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ID Types" sheetId="2" r:id="rId5"/>
    <sheet state="visible" name="Process Tracking" sheetId="3" r:id="rId6"/>
    <sheet state="hidden" name="Schema Tracking" sheetId="4" r:id="rId7"/>
    <sheet state="visible" name="All Databases" sheetId="5" r:id="rId8"/>
    <sheet state="visible" name="All Tables " sheetId="6" r:id="rId9"/>
    <sheet state="visible" name="City_to_REDB" sheetId="7" r:id="rId10"/>
    <sheet state="visible" name="REDB_only" sheetId="8" r:id="rId11"/>
    <sheet state="visible" name="SQL &amp; XML Generators" sheetId="9" r:id="rId12"/>
    <sheet state="hidden" name="DBDiagram.io Generator" sheetId="10" r:id="rId13"/>
    <sheet state="visible" name="DBDiagram Export V2" sheetId="11" r:id="rId14"/>
    <sheet state="visible" name="Type Mapping" sheetId="12" r:id="rId15"/>
    <sheet state="hidden" name="Task Backlog" sheetId="13" r:id="rId16"/>
    <sheet state="hidden" name="Testing Pivot" sheetId="14" r:id="rId17"/>
    <sheet state="hidden" name="Pivot on City Table" sheetId="15" r:id="rId18"/>
    <sheet state="hidden" name="Pivot on File Name" sheetId="16" r:id="rId19"/>
    <sheet state="hidden" name="All Field Defs" sheetId="17" r:id="rId20"/>
    <sheet state="hidden" name="Pivot of Tables " sheetId="18" r:id="rId21"/>
    <sheet state="hidden" name="StoT Mapping (Depreciated)" sheetId="19" r:id="rId22"/>
  </sheets>
  <definedNames>
    <definedName localSheetId="6" name="REDB_fields_and_types">City_to_REDB!$AC$2:$AJ$2023</definedName>
    <definedName localSheetId="6" name="redb_table.field">City_to_REDB!$AD$2:$AD$1664</definedName>
    <definedName name="REDB_contr_order">'All Tables '!$B$198:$D$228</definedName>
    <definedName name="NEW_REDB_table.field">REDB_only!$H$2:$H$312</definedName>
    <definedName localSheetId="6" name="REDB_field_names">City_to_REDB!$AC$2:$AC$2023</definedName>
    <definedName name="redb_table.field">REDB_only!$H$2:$H$315</definedName>
    <definedName name="City_Fields_for_REDB">City_to_REDB!$W$2:$AM$1664</definedName>
    <definedName name="REDB_fields_and_types">REDB_only!$G$314:$L$674</definedName>
    <definedName name="REDB_field_names">REDB_only!$G$314:$G$674</definedName>
    <definedName name="REDB_constr_tablenames">'All Tables '!$C$198:$C$228</definedName>
    <definedName hidden="1" name="Google_Sheet_Link_1711609768">REDB_field_names</definedName>
    <definedName hidden="1" name="Google_Sheet_Link_484972554">REDB_fields_and_types</definedName>
  </definedNames>
  <calcPr/>
  <pivotCaches>
    <pivotCache cacheId="0" r:id="rId23"/>
    <pivotCache cacheId="1" r:id="rId24"/>
    <pivotCache cacheId="2" r:id="rId25"/>
  </pivotCaches>
  <extLst>
    <ext uri="GoogleSheetsCustomDataVersion1">
      <go:sheetsCustomData xmlns:go="http://customooxmlschemas.google.com/" r:id="rId26" roundtripDataSignature="AMtx7mgFKmVszLHcat+bNb5wLtn6Jke1oQ=="/>
    </ext>
  </extLst>
</workbook>
</file>

<file path=xl/sharedStrings.xml><?xml version="1.0" encoding="utf-8"?>
<sst xmlns="http://schemas.openxmlformats.org/spreadsheetml/2006/main" count="23267" uniqueCount="2509">
  <si>
    <t>Process Step #</t>
  </si>
  <si>
    <t>REDB Source to Target Mapping - v3.1</t>
  </si>
  <si>
    <t>For</t>
  </si>
  <si>
    <t>Originally created by</t>
  </si>
  <si>
    <t>Using</t>
  </si>
  <si>
    <t>Step</t>
  </si>
  <si>
    <t>Described</t>
  </si>
  <si>
    <t>Written</t>
  </si>
  <si>
    <t>Checked</t>
  </si>
  <si>
    <t>Committed</t>
  </si>
  <si>
    <t>ID Types Explained</t>
  </si>
  <si>
    <t>All Origin Files</t>
  </si>
  <si>
    <t>Talend</t>
  </si>
  <si>
    <t>Download to S3</t>
  </si>
  <si>
    <t>Done</t>
  </si>
  <si>
    <t>Doing</t>
  </si>
  <si>
    <t>To Do</t>
  </si>
  <si>
    <t>S3 Files to Staging</t>
  </si>
  <si>
    <t xml:space="preserve">Staging 1 to Staging 2 </t>
  </si>
  <si>
    <t>How To Use This Document</t>
  </si>
  <si>
    <t>prcl</t>
  </si>
  <si>
    <t>This data dictionary has been compiled from many primary sources.</t>
  </si>
  <si>
    <t>Staging 2 to core</t>
  </si>
  <si>
    <t>PrclCode</t>
  </si>
  <si>
    <t>Links</t>
  </si>
  <si>
    <t>1) Database Documenter Reports of each STL Open Data Access Database</t>
  </si>
  <si>
    <t>[create an access database documenter report]</t>
  </si>
  <si>
    <t>2) The Parcel Identification information collected here</t>
  </si>
  <si>
    <t>[link to GitHub wiki database page]</t>
  </si>
  <si>
    <t>3) The most up-to-date REDB database schema</t>
  </si>
  <si>
    <t>[link to schema dbmls]</t>
  </si>
  <si>
    <t>4) Intense brainstorming and categorizations, listed here:</t>
  </si>
  <si>
    <t>[link to Jon and Kathy's REDB Mapping sheet]</t>
  </si>
  <si>
    <t>It contains:</t>
  </si>
  <si>
    <t>1) This readme (the one you're reading) :-P</t>
  </si>
  <si>
    <t>2) A Description of all City ID types</t>
  </si>
  <si>
    <t>2) A table of tables, categorized, and briefly described</t>
  </si>
  <si>
    <t>3) A table of mapping variables (types, names, etc.)</t>
  </si>
  <si>
    <t>4) A table of fields (the master field table for all open data)</t>
  </si>
  <si>
    <t>Source</t>
  </si>
  <si>
    <t>It was created to:</t>
  </si>
  <si>
    <t>1) Once and for all categorize all fields available from the open data portal</t>
  </si>
  <si>
    <t>2) Expedite the source-to-target mapping for REDB</t>
  </si>
  <si>
    <t>3) Provide a step-by-step, field-by-field view of the ETL process for REDB</t>
  </si>
  <si>
    <t>4) Be clear and strightforward enough to be updated by future contributors</t>
  </si>
  <si>
    <t>Field</t>
  </si>
  <si>
    <t>Contributors</t>
  </si>
  <si>
    <t>GitHub</t>
  </si>
  <si>
    <t>LinkedIn Profile</t>
  </si>
  <si>
    <t>Jonathan Leek</t>
  </si>
  <si>
    <t>Type</t>
  </si>
  <si>
    <t>Tracy Sapp</t>
  </si>
  <si>
    <t>Constraints</t>
  </si>
  <si>
    <t>Kathy Daniel</t>
  </si>
  <si>
    <t>Example</t>
  </si>
  <si>
    <t>Dan Peterson</t>
  </si>
  <si>
    <t>RDA's Description</t>
  </si>
  <si>
    <t>Constructed From</t>
  </si>
  <si>
    <t>Jim Holobaugh</t>
  </si>
  <si>
    <t>Schema</t>
  </si>
  <si>
    <t>Brighton Fleetwood</t>
  </si>
  <si>
    <t>Tells REDB</t>
  </si>
  <si>
    <t>Jan Lange</t>
  </si>
  <si>
    <t>City</t>
  </si>
  <si>
    <t>Source to Target Color Coding</t>
  </si>
  <si>
    <t>CityBlock</t>
  </si>
  <si>
    <t>[City File and Table]</t>
  </si>
  <si>
    <t>FLOAT</t>
  </si>
  <si>
    <t>[City Field]</t>
  </si>
  <si>
    <t>[REDB Staging T&amp;F]</t>
  </si>
  <si>
    <t>2115.00</t>
  </si>
  <si>
    <t>n/a</t>
  </si>
  <si>
    <t>#.## to ####.##</t>
  </si>
  <si>
    <t>[Copy/Transform/Ignore]</t>
  </si>
  <si>
    <t>REDB Core Table, Field, Relationships</t>
  </si>
  <si>
    <t>Record Journey</t>
  </si>
  <si>
    <t>[City File and Table Info]</t>
  </si>
  <si>
    <t>[City Field Info]</t>
  </si>
  <si>
    <t>Parcel</t>
  </si>
  <si>
    <t>INT</t>
  </si>
  <si>
    <t>[City Field Info (copied)]</t>
  </si>
  <si>
    <t>If four digits, condo building placeholder</t>
  </si>
  <si>
    <t>[Field by field descr.]</t>
  </si>
  <si>
    <t>1 - 9999</t>
  </si>
  <si>
    <t>[Includes all data necessary for schema construction]</t>
  </si>
  <si>
    <t>Stage 1</t>
  </si>
  <si>
    <t>Details</t>
  </si>
  <si>
    <t>Result</t>
  </si>
  <si>
    <t>Stage 2</t>
  </si>
  <si>
    <t>Stage 3</t>
  </si>
  <si>
    <t>OwnerCode</t>
  </si>
  <si>
    <t>Dupicate Table Names</t>
  </si>
  <si>
    <t>Taxing Status</t>
  </si>
  <si>
    <t>City Table Name</t>
  </si>
  <si>
    <t>Parcel owner type (listed in linked pdf)</t>
  </si>
  <si>
    <t>Copies</t>
  </si>
  <si>
    <t>0-9</t>
  </si>
  <si>
    <t>Tax Status</t>
  </si>
  <si>
    <t>Locations</t>
  </si>
  <si>
    <t>Affect</t>
  </si>
  <si>
    <t>REDB Step</t>
  </si>
  <si>
    <t>Assign g_id</t>
  </si>
  <si>
    <t>Route / Copy Record to the right place</t>
  </si>
  <si>
    <t>ParcelId (Parcel11)</t>
  </si>
  <si>
    <t>CdAttrTypeNum</t>
  </si>
  <si>
    <t>11 Digits</t>
  </si>
  <si>
    <t>prcl.mdb
PrclCode.mdb</t>
  </si>
  <si>
    <t>11-digit parcel ID, Constructed from:</t>
  </si>
  <si>
    <t>Conflict Likely, address</t>
  </si>
  <si>
    <t>CityBlock, Parcel, OwnerCode</t>
  </si>
  <si>
    <t>CdSaleType</t>
  </si>
  <si>
    <t>BBBBbbPPPO</t>
  </si>
  <si>
    <t>PARCEL-11</t>
  </si>
  <si>
    <t>prclsale.mdb
PrclCode.mdb</t>
  </si>
  <si>
    <t>Add to</t>
  </si>
  <si>
    <t>id_mapping Table</t>
  </si>
  <si>
    <t>Condominium</t>
  </si>
  <si>
    <t>Potentially harmful</t>
  </si>
  <si>
    <t>BOOL</t>
  </si>
  <si>
    <t>CdSpecUseDist</t>
  </si>
  <si>
    <t>PrclCode.mdb
corcode.mdb</t>
  </si>
  <si>
    <t>Condemn</t>
  </si>
  <si>
    <t>bldinsp.mdb
condemn.txt</t>
  </si>
  <si>
    <t>Sheet1</t>
  </si>
  <si>
    <t>Is this unit in a condominium?</t>
  </si>
  <si>
    <t>T/F</t>
  </si>
  <si>
    <t>demolition-permits-field-definitions.xlsx
building-permits-field-definitions.xlsx
occupancy-permits-field-definitions.xlsx</t>
  </si>
  <si>
    <t>Trivial</t>
  </si>
  <si>
    <t>Categories</t>
  </si>
  <si>
    <t>Signifiers</t>
  </si>
  <si>
    <t>Sheets in this Workbook</t>
  </si>
  <si>
    <t>GisCityBlock</t>
  </si>
  <si>
    <t>Sheet Name</t>
  </si>
  <si>
    <t>Purpose</t>
  </si>
  <si>
    <t>215.04</t>
  </si>
  <si>
    <t>Updates Complete</t>
  </si>
  <si>
    <t>README</t>
  </si>
  <si>
    <t>Should be same as CityBlock</t>
  </si>
  <si>
    <t>Workbook Explanation</t>
  </si>
  <si>
    <t>Vacant Lot</t>
  </si>
  <si>
    <t>Vacant Lot BOOL</t>
  </si>
  <si>
    <t>Parcel, Building, Unit all the same</t>
  </si>
  <si>
    <t>GisParcel</t>
  </si>
  <si>
    <t>ID Types</t>
  </si>
  <si>
    <t>Parcel ID Systems Disambiguation</t>
  </si>
  <si>
    <t>(new) For Handle construction</t>
  </si>
  <si>
    <t>## to ####</t>
  </si>
  <si>
    <t>All Databases</t>
  </si>
  <si>
    <t>Vacant Building</t>
  </si>
  <si>
    <t>???</t>
  </si>
  <si>
    <t>File-Level Overview of Incoming Data</t>
  </si>
  <si>
    <t>GisOwnerCode</t>
  </si>
  <si>
    <t>All Tables</t>
  </si>
  <si>
    <t>Table-Level Overview of Incoming Data</t>
  </si>
  <si>
    <t>Vacant Residential</t>
  </si>
  <si>
    <t>City_to_REDB</t>
  </si>
  <si>
    <t>Source to Target mapping, all data</t>
  </si>
  <si>
    <t>Type Mapping</t>
  </si>
  <si>
    <t>Lookup Table for Data Types</t>
  </si>
  <si>
    <t>Handle</t>
  </si>
  <si>
    <t>11 Digits, starts w/ 1</t>
  </si>
  <si>
    <t>Parcel &amp; Building level</t>
  </si>
  <si>
    <t>GisCityBlock(decimal remvd) +
Condomenium [0 OR 8] +
GisParcel (0s added) +
GisOwnerCode</t>
  </si>
  <si>
    <t>1BBBBbb[0|8]PPP</t>
  </si>
  <si>
    <t>Vacant Commercial</t>
  </si>
  <si>
    <t>Parcel9</t>
  </si>
  <si>
    <t>9 Digits</t>
  </si>
  <si>
    <t>Root of all taxable info</t>
  </si>
  <si>
    <t>CityBlock &amp; Parcel</t>
  </si>
  <si>
    <t>BBBBbbPPP</t>
  </si>
  <si>
    <t>Vacant Unit??</t>
  </si>
  <si>
    <t>BldgNum</t>
  </si>
  <si>
    <t>1 Digit</t>
  </si>
  <si>
    <t>Used in PK for all bldgs</t>
  </si>
  <si>
    <t>#</t>
  </si>
  <si>
    <t>SectNum</t>
  </si>
  <si>
    <t>Used in PK for all Sects</t>
  </si>
  <si>
    <t>City (future)</t>
  </si>
  <si>
    <t>New ID System</t>
  </si>
  <si>
    <t>Not used yet- Parcel 9 with directionality and versioning</t>
  </si>
  <si>
    <t>Cannot be constructed yet, data not available</t>
  </si>
  <si>
    <t>BBBBdPPP.nnn</t>
  </si>
  <si>
    <t>Building</t>
  </si>
  <si>
    <t>Should we just use HANDLE? WTF? :-P</t>
  </si>
  <si>
    <t>RDA</t>
  </si>
  <si>
    <t>Tables</t>
  </si>
  <si>
    <t>redb_county_id</t>
  </si>
  <si>
    <t>Excel</t>
  </si>
  <si>
    <t>Order Jobs for Tables</t>
  </si>
  <si>
    <t>Fields per Table</t>
  </si>
  <si>
    <t>Compare to Agreed</t>
  </si>
  <si>
    <t>VARCHAR</t>
  </si>
  <si>
    <t>5 digits</t>
  </si>
  <si>
    <t>11111.00000000.000.0000</t>
  </si>
  <si>
    <t>County record id key</t>
  </si>
  <si>
    <t>Incremental, leading 1 always</t>
  </si>
  <si>
    <t>CCCCC.00000000.000.0000</t>
  </si>
  <si>
    <t>redb_parcel_id</t>
  </si>
  <si>
    <t>8 Digits</t>
  </si>
  <si>
    <t>11111.10000046.000.0000</t>
  </si>
  <si>
    <t>Parcel record id key</t>
  </si>
  <si>
    <t>Incremental</t>
  </si>
  <si>
    <t>CCCCC.PPPPPPPP.000.0000</t>
  </si>
  <si>
    <t>NEED REF TABLE FOR HIGHEST RECORD OF EACH COMP</t>
  </si>
  <si>
    <t>Unit</t>
  </si>
  <si>
    <t>DIFFERENCE between Section and Unit?</t>
  </si>
  <si>
    <t>redb_building_id</t>
  </si>
  <si>
    <t>3 Digits</t>
  </si>
  <si>
    <t>11111.10000046.106.0000</t>
  </si>
  <si>
    <t>CCCCC.PPPPPPPP.BBB.0000</t>
  </si>
  <si>
    <t>Any number other than 0?</t>
  </si>
  <si>
    <t>redb_unit_id</t>
  </si>
  <si>
    <t>4 Digits</t>
  </si>
  <si>
    <t>11111.10000046.106.2003</t>
  </si>
  <si>
    <t>Unit record id key</t>
  </si>
  <si>
    <t>CCCCC.PPPPPPPP.BBB.UUUU</t>
  </si>
  <si>
    <t>SQL To Create Parcel-11 Id from [CB, P, OC] (ACCESS and POSTGRES SPECIFIC)</t>
  </si>
  <si>
    <t>SQL- Access</t>
  </si>
  <si>
    <t>"SELECT Parcel , Replace(CStr(Format(CityBlock, "0000.00")) + CStr(Format(Parcel, "0000")) + CStr(OwnerCode),".","") AS ParcelIDAttempt, ParcelId FROM Prcl"</t>
  </si>
  <si>
    <t>SQL- Postgres</t>
  </si>
  <si>
    <t>"replace(replace(concat(to_char(prcl_prcl."CityBlock"::float8,'0000.00'),to_char(prcl_prcl."Parcel"::int8,'0000'),prcl_prcl."OwnerCode"),'.',''),' ','') as parcel_11_constr"</t>
  </si>
  <si>
    <t xml:space="preserve">Marquette Building for Testing: </t>
  </si>
  <si>
    <t>SELECT * FROM Prcl WHERE Handle = "10099008011";</t>
  </si>
  <si>
    <t>PARCEL ONLY</t>
  </si>
  <si>
    <t>if in two CIDs</t>
  </si>
  <si>
    <t>Condominuims</t>
  </si>
  <si>
    <t>0 and a 4 parcel</t>
  </si>
  <si>
    <t>4 holds secondary CID value</t>
  </si>
  <si>
    <t>Owner Codes Explained</t>
  </si>
  <si>
    <t>if partially exempt</t>
  </si>
  <si>
    <t>Vacant Lots</t>
  </si>
  <si>
    <t>Owner Code</t>
  </si>
  <si>
    <t>Code #</t>
  </si>
  <si>
    <t>Long Description</t>
  </si>
  <si>
    <t>Notes from Caroline</t>
  </si>
  <si>
    <t>Total Numbers (10/9/19)</t>
  </si>
  <si>
    <t>Percent</t>
  </si>
  <si>
    <t>4 and 5 (no 0)</t>
  </si>
  <si>
    <t>Standard</t>
  </si>
  <si>
    <t>0</t>
  </si>
  <si>
    <t>Everything regular</t>
  </si>
  <si>
    <t>Non-vacant lots</t>
  </si>
  <si>
    <t>Redev Taxable</t>
  </si>
  <si>
    <t>1</t>
  </si>
  <si>
    <t>Redevelopment, Taxable Portion</t>
  </si>
  <si>
    <t>Abatements- abated value (Taxed value), In second phase: all value rolled into 1</t>
  </si>
  <si>
    <t>Index</t>
  </si>
  <si>
    <t xml:space="preserve">7s </t>
  </si>
  <si>
    <t>Redev Exempt</t>
  </si>
  <si>
    <t>2</t>
  </si>
  <si>
    <t>Redevelopment, Exempt Portion</t>
  </si>
  <si>
    <t>At beginning, building data- exempt, In second: this code id (2) evaporates</t>
  </si>
  <si>
    <t>City Source</t>
  </si>
  <si>
    <t>if mixed use (7) and abated (1 &amp; 2 &amp; sometimes 3)</t>
  </si>
  <si>
    <t>Link Name</t>
  </si>
  <si>
    <t>File Name</t>
  </si>
  <si>
    <t>Access Process</t>
  </si>
  <si>
    <t>Additional Files</t>
  </si>
  <si>
    <t>Direct URL</t>
  </si>
  <si>
    <t>Login Info</t>
  </si>
  <si>
    <t>File Size (Bytes)</t>
  </si>
  <si>
    <t>File Size (KB)</t>
  </si>
  <si>
    <t>DB Type</t>
  </si>
  <si>
    <t>In Lieu of</t>
  </si>
  <si>
    <t>Priority</t>
  </si>
  <si>
    <t>Job Order</t>
  </si>
  <si>
    <t>Include</t>
  </si>
  <si>
    <t># Tables</t>
  </si>
  <si>
    <t># Fields</t>
  </si>
  <si>
    <t>3</t>
  </si>
  <si>
    <t># Records</t>
  </si>
  <si>
    <t># Cells</t>
  </si>
  <si>
    <t>Listed Up. Date</t>
  </si>
  <si>
    <t>File Modified</t>
  </si>
  <si>
    <t>Days Old</t>
  </si>
  <si>
    <t>Date Dif</t>
  </si>
  <si>
    <t>In Lieu of Payment</t>
  </si>
  <si>
    <t>Newest Record</t>
  </si>
  <si>
    <t>Main Type</t>
  </si>
  <si>
    <t>Parcel-11</t>
  </si>
  <si>
    <t>Payment In lou of taxes, often called "PILOTs"</t>
  </si>
  <si>
    <t>Parcel-9</t>
  </si>
  <si>
    <t>theres 4 parcels and two bills</t>
  </si>
  <si>
    <t>Nickname</t>
  </si>
  <si>
    <t>Notes</t>
  </si>
  <si>
    <t>Charity Exempt</t>
  </si>
  <si>
    <t>In Progress</t>
  </si>
  <si>
    <t>Doc. Complete</t>
  </si>
  <si>
    <t>4</t>
  </si>
  <si>
    <t>Charitable, Exempt Portion</t>
  </si>
  <si>
    <t>four 7 parcels - marked in "class code" to distinguish</t>
  </si>
  <si>
    <t>Parcels (MDB)</t>
  </si>
  <si>
    <t>Charity Taxable</t>
  </si>
  <si>
    <t>5</t>
  </si>
  <si>
    <t>Charitable Taxable Portion</t>
  </si>
  <si>
    <t>Unzip</t>
  </si>
  <si>
    <t>none</t>
  </si>
  <si>
    <t xml:space="preserve">https://www.stlouis-mo.gov/data/upload/data-files/prcl.zip </t>
  </si>
  <si>
    <t>Mixed Res</t>
  </si>
  <si>
    <t>6</t>
  </si>
  <si>
    <t>Mixed Use Residential Portion</t>
  </si>
  <si>
    <t>No longer used</t>
  </si>
  <si>
    <t>Public</t>
  </si>
  <si>
    <t>Mixed Comm</t>
  </si>
  <si>
    <t>7</t>
  </si>
  <si>
    <t>Mixed Use Commercial Portion</t>
  </si>
  <si>
    <t>prcl.mdb</t>
  </si>
  <si>
    <t>Access</t>
  </si>
  <si>
    <t>#1 - Main Data</t>
  </si>
  <si>
    <t>Sign</t>
  </si>
  <si>
    <t>8</t>
  </si>
  <si>
    <t>data</t>
  </si>
  <si>
    <t>All buildboard (only (~300))</t>
  </si>
  <si>
    <t>Special Tax</t>
  </si>
  <si>
    <t>Demo/Maintenance Charge</t>
  </si>
  <si>
    <t>Parcel Database</t>
  </si>
  <si>
    <t>Parcel Data</t>
  </si>
  <si>
    <t>23 Agriculture Parcels - community garden - may come up as vacant land</t>
  </si>
  <si>
    <t>TASK: figure out where farms are and which P11s</t>
  </si>
  <si>
    <t>Codes</t>
  </si>
  <si>
    <t>Unzip, Select, Second Unzip</t>
  </si>
  <si>
    <t>https://www.stlouis-mo.gov/data/upload/data-files/codes.zip</t>
  </si>
  <si>
    <t>labeled as Ag if commercially productive</t>
  </si>
  <si>
    <t>PrclCode.mdb</t>
  </si>
  <si>
    <t>#2 - Critical</t>
  </si>
  <si>
    <t>CODES</t>
  </si>
  <si>
    <t>Parcel Codes</t>
  </si>
  <si>
    <t>Parcel Coding Info [45 tables]</t>
  </si>
  <si>
    <t xml:space="preserve">https://www.stlouis-mo.gov/data/upload/data-files/codes.zip </t>
  </si>
  <si>
    <t>corcode.mdb</t>
  </si>
  <si>
    <t>Core Codes</t>
  </si>
  <si>
    <t>Various "Core" Codes [28]</t>
  </si>
  <si>
    <t>bincode.mdb</t>
  </si>
  <si>
    <t>Building Insp Codes</t>
  </si>
  <si>
    <t>All Building Inspection Codes</t>
  </si>
  <si>
    <t>cndcode.mdb</t>
  </si>
  <si>
    <t>Condemned Codes</t>
  </si>
  <si>
    <t>All Condemnation Codes</t>
  </si>
  <si>
    <t>Electrical, mechanical, and plumbing permits</t>
  </si>
  <si>
    <t>Unzip, Select</t>
  </si>
  <si>
    <t xml:space="preserve">https://www.stlouis-mo.gov/data/upload/data-files/prmemp.zip </t>
  </si>
  <si>
    <t>prmcode.mdb</t>
  </si>
  <si>
    <t>Permit Codes</t>
  </si>
  <si>
    <t>All Permit Codes</t>
  </si>
  <si>
    <t>prmemp.mdb</t>
  </si>
  <si>
    <t>#3 - Important</t>
  </si>
  <si>
    <t>E,M,P Permits</t>
  </si>
  <si>
    <t>3 Permit Tables</t>
  </si>
  <si>
    <t>Building, demolition, and occupancy permits</t>
  </si>
  <si>
    <t xml:space="preserve">https://www.stlouis-mo.gov/data/upload/data-files/prmbdo.zip </t>
  </si>
  <si>
    <t>prmbdo.mdb</t>
  </si>
  <si>
    <t>B, D, O Permits</t>
  </si>
  <si>
    <t>3 More Permit Tables</t>
  </si>
  <si>
    <t>Building inspections, condemnations, and vacant buildings</t>
  </si>
  <si>
    <t xml:space="preserve">https://www.stlouis-mo.gov/data/upload/data-files/bldginsp.zip </t>
  </si>
  <si>
    <t>bldinsp.mdb</t>
  </si>
  <si>
    <t>City File</t>
  </si>
  <si>
    <t>I, C, V Records</t>
  </si>
  <si>
    <t>Building Inspections</t>
  </si>
  <si>
    <t>Housing Conservation Inspections</t>
  </si>
  <si>
    <t xml:space="preserve">https://www.stlouis-mo.gov/data/upload/data-files/hcd.zip </t>
  </si>
  <si>
    <t>hcd.mdb</t>
  </si>
  <si>
    <t>City Table</t>
  </si>
  <si>
    <t># of Fields</t>
  </si>
  <si>
    <t>Sum of Field Size</t>
  </si>
  <si>
    <t># of Records</t>
  </si>
  <si>
    <t>Conserv Insp</t>
  </si>
  <si>
    <t>Housing Conservation</t>
  </si>
  <si>
    <t>Possible Cells</t>
  </si>
  <si>
    <t>Parcel Sales</t>
  </si>
  <si>
    <t>Table Notes</t>
  </si>
  <si>
    <t xml:space="preserve">https://www.stlouis-mo.gov/data/upload/data-files/prclsale.zip </t>
  </si>
  <si>
    <t>Other Key Fields</t>
  </si>
  <si>
    <t>prclsale.mdb</t>
  </si>
  <si>
    <t>CdBInCCECode</t>
  </si>
  <si>
    <t>Condemnations</t>
  </si>
  <si>
    <t>Unzip, Select, Open as CSV</t>
  </si>
  <si>
    <t xml:space="preserve">https://www.stlouis-mo.gov/data/upload/data-files/condemn.zip </t>
  </si>
  <si>
    <t>Building Inspection Codes</t>
  </si>
  <si>
    <t>condemn.txt</t>
  </si>
  <si>
    <t>CSV</t>
  </si>
  <si>
    <t>CdBInInspType</t>
  </si>
  <si>
    <t>CdBInRoomType</t>
  </si>
  <si>
    <t>CdBInSectionCode</t>
  </si>
  <si>
    <t>Inventory Records</t>
  </si>
  <si>
    <t xml:space="preserve">https://www.stlouis-mo.gov/data/upload/data-files/lra_public.zip </t>
  </si>
  <si>
    <t>CdFineOwnerType</t>
  </si>
  <si>
    <t>lra_public.mdb</t>
  </si>
  <si>
    <t>CdOrigLtrSource</t>
  </si>
  <si>
    <t>LRA Property</t>
  </si>
  <si>
    <t>LRA Property, P-ID mixed?</t>
  </si>
  <si>
    <t>CdOrigLtrType</t>
  </si>
  <si>
    <t>Forestry Property Maintenance Data</t>
  </si>
  <si>
    <t>None</t>
  </si>
  <si>
    <t xml:space="preserve">https://www.stlouis-mo.gov/data/upload/data-files/forestry-maintenance-properties.csv </t>
  </si>
  <si>
    <t>CdViolDegree</t>
  </si>
  <si>
    <t>forestry-maintenance-properties.csv</t>
  </si>
  <si>
    <t>unknown</t>
  </si>
  <si>
    <t>bincode.mdb Total</t>
  </si>
  <si>
    <t>Forestry Maint</t>
  </si>
  <si>
    <t>Forestry's Operational DB</t>
  </si>
  <si>
    <t>-</t>
  </si>
  <si>
    <t>BldgInsp</t>
  </si>
  <si>
    <t>ComCode.mdb</t>
  </si>
  <si>
    <t>#4 - Backlog</t>
  </si>
  <si>
    <t>Inspection Data</t>
  </si>
  <si>
    <t>BldgInspDate</t>
  </si>
  <si>
    <t xml:space="preserve">Date </t>
  </si>
  <si>
    <t>Condemned Buildings (sometimes tied to inspection, not always)</t>
  </si>
  <si>
    <t>CondemnDate</t>
  </si>
  <si>
    <t>Error Check Codes</t>
  </si>
  <si>
    <t>All Error Checking Codes</t>
  </si>
  <si>
    <t>LtrDate</t>
  </si>
  <si>
    <t>Field definitions</t>
  </si>
  <si>
    <t xml:space="preserve">https://www.stlouis-mo.gov/data/upload/data-files/building-demolition-occupancy-field-definitions.zip </t>
  </si>
  <si>
    <t>LtrOwner</t>
  </si>
  <si>
    <t>Letters sent to owners</t>
  </si>
  <si>
    <t>VacBldg</t>
  </si>
  <si>
    <t>List using bldg dept dfn of vac.</t>
  </si>
  <si>
    <t>VacBldgDate</t>
  </si>
  <si>
    <t>demolition-permits-field-definitions.xlsx</t>
  </si>
  <si>
    <t>bldinsp.mdb Total</t>
  </si>
  <si>
    <t>building-permits-field-definitions.xlsx</t>
  </si>
  <si>
    <t>Bldg Permit Dictionary</t>
  </si>
  <si>
    <t>building-permits-field-definitions.xlsx Total</t>
  </si>
  <si>
    <t>DPermit Fields</t>
  </si>
  <si>
    <t>Just Reference Info, no data</t>
  </si>
  <si>
    <t>CdCndImpactCode</t>
  </si>
  <si>
    <t>CdCndInspType</t>
  </si>
  <si>
    <t>CdCndStatus</t>
  </si>
  <si>
    <t>cndcode.mdb Total</t>
  </si>
  <si>
    <t>BPermit Fields</t>
  </si>
  <si>
    <t>cndcodes.xls</t>
  </si>
  <si>
    <t>CndStatus</t>
  </si>
  <si>
    <t>ImpactCode</t>
  </si>
  <si>
    <t>InspType</t>
  </si>
  <si>
    <t>occupancy-permits-field-definitions.xlsx</t>
  </si>
  <si>
    <t>cndcodes.xls Total</t>
  </si>
  <si>
    <t>OPermit Fields</t>
  </si>
  <si>
    <t>CdAddrSourceLevel</t>
  </si>
  <si>
    <t>WTF?</t>
  </si>
  <si>
    <t>Parcels (Land Records)</t>
  </si>
  <si>
    <t xml:space="preserve">https://www.stlouis-mo.gov/data/upload/data-files/par.zip </t>
  </si>
  <si>
    <t>CdAld</t>
  </si>
  <si>
    <t>List of Alderman</t>
  </si>
  <si>
    <t>CdFaceErr</t>
  </si>
  <si>
    <t>par.dbf</t>
  </si>
  <si>
    <t>DBF</t>
  </si>
  <si>
    <t>Errors?</t>
  </si>
  <si>
    <t>CdNLCErr</t>
  </si>
  <si>
    <t>X - Ignore</t>
  </si>
  <si>
    <t>CdPrclErr</t>
  </si>
  <si>
    <t>ComCode.mdb Total</t>
  </si>
  <si>
    <t>Parcel Land Recs</t>
  </si>
  <si>
    <t>Duplicate data for old system</t>
  </si>
  <si>
    <t>Service Requests</t>
  </si>
  <si>
    <t>condemn</t>
  </si>
  <si>
    <t>Unzip, Process</t>
  </si>
  <si>
    <t xml:space="preserve">https://www.stlouis-mo.gov/data/upload/data-files/csb.zip </t>
  </si>
  <si>
    <t>MAYBE: More complete list of bulding condemnations</t>
  </si>
  <si>
    <t>condemn.txt Total</t>
  </si>
  <si>
    <t>requests.csv</t>
  </si>
  <si>
    <t>CdAbbrFullText</t>
  </si>
  <si>
    <t>CdAbbrSpecType</t>
  </si>
  <si>
    <t>CdAbbrType</t>
  </si>
  <si>
    <t>CSB Requests</t>
  </si>
  <si>
    <t>No fields, no usable keys</t>
  </si>
  <si>
    <t>CdAltNLCType</t>
  </si>
  <si>
    <t>CdAvCodes</t>
  </si>
  <si>
    <t>Address Correction Aliases</t>
  </si>
  <si>
    <t>CdBlockDelType</t>
  </si>
  <si>
    <t>CdBlockOldSrc</t>
  </si>
  <si>
    <t>CdBlockSpecType</t>
  </si>
  <si>
    <t>Dupl. Cond. Codes</t>
  </si>
  <si>
    <t>Duplicate data</t>
  </si>
  <si>
    <t>CdBlockSuf</t>
  </si>
  <si>
    <t>Zoning</t>
  </si>
  <si>
    <t xml:space="preserve">https://www.stlouis-mo.gov/data/upload/data-files/zoning.zip </t>
  </si>
  <si>
    <t>CdCDASubDist</t>
  </si>
  <si>
    <t>CdCorSysErr</t>
  </si>
  <si>
    <t>CdEntZone</t>
  </si>
  <si>
    <t>zoning.zip</t>
  </si>
  <si>
    <t>Esri .shp</t>
  </si>
  <si>
    <t>CdGeoAbbr</t>
  </si>
  <si>
    <t>CdHCD</t>
  </si>
  <si>
    <t>CdIntAddrType</t>
  </si>
  <si>
    <t>CdLeafArea</t>
  </si>
  <si>
    <t>Parcel Zoning</t>
  </si>
  <si>
    <t>ESRI Shapefiles, incorperate later</t>
  </si>
  <si>
    <t>CdNbrhd</t>
  </si>
  <si>
    <t>Strategic Land Use</t>
  </si>
  <si>
    <t>List of STL Neighborhoods</t>
  </si>
  <si>
    <t xml:space="preserve">https://www.stlouis-mo.gov/data/upload/data-files/slup.zip </t>
  </si>
  <si>
    <t>CdNLCType</t>
  </si>
  <si>
    <t>Types of.. No Land Codes?</t>
  </si>
  <si>
    <t>CdOBBlitzRegion</t>
  </si>
  <si>
    <t>slup.zip</t>
  </si>
  <si>
    <t>CdRngRank</t>
  </si>
  <si>
    <t>CdStClass</t>
  </si>
  <si>
    <t>CdStDirType</t>
  </si>
  <si>
    <t>CdStJurisdiction</t>
  </si>
  <si>
    <t>CdTrafDist</t>
  </si>
  <si>
    <t>CdTrBulkRegion</t>
  </si>
  <si>
    <t>CdTrContainArea</t>
  </si>
  <si>
    <t>CdTrRollOutArea</t>
  </si>
  <si>
    <t>corcode.mdb Total</t>
  </si>
  <si>
    <t>Demo Permit Dictionary</t>
  </si>
  <si>
    <t>demolition-permits-field-definitions.xlsx Total</t>
  </si>
  <si>
    <t>forestry-maintenance-properties</t>
  </si>
  <si>
    <t>Properties that Forest. Maintaints (and wht they do) - Low priority</t>
  </si>
  <si>
    <t>forestry-maintenance-properties.csv Total</t>
  </si>
  <si>
    <t>HCDDate</t>
  </si>
  <si>
    <t>Date</t>
  </si>
  <si>
    <t>HCDInsp</t>
  </si>
  <si>
    <t>Housing Conservation Insp</t>
  </si>
  <si>
    <t>hcd.mdb Total</t>
  </si>
  <si>
    <t>dbo_vw_boardup_public</t>
  </si>
  <si>
    <t>OOD - List of board ups</t>
  </si>
  <si>
    <t>Record_No</t>
  </si>
  <si>
    <t>dbo_vw_public_inventory</t>
  </si>
  <si>
    <t>OOD - Properties for sale</t>
  </si>
  <si>
    <t>lra_public.mdb Total</t>
  </si>
  <si>
    <t>Occ Permit Dictionary</t>
  </si>
  <si>
    <t>occupancy-permits-field-definitions.xlsx Total</t>
  </si>
  <si>
    <t>par</t>
  </si>
  <si>
    <t>par.dbf Total</t>
  </si>
  <si>
    <t>Common w/</t>
  </si>
  <si>
    <t>Prcl</t>
  </si>
  <si>
    <t>BldgCom</t>
  </si>
  <si>
    <t>BldgRes</t>
  </si>
  <si>
    <t>BldgSect</t>
  </si>
  <si>
    <t>Subset of prcl w/ extra fields</t>
  </si>
  <si>
    <t>BldgResImp</t>
  </si>
  <si>
    <t>BldgNum, ImpNum</t>
  </si>
  <si>
    <t>Subset of prcl- building sections</t>
  </si>
  <si>
    <t>Codes for Attr</t>
  </si>
  <si>
    <t>AttrType</t>
  </si>
  <si>
    <t>CxPrclCnBlk10</t>
  </si>
  <si>
    <t>Census Block Mapping</t>
  </si>
  <si>
    <t>Primary table</t>
  </si>
  <si>
    <t>PrclAddr</t>
  </si>
  <si>
    <t>PrclAddrLRMS</t>
  </si>
  <si>
    <t>Old system (ignore)</t>
  </si>
  <si>
    <t>PrclAsmt</t>
  </si>
  <si>
    <t>Assesments</t>
  </si>
  <si>
    <t>PrclAttr</t>
  </si>
  <si>
    <t>WHICH ASSESMENT TAKES PRECEDENCE?</t>
  </si>
  <si>
    <t>PrclDate</t>
  </si>
  <si>
    <t>System Update Date</t>
  </si>
  <si>
    <t>PrclImp</t>
  </si>
  <si>
    <t>Improvements</t>
  </si>
  <si>
    <t>ImpNum</t>
  </si>
  <si>
    <t>PrclREAR</t>
  </si>
  <si>
    <t>Tax-delinquent things, maybe</t>
  </si>
  <si>
    <t>prcl.mdb Total</t>
  </si>
  <si>
    <t>CdAddrType</t>
  </si>
  <si>
    <t>CdAsmtAppealType</t>
  </si>
  <si>
    <t>CdAsrClassCode</t>
  </si>
  <si>
    <t>CdAttrIgnoreCode</t>
  </si>
  <si>
    <t>CdAttrType</t>
  </si>
  <si>
    <t>CdAttrXBoundaryCode</t>
  </si>
  <si>
    <t>CdBadAddrType</t>
  </si>
  <si>
    <t>CdBsmtFinish</t>
  </si>
  <si>
    <t>CdBsmtType</t>
  </si>
  <si>
    <t>CdCityLandDist</t>
  </si>
  <si>
    <t>CdCityLandmark</t>
  </si>
  <si>
    <t>CdComCategory</t>
  </si>
  <si>
    <t>CdComConstType</t>
  </si>
  <si>
    <t>CdComExtWall</t>
  </si>
  <si>
    <t>CdComStories</t>
  </si>
  <si>
    <t>NUMERIC CODES!!! :-P</t>
  </si>
  <si>
    <t>CdComType</t>
  </si>
  <si>
    <t>CdComUnitPlan</t>
  </si>
  <si>
    <t>CdFBDNum</t>
  </si>
  <si>
    <t>CdLandUse</t>
  </si>
  <si>
    <t>CdLocalCertDist</t>
  </si>
  <si>
    <t>CdLocalHistDist</t>
  </si>
  <si>
    <t>CdNatHistDist</t>
  </si>
  <si>
    <t>CdNatLandmark</t>
  </si>
  <si>
    <t>CdNatRegister</t>
  </si>
  <si>
    <t>CdOwnerCode</t>
  </si>
  <si>
    <t>CdOwnerOccCode</t>
  </si>
  <si>
    <t>CdPrclSource</t>
  </si>
  <si>
    <t>CdPrimAddrMissCode</t>
  </si>
  <si>
    <t>CdREARComResCode</t>
  </si>
  <si>
    <t>CdResExtWall</t>
  </si>
  <si>
    <t>CdResModel</t>
  </si>
  <si>
    <t>CdResModelAdj</t>
  </si>
  <si>
    <t>CdResOcc</t>
  </si>
  <si>
    <t>CdResSaleSource</t>
  </si>
  <si>
    <t>CdResStories</t>
  </si>
  <si>
    <t>CdSpecBusDist</t>
  </si>
  <si>
    <t>CdSpecParcelType</t>
  </si>
  <si>
    <t>CdSubParcelType</t>
  </si>
  <si>
    <t>CdTIFDist</t>
  </si>
  <si>
    <t>CdZoning</t>
  </si>
  <si>
    <t>CdZoningLRMS</t>
  </si>
  <si>
    <t>CxOwnerGroup</t>
  </si>
  <si>
    <t>PrclCode.mdb Total</t>
  </si>
  <si>
    <t>CdCityBlockPartSrc</t>
  </si>
  <si>
    <t>HistPrclSale</t>
  </si>
  <si>
    <t>LRMS (probably)</t>
  </si>
  <si>
    <t>PrclSale</t>
  </si>
  <si>
    <t>Parcels that have been sold (but incomplete)</t>
  </si>
  <si>
    <t>prclsale.mdb Total</t>
  </si>
  <si>
    <t>PrmBDODate</t>
  </si>
  <si>
    <t>PrmBldg</t>
  </si>
  <si>
    <t>Buuidling Prmits</t>
  </si>
  <si>
    <t>3part [AppType, AppSource, AppNum]</t>
  </si>
  <si>
    <t>PrmDemo</t>
  </si>
  <si>
    <t>Demo Permits</t>
  </si>
  <si>
    <t>PrmOcc</t>
  </si>
  <si>
    <t>Occupany Permits</t>
  </si>
  <si>
    <t>PrmWaiver</t>
  </si>
  <si>
    <t>Waiver for Permits</t>
  </si>
  <si>
    <t>prmbdo.mdb Total</t>
  </si>
  <si>
    <t>CdBkFlowDeviceType</t>
  </si>
  <si>
    <t>CdPrmACntrlType</t>
  </si>
  <si>
    <t>CdPrmActCode</t>
  </si>
  <si>
    <t>CdPrmAppType</t>
  </si>
  <si>
    <t>CdPrmCancelType</t>
  </si>
  <si>
    <t>CdPrmDemoType</t>
  </si>
  <si>
    <t>CdPrmFireType</t>
  </si>
  <si>
    <t>CdPrmInspType</t>
  </si>
  <si>
    <t>CdPrmPermitType</t>
  </si>
  <si>
    <t>CdPrmProjType</t>
  </si>
  <si>
    <t>CdPrmRtType</t>
  </si>
  <si>
    <t>CdPrmSource</t>
  </si>
  <si>
    <t>CdPrmStrucType</t>
  </si>
  <si>
    <t>prmcode.mdb Total</t>
  </si>
  <si>
    <t>PrmElec</t>
  </si>
  <si>
    <t>Electrical Permits</t>
  </si>
  <si>
    <t>PrmEMPDate</t>
  </si>
  <si>
    <t>PrmMech</t>
  </si>
  <si>
    <t>Mechanical Permits</t>
  </si>
  <si>
    <t>PrmPlumb</t>
  </si>
  <si>
    <t>Pluming Permits</t>
  </si>
  <si>
    <t>prmemp.mdb Total</t>
  </si>
  <si>
    <t>requests</t>
  </si>
  <si>
    <t xml:space="preserve">Citizen Service Bearaue </t>
  </si>
  <si>
    <t>requests.csv Total</t>
  </si>
  <si>
    <t>Grand Total</t>
  </si>
  <si>
    <t>REDB Constr. Order</t>
  </si>
  <si>
    <t>Table</t>
  </si>
  <si>
    <t>Task</t>
  </si>
  <si>
    <t>municipal_id_mapping</t>
  </si>
  <si>
    <t>municipal_parcel_id_mapping</t>
  </si>
  <si>
    <t>parcel</t>
  </si>
  <si>
    <t>building</t>
  </si>
  <si>
    <t>unit</t>
  </si>
  <si>
    <t>legal_entity</t>
  </si>
  <si>
    <t>address</t>
  </si>
  <si>
    <t>permit</t>
  </si>
  <si>
    <t>service</t>
  </si>
  <si>
    <t>condemnation</t>
  </si>
  <si>
    <t>inspection</t>
  </si>
  <si>
    <t>assessment</t>
  </si>
  <si>
    <t>tax-delinquency</t>
  </si>
  <si>
    <t>fee</t>
  </si>
  <si>
    <t>letter</t>
  </si>
  <si>
    <t>RENAME NOTIFICATION</t>
  </si>
  <si>
    <t>municipality</t>
  </si>
  <si>
    <t>division</t>
  </si>
  <si>
    <t>service_type</t>
  </si>
  <si>
    <t>zoning_class</t>
  </si>
  <si>
    <t>usetupe</t>
  </si>
  <si>
    <t>permit_type</t>
  </si>
  <si>
    <t>inspection_type</t>
  </si>
  <si>
    <t>data_age_table</t>
  </si>
  <si>
    <t>geo_id</t>
  </si>
  <si>
    <t>parcel_data_age</t>
  </si>
  <si>
    <t>parcel_sale</t>
  </si>
  <si>
    <t>sales</t>
  </si>
  <si>
    <t>spec_bus_dist</t>
  </si>
  <si>
    <t>tif_dist</t>
  </si>
  <si>
    <t>vacancy</t>
  </si>
  <si>
    <t>Master Type</t>
  </si>
  <si>
    <t>Master Index</t>
  </si>
  <si>
    <t>Color by Table</t>
  </si>
  <si>
    <t>File.Table.Field</t>
  </si>
  <si>
    <t>Field Order In Table</t>
  </si>
  <si>
    <t>Name</t>
  </si>
  <si>
    <t>Size</t>
  </si>
  <si>
    <t>Primary Key</t>
  </si>
  <si>
    <t>City Field Description</t>
  </si>
  <si>
    <t>0 for NULL</t>
  </si>
  <si>
    <t>Example 1</t>
  </si>
  <si>
    <t>Example 2</t>
  </si>
  <si>
    <t>REDB Staging Table</t>
  </si>
  <si>
    <t>REDB Staging Field</t>
  </si>
  <si>
    <t>REDB Staging Type</t>
  </si>
  <si>
    <t>Staging SQL Tables</t>
  </si>
  <si>
    <t>Staging SQL Fields</t>
  </si>
  <si>
    <t>Staging SQL Close Table</t>
  </si>
  <si>
    <t>Include?</t>
  </si>
  <si>
    <t>Reason Ignored</t>
  </si>
  <si>
    <t>Transform Type</t>
  </si>
  <si>
    <t>Transformation(s)</t>
  </si>
  <si>
    <t>REDB.CORE TABLE</t>
  </si>
  <si>
    <t>REDB.CORE_HISTORY TABLE</t>
  </si>
  <si>
    <t>REDB Core Field</t>
  </si>
  <si>
    <t>table.field</t>
  </si>
  <si>
    <t>Field Match</t>
  </si>
  <si>
    <t>Check</t>
  </si>
  <si>
    <t>NEEDS CREATION OF</t>
  </si>
  <si>
    <t>Not Null</t>
  </si>
  <si>
    <t>RB.Core Type</t>
  </si>
  <si>
    <t>Metadata</t>
  </si>
  <si>
    <t>Maps to REDB Table</t>
  </si>
  <si>
    <t>Maps to REDB Field</t>
  </si>
  <si>
    <t>Type Check</t>
  </si>
  <si>
    <t>Table Name</t>
  </si>
  <si>
    <t>Field Name</t>
  </si>
  <si>
    <t>Map Check</t>
  </si>
  <si>
    <t>Field Array</t>
  </si>
  <si>
    <t>Key Array</t>
  </si>
  <si>
    <t>Old Scratch Notes</t>
  </si>
  <si>
    <t>Generate XML?</t>
  </si>
  <si>
    <t>"Key"?</t>
  </si>
  <si>
    <t>Single Line
(for copy/paste)</t>
  </si>
  <si>
    <t>-&gt;</t>
  </si>
  <si>
    <t>Carriage Returns Added
(for spot checks)</t>
  </si>
  <si>
    <t>&lt;-</t>
  </si>
  <si>
    <t>Generate SQL?</t>
  </si>
  <si>
    <t>Table Creation Order</t>
  </si>
  <si>
    <t>Table Creator</t>
  </si>
  <si>
    <t>Field Creator</t>
  </si>
  <si>
    <t>Foreign Key Creator</t>
  </si>
  <si>
    <t>STL</t>
  </si>
  <si>
    <t>Double</t>
  </si>
  <si>
    <t>OccPermFD: City Block</t>
  </si>
  <si>
    <t>COMBINE &amp; MAP</t>
  </si>
  <si>
    <t>Build 'muni_parcel_11' &amp; Map</t>
  </si>
  <si>
    <t>county_id_mapping</t>
  </si>
  <si>
    <t>county_id</t>
  </si>
  <si>
    <t>4pt building key and Building ID Tag</t>
  </si>
  <si>
    <t>CODE</t>
  </si>
  <si>
    <t>Municipal_Parcel_id_Mapping_history</t>
  </si>
  <si>
    <t>Long Integer</t>
  </si>
  <si>
    <t>OccPermFD: Parcel Number</t>
  </si>
  <si>
    <t>Byte</t>
  </si>
  <si>
    <t>OccPermFD: Owner Code</t>
  </si>
  <si>
    <t>BldgCategory</t>
  </si>
  <si>
    <t>Short Text</t>
  </si>
  <si>
    <t>building_category_id</t>
  </si>
  <si>
    <t>parcel_codes</t>
  </si>
  <si>
    <t>cdcomcategory</t>
  </si>
  <si>
    <t>Maps to prclcode cdcomcategory</t>
  </si>
  <si>
    <t>BldgType</t>
  </si>
  <si>
    <t>Integer</t>
  </si>
  <si>
    <t>building_type_ID</t>
  </si>
  <si>
    <t>GroundFloorArea</t>
  </si>
  <si>
    <t>building_ground_floor_area</t>
  </si>
  <si>
    <t>ComExtWallType</t>
  </si>
  <si>
    <t>ext_wall_type_ID</t>
  </si>
  <si>
    <t>ext_wall_type_TABLE</t>
  </si>
  <si>
    <t>ComStoriesCode</t>
  </si>
  <si>
    <t>RENUMBER</t>
  </si>
  <si>
    <t>Renumber starting @500</t>
  </si>
  <si>
    <t>stories_id</t>
  </si>
  <si>
    <t>YearBuilt</t>
  </si>
  <si>
    <t>building_year_built</t>
  </si>
  <si>
    <t>ComConstType</t>
  </si>
  <si>
    <t>building_const_type_ID</t>
  </si>
  <si>
    <t>TotApts</t>
  </si>
  <si>
    <t>building_total_apts</t>
  </si>
  <si>
    <t>NbrOfAptsEff</t>
  </si>
  <si>
    <t>building_eff_apts</t>
  </si>
  <si>
    <t>NbrOfApts1Br</t>
  </si>
  <si>
    <t>building_1br_apts</t>
  </si>
  <si>
    <t>Include in Intirim?</t>
  </si>
  <si>
    <t>NbrOfApts2Br</t>
  </si>
  <si>
    <t>Occourances</t>
  </si>
  <si>
    <t>Needs Map</t>
  </si>
  <si>
    <t>Has Map</t>
  </si>
  <si>
    <t xml:space="preserve"> </t>
  </si>
  <si>
    <t>building_2br_apts</t>
  </si>
  <si>
    <t>RS</t>
  </si>
  <si>
    <t>parcel_id</t>
  </si>
  <si>
    <t>NbrOfApts3Br</t>
  </si>
  <si>
    <t>varchar</t>
  </si>
  <si>
    <t>building_3br_apts</t>
  </si>
  <si>
    <t>city_block_ number</t>
  </si>
  <si>
    <t>NbrOfAptsOther</t>
  </si>
  <si>
    <t>parcel_number</t>
  </si>
  <si>
    <t>building_other_apts</t>
  </si>
  <si>
    <t>parcel_taxing_status</t>
  </si>
  <si>
    <t>FirstDate</t>
  </si>
  <si>
    <t>Date With Time</t>
  </si>
  <si>
    <t>OccPermFD: First Appearance Date</t>
  </si>
  <si>
    <t>building_com_record_created</t>
  </si>
  <si>
    <t>primary_address_count</t>
  </si>
  <si>
    <t>Record Creation (probalby)</t>
  </si>
  <si>
    <t>owner_id</t>
  </si>
  <si>
    <t>LastDate</t>
  </si>
  <si>
    <t>int</t>
  </si>
  <si>
    <t>OccPermFD: Last Date Appeared</t>
  </si>
  <si>
    <t>building_com_file_modified</t>
  </si>
  <si>
    <t>municipality_id</t>
  </si>
  <si>
    <t>Access Update</t>
  </si>
  <si>
    <t>zoning_class_id</t>
  </si>
  <si>
    <t>LastUpDate</t>
  </si>
  <si>
    <t/>
  </si>
  <si>
    <t>building_com_record_updated</t>
  </si>
  <si>
    <t>address_id</t>
  </si>
  <si>
    <t>City Field updated date</t>
  </si>
  <si>
    <t>legal_desc</t>
  </si>
  <si>
    <t>COMBINE</t>
  </si>
  <si>
    <t>Build into Parcel11 ID</t>
  </si>
  <si>
    <t>ward</t>
  </si>
  <si>
    <t>neighborhood</t>
  </si>
  <si>
    <t>zip_code</t>
  </si>
  <si>
    <t>census_block</t>
  </si>
  <si>
    <t>frontage</t>
  </si>
  <si>
    <t>asr_class_code</t>
  </si>
  <si>
    <t>asr_land_use1</t>
  </si>
  <si>
    <t>building_num</t>
  </si>
  <si>
    <t>asr_land_use2</t>
  </si>
  <si>
    <t>lead_agcy</t>
  </si>
  <si>
    <t>ResOccType</t>
  </si>
  <si>
    <t>residence_type_ID</t>
  </si>
  <si>
    <t>sale_price</t>
  </si>
  <si>
    <t>float</t>
  </si>
  <si>
    <t>sale_date</t>
  </si>
  <si>
    <t>date</t>
  </si>
  <si>
    <t>BsmtType</t>
  </si>
  <si>
    <t>nbr_sewer_lines</t>
  </si>
  <si>
    <t>basement_type_ID</t>
  </si>
  <si>
    <t>create_date</t>
  </si>
  <si>
    <t>current_flag</t>
  </si>
  <si>
    <t>BsmtFinishType</t>
  </si>
  <si>
    <t>boolean</t>
  </si>
  <si>
    <t>basement_finish_type_ID</t>
  </si>
  <si>
    <t>removed_flag</t>
  </si>
  <si>
    <t>etl_job</t>
  </si>
  <si>
    <t>BsmtAreaFinished</t>
  </si>
  <si>
    <t>update_date</t>
  </si>
  <si>
    <t>basement_area_finished</t>
  </si>
  <si>
    <t>building_id</t>
  </si>
  <si>
    <t>sqft numbers</t>
  </si>
  <si>
    <t>BsmtAreaPartial</t>
  </si>
  <si>
    <t>basement_area_partial</t>
  </si>
  <si>
    <t>decription</t>
  </si>
  <si>
    <t>ResExtWallType</t>
  </si>
  <si>
    <t>use_type_id</t>
  </si>
  <si>
    <t>combine type code tables</t>
  </si>
  <si>
    <t>LivingAreaTotal</t>
  </si>
  <si>
    <t>sq_footage</t>
  </si>
  <si>
    <t>year_built</t>
  </si>
  <si>
    <t>POSTGRES-IFY fieldname</t>
  </si>
  <si>
    <t>ground_floor_area</t>
  </si>
  <si>
    <t>LivingAreaAtGrade</t>
  </si>
  <si>
    <t>stories</t>
  </si>
  <si>
    <t>LivingAreaUpDown</t>
  </si>
  <si>
    <t>sonst_type</t>
  </si>
  <si>
    <t>bmst_type</t>
  </si>
  <si>
    <t>RoomArea</t>
  </si>
  <si>
    <t>bmst_finish_type</t>
  </si>
  <si>
    <t>bmst_area_finished</t>
  </si>
  <si>
    <t>bmst_area_partial</t>
  </si>
  <si>
    <t>ResStoriesCode</t>
  </si>
  <si>
    <t>stories_ID</t>
  </si>
  <si>
    <t>bmst_area_total</t>
  </si>
  <si>
    <t>combine and start at 600</t>
  </si>
  <si>
    <t>bmst_area_at_grade</t>
  </si>
  <si>
    <t>FullBaths</t>
  </si>
  <si>
    <t>living_area_partial</t>
  </si>
  <si>
    <t>living_area_total</t>
  </si>
  <si>
    <t>HalfBaths</t>
  </si>
  <si>
    <t>living_area_at_grade</t>
  </si>
  <si>
    <t>living_area_up_down</t>
  </si>
  <si>
    <t>room_area</t>
  </si>
  <si>
    <t>AirCondCentral</t>
  </si>
  <si>
    <t>Yes/No</t>
  </si>
  <si>
    <t>framing_type</t>
  </si>
  <si>
    <t>does this apply to condos?</t>
  </si>
  <si>
    <t>story_height</t>
  </si>
  <si>
    <t>AirCondWindow</t>
  </si>
  <si>
    <t>foundation_type</t>
  </si>
  <si>
    <t>condominium</t>
  </si>
  <si>
    <t>CentralHeating</t>
  </si>
  <si>
    <t>Attic</t>
  </si>
  <si>
    <t>Garage1</t>
  </si>
  <si>
    <t>unit_id</t>
  </si>
  <si>
    <t>Garage2</t>
  </si>
  <si>
    <t>Carport1</t>
  </si>
  <si>
    <t>Carport2</t>
  </si>
  <si>
    <t>windows_ac</t>
  </si>
  <si>
    <t>central_ac</t>
  </si>
  <si>
    <t>full_bath</t>
  </si>
  <si>
    <t>half_bath</t>
  </si>
  <si>
    <t>ResModelCode</t>
  </si>
  <si>
    <t>garage</t>
  </si>
  <si>
    <t>res_model_ID</t>
  </si>
  <si>
    <t>carport</t>
  </si>
  <si>
    <t>combine with codeADJ</t>
  </si>
  <si>
    <t>ResModelAdjCode</t>
  </si>
  <si>
    <t>central_heating</t>
  </si>
  <si>
    <t>attic</t>
  </si>
  <si>
    <t>combine with code</t>
  </si>
  <si>
    <t>EffectiveYearBuilt</t>
  </si>
  <si>
    <t>FunctionalDep</t>
  </si>
  <si>
    <t>legal_entity_id</t>
  </si>
  <si>
    <t>WHAT IS THIS?</t>
  </si>
  <si>
    <t>legal_entity_name</t>
  </si>
  <si>
    <t>LocationalDep</t>
  </si>
  <si>
    <t>legal_entity_second_name</t>
  </si>
  <si>
    <t>street_number</t>
  </si>
  <si>
    <t>street_name_prefix</t>
  </si>
  <si>
    <t>street_name</t>
  </si>
  <si>
    <t>street_name_suffix</t>
  </si>
  <si>
    <t>secondary_designator</t>
  </si>
  <si>
    <t>city</t>
  </si>
  <si>
    <t>county</t>
  </si>
  <si>
    <t>state</t>
  </si>
  <si>
    <t>country</t>
  </si>
  <si>
    <t>building_improve_ num</t>
  </si>
  <si>
    <t>What Is this? same as PrclImpr?</t>
  </si>
  <si>
    <t>ImpCode</t>
  </si>
  <si>
    <t>building_improve_ ID</t>
  </si>
  <si>
    <t>WHERE DOES THIS MAP TO?</t>
  </si>
  <si>
    <t>permit_id</t>
  </si>
  <si>
    <t>permit_id_type</t>
  </si>
  <si>
    <t>applicant_id</t>
  </si>
  <si>
    <t>contractor_id</t>
  </si>
  <si>
    <t>application_date</t>
  </si>
  <si>
    <t>issue_date</t>
  </si>
  <si>
    <t>completion_date</t>
  </si>
  <si>
    <t>cancel_date</t>
  </si>
  <si>
    <t>description</t>
  </si>
  <si>
    <t>est_project_cost</t>
  </si>
  <si>
    <t>occupant_id</t>
  </si>
  <si>
    <t>What does this refer to?</t>
  </si>
  <si>
    <t>app_source_id</t>
  </si>
  <si>
    <t>SectCategory</t>
  </si>
  <si>
    <t>cancel_type_id</t>
  </si>
  <si>
    <t>COM CATEGORY?</t>
  </si>
  <si>
    <t>new_use</t>
  </si>
  <si>
    <t>SectType</t>
  </si>
  <si>
    <t>old_use</t>
  </si>
  <si>
    <t>COM TYPE?</t>
  </si>
  <si>
    <t>FramingType</t>
  </si>
  <si>
    <t>What is this?</t>
  </si>
  <si>
    <t>ExcavType</t>
  </si>
  <si>
    <t>service_id</t>
  </si>
  <si>
    <t>ExtWallType</t>
  </si>
  <si>
    <t>LevelFrom</t>
  </si>
  <si>
    <t>division_id</t>
  </si>
  <si>
    <t>LevelTo</t>
  </si>
  <si>
    <t>service_type_id</t>
  </si>
  <si>
    <t>fee_id</t>
  </si>
  <si>
    <t>StoryHeight</t>
  </si>
  <si>
    <t>service_date</t>
  </si>
  <si>
    <t>notification_id</t>
  </si>
  <si>
    <t>Area</t>
  </si>
  <si>
    <t>FoundationType</t>
  </si>
  <si>
    <t>condemnation_id</t>
  </si>
  <si>
    <t>RoofType</t>
  </si>
  <si>
    <t>inspection_id</t>
  </si>
  <si>
    <t>RoofConst1</t>
  </si>
  <si>
    <t>condemnation_type</t>
  </si>
  <si>
    <t>status</t>
  </si>
  <si>
    <t>RoofConst2</t>
  </si>
  <si>
    <t>RoofConst3</t>
  </si>
  <si>
    <t>RoofConst4</t>
  </si>
  <si>
    <t>inspection_date</t>
  </si>
  <si>
    <t>inspection_type_id</t>
  </si>
  <si>
    <t>Heating</t>
  </si>
  <si>
    <t>number_of_violations</t>
  </si>
  <si>
    <t>date_entered</t>
  </si>
  <si>
    <t>original_reinspect_date</t>
  </si>
  <si>
    <t>misc_reinspect_date</t>
  </si>
  <si>
    <t>date_abated</t>
  </si>
  <si>
    <t>date_complied</t>
  </si>
  <si>
    <t>original_inspector_number</t>
  </si>
  <si>
    <t>Electricity</t>
  </si>
  <si>
    <t>FireProtection</t>
  </si>
  <si>
    <t>**field missing**</t>
  </si>
  <si>
    <t>assessment_id</t>
  </si>
  <si>
    <t>Elevator</t>
  </si>
  <si>
    <t>assessment_date</t>
  </si>
  <si>
    <t>assessment_amount</t>
  </si>
  <si>
    <t>BsmtStoryHeight</t>
  </si>
  <si>
    <t>land_value</t>
  </si>
  <si>
    <t>improvement_value</t>
  </si>
  <si>
    <t>BsmtNbrOfStories</t>
  </si>
  <si>
    <t>bill_land</t>
  </si>
  <si>
    <t>bill_impr</t>
  </si>
  <si>
    <t>apr_land</t>
  </si>
  <si>
    <t>cost_apr_impove</t>
  </si>
  <si>
    <t>BsmtAreaUnfin</t>
  </si>
  <si>
    <t>asmt_appeal_year</t>
  </si>
  <si>
    <t>asmt_appeal_num</t>
  </si>
  <si>
    <t>BsmtGarageArea</t>
  </si>
  <si>
    <t>asmt_appeal_type</t>
  </si>
  <si>
    <t>prior_asd_land</t>
  </si>
  <si>
    <t>prior_asd_improve</t>
  </si>
  <si>
    <t>prior_asd_total</t>
  </si>
  <si>
    <t>tax_delinquency</t>
  </si>
  <si>
    <t>tax_delinquency_id</t>
  </si>
  <si>
    <t>Not using PrclAttr, codes not needed</t>
  </si>
  <si>
    <t>Walker says ignore</t>
  </si>
  <si>
    <t>last_paid_year</t>
  </si>
  <si>
    <t>amount_delinquent</t>
  </si>
  <si>
    <t>AttrNum</t>
  </si>
  <si>
    <t>PdaNum</t>
  </si>
  <si>
    <t>PdaAlpha</t>
  </si>
  <si>
    <t>fee_debit_ammount</t>
  </si>
  <si>
    <t>fee_credit_ammount</t>
  </si>
  <si>
    <t>IgnoreCode</t>
  </si>
  <si>
    <t>This is city special project stuff</t>
  </si>
  <si>
    <t>ExpireDate</t>
  </si>
  <si>
    <t>notification</t>
  </si>
  <si>
    <t>notification_date</t>
  </si>
  <si>
    <t>BoardBillStatus</t>
  </si>
  <si>
    <t>notification_type</t>
  </si>
  <si>
    <t>FirstBoardBillNum</t>
  </si>
  <si>
    <t>notification_source</t>
  </si>
  <si>
    <t>manage_id</t>
  </si>
  <si>
    <t>FirstOrdNum</t>
  </si>
  <si>
    <t>FirstEffectDate</t>
  </si>
  <si>
    <t>LastBoardBillNum</t>
  </si>
  <si>
    <t>LastOrdNum</t>
  </si>
  <si>
    <t>LastEffectDate</t>
  </si>
  <si>
    <t>Note</t>
  </si>
  <si>
    <t>Not using census data at the moment</t>
  </si>
  <si>
    <t>Could build into Parcel9</t>
  </si>
  <si>
    <t>Single</t>
  </si>
  <si>
    <t>CensTract10</t>
  </si>
  <si>
    <t>OccPermFD: 2010 Census Tract</t>
  </si>
  <si>
    <t>CensBlock10</t>
  </si>
  <si>
    <t>IsPrimaryCensBlk10</t>
  </si>
  <si>
    <t>Use to error check combine (maybe)</t>
  </si>
  <si>
    <t>municpal_parcel_id</t>
  </si>
  <si>
    <t>ParcelId</t>
  </si>
  <si>
    <t>REDB P - ID</t>
  </si>
  <si>
    <t>PrimAddrRecNum</t>
  </si>
  <si>
    <t>Number of primary addresses listed?</t>
  </si>
  <si>
    <t>Recorder of deeds?</t>
  </si>
  <si>
    <t>AddrType</t>
  </si>
  <si>
    <t>Address Type (VARCHAR)</t>
  </si>
  <si>
    <t>Q</t>
  </si>
  <si>
    <t>use_type</t>
  </si>
  <si>
    <t>Getting from PrclAddr Instread</t>
  </si>
  <si>
    <t>address_type</t>
  </si>
  <si>
    <t>REDB Address - ID</t>
  </si>
  <si>
    <t>LowAddrNum</t>
  </si>
  <si>
    <t>Lowest Address Number</t>
  </si>
  <si>
    <t>address_street_number</t>
  </si>
  <si>
    <t>LowAddrSuf</t>
  </si>
  <si>
    <t>Suffix of Low Address (H means half)</t>
  </si>
  <si>
    <t>R</t>
  </si>
  <si>
    <t>H</t>
  </si>
  <si>
    <t>MAKE SURE UNITS have ADDR</t>
  </si>
  <si>
    <t>HighAddrNum</t>
  </si>
  <si>
    <t>Highest Address Number</t>
  </si>
  <si>
    <t>permit_type_id</t>
  </si>
  <si>
    <t>HighAddrSuf</t>
  </si>
  <si>
    <t>NLC</t>
  </si>
  <si>
    <t>OccPermFD: NLC</t>
  </si>
  <si>
    <t>WAIT! Cannot find codes for this field</t>
  </si>
  <si>
    <t>Parity</t>
  </si>
  <si>
    <t>Even or odd addr. (not consistent)</t>
  </si>
  <si>
    <t>O</t>
  </si>
  <si>
    <t>E</t>
  </si>
  <si>
    <t>even_or_odd</t>
  </si>
  <si>
    <t>StPreDir</t>
  </si>
  <si>
    <t>Address Direction Prefix</t>
  </si>
  <si>
    <t>N</t>
  </si>
  <si>
    <t>S</t>
  </si>
  <si>
    <t>direction_prefix</t>
  </si>
  <si>
    <t>StName</t>
  </si>
  <si>
    <t>All Caps Street Name</t>
  </si>
  <si>
    <t>CHREOKEE</t>
  </si>
  <si>
    <t>POTOMAC</t>
  </si>
  <si>
    <t>StType</t>
  </si>
  <si>
    <t>OccPermFD: Street Type</t>
  </si>
  <si>
    <t>ST</t>
  </si>
  <si>
    <t>BLVD</t>
  </si>
  <si>
    <t>street_type</t>
  </si>
  <si>
    <t>StSufDir</t>
  </si>
  <si>
    <t>Address Suffix, Appears to be blank</t>
  </si>
  <si>
    <t>FK</t>
  </si>
  <si>
    <t>StdUnitNum</t>
  </si>
  <si>
    <t>Unit Number</t>
  </si>
  <si>
    <t>A</t>
  </si>
  <si>
    <t>OwnerName</t>
  </si>
  <si>
    <t>Plaintext Owner Name</t>
  </si>
  <si>
    <t>KIM, CHRISTINE</t>
  </si>
  <si>
    <t>PEACEMAKER LLC</t>
  </si>
  <si>
    <t>IF LOGIC: P/B/U</t>
  </si>
  <si>
    <t>REDB L Entity - ID</t>
  </si>
  <si>
    <t>OwnerName2</t>
  </si>
  <si>
    <t>Plaintext Second Owner Name (or lists "**SUMMARY RECORD)</t>
  </si>
  <si>
    <t>FREIDMAN</t>
  </si>
  <si>
    <t>THE RUTHERFORD GROUP</t>
  </si>
  <si>
    <t>OwnerAddr</t>
  </si>
  <si>
    <t>table_constructor</t>
  </si>
  <si>
    <t>field_constructor</t>
  </si>
  <si>
    <t>end_fields</t>
  </si>
  <si>
    <t>gathered</t>
  </si>
  <si>
    <t>OccPermFD: Owner Address</t>
  </si>
  <si>
    <t>2654 GRAVOIS AVE</t>
  </si>
  <si>
    <t>2759 RUSSELL BLVD</t>
  </si>
  <si>
    <t>Not parsing addresses yet (or ever)</t>
  </si>
  <si>
    <t>legal_entity_address</t>
  </si>
  <si>
    <t>REDB L Entity ADDR - ID</t>
  </si>
  <si>
    <t>OwnerCity</t>
  </si>
  <si>
    <t>OccPermFD: Owner City</t>
  </si>
  <si>
    <t>COLUMBIA</t>
  </si>
  <si>
    <t>JUPITER</t>
  </si>
  <si>
    <t>OwnerState</t>
  </si>
  <si>
    <t>OccPermFD: Owner State</t>
  </si>
  <si>
    <t>MO</t>
  </si>
  <si>
    <t>FL</t>
  </si>
  <si>
    <t>address Total</t>
  </si>
  <si>
    <t>OwnerCountry</t>
  </si>
  <si>
    <t>Owner Country (Usually error: State)</t>
  </si>
  <si>
    <t>NSW</t>
  </si>
  <si>
    <t>VA</t>
  </si>
  <si>
    <t>OwnerZIP</t>
  </si>
  <si>
    <t>assessment Total</t>
  </si>
  <si>
    <t>OccPermFD: Owner ZIP (5 digit)</t>
  </si>
  <si>
    <t>OwnerRank</t>
  </si>
  <si>
    <t>MESSY- P = Primary, TNC = title not clear,  others appear to be errors</t>
  </si>
  <si>
    <t>P</t>
  </si>
  <si>
    <t>L</t>
  </si>
  <si>
    <t>parcel | building | unit</t>
  </si>
  <si>
    <t>owner_rank</t>
  </si>
  <si>
    <t>LegalDesc1</t>
  </si>
  <si>
    <t>Description line 1</t>
  </si>
  <si>
    <t>C B 439 TUCKER BLVD</t>
  </si>
  <si>
    <t>C. B. 49 LOMBARD</t>
  </si>
  <si>
    <t>IF LOGIC and Combine into legal_desc</t>
  </si>
  <si>
    <t>LegalDesc2</t>
  </si>
  <si>
    <t>Description line 2</t>
  </si>
  <si>
    <t>176 FT / 100 FT X</t>
  </si>
  <si>
    <t>0.143 ACRES</t>
  </si>
  <si>
    <t>LegalDesc3</t>
  </si>
  <si>
    <t>Description line 3</t>
  </si>
  <si>
    <t>LOT 6</t>
  </si>
  <si>
    <t>PT BROWNS SURV ADDN</t>
  </si>
  <si>
    <t>LegalDesc4</t>
  </si>
  <si>
    <t>Description line 4</t>
  </si>
  <si>
    <t>WHOLE BLOCK</t>
  </si>
  <si>
    <t>LOTS 3-4-5 S-6</t>
  </si>
  <si>
    <t>LOOKUP</t>
  </si>
  <si>
    <t>building Total</t>
  </si>
  <si>
    <t>county_entiry_id_type</t>
  </si>
  <si>
    <t>condemnation Total</t>
  </si>
  <si>
    <t>LegalDesc5</t>
  </si>
  <si>
    <t>Description line 5</t>
  </si>
  <si>
    <t>SEE PARCEL  0042 00 00101</t>
  </si>
  <si>
    <t>ALSO PT OF VAC VALLEY</t>
  </si>
  <si>
    <t>county_id_mapping Total</t>
  </si>
  <si>
    <t>AsrClassCode</t>
  </si>
  <si>
    <t>Assessor Class Code</t>
  </si>
  <si>
    <t>assr_class_code</t>
  </si>
  <si>
    <t>county_entity_id</t>
  </si>
  <si>
    <t>prclCode</t>
  </si>
  <si>
    <t>cdAsrClassCode</t>
  </si>
  <si>
    <t>What level does this apply to?</t>
  </si>
  <si>
    <t>inspection Total</t>
  </si>
  <si>
    <t>AsrLandUse1</t>
  </si>
  <si>
    <t>Assessor Land Use Code 1</t>
  </si>
  <si>
    <t>assessor_land_use</t>
  </si>
  <si>
    <t>assr_land_use_code</t>
  </si>
  <si>
    <t>reference to REDB entity ID</t>
  </si>
  <si>
    <t>inspection_type Total</t>
  </si>
  <si>
    <t>MAPS TO CdLandUse</t>
  </si>
  <si>
    <t>legal_entity Total</t>
  </si>
  <si>
    <t>AsrLanduse2</t>
  </si>
  <si>
    <t>Assessor Land Use Code 2</t>
  </si>
  <si>
    <t>municipal_parcel_id_mapping Total</t>
  </si>
  <si>
    <t>notification Total</t>
  </si>
  <si>
    <t>RedevPhase</t>
  </si>
  <si>
    <t>Redevelopment Phase</t>
  </si>
  <si>
    <t>census_block_id</t>
  </si>
  <si>
    <t>redev_phase</t>
  </si>
  <si>
    <t>census_tract_id</t>
  </si>
  <si>
    <t>commercial_building</t>
  </si>
  <si>
    <t>BOOLEAN</t>
  </si>
  <si>
    <t>Land_Area</t>
  </si>
  <si>
    <t>neighborhood_id</t>
  </si>
  <si>
    <t>RedevYearEnd</t>
  </si>
  <si>
    <t>2 Digit Year - End of phase 1</t>
  </si>
  <si>
    <t>residential_building</t>
  </si>
  <si>
    <t>FULL 4 digit year</t>
  </si>
  <si>
    <t>redev_phase_end</t>
  </si>
  <si>
    <t>building_section</t>
  </si>
  <si>
    <t>RedevPhase2</t>
  </si>
  <si>
    <t>Redevelopment Phase 2</t>
  </si>
  <si>
    <t>parcel Total</t>
  </si>
  <si>
    <t>redb_address_id</t>
  </si>
  <si>
    <t>second_redev_phase</t>
  </si>
  <si>
    <t>AppSource_Id</t>
  </si>
  <si>
    <t>RedevYearEnd2</t>
  </si>
  <si>
    <t>2 Digit Year - End of phase 2</t>
  </si>
  <si>
    <t>Complete_Date</t>
  </si>
  <si>
    <t>second_redev_phase_end</t>
  </si>
  <si>
    <t>Desription</t>
  </si>
  <si>
    <t>VacantLot</t>
  </si>
  <si>
    <t>EstProjectCost</t>
  </si>
  <si>
    <t>Vacant Lot Boolean</t>
  </si>
  <si>
    <t>assesor_marked_vacant_lot</t>
  </si>
  <si>
    <t>REDB Vacancy ID</t>
  </si>
  <si>
    <t>Owner_id</t>
  </si>
  <si>
    <t>SpecBusDist</t>
  </si>
  <si>
    <t>Special Business District Number</t>
  </si>
  <si>
    <t>IF LOGIC</t>
  </si>
  <si>
    <t>special_business_distr</t>
  </si>
  <si>
    <t>special_business_distr_code</t>
  </si>
  <si>
    <t>reference to REDB PARCEL?? ID</t>
  </si>
  <si>
    <t>cdSpecBusDist</t>
  </si>
  <si>
    <t>Permit_type_id</t>
  </si>
  <si>
    <t>permit Total</t>
  </si>
  <si>
    <t>SpecBusDist2</t>
  </si>
  <si>
    <t>Second Special Business District #</t>
  </si>
  <si>
    <t>permit_type Total</t>
  </si>
  <si>
    <t>TIFDist</t>
  </si>
  <si>
    <t>Tax Inc. Financ. Distr #</t>
  </si>
  <si>
    <t>tif_disctrict_code</t>
  </si>
  <si>
    <t>cdTIFDistr</t>
  </si>
  <si>
    <t>service Total</t>
  </si>
  <si>
    <t>LendingAgcy</t>
  </si>
  <si>
    <t>Bilboard Owner Number</t>
  </si>
  <si>
    <t>spec_bus_dist Total</t>
  </si>
  <si>
    <t>Not important for this Bee</t>
  </si>
  <si>
    <t>Legal_Entity</t>
  </si>
  <si>
    <t>Usually for billboards, Owner of billboard, NOT the land that the bilboard parcel is on (billboard company)</t>
  </si>
  <si>
    <t>tax_delinquency Total</t>
  </si>
  <si>
    <t>Last_Paid_Year</t>
  </si>
  <si>
    <t>Condo Boolean</t>
  </si>
  <si>
    <t>tax-delinquency Total</t>
  </si>
  <si>
    <t>marked_as_condominium</t>
  </si>
  <si>
    <t>Parcel_ID</t>
  </si>
  <si>
    <t>tif_dist Total</t>
  </si>
  <si>
    <t>NbrOfUnits</t>
  </si>
  <si>
    <t>OccPermFD: Units</t>
  </si>
  <si>
    <t>parcel | building</t>
  </si>
  <si>
    <t>number_units</t>
  </si>
  <si>
    <t>Use for error checking?</t>
  </si>
  <si>
    <t>NbrOfApts</t>
  </si>
  <si>
    <t>SANITY CHECK: Number of Apartments</t>
  </si>
  <si>
    <t>number_apts</t>
  </si>
  <si>
    <t>Frontage</t>
  </si>
  <si>
    <t>Feet of land adj to street</t>
  </si>
  <si>
    <t>unit Total</t>
  </si>
  <si>
    <t>frontage_to_street</t>
  </si>
  <si>
    <t>Feet of land on street</t>
  </si>
  <si>
    <t>zoning_class Total</t>
  </si>
  <si>
    <t>LandArea</t>
  </si>
  <si>
    <t>SANITY CHECK: Land Area (sqft)</t>
  </si>
  <si>
    <t>RecDailyDate</t>
  </si>
  <si>
    <t>Recorder of Deeds Date</t>
  </si>
  <si>
    <t>rec_of_deeds_date</t>
  </si>
  <si>
    <t>newer rec of deeds system - date + sequence</t>
  </si>
  <si>
    <t>RecDailyNum</t>
  </si>
  <si>
    <t>Recorder of Deeds Number on Date</t>
  </si>
  <si>
    <t>rec_of_deeds_number</t>
  </si>
  <si>
    <t>RecBookNum</t>
  </si>
  <si>
    <t>Recorder of Deeds Book Number (OLD)</t>
  </si>
  <si>
    <t>rec_of_deeds_book</t>
  </si>
  <si>
    <t>only older records</t>
  </si>
  <si>
    <t>RecPageNum</t>
  </si>
  <si>
    <t>Recorder of Deeds Page Number (OLD)</t>
  </si>
  <si>
    <t>rec_of_deeds_page_num</t>
  </si>
  <si>
    <t>AsdLand</t>
  </si>
  <si>
    <t>Currency</t>
  </si>
  <si>
    <t>Assessed Land Value</t>
  </si>
  <si>
    <t>assessed_parcel_land_value</t>
  </si>
  <si>
    <t>Assessment ID</t>
  </si>
  <si>
    <t>AsdImprove</t>
  </si>
  <si>
    <t>Assessed Improvement Value (can be - )</t>
  </si>
  <si>
    <t>assessed_parcel_impr_value</t>
  </si>
  <si>
    <t>Addess strcture once we talk with asr</t>
  </si>
  <si>
    <t>AsdTotal</t>
  </si>
  <si>
    <t>Assessed Total (Sum of Previous)</t>
  </si>
  <si>
    <t>assessed_parcel_total_value</t>
  </si>
  <si>
    <t>BillLand</t>
  </si>
  <si>
    <t>Bill for Land</t>
  </si>
  <si>
    <t>assessed_bill_for_land</t>
  </si>
  <si>
    <t>------</t>
  </si>
  <si>
    <t>BillImprove</t>
  </si>
  <si>
    <t>Bill for Improvements (can be - )</t>
  </si>
  <si>
    <t>assessed_bill_for_impr</t>
  </si>
  <si>
    <t>BillTotal</t>
  </si>
  <si>
    <t>Total Bill (Sum of Previous)</t>
  </si>
  <si>
    <t>assessed_bill_for_total</t>
  </si>
  <si>
    <t>AprLand</t>
  </si>
  <si>
    <t>Appreaised Land Value</t>
  </si>
  <si>
    <t>appraised_land_value</t>
  </si>
  <si>
    <t>Original DBDiagram SQL</t>
  </si>
  <si>
    <t>In New Schema</t>
  </si>
  <si>
    <t>Type Checked</t>
  </si>
  <si>
    <t>Command</t>
  </si>
  <si>
    <t>BLANK- History</t>
  </si>
  <si>
    <t>CREATES</t>
  </si>
  <si>
    <t>Field Type</t>
  </si>
  <si>
    <t>META DATA</t>
  </si>
  <si>
    <t>CostAprImprove</t>
  </si>
  <si>
    <t>Flag 1</t>
  </si>
  <si>
    <t>Flag 2</t>
  </si>
  <si>
    <t>Cost of Appraised Improvements?</t>
  </si>
  <si>
    <t>CREATE TABLE "parcel" (</t>
  </si>
  <si>
    <t>cost_for_appr_impr</t>
  </si>
  <si>
    <t>parcel_id int PRIMARY KEY,</t>
  </si>
  <si>
    <t>owner_id int,</t>
  </si>
  <si>
    <t>AsmtAppealYear</t>
  </si>
  <si>
    <t>Assessment Appeal Year</t>
  </si>
  <si>
    <t>municipality_id int,</t>
  </si>
  <si>
    <t>zoning_class_id int,</t>
  </si>
  <si>
    <t>address_id int,</t>
  </si>
  <si>
    <t>AsmtAppealNum</t>
  </si>
  <si>
    <t>Assesment Appeal Number</t>
  </si>
  <si>
    <t>legal_desc varchar,</t>
  </si>
  <si>
    <t>ward int,</t>
  </si>
  <si>
    <t>neighborhood varchar,</t>
  </si>
  <si>
    <t>AsmtAppealType</t>
  </si>
  <si>
    <t>Assessment Appeal Type</t>
  </si>
  <si>
    <t>zip_code int,</t>
  </si>
  <si>
    <t>C</t>
  </si>
  <si>
    <t>census_block int,</t>
  </si>
  <si>
    <t>ASMT APPEAL CODE TYPES</t>
  </si>
  <si>
    <t>frontage int,</t>
  </si>
  <si>
    <t>asr_class_code varchar,</t>
  </si>
  <si>
    <t>PriorAsdDate</t>
  </si>
  <si>
    <t>Prior Assessed Date (all oct 4th?)</t>
  </si>
  <si>
    <t>asr_land_use1 varchar,</t>
  </si>
  <si>
    <t>Dates all the same</t>
  </si>
  <si>
    <t>IGNORE</t>
  </si>
  <si>
    <t>asr_land_use2 varchar,</t>
  </si>
  <si>
    <t>lead_agcy varchar,</t>
  </si>
  <si>
    <t>PriorAsdLand</t>
  </si>
  <si>
    <t>Prior Assessed Land Value</t>
  </si>
  <si>
    <t>sale_price float,</t>
  </si>
  <si>
    <t>prior_assessed_land_value</t>
  </si>
  <si>
    <t>sale_date date,</t>
  </si>
  <si>
    <t>Prior to.... Appeal? Assesment?</t>
  </si>
  <si>
    <t>nbr_sewer_lines varchar,</t>
  </si>
  <si>
    <t>PriorAsdImprove</t>
  </si>
  <si>
    <t>Prior Assessed Improvement Value</t>
  </si>
  <si>
    <t>create_date date,</t>
  </si>
  <si>
    <t>prior_assessed_impr_value</t>
  </si>
  <si>
    <t>current_flag boolean NOT NULL,</t>
  </si>
  <si>
    <t>removed_flag boolean NOT NULL,</t>
  </si>
  <si>
    <t>etl_job varchar,</t>
  </si>
  <si>
    <t>PriorAsdTotal</t>
  </si>
  <si>
    <t>Prior Assessed Total (sum of prev.)</t>
  </si>
  <si>
    <t>update_date date</t>
  </si>
  <si>
    <t>building_id int PRIMARY KEY,</t>
  </si>
  <si>
    <t>prior_assessed_total_value</t>
  </si>
  <si>
    <t>parcel_id int,</t>
  </si>
  <si>
    <t>Occours ever other year - full cycle is every 6 years</t>
  </si>
  <si>
    <t>use_type_id int,</t>
  </si>
  <si>
    <t>PriorTaxAmt</t>
  </si>
  <si>
    <t>Prior Tax Amount</t>
  </si>
  <si>
    <t>sq_footage int,</t>
  </si>
  <si>
    <t>year_built int,</t>
  </si>
  <si>
    <t>prior_tax_ammount</t>
  </si>
  <si>
    <t>ground_floor_area float,</t>
  </si>
  <si>
    <t>ext_wall_type_ID int,</t>
  </si>
  <si>
    <t>stories varchar,</t>
  </si>
  <si>
    <t>CDALandUse1</t>
  </si>
  <si>
    <t>Community Development Agency Use 1</t>
  </si>
  <si>
    <t>sonst_type varchar,</t>
  </si>
  <si>
    <t>cda_land_use</t>
  </si>
  <si>
    <t>bmst_type varchar,</t>
  </si>
  <si>
    <t>cda_land_use_code</t>
  </si>
  <si>
    <t>Land Use ID</t>
  </si>
  <si>
    <t>bmst_finish_type varchar,</t>
  </si>
  <si>
    <t>Maps to PrclCode CdLandUse</t>
  </si>
  <si>
    <t>Community Development Agency</t>
  </si>
  <si>
    <t>bmst_area_finished varchar,</t>
  </si>
  <si>
    <t>bmst_area_partial varchar,</t>
  </si>
  <si>
    <t>bmst_area_total varchar,</t>
  </si>
  <si>
    <t>CDALandUse2</t>
  </si>
  <si>
    <t>Community Development Agency Use 2</t>
  </si>
  <si>
    <t>bmst_area_at_grade varchar,</t>
  </si>
  <si>
    <t>living_area_partial varchar,</t>
  </si>
  <si>
    <t>living_area_total varchar,</t>
  </si>
  <si>
    <t>living_area_at_grade varchar,</t>
  </si>
  <si>
    <t>LRMSUnitNum</t>
  </si>
  <si>
    <t>living_area_up_down varchar,</t>
  </si>
  <si>
    <t>Unit Number (depreciated)</t>
  </si>
  <si>
    <t>706A</t>
  </si>
  <si>
    <t>room_area varchar,</t>
  </si>
  <si>
    <t>Old system</t>
  </si>
  <si>
    <t>framing_type varchar,</t>
  </si>
  <si>
    <t>story_height varchar,</t>
  </si>
  <si>
    <t>foundation_type varchar,</t>
  </si>
  <si>
    <t>Zoning Code</t>
  </si>
  <si>
    <t>K</t>
  </si>
  <si>
    <t>condominium varchar,</t>
  </si>
  <si>
    <t>Maps to PrclCode CdZoning</t>
  </si>
  <si>
    <t>NbrOfBldgsRes</t>
  </si>
  <si>
    <t>Number of Residential Buildings</t>
  </si>
  <si>
    <t>Aggregated from other data</t>
  </si>
  <si>
    <t>**FIELD MISSING**</t>
  </si>
  <si>
    <t>Could be used for error checking</t>
  </si>
  <si>
    <t>NbrOfBldgsCom</t>
  </si>
  <si>
    <t>Number of Commercial Buildings</t>
  </si>
  <si>
    <t>unit_id int PRIMARY KEY,</t>
  </si>
  <si>
    <t>building_id int,</t>
  </si>
  <si>
    <t>FirstYearBuilt</t>
  </si>
  <si>
    <t>First Building Built Year</t>
  </si>
  <si>
    <t>LastYearBuilt</t>
  </si>
  <si>
    <t>Last Building Built Year</t>
  </si>
  <si>
    <t>windows_ac boolean,</t>
  </si>
  <si>
    <t>central_ac boolean,</t>
  </si>
  <si>
    <t>ResSalePrice</t>
  </si>
  <si>
    <t>Residential Sale Price?</t>
  </si>
  <si>
    <t>full_bath int,</t>
  </si>
  <si>
    <t>res_sale_price</t>
  </si>
  <si>
    <t>half_bath int,</t>
  </si>
  <si>
    <t>Sale ID</t>
  </si>
  <si>
    <t>NEW CORE TABLE</t>
  </si>
  <si>
    <t>garage boolean,</t>
  </si>
  <si>
    <t>carport boolean,</t>
  </si>
  <si>
    <t>ResSaleDate</t>
  </si>
  <si>
    <t>Residential Sale Date?</t>
  </si>
  <si>
    <t>central_heating boolean,</t>
  </si>
  <si>
    <t>res_sale_date</t>
  </si>
  <si>
    <t>attic boolean,</t>
  </si>
  <si>
    <t>VacBldgYear</t>
  </si>
  <si>
    <t>Year Building Marked Vacant?</t>
  </si>
  <si>
    <t>vacancyy</t>
  </si>
  <si>
    <t>year_building_marked_vacant</t>
  </si>
  <si>
    <t>Vac Building ID</t>
  </si>
  <si>
    <t>legal_entity_id int PRIMARY KEY,</t>
  </si>
  <si>
    <t>name varchar,</t>
  </si>
  <si>
    <t>name</t>
  </si>
  <si>
    <t>GeoCityBlockPart</t>
  </si>
  <si>
    <t>OccPermFD: City Block Part</t>
  </si>
  <si>
    <t>GIS, not used for this project yet</t>
  </si>
  <si>
    <t>address_id int PRIMARY KEY,</t>
  </si>
  <si>
    <t>Ward10</t>
  </si>
  <si>
    <t>street_number int,</t>
  </si>
  <si>
    <t>OccPermFD: 2012 Ward (most recent)</t>
  </si>
  <si>
    <t>street_name_prefix varchar,</t>
  </si>
  <si>
    <t>ward_number</t>
  </si>
  <si>
    <t>street_name varchar,</t>
  </si>
  <si>
    <t>Current source: Will switch when wards re-bounded</t>
  </si>
  <si>
    <t>street_name_suffix varchar,</t>
  </si>
  <si>
    <t>secondary_designator varchar,</t>
  </si>
  <si>
    <t>Precinct10</t>
  </si>
  <si>
    <t>OccPermFD: 2012 Precinct (most rec.)</t>
  </si>
  <si>
    <t>city varchar,</t>
  </si>
  <si>
    <t>voting_precinct_number</t>
  </si>
  <si>
    <t>county varchar,</t>
  </si>
  <si>
    <t>state varchar,</t>
  </si>
  <si>
    <t>InspArea10</t>
  </si>
  <si>
    <t>OccPermFD: 2012 Inspection Precinct</t>
  </si>
  <si>
    <t>zip int,</t>
  </si>
  <si>
    <t>zip</t>
  </si>
  <si>
    <t>insp_area_number</t>
  </si>
  <si>
    <t>country varchar,</t>
  </si>
  <si>
    <t>Ward00</t>
  </si>
  <si>
    <t>OccPermFD: 2002 Ward (OLD)</t>
  </si>
  <si>
    <t>Historical data</t>
  </si>
  <si>
    <t>permit_id int PRIMARY KEY,</t>
  </si>
  <si>
    <t>permit_id_type int,</t>
  </si>
  <si>
    <t>Precinct02</t>
  </si>
  <si>
    <t>OccPermFD: 2002 Inspection Pcnt (OLD)</t>
  </si>
  <si>
    <t>applicant_id int,</t>
  </si>
  <si>
    <t>contractor_id int,</t>
  </si>
  <si>
    <t>application_date date,</t>
  </si>
  <si>
    <t>Precinct04</t>
  </si>
  <si>
    <t>OccPermFD: 2004 Inspection Pcnt (OLD)</t>
  </si>
  <si>
    <t>issue_date date,</t>
  </si>
  <si>
    <t>completion_date date,</t>
  </si>
  <si>
    <t>cancel_date date,</t>
  </si>
  <si>
    <t>Nbrhd</t>
  </si>
  <si>
    <t>OccPermFD: Neighborhood</t>
  </si>
  <si>
    <t>description varchar,</t>
  </si>
  <si>
    <t>est_project_cost float,</t>
  </si>
  <si>
    <t>maps to nbrhd table</t>
  </si>
  <si>
    <t>occupant_id int,</t>
  </si>
  <si>
    <t>CDADist</t>
  </si>
  <si>
    <t>app_source_id int,</t>
  </si>
  <si>
    <t>Community Development Agency Distr</t>
  </si>
  <si>
    <t>cda_distr</t>
  </si>
  <si>
    <t>cancel_type_id int,</t>
  </si>
  <si>
    <t>What do these correspond to?</t>
  </si>
  <si>
    <t>new_use varchar,</t>
  </si>
  <si>
    <t>CDASubDist</t>
  </si>
  <si>
    <t>OccPermFD: CDA Sub District</t>
  </si>
  <si>
    <t>old_use varchar,</t>
  </si>
  <si>
    <t>cda_subdistr</t>
  </si>
  <si>
    <t>cdaSubDist</t>
  </si>
  <si>
    <t>PoliceDist</t>
  </si>
  <si>
    <t>OccPermFD: Police District</t>
  </si>
  <si>
    <t>police_distr</t>
  </si>
  <si>
    <t>service_id int PRIMARY KEY,</t>
  </si>
  <si>
    <t>Comes in as a double</t>
  </si>
  <si>
    <t>unit_id int,</t>
  </si>
  <si>
    <t>2010 Census Block</t>
  </si>
  <si>
    <t>division_id int,</t>
  </si>
  <si>
    <t>service_type_id int,</t>
  </si>
  <si>
    <t>CensBlock00</t>
  </si>
  <si>
    <t>OccPermFD: 2000 Census Block (OLD)</t>
  </si>
  <si>
    <t>fee_id int,</t>
  </si>
  <si>
    <t>service_date date,</t>
  </si>
  <si>
    <t>notification_id int,</t>
  </si>
  <si>
    <t>Ward90</t>
  </si>
  <si>
    <t>Old Ward Number</t>
  </si>
  <si>
    <t>Precinct90</t>
  </si>
  <si>
    <t>Old Precinct Number</t>
  </si>
  <si>
    <t>condemnation_id int PRIMARY KEY,</t>
  </si>
  <si>
    <t>inspection_id int,</t>
  </si>
  <si>
    <t>CensBlock90</t>
  </si>
  <si>
    <t>Old Census Block</t>
  </si>
  <si>
    <t>notification_id date,</t>
  </si>
  <si>
    <t>condemnation_type varchar,</t>
  </si>
  <si>
    <t>status varchar,</t>
  </si>
  <si>
    <t>HouseConsDist</t>
  </si>
  <si>
    <t>Housing Conservation District</t>
  </si>
  <si>
    <t>house_conserv_distr</t>
  </si>
  <si>
    <t>HCD SOMETHING</t>
  </si>
  <si>
    <t>Housing Conservation Distr</t>
  </si>
  <si>
    <t>AsrNbrhd</t>
  </si>
  <si>
    <t>OccPermFD: Assessor Neighborhood</t>
  </si>
  <si>
    <t>assessor_nbhrhd</t>
  </si>
  <si>
    <t>inspection_id int PRIMARY KEY,</t>
  </si>
  <si>
    <t>EntZone</t>
  </si>
  <si>
    <t>ent_zone</t>
  </si>
  <si>
    <t>corcode</t>
  </si>
  <si>
    <t>cdEntZone</t>
  </si>
  <si>
    <t>Zone is what can be built in future</t>
  </si>
  <si>
    <t>inspection_date date,</t>
  </si>
  <si>
    <t>inspection_type_id int,</t>
  </si>
  <si>
    <t>number_of_violations int,</t>
  </si>
  <si>
    <t>ImpactArea</t>
  </si>
  <si>
    <t>date_entered date,</t>
  </si>
  <si>
    <t>impact_area</t>
  </si>
  <si>
    <t>original_reinspect_date date,</t>
  </si>
  <si>
    <t>misc_reinspect_date date,</t>
  </si>
  <si>
    <t>CTDArea</t>
  </si>
  <si>
    <t>date_abated date,</t>
  </si>
  <si>
    <t>ctd_area</t>
  </si>
  <si>
    <t>date_complied date,</t>
  </si>
  <si>
    <t>original_inspector_number int,</t>
  </si>
  <si>
    <t>LeafArea</t>
  </si>
  <si>
    <t>leaf_area</t>
  </si>
  <si>
    <t>ZIP</t>
  </si>
  <si>
    <t>Zip Code</t>
  </si>
  <si>
    <t>Knock off zeroes</t>
  </si>
  <si>
    <t>assessment_id int PRIMARY KEY,</t>
  </si>
  <si>
    <t>assessment_date date,</t>
  </si>
  <si>
    <t>OnFloodBlock</t>
  </si>
  <si>
    <t>assessment_amount float,</t>
  </si>
  <si>
    <t>land_value float,</t>
  </si>
  <si>
    <t>on_flood_block</t>
  </si>
  <si>
    <t>improvement_value float,</t>
  </si>
  <si>
    <t>bill_land float,</t>
  </si>
  <si>
    <t>SpecParcelType</t>
  </si>
  <si>
    <t>bill_impr float,</t>
  </si>
  <si>
    <t>Special Parcel Type</t>
  </si>
  <si>
    <t>spec_parcel_type</t>
  </si>
  <si>
    <t>apr_land float,</t>
  </si>
  <si>
    <t>codes</t>
  </si>
  <si>
    <t>cost_apr_impove float,</t>
  </si>
  <si>
    <t>cd_spec_prcl_type</t>
  </si>
  <si>
    <t>asmt_appeal_year int,</t>
  </si>
  <si>
    <t>SubParcelType</t>
  </si>
  <si>
    <t>asmt_appeal_num int,</t>
  </si>
  <si>
    <t>Sub Parcel Type</t>
  </si>
  <si>
    <t>asmt_appeal_type varchar,</t>
  </si>
  <si>
    <t>sub_parcel_type</t>
  </si>
  <si>
    <t>cdSubParclType</t>
  </si>
  <si>
    <t>prior_asd_land float,</t>
  </si>
  <si>
    <t>prior_asd_improve float,</t>
  </si>
  <si>
    <t>NbrOfSubAccts</t>
  </si>
  <si>
    <t>Number of Sub Accounts</t>
  </si>
  <si>
    <t>prior_asd_total float,</t>
  </si>
  <si>
    <t>number_sub_accounts</t>
  </si>
  <si>
    <t>NbrOfCondos</t>
  </si>
  <si>
    <t>Number of Condominiums</t>
  </si>
  <si>
    <t>number_condos</t>
  </si>
  <si>
    <t>tax_delinquency_id int PRIMARY KEY,</t>
  </si>
  <si>
    <t>legal_entity_id int,</t>
  </si>
  <si>
    <t>LRMSParcel</t>
  </si>
  <si>
    <t>LRMS Parcel Boolean</t>
  </si>
  <si>
    <t>last_paid_year int,</t>
  </si>
  <si>
    <t>Old System</t>
  </si>
  <si>
    <t>amount_delinquent float,</t>
  </si>
  <si>
    <t>AcctPrimary</t>
  </si>
  <si>
    <t>Primary Account Boolean</t>
  </si>
  <si>
    <t>primary_account</t>
  </si>
  <si>
    <t>What does this mean?</t>
  </si>
  <si>
    <t>GisPrimary</t>
  </si>
  <si>
    <t>GIS Primary Parcel Flag</t>
  </si>
  <si>
    <t>fee_debit_ammount float8,</t>
  </si>
  <si>
    <t>primary_gis</t>
  </si>
  <si>
    <t>fee_credit_ammount float8,</t>
  </si>
  <si>
    <t>GisCityBLock</t>
  </si>
  <si>
    <t>GIS City Block Code</t>
  </si>
  <si>
    <t>Build into HANDLE</t>
  </si>
  <si>
    <t>gis_city_block</t>
  </si>
  <si>
    <t>notification_id int PRIMARY KEY,</t>
  </si>
  <si>
    <t>Parcel # of GIS Primary Prcl (for Handle)</t>
  </si>
  <si>
    <t>notification_date date,</t>
  </si>
  <si>
    <t>gis_parcel</t>
  </si>
  <si>
    <t>notification_type varchar,</t>
  </si>
  <si>
    <t>notification_source varchar,</t>
  </si>
  <si>
    <t>Owner Code of GIS Primary Prcl (for H)</t>
  </si>
  <si>
    <t>gis_owner_code</t>
  </si>
  <si>
    <t>manage_id int,</t>
  </si>
  <si>
    <t>OccPermFD: Handle [ID Type]</t>
  </si>
  <si>
    <t>county_handle</t>
  </si>
  <si>
    <t>REDB ID</t>
  </si>
  <si>
    <t>Error Check w previous 3</t>
  </si>
  <si>
    <t>municipality_id int PRIMARY KEY,</t>
  </si>
  <si>
    <t>municipality varchar,</t>
  </si>
  <si>
    <t>OccPermFD: Parcel 9 [ID Type]</t>
  </si>
  <si>
    <t>parcel_9</t>
  </si>
  <si>
    <t>OwnerOcc</t>
  </si>
  <si>
    <t>Owner Occupancy?</t>
  </si>
  <si>
    <t>owner_occ_code</t>
  </si>
  <si>
    <t>cdOwnerOccCode</t>
  </si>
  <si>
    <t>division_id int PRIMARY KEY,</t>
  </si>
  <si>
    <t>division varchar,</t>
  </si>
  <si>
    <t>record_appears_date</t>
  </si>
  <si>
    <t>file_upload_date</t>
  </si>
  <si>
    <t>service_type_id int PRIMARY KEY,</t>
  </si>
  <si>
    <t>OwnerUpdate</t>
  </si>
  <si>
    <t>Most Recent Owner Update Date</t>
  </si>
  <si>
    <t>service_type varchar,</t>
  </si>
  <si>
    <t>owner_updated_date</t>
  </si>
  <si>
    <t>Not tackling addresses for this project</t>
  </si>
  <si>
    <t>zoning_class_id int PRIMARY KEY,</t>
  </si>
  <si>
    <t>zoning_class varchar,</t>
  </si>
  <si>
    <t>LRMSNLC</t>
  </si>
  <si>
    <t>municpal_parcel_id varchar,</t>
  </si>
  <si>
    <t>DoubleBlkCode</t>
  </si>
  <si>
    <t>use_type_id int PRIMARY KEY,</t>
  </si>
  <si>
    <t>use_type int,</t>
  </si>
  <si>
    <t>permit_type_id int PRIMARY KEY,</t>
  </si>
  <si>
    <t>permit_type varchar,</t>
  </si>
  <si>
    <t>UnitNum</t>
  </si>
  <si>
    <t>OccPermFD: Unit Number</t>
  </si>
  <si>
    <t>inspection_type_id int PRIMARY KEY,</t>
  </si>
  <si>
    <t>inspection_type varchar,</t>
  </si>
  <si>
    <t>BadAddrType</t>
  </si>
  <si>
    <t>RecNum</t>
  </si>
  <si>
    <t>CREATE TABLE "division" (</t>
  </si>
  <si>
    <t>SQL Table Statement Formula</t>
  </si>
  <si>
    <t>);</t>
  </si>
  <si>
    <t>RecNumLRMS</t>
  </si>
  <si>
    <t>CREATE TABLE "service_type" (</t>
  </si>
  <si>
    <t>Table Name 1</t>
  </si>
  <si>
    <t>Field Name 1</t>
  </si>
  <si>
    <t>OccPermFD: Parity</t>
  </si>
  <si>
    <t>Table Name 2</t>
  </si>
  <si>
    <t>Field Name 2</t>
  </si>
  <si>
    <t>SQL Foreign Key Statement Formula</t>
  </si>
  <si>
    <t>="ALTER TABLE """&amp;H334&amp;""" ADD FOREIGN KEY ("""&amp;L334&amp;""") REFERENCES """&amp;N334&amp;""" ("""&amp;O334&amp;""");"</t>
  </si>
  <si>
    <t>=if(F334="","",left(RIGHT(F334,len(F334)-1),len(F334)-2))</t>
  </si>
  <si>
    <t>=if(G334="","",left(RIGHT(G334,len(G334)-2),len(G334)-4))</t>
  </si>
  <si>
    <t>ALTER TABLE "parcel" ADD FOREIGN KEY ("owner_id") REFERENCES "legal_entity" ("legal_entity_id");</t>
  </si>
  <si>
    <t>ALTER TABLE "parcel" ADD FOREIGN KEY ("municipality_id") REFERENCES "municipality" ("municipality_id");</t>
  </si>
  <si>
    <t>ALTER TABLE "parcel" ADD FOREIGN KEY ("zoning_class_id") REFERENCES "zoning_class" ("zoning_class_id");</t>
  </si>
  <si>
    <t>OccPermFD: Street Name</t>
  </si>
  <si>
    <t>ALTER TABLE "parcel" ADD FOREIGN KEY ("address_id") REFERENCES "address" ("address_id");</t>
  </si>
  <si>
    <t>ALTER TABLE "building" ADD FOREIGN KEY ("parcel_id") REFERENCES "parcel" ("parcel_id");</t>
  </si>
  <si>
    <t>ALTER TABLE "building" ADD FOREIGN KEY ("owner_id") REFERENCES "legal_entity" ("legal_entity_id");</t>
  </si>
  <si>
    <t>ALTER TABLE "building" ADD FOREIGN KEY ("use_type_id") REFERENCES "use_type" ("use_type_id");</t>
  </si>
  <si>
    <t>ALTER TABLE "unit" ADD FOREIGN KEY ("building_id") REFERENCES "building" ("building_id");</t>
  </si>
  <si>
    <t>ALTER TABLE "unit" ADD FOREIGN KEY ("owner_id") REFERENCES "legal_entity" ("legal_entity_id");</t>
  </si>
  <si>
    <t>ALTER TABLE "unit" ADD FOREIGN KEY ("use_type_id") REFERENCES "use_type" ("use_type_id");</t>
  </si>
  <si>
    <t>ALTER TABLE "unit" ADD FOREIGN KEY ("address_id") REFERENCES "address" ("address_id");</t>
  </si>
  <si>
    <t>ALTER TABLE "address" ADD FOREIGN KEY ("address_id") REFERENCES "legal_entity" ("address_id");</t>
  </si>
  <si>
    <t>ALTER TABLE "permit" ADD FOREIGN KEY ("permit_id_type") REFERENCES "permit_type" ("permit_type_id");</t>
  </si>
  <si>
    <t>ALTER TABLE "permit" ADD FOREIGN KEY ("applicant_id") REFERENCES "legal_entity" ("legal_entity_id");</t>
  </si>
  <si>
    <t>ALTER TABLE "permit" ADD FOREIGN KEY ("contractor_id") REFERENCES "legal_entity" ("legal_entity_id");</t>
  </si>
  <si>
    <t>ALTER TABLE "service" ADD FOREIGN KEY ("parcel_id") REFERENCES "parcel" ("parcel_id");</t>
  </si>
  <si>
    <t>ALTER TABLE "service" ADD FOREIGN KEY ("building_id") REFERENCES "building" ("building_id");</t>
  </si>
  <si>
    <t>ALTER TABLE "service" ADD FOREIGN KEY ("unit_id") REFERENCES "unit" ("unit_id");</t>
  </si>
  <si>
    <t>ALTER TABLE "service" ADD FOREIGN KEY ("owner_id") REFERENCES "legal_entity" ("legal_entity_id");</t>
  </si>
  <si>
    <t>ALTER TABLE "service" ADD FOREIGN KEY ("division_id") REFERENCES "division" ("division_id");</t>
  </si>
  <si>
    <t>ALTER TABLE "service" ADD FOREIGN KEY ("service_type_id") REFERENCES "service_type" ("service_type_id");</t>
  </si>
  <si>
    <t>ALTER TABLE "service" ADD FOREIGN KEY ("fee_id") REFERENCES "fee" ("fee_id");</t>
  </si>
  <si>
    <t>ALTER TABLE "condemnation" ADD FOREIGN KEY ("inspection_id") REFERENCES "inspection" ("inspection_id");</t>
  </si>
  <si>
    <t>ALTER TABLE "inspection" ADD FOREIGN KEY ("building_id") REFERENCES "building" ("building_id");</t>
  </si>
  <si>
    <t>ALTER TABLE "inspection" ADD FOREIGN KEY ("inspection_type_id") REFERENCES "inspection_type" ("inspection_type_id");</t>
  </si>
  <si>
    <t>ALTER TABLE "assessment" ADD FOREIGN KEY ("parcel_id") REFERENCES "parcel" ("parcel_id");</t>
  </si>
  <si>
    <t>ALTER TABLE "tax_delinquency" ADD FOREIGN KEY ("legal_entity_id") REFERENCES "legal_entity" ("legal_entity_id");</t>
  </si>
  <si>
    <t>ALTER TABLE "municipal_parcel_id_mapping" ADD FOREIGN KEY ("parcel_id") REFERENCES "parcel" ("parcel_id");</t>
  </si>
  <si>
    <t>ALTER TABLE "municipal_parcel_id_mapping" ADD FOREIGN KEY ("municipality_id") REFERENCES "municipality" ("municipality_id");</t>
  </si>
  <si>
    <t>StdUnitAdjd</t>
  </si>
  <si>
    <t>LowHFRUnitMask</t>
  </si>
  <si>
    <t>HighHFRUnitMask</t>
  </si>
  <si>
    <t>PrimaryAddr</t>
  </si>
  <si>
    <t>LRMSPrimaryAddr</t>
  </si>
  <si>
    <t>IsLRMSPrimary</t>
  </si>
  <si>
    <t>Rank</t>
  </si>
  <si>
    <t>Source Type</t>
  </si>
  <si>
    <t>Transit Type</t>
  </si>
  <si>
    <t>Target Type</t>
  </si>
  <si>
    <t>Date/Time</t>
  </si>
  <si>
    <t>DATE</t>
  </si>
  <si>
    <t>Fixed Number</t>
  </si>
  <si>
    <t>Number</t>
  </si>
  <si>
    <t>Long Text</t>
  </si>
  <si>
    <t>UTF-8</t>
  </si>
  <si>
    <t>Logical</t>
  </si>
  <si>
    <t>Floating point</t>
  </si>
  <si>
    <t>Numeric</t>
  </si>
  <si>
    <t>Character</t>
  </si>
  <si>
    <t>AddrNum</t>
  </si>
  <si>
    <t>OccPermFD: Address Number</t>
  </si>
  <si>
    <t>Destination</t>
  </si>
  <si>
    <t>Low</t>
  </si>
  <si>
    <t>Search for newest record in each DB</t>
  </si>
  <si>
    <t>[Local storage] - &gt; .mdb downloads</t>
  </si>
  <si>
    <t>''All Databases' -&gt; 'Newest Record'</t>
  </si>
  <si>
    <t>Medium</t>
  </si>
  <si>
    <t>Determine which Parcel ID LRA uses</t>
  </si>
  <si>
    <t>[Local storage] - &gt; lra_public.mdb</t>
  </si>
  <si>
    <t>''All Databases' -&gt; 'lra_public' ROW</t>
  </si>
  <si>
    <t>Figure out how to map Census data</t>
  </si>
  <si>
    <t>prcl.mdb -&gt; CxPrclCnBlk10</t>
  </si>
  <si>
    <t>City_to_RED - ROWS</t>
  </si>
  <si>
    <t>AddrSuf</t>
  </si>
  <si>
    <t>OccPermFD: Address Suffix</t>
  </si>
  <si>
    <t>Compare to prcl table (probably ignore)</t>
  </si>
  <si>
    <t>AsrLandUse</t>
  </si>
  <si>
    <t>Attributes not used in this project</t>
  </si>
  <si>
    <t>Build into Parcel9?</t>
  </si>
  <si>
    <t>TOO COMICATED</t>
  </si>
  <si>
    <t>Already joined to all parcels</t>
  </si>
  <si>
    <t>Forced key for Talend and Postgres</t>
  </si>
  <si>
    <t>Columns</t>
  </si>
  <si>
    <t>Rows</t>
  </si>
  <si>
    <t>Values</t>
  </si>
  <si>
    <t>Status</t>
  </si>
  <si>
    <t>ImpMeasure</t>
  </si>
  <si>
    <t>Data Type</t>
  </si>
  <si>
    <t>Label</t>
  </si>
  <si>
    <t>Vocabulary</t>
  </si>
  <si>
    <t>FileName</t>
  </si>
  <si>
    <t>OccPermFD</t>
  </si>
  <si>
    <t>ActCode</t>
  </si>
  <si>
    <t>Action Code</t>
  </si>
  <si>
    <t>String</t>
  </si>
  <si>
    <t>Permit Action Codes</t>
  </si>
  <si>
    <t>ActDate</t>
  </si>
  <si>
    <t>Action Date</t>
  </si>
  <si>
    <t>ActInit</t>
  </si>
  <si>
    <t>Action Initials</t>
  </si>
  <si>
    <t>AddrAdjusted</t>
  </si>
  <si>
    <t>Address Adjusted</t>
  </si>
  <si>
    <t>Boolean</t>
  </si>
  <si>
    <t>Address Number</t>
  </si>
  <si>
    <t>Address Suffix</t>
  </si>
  <si>
    <t>AppDate</t>
  </si>
  <si>
    <t>Application Date</t>
  </si>
  <si>
    <t>AppDescription</t>
  </si>
  <si>
    <t>Application Description</t>
  </si>
  <si>
    <t>AppNum</t>
  </si>
  <si>
    <t>Application Number</t>
  </si>
  <si>
    <t>AppSource</t>
  </si>
  <si>
    <t>Application Source</t>
  </si>
  <si>
    <t>AppType</t>
  </si>
  <si>
    <t>Application Type</t>
  </si>
  <si>
    <t>Permit Application Type</t>
  </si>
  <si>
    <t>Assessor Neighborhood</t>
  </si>
  <si>
    <t>CancelDate</t>
  </si>
  <si>
    <t>Canceled Date</t>
  </si>
  <si>
    <t>CancelType</t>
  </si>
  <si>
    <t>Cancel Type</t>
  </si>
  <si>
    <t>CDA District</t>
  </si>
  <si>
    <t>CDA Sub District</t>
  </si>
  <si>
    <t>2000 Census Block</t>
  </si>
  <si>
    <t>Decimal</t>
  </si>
  <si>
    <t>CensGroup10</t>
  </si>
  <si>
    <t>2010 Census Group</t>
  </si>
  <si>
    <t>2010 Census Tract</t>
  </si>
  <si>
    <t>City Block</t>
  </si>
  <si>
    <t>CompleteDate</t>
  </si>
  <si>
    <t>Completed Date</t>
  </si>
  <si>
    <t>CorrAddr</t>
  </si>
  <si>
    <t>Correspondent Address</t>
  </si>
  <si>
    <t>CorrCity</t>
  </si>
  <si>
    <t>Correspondent City</t>
  </si>
  <si>
    <t>CorrCo</t>
  </si>
  <si>
    <t>Correspondent Care Of</t>
  </si>
  <si>
    <t>CorrName</t>
  </si>
  <si>
    <t>Correspondent Name</t>
  </si>
  <si>
    <t>CorrState</t>
  </si>
  <si>
    <t>Correspondent State</t>
  </si>
  <si>
    <t>CorrZIP</t>
  </si>
  <si>
    <t>Correspondent ZIP</t>
  </si>
  <si>
    <t>Estimated Project Cost</t>
  </si>
  <si>
    <t>First Appearance Date</t>
  </si>
  <si>
    <t>GeoCityBLockPart</t>
  </si>
  <si>
    <t>City Block Part</t>
  </si>
  <si>
    <t>2012 Inspection Precinct</t>
  </si>
  <si>
    <t>IssueDate</t>
  </si>
  <si>
    <t>Issued Date</t>
  </si>
  <si>
    <t>Last Date Appeared</t>
  </si>
  <si>
    <t>MainStrucType</t>
  </si>
  <si>
    <t>Main Structure Type</t>
  </si>
  <si>
    <t>Permit Structure Type</t>
  </si>
  <si>
    <t>Neighborhood</t>
  </si>
  <si>
    <t>Units</t>
  </si>
  <si>
    <t>NewUse</t>
  </si>
  <si>
    <t>New Use</t>
  </si>
  <si>
    <t>NewUseGroup1</t>
  </si>
  <si>
    <t>New User Group 1</t>
  </si>
  <si>
    <t>Permit Use Group</t>
  </si>
  <si>
    <t>NewUseGroup2</t>
  </si>
  <si>
    <t>New User Group 2</t>
  </si>
  <si>
    <t>NewUseGroup3</t>
  </si>
  <si>
    <t>New User Group 3</t>
  </si>
  <si>
    <t>OccAddr</t>
  </si>
  <si>
    <t>Occupant Address</t>
  </si>
  <si>
    <t>OccCity</t>
  </si>
  <si>
    <t>Occupant City</t>
  </si>
  <si>
    <t>OccCo</t>
  </si>
  <si>
    <t>Occupant Care Of</t>
  </si>
  <si>
    <t>OccName</t>
  </si>
  <si>
    <t>Occupant Name</t>
  </si>
  <si>
    <t>OccState</t>
  </si>
  <si>
    <t>Occupant State</t>
  </si>
  <si>
    <t>OccZIP</t>
  </si>
  <si>
    <t>Occupant ZIP</t>
  </si>
  <si>
    <t>OldUse</t>
  </si>
  <si>
    <t>Old Use</t>
  </si>
  <si>
    <t>OldUseGroup1</t>
  </si>
  <si>
    <t>Old User Group 1</t>
  </si>
  <si>
    <t>OldUseGroup2</t>
  </si>
  <si>
    <t>Old User Group 2</t>
  </si>
  <si>
    <t>OldUseGroup3</t>
  </si>
  <si>
    <t>Old User Group 3</t>
  </si>
  <si>
    <t>Owner Address</t>
  </si>
  <si>
    <t>Owner City</t>
  </si>
  <si>
    <t>OwnerCo</t>
  </si>
  <si>
    <t>Owner Care Of</t>
  </si>
  <si>
    <t>Owner Name</t>
  </si>
  <si>
    <t>Owner State</t>
  </si>
  <si>
    <t>Owner ZIP</t>
  </si>
  <si>
    <t>Parcel Number</t>
  </si>
  <si>
    <t>Parcel 9</t>
  </si>
  <si>
    <t>Police District</t>
  </si>
  <si>
    <t>PrclErr</t>
  </si>
  <si>
    <t>Geocoding Error Code</t>
  </si>
  <si>
    <t>2002 Inspection Precinct</t>
  </si>
  <si>
    <t>2012 Precinct</t>
  </si>
  <si>
    <t>ProjectType</t>
  </si>
  <si>
    <t>Project Type</t>
  </si>
  <si>
    <t>Permit Project Type</t>
  </si>
  <si>
    <t>RtType</t>
  </si>
  <si>
    <t>Routing Department</t>
  </si>
  <si>
    <t>Permit Routing Department</t>
  </si>
  <si>
    <t>RtTypeOther</t>
  </si>
  <si>
    <t>Routing Department Other</t>
  </si>
  <si>
    <t>StDir</t>
  </si>
  <si>
    <t>Street Direction</t>
  </si>
  <si>
    <t>Street Name</t>
  </si>
  <si>
    <t>StrucType1</t>
  </si>
  <si>
    <t>Structure Type 1</t>
  </si>
  <si>
    <t>StrucType2</t>
  </si>
  <si>
    <t>Structure Type 2</t>
  </si>
  <si>
    <t>StrucType3</t>
  </si>
  <si>
    <t>Structure Type 3</t>
  </si>
  <si>
    <t>Street Type</t>
  </si>
  <si>
    <t>TmpCityBlock</t>
  </si>
  <si>
    <t>Temp City Block</t>
  </si>
  <si>
    <t>TmpParcel</t>
  </si>
  <si>
    <t>Temp Parcel</t>
  </si>
  <si>
    <t>UpDateGeo</t>
  </si>
  <si>
    <t>Geo Updated</t>
  </si>
  <si>
    <t>2002 Ward</t>
  </si>
  <si>
    <t>2012 Ward</t>
  </si>
  <si>
    <t>BuilPermFD</t>
  </si>
  <si>
    <t>ContrAddr</t>
  </si>
  <si>
    <t>Contractor Address</t>
  </si>
  <si>
    <t>ContrCity</t>
  </si>
  <si>
    <t>Contractor City</t>
  </si>
  <si>
    <t>ContrContact</t>
  </si>
  <si>
    <t>Contractor Contact Person</t>
  </si>
  <si>
    <t>ContrName</t>
  </si>
  <si>
    <t>Contractor Name</t>
  </si>
  <si>
    <t>ContrNum</t>
  </si>
  <si>
    <t>Contractor License Number</t>
  </si>
  <si>
    <t>ContrPhone</t>
  </si>
  <si>
    <t>Contractor Phone</t>
  </si>
  <si>
    <t>ContrState</t>
  </si>
  <si>
    <t>Contractor State</t>
  </si>
  <si>
    <t>ContrZIP</t>
  </si>
  <si>
    <t>Contractor ZIP</t>
  </si>
  <si>
    <t>BillYear</t>
  </si>
  <si>
    <t>BillSuffix</t>
  </si>
  <si>
    <t>DemoPermFD</t>
  </si>
  <si>
    <t>DemoType</t>
  </si>
  <si>
    <t>Demolition Source</t>
  </si>
  <si>
    <t>LastUpdate</t>
  </si>
  <si>
    <t>Credit / Debit System Table</t>
  </si>
  <si>
    <t>UnitArea</t>
  </si>
  <si>
    <t>Unit Area</t>
  </si>
  <si>
    <t>UnitHeight</t>
  </si>
  <si>
    <t>Unit Height</t>
  </si>
  <si>
    <t>UnitLength</t>
  </si>
  <si>
    <t>Unit Length</t>
  </si>
  <si>
    <t>UnitVolume</t>
  </si>
  <si>
    <t>Unit Volume</t>
  </si>
  <si>
    <t>UnitWidth</t>
  </si>
  <si>
    <t>Unit Width</t>
  </si>
  <si>
    <t>OriginalCharge</t>
  </si>
  <si>
    <t>TaxAmt</t>
  </si>
  <si>
    <t>LandValue</t>
  </si>
  <si>
    <t>ImproveValue</t>
  </si>
  <si>
    <t>TotalValue</t>
  </si>
  <si>
    <t>TaxBal</t>
  </si>
  <si>
    <t>i#</t>
  </si>
  <si>
    <t>CITY FILE</t>
  </si>
  <si>
    <t>CITY TABLE</t>
  </si>
  <si>
    <t>CITY FIELD</t>
  </si>
  <si>
    <t>TYPE</t>
  </si>
  <si>
    <t>EXAMPLE</t>
  </si>
  <si>
    <t>REDB.STAGING TABLE</t>
  </si>
  <si>
    <t>REDB.STAGING FIELD</t>
  </si>
  <si>
    <t>TRANSFORMATION</t>
  </si>
  <si>
    <t>NbrOfSewerLines</t>
  </si>
  <si>
    <t>REDB.CORE.FIELD</t>
  </si>
  <si>
    <t>Comments</t>
  </si>
  <si>
    <t>From</t>
  </si>
  <si>
    <t>IsAdd</t>
  </si>
  <si>
    <t>cityblock</t>
  </si>
  <si>
    <t>IsDeleted</t>
  </si>
  <si>
    <t>IsPaidUnderProtest</t>
  </si>
  <si>
    <t>bldgcategory</t>
  </si>
  <si>
    <t>UseType</t>
  </si>
  <si>
    <t>IsPrior</t>
  </si>
  <si>
    <t>groundfloorarea</t>
  </si>
  <si>
    <t>does this correlate with sq. footage?</t>
  </si>
  <si>
    <t>ComResCode</t>
  </si>
  <si>
    <t>NEEDS DESIGNING</t>
  </si>
  <si>
    <t>ExtWallType_ID</t>
  </si>
  <si>
    <t>Stories</t>
  </si>
  <si>
    <t>SewerLineSplit</t>
  </si>
  <si>
    <t>ResTaxAmt</t>
  </si>
  <si>
    <t>ConstType</t>
  </si>
  <si>
    <t>ignore</t>
  </si>
  <si>
    <t>Try to handle with units</t>
  </si>
  <si>
    <t>ComLandValue</t>
  </si>
  <si>
    <t>ComImproveValue</t>
  </si>
  <si>
    <t>ComTotalValue</t>
  </si>
  <si>
    <t>ComTaxAmt</t>
  </si>
  <si>
    <t>SurTaxAmt</t>
  </si>
  <si>
    <t>SBDTaxAmt</t>
  </si>
  <si>
    <t>LatSewerAmt</t>
  </si>
  <si>
    <t>DemoCharge</t>
  </si>
  <si>
    <t>NuisanceTax</t>
  </si>
  <si>
    <t>TIFSplit</t>
  </si>
  <si>
    <t>Needs both ticket and record for key</t>
  </si>
  <si>
    <t>Work_Ticket_No</t>
  </si>
  <si>
    <t>Contract_Date</t>
  </si>
  <si>
    <t>Garage</t>
  </si>
  <si>
    <t>Completion_date</t>
  </si>
  <si>
    <t>Carport</t>
  </si>
  <si>
    <t>Assigned_to</t>
  </si>
  <si>
    <t>Secure</t>
  </si>
  <si>
    <t>Locks_Hasp</t>
  </si>
  <si>
    <t>EffectiveYear</t>
  </si>
  <si>
    <t>compare with yearbuilt -figure that out</t>
  </si>
  <si>
    <t>OccPermFD: Handle</t>
  </si>
  <si>
    <t>ParcelID</t>
  </si>
  <si>
    <t>Address</t>
  </si>
  <si>
    <t>Add_Suffix</t>
  </si>
  <si>
    <t>what does this table do?</t>
  </si>
  <si>
    <t>Direction</t>
  </si>
  <si>
    <t>what is this?</t>
  </si>
  <si>
    <t>Class</t>
  </si>
  <si>
    <t>Acquisition_dt</t>
  </si>
  <si>
    <t>CenterX</t>
  </si>
  <si>
    <t>CenterY</t>
  </si>
  <si>
    <t>Value</t>
  </si>
  <si>
    <t>Parcelid</t>
  </si>
  <si>
    <t>Municipal_Parcel_id_Mapping</t>
  </si>
  <si>
    <t>Parcel_id</t>
  </si>
  <si>
    <t>Value_Estimated</t>
  </si>
  <si>
    <t>Value_Est_Dt</t>
  </si>
  <si>
    <t>Street_Number</t>
  </si>
  <si>
    <t>Street_Name_Suffix</t>
  </si>
  <si>
    <t>what are w &amp; r?</t>
  </si>
  <si>
    <t>Entered_Date</t>
  </si>
  <si>
    <t>Usage</t>
  </si>
  <si>
    <t>Street_Name</t>
  </si>
  <si>
    <t>Cost</t>
  </si>
  <si>
    <t>Secondary_Designator</t>
  </si>
  <si>
    <t>Property_Source</t>
  </si>
  <si>
    <t>Purchase_Type</t>
  </si>
  <si>
    <t>Address_id</t>
  </si>
  <si>
    <t>Parcel_Status</t>
  </si>
  <si>
    <t>OwnerZip</t>
  </si>
  <si>
    <t>OccPermFD: Application Type</t>
  </si>
  <si>
    <t>what are these?</t>
  </si>
  <si>
    <t>OccPermFD: Application Source</t>
  </si>
  <si>
    <t>OccPermFD: Application Number</t>
  </si>
  <si>
    <t>OccPermFD: Geocoding Error Code</t>
  </si>
  <si>
    <t>AsrLandUse2</t>
  </si>
  <si>
    <t>OccPermFD: Address Adjusted</t>
  </si>
  <si>
    <t>ReDevPhase</t>
  </si>
  <si>
    <t>ReDevYearEnd</t>
  </si>
  <si>
    <t>OccPermFD: Cancel Type</t>
  </si>
  <si>
    <t>ReDevPhase2</t>
  </si>
  <si>
    <t>ReDevYearEnd2</t>
  </si>
  <si>
    <t>Asr_Vacant_Lot</t>
  </si>
  <si>
    <t>Spec_Bus_Dist</t>
  </si>
  <si>
    <t>TIF_Dist</t>
  </si>
  <si>
    <t>????</t>
  </si>
  <si>
    <t>just use units????</t>
  </si>
  <si>
    <t>just use units</t>
  </si>
  <si>
    <t>OccPermFD: Parcel 9</t>
  </si>
  <si>
    <t>OccPermFD: Street Direction</t>
  </si>
  <si>
    <t>PecPageNum</t>
  </si>
  <si>
    <t>Assessment</t>
  </si>
  <si>
    <t>Land_Value</t>
  </si>
  <si>
    <t>Improvement_Value</t>
  </si>
  <si>
    <t>see if accurate</t>
  </si>
  <si>
    <t>Bill_Land</t>
  </si>
  <si>
    <t>Bill_Improve</t>
  </si>
  <si>
    <t>Apr_Land</t>
  </si>
  <si>
    <t>OrigAddress</t>
  </si>
  <si>
    <t>OccPermFD: Project Type</t>
  </si>
  <si>
    <t>OccPermFD: Main Structure Type</t>
  </si>
  <si>
    <t>OccPermFD: Application Date</t>
  </si>
  <si>
    <t>OccPermFD: Issued Date</t>
  </si>
  <si>
    <t>OccPermFD: Completed Date</t>
  </si>
  <si>
    <t>old system</t>
  </si>
  <si>
    <t>Zoning_Class_id</t>
  </si>
  <si>
    <t>OccPermFD: Canceled Date</t>
  </si>
  <si>
    <t>Sale_Price</t>
  </si>
  <si>
    <t>com sales price?</t>
  </si>
  <si>
    <t>Sale_Date</t>
  </si>
  <si>
    <t>OccPermFD: Estimated Project Cost</t>
  </si>
  <si>
    <t>do we need anything from this table?</t>
  </si>
  <si>
    <t>OccPermFD: Application Description</t>
  </si>
  <si>
    <t>OccPermFD: Structure Type 1</t>
  </si>
  <si>
    <t>Tax-Delinquency</t>
  </si>
  <si>
    <t>OccPermFD: Structure Type 2</t>
  </si>
  <si>
    <t>??? Confirm</t>
  </si>
  <si>
    <t>LastUpdat</t>
  </si>
  <si>
    <t>OccPermFD: Structure Type 3</t>
  </si>
  <si>
    <t>TaxAmount</t>
  </si>
  <si>
    <t>OccPermFD: Owner Name</t>
  </si>
  <si>
    <t>OccPermFD: Owner Care Of</t>
  </si>
  <si>
    <t>Check computation</t>
  </si>
  <si>
    <t>NbrofSewerLines</t>
  </si>
  <si>
    <t>??</t>
  </si>
  <si>
    <t>confirm at parcel level</t>
  </si>
  <si>
    <t>UseTupe</t>
  </si>
  <si>
    <t>OccPermFD: Owner ZIP</t>
  </si>
  <si>
    <t>ContrPre</t>
  </si>
  <si>
    <t>BuilPermFD: Contractor License Number</t>
  </si>
  <si>
    <t>ComTaxmt</t>
  </si>
  <si>
    <t>BuilPermFD: Contractor Name</t>
  </si>
  <si>
    <t>BuilPermFD: Contractor Contact Person</t>
  </si>
  <si>
    <t>BuilPermFD: Contractor Address</t>
  </si>
  <si>
    <t>BuilPermFD: Contractor City</t>
  </si>
  <si>
    <t>SpecDist</t>
  </si>
  <si>
    <t>BuilPermFD: Contractor State</t>
  </si>
  <si>
    <t>condemnations</t>
  </si>
  <si>
    <t>BuilPermFD: Contractor ZIP</t>
  </si>
  <si>
    <t>municipal_parcel_id</t>
  </si>
  <si>
    <t>CondLetterSent</t>
  </si>
  <si>
    <t>Condemnation</t>
  </si>
  <si>
    <t>Letter_id</t>
  </si>
  <si>
    <t>BuilPermFD: Contractor Phone</t>
  </si>
  <si>
    <t>InspectDate</t>
  </si>
  <si>
    <t>Inspection_id</t>
  </si>
  <si>
    <t>compare with bldinsp.condemn</t>
  </si>
  <si>
    <t>Images</t>
  </si>
  <si>
    <t>ViolDegree</t>
  </si>
  <si>
    <t>OccPermFD: 2012 Ward</t>
  </si>
  <si>
    <t>lookup table</t>
  </si>
  <si>
    <t>Descr</t>
  </si>
  <si>
    <t>OccPermFD: 2012 Precinct</t>
  </si>
  <si>
    <t>Parcel_Sale</t>
  </si>
  <si>
    <t>Who owned these parcels - city?</t>
  </si>
  <si>
    <t>SaleNum</t>
  </si>
  <si>
    <t>OccPermFD: 2002 Ward</t>
  </si>
  <si>
    <t>SaleType</t>
  </si>
  <si>
    <t>SalePrice</t>
  </si>
  <si>
    <t>OccPermFD: 2002 Inspection Precinct</t>
  </si>
  <si>
    <t>LastOperNum</t>
  </si>
  <si>
    <t>OccPermFD: CDA District</t>
  </si>
  <si>
    <t>ValidateMonth</t>
  </si>
  <si>
    <t>ValidateYear</t>
  </si>
  <si>
    <t>HistRecType</t>
  </si>
  <si>
    <t>CityBlockPart</t>
  </si>
  <si>
    <t>CityBlockPartSrc</t>
  </si>
  <si>
    <t>LRMSRecDailyDate</t>
  </si>
  <si>
    <t>LRMSLastUpdate</t>
  </si>
  <si>
    <t>OccPermFD: 2010 Census Group</t>
  </si>
  <si>
    <t>CCECode</t>
  </si>
  <si>
    <t>OccPermFD: 2000 Census Block</t>
  </si>
  <si>
    <t>FineOwnerType</t>
  </si>
  <si>
    <t>Permit</t>
  </si>
  <si>
    <t>Permit_id</t>
  </si>
  <si>
    <t>OccPermFD: Temp City Block</t>
  </si>
  <si>
    <t>Cancel_type_id</t>
  </si>
  <si>
    <t>OccPermFD: Temp Parcel</t>
  </si>
  <si>
    <t>OccPermFD: Geo Updated</t>
  </si>
  <si>
    <t>Date will come from elsewhere</t>
  </si>
  <si>
    <t>Irrelevant</t>
  </si>
  <si>
    <t>MainStructType</t>
  </si>
  <si>
    <t>Application_Date</t>
  </si>
  <si>
    <t>Issue_Date</t>
  </si>
  <si>
    <t>Cancel_Date</t>
  </si>
  <si>
    <t>NbrofUnits</t>
  </si>
  <si>
    <t>Occupant_id</t>
  </si>
  <si>
    <t>eg. use to ..."find" legal_entity?</t>
  </si>
  <si>
    <t>Geo_ID</t>
  </si>
  <si>
    <t>Building-Permits-Field-Definitions.xlsx</t>
  </si>
  <si>
    <t>building_permits_field_defintions</t>
  </si>
  <si>
    <t>Data_Type</t>
  </si>
  <si>
    <t>SectionCode</t>
  </si>
  <si>
    <t>look up tables</t>
  </si>
  <si>
    <t>OrigLtrType</t>
  </si>
  <si>
    <t>OrigLtrSource</t>
  </si>
  <si>
    <t>OwnerCO</t>
  </si>
  <si>
    <t xml:space="preserve">            OLD!!!</t>
  </si>
  <si>
    <t>OccPermFD: Correspondent Name</t>
  </si>
  <si>
    <t>OccPermFD: Correspondent Care Of</t>
  </si>
  <si>
    <t>OccPermFD: Correspondent Address</t>
  </si>
  <si>
    <t>OccPermFD: Correspondent City</t>
  </si>
  <si>
    <t>OccPermFD: Correspondent State</t>
  </si>
  <si>
    <t>OccPermFD: Correspondent ZIP</t>
  </si>
  <si>
    <t>InspTYpe</t>
  </si>
  <si>
    <t>CDCityBlockPartSRC</t>
  </si>
  <si>
    <t>Desc</t>
  </si>
  <si>
    <t>Prmbdo.mdb</t>
  </si>
  <si>
    <t>see if ties to building</t>
  </si>
  <si>
    <t>Do these map to NewUse?</t>
  </si>
  <si>
    <t>Do these map to OldUse?</t>
  </si>
  <si>
    <t>architect?</t>
  </si>
  <si>
    <t>Contractor_id</t>
  </si>
  <si>
    <t>RoomType</t>
  </si>
  <si>
    <t>Occupancy-Permits-Field-Definitions.xlsx</t>
  </si>
  <si>
    <t>CHECK</t>
  </si>
  <si>
    <t>Demolition-Permits-Field-Definitions.xlsx</t>
  </si>
  <si>
    <t>hcdinsp</t>
  </si>
  <si>
    <t>AcctNum</t>
  </si>
  <si>
    <t>DateEntered</t>
  </si>
  <si>
    <t>AppLtrDate</t>
  </si>
  <si>
    <t>Letter</t>
  </si>
  <si>
    <t>ApplyDate</t>
  </si>
  <si>
    <t>PaidDate</t>
  </si>
  <si>
    <t>CertificateDate</t>
  </si>
  <si>
    <t>AppointDate</t>
  </si>
  <si>
    <t>IssueViolDate</t>
  </si>
  <si>
    <t>HoldDate</t>
  </si>
  <si>
    <t>NoEntryDate</t>
  </si>
  <si>
    <t>ExteriorDate</t>
  </si>
  <si>
    <t>CondemnLtrDate</t>
  </si>
  <si>
    <t>RefToCourtDate</t>
  </si>
  <si>
    <t>AppealDate</t>
  </si>
  <si>
    <t>ComplyDate</t>
  </si>
  <si>
    <t>AbandonDate</t>
  </si>
  <si>
    <t>LegalLtrDate</t>
  </si>
  <si>
    <t>NoteReInspDate</t>
  </si>
  <si>
    <t>ReInspType</t>
  </si>
  <si>
    <t>Inspection</t>
  </si>
  <si>
    <t>Inspection_Id</t>
  </si>
  <si>
    <t>ReInspDate</t>
  </si>
  <si>
    <t>ReInspTime</t>
  </si>
  <si>
    <t>ReInspAP</t>
  </si>
  <si>
    <t>OwnerCompany</t>
  </si>
  <si>
    <t>OccPermFD: New Use</t>
  </si>
  <si>
    <t>OccPermFD: New User Group 1</t>
  </si>
  <si>
    <t>OccPermFD: New User Group 2</t>
  </si>
  <si>
    <t>OccPermFD: New User Group 3</t>
  </si>
  <si>
    <t>OccPermFD: Old Use</t>
  </si>
  <si>
    <t>OccPermFD: Old User Group 1</t>
  </si>
  <si>
    <t>OccPermFD: Old User Group 2</t>
  </si>
  <si>
    <t>OccPermFD: Old User Group 3</t>
  </si>
  <si>
    <t>OccPermFD: Occupant Name</t>
  </si>
  <si>
    <t>OccPermFD: Occupant Care Of</t>
  </si>
  <si>
    <t>OccPermFD: Occupant Address</t>
  </si>
  <si>
    <t>OccPermFD: Occupant City</t>
  </si>
  <si>
    <t>OccPermFD: Occupant State</t>
  </si>
  <si>
    <t>OccPermFD: Occupant ZIP</t>
  </si>
  <si>
    <t>DemoPermFD: Demolition Source</t>
  </si>
  <si>
    <t>DemoPermFD: Unit Length</t>
  </si>
  <si>
    <t>DemoPermFD: Unit Width</t>
  </si>
  <si>
    <t>DemoPermFD: Unit Height</t>
  </si>
  <si>
    <t>DemoPermFD: Unit Area</t>
  </si>
  <si>
    <t>DemoPermFD: Unit Volume</t>
  </si>
  <si>
    <t>ContrZip</t>
  </si>
  <si>
    <t>prmmech.mdb</t>
  </si>
  <si>
    <t>Estimated_Project_Cost</t>
  </si>
  <si>
    <t>Building_ID</t>
  </si>
  <si>
    <t>Date_Entered</t>
  </si>
  <si>
    <t>Inspection_Type_ID</t>
  </si>
  <si>
    <t>Inspection_Date</t>
  </si>
  <si>
    <t>OrigLtrDate</t>
  </si>
  <si>
    <t>Letter_ID</t>
  </si>
  <si>
    <t>OrigReinspDate</t>
  </si>
  <si>
    <t>Original_Reinspection_Date</t>
  </si>
  <si>
    <t>MiscReInspDate</t>
  </si>
  <si>
    <t>Misc_Reinspection_Date</t>
  </si>
  <si>
    <t>DateComplied</t>
  </si>
  <si>
    <t>Date_Complied</t>
  </si>
  <si>
    <t>DateAbated</t>
  </si>
  <si>
    <t>Date_Abated</t>
  </si>
  <si>
    <t>NbrofViolations</t>
  </si>
  <si>
    <t>Number_of_Violations</t>
  </si>
  <si>
    <t>CCEWard</t>
  </si>
  <si>
    <t>CCEYear</t>
  </si>
  <si>
    <t>Owner_Id</t>
  </si>
  <si>
    <t>Parcel_Id</t>
  </si>
  <si>
    <t>Stdir</t>
  </si>
  <si>
    <t>HROccupancyNum</t>
  </si>
  <si>
    <t>Letter_Type</t>
  </si>
  <si>
    <t>Letter_Date</t>
  </si>
  <si>
    <t>OrigInspectorNum</t>
  </si>
  <si>
    <t>Original_Inspector_Number</t>
  </si>
  <si>
    <t>ReinspectDate</t>
  </si>
  <si>
    <t>CancelAllDate</t>
  </si>
  <si>
    <t>FeeAmtCharged</t>
  </si>
  <si>
    <t>Service</t>
  </si>
  <si>
    <t>Service_Id</t>
  </si>
  <si>
    <t>FeeLtr1CancelDate</t>
  </si>
  <si>
    <t>Fee</t>
  </si>
  <si>
    <t>FeeLtr1Date</t>
  </si>
  <si>
    <t>FeeLtr1InspectorNum</t>
  </si>
  <si>
    <t>FeeLtr1AmtPerViol</t>
  </si>
  <si>
    <t>FeeLtr1NbrofViols</t>
  </si>
  <si>
    <t>FeeLtr1AmtOwed</t>
  </si>
  <si>
    <t>FeeLtr2CancelDate</t>
  </si>
  <si>
    <t>FeeLtr2Date</t>
  </si>
  <si>
    <t>FeeLtr2InspectorNum</t>
  </si>
  <si>
    <t>FeeLtr2AmtPerViol</t>
  </si>
  <si>
    <t>FeeLtr2NbrofViols</t>
  </si>
  <si>
    <t>FeeLtr2AmtOwed</t>
  </si>
  <si>
    <t>FeePaidDate</t>
  </si>
  <si>
    <t>FeePaidAmt</t>
  </si>
  <si>
    <t>FeeAppealDate</t>
  </si>
  <si>
    <t>FeeAppSuccessful</t>
  </si>
  <si>
    <t>FeeRechargeDate</t>
  </si>
  <si>
    <t>FineExecDate</t>
  </si>
  <si>
    <t>FineAsmtNum</t>
  </si>
  <si>
    <t>ReleaseDate</t>
  </si>
  <si>
    <t>ReleaseTransNum</t>
  </si>
  <si>
    <t>AKAAddress</t>
  </si>
  <si>
    <t>HotelRoomingType</t>
  </si>
  <si>
    <t>HCDCertDate</t>
  </si>
  <si>
    <t>HCDCertNum</t>
  </si>
  <si>
    <t>is the condemnation date tied to inspection date?</t>
  </si>
  <si>
    <t>OwnerResident</t>
  </si>
  <si>
    <t>check for accuracy</t>
  </si>
  <si>
    <t>ManageCompany</t>
  </si>
  <si>
    <t>Legal_Entity_Id</t>
  </si>
  <si>
    <t>ManageName</t>
  </si>
  <si>
    <t>ManageAddr</t>
  </si>
  <si>
    <t>ManageCity</t>
  </si>
  <si>
    <t>ManageState</t>
  </si>
  <si>
    <t>ManageZip</t>
  </si>
  <si>
    <t>make vacancy survey tables</t>
  </si>
  <si>
    <t>OrigReInspDate</t>
  </si>
  <si>
    <t>NbrOfViolations</t>
  </si>
  <si>
    <t>InspectType</t>
  </si>
  <si>
    <t>ReInspectDate</t>
  </si>
  <si>
    <t>FeeLtr1NbrOfViols</t>
  </si>
  <si>
    <t>FeeLtr2NbrOfViols</t>
  </si>
  <si>
    <t>ManageZIP</t>
  </si>
  <si>
    <t>SurveyYear</t>
  </si>
  <si>
    <t>NbrOfResUnits</t>
  </si>
  <si>
    <t>NbrOfComUnits</t>
  </si>
  <si>
    <t>MixedUse</t>
  </si>
  <si>
    <t>OtherUse</t>
  </si>
  <si>
    <t>NbrOfStories</t>
  </si>
  <si>
    <t>HANDLE</t>
  </si>
  <si>
    <t>Duplicate Data</t>
  </si>
  <si>
    <t>UPDATED</t>
  </si>
  <si>
    <t>SITEADDR</t>
  </si>
  <si>
    <t>1012 N 1ST ST</t>
  </si>
  <si>
    <t>OWNERNAME</t>
  </si>
  <si>
    <t>TROPICANA ST LOUIS RE LLC</t>
  </si>
  <si>
    <t>OWNERNAME2</t>
  </si>
  <si>
    <t>ELDORADO RESORTS INC</t>
  </si>
  <si>
    <t>OWNERADDR</t>
  </si>
  <si>
    <t>P O BOX 543185</t>
  </si>
  <si>
    <t>OWNERCITY</t>
  </si>
  <si>
    <t>DALLAS</t>
  </si>
  <si>
    <t>OWNERSTATE</t>
  </si>
  <si>
    <t>TX</t>
  </si>
  <si>
    <t>OWNERCNTRY</t>
  </si>
  <si>
    <t>OWNERZIP</t>
  </si>
  <si>
    <t>OWNERGROUP</t>
  </si>
  <si>
    <t>NUMUNITS</t>
  </si>
  <si>
    <t>ZONING1</t>
  </si>
  <si>
    <t>ZONING2</t>
  </si>
  <si>
    <t>ZONING3</t>
  </si>
  <si>
    <t>VACANTLAND</t>
  </si>
  <si>
    <t>Y</t>
  </si>
  <si>
    <t>ASMTLAND</t>
  </si>
  <si>
    <t>ASMTIMPROV</t>
  </si>
  <si>
    <t>ASMTTOTAL</t>
  </si>
  <si>
    <t>LANDUSE1</t>
  </si>
  <si>
    <t>LANDUSE2</t>
  </si>
  <si>
    <t>LANDUSE3</t>
  </si>
  <si>
    <t>LANDUSE4</t>
  </si>
  <si>
    <t>ASRUSE1</t>
  </si>
  <si>
    <t>ASRUSE2</t>
  </si>
  <si>
    <t>ASRUSE3</t>
  </si>
  <si>
    <t>ASRUSE4</t>
  </si>
  <si>
    <t>ASRCLASS1</t>
  </si>
  <si>
    <t>ASRCLASS2</t>
  </si>
  <si>
    <t>ASRCLASS3</t>
  </si>
  <si>
    <t>ASRCLASS4</t>
  </si>
  <si>
    <t>LEGAL1</t>
  </si>
  <si>
    <t>C.B. 0018 N 1ST ST</t>
  </si>
  <si>
    <t>LEGAL2</t>
  </si>
  <si>
    <t>50 FT X 145.03 FTIN</t>
  </si>
  <si>
    <t>LEGAL3</t>
  </si>
  <si>
    <t>MULLANPHY ESTATE ADDN</t>
  </si>
  <si>
    <t>LEGAL4</t>
  </si>
  <si>
    <t>LOT 5 &amp; PT VAC ST</t>
  </si>
  <si>
    <t>LEGAL5</t>
  </si>
  <si>
    <t>NUMBLDGS</t>
  </si>
  <si>
    <t>LANDAREA</t>
  </si>
  <si>
    <t>FRONTAGE</t>
  </si>
  <si>
    <t>DAILYDATE</t>
  </si>
  <si>
    <t>DAILYNUM</t>
  </si>
  <si>
    <t>BOOKNUM</t>
  </si>
  <si>
    <t>BOOKPAGE</t>
  </si>
  <si>
    <t>BDG1YEAR</t>
  </si>
  <si>
    <t>BDG1AREA</t>
  </si>
  <si>
    <t>BDG1EXWALL</t>
  </si>
  <si>
    <t>BDG1STRYCD</t>
  </si>
  <si>
    <t>BDG1OCCCD</t>
  </si>
  <si>
    <t>CITYBLOCK</t>
  </si>
  <si>
    <t>Build into Parcel9</t>
  </si>
  <si>
    <t>PARCEL</t>
  </si>
  <si>
    <t>PARITY</t>
  </si>
  <si>
    <t>ADDRNUM</t>
  </si>
  <si>
    <t>ADDRSUF</t>
  </si>
  <si>
    <t>STREETPRE</t>
  </si>
  <si>
    <t>STREETNAME</t>
  </si>
  <si>
    <t>1ST</t>
  </si>
  <si>
    <t>STREETSUF</t>
  </si>
  <si>
    <t>STRSUFDIR</t>
  </si>
  <si>
    <t>UNITNUM</t>
  </si>
  <si>
    <t>CDADIST</t>
  </si>
  <si>
    <t>CDASUBDIST</t>
  </si>
  <si>
    <t>WARD</t>
  </si>
  <si>
    <t>PRECINCT02</t>
  </si>
  <si>
    <t>PRECINCT04</t>
  </si>
  <si>
    <t>NBRHD</t>
  </si>
  <si>
    <t>ASRNBRHD</t>
  </si>
  <si>
    <t>CENSBLOCK</t>
  </si>
  <si>
    <t>POLICEDIST</t>
  </si>
  <si>
    <t>IMPACTAREA</t>
  </si>
  <si>
    <t>HSCONSERV</t>
  </si>
  <si>
    <t>OWNEROCC</t>
  </si>
  <si>
    <t>X</t>
  </si>
  <si>
    <t>VACBLDGYR</t>
  </si>
  <si>
    <t>PARCEL10</t>
  </si>
  <si>
    <t>CENTRACT10</t>
  </si>
  <si>
    <t>CENBLOCK10</t>
  </si>
  <si>
    <t>WARD10</t>
  </si>
  <si>
    <t>PRECINCT10</t>
  </si>
  <si>
    <t>INSPAREA10</t>
  </si>
  <si>
    <t>LEAFAREA</t>
  </si>
  <si>
    <t>BLOCKPART</t>
  </si>
  <si>
    <t>RequestNumber</t>
  </si>
  <si>
    <t>Only keyed to addresses</t>
  </si>
  <si>
    <t>Category 1</t>
  </si>
  <si>
    <t>Street Cleaning</t>
  </si>
  <si>
    <t>Category 2</t>
  </si>
  <si>
    <t>4967 FOREST PARK AV</t>
  </si>
  <si>
    <t>ST LOUIS</t>
  </si>
  <si>
    <t>Zip</t>
  </si>
  <si>
    <t>AB Code</t>
  </si>
  <si>
    <t>Division</t>
  </si>
  <si>
    <t>STREET DIVISION</t>
  </si>
  <si>
    <t>11Code</t>
  </si>
  <si>
    <t>Submitted</t>
  </si>
  <si>
    <t>Recieved</t>
  </si>
  <si>
    <t>UnknownID_1</t>
  </si>
  <si>
    <t>UnknownID_2</t>
  </si>
  <si>
    <t>CLOSED</t>
  </si>
  <si>
    <t>UnknownDate_1</t>
  </si>
  <si>
    <t>UnknownFlag_1</t>
  </si>
  <si>
    <t>NULL</t>
  </si>
  <si>
    <t>UnknownFlag_2</t>
  </si>
  <si>
    <t>UnknownDate_2</t>
  </si>
  <si>
    <t>UnknownNumber_1</t>
  </si>
  <si>
    <t>UnknownNumber_2</t>
  </si>
  <si>
    <t>Explanation</t>
  </si>
  <si>
    <t>SaleDate</t>
  </si>
  <si>
    <t>LRMSSaleDate</t>
  </si>
  <si>
    <t>GEYER</t>
  </si>
  <si>
    <t>AV</t>
  </si>
  <si>
    <t>CB</t>
  </si>
  <si>
    <t>B</t>
  </si>
  <si>
    <t>Ganz, Joseph R</t>
  </si>
  <si>
    <t>906 Geyer Ave</t>
  </si>
  <si>
    <t>St. Louis</t>
  </si>
  <si>
    <t>Inspector</t>
  </si>
  <si>
    <t>PROPERTYADDRESS</t>
  </si>
  <si>
    <t>611-15N LEONOR K SULLIVAN BLV</t>
  </si>
  <si>
    <t>PROPERTYTYPE</t>
  </si>
  <si>
    <t>DeviceType</t>
  </si>
  <si>
    <t>CntrlType</t>
  </si>
  <si>
    <t>OccPermFD: Action Code</t>
  </si>
  <si>
    <t>FireType</t>
  </si>
  <si>
    <t>Control</t>
  </si>
  <si>
    <t>PermType</t>
  </si>
  <si>
    <t>ProjType</t>
  </si>
  <si>
    <t>OccPermFD: Routing Department</t>
  </si>
  <si>
    <t>RtSeqNo</t>
  </si>
  <si>
    <t>StrucType</t>
  </si>
  <si>
    <t>CdPrmUseGroup</t>
  </si>
  <si>
    <t>UseGroup</t>
  </si>
  <si>
    <t>XBoundaryCode</t>
  </si>
  <si>
    <t>CityLandDist</t>
  </si>
  <si>
    <t>CityLandDistAlpha</t>
  </si>
  <si>
    <t>CityLandmark</t>
  </si>
  <si>
    <t>ComCategoryCode</t>
  </si>
  <si>
    <t>ComCostType</t>
  </si>
  <si>
    <t>ComTypeCode</t>
  </si>
  <si>
    <t>ComUnitPlan</t>
  </si>
  <si>
    <t>FBDNum</t>
  </si>
  <si>
    <t>LandUse</t>
  </si>
  <si>
    <t>LocalCertDist</t>
  </si>
  <si>
    <t>LocalCertDistAlpha</t>
  </si>
  <si>
    <t>LocalHistDist</t>
  </si>
  <si>
    <t>LocalHistDistAlpha</t>
  </si>
  <si>
    <t>NatHistDist</t>
  </si>
  <si>
    <t>NatLandmark</t>
  </si>
  <si>
    <t>NatLandmarkAlpha</t>
  </si>
  <si>
    <t>NatRegister</t>
  </si>
  <si>
    <t>OwnerOccCode</t>
  </si>
  <si>
    <t>SourceNum</t>
  </si>
  <si>
    <t>PrimAddrMissCode</t>
  </si>
  <si>
    <t>ResSaleSource</t>
  </si>
  <si>
    <t>DescrShort</t>
  </si>
  <si>
    <t>DescrLong</t>
  </si>
  <si>
    <t>SpecUseDist</t>
  </si>
  <si>
    <t>ZoningCode</t>
  </si>
  <si>
    <t>OwnerGroup</t>
  </si>
  <si>
    <t>FullTextFlag</t>
  </si>
  <si>
    <t>SpecType</t>
  </si>
  <si>
    <t>AbbrType</t>
  </si>
  <si>
    <t>AltNLCType</t>
  </si>
  <si>
    <t>CodeText</t>
  </si>
  <si>
    <t>CodeStandard</t>
  </si>
  <si>
    <t>CommonType</t>
  </si>
  <si>
    <t>CorCode</t>
  </si>
  <si>
    <t>CorType</t>
  </si>
  <si>
    <t>SnType</t>
  </si>
  <si>
    <t>UaType</t>
  </si>
  <si>
    <t>UiType</t>
  </si>
  <si>
    <t>PermMatch</t>
  </si>
  <si>
    <t>Ind1</t>
  </si>
  <si>
    <t>Ind2</t>
  </si>
  <si>
    <t>DeleteType</t>
  </si>
  <si>
    <t>SufNum</t>
  </si>
  <si>
    <t>AltNum</t>
  </si>
  <si>
    <t>SufAlpha</t>
  </si>
  <si>
    <t>ErrField</t>
  </si>
  <si>
    <t>ErrInc</t>
  </si>
  <si>
    <t>ErrCode</t>
  </si>
  <si>
    <t>CorAdjOpts</t>
  </si>
  <si>
    <t>PrimaryKey</t>
  </si>
  <si>
    <t>Code4</t>
  </si>
  <si>
    <t>FieldName</t>
  </si>
  <si>
    <t>Code3</t>
  </si>
  <si>
    <t>Code2</t>
  </si>
  <si>
    <t>HCDArea</t>
  </si>
  <si>
    <t>Ordinance</t>
  </si>
  <si>
    <t>StartDate</t>
  </si>
  <si>
    <t>EndDate</t>
  </si>
  <si>
    <t>AmendOrd</t>
  </si>
  <si>
    <t>AmendDate</t>
  </si>
  <si>
    <t>IntAddrType</t>
  </si>
  <si>
    <t>Sched</t>
  </si>
  <si>
    <t>ShortSched</t>
  </si>
  <si>
    <t>NbrhdNum</t>
  </si>
  <si>
    <t>NLCType</t>
  </si>
  <si>
    <t>OBBlitzRegion</t>
  </si>
  <si>
    <t>ShortName</t>
  </si>
  <si>
    <t>BlitzDate</t>
  </si>
  <si>
    <t>BlitzDate2</t>
  </si>
  <si>
    <t>RankNum</t>
  </si>
  <si>
    <t>IsCensusCode</t>
  </si>
  <si>
    <t>StDirType</t>
  </si>
  <si>
    <t>StJurisdiction</t>
  </si>
  <si>
    <t>TrafDist</t>
  </si>
  <si>
    <t>TrBulkRegion</t>
  </si>
  <si>
    <t>BulkSched</t>
  </si>
  <si>
    <t>BulkSchedShort</t>
  </si>
  <si>
    <t>TrContainArea</t>
  </si>
  <si>
    <t>TrRollOutArea</t>
  </si>
  <si>
    <t>Exact copy of cndcode</t>
  </si>
  <si>
    <t>Boarded up</t>
  </si>
  <si>
    <t>Notice to Board Up</t>
  </si>
  <si>
    <t>Drug</t>
  </si>
  <si>
    <t>SourceLevel</t>
  </si>
  <si>
    <t>Ward</t>
  </si>
  <si>
    <t>FaceErr</t>
  </si>
  <si>
    <t>NLCErr</t>
  </si>
  <si>
    <t>Degree</t>
  </si>
  <si>
    <t>Will not need (useful info extracted)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</si>
</sst>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1">
    <numFmt numFmtId="164" formatCode="m-yyyy"/>
    <numFmt numFmtId="165" formatCode="0.000"/>
    <numFmt numFmtId="166" formatCode="###0"/>
    <numFmt numFmtId="167" formatCode="#,##0&quot; KB&quot;"/>
    <numFmt numFmtId="168" formatCode="m&quot;/&quot;d&quot;/&quot;yy"/>
    <numFmt numFmtId="169" formatCode="m/d/yy"/>
    <numFmt numFmtId="170" formatCode="m/d/yyyy"/>
    <numFmt numFmtId="171" formatCode="mm/dd/yyyy"/>
    <numFmt numFmtId="172" formatCode="&quot;$&quot;#,##0.00"/>
    <numFmt numFmtId="173" formatCode="0.0000"/>
    <numFmt numFmtId="174" formatCode="m/d/yyyy h:mm"/>
  </numFmts>
  <fonts count="59">
    <font>
      <sz val="12.0"/>
      <color theme="1"/>
      <name val="Arial"/>
    </font>
    <font>
      <b/>
      <color theme="1"/>
      <name val="Calibri"/>
    </font>
    <font>
      <b/>
      <sz val="24.0"/>
      <color theme="1"/>
      <name val="Calibri"/>
    </font>
    <font>
      <sz val="14.0"/>
      <color theme="1"/>
      <name val="Calibri"/>
    </font>
    <font>
      <color theme="1"/>
      <name val="Arial"/>
    </font>
    <font>
      <color theme="1"/>
      <name val="Calibri"/>
    </font>
    <font>
      <b/>
      <u/>
      <sz val="14.0"/>
      <color rgb="FF0000FF"/>
    </font>
    <font>
      <b/>
      <sz val="18.0"/>
      <color theme="1"/>
      <name val="Arial"/>
    </font>
    <font>
      <u/>
      <sz val="14.0"/>
      <color rgb="FF0000FF"/>
    </font>
    <font>
      <b/>
      <sz val="14.0"/>
      <color theme="1"/>
      <name val="Calibri"/>
    </font>
    <font>
      <i/>
      <color theme="1"/>
      <name val="Calibri"/>
    </font>
    <font>
      <b/>
      <sz val="10.0"/>
      <color theme="1"/>
      <name val="Arial"/>
    </font>
    <font>
      <u/>
      <color rgb="FF0000FF"/>
    </font>
    <font>
      <sz val="10.0"/>
      <color theme="1"/>
      <name val="Arial"/>
    </font>
    <font>
      <b/>
      <sz val="18.0"/>
      <color theme="1"/>
      <name val="Calibri"/>
    </font>
    <font>
      <b/>
      <sz val="12.0"/>
      <color rgb="FF000000"/>
      <name val="Calibri"/>
    </font>
    <font>
      <sz val="10.0"/>
      <color theme="1"/>
      <name val="Calibri"/>
    </font>
    <font>
      <sz val="10.0"/>
      <color rgb="FF000000"/>
      <name val="Arial"/>
    </font>
    <font>
      <sz val="10.0"/>
      <color rgb="FF000000"/>
      <name val="Roboto"/>
    </font>
    <font>
      <b/>
      <i/>
      <color theme="1"/>
      <name val="Calibri"/>
    </font>
    <font>
      <sz val="7.0"/>
      <color theme="1"/>
      <name val="Arial"/>
    </font>
    <font>
      <i/>
      <sz val="10.0"/>
      <color rgb="FF000000"/>
      <name val="Roboto"/>
    </font>
    <font>
      <b/>
      <color rgb="FFFF0000"/>
      <name val="Calibri"/>
    </font>
    <font>
      <b/>
      <color theme="1"/>
      <name val="Arial"/>
    </font>
    <font>
      <b/>
      <i/>
      <sz val="10.0"/>
      <color theme="1"/>
      <name val="Arial"/>
    </font>
    <font>
      <i/>
      <color theme="1"/>
      <name val="Arial"/>
    </font>
    <font>
      <b/>
      <i/>
      <sz val="9.0"/>
      <color theme="1"/>
      <name val="Arial"/>
    </font>
    <font/>
    <font>
      <sz val="10.0"/>
      <color rgb="FF999999"/>
      <name val="Arial"/>
    </font>
    <font>
      <b/>
      <sz val="18.0"/>
      <color rgb="FF999999"/>
      <name val="Arial"/>
    </font>
    <font>
      <sz val="12.0"/>
      <color theme="1"/>
      <name val="Calibri"/>
    </font>
    <font>
      <u/>
      <color rgb="FF0000FF"/>
    </font>
    <font>
      <sz val="11.0"/>
      <color theme="4"/>
      <name val="Inconsolata"/>
    </font>
    <font>
      <b/>
      <i/>
      <color theme="1"/>
      <name val="Arial"/>
    </font>
    <font>
      <sz val="12.0"/>
      <color rgb="FF000000"/>
      <name val="Calibri"/>
    </font>
    <font>
      <b/>
      <i/>
      <sz val="12.0"/>
      <color rgb="FF000000"/>
      <name val="Calibri"/>
    </font>
    <font>
      <b/>
      <sz val="12.0"/>
      <color rgb="FFFFFFFF"/>
      <name val="Calibri"/>
    </font>
    <font>
      <color rgb="FFD9D9D9"/>
      <name val="Calibri"/>
    </font>
    <font>
      <u/>
      <color rgb="FF0000FF"/>
    </font>
    <font>
      <u/>
      <sz val="12.0"/>
      <color rgb="FF0000FF"/>
      <name val="Calibri"/>
    </font>
    <font>
      <sz val="11.0"/>
      <color rgb="FF000000"/>
      <name val="Inconsolata"/>
    </font>
    <font>
      <b/>
      <sz val="12.0"/>
      <color theme="1"/>
      <name val="Calibri"/>
    </font>
    <font>
      <u/>
      <sz val="10.0"/>
      <color rgb="FF0000FF"/>
      <name val="Calibri"/>
    </font>
    <font>
      <sz val="10.0"/>
      <color rgb="FF000000"/>
      <name val="Calibri"/>
    </font>
    <font>
      <sz val="10.0"/>
      <color rgb="FFE69138"/>
      <name val="Calibri"/>
    </font>
    <font>
      <b/>
      <sz val="12.0"/>
      <name val="Calibri"/>
    </font>
    <font>
      <b/>
      <sz val="10.0"/>
      <color theme="1"/>
      <name val="Calibri"/>
    </font>
    <font>
      <b/>
      <i/>
      <sz val="10.0"/>
      <color rgb="FF000000"/>
      <name val="Calibri"/>
    </font>
    <font>
      <i/>
      <sz val="10.0"/>
      <color theme="1"/>
      <name val="Calibri"/>
    </font>
    <font>
      <b/>
      <i/>
      <sz val="10.0"/>
      <color rgb="FFE69138"/>
      <name val="Calibri"/>
    </font>
    <font>
      <sz val="11.0"/>
      <color rgb="FF000000"/>
      <name val="Calibri"/>
    </font>
    <font>
      <sz val="8.0"/>
      <color rgb="FF000000"/>
      <name val="Tahoma"/>
    </font>
    <font>
      <sz val="11.0"/>
      <color rgb="FF222222"/>
      <name val="Calibri"/>
    </font>
    <font>
      <sz val="12.0"/>
      <color rgb="FFFF0000"/>
      <name val="Calibri"/>
    </font>
    <font>
      <u/>
      <sz val="10.0"/>
      <color rgb="FF0000FF"/>
      <name val="Calibri"/>
    </font>
    <font>
      <sz val="7.0"/>
      <color theme="1"/>
      <name val="Calibri"/>
    </font>
    <font>
      <b/>
      <sz val="12.0"/>
      <color rgb="FFFF0000"/>
      <name val="Calibri"/>
    </font>
    <font>
      <sz val="8.0"/>
      <color rgb="FFE69138"/>
      <name val="Tahoma"/>
    </font>
    <font>
      <u/>
      <sz val="10.0"/>
      <color rgb="FF0000FF"/>
    </font>
  </fonts>
  <fills count="48">
    <fill>
      <patternFill patternType="none"/>
    </fill>
    <fill>
      <patternFill patternType="lightGray"/>
    </fill>
    <fill>
      <patternFill patternType="solid">
        <fgColor rgb="FFB4A7D6"/>
        <bgColor rgb="FFB4A7D6"/>
      </patternFill>
    </fill>
    <fill>
      <patternFill patternType="solid">
        <fgColor rgb="FFF9CB9C"/>
        <bgColor rgb="FFF9CB9C"/>
      </patternFill>
    </fill>
    <fill>
      <patternFill patternType="solid">
        <fgColor rgb="FFD9D2E9"/>
        <bgColor rgb="FFD9D2E9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999999"/>
        <bgColor rgb="FF999999"/>
      </patternFill>
    </fill>
    <fill>
      <patternFill patternType="solid">
        <fgColor rgb="FFC27BA0"/>
        <bgColor rgb="FFC27BA0"/>
      </patternFill>
    </fill>
    <fill>
      <patternFill patternType="solid">
        <fgColor rgb="FFD5A6BD"/>
        <bgColor rgb="FFD5A6BD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9900FF"/>
        <bgColor rgb="FF9900FF"/>
      </patternFill>
    </fill>
    <fill>
      <patternFill patternType="solid">
        <fgColor rgb="FFF6B26B"/>
        <bgColor rgb="FFF6B26B"/>
      </patternFill>
    </fill>
    <fill>
      <patternFill patternType="solid">
        <fgColor rgb="FF8E7CC3"/>
        <bgColor rgb="FF8E7CC3"/>
      </patternFill>
    </fill>
    <fill>
      <patternFill patternType="solid">
        <fgColor rgb="FFF4B083"/>
        <bgColor rgb="FFF4B083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93C47D"/>
        <bgColor rgb="FF93C47D"/>
      </patternFill>
    </fill>
    <fill>
      <patternFill patternType="solid">
        <fgColor rgb="FFE06666"/>
        <bgColor rgb="FFE06666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A64D79"/>
        <bgColor rgb="FFA64D79"/>
      </patternFill>
    </fill>
    <fill>
      <patternFill patternType="solid">
        <fgColor rgb="FFD8DEE8"/>
        <bgColor rgb="FFD8DEE8"/>
      </patternFill>
    </fill>
    <fill>
      <patternFill patternType="solid">
        <fgColor rgb="FF657BA3"/>
        <bgColor rgb="FF657BA3"/>
      </patternFill>
    </fill>
    <fill>
      <patternFill patternType="solid">
        <fgColor rgb="FF6AA84F"/>
        <bgColor rgb="FF6AA84F"/>
      </patternFill>
    </fill>
    <fill>
      <patternFill patternType="solid">
        <fgColor rgb="FFF2F4F7"/>
        <bgColor rgb="FFF2F4F7"/>
      </patternFill>
    </fill>
    <fill>
      <patternFill patternType="solid">
        <fgColor rgb="FF674EA7"/>
        <bgColor rgb="FF674EA7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AEABAB"/>
        <bgColor rgb="FFAEABAB"/>
      </patternFill>
    </fill>
    <fill>
      <patternFill patternType="solid">
        <fgColor rgb="FFCCCCCC"/>
        <bgColor rgb="FFCCCCCC"/>
      </patternFill>
    </fill>
    <fill>
      <patternFill patternType="solid">
        <fgColor rgb="FFFBE4D5"/>
        <bgColor rgb="FFFBE4D5"/>
      </patternFill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D0CECE"/>
        <bgColor rgb="FFD0CECE"/>
      </patternFill>
    </fill>
  </fills>
  <borders count="17">
    <border/>
    <border>
      <right/>
    </border>
    <border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top style="thin">
        <color rgb="FFFFFFFF"/>
      </top>
    </border>
    <border>
      <right style="thin">
        <color rgb="FFFFFFFF"/>
      </right>
      <bottom style="thin">
        <color rgb="FFFFFFFF"/>
      </bottom>
    </border>
    <border>
      <bottom style="thick">
        <color rgb="FF657BA3"/>
      </bottom>
    </border>
    <border>
      <right style="thin">
        <color rgb="FFFFFFFF"/>
      </right>
    </border>
    <border>
      <bottom style="thin">
        <color rgb="FFFFFFFF"/>
      </bottom>
    </border>
    <border>
      <bottom style="double">
        <color rgb="FF000000"/>
      </bottom>
    </border>
    <border>
      <left/>
      <right/>
      <top/>
    </border>
  </borders>
  <cellStyleXfs count="1">
    <xf borderId="0" fillId="0" fontId="0" numFmtId="0" applyAlignment="1" applyFont="1"/>
  </cellStyleXfs>
  <cellXfs count="40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readingOrder="0" shrinkToFit="0" wrapText="1"/>
    </xf>
    <xf borderId="0" fillId="0" fontId="1" numFmtId="0" xfId="0" applyAlignment="1" applyFont="1">
      <alignment readingOrder="0"/>
    </xf>
    <xf borderId="0" fillId="0" fontId="3" numFmtId="0" xfId="0" applyAlignment="1" applyFont="1">
      <alignment readingOrder="0" shrinkToFit="0" wrapText="1"/>
    </xf>
    <xf borderId="0" fillId="0" fontId="1" numFmtId="0" xfId="0" applyFont="1"/>
    <xf borderId="0" fillId="0" fontId="4" numFmtId="0" xfId="0" applyAlignment="1" applyFont="1">
      <alignment vertical="bottom"/>
    </xf>
    <xf borderId="0" fillId="0" fontId="5" numFmtId="0" xfId="0" applyAlignment="1" applyFont="1">
      <alignment horizontal="center" readingOrder="0"/>
    </xf>
    <xf borderId="0" fillId="0" fontId="6" numFmtId="0" xfId="0" applyAlignment="1" applyFont="1">
      <alignment readingOrder="0" shrinkToFit="0" wrapText="1"/>
    </xf>
    <xf borderId="1" fillId="0" fontId="7" numFmtId="0" xfId="0" applyAlignment="1" applyBorder="1" applyFont="1">
      <alignment horizontal="left" shrinkToFit="0" vertical="bottom" wrapText="0"/>
    </xf>
    <xf borderId="0" fillId="0" fontId="5" numFmtId="0" xfId="0" applyAlignment="1" applyFont="1">
      <alignment readingOrder="0"/>
    </xf>
    <xf borderId="1" fillId="0" fontId="4" numFmtId="0" xfId="0" applyAlignment="1" applyBorder="1" applyFont="1">
      <alignment vertical="bottom"/>
    </xf>
    <xf borderId="0" fillId="0" fontId="4" numFmtId="0" xfId="0" applyAlignment="1" applyFont="1">
      <alignment shrinkToFit="0" vertical="bottom" wrapText="1"/>
    </xf>
    <xf borderId="0" fillId="0" fontId="8" numFmtId="0" xfId="0" applyAlignment="1" applyFont="1">
      <alignment readingOrder="0" shrinkToFit="0" wrapText="1"/>
    </xf>
    <xf borderId="0" fillId="0" fontId="4" numFmtId="3" xfId="0" applyAlignment="1" applyFont="1" applyNumberFormat="1">
      <alignment readingOrder="0" vertical="bottom"/>
    </xf>
    <xf borderId="0" fillId="0" fontId="5" numFmtId="0" xfId="0" applyAlignment="1" applyFont="1">
      <alignment shrinkToFit="0" wrapText="1"/>
    </xf>
    <xf borderId="0" fillId="0" fontId="9" numFmtId="0" xfId="0" applyAlignment="1" applyFont="1">
      <alignment readingOrder="0" shrinkToFit="0" wrapText="1"/>
    </xf>
    <xf borderId="0" fillId="0" fontId="4" numFmtId="0" xfId="0" applyAlignment="1" applyFont="1">
      <alignment horizontal="center" vertical="bottom"/>
    </xf>
    <xf borderId="0" fillId="0" fontId="5" numFmtId="0" xfId="0" applyAlignment="1" applyFont="1">
      <alignment readingOrder="0" shrinkToFit="0" wrapText="1"/>
    </xf>
    <xf borderId="2" fillId="0" fontId="4" numFmtId="0" xfId="0" applyAlignment="1" applyBorder="1" applyFont="1">
      <alignment vertical="bottom"/>
    </xf>
    <xf borderId="0" fillId="0" fontId="10" numFmtId="0" xfId="0" applyAlignment="1" applyFont="1">
      <alignment readingOrder="0"/>
    </xf>
    <xf borderId="2" fillId="0" fontId="4" numFmtId="0" xfId="0" applyAlignment="1" applyBorder="1" applyFont="1">
      <alignment shrinkToFit="0" vertical="bottom" wrapText="1"/>
    </xf>
    <xf borderId="0" fillId="0" fontId="5" numFmtId="0" xfId="0" applyAlignment="1" applyFont="1">
      <alignment horizontal="center"/>
    </xf>
    <xf borderId="3" fillId="0" fontId="4" numFmtId="0" xfId="0" applyAlignment="1" applyBorder="1" applyFont="1">
      <alignment vertical="bottom"/>
    </xf>
    <xf borderId="3" fillId="2" fontId="11" numFmtId="0" xfId="0" applyAlignment="1" applyBorder="1" applyFill="1" applyFont="1">
      <alignment horizontal="center" readingOrder="0" vertical="bottom"/>
    </xf>
    <xf borderId="4" fillId="2" fontId="11" numFmtId="0" xfId="0" applyAlignment="1" applyBorder="1" applyFont="1">
      <alignment vertical="bottom"/>
    </xf>
    <xf borderId="0" fillId="0" fontId="12" numFmtId="0" xfId="0" applyAlignment="1" applyFont="1">
      <alignment readingOrder="0"/>
    </xf>
    <xf borderId="4" fillId="2" fontId="11" numFmtId="0" xfId="0" applyAlignment="1" applyBorder="1" applyFont="1">
      <alignment horizontal="center" vertical="bottom"/>
    </xf>
    <xf borderId="4" fillId="2" fontId="11" numFmtId="0" xfId="0" applyAlignment="1" applyBorder="1" applyFont="1">
      <alignment horizontal="center" shrinkToFit="0" vertical="bottom" wrapText="1"/>
    </xf>
    <xf borderId="4" fillId="2" fontId="11" numFmtId="0" xfId="0" applyAlignment="1" applyBorder="1" applyFont="1">
      <alignment shrinkToFit="0" vertical="bottom" wrapText="1"/>
    </xf>
    <xf borderId="5" fillId="2" fontId="11" numFmtId="0" xfId="0" applyAlignment="1" applyBorder="1" applyFont="1">
      <alignment horizontal="left" vertical="bottom"/>
    </xf>
    <xf borderId="0" fillId="2" fontId="11" numFmtId="0" xfId="0" applyAlignment="1" applyFont="1">
      <alignment horizontal="left" readingOrder="0" vertical="bottom"/>
    </xf>
    <xf borderId="3" fillId="3" fontId="13" numFmtId="0" xfId="0" applyAlignment="1" applyBorder="1" applyFill="1" applyFont="1">
      <alignment horizontal="center" readingOrder="0" vertical="bottom"/>
    </xf>
    <xf borderId="0" fillId="0" fontId="14" numFmtId="0" xfId="0" applyAlignment="1" applyFont="1">
      <alignment readingOrder="0" shrinkToFit="0" wrapText="0"/>
    </xf>
    <xf borderId="4" fillId="4" fontId="13" numFmtId="0" xfId="0" applyAlignment="1" applyBorder="1" applyFill="1" applyFont="1">
      <alignment vertical="bottom"/>
    </xf>
    <xf borderId="6" fillId="5" fontId="15" numFmtId="0" xfId="0" applyAlignment="1" applyBorder="1" applyFill="1" applyFont="1">
      <alignment readingOrder="0" shrinkToFit="0" wrapText="1"/>
    </xf>
    <xf borderId="4" fillId="4" fontId="13" numFmtId="0" xfId="0" applyAlignment="1" applyBorder="1" applyFont="1">
      <alignment horizontal="center" vertical="bottom"/>
    </xf>
    <xf borderId="0" fillId="3" fontId="1" numFmtId="0" xfId="0" applyAlignment="1" applyFont="1">
      <alignment readingOrder="0"/>
    </xf>
    <xf borderId="4" fillId="4" fontId="13" numFmtId="0" xfId="0" applyAlignment="1" applyBorder="1" applyFont="1">
      <alignment horizontal="center" shrinkToFit="0" vertical="bottom" wrapText="1"/>
    </xf>
    <xf quotePrefix="1" borderId="4" fillId="4" fontId="13" numFmtId="0" xfId="0" applyAlignment="1" applyBorder="1" applyFont="1">
      <alignment horizontal="center" vertical="bottom"/>
    </xf>
    <xf borderId="0" fillId="6" fontId="1" numFmtId="0" xfId="0" applyAlignment="1" applyFill="1" applyFont="1">
      <alignment readingOrder="0"/>
    </xf>
    <xf borderId="4" fillId="4" fontId="13" numFmtId="0" xfId="0" applyAlignment="1" applyBorder="1" applyFont="1">
      <alignment horizontal="left" vertical="bottom"/>
    </xf>
    <xf borderId="0" fillId="7" fontId="1" numFmtId="0" xfId="0" applyAlignment="1" applyFill="1" applyFont="1">
      <alignment readingOrder="0"/>
    </xf>
    <xf borderId="0" fillId="4" fontId="13" numFmtId="0" xfId="0" applyAlignment="1" applyFont="1">
      <alignment horizontal="left" vertical="bottom"/>
    </xf>
    <xf borderId="0" fillId="8" fontId="1" numFmtId="0" xfId="0" applyAlignment="1" applyFill="1" applyFont="1">
      <alignment readingOrder="0"/>
    </xf>
    <xf borderId="0" fillId="0" fontId="14" numFmtId="0" xfId="0" applyAlignment="1" applyFont="1">
      <alignment readingOrder="0"/>
    </xf>
    <xf borderId="0" fillId="9" fontId="16" numFmtId="0" xfId="0" applyAlignment="1" applyFill="1" applyFont="1">
      <alignment readingOrder="0"/>
    </xf>
    <xf borderId="0" fillId="10" fontId="16" numFmtId="0" xfId="0" applyAlignment="1" applyFill="1" applyFont="1">
      <alignment readingOrder="0"/>
    </xf>
    <xf borderId="4" fillId="4" fontId="13" numFmtId="164" xfId="0" applyAlignment="1" applyBorder="1" applyFont="1" applyNumberFormat="1">
      <alignment horizontal="center" shrinkToFit="0" vertical="bottom" wrapText="1"/>
    </xf>
    <xf borderId="0" fillId="11" fontId="16" numFmtId="0" xfId="0" applyAlignment="1" applyFill="1" applyFont="1">
      <alignment readingOrder="0"/>
    </xf>
    <xf borderId="4" fillId="4" fontId="13" numFmtId="0" xfId="0" applyAlignment="1" applyBorder="1" applyFont="1">
      <alignment shrinkToFit="0" vertical="bottom" wrapText="1"/>
    </xf>
    <xf borderId="0" fillId="12" fontId="16" numFmtId="0" xfId="0" applyAlignment="1" applyFill="1" applyFont="1">
      <alignment readingOrder="0"/>
    </xf>
    <xf borderId="4" fillId="4" fontId="13" numFmtId="0" xfId="0" applyAlignment="1" applyBorder="1" applyFont="1">
      <alignment horizontal="left" readingOrder="0" vertical="bottom"/>
    </xf>
    <xf borderId="0" fillId="13" fontId="16" numFmtId="0" xfId="0" applyAlignment="1" applyFill="1" applyFont="1">
      <alignment readingOrder="0"/>
    </xf>
    <xf borderId="0" fillId="0" fontId="1" numFmtId="0" xfId="0" applyAlignment="1" applyFont="1">
      <alignment readingOrder="0" shrinkToFit="0" wrapText="1"/>
    </xf>
    <xf borderId="0" fillId="0" fontId="5" numFmtId="0" xfId="0" applyAlignment="1" applyFont="1">
      <alignment shrinkToFit="0" vertical="center" wrapText="1"/>
    </xf>
    <xf borderId="4" fillId="4" fontId="13" numFmtId="0" xfId="0" applyAlignment="1" applyBorder="1" applyFont="1">
      <alignment horizontal="center" readingOrder="0" shrinkToFit="0" vertical="bottom" wrapText="1"/>
    </xf>
    <xf borderId="0" fillId="14" fontId="1" numFmtId="0" xfId="0" applyAlignment="1" applyFill="1" applyFont="1">
      <alignment readingOrder="0" shrinkToFit="0" wrapText="1"/>
    </xf>
    <xf borderId="0" fillId="14" fontId="1" numFmtId="0" xfId="0" applyAlignment="1" applyFont="1">
      <alignment horizontal="center" readingOrder="0"/>
    </xf>
    <xf borderId="0" fillId="14" fontId="1" numFmtId="0" xfId="0" applyAlignment="1" applyFont="1">
      <alignment readingOrder="0"/>
    </xf>
    <xf borderId="0" fillId="4" fontId="13" numFmtId="0" xfId="0" applyAlignment="1" applyFont="1">
      <alignment horizontal="left" readingOrder="0" vertical="bottom"/>
    </xf>
    <xf borderId="0" fillId="14" fontId="1" numFmtId="0" xfId="0" applyAlignment="1" applyFont="1">
      <alignment readingOrder="0" shrinkToFit="0" vertical="center" wrapText="1"/>
    </xf>
    <xf borderId="4" fillId="4" fontId="13" numFmtId="0" xfId="0" applyAlignment="1" applyBorder="1" applyFont="1">
      <alignment readingOrder="0" vertical="center"/>
    </xf>
    <xf borderId="0" fillId="9" fontId="5" numFmtId="0" xfId="0" applyAlignment="1" applyFont="1">
      <alignment shrinkToFit="0" vertical="center" wrapText="1"/>
    </xf>
    <xf borderId="4" fillId="4" fontId="13" numFmtId="0" xfId="0" applyAlignment="1" applyBorder="1" applyFont="1">
      <alignment horizontal="center" vertical="center"/>
    </xf>
    <xf borderId="0" fillId="9" fontId="5" numFmtId="0" xfId="0" applyAlignment="1" applyFont="1">
      <alignment horizontal="center" vertical="center"/>
    </xf>
    <xf borderId="4" fillId="4" fontId="13" numFmtId="0" xfId="0" applyAlignment="1" applyBorder="1" applyFont="1">
      <alignment horizontal="center" shrinkToFit="0" vertical="center" wrapText="1"/>
    </xf>
    <xf borderId="0" fillId="9" fontId="5" numFmtId="0" xfId="0" applyAlignment="1" applyFont="1">
      <alignment readingOrder="0" vertical="center"/>
    </xf>
    <xf borderId="4" fillId="4" fontId="13" numFmtId="0" xfId="0" applyAlignment="1" applyBorder="1" applyFont="1">
      <alignment shrinkToFit="0" vertical="center" wrapText="1"/>
    </xf>
    <xf borderId="0" fillId="9" fontId="5" numFmtId="0" xfId="0" applyAlignment="1" applyFont="1">
      <alignment readingOrder="0" shrinkToFit="0" vertical="center" wrapText="1"/>
    </xf>
    <xf borderId="4" fillId="4" fontId="17" numFmtId="0" xfId="0" applyAlignment="1" applyBorder="1" applyFont="1">
      <alignment vertical="center"/>
    </xf>
    <xf borderId="0" fillId="11" fontId="5" numFmtId="0" xfId="0" applyAlignment="1" applyFont="1">
      <alignment shrinkToFit="0" vertical="center" wrapText="1"/>
    </xf>
    <xf borderId="4" fillId="4" fontId="17" numFmtId="0" xfId="0" applyAlignment="1" applyBorder="1" applyFont="1">
      <alignment horizontal="left" readingOrder="0" vertical="center"/>
    </xf>
    <xf borderId="0" fillId="11" fontId="5" numFmtId="0" xfId="0" applyAlignment="1" applyFont="1">
      <alignment horizontal="center" vertical="center"/>
    </xf>
    <xf borderId="0" fillId="4" fontId="17" numFmtId="0" xfId="0" applyAlignment="1" applyFont="1">
      <alignment horizontal="left" readingOrder="0" vertical="bottom"/>
    </xf>
    <xf borderId="0" fillId="11" fontId="5" numFmtId="0" xfId="0" applyAlignment="1" applyFont="1">
      <alignment readingOrder="0" vertical="center"/>
    </xf>
    <xf borderId="4" fillId="13" fontId="13" numFmtId="0" xfId="0" applyAlignment="1" applyBorder="1" applyFont="1">
      <alignment vertical="bottom"/>
    </xf>
    <xf borderId="0" fillId="11" fontId="5" numFmtId="0" xfId="0" applyAlignment="1" applyFont="1">
      <alignment readingOrder="0" shrinkToFit="0" vertical="center" wrapText="1"/>
    </xf>
    <xf borderId="4" fillId="13" fontId="13" numFmtId="0" xfId="0" applyAlignment="1" applyBorder="1" applyFont="1">
      <alignment horizontal="center" vertical="bottom"/>
    </xf>
    <xf borderId="4" fillId="13" fontId="13" numFmtId="0" xfId="0" applyAlignment="1" applyBorder="1" applyFont="1">
      <alignment horizontal="center" shrinkToFit="0" vertical="bottom" wrapText="1"/>
    </xf>
    <xf borderId="0" fillId="13" fontId="5" numFmtId="0" xfId="0" applyAlignment="1" applyFont="1">
      <alignment shrinkToFit="0" vertical="center" wrapText="1"/>
    </xf>
    <xf borderId="4" fillId="13" fontId="13" numFmtId="0" xfId="0" applyAlignment="1" applyBorder="1" applyFont="1">
      <alignment shrinkToFit="0" vertical="bottom" wrapText="1"/>
    </xf>
    <xf borderId="0" fillId="13" fontId="5" numFmtId="0" xfId="0" applyAlignment="1" applyFont="1">
      <alignment horizontal="center" vertical="center"/>
    </xf>
    <xf borderId="4" fillId="13" fontId="13" numFmtId="0" xfId="0" applyAlignment="1" applyBorder="1" applyFont="1">
      <alignment horizontal="left" vertical="bottom"/>
    </xf>
    <xf borderId="0" fillId="13" fontId="16" numFmtId="0" xfId="0" applyAlignment="1" applyFont="1">
      <alignment readingOrder="0" vertical="center"/>
    </xf>
    <xf borderId="0" fillId="13" fontId="13" numFmtId="0" xfId="0" applyAlignment="1" applyFont="1">
      <alignment horizontal="left" vertical="bottom"/>
    </xf>
    <xf borderId="0" fillId="13" fontId="5" numFmtId="0" xfId="0" applyAlignment="1" applyFont="1">
      <alignment readingOrder="0" shrinkToFit="0" vertical="center" wrapText="1"/>
    </xf>
    <xf quotePrefix="1" borderId="4" fillId="13" fontId="13" numFmtId="0" xfId="0" applyAlignment="1" applyBorder="1" applyFont="1">
      <alignment horizontal="center" vertical="bottom"/>
    </xf>
    <xf borderId="0" fillId="7" fontId="5" numFmtId="0" xfId="0" applyAlignment="1" applyFont="1">
      <alignment readingOrder="0"/>
    </xf>
    <xf borderId="0" fillId="7" fontId="5" numFmtId="0" xfId="0" applyFont="1"/>
    <xf borderId="0" fillId="2" fontId="5" numFmtId="0" xfId="0" applyAlignment="1" applyFont="1">
      <alignment readingOrder="0"/>
    </xf>
    <xf borderId="0" fillId="2" fontId="5" numFmtId="0" xfId="0" applyFont="1"/>
    <xf borderId="7" fillId="3" fontId="13" numFmtId="0" xfId="0" applyAlignment="1" applyBorder="1" applyFont="1">
      <alignment horizontal="center" readingOrder="0" vertical="bottom"/>
    </xf>
    <xf borderId="0" fillId="0" fontId="5" numFmtId="0" xfId="0" applyFont="1"/>
    <xf borderId="4" fillId="13" fontId="13" numFmtId="0" xfId="0" applyAlignment="1" applyBorder="1" applyFont="1">
      <alignment vertical="center"/>
    </xf>
    <xf borderId="4" fillId="13" fontId="13" numFmtId="0" xfId="0" applyAlignment="1" applyBorder="1" applyFont="1">
      <alignment horizontal="center" vertical="center"/>
    </xf>
    <xf borderId="4" fillId="13" fontId="13" numFmtId="0" xfId="0" applyAlignment="1" applyBorder="1" applyFont="1">
      <alignment horizontal="center" readingOrder="0" shrinkToFit="0" vertical="center" wrapText="1"/>
    </xf>
    <xf borderId="4" fillId="13" fontId="13" numFmtId="0" xfId="0" applyAlignment="1" applyBorder="1" applyFont="1">
      <alignment readingOrder="0" shrinkToFit="0" vertical="center" wrapText="1"/>
    </xf>
    <xf borderId="4" fillId="13" fontId="13" numFmtId="0" xfId="0" applyAlignment="1" applyBorder="1" applyFont="1">
      <alignment horizontal="left" vertical="center"/>
    </xf>
    <xf borderId="5" fillId="12" fontId="13" numFmtId="0" xfId="0" applyAlignment="1" applyBorder="1" applyFont="1">
      <alignment vertical="bottom"/>
    </xf>
    <xf borderId="5" fillId="12" fontId="13" numFmtId="0" xfId="0" applyAlignment="1" applyBorder="1" applyFont="1">
      <alignment horizontal="center" vertical="bottom"/>
    </xf>
    <xf borderId="5" fillId="12" fontId="13" numFmtId="0" xfId="0" applyAlignment="1" applyBorder="1" applyFont="1">
      <alignment horizontal="center" shrinkToFit="0" vertical="bottom" wrapText="1"/>
    </xf>
    <xf borderId="5" fillId="12" fontId="13" numFmtId="0" xfId="0" applyAlignment="1" applyBorder="1" applyFont="1">
      <alignment shrinkToFit="0" vertical="bottom" wrapText="1"/>
    </xf>
    <xf borderId="5" fillId="12" fontId="18" numFmtId="0" xfId="0" applyAlignment="1" applyBorder="1" applyFont="1">
      <alignment vertical="bottom"/>
    </xf>
    <xf borderId="5" fillId="12" fontId="18" numFmtId="0" xfId="0" applyAlignment="1" applyBorder="1" applyFont="1">
      <alignment horizontal="left" vertical="bottom"/>
    </xf>
    <xf borderId="0" fillId="12" fontId="18" numFmtId="0" xfId="0" applyAlignment="1" applyFont="1">
      <alignment horizontal="left" vertical="bottom"/>
    </xf>
    <xf borderId="8" fillId="3" fontId="13" numFmtId="0" xfId="0" applyAlignment="1" applyBorder="1" applyFont="1">
      <alignment horizontal="center" readingOrder="0" shrinkToFit="0" vertical="bottom" wrapText="1"/>
    </xf>
    <xf borderId="5" fillId="12" fontId="13" numFmtId="0" xfId="0" applyAlignment="1" applyBorder="1" applyFont="1">
      <alignment readingOrder="0" vertical="bottom"/>
    </xf>
    <xf borderId="5" fillId="12" fontId="13" numFmtId="0" xfId="0" applyAlignment="1" applyBorder="1" applyFont="1">
      <alignment horizontal="center" readingOrder="0" vertical="bottom"/>
    </xf>
    <xf borderId="5" fillId="12" fontId="13" numFmtId="0" xfId="0" applyAlignment="1" applyBorder="1" applyFont="1">
      <alignment horizontal="center" readingOrder="0" shrinkToFit="0" vertical="bottom" wrapText="1"/>
    </xf>
    <xf borderId="5" fillId="12" fontId="13" numFmtId="1" xfId="0" applyAlignment="1" applyBorder="1" applyFont="1" applyNumberFormat="1">
      <alignment horizontal="center" readingOrder="0" vertical="bottom"/>
    </xf>
    <xf borderId="5" fillId="12" fontId="13" numFmtId="0" xfId="0" applyAlignment="1" applyBorder="1" applyFont="1">
      <alignment readingOrder="0" shrinkToFit="0" vertical="bottom" wrapText="1"/>
    </xf>
    <xf borderId="5" fillId="12" fontId="18" numFmtId="0" xfId="0" applyAlignment="1" applyBorder="1" applyFont="1">
      <alignment readingOrder="0" shrinkToFit="0" vertical="bottom" wrapText="1"/>
    </xf>
    <xf borderId="5" fillId="12" fontId="18" numFmtId="0" xfId="0" applyAlignment="1" applyBorder="1" applyFont="1">
      <alignment horizontal="left" readingOrder="0" shrinkToFit="0" vertical="bottom" wrapText="1"/>
    </xf>
    <xf borderId="0" fillId="12" fontId="18" numFmtId="0" xfId="0" applyAlignment="1" applyFont="1">
      <alignment horizontal="left" readingOrder="0" shrinkToFit="0" vertical="bottom" wrapText="1"/>
    </xf>
    <xf borderId="0" fillId="0" fontId="19" numFmtId="0" xfId="0" applyAlignment="1" applyFont="1">
      <alignment readingOrder="0" shrinkToFit="0" wrapText="1"/>
    </xf>
    <xf borderId="5" fillId="12" fontId="13" numFmtId="165" xfId="0" applyAlignment="1" applyBorder="1" applyFont="1" applyNumberFormat="1">
      <alignment horizontal="center" readingOrder="0" vertical="bottom"/>
    </xf>
    <xf borderId="8" fillId="15" fontId="13" numFmtId="0" xfId="0" applyAlignment="1" applyBorder="1" applyFill="1" applyFont="1">
      <alignment horizontal="center" readingOrder="0" vertical="bottom"/>
    </xf>
    <xf borderId="5" fillId="16" fontId="13" numFmtId="0" xfId="0" applyAlignment="1" applyBorder="1" applyFill="1" applyFont="1">
      <alignment readingOrder="0" vertical="bottom"/>
    </xf>
    <xf borderId="5" fillId="16" fontId="13" numFmtId="0" xfId="0" applyAlignment="1" applyBorder="1" applyFont="1">
      <alignment horizontal="center" readingOrder="0" vertical="bottom"/>
    </xf>
    <xf borderId="5" fillId="16" fontId="13" numFmtId="0" xfId="0" applyAlignment="1" applyBorder="1" applyFont="1">
      <alignment horizontal="center" readingOrder="0" shrinkToFit="0" vertical="bottom" wrapText="1"/>
    </xf>
    <xf borderId="5" fillId="16" fontId="20" numFmtId="166" xfId="0" applyAlignment="1" applyBorder="1" applyFont="1" applyNumberFormat="1">
      <alignment horizontal="center" readingOrder="0" vertical="bottom"/>
    </xf>
    <xf borderId="5" fillId="16" fontId="13" numFmtId="0" xfId="0" applyAlignment="1" applyBorder="1" applyFont="1">
      <alignment readingOrder="0" shrinkToFit="0" vertical="bottom" wrapText="1"/>
    </xf>
    <xf borderId="5" fillId="16" fontId="21" numFmtId="0" xfId="0" applyAlignment="1" applyBorder="1" applyFont="1">
      <alignment readingOrder="0" vertical="bottom"/>
    </xf>
    <xf borderId="5" fillId="16" fontId="18" numFmtId="0" xfId="0" applyAlignment="1" applyBorder="1" applyFont="1">
      <alignment horizontal="left" readingOrder="0" vertical="bottom"/>
    </xf>
    <xf borderId="0" fillId="16" fontId="18" numFmtId="0" xfId="0" applyAlignment="1" applyFont="1">
      <alignment horizontal="left" readingOrder="0" vertical="bottom"/>
    </xf>
    <xf borderId="0" fillId="0" fontId="22" numFmtId="0" xfId="0" applyAlignment="1" applyFont="1">
      <alignment readingOrder="0" shrinkToFit="0" wrapText="1"/>
    </xf>
    <xf borderId="9" fillId="15" fontId="13" numFmtId="0" xfId="0" applyAlignment="1" applyBorder="1" applyFont="1">
      <alignment horizontal="center" readingOrder="0" vertical="bottom"/>
    </xf>
    <xf borderId="0" fillId="17" fontId="23" numFmtId="0" xfId="0" applyAlignment="1" applyFill="1" applyFont="1">
      <alignment horizontal="center" vertical="bottom"/>
    </xf>
    <xf borderId="0" fillId="17" fontId="23" numFmtId="0" xfId="0" applyAlignment="1" applyFont="1">
      <alignment readingOrder="0" vertical="bottom"/>
    </xf>
    <xf borderId="0" fillId="18" fontId="24" numFmtId="0" xfId="0" applyAlignment="1" applyFill="1" applyFont="1">
      <alignment horizontal="center" readingOrder="0" shrinkToFit="0" vertical="bottom" wrapText="1"/>
    </xf>
    <xf borderId="0" fillId="18" fontId="25" numFmtId="0" xfId="0" applyAlignment="1" applyFont="1">
      <alignment shrinkToFit="0" vertical="bottom" wrapText="1"/>
    </xf>
    <xf borderId="0" fillId="18" fontId="25" numFmtId="0" xfId="0" applyAlignment="1" applyFont="1">
      <alignment horizontal="center" shrinkToFit="0" vertical="bottom" wrapText="1"/>
    </xf>
    <xf borderId="0" fillId="18" fontId="26" numFmtId="0" xfId="0" applyAlignment="1" applyFont="1">
      <alignment horizontal="center" readingOrder="0" shrinkToFit="0" vertical="bottom" wrapText="1"/>
    </xf>
    <xf borderId="0" fillId="18" fontId="25" numFmtId="0" xfId="0" applyAlignment="1" applyFont="1">
      <alignment readingOrder="0" shrinkToFit="0" vertical="bottom" wrapText="1"/>
    </xf>
    <xf borderId="0" fillId="17" fontId="4" numFmtId="0" xfId="0" applyAlignment="1" applyFont="1">
      <alignment horizontal="center" vertical="bottom"/>
    </xf>
    <xf borderId="0" fillId="17" fontId="4" numFmtId="0" xfId="0" applyAlignment="1" applyFont="1">
      <alignment vertical="bottom"/>
    </xf>
    <xf borderId="0" fillId="17" fontId="4" numFmtId="0" xfId="0" applyAlignment="1" applyFont="1">
      <alignment shrinkToFit="0" vertical="bottom" wrapText="1"/>
    </xf>
    <xf borderId="0" fillId="17" fontId="4" numFmtId="0" xfId="0" applyAlignment="1" applyFont="1">
      <alignment readingOrder="0" vertical="bottom"/>
    </xf>
    <xf borderId="0" fillId="19" fontId="13" numFmtId="0" xfId="0" applyAlignment="1" applyFill="1" applyFont="1">
      <alignment horizontal="center"/>
    </xf>
    <xf borderId="0" fillId="19" fontId="13" numFmtId="0" xfId="0" applyFont="1"/>
    <xf borderId="1" fillId="0" fontId="13" numFmtId="0" xfId="0" applyAlignment="1" applyBorder="1" applyFont="1">
      <alignment shrinkToFit="0" vertical="bottom" wrapText="0"/>
    </xf>
    <xf borderId="0" fillId="0" fontId="13" numFmtId="0" xfId="0" applyAlignment="1" applyFont="1">
      <alignment shrinkToFit="0" vertical="bottom" wrapText="1"/>
    </xf>
    <xf borderId="0" fillId="0" fontId="13" numFmtId="0" xfId="0" applyAlignment="1" applyFont="1">
      <alignment vertical="bottom"/>
    </xf>
    <xf borderId="0" fillId="0" fontId="4" numFmtId="0" xfId="0" applyAlignment="1" applyFont="1">
      <alignment horizontal="center" readingOrder="0" vertical="bottom"/>
    </xf>
    <xf borderId="1" fillId="0" fontId="7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1"/>
    </xf>
    <xf borderId="0" fillId="20" fontId="11" numFmtId="0" xfId="0" applyAlignment="1" applyFill="1" applyFont="1">
      <alignment vertical="bottom"/>
    </xf>
    <xf borderId="0" fillId="20" fontId="11" numFmtId="0" xfId="0" applyAlignment="1" applyFont="1">
      <alignment shrinkToFit="0" vertical="bottom" wrapText="1"/>
    </xf>
    <xf borderId="0" fillId="20" fontId="11" numFmtId="0" xfId="0" applyAlignment="1" applyFont="1">
      <alignment readingOrder="0" shrinkToFit="0" vertical="bottom" wrapText="1"/>
    </xf>
    <xf borderId="0" fillId="21" fontId="13" numFmtId="0" xfId="0" applyAlignment="1" applyFill="1" applyFont="1">
      <alignment vertical="bottom"/>
    </xf>
    <xf borderId="0" fillId="21" fontId="7" numFmtId="0" xfId="0" applyAlignment="1" applyFont="1">
      <alignment horizontal="center" vertical="bottom"/>
    </xf>
    <xf borderId="0" fillId="21" fontId="13" numFmtId="0" xfId="0" applyAlignment="1" applyFont="1">
      <alignment shrinkToFit="0" vertical="bottom" wrapText="1"/>
    </xf>
    <xf borderId="0" fillId="21" fontId="13" numFmtId="3" xfId="0" applyAlignment="1" applyFont="1" applyNumberFormat="1">
      <alignment readingOrder="0" shrinkToFit="0" vertical="bottom" wrapText="1"/>
    </xf>
    <xf borderId="0" fillId="21" fontId="13" numFmtId="10" xfId="0" applyAlignment="1" applyFont="1" applyNumberFormat="1">
      <alignment readingOrder="0" shrinkToFit="0" vertical="bottom" wrapText="1"/>
    </xf>
    <xf borderId="0" fillId="15" fontId="13" numFmtId="0" xfId="0" applyAlignment="1" applyFont="1">
      <alignment vertical="bottom"/>
    </xf>
    <xf borderId="0" fillId="15" fontId="7" numFmtId="0" xfId="0" applyAlignment="1" applyFont="1">
      <alignment horizontal="center" vertical="bottom"/>
    </xf>
    <xf borderId="0" fillId="15" fontId="17" numFmtId="0" xfId="0" applyAlignment="1" applyFont="1">
      <alignment shrinkToFit="0" vertical="bottom" wrapText="1"/>
    </xf>
    <xf borderId="0" fillId="15" fontId="13" numFmtId="0" xfId="0" applyAlignment="1" applyFont="1">
      <alignment shrinkToFit="0" vertical="bottom" wrapText="1"/>
    </xf>
    <xf borderId="1" fillId="0" fontId="27" numFmtId="0" xfId="0" applyBorder="1" applyFont="1"/>
    <xf borderId="1" fillId="15" fontId="13" numFmtId="0" xfId="0" applyAlignment="1" applyBorder="1" applyFont="1">
      <alignment readingOrder="0" shrinkToFit="0" vertical="bottom" wrapText="1"/>
    </xf>
    <xf borderId="1" fillId="15" fontId="13" numFmtId="10" xfId="0" applyAlignment="1" applyBorder="1" applyFont="1" applyNumberFormat="1">
      <alignment readingOrder="0" shrinkToFit="0" vertical="bottom" wrapText="1"/>
    </xf>
    <xf borderId="0" fillId="22" fontId="15" numFmtId="0" xfId="0" applyAlignment="1" applyFill="1" applyFont="1">
      <alignment horizontal="center" readingOrder="0" shrinkToFit="0" wrapText="1"/>
    </xf>
    <xf borderId="0" fillId="22" fontId="15" numFmtId="0" xfId="0" applyAlignment="1" applyFont="1">
      <alignment readingOrder="0" shrinkToFit="0" wrapText="1"/>
    </xf>
    <xf borderId="1" fillId="0" fontId="13" numFmtId="0" xfId="0" applyAlignment="1" applyBorder="1" applyFont="1">
      <alignment shrinkToFit="0" vertical="bottom" wrapText="1"/>
    </xf>
    <xf borderId="1" fillId="0" fontId="13" numFmtId="0" xfId="0" applyAlignment="1" applyBorder="1" applyFont="1">
      <alignment vertical="bottom"/>
    </xf>
    <xf borderId="0" fillId="0" fontId="1" numFmtId="0" xfId="0" applyAlignment="1" applyFont="1">
      <alignment horizontal="left" readingOrder="0" shrinkToFit="0" wrapText="1"/>
    </xf>
    <xf borderId="0" fillId="18" fontId="28" numFmtId="0" xfId="0" applyAlignment="1" applyFont="1">
      <alignment vertical="bottom"/>
    </xf>
    <xf borderId="0" fillId="18" fontId="29" numFmtId="0" xfId="0" applyAlignment="1" applyFont="1">
      <alignment horizontal="center" vertical="bottom"/>
    </xf>
    <xf borderId="0" fillId="18" fontId="28" numFmtId="0" xfId="0" applyAlignment="1" applyFont="1">
      <alignment shrinkToFit="0" vertical="bottom" wrapText="1"/>
    </xf>
    <xf borderId="0" fillId="19" fontId="30" numFmtId="0" xfId="0" applyAlignment="1" applyFont="1">
      <alignment vertical="bottom"/>
    </xf>
    <xf borderId="0" fillId="18" fontId="28" numFmtId="0" xfId="0" applyAlignment="1" applyFont="1">
      <alignment readingOrder="0" shrinkToFit="0" vertical="bottom" wrapText="1"/>
    </xf>
    <xf borderId="0" fillId="23" fontId="30" numFmtId="0" xfId="0" applyAlignment="1" applyFill="1" applyFont="1">
      <alignment vertical="bottom"/>
    </xf>
    <xf borderId="0" fillId="18" fontId="28" numFmtId="10" xfId="0" applyAlignment="1" applyFont="1" applyNumberFormat="1">
      <alignment readingOrder="0" shrinkToFit="0" vertical="bottom" wrapText="1"/>
    </xf>
    <xf borderId="0" fillId="24" fontId="30" numFmtId="0" xfId="0" applyAlignment="1" applyFill="1" applyFont="1">
      <alignment vertical="bottom"/>
    </xf>
    <xf borderId="0" fillId="25" fontId="13" numFmtId="0" xfId="0" applyAlignment="1" applyFill="1" applyFont="1">
      <alignment vertical="bottom"/>
    </xf>
    <xf borderId="0" fillId="0" fontId="1" numFmtId="0" xfId="0" applyAlignment="1" applyFont="1">
      <alignment shrinkToFit="0" wrapText="1"/>
    </xf>
    <xf borderId="0" fillId="25" fontId="7" numFmtId="0" xfId="0" applyAlignment="1" applyFont="1">
      <alignment horizontal="center" vertical="bottom"/>
    </xf>
    <xf borderId="0" fillId="25" fontId="13" numFmtId="0" xfId="0" applyAlignment="1" applyFont="1">
      <alignment shrinkToFit="0" vertical="bottom" wrapText="1"/>
    </xf>
    <xf borderId="0" fillId="0" fontId="5" numFmtId="0" xfId="0" applyAlignment="1" applyFont="1">
      <alignment horizontal="center" readingOrder="0"/>
    </xf>
    <xf borderId="0" fillId="25" fontId="13" numFmtId="0" xfId="0" applyAlignment="1" applyFont="1">
      <alignment readingOrder="0" shrinkToFit="0" vertical="bottom" wrapText="1"/>
    </xf>
    <xf borderId="0" fillId="25" fontId="13" numFmtId="10" xfId="0" applyAlignment="1" applyFont="1" applyNumberFormat="1">
      <alignment readingOrder="0" shrinkToFit="0" vertical="bottom" wrapText="1"/>
    </xf>
    <xf borderId="0" fillId="25" fontId="17" numFmtId="0" xfId="0" applyAlignment="1" applyFont="1">
      <alignment shrinkToFit="0" vertical="bottom" wrapText="1"/>
    </xf>
    <xf borderId="0" fillId="0" fontId="13" numFmtId="0" xfId="0" applyAlignment="1" applyFont="1">
      <alignment horizontal="center" vertical="bottom"/>
    </xf>
    <xf borderId="0" fillId="0" fontId="31" numFmtId="0" xfId="0" applyAlignment="1" applyFont="1">
      <alignment readingOrder="0"/>
    </xf>
    <xf borderId="0" fillId="0" fontId="13" numFmtId="0" xfId="0" applyAlignment="1" applyFont="1">
      <alignment horizontal="center" shrinkToFit="0" vertical="bottom" wrapText="0"/>
    </xf>
    <xf borderId="0" fillId="0" fontId="5" numFmtId="3" xfId="0" applyAlignment="1" applyFont="1" applyNumberFormat="1">
      <alignment readingOrder="0"/>
    </xf>
    <xf borderId="0" fillId="6" fontId="13" numFmtId="0" xfId="0" applyAlignment="1" applyFont="1">
      <alignment vertical="bottom"/>
    </xf>
    <xf borderId="0" fillId="6" fontId="7" numFmtId="0" xfId="0" applyAlignment="1" applyFont="1">
      <alignment horizontal="center" vertical="bottom"/>
    </xf>
    <xf borderId="0" fillId="0" fontId="5" numFmtId="167" xfId="0" applyAlignment="1" applyFont="1" applyNumberFormat="1">
      <alignment readingOrder="0"/>
    </xf>
    <xf borderId="0" fillId="6" fontId="13" numFmtId="0" xfId="0" applyAlignment="1" applyFont="1">
      <alignment shrinkToFit="0" vertical="bottom" wrapText="1"/>
    </xf>
    <xf borderId="0" fillId="26" fontId="5" numFmtId="0" xfId="0" applyAlignment="1" applyFill="1" applyFont="1">
      <alignment horizontal="center" readingOrder="0"/>
    </xf>
    <xf borderId="0" fillId="6" fontId="13" numFmtId="0" xfId="0" applyAlignment="1" applyFont="1">
      <alignment readingOrder="0" shrinkToFit="0" vertical="bottom" wrapText="1"/>
    </xf>
    <xf borderId="0" fillId="27" fontId="5" numFmtId="0" xfId="0" applyAlignment="1" applyFill="1" applyFont="1">
      <alignment readingOrder="0"/>
    </xf>
    <xf borderId="0" fillId="27" fontId="5" numFmtId="0" xfId="0" applyAlignment="1" applyFont="1">
      <alignment horizontal="center" readingOrder="0"/>
    </xf>
    <xf borderId="0" fillId="6" fontId="13" numFmtId="10" xfId="0" applyAlignment="1" applyFont="1" applyNumberFormat="1">
      <alignment readingOrder="0" shrinkToFit="0" vertical="bottom" wrapText="1"/>
    </xf>
    <xf borderId="0" fillId="0" fontId="5" numFmtId="168" xfId="0" applyAlignment="1" applyFont="1" applyNumberFormat="1">
      <alignment horizontal="center" readingOrder="0"/>
    </xf>
    <xf borderId="0" fillId="0" fontId="5" numFmtId="3" xfId="0" applyAlignment="1" applyFont="1" applyNumberFormat="1">
      <alignment horizontal="center" readingOrder="0"/>
    </xf>
    <xf borderId="0" fillId="6" fontId="17" numFmtId="0" xfId="0" applyAlignment="1" applyFont="1">
      <alignment shrinkToFit="0" vertical="bottom" wrapText="1"/>
    </xf>
    <xf borderId="0" fillId="2" fontId="30" numFmtId="0" xfId="0" applyFont="1"/>
    <xf borderId="0" fillId="8" fontId="30" numFmtId="0" xfId="0" applyFont="1"/>
    <xf borderId="0" fillId="3" fontId="30" numFmtId="0" xfId="0" applyFont="1"/>
    <xf borderId="0" fillId="18" fontId="28" numFmtId="10" xfId="0" applyAlignment="1" applyFont="1" applyNumberFormat="1">
      <alignment shrinkToFit="0" vertical="bottom" wrapText="1"/>
    </xf>
    <xf borderId="0" fillId="28" fontId="32" numFmtId="0" xfId="0" applyFill="1" applyFont="1"/>
    <xf borderId="0" fillId="29" fontId="4" numFmtId="0" xfId="0" applyAlignment="1" applyFill="1" applyFont="1">
      <alignment readingOrder="0" vertical="bottom"/>
    </xf>
    <xf borderId="0" fillId="0" fontId="33" numFmtId="3" xfId="0" applyAlignment="1" applyFont="1" applyNumberFormat="1">
      <alignment vertical="bottom"/>
    </xf>
    <xf borderId="0" fillId="30" fontId="5" numFmtId="0" xfId="0" applyAlignment="1" applyFill="1" applyFont="1">
      <alignment readingOrder="0"/>
    </xf>
    <xf borderId="0" fillId="30" fontId="5" numFmtId="0" xfId="0" applyAlignment="1" applyFont="1">
      <alignment horizontal="center" readingOrder="0"/>
    </xf>
    <xf borderId="0" fillId="0" fontId="5" numFmtId="169" xfId="0" applyAlignment="1" applyFont="1" applyNumberFormat="1">
      <alignment horizontal="center" readingOrder="0"/>
    </xf>
    <xf borderId="10" fillId="0" fontId="34" numFmtId="0" xfId="0" applyAlignment="1" applyBorder="1" applyFont="1">
      <alignment horizontal="center" readingOrder="0" vertical="bottom"/>
    </xf>
    <xf borderId="0" fillId="0" fontId="34" numFmtId="3" xfId="0" applyAlignment="1" applyFont="1" applyNumberFormat="1">
      <alignment horizontal="right" readingOrder="0" vertical="bottom"/>
    </xf>
    <xf borderId="11" fillId="0" fontId="5" numFmtId="0" xfId="0" applyAlignment="1" applyBorder="1" applyFont="1">
      <alignment readingOrder="0"/>
    </xf>
    <xf borderId="0" fillId="25" fontId="5" numFmtId="0" xfId="0" applyAlignment="1" applyFont="1">
      <alignment readingOrder="0"/>
    </xf>
    <xf borderId="0" fillId="25" fontId="5" numFmtId="0" xfId="0" applyAlignment="1" applyFont="1">
      <alignment horizontal="center" readingOrder="0"/>
    </xf>
    <xf borderId="0" fillId="31" fontId="35" numFmtId="0" xfId="0" applyAlignment="1" applyFill="1" applyFont="1">
      <alignment shrinkToFit="0" vertical="bottom" wrapText="1"/>
    </xf>
    <xf borderId="0" fillId="0" fontId="34" numFmtId="0" xfId="0" applyAlignment="1" applyFont="1">
      <alignment horizontal="center" readingOrder="0" vertical="bottom"/>
    </xf>
    <xf borderId="12" fillId="31" fontId="35" numFmtId="0" xfId="0" applyAlignment="1" applyBorder="1" applyFont="1">
      <alignment shrinkToFit="0" vertical="bottom" wrapText="1"/>
    </xf>
    <xf borderId="12" fillId="32" fontId="36" numFmtId="0" xfId="0" applyAlignment="1" applyBorder="1" applyFill="1" applyFont="1">
      <alignment shrinkToFit="0" vertical="bottom" wrapText="1"/>
    </xf>
    <xf borderId="0" fillId="0" fontId="5" numFmtId="170" xfId="0" applyAlignment="1" applyFont="1" applyNumberFormat="1">
      <alignment horizontal="center" readingOrder="0"/>
    </xf>
    <xf borderId="12" fillId="33" fontId="36" numFmtId="0" xfId="0" applyAlignment="1" applyBorder="1" applyFill="1" applyFont="1">
      <alignment shrinkToFit="0" vertical="bottom" wrapText="1"/>
    </xf>
    <xf borderId="12" fillId="33" fontId="36" numFmtId="0" xfId="0" applyAlignment="1" applyBorder="1" applyFont="1">
      <alignment readingOrder="0" shrinkToFit="0" vertical="bottom" wrapText="1"/>
    </xf>
    <xf borderId="0" fillId="19" fontId="1" numFmtId="0" xfId="0" applyAlignment="1" applyFont="1">
      <alignment readingOrder="0"/>
    </xf>
    <xf borderId="0" fillId="23" fontId="1" numFmtId="0" xfId="0" applyAlignment="1" applyFont="1">
      <alignment readingOrder="0"/>
    </xf>
    <xf borderId="0" fillId="24" fontId="1" numFmtId="0" xfId="0" applyAlignment="1" applyFont="1">
      <alignment readingOrder="0"/>
    </xf>
    <xf borderId="0" fillId="34" fontId="34" numFmtId="0" xfId="0" applyAlignment="1" applyFill="1" applyFont="1">
      <alignment vertical="bottom"/>
    </xf>
    <xf borderId="13" fillId="34" fontId="34" numFmtId="0" xfId="0" applyAlignment="1" applyBorder="1" applyFont="1">
      <alignment vertical="bottom"/>
    </xf>
    <xf borderId="0" fillId="34" fontId="34" numFmtId="0" xfId="0" applyAlignment="1" applyFont="1">
      <alignment horizontal="right" vertical="bottom"/>
    </xf>
    <xf borderId="0" fillId="34" fontId="5" numFmtId="3" xfId="0" applyAlignment="1" applyFont="1" applyNumberFormat="1">
      <alignment readingOrder="0"/>
    </xf>
    <xf borderId="0" fillId="34" fontId="5" numFmtId="0" xfId="0" applyAlignment="1" applyFont="1">
      <alignment readingOrder="0"/>
    </xf>
    <xf borderId="0" fillId="0" fontId="37" numFmtId="0" xfId="0" applyFont="1"/>
    <xf borderId="0" fillId="20" fontId="5" numFmtId="3" xfId="0" applyAlignment="1" applyFont="1" applyNumberFormat="1">
      <alignment horizontal="center" readingOrder="0"/>
    </xf>
    <xf borderId="0" fillId="0" fontId="38" numFmtId="0" xfId="0" applyAlignment="1" applyFont="1">
      <alignment readingOrder="0"/>
    </xf>
    <xf borderId="0" fillId="0" fontId="37" numFmtId="0" xfId="0" applyAlignment="1" applyFont="1">
      <alignment readingOrder="0"/>
    </xf>
    <xf borderId="0" fillId="0" fontId="39" numFmtId="0" xfId="0" applyAlignment="1" applyFont="1">
      <alignment readingOrder="0"/>
    </xf>
    <xf borderId="11" fillId="34" fontId="34" numFmtId="0" xfId="0" applyAlignment="1" applyBorder="1" applyFont="1">
      <alignment vertical="bottom"/>
    </xf>
    <xf borderId="14" fillId="34" fontId="34" numFmtId="0" xfId="0" applyAlignment="1" applyBorder="1" applyFont="1">
      <alignment horizontal="right" vertical="bottom"/>
    </xf>
    <xf borderId="0" fillId="31" fontId="15" numFmtId="0" xfId="0" applyAlignment="1" applyFont="1">
      <alignment vertical="bottom"/>
    </xf>
    <xf borderId="0" fillId="9" fontId="10" numFmtId="168" xfId="0" applyAlignment="1" applyFont="1" applyNumberFormat="1">
      <alignment horizontal="center" readingOrder="0"/>
    </xf>
    <xf borderId="0" fillId="31" fontId="15" numFmtId="0" xfId="0" applyAlignment="1" applyFont="1">
      <alignment readingOrder="0" vertical="bottom"/>
    </xf>
    <xf borderId="0" fillId="31" fontId="15" numFmtId="0" xfId="0" applyAlignment="1" applyFont="1">
      <alignment horizontal="right" vertical="bottom"/>
    </xf>
    <xf borderId="0" fillId="31" fontId="15" numFmtId="3" xfId="0" applyAlignment="1" applyFont="1" applyNumberFormat="1">
      <alignment horizontal="right" vertical="bottom"/>
    </xf>
    <xf borderId="0" fillId="28" fontId="34" numFmtId="0" xfId="0" applyAlignment="1" applyFont="1">
      <alignment horizontal="right" vertical="bottom"/>
    </xf>
    <xf borderId="0" fillId="6" fontId="5" numFmtId="0" xfId="0" applyAlignment="1" applyFont="1">
      <alignment readingOrder="0"/>
    </xf>
    <xf borderId="0" fillId="6" fontId="5" numFmtId="0" xfId="0" applyAlignment="1" applyFont="1">
      <alignment horizontal="center" readingOrder="0"/>
    </xf>
    <xf borderId="0" fillId="2" fontId="30" numFmtId="0" xfId="0" applyAlignment="1" applyFont="1">
      <alignment readingOrder="0"/>
    </xf>
    <xf borderId="0" fillId="34" fontId="5" numFmtId="0" xfId="0" applyFont="1"/>
    <xf borderId="0" fillId="25" fontId="5" numFmtId="3" xfId="0" applyAlignment="1" applyFont="1" applyNumberFormat="1">
      <alignment horizontal="center" readingOrder="0"/>
    </xf>
    <xf borderId="10" fillId="0" fontId="5" numFmtId="3" xfId="0" applyAlignment="1" applyBorder="1" applyFont="1" applyNumberFormat="1">
      <alignment horizontal="center" readingOrder="0"/>
    </xf>
    <xf borderId="10" fillId="0" fontId="5" numFmtId="0" xfId="0" applyAlignment="1" applyBorder="1" applyFont="1">
      <alignment horizontal="center" readingOrder="0"/>
    </xf>
    <xf borderId="0" fillId="0" fontId="10" numFmtId="0" xfId="0" applyAlignment="1" applyFont="1">
      <alignment horizontal="center" readingOrder="0"/>
    </xf>
    <xf borderId="0" fillId="35" fontId="5" numFmtId="3" xfId="0" applyAlignment="1" applyFill="1" applyFont="1" applyNumberFormat="1">
      <alignment horizontal="center" readingOrder="0"/>
    </xf>
    <xf borderId="0" fillId="9" fontId="10" numFmtId="0" xfId="0" applyAlignment="1" applyFont="1">
      <alignment horizontal="center" readingOrder="0"/>
    </xf>
    <xf borderId="0" fillId="34" fontId="34" numFmtId="0" xfId="0" applyAlignment="1" applyFont="1">
      <alignment vertical="bottom"/>
    </xf>
    <xf borderId="0" fillId="36" fontId="5" numFmtId="0" xfId="0" applyAlignment="1" applyFill="1" applyFont="1">
      <alignment horizontal="center" readingOrder="0"/>
    </xf>
    <xf borderId="0" fillId="9" fontId="5" numFmtId="0" xfId="0" applyAlignment="1" applyFont="1">
      <alignment horizontal="center" readingOrder="0"/>
    </xf>
    <xf borderId="0" fillId="0" fontId="5" numFmtId="171" xfId="0" applyAlignment="1" applyFont="1" applyNumberFormat="1">
      <alignment readingOrder="0"/>
    </xf>
    <xf borderId="0" fillId="0" fontId="5" numFmtId="20" xfId="0" applyAlignment="1" applyFont="1" applyNumberFormat="1">
      <alignment readingOrder="0"/>
    </xf>
    <xf borderId="14" fillId="28" fontId="34" numFmtId="0" xfId="0" applyAlignment="1" applyBorder="1" applyFont="1">
      <alignment horizontal="right" vertical="bottom"/>
    </xf>
    <xf borderId="0" fillId="34" fontId="1" numFmtId="0" xfId="0" applyAlignment="1" applyFont="1">
      <alignment readingOrder="0"/>
    </xf>
    <xf borderId="0" fillId="28" fontId="40" numFmtId="0" xfId="0" applyAlignment="1" applyFont="1">
      <alignment readingOrder="0"/>
    </xf>
    <xf borderId="0" fillId="31" fontId="34" numFmtId="0" xfId="0" applyAlignment="1" applyFont="1">
      <alignment vertical="bottom"/>
    </xf>
    <xf borderId="15" fillId="31" fontId="34" numFmtId="0" xfId="0" applyAlignment="1" applyBorder="1" applyFont="1">
      <alignment vertical="bottom"/>
    </xf>
    <xf borderId="15" fillId="31" fontId="15" numFmtId="0" xfId="0" applyAlignment="1" applyBorder="1" applyFont="1">
      <alignment readingOrder="0" vertical="bottom"/>
    </xf>
    <xf borderId="15" fillId="31" fontId="15" numFmtId="0" xfId="0" applyAlignment="1" applyBorder="1" applyFont="1">
      <alignment horizontal="right" vertical="bottom"/>
    </xf>
    <xf borderId="15" fillId="31" fontId="15" numFmtId="3" xfId="0" applyAlignment="1" applyBorder="1" applyFont="1" applyNumberFormat="1">
      <alignment horizontal="right" vertical="bottom"/>
    </xf>
    <xf borderId="15" fillId="31" fontId="34" numFmtId="3" xfId="0" applyAlignment="1" applyBorder="1" applyFont="1" applyNumberFormat="1">
      <alignment horizontal="right" vertical="bottom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14" fontId="15" numFmtId="0" xfId="0" applyAlignment="1" applyFont="1">
      <alignment horizontal="center" readingOrder="0" shrinkToFit="0" wrapText="1"/>
    </xf>
    <xf borderId="0" fillId="5" fontId="15" numFmtId="0" xfId="0" applyAlignment="1" applyFont="1">
      <alignment readingOrder="0" shrinkToFit="0" wrapText="1"/>
    </xf>
    <xf borderId="0" fillId="3" fontId="15" numFmtId="0" xfId="0" applyAlignment="1" applyFont="1">
      <alignment horizontal="left" readingOrder="0" shrinkToFit="0" vertical="bottom" wrapText="1"/>
    </xf>
    <xf borderId="0" fillId="3" fontId="15" numFmtId="0" xfId="0" applyAlignment="1" applyFont="1">
      <alignment horizontal="left" readingOrder="0" shrinkToFit="0" vertical="bottom" wrapText="0"/>
    </xf>
    <xf borderId="0" fillId="3" fontId="15" numFmtId="0" xfId="0" applyAlignment="1" applyFont="1">
      <alignment horizontal="center" readingOrder="0" shrinkToFit="0" vertical="bottom" wrapText="1"/>
    </xf>
    <xf borderId="6" fillId="6" fontId="15" numFmtId="0" xfId="0" applyAlignment="1" applyBorder="1" applyFont="1">
      <alignment readingOrder="0" shrinkToFit="0" wrapText="1"/>
    </xf>
    <xf borderId="6" fillId="7" fontId="15" numFmtId="0" xfId="0" applyAlignment="1" applyBorder="1" applyFont="1">
      <alignment readingOrder="0" shrinkToFit="0" wrapText="1"/>
    </xf>
    <xf borderId="16" fillId="7" fontId="15" numFmtId="0" xfId="0" applyAlignment="1" applyBorder="1" applyFont="1">
      <alignment readingOrder="0" shrinkToFit="0" wrapText="1"/>
    </xf>
    <xf borderId="6" fillId="25" fontId="41" numFmtId="0" xfId="0" applyAlignment="1" applyBorder="1" applyFont="1">
      <alignment shrinkToFit="0" wrapText="1"/>
    </xf>
    <xf borderId="6" fillId="25" fontId="15" numFmtId="0" xfId="0" applyAlignment="1" applyBorder="1" applyFont="1">
      <alignment readingOrder="0" shrinkToFit="0" wrapText="1"/>
    </xf>
    <xf borderId="0" fillId="25" fontId="15" numFmtId="0" xfId="0" applyAlignment="1" applyFont="1">
      <alignment readingOrder="0" shrinkToFit="0" wrapText="1"/>
    </xf>
    <xf borderId="0" fillId="25" fontId="15" numFmtId="0" xfId="0" applyAlignment="1" applyFont="1">
      <alignment horizontal="center" readingOrder="0" shrinkToFit="0" wrapText="1"/>
    </xf>
    <xf borderId="0" fillId="19" fontId="15" numFmtId="0" xfId="0" applyAlignment="1" applyFont="1">
      <alignment readingOrder="0" shrinkToFit="0" wrapText="1"/>
    </xf>
    <xf borderId="0" fillId="0" fontId="41" numFmtId="0" xfId="0" applyAlignment="1" applyFont="1">
      <alignment readingOrder="0"/>
    </xf>
    <xf borderId="0" fillId="37" fontId="41" numFmtId="0" xfId="0" applyAlignment="1" applyFill="1" applyFont="1">
      <alignment horizontal="center" readingOrder="0" shrinkToFit="0" vertical="bottom" wrapText="1"/>
    </xf>
    <xf borderId="0" fillId="37" fontId="41" numFmtId="0" xfId="0" applyAlignment="1" applyFont="1">
      <alignment horizontal="center" vertical="bottom"/>
    </xf>
    <xf borderId="0" fillId="37" fontId="41" numFmtId="0" xfId="0" applyAlignment="1" applyFont="1">
      <alignment shrinkToFit="0" vertical="bottom" wrapText="0"/>
    </xf>
    <xf borderId="0" fillId="37" fontId="30" numFmtId="0" xfId="0" applyAlignment="1" applyFont="1">
      <alignment horizontal="right" readingOrder="0" vertical="bottom"/>
    </xf>
    <xf borderId="0" fillId="37" fontId="41" numFmtId="0" xfId="0" applyAlignment="1" applyFont="1">
      <alignment vertical="bottom"/>
    </xf>
    <xf borderId="0" fillId="37" fontId="30" numFmtId="0" xfId="0" applyAlignment="1" applyFont="1">
      <alignment readingOrder="0" vertical="bottom"/>
    </xf>
    <xf borderId="0" fillId="0" fontId="41" numFmtId="0" xfId="0" applyFont="1"/>
    <xf borderId="0" fillId="37" fontId="41" numFmtId="0" xfId="0" applyAlignment="1" applyFont="1">
      <alignment horizontal="center" readingOrder="0" vertical="bottom"/>
    </xf>
    <xf borderId="0" fillId="37" fontId="41" numFmtId="0" xfId="0" applyAlignment="1" applyFont="1">
      <alignment readingOrder="0" shrinkToFit="0" vertical="bottom" wrapText="0"/>
    </xf>
    <xf borderId="0" fillId="18" fontId="16" numFmtId="0" xfId="0" applyAlignment="1" applyFont="1">
      <alignment horizontal="center" readingOrder="0"/>
    </xf>
    <xf borderId="0" fillId="9" fontId="42" numFmtId="0" xfId="0" applyAlignment="1" applyFont="1">
      <alignment readingOrder="0"/>
    </xf>
    <xf borderId="0" fillId="10" fontId="43" numFmtId="0" xfId="0" applyAlignment="1" applyFont="1">
      <alignment horizontal="left" readingOrder="0" vertical="bottom"/>
    </xf>
    <xf borderId="0" fillId="10" fontId="43" numFmtId="0" xfId="0" applyAlignment="1" applyFont="1">
      <alignment horizontal="left" readingOrder="0" shrinkToFit="0" vertical="bottom" wrapText="0"/>
    </xf>
    <xf borderId="0" fillId="10" fontId="43" numFmtId="0" xfId="0" applyAlignment="1" applyFont="1">
      <alignment horizontal="right" readingOrder="0" shrinkToFit="0" vertical="bottom" wrapText="0"/>
    </xf>
    <xf borderId="0" fillId="10" fontId="44" numFmtId="0" xfId="0" applyAlignment="1" applyFont="1">
      <alignment horizontal="center" readingOrder="0" shrinkToFit="0" vertical="bottom" wrapText="0"/>
    </xf>
    <xf borderId="0" fillId="11" fontId="16" numFmtId="0" xfId="0" applyFont="1"/>
    <xf borderId="0" fillId="13" fontId="16" numFmtId="0" xfId="0" applyAlignment="1" applyFont="1">
      <alignment horizontal="center" readingOrder="0"/>
    </xf>
    <xf borderId="0" fillId="4" fontId="16" numFmtId="0" xfId="0" applyFont="1"/>
    <xf borderId="0" fillId="0" fontId="16" numFmtId="0" xfId="0" applyAlignment="1" applyFont="1">
      <alignment readingOrder="0"/>
    </xf>
    <xf borderId="0" fillId="0" fontId="16" numFmtId="0" xfId="0" applyFont="1"/>
    <xf borderId="0" fillId="7" fontId="5" numFmtId="0" xfId="0" applyAlignment="1" applyFont="1">
      <alignment horizontal="center" readingOrder="0" vertical="bottom"/>
    </xf>
    <xf borderId="0" fillId="7" fontId="5" numFmtId="0" xfId="0" applyAlignment="1" applyFont="1">
      <alignment horizontal="center" vertical="bottom"/>
    </xf>
    <xf borderId="0" fillId="7" fontId="5" numFmtId="0" xfId="0" applyAlignment="1" applyFont="1">
      <alignment shrinkToFit="0" vertical="bottom" wrapText="0"/>
    </xf>
    <xf borderId="0" fillId="7" fontId="30" numFmtId="0" xfId="0" applyAlignment="1" applyFont="1">
      <alignment vertical="bottom"/>
    </xf>
    <xf borderId="0" fillId="7" fontId="5" numFmtId="0" xfId="0" applyAlignment="1" applyFont="1">
      <alignment horizontal="center" shrinkToFit="0" vertical="bottom" wrapText="0"/>
    </xf>
    <xf borderId="0" fillId="13" fontId="16" numFmtId="0" xfId="0" applyFont="1"/>
    <xf borderId="0" fillId="12" fontId="16" numFmtId="0" xfId="0" applyFont="1"/>
    <xf borderId="0" fillId="24" fontId="16" numFmtId="0" xfId="0" applyAlignment="1" applyFont="1">
      <alignment readingOrder="0"/>
    </xf>
    <xf borderId="0" fillId="13" fontId="16" numFmtId="0" xfId="0" applyAlignment="1" applyFont="1">
      <alignment readingOrder="0"/>
    </xf>
    <xf borderId="0" fillId="4" fontId="16" numFmtId="0" xfId="0" applyAlignment="1" applyFont="1">
      <alignment readingOrder="0"/>
    </xf>
    <xf borderId="0" fillId="0" fontId="45" numFmtId="0" xfId="0" applyAlignment="1" applyFont="1">
      <alignment readingOrder="0"/>
    </xf>
    <xf borderId="0" fillId="0" fontId="45" numFmtId="0" xfId="0" applyFont="1"/>
    <xf borderId="0" fillId="37" fontId="45" numFmtId="0" xfId="0" applyAlignment="1" applyFont="1">
      <alignment horizontal="center" vertical="bottom"/>
    </xf>
    <xf borderId="0" fillId="13" fontId="43" numFmtId="0" xfId="0" applyAlignment="1" applyFont="1">
      <alignment readingOrder="0"/>
    </xf>
    <xf borderId="0" fillId="13" fontId="16" numFmtId="0" xfId="0" applyAlignment="1" applyFont="1">
      <alignment horizontal="center"/>
    </xf>
    <xf borderId="0" fillId="29" fontId="16" numFmtId="0" xfId="0" applyAlignment="1" applyFont="1">
      <alignment readingOrder="0"/>
    </xf>
    <xf borderId="0" fillId="29" fontId="5" numFmtId="0" xfId="0" applyAlignment="1" applyFont="1">
      <alignment shrinkToFit="0" vertical="bottom" wrapText="0"/>
    </xf>
    <xf borderId="0" fillId="24" fontId="16" numFmtId="0" xfId="0" applyFont="1"/>
    <xf borderId="0" fillId="10" fontId="44" numFmtId="0" xfId="0" applyAlignment="1" applyFont="1">
      <alignment horizontal="center" readingOrder="0" vertical="bottom"/>
    </xf>
    <xf borderId="0" fillId="10" fontId="43" numFmtId="2" xfId="0" applyAlignment="1" applyFont="1" applyNumberFormat="1">
      <alignment horizontal="right" readingOrder="0" shrinkToFit="0" vertical="bottom" wrapText="0"/>
    </xf>
    <xf borderId="0" fillId="13" fontId="46" numFmtId="0" xfId="0" applyAlignment="1" applyFont="1">
      <alignment readingOrder="0"/>
    </xf>
    <xf borderId="0" fillId="10" fontId="47" numFmtId="0" xfId="0" applyAlignment="1" applyFont="1">
      <alignment horizontal="left" readingOrder="0" vertical="bottom"/>
    </xf>
    <xf borderId="0" fillId="13" fontId="48" numFmtId="0" xfId="0" applyAlignment="1" applyFont="1">
      <alignment readingOrder="0"/>
    </xf>
    <xf borderId="0" fillId="0" fontId="16" numFmtId="0" xfId="0" applyFont="1"/>
    <xf borderId="0" fillId="13" fontId="16" numFmtId="0" xfId="0" applyFont="1"/>
    <xf borderId="0" fillId="0" fontId="16" numFmtId="0" xfId="0" applyAlignment="1" applyFont="1">
      <alignment horizontal="center" readingOrder="0"/>
    </xf>
    <xf borderId="0" fillId="0" fontId="16" numFmtId="0" xfId="0" applyAlignment="1" applyFont="1">
      <alignment horizontal="center"/>
    </xf>
    <xf borderId="0" fillId="4" fontId="5" numFmtId="0" xfId="0" applyAlignment="1" applyFont="1">
      <alignment readingOrder="0"/>
    </xf>
    <xf borderId="0" fillId="4" fontId="5" numFmtId="0" xfId="0" applyFont="1"/>
    <xf borderId="0" fillId="10" fontId="49" numFmtId="0" xfId="0" applyAlignment="1" applyFont="1">
      <alignment horizontal="center" readingOrder="0" vertical="bottom"/>
    </xf>
    <xf borderId="0" fillId="10" fontId="43" numFmtId="170" xfId="0" applyAlignment="1" applyFont="1" applyNumberFormat="1">
      <alignment horizontal="right" readingOrder="0" shrinkToFit="0" vertical="bottom" wrapText="0"/>
    </xf>
    <xf borderId="0" fillId="10" fontId="43" numFmtId="172" xfId="0" applyAlignment="1" applyFont="1" applyNumberFormat="1">
      <alignment horizontal="right" readingOrder="0" shrinkToFit="0" vertical="bottom" wrapText="0"/>
    </xf>
    <xf borderId="0" fillId="27" fontId="16" numFmtId="0" xfId="0" applyAlignment="1" applyFont="1">
      <alignment readingOrder="0"/>
    </xf>
    <xf borderId="0" fillId="24" fontId="16" numFmtId="0" xfId="0" applyAlignment="1" applyFont="1">
      <alignment readingOrder="0"/>
    </xf>
    <xf borderId="0" fillId="10" fontId="43" numFmtId="173" xfId="0" applyAlignment="1" applyFont="1" applyNumberFormat="1">
      <alignment horizontal="right" readingOrder="0" shrinkToFit="0" vertical="bottom" wrapText="0"/>
    </xf>
    <xf quotePrefix="1" borderId="0" fillId="0" fontId="5" numFmtId="0" xfId="0" applyAlignment="1" applyFont="1">
      <alignment readingOrder="0"/>
    </xf>
    <xf borderId="0" fillId="28" fontId="40" numFmtId="0" xfId="0" applyFont="1"/>
    <xf borderId="0" fillId="0" fontId="50" numFmtId="0" xfId="0" applyAlignment="1" applyFont="1">
      <alignment readingOrder="0" shrinkToFit="0" vertical="bottom" wrapText="0"/>
    </xf>
    <xf borderId="0" fillId="0" fontId="51" numFmtId="0" xfId="0" applyAlignment="1" applyFont="1">
      <alignment horizontal="lef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41" numFmtId="0" xfId="0" applyFont="1"/>
    <xf borderId="6" fillId="22" fontId="41" numFmtId="0" xfId="0" applyAlignment="1" applyBorder="1" applyFont="1">
      <alignment shrinkToFit="0" wrapText="1"/>
    </xf>
    <xf borderId="6" fillId="22" fontId="15" numFmtId="0" xfId="0" applyAlignment="1" applyBorder="1" applyFont="1">
      <alignment readingOrder="0" shrinkToFit="0" wrapText="1"/>
    </xf>
    <xf borderId="6" fillId="38" fontId="15" numFmtId="0" xfId="0" applyAlignment="1" applyBorder="1" applyFill="1" applyFont="1">
      <alignment readingOrder="0" shrinkToFit="0" wrapText="1"/>
    </xf>
    <xf borderId="6" fillId="38" fontId="41" numFmtId="0" xfId="0" applyAlignment="1" applyBorder="1" applyFont="1">
      <alignment shrinkToFit="0" wrapText="1"/>
    </xf>
    <xf borderId="6" fillId="39" fontId="15" numFmtId="0" xfId="0" applyAlignment="1" applyBorder="1" applyFill="1" applyFont="1">
      <alignment shrinkToFit="0" wrapText="1"/>
    </xf>
    <xf borderId="6" fillId="40" fontId="41" numFmtId="0" xfId="0" applyAlignment="1" applyBorder="1" applyFill="1" applyFont="1">
      <alignment shrinkToFit="0" wrapText="1"/>
    </xf>
    <xf borderId="0" fillId="0" fontId="41" numFmtId="0" xfId="0" applyAlignment="1" applyFont="1">
      <alignment shrinkToFit="0" wrapText="1"/>
    </xf>
    <xf borderId="6" fillId="41" fontId="41" numFmtId="0" xfId="0" applyAlignment="1" applyBorder="1" applyFill="1" applyFont="1">
      <alignment shrinkToFit="0" wrapText="1"/>
    </xf>
    <xf borderId="0" fillId="42" fontId="34" numFmtId="0" xfId="0" applyAlignment="1" applyFill="1" applyFont="1">
      <alignment readingOrder="0"/>
    </xf>
    <xf borderId="6" fillId="43" fontId="30" numFmtId="0" xfId="0" applyBorder="1" applyFill="1" applyFont="1"/>
    <xf borderId="6" fillId="43" fontId="34" numFmtId="0" xfId="0" applyAlignment="1" applyBorder="1" applyFont="1">
      <alignment readingOrder="0"/>
    </xf>
    <xf borderId="6" fillId="44" fontId="30" numFmtId="0" xfId="0" applyBorder="1" applyFill="1" applyFont="1"/>
    <xf borderId="6" fillId="44" fontId="53" numFmtId="0" xfId="0" applyBorder="1" applyFont="1"/>
    <xf borderId="6" fillId="45" fontId="34" numFmtId="0" xfId="0" applyAlignment="1" applyBorder="1" applyFill="1" applyFont="1">
      <alignment readingOrder="0"/>
    </xf>
    <xf borderId="6" fillId="46" fontId="30" numFmtId="0" xfId="0" applyBorder="1" applyFill="1" applyFont="1"/>
    <xf borderId="6" fillId="47" fontId="30" numFmtId="0" xfId="0" applyBorder="1" applyFill="1" applyFont="1"/>
    <xf borderId="6" fillId="45" fontId="34" numFmtId="0" xfId="0" applyBorder="1" applyFont="1"/>
    <xf borderId="6" fillId="46" fontId="34" numFmtId="0" xfId="0" applyAlignment="1" applyBorder="1" applyFont="1">
      <alignment readingOrder="0"/>
    </xf>
    <xf borderId="6" fillId="46" fontId="30" numFmtId="0" xfId="0" applyAlignment="1" applyBorder="1" applyFont="1">
      <alignment readingOrder="0"/>
    </xf>
    <xf borderId="6" fillId="17" fontId="30" numFmtId="0" xfId="0" applyBorder="1" applyFont="1"/>
    <xf borderId="6" fillId="17" fontId="53" numFmtId="0" xfId="0" applyBorder="1" applyFont="1"/>
    <xf borderId="6" fillId="17" fontId="34" numFmtId="0" xfId="0" applyBorder="1" applyFont="1"/>
    <xf borderId="6" fillId="45" fontId="15" numFmtId="0" xfId="0" applyBorder="1" applyFont="1"/>
    <xf borderId="0" fillId="9" fontId="54" numFmtId="0" xfId="0" applyAlignment="1" applyFont="1">
      <alignment readingOrder="0"/>
    </xf>
    <xf borderId="0" fillId="9" fontId="55" numFmtId="0" xfId="0" applyAlignment="1" applyFont="1">
      <alignment readingOrder="0"/>
    </xf>
    <xf borderId="0" fillId="10" fontId="16" numFmtId="0" xfId="0" applyFont="1"/>
    <xf borderId="6" fillId="44" fontId="53" numFmtId="0" xfId="0" applyAlignment="1" applyBorder="1" applyFont="1">
      <alignment readingOrder="0"/>
    </xf>
    <xf borderId="0" fillId="0" fontId="56" numFmtId="0" xfId="0" applyFont="1"/>
    <xf borderId="0" fillId="0" fontId="30" numFmtId="0" xfId="0" applyFont="1"/>
    <xf borderId="6" fillId="45" fontId="30" numFmtId="0" xfId="0" applyBorder="1" applyFont="1"/>
    <xf borderId="6" fillId="44" fontId="34" numFmtId="0" xfId="0" applyBorder="1" applyFont="1"/>
    <xf borderId="0" fillId="43" fontId="30" numFmtId="0" xfId="0" applyFont="1"/>
    <xf borderId="0" fillId="10" fontId="43" numFmtId="170" xfId="0" applyAlignment="1" applyFont="1" applyNumberFormat="1">
      <alignment horizontal="left" readingOrder="0" shrinkToFit="0" vertical="bottom" wrapText="0"/>
    </xf>
    <xf borderId="0" fillId="4" fontId="43" numFmtId="0" xfId="0" applyAlignment="1" applyFont="1">
      <alignment horizontal="right" readingOrder="0" shrinkToFit="0" vertical="bottom" wrapText="0"/>
    </xf>
    <xf borderId="0" fillId="0" fontId="43" numFmtId="0" xfId="0" applyAlignment="1" applyFont="1">
      <alignment horizontal="right" readingOrder="0" shrinkToFit="0" vertical="bottom" wrapText="0"/>
    </xf>
    <xf borderId="0" fillId="12" fontId="43" numFmtId="0" xfId="0" applyAlignment="1" applyFont="1">
      <alignment horizontal="right" readingOrder="0" shrinkToFit="0" vertical="bottom" wrapText="0"/>
    </xf>
    <xf borderId="0" fillId="12" fontId="43" numFmtId="0" xfId="0" applyAlignment="1" applyFont="1">
      <alignment horizontal="center" readingOrder="0" shrinkToFit="0" vertical="bottom" wrapText="0"/>
    </xf>
    <xf borderId="0" fillId="4" fontId="43" numFmtId="0" xfId="0" applyAlignment="1" applyFont="1">
      <alignment horizontal="center" readingOrder="0" shrinkToFit="0" vertical="bottom" wrapText="0"/>
    </xf>
    <xf borderId="0" fillId="0" fontId="43" numFmtId="0" xfId="0" applyAlignment="1" applyFont="1">
      <alignment horizontal="center" readingOrder="0" shrinkToFit="0" vertical="bottom" wrapText="0"/>
    </xf>
    <xf borderId="0" fillId="0" fontId="43" numFmtId="0" xfId="0" applyAlignment="1" applyFont="1">
      <alignment readingOrder="0" shrinkToFit="0" vertical="bottom" wrapText="0"/>
    </xf>
    <xf borderId="0" fillId="0" fontId="43" numFmtId="0" xfId="0" applyAlignment="1" applyFont="1">
      <alignment shrinkToFit="0" vertical="bottom" wrapText="0"/>
    </xf>
    <xf borderId="0" fillId="0" fontId="43" numFmtId="174" xfId="0" applyAlignment="1" applyFont="1" applyNumberFormat="1">
      <alignment horizontal="right" readingOrder="0" shrinkToFit="0" vertical="bottom" wrapText="0"/>
    </xf>
    <xf borderId="0" fillId="12" fontId="43" numFmtId="0" xfId="0" applyAlignment="1" applyFont="1">
      <alignment shrinkToFit="0" vertical="bottom" wrapText="0"/>
    </xf>
    <xf borderId="0" fillId="4" fontId="43" numFmtId="0" xfId="0" applyAlignment="1" applyFont="1">
      <alignment shrinkToFit="0" vertical="bottom" wrapText="0"/>
    </xf>
    <xf borderId="0" fillId="12" fontId="43" numFmtId="0" xfId="0" applyAlignment="1" applyFont="1">
      <alignment readingOrder="0" shrinkToFit="0" vertical="bottom" wrapText="0"/>
    </xf>
    <xf borderId="0" fillId="4" fontId="43" numFmtId="0" xfId="0" applyAlignment="1" applyFont="1">
      <alignment readingOrder="0" shrinkToFit="0" vertical="bottom" wrapText="0"/>
    </xf>
    <xf borderId="0" fillId="12" fontId="43" numFmtId="174" xfId="0" applyAlignment="1" applyFont="1" applyNumberFormat="1">
      <alignment horizontal="right" readingOrder="0" shrinkToFit="0" vertical="bottom" wrapText="0"/>
    </xf>
    <xf borderId="0" fillId="4" fontId="43" numFmtId="174" xfId="0" applyAlignment="1" applyFont="1" applyNumberFormat="1">
      <alignment horizontal="right" readingOrder="0" shrinkToFit="0" vertical="bottom" wrapText="0"/>
    </xf>
    <xf borderId="0" fillId="10" fontId="51" numFmtId="0" xfId="0" applyAlignment="1" applyFont="1">
      <alignment horizontal="left" readingOrder="0" vertical="bottom"/>
    </xf>
    <xf borderId="0" fillId="10" fontId="51" numFmtId="0" xfId="0" applyAlignment="1" applyFont="1">
      <alignment horizontal="right" readingOrder="0" shrinkToFit="0" vertical="bottom" wrapText="0"/>
    </xf>
    <xf borderId="0" fillId="10" fontId="57" numFmtId="0" xfId="0" applyAlignment="1" applyFont="1">
      <alignment horizontal="center" readingOrder="0" shrinkToFit="0" vertical="bottom" wrapText="0"/>
    </xf>
    <xf borderId="0" fillId="10" fontId="50" numFmtId="0" xfId="0" applyAlignment="1" applyFont="1">
      <alignment horizontal="right" readingOrder="0" shrinkToFit="0" vertical="bottom" wrapText="0"/>
    </xf>
    <xf borderId="0" fillId="10" fontId="50" numFmtId="0" xfId="0" applyAlignment="1" applyFont="1">
      <alignment readingOrder="0" shrinkToFit="0" vertical="bottom" wrapText="0"/>
    </xf>
    <xf borderId="0" fillId="9" fontId="58" numFmtId="0" xfId="0" applyAlignment="1" applyFont="1">
      <alignment readingOrder="0"/>
    </xf>
    <xf borderId="0" fillId="10" fontId="51" numFmtId="0" xfId="0" applyAlignment="1" applyFont="1">
      <alignment horizontal="left" readingOrder="0" shrinkToFit="0" vertical="bottom" wrapText="0"/>
    </xf>
    <xf borderId="0" fillId="10" fontId="16" numFmtId="0" xfId="0" applyAlignment="1" applyFont="1">
      <alignment readingOrder="0"/>
    </xf>
    <xf borderId="0" fillId="9" fontId="16" numFmtId="0" xfId="0" applyAlignment="1" applyFont="1">
      <alignment readingOrder="0"/>
    </xf>
  </cellXfs>
  <cellStyles count="1">
    <cellStyle xfId="0" name="Normal" builtinId="0"/>
  </cellStyles>
  <dxfs count="17"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rgb="FF6FA8DC"/>
          <bgColor rgb="FF6FA8DC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9900FF"/>
      </font>
      <fill>
        <patternFill patternType="solid">
          <fgColor rgb="FFD9D2E9"/>
          <bgColor rgb="FFD9D2E9"/>
        </patternFill>
      </fill>
      <border/>
    </dxf>
    <dxf>
      <font>
        <color rgb="FF13D413"/>
      </font>
      <fill>
        <patternFill patternType="solid">
          <fgColor rgb="FFD9EAD3"/>
          <bgColor rgb="FFD9EAD3"/>
        </patternFill>
      </fill>
      <border/>
    </dxf>
    <dxf>
      <font>
        <color rgb="FFFF9900"/>
      </font>
      <fill>
        <patternFill patternType="solid">
          <fgColor rgb="FFFCE5CD"/>
          <bgColor rgb="FFFCE5CD"/>
        </patternFill>
      </fill>
      <border/>
    </dxf>
    <dxf>
      <font>
        <color rgb="FFB7B7B7"/>
      </font>
      <fill>
        <patternFill patternType="solid">
          <fgColor rgb="FFD9D9D9"/>
          <bgColor rgb="FFD9D9D9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</dxfs>
  <tableStyles count="1">
    <tableStyle count="12" table="0" name="Google Sheets Pivot Table Style">
      <tableStyleElement dxfId="9" type="wholeTable"/>
      <tableStyleElement dxfId="10" type="firstRowSubheading"/>
      <tableStyleElement dxfId="10" type="secondRowSubheading"/>
      <tableStyleElement dxfId="10" type="thirdRowSubheading"/>
      <tableStyleElement dxfId="11" type="firstColumnSubheading"/>
      <tableStyleElement dxfId="11" type="secondColumnSubheading"/>
      <tableStyleElement dxfId="11" type="thirdColumnSubheading"/>
      <tableStyleElement dxfId="11" type="headerRow"/>
      <tableStyleElement dxfId="12" type="firstSubtotalRow"/>
      <tableStyleElement dxfId="12" type="secondSubtotalRow"/>
      <tableStyleElement dxfId="12" type="thirdSubtotalRow"/>
      <tableStyleElement dxfId="13" type="totalRow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customschemas.google.com/relationships/workbookmetadata" Target="metadata"/><Relationship Id="rId25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95250</xdr:colOff>
      <xdr:row>50</xdr:row>
      <xdr:rowOff>9525</xdr:rowOff>
    </xdr:from>
    <xdr:ext cx="457200" cy="3733800"/>
    <xdr:sp>
      <xdr:nvSpPr>
        <xdr:cNvPr id="3" name="Shape 3"/>
        <xdr:cNvSpPr/>
      </xdr:nvSpPr>
      <xdr:spPr>
        <a:xfrm>
          <a:off x="5136450" y="1932150"/>
          <a:ext cx="419100" cy="3695700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38100">
          <a:solidFill>
            <a:schemeClr val="accent2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28575</xdr:colOff>
      <xdr:row>175</xdr:row>
      <xdr:rowOff>47625</xdr:rowOff>
    </xdr:from>
    <xdr:ext cx="209550" cy="923925"/>
    <xdr:sp>
      <xdr:nvSpPr>
        <xdr:cNvPr id="4" name="Shape 4"/>
        <xdr:cNvSpPr/>
      </xdr:nvSpPr>
      <xdr:spPr>
        <a:xfrm>
          <a:off x="5255513" y="3332325"/>
          <a:ext cx="180975" cy="895350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19050</xdr:colOff>
      <xdr:row>394</xdr:row>
      <xdr:rowOff>171450</xdr:rowOff>
    </xdr:from>
    <xdr:ext cx="361950" cy="2162175"/>
    <xdr:sp>
      <xdr:nvSpPr>
        <xdr:cNvPr id="5" name="Shape 5"/>
        <xdr:cNvSpPr/>
      </xdr:nvSpPr>
      <xdr:spPr>
        <a:xfrm>
          <a:off x="5184075" y="2717963"/>
          <a:ext cx="323850" cy="212407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381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0</xdr:colOff>
      <xdr:row>409</xdr:row>
      <xdr:rowOff>28575</xdr:rowOff>
    </xdr:from>
    <xdr:ext cx="2800350" cy="12563475"/>
    <xdr:sp>
      <xdr:nvSpPr>
        <xdr:cNvPr id="6" name="Shape 6"/>
        <xdr:cNvSpPr/>
      </xdr:nvSpPr>
      <xdr:spPr>
        <a:xfrm>
          <a:off x="3960113" y="0"/>
          <a:ext cx="2771775" cy="7560000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381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0</xdr:colOff>
      <xdr:row>283</xdr:row>
      <xdr:rowOff>28575</xdr:rowOff>
    </xdr:from>
    <xdr:ext cx="304800" cy="4400550"/>
    <xdr:sp>
      <xdr:nvSpPr>
        <xdr:cNvPr id="7" name="Shape 7"/>
        <xdr:cNvSpPr/>
      </xdr:nvSpPr>
      <xdr:spPr>
        <a:xfrm>
          <a:off x="5207888" y="1594013"/>
          <a:ext cx="276225" cy="437197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9525</xdr:colOff>
      <xdr:row>273</xdr:row>
      <xdr:rowOff>28575</xdr:rowOff>
    </xdr:from>
    <xdr:ext cx="161925" cy="1800225"/>
    <xdr:sp>
      <xdr:nvSpPr>
        <xdr:cNvPr id="8" name="Shape 8"/>
        <xdr:cNvSpPr/>
      </xdr:nvSpPr>
      <xdr:spPr>
        <a:xfrm>
          <a:off x="5284088" y="2898938"/>
          <a:ext cx="123825" cy="176212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38100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0</xdr:colOff>
      <xdr:row>202</xdr:row>
      <xdr:rowOff>0</xdr:rowOff>
    </xdr:from>
    <xdr:ext cx="171450" cy="771525"/>
    <xdr:sp>
      <xdr:nvSpPr>
        <xdr:cNvPr id="9" name="Shape 9"/>
        <xdr:cNvSpPr/>
      </xdr:nvSpPr>
      <xdr:spPr>
        <a:xfrm>
          <a:off x="5274563" y="3403763"/>
          <a:ext cx="142875" cy="75247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28575">
          <a:solidFill>
            <a:srgbClr val="FF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P315" sheet="REDB_only"/>
  </cacheSource>
  <cacheFields>
    <cacheField name="Master Index">
      <sharedItems containsBlank="1" containsMixedTypes="1" containsNumber="1" containsInteger="1">
        <m/>
        <s v="-"/>
        <n v="1.0"/>
        <n v="35.0"/>
      </sharedItems>
    </cacheField>
    <cacheField name="Color by Table">
      <sharedItems containsBlank="1" containsMixedTypes="1" containsNumber="1" containsInteger="1">
        <n v="1.0"/>
        <n v="2.0"/>
        <m/>
        <e v="#REF!"/>
      </sharedItems>
    </cacheField>
    <cacheField name="Include in Intirim?" numFmtId="0">
      <sharedItems>
        <b v="1"/>
        <b v="0"/>
      </sharedItems>
    </cacheField>
    <cacheField name="REDB.CORE_HISTORY TABLE" numFmtId="0">
      <sharedItems containsBlank="1">
        <s v="parcel_history"/>
        <m/>
        <s v="building_history"/>
        <s v="unit_history"/>
        <s v="legal_entity_history"/>
        <s v="address_history"/>
        <s v="permit_history"/>
        <s v="service_history"/>
        <s v="condemnation_history"/>
        <s v="inspection_history"/>
        <s v="assessment_history"/>
        <s v="tax_delinquency_history"/>
        <s v="fee_history"/>
        <s v="notification_history"/>
        <s v="municipality_history"/>
        <s v="division_history"/>
        <s v="service_type_history"/>
        <s v="zoning_class_history"/>
        <s v="county_id_mapping_history"/>
        <s v="use_type_history"/>
        <s v="permit_type_history"/>
        <s v="inspection_type_history"/>
        <s v="_history"/>
        <s v="municipal_parcel_id_mapping_history"/>
        <s v="-_history"/>
      </sharedItems>
    </cacheField>
    <cacheField name="REDB.CORE TABLE" numFmtId="0">
      <sharedItems containsBlank="1">
        <s v="parcel"/>
        <s v="building"/>
        <s v="unit"/>
        <s v="legal_entity"/>
        <s v="address"/>
        <s v="permit"/>
        <s v="service"/>
        <s v="condemnation"/>
        <s v="inspection"/>
        <s v="assessment"/>
        <s v="tax_delinquency"/>
        <s v="fee"/>
        <s v="notification"/>
        <s v="municipality"/>
        <s v="division"/>
        <s v="service_type"/>
        <s v="zoning_class"/>
        <s v="county_id_mapping"/>
        <s v="use_type"/>
        <s v="permit_type"/>
        <s v="inspection_type"/>
        <m/>
        <s v="municipal_parcel_id_mapping"/>
        <s v="-"/>
      </sharedItems>
    </cacheField>
    <cacheField name="REDB Core Field" numFmtId="0">
      <sharedItems containsBlank="1">
        <s v="parcel_id"/>
        <s v="city_block_ number"/>
        <s v="parcel_number"/>
        <s v="parcel_taxing_status"/>
        <s v="primary_address_count"/>
        <s v="owner_id"/>
        <s v="municipality_id"/>
        <s v="zoning_class_id"/>
        <s v="address_id"/>
        <s v="legal_desc"/>
        <s v="ward"/>
        <s v="neighborhood"/>
        <s v="zip_code"/>
        <s v="census_block"/>
        <s v="frontage"/>
        <s v="asr_class_code"/>
        <s v="asr_land_use1"/>
        <s v="asr_land_use2"/>
        <s v="lead_agcy"/>
        <s v="sale_price"/>
        <s v="sale_date"/>
        <s v="nbr_sewer_lines"/>
        <s v="create_date"/>
        <s v="current_flag"/>
        <s v="removed_flag"/>
        <s v="etl_job"/>
        <s v="update_date"/>
        <s v="building_id"/>
        <s v="decription"/>
        <s v="use_type_id"/>
        <s v="sq_footage"/>
        <s v="year_built"/>
        <s v="ground_floor_area"/>
        <s v="ext_wall_type_ID"/>
        <s v="stories"/>
        <s v="sonst_type"/>
        <s v="bmst_type"/>
        <s v="bmst_finish_type"/>
        <s v="bmst_area_finished"/>
        <s v="bmst_area_partial"/>
        <s v="bmst_area_total"/>
        <s v="bmst_area_at_grade"/>
        <s v="living_area_partial"/>
        <s v="living_area_total"/>
        <s v="living_area_at_grade"/>
        <s v="living_area_up_down"/>
        <s v="room_area"/>
        <s v="framing_type"/>
        <s v="story_height"/>
        <s v="foundation_type"/>
        <s v="condominium"/>
        <s v="unit_id"/>
        <s v="windows_ac"/>
        <s v="central_ac"/>
        <s v="full_bath"/>
        <s v="half_bath"/>
        <s v="garage"/>
        <s v="carport"/>
        <s v="central_heating"/>
        <s v="attic"/>
        <s v="legal_entity_id"/>
        <s v="legal_entity_name"/>
        <s v="legal_entity_second_name"/>
        <s v="street_number"/>
        <s v="street_name_prefix"/>
        <s v="street_name"/>
        <s v="street_name_suffix"/>
        <s v="secondary_designator"/>
        <s v="city"/>
        <s v="county"/>
        <s v="state"/>
        <s v="country"/>
        <s v="permit_id"/>
        <s v="permit_id_type"/>
        <s v="applicant_id"/>
        <s v="contractor_id"/>
        <s v="application_date"/>
        <s v="issue_date"/>
        <s v="completion_date"/>
        <s v="cancel_date"/>
        <s v="description"/>
        <s v="est_project_cost"/>
        <s v="occupant_id"/>
        <s v="app_source_id"/>
        <s v="cancel_type_id"/>
        <s v="new_use"/>
        <s v="old_use"/>
        <s v="service_id"/>
        <s v="division_id"/>
        <s v="service_type_id"/>
        <s v="fee_id"/>
        <s v="service_date"/>
        <s v="notification_id"/>
        <s v="condemnation_id"/>
        <s v="inspection_id"/>
        <s v="condemnation_type"/>
        <s v="status"/>
        <s v="inspection_date"/>
        <s v="inspection_type_id"/>
        <s v="number_of_violations"/>
        <s v="date_entered"/>
        <s v="original_reinspect_date"/>
        <s v="misc_reinspect_date"/>
        <s v="date_abated"/>
        <s v="date_complied"/>
        <s v="original_inspector_number"/>
        <s v="assessment_id"/>
        <s v="assessment_date"/>
        <s v="assessment_amount"/>
        <s v="land_value"/>
        <s v="improvement_value"/>
        <s v="bill_land"/>
        <s v="bill_impr"/>
        <s v="apr_land"/>
        <s v="cost_apr_impove"/>
        <s v="asmt_appeal_year"/>
        <s v="asmt_appeal_num"/>
        <s v="asmt_appeal_type"/>
        <s v="prior_asd_land"/>
        <s v="prior_asd_improve"/>
        <s v="prior_asd_total"/>
        <s v="tax_delinquency_id"/>
        <s v="last_paid_year"/>
        <s v="amount_delinquent"/>
        <s v="fee_debit_ammount"/>
        <s v="fee_credit_ammount"/>
        <s v="notification_date"/>
        <s v="notification_type"/>
        <s v="notification_source"/>
        <s v="manage_id"/>
        <s v="municipality"/>
        <s v="division"/>
        <s v="service_type"/>
        <s v="zoning_class"/>
        <s v="municpal_parcel_id"/>
        <s v="use_type"/>
        <s v="permit_type_id"/>
        <s v="permit_type"/>
        <s v="inspection_type"/>
        <m/>
        <s v="county_id"/>
        <s v="county_entiry_id_type"/>
        <s v="county_entity_id"/>
        <s v="redb_parcel_id"/>
        <s v="commercial_building"/>
        <s v="residential_building"/>
        <s v="building_section"/>
        <s v="redb_address_id"/>
        <s v="-"/>
      </sharedItems>
    </cacheField>
    <cacheField name="table.field" numFmtId="0">
      <sharedItems containsBlank="1">
        <s v="parcel.parcel_id"/>
        <s v="parcel.city_block_ number"/>
        <s v="parcel.parcel_number"/>
        <s v="parcel.parcel_taxing_status"/>
        <s v="parcel.primary_address_count"/>
        <s v="parcel.owner_id"/>
        <s v="parcel.municipality_id"/>
        <s v="parcel.zoning_class_id"/>
        <s v="parcel.address_id"/>
        <s v="parcel.legal_desc"/>
        <s v="parcel.ward"/>
        <s v="parcel.neighborhood"/>
        <s v="parcel.zip_code"/>
        <s v="parcel.census_block"/>
        <s v="parcel.frontage"/>
        <s v="parcel.asr_class_code"/>
        <s v="parcel.asr_land_use1"/>
        <s v="parcel.asr_land_use2"/>
        <s v="parcel.lead_agcy"/>
        <s v="parcel.sale_price"/>
        <s v="parcel.sale_date"/>
        <s v="parcel.nbr_sewer_lines"/>
        <s v="parcel.create_date"/>
        <s v="parcel.current_flag"/>
        <s v="parcel.removed_flag"/>
        <s v="parcel.etl_job"/>
        <s v="parcel.update_date"/>
        <s v="building.building_id"/>
        <s v="building.parcel_id"/>
        <s v="building.owner_id"/>
        <s v="building.decription"/>
        <s v="building.use_type_id"/>
        <s v="building.sq_footage"/>
        <s v="building.year_built"/>
        <s v="building.ground_floor_area"/>
        <s v="building.ext_wall_type_ID"/>
        <s v="building.stories"/>
        <s v="building.sonst_type"/>
        <s v="building.bmst_type"/>
        <s v="building.bmst_finish_type"/>
        <s v="building.bmst_area_finished"/>
        <s v="building.bmst_area_partial"/>
        <s v="building.bmst_area_total"/>
        <s v="building.bmst_area_at_grade"/>
        <s v="building.living_area_partial"/>
        <s v="building.living_area_total"/>
        <s v="building.living_area_at_grade"/>
        <s v="building.living_area_up_down"/>
        <s v="building.room_area"/>
        <s v="building.framing_type"/>
        <s v="building.story_height"/>
        <s v="building.foundation_type"/>
        <s v="building.condominium"/>
        <s v="building.create_date"/>
        <s v="building.current_flag"/>
        <s v="building.removed_flag"/>
        <s v="building.etl_job"/>
        <s v="building.update_date"/>
        <s v="unit.unit_id"/>
        <s v="unit.building_id"/>
        <s v="unit.owner_id"/>
        <s v="unit.use_type_id"/>
        <s v="unit.address_id"/>
        <s v="unit.legal_desc"/>
        <s v="unit.windows_ac"/>
        <s v="unit.central_ac"/>
        <s v="unit.full_bath"/>
        <s v="unit.half_bath"/>
        <s v="unit.garage"/>
        <s v="unit.carport"/>
        <s v="unit.central_heating"/>
        <s v="unit.attic"/>
        <s v="unit.create_date"/>
        <s v="unit.removed_flag"/>
        <s v="unit.etl_job"/>
        <s v="unit.update_date"/>
        <s v="legal_entity.legal_entity_id"/>
        <s v="legal_entity.legal_entity_name"/>
        <s v="legal_entity.legal_entity_second_name"/>
        <s v="legal_entity.address_id"/>
        <s v="legal_entity.create_date"/>
        <s v="legal_entity.removed_flag"/>
        <s v="legal_entity.etl_job"/>
        <s v="legal_entity.update_date"/>
        <s v="address.address_id"/>
        <s v="address.street_number"/>
        <s v="address.street_name_prefix"/>
        <s v="address.street_name"/>
        <s v="address.street_name_suffix"/>
        <s v="address.secondary_designator"/>
        <s v="address.city"/>
        <s v="address.county"/>
        <s v="address.state"/>
        <s v="address.zip_code"/>
        <s v="address.country"/>
        <s v="address.create_date"/>
        <s v="address.removed_flag"/>
        <s v="address.etl_job"/>
        <s v="address.update_date"/>
        <s v="permit.permit_id"/>
        <s v="permit.permit_id_type"/>
        <s v="permit.applicant_id"/>
        <s v="permit.contractor_id"/>
        <s v="permit.application_date"/>
        <s v="permit.issue_date"/>
        <s v="permit.completion_date"/>
        <s v="permit.cancel_date"/>
        <s v="permit.description"/>
        <s v="permit.est_project_cost"/>
        <s v="permit.occupant_id"/>
        <s v="permit.app_source_id"/>
        <s v="permit.cancel_type_id"/>
        <s v="permit.parcel_id"/>
        <s v="permit.new_use"/>
        <s v="permit.old_use"/>
        <s v="permit.create_date"/>
        <s v="permit.current_flag"/>
        <s v="permit.removed_flag"/>
        <s v="permit.etl_job"/>
        <s v="permit.update_date"/>
        <s v="service.service_id"/>
        <s v="service.parcel_id"/>
        <s v="service.building_id"/>
        <s v="service.unit_id"/>
        <s v="service.owner_id"/>
        <s v="service.division_id"/>
        <s v="service.service_type_id"/>
        <s v="service.fee_id"/>
        <s v="service.service_date"/>
        <s v="service.notification_id"/>
        <s v="service.create_date"/>
        <s v="service.current_flag"/>
        <s v="service.removed_flag"/>
        <s v="service.etl_job"/>
        <s v="service.update_date"/>
        <s v="condemnation.condemnation_id"/>
        <s v="condemnation.inspection_id"/>
        <s v="condemnation.notification_id"/>
        <s v="condemnation.condemnation_type"/>
        <s v="condemnation.status"/>
        <s v="condemnation.create_date"/>
        <s v="condemnation.current_flag"/>
        <s v="condemnation.removed_flag"/>
        <s v="condemnation.etl_job"/>
        <s v="condemnation.update_date"/>
        <s v="inspection.inspection_id"/>
        <s v="inspection.building_id"/>
        <s v="inspection.inspection_date"/>
        <s v="inspection.inspection_type_id"/>
        <s v="inspection.number_of_violations"/>
        <s v="inspection.date_entered"/>
        <s v="inspection.notification_id"/>
        <s v="inspection.original_reinspect_date"/>
        <s v="inspection.misc_reinspect_date"/>
        <s v="inspection.date_abated"/>
        <s v="inspection.date_complied"/>
        <s v="inspection.original_inspector_number"/>
        <s v="inspection.create_date"/>
        <s v="inspection.current_flag"/>
        <s v="inspection.removed_flag"/>
        <s v="inspection.etl_job"/>
        <s v="inspection.update_date"/>
        <s v="assessment.assessment_id"/>
        <s v="assessment.parcel_id"/>
        <s v="assessment.assessment_date"/>
        <s v="assessment.assessment_amount"/>
        <s v="assessment.land_value"/>
        <s v="assessment.improvement_value"/>
        <s v="assessment.bill_land"/>
        <s v="assessment.bill_impr"/>
        <s v="assessment.apr_land"/>
        <s v="assessment.cost_apr_impove"/>
        <s v="assessment.asmt_appeal_year"/>
        <s v="assessment.asmt_appeal_num"/>
        <s v="assessment.asmt_appeal_type"/>
        <s v="assessment.prior_asd_land"/>
        <s v="assessment.prior_asd_improve"/>
        <s v="assessment.prior_asd_total"/>
        <s v="assessment.create_date"/>
        <s v="assessment.current_flag"/>
        <s v="assessment.removed_flag"/>
        <s v="assessment.etl_job"/>
        <s v="assessment.update_date"/>
        <s v="tax_delinquency.tax_delinquency_id"/>
        <s v="tax_delinquency.legal_entity_id"/>
        <s v="tax_delinquency.last_paid_year"/>
        <s v="tax_delinquency.amount_delinquent"/>
        <s v="tax_delinquency.create_date"/>
        <s v="tax_delinquency.current_flag"/>
        <s v="tax_delinquency.removed_flag"/>
        <s v="tax_delinquency.etl_job"/>
        <s v="tax_delinquency.update_date"/>
        <s v="fee.fee_id"/>
        <s v="fee.fee_debit_ammount"/>
        <s v="fee.fee_credit_ammount"/>
        <s v="fee.create_date"/>
        <s v="fee.current_flag"/>
        <s v="fee.removed_flag"/>
        <s v="fee.etl_job"/>
        <s v="fee.update_date"/>
        <s v="notification.notification_id"/>
        <s v="notification.notification_date"/>
        <s v="notification.notification_type"/>
        <s v="notification.parcel_id"/>
        <s v="notification.notification_source"/>
        <s v="notification.manage_id"/>
        <s v="notification.create_date"/>
        <s v="notification.current_flag"/>
        <s v="notification.removed_flag"/>
        <s v="notification.etl_job"/>
        <s v="notification.update_date"/>
        <s v="municipality.municipality_id"/>
        <s v="municipality.municipality"/>
        <s v="municipality.create_date"/>
        <s v="municipality.current_flag"/>
        <s v="municipality.removed_flag"/>
        <s v="municipality.etl_job"/>
        <s v="municipality.update_date"/>
        <s v="division.division_id"/>
        <s v="division.division"/>
        <s v="division.create_date"/>
        <s v="division.current_flag"/>
        <s v="division.removed_flag"/>
        <s v="division.etl_job"/>
        <s v="division.update_date"/>
        <s v="service_type.service_type_id"/>
        <s v="service_type.service_type"/>
        <s v="service_type.create_date"/>
        <s v="service_type.current_flag"/>
        <s v="service_type.removed_flag"/>
        <s v="service_type.etl_job"/>
        <s v="service_type.update_date"/>
        <s v="zoning_class.zoning_class_id"/>
        <s v="zoning_class.zoning_class"/>
        <s v="zoning_class.create_date"/>
        <s v="zoning_class.current_flag"/>
        <s v="zoning_class.removed_flag"/>
        <s v="zoning_class.etl_job"/>
        <s v="zoning_class.update_date"/>
        <s v="county_id_mapping.parcel_id"/>
        <s v="county_id_mapping.municpal_parcel_id"/>
        <s v="county_id_mapping.municipality_id"/>
        <s v="county_id_mapping.create_date"/>
        <s v="county_id_mapping.current_flag"/>
        <s v="county_id_mapping.removed_flag"/>
        <s v="county_id_mapping.etl_job"/>
        <s v="county_id_mapping.update_date"/>
        <s v="use_type.use_type_id"/>
        <s v="use_type.use_type"/>
        <s v="use_type.create_date"/>
        <s v="use_type.current_flag"/>
        <s v="use_type.removed_flag"/>
        <s v="use_type.etl_job"/>
        <s v="use_type.update_date"/>
        <s v="permit_type.permit_type_id"/>
        <s v="permit_type.permit_type"/>
        <s v="permit_type.create_date"/>
        <s v="permit_type.current_flag"/>
        <s v="permit_type.removed_flag"/>
        <s v="permit_type.etl_job"/>
        <s v="permit_type.update_date"/>
        <s v="inspection_type.inspection_type_id"/>
        <s v="inspection_type.inspection_type"/>
        <s v="inspection_type.create_date"/>
        <s v="inspection_type.current_flag"/>
        <s v="inspection_type.removed_flag"/>
        <s v="inspection_type.etl_job"/>
        <s v="inspection_type.update_date"/>
        <s v="."/>
        <s v="municipal_parcel_id_mapping.parcel_id"/>
        <s v="municipal_parcel_id_mapping.municipality_id"/>
        <s v="county_id_mapping.county_id"/>
        <s v="county_id_mapping.county_entiry_id_type"/>
        <s v="county_id_mapping.county_entity_id"/>
        <s v="county_id_mapping.redb_parcel_id"/>
        <s v="parcel.redb_parcel_id"/>
        <s v="building.commercial_building"/>
        <s v="building.residential_building"/>
        <s v="unit.building_section"/>
        <s v="parcel.redb_address_id"/>
        <s v="-.-"/>
        <m/>
      </sharedItems>
    </cacheField>
    <cacheField name="Occourances" numFmtId="0">
      <sharedItems containsString="0" containsBlank="1" containsNumber="1" containsInteger="1">
        <n v="1.0"/>
        <n v="2.0"/>
        <m/>
        <n v="5.0"/>
      </sharedItems>
    </cacheField>
    <cacheField name="Primary Key" numFmtId="0">
      <sharedItems>
        <b v="1"/>
        <b v="0"/>
      </sharedItems>
    </cacheField>
    <cacheField name="Not Null" numFmtId="0">
      <sharedItems>
        <b v="0"/>
        <b v="1"/>
      </sharedItems>
    </cacheField>
    <cacheField name="RB.Core Type" numFmtId="0">
      <sharedItems containsBlank="1">
        <s v="varchar"/>
        <m/>
        <s v="int"/>
        <s v="float"/>
        <s v="date"/>
        <s v="boolean"/>
        <s v="-"/>
        <s v="type mismatch"/>
      </sharedItems>
    </cacheField>
    <cacheField name="Needs Map" numFmtId="0">
      <sharedItems containsBlank="1">
        <b v="0"/>
        <b v="1"/>
        <m/>
        <s v="CODE"/>
        <s v="LOOKUP"/>
        <s v="data"/>
        <s v="-"/>
      </sharedItems>
    </cacheField>
    <cacheField name="Has Map" numFmtId="0">
      <sharedItems containsBlank="1">
        <b v="0"/>
        <m/>
      </sharedItems>
    </cacheField>
    <cacheField name="Maps to REDB Table" numFmtId="0">
      <sharedItems containsBlank="1">
        <m/>
        <s v="legal_entity"/>
        <s v="municipality"/>
        <s v="zoning_class"/>
        <s v="address"/>
        <s v="parcel"/>
        <s v="use_type"/>
        <s v="building"/>
        <s v="permit_type"/>
        <s v="unit"/>
        <s v="division"/>
        <s v="service_type"/>
        <s v="fee"/>
        <s v="inspection"/>
        <s v="inspection_type"/>
        <s v="municipal_parcel_id_mapping"/>
        <s v="-"/>
        <s v="Municipal_Parcel_id_Mapping_history"/>
      </sharedItems>
    </cacheField>
    <cacheField name="Maps to REDB Field" numFmtId="0">
      <sharedItems containsBlank="1">
        <m/>
        <s v="legal_entity_id"/>
        <s v="municipality_id"/>
        <s v="zoning_class_id"/>
        <s v="address_id"/>
        <s v="parcel_id"/>
        <s v="use_type_id"/>
        <s v="building_id"/>
        <s v="permit_type_id"/>
        <s v="unit_id"/>
        <s v="division_id"/>
        <s v="service_type_id"/>
        <s v="fee_id"/>
        <s v="inspection_id"/>
        <s v="inspection_type_id"/>
        <s v="redb_parcel_id"/>
        <s v="-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A674" sheet="REDB_only"/>
  </cacheSource>
  <cacheFields>
    <cacheField name="Master Type" numFmtId="0">
      <sharedItems containsBlank="1">
        <s v="RS"/>
        <m/>
        <s v="FK"/>
        <s v="STL"/>
      </sharedItems>
    </cacheField>
    <cacheField name="Master Index">
      <sharedItems containsBlank="1" containsMixedTypes="1" containsNumber="1" containsInteger="1">
        <m/>
        <s v="-"/>
        <n v="1.0"/>
        <n v="35.0"/>
      </sharedItems>
    </cacheField>
    <cacheField name="Color by Table">
      <sharedItems containsBlank="1" containsMixedTypes="1" containsNumber="1" containsInteger="1">
        <n v="1.0"/>
        <n v="2.0"/>
        <m/>
        <e v="#REF!"/>
      </sharedItems>
    </cacheField>
    <cacheField name="Include in Intirim?" numFmtId="0">
      <sharedItems>
        <b v="1"/>
        <b v="0"/>
      </sharedItems>
    </cacheField>
    <cacheField name="REDB.CORE_HISTORY TABLE" numFmtId="0">
      <sharedItems containsBlank="1">
        <s v="parcel_history"/>
        <m/>
        <s v="building_history"/>
        <s v="unit_history"/>
        <s v="legal_entity_history"/>
        <s v="address_history"/>
        <s v="permit_history"/>
        <s v="service_history"/>
        <s v="condemnation_history"/>
        <s v="inspection_history"/>
        <s v="assessment_history"/>
        <s v="tax_delinquency_history"/>
        <s v="fee_history"/>
        <s v="notification_history"/>
        <s v="municipality_history"/>
        <s v="division_history"/>
        <s v="service_type_history"/>
        <s v="zoning_class_history"/>
        <s v="county_id_mapping_history"/>
        <s v="use_type_history"/>
        <s v="permit_type_history"/>
        <s v="inspection_type_history"/>
        <s v="_history"/>
        <s v="municipal_parcel_id_mapping_history"/>
        <s v="-_history"/>
      </sharedItems>
    </cacheField>
    <cacheField name="REDB.CORE TABLE" numFmtId="0">
      <sharedItems containsBlank="1">
        <s v="parcel"/>
        <s v="building"/>
        <s v="unit"/>
        <s v="legal_entity"/>
        <s v="address"/>
        <s v="permit"/>
        <s v="service"/>
        <s v="condemnation"/>
        <s v="inspection"/>
        <s v="assessment"/>
        <s v="tax_delinquency"/>
        <s v="fee"/>
        <s v="notification"/>
        <s v="municipality"/>
        <s v="division"/>
        <s v="service_type"/>
        <s v="zoning_class"/>
        <s v="county_id_mapping"/>
        <s v="use_type"/>
        <s v="permit_type"/>
        <s v="inspection_type"/>
        <m/>
        <s v="municipal_parcel_id_mapping"/>
        <s v="-"/>
        <s v="data_age_table"/>
        <s v="???"/>
        <s v="**field missing**"/>
        <s v="parcel | building | unit"/>
        <s v="assessor_land_use"/>
        <s v="vacancy"/>
        <s v="special_business_distr"/>
        <s v="cda_land_use"/>
        <s v="sales"/>
        <s v="vacancyy"/>
        <s v="tax-delinquency"/>
        <s v="usetupe"/>
        <s v="spec_bus_dist"/>
        <s v="tif_dist"/>
        <s v="geo_id"/>
      </sharedItems>
    </cacheField>
    <cacheField name="REDB Core Field" numFmtId="0">
      <sharedItems containsBlank="1">
        <s v="parcel_id"/>
        <s v="city_block_ number"/>
        <s v="parcel_number"/>
        <s v="parcel_taxing_status"/>
        <s v="primary_address_count"/>
        <s v="owner_id"/>
        <s v="municipality_id"/>
        <s v="zoning_class_id"/>
        <s v="address_id"/>
        <s v="legal_desc"/>
        <s v="ward"/>
        <s v="neighborhood"/>
        <s v="zip_code"/>
        <s v="census_block"/>
        <s v="frontage"/>
        <s v="asr_class_code"/>
        <s v="asr_land_use1"/>
        <s v="asr_land_use2"/>
        <s v="lead_agcy"/>
        <s v="sale_price"/>
        <s v="sale_date"/>
        <s v="nbr_sewer_lines"/>
        <s v="create_date"/>
        <s v="current_flag"/>
        <s v="removed_flag"/>
        <s v="etl_job"/>
        <s v="update_date"/>
        <s v="building_id"/>
        <s v="decription"/>
        <s v="use_type_id"/>
        <s v="sq_footage"/>
        <s v="year_built"/>
        <s v="ground_floor_area"/>
        <s v="ext_wall_type_ID"/>
        <s v="stories"/>
        <s v="sonst_type"/>
        <s v="bmst_type"/>
        <s v="bmst_finish_type"/>
        <s v="bmst_area_finished"/>
        <s v="bmst_area_partial"/>
        <s v="bmst_area_total"/>
        <s v="bmst_area_at_grade"/>
        <s v="living_area_partial"/>
        <s v="living_area_total"/>
        <s v="living_area_at_grade"/>
        <s v="living_area_up_down"/>
        <s v="room_area"/>
        <s v="framing_type"/>
        <s v="story_height"/>
        <s v="foundation_type"/>
        <s v="condominium"/>
        <s v="unit_id"/>
        <s v="windows_ac"/>
        <s v="central_ac"/>
        <s v="full_bath"/>
        <s v="half_bath"/>
        <s v="garage"/>
        <s v="carport"/>
        <s v="central_heating"/>
        <s v="attic"/>
        <s v="legal_entity_id"/>
        <s v="legal_entity_name"/>
        <s v="legal_entity_second_name"/>
        <s v="street_number"/>
        <s v="street_name_prefix"/>
        <s v="street_name"/>
        <s v="street_name_suffix"/>
        <s v="secondary_designator"/>
        <s v="city"/>
        <s v="county"/>
        <s v="state"/>
        <s v="country"/>
        <s v="permit_id"/>
        <s v="permit_id_type"/>
        <s v="applicant_id"/>
        <s v="contractor_id"/>
        <s v="application_date"/>
        <s v="issue_date"/>
        <s v="completion_date"/>
        <s v="cancel_date"/>
        <s v="description"/>
        <s v="est_project_cost"/>
        <s v="occupant_id"/>
        <s v="app_source_id"/>
        <s v="cancel_type_id"/>
        <s v="new_use"/>
        <s v="old_use"/>
        <s v="service_id"/>
        <s v="division_id"/>
        <s v="service_type_id"/>
        <s v="fee_id"/>
        <s v="service_date"/>
        <s v="notification_id"/>
        <s v="condemnation_id"/>
        <s v="inspection_id"/>
        <s v="condemnation_type"/>
        <s v="status"/>
        <s v="inspection_date"/>
        <s v="inspection_type_id"/>
        <s v="number_of_violations"/>
        <s v="date_entered"/>
        <s v="original_reinspect_date"/>
        <s v="misc_reinspect_date"/>
        <s v="date_abated"/>
        <s v="date_complied"/>
        <s v="original_inspector_number"/>
        <s v="assessment_id"/>
        <s v="assessment_date"/>
        <s v="assessment_amount"/>
        <s v="land_value"/>
        <s v="improvement_value"/>
        <s v="bill_land"/>
        <s v="bill_impr"/>
        <s v="apr_land"/>
        <s v="cost_apr_impove"/>
        <s v="asmt_appeal_year"/>
        <s v="asmt_appeal_num"/>
        <s v="asmt_appeal_type"/>
        <s v="prior_asd_land"/>
        <s v="prior_asd_improve"/>
        <s v="prior_asd_total"/>
        <s v="tax_delinquency_id"/>
        <s v="last_paid_year"/>
        <s v="amount_delinquent"/>
        <s v="fee_debit_ammount"/>
        <s v="fee_credit_ammount"/>
        <s v="notification_date"/>
        <s v="notification_type"/>
        <s v="notification_source"/>
        <s v="manage_id"/>
        <s v="municipality"/>
        <s v="division"/>
        <s v="service_type"/>
        <s v="zoning_class"/>
        <s v="municpal_parcel_id"/>
        <s v="use_type"/>
        <s v="permit_type_id"/>
        <s v="permit_type"/>
        <s v="inspection_type"/>
        <m/>
        <s v="county_id"/>
        <s v="county_entiry_id_type"/>
        <s v="county_entity_id"/>
        <s v="redb_parcel_id"/>
        <s v="commercial_building"/>
        <s v="residential_building"/>
        <s v="building_section"/>
        <s v="redb_address_id"/>
        <s v="-"/>
        <s v="building_category_id"/>
        <s v="building_type_ID"/>
        <s v="building_ground_floor_area"/>
        <s v="stories_id"/>
        <s v="building_year_built"/>
        <s v="building_const_type_ID"/>
        <s v="building_total_apts"/>
        <s v="building_eff_apts"/>
        <s v="building_1br_apts"/>
        <s v="building_2br_apts"/>
        <s v="building_3br_apts"/>
        <s v="building_other_apts"/>
        <s v="building_com_record_updated"/>
        <s v="building_num"/>
        <s v="residence_type_ID"/>
        <s v="basement_type_ID"/>
        <s v="basement_finish_type_ID"/>
        <s v="basement_area_finished"/>
        <s v="basement_area_partial"/>
        <s v="LivingAreaTotal"/>
        <s v="LivingAreaAtGrade"/>
        <s v="LivingAreaUpDown"/>
        <s v="**FIELD MISSING**"/>
        <s v="FullBaths"/>
        <s v="HalfBaths"/>
        <s v="AirCondCentral"/>
        <s v="AirCondWindow"/>
        <s v="CentralHeating"/>
        <s v="YearBuilt"/>
        <s v="res_model_ID"/>
        <s v="???"/>
        <s v="building_improve_ num"/>
        <s v="building_improve_ ID"/>
        <s v="FramingType"/>
        <s v="ExcavType"/>
        <s v="StoryHeight"/>
        <s v="GroundFloorArea"/>
        <s v="assr_class_code"/>
        <s v="assr_land_use_code"/>
        <s v="assesor_marked_vacant_lot"/>
        <s v="special_business_distr_code"/>
        <s v="tif_disctrict_code"/>
        <s v="marked_as_condominium"/>
        <s v="number_apts"/>
        <s v="frontage_to_street"/>
        <s v="Land_Area"/>
        <s v="rec_of_deeds_date"/>
        <s v="rec_of_deeds_number"/>
        <s v="assessed_parcel_land_value"/>
        <s v="assessed_parcel_impr_value"/>
        <s v="assessed_parcel_total_value"/>
        <s v="assessed_bill_for_land"/>
        <s v="assessed_bill_for_impr"/>
        <s v="assessed_bill_for_total"/>
        <s v="appraised_land_value"/>
        <s v="cost_for_appr_impr"/>
        <s v="prior_assessed_land_value"/>
        <s v="prior_assessed_impr_value"/>
        <s v="prior_assessed_total_value"/>
        <s v="prior_tax_ammount"/>
        <s v="cda_land_use_code"/>
        <s v="res_sale_price"/>
        <s v="res_sale_date"/>
        <s v="year_building_marked_vacant"/>
        <s v="ward_number"/>
        <s v="voting_precinct_number"/>
        <s v="insp_area_number"/>
        <s v="neighborhood_id"/>
        <s v="police_distr"/>
        <s v="census_tract_id"/>
        <s v="census_block_id"/>
        <s v="assessor_nbhrhd"/>
        <s v="spec_parcel_type"/>
        <s v="sub_parcel_type"/>
        <s v="gis_city_block"/>
        <s v="gis_parcel"/>
        <s v="gis_owner_code"/>
        <s v="county_handle"/>
        <s v="owner_occ_code"/>
        <s v="owner_updated_date"/>
        <s v="??"/>
        <s v="AppSource_Id"/>
        <s v="Complete_Date"/>
        <s v="EstProjectCost"/>
        <s v="Desription"/>
      </sharedItems>
    </cacheField>
    <cacheField name="table.field" numFmtId="0">
      <sharedItems containsBlank="1">
        <s v="parcel.parcel_id"/>
        <s v="parcel.city_block_ number"/>
        <s v="parcel.parcel_number"/>
        <s v="parcel.parcel_taxing_status"/>
        <s v="parcel.primary_address_count"/>
        <s v="parcel.owner_id"/>
        <s v="parcel.municipality_id"/>
        <s v="parcel.zoning_class_id"/>
        <s v="parcel.address_id"/>
        <s v="parcel.legal_desc"/>
        <s v="parcel.ward"/>
        <s v="parcel.neighborhood"/>
        <s v="parcel.zip_code"/>
        <s v="parcel.census_block"/>
        <s v="parcel.frontage"/>
        <s v="parcel.asr_class_code"/>
        <s v="parcel.asr_land_use1"/>
        <s v="parcel.asr_land_use2"/>
        <s v="parcel.lead_agcy"/>
        <s v="parcel.sale_price"/>
        <s v="parcel.sale_date"/>
        <s v="parcel.nbr_sewer_lines"/>
        <s v="parcel.create_date"/>
        <s v="parcel.current_flag"/>
        <s v="parcel.removed_flag"/>
        <s v="parcel.etl_job"/>
        <s v="parcel.update_date"/>
        <s v="building.building_id"/>
        <s v="building.parcel_id"/>
        <s v="building.owner_id"/>
        <s v="building.decription"/>
        <s v="building.use_type_id"/>
        <s v="building.sq_footage"/>
        <s v="building.year_built"/>
        <s v="building.ground_floor_area"/>
        <s v="building.ext_wall_type_ID"/>
        <s v="building.stories"/>
        <s v="building.sonst_type"/>
        <s v="building.bmst_type"/>
        <s v="building.bmst_finish_type"/>
        <s v="building.bmst_area_finished"/>
        <s v="building.bmst_area_partial"/>
        <s v="building.bmst_area_total"/>
        <s v="building.bmst_area_at_grade"/>
        <s v="building.living_area_partial"/>
        <s v="building.living_area_total"/>
        <s v="building.living_area_at_grade"/>
        <s v="building.living_area_up_down"/>
        <s v="building.room_area"/>
        <s v="building.framing_type"/>
        <s v="building.story_height"/>
        <s v="building.foundation_type"/>
        <s v="building.condominium"/>
        <s v="building.create_date"/>
        <s v="building.current_flag"/>
        <s v="building.removed_flag"/>
        <s v="building.etl_job"/>
        <s v="building.update_date"/>
        <s v="unit.unit_id"/>
        <s v="unit.building_id"/>
        <s v="unit.owner_id"/>
        <s v="unit.use_type_id"/>
        <s v="unit.address_id"/>
        <s v="unit.legal_desc"/>
        <s v="unit.windows_ac"/>
        <s v="unit.central_ac"/>
        <s v="unit.full_bath"/>
        <s v="unit.half_bath"/>
        <s v="unit.garage"/>
        <s v="unit.carport"/>
        <s v="unit.central_heating"/>
        <s v="unit.attic"/>
        <s v="unit.create_date"/>
        <s v="unit.removed_flag"/>
        <s v="unit.etl_job"/>
        <s v="unit.update_date"/>
        <s v="legal_entity.legal_entity_id"/>
        <s v="legal_entity.legal_entity_name"/>
        <s v="legal_entity.legal_entity_second_name"/>
        <s v="legal_entity.address_id"/>
        <s v="legal_entity.create_date"/>
        <s v="legal_entity.removed_flag"/>
        <s v="legal_entity.etl_job"/>
        <s v="legal_entity.update_date"/>
        <s v="address.address_id"/>
        <s v="address.street_number"/>
        <s v="address.street_name_prefix"/>
        <s v="address.street_name"/>
        <s v="address.street_name_suffix"/>
        <s v="address.secondary_designator"/>
        <s v="address.city"/>
        <s v="address.county"/>
        <s v="address.state"/>
        <s v="address.zip_code"/>
        <s v="address.country"/>
        <s v="address.create_date"/>
        <s v="address.removed_flag"/>
        <s v="address.etl_job"/>
        <s v="address.update_date"/>
        <s v="permit.permit_id"/>
        <s v="permit.permit_id_type"/>
        <s v="permit.applicant_id"/>
        <s v="permit.contractor_id"/>
        <s v="permit.application_date"/>
        <s v="permit.issue_date"/>
        <s v="permit.completion_date"/>
        <s v="permit.cancel_date"/>
        <s v="permit.description"/>
        <s v="permit.est_project_cost"/>
        <s v="permit.occupant_id"/>
        <s v="permit.app_source_id"/>
        <s v="permit.cancel_type_id"/>
        <s v="permit.parcel_id"/>
        <s v="permit.new_use"/>
        <s v="permit.old_use"/>
        <s v="permit.create_date"/>
        <s v="permit.current_flag"/>
        <s v="permit.removed_flag"/>
        <s v="permit.etl_job"/>
        <s v="permit.update_date"/>
        <s v="service.service_id"/>
        <s v="service.parcel_id"/>
        <s v="service.building_id"/>
        <s v="service.unit_id"/>
        <s v="service.owner_id"/>
        <s v="service.division_id"/>
        <s v="service.service_type_id"/>
        <s v="service.fee_id"/>
        <s v="service.service_date"/>
        <s v="service.notification_id"/>
        <s v="service.create_date"/>
        <s v="service.current_flag"/>
        <s v="service.removed_flag"/>
        <s v="service.etl_job"/>
        <s v="service.update_date"/>
        <s v="condemnation.condemnation_id"/>
        <s v="condemnation.inspection_id"/>
        <s v="condemnation.notification_id"/>
        <s v="condemnation.condemnation_type"/>
        <s v="condemnation.status"/>
        <s v="condemnation.create_date"/>
        <s v="condemnation.current_flag"/>
        <s v="condemnation.removed_flag"/>
        <s v="condemnation.etl_job"/>
        <s v="condemnation.update_date"/>
        <s v="inspection.inspection_id"/>
        <s v="inspection.building_id"/>
        <s v="inspection.inspection_date"/>
        <s v="inspection.inspection_type_id"/>
        <s v="inspection.number_of_violations"/>
        <s v="inspection.date_entered"/>
        <s v="inspection.notification_id"/>
        <s v="inspection.original_reinspect_date"/>
        <s v="inspection.misc_reinspect_date"/>
        <s v="inspection.date_abated"/>
        <s v="inspection.date_complied"/>
        <s v="inspection.original_inspector_number"/>
        <s v="inspection.create_date"/>
        <s v="inspection.current_flag"/>
        <s v="inspection.removed_flag"/>
        <s v="inspection.etl_job"/>
        <s v="inspection.update_date"/>
        <s v="assessment.assessment_id"/>
        <s v="assessment.parcel_id"/>
        <s v="assessment.assessment_date"/>
        <s v="assessment.assessment_amount"/>
        <s v="assessment.land_value"/>
        <s v="assessment.improvement_value"/>
        <s v="assessment.bill_land"/>
        <s v="assessment.bill_impr"/>
        <s v="assessment.apr_land"/>
        <s v="assessment.cost_apr_impove"/>
        <s v="assessment.asmt_appeal_year"/>
        <s v="assessment.asmt_appeal_num"/>
        <s v="assessment.asmt_appeal_type"/>
        <s v="assessment.prior_asd_land"/>
        <s v="assessment.prior_asd_improve"/>
        <s v="assessment.prior_asd_total"/>
        <s v="assessment.create_date"/>
        <s v="assessment.current_flag"/>
        <s v="assessment.removed_flag"/>
        <s v="assessment.etl_job"/>
        <s v="assessment.update_date"/>
        <s v="tax_delinquency.tax_delinquency_id"/>
        <s v="tax_delinquency.legal_entity_id"/>
        <s v="tax_delinquency.last_paid_year"/>
        <s v="tax_delinquency.amount_delinquent"/>
        <s v="tax_delinquency.create_date"/>
        <s v="tax_delinquency.current_flag"/>
        <s v="tax_delinquency.removed_flag"/>
        <s v="tax_delinquency.etl_job"/>
        <s v="tax_delinquency.update_date"/>
        <s v="fee.fee_id"/>
        <s v="fee.fee_debit_ammount"/>
        <s v="fee.fee_credit_ammount"/>
        <s v="fee.create_date"/>
        <s v="fee.current_flag"/>
        <s v="fee.removed_flag"/>
        <s v="fee.etl_job"/>
        <s v="fee.update_date"/>
        <s v="notification.notification_id"/>
        <s v="notification.notification_date"/>
        <s v="notification.notification_type"/>
        <s v="notification.parcel_id"/>
        <s v="notification.notification_source"/>
        <s v="notification.manage_id"/>
        <s v="notification.create_date"/>
        <s v="notification.current_flag"/>
        <s v="notification.removed_flag"/>
        <s v="notification.etl_job"/>
        <s v="notification.update_date"/>
        <s v="municipality.municipality_id"/>
        <s v="municipality.municipality"/>
        <s v="municipality.create_date"/>
        <s v="municipality.current_flag"/>
        <s v="municipality.removed_flag"/>
        <s v="municipality.etl_job"/>
        <s v="municipality.update_date"/>
        <s v="division.division_id"/>
        <s v="division.division"/>
        <s v="division.create_date"/>
        <s v="division.current_flag"/>
        <s v="division.removed_flag"/>
        <s v="division.etl_job"/>
        <s v="division.update_date"/>
        <s v="service_type.service_type_id"/>
        <s v="service_type.service_type"/>
        <s v="service_type.create_date"/>
        <s v="service_type.current_flag"/>
        <s v="service_type.removed_flag"/>
        <s v="service_type.etl_job"/>
        <s v="service_type.update_date"/>
        <s v="zoning_class.zoning_class_id"/>
        <s v="zoning_class.zoning_class"/>
        <s v="zoning_class.create_date"/>
        <s v="zoning_class.current_flag"/>
        <s v="zoning_class.removed_flag"/>
        <s v="zoning_class.etl_job"/>
        <s v="zoning_class.update_date"/>
        <s v="county_id_mapping.parcel_id"/>
        <s v="county_id_mapping.municpal_parcel_id"/>
        <s v="county_id_mapping.municipality_id"/>
        <s v="county_id_mapping.create_date"/>
        <s v="county_id_mapping.current_flag"/>
        <s v="county_id_mapping.removed_flag"/>
        <s v="county_id_mapping.etl_job"/>
        <s v="county_id_mapping.update_date"/>
        <s v="use_type.use_type_id"/>
        <s v="use_type.use_type"/>
        <s v="use_type.create_date"/>
        <s v="use_type.current_flag"/>
        <s v="use_type.removed_flag"/>
        <s v="use_type.etl_job"/>
        <s v="use_type.update_date"/>
        <s v="permit_type.permit_type_id"/>
        <s v="permit_type.permit_type"/>
        <s v="permit_type.create_date"/>
        <s v="permit_type.current_flag"/>
        <s v="permit_type.removed_flag"/>
        <s v="permit_type.etl_job"/>
        <s v="permit_type.update_date"/>
        <s v="inspection_type.inspection_type_id"/>
        <s v="inspection_type.inspection_type"/>
        <s v="inspection_type.create_date"/>
        <s v="inspection_type.current_flag"/>
        <s v="inspection_type.removed_flag"/>
        <s v="inspection_type.etl_job"/>
        <s v="inspection_type.update_date"/>
        <s v="."/>
        <s v="municipal_parcel_id_mapping.parcel_id"/>
        <s v="municipal_parcel_id_mapping.municipality_id"/>
        <s v="county_id_mapping.county_id"/>
        <s v="county_id_mapping.county_entiry_id_type"/>
        <s v="county_id_mapping.county_entity_id"/>
        <s v="county_id_mapping.redb_parcel_id"/>
        <s v="parcel.redb_parcel_id"/>
        <s v="building.commercial_building"/>
        <s v="building.residential_building"/>
        <s v="unit.building_section"/>
        <s v="parcel.redb_address_id"/>
        <s v="-.-"/>
        <m/>
      </sharedItems>
    </cacheField>
    <cacheField name="Occourances" numFmtId="0">
      <sharedItems containsString="0" containsBlank="1" containsNumber="1" containsInteger="1">
        <n v="1.0"/>
        <n v="2.0"/>
        <m/>
        <n v="5.0"/>
      </sharedItems>
    </cacheField>
    <cacheField name="Primary Key" numFmtId="0">
      <sharedItems containsBlank="1">
        <b v="1"/>
        <b v="0"/>
        <m/>
      </sharedItems>
    </cacheField>
    <cacheField name="Not Null" numFmtId="0">
      <sharedItems containsBlank="1">
        <b v="0"/>
        <b v="1"/>
        <m/>
      </sharedItems>
    </cacheField>
    <cacheField name="RB.Core Type" numFmtId="0">
      <sharedItems containsBlank="1">
        <s v="varchar"/>
        <m/>
        <s v="int"/>
        <s v="float"/>
        <s v="date"/>
        <s v="boolean"/>
        <s v="-"/>
        <s v="type mismatch"/>
      </sharedItems>
    </cacheField>
    <cacheField name="Needs Map" numFmtId="0">
      <sharedItems containsBlank="1">
        <b v="0"/>
        <b v="1"/>
        <m/>
        <s v="CODE"/>
        <s v="LOOKUP"/>
        <s v="data"/>
        <s v="-"/>
      </sharedItems>
    </cacheField>
    <cacheField name="Has Map" numFmtId="0">
      <sharedItems containsBlank="1">
        <b v="0"/>
        <m/>
      </sharedItems>
    </cacheField>
    <cacheField name="Maps to REDB Table" numFmtId="0">
      <sharedItems containsBlank="1">
        <m/>
        <s v="legal_entity"/>
        <s v="municipality"/>
        <s v="zoning_class"/>
        <s v="address"/>
        <s v="parcel"/>
        <s v="use_type"/>
        <s v="building"/>
        <s v="permit_type"/>
        <s v="unit"/>
        <s v="division"/>
        <s v="service_type"/>
        <s v="fee"/>
        <s v="inspection"/>
        <s v="inspection_type"/>
        <s v="municipal_parcel_id_mapping"/>
        <s v="-"/>
        <s v="Municipal_Parcel_id_Mapping_history"/>
      </sharedItems>
    </cacheField>
    <cacheField name="Maps to REDB Field" numFmtId="0">
      <sharedItems containsBlank="1">
        <m/>
        <s v="legal_entity_id"/>
        <s v="municipality_id"/>
        <s v="zoning_class_id"/>
        <s v="address_id"/>
        <s v="parcel_id"/>
        <s v="use_type_id"/>
        <s v="building_id"/>
        <s v="permit_type_id"/>
        <s v="unit_id"/>
        <s v="division_id"/>
        <s v="service_type_id"/>
        <s v="fee_id"/>
        <s v="inspection_id"/>
        <s v="inspection_type_id"/>
        <s v="redb_parcel_id"/>
        <s v="-"/>
      </sharedItems>
    </cacheField>
    <cacheField name="Type Check" numFmtId="0">
      <sharedItems containsBlank="1">
        <b v="0"/>
        <b v="1"/>
        <m/>
      </sharedItems>
    </cacheField>
    <cacheField name="Table Name" numFmtId="0">
      <sharedItems containsBlank="1">
        <b v="0"/>
        <m/>
        <b v="1"/>
      </sharedItems>
    </cacheField>
    <cacheField name="Field Name" numFmtId="0">
      <sharedItems containsBlank="1">
        <b v="0"/>
        <m/>
        <b v="1"/>
      </sharedItems>
    </cacheField>
    <cacheField name="Map Check" numFmtId="0">
      <sharedItems containsBlank="1">
        <b v="0"/>
        <m/>
        <b v="1"/>
      </sharedItems>
    </cacheField>
    <cacheField name="Field Array" numFmtId="0">
      <sharedItems containsBlank="1">
        <m/>
        <s v="county_id;INT;FALSE;FALSE"/>
      </sharedItems>
    </cacheField>
    <cacheField name="Key Array" numFmtId="0">
      <sharedItems containsBlank="1">
        <m/>
        <s v="county_id_mapping;county_id;Municipal_Parcel_id_Mapping_history;redb_parcel_id"/>
      </sharedItems>
    </cacheField>
    <cacheField name="Old Scratch Notes" numFmtId="0">
      <sharedItems containsBlank="1">
        <m/>
        <s v="combine and start at 600"/>
      </sharedItems>
    </cacheField>
    <cacheField name=" " numFmtId="0">
      <sharedItems containsString="0" containsBlank="1">
        <m/>
      </sharedItems>
    </cacheField>
    <cacheField name="Generate XML?" numFmtId="0">
      <sharedItems containsBlank="1">
        <b v="0"/>
        <b v="1"/>
        <m/>
      </sharedItems>
    </cacheField>
    <cacheField name="&quot;Key&quot;?" numFmtId="0">
      <sharedItems containsBlank="1">
        <m/>
        <s v=""/>
        <e v="#REF!"/>
      </sharedItems>
    </cacheField>
    <cacheField name="Single Line&#10;(for copy/paste)" numFmtId="0">
      <sharedItems containsBlank="1">
        <m/>
        <s v=""/>
        <e v="#REF!"/>
      </sharedItems>
    </cacheField>
    <cacheField name="-&gt;" numFmtId="0">
      <sharedItems containsString="0" containsBlank="1">
        <m/>
      </sharedItems>
    </cacheField>
    <cacheField name="Carriage Returns Added&#10;(for spot checks)" numFmtId="0">
      <sharedItems containsBlank="1">
        <m/>
        <s v=""/>
        <e v="#REF!"/>
      </sharedItems>
    </cacheField>
    <cacheField name="&lt;-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Generate SQL?" numFmtId="0">
      <sharedItems containsBlank="1">
        <b v="0"/>
        <b v="1"/>
        <m/>
      </sharedItems>
    </cacheField>
    <cacheField name=" 3" numFmtId="0">
      <sharedItems containsString="0" containsBlank="1">
        <m/>
      </sharedItems>
    </cacheField>
    <cacheField name="not null2" numFmtId="0">
      <sharedItems containsBlank="1">
        <m/>
        <e v="#REF!"/>
        <s v=""/>
      </sharedItems>
    </cacheField>
    <cacheField name="Table Creation Order">
      <sharedItems containsBlank="1" containsMixedTypes="1" containsNumber="1" containsInteger="1">
        <m/>
        <e v="#N/A"/>
        <n v="2.0"/>
        <n v="3.0"/>
      </sharedItems>
    </cacheField>
    <cacheField name="Table Creator" numFmtId="0">
      <sharedItems containsBlank="1">
        <m/>
        <s v="CREATE TABLE &quot;county_id_mapping&quot; ("/>
        <s v="CREATE TABLE &quot;parcel&quot; ("/>
        <s v="CREATE TABLE &quot;building&quot; ("/>
        <s v="CREATE TABLE &quot;unit&quot; ("/>
        <s v="CREATE TABLE &quot;&quot; ("/>
        <s v="CREATE TABLE &quot;-&quot; ("/>
      </sharedItems>
    </cacheField>
    <cacheField name="Field Creator" numFmtId="0">
      <sharedItems containsString="0" containsBlank="1">
        <m/>
      </sharedItems>
    </cacheField>
    <cacheField name="Foreign Key Creator" numFmtId="0">
      <sharedItems containsString="0" containsBlank="1">
        <m/>
      </sharedItems>
    </cacheField>
    <cacheField name="single line&#10;(for copy/paste)2" numFmtId="0">
      <sharedItems containsBlank="1">
        <m/>
        <e v="#REF!"/>
        <s v=""/>
      </sharedItems>
    </cacheField>
    <cacheField name="-&gt;2" numFmtId="0">
      <sharedItems containsString="0" containsBlank="1">
        <m/>
      </sharedItems>
    </cacheField>
    <cacheField name="carriage returns added&#10;(for spot checks)2" numFmtId="0">
      <sharedItems containsBlank="1">
        <m/>
        <e v="#REF!"/>
        <s v=""/>
      </sharedItems>
    </cacheField>
    <cacheField name="&lt;-2" numFmtId="0">
      <sharedItems containsString="0" containsBlank="1">
        <m/>
      </sharedItems>
    </cacheField>
    <cacheField name=" 4" numFmtId="0">
      <sharedItems containsString="0" containsBlank="1">
        <m/>
      </sharedItems>
    </cacheField>
    <cacheField name=" 5" numFmtId="0">
      <sharedItems containsString="0" containsBlank="1">
        <m/>
      </sharedItems>
    </cacheField>
    <cacheField name=" 6" numFmtId="0">
      <sharedItems containsString="0" containsBlank="1">
        <m/>
      </sharedItems>
    </cacheField>
    <cacheField name=" 7" numFmtId="0">
      <sharedItems containsString="0" containsBlank="1">
        <m/>
      </sharedItems>
    </cacheField>
    <cacheField name=" 8" numFmtId="0">
      <sharedItems containsString="0" containsBlank="1">
        <m/>
      </sharedItems>
    </cacheField>
    <cacheField name=" 9" numFmtId="0">
      <sharedItems containsString="0" containsBlank="1">
        <m/>
      </sharedItems>
    </cacheField>
    <cacheField name=" 10" numFmtId="0">
      <sharedItems containsString="0" containsBlank="1">
        <m/>
      </sharedItems>
    </cacheField>
    <cacheField name=" 11" numFmtId="0">
      <sharedItems containsString="0" containsBlank="1">
        <m/>
      </sharedItems>
    </cacheField>
    <cacheField name=" 12" numFmtId="0">
      <sharedItems containsString="0" containsBlank="1">
        <m/>
      </sharedItems>
    </cacheField>
    <cacheField name=" 13" numFmtId="0">
      <sharedItems containsString="0" containsBlank="1">
        <m/>
      </sharedItems>
    </cacheField>
    <cacheField name=" 14" numFmtId="0">
      <sharedItems containsString="0" containsBlank="1"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W315" sheet="REDB_only"/>
  </cacheSource>
  <cacheFields>
    <cacheField name="Master Index">
      <sharedItems containsBlank="1" containsMixedTypes="1" containsNumber="1" containsInteger="1">
        <m/>
        <s v="-"/>
        <n v="1.0"/>
        <n v="35.0"/>
      </sharedItems>
    </cacheField>
    <cacheField name="Color by Table">
      <sharedItems containsBlank="1" containsMixedTypes="1" containsNumber="1" containsInteger="1">
        <n v="1.0"/>
        <n v="2.0"/>
        <m/>
        <e v="#REF!"/>
      </sharedItems>
    </cacheField>
    <cacheField name="Include in Intirim?" numFmtId="0">
      <sharedItems>
        <b v="1"/>
        <b v="0"/>
      </sharedItems>
    </cacheField>
    <cacheField name="REDB.CORE_HISTORY TABLE" numFmtId="0">
      <sharedItems containsBlank="1">
        <s v="parcel_history"/>
        <m/>
        <s v="building_history"/>
        <s v="unit_history"/>
        <s v="legal_entity_history"/>
        <s v="address_history"/>
        <s v="permit_history"/>
        <s v="service_history"/>
        <s v="condemnation_history"/>
        <s v="inspection_history"/>
        <s v="assessment_history"/>
        <s v="tax_delinquency_history"/>
        <s v="fee_history"/>
        <s v="notification_history"/>
        <s v="municipality_history"/>
        <s v="division_history"/>
        <s v="service_type_history"/>
        <s v="zoning_class_history"/>
        <s v="county_id_mapping_history"/>
        <s v="use_type_history"/>
        <s v="permit_type_history"/>
        <s v="inspection_type_history"/>
        <s v="_history"/>
        <s v="municipal_parcel_id_mapping_history"/>
        <s v="-_history"/>
      </sharedItems>
    </cacheField>
    <cacheField name="REDB.CORE TABLE" numFmtId="0">
      <sharedItems containsBlank="1">
        <s v="parcel"/>
        <s v="building"/>
        <s v="unit"/>
        <s v="legal_entity"/>
        <s v="address"/>
        <s v="permit"/>
        <s v="service"/>
        <s v="condemnation"/>
        <s v="inspection"/>
        <s v="assessment"/>
        <s v="tax_delinquency"/>
        <s v="fee"/>
        <s v="notification"/>
        <s v="municipality"/>
        <s v="division"/>
        <s v="service_type"/>
        <s v="zoning_class"/>
        <s v="county_id_mapping"/>
        <s v="use_type"/>
        <s v="permit_type"/>
        <s v="inspection_type"/>
        <m/>
        <s v="municipal_parcel_id_mapping"/>
        <s v="-"/>
      </sharedItems>
    </cacheField>
    <cacheField name="REDB Core Field" numFmtId="0">
      <sharedItems containsBlank="1">
        <s v="parcel_id"/>
        <s v="city_block_ number"/>
        <s v="parcel_number"/>
        <s v="parcel_taxing_status"/>
        <s v="primary_address_count"/>
        <s v="owner_id"/>
        <s v="municipality_id"/>
        <s v="zoning_class_id"/>
        <s v="address_id"/>
        <s v="legal_desc"/>
        <s v="ward"/>
        <s v="neighborhood"/>
        <s v="zip_code"/>
        <s v="census_block"/>
        <s v="frontage"/>
        <s v="asr_class_code"/>
        <s v="asr_land_use1"/>
        <s v="asr_land_use2"/>
        <s v="lead_agcy"/>
        <s v="sale_price"/>
        <s v="sale_date"/>
        <s v="nbr_sewer_lines"/>
        <s v="create_date"/>
        <s v="current_flag"/>
        <s v="removed_flag"/>
        <s v="etl_job"/>
        <s v="update_date"/>
        <s v="building_id"/>
        <s v="decription"/>
        <s v="use_type_id"/>
        <s v="sq_footage"/>
        <s v="year_built"/>
        <s v="ground_floor_area"/>
        <s v="ext_wall_type_ID"/>
        <s v="stories"/>
        <s v="sonst_type"/>
        <s v="bmst_type"/>
        <s v="bmst_finish_type"/>
        <s v="bmst_area_finished"/>
        <s v="bmst_area_partial"/>
        <s v="bmst_area_total"/>
        <s v="bmst_area_at_grade"/>
        <s v="living_area_partial"/>
        <s v="living_area_total"/>
        <s v="living_area_at_grade"/>
        <s v="living_area_up_down"/>
        <s v="room_area"/>
        <s v="framing_type"/>
        <s v="story_height"/>
        <s v="foundation_type"/>
        <s v="condominium"/>
        <s v="unit_id"/>
        <s v="windows_ac"/>
        <s v="central_ac"/>
        <s v="full_bath"/>
        <s v="half_bath"/>
        <s v="garage"/>
        <s v="carport"/>
        <s v="central_heating"/>
        <s v="attic"/>
        <s v="legal_entity_id"/>
        <s v="legal_entity_name"/>
        <s v="legal_entity_second_name"/>
        <s v="street_number"/>
        <s v="street_name_prefix"/>
        <s v="street_name"/>
        <s v="street_name_suffix"/>
        <s v="secondary_designator"/>
        <s v="city"/>
        <s v="county"/>
        <s v="state"/>
        <s v="country"/>
        <s v="permit_id"/>
        <s v="permit_id_type"/>
        <s v="applicant_id"/>
        <s v="contractor_id"/>
        <s v="application_date"/>
        <s v="issue_date"/>
        <s v="completion_date"/>
        <s v="cancel_date"/>
        <s v="description"/>
        <s v="est_project_cost"/>
        <s v="occupant_id"/>
        <s v="app_source_id"/>
        <s v="cancel_type_id"/>
        <s v="new_use"/>
        <s v="old_use"/>
        <s v="service_id"/>
        <s v="division_id"/>
        <s v="service_type_id"/>
        <s v="fee_id"/>
        <s v="service_date"/>
        <s v="notification_id"/>
        <s v="condemnation_id"/>
        <s v="inspection_id"/>
        <s v="condemnation_type"/>
        <s v="status"/>
        <s v="inspection_date"/>
        <s v="inspection_type_id"/>
        <s v="number_of_violations"/>
        <s v="date_entered"/>
        <s v="original_reinspect_date"/>
        <s v="misc_reinspect_date"/>
        <s v="date_abated"/>
        <s v="date_complied"/>
        <s v="original_inspector_number"/>
        <s v="assessment_id"/>
        <s v="assessment_date"/>
        <s v="assessment_amount"/>
        <s v="land_value"/>
        <s v="improvement_value"/>
        <s v="bill_land"/>
        <s v="bill_impr"/>
        <s v="apr_land"/>
        <s v="cost_apr_impove"/>
        <s v="asmt_appeal_year"/>
        <s v="asmt_appeal_num"/>
        <s v="asmt_appeal_type"/>
        <s v="prior_asd_land"/>
        <s v="prior_asd_improve"/>
        <s v="prior_asd_total"/>
        <s v="tax_delinquency_id"/>
        <s v="last_paid_year"/>
        <s v="amount_delinquent"/>
        <s v="fee_debit_ammount"/>
        <s v="fee_credit_ammount"/>
        <s v="notification_date"/>
        <s v="notification_type"/>
        <s v="notification_source"/>
        <s v="manage_id"/>
        <s v="municipality"/>
        <s v="division"/>
        <s v="service_type"/>
        <s v="zoning_class"/>
        <s v="municpal_parcel_id"/>
        <s v="use_type"/>
        <s v="permit_type_id"/>
        <s v="permit_type"/>
        <s v="inspection_type"/>
        <m/>
        <s v="county_id"/>
        <s v="county_entiry_id_type"/>
        <s v="county_entity_id"/>
        <s v="redb_parcel_id"/>
        <s v="commercial_building"/>
        <s v="residential_building"/>
        <s v="building_section"/>
        <s v="redb_address_id"/>
        <s v="-"/>
      </sharedItems>
    </cacheField>
    <cacheField name="table.field" numFmtId="0">
      <sharedItems containsBlank="1">
        <s v="parcel.parcel_id"/>
        <s v="parcel.city_block_ number"/>
        <s v="parcel.parcel_number"/>
        <s v="parcel.parcel_taxing_status"/>
        <s v="parcel.primary_address_count"/>
        <s v="parcel.owner_id"/>
        <s v="parcel.municipality_id"/>
        <s v="parcel.zoning_class_id"/>
        <s v="parcel.address_id"/>
        <s v="parcel.legal_desc"/>
        <s v="parcel.ward"/>
        <s v="parcel.neighborhood"/>
        <s v="parcel.zip_code"/>
        <s v="parcel.census_block"/>
        <s v="parcel.frontage"/>
        <s v="parcel.asr_class_code"/>
        <s v="parcel.asr_land_use1"/>
        <s v="parcel.asr_land_use2"/>
        <s v="parcel.lead_agcy"/>
        <s v="parcel.sale_price"/>
        <s v="parcel.sale_date"/>
        <s v="parcel.nbr_sewer_lines"/>
        <s v="parcel.create_date"/>
        <s v="parcel.current_flag"/>
        <s v="parcel.removed_flag"/>
        <s v="parcel.etl_job"/>
        <s v="parcel.update_date"/>
        <s v="building.building_id"/>
        <s v="building.parcel_id"/>
        <s v="building.owner_id"/>
        <s v="building.decription"/>
        <s v="building.use_type_id"/>
        <s v="building.sq_footage"/>
        <s v="building.year_built"/>
        <s v="building.ground_floor_area"/>
        <s v="building.ext_wall_type_ID"/>
        <s v="building.stories"/>
        <s v="building.sonst_type"/>
        <s v="building.bmst_type"/>
        <s v="building.bmst_finish_type"/>
        <s v="building.bmst_area_finished"/>
        <s v="building.bmst_area_partial"/>
        <s v="building.bmst_area_total"/>
        <s v="building.bmst_area_at_grade"/>
        <s v="building.living_area_partial"/>
        <s v="building.living_area_total"/>
        <s v="building.living_area_at_grade"/>
        <s v="building.living_area_up_down"/>
        <s v="building.room_area"/>
        <s v="building.framing_type"/>
        <s v="building.story_height"/>
        <s v="building.foundation_type"/>
        <s v="building.condominium"/>
        <s v="building.create_date"/>
        <s v="building.current_flag"/>
        <s v="building.removed_flag"/>
        <s v="building.etl_job"/>
        <s v="building.update_date"/>
        <s v="unit.unit_id"/>
        <s v="unit.building_id"/>
        <s v="unit.owner_id"/>
        <s v="unit.use_type_id"/>
        <s v="unit.address_id"/>
        <s v="unit.legal_desc"/>
        <s v="unit.windows_ac"/>
        <s v="unit.central_ac"/>
        <s v="unit.full_bath"/>
        <s v="unit.half_bath"/>
        <s v="unit.garage"/>
        <s v="unit.carport"/>
        <s v="unit.central_heating"/>
        <s v="unit.attic"/>
        <s v="unit.create_date"/>
        <s v="unit.removed_flag"/>
        <s v="unit.etl_job"/>
        <s v="unit.update_date"/>
        <s v="legal_entity.legal_entity_id"/>
        <s v="legal_entity.legal_entity_name"/>
        <s v="legal_entity.legal_entity_second_name"/>
        <s v="legal_entity.address_id"/>
        <s v="legal_entity.create_date"/>
        <s v="legal_entity.removed_flag"/>
        <s v="legal_entity.etl_job"/>
        <s v="legal_entity.update_date"/>
        <s v="address.address_id"/>
        <s v="address.street_number"/>
        <s v="address.street_name_prefix"/>
        <s v="address.street_name"/>
        <s v="address.street_name_suffix"/>
        <s v="address.secondary_designator"/>
        <s v="address.city"/>
        <s v="address.county"/>
        <s v="address.state"/>
        <s v="address.zip_code"/>
        <s v="address.country"/>
        <s v="address.create_date"/>
        <s v="address.removed_flag"/>
        <s v="address.etl_job"/>
        <s v="address.update_date"/>
        <s v="permit.permit_id"/>
        <s v="permit.permit_id_type"/>
        <s v="permit.applicant_id"/>
        <s v="permit.contractor_id"/>
        <s v="permit.application_date"/>
        <s v="permit.issue_date"/>
        <s v="permit.completion_date"/>
        <s v="permit.cancel_date"/>
        <s v="permit.description"/>
        <s v="permit.est_project_cost"/>
        <s v="permit.occupant_id"/>
        <s v="permit.app_source_id"/>
        <s v="permit.cancel_type_id"/>
        <s v="permit.parcel_id"/>
        <s v="permit.new_use"/>
        <s v="permit.old_use"/>
        <s v="permit.create_date"/>
        <s v="permit.current_flag"/>
        <s v="permit.removed_flag"/>
        <s v="permit.etl_job"/>
        <s v="permit.update_date"/>
        <s v="service.service_id"/>
        <s v="service.parcel_id"/>
        <s v="service.building_id"/>
        <s v="service.unit_id"/>
        <s v="service.owner_id"/>
        <s v="service.division_id"/>
        <s v="service.service_type_id"/>
        <s v="service.fee_id"/>
        <s v="service.service_date"/>
        <s v="service.notification_id"/>
        <s v="service.create_date"/>
        <s v="service.current_flag"/>
        <s v="service.removed_flag"/>
        <s v="service.etl_job"/>
        <s v="service.update_date"/>
        <s v="condemnation.condemnation_id"/>
        <s v="condemnation.inspection_id"/>
        <s v="condemnation.notification_id"/>
        <s v="condemnation.condemnation_type"/>
        <s v="condemnation.status"/>
        <s v="condemnation.create_date"/>
        <s v="condemnation.current_flag"/>
        <s v="condemnation.removed_flag"/>
        <s v="condemnation.etl_job"/>
        <s v="condemnation.update_date"/>
        <s v="inspection.inspection_id"/>
        <s v="inspection.building_id"/>
        <s v="inspection.inspection_date"/>
        <s v="inspection.inspection_type_id"/>
        <s v="inspection.number_of_violations"/>
        <s v="inspection.date_entered"/>
        <s v="inspection.notification_id"/>
        <s v="inspection.original_reinspect_date"/>
        <s v="inspection.misc_reinspect_date"/>
        <s v="inspection.date_abated"/>
        <s v="inspection.date_complied"/>
        <s v="inspection.original_inspector_number"/>
        <s v="inspection.create_date"/>
        <s v="inspection.current_flag"/>
        <s v="inspection.removed_flag"/>
        <s v="inspection.etl_job"/>
        <s v="inspection.update_date"/>
        <s v="assessment.assessment_id"/>
        <s v="assessment.parcel_id"/>
        <s v="assessment.assessment_date"/>
        <s v="assessment.assessment_amount"/>
        <s v="assessment.land_value"/>
        <s v="assessment.improvement_value"/>
        <s v="assessment.bill_land"/>
        <s v="assessment.bill_impr"/>
        <s v="assessment.apr_land"/>
        <s v="assessment.cost_apr_impove"/>
        <s v="assessment.asmt_appeal_year"/>
        <s v="assessment.asmt_appeal_num"/>
        <s v="assessment.asmt_appeal_type"/>
        <s v="assessment.prior_asd_land"/>
        <s v="assessment.prior_asd_improve"/>
        <s v="assessment.prior_asd_total"/>
        <s v="assessment.create_date"/>
        <s v="assessment.current_flag"/>
        <s v="assessment.removed_flag"/>
        <s v="assessment.etl_job"/>
        <s v="assessment.update_date"/>
        <s v="tax_delinquency.tax_delinquency_id"/>
        <s v="tax_delinquency.legal_entity_id"/>
        <s v="tax_delinquency.last_paid_year"/>
        <s v="tax_delinquency.amount_delinquent"/>
        <s v="tax_delinquency.create_date"/>
        <s v="tax_delinquency.current_flag"/>
        <s v="tax_delinquency.removed_flag"/>
        <s v="tax_delinquency.etl_job"/>
        <s v="tax_delinquency.update_date"/>
        <s v="fee.fee_id"/>
        <s v="fee.fee_debit_ammount"/>
        <s v="fee.fee_credit_ammount"/>
        <s v="fee.create_date"/>
        <s v="fee.current_flag"/>
        <s v="fee.removed_flag"/>
        <s v="fee.etl_job"/>
        <s v="fee.update_date"/>
        <s v="notification.notification_id"/>
        <s v="notification.notification_date"/>
        <s v="notification.notification_type"/>
        <s v="notification.parcel_id"/>
        <s v="notification.notification_source"/>
        <s v="notification.manage_id"/>
        <s v="notification.create_date"/>
        <s v="notification.current_flag"/>
        <s v="notification.removed_flag"/>
        <s v="notification.etl_job"/>
        <s v="notification.update_date"/>
        <s v="municipality.municipality_id"/>
        <s v="municipality.municipality"/>
        <s v="municipality.create_date"/>
        <s v="municipality.current_flag"/>
        <s v="municipality.removed_flag"/>
        <s v="municipality.etl_job"/>
        <s v="municipality.update_date"/>
        <s v="division.division_id"/>
        <s v="division.division"/>
        <s v="division.create_date"/>
        <s v="division.current_flag"/>
        <s v="division.removed_flag"/>
        <s v="division.etl_job"/>
        <s v="division.update_date"/>
        <s v="service_type.service_type_id"/>
        <s v="service_type.service_type"/>
        <s v="service_type.create_date"/>
        <s v="service_type.current_flag"/>
        <s v="service_type.removed_flag"/>
        <s v="service_type.etl_job"/>
        <s v="service_type.update_date"/>
        <s v="zoning_class.zoning_class_id"/>
        <s v="zoning_class.zoning_class"/>
        <s v="zoning_class.create_date"/>
        <s v="zoning_class.current_flag"/>
        <s v="zoning_class.removed_flag"/>
        <s v="zoning_class.etl_job"/>
        <s v="zoning_class.update_date"/>
        <s v="county_id_mapping.parcel_id"/>
        <s v="county_id_mapping.municpal_parcel_id"/>
        <s v="county_id_mapping.municipality_id"/>
        <s v="county_id_mapping.create_date"/>
        <s v="county_id_mapping.current_flag"/>
        <s v="county_id_mapping.removed_flag"/>
        <s v="county_id_mapping.etl_job"/>
        <s v="county_id_mapping.update_date"/>
        <s v="use_type.use_type_id"/>
        <s v="use_type.use_type"/>
        <s v="use_type.create_date"/>
        <s v="use_type.current_flag"/>
        <s v="use_type.removed_flag"/>
        <s v="use_type.etl_job"/>
        <s v="use_type.update_date"/>
        <s v="permit_type.permit_type_id"/>
        <s v="permit_type.permit_type"/>
        <s v="permit_type.create_date"/>
        <s v="permit_type.current_flag"/>
        <s v="permit_type.removed_flag"/>
        <s v="permit_type.etl_job"/>
        <s v="permit_type.update_date"/>
        <s v="inspection_type.inspection_type_id"/>
        <s v="inspection_type.inspection_type"/>
        <s v="inspection_type.create_date"/>
        <s v="inspection_type.current_flag"/>
        <s v="inspection_type.removed_flag"/>
        <s v="inspection_type.etl_job"/>
        <s v="inspection_type.update_date"/>
        <s v="."/>
        <s v="municipal_parcel_id_mapping.parcel_id"/>
        <s v="municipal_parcel_id_mapping.municipality_id"/>
        <s v="county_id_mapping.county_id"/>
        <s v="county_id_mapping.county_entiry_id_type"/>
        <s v="county_id_mapping.county_entity_id"/>
        <s v="county_id_mapping.redb_parcel_id"/>
        <s v="parcel.redb_parcel_id"/>
        <s v="building.commercial_building"/>
        <s v="building.residential_building"/>
        <s v="unit.building_section"/>
        <s v="parcel.redb_address_id"/>
        <s v="-.-"/>
        <m/>
      </sharedItems>
    </cacheField>
    <cacheField name="Occourances" numFmtId="0">
      <sharedItems containsString="0" containsBlank="1" containsNumber="1" containsInteger="1">
        <n v="1.0"/>
        <n v="2.0"/>
        <m/>
        <n v="5.0"/>
      </sharedItems>
    </cacheField>
    <cacheField name="Primary Key" numFmtId="0">
      <sharedItems>
        <b v="1"/>
        <b v="0"/>
      </sharedItems>
    </cacheField>
    <cacheField name="Not Null" numFmtId="0">
      <sharedItems>
        <b v="0"/>
        <b v="1"/>
      </sharedItems>
    </cacheField>
    <cacheField name="RB.Core Type" numFmtId="0">
      <sharedItems containsBlank="1">
        <s v="varchar"/>
        <m/>
        <s v="int"/>
        <s v="float"/>
        <s v="date"/>
        <s v="boolean"/>
        <s v="-"/>
        <s v="type mismatch"/>
      </sharedItems>
    </cacheField>
    <cacheField name="Needs Map" numFmtId="0">
      <sharedItems containsBlank="1">
        <b v="0"/>
        <b v="1"/>
        <m/>
        <s v="CODE"/>
        <s v="LOOKUP"/>
        <s v="data"/>
        <s v="-"/>
      </sharedItems>
    </cacheField>
    <cacheField name="Has Map" numFmtId="0">
      <sharedItems containsBlank="1">
        <b v="0"/>
        <m/>
      </sharedItems>
    </cacheField>
    <cacheField name="Maps to REDB Table" numFmtId="0">
      <sharedItems containsBlank="1">
        <m/>
        <s v="legal_entity"/>
        <s v="municipality"/>
        <s v="zoning_class"/>
        <s v="address"/>
        <s v="parcel"/>
        <s v="use_type"/>
        <s v="building"/>
        <s v="permit_type"/>
        <s v="unit"/>
        <s v="division"/>
        <s v="service_type"/>
        <s v="fee"/>
        <s v="inspection"/>
        <s v="inspection_type"/>
        <s v="municipal_parcel_id_mapping"/>
        <s v="-"/>
        <s v="Municipal_Parcel_id_Mapping_history"/>
      </sharedItems>
    </cacheField>
    <cacheField name="Maps to REDB Field" numFmtId="0">
      <sharedItems containsBlank="1">
        <m/>
        <s v="legal_entity_id"/>
        <s v="municipality_id"/>
        <s v="zoning_class_id"/>
        <s v="address_id"/>
        <s v="parcel_id"/>
        <s v="use_type_id"/>
        <s v="building_id"/>
        <s v="permit_type_id"/>
        <s v="unit_id"/>
        <s v="division_id"/>
        <s v="service_type_id"/>
        <s v="fee_id"/>
        <s v="inspection_id"/>
        <s v="inspection_type_id"/>
        <s v="redb_parcel_id"/>
        <s v="-"/>
      </sharedItems>
    </cacheField>
    <cacheField name="Type Check" numFmtId="0">
      <sharedItems containsBlank="1">
        <b v="0"/>
        <b v="1"/>
        <m/>
      </sharedItems>
    </cacheField>
    <cacheField name="Table Name" numFmtId="0">
      <sharedItems containsBlank="1">
        <b v="0"/>
        <m/>
        <b v="1"/>
      </sharedItems>
    </cacheField>
    <cacheField name="Field Name" numFmtId="0">
      <sharedItems containsBlank="1">
        <b v="0"/>
        <m/>
        <b v="1"/>
      </sharedItems>
    </cacheField>
    <cacheField name="Map Check" numFmtId="0">
      <sharedItems containsBlank="1">
        <b v="0"/>
        <m/>
        <b v="1"/>
      </sharedItems>
    </cacheField>
    <cacheField name="Field Array" numFmtId="0">
      <sharedItems containsBlank="1">
        <m/>
        <s v="county_id;INT;FALSE;FALSE"/>
      </sharedItems>
    </cacheField>
    <cacheField name="Key Array" numFmtId="0">
      <sharedItems containsBlank="1">
        <m/>
        <s v="county_id_mapping;county_id;Municipal_Parcel_id_Mapping_history;redb_parcel_id"/>
      </sharedItems>
    </cacheField>
    <cacheField name="Old Scratch Notes" numFmtId="0">
      <sharedItems containsBlank="1">
        <m/>
        <s v="combine and start at 60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SQL &amp; XML Generators" cacheId="0" dataCaption="" createdVersion="6" compact="0" compactData="0">
  <location ref="A4:C6" firstHeaderRow="0" firstDataRow="2" firstDataCol="0" rowPageCount="2" colPageCount="1"/>
  <pivotFields>
    <pivotField name="Master Index" axis="axisPage" compact="0" outline="0" multipleItemSelectionAllowed="1" showAll="0">
      <items>
        <item x="0"/>
        <item x="1"/>
        <item x="2"/>
        <item x="3"/>
        <item t="default"/>
      </items>
    </pivotField>
    <pivotField name="Color by Table" compact="0" outline="0" multipleItemSelectionAllowed="1" showAll="0">
      <items>
        <item x="0"/>
        <item x="1"/>
        <item x="2"/>
        <item x="3"/>
        <item t="default"/>
      </items>
    </pivotField>
    <pivotField name="Include in Intirim?" axis="axisPage" compact="0" outline="0" multipleItemSelectionAllowed="1" showAll="0">
      <items>
        <item x="0"/>
        <item h="1" x="1"/>
        <item t="default"/>
      </items>
    </pivotField>
    <pivotField name="REDB.CORE_HISTORY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REDB.CORE TABLE" axis="axisRow" compact="0" outline="0" multipleItemSelectionAllowed="1" showAll="0" sortType="ascending" defaultSubtotal="0">
      <items>
        <item x="21"/>
        <item x="23"/>
        <item x="4"/>
        <item x="9"/>
        <item x="1"/>
        <item x="7"/>
        <item x="17"/>
        <item x="14"/>
        <item x="11"/>
        <item x="8"/>
        <item x="20"/>
        <item x="3"/>
        <item x="22"/>
        <item x="13"/>
        <item x="12"/>
        <item x="0"/>
        <item x="5"/>
        <item x="19"/>
        <item x="6"/>
        <item x="15"/>
        <item x="10"/>
        <item x="2"/>
        <item x="18"/>
        <item x="16"/>
      </items>
    </pivotField>
    <pivotField name="REDB Core Field" axis="axisRow" compact="0" outline="0" multipleItemSelectionAllowed="1" showAll="0" sortType="ascending">
      <items>
        <item h="1" x="139"/>
        <item h="1" x="148"/>
        <item h="1" x="8"/>
        <item h="1" x="123"/>
        <item h="1" x="83"/>
        <item h="1" x="74"/>
        <item h="1" x="76"/>
        <item h="1" x="113"/>
        <item x="116"/>
        <item x="117"/>
        <item x="115"/>
        <item h="1" x="15"/>
        <item h="1" x="16"/>
        <item h="1" x="17"/>
        <item h="1" x="108"/>
        <item h="1" x="107"/>
        <item h="1" x="106"/>
        <item h="1" x="59"/>
        <item h="1" x="112"/>
        <item h="1" x="111"/>
        <item h="1" x="41"/>
        <item h="1" x="38"/>
        <item h="1" x="39"/>
        <item h="1" x="40"/>
        <item h="1" x="37"/>
        <item h="1" x="36"/>
        <item h="1" x="27"/>
        <item x="146"/>
        <item h="1" x="79"/>
        <item h="1" x="84"/>
        <item x="57"/>
        <item h="1" x="13"/>
        <item h="1" x="53"/>
        <item h="1" x="58"/>
        <item x="68"/>
        <item x="1"/>
        <item x="144"/>
        <item h="1" x="78"/>
        <item h="1" x="93"/>
        <item h="1" x="95"/>
        <item h="1" x="50"/>
        <item h="1" x="75"/>
        <item h="1" x="114"/>
        <item x="71"/>
        <item h="1" x="69"/>
        <item x="141"/>
        <item x="142"/>
        <item x="140"/>
        <item h="1" x="22"/>
        <item h="1" x="23"/>
        <item h="1" x="103"/>
        <item h="1" x="104"/>
        <item h="1" x="100"/>
        <item h="1" x="28"/>
        <item x="80"/>
        <item h="1" x="131"/>
        <item h="1" x="88"/>
        <item h="1" x="81"/>
        <item h="1" x="25"/>
        <item x="33"/>
        <item h="1" x="125"/>
        <item h="1" x="124"/>
        <item h="1" x="90"/>
        <item h="1" x="49"/>
        <item h="1" x="47"/>
        <item h="1" x="14"/>
        <item h="1" x="54"/>
        <item x="56"/>
        <item h="1" x="32"/>
        <item h="1" x="55"/>
        <item h="1" x="110"/>
        <item h="1" x="97"/>
        <item h="1" x="94"/>
        <item h="1" x="138"/>
        <item h="1" x="98"/>
        <item h="1" x="77"/>
        <item h="1" x="109"/>
        <item h="1" x="122"/>
        <item h="1" x="18"/>
        <item h="1" x="9"/>
        <item h="1" x="60"/>
        <item x="61"/>
        <item x="62"/>
        <item h="1" x="44"/>
        <item h="1" x="42"/>
        <item h="1" x="43"/>
        <item h="1" x="45"/>
        <item h="1" x="129"/>
        <item h="1" x="102"/>
        <item h="1" x="130"/>
        <item h="1" x="6"/>
        <item h="1" x="134"/>
        <item h="1" x="21"/>
        <item h="1" x="11"/>
        <item h="1" x="85"/>
        <item h="1" x="126"/>
        <item h="1" x="92"/>
        <item h="1" x="128"/>
        <item h="1" x="127"/>
        <item h="1" x="99"/>
        <item h="1" x="82"/>
        <item h="1" x="86"/>
        <item h="1" x="105"/>
        <item h="1" x="101"/>
        <item h="1" x="5"/>
        <item x="0"/>
        <item x="2"/>
        <item x="3"/>
        <item h="1" x="72"/>
        <item h="1" x="73"/>
        <item h="1" x="137"/>
        <item h="1" x="136"/>
        <item h="1" x="4"/>
        <item h="1" x="119"/>
        <item h="1" x="118"/>
        <item h="1" x="120"/>
        <item x="147"/>
        <item x="143"/>
        <item h="1" x="24"/>
        <item x="145"/>
        <item h="1" x="46"/>
        <item h="1" x="20"/>
        <item h="1" x="19"/>
        <item x="67"/>
        <item h="1" x="91"/>
        <item h="1" x="87"/>
        <item h="1" x="132"/>
        <item h="1" x="89"/>
        <item h="1" x="35"/>
        <item h="1" x="30"/>
        <item x="70"/>
        <item h="1" x="96"/>
        <item h="1" x="34"/>
        <item h="1" x="48"/>
        <item x="65"/>
        <item h="1" x="64"/>
        <item x="66"/>
        <item x="63"/>
        <item h="1" x="121"/>
        <item h="1" x="51"/>
        <item h="1" x="26"/>
        <item h="1" x="135"/>
        <item h="1" x="29"/>
        <item h="1" x="10"/>
        <item h="1" x="52"/>
        <item h="1" x="31"/>
        <item x="12"/>
        <item x="133"/>
        <item h="1" x="7"/>
        <item t="default"/>
      </items>
    </pivotField>
    <pivotField name="table.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name="Occourances" compact="0" outline="0" multipleItemSelectionAllowed="1" showAll="0">
      <items>
        <item x="0"/>
        <item x="1"/>
        <item x="2"/>
        <item x="3"/>
        <item t="default"/>
      </items>
    </pivotField>
    <pivotField name="Primary Key" compact="0" outline="0" multipleItemSelectionAllowed="1" showAll="0">
      <items>
        <item x="0"/>
        <item x="1"/>
        <item t="default"/>
      </items>
    </pivotField>
    <pivotField name="Not Null" compact="0" outline="0" multipleItemSelectionAllowed="1" showAll="0">
      <items>
        <item x="0"/>
        <item x="1"/>
        <item t="default"/>
      </items>
    </pivotField>
    <pivotField name="RB.Core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eeds Map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as Map" compact="0" outline="0" multipleItemSelectionAllowed="1" showAll="0">
      <items>
        <item x="0"/>
        <item x="1"/>
        <item t="default"/>
      </items>
    </pivotField>
    <pivotField name="Maps to REDB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aps to REDB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4"/>
    <field x="5"/>
  </rowFields>
  <pageFields>
    <pageField fld="2"/>
    <pageField fld="0"/>
  </pageFields>
  <filters>
    <filter fld="0" type="captionBetween" evalOrder="-1" id="2" stringValue1="2" stringValue2="245">
      <autoFilter ref="A1">
        <filterColumn colId="0">
          <customFilters and="1">
            <customFilter operator="greaterThanOrEqual" val="2"/>
            <customFilter operator="lessThanOrEqual" val="245"/>
          </customFilters>
        </filterColumn>
      </autoFilter>
    </filter>
  </filters>
</pivotTableDefinition>
</file>

<file path=xl/pivotTables/pivotTable2.xml><?xml version="1.0" encoding="utf-8"?>
<pivotTableDefinition xmlns="http://schemas.openxmlformats.org/spreadsheetml/2006/main" name="DBDiagram.io Generator" cacheId="1" dataCaption="" rowGrandTotals="0" compact="0" compactData="0">
  <location ref="A1:C129" firstHeaderRow="0" firstDataRow="2" firstDataCol="0"/>
  <pivotFields>
    <pivotField name="Master Type" compact="0" outline="0" multipleItemSelectionAllowed="1" showAll="0">
      <items>
        <item x="0"/>
        <item x="1"/>
        <item x="2"/>
        <item x="3"/>
        <item t="default"/>
      </items>
    </pivotField>
    <pivotField name="Master Index" compact="0" outline="0" multipleItemSelectionAllowed="1" showAll="0">
      <items>
        <item x="0"/>
        <item x="1"/>
        <item x="2"/>
        <item x="3"/>
        <item t="default"/>
      </items>
    </pivotField>
    <pivotField name="Color by Table" compact="0" outline="0" multipleItemSelectionAllowed="1" showAll="0">
      <items>
        <item x="0"/>
        <item x="1"/>
        <item x="2"/>
        <item x="3"/>
        <item t="default"/>
      </items>
    </pivotField>
    <pivotField name="Include in Intirim?" compact="0" outline="0" multipleItemSelectionAllowed="1" showAll="0">
      <items>
        <item x="0"/>
        <item x="1"/>
        <item t="default"/>
      </items>
    </pivotField>
    <pivotField name="REDB.CORE_HISTORY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REDB.CORE TABLE" axis="axisRow" compact="0" outline="0" multipleItemSelectionAllowed="1" showAll="0" sortType="ascending">
      <items>
        <item x="21"/>
        <item x="23"/>
        <item x="25"/>
        <item x="26"/>
        <item x="4"/>
        <item x="9"/>
        <item x="28"/>
        <item x="1"/>
        <item x="31"/>
        <item x="7"/>
        <item x="17"/>
        <item x="24"/>
        <item x="14"/>
        <item x="11"/>
        <item x="38"/>
        <item x="8"/>
        <item x="20"/>
        <item x="3"/>
        <item x="22"/>
        <item x="13"/>
        <item x="12"/>
        <item x="0"/>
        <item x="27"/>
        <item x="5"/>
        <item x="19"/>
        <item x="32"/>
        <item x="6"/>
        <item x="15"/>
        <item x="36"/>
        <item x="30"/>
        <item x="10"/>
        <item x="34"/>
        <item x="37"/>
        <item x="2"/>
        <item x="18"/>
        <item x="35"/>
        <item x="29"/>
        <item x="33"/>
        <item x="16"/>
        <item t="default"/>
      </items>
    </pivotField>
    <pivotField name="REDB Core Field" axis="axisRow" compact="0" outline="0" multipleItemSelectionAllowed="1" showAll="0" sortType="ascending">
      <items>
        <item h="1" x="139"/>
        <item h="1" x="148"/>
        <item h="1" x="229"/>
        <item h="1" x="179"/>
        <item h="1" x="171"/>
        <item x="8"/>
        <item x="174"/>
        <item x="175"/>
        <item h="1" x="123"/>
        <item h="1" x="83"/>
        <item h="1" x="74"/>
        <item x="76"/>
        <item h="1" x="203"/>
        <item x="230"/>
        <item x="113"/>
        <item h="1" x="116"/>
        <item h="1" x="117"/>
        <item h="1" x="115"/>
        <item h="1" x="15"/>
        <item h="1" x="16"/>
        <item h="1" x="17"/>
        <item h="1" x="188"/>
        <item h="1" x="201"/>
        <item h="1" x="200"/>
        <item h="1" x="202"/>
        <item h="1" x="198"/>
        <item h="1" x="197"/>
        <item h="1" x="199"/>
        <item h="1" x="108"/>
        <item h="1" x="107"/>
        <item h="1" x="106"/>
        <item h="1" x="220"/>
        <item h="1" x="186"/>
        <item h="1" x="187"/>
        <item h="1" x="59"/>
        <item x="166"/>
        <item x="167"/>
        <item x="165"/>
        <item x="164"/>
        <item h="1" x="112"/>
        <item x="111"/>
        <item h="1" x="41"/>
        <item h="1" x="38"/>
        <item h="1" x="39"/>
        <item h="1" x="40"/>
        <item h="1" x="37"/>
        <item h="1" x="36"/>
        <item x="157"/>
        <item x="158"/>
        <item x="159"/>
        <item x="149"/>
        <item h="1" x="161"/>
        <item x="154"/>
        <item x="156"/>
        <item x="151"/>
        <item x="27"/>
        <item x="181"/>
        <item x="180"/>
        <item x="162"/>
        <item x="160"/>
        <item h="1" x="146"/>
        <item x="155"/>
        <item x="150"/>
        <item x="153"/>
        <item x="79"/>
        <item x="84"/>
        <item x="57"/>
        <item h="1" x="209"/>
        <item h="1" x="13"/>
        <item x="219"/>
        <item x="218"/>
        <item h="1" x="53"/>
        <item h="1" x="58"/>
        <item x="176"/>
        <item h="1" x="68"/>
        <item h="1" x="1"/>
        <item h="1" x="144"/>
        <item x="231"/>
        <item h="1" x="78"/>
        <item h="1" x="93"/>
        <item h="1" x="95"/>
        <item x="50"/>
        <item x="75"/>
        <item h="1" x="114"/>
        <item h="1" x="204"/>
        <item h="1" x="71"/>
        <item h="1" x="69"/>
        <item h="1" x="141"/>
        <item h="1" x="142"/>
        <item h="1" x="226"/>
        <item h="1" x="140"/>
        <item h="1" x="22"/>
        <item h="1" x="23"/>
        <item x="103"/>
        <item x="104"/>
        <item x="100"/>
        <item h="1" x="28"/>
        <item h="1" x="80"/>
        <item x="233"/>
        <item h="1" x="131"/>
        <item h="1" x="88"/>
        <item h="1" x="81"/>
        <item x="232"/>
        <item h="1" x="25"/>
        <item x="183"/>
        <item x="33"/>
        <item h="1" x="125"/>
        <item h="1" x="124"/>
        <item h="1" x="90"/>
        <item h="1" x="49"/>
        <item h="1" x="47"/>
        <item x="182"/>
        <item x="14"/>
        <item h="1" x="193"/>
        <item h="1" x="54"/>
        <item x="172"/>
        <item x="56"/>
        <item h="1" x="223"/>
        <item h="1" x="225"/>
        <item h="1" x="224"/>
        <item h="1" x="32"/>
        <item x="185"/>
        <item h="1" x="55"/>
        <item x="173"/>
        <item x="110"/>
        <item h="1" x="215"/>
        <item x="97"/>
        <item x="94"/>
        <item h="1" x="138"/>
        <item x="98"/>
        <item x="77"/>
        <item x="194"/>
        <item x="109"/>
        <item x="122"/>
        <item h="1" x="18"/>
        <item h="1" x="9"/>
        <item x="60"/>
        <item h="1" x="61"/>
        <item h="1" x="62"/>
        <item h="1" x="44"/>
        <item h="1" x="42"/>
        <item h="1" x="43"/>
        <item h="1" x="45"/>
        <item x="169"/>
        <item x="168"/>
        <item x="170"/>
        <item h="1" x="129"/>
        <item h="1" x="191"/>
        <item h="1" x="102"/>
        <item h="1" x="130"/>
        <item h="1" x="6"/>
        <item h="1" x="134"/>
        <item h="1" x="21"/>
        <item h="1" x="11"/>
        <item x="216"/>
        <item h="1" x="85"/>
        <item h="1" x="126"/>
        <item h="1" x="92"/>
        <item h="1" x="128"/>
        <item h="1" x="127"/>
        <item h="1" x="192"/>
        <item x="99"/>
        <item x="82"/>
        <item h="1" x="86"/>
        <item x="105"/>
        <item h="1" x="101"/>
        <item x="5"/>
        <item h="1" x="227"/>
        <item h="1" x="228"/>
        <item x="0"/>
        <item h="1" x="2"/>
        <item h="1" x="3"/>
        <item x="72"/>
        <item h="1" x="73"/>
        <item h="1" x="137"/>
        <item x="136"/>
        <item h="1" x="217"/>
        <item h="1" x="4"/>
        <item h="1" x="119"/>
        <item h="1" x="118"/>
        <item h="1" x="120"/>
        <item h="1" x="206"/>
        <item h="1" x="205"/>
        <item h="1" x="207"/>
        <item h="1" x="208"/>
        <item h="1" x="195"/>
        <item h="1" x="196"/>
        <item h="1" x="147"/>
        <item h="1" x="143"/>
        <item h="1" x="24"/>
        <item x="178"/>
        <item h="1" x="211"/>
        <item h="1" x="210"/>
        <item x="163"/>
        <item h="1" x="145"/>
        <item h="1" x="46"/>
        <item x="20"/>
        <item x="19"/>
        <item x="67"/>
        <item h="1" x="91"/>
        <item x="87"/>
        <item h="1" x="132"/>
        <item h="1" x="89"/>
        <item h="1" x="35"/>
        <item h="1" x="221"/>
        <item h="1" x="189"/>
        <item h="1" x="30"/>
        <item h="1" x="70"/>
        <item h="1" x="96"/>
        <item h="1" x="34"/>
        <item x="152"/>
        <item h="1" x="48"/>
        <item x="184"/>
        <item x="65"/>
        <item h="1" x="64"/>
        <item x="66"/>
        <item x="63"/>
        <item h="1" x="222"/>
        <item h="1" x="121"/>
        <item h="1" x="190"/>
        <item h="1" x="51"/>
        <item h="1" x="26"/>
        <item h="1" x="135"/>
        <item h="1" x="29"/>
        <item h="1" x="214"/>
        <item x="10"/>
        <item h="1" x="213"/>
        <item h="1" x="52"/>
        <item h="1" x="212"/>
        <item h="1" x="31"/>
        <item x="177"/>
        <item h="1" x="12"/>
        <item h="1" x="133"/>
        <item x="7"/>
        <item t="default"/>
      </items>
    </pivotField>
    <pivotField name="table.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name="Occourances" compact="0" outline="0" multipleItemSelectionAllowed="1" showAll="0">
      <items>
        <item x="0"/>
        <item x="1"/>
        <item x="2"/>
        <item x="3"/>
        <item t="default"/>
      </items>
    </pivotField>
    <pivotField name="Primary Key" compact="0" outline="0" multipleItemSelectionAllowed="1" showAll="0">
      <items>
        <item x="0"/>
        <item x="1"/>
        <item x="2"/>
        <item t="default"/>
      </items>
    </pivotField>
    <pivotField name="Not Null" compact="0" outline="0" multipleItemSelectionAllowed="1" showAll="0">
      <items>
        <item x="0"/>
        <item x="1"/>
        <item x="2"/>
        <item t="default"/>
      </items>
    </pivotField>
    <pivotField name="RB.Core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eeds Map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as Map" compact="0" outline="0" multipleItemSelectionAllowed="1" showAll="0">
      <items>
        <item x="0"/>
        <item x="1"/>
        <item t="default"/>
      </items>
    </pivotField>
    <pivotField name="Maps to REDB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aps to REDB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ype Check" compact="0" outline="0" multipleItemSelectionAllowed="1" showAll="0">
      <items>
        <item x="0"/>
        <item x="1"/>
        <item x="2"/>
        <item t="default"/>
      </items>
    </pivotField>
    <pivotField name="Table Name" compact="0" outline="0" multipleItemSelectionAllowed="1" showAll="0">
      <items>
        <item x="0"/>
        <item x="1"/>
        <item x="2"/>
        <item t="default"/>
      </items>
    </pivotField>
    <pivotField name="Field Name" compact="0" outline="0" multipleItemSelectionAllowed="1" showAll="0">
      <items>
        <item x="0"/>
        <item x="1"/>
        <item x="2"/>
        <item t="default"/>
      </items>
    </pivotField>
    <pivotField name="Map Check" compact="0" outline="0" multipleItemSelectionAllowed="1" showAll="0">
      <items>
        <item x="0"/>
        <item x="1"/>
        <item x="2"/>
        <item t="default"/>
      </items>
    </pivotField>
    <pivotField name="Field Array" compact="0" outline="0" multipleItemSelectionAllowed="1" showAll="0">
      <items>
        <item x="0"/>
        <item x="1"/>
        <item t="default"/>
      </items>
    </pivotField>
    <pivotField name="Key Array" compact="0" outline="0" multipleItemSelectionAllowed="1" showAll="0">
      <items>
        <item x="0"/>
        <item x="1"/>
        <item t="default"/>
      </items>
    </pivotField>
    <pivotField name="Old Scratch Notes" compact="0" outline="0" multipleItemSelectionAllowed="1" showAll="0">
      <items>
        <item x="0"/>
        <item x="1"/>
        <item t="default"/>
      </items>
    </pivotField>
    <pivotField name=" " compact="0" outline="0" multipleItemSelectionAllowed="1" showAll="0">
      <items>
        <item x="0"/>
        <item t="default"/>
      </items>
    </pivotField>
    <pivotField name="Generate XML?" compact="0" outline="0" multipleItemSelectionAllowed="1" showAll="0">
      <items>
        <item x="0"/>
        <item x="1"/>
        <item x="2"/>
        <item t="default"/>
      </items>
    </pivotField>
    <pivotField name="&quot;Key&quot;?" compact="0" outline="0" multipleItemSelectionAllowed="1" showAll="0">
      <items>
        <item x="0"/>
        <item x="1"/>
        <item x="2"/>
        <item t="default"/>
      </items>
    </pivotField>
    <pivotField name="Single Line&#10;(for copy/paste)" compact="0" outline="0" multipleItemSelectionAllowed="1" showAll="0">
      <items>
        <item x="0"/>
        <item x="1"/>
        <item x="2"/>
        <item t="default"/>
      </items>
    </pivotField>
    <pivotField name="-&gt;" compact="0" outline="0" multipleItemSelectionAllowed="1" showAll="0">
      <items>
        <item x="0"/>
        <item t="default"/>
      </items>
    </pivotField>
    <pivotField name="Carriage Returns Added&#10;(for spot checks)" compact="0" outline="0" multipleItemSelectionAllowed="1" showAll="0">
      <items>
        <item x="0"/>
        <item x="1"/>
        <item x="2"/>
        <item t="default"/>
      </items>
    </pivotField>
    <pivotField name="&lt;-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Generate SQL?" compact="0" outline="0" multipleItemSelectionAllowed="1" showAll="0">
      <items>
        <item x="0"/>
        <item x="1"/>
        <item x="2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not null2" compact="0" outline="0" multipleItemSelectionAllowed="1" showAll="0">
      <items>
        <item x="0"/>
        <item x="1"/>
        <item x="2"/>
        <item t="default"/>
      </items>
    </pivotField>
    <pivotField name="Table Creation Order" compact="0" outline="0" multipleItemSelectionAllowed="1" showAll="0">
      <items>
        <item x="0"/>
        <item x="1"/>
        <item x="2"/>
        <item x="3"/>
        <item t="default"/>
      </items>
    </pivotField>
    <pivotField name="Table Creato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ield Creator" compact="0" outline="0" multipleItemSelectionAllowed="1" showAll="0">
      <items>
        <item x="0"/>
        <item t="default"/>
      </items>
    </pivotField>
    <pivotField name="Foreign Key Creator" compact="0" outline="0" multipleItemSelectionAllowed="1" showAll="0">
      <items>
        <item x="0"/>
        <item t="default"/>
      </items>
    </pivotField>
    <pivotField name="single line&#10;(for copy/paste)2" compact="0" outline="0" multipleItemSelectionAllowed="1" showAll="0">
      <items>
        <item x="0"/>
        <item x="1"/>
        <item x="2"/>
        <item t="default"/>
      </items>
    </pivotField>
    <pivotField name="-&gt;2" compact="0" outline="0" multipleItemSelectionAllowed="1" showAll="0">
      <items>
        <item x="0"/>
        <item t="default"/>
      </items>
    </pivotField>
    <pivotField name="carriage returns added&#10;(for spot checks)2" compact="0" outline="0" multipleItemSelectionAllowed="1" showAll="0">
      <items>
        <item x="0"/>
        <item x="1"/>
        <item x="2"/>
        <item t="default"/>
      </items>
    </pivotField>
    <pivotField name="&lt;-2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  <pivotField name=" 11" compact="0" outline="0" multipleItemSelectionAllowed="1" showAll="0">
      <items>
        <item x="0"/>
        <item t="default"/>
      </items>
    </pivotField>
    <pivotField name=" 12" compact="0" outline="0" multipleItemSelectionAllowed="1" showAll="0">
      <items>
        <item x="0"/>
        <item t="default"/>
      </items>
    </pivotField>
    <pivotField name=" 13" compact="0" outline="0" multipleItemSelectionAllowed="1" showAll="0">
      <items>
        <item x="0"/>
        <item t="default"/>
      </items>
    </pivotField>
    <pivotField name=" 14" compact="0" outline="0" multipleItemSelectionAllowed="1" showAll="0">
      <items>
        <item x="0"/>
        <item t="default"/>
      </items>
    </pivotField>
  </pivotFields>
  <rowFields>
    <field x="5"/>
    <field x="6"/>
  </rowFields>
</pivotTableDefinition>
</file>

<file path=xl/pivotTables/pivotTable3.xml><?xml version="1.0" encoding="utf-8"?>
<pivotTableDefinition xmlns="http://schemas.openxmlformats.org/spreadsheetml/2006/main" name="Testing Pivot" cacheId="2" dataCaption="" compact="0" compactData="0">
  <location ref="A1:E10" firstHeaderRow="0" firstDataRow="0" firstDataCol="0"/>
  <pivotFields>
    <pivotField name="Master Index" compact="0" outline="0" multipleItemSelectionAllowed="1" showAll="0">
      <items>
        <item x="0"/>
        <item x="1"/>
        <item x="2"/>
        <item x="3"/>
        <item t="default"/>
      </items>
    </pivotField>
    <pivotField name="Color by Table" compact="0" outline="0" multipleItemSelectionAllowed="1" showAll="0">
      <items>
        <item x="0"/>
        <item x="1"/>
        <item x="2"/>
        <item x="3"/>
        <item t="default"/>
      </items>
    </pivotField>
    <pivotField name="Include in Intirim?" compact="0" outline="0" multipleItemSelectionAllowed="1" showAll="0">
      <items>
        <item x="0"/>
        <item x="1"/>
        <item t="default"/>
      </items>
    </pivotField>
    <pivotField name="REDB.CORE_HISTORY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REDB.CORE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REDB Core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name="table.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name="Occourances" compact="0" outline="0" multipleItemSelectionAllowed="1" showAll="0">
      <items>
        <item x="0"/>
        <item x="1"/>
        <item x="2"/>
        <item x="3"/>
        <item t="default"/>
      </items>
    </pivotField>
    <pivotField name="Primary Key" compact="0" outline="0" multipleItemSelectionAllowed="1" showAll="0">
      <items>
        <item x="0"/>
        <item x="1"/>
        <item t="default"/>
      </items>
    </pivotField>
    <pivotField name="Not Null" compact="0" outline="0" multipleItemSelectionAllowed="1" showAll="0">
      <items>
        <item x="0"/>
        <item x="1"/>
        <item t="default"/>
      </items>
    </pivotField>
    <pivotField name="RB.Core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eeds Map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as Map" compact="0" outline="0" multipleItemSelectionAllowed="1" showAll="0">
      <items>
        <item x="0"/>
        <item x="1"/>
        <item t="default"/>
      </items>
    </pivotField>
    <pivotField name="Maps to REDB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aps to REDB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ype Check" compact="0" outline="0" multipleItemSelectionAllowed="1" showAll="0">
      <items>
        <item x="0"/>
        <item x="1"/>
        <item x="2"/>
        <item t="default"/>
      </items>
    </pivotField>
    <pivotField name="Table Name" compact="0" outline="0" multipleItemSelectionAllowed="1" showAll="0">
      <items>
        <item x="0"/>
        <item x="1"/>
        <item x="2"/>
        <item t="default"/>
      </items>
    </pivotField>
    <pivotField name="Field Name" compact="0" outline="0" multipleItemSelectionAllowed="1" showAll="0">
      <items>
        <item x="0"/>
        <item x="1"/>
        <item x="2"/>
        <item t="default"/>
      </items>
    </pivotField>
    <pivotField name="Map Check" compact="0" outline="0" multipleItemSelectionAllowed="1" showAll="0">
      <items>
        <item x="0"/>
        <item x="1"/>
        <item x="2"/>
        <item t="default"/>
      </items>
    </pivotField>
    <pivotField name="Field Array" compact="0" outline="0" multipleItemSelectionAllowed="1" showAll="0">
      <items>
        <item x="0"/>
        <item x="1"/>
        <item t="default"/>
      </items>
    </pivotField>
    <pivotField name="Key Array" compact="0" outline="0" multipleItemSelectionAllowed="1" showAll="0">
      <items>
        <item x="0"/>
        <item x="1"/>
        <item t="default"/>
      </items>
    </pivotField>
    <pivotField name="Old Scratch Notes" compact="0" outline="0" multipleItemSelectionAllowed="1" showAll="0">
      <items>
        <item x="0"/>
        <item x="1"/>
        <item t="default"/>
      </items>
    </pivotField>
  </pivotFields>
  <pivotTableStyleInfo name="Google Sheets Pivot Table Style" showRowHeaders="1" showColHeaders="1" showLastColumn="1"/>
</pivotTableDefinition>
</file>

<file path=xl/pivotTables/pivotTable4.xml><?xml version="1.0" encoding="utf-8"?>
<pivotTableDefinition xmlns="http://schemas.openxmlformats.org/spreadsheetml/2006/main" name="Pivot on City Table" cacheId="2" dataCaption="" compact="0" compactData="0">
  <location ref="A1:E10" firstHeaderRow="0" firstDataRow="0" firstDataCol="0"/>
  <pivotFields>
    <pivotField name="Master Index" compact="0" outline="0" multipleItemSelectionAllowed="1" showAll="0">
      <items>
        <item x="0"/>
        <item x="1"/>
        <item x="2"/>
        <item x="3"/>
        <item t="default"/>
      </items>
    </pivotField>
    <pivotField name="Color by Table" compact="0" outline="0" multipleItemSelectionAllowed="1" showAll="0">
      <items>
        <item x="0"/>
        <item x="1"/>
        <item x="2"/>
        <item x="3"/>
        <item t="default"/>
      </items>
    </pivotField>
    <pivotField name="Include in Intirim?" compact="0" outline="0" multipleItemSelectionAllowed="1" showAll="0">
      <items>
        <item x="0"/>
        <item x="1"/>
        <item t="default"/>
      </items>
    </pivotField>
    <pivotField name="REDB.CORE_HISTORY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REDB.CORE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REDB Core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name="table.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name="Occourances" compact="0" outline="0" multipleItemSelectionAllowed="1" showAll="0">
      <items>
        <item x="0"/>
        <item x="1"/>
        <item x="2"/>
        <item x="3"/>
        <item t="default"/>
      </items>
    </pivotField>
    <pivotField name="Primary Key" compact="0" outline="0" multipleItemSelectionAllowed="1" showAll="0">
      <items>
        <item x="0"/>
        <item x="1"/>
        <item t="default"/>
      </items>
    </pivotField>
    <pivotField name="Not Null" compact="0" outline="0" multipleItemSelectionAllowed="1" showAll="0">
      <items>
        <item x="0"/>
        <item x="1"/>
        <item t="default"/>
      </items>
    </pivotField>
    <pivotField name="RB.Core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eeds Map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as Map" compact="0" outline="0" multipleItemSelectionAllowed="1" showAll="0">
      <items>
        <item x="0"/>
        <item x="1"/>
        <item t="default"/>
      </items>
    </pivotField>
    <pivotField name="Maps to REDB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aps to REDB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ype Check" compact="0" outline="0" multipleItemSelectionAllowed="1" showAll="0">
      <items>
        <item x="0"/>
        <item x="1"/>
        <item x="2"/>
        <item t="default"/>
      </items>
    </pivotField>
    <pivotField name="Table Name" compact="0" outline="0" multipleItemSelectionAllowed="1" showAll="0">
      <items>
        <item x="0"/>
        <item x="1"/>
        <item x="2"/>
        <item t="default"/>
      </items>
    </pivotField>
    <pivotField name="Field Name" compact="0" outline="0" multipleItemSelectionAllowed="1" showAll="0">
      <items>
        <item x="0"/>
        <item x="1"/>
        <item x="2"/>
        <item t="default"/>
      </items>
    </pivotField>
    <pivotField name="Map Check" compact="0" outline="0" multipleItemSelectionAllowed="1" showAll="0">
      <items>
        <item x="0"/>
        <item x="1"/>
        <item x="2"/>
        <item t="default"/>
      </items>
    </pivotField>
    <pivotField name="Field Array" compact="0" outline="0" multipleItemSelectionAllowed="1" showAll="0">
      <items>
        <item x="0"/>
        <item x="1"/>
        <item t="default"/>
      </items>
    </pivotField>
    <pivotField name="Key Array" compact="0" outline="0" multipleItemSelectionAllowed="1" showAll="0">
      <items>
        <item x="0"/>
        <item x="1"/>
        <item t="default"/>
      </items>
    </pivotField>
    <pivotField name="Old Scratch Notes" compact="0" outline="0" multipleItemSelectionAllowed="1" showAll="0">
      <items>
        <item x="0"/>
        <item x="1"/>
        <item t="default"/>
      </items>
    </pivotField>
  </pivotFields>
  <pivotTableStyleInfo name="Google Sheets Pivot Table Style" showRowHeaders="1" showColHeaders="1" showLastColumn="1"/>
</pivotTableDefinition>
</file>

<file path=xl/pivotTables/pivotTable5.xml><?xml version="1.0" encoding="utf-8"?>
<pivotTableDefinition xmlns="http://schemas.openxmlformats.org/spreadsheetml/2006/main" name="Pivot on File Name" cacheId="2" dataCaption="" compact="0" compactData="0">
  <location ref="A1:E10" firstHeaderRow="0" firstDataRow="0" firstDataCol="0"/>
  <pivotFields>
    <pivotField name="Master Index" compact="0" outline="0" multipleItemSelectionAllowed="1" showAll="0">
      <items>
        <item x="0"/>
        <item x="1"/>
        <item x="2"/>
        <item x="3"/>
        <item t="default"/>
      </items>
    </pivotField>
    <pivotField name="Color by Table" compact="0" outline="0" multipleItemSelectionAllowed="1" showAll="0">
      <items>
        <item x="0"/>
        <item x="1"/>
        <item x="2"/>
        <item x="3"/>
        <item t="default"/>
      </items>
    </pivotField>
    <pivotField name="Include in Intirim?" compact="0" outline="0" multipleItemSelectionAllowed="1" showAll="0">
      <items>
        <item x="0"/>
        <item x="1"/>
        <item t="default"/>
      </items>
    </pivotField>
    <pivotField name="REDB.CORE_HISTORY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REDB.CORE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REDB Core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name="table.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name="Occourances" compact="0" outline="0" multipleItemSelectionAllowed="1" showAll="0">
      <items>
        <item x="0"/>
        <item x="1"/>
        <item x="2"/>
        <item x="3"/>
        <item t="default"/>
      </items>
    </pivotField>
    <pivotField name="Primary Key" compact="0" outline="0" multipleItemSelectionAllowed="1" showAll="0">
      <items>
        <item x="0"/>
        <item x="1"/>
        <item t="default"/>
      </items>
    </pivotField>
    <pivotField name="Not Null" compact="0" outline="0" multipleItemSelectionAllowed="1" showAll="0">
      <items>
        <item x="0"/>
        <item x="1"/>
        <item t="default"/>
      </items>
    </pivotField>
    <pivotField name="RB.Core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eeds Map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as Map" compact="0" outline="0" multipleItemSelectionAllowed="1" showAll="0">
      <items>
        <item x="0"/>
        <item x="1"/>
        <item t="default"/>
      </items>
    </pivotField>
    <pivotField name="Maps to REDB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aps to REDB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ype Check" compact="0" outline="0" multipleItemSelectionAllowed="1" showAll="0">
      <items>
        <item x="0"/>
        <item x="1"/>
        <item x="2"/>
        <item t="default"/>
      </items>
    </pivotField>
    <pivotField name="Table Name" compact="0" outline="0" multipleItemSelectionAllowed="1" showAll="0">
      <items>
        <item x="0"/>
        <item x="1"/>
        <item x="2"/>
        <item t="default"/>
      </items>
    </pivotField>
    <pivotField name="Field Name" compact="0" outline="0" multipleItemSelectionAllowed="1" showAll="0">
      <items>
        <item x="0"/>
        <item x="1"/>
        <item x="2"/>
        <item t="default"/>
      </items>
    </pivotField>
    <pivotField name="Map Check" compact="0" outline="0" multipleItemSelectionAllowed="1" showAll="0">
      <items>
        <item x="0"/>
        <item x="1"/>
        <item x="2"/>
        <item t="default"/>
      </items>
    </pivotField>
    <pivotField name="Field Array" compact="0" outline="0" multipleItemSelectionAllowed="1" showAll="0">
      <items>
        <item x="0"/>
        <item x="1"/>
        <item t="default"/>
      </items>
    </pivotField>
    <pivotField name="Key Array" compact="0" outline="0" multipleItemSelectionAllowed="1" showAll="0">
      <items>
        <item x="0"/>
        <item x="1"/>
        <item t="default"/>
      </items>
    </pivotField>
    <pivotField name="Old Scratch Notes" compact="0" outline="0" multipleItemSelectionAllowed="1" showAll="0">
      <items>
        <item x="0"/>
        <item x="1"/>
        <item t="default"/>
      </items>
    </pivotField>
  </pivotFields>
  <pivotTableStyleInfo name="Google Sheets Pivot Table Style" showRowHeaders="1" showColHeaders="1" showLastColumn="1"/>
</pivotTableDefinition>
</file>

<file path=xl/pivotTables/pivotTable6.xml><?xml version="1.0" encoding="utf-8"?>
<pivotTableDefinition xmlns="http://schemas.openxmlformats.org/spreadsheetml/2006/main" name="Pivot of Tables " cacheId="2" dataCaption="" compact="0" compactData="0">
  <location ref="A1:E10" firstHeaderRow="0" firstDataRow="0" firstDataCol="0"/>
  <pivotFields>
    <pivotField name="Master Index" compact="0" outline="0" multipleItemSelectionAllowed="1" showAll="0">
      <items>
        <item x="0"/>
        <item x="1"/>
        <item x="2"/>
        <item x="3"/>
        <item t="default"/>
      </items>
    </pivotField>
    <pivotField name="Color by Table" compact="0" outline="0" multipleItemSelectionAllowed="1" showAll="0">
      <items>
        <item x="0"/>
        <item x="1"/>
        <item x="2"/>
        <item x="3"/>
        <item t="default"/>
      </items>
    </pivotField>
    <pivotField name="Include in Intirim?" compact="0" outline="0" multipleItemSelectionAllowed="1" showAll="0">
      <items>
        <item x="0"/>
        <item x="1"/>
        <item t="default"/>
      </items>
    </pivotField>
    <pivotField name="REDB.CORE_HISTORY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REDB.CORE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REDB Core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name="table.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name="Occourances" compact="0" outline="0" multipleItemSelectionAllowed="1" showAll="0">
      <items>
        <item x="0"/>
        <item x="1"/>
        <item x="2"/>
        <item x="3"/>
        <item t="default"/>
      </items>
    </pivotField>
    <pivotField name="Primary Key" compact="0" outline="0" multipleItemSelectionAllowed="1" showAll="0">
      <items>
        <item x="0"/>
        <item x="1"/>
        <item t="default"/>
      </items>
    </pivotField>
    <pivotField name="Not Null" compact="0" outline="0" multipleItemSelectionAllowed="1" showAll="0">
      <items>
        <item x="0"/>
        <item x="1"/>
        <item t="default"/>
      </items>
    </pivotField>
    <pivotField name="RB.Core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Needs Map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as Map" compact="0" outline="0" multipleItemSelectionAllowed="1" showAll="0">
      <items>
        <item x="0"/>
        <item x="1"/>
        <item t="default"/>
      </items>
    </pivotField>
    <pivotField name="Maps to REDB Tab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Maps to REDB F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ype Check" compact="0" outline="0" multipleItemSelectionAllowed="1" showAll="0">
      <items>
        <item x="0"/>
        <item x="1"/>
        <item x="2"/>
        <item t="default"/>
      </items>
    </pivotField>
    <pivotField name="Table Name" compact="0" outline="0" multipleItemSelectionAllowed="1" showAll="0">
      <items>
        <item x="0"/>
        <item x="1"/>
        <item x="2"/>
        <item t="default"/>
      </items>
    </pivotField>
    <pivotField name="Field Name" compact="0" outline="0" multipleItemSelectionAllowed="1" showAll="0">
      <items>
        <item x="0"/>
        <item x="1"/>
        <item x="2"/>
        <item t="default"/>
      </items>
    </pivotField>
    <pivotField name="Map Check" compact="0" outline="0" multipleItemSelectionAllowed="1" showAll="0">
      <items>
        <item x="0"/>
        <item x="1"/>
        <item x="2"/>
        <item t="default"/>
      </items>
    </pivotField>
    <pivotField name="Field Array" compact="0" outline="0" multipleItemSelectionAllowed="1" showAll="0">
      <items>
        <item x="0"/>
        <item x="1"/>
        <item t="default"/>
      </items>
    </pivotField>
    <pivotField name="Key Array" compact="0" outline="0" multipleItemSelectionAllowed="1" showAll="0">
      <items>
        <item x="0"/>
        <item x="1"/>
        <item t="default"/>
      </items>
    </pivotField>
    <pivotField name="Old Scratch Notes" compact="0" outline="0" multipleItemSelectionAllowed="1" showAll="0">
      <items>
        <item x="0"/>
        <item x="1"/>
        <item t="default"/>
      </items>
    </pivotField>
  </pivot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tlouis-mo.gov/data/upload/data-files/csb.zip" TargetMode="External"/><Relationship Id="rId11" Type="http://schemas.openxmlformats.org/officeDocument/2006/relationships/hyperlink" Target="https://www.stlouis-mo.gov/data/upload/data-files/prclsale.zip" TargetMode="External"/><Relationship Id="rId22" Type="http://schemas.openxmlformats.org/officeDocument/2006/relationships/hyperlink" Target="https://www.stlouis-mo.gov/data/upload/data-files/zoning.zip" TargetMode="External"/><Relationship Id="rId10" Type="http://schemas.openxmlformats.org/officeDocument/2006/relationships/hyperlink" Target="https://www.stlouis-mo.gov/data/upload/data-files/hcd.zip" TargetMode="External"/><Relationship Id="rId21" Type="http://schemas.openxmlformats.org/officeDocument/2006/relationships/hyperlink" Target="https://www.stlouis-mo.gov/data/upload/data-files/codes.zip" TargetMode="External"/><Relationship Id="rId13" Type="http://schemas.openxmlformats.org/officeDocument/2006/relationships/hyperlink" Target="https://www.stlouis-mo.gov/data/upload/data-files/lra_public.zip" TargetMode="External"/><Relationship Id="rId24" Type="http://schemas.openxmlformats.org/officeDocument/2006/relationships/drawing" Target="../drawings/drawing5.xml"/><Relationship Id="rId12" Type="http://schemas.openxmlformats.org/officeDocument/2006/relationships/hyperlink" Target="https://www.stlouis-mo.gov/data/upload/data-files/condemn.zip" TargetMode="External"/><Relationship Id="rId23" Type="http://schemas.openxmlformats.org/officeDocument/2006/relationships/hyperlink" Target="https://www.stlouis-mo.gov/data/upload/data-files/slup.zip" TargetMode="External"/><Relationship Id="rId1" Type="http://schemas.openxmlformats.org/officeDocument/2006/relationships/hyperlink" Target="https://www.stlouis-mo.gov/data/upload/data-files/prcl.zip" TargetMode="External"/><Relationship Id="rId2" Type="http://schemas.openxmlformats.org/officeDocument/2006/relationships/hyperlink" Target="https://www.stlouis-mo.gov/data/upload/data-files/codes.zip" TargetMode="External"/><Relationship Id="rId3" Type="http://schemas.openxmlformats.org/officeDocument/2006/relationships/hyperlink" Target="https://www.stlouis-mo.gov/data/upload/data-files/codes.zip" TargetMode="External"/><Relationship Id="rId4" Type="http://schemas.openxmlformats.org/officeDocument/2006/relationships/hyperlink" Target="https://www.stlouis-mo.gov/data/upload/data-files/codes.zip" TargetMode="External"/><Relationship Id="rId9" Type="http://schemas.openxmlformats.org/officeDocument/2006/relationships/hyperlink" Target="https://www.stlouis-mo.gov/data/upload/data-files/bldginsp.zip" TargetMode="External"/><Relationship Id="rId15" Type="http://schemas.openxmlformats.org/officeDocument/2006/relationships/hyperlink" Target="https://www.stlouis-mo.gov/data/upload/data-files/codes.zip" TargetMode="External"/><Relationship Id="rId14" Type="http://schemas.openxmlformats.org/officeDocument/2006/relationships/hyperlink" Target="https://www.stlouis-mo.gov/data/upload/data-files/forestry-maintenance-properties.csv" TargetMode="External"/><Relationship Id="rId17" Type="http://schemas.openxmlformats.org/officeDocument/2006/relationships/hyperlink" Target="https://www.stlouis-mo.gov/data/upload/data-files/building-demolition-occupancy-field-definitions.zip" TargetMode="External"/><Relationship Id="rId16" Type="http://schemas.openxmlformats.org/officeDocument/2006/relationships/hyperlink" Target="https://www.stlouis-mo.gov/data/upload/data-files/building-demolition-occupancy-field-definitions.zip" TargetMode="External"/><Relationship Id="rId5" Type="http://schemas.openxmlformats.org/officeDocument/2006/relationships/hyperlink" Target="https://www.stlouis-mo.gov/data/upload/data-files/codes.zip" TargetMode="External"/><Relationship Id="rId19" Type="http://schemas.openxmlformats.org/officeDocument/2006/relationships/hyperlink" Target="https://www.stlouis-mo.gov/data/upload/data-files/par.zip" TargetMode="External"/><Relationship Id="rId6" Type="http://schemas.openxmlformats.org/officeDocument/2006/relationships/hyperlink" Target="https://www.stlouis-mo.gov/data/upload/data-files/prmemp.zip" TargetMode="External"/><Relationship Id="rId18" Type="http://schemas.openxmlformats.org/officeDocument/2006/relationships/hyperlink" Target="https://www.stlouis-mo.gov/data/upload/data-files/building-demolition-occupancy-field-definitions.zip" TargetMode="External"/><Relationship Id="rId7" Type="http://schemas.openxmlformats.org/officeDocument/2006/relationships/hyperlink" Target="https://www.stlouis-mo.gov/data/upload/data-files/prmemp.zip" TargetMode="External"/><Relationship Id="rId8" Type="http://schemas.openxmlformats.org/officeDocument/2006/relationships/hyperlink" Target="https://www.stlouis-mo.gov/data/upload/data-files/prmbdo.zip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1.22" defaultRowHeight="15.0"/>
  <cols>
    <col customWidth="1" min="1" max="1" width="17.22"/>
    <col customWidth="1" min="2" max="2" width="12.22"/>
    <col customWidth="1" min="3" max="3" width="17.22"/>
    <col customWidth="1" min="4" max="4" width="18.78"/>
    <col customWidth="1" min="5" max="5" width="35.44"/>
    <col customWidth="1" min="6" max="6" width="13.56"/>
  </cols>
  <sheetData>
    <row r="1">
      <c r="A1" s="2" t="s">
        <v>1</v>
      </c>
    </row>
    <row r="2">
      <c r="A2" s="4" t="s">
        <v>3</v>
      </c>
    </row>
    <row r="3">
      <c r="A3" s="8" t="str">
        <f>HYPERLINK("https://github.com/stlrda/regional_entity_db","The Regional Entity Database Project")</f>
        <v>The Regional Entity Database Project</v>
      </c>
    </row>
    <row r="4">
      <c r="A4" s="13" t="str">
        <f>HYPERLINK("https://stldata.org/","(part of the Saint Louis Regional Data Alliance)")</f>
        <v>(part of the Saint Louis Regional Data Alliance)</v>
      </c>
    </row>
    <row r="5">
      <c r="A5" s="2"/>
    </row>
    <row r="6">
      <c r="A6" s="2" t="s">
        <v>19</v>
      </c>
    </row>
    <row r="7">
      <c r="A7" s="16" t="s">
        <v>21</v>
      </c>
      <c r="E7" s="3" t="s">
        <v>24</v>
      </c>
    </row>
    <row r="8">
      <c r="A8" s="18" t="s">
        <v>25</v>
      </c>
      <c r="E8" s="20" t="s">
        <v>26</v>
      </c>
    </row>
    <row r="9">
      <c r="A9" s="18" t="s">
        <v>27</v>
      </c>
      <c r="E9" s="20" t="s">
        <v>28</v>
      </c>
    </row>
    <row r="10">
      <c r="A10" s="18" t="s">
        <v>29</v>
      </c>
      <c r="E10" s="20" t="s">
        <v>30</v>
      </c>
    </row>
    <row r="11">
      <c r="A11" s="18" t="s">
        <v>31</v>
      </c>
      <c r="E11" s="20" t="s">
        <v>32</v>
      </c>
    </row>
    <row r="12">
      <c r="A12" s="15"/>
    </row>
    <row r="13">
      <c r="A13" s="16" t="s">
        <v>33</v>
      </c>
    </row>
    <row r="14">
      <c r="A14" s="18" t="s">
        <v>34</v>
      </c>
    </row>
    <row r="15">
      <c r="A15" s="18" t="s">
        <v>35</v>
      </c>
    </row>
    <row r="16">
      <c r="A16" s="18" t="s">
        <v>36</v>
      </c>
    </row>
    <row r="17">
      <c r="A17" s="18" t="s">
        <v>37</v>
      </c>
    </row>
    <row r="18">
      <c r="A18" s="18" t="s">
        <v>38</v>
      </c>
    </row>
    <row r="19">
      <c r="A19" s="15"/>
    </row>
    <row r="20">
      <c r="A20" s="16" t="s">
        <v>40</v>
      </c>
      <c r="F20" s="16"/>
    </row>
    <row r="21">
      <c r="A21" s="18" t="s">
        <v>41</v>
      </c>
      <c r="F21" s="18"/>
    </row>
    <row r="22">
      <c r="A22" s="18" t="s">
        <v>42</v>
      </c>
    </row>
    <row r="23">
      <c r="A23" s="18" t="s">
        <v>43</v>
      </c>
    </row>
    <row r="24">
      <c r="A24" s="18" t="s">
        <v>44</v>
      </c>
    </row>
    <row r="26">
      <c r="A26" s="16" t="s">
        <v>46</v>
      </c>
      <c r="B26" s="3" t="s">
        <v>47</v>
      </c>
      <c r="C26" s="3" t="s">
        <v>48</v>
      </c>
    </row>
    <row r="27">
      <c r="A27" s="18" t="s">
        <v>49</v>
      </c>
      <c r="B27" s="26" t="str">
        <f>HYPERLINK("https://github.com/jonathanleek","jonathanleek")</f>
        <v>jonathanleek</v>
      </c>
      <c r="C27" s="26" t="str">
        <f>HYPERLINK("https://www.linkedin.com/in/jonleek/","Jonathan Leek")</f>
        <v>Jonathan Leek</v>
      </c>
    </row>
    <row r="28">
      <c r="A28" s="10" t="s">
        <v>51</v>
      </c>
      <c r="C28" s="26" t="str">
        <f>HYPERLINK("https://www.linkedin.com/in/tracy-sapp-bb0046a/","Tracy Sapp")</f>
        <v>Tracy Sapp</v>
      </c>
    </row>
    <row r="29">
      <c r="A29" s="10" t="s">
        <v>53</v>
      </c>
      <c r="C29" s="26" t="str">
        <f>HYPERLINK("https://www.linkedin.com/in/kathy-daniel-806a3261/","Kathy Daniel")</f>
        <v>Kathy Daniel</v>
      </c>
    </row>
    <row r="30">
      <c r="A30" s="10" t="s">
        <v>55</v>
      </c>
      <c r="B30" s="26" t="str">
        <f>HYPERLINK("https://github.com/danfromstl","danfromstl")</f>
        <v>danfromstl</v>
      </c>
      <c r="C30" s="26" t="str">
        <f>HYPERLINK("https://www.linkedin.com/in/dan-peterson-stl/","Dan Peterson")</f>
        <v>Dan Peterson</v>
      </c>
    </row>
    <row r="31">
      <c r="A31" s="10" t="s">
        <v>58</v>
      </c>
      <c r="B31" s="26" t="str">
        <f>HYPERLINK("https://github.com/saintjames394","saintjames394")</f>
        <v>saintjames394</v>
      </c>
      <c r="C31" s="26" t="str">
        <f>HYPERLINK("https://www.linkedin.com/in/holobaugh/","Jim Holobaugh")</f>
        <v>Jim Holobaugh</v>
      </c>
    </row>
    <row r="32">
      <c r="A32" s="10" t="s">
        <v>60</v>
      </c>
      <c r="B32" s="26" t="str">
        <f>HYPERLINK("https://github.com/bjfk5f","bjfk5f")</f>
        <v>bjfk5f</v>
      </c>
      <c r="C32" s="26" t="str">
        <f>HYPERLINK("https://www.linkedin.com/in/brighton-fleetwood-b6b585182/","Brighton Fleetwood")</f>
        <v>Brighton Fleetwood</v>
      </c>
    </row>
    <row r="33">
      <c r="A33" s="10" t="s">
        <v>62</v>
      </c>
      <c r="B33" s="26" t="str">
        <f>HYPERLINK("https://github.com/jmlange13","jmlange13")</f>
        <v>jmlange13</v>
      </c>
      <c r="C33" s="26" t="str">
        <f>HYPERLINK("https://www.linkedin.com/in/jan-lange-4400442/","Jan Lange")</f>
        <v>Jan Lange</v>
      </c>
    </row>
    <row r="35">
      <c r="A35" s="33" t="s">
        <v>64</v>
      </c>
    </row>
    <row r="36">
      <c r="A36" s="35" t="s">
        <v>66</v>
      </c>
      <c r="B36" s="37" t="s">
        <v>68</v>
      </c>
      <c r="C36" s="40" t="s">
        <v>69</v>
      </c>
      <c r="D36" s="42" t="s">
        <v>73</v>
      </c>
      <c r="E36" s="44" t="s">
        <v>74</v>
      </c>
    </row>
    <row r="37">
      <c r="A37" s="46" t="s">
        <v>76</v>
      </c>
      <c r="B37" s="47" t="s">
        <v>77</v>
      </c>
      <c r="C37" s="49" t="s">
        <v>80</v>
      </c>
      <c r="D37" s="51" t="s">
        <v>82</v>
      </c>
      <c r="E37" s="53" t="s">
        <v>84</v>
      </c>
    </row>
    <row r="38">
      <c r="A38" s="46" t="s">
        <v>76</v>
      </c>
      <c r="B38" s="47" t="s">
        <v>77</v>
      </c>
      <c r="C38" s="49" t="s">
        <v>80</v>
      </c>
      <c r="D38" s="51" t="s">
        <v>82</v>
      </c>
      <c r="E38" s="53" t="s">
        <v>84</v>
      </c>
    </row>
    <row r="39">
      <c r="A39" s="46" t="s">
        <v>76</v>
      </c>
      <c r="B39" s="47" t="s">
        <v>77</v>
      </c>
      <c r="C39" s="49" t="s">
        <v>80</v>
      </c>
      <c r="D39" s="51" t="s">
        <v>82</v>
      </c>
      <c r="E39" s="53" t="s">
        <v>84</v>
      </c>
    </row>
    <row r="43">
      <c r="A43" s="33" t="s">
        <v>91</v>
      </c>
      <c r="D43" s="55"/>
    </row>
    <row r="44">
      <c r="A44" s="57" t="s">
        <v>93</v>
      </c>
      <c r="B44" s="58" t="s">
        <v>95</v>
      </c>
      <c r="C44" s="59" t="s">
        <v>98</v>
      </c>
      <c r="D44" s="61" t="s">
        <v>99</v>
      </c>
    </row>
    <row r="45">
      <c r="A45" s="63" t="s">
        <v>104</v>
      </c>
      <c r="B45" s="65">
        <v>2.0</v>
      </c>
      <c r="C45" s="67" t="s">
        <v>106</v>
      </c>
      <c r="D45" s="69" t="s">
        <v>108</v>
      </c>
    </row>
    <row r="46">
      <c r="A46" s="71" t="s">
        <v>110</v>
      </c>
      <c r="B46" s="73">
        <v>2.0</v>
      </c>
      <c r="C46" s="75" t="s">
        <v>113</v>
      </c>
      <c r="D46" s="77" t="s">
        <v>117</v>
      </c>
    </row>
    <row r="47">
      <c r="A47" s="71" t="s">
        <v>119</v>
      </c>
      <c r="B47" s="73">
        <v>2.0</v>
      </c>
      <c r="C47" s="75" t="s">
        <v>120</v>
      </c>
      <c r="D47" s="77" t="s">
        <v>117</v>
      </c>
    </row>
    <row r="48">
      <c r="A48" s="71" t="s">
        <v>121</v>
      </c>
      <c r="B48" s="73">
        <v>2.0</v>
      </c>
      <c r="C48" s="75" t="s">
        <v>122</v>
      </c>
      <c r="D48" s="77" t="s">
        <v>117</v>
      </c>
    </row>
    <row r="49">
      <c r="A49" s="80" t="s">
        <v>123</v>
      </c>
      <c r="B49" s="82">
        <v>3.0</v>
      </c>
      <c r="C49" s="84" t="s">
        <v>126</v>
      </c>
      <c r="D49" s="86" t="s">
        <v>127</v>
      </c>
    </row>
    <row r="52">
      <c r="A52" s="33" t="s">
        <v>130</v>
      </c>
    </row>
    <row r="53">
      <c r="A53" s="59" t="s">
        <v>132</v>
      </c>
      <c r="B53" s="59" t="s">
        <v>133</v>
      </c>
      <c r="D53" s="59" t="s">
        <v>135</v>
      </c>
    </row>
    <row r="54">
      <c r="A54" s="88" t="s">
        <v>136</v>
      </c>
      <c r="B54" s="88" t="s">
        <v>138</v>
      </c>
      <c r="C54" s="89"/>
      <c r="D54" s="89" t="b">
        <v>0</v>
      </c>
    </row>
    <row r="55">
      <c r="A55" s="88" t="s">
        <v>143</v>
      </c>
      <c r="B55" s="88" t="s">
        <v>144</v>
      </c>
      <c r="C55" s="89"/>
      <c r="D55" s="89" t="b">
        <v>0</v>
      </c>
    </row>
    <row r="56">
      <c r="A56" s="90" t="s">
        <v>147</v>
      </c>
      <c r="B56" s="90" t="s">
        <v>150</v>
      </c>
      <c r="C56" s="91"/>
      <c r="D56" s="91" t="b">
        <v>0</v>
      </c>
    </row>
    <row r="57">
      <c r="A57" s="90" t="s">
        <v>152</v>
      </c>
      <c r="B57" s="90" t="s">
        <v>153</v>
      </c>
      <c r="C57" s="91"/>
      <c r="D57" s="91" t="b">
        <v>0</v>
      </c>
    </row>
    <row r="58">
      <c r="A58" s="90" t="s">
        <v>155</v>
      </c>
      <c r="B58" s="90" t="s">
        <v>156</v>
      </c>
      <c r="C58" s="91"/>
      <c r="D58" s="91" t="b">
        <v>0</v>
      </c>
    </row>
    <row r="59">
      <c r="A59" s="90" t="s">
        <v>157</v>
      </c>
      <c r="B59" s="90" t="s">
        <v>158</v>
      </c>
      <c r="C59" s="91"/>
      <c r="D59" s="90" t="b">
        <v>1</v>
      </c>
    </row>
    <row r="60">
      <c r="D60" s="93" t="b">
        <v>0</v>
      </c>
    </row>
    <row r="61">
      <c r="D61" s="93" t="b">
        <v>0</v>
      </c>
    </row>
    <row r="62">
      <c r="D62" s="93" t="b">
        <v>0</v>
      </c>
    </row>
    <row r="63">
      <c r="D63" s="93" t="b">
        <v>0</v>
      </c>
    </row>
  </sheetData>
  <mergeCells count="25">
    <mergeCell ref="A20:D20"/>
    <mergeCell ref="A21:D21"/>
    <mergeCell ref="A19:D19"/>
    <mergeCell ref="A18:D18"/>
    <mergeCell ref="A17:D17"/>
    <mergeCell ref="A23:D23"/>
    <mergeCell ref="A22:D22"/>
    <mergeCell ref="A24:D24"/>
    <mergeCell ref="B53:C53"/>
    <mergeCell ref="A7:D7"/>
    <mergeCell ref="A3:D3"/>
    <mergeCell ref="A2:D2"/>
    <mergeCell ref="A1:D1"/>
    <mergeCell ref="A5:D5"/>
    <mergeCell ref="A4:D4"/>
    <mergeCell ref="A6:D6"/>
    <mergeCell ref="A10:D10"/>
    <mergeCell ref="A11:D11"/>
    <mergeCell ref="A13:D13"/>
    <mergeCell ref="A12:D12"/>
    <mergeCell ref="A14:D14"/>
    <mergeCell ref="A15:D15"/>
    <mergeCell ref="A9:D9"/>
    <mergeCell ref="A8:D8"/>
    <mergeCell ref="A16:D1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1.22" defaultRowHeight="15.0"/>
  <cols>
    <col customWidth="1" min="1" max="1" width="6.11"/>
    <col customWidth="1" min="2" max="2" width="6.56"/>
    <col customWidth="1" min="3" max="3" width="12.89"/>
    <col customWidth="1" min="4" max="4" width="7.78"/>
    <col customWidth="1" min="5" max="5" width="10.33"/>
    <col customWidth="1" min="6" max="6" width="13.0"/>
    <col customWidth="1" min="7" max="7" width="16.11"/>
    <col customWidth="1" min="8" max="8" width="21.44"/>
    <col customWidth="1" min="9" max="9" width="20.56"/>
    <col customWidth="1" min="10" max="11" width="9.33"/>
    <col customWidth="1" min="12" max="12" width="17.67"/>
    <col customWidth="1" min="13" max="13" width="14.33"/>
    <col customWidth="1" min="14" max="16" width="14.56"/>
    <col customWidth="1" min="27" max="27" width="6.78"/>
  </cols>
  <sheetData>
    <row r="1">
      <c r="A1" s="6"/>
      <c r="B1" s="9" t="s">
        <v>10</v>
      </c>
      <c r="D1" s="11"/>
      <c r="E1" s="12"/>
      <c r="F1" s="6"/>
      <c r="G1" s="6"/>
      <c r="H1" s="14"/>
      <c r="I1" s="6"/>
      <c r="J1" s="6"/>
      <c r="K1" s="6"/>
      <c r="O1" s="15"/>
      <c r="P1" s="15"/>
    </row>
    <row r="2">
      <c r="A2" s="6"/>
      <c r="B2" s="17"/>
      <c r="C2" s="19"/>
      <c r="D2" s="19"/>
      <c r="E2" s="21"/>
      <c r="F2" s="19"/>
      <c r="G2" s="19"/>
      <c r="H2" s="19"/>
      <c r="I2" s="6"/>
      <c r="J2" s="6"/>
      <c r="K2" s="6"/>
      <c r="O2" s="15"/>
      <c r="P2" s="15"/>
    </row>
    <row r="3">
      <c r="A3" s="23"/>
      <c r="B3" s="24" t="s">
        <v>39</v>
      </c>
      <c r="C3" s="25" t="s">
        <v>45</v>
      </c>
      <c r="D3" s="27" t="s">
        <v>50</v>
      </c>
      <c r="E3" s="28" t="s">
        <v>52</v>
      </c>
      <c r="F3" s="27" t="s">
        <v>54</v>
      </c>
      <c r="G3" s="29" t="s">
        <v>56</v>
      </c>
      <c r="H3" s="25" t="s">
        <v>57</v>
      </c>
      <c r="I3" s="30" t="s">
        <v>59</v>
      </c>
      <c r="J3" s="6"/>
      <c r="K3" s="31" t="s">
        <v>61</v>
      </c>
      <c r="O3" s="15"/>
      <c r="P3" s="15"/>
    </row>
    <row r="4">
      <c r="A4" s="23"/>
      <c r="B4" s="32" t="s">
        <v>63</v>
      </c>
      <c r="C4" s="34" t="s">
        <v>65</v>
      </c>
      <c r="D4" s="36" t="s">
        <v>67</v>
      </c>
      <c r="E4" s="38"/>
      <c r="F4" s="39" t="s">
        <v>70</v>
      </c>
      <c r="G4" s="34"/>
      <c r="H4" s="34" t="s">
        <v>71</v>
      </c>
      <c r="I4" s="41" t="s">
        <v>72</v>
      </c>
      <c r="J4" s="6"/>
      <c r="K4" s="43"/>
      <c r="M4" s="45" t="s">
        <v>75</v>
      </c>
      <c r="O4" s="15"/>
      <c r="P4" s="15"/>
    </row>
    <row r="5">
      <c r="A5" s="23"/>
      <c r="B5" s="32" t="s">
        <v>63</v>
      </c>
      <c r="C5" s="34" t="s">
        <v>78</v>
      </c>
      <c r="D5" s="36" t="s">
        <v>79</v>
      </c>
      <c r="E5" s="48"/>
      <c r="F5" s="36">
        <v>45.0</v>
      </c>
      <c r="G5" s="50" t="s">
        <v>81</v>
      </c>
      <c r="H5" s="34" t="s">
        <v>71</v>
      </c>
      <c r="I5" s="52" t="s">
        <v>83</v>
      </c>
      <c r="J5" s="6"/>
      <c r="K5" s="43"/>
      <c r="M5" s="3" t="s">
        <v>85</v>
      </c>
      <c r="N5" s="3" t="s">
        <v>86</v>
      </c>
      <c r="O5" s="54"/>
      <c r="P5" s="54" t="s">
        <v>87</v>
      </c>
      <c r="Q5" s="3" t="s">
        <v>88</v>
      </c>
      <c r="R5" s="3" t="s">
        <v>89</v>
      </c>
      <c r="S5" s="3">
        <v>4.0</v>
      </c>
      <c r="T5" s="3">
        <v>5.0</v>
      </c>
      <c r="U5" s="3">
        <v>6.0</v>
      </c>
      <c r="V5" s="3">
        <v>7.0</v>
      </c>
      <c r="W5" s="3">
        <v>8.0</v>
      </c>
    </row>
    <row r="6">
      <c r="A6" s="23"/>
      <c r="B6" s="32" t="s">
        <v>63</v>
      </c>
      <c r="C6" s="34" t="s">
        <v>90</v>
      </c>
      <c r="D6" s="36" t="s">
        <v>79</v>
      </c>
      <c r="E6" s="56" t="s">
        <v>92</v>
      </c>
      <c r="F6" s="36">
        <v>2.0</v>
      </c>
      <c r="G6" s="50" t="s">
        <v>94</v>
      </c>
      <c r="H6" s="34" t="s">
        <v>71</v>
      </c>
      <c r="I6" s="41" t="s">
        <v>96</v>
      </c>
      <c r="J6" s="6"/>
      <c r="K6" s="60" t="s">
        <v>97</v>
      </c>
      <c r="M6" s="3" t="s">
        <v>100</v>
      </c>
      <c r="N6" s="10" t="s">
        <v>101</v>
      </c>
      <c r="O6" s="18"/>
      <c r="P6" s="18"/>
      <c r="R6" s="10" t="s">
        <v>102</v>
      </c>
    </row>
    <row r="7">
      <c r="A7" s="23"/>
      <c r="B7" s="32" t="s">
        <v>63</v>
      </c>
      <c r="C7" s="62" t="s">
        <v>103</v>
      </c>
      <c r="D7" s="64" t="s">
        <v>79</v>
      </c>
      <c r="E7" s="66" t="s">
        <v>105</v>
      </c>
      <c r="F7" s="64">
        <v>8.27000882E9</v>
      </c>
      <c r="G7" s="68" t="s">
        <v>107</v>
      </c>
      <c r="H7" s="70" t="s">
        <v>109</v>
      </c>
      <c r="I7" s="72" t="s">
        <v>111</v>
      </c>
      <c r="J7" s="6"/>
      <c r="K7" s="74" t="s">
        <v>112</v>
      </c>
      <c r="M7" s="3" t="s">
        <v>114</v>
      </c>
      <c r="N7" s="10" t="s">
        <v>115</v>
      </c>
      <c r="O7" s="18"/>
      <c r="P7" s="18"/>
    </row>
    <row r="8">
      <c r="A8" s="23"/>
      <c r="B8" s="32" t="s">
        <v>63</v>
      </c>
      <c r="C8" s="76" t="s">
        <v>116</v>
      </c>
      <c r="D8" s="78" t="s">
        <v>118</v>
      </c>
      <c r="E8" s="79"/>
      <c r="F8" s="78" t="b">
        <v>1</v>
      </c>
      <c r="G8" s="81" t="s">
        <v>124</v>
      </c>
      <c r="H8" s="76" t="s">
        <v>71</v>
      </c>
      <c r="I8" s="83" t="s">
        <v>125</v>
      </c>
      <c r="J8" s="6"/>
      <c r="K8" s="85"/>
      <c r="N8" s="3" t="s">
        <v>128</v>
      </c>
      <c r="O8" s="54" t="s">
        <v>129</v>
      </c>
    </row>
    <row r="9">
      <c r="A9" s="23"/>
      <c r="B9" s="32" t="s">
        <v>63</v>
      </c>
      <c r="C9" s="76" t="s">
        <v>131</v>
      </c>
      <c r="D9" s="78" t="s">
        <v>67</v>
      </c>
      <c r="E9" s="79"/>
      <c r="F9" s="87" t="s">
        <v>134</v>
      </c>
      <c r="G9" s="81" t="s">
        <v>137</v>
      </c>
      <c r="H9" s="76" t="s">
        <v>71</v>
      </c>
      <c r="I9" s="83" t="s">
        <v>72</v>
      </c>
      <c r="J9" s="6"/>
      <c r="K9" s="85"/>
      <c r="M9" s="3"/>
      <c r="N9" s="10" t="s">
        <v>139</v>
      </c>
      <c r="O9" s="18" t="s">
        <v>140</v>
      </c>
      <c r="P9" s="18" t="s">
        <v>141</v>
      </c>
    </row>
    <row r="10">
      <c r="A10" s="23"/>
      <c r="B10" s="32" t="s">
        <v>63</v>
      </c>
      <c r="C10" s="76" t="s">
        <v>142</v>
      </c>
      <c r="D10" s="78" t="s">
        <v>79</v>
      </c>
      <c r="E10" s="79"/>
      <c r="F10" s="78">
        <v>8102.0</v>
      </c>
      <c r="G10" s="81" t="s">
        <v>145</v>
      </c>
      <c r="H10" s="76" t="s">
        <v>71</v>
      </c>
      <c r="I10" s="83" t="s">
        <v>146</v>
      </c>
      <c r="J10" s="6"/>
      <c r="K10" s="85"/>
      <c r="N10" s="10" t="s">
        <v>148</v>
      </c>
      <c r="O10" s="18" t="s">
        <v>149</v>
      </c>
      <c r="P10" s="18" t="s">
        <v>78</v>
      </c>
    </row>
    <row r="11">
      <c r="A11" s="23"/>
      <c r="B11" s="32" t="s">
        <v>63</v>
      </c>
      <c r="C11" s="76" t="s">
        <v>151</v>
      </c>
      <c r="D11" s="78" t="s">
        <v>79</v>
      </c>
      <c r="E11" s="79"/>
      <c r="F11" s="78">
        <v>0.0</v>
      </c>
      <c r="G11" s="81" t="s">
        <v>145</v>
      </c>
      <c r="H11" s="76" t="s">
        <v>71</v>
      </c>
      <c r="I11" s="83" t="s">
        <v>96</v>
      </c>
      <c r="J11" s="6"/>
      <c r="K11" s="85"/>
      <c r="N11" s="10" t="s">
        <v>154</v>
      </c>
      <c r="O11" s="18"/>
      <c r="P11" s="18"/>
    </row>
    <row r="12">
      <c r="A12" s="6"/>
      <c r="B12" s="92" t="s">
        <v>63</v>
      </c>
      <c r="C12" s="94" t="s">
        <v>159</v>
      </c>
      <c r="D12" s="95" t="s">
        <v>79</v>
      </c>
      <c r="E12" s="96" t="s">
        <v>160</v>
      </c>
      <c r="F12" s="95">
        <v>1.3915008102E10</v>
      </c>
      <c r="G12" s="97" t="s">
        <v>161</v>
      </c>
      <c r="H12" s="94" t="s">
        <v>162</v>
      </c>
      <c r="I12" s="98" t="s">
        <v>163</v>
      </c>
      <c r="J12" s="6"/>
      <c r="K12" s="85"/>
      <c r="N12" s="10" t="s">
        <v>164</v>
      </c>
      <c r="O12" s="18"/>
      <c r="P12" s="18"/>
    </row>
    <row r="13">
      <c r="A13" s="23"/>
      <c r="B13" s="92" t="s">
        <v>63</v>
      </c>
      <c r="C13" s="99" t="s">
        <v>165</v>
      </c>
      <c r="D13" s="100" t="s">
        <v>79</v>
      </c>
      <c r="E13" s="101" t="s">
        <v>166</v>
      </c>
      <c r="F13" s="100">
        <v>3.91500204E8</v>
      </c>
      <c r="G13" s="102" t="s">
        <v>167</v>
      </c>
      <c r="H13" s="103" t="s">
        <v>168</v>
      </c>
      <c r="I13" s="104" t="s">
        <v>169</v>
      </c>
      <c r="J13" s="6"/>
      <c r="K13" s="105"/>
      <c r="N13" s="10" t="s">
        <v>170</v>
      </c>
      <c r="O13" s="18"/>
      <c r="P13" s="18"/>
    </row>
    <row r="14">
      <c r="A14" s="6"/>
      <c r="B14" s="106" t="s">
        <v>63</v>
      </c>
      <c r="C14" s="107" t="s">
        <v>171</v>
      </c>
      <c r="D14" s="108" t="s">
        <v>79</v>
      </c>
      <c r="E14" s="109" t="s">
        <v>172</v>
      </c>
      <c r="F14" s="110">
        <v>2.0</v>
      </c>
      <c r="G14" s="111" t="s">
        <v>173</v>
      </c>
      <c r="H14" s="112" t="s">
        <v>71</v>
      </c>
      <c r="I14" s="113" t="s">
        <v>174</v>
      </c>
      <c r="J14" s="6"/>
      <c r="K14" s="114"/>
      <c r="N14" s="10"/>
      <c r="O14" s="115"/>
      <c r="P14" s="15"/>
    </row>
    <row r="15">
      <c r="A15" s="6"/>
      <c r="B15" s="106" t="s">
        <v>63</v>
      </c>
      <c r="C15" s="107" t="s">
        <v>175</v>
      </c>
      <c r="D15" s="108" t="s">
        <v>79</v>
      </c>
      <c r="E15" s="109" t="s">
        <v>172</v>
      </c>
      <c r="F15" s="110">
        <v>3.0</v>
      </c>
      <c r="G15" s="111" t="s">
        <v>176</v>
      </c>
      <c r="H15" s="112" t="s">
        <v>71</v>
      </c>
      <c r="I15" s="113" t="s">
        <v>174</v>
      </c>
      <c r="J15" s="6"/>
      <c r="K15" s="114"/>
      <c r="N15" s="10"/>
      <c r="O15" s="115"/>
      <c r="P15" s="15"/>
    </row>
    <row r="16">
      <c r="A16" s="6"/>
      <c r="B16" s="106" t="s">
        <v>177</v>
      </c>
      <c r="C16" s="107" t="s">
        <v>178</v>
      </c>
      <c r="D16" s="108" t="s">
        <v>67</v>
      </c>
      <c r="E16" s="109" t="s">
        <v>105</v>
      </c>
      <c r="F16" s="116">
        <v>1.0034150004E7</v>
      </c>
      <c r="G16" s="111" t="s">
        <v>179</v>
      </c>
      <c r="H16" s="112" t="s">
        <v>180</v>
      </c>
      <c r="I16" s="113" t="s">
        <v>181</v>
      </c>
      <c r="J16" s="6"/>
      <c r="K16" s="114"/>
      <c r="N16" s="10" t="s">
        <v>182</v>
      </c>
      <c r="O16" s="115" t="s">
        <v>183</v>
      </c>
      <c r="P16" s="15"/>
    </row>
    <row r="17">
      <c r="A17" s="6"/>
      <c r="B17" s="117" t="s">
        <v>184</v>
      </c>
      <c r="C17" s="118" t="s">
        <v>186</v>
      </c>
      <c r="D17" s="119" t="s">
        <v>191</v>
      </c>
      <c r="E17" s="120" t="s">
        <v>192</v>
      </c>
      <c r="F17" s="121" t="s">
        <v>193</v>
      </c>
      <c r="G17" s="122" t="s">
        <v>194</v>
      </c>
      <c r="H17" s="123" t="s">
        <v>195</v>
      </c>
      <c r="I17" s="124" t="s">
        <v>196</v>
      </c>
      <c r="J17" s="6"/>
      <c r="K17" s="125" t="s">
        <v>192</v>
      </c>
      <c r="P17" s="15"/>
    </row>
    <row r="18">
      <c r="A18" s="6"/>
      <c r="B18" s="117" t="s">
        <v>184</v>
      </c>
      <c r="C18" s="118" t="s">
        <v>197</v>
      </c>
      <c r="D18" s="119" t="s">
        <v>191</v>
      </c>
      <c r="E18" s="120" t="s">
        <v>198</v>
      </c>
      <c r="F18" s="121" t="s">
        <v>199</v>
      </c>
      <c r="G18" s="122" t="s">
        <v>200</v>
      </c>
      <c r="H18" s="123" t="s">
        <v>201</v>
      </c>
      <c r="I18" s="124" t="s">
        <v>202</v>
      </c>
      <c r="J18" s="6"/>
      <c r="K18" s="125" t="s">
        <v>198</v>
      </c>
      <c r="L18" s="126" t="s">
        <v>203</v>
      </c>
      <c r="N18" s="10" t="s">
        <v>204</v>
      </c>
      <c r="O18" s="115" t="s">
        <v>205</v>
      </c>
      <c r="P18" s="15"/>
    </row>
    <row r="19">
      <c r="A19" s="6"/>
      <c r="B19" s="117" t="s">
        <v>184</v>
      </c>
      <c r="C19" s="118" t="s">
        <v>206</v>
      </c>
      <c r="D19" s="119" t="s">
        <v>191</v>
      </c>
      <c r="E19" s="120" t="s">
        <v>207</v>
      </c>
      <c r="F19" s="121" t="s">
        <v>208</v>
      </c>
      <c r="G19" s="122" t="s">
        <v>200</v>
      </c>
      <c r="H19" s="123" t="s">
        <v>201</v>
      </c>
      <c r="I19" s="124" t="s">
        <v>209</v>
      </c>
      <c r="J19" s="6"/>
      <c r="K19" s="125" t="s">
        <v>207</v>
      </c>
      <c r="N19" s="10" t="s">
        <v>78</v>
      </c>
      <c r="O19" s="18" t="s">
        <v>210</v>
      </c>
      <c r="P19" s="15"/>
    </row>
    <row r="20">
      <c r="A20" s="6"/>
      <c r="B20" s="127" t="s">
        <v>184</v>
      </c>
      <c r="C20" s="118" t="s">
        <v>211</v>
      </c>
      <c r="D20" s="119" t="s">
        <v>191</v>
      </c>
      <c r="E20" s="120" t="s">
        <v>212</v>
      </c>
      <c r="F20" s="121" t="s">
        <v>213</v>
      </c>
      <c r="G20" s="122" t="s">
        <v>214</v>
      </c>
      <c r="H20" s="123" t="s">
        <v>201</v>
      </c>
      <c r="I20" s="124" t="s">
        <v>215</v>
      </c>
      <c r="J20" s="6"/>
      <c r="K20" s="125" t="s">
        <v>212</v>
      </c>
      <c r="O20" s="15"/>
      <c r="P20" s="15"/>
    </row>
    <row r="21">
      <c r="A21" s="6"/>
      <c r="B21" s="17"/>
      <c r="C21" s="6"/>
      <c r="D21" s="6"/>
      <c r="E21" s="12"/>
      <c r="F21" s="6"/>
      <c r="G21" s="6"/>
      <c r="H21" s="6"/>
      <c r="I21" s="6"/>
      <c r="J21" s="6"/>
      <c r="K21" s="6"/>
      <c r="O21" s="15"/>
      <c r="P21" s="15"/>
    </row>
    <row r="22">
      <c r="A22" s="6"/>
      <c r="B22" s="128"/>
      <c r="C22" s="129" t="s">
        <v>216</v>
      </c>
      <c r="I22" s="128"/>
      <c r="J22" s="6"/>
      <c r="K22" s="128"/>
      <c r="O22" s="15"/>
      <c r="P22" s="15"/>
    </row>
    <row r="23">
      <c r="A23" s="6"/>
      <c r="B23" s="130" t="s">
        <v>217</v>
      </c>
      <c r="C23" s="131" t="s">
        <v>218</v>
      </c>
      <c r="I23" s="132"/>
      <c r="J23" s="6"/>
      <c r="K23" s="132"/>
      <c r="O23" s="15"/>
      <c r="P23" s="15"/>
    </row>
    <row r="24">
      <c r="A24" s="6"/>
      <c r="B24" s="133" t="s">
        <v>219</v>
      </c>
      <c r="C24" s="134" t="s">
        <v>220</v>
      </c>
      <c r="I24" s="132"/>
      <c r="J24" s="6"/>
      <c r="K24" s="132"/>
      <c r="O24" s="15"/>
      <c r="P24" s="15"/>
    </row>
    <row r="25">
      <c r="A25" s="6"/>
      <c r="B25" s="17"/>
      <c r="C25" s="6"/>
      <c r="D25" s="6"/>
      <c r="E25" s="12"/>
      <c r="F25" s="6"/>
      <c r="G25" s="6"/>
      <c r="H25" s="6"/>
      <c r="I25" s="6"/>
      <c r="J25" s="6"/>
      <c r="K25" s="6"/>
      <c r="O25" s="15"/>
      <c r="P25" s="15"/>
    </row>
    <row r="26">
      <c r="A26" s="6"/>
      <c r="B26" s="135"/>
      <c r="C26" s="129" t="s">
        <v>221</v>
      </c>
      <c r="D26" s="136"/>
      <c r="E26" s="137"/>
      <c r="F26" s="138" t="s">
        <v>222</v>
      </c>
      <c r="G26" s="136"/>
      <c r="H26" s="136"/>
      <c r="I26" s="136"/>
      <c r="J26" s="6"/>
      <c r="K26" s="6"/>
      <c r="O26" s="15"/>
      <c r="P26" s="15"/>
    </row>
    <row r="27">
      <c r="A27" s="6"/>
      <c r="O27" s="15"/>
      <c r="P27" s="15"/>
    </row>
    <row r="28">
      <c r="A28" s="6"/>
      <c r="O28" s="15"/>
      <c r="P28" s="15"/>
    </row>
    <row r="29">
      <c r="A29" s="6"/>
      <c r="O29" s="15"/>
      <c r="P29" s="15"/>
    </row>
    <row r="30">
      <c r="A30" s="6"/>
      <c r="O30" s="15"/>
      <c r="P30" s="15"/>
    </row>
    <row r="31">
      <c r="A31" s="6"/>
      <c r="O31" s="15"/>
      <c r="P31" s="15"/>
    </row>
    <row r="32">
      <c r="A32" s="6"/>
      <c r="O32" s="15"/>
      <c r="P32" s="15"/>
    </row>
    <row r="33">
      <c r="A33" s="6"/>
      <c r="O33" s="15"/>
      <c r="P33" s="15"/>
    </row>
    <row r="34">
      <c r="A34" s="6"/>
      <c r="O34" s="15"/>
      <c r="P34" s="15"/>
    </row>
    <row r="35">
      <c r="A35" s="6"/>
      <c r="O35" s="15"/>
      <c r="P35" s="15"/>
    </row>
    <row r="36">
      <c r="A36" s="6"/>
      <c r="O36" s="15"/>
      <c r="P36" s="15"/>
    </row>
    <row r="37">
      <c r="A37" s="6"/>
      <c r="O37" s="15"/>
      <c r="P37" s="15"/>
    </row>
    <row r="38">
      <c r="A38" s="6"/>
      <c r="O38" s="15"/>
      <c r="P38" s="15"/>
    </row>
    <row r="39">
      <c r="A39" s="6"/>
      <c r="O39" s="15"/>
      <c r="P39" s="15"/>
    </row>
    <row r="40">
      <c r="A40" s="6"/>
      <c r="O40" s="15"/>
      <c r="P40" s="15"/>
    </row>
    <row r="41">
      <c r="A41" s="6"/>
      <c r="O41" s="15"/>
      <c r="P41" s="15"/>
    </row>
    <row r="42">
      <c r="A42" s="6"/>
      <c r="B42" s="17"/>
      <c r="C42" s="6"/>
      <c r="D42" s="6"/>
      <c r="E42" s="12"/>
      <c r="F42" s="6"/>
      <c r="G42" s="6"/>
      <c r="H42" s="6"/>
      <c r="I42" s="6"/>
      <c r="J42" s="6"/>
      <c r="K42" s="6"/>
      <c r="O42" s="15"/>
      <c r="P42" s="15"/>
    </row>
    <row r="43">
      <c r="A43" s="6"/>
      <c r="B43" s="139"/>
      <c r="C43" s="140" t="s">
        <v>223</v>
      </c>
      <c r="D43" s="141" t="s">
        <v>224</v>
      </c>
      <c r="E43" s="142"/>
      <c r="F43" s="143"/>
      <c r="G43" s="143"/>
      <c r="H43" s="144" t="s">
        <v>225</v>
      </c>
      <c r="I43" s="6"/>
      <c r="J43" s="6"/>
      <c r="K43" s="6">
        <f>sum(AI7:AI14)</f>
        <v>0</v>
      </c>
      <c r="O43" s="15"/>
      <c r="P43" s="15"/>
      <c r="Y43" s="17"/>
      <c r="Z43" s="6"/>
      <c r="AA43" s="6"/>
      <c r="AB43" s="12"/>
      <c r="AC43" s="6"/>
      <c r="AD43" s="6"/>
      <c r="AE43" s="6"/>
      <c r="AF43" s="6"/>
      <c r="AG43" s="6"/>
      <c r="AH43" s="6"/>
    </row>
    <row r="44">
      <c r="A44" s="6"/>
      <c r="B44" s="139"/>
      <c r="D44" s="141" t="s">
        <v>226</v>
      </c>
      <c r="E44" s="142"/>
      <c r="F44" s="141" t="s">
        <v>227</v>
      </c>
      <c r="G44" s="143"/>
      <c r="H44" s="144">
        <v>8770.0</v>
      </c>
      <c r="I44" s="6"/>
      <c r="J44" s="6"/>
      <c r="K44" s="6"/>
      <c r="O44" s="15"/>
      <c r="P44" s="15"/>
      <c r="Z44" s="145" t="s">
        <v>228</v>
      </c>
      <c r="AA44" s="11"/>
      <c r="AB44" s="146"/>
      <c r="AC44" s="6"/>
      <c r="AD44" s="6"/>
      <c r="AE44" s="6"/>
      <c r="AF44" s="6"/>
      <c r="AG44" s="6"/>
      <c r="AH44" s="6"/>
    </row>
    <row r="45">
      <c r="A45" s="6"/>
      <c r="B45" s="139"/>
      <c r="D45" s="143"/>
      <c r="E45" s="142"/>
      <c r="F45" s="143"/>
      <c r="G45" s="143"/>
      <c r="H45" s="17"/>
      <c r="I45" s="6"/>
      <c r="J45" s="6"/>
      <c r="K45" s="6"/>
      <c r="O45" s="15"/>
      <c r="P45" s="15"/>
      <c r="Y45" s="17"/>
      <c r="Z45" s="6"/>
      <c r="AA45" s="6"/>
      <c r="AB45" s="12"/>
      <c r="AC45" s="6"/>
      <c r="AD45" s="6"/>
      <c r="AE45" s="6"/>
      <c r="AF45" s="6"/>
      <c r="AG45" s="6"/>
      <c r="AH45" s="6"/>
    </row>
    <row r="46">
      <c r="A46" s="6"/>
      <c r="B46" s="139"/>
      <c r="D46" s="141" t="s">
        <v>229</v>
      </c>
      <c r="E46" s="142"/>
      <c r="F46" s="143"/>
      <c r="G46" s="143"/>
      <c r="H46" s="144" t="s">
        <v>230</v>
      </c>
      <c r="I46" s="6"/>
      <c r="J46" s="6"/>
      <c r="K46" s="6"/>
      <c r="O46" s="15"/>
      <c r="P46" s="15"/>
      <c r="Y46" s="17"/>
      <c r="Z46" s="147" t="s">
        <v>231</v>
      </c>
      <c r="AA46" s="148" t="s">
        <v>232</v>
      </c>
      <c r="AB46" s="148" t="s">
        <v>233</v>
      </c>
      <c r="AD46" s="149" t="s">
        <v>234</v>
      </c>
      <c r="AE46" s="149"/>
      <c r="AF46" s="149" t="s">
        <v>235</v>
      </c>
      <c r="AG46" s="149" t="s">
        <v>236</v>
      </c>
    </row>
    <row r="47">
      <c r="A47" s="6"/>
      <c r="B47" s="139"/>
      <c r="D47" s="141" t="s">
        <v>237</v>
      </c>
      <c r="E47" s="142"/>
      <c r="F47" s="143"/>
      <c r="G47" s="143"/>
      <c r="H47" s="144">
        <v>22406.0</v>
      </c>
      <c r="I47" s="6"/>
      <c r="J47" s="6"/>
      <c r="K47" s="6"/>
      <c r="O47" s="15"/>
      <c r="P47" s="15"/>
      <c r="Y47" s="17"/>
      <c r="Z47" s="150" t="s">
        <v>238</v>
      </c>
      <c r="AA47" s="151" t="s">
        <v>239</v>
      </c>
      <c r="AB47" s="152" t="s">
        <v>238</v>
      </c>
      <c r="AD47" s="152" t="s">
        <v>240</v>
      </c>
      <c r="AF47" s="153">
        <v>132305.0</v>
      </c>
      <c r="AG47" s="154">
        <f t="shared" ref="AG47:AG52" si="1">AF47/$AF$57</f>
        <v>0.9510887146</v>
      </c>
    </row>
    <row r="48">
      <c r="A48" s="6"/>
      <c r="B48" s="139"/>
      <c r="D48" s="143"/>
      <c r="E48" s="142"/>
      <c r="F48" s="143"/>
      <c r="G48" s="143"/>
      <c r="H48" s="144" t="s">
        <v>241</v>
      </c>
      <c r="I48" s="6"/>
      <c r="J48" s="6"/>
      <c r="K48" s="6"/>
      <c r="O48" s="15"/>
      <c r="P48" s="15"/>
      <c r="Y48" s="17"/>
      <c r="Z48" s="155" t="s">
        <v>242</v>
      </c>
      <c r="AA48" s="156" t="s">
        <v>243</v>
      </c>
      <c r="AB48" s="157" t="s">
        <v>244</v>
      </c>
      <c r="AD48" s="158" t="s">
        <v>245</v>
      </c>
      <c r="AE48" s="159"/>
      <c r="AF48" s="160">
        <v>2089.0</v>
      </c>
      <c r="AG48" s="161">
        <f t="shared" si="1"/>
        <v>0.01501700106</v>
      </c>
    </row>
    <row r="49">
      <c r="A49" s="6"/>
      <c r="B49" s="139"/>
      <c r="D49" s="143" t="s">
        <v>247</v>
      </c>
      <c r="E49" s="142"/>
      <c r="F49" s="143"/>
      <c r="G49" s="143"/>
      <c r="H49" s="144">
        <v>116703.0</v>
      </c>
      <c r="I49" s="6"/>
      <c r="J49" s="6"/>
      <c r="K49" s="6"/>
      <c r="O49" s="15"/>
      <c r="P49" s="15"/>
      <c r="Y49" s="17"/>
      <c r="Z49" s="155" t="s">
        <v>248</v>
      </c>
      <c r="AA49" s="156" t="s">
        <v>249</v>
      </c>
      <c r="AB49" s="157" t="s">
        <v>250</v>
      </c>
      <c r="AD49" s="158" t="s">
        <v>251</v>
      </c>
      <c r="AE49" s="159"/>
      <c r="AF49" s="160">
        <v>1856.0</v>
      </c>
      <c r="AG49" s="161">
        <f t="shared" si="1"/>
        <v>0.01334205551</v>
      </c>
    </row>
    <row r="50">
      <c r="A50" s="6"/>
      <c r="B50" s="139"/>
      <c r="D50" s="141" t="s">
        <v>253</v>
      </c>
      <c r="E50" s="164"/>
      <c r="F50" s="165"/>
      <c r="G50" s="143"/>
      <c r="H50" s="6"/>
      <c r="I50" s="6"/>
      <c r="J50" s="6"/>
      <c r="K50" s="6"/>
      <c r="O50" s="15"/>
      <c r="P50" s="15"/>
      <c r="Y50" s="17"/>
      <c r="Z50" s="167" t="s">
        <v>263</v>
      </c>
      <c r="AA50" s="168" t="s">
        <v>269</v>
      </c>
      <c r="AB50" s="169" t="s">
        <v>276</v>
      </c>
      <c r="AD50" s="169" t="s">
        <v>280</v>
      </c>
      <c r="AE50" s="159"/>
      <c r="AF50" s="171">
        <v>305.0</v>
      </c>
      <c r="AG50" s="173">
        <f t="shared" si="1"/>
        <v>0.002192525286</v>
      </c>
    </row>
    <row r="51">
      <c r="A51" s="6"/>
      <c r="B51" s="139"/>
      <c r="D51" s="141" t="s">
        <v>282</v>
      </c>
      <c r="E51" s="164"/>
      <c r="F51" s="143"/>
      <c r="G51" s="143"/>
      <c r="H51" s="6"/>
      <c r="I51" s="6"/>
      <c r="J51" s="6"/>
      <c r="K51" s="6"/>
      <c r="O51" s="15"/>
      <c r="P51" s="15"/>
      <c r="Y51" s="17"/>
      <c r="Z51" s="175" t="s">
        <v>285</v>
      </c>
      <c r="AA51" s="177" t="s">
        <v>288</v>
      </c>
      <c r="AB51" s="178" t="s">
        <v>289</v>
      </c>
      <c r="AD51" s="178"/>
      <c r="AF51" s="180">
        <v>462.0</v>
      </c>
      <c r="AG51" s="181">
        <f t="shared" si="1"/>
        <v>0.003321136663</v>
      </c>
    </row>
    <row r="52">
      <c r="A52" s="6"/>
      <c r="B52" s="139"/>
      <c r="D52" s="141" t="s">
        <v>290</v>
      </c>
      <c r="E52" s="164"/>
      <c r="F52" s="165"/>
      <c r="G52" s="143"/>
      <c r="H52" s="6"/>
      <c r="I52" s="6"/>
      <c r="J52" s="6"/>
      <c r="K52" s="6"/>
      <c r="O52" s="15"/>
      <c r="P52" s="15"/>
      <c r="Y52" s="17"/>
      <c r="Z52" s="175" t="s">
        <v>292</v>
      </c>
      <c r="AA52" s="177" t="s">
        <v>293</v>
      </c>
      <c r="AB52" s="182" t="s">
        <v>294</v>
      </c>
      <c r="AD52" s="178"/>
      <c r="AF52" s="180">
        <v>66.0</v>
      </c>
      <c r="AG52" s="181">
        <f t="shared" si="1"/>
        <v>0.0004744480947</v>
      </c>
    </row>
    <row r="53">
      <c r="A53" s="6"/>
      <c r="B53" s="183"/>
      <c r="C53" s="143"/>
      <c r="D53" s="143"/>
      <c r="E53" s="142"/>
      <c r="F53" s="143"/>
      <c r="G53" s="143"/>
      <c r="H53" s="6"/>
      <c r="I53" s="6"/>
      <c r="J53" s="6"/>
      <c r="K53" s="6"/>
      <c r="O53" s="15"/>
      <c r="P53" s="15"/>
      <c r="Y53" s="17"/>
      <c r="Z53" s="167" t="s">
        <v>298</v>
      </c>
      <c r="AA53" s="168" t="s">
        <v>299</v>
      </c>
      <c r="AB53" s="169" t="s">
        <v>300</v>
      </c>
      <c r="AD53" s="169" t="s">
        <v>301</v>
      </c>
      <c r="AF53" s="171"/>
      <c r="AG53" s="173"/>
    </row>
    <row r="54">
      <c r="A54" s="6"/>
      <c r="B54" s="185"/>
      <c r="D54" s="165"/>
      <c r="E54" s="164"/>
      <c r="F54" s="165"/>
      <c r="G54" s="143"/>
      <c r="H54" s="6"/>
      <c r="I54" s="6"/>
      <c r="J54" s="6"/>
      <c r="K54" s="6"/>
      <c r="O54" s="15"/>
      <c r="P54" s="15"/>
      <c r="Y54" s="17"/>
      <c r="Z54" s="187" t="s">
        <v>303</v>
      </c>
      <c r="AA54" s="188" t="s">
        <v>304</v>
      </c>
      <c r="AB54" s="190" t="s">
        <v>305</v>
      </c>
      <c r="AD54" s="190"/>
      <c r="AF54" s="192">
        <v>1704.0</v>
      </c>
      <c r="AG54" s="195">
        <f t="shared" ref="AG54:AG55" si="2">AF54/$AF$57</f>
        <v>0.01224938717</v>
      </c>
    </row>
    <row r="55">
      <c r="A55" s="6"/>
      <c r="B55" s="185"/>
      <c r="D55" s="165"/>
      <c r="E55" s="142"/>
      <c r="F55" s="143"/>
      <c r="G55" s="143"/>
      <c r="H55" s="6"/>
      <c r="I55" s="6"/>
      <c r="J55" s="6"/>
      <c r="K55" s="6"/>
      <c r="O55" s="15"/>
      <c r="P55" s="15"/>
      <c r="Y55" s="17"/>
      <c r="Z55" s="187" t="s">
        <v>309</v>
      </c>
      <c r="AA55" s="188" t="s">
        <v>310</v>
      </c>
      <c r="AB55" s="198" t="s">
        <v>309</v>
      </c>
      <c r="AD55" s="190" t="s">
        <v>312</v>
      </c>
      <c r="AE55" s="159"/>
      <c r="AF55" s="192">
        <v>322.0</v>
      </c>
      <c r="AG55" s="195">
        <f t="shared" si="2"/>
        <v>0.002314731613</v>
      </c>
    </row>
    <row r="56">
      <c r="A56" s="6"/>
      <c r="B56" s="17"/>
      <c r="C56" s="6"/>
      <c r="D56" s="6"/>
      <c r="E56" s="12"/>
      <c r="F56" s="6"/>
      <c r="G56" s="6"/>
      <c r="H56" s="6"/>
      <c r="I56" s="6"/>
      <c r="J56" s="6"/>
      <c r="K56" s="6"/>
      <c r="O56" s="15"/>
      <c r="P56" s="15"/>
      <c r="Y56" s="17"/>
      <c r="Z56" s="167" t="s">
        <v>313</v>
      </c>
      <c r="AA56" s="168">
        <v>9.0</v>
      </c>
      <c r="AB56" s="169" t="s">
        <v>314</v>
      </c>
      <c r="AD56" s="169" t="s">
        <v>301</v>
      </c>
      <c r="AE56" s="169"/>
      <c r="AF56" s="169"/>
      <c r="AG56" s="202"/>
    </row>
    <row r="57">
      <c r="A57" s="6"/>
      <c r="B57" s="17"/>
      <c r="C57" s="141" t="s">
        <v>317</v>
      </c>
      <c r="D57" s="6"/>
      <c r="E57" s="12"/>
      <c r="F57" s="6"/>
      <c r="G57" s="6"/>
      <c r="H57" s="204" t="s">
        <v>318</v>
      </c>
      <c r="I57" s="6"/>
      <c r="J57" s="6"/>
      <c r="K57" s="6"/>
      <c r="O57" s="15"/>
      <c r="P57" s="15"/>
      <c r="Y57" s="17"/>
      <c r="Z57" s="6"/>
      <c r="AA57" s="6"/>
      <c r="AB57" s="12"/>
      <c r="AC57" s="6"/>
      <c r="AD57" s="6"/>
      <c r="AF57" s="205">
        <f>sum(AF47:AF56)</f>
        <v>139109</v>
      </c>
      <c r="AG57" s="6"/>
      <c r="AH57" s="6"/>
    </row>
    <row r="58">
      <c r="A58" s="6"/>
      <c r="B58" s="17"/>
      <c r="C58" s="141" t="s">
        <v>322</v>
      </c>
      <c r="D58" s="6"/>
      <c r="E58" s="12"/>
      <c r="F58" s="6"/>
      <c r="G58" s="6"/>
      <c r="H58" s="6"/>
      <c r="I58" s="6"/>
      <c r="J58" s="6"/>
      <c r="K58" s="6"/>
      <c r="O58" s="15"/>
      <c r="P58" s="15"/>
    </row>
    <row r="59">
      <c r="A59" s="6"/>
      <c r="B59" s="17"/>
      <c r="C59" s="6"/>
      <c r="D59" s="6"/>
      <c r="E59" s="12"/>
      <c r="F59" s="6"/>
      <c r="G59" s="6"/>
      <c r="H59" s="6"/>
      <c r="I59" s="6"/>
      <c r="J59" s="6"/>
      <c r="K59" s="6"/>
      <c r="O59" s="15"/>
      <c r="P59" s="15"/>
    </row>
    <row r="60">
      <c r="A60" s="6"/>
      <c r="B60" s="17"/>
      <c r="C60" s="6"/>
      <c r="D60" s="6"/>
      <c r="E60" s="12"/>
      <c r="F60" s="6"/>
      <c r="G60" s="6"/>
      <c r="H60" s="6"/>
      <c r="I60" s="6"/>
      <c r="J60" s="6"/>
      <c r="K60" s="6"/>
      <c r="O60" s="15"/>
      <c r="P60" s="15"/>
    </row>
    <row r="61">
      <c r="A61" s="6"/>
      <c r="B61" s="17"/>
      <c r="C61" s="6"/>
      <c r="D61" s="6"/>
      <c r="E61" s="12"/>
      <c r="F61" s="6"/>
      <c r="G61" s="6"/>
      <c r="H61" s="6"/>
      <c r="I61" s="6"/>
      <c r="J61" s="6"/>
      <c r="K61" s="6"/>
      <c r="O61" s="15"/>
      <c r="P61" s="15"/>
    </row>
    <row r="62">
      <c r="A62" s="6"/>
      <c r="B62" s="17"/>
      <c r="C62" s="6"/>
      <c r="D62" s="6"/>
      <c r="E62" s="12"/>
      <c r="F62" s="6"/>
      <c r="G62" s="6"/>
      <c r="H62" s="6"/>
      <c r="I62" s="6"/>
      <c r="J62" s="6"/>
      <c r="K62" s="6"/>
      <c r="O62" s="15"/>
      <c r="P62" s="15"/>
    </row>
    <row r="63">
      <c r="A63" s="6"/>
      <c r="B63" s="17"/>
      <c r="C63" s="6"/>
      <c r="D63" s="6"/>
      <c r="E63" s="12"/>
      <c r="F63" s="6"/>
      <c r="G63" s="6"/>
      <c r="H63" s="6"/>
      <c r="I63" s="6"/>
      <c r="J63" s="6"/>
      <c r="K63" s="6"/>
      <c r="O63" s="15"/>
      <c r="P63" s="15"/>
    </row>
    <row r="64">
      <c r="A64" s="6"/>
      <c r="B64" s="17"/>
      <c r="C64" s="6"/>
      <c r="D64" s="6"/>
      <c r="E64" s="12"/>
      <c r="F64" s="6"/>
      <c r="G64" s="6"/>
      <c r="H64" s="6"/>
      <c r="I64" s="6"/>
      <c r="J64" s="6"/>
      <c r="K64" s="6"/>
      <c r="O64" s="15"/>
      <c r="P64" s="15"/>
    </row>
    <row r="65">
      <c r="A65" s="6"/>
      <c r="B65" s="17"/>
      <c r="C65" s="6"/>
      <c r="D65" s="6"/>
      <c r="E65" s="12"/>
      <c r="F65" s="6"/>
      <c r="G65" s="6"/>
      <c r="H65" s="6"/>
      <c r="I65" s="6"/>
      <c r="J65" s="6"/>
      <c r="K65" s="6"/>
      <c r="O65" s="15"/>
      <c r="P65" s="15"/>
    </row>
    <row r="66">
      <c r="A66" s="6"/>
      <c r="B66" s="17"/>
      <c r="C66" s="6"/>
      <c r="D66" s="6"/>
      <c r="E66" s="12"/>
      <c r="F66" s="6"/>
      <c r="G66" s="6"/>
      <c r="H66" s="6"/>
      <c r="I66" s="6"/>
      <c r="J66" s="6"/>
      <c r="K66" s="6"/>
      <c r="O66" s="15"/>
      <c r="P66" s="15"/>
    </row>
    <row r="67">
      <c r="A67" s="6"/>
      <c r="B67" s="17"/>
      <c r="C67" s="6"/>
      <c r="D67" s="6"/>
      <c r="E67" s="12"/>
      <c r="F67" s="6"/>
      <c r="G67" s="6"/>
      <c r="H67" s="6"/>
      <c r="I67" s="6"/>
      <c r="J67" s="6"/>
      <c r="K67" s="6"/>
      <c r="O67" s="15"/>
      <c r="P67" s="15"/>
    </row>
    <row r="68">
      <c r="A68" s="6"/>
      <c r="B68" s="17"/>
      <c r="C68" s="6"/>
      <c r="D68" s="6"/>
      <c r="E68" s="12"/>
      <c r="F68" s="6"/>
      <c r="G68" s="6"/>
      <c r="H68" s="6"/>
      <c r="I68" s="6"/>
      <c r="J68" s="6"/>
      <c r="K68" s="6"/>
      <c r="O68" s="15"/>
      <c r="P68" s="15"/>
    </row>
    <row r="69">
      <c r="A69" s="6"/>
      <c r="B69" s="17"/>
      <c r="C69" s="6"/>
      <c r="D69" s="6"/>
      <c r="E69" s="12"/>
      <c r="F69" s="6"/>
      <c r="G69" s="6"/>
      <c r="H69" s="6"/>
      <c r="I69" s="6"/>
      <c r="J69" s="6"/>
      <c r="K69" s="6"/>
      <c r="O69" s="15"/>
      <c r="P69" s="15"/>
    </row>
    <row r="70">
      <c r="A70" s="6"/>
      <c r="B70" s="17"/>
      <c r="C70" s="6"/>
      <c r="D70" s="6"/>
      <c r="E70" s="12"/>
      <c r="F70" s="6"/>
      <c r="G70" s="6"/>
      <c r="H70" s="6"/>
      <c r="I70" s="6"/>
      <c r="J70" s="6"/>
      <c r="K70" s="6"/>
      <c r="O70" s="15"/>
      <c r="P70" s="15"/>
    </row>
    <row r="71">
      <c r="A71" s="6"/>
      <c r="B71" s="17"/>
      <c r="C71" s="6"/>
      <c r="D71" s="6"/>
      <c r="E71" s="12"/>
      <c r="F71" s="6"/>
      <c r="G71" s="6"/>
      <c r="H71" s="6"/>
      <c r="I71" s="6"/>
      <c r="J71" s="6"/>
      <c r="K71" s="6"/>
      <c r="O71" s="15"/>
      <c r="P71" s="15"/>
    </row>
    <row r="72">
      <c r="A72" s="6"/>
      <c r="B72" s="17"/>
      <c r="C72" s="6"/>
      <c r="D72" s="6"/>
      <c r="E72" s="12"/>
      <c r="F72" s="6"/>
      <c r="G72" s="6"/>
      <c r="H72" s="6"/>
      <c r="I72" s="6"/>
      <c r="J72" s="6"/>
      <c r="K72" s="6"/>
      <c r="O72" s="15"/>
      <c r="P72" s="15"/>
    </row>
    <row r="73">
      <c r="A73" s="6"/>
      <c r="B73" s="17"/>
      <c r="C73" s="6"/>
      <c r="D73" s="6"/>
      <c r="E73" s="12"/>
      <c r="F73" s="6"/>
      <c r="G73" s="6"/>
      <c r="H73" s="6"/>
      <c r="I73" s="6"/>
      <c r="J73" s="6"/>
      <c r="K73" s="6"/>
      <c r="O73" s="15"/>
      <c r="P73" s="15"/>
    </row>
    <row r="74">
      <c r="A74" s="6"/>
      <c r="B74" s="17"/>
      <c r="C74" s="6"/>
      <c r="D74" s="6"/>
      <c r="E74" s="12"/>
      <c r="F74" s="6"/>
      <c r="G74" s="6"/>
      <c r="H74" s="6"/>
      <c r="I74" s="6"/>
      <c r="J74" s="6"/>
      <c r="K74" s="6"/>
      <c r="O74" s="15"/>
      <c r="P74" s="15"/>
    </row>
    <row r="75">
      <c r="A75" s="6"/>
      <c r="B75" s="17"/>
      <c r="C75" s="6"/>
      <c r="D75" s="6"/>
      <c r="E75" s="12"/>
      <c r="F75" s="6"/>
      <c r="G75" s="6"/>
      <c r="H75" s="6"/>
      <c r="I75" s="6"/>
      <c r="J75" s="6"/>
      <c r="K75" s="6"/>
      <c r="O75" s="15"/>
      <c r="P75" s="15"/>
    </row>
    <row r="76">
      <c r="A76" s="6"/>
      <c r="B76" s="17"/>
      <c r="C76" s="6"/>
      <c r="D76" s="6"/>
      <c r="E76" s="12"/>
      <c r="F76" s="6"/>
      <c r="G76" s="6"/>
      <c r="H76" s="6"/>
      <c r="I76" s="6"/>
      <c r="J76" s="6"/>
      <c r="K76" s="6"/>
      <c r="O76" s="15"/>
      <c r="P76" s="15"/>
    </row>
    <row r="77">
      <c r="A77" s="6"/>
      <c r="B77" s="17"/>
      <c r="C77" s="6"/>
      <c r="D77" s="6"/>
      <c r="E77" s="12"/>
      <c r="F77" s="6"/>
      <c r="G77" s="6"/>
      <c r="H77" s="6"/>
      <c r="I77" s="6"/>
      <c r="J77" s="6"/>
      <c r="K77" s="6"/>
      <c r="O77" s="15"/>
      <c r="P77" s="15"/>
    </row>
    <row r="78">
      <c r="A78" s="6"/>
      <c r="B78" s="17"/>
      <c r="C78" s="6"/>
      <c r="D78" s="6"/>
      <c r="E78" s="12"/>
      <c r="F78" s="6"/>
      <c r="G78" s="6"/>
      <c r="H78" s="6"/>
      <c r="I78" s="6"/>
      <c r="J78" s="6"/>
      <c r="K78" s="6"/>
      <c r="O78" s="15"/>
      <c r="P78" s="15"/>
    </row>
    <row r="79">
      <c r="A79" s="6"/>
      <c r="B79" s="17"/>
      <c r="C79" s="6"/>
      <c r="D79" s="6"/>
      <c r="E79" s="12"/>
      <c r="F79" s="6"/>
      <c r="G79" s="6"/>
      <c r="H79" s="6"/>
      <c r="I79" s="6"/>
      <c r="J79" s="6"/>
      <c r="K79" s="6"/>
      <c r="O79" s="15"/>
      <c r="P79" s="15"/>
    </row>
    <row r="80">
      <c r="A80" s="6"/>
      <c r="B80" s="17"/>
      <c r="C80" s="6"/>
      <c r="D80" s="6"/>
      <c r="E80" s="12"/>
      <c r="F80" s="6"/>
      <c r="G80" s="6"/>
      <c r="H80" s="6"/>
      <c r="I80" s="6"/>
      <c r="J80" s="6"/>
      <c r="K80" s="6"/>
      <c r="O80" s="15"/>
      <c r="P80" s="15"/>
    </row>
    <row r="81">
      <c r="A81" s="6"/>
      <c r="B81" s="17"/>
      <c r="C81" s="6"/>
      <c r="D81" s="6"/>
      <c r="E81" s="12"/>
      <c r="F81" s="6"/>
      <c r="G81" s="6"/>
      <c r="H81" s="6"/>
      <c r="I81" s="6"/>
      <c r="J81" s="6"/>
      <c r="K81" s="6"/>
      <c r="O81" s="15"/>
      <c r="P81" s="15"/>
    </row>
    <row r="82">
      <c r="A82" s="6"/>
      <c r="B82" s="17"/>
      <c r="C82" s="6"/>
      <c r="D82" s="6"/>
      <c r="E82" s="12"/>
      <c r="F82" s="6"/>
      <c r="G82" s="6"/>
      <c r="H82" s="6"/>
      <c r="I82" s="6"/>
      <c r="J82" s="6"/>
      <c r="K82" s="6"/>
      <c r="O82" s="15"/>
      <c r="P82" s="15"/>
    </row>
    <row r="83">
      <c r="A83" s="6"/>
      <c r="B83" s="17"/>
      <c r="C83" s="6"/>
      <c r="D83" s="6"/>
      <c r="E83" s="12"/>
      <c r="F83" s="6"/>
      <c r="G83" s="6"/>
      <c r="H83" s="6"/>
      <c r="I83" s="6"/>
      <c r="J83" s="6"/>
      <c r="K83" s="6"/>
      <c r="O83" s="15"/>
      <c r="P83" s="15"/>
    </row>
    <row r="84">
      <c r="A84" s="6"/>
      <c r="B84" s="17"/>
      <c r="C84" s="6"/>
      <c r="D84" s="6"/>
      <c r="E84" s="12"/>
      <c r="F84" s="6"/>
      <c r="G84" s="6"/>
      <c r="H84" s="6"/>
      <c r="I84" s="6"/>
      <c r="J84" s="6"/>
      <c r="K84" s="6"/>
      <c r="O84" s="15"/>
      <c r="P84" s="15"/>
    </row>
    <row r="85">
      <c r="A85" s="6"/>
      <c r="B85" s="17"/>
      <c r="C85" s="6"/>
      <c r="D85" s="6"/>
      <c r="E85" s="12"/>
      <c r="F85" s="6"/>
      <c r="G85" s="6"/>
      <c r="H85" s="6"/>
      <c r="I85" s="6"/>
      <c r="J85" s="6"/>
      <c r="K85" s="6"/>
      <c r="O85" s="15"/>
      <c r="P85" s="15"/>
    </row>
    <row r="86">
      <c r="A86" s="6"/>
      <c r="B86" s="17"/>
      <c r="C86" s="6"/>
      <c r="D86" s="6"/>
      <c r="E86" s="12"/>
      <c r="F86" s="6"/>
      <c r="G86" s="6"/>
      <c r="H86" s="6"/>
      <c r="I86" s="6"/>
      <c r="J86" s="6"/>
      <c r="K86" s="6"/>
      <c r="O86" s="15"/>
      <c r="P86" s="15"/>
    </row>
    <row r="87">
      <c r="A87" s="6"/>
      <c r="B87" s="17"/>
      <c r="C87" s="6"/>
      <c r="D87" s="6"/>
      <c r="E87" s="12"/>
      <c r="F87" s="6"/>
      <c r="G87" s="6"/>
      <c r="H87" s="6"/>
      <c r="I87" s="6"/>
      <c r="J87" s="6"/>
      <c r="K87" s="6"/>
      <c r="O87" s="15"/>
      <c r="P87" s="15"/>
    </row>
    <row r="88">
      <c r="A88" s="6"/>
      <c r="B88" s="17"/>
      <c r="C88" s="6"/>
      <c r="D88" s="6"/>
      <c r="E88" s="12"/>
      <c r="F88" s="6"/>
      <c r="G88" s="6"/>
      <c r="H88" s="6"/>
      <c r="I88" s="6"/>
      <c r="J88" s="6"/>
      <c r="K88" s="6"/>
      <c r="O88" s="15"/>
      <c r="P88" s="15"/>
    </row>
    <row r="89">
      <c r="A89" s="6"/>
      <c r="B89" s="17"/>
      <c r="C89" s="6"/>
      <c r="D89" s="6"/>
      <c r="E89" s="12"/>
      <c r="F89" s="6"/>
      <c r="G89" s="6"/>
      <c r="H89" s="6"/>
      <c r="I89" s="6"/>
      <c r="J89" s="6"/>
      <c r="K89" s="6"/>
      <c r="O89" s="15"/>
      <c r="P89" s="15"/>
    </row>
    <row r="90">
      <c r="A90" s="6"/>
      <c r="B90" s="17"/>
      <c r="C90" s="6"/>
      <c r="D90" s="6"/>
      <c r="E90" s="12"/>
      <c r="F90" s="6"/>
      <c r="G90" s="6"/>
      <c r="H90" s="6"/>
      <c r="I90" s="6"/>
      <c r="J90" s="6"/>
      <c r="K90" s="6"/>
      <c r="O90" s="15"/>
      <c r="P90" s="15"/>
    </row>
    <row r="91">
      <c r="A91" s="6"/>
      <c r="B91" s="17"/>
      <c r="C91" s="6"/>
      <c r="D91" s="6"/>
      <c r="E91" s="12"/>
      <c r="F91" s="6"/>
      <c r="G91" s="6"/>
      <c r="H91" s="6"/>
      <c r="I91" s="6"/>
      <c r="J91" s="6"/>
      <c r="K91" s="6"/>
      <c r="O91" s="15"/>
      <c r="P91" s="15"/>
    </row>
    <row r="92">
      <c r="A92" s="6"/>
      <c r="B92" s="17"/>
      <c r="C92" s="6"/>
      <c r="D92" s="6"/>
      <c r="E92" s="12"/>
      <c r="F92" s="6"/>
      <c r="G92" s="6"/>
      <c r="H92" s="6"/>
      <c r="I92" s="6"/>
      <c r="J92" s="6"/>
      <c r="K92" s="6"/>
      <c r="O92" s="15"/>
      <c r="P92" s="15"/>
    </row>
    <row r="93">
      <c r="A93" s="6"/>
      <c r="B93" s="17"/>
      <c r="C93" s="6"/>
      <c r="D93" s="6"/>
      <c r="E93" s="12"/>
      <c r="F93" s="6"/>
      <c r="G93" s="6"/>
      <c r="H93" s="6"/>
      <c r="I93" s="6"/>
      <c r="J93" s="6"/>
      <c r="K93" s="6"/>
      <c r="O93" s="15"/>
      <c r="P93" s="15"/>
    </row>
    <row r="94">
      <c r="A94" s="6"/>
      <c r="B94" s="17"/>
      <c r="C94" s="6"/>
      <c r="D94" s="6"/>
      <c r="E94" s="12"/>
      <c r="F94" s="6"/>
      <c r="G94" s="6"/>
      <c r="H94" s="6"/>
      <c r="I94" s="6"/>
      <c r="J94" s="6"/>
      <c r="K94" s="6"/>
      <c r="O94" s="15"/>
      <c r="P94" s="15"/>
    </row>
    <row r="95">
      <c r="A95" s="6"/>
      <c r="B95" s="17"/>
      <c r="C95" s="6"/>
      <c r="D95" s="6"/>
      <c r="E95" s="12"/>
      <c r="F95" s="6"/>
      <c r="G95" s="6"/>
      <c r="H95" s="6"/>
      <c r="I95" s="6"/>
      <c r="J95" s="6"/>
      <c r="K95" s="6"/>
      <c r="O95" s="15"/>
      <c r="P95" s="15"/>
    </row>
    <row r="96">
      <c r="A96" s="6"/>
      <c r="B96" s="17"/>
      <c r="C96" s="6"/>
      <c r="D96" s="6"/>
      <c r="E96" s="12"/>
      <c r="F96" s="6"/>
      <c r="G96" s="6"/>
      <c r="H96" s="6"/>
      <c r="I96" s="6"/>
      <c r="J96" s="6"/>
      <c r="K96" s="6"/>
      <c r="O96" s="15"/>
      <c r="P96" s="15"/>
    </row>
    <row r="97">
      <c r="A97" s="6"/>
      <c r="B97" s="17"/>
      <c r="C97" s="6"/>
      <c r="D97" s="6"/>
      <c r="E97" s="12"/>
      <c r="F97" s="6"/>
      <c r="G97" s="6"/>
      <c r="H97" s="6"/>
      <c r="I97" s="6"/>
      <c r="J97" s="6"/>
      <c r="K97" s="6"/>
      <c r="O97" s="15"/>
      <c r="P97" s="15"/>
    </row>
    <row r="98">
      <c r="A98" s="6"/>
      <c r="B98" s="17"/>
      <c r="C98" s="6"/>
      <c r="D98" s="6"/>
      <c r="E98" s="12"/>
      <c r="F98" s="6"/>
      <c r="G98" s="6"/>
      <c r="H98" s="6"/>
      <c r="I98" s="6"/>
      <c r="J98" s="6"/>
      <c r="K98" s="6"/>
      <c r="O98" s="15"/>
      <c r="P98" s="15"/>
    </row>
    <row r="99">
      <c r="A99" s="6"/>
      <c r="B99" s="17"/>
      <c r="C99" s="6"/>
      <c r="D99" s="6"/>
      <c r="E99" s="12"/>
      <c r="F99" s="6"/>
      <c r="G99" s="6"/>
      <c r="H99" s="6"/>
      <c r="I99" s="6"/>
      <c r="J99" s="6"/>
      <c r="K99" s="6"/>
      <c r="O99" s="15"/>
      <c r="P99" s="15"/>
    </row>
    <row r="100">
      <c r="A100" s="6"/>
      <c r="B100" s="17"/>
      <c r="C100" s="6"/>
      <c r="D100" s="6"/>
      <c r="E100" s="12"/>
      <c r="F100" s="6"/>
      <c r="G100" s="6"/>
      <c r="H100" s="6"/>
      <c r="I100" s="6"/>
      <c r="J100" s="6"/>
      <c r="K100" s="6"/>
      <c r="O100" s="15"/>
      <c r="P100" s="15"/>
    </row>
    <row r="101">
      <c r="A101" s="6"/>
      <c r="B101" s="17"/>
      <c r="C101" s="6"/>
      <c r="D101" s="6"/>
      <c r="E101" s="12"/>
      <c r="F101" s="6"/>
      <c r="G101" s="6"/>
      <c r="H101" s="6"/>
      <c r="I101" s="6"/>
      <c r="J101" s="6"/>
      <c r="K101" s="6"/>
      <c r="O101" s="15"/>
      <c r="P101" s="15"/>
    </row>
    <row r="102">
      <c r="A102" s="6"/>
      <c r="B102" s="17"/>
      <c r="C102" s="6"/>
      <c r="D102" s="6"/>
      <c r="E102" s="12"/>
      <c r="F102" s="6"/>
      <c r="G102" s="6"/>
      <c r="H102" s="6"/>
      <c r="I102" s="6"/>
      <c r="J102" s="6"/>
      <c r="K102" s="6"/>
      <c r="O102" s="15"/>
      <c r="P102" s="15"/>
    </row>
    <row r="103">
      <c r="A103" s="6"/>
      <c r="B103" s="17"/>
      <c r="C103" s="6"/>
      <c r="D103" s="6"/>
      <c r="E103" s="12"/>
      <c r="F103" s="6"/>
      <c r="G103" s="6"/>
      <c r="H103" s="6"/>
      <c r="I103" s="6"/>
      <c r="J103" s="6"/>
      <c r="K103" s="6"/>
      <c r="O103" s="15"/>
      <c r="P103" s="15"/>
    </row>
    <row r="104">
      <c r="A104" s="6"/>
      <c r="B104" s="17"/>
      <c r="C104" s="6"/>
      <c r="D104" s="6"/>
      <c r="E104" s="12"/>
      <c r="F104" s="6"/>
      <c r="G104" s="6"/>
      <c r="H104" s="6"/>
      <c r="I104" s="6"/>
      <c r="J104" s="6"/>
      <c r="K104" s="6"/>
      <c r="O104" s="15"/>
      <c r="P104" s="15"/>
    </row>
    <row r="105">
      <c r="A105" s="6"/>
      <c r="B105" s="17"/>
      <c r="C105" s="6"/>
      <c r="D105" s="6"/>
      <c r="E105" s="12"/>
      <c r="F105" s="6"/>
      <c r="G105" s="6"/>
      <c r="H105" s="6"/>
      <c r="I105" s="6"/>
      <c r="J105" s="6"/>
      <c r="K105" s="6"/>
      <c r="O105" s="15"/>
      <c r="P105" s="15"/>
    </row>
    <row r="106">
      <c r="A106" s="6"/>
      <c r="B106" s="17"/>
      <c r="C106" s="6"/>
      <c r="D106" s="6"/>
      <c r="E106" s="12"/>
      <c r="F106" s="6"/>
      <c r="G106" s="6"/>
      <c r="H106" s="6"/>
      <c r="I106" s="6"/>
      <c r="J106" s="6"/>
      <c r="K106" s="6"/>
      <c r="O106" s="15"/>
      <c r="P106" s="15"/>
    </row>
    <row r="107">
      <c r="A107" s="6"/>
      <c r="B107" s="17"/>
      <c r="C107" s="6"/>
      <c r="D107" s="6"/>
      <c r="E107" s="12"/>
      <c r="F107" s="6"/>
      <c r="G107" s="6"/>
      <c r="H107" s="6"/>
      <c r="I107" s="6"/>
      <c r="J107" s="6"/>
      <c r="K107" s="6"/>
      <c r="O107" s="15"/>
      <c r="P107" s="15"/>
    </row>
    <row r="108">
      <c r="A108" s="6"/>
      <c r="B108" s="17"/>
      <c r="C108" s="6"/>
      <c r="D108" s="6"/>
      <c r="E108" s="12"/>
      <c r="F108" s="6"/>
      <c r="G108" s="6"/>
      <c r="H108" s="6"/>
      <c r="I108" s="6"/>
      <c r="J108" s="6"/>
      <c r="K108" s="6"/>
      <c r="O108" s="15"/>
      <c r="P108" s="15"/>
    </row>
    <row r="109">
      <c r="A109" s="6"/>
      <c r="B109" s="17"/>
      <c r="C109" s="6"/>
      <c r="D109" s="6"/>
      <c r="E109" s="12"/>
      <c r="F109" s="6"/>
      <c r="G109" s="6"/>
      <c r="H109" s="6"/>
      <c r="I109" s="6"/>
      <c r="J109" s="6"/>
      <c r="K109" s="6"/>
      <c r="O109" s="15"/>
      <c r="P109" s="15"/>
    </row>
    <row r="110">
      <c r="A110" s="6"/>
      <c r="B110" s="17"/>
      <c r="C110" s="6"/>
      <c r="D110" s="6"/>
      <c r="E110" s="12"/>
      <c r="F110" s="6"/>
      <c r="G110" s="6"/>
      <c r="H110" s="6"/>
      <c r="I110" s="6"/>
      <c r="J110" s="6"/>
      <c r="K110" s="6"/>
      <c r="O110" s="15"/>
      <c r="P110" s="15"/>
    </row>
    <row r="111">
      <c r="A111" s="6"/>
      <c r="B111" s="17"/>
      <c r="C111" s="6"/>
      <c r="D111" s="6"/>
      <c r="E111" s="12"/>
      <c r="F111" s="6"/>
      <c r="G111" s="6"/>
      <c r="H111" s="6"/>
      <c r="I111" s="6"/>
      <c r="J111" s="6"/>
      <c r="K111" s="6"/>
      <c r="O111" s="15"/>
      <c r="P111" s="15"/>
    </row>
    <row r="112">
      <c r="A112" s="6"/>
      <c r="B112" s="17"/>
      <c r="C112" s="6"/>
      <c r="D112" s="6"/>
      <c r="E112" s="12"/>
      <c r="F112" s="6"/>
      <c r="G112" s="6"/>
      <c r="H112" s="6"/>
      <c r="I112" s="6"/>
      <c r="J112" s="6"/>
      <c r="K112" s="6"/>
      <c r="O112" s="15"/>
      <c r="P112" s="15"/>
    </row>
    <row r="113">
      <c r="A113" s="6"/>
      <c r="B113" s="17"/>
      <c r="C113" s="6"/>
      <c r="D113" s="6"/>
      <c r="E113" s="12"/>
      <c r="F113" s="6"/>
      <c r="G113" s="6"/>
      <c r="H113" s="6"/>
      <c r="I113" s="6"/>
      <c r="J113" s="6"/>
      <c r="K113" s="6"/>
      <c r="O113" s="15"/>
      <c r="P113" s="15"/>
    </row>
    <row r="114">
      <c r="A114" s="6"/>
      <c r="B114" s="17"/>
      <c r="C114" s="6"/>
      <c r="D114" s="6"/>
      <c r="E114" s="12"/>
      <c r="F114" s="6"/>
      <c r="G114" s="6"/>
      <c r="H114" s="6"/>
      <c r="I114" s="6"/>
      <c r="J114" s="6"/>
      <c r="K114" s="6"/>
      <c r="O114" s="15"/>
      <c r="P114" s="15"/>
    </row>
    <row r="115">
      <c r="A115" s="6"/>
      <c r="B115" s="17"/>
      <c r="C115" s="6"/>
      <c r="D115" s="6"/>
      <c r="E115" s="12"/>
      <c r="F115" s="6"/>
      <c r="G115" s="6"/>
      <c r="H115" s="6"/>
      <c r="I115" s="6"/>
      <c r="J115" s="6"/>
      <c r="K115" s="6"/>
      <c r="O115" s="15"/>
      <c r="P115" s="15"/>
    </row>
    <row r="116">
      <c r="A116" s="6"/>
      <c r="B116" s="17"/>
      <c r="C116" s="6"/>
      <c r="D116" s="6"/>
      <c r="E116" s="12"/>
      <c r="F116" s="6"/>
      <c r="G116" s="6"/>
      <c r="H116" s="6"/>
      <c r="I116" s="6"/>
      <c r="J116" s="6"/>
      <c r="K116" s="6"/>
      <c r="O116" s="15"/>
      <c r="P116" s="15"/>
    </row>
    <row r="117">
      <c r="A117" s="6"/>
      <c r="B117" s="17"/>
      <c r="C117" s="6"/>
      <c r="D117" s="6"/>
      <c r="E117" s="12"/>
      <c r="F117" s="6"/>
      <c r="G117" s="6"/>
      <c r="H117" s="6"/>
      <c r="I117" s="6"/>
      <c r="J117" s="6"/>
      <c r="K117" s="6"/>
      <c r="O117" s="15"/>
      <c r="P117" s="15"/>
    </row>
    <row r="118">
      <c r="A118" s="6"/>
      <c r="B118" s="17"/>
      <c r="C118" s="6"/>
      <c r="D118" s="6"/>
      <c r="E118" s="12"/>
      <c r="F118" s="6"/>
      <c r="G118" s="6"/>
      <c r="H118" s="6"/>
      <c r="I118" s="6"/>
      <c r="J118" s="6"/>
      <c r="K118" s="6"/>
      <c r="O118" s="15"/>
      <c r="P118" s="15"/>
    </row>
    <row r="119">
      <c r="A119" s="6"/>
      <c r="B119" s="17"/>
      <c r="C119" s="6"/>
      <c r="D119" s="6"/>
      <c r="E119" s="12"/>
      <c r="F119" s="6"/>
      <c r="G119" s="6"/>
      <c r="H119" s="6"/>
      <c r="I119" s="6"/>
      <c r="J119" s="6"/>
      <c r="K119" s="6"/>
      <c r="O119" s="15"/>
      <c r="P119" s="15"/>
    </row>
    <row r="120">
      <c r="A120" s="6"/>
      <c r="B120" s="17"/>
      <c r="C120" s="6"/>
      <c r="D120" s="6"/>
      <c r="E120" s="12"/>
      <c r="F120" s="6"/>
      <c r="G120" s="6"/>
      <c r="H120" s="6"/>
      <c r="I120" s="6"/>
      <c r="J120" s="6"/>
      <c r="K120" s="6"/>
      <c r="O120" s="15"/>
      <c r="P120" s="15"/>
    </row>
    <row r="121">
      <c r="A121" s="6"/>
      <c r="B121" s="17"/>
      <c r="C121" s="6"/>
      <c r="D121" s="6"/>
      <c r="E121" s="12"/>
      <c r="F121" s="6"/>
      <c r="G121" s="6"/>
      <c r="H121" s="6"/>
      <c r="I121" s="6"/>
      <c r="J121" s="6"/>
      <c r="K121" s="6"/>
      <c r="O121" s="15"/>
      <c r="P121" s="15"/>
    </row>
    <row r="122">
      <c r="A122" s="6"/>
      <c r="B122" s="17"/>
      <c r="C122" s="6"/>
      <c r="D122" s="6"/>
      <c r="E122" s="12"/>
      <c r="F122" s="6"/>
      <c r="G122" s="6"/>
      <c r="H122" s="6"/>
      <c r="I122" s="6"/>
      <c r="J122" s="6"/>
      <c r="K122" s="6"/>
      <c r="O122" s="15"/>
      <c r="P122" s="15"/>
    </row>
    <row r="123">
      <c r="A123" s="6"/>
      <c r="B123" s="17"/>
      <c r="C123" s="6"/>
      <c r="D123" s="6"/>
      <c r="E123" s="12"/>
      <c r="F123" s="6"/>
      <c r="G123" s="6"/>
      <c r="H123" s="6"/>
      <c r="I123" s="6"/>
      <c r="J123" s="6"/>
      <c r="K123" s="6"/>
      <c r="O123" s="15"/>
      <c r="P123" s="15"/>
    </row>
    <row r="124">
      <c r="A124" s="6"/>
      <c r="B124" s="17"/>
      <c r="C124" s="6"/>
      <c r="D124" s="6"/>
      <c r="E124" s="12"/>
      <c r="F124" s="6"/>
      <c r="G124" s="6"/>
      <c r="H124" s="6"/>
      <c r="I124" s="6"/>
      <c r="J124" s="6"/>
      <c r="K124" s="6"/>
      <c r="O124" s="15"/>
      <c r="P124" s="15"/>
    </row>
    <row r="125">
      <c r="A125" s="6"/>
      <c r="B125" s="17"/>
      <c r="C125" s="6"/>
      <c r="D125" s="6"/>
      <c r="E125" s="12"/>
      <c r="F125" s="6"/>
      <c r="G125" s="6"/>
      <c r="H125" s="6"/>
      <c r="I125" s="6"/>
      <c r="J125" s="6"/>
      <c r="K125" s="6"/>
      <c r="O125" s="15"/>
      <c r="P125" s="15"/>
    </row>
    <row r="126">
      <c r="A126" s="6"/>
      <c r="B126" s="17"/>
      <c r="C126" s="6"/>
      <c r="D126" s="6"/>
      <c r="E126" s="12"/>
      <c r="F126" s="6"/>
      <c r="G126" s="6"/>
      <c r="H126" s="6"/>
      <c r="I126" s="6"/>
      <c r="J126" s="6"/>
      <c r="K126" s="6"/>
      <c r="O126" s="15"/>
      <c r="P126" s="15"/>
    </row>
    <row r="127">
      <c r="A127" s="6"/>
      <c r="B127" s="17"/>
      <c r="C127" s="6"/>
      <c r="D127" s="6"/>
      <c r="E127" s="12"/>
      <c r="F127" s="6"/>
      <c r="G127" s="6"/>
      <c r="H127" s="6"/>
      <c r="I127" s="6"/>
      <c r="J127" s="6"/>
      <c r="K127" s="6"/>
      <c r="O127" s="15"/>
      <c r="P127" s="15"/>
    </row>
    <row r="128">
      <c r="A128" s="6"/>
      <c r="B128" s="17"/>
      <c r="C128" s="6"/>
      <c r="D128" s="6"/>
      <c r="E128" s="12"/>
      <c r="F128" s="6"/>
      <c r="G128" s="6"/>
      <c r="H128" s="6"/>
      <c r="I128" s="6"/>
      <c r="J128" s="6"/>
      <c r="K128" s="6"/>
      <c r="O128" s="15"/>
      <c r="P128" s="15"/>
    </row>
    <row r="129">
      <c r="A129" s="6"/>
      <c r="B129" s="17"/>
      <c r="C129" s="6"/>
      <c r="D129" s="6"/>
      <c r="E129" s="12"/>
      <c r="F129" s="6"/>
      <c r="G129" s="6"/>
      <c r="H129" s="6"/>
      <c r="I129" s="6"/>
      <c r="J129" s="6"/>
      <c r="K129" s="6"/>
      <c r="O129" s="15"/>
      <c r="P129" s="15"/>
    </row>
    <row r="130">
      <c r="A130" s="6"/>
      <c r="B130" s="17"/>
      <c r="C130" s="6"/>
      <c r="D130" s="6"/>
      <c r="E130" s="12"/>
      <c r="F130" s="6"/>
      <c r="G130" s="6"/>
      <c r="H130" s="6"/>
      <c r="I130" s="6"/>
      <c r="J130" s="6"/>
      <c r="K130" s="6"/>
      <c r="O130" s="15"/>
      <c r="P130" s="15"/>
    </row>
    <row r="131">
      <c r="A131" s="6"/>
      <c r="B131" s="17"/>
      <c r="C131" s="6"/>
      <c r="D131" s="6"/>
      <c r="E131" s="12"/>
      <c r="F131" s="6"/>
      <c r="G131" s="6"/>
      <c r="H131" s="6"/>
      <c r="I131" s="6"/>
      <c r="J131" s="6"/>
      <c r="K131" s="6"/>
      <c r="O131" s="15"/>
      <c r="P131" s="15"/>
    </row>
    <row r="132">
      <c r="A132" s="6"/>
      <c r="B132" s="17"/>
      <c r="C132" s="6"/>
      <c r="D132" s="6"/>
      <c r="E132" s="12"/>
      <c r="F132" s="6"/>
      <c r="G132" s="6"/>
      <c r="H132" s="6"/>
      <c r="I132" s="6"/>
      <c r="J132" s="6"/>
      <c r="K132" s="6"/>
      <c r="O132" s="15"/>
      <c r="P132" s="15"/>
    </row>
    <row r="133">
      <c r="A133" s="6"/>
      <c r="B133" s="17"/>
      <c r="C133" s="6"/>
      <c r="D133" s="6"/>
      <c r="E133" s="12"/>
      <c r="F133" s="6"/>
      <c r="G133" s="6"/>
      <c r="H133" s="6"/>
      <c r="I133" s="6"/>
      <c r="J133" s="6"/>
      <c r="K133" s="6"/>
      <c r="O133" s="15"/>
      <c r="P133" s="15"/>
    </row>
    <row r="134">
      <c r="A134" s="6"/>
      <c r="B134" s="17"/>
      <c r="C134" s="6"/>
      <c r="D134" s="6"/>
      <c r="E134" s="12"/>
      <c r="F134" s="6"/>
      <c r="G134" s="6"/>
      <c r="H134" s="6"/>
      <c r="I134" s="6"/>
      <c r="J134" s="6"/>
      <c r="K134" s="6"/>
      <c r="O134" s="15"/>
      <c r="P134" s="15"/>
    </row>
    <row r="135">
      <c r="A135" s="6"/>
      <c r="B135" s="17"/>
      <c r="C135" s="6"/>
      <c r="D135" s="6"/>
      <c r="E135" s="12"/>
      <c r="F135" s="6"/>
      <c r="G135" s="6"/>
      <c r="H135" s="6"/>
      <c r="I135" s="6"/>
      <c r="J135" s="6"/>
      <c r="K135" s="6"/>
      <c r="O135" s="15"/>
      <c r="P135" s="15"/>
    </row>
    <row r="136">
      <c r="A136" s="6"/>
      <c r="B136" s="17"/>
      <c r="C136" s="6"/>
      <c r="D136" s="6"/>
      <c r="E136" s="12"/>
      <c r="F136" s="6"/>
      <c r="G136" s="6"/>
      <c r="H136" s="6"/>
      <c r="I136" s="6"/>
      <c r="J136" s="6"/>
      <c r="K136" s="6"/>
      <c r="O136" s="15"/>
      <c r="P136" s="15"/>
    </row>
    <row r="137">
      <c r="A137" s="6"/>
      <c r="B137" s="17"/>
      <c r="C137" s="6"/>
      <c r="D137" s="6"/>
      <c r="E137" s="12"/>
      <c r="F137" s="6"/>
      <c r="G137" s="6"/>
      <c r="H137" s="6"/>
      <c r="I137" s="6"/>
      <c r="J137" s="6"/>
      <c r="K137" s="6"/>
      <c r="O137" s="15"/>
      <c r="P137" s="15"/>
    </row>
    <row r="138">
      <c r="A138" s="6"/>
      <c r="B138" s="17"/>
      <c r="C138" s="6"/>
      <c r="D138" s="6"/>
      <c r="E138" s="12"/>
      <c r="F138" s="6"/>
      <c r="G138" s="6"/>
      <c r="H138" s="6"/>
      <c r="I138" s="6"/>
      <c r="J138" s="6"/>
      <c r="K138" s="6"/>
      <c r="O138" s="15"/>
      <c r="P138" s="15"/>
    </row>
    <row r="139">
      <c r="A139" s="6"/>
      <c r="B139" s="17"/>
      <c r="C139" s="6"/>
      <c r="D139" s="6"/>
      <c r="E139" s="12"/>
      <c r="F139" s="6"/>
      <c r="G139" s="6"/>
      <c r="H139" s="6"/>
      <c r="I139" s="6"/>
      <c r="J139" s="6"/>
      <c r="K139" s="6"/>
      <c r="O139" s="15"/>
      <c r="P139" s="15"/>
    </row>
    <row r="140">
      <c r="A140" s="6"/>
      <c r="B140" s="17"/>
      <c r="C140" s="6"/>
      <c r="D140" s="6"/>
      <c r="E140" s="12"/>
      <c r="F140" s="6"/>
      <c r="G140" s="6"/>
      <c r="H140" s="6"/>
      <c r="I140" s="6"/>
      <c r="J140" s="6"/>
      <c r="K140" s="6"/>
      <c r="O140" s="15"/>
      <c r="P140" s="15"/>
    </row>
    <row r="141">
      <c r="A141" s="6"/>
      <c r="B141" s="17"/>
      <c r="C141" s="6"/>
      <c r="D141" s="6"/>
      <c r="E141" s="12"/>
      <c r="F141" s="6"/>
      <c r="G141" s="6"/>
      <c r="H141" s="6"/>
      <c r="I141" s="6"/>
      <c r="J141" s="6"/>
      <c r="K141" s="6"/>
      <c r="O141" s="15"/>
      <c r="P141" s="15"/>
    </row>
    <row r="142">
      <c r="A142" s="6"/>
      <c r="B142" s="17"/>
      <c r="C142" s="6"/>
      <c r="D142" s="6"/>
      <c r="E142" s="12"/>
      <c r="F142" s="6"/>
      <c r="G142" s="6"/>
      <c r="H142" s="6"/>
      <c r="I142" s="6"/>
      <c r="J142" s="6"/>
      <c r="K142" s="6"/>
      <c r="O142" s="15"/>
      <c r="P142" s="15"/>
    </row>
    <row r="143">
      <c r="A143" s="6"/>
      <c r="B143" s="17"/>
      <c r="C143" s="6"/>
      <c r="D143" s="6"/>
      <c r="E143" s="12"/>
      <c r="F143" s="6"/>
      <c r="G143" s="6"/>
      <c r="H143" s="6"/>
      <c r="I143" s="6"/>
      <c r="J143" s="6"/>
      <c r="K143" s="6"/>
      <c r="O143" s="15"/>
      <c r="P143" s="15"/>
    </row>
    <row r="144">
      <c r="A144" s="6"/>
      <c r="B144" s="17"/>
      <c r="C144" s="6"/>
      <c r="D144" s="6"/>
      <c r="E144" s="12"/>
      <c r="F144" s="6"/>
      <c r="G144" s="6"/>
      <c r="H144" s="6"/>
      <c r="I144" s="6"/>
      <c r="J144" s="6"/>
      <c r="K144" s="6"/>
      <c r="O144" s="15"/>
      <c r="P144" s="15"/>
    </row>
    <row r="145">
      <c r="A145" s="6"/>
      <c r="B145" s="17"/>
      <c r="C145" s="6"/>
      <c r="D145" s="6"/>
      <c r="E145" s="12"/>
      <c r="F145" s="6"/>
      <c r="G145" s="6"/>
      <c r="H145" s="6"/>
      <c r="I145" s="6"/>
      <c r="J145" s="6"/>
      <c r="K145" s="6"/>
      <c r="O145" s="15"/>
      <c r="P145" s="15"/>
    </row>
    <row r="146">
      <c r="A146" s="6"/>
      <c r="B146" s="17"/>
      <c r="C146" s="6"/>
      <c r="D146" s="6"/>
      <c r="E146" s="12"/>
      <c r="F146" s="6"/>
      <c r="G146" s="6"/>
      <c r="H146" s="6"/>
      <c r="I146" s="6"/>
      <c r="J146" s="6"/>
      <c r="K146" s="6"/>
      <c r="O146" s="15"/>
      <c r="P146" s="15"/>
    </row>
    <row r="147">
      <c r="A147" s="6"/>
      <c r="B147" s="17"/>
      <c r="C147" s="6"/>
      <c r="D147" s="6"/>
      <c r="E147" s="12"/>
      <c r="F147" s="6"/>
      <c r="G147" s="6"/>
      <c r="H147" s="6"/>
      <c r="I147" s="6"/>
      <c r="J147" s="6"/>
      <c r="K147" s="6"/>
      <c r="O147" s="15"/>
      <c r="P147" s="15"/>
    </row>
    <row r="148">
      <c r="A148" s="6"/>
      <c r="B148" s="17"/>
      <c r="C148" s="6"/>
      <c r="D148" s="6"/>
      <c r="E148" s="12"/>
      <c r="F148" s="6"/>
      <c r="G148" s="6"/>
      <c r="H148" s="6"/>
      <c r="I148" s="6"/>
      <c r="J148" s="6"/>
      <c r="K148" s="6"/>
      <c r="O148" s="15"/>
      <c r="P148" s="15"/>
    </row>
    <row r="149">
      <c r="A149" s="6"/>
      <c r="B149" s="17"/>
      <c r="C149" s="6"/>
      <c r="D149" s="6"/>
      <c r="E149" s="12"/>
      <c r="F149" s="6"/>
      <c r="G149" s="6"/>
      <c r="H149" s="6"/>
      <c r="I149" s="6"/>
      <c r="J149" s="6"/>
      <c r="K149" s="6"/>
      <c r="O149" s="15"/>
      <c r="P149" s="15"/>
    </row>
    <row r="150">
      <c r="A150" s="6"/>
      <c r="B150" s="17"/>
      <c r="C150" s="6"/>
      <c r="D150" s="6"/>
      <c r="E150" s="12"/>
      <c r="F150" s="6"/>
      <c r="G150" s="6"/>
      <c r="H150" s="6"/>
      <c r="I150" s="6"/>
      <c r="J150" s="6"/>
      <c r="K150" s="6"/>
      <c r="O150" s="15"/>
      <c r="P150" s="15"/>
    </row>
    <row r="151">
      <c r="A151" s="6"/>
      <c r="B151" s="17"/>
      <c r="C151" s="6"/>
      <c r="D151" s="6"/>
      <c r="E151" s="12"/>
      <c r="F151" s="6"/>
      <c r="G151" s="6"/>
      <c r="H151" s="6"/>
      <c r="I151" s="6"/>
      <c r="J151" s="6"/>
      <c r="K151" s="6"/>
      <c r="O151" s="15"/>
      <c r="P151" s="15"/>
    </row>
    <row r="152">
      <c r="A152" s="6"/>
      <c r="B152" s="17"/>
      <c r="C152" s="6"/>
      <c r="D152" s="6"/>
      <c r="E152" s="12"/>
      <c r="F152" s="6"/>
      <c r="G152" s="6"/>
      <c r="H152" s="6"/>
      <c r="I152" s="6"/>
      <c r="J152" s="6"/>
      <c r="K152" s="6"/>
      <c r="O152" s="15"/>
      <c r="P152" s="15"/>
    </row>
    <row r="153">
      <c r="A153" s="6"/>
      <c r="B153" s="17"/>
      <c r="C153" s="6"/>
      <c r="D153" s="6"/>
      <c r="E153" s="12"/>
      <c r="F153" s="6"/>
      <c r="G153" s="6"/>
      <c r="H153" s="6"/>
      <c r="I153" s="6"/>
      <c r="J153" s="6"/>
      <c r="K153" s="6"/>
      <c r="O153" s="15"/>
      <c r="P153" s="15"/>
    </row>
    <row r="154">
      <c r="A154" s="6"/>
      <c r="B154" s="17"/>
      <c r="C154" s="6"/>
      <c r="D154" s="6"/>
      <c r="E154" s="12"/>
      <c r="F154" s="6"/>
      <c r="G154" s="6"/>
      <c r="H154" s="6"/>
      <c r="I154" s="6"/>
      <c r="J154" s="6"/>
      <c r="K154" s="6"/>
      <c r="O154" s="15"/>
      <c r="P154" s="15"/>
    </row>
    <row r="155">
      <c r="A155" s="6"/>
      <c r="B155" s="17"/>
      <c r="C155" s="6"/>
      <c r="D155" s="6"/>
      <c r="E155" s="12"/>
      <c r="F155" s="6"/>
      <c r="G155" s="6"/>
      <c r="H155" s="6"/>
      <c r="I155" s="6"/>
      <c r="J155" s="6"/>
      <c r="K155" s="6"/>
      <c r="O155" s="15"/>
      <c r="P155" s="15"/>
    </row>
    <row r="156">
      <c r="A156" s="6"/>
      <c r="B156" s="17"/>
      <c r="C156" s="6"/>
      <c r="D156" s="6"/>
      <c r="E156" s="12"/>
      <c r="F156" s="6"/>
      <c r="G156" s="6"/>
      <c r="H156" s="6"/>
      <c r="I156" s="6"/>
      <c r="J156" s="6"/>
      <c r="K156" s="6"/>
      <c r="O156" s="15"/>
      <c r="P156" s="15"/>
    </row>
    <row r="157">
      <c r="A157" s="6"/>
      <c r="B157" s="17"/>
      <c r="C157" s="6"/>
      <c r="D157" s="6"/>
      <c r="E157" s="12"/>
      <c r="F157" s="6"/>
      <c r="G157" s="6"/>
      <c r="H157" s="6"/>
      <c r="I157" s="6"/>
      <c r="J157" s="6"/>
      <c r="K157" s="6"/>
      <c r="O157" s="15"/>
      <c r="P157" s="15"/>
    </row>
    <row r="158">
      <c r="A158" s="6"/>
      <c r="B158" s="17"/>
      <c r="C158" s="6"/>
      <c r="D158" s="6"/>
      <c r="E158" s="12"/>
      <c r="F158" s="6"/>
      <c r="G158" s="6"/>
      <c r="H158" s="6"/>
      <c r="I158" s="6"/>
      <c r="J158" s="6"/>
      <c r="K158" s="6"/>
      <c r="O158" s="15"/>
      <c r="P158" s="15"/>
    </row>
    <row r="159">
      <c r="A159" s="6"/>
      <c r="B159" s="17"/>
      <c r="C159" s="6"/>
      <c r="D159" s="6"/>
      <c r="E159" s="12"/>
      <c r="F159" s="6"/>
      <c r="G159" s="6"/>
      <c r="H159" s="6"/>
      <c r="I159" s="6"/>
      <c r="J159" s="6"/>
      <c r="K159" s="6"/>
      <c r="O159" s="15"/>
      <c r="P159" s="15"/>
    </row>
    <row r="160">
      <c r="A160" s="6"/>
      <c r="B160" s="17"/>
      <c r="C160" s="6"/>
      <c r="D160" s="6"/>
      <c r="E160" s="12"/>
      <c r="F160" s="6"/>
      <c r="G160" s="6"/>
      <c r="H160" s="6"/>
      <c r="I160" s="6"/>
      <c r="J160" s="6"/>
      <c r="K160" s="6"/>
      <c r="O160" s="15"/>
      <c r="P160" s="15"/>
    </row>
    <row r="161">
      <c r="A161" s="6"/>
      <c r="B161" s="17"/>
      <c r="C161" s="6"/>
      <c r="D161" s="6"/>
      <c r="E161" s="12"/>
      <c r="F161" s="6"/>
      <c r="G161" s="6"/>
      <c r="H161" s="6"/>
      <c r="I161" s="6"/>
      <c r="J161" s="6"/>
      <c r="K161" s="6"/>
      <c r="O161" s="15"/>
      <c r="P161" s="15"/>
    </row>
    <row r="162">
      <c r="A162" s="6"/>
      <c r="B162" s="17"/>
      <c r="C162" s="6"/>
      <c r="D162" s="6"/>
      <c r="E162" s="12"/>
      <c r="F162" s="6"/>
      <c r="G162" s="6"/>
      <c r="H162" s="6"/>
      <c r="I162" s="6"/>
      <c r="J162" s="6"/>
      <c r="K162" s="6"/>
      <c r="O162" s="15"/>
      <c r="P162" s="15"/>
    </row>
    <row r="163">
      <c r="A163" s="6"/>
      <c r="B163" s="17"/>
      <c r="C163" s="6"/>
      <c r="D163" s="6"/>
      <c r="E163" s="12"/>
      <c r="F163" s="6"/>
      <c r="G163" s="6"/>
      <c r="H163" s="6"/>
      <c r="I163" s="6"/>
      <c r="J163" s="6"/>
      <c r="K163" s="6"/>
      <c r="O163" s="15"/>
      <c r="P163" s="15"/>
    </row>
    <row r="164">
      <c r="A164" s="6"/>
      <c r="B164" s="17"/>
      <c r="C164" s="6"/>
      <c r="D164" s="6"/>
      <c r="E164" s="12"/>
      <c r="F164" s="6"/>
      <c r="G164" s="6"/>
      <c r="H164" s="6"/>
      <c r="I164" s="6"/>
      <c r="J164" s="6"/>
      <c r="K164" s="6"/>
      <c r="O164" s="15"/>
      <c r="P164" s="15"/>
    </row>
    <row r="165">
      <c r="A165" s="6"/>
      <c r="B165" s="17"/>
      <c r="C165" s="6"/>
      <c r="D165" s="6"/>
      <c r="E165" s="12"/>
      <c r="F165" s="6"/>
      <c r="G165" s="6"/>
      <c r="H165" s="6"/>
      <c r="I165" s="6"/>
      <c r="J165" s="6"/>
      <c r="K165" s="6"/>
      <c r="O165" s="15"/>
      <c r="P165" s="15"/>
    </row>
    <row r="166">
      <c r="A166" s="6"/>
      <c r="B166" s="17"/>
      <c r="C166" s="6"/>
      <c r="D166" s="6"/>
      <c r="E166" s="12"/>
      <c r="F166" s="6"/>
      <c r="G166" s="6"/>
      <c r="H166" s="6"/>
      <c r="I166" s="6"/>
      <c r="J166" s="6"/>
      <c r="K166" s="6"/>
      <c r="O166" s="15"/>
      <c r="P166" s="15"/>
    </row>
    <row r="167">
      <c r="A167" s="6"/>
      <c r="B167" s="17"/>
      <c r="C167" s="6"/>
      <c r="D167" s="6"/>
      <c r="E167" s="12"/>
      <c r="F167" s="6"/>
      <c r="G167" s="6"/>
      <c r="H167" s="6"/>
      <c r="I167" s="6"/>
      <c r="J167" s="6"/>
      <c r="K167" s="6"/>
      <c r="O167" s="15"/>
      <c r="P167" s="15"/>
    </row>
    <row r="168">
      <c r="A168" s="6"/>
      <c r="B168" s="17"/>
      <c r="C168" s="6"/>
      <c r="D168" s="6"/>
      <c r="E168" s="12"/>
      <c r="F168" s="6"/>
      <c r="G168" s="6"/>
      <c r="H168" s="6"/>
      <c r="I168" s="6"/>
      <c r="J168" s="6"/>
      <c r="K168" s="6"/>
      <c r="O168" s="15"/>
      <c r="P168" s="15"/>
    </row>
    <row r="169">
      <c r="A169" s="6"/>
      <c r="B169" s="17"/>
      <c r="C169" s="6"/>
      <c r="D169" s="6"/>
      <c r="E169" s="12"/>
      <c r="F169" s="6"/>
      <c r="G169" s="6"/>
      <c r="H169" s="6"/>
      <c r="I169" s="6"/>
      <c r="J169" s="6"/>
      <c r="K169" s="6"/>
      <c r="O169" s="15"/>
      <c r="P169" s="15"/>
    </row>
    <row r="170">
      <c r="A170" s="6"/>
      <c r="B170" s="17"/>
      <c r="C170" s="6"/>
      <c r="D170" s="6"/>
      <c r="E170" s="12"/>
      <c r="F170" s="6"/>
      <c r="G170" s="6"/>
      <c r="H170" s="6"/>
      <c r="I170" s="6"/>
      <c r="J170" s="6"/>
      <c r="K170" s="6"/>
      <c r="O170" s="15"/>
      <c r="P170" s="15"/>
    </row>
    <row r="171">
      <c r="A171" s="6"/>
      <c r="B171" s="17"/>
      <c r="C171" s="6"/>
      <c r="D171" s="6"/>
      <c r="E171" s="12"/>
      <c r="F171" s="6"/>
      <c r="G171" s="6"/>
      <c r="H171" s="6"/>
      <c r="I171" s="6"/>
      <c r="J171" s="6"/>
      <c r="K171" s="6"/>
      <c r="O171" s="15"/>
      <c r="P171" s="15"/>
    </row>
    <row r="172">
      <c r="A172" s="6"/>
      <c r="B172" s="17"/>
      <c r="C172" s="6"/>
      <c r="D172" s="6"/>
      <c r="E172" s="12"/>
      <c r="F172" s="6"/>
      <c r="G172" s="6"/>
      <c r="H172" s="6"/>
      <c r="I172" s="6"/>
      <c r="J172" s="6"/>
      <c r="K172" s="6"/>
      <c r="O172" s="15"/>
      <c r="P172" s="15"/>
    </row>
    <row r="173">
      <c r="A173" s="6"/>
      <c r="B173" s="17"/>
      <c r="C173" s="6"/>
      <c r="D173" s="6"/>
      <c r="E173" s="12"/>
      <c r="F173" s="6"/>
      <c r="G173" s="6"/>
      <c r="H173" s="6"/>
      <c r="I173" s="6"/>
      <c r="J173" s="6"/>
      <c r="K173" s="6"/>
      <c r="O173" s="15"/>
      <c r="P173" s="15"/>
    </row>
    <row r="174">
      <c r="A174" s="6"/>
      <c r="B174" s="17"/>
      <c r="C174" s="6"/>
      <c r="D174" s="6"/>
      <c r="E174" s="12"/>
      <c r="F174" s="6"/>
      <c r="G174" s="6"/>
      <c r="H174" s="6"/>
      <c r="I174" s="6"/>
      <c r="J174" s="6"/>
      <c r="K174" s="6"/>
      <c r="O174" s="15"/>
      <c r="P174" s="15"/>
    </row>
    <row r="175">
      <c r="A175" s="6"/>
      <c r="B175" s="17"/>
      <c r="C175" s="6"/>
      <c r="D175" s="6"/>
      <c r="E175" s="12"/>
      <c r="F175" s="6"/>
      <c r="G175" s="6"/>
      <c r="H175" s="6"/>
      <c r="I175" s="6"/>
      <c r="J175" s="6"/>
      <c r="K175" s="6"/>
      <c r="O175" s="15"/>
      <c r="P175" s="15"/>
    </row>
    <row r="176">
      <c r="A176" s="6"/>
      <c r="B176" s="17"/>
      <c r="C176" s="6"/>
      <c r="D176" s="6"/>
      <c r="E176" s="12"/>
      <c r="F176" s="6"/>
      <c r="G176" s="6"/>
      <c r="H176" s="6"/>
      <c r="I176" s="6"/>
      <c r="J176" s="6"/>
      <c r="K176" s="6"/>
      <c r="O176" s="15"/>
      <c r="P176" s="15"/>
    </row>
    <row r="177">
      <c r="A177" s="6"/>
      <c r="B177" s="17"/>
      <c r="C177" s="6"/>
      <c r="D177" s="6"/>
      <c r="E177" s="12"/>
      <c r="F177" s="6"/>
      <c r="G177" s="6"/>
      <c r="H177" s="6"/>
      <c r="I177" s="6"/>
      <c r="J177" s="6"/>
      <c r="K177" s="6"/>
      <c r="O177" s="15"/>
      <c r="P177" s="15"/>
    </row>
    <row r="178">
      <c r="A178" s="6"/>
      <c r="B178" s="17"/>
      <c r="C178" s="6"/>
      <c r="D178" s="6"/>
      <c r="E178" s="12"/>
      <c r="F178" s="6"/>
      <c r="G178" s="6"/>
      <c r="H178" s="6"/>
      <c r="I178" s="6"/>
      <c r="J178" s="6"/>
      <c r="K178" s="6"/>
      <c r="O178" s="15"/>
      <c r="P178" s="15"/>
    </row>
    <row r="179">
      <c r="A179" s="6"/>
      <c r="B179" s="17"/>
      <c r="C179" s="6"/>
      <c r="D179" s="6"/>
      <c r="E179" s="12"/>
      <c r="F179" s="6"/>
      <c r="G179" s="6"/>
      <c r="H179" s="6"/>
      <c r="I179" s="6"/>
      <c r="J179" s="6"/>
      <c r="K179" s="6"/>
      <c r="O179" s="15"/>
      <c r="P179" s="15"/>
    </row>
    <row r="180">
      <c r="A180" s="6"/>
      <c r="B180" s="17"/>
      <c r="C180" s="6"/>
      <c r="D180" s="6"/>
      <c r="E180" s="12"/>
      <c r="F180" s="6"/>
      <c r="G180" s="6"/>
      <c r="H180" s="6"/>
      <c r="I180" s="6"/>
      <c r="J180" s="6"/>
      <c r="K180" s="6"/>
      <c r="O180" s="15"/>
      <c r="P180" s="15"/>
    </row>
    <row r="181">
      <c r="A181" s="6"/>
      <c r="B181" s="17"/>
      <c r="C181" s="6"/>
      <c r="D181" s="6"/>
      <c r="E181" s="12"/>
      <c r="F181" s="6"/>
      <c r="G181" s="6"/>
      <c r="H181" s="6"/>
      <c r="I181" s="6"/>
      <c r="J181" s="6"/>
      <c r="K181" s="6"/>
      <c r="O181" s="15"/>
      <c r="P181" s="15"/>
    </row>
    <row r="182">
      <c r="A182" s="6"/>
      <c r="B182" s="17"/>
      <c r="C182" s="6"/>
      <c r="D182" s="6"/>
      <c r="E182" s="12"/>
      <c r="F182" s="6"/>
      <c r="G182" s="6"/>
      <c r="H182" s="6"/>
      <c r="I182" s="6"/>
      <c r="J182" s="6"/>
      <c r="K182" s="6"/>
      <c r="O182" s="15"/>
      <c r="P182" s="15"/>
    </row>
    <row r="183">
      <c r="A183" s="6"/>
      <c r="B183" s="17"/>
      <c r="C183" s="6"/>
      <c r="D183" s="6"/>
      <c r="E183" s="12"/>
      <c r="F183" s="6"/>
      <c r="G183" s="6"/>
      <c r="H183" s="6"/>
      <c r="I183" s="6"/>
      <c r="J183" s="6"/>
      <c r="K183" s="6"/>
      <c r="O183" s="15"/>
      <c r="P183" s="15"/>
    </row>
    <row r="184">
      <c r="A184" s="6"/>
      <c r="B184" s="17"/>
      <c r="C184" s="6"/>
      <c r="D184" s="6"/>
      <c r="E184" s="12"/>
      <c r="F184" s="6"/>
      <c r="G184" s="6"/>
      <c r="H184" s="6"/>
      <c r="I184" s="6"/>
      <c r="J184" s="6"/>
      <c r="K184" s="6"/>
      <c r="O184" s="15"/>
      <c r="P184" s="15"/>
    </row>
    <row r="185">
      <c r="A185" s="6"/>
      <c r="B185" s="17"/>
      <c r="C185" s="6"/>
      <c r="D185" s="6"/>
      <c r="E185" s="12"/>
      <c r="F185" s="6"/>
      <c r="G185" s="6"/>
      <c r="H185" s="6"/>
      <c r="I185" s="6"/>
      <c r="J185" s="6"/>
      <c r="K185" s="6"/>
      <c r="O185" s="15"/>
      <c r="P185" s="15"/>
    </row>
    <row r="186">
      <c r="A186" s="6"/>
      <c r="B186" s="17"/>
      <c r="C186" s="6"/>
      <c r="D186" s="6"/>
      <c r="E186" s="12"/>
      <c r="F186" s="6"/>
      <c r="G186" s="6"/>
      <c r="H186" s="6"/>
      <c r="I186" s="6"/>
      <c r="J186" s="6"/>
      <c r="K186" s="6"/>
      <c r="O186" s="15"/>
      <c r="P186" s="15"/>
    </row>
    <row r="187">
      <c r="A187" s="6"/>
      <c r="B187" s="17"/>
      <c r="C187" s="6"/>
      <c r="D187" s="6"/>
      <c r="E187" s="12"/>
      <c r="F187" s="6"/>
      <c r="G187" s="6"/>
      <c r="H187" s="6"/>
      <c r="I187" s="6"/>
      <c r="J187" s="6"/>
      <c r="K187" s="6"/>
      <c r="O187" s="15"/>
      <c r="P187" s="15"/>
    </row>
    <row r="188">
      <c r="A188" s="6"/>
      <c r="B188" s="17"/>
      <c r="C188" s="6"/>
      <c r="D188" s="6"/>
      <c r="E188" s="12"/>
      <c r="F188" s="6"/>
      <c r="G188" s="6"/>
      <c r="H188" s="6"/>
      <c r="I188" s="6"/>
      <c r="J188" s="6"/>
      <c r="K188" s="6"/>
      <c r="O188" s="15"/>
      <c r="P188" s="15"/>
    </row>
    <row r="189">
      <c r="A189" s="6"/>
      <c r="B189" s="17"/>
      <c r="C189" s="6"/>
      <c r="D189" s="6"/>
      <c r="E189" s="12"/>
      <c r="F189" s="6"/>
      <c r="G189" s="6"/>
      <c r="H189" s="6"/>
      <c r="I189" s="6"/>
      <c r="J189" s="6"/>
      <c r="K189" s="6"/>
      <c r="O189" s="15"/>
      <c r="P189" s="15"/>
    </row>
    <row r="190">
      <c r="A190" s="6"/>
      <c r="B190" s="17"/>
      <c r="C190" s="6"/>
      <c r="D190" s="6"/>
      <c r="E190" s="12"/>
      <c r="F190" s="6"/>
      <c r="G190" s="6"/>
      <c r="H190" s="6"/>
      <c r="I190" s="6"/>
      <c r="J190" s="6"/>
      <c r="K190" s="6"/>
      <c r="O190" s="15"/>
      <c r="P190" s="15"/>
    </row>
    <row r="191">
      <c r="A191" s="6"/>
      <c r="B191" s="17"/>
      <c r="C191" s="6"/>
      <c r="D191" s="6"/>
      <c r="E191" s="12"/>
      <c r="F191" s="6"/>
      <c r="G191" s="6"/>
      <c r="H191" s="6"/>
      <c r="I191" s="6"/>
      <c r="J191" s="6"/>
      <c r="K191" s="6"/>
      <c r="O191" s="15"/>
      <c r="P191" s="15"/>
    </row>
    <row r="192">
      <c r="A192" s="6"/>
      <c r="B192" s="17"/>
      <c r="C192" s="6"/>
      <c r="D192" s="6"/>
      <c r="E192" s="12"/>
      <c r="F192" s="6"/>
      <c r="G192" s="6"/>
      <c r="H192" s="6"/>
      <c r="I192" s="6"/>
      <c r="J192" s="6"/>
      <c r="K192" s="6"/>
      <c r="O192" s="15"/>
      <c r="P192" s="15"/>
    </row>
    <row r="193">
      <c r="A193" s="6"/>
      <c r="B193" s="17"/>
      <c r="C193" s="6"/>
      <c r="D193" s="6"/>
      <c r="E193" s="12"/>
      <c r="F193" s="6"/>
      <c r="G193" s="6"/>
      <c r="H193" s="6"/>
      <c r="I193" s="6"/>
      <c r="J193" s="6"/>
      <c r="K193" s="6"/>
      <c r="O193" s="15"/>
      <c r="P193" s="15"/>
    </row>
    <row r="194">
      <c r="A194" s="6"/>
      <c r="B194" s="17"/>
      <c r="C194" s="6"/>
      <c r="D194" s="6"/>
      <c r="E194" s="12"/>
      <c r="F194" s="6"/>
      <c r="G194" s="6"/>
      <c r="H194" s="6"/>
      <c r="I194" s="6"/>
      <c r="J194" s="6"/>
      <c r="K194" s="6"/>
      <c r="O194" s="15"/>
      <c r="P194" s="15"/>
    </row>
    <row r="195">
      <c r="A195" s="6"/>
      <c r="B195" s="17"/>
      <c r="C195" s="6"/>
      <c r="D195" s="6"/>
      <c r="E195" s="12"/>
      <c r="F195" s="6"/>
      <c r="G195" s="6"/>
      <c r="H195" s="6"/>
      <c r="I195" s="6"/>
      <c r="J195" s="6"/>
      <c r="K195" s="6"/>
      <c r="O195" s="15"/>
      <c r="P195" s="15"/>
    </row>
    <row r="196">
      <c r="A196" s="6"/>
      <c r="B196" s="17"/>
      <c r="C196" s="6"/>
      <c r="D196" s="6"/>
      <c r="E196" s="12"/>
      <c r="F196" s="6"/>
      <c r="G196" s="6"/>
      <c r="H196" s="6"/>
      <c r="I196" s="6"/>
      <c r="J196" s="6"/>
      <c r="K196" s="6"/>
      <c r="O196" s="15"/>
      <c r="P196" s="15"/>
    </row>
    <row r="197">
      <c r="A197" s="6"/>
      <c r="B197" s="17"/>
      <c r="C197" s="6"/>
      <c r="D197" s="6"/>
      <c r="E197" s="12"/>
      <c r="F197" s="6"/>
      <c r="G197" s="6"/>
      <c r="H197" s="6"/>
      <c r="I197" s="6"/>
      <c r="J197" s="6"/>
      <c r="K197" s="6"/>
      <c r="O197" s="15"/>
      <c r="P197" s="15"/>
    </row>
    <row r="198">
      <c r="A198" s="6"/>
      <c r="B198" s="17"/>
      <c r="C198" s="6"/>
      <c r="D198" s="6"/>
      <c r="E198" s="12"/>
      <c r="F198" s="6"/>
      <c r="G198" s="6"/>
      <c r="H198" s="6"/>
      <c r="I198" s="6"/>
      <c r="J198" s="6"/>
      <c r="K198" s="6"/>
      <c r="O198" s="15"/>
      <c r="P198" s="15"/>
    </row>
    <row r="199">
      <c r="A199" s="6"/>
      <c r="B199" s="17"/>
      <c r="C199" s="6"/>
      <c r="D199" s="6"/>
      <c r="E199" s="12"/>
      <c r="F199" s="6"/>
      <c r="G199" s="6"/>
      <c r="H199" s="6"/>
      <c r="I199" s="6"/>
      <c r="J199" s="6"/>
      <c r="K199" s="6"/>
      <c r="O199" s="15"/>
      <c r="P199" s="15"/>
    </row>
    <row r="200">
      <c r="A200" s="6"/>
      <c r="B200" s="17"/>
      <c r="C200" s="6"/>
      <c r="D200" s="6"/>
      <c r="E200" s="12"/>
      <c r="F200" s="6"/>
      <c r="G200" s="6"/>
      <c r="H200" s="6"/>
      <c r="I200" s="6"/>
      <c r="J200" s="6"/>
      <c r="K200" s="6"/>
      <c r="O200" s="15"/>
      <c r="P200" s="15"/>
    </row>
    <row r="201">
      <c r="A201" s="6"/>
      <c r="B201" s="17"/>
      <c r="C201" s="6"/>
      <c r="D201" s="6"/>
      <c r="E201" s="12"/>
      <c r="F201" s="6"/>
      <c r="G201" s="6"/>
      <c r="H201" s="6"/>
      <c r="I201" s="6"/>
      <c r="J201" s="6"/>
      <c r="K201" s="6"/>
      <c r="O201" s="15"/>
      <c r="P201" s="15"/>
    </row>
    <row r="202">
      <c r="A202" s="6"/>
      <c r="B202" s="17"/>
      <c r="C202" s="6"/>
      <c r="D202" s="6"/>
      <c r="E202" s="12"/>
      <c r="F202" s="6"/>
      <c r="G202" s="6"/>
      <c r="H202" s="6"/>
      <c r="I202" s="6"/>
      <c r="J202" s="6"/>
      <c r="K202" s="6"/>
      <c r="O202" s="15"/>
      <c r="P202" s="15"/>
    </row>
    <row r="203">
      <c r="A203" s="6"/>
      <c r="B203" s="17"/>
      <c r="C203" s="6"/>
      <c r="D203" s="6"/>
      <c r="E203" s="12"/>
      <c r="F203" s="6"/>
      <c r="G203" s="6"/>
      <c r="H203" s="6"/>
      <c r="I203" s="6"/>
      <c r="J203" s="6"/>
      <c r="K203" s="6"/>
      <c r="O203" s="15"/>
      <c r="P203" s="15"/>
    </row>
    <row r="204">
      <c r="A204" s="6"/>
      <c r="B204" s="17"/>
      <c r="C204" s="6"/>
      <c r="D204" s="6"/>
      <c r="E204" s="12"/>
      <c r="F204" s="6"/>
      <c r="G204" s="6"/>
      <c r="H204" s="6"/>
      <c r="I204" s="6"/>
      <c r="J204" s="6"/>
      <c r="K204" s="6"/>
      <c r="O204" s="15"/>
      <c r="P204" s="15"/>
    </row>
    <row r="205">
      <c r="A205" s="6"/>
      <c r="B205" s="17"/>
      <c r="C205" s="6"/>
      <c r="D205" s="6"/>
      <c r="E205" s="12"/>
      <c r="F205" s="6"/>
      <c r="G205" s="6"/>
      <c r="H205" s="6"/>
      <c r="I205" s="6"/>
      <c r="J205" s="6"/>
      <c r="K205" s="6"/>
      <c r="O205" s="15"/>
      <c r="P205" s="15"/>
    </row>
    <row r="206">
      <c r="A206" s="6"/>
      <c r="B206" s="17"/>
      <c r="C206" s="6"/>
      <c r="D206" s="6"/>
      <c r="E206" s="12"/>
      <c r="F206" s="6"/>
      <c r="G206" s="6"/>
      <c r="H206" s="6"/>
      <c r="I206" s="6"/>
      <c r="J206" s="6"/>
      <c r="K206" s="6"/>
      <c r="O206" s="15"/>
      <c r="P206" s="15"/>
    </row>
    <row r="207">
      <c r="A207" s="6"/>
      <c r="B207" s="17"/>
      <c r="C207" s="6"/>
      <c r="D207" s="6"/>
      <c r="E207" s="12"/>
      <c r="F207" s="6"/>
      <c r="G207" s="6"/>
      <c r="H207" s="6"/>
      <c r="I207" s="6"/>
      <c r="J207" s="6"/>
      <c r="K207" s="6"/>
      <c r="O207" s="15"/>
      <c r="P207" s="15"/>
    </row>
    <row r="208">
      <c r="A208" s="6"/>
      <c r="B208" s="17"/>
      <c r="C208" s="6"/>
      <c r="D208" s="6"/>
      <c r="E208" s="12"/>
      <c r="F208" s="6"/>
      <c r="G208" s="6"/>
      <c r="H208" s="6"/>
      <c r="I208" s="6"/>
      <c r="J208" s="6"/>
      <c r="K208" s="6"/>
      <c r="O208" s="15"/>
      <c r="P208" s="15"/>
    </row>
    <row r="209">
      <c r="A209" s="6"/>
      <c r="B209" s="17"/>
      <c r="C209" s="6"/>
      <c r="D209" s="6"/>
      <c r="E209" s="12"/>
      <c r="F209" s="6"/>
      <c r="G209" s="6"/>
      <c r="H209" s="6"/>
      <c r="I209" s="6"/>
      <c r="J209" s="6"/>
      <c r="K209" s="6"/>
      <c r="O209" s="15"/>
      <c r="P209" s="15"/>
    </row>
    <row r="210">
      <c r="A210" s="6"/>
      <c r="B210" s="17"/>
      <c r="C210" s="6"/>
      <c r="D210" s="6"/>
      <c r="E210" s="12"/>
      <c r="F210" s="6"/>
      <c r="G210" s="6"/>
      <c r="H210" s="6"/>
      <c r="I210" s="6"/>
      <c r="J210" s="6"/>
      <c r="K210" s="6"/>
      <c r="O210" s="15"/>
      <c r="P210" s="15"/>
    </row>
    <row r="211">
      <c r="A211" s="6"/>
      <c r="B211" s="17"/>
      <c r="C211" s="6"/>
      <c r="D211" s="6"/>
      <c r="E211" s="12"/>
      <c r="F211" s="6"/>
      <c r="G211" s="6"/>
      <c r="H211" s="6"/>
      <c r="I211" s="6"/>
      <c r="J211" s="6"/>
      <c r="K211" s="6"/>
      <c r="O211" s="15"/>
      <c r="P211" s="15"/>
    </row>
    <row r="212">
      <c r="A212" s="6"/>
      <c r="B212" s="17"/>
      <c r="C212" s="6"/>
      <c r="D212" s="6"/>
      <c r="E212" s="12"/>
      <c r="F212" s="6"/>
      <c r="G212" s="6"/>
      <c r="H212" s="6"/>
      <c r="I212" s="6"/>
      <c r="J212" s="6"/>
      <c r="K212" s="6"/>
      <c r="O212" s="15"/>
      <c r="P212" s="15"/>
    </row>
    <row r="213">
      <c r="A213" s="6"/>
      <c r="B213" s="17"/>
      <c r="C213" s="6"/>
      <c r="D213" s="6"/>
      <c r="E213" s="12"/>
      <c r="F213" s="6"/>
      <c r="G213" s="6"/>
      <c r="H213" s="6"/>
      <c r="I213" s="6"/>
      <c r="J213" s="6"/>
      <c r="K213" s="6"/>
      <c r="O213" s="15"/>
      <c r="P213" s="15"/>
    </row>
    <row r="214">
      <c r="A214" s="6"/>
      <c r="B214" s="17"/>
      <c r="C214" s="6"/>
      <c r="D214" s="6"/>
      <c r="E214" s="12"/>
      <c r="F214" s="6"/>
      <c r="G214" s="6"/>
      <c r="H214" s="6"/>
      <c r="I214" s="6"/>
      <c r="J214" s="6"/>
      <c r="K214" s="6"/>
      <c r="O214" s="15"/>
      <c r="P214" s="15"/>
    </row>
    <row r="215">
      <c r="A215" s="6"/>
      <c r="B215" s="17"/>
      <c r="C215" s="6"/>
      <c r="D215" s="6"/>
      <c r="E215" s="12"/>
      <c r="F215" s="6"/>
      <c r="G215" s="6"/>
      <c r="H215" s="6"/>
      <c r="I215" s="6"/>
      <c r="J215" s="6"/>
      <c r="K215" s="6"/>
      <c r="O215" s="15"/>
      <c r="P215" s="15"/>
    </row>
    <row r="216">
      <c r="A216" s="6"/>
      <c r="B216" s="17"/>
      <c r="C216" s="6"/>
      <c r="D216" s="6"/>
      <c r="E216" s="12"/>
      <c r="F216" s="6"/>
      <c r="G216" s="6"/>
      <c r="H216" s="6"/>
      <c r="I216" s="6"/>
      <c r="J216" s="6"/>
      <c r="K216" s="6"/>
      <c r="O216" s="15"/>
      <c r="P216" s="15"/>
    </row>
    <row r="217">
      <c r="A217" s="6"/>
      <c r="B217" s="17"/>
      <c r="C217" s="6"/>
      <c r="D217" s="6"/>
      <c r="E217" s="12"/>
      <c r="F217" s="6"/>
      <c r="G217" s="6"/>
      <c r="H217" s="6"/>
      <c r="I217" s="6"/>
      <c r="J217" s="6"/>
      <c r="K217" s="6"/>
      <c r="O217" s="15"/>
      <c r="P217" s="15"/>
    </row>
    <row r="218">
      <c r="A218" s="6"/>
      <c r="B218" s="17"/>
      <c r="C218" s="6"/>
      <c r="D218" s="6"/>
      <c r="E218" s="12"/>
      <c r="F218" s="6"/>
      <c r="G218" s="6"/>
      <c r="H218" s="6"/>
      <c r="I218" s="6"/>
      <c r="J218" s="6"/>
      <c r="K218" s="6"/>
      <c r="O218" s="15"/>
      <c r="P218" s="15"/>
    </row>
    <row r="219">
      <c r="A219" s="6"/>
      <c r="B219" s="17"/>
      <c r="C219" s="6"/>
      <c r="D219" s="6"/>
      <c r="E219" s="12"/>
      <c r="F219" s="6"/>
      <c r="G219" s="6"/>
      <c r="H219" s="6"/>
      <c r="I219" s="6"/>
      <c r="J219" s="6"/>
      <c r="K219" s="6"/>
      <c r="O219" s="15"/>
      <c r="P219" s="15"/>
    </row>
    <row r="220">
      <c r="A220" s="6"/>
      <c r="B220" s="17"/>
      <c r="C220" s="6"/>
      <c r="D220" s="6"/>
      <c r="E220" s="12"/>
      <c r="F220" s="6"/>
      <c r="G220" s="6"/>
      <c r="H220" s="6"/>
      <c r="I220" s="6"/>
      <c r="J220" s="6"/>
      <c r="K220" s="6"/>
      <c r="O220" s="15"/>
      <c r="P220" s="15"/>
    </row>
    <row r="221">
      <c r="A221" s="6"/>
      <c r="B221" s="17"/>
      <c r="C221" s="6"/>
      <c r="D221" s="6"/>
      <c r="E221" s="12"/>
      <c r="F221" s="6"/>
      <c r="G221" s="6"/>
      <c r="H221" s="6"/>
      <c r="I221" s="6"/>
      <c r="J221" s="6"/>
      <c r="K221" s="6"/>
      <c r="O221" s="15"/>
      <c r="P221" s="15"/>
    </row>
    <row r="222">
      <c r="A222" s="6"/>
      <c r="B222" s="17"/>
      <c r="C222" s="6"/>
      <c r="D222" s="6"/>
      <c r="E222" s="12"/>
      <c r="F222" s="6"/>
      <c r="G222" s="6"/>
      <c r="H222" s="6"/>
      <c r="I222" s="6"/>
      <c r="J222" s="6"/>
      <c r="K222" s="6"/>
      <c r="O222" s="15"/>
      <c r="P222" s="15"/>
    </row>
    <row r="223">
      <c r="A223" s="6"/>
      <c r="B223" s="17"/>
      <c r="C223" s="6"/>
      <c r="D223" s="6"/>
      <c r="E223" s="12"/>
      <c r="F223" s="6"/>
      <c r="G223" s="6"/>
      <c r="H223" s="6"/>
      <c r="I223" s="6"/>
      <c r="J223" s="6"/>
      <c r="K223" s="6"/>
      <c r="O223" s="15"/>
      <c r="P223" s="15"/>
    </row>
    <row r="224">
      <c r="A224" s="6"/>
      <c r="B224" s="17"/>
      <c r="C224" s="6"/>
      <c r="D224" s="6"/>
      <c r="E224" s="12"/>
      <c r="F224" s="6"/>
      <c r="G224" s="6"/>
      <c r="H224" s="6"/>
      <c r="I224" s="6"/>
      <c r="J224" s="6"/>
      <c r="K224" s="6"/>
      <c r="O224" s="15"/>
      <c r="P224" s="15"/>
    </row>
    <row r="225">
      <c r="A225" s="6"/>
      <c r="B225" s="17"/>
      <c r="C225" s="6"/>
      <c r="D225" s="6"/>
      <c r="E225" s="12"/>
      <c r="F225" s="6"/>
      <c r="G225" s="6"/>
      <c r="H225" s="6"/>
      <c r="I225" s="6"/>
      <c r="J225" s="6"/>
      <c r="K225" s="6"/>
      <c r="O225" s="15"/>
      <c r="P225" s="15"/>
    </row>
    <row r="226">
      <c r="A226" s="6"/>
      <c r="B226" s="17"/>
      <c r="C226" s="6"/>
      <c r="D226" s="6"/>
      <c r="E226" s="12"/>
      <c r="F226" s="6"/>
      <c r="G226" s="6"/>
      <c r="H226" s="6"/>
      <c r="I226" s="6"/>
      <c r="J226" s="6"/>
      <c r="K226" s="6"/>
      <c r="O226" s="15"/>
      <c r="P226" s="15"/>
    </row>
    <row r="227">
      <c r="A227" s="6"/>
      <c r="B227" s="17"/>
      <c r="C227" s="6"/>
      <c r="D227" s="6"/>
      <c r="E227" s="12"/>
      <c r="F227" s="6"/>
      <c r="G227" s="6"/>
      <c r="H227" s="6"/>
      <c r="I227" s="6"/>
      <c r="J227" s="6"/>
      <c r="K227" s="6"/>
      <c r="O227" s="15"/>
      <c r="P227" s="15"/>
    </row>
    <row r="228">
      <c r="A228" s="6"/>
      <c r="B228" s="17"/>
      <c r="C228" s="6"/>
      <c r="D228" s="6"/>
      <c r="E228" s="12"/>
      <c r="F228" s="6"/>
      <c r="G228" s="6"/>
      <c r="H228" s="6"/>
      <c r="I228" s="6"/>
      <c r="J228" s="6"/>
      <c r="K228" s="6"/>
      <c r="O228" s="15"/>
      <c r="P228" s="15"/>
    </row>
    <row r="229">
      <c r="A229" s="6"/>
      <c r="B229" s="17"/>
      <c r="C229" s="6"/>
      <c r="D229" s="6"/>
      <c r="E229" s="12"/>
      <c r="F229" s="6"/>
      <c r="G229" s="6"/>
      <c r="H229" s="6"/>
      <c r="I229" s="6"/>
      <c r="J229" s="6"/>
      <c r="K229" s="6"/>
      <c r="O229" s="15"/>
      <c r="P229" s="15"/>
    </row>
    <row r="230">
      <c r="A230" s="6"/>
      <c r="B230" s="17"/>
      <c r="C230" s="6"/>
      <c r="D230" s="6"/>
      <c r="E230" s="12"/>
      <c r="F230" s="6"/>
      <c r="G230" s="6"/>
      <c r="H230" s="6"/>
      <c r="I230" s="6"/>
      <c r="J230" s="6"/>
      <c r="K230" s="6"/>
      <c r="O230" s="15"/>
      <c r="P230" s="15"/>
    </row>
    <row r="231">
      <c r="A231" s="6"/>
      <c r="B231" s="17"/>
      <c r="C231" s="6"/>
      <c r="D231" s="6"/>
      <c r="E231" s="12"/>
      <c r="F231" s="6"/>
      <c r="G231" s="6"/>
      <c r="H231" s="6"/>
      <c r="I231" s="6"/>
      <c r="J231" s="6"/>
      <c r="K231" s="6"/>
      <c r="O231" s="15"/>
      <c r="P231" s="15"/>
    </row>
    <row r="232">
      <c r="A232" s="6"/>
      <c r="B232" s="17"/>
      <c r="C232" s="6"/>
      <c r="D232" s="6"/>
      <c r="E232" s="12"/>
      <c r="F232" s="6"/>
      <c r="G232" s="6"/>
      <c r="H232" s="6"/>
      <c r="I232" s="6"/>
      <c r="J232" s="6"/>
      <c r="K232" s="6"/>
      <c r="O232" s="15"/>
      <c r="P232" s="15"/>
    </row>
    <row r="233">
      <c r="A233" s="6"/>
      <c r="B233" s="17"/>
      <c r="C233" s="6"/>
      <c r="D233" s="6"/>
      <c r="E233" s="12"/>
      <c r="F233" s="6"/>
      <c r="G233" s="6"/>
      <c r="H233" s="6"/>
      <c r="I233" s="6"/>
      <c r="J233" s="6"/>
      <c r="K233" s="6"/>
      <c r="O233" s="15"/>
      <c r="P233" s="15"/>
    </row>
    <row r="234">
      <c r="A234" s="6"/>
      <c r="B234" s="17"/>
      <c r="C234" s="6"/>
      <c r="D234" s="6"/>
      <c r="E234" s="12"/>
      <c r="F234" s="6"/>
      <c r="G234" s="6"/>
      <c r="H234" s="6"/>
      <c r="I234" s="6"/>
      <c r="J234" s="6"/>
      <c r="K234" s="6"/>
      <c r="O234" s="15"/>
      <c r="P234" s="15"/>
    </row>
    <row r="235">
      <c r="A235" s="6"/>
      <c r="B235" s="17"/>
      <c r="C235" s="6"/>
      <c r="D235" s="6"/>
      <c r="E235" s="12"/>
      <c r="F235" s="6"/>
      <c r="G235" s="6"/>
      <c r="H235" s="6"/>
      <c r="I235" s="6"/>
      <c r="J235" s="6"/>
      <c r="K235" s="6"/>
      <c r="O235" s="15"/>
      <c r="P235" s="15"/>
    </row>
    <row r="236">
      <c r="A236" s="6"/>
      <c r="B236" s="17"/>
      <c r="C236" s="6"/>
      <c r="D236" s="6"/>
      <c r="E236" s="12"/>
      <c r="F236" s="6"/>
      <c r="G236" s="6"/>
      <c r="H236" s="6"/>
      <c r="I236" s="6"/>
      <c r="J236" s="6"/>
      <c r="K236" s="6"/>
      <c r="O236" s="15"/>
      <c r="P236" s="15"/>
    </row>
    <row r="237">
      <c r="A237" s="6"/>
      <c r="B237" s="17"/>
      <c r="C237" s="6"/>
      <c r="D237" s="6"/>
      <c r="E237" s="12"/>
      <c r="F237" s="6"/>
      <c r="G237" s="6"/>
      <c r="H237" s="6"/>
      <c r="I237" s="6"/>
      <c r="J237" s="6"/>
      <c r="K237" s="6"/>
      <c r="O237" s="15"/>
      <c r="P237" s="15"/>
    </row>
    <row r="238">
      <c r="A238" s="6"/>
      <c r="B238" s="17"/>
      <c r="C238" s="6"/>
      <c r="D238" s="6"/>
      <c r="E238" s="12"/>
      <c r="F238" s="6"/>
      <c r="G238" s="6"/>
      <c r="H238" s="6"/>
      <c r="I238" s="6"/>
      <c r="J238" s="6"/>
      <c r="K238" s="6"/>
      <c r="O238" s="15"/>
      <c r="P238" s="15"/>
    </row>
    <row r="239">
      <c r="A239" s="6"/>
      <c r="B239" s="17"/>
      <c r="C239" s="6"/>
      <c r="D239" s="6"/>
      <c r="E239" s="12"/>
      <c r="F239" s="6"/>
      <c r="G239" s="6"/>
      <c r="H239" s="6"/>
      <c r="I239" s="6"/>
      <c r="J239" s="6"/>
      <c r="K239" s="6"/>
      <c r="O239" s="15"/>
      <c r="P239" s="15"/>
    </row>
    <row r="240">
      <c r="A240" s="6"/>
      <c r="B240" s="17"/>
      <c r="C240" s="6"/>
      <c r="D240" s="6"/>
      <c r="E240" s="12"/>
      <c r="F240" s="6"/>
      <c r="G240" s="6"/>
      <c r="H240" s="6"/>
      <c r="I240" s="6"/>
      <c r="J240" s="6"/>
      <c r="K240" s="6"/>
      <c r="O240" s="15"/>
      <c r="P240" s="15"/>
    </row>
    <row r="241">
      <c r="A241" s="6"/>
      <c r="B241" s="17"/>
      <c r="C241" s="6"/>
      <c r="D241" s="6"/>
      <c r="E241" s="12"/>
      <c r="F241" s="6"/>
      <c r="G241" s="6"/>
      <c r="H241" s="6"/>
      <c r="I241" s="6"/>
      <c r="J241" s="6"/>
      <c r="K241" s="6"/>
      <c r="O241" s="15"/>
      <c r="P241" s="15"/>
    </row>
    <row r="242">
      <c r="A242" s="6"/>
      <c r="B242" s="17"/>
      <c r="C242" s="6"/>
      <c r="D242" s="6"/>
      <c r="E242" s="12"/>
      <c r="F242" s="6"/>
      <c r="G242" s="6"/>
      <c r="H242" s="6"/>
      <c r="I242" s="6"/>
      <c r="J242" s="6"/>
      <c r="K242" s="6"/>
      <c r="O242" s="15"/>
      <c r="P242" s="15"/>
    </row>
    <row r="243">
      <c r="A243" s="6"/>
      <c r="B243" s="17"/>
      <c r="C243" s="6"/>
      <c r="D243" s="6"/>
      <c r="E243" s="12"/>
      <c r="F243" s="6"/>
      <c r="G243" s="6"/>
      <c r="H243" s="6"/>
      <c r="I243" s="6"/>
      <c r="J243" s="6"/>
      <c r="K243" s="6"/>
      <c r="O243" s="15"/>
      <c r="P243" s="15"/>
    </row>
    <row r="244">
      <c r="A244" s="6"/>
      <c r="B244" s="17"/>
      <c r="C244" s="6"/>
      <c r="D244" s="6"/>
      <c r="E244" s="12"/>
      <c r="F244" s="6"/>
      <c r="G244" s="6"/>
      <c r="H244" s="6"/>
      <c r="I244" s="6"/>
      <c r="J244" s="6"/>
      <c r="K244" s="6"/>
      <c r="O244" s="15"/>
      <c r="P244" s="15"/>
    </row>
    <row r="245">
      <c r="A245" s="6"/>
      <c r="B245" s="17"/>
      <c r="C245" s="6"/>
      <c r="D245" s="6"/>
      <c r="E245" s="12"/>
      <c r="F245" s="6"/>
      <c r="G245" s="6"/>
      <c r="H245" s="6"/>
      <c r="I245" s="6"/>
      <c r="J245" s="6"/>
      <c r="K245" s="6"/>
      <c r="O245" s="15"/>
      <c r="P245" s="15"/>
    </row>
    <row r="246">
      <c r="A246" s="6"/>
      <c r="B246" s="17"/>
      <c r="C246" s="6"/>
      <c r="D246" s="6"/>
      <c r="E246" s="12"/>
      <c r="F246" s="6"/>
      <c r="G246" s="6"/>
      <c r="H246" s="6"/>
      <c r="I246" s="6"/>
      <c r="J246" s="6"/>
      <c r="K246" s="6"/>
      <c r="O246" s="15"/>
      <c r="P246" s="15"/>
    </row>
    <row r="247">
      <c r="A247" s="6"/>
      <c r="B247" s="17"/>
      <c r="C247" s="6"/>
      <c r="D247" s="6"/>
      <c r="E247" s="12"/>
      <c r="F247" s="6"/>
      <c r="G247" s="6"/>
      <c r="H247" s="6"/>
      <c r="I247" s="6"/>
      <c r="J247" s="6"/>
      <c r="K247" s="6"/>
      <c r="O247" s="15"/>
      <c r="P247" s="15"/>
    </row>
    <row r="248">
      <c r="A248" s="6"/>
      <c r="B248" s="17"/>
      <c r="C248" s="6"/>
      <c r="D248" s="6"/>
      <c r="E248" s="12"/>
      <c r="F248" s="6"/>
      <c r="G248" s="6"/>
      <c r="H248" s="6"/>
      <c r="I248" s="6"/>
      <c r="J248" s="6"/>
      <c r="K248" s="6"/>
      <c r="O248" s="15"/>
      <c r="P248" s="15"/>
    </row>
    <row r="249">
      <c r="A249" s="6"/>
      <c r="B249" s="17"/>
      <c r="C249" s="6"/>
      <c r="D249" s="6"/>
      <c r="E249" s="12"/>
      <c r="F249" s="6"/>
      <c r="G249" s="6"/>
      <c r="H249" s="6"/>
      <c r="I249" s="6"/>
      <c r="J249" s="6"/>
      <c r="K249" s="6"/>
      <c r="O249" s="15"/>
      <c r="P249" s="15"/>
    </row>
    <row r="250">
      <c r="A250" s="6"/>
      <c r="B250" s="17"/>
      <c r="C250" s="6"/>
      <c r="D250" s="6"/>
      <c r="E250" s="12"/>
      <c r="F250" s="6"/>
      <c r="G250" s="6"/>
      <c r="H250" s="6"/>
      <c r="I250" s="6"/>
      <c r="J250" s="6"/>
      <c r="K250" s="6"/>
      <c r="O250" s="15"/>
      <c r="P250" s="15"/>
    </row>
    <row r="251">
      <c r="A251" s="6"/>
      <c r="B251" s="17"/>
      <c r="C251" s="6"/>
      <c r="D251" s="6"/>
      <c r="E251" s="12"/>
      <c r="F251" s="6"/>
      <c r="G251" s="6"/>
      <c r="H251" s="6"/>
      <c r="I251" s="6"/>
      <c r="J251" s="6"/>
      <c r="K251" s="6"/>
      <c r="O251" s="15"/>
      <c r="P251" s="15"/>
    </row>
    <row r="252">
      <c r="A252" s="6"/>
      <c r="B252" s="17"/>
      <c r="C252" s="6"/>
      <c r="D252" s="6"/>
      <c r="E252" s="12"/>
      <c r="F252" s="6"/>
      <c r="G252" s="6"/>
      <c r="H252" s="6"/>
      <c r="I252" s="6"/>
      <c r="J252" s="6"/>
      <c r="K252" s="6"/>
      <c r="O252" s="15"/>
      <c r="P252" s="15"/>
    </row>
    <row r="253">
      <c r="A253" s="6"/>
      <c r="B253" s="17"/>
      <c r="C253" s="6"/>
      <c r="D253" s="6"/>
      <c r="E253" s="12"/>
      <c r="F253" s="6"/>
      <c r="G253" s="6"/>
      <c r="H253" s="6"/>
      <c r="I253" s="6"/>
      <c r="J253" s="6"/>
      <c r="K253" s="6"/>
      <c r="O253" s="15"/>
      <c r="P253" s="15"/>
    </row>
    <row r="254">
      <c r="A254" s="6"/>
      <c r="B254" s="17"/>
      <c r="C254" s="6"/>
      <c r="D254" s="6"/>
      <c r="E254" s="12"/>
      <c r="F254" s="6"/>
      <c r="G254" s="6"/>
      <c r="H254" s="6"/>
      <c r="I254" s="6"/>
      <c r="J254" s="6"/>
      <c r="K254" s="6"/>
      <c r="O254" s="15"/>
      <c r="P254" s="15"/>
    </row>
    <row r="255">
      <c r="A255" s="6"/>
      <c r="B255" s="17"/>
      <c r="C255" s="6"/>
      <c r="D255" s="6"/>
      <c r="E255" s="12"/>
      <c r="F255" s="6"/>
      <c r="G255" s="6"/>
      <c r="H255" s="6"/>
      <c r="I255" s="6"/>
      <c r="J255" s="6"/>
      <c r="K255" s="6"/>
      <c r="O255" s="15"/>
      <c r="P255" s="15"/>
    </row>
    <row r="256">
      <c r="A256" s="6"/>
      <c r="B256" s="17"/>
      <c r="C256" s="6"/>
      <c r="D256" s="6"/>
      <c r="E256" s="12"/>
      <c r="F256" s="6"/>
      <c r="G256" s="6"/>
      <c r="H256" s="6"/>
      <c r="I256" s="6"/>
      <c r="J256" s="6"/>
      <c r="K256" s="6"/>
      <c r="O256" s="15"/>
      <c r="P256" s="15"/>
    </row>
    <row r="257">
      <c r="A257" s="6"/>
      <c r="B257" s="17"/>
      <c r="C257" s="6"/>
      <c r="D257" s="6"/>
      <c r="E257" s="12"/>
      <c r="F257" s="6"/>
      <c r="G257" s="6"/>
      <c r="H257" s="6"/>
      <c r="I257" s="6"/>
      <c r="J257" s="6"/>
      <c r="K257" s="6"/>
      <c r="O257" s="15"/>
      <c r="P257" s="15"/>
    </row>
    <row r="258">
      <c r="A258" s="6"/>
      <c r="B258" s="17"/>
      <c r="C258" s="6"/>
      <c r="D258" s="6"/>
      <c r="E258" s="12"/>
      <c r="F258" s="6"/>
      <c r="G258" s="6"/>
      <c r="H258" s="6"/>
      <c r="I258" s="6"/>
      <c r="J258" s="6"/>
      <c r="K258" s="6"/>
      <c r="O258" s="15"/>
      <c r="P258" s="15"/>
    </row>
    <row r="259">
      <c r="A259" s="6"/>
      <c r="B259" s="17"/>
      <c r="C259" s="6"/>
      <c r="D259" s="6"/>
      <c r="E259" s="12"/>
      <c r="F259" s="6"/>
      <c r="G259" s="6"/>
      <c r="H259" s="6"/>
      <c r="I259" s="6"/>
      <c r="J259" s="6"/>
      <c r="K259" s="6"/>
      <c r="O259" s="15"/>
      <c r="P259" s="15"/>
    </row>
    <row r="260">
      <c r="A260" s="6"/>
      <c r="B260" s="17"/>
      <c r="C260" s="6"/>
      <c r="D260" s="6"/>
      <c r="E260" s="12"/>
      <c r="F260" s="6"/>
      <c r="G260" s="6"/>
      <c r="H260" s="6"/>
      <c r="I260" s="6"/>
      <c r="J260" s="6"/>
      <c r="K260" s="6"/>
      <c r="O260" s="15"/>
      <c r="P260" s="15"/>
    </row>
    <row r="261">
      <c r="A261" s="6"/>
      <c r="B261" s="17"/>
      <c r="C261" s="6"/>
      <c r="D261" s="6"/>
      <c r="E261" s="12"/>
      <c r="F261" s="6"/>
      <c r="G261" s="6"/>
      <c r="H261" s="6"/>
      <c r="I261" s="6"/>
      <c r="J261" s="6"/>
      <c r="K261" s="6"/>
      <c r="O261" s="15"/>
      <c r="P261" s="15"/>
    </row>
    <row r="262">
      <c r="A262" s="6"/>
      <c r="B262" s="17"/>
      <c r="C262" s="6"/>
      <c r="D262" s="6"/>
      <c r="E262" s="12"/>
      <c r="F262" s="6"/>
      <c r="G262" s="6"/>
      <c r="H262" s="6"/>
      <c r="I262" s="6"/>
      <c r="J262" s="6"/>
      <c r="K262" s="6"/>
      <c r="O262" s="15"/>
      <c r="P262" s="15"/>
    </row>
    <row r="263">
      <c r="A263" s="6"/>
      <c r="B263" s="17"/>
      <c r="C263" s="6"/>
      <c r="D263" s="6"/>
      <c r="E263" s="12"/>
      <c r="F263" s="6"/>
      <c r="G263" s="6"/>
      <c r="H263" s="6"/>
      <c r="I263" s="6"/>
      <c r="J263" s="6"/>
      <c r="K263" s="6"/>
      <c r="O263" s="15"/>
      <c r="P263" s="15"/>
    </row>
    <row r="264">
      <c r="A264" s="6"/>
      <c r="B264" s="17"/>
      <c r="C264" s="6"/>
      <c r="D264" s="6"/>
      <c r="E264" s="12"/>
      <c r="F264" s="6"/>
      <c r="G264" s="6"/>
      <c r="H264" s="6"/>
      <c r="I264" s="6"/>
      <c r="J264" s="6"/>
      <c r="K264" s="6"/>
      <c r="O264" s="15"/>
      <c r="P264" s="15"/>
    </row>
    <row r="265">
      <c r="A265" s="6"/>
      <c r="B265" s="17"/>
      <c r="C265" s="6"/>
      <c r="D265" s="6"/>
      <c r="E265" s="12"/>
      <c r="F265" s="6"/>
      <c r="G265" s="6"/>
      <c r="H265" s="6"/>
      <c r="I265" s="6"/>
      <c r="J265" s="6"/>
      <c r="K265" s="6"/>
      <c r="O265" s="15"/>
      <c r="P265" s="15"/>
    </row>
    <row r="266">
      <c r="A266" s="6"/>
      <c r="B266" s="17"/>
      <c r="C266" s="6"/>
      <c r="D266" s="6"/>
      <c r="E266" s="12"/>
      <c r="F266" s="6"/>
      <c r="G266" s="6"/>
      <c r="H266" s="6"/>
      <c r="I266" s="6"/>
      <c r="J266" s="6"/>
      <c r="K266" s="6"/>
      <c r="O266" s="15"/>
      <c r="P266" s="15"/>
    </row>
    <row r="267">
      <c r="A267" s="6"/>
      <c r="B267" s="17"/>
      <c r="C267" s="6"/>
      <c r="D267" s="6"/>
      <c r="E267" s="12"/>
      <c r="F267" s="6"/>
      <c r="G267" s="6"/>
      <c r="H267" s="6"/>
      <c r="I267" s="6"/>
      <c r="J267" s="6"/>
      <c r="K267" s="6"/>
      <c r="O267" s="15"/>
      <c r="P267" s="15"/>
    </row>
    <row r="268">
      <c r="A268" s="6"/>
      <c r="B268" s="17"/>
      <c r="C268" s="6"/>
      <c r="D268" s="6"/>
      <c r="E268" s="12"/>
      <c r="F268" s="6"/>
      <c r="G268" s="6"/>
      <c r="H268" s="6"/>
      <c r="I268" s="6"/>
      <c r="J268" s="6"/>
      <c r="K268" s="6"/>
      <c r="O268" s="15"/>
      <c r="P268" s="15"/>
    </row>
    <row r="269">
      <c r="A269" s="6"/>
      <c r="B269" s="17"/>
      <c r="C269" s="6"/>
      <c r="D269" s="6"/>
      <c r="E269" s="12"/>
      <c r="F269" s="6"/>
      <c r="G269" s="6"/>
      <c r="H269" s="6"/>
      <c r="I269" s="6"/>
      <c r="J269" s="6"/>
      <c r="K269" s="6"/>
      <c r="O269" s="15"/>
      <c r="P269" s="15"/>
    </row>
    <row r="270">
      <c r="A270" s="6"/>
      <c r="B270" s="17"/>
      <c r="C270" s="6"/>
      <c r="D270" s="6"/>
      <c r="E270" s="12"/>
      <c r="F270" s="6"/>
      <c r="G270" s="6"/>
      <c r="H270" s="6"/>
      <c r="I270" s="6"/>
      <c r="J270" s="6"/>
      <c r="K270" s="6"/>
      <c r="O270" s="15"/>
      <c r="P270" s="15"/>
    </row>
    <row r="271">
      <c r="A271" s="6"/>
      <c r="B271" s="17"/>
      <c r="C271" s="6"/>
      <c r="D271" s="6"/>
      <c r="E271" s="12"/>
      <c r="F271" s="6"/>
      <c r="G271" s="6"/>
      <c r="H271" s="6"/>
      <c r="I271" s="6"/>
      <c r="J271" s="6"/>
      <c r="K271" s="6"/>
      <c r="O271" s="15"/>
      <c r="P271" s="15"/>
    </row>
    <row r="272">
      <c r="A272" s="6"/>
      <c r="B272" s="17"/>
      <c r="C272" s="6"/>
      <c r="D272" s="6"/>
      <c r="E272" s="12"/>
      <c r="F272" s="6"/>
      <c r="G272" s="6"/>
      <c r="H272" s="6"/>
      <c r="I272" s="6"/>
      <c r="J272" s="6"/>
      <c r="K272" s="6"/>
      <c r="O272" s="15"/>
      <c r="P272" s="15"/>
    </row>
    <row r="273">
      <c r="A273" s="6"/>
      <c r="B273" s="17"/>
      <c r="C273" s="6"/>
      <c r="D273" s="6"/>
      <c r="E273" s="12"/>
      <c r="F273" s="6"/>
      <c r="G273" s="6"/>
      <c r="H273" s="6"/>
      <c r="I273" s="6"/>
      <c r="J273" s="6"/>
      <c r="K273" s="6"/>
      <c r="O273" s="15"/>
      <c r="P273" s="15"/>
    </row>
    <row r="274">
      <c r="A274" s="6"/>
      <c r="B274" s="17"/>
      <c r="C274" s="6"/>
      <c r="D274" s="6"/>
      <c r="E274" s="12"/>
      <c r="F274" s="6"/>
      <c r="G274" s="6"/>
      <c r="H274" s="6"/>
      <c r="I274" s="6"/>
      <c r="J274" s="6"/>
      <c r="K274" s="6"/>
      <c r="O274" s="15"/>
      <c r="P274" s="15"/>
    </row>
    <row r="275">
      <c r="A275" s="6"/>
      <c r="B275" s="17"/>
      <c r="C275" s="6"/>
      <c r="D275" s="6"/>
      <c r="E275" s="12"/>
      <c r="F275" s="6"/>
      <c r="G275" s="6"/>
      <c r="H275" s="6"/>
      <c r="I275" s="6"/>
      <c r="J275" s="6"/>
      <c r="K275" s="6"/>
      <c r="O275" s="15"/>
      <c r="P275" s="15"/>
    </row>
    <row r="276">
      <c r="A276" s="6"/>
      <c r="B276" s="17"/>
      <c r="C276" s="6"/>
      <c r="D276" s="6"/>
      <c r="E276" s="12"/>
      <c r="F276" s="6"/>
      <c r="G276" s="6"/>
      <c r="H276" s="6"/>
      <c r="I276" s="6"/>
      <c r="J276" s="6"/>
      <c r="K276" s="6"/>
      <c r="O276" s="15"/>
      <c r="P276" s="15"/>
    </row>
    <row r="277">
      <c r="A277" s="6"/>
      <c r="B277" s="17"/>
      <c r="C277" s="6"/>
      <c r="D277" s="6"/>
      <c r="E277" s="12"/>
      <c r="F277" s="6"/>
      <c r="G277" s="6"/>
      <c r="H277" s="6"/>
      <c r="I277" s="6"/>
      <c r="J277" s="6"/>
      <c r="K277" s="6"/>
      <c r="O277" s="15"/>
      <c r="P277" s="15"/>
    </row>
    <row r="278">
      <c r="A278" s="6"/>
      <c r="B278" s="17"/>
      <c r="C278" s="6"/>
      <c r="D278" s="6"/>
      <c r="E278" s="12"/>
      <c r="F278" s="6"/>
      <c r="G278" s="6"/>
      <c r="H278" s="6"/>
      <c r="I278" s="6"/>
      <c r="J278" s="6"/>
      <c r="K278" s="6"/>
      <c r="O278" s="15"/>
      <c r="P278" s="15"/>
    </row>
    <row r="279">
      <c r="A279" s="6"/>
      <c r="B279" s="17"/>
      <c r="C279" s="6"/>
      <c r="D279" s="6"/>
      <c r="E279" s="12"/>
      <c r="F279" s="6"/>
      <c r="G279" s="6"/>
      <c r="H279" s="6"/>
      <c r="I279" s="6"/>
      <c r="J279" s="6"/>
      <c r="K279" s="6"/>
      <c r="O279" s="15"/>
      <c r="P279" s="15"/>
    </row>
    <row r="280">
      <c r="A280" s="6"/>
      <c r="B280" s="17"/>
      <c r="C280" s="6"/>
      <c r="D280" s="6"/>
      <c r="E280" s="12"/>
      <c r="F280" s="6"/>
      <c r="G280" s="6"/>
      <c r="H280" s="6"/>
      <c r="I280" s="6"/>
      <c r="J280" s="6"/>
      <c r="K280" s="6"/>
      <c r="O280" s="15"/>
      <c r="P280" s="15"/>
    </row>
    <row r="281">
      <c r="A281" s="6"/>
      <c r="B281" s="17"/>
      <c r="C281" s="6"/>
      <c r="D281" s="6"/>
      <c r="E281" s="12"/>
      <c r="F281" s="6"/>
      <c r="G281" s="6"/>
      <c r="H281" s="6"/>
      <c r="I281" s="6"/>
      <c r="J281" s="6"/>
      <c r="K281" s="6"/>
      <c r="O281" s="15"/>
      <c r="P281" s="15"/>
    </row>
    <row r="282">
      <c r="A282" s="6"/>
      <c r="B282" s="17"/>
      <c r="C282" s="6"/>
      <c r="D282" s="6"/>
      <c r="E282" s="12"/>
      <c r="F282" s="6"/>
      <c r="G282" s="6"/>
      <c r="H282" s="6"/>
      <c r="I282" s="6"/>
      <c r="J282" s="6"/>
      <c r="K282" s="6"/>
      <c r="O282" s="15"/>
      <c r="P282" s="15"/>
    </row>
    <row r="283">
      <c r="A283" s="6"/>
      <c r="B283" s="17"/>
      <c r="C283" s="6"/>
      <c r="D283" s="6"/>
      <c r="E283" s="12"/>
      <c r="F283" s="6"/>
      <c r="G283" s="6"/>
      <c r="H283" s="6"/>
      <c r="I283" s="6"/>
      <c r="J283" s="6"/>
      <c r="K283" s="6"/>
      <c r="O283" s="15"/>
      <c r="P283" s="15"/>
    </row>
    <row r="284">
      <c r="A284" s="6"/>
      <c r="B284" s="17"/>
      <c r="C284" s="6"/>
      <c r="D284" s="6"/>
      <c r="E284" s="12"/>
      <c r="F284" s="6"/>
      <c r="G284" s="6"/>
      <c r="H284" s="6"/>
      <c r="I284" s="6"/>
      <c r="J284" s="6"/>
      <c r="K284" s="6"/>
      <c r="O284" s="15"/>
      <c r="P284" s="15"/>
    </row>
    <row r="285">
      <c r="A285" s="6"/>
      <c r="B285" s="17"/>
      <c r="C285" s="6"/>
      <c r="D285" s="6"/>
      <c r="E285" s="12"/>
      <c r="F285" s="6"/>
      <c r="G285" s="6"/>
      <c r="H285" s="6"/>
      <c r="I285" s="6"/>
      <c r="J285" s="6"/>
      <c r="K285" s="6"/>
      <c r="O285" s="15"/>
      <c r="P285" s="15"/>
    </row>
    <row r="286">
      <c r="A286" s="6"/>
      <c r="B286" s="17"/>
      <c r="C286" s="6"/>
      <c r="D286" s="6"/>
      <c r="E286" s="12"/>
      <c r="F286" s="6"/>
      <c r="G286" s="6"/>
      <c r="H286" s="6"/>
      <c r="I286" s="6"/>
      <c r="J286" s="6"/>
      <c r="K286" s="6"/>
      <c r="O286" s="15"/>
      <c r="P286" s="15"/>
    </row>
    <row r="287">
      <c r="A287" s="6"/>
      <c r="B287" s="17"/>
      <c r="C287" s="6"/>
      <c r="D287" s="6"/>
      <c r="E287" s="12"/>
      <c r="F287" s="6"/>
      <c r="G287" s="6"/>
      <c r="H287" s="6"/>
      <c r="I287" s="6"/>
      <c r="J287" s="6"/>
      <c r="K287" s="6"/>
      <c r="O287" s="15"/>
      <c r="P287" s="15"/>
    </row>
    <row r="288">
      <c r="A288" s="6"/>
      <c r="B288" s="17"/>
      <c r="C288" s="6"/>
      <c r="D288" s="6"/>
      <c r="E288" s="12"/>
      <c r="F288" s="6"/>
      <c r="G288" s="6"/>
      <c r="H288" s="6"/>
      <c r="I288" s="6"/>
      <c r="J288" s="6"/>
      <c r="K288" s="6"/>
      <c r="O288" s="15"/>
      <c r="P288" s="15"/>
    </row>
    <row r="289">
      <c r="A289" s="6"/>
      <c r="B289" s="17"/>
      <c r="C289" s="6"/>
      <c r="D289" s="6"/>
      <c r="E289" s="12"/>
      <c r="F289" s="6"/>
      <c r="G289" s="6"/>
      <c r="H289" s="6"/>
      <c r="I289" s="6"/>
      <c r="J289" s="6"/>
      <c r="K289" s="6"/>
      <c r="O289" s="15"/>
      <c r="P289" s="15"/>
    </row>
    <row r="290">
      <c r="A290" s="6"/>
      <c r="B290" s="17"/>
      <c r="C290" s="6"/>
      <c r="D290" s="6"/>
      <c r="E290" s="12"/>
      <c r="F290" s="6"/>
      <c r="G290" s="6"/>
      <c r="H290" s="6"/>
      <c r="I290" s="6"/>
      <c r="J290" s="6"/>
      <c r="K290" s="6"/>
      <c r="O290" s="15"/>
      <c r="P290" s="15"/>
    </row>
    <row r="291">
      <c r="A291" s="6"/>
      <c r="B291" s="17"/>
      <c r="C291" s="6"/>
      <c r="D291" s="6"/>
      <c r="E291" s="12"/>
      <c r="F291" s="6"/>
      <c r="G291" s="6"/>
      <c r="H291" s="6"/>
      <c r="I291" s="6"/>
      <c r="J291" s="6"/>
      <c r="K291" s="6"/>
      <c r="O291" s="15"/>
      <c r="P291" s="15"/>
    </row>
    <row r="292">
      <c r="A292" s="6"/>
      <c r="B292" s="17"/>
      <c r="C292" s="6"/>
      <c r="D292" s="6"/>
      <c r="E292" s="12"/>
      <c r="F292" s="6"/>
      <c r="G292" s="6"/>
      <c r="H292" s="6"/>
      <c r="I292" s="6"/>
      <c r="J292" s="6"/>
      <c r="K292" s="6"/>
      <c r="O292" s="15"/>
      <c r="P292" s="15"/>
    </row>
    <row r="293">
      <c r="A293" s="6"/>
      <c r="B293" s="17"/>
      <c r="C293" s="6"/>
      <c r="D293" s="6"/>
      <c r="E293" s="12"/>
      <c r="F293" s="6"/>
      <c r="G293" s="6"/>
      <c r="H293" s="6"/>
      <c r="I293" s="6"/>
      <c r="J293" s="6"/>
      <c r="K293" s="6"/>
      <c r="O293" s="15"/>
      <c r="P293" s="15"/>
    </row>
    <row r="294">
      <c r="A294" s="6"/>
      <c r="B294" s="17"/>
      <c r="C294" s="6"/>
      <c r="D294" s="6"/>
      <c r="E294" s="12"/>
      <c r="F294" s="6"/>
      <c r="G294" s="6"/>
      <c r="H294" s="6"/>
      <c r="I294" s="6"/>
      <c r="J294" s="6"/>
      <c r="K294" s="6"/>
      <c r="O294" s="15"/>
      <c r="P294" s="15"/>
    </row>
    <row r="295">
      <c r="A295" s="6"/>
      <c r="B295" s="17"/>
      <c r="C295" s="6"/>
      <c r="D295" s="6"/>
      <c r="E295" s="12"/>
      <c r="F295" s="6"/>
      <c r="G295" s="6"/>
      <c r="H295" s="6"/>
      <c r="I295" s="6"/>
      <c r="J295" s="6"/>
      <c r="K295" s="6"/>
      <c r="O295" s="15"/>
      <c r="P295" s="15"/>
    </row>
    <row r="296">
      <c r="A296" s="6"/>
      <c r="B296" s="17"/>
      <c r="C296" s="6"/>
      <c r="D296" s="6"/>
      <c r="E296" s="12"/>
      <c r="F296" s="6"/>
      <c r="G296" s="6"/>
      <c r="H296" s="6"/>
      <c r="I296" s="6"/>
      <c r="J296" s="6"/>
      <c r="K296" s="6"/>
      <c r="O296" s="15"/>
      <c r="P296" s="15"/>
    </row>
    <row r="297">
      <c r="A297" s="6"/>
      <c r="B297" s="17"/>
      <c r="C297" s="6"/>
      <c r="D297" s="6"/>
      <c r="E297" s="12"/>
      <c r="F297" s="6"/>
      <c r="G297" s="6"/>
      <c r="H297" s="6"/>
      <c r="I297" s="6"/>
      <c r="J297" s="6"/>
      <c r="K297" s="6"/>
      <c r="O297" s="15"/>
      <c r="P297" s="15"/>
    </row>
    <row r="298">
      <c r="A298" s="6"/>
      <c r="B298" s="17"/>
      <c r="C298" s="6"/>
      <c r="D298" s="6"/>
      <c r="E298" s="12"/>
      <c r="F298" s="6"/>
      <c r="G298" s="6"/>
      <c r="H298" s="6"/>
      <c r="I298" s="6"/>
      <c r="J298" s="6"/>
      <c r="K298" s="6"/>
      <c r="O298" s="15"/>
      <c r="P298" s="15"/>
    </row>
    <row r="299">
      <c r="A299" s="6"/>
      <c r="B299" s="17"/>
      <c r="C299" s="6"/>
      <c r="D299" s="6"/>
      <c r="E299" s="12"/>
      <c r="F299" s="6"/>
      <c r="G299" s="6"/>
      <c r="H299" s="6"/>
      <c r="I299" s="6"/>
      <c r="J299" s="6"/>
      <c r="K299" s="6"/>
      <c r="O299" s="15"/>
      <c r="P299" s="15"/>
    </row>
    <row r="300">
      <c r="A300" s="6"/>
      <c r="B300" s="17"/>
      <c r="C300" s="6"/>
      <c r="D300" s="6"/>
      <c r="E300" s="12"/>
      <c r="F300" s="6"/>
      <c r="G300" s="6"/>
      <c r="H300" s="6"/>
      <c r="I300" s="6"/>
      <c r="J300" s="6"/>
      <c r="K300" s="6"/>
      <c r="O300" s="15"/>
      <c r="P300" s="15"/>
    </row>
    <row r="301">
      <c r="A301" s="6"/>
      <c r="B301" s="17"/>
      <c r="C301" s="6"/>
      <c r="D301" s="6"/>
      <c r="E301" s="12"/>
      <c r="F301" s="6"/>
      <c r="G301" s="6"/>
      <c r="H301" s="6"/>
      <c r="I301" s="6"/>
      <c r="J301" s="6"/>
      <c r="K301" s="6"/>
      <c r="O301" s="15"/>
      <c r="P301" s="15"/>
    </row>
    <row r="302">
      <c r="A302" s="6"/>
      <c r="B302" s="17"/>
      <c r="C302" s="6"/>
      <c r="D302" s="6"/>
      <c r="E302" s="12"/>
      <c r="F302" s="6"/>
      <c r="G302" s="6"/>
      <c r="H302" s="6"/>
      <c r="I302" s="6"/>
      <c r="J302" s="6"/>
      <c r="K302" s="6"/>
      <c r="O302" s="15"/>
      <c r="P302" s="15"/>
    </row>
    <row r="303">
      <c r="A303" s="6"/>
      <c r="B303" s="17"/>
      <c r="C303" s="6"/>
      <c r="D303" s="6"/>
      <c r="E303" s="12"/>
      <c r="F303" s="6"/>
      <c r="G303" s="6"/>
      <c r="H303" s="6"/>
      <c r="I303" s="6"/>
      <c r="J303" s="6"/>
      <c r="K303" s="6"/>
      <c r="O303" s="15"/>
      <c r="P303" s="15"/>
    </row>
    <row r="304">
      <c r="A304" s="6"/>
      <c r="B304" s="17"/>
      <c r="C304" s="6"/>
      <c r="D304" s="6"/>
      <c r="E304" s="12"/>
      <c r="F304" s="6"/>
      <c r="G304" s="6"/>
      <c r="H304" s="6"/>
      <c r="I304" s="6"/>
      <c r="J304" s="6"/>
      <c r="K304" s="6"/>
      <c r="O304" s="15"/>
      <c r="P304" s="15"/>
    </row>
    <row r="305">
      <c r="A305" s="6"/>
      <c r="B305" s="17"/>
      <c r="C305" s="6"/>
      <c r="D305" s="6"/>
      <c r="E305" s="12"/>
      <c r="F305" s="6"/>
      <c r="G305" s="6"/>
      <c r="H305" s="6"/>
      <c r="I305" s="6"/>
      <c r="J305" s="6"/>
      <c r="K305" s="6"/>
      <c r="O305" s="15"/>
      <c r="P305" s="15"/>
    </row>
    <row r="306">
      <c r="A306" s="6"/>
      <c r="B306" s="17"/>
      <c r="C306" s="6"/>
      <c r="D306" s="6"/>
      <c r="E306" s="12"/>
      <c r="F306" s="6"/>
      <c r="G306" s="6"/>
      <c r="H306" s="6"/>
      <c r="I306" s="6"/>
      <c r="J306" s="6"/>
      <c r="K306" s="6"/>
      <c r="O306" s="15"/>
      <c r="P306" s="15"/>
    </row>
    <row r="307">
      <c r="A307" s="6"/>
      <c r="B307" s="17"/>
      <c r="C307" s="6"/>
      <c r="D307" s="6"/>
      <c r="E307" s="12"/>
      <c r="F307" s="6"/>
      <c r="G307" s="6"/>
      <c r="H307" s="6"/>
      <c r="I307" s="6"/>
      <c r="J307" s="6"/>
      <c r="K307" s="6"/>
      <c r="O307" s="15"/>
      <c r="P307" s="15"/>
    </row>
    <row r="308">
      <c r="A308" s="6"/>
      <c r="B308" s="17"/>
      <c r="C308" s="6"/>
      <c r="D308" s="6"/>
      <c r="E308" s="12"/>
      <c r="F308" s="6"/>
      <c r="G308" s="6"/>
      <c r="H308" s="6"/>
      <c r="I308" s="6"/>
      <c r="J308" s="6"/>
      <c r="K308" s="6"/>
      <c r="O308" s="15"/>
      <c r="P308" s="15"/>
    </row>
    <row r="309">
      <c r="A309" s="6"/>
      <c r="B309" s="17"/>
      <c r="C309" s="6"/>
      <c r="D309" s="6"/>
      <c r="E309" s="12"/>
      <c r="F309" s="6"/>
      <c r="G309" s="6"/>
      <c r="H309" s="6"/>
      <c r="I309" s="6"/>
      <c r="J309" s="6"/>
      <c r="K309" s="6"/>
      <c r="O309" s="15"/>
      <c r="P309" s="15"/>
    </row>
    <row r="310">
      <c r="A310" s="6"/>
      <c r="B310" s="17"/>
      <c r="C310" s="6"/>
      <c r="D310" s="6"/>
      <c r="E310" s="12"/>
      <c r="F310" s="6"/>
      <c r="G310" s="6"/>
      <c r="H310" s="6"/>
      <c r="I310" s="6"/>
      <c r="J310" s="6"/>
      <c r="K310" s="6"/>
      <c r="O310" s="15"/>
      <c r="P310" s="15"/>
    </row>
    <row r="311">
      <c r="A311" s="6"/>
      <c r="B311" s="17"/>
      <c r="C311" s="6"/>
      <c r="D311" s="6"/>
      <c r="E311" s="12"/>
      <c r="F311" s="6"/>
      <c r="G311" s="6"/>
      <c r="H311" s="6"/>
      <c r="I311" s="6"/>
      <c r="J311" s="6"/>
      <c r="K311" s="6"/>
      <c r="O311" s="15"/>
      <c r="P311" s="15"/>
    </row>
    <row r="312">
      <c r="A312" s="6"/>
      <c r="B312" s="17"/>
      <c r="C312" s="6"/>
      <c r="D312" s="6"/>
      <c r="E312" s="12"/>
      <c r="F312" s="6"/>
      <c r="G312" s="6"/>
      <c r="H312" s="6"/>
      <c r="I312" s="6"/>
      <c r="J312" s="6"/>
      <c r="K312" s="6"/>
      <c r="O312" s="15"/>
      <c r="P312" s="15"/>
    </row>
    <row r="313">
      <c r="A313" s="6"/>
      <c r="B313" s="17"/>
      <c r="C313" s="6"/>
      <c r="D313" s="6"/>
      <c r="E313" s="12"/>
      <c r="F313" s="6"/>
      <c r="G313" s="6"/>
      <c r="H313" s="6"/>
      <c r="I313" s="6"/>
      <c r="J313" s="6"/>
      <c r="K313" s="6"/>
      <c r="O313" s="15"/>
      <c r="P313" s="15"/>
    </row>
    <row r="314">
      <c r="A314" s="6"/>
      <c r="B314" s="17"/>
      <c r="C314" s="6"/>
      <c r="D314" s="6"/>
      <c r="E314" s="12"/>
      <c r="F314" s="6"/>
      <c r="G314" s="6"/>
      <c r="H314" s="6"/>
      <c r="I314" s="6"/>
      <c r="J314" s="6"/>
      <c r="K314" s="6"/>
      <c r="O314" s="15"/>
      <c r="P314" s="15"/>
    </row>
    <row r="315">
      <c r="A315" s="6"/>
      <c r="B315" s="17"/>
      <c r="C315" s="6"/>
      <c r="D315" s="6"/>
      <c r="E315" s="12"/>
      <c r="F315" s="6"/>
      <c r="G315" s="6"/>
      <c r="H315" s="6"/>
      <c r="I315" s="6"/>
      <c r="J315" s="6"/>
      <c r="K315" s="6"/>
      <c r="O315" s="15"/>
      <c r="P315" s="15"/>
    </row>
    <row r="316">
      <c r="A316" s="6"/>
      <c r="B316" s="17"/>
      <c r="C316" s="6"/>
      <c r="D316" s="6"/>
      <c r="E316" s="12"/>
      <c r="F316" s="6"/>
      <c r="G316" s="6"/>
      <c r="H316" s="6"/>
      <c r="I316" s="6"/>
      <c r="J316" s="6"/>
      <c r="K316" s="6"/>
      <c r="O316" s="15"/>
      <c r="P316" s="15"/>
    </row>
    <row r="317">
      <c r="A317" s="6"/>
      <c r="B317" s="17"/>
      <c r="C317" s="6"/>
      <c r="D317" s="6"/>
      <c r="E317" s="12"/>
      <c r="F317" s="6"/>
      <c r="G317" s="6"/>
      <c r="H317" s="6"/>
      <c r="I317" s="6"/>
      <c r="J317" s="6"/>
      <c r="K317" s="6"/>
      <c r="O317" s="15"/>
      <c r="P317" s="15"/>
    </row>
    <row r="318">
      <c r="A318" s="6"/>
      <c r="B318" s="17"/>
      <c r="C318" s="6"/>
      <c r="D318" s="6"/>
      <c r="E318" s="12"/>
      <c r="F318" s="6"/>
      <c r="G318" s="6"/>
      <c r="H318" s="6"/>
      <c r="I318" s="6"/>
      <c r="J318" s="6"/>
      <c r="K318" s="6"/>
      <c r="O318" s="15"/>
      <c r="P318" s="15"/>
    </row>
    <row r="319">
      <c r="A319" s="6"/>
      <c r="B319" s="17"/>
      <c r="C319" s="6"/>
      <c r="D319" s="6"/>
      <c r="E319" s="12"/>
      <c r="F319" s="6"/>
      <c r="G319" s="6"/>
      <c r="H319" s="6"/>
      <c r="I319" s="6"/>
      <c r="J319" s="6"/>
      <c r="K319" s="6"/>
      <c r="O319" s="15"/>
      <c r="P319" s="15"/>
    </row>
    <row r="320">
      <c r="A320" s="6"/>
      <c r="B320" s="17"/>
      <c r="C320" s="6"/>
      <c r="D320" s="6"/>
      <c r="E320" s="12"/>
      <c r="F320" s="6"/>
      <c r="G320" s="6"/>
      <c r="H320" s="6"/>
      <c r="I320" s="6"/>
      <c r="J320" s="6"/>
      <c r="K320" s="6"/>
      <c r="O320" s="15"/>
      <c r="P320" s="15"/>
    </row>
    <row r="321">
      <c r="A321" s="6"/>
      <c r="B321" s="17"/>
      <c r="C321" s="6"/>
      <c r="D321" s="6"/>
      <c r="E321" s="12"/>
      <c r="F321" s="6"/>
      <c r="G321" s="6"/>
      <c r="H321" s="6"/>
      <c r="I321" s="6"/>
      <c r="J321" s="6"/>
      <c r="K321" s="6"/>
      <c r="O321" s="15"/>
      <c r="P321" s="15"/>
    </row>
    <row r="322">
      <c r="A322" s="6"/>
      <c r="B322" s="17"/>
      <c r="C322" s="6"/>
      <c r="D322" s="6"/>
      <c r="E322" s="12"/>
      <c r="F322" s="6"/>
      <c r="G322" s="6"/>
      <c r="H322" s="6"/>
      <c r="I322" s="6"/>
      <c r="J322" s="6"/>
      <c r="K322" s="6"/>
      <c r="O322" s="15"/>
      <c r="P322" s="15"/>
    </row>
    <row r="323">
      <c r="A323" s="6"/>
      <c r="B323" s="17"/>
      <c r="C323" s="6"/>
      <c r="D323" s="6"/>
      <c r="E323" s="12"/>
      <c r="F323" s="6"/>
      <c r="G323" s="6"/>
      <c r="H323" s="6"/>
      <c r="I323" s="6"/>
      <c r="J323" s="6"/>
      <c r="K323" s="6"/>
      <c r="O323" s="15"/>
      <c r="P323" s="15"/>
    </row>
    <row r="324">
      <c r="A324" s="6"/>
      <c r="B324" s="17"/>
      <c r="C324" s="6"/>
      <c r="D324" s="6"/>
      <c r="E324" s="12"/>
      <c r="F324" s="6"/>
      <c r="G324" s="6"/>
      <c r="H324" s="6"/>
      <c r="I324" s="6"/>
      <c r="J324" s="6"/>
      <c r="K324" s="6"/>
      <c r="O324" s="15"/>
      <c r="P324" s="15"/>
    </row>
    <row r="325">
      <c r="A325" s="6"/>
      <c r="B325" s="17"/>
      <c r="C325" s="6"/>
      <c r="D325" s="6"/>
      <c r="E325" s="12"/>
      <c r="F325" s="6"/>
      <c r="G325" s="6"/>
      <c r="H325" s="6"/>
      <c r="I325" s="6"/>
      <c r="J325" s="6"/>
      <c r="K325" s="6"/>
      <c r="O325" s="15"/>
      <c r="P325" s="15"/>
    </row>
    <row r="326">
      <c r="A326" s="6"/>
      <c r="B326" s="17"/>
      <c r="C326" s="6"/>
      <c r="D326" s="6"/>
      <c r="E326" s="12"/>
      <c r="F326" s="6"/>
      <c r="G326" s="6"/>
      <c r="H326" s="6"/>
      <c r="I326" s="6"/>
      <c r="J326" s="6"/>
      <c r="K326" s="6"/>
      <c r="O326" s="15"/>
      <c r="P326" s="15"/>
    </row>
    <row r="327">
      <c r="A327" s="6"/>
      <c r="B327" s="17"/>
      <c r="C327" s="6"/>
      <c r="D327" s="6"/>
      <c r="E327" s="12"/>
      <c r="F327" s="6"/>
      <c r="G327" s="6"/>
      <c r="H327" s="6"/>
      <c r="I327" s="6"/>
      <c r="J327" s="6"/>
      <c r="K327" s="6"/>
      <c r="O327" s="15"/>
      <c r="P327" s="15"/>
    </row>
    <row r="328">
      <c r="A328" s="6"/>
      <c r="B328" s="17"/>
      <c r="C328" s="6"/>
      <c r="D328" s="6"/>
      <c r="E328" s="12"/>
      <c r="F328" s="6"/>
      <c r="G328" s="6"/>
      <c r="H328" s="6"/>
      <c r="I328" s="6"/>
      <c r="J328" s="6"/>
      <c r="K328" s="6"/>
      <c r="O328" s="15"/>
      <c r="P328" s="15"/>
    </row>
    <row r="329">
      <c r="A329" s="6"/>
      <c r="B329" s="17"/>
      <c r="C329" s="6"/>
      <c r="D329" s="6"/>
      <c r="E329" s="12"/>
      <c r="F329" s="6"/>
      <c r="G329" s="6"/>
      <c r="H329" s="6"/>
      <c r="I329" s="6"/>
      <c r="J329" s="6"/>
      <c r="K329" s="6"/>
      <c r="O329" s="15"/>
      <c r="P329" s="15"/>
    </row>
    <row r="330">
      <c r="A330" s="6"/>
      <c r="B330" s="17"/>
      <c r="C330" s="6"/>
      <c r="D330" s="6"/>
      <c r="E330" s="12"/>
      <c r="F330" s="6"/>
      <c r="G330" s="6"/>
      <c r="H330" s="6"/>
      <c r="I330" s="6"/>
      <c r="J330" s="6"/>
      <c r="K330" s="6"/>
      <c r="O330" s="15"/>
      <c r="P330" s="15"/>
    </row>
    <row r="331">
      <c r="A331" s="6"/>
      <c r="B331" s="17"/>
      <c r="C331" s="6"/>
      <c r="D331" s="6"/>
      <c r="E331" s="12"/>
      <c r="F331" s="6"/>
      <c r="G331" s="6"/>
      <c r="H331" s="6"/>
      <c r="I331" s="6"/>
      <c r="J331" s="6"/>
      <c r="K331" s="6"/>
      <c r="O331" s="15"/>
      <c r="P331" s="15"/>
    </row>
    <row r="332">
      <c r="A332" s="6"/>
      <c r="B332" s="17"/>
      <c r="C332" s="6"/>
      <c r="D332" s="6"/>
      <c r="E332" s="12"/>
      <c r="F332" s="6"/>
      <c r="G332" s="6"/>
      <c r="H332" s="6"/>
      <c r="I332" s="6"/>
      <c r="J332" s="6"/>
      <c r="K332" s="6"/>
      <c r="O332" s="15"/>
      <c r="P332" s="15"/>
    </row>
    <row r="333">
      <c r="A333" s="6"/>
      <c r="B333" s="17"/>
      <c r="C333" s="6"/>
      <c r="D333" s="6"/>
      <c r="E333" s="12"/>
      <c r="F333" s="6"/>
      <c r="G333" s="6"/>
      <c r="H333" s="6"/>
      <c r="I333" s="6"/>
      <c r="J333" s="6"/>
      <c r="K333" s="6"/>
      <c r="O333" s="15"/>
      <c r="P333" s="15"/>
    </row>
    <row r="334">
      <c r="A334" s="6"/>
      <c r="B334" s="17"/>
      <c r="C334" s="6"/>
      <c r="D334" s="6"/>
      <c r="E334" s="12"/>
      <c r="F334" s="6"/>
      <c r="G334" s="6"/>
      <c r="H334" s="6"/>
      <c r="I334" s="6"/>
      <c r="J334" s="6"/>
      <c r="K334" s="6"/>
      <c r="O334" s="15"/>
      <c r="P334" s="15"/>
    </row>
    <row r="335">
      <c r="A335" s="6"/>
      <c r="B335" s="17"/>
      <c r="C335" s="6"/>
      <c r="D335" s="6"/>
      <c r="E335" s="12"/>
      <c r="F335" s="6"/>
      <c r="G335" s="6"/>
      <c r="H335" s="6"/>
      <c r="I335" s="6"/>
      <c r="J335" s="6"/>
      <c r="K335" s="6"/>
      <c r="O335" s="15"/>
      <c r="P335" s="15"/>
    </row>
    <row r="336">
      <c r="A336" s="6"/>
      <c r="B336" s="17"/>
      <c r="C336" s="6"/>
      <c r="D336" s="6"/>
      <c r="E336" s="12"/>
      <c r="F336" s="6"/>
      <c r="G336" s="6"/>
      <c r="H336" s="6"/>
      <c r="I336" s="6"/>
      <c r="J336" s="6"/>
      <c r="K336" s="6"/>
      <c r="O336" s="15"/>
      <c r="P336" s="15"/>
    </row>
    <row r="337">
      <c r="A337" s="6"/>
      <c r="B337" s="17"/>
      <c r="C337" s="6"/>
      <c r="D337" s="6"/>
      <c r="E337" s="12"/>
      <c r="F337" s="6"/>
      <c r="G337" s="6"/>
      <c r="H337" s="6"/>
      <c r="I337" s="6"/>
      <c r="J337" s="6"/>
      <c r="K337" s="6"/>
      <c r="O337" s="15"/>
      <c r="P337" s="15"/>
    </row>
    <row r="338">
      <c r="A338" s="6"/>
      <c r="B338" s="17"/>
      <c r="C338" s="6"/>
      <c r="D338" s="6"/>
      <c r="E338" s="12"/>
      <c r="F338" s="6"/>
      <c r="G338" s="6"/>
      <c r="H338" s="6"/>
      <c r="I338" s="6"/>
      <c r="J338" s="6"/>
      <c r="K338" s="6"/>
      <c r="O338" s="15"/>
      <c r="P338" s="15"/>
    </row>
    <row r="339">
      <c r="A339" s="6"/>
      <c r="B339" s="17"/>
      <c r="C339" s="6"/>
      <c r="D339" s="6"/>
      <c r="E339" s="12"/>
      <c r="F339" s="6"/>
      <c r="G339" s="6"/>
      <c r="H339" s="6"/>
      <c r="I339" s="6"/>
      <c r="J339" s="6"/>
      <c r="K339" s="6"/>
      <c r="O339" s="15"/>
      <c r="P339" s="15"/>
    </row>
    <row r="340">
      <c r="A340" s="6"/>
      <c r="B340" s="17"/>
      <c r="C340" s="6"/>
      <c r="D340" s="6"/>
      <c r="E340" s="12"/>
      <c r="F340" s="6"/>
      <c r="G340" s="6"/>
      <c r="H340" s="6"/>
      <c r="I340" s="6"/>
      <c r="J340" s="6"/>
      <c r="K340" s="6"/>
      <c r="O340" s="15"/>
      <c r="P340" s="15"/>
    </row>
    <row r="341">
      <c r="A341" s="6"/>
      <c r="B341" s="17"/>
      <c r="C341" s="6"/>
      <c r="D341" s="6"/>
      <c r="E341" s="12"/>
      <c r="F341" s="6"/>
      <c r="G341" s="6"/>
      <c r="H341" s="6"/>
      <c r="I341" s="6"/>
      <c r="J341" s="6"/>
      <c r="K341" s="6"/>
      <c r="O341" s="15"/>
      <c r="P341" s="15"/>
    </row>
    <row r="342">
      <c r="A342" s="6"/>
      <c r="B342" s="17"/>
      <c r="C342" s="6"/>
      <c r="D342" s="6"/>
      <c r="E342" s="12"/>
      <c r="F342" s="6"/>
      <c r="G342" s="6"/>
      <c r="H342" s="6"/>
      <c r="I342" s="6"/>
      <c r="J342" s="6"/>
      <c r="K342" s="6"/>
      <c r="O342" s="15"/>
      <c r="P342" s="15"/>
    </row>
    <row r="343">
      <c r="A343" s="6"/>
      <c r="B343" s="17"/>
      <c r="C343" s="6"/>
      <c r="D343" s="6"/>
      <c r="E343" s="12"/>
      <c r="F343" s="6"/>
      <c r="G343" s="6"/>
      <c r="H343" s="6"/>
      <c r="I343" s="6"/>
      <c r="J343" s="6"/>
      <c r="K343" s="6"/>
      <c r="O343" s="15"/>
      <c r="P343" s="15"/>
    </row>
    <row r="344">
      <c r="A344" s="6"/>
      <c r="B344" s="17"/>
      <c r="C344" s="6"/>
      <c r="D344" s="6"/>
      <c r="E344" s="12"/>
      <c r="F344" s="6"/>
      <c r="G344" s="6"/>
      <c r="H344" s="6"/>
      <c r="I344" s="6"/>
      <c r="J344" s="6"/>
      <c r="K344" s="6"/>
      <c r="O344" s="15"/>
      <c r="P344" s="15"/>
    </row>
    <row r="345">
      <c r="A345" s="6"/>
      <c r="B345" s="17"/>
      <c r="C345" s="6"/>
      <c r="D345" s="6"/>
      <c r="E345" s="12"/>
      <c r="F345" s="6"/>
      <c r="G345" s="6"/>
      <c r="H345" s="6"/>
      <c r="I345" s="6"/>
      <c r="J345" s="6"/>
      <c r="K345" s="6"/>
      <c r="O345" s="15"/>
      <c r="P345" s="15"/>
    </row>
    <row r="346">
      <c r="A346" s="6"/>
      <c r="B346" s="17"/>
      <c r="C346" s="6"/>
      <c r="D346" s="6"/>
      <c r="E346" s="12"/>
      <c r="F346" s="6"/>
      <c r="G346" s="6"/>
      <c r="H346" s="6"/>
      <c r="I346" s="6"/>
      <c r="J346" s="6"/>
      <c r="K346" s="6"/>
      <c r="O346" s="15"/>
      <c r="P346" s="15"/>
    </row>
    <row r="347">
      <c r="A347" s="6"/>
      <c r="B347" s="17"/>
      <c r="C347" s="6"/>
      <c r="D347" s="6"/>
      <c r="E347" s="12"/>
      <c r="F347" s="6"/>
      <c r="G347" s="6"/>
      <c r="H347" s="6"/>
      <c r="I347" s="6"/>
      <c r="J347" s="6"/>
      <c r="K347" s="6"/>
      <c r="O347" s="15"/>
      <c r="P347" s="15"/>
    </row>
    <row r="348">
      <c r="A348" s="6"/>
      <c r="B348" s="17"/>
      <c r="C348" s="6"/>
      <c r="D348" s="6"/>
      <c r="E348" s="12"/>
      <c r="F348" s="6"/>
      <c r="G348" s="6"/>
      <c r="H348" s="6"/>
      <c r="I348" s="6"/>
      <c r="J348" s="6"/>
      <c r="K348" s="6"/>
      <c r="O348" s="15"/>
      <c r="P348" s="15"/>
    </row>
    <row r="349">
      <c r="A349" s="6"/>
      <c r="B349" s="17"/>
      <c r="C349" s="6"/>
      <c r="D349" s="6"/>
      <c r="E349" s="12"/>
      <c r="F349" s="6"/>
      <c r="G349" s="6"/>
      <c r="H349" s="6"/>
      <c r="I349" s="6"/>
      <c r="J349" s="6"/>
      <c r="K349" s="6"/>
      <c r="O349" s="15"/>
      <c r="P349" s="15"/>
    </row>
    <row r="350">
      <c r="A350" s="6"/>
      <c r="B350" s="17"/>
      <c r="C350" s="6"/>
      <c r="D350" s="6"/>
      <c r="E350" s="12"/>
      <c r="F350" s="6"/>
      <c r="G350" s="6"/>
      <c r="H350" s="6"/>
      <c r="I350" s="6"/>
      <c r="J350" s="6"/>
      <c r="K350" s="6"/>
      <c r="O350" s="15"/>
      <c r="P350" s="15"/>
    </row>
    <row r="351">
      <c r="A351" s="6"/>
      <c r="B351" s="17"/>
      <c r="C351" s="6"/>
      <c r="D351" s="6"/>
      <c r="E351" s="12"/>
      <c r="F351" s="6"/>
      <c r="G351" s="6"/>
      <c r="H351" s="6"/>
      <c r="I351" s="6"/>
      <c r="J351" s="6"/>
      <c r="K351" s="6"/>
      <c r="O351" s="15"/>
      <c r="P351" s="15"/>
    </row>
    <row r="352">
      <c r="A352" s="6"/>
      <c r="B352" s="17"/>
      <c r="C352" s="6"/>
      <c r="D352" s="6"/>
      <c r="E352" s="12"/>
      <c r="F352" s="6"/>
      <c r="G352" s="6"/>
      <c r="H352" s="6"/>
      <c r="I352" s="6"/>
      <c r="J352" s="6"/>
      <c r="K352" s="6"/>
      <c r="O352" s="15"/>
      <c r="P352" s="15"/>
    </row>
    <row r="353">
      <c r="A353" s="6"/>
      <c r="B353" s="17"/>
      <c r="C353" s="6"/>
      <c r="D353" s="6"/>
      <c r="E353" s="12"/>
      <c r="F353" s="6"/>
      <c r="G353" s="6"/>
      <c r="H353" s="6"/>
      <c r="I353" s="6"/>
      <c r="J353" s="6"/>
      <c r="K353" s="6"/>
      <c r="O353" s="15"/>
      <c r="P353" s="15"/>
    </row>
    <row r="354">
      <c r="A354" s="6"/>
      <c r="B354" s="17"/>
      <c r="C354" s="6"/>
      <c r="D354" s="6"/>
      <c r="E354" s="12"/>
      <c r="F354" s="6"/>
      <c r="G354" s="6"/>
      <c r="H354" s="6"/>
      <c r="I354" s="6"/>
      <c r="J354" s="6"/>
      <c r="K354" s="6"/>
      <c r="O354" s="15"/>
      <c r="P354" s="15"/>
    </row>
    <row r="355">
      <c r="A355" s="6"/>
      <c r="B355" s="17"/>
      <c r="C355" s="6"/>
      <c r="D355" s="6"/>
      <c r="E355" s="12"/>
      <c r="F355" s="6"/>
      <c r="G355" s="6"/>
      <c r="H355" s="6"/>
      <c r="I355" s="6"/>
      <c r="J355" s="6"/>
      <c r="K355" s="6"/>
      <c r="O355" s="15"/>
      <c r="P355" s="15"/>
    </row>
    <row r="356">
      <c r="A356" s="6"/>
      <c r="B356" s="17"/>
      <c r="C356" s="6"/>
      <c r="D356" s="6"/>
      <c r="E356" s="12"/>
      <c r="F356" s="6"/>
      <c r="G356" s="6"/>
      <c r="H356" s="6"/>
      <c r="I356" s="6"/>
      <c r="J356" s="6"/>
      <c r="K356" s="6"/>
      <c r="O356" s="15"/>
      <c r="P356" s="15"/>
    </row>
    <row r="357">
      <c r="A357" s="6"/>
      <c r="B357" s="17"/>
      <c r="C357" s="6"/>
      <c r="D357" s="6"/>
      <c r="E357" s="12"/>
      <c r="F357" s="6"/>
      <c r="G357" s="6"/>
      <c r="H357" s="6"/>
      <c r="I357" s="6"/>
      <c r="J357" s="6"/>
      <c r="K357" s="6"/>
      <c r="O357" s="15"/>
      <c r="P357" s="15"/>
    </row>
    <row r="358">
      <c r="A358" s="6"/>
      <c r="B358" s="17"/>
      <c r="C358" s="6"/>
      <c r="D358" s="6"/>
      <c r="E358" s="12"/>
      <c r="F358" s="6"/>
      <c r="G358" s="6"/>
      <c r="H358" s="6"/>
      <c r="I358" s="6"/>
      <c r="J358" s="6"/>
      <c r="K358" s="6"/>
      <c r="O358" s="15"/>
      <c r="P358" s="15"/>
    </row>
    <row r="359">
      <c r="A359" s="6"/>
      <c r="B359" s="17"/>
      <c r="C359" s="6"/>
      <c r="D359" s="6"/>
      <c r="E359" s="12"/>
      <c r="F359" s="6"/>
      <c r="G359" s="6"/>
      <c r="H359" s="6"/>
      <c r="I359" s="6"/>
      <c r="J359" s="6"/>
      <c r="K359" s="6"/>
      <c r="O359" s="15"/>
      <c r="P359" s="15"/>
    </row>
    <row r="360">
      <c r="A360" s="6"/>
      <c r="B360" s="17"/>
      <c r="C360" s="6"/>
      <c r="D360" s="6"/>
      <c r="E360" s="12"/>
      <c r="F360" s="6"/>
      <c r="G360" s="6"/>
      <c r="H360" s="6"/>
      <c r="I360" s="6"/>
      <c r="J360" s="6"/>
      <c r="K360" s="6"/>
      <c r="O360" s="15"/>
      <c r="P360" s="15"/>
    </row>
    <row r="361">
      <c r="A361" s="6"/>
      <c r="B361" s="17"/>
      <c r="C361" s="6"/>
      <c r="D361" s="6"/>
      <c r="E361" s="12"/>
      <c r="F361" s="6"/>
      <c r="G361" s="6"/>
      <c r="H361" s="6"/>
      <c r="I361" s="6"/>
      <c r="J361" s="6"/>
      <c r="K361" s="6"/>
      <c r="O361" s="15"/>
      <c r="P361" s="15"/>
    </row>
    <row r="362">
      <c r="A362" s="6"/>
      <c r="B362" s="17"/>
      <c r="C362" s="6"/>
      <c r="D362" s="6"/>
      <c r="E362" s="12"/>
      <c r="F362" s="6"/>
      <c r="G362" s="6"/>
      <c r="H362" s="6"/>
      <c r="I362" s="6"/>
      <c r="J362" s="6"/>
      <c r="K362" s="6"/>
      <c r="O362" s="15"/>
      <c r="P362" s="15"/>
    </row>
    <row r="363">
      <c r="A363" s="6"/>
      <c r="B363" s="17"/>
      <c r="C363" s="6"/>
      <c r="D363" s="6"/>
      <c r="E363" s="12"/>
      <c r="F363" s="6"/>
      <c r="G363" s="6"/>
      <c r="H363" s="6"/>
      <c r="I363" s="6"/>
      <c r="J363" s="6"/>
      <c r="K363" s="6"/>
      <c r="O363" s="15"/>
      <c r="P363" s="15"/>
    </row>
    <row r="364">
      <c r="A364" s="6"/>
      <c r="B364" s="17"/>
      <c r="C364" s="6"/>
      <c r="D364" s="6"/>
      <c r="E364" s="12"/>
      <c r="F364" s="6"/>
      <c r="G364" s="6"/>
      <c r="H364" s="6"/>
      <c r="I364" s="6"/>
      <c r="J364" s="6"/>
      <c r="K364" s="6"/>
      <c r="O364" s="15"/>
      <c r="P364" s="15"/>
    </row>
    <row r="365">
      <c r="A365" s="6"/>
      <c r="B365" s="17"/>
      <c r="C365" s="6"/>
      <c r="D365" s="6"/>
      <c r="E365" s="12"/>
      <c r="F365" s="6"/>
      <c r="G365" s="6"/>
      <c r="H365" s="6"/>
      <c r="I365" s="6"/>
      <c r="J365" s="6"/>
      <c r="K365" s="6"/>
      <c r="O365" s="15"/>
      <c r="P365" s="15"/>
    </row>
    <row r="366">
      <c r="A366" s="6"/>
      <c r="B366" s="17"/>
      <c r="C366" s="6"/>
      <c r="D366" s="6"/>
      <c r="E366" s="12"/>
      <c r="F366" s="6"/>
      <c r="G366" s="6"/>
      <c r="H366" s="6"/>
      <c r="I366" s="6"/>
      <c r="J366" s="6"/>
      <c r="K366" s="6"/>
      <c r="O366" s="15"/>
      <c r="P366" s="15"/>
    </row>
    <row r="367">
      <c r="A367" s="6"/>
      <c r="B367" s="17"/>
      <c r="C367" s="6"/>
      <c r="D367" s="6"/>
      <c r="E367" s="12"/>
      <c r="F367" s="6"/>
      <c r="G367" s="6"/>
      <c r="H367" s="6"/>
      <c r="I367" s="6"/>
      <c r="J367" s="6"/>
      <c r="K367" s="6"/>
      <c r="O367" s="15"/>
      <c r="P367" s="15"/>
    </row>
    <row r="368">
      <c r="A368" s="6"/>
      <c r="B368" s="17"/>
      <c r="C368" s="6"/>
      <c r="D368" s="6"/>
      <c r="E368" s="12"/>
      <c r="F368" s="6"/>
      <c r="G368" s="6"/>
      <c r="H368" s="6"/>
      <c r="I368" s="6"/>
      <c r="J368" s="6"/>
      <c r="K368" s="6"/>
      <c r="O368" s="15"/>
      <c r="P368" s="15"/>
    </row>
    <row r="369">
      <c r="A369" s="6"/>
      <c r="B369" s="17"/>
      <c r="C369" s="6"/>
      <c r="D369" s="6"/>
      <c r="E369" s="12"/>
      <c r="F369" s="6"/>
      <c r="G369" s="6"/>
      <c r="H369" s="6"/>
      <c r="I369" s="6"/>
      <c r="J369" s="6"/>
      <c r="K369" s="6"/>
      <c r="O369" s="15"/>
      <c r="P369" s="15"/>
    </row>
    <row r="370">
      <c r="A370" s="6"/>
      <c r="B370" s="17"/>
      <c r="C370" s="6"/>
      <c r="D370" s="6"/>
      <c r="E370" s="12"/>
      <c r="F370" s="6"/>
      <c r="G370" s="6"/>
      <c r="H370" s="6"/>
      <c r="I370" s="6"/>
      <c r="J370" s="6"/>
      <c r="K370" s="6"/>
      <c r="O370" s="15"/>
      <c r="P370" s="15"/>
    </row>
    <row r="371">
      <c r="A371" s="6"/>
      <c r="B371" s="17"/>
      <c r="C371" s="6"/>
      <c r="D371" s="6"/>
      <c r="E371" s="12"/>
      <c r="F371" s="6"/>
      <c r="G371" s="6"/>
      <c r="H371" s="6"/>
      <c r="I371" s="6"/>
      <c r="J371" s="6"/>
      <c r="K371" s="6"/>
      <c r="O371" s="15"/>
      <c r="P371" s="15"/>
    </row>
    <row r="372">
      <c r="A372" s="6"/>
      <c r="B372" s="17"/>
      <c r="C372" s="6"/>
      <c r="D372" s="6"/>
      <c r="E372" s="12"/>
      <c r="F372" s="6"/>
      <c r="G372" s="6"/>
      <c r="H372" s="6"/>
      <c r="I372" s="6"/>
      <c r="J372" s="6"/>
      <c r="K372" s="6"/>
      <c r="O372" s="15"/>
      <c r="P372" s="15"/>
    </row>
    <row r="373">
      <c r="A373" s="6"/>
      <c r="B373" s="17"/>
      <c r="C373" s="6"/>
      <c r="D373" s="6"/>
      <c r="E373" s="12"/>
      <c r="F373" s="6"/>
      <c r="G373" s="6"/>
      <c r="H373" s="6"/>
      <c r="I373" s="6"/>
      <c r="J373" s="6"/>
      <c r="K373" s="6"/>
      <c r="O373" s="15"/>
      <c r="P373" s="15"/>
    </row>
    <row r="374">
      <c r="A374" s="6"/>
      <c r="B374" s="17"/>
      <c r="C374" s="6"/>
      <c r="D374" s="6"/>
      <c r="E374" s="12"/>
      <c r="F374" s="6"/>
      <c r="G374" s="6"/>
      <c r="H374" s="6"/>
      <c r="I374" s="6"/>
      <c r="J374" s="6"/>
      <c r="K374" s="6"/>
      <c r="O374" s="15"/>
      <c r="P374" s="15"/>
    </row>
    <row r="375">
      <c r="A375" s="6"/>
      <c r="B375" s="17"/>
      <c r="C375" s="6"/>
      <c r="D375" s="6"/>
      <c r="E375" s="12"/>
      <c r="F375" s="6"/>
      <c r="G375" s="6"/>
      <c r="H375" s="6"/>
      <c r="I375" s="6"/>
      <c r="J375" s="6"/>
      <c r="K375" s="6"/>
      <c r="O375" s="15"/>
      <c r="P375" s="15"/>
    </row>
    <row r="376">
      <c r="A376" s="6"/>
      <c r="B376" s="17"/>
      <c r="C376" s="6"/>
      <c r="D376" s="6"/>
      <c r="E376" s="12"/>
      <c r="F376" s="6"/>
      <c r="G376" s="6"/>
      <c r="H376" s="6"/>
      <c r="I376" s="6"/>
      <c r="J376" s="6"/>
      <c r="K376" s="6"/>
      <c r="O376" s="15"/>
      <c r="P376" s="15"/>
    </row>
    <row r="377">
      <c r="A377" s="6"/>
      <c r="B377" s="17"/>
      <c r="C377" s="6"/>
      <c r="D377" s="6"/>
      <c r="E377" s="12"/>
      <c r="F377" s="6"/>
      <c r="G377" s="6"/>
      <c r="H377" s="6"/>
      <c r="I377" s="6"/>
      <c r="J377" s="6"/>
      <c r="K377" s="6"/>
      <c r="O377" s="15"/>
      <c r="P377" s="15"/>
    </row>
    <row r="378">
      <c r="A378" s="6"/>
      <c r="B378" s="17"/>
      <c r="C378" s="6"/>
      <c r="D378" s="6"/>
      <c r="E378" s="12"/>
      <c r="F378" s="6"/>
      <c r="G378" s="6"/>
      <c r="H378" s="6"/>
      <c r="I378" s="6"/>
      <c r="J378" s="6"/>
      <c r="K378" s="6"/>
      <c r="O378" s="15"/>
      <c r="P378" s="15"/>
    </row>
    <row r="379">
      <c r="A379" s="6"/>
      <c r="B379" s="17"/>
      <c r="C379" s="6"/>
      <c r="D379" s="6"/>
      <c r="E379" s="12"/>
      <c r="F379" s="6"/>
      <c r="G379" s="6"/>
      <c r="H379" s="6"/>
      <c r="I379" s="6"/>
      <c r="J379" s="6"/>
      <c r="K379" s="6"/>
      <c r="O379" s="15"/>
      <c r="P379" s="15"/>
    </row>
    <row r="380">
      <c r="A380" s="6"/>
      <c r="B380" s="17"/>
      <c r="C380" s="6"/>
      <c r="D380" s="6"/>
      <c r="E380" s="12"/>
      <c r="F380" s="6"/>
      <c r="G380" s="6"/>
      <c r="H380" s="6"/>
      <c r="I380" s="6"/>
      <c r="J380" s="6"/>
      <c r="K380" s="6"/>
      <c r="O380" s="15"/>
      <c r="P380" s="15"/>
    </row>
    <row r="381">
      <c r="A381" s="6"/>
      <c r="B381" s="17"/>
      <c r="C381" s="6"/>
      <c r="D381" s="6"/>
      <c r="E381" s="12"/>
      <c r="F381" s="6"/>
      <c r="G381" s="6"/>
      <c r="H381" s="6"/>
      <c r="I381" s="6"/>
      <c r="J381" s="6"/>
      <c r="K381" s="6"/>
      <c r="O381" s="15"/>
      <c r="P381" s="15"/>
    </row>
    <row r="382">
      <c r="A382" s="6"/>
      <c r="B382" s="17"/>
      <c r="C382" s="6"/>
      <c r="D382" s="6"/>
      <c r="E382" s="12"/>
      <c r="F382" s="6"/>
      <c r="G382" s="6"/>
      <c r="H382" s="6"/>
      <c r="I382" s="6"/>
      <c r="J382" s="6"/>
      <c r="K382" s="6"/>
      <c r="O382" s="15"/>
      <c r="P382" s="15"/>
    </row>
    <row r="383">
      <c r="A383" s="6"/>
      <c r="B383" s="17"/>
      <c r="C383" s="6"/>
      <c r="D383" s="6"/>
      <c r="E383" s="12"/>
      <c r="F383" s="6"/>
      <c r="G383" s="6"/>
      <c r="H383" s="6"/>
      <c r="I383" s="6"/>
      <c r="J383" s="6"/>
      <c r="K383" s="6"/>
      <c r="O383" s="15"/>
      <c r="P383" s="15"/>
    </row>
    <row r="384">
      <c r="A384" s="6"/>
      <c r="B384" s="17"/>
      <c r="C384" s="6"/>
      <c r="D384" s="6"/>
      <c r="E384" s="12"/>
      <c r="F384" s="6"/>
      <c r="G384" s="6"/>
      <c r="H384" s="6"/>
      <c r="I384" s="6"/>
      <c r="J384" s="6"/>
      <c r="K384" s="6"/>
      <c r="O384" s="15"/>
      <c r="P384" s="15"/>
    </row>
    <row r="385">
      <c r="A385" s="6"/>
      <c r="B385" s="17"/>
      <c r="C385" s="6"/>
      <c r="D385" s="6"/>
      <c r="E385" s="12"/>
      <c r="F385" s="6"/>
      <c r="G385" s="6"/>
      <c r="H385" s="6"/>
      <c r="I385" s="6"/>
      <c r="J385" s="6"/>
      <c r="K385" s="6"/>
      <c r="O385" s="15"/>
      <c r="P385" s="15"/>
    </row>
    <row r="386">
      <c r="A386" s="6"/>
      <c r="B386" s="17"/>
      <c r="C386" s="6"/>
      <c r="D386" s="6"/>
      <c r="E386" s="12"/>
      <c r="F386" s="6"/>
      <c r="G386" s="6"/>
      <c r="H386" s="6"/>
      <c r="I386" s="6"/>
      <c r="J386" s="6"/>
      <c r="K386" s="6"/>
      <c r="O386" s="15"/>
      <c r="P386" s="15"/>
    </row>
    <row r="387">
      <c r="A387" s="6"/>
      <c r="B387" s="17"/>
      <c r="C387" s="6"/>
      <c r="D387" s="6"/>
      <c r="E387" s="12"/>
      <c r="F387" s="6"/>
      <c r="G387" s="6"/>
      <c r="H387" s="6"/>
      <c r="I387" s="6"/>
      <c r="J387" s="6"/>
      <c r="K387" s="6"/>
      <c r="O387" s="15"/>
      <c r="P387" s="15"/>
    </row>
    <row r="388">
      <c r="A388" s="6"/>
      <c r="B388" s="17"/>
      <c r="C388" s="6"/>
      <c r="D388" s="6"/>
      <c r="E388" s="12"/>
      <c r="F388" s="6"/>
      <c r="G388" s="6"/>
      <c r="H388" s="6"/>
      <c r="I388" s="6"/>
      <c r="J388" s="6"/>
      <c r="K388" s="6"/>
      <c r="O388" s="15"/>
      <c r="P388" s="15"/>
    </row>
    <row r="389">
      <c r="A389" s="6"/>
      <c r="B389" s="17"/>
      <c r="C389" s="6"/>
      <c r="D389" s="6"/>
      <c r="E389" s="12"/>
      <c r="F389" s="6"/>
      <c r="G389" s="6"/>
      <c r="H389" s="6"/>
      <c r="I389" s="6"/>
      <c r="J389" s="6"/>
      <c r="K389" s="6"/>
      <c r="O389" s="15"/>
      <c r="P389" s="15"/>
    </row>
    <row r="390">
      <c r="A390" s="6"/>
      <c r="B390" s="17"/>
      <c r="C390" s="6"/>
      <c r="D390" s="6"/>
      <c r="E390" s="12"/>
      <c r="F390" s="6"/>
      <c r="G390" s="6"/>
      <c r="H390" s="6"/>
      <c r="I390" s="6"/>
      <c r="J390" s="6"/>
      <c r="K390" s="6"/>
      <c r="O390" s="15"/>
      <c r="P390" s="15"/>
    </row>
    <row r="391">
      <c r="A391" s="6"/>
      <c r="B391" s="17"/>
      <c r="C391" s="6"/>
      <c r="D391" s="6"/>
      <c r="E391" s="12"/>
      <c r="F391" s="6"/>
      <c r="G391" s="6"/>
      <c r="H391" s="6"/>
      <c r="I391" s="6"/>
      <c r="J391" s="6"/>
      <c r="K391" s="6"/>
      <c r="O391" s="15"/>
      <c r="P391" s="15"/>
    </row>
    <row r="392">
      <c r="A392" s="6"/>
      <c r="B392" s="17"/>
      <c r="C392" s="6"/>
      <c r="D392" s="6"/>
      <c r="E392" s="12"/>
      <c r="F392" s="6"/>
      <c r="G392" s="6"/>
      <c r="H392" s="6"/>
      <c r="I392" s="6"/>
      <c r="J392" s="6"/>
      <c r="K392" s="6"/>
      <c r="O392" s="15"/>
      <c r="P392" s="15"/>
    </row>
    <row r="393">
      <c r="A393" s="6"/>
      <c r="B393" s="17"/>
      <c r="C393" s="6"/>
      <c r="D393" s="6"/>
      <c r="E393" s="12"/>
      <c r="F393" s="6"/>
      <c r="G393" s="6"/>
      <c r="H393" s="6"/>
      <c r="I393" s="6"/>
      <c r="J393" s="6"/>
      <c r="K393" s="6"/>
      <c r="O393" s="15"/>
      <c r="P393" s="15"/>
    </row>
    <row r="394">
      <c r="A394" s="6"/>
      <c r="B394" s="17"/>
      <c r="C394" s="6"/>
      <c r="D394" s="6"/>
      <c r="E394" s="12"/>
      <c r="F394" s="6"/>
      <c r="G394" s="6"/>
      <c r="H394" s="6"/>
      <c r="I394" s="6"/>
      <c r="J394" s="6"/>
      <c r="K394" s="6"/>
      <c r="O394" s="15"/>
      <c r="P394" s="15"/>
    </row>
    <row r="395">
      <c r="A395" s="6"/>
      <c r="B395" s="17"/>
      <c r="C395" s="6"/>
      <c r="D395" s="6"/>
      <c r="E395" s="12"/>
      <c r="F395" s="6"/>
      <c r="G395" s="6"/>
      <c r="H395" s="6"/>
      <c r="I395" s="6"/>
      <c r="J395" s="6"/>
      <c r="K395" s="6"/>
      <c r="O395" s="15"/>
      <c r="P395" s="15"/>
    </row>
    <row r="396">
      <c r="A396" s="6"/>
      <c r="B396" s="17"/>
      <c r="C396" s="6"/>
      <c r="D396" s="6"/>
      <c r="E396" s="12"/>
      <c r="F396" s="6"/>
      <c r="G396" s="6"/>
      <c r="H396" s="6"/>
      <c r="I396" s="6"/>
      <c r="J396" s="6"/>
      <c r="K396" s="6"/>
      <c r="O396" s="15"/>
      <c r="P396" s="15"/>
    </row>
    <row r="397">
      <c r="A397" s="6"/>
      <c r="B397" s="17"/>
      <c r="C397" s="6"/>
      <c r="D397" s="6"/>
      <c r="E397" s="12"/>
      <c r="F397" s="6"/>
      <c r="G397" s="6"/>
      <c r="H397" s="6"/>
      <c r="I397" s="6"/>
      <c r="J397" s="6"/>
      <c r="K397" s="6"/>
      <c r="O397" s="15"/>
      <c r="P397" s="15"/>
    </row>
    <row r="398">
      <c r="A398" s="6"/>
      <c r="B398" s="17"/>
      <c r="C398" s="6"/>
      <c r="D398" s="6"/>
      <c r="E398" s="12"/>
      <c r="F398" s="6"/>
      <c r="G398" s="6"/>
      <c r="H398" s="6"/>
      <c r="I398" s="6"/>
      <c r="J398" s="6"/>
      <c r="K398" s="6"/>
      <c r="O398" s="15"/>
      <c r="P398" s="15"/>
    </row>
    <row r="399">
      <c r="A399" s="6"/>
      <c r="B399" s="17"/>
      <c r="C399" s="6"/>
      <c r="D399" s="6"/>
      <c r="E399" s="12"/>
      <c r="F399" s="6"/>
      <c r="G399" s="6"/>
      <c r="H399" s="6"/>
      <c r="I399" s="6"/>
      <c r="J399" s="6"/>
      <c r="K399" s="6"/>
      <c r="O399" s="15"/>
      <c r="P399" s="15"/>
    </row>
    <row r="400">
      <c r="A400" s="6"/>
      <c r="B400" s="17"/>
      <c r="C400" s="6"/>
      <c r="D400" s="6"/>
      <c r="E400" s="12"/>
      <c r="F400" s="6"/>
      <c r="G400" s="6"/>
      <c r="H400" s="6"/>
      <c r="I400" s="6"/>
      <c r="J400" s="6"/>
      <c r="K400" s="6"/>
      <c r="O400" s="15"/>
      <c r="P400" s="15"/>
    </row>
    <row r="401">
      <c r="A401" s="6"/>
      <c r="B401" s="17"/>
      <c r="C401" s="6"/>
      <c r="D401" s="6"/>
      <c r="E401" s="12"/>
      <c r="F401" s="6"/>
      <c r="G401" s="6"/>
      <c r="H401" s="6"/>
      <c r="I401" s="6"/>
      <c r="J401" s="6"/>
      <c r="K401" s="6"/>
      <c r="O401" s="15"/>
      <c r="P401" s="15"/>
    </row>
    <row r="402">
      <c r="A402" s="6"/>
      <c r="B402" s="17"/>
      <c r="C402" s="6"/>
      <c r="D402" s="6"/>
      <c r="E402" s="12"/>
      <c r="F402" s="6"/>
      <c r="G402" s="6"/>
      <c r="H402" s="6"/>
      <c r="I402" s="6"/>
      <c r="J402" s="6"/>
      <c r="K402" s="6"/>
      <c r="O402" s="15"/>
      <c r="P402" s="15"/>
    </row>
    <row r="403">
      <c r="A403" s="6"/>
      <c r="B403" s="17"/>
      <c r="C403" s="6"/>
      <c r="D403" s="6"/>
      <c r="E403" s="12"/>
      <c r="F403" s="6"/>
      <c r="G403" s="6"/>
      <c r="H403" s="6"/>
      <c r="I403" s="6"/>
      <c r="J403" s="6"/>
      <c r="K403" s="6"/>
      <c r="O403" s="15"/>
      <c r="P403" s="15"/>
    </row>
    <row r="404">
      <c r="A404" s="6"/>
      <c r="B404" s="17"/>
      <c r="C404" s="6"/>
      <c r="D404" s="6"/>
      <c r="E404" s="12"/>
      <c r="F404" s="6"/>
      <c r="G404" s="6"/>
      <c r="H404" s="6"/>
      <c r="I404" s="6"/>
      <c r="J404" s="6"/>
      <c r="K404" s="6"/>
      <c r="O404" s="15"/>
      <c r="P404" s="15"/>
    </row>
    <row r="405">
      <c r="A405" s="6"/>
      <c r="B405" s="17"/>
      <c r="C405" s="6"/>
      <c r="D405" s="6"/>
      <c r="E405" s="12"/>
      <c r="F405" s="6"/>
      <c r="G405" s="6"/>
      <c r="H405" s="6"/>
      <c r="I405" s="6"/>
      <c r="J405" s="6"/>
      <c r="K405" s="6"/>
      <c r="O405" s="15"/>
      <c r="P405" s="15"/>
    </row>
    <row r="406">
      <c r="A406" s="6"/>
      <c r="B406" s="17"/>
      <c r="C406" s="6"/>
      <c r="D406" s="6"/>
      <c r="E406" s="12"/>
      <c r="F406" s="6"/>
      <c r="G406" s="6"/>
      <c r="H406" s="6"/>
      <c r="I406" s="6"/>
      <c r="J406" s="6"/>
      <c r="K406" s="6"/>
      <c r="O406" s="15"/>
      <c r="P406" s="15"/>
    </row>
    <row r="407">
      <c r="A407" s="6"/>
      <c r="B407" s="17"/>
      <c r="C407" s="6"/>
      <c r="D407" s="6"/>
      <c r="E407" s="12"/>
      <c r="F407" s="6"/>
      <c r="G407" s="6"/>
      <c r="H407" s="6"/>
      <c r="I407" s="6"/>
      <c r="J407" s="6"/>
      <c r="K407" s="6"/>
      <c r="O407" s="15"/>
      <c r="P407" s="15"/>
    </row>
    <row r="408">
      <c r="A408" s="6"/>
      <c r="B408" s="17"/>
      <c r="C408" s="6"/>
      <c r="D408" s="6"/>
      <c r="E408" s="12"/>
      <c r="F408" s="6"/>
      <c r="G408" s="6"/>
      <c r="H408" s="6"/>
      <c r="I408" s="6"/>
      <c r="J408" s="6"/>
      <c r="K408" s="6"/>
      <c r="O408" s="15"/>
      <c r="P408" s="15"/>
    </row>
    <row r="409">
      <c r="A409" s="6"/>
      <c r="B409" s="17"/>
      <c r="C409" s="6"/>
      <c r="D409" s="6"/>
      <c r="E409" s="12"/>
      <c r="F409" s="6"/>
      <c r="G409" s="6"/>
      <c r="H409" s="6"/>
      <c r="I409" s="6"/>
      <c r="J409" s="6"/>
      <c r="K409" s="6"/>
      <c r="O409" s="15"/>
      <c r="P409" s="15"/>
    </row>
    <row r="410">
      <c r="A410" s="6"/>
      <c r="B410" s="17"/>
      <c r="C410" s="6"/>
      <c r="D410" s="6"/>
      <c r="E410" s="12"/>
      <c r="F410" s="6"/>
      <c r="G410" s="6"/>
      <c r="H410" s="6"/>
      <c r="I410" s="6"/>
      <c r="J410" s="6"/>
      <c r="K410" s="6"/>
      <c r="O410" s="15"/>
      <c r="P410" s="15"/>
    </row>
    <row r="411">
      <c r="A411" s="6"/>
      <c r="B411" s="17"/>
      <c r="C411" s="6"/>
      <c r="D411" s="6"/>
      <c r="E411" s="12"/>
      <c r="F411" s="6"/>
      <c r="G411" s="6"/>
      <c r="H411" s="6"/>
      <c r="I411" s="6"/>
      <c r="J411" s="6"/>
      <c r="K411" s="6"/>
      <c r="O411" s="15"/>
      <c r="P411" s="15"/>
    </row>
    <row r="412">
      <c r="A412" s="6"/>
      <c r="B412" s="17"/>
      <c r="C412" s="6"/>
      <c r="D412" s="6"/>
      <c r="E412" s="12"/>
      <c r="F412" s="6"/>
      <c r="G412" s="6"/>
      <c r="H412" s="6"/>
      <c r="I412" s="6"/>
      <c r="J412" s="6"/>
      <c r="K412" s="6"/>
      <c r="O412" s="15"/>
      <c r="P412" s="15"/>
    </row>
    <row r="413">
      <c r="A413" s="6"/>
      <c r="B413" s="17"/>
      <c r="C413" s="6"/>
      <c r="D413" s="6"/>
      <c r="E413" s="12"/>
      <c r="F413" s="6"/>
      <c r="G413" s="6"/>
      <c r="H413" s="6"/>
      <c r="I413" s="6"/>
      <c r="J413" s="6"/>
      <c r="K413" s="6"/>
      <c r="O413" s="15"/>
      <c r="P413" s="15"/>
    </row>
    <row r="414">
      <c r="A414" s="6"/>
      <c r="B414" s="17"/>
      <c r="C414" s="6"/>
      <c r="D414" s="6"/>
      <c r="E414" s="12"/>
      <c r="F414" s="6"/>
      <c r="G414" s="6"/>
      <c r="H414" s="6"/>
      <c r="I414" s="6"/>
      <c r="J414" s="6"/>
      <c r="K414" s="6"/>
      <c r="O414" s="15"/>
      <c r="P414" s="15"/>
    </row>
    <row r="415">
      <c r="A415" s="6"/>
      <c r="B415" s="17"/>
      <c r="C415" s="6"/>
      <c r="D415" s="6"/>
      <c r="E415" s="12"/>
      <c r="F415" s="6"/>
      <c r="G415" s="6"/>
      <c r="H415" s="6"/>
      <c r="I415" s="6"/>
      <c r="J415" s="6"/>
      <c r="K415" s="6"/>
      <c r="O415" s="15"/>
      <c r="P415" s="15"/>
    </row>
    <row r="416">
      <c r="A416" s="6"/>
      <c r="B416" s="17"/>
      <c r="C416" s="6"/>
      <c r="D416" s="6"/>
      <c r="E416" s="12"/>
      <c r="F416" s="6"/>
      <c r="G416" s="6"/>
      <c r="H416" s="6"/>
      <c r="I416" s="6"/>
      <c r="J416" s="6"/>
      <c r="K416" s="6"/>
      <c r="O416" s="15"/>
      <c r="P416" s="15"/>
    </row>
    <row r="417">
      <c r="A417" s="6"/>
      <c r="B417" s="17"/>
      <c r="C417" s="6"/>
      <c r="D417" s="6"/>
      <c r="E417" s="12"/>
      <c r="F417" s="6"/>
      <c r="G417" s="6"/>
      <c r="H417" s="6"/>
      <c r="I417" s="6"/>
      <c r="J417" s="6"/>
      <c r="K417" s="6"/>
      <c r="O417" s="15"/>
      <c r="P417" s="15"/>
    </row>
    <row r="418">
      <c r="A418" s="6"/>
      <c r="B418" s="17"/>
      <c r="C418" s="6"/>
      <c r="D418" s="6"/>
      <c r="E418" s="12"/>
      <c r="F418" s="6"/>
      <c r="G418" s="6"/>
      <c r="H418" s="6"/>
      <c r="I418" s="6"/>
      <c r="J418" s="6"/>
      <c r="K418" s="6"/>
      <c r="O418" s="15"/>
      <c r="P418" s="15"/>
    </row>
    <row r="419">
      <c r="A419" s="6"/>
      <c r="B419" s="17"/>
      <c r="C419" s="6"/>
      <c r="D419" s="6"/>
      <c r="E419" s="12"/>
      <c r="F419" s="6"/>
      <c r="G419" s="6"/>
      <c r="H419" s="6"/>
      <c r="I419" s="6"/>
      <c r="J419" s="6"/>
      <c r="K419" s="6"/>
      <c r="O419" s="15"/>
      <c r="P419" s="15"/>
    </row>
    <row r="420">
      <c r="A420" s="6"/>
      <c r="B420" s="17"/>
      <c r="C420" s="6"/>
      <c r="D420" s="6"/>
      <c r="E420" s="12"/>
      <c r="F420" s="6"/>
      <c r="G420" s="6"/>
      <c r="H420" s="6"/>
      <c r="I420" s="6"/>
      <c r="J420" s="6"/>
      <c r="K420" s="6"/>
      <c r="O420" s="15"/>
      <c r="P420" s="15"/>
    </row>
    <row r="421">
      <c r="A421" s="6"/>
      <c r="B421" s="17"/>
      <c r="C421" s="6"/>
      <c r="D421" s="6"/>
      <c r="E421" s="12"/>
      <c r="F421" s="6"/>
      <c r="G421" s="6"/>
      <c r="H421" s="6"/>
      <c r="I421" s="6"/>
      <c r="J421" s="6"/>
      <c r="K421" s="6"/>
      <c r="O421" s="15"/>
      <c r="P421" s="15"/>
    </row>
    <row r="422">
      <c r="A422" s="6"/>
      <c r="B422" s="17"/>
      <c r="C422" s="6"/>
      <c r="D422" s="6"/>
      <c r="E422" s="12"/>
      <c r="F422" s="6"/>
      <c r="G422" s="6"/>
      <c r="H422" s="6"/>
      <c r="I422" s="6"/>
      <c r="J422" s="6"/>
      <c r="K422" s="6"/>
      <c r="O422" s="15"/>
      <c r="P422" s="15"/>
    </row>
    <row r="423">
      <c r="A423" s="6"/>
      <c r="B423" s="17"/>
      <c r="C423" s="6"/>
      <c r="D423" s="6"/>
      <c r="E423" s="12"/>
      <c r="F423" s="6"/>
      <c r="G423" s="6"/>
      <c r="H423" s="6"/>
      <c r="I423" s="6"/>
      <c r="J423" s="6"/>
      <c r="K423" s="6"/>
      <c r="O423" s="15"/>
      <c r="P423" s="15"/>
    </row>
    <row r="424">
      <c r="A424" s="6"/>
      <c r="B424" s="17"/>
      <c r="C424" s="6"/>
      <c r="D424" s="6"/>
      <c r="E424" s="12"/>
      <c r="F424" s="6"/>
      <c r="G424" s="6"/>
      <c r="H424" s="6"/>
      <c r="I424" s="6"/>
      <c r="J424" s="6"/>
      <c r="K424" s="6"/>
      <c r="O424" s="15"/>
      <c r="P424" s="15"/>
    </row>
    <row r="425">
      <c r="A425" s="6"/>
      <c r="B425" s="17"/>
      <c r="C425" s="6"/>
      <c r="D425" s="6"/>
      <c r="E425" s="12"/>
      <c r="F425" s="6"/>
      <c r="G425" s="6"/>
      <c r="H425" s="6"/>
      <c r="I425" s="6"/>
      <c r="J425" s="6"/>
      <c r="K425" s="6"/>
      <c r="O425" s="15"/>
      <c r="P425" s="15"/>
    </row>
    <row r="426">
      <c r="A426" s="6"/>
      <c r="B426" s="17"/>
      <c r="C426" s="6"/>
      <c r="D426" s="6"/>
      <c r="E426" s="12"/>
      <c r="F426" s="6"/>
      <c r="G426" s="6"/>
      <c r="H426" s="6"/>
      <c r="I426" s="6"/>
      <c r="J426" s="6"/>
      <c r="K426" s="6"/>
      <c r="O426" s="15"/>
      <c r="P426" s="15"/>
    </row>
    <row r="427">
      <c r="A427" s="6"/>
      <c r="B427" s="17"/>
      <c r="C427" s="6"/>
      <c r="D427" s="6"/>
      <c r="E427" s="12"/>
      <c r="F427" s="6"/>
      <c r="G427" s="6"/>
      <c r="H427" s="6"/>
      <c r="I427" s="6"/>
      <c r="J427" s="6"/>
      <c r="K427" s="6"/>
      <c r="O427" s="15"/>
      <c r="P427" s="15"/>
    </row>
    <row r="428">
      <c r="A428" s="6"/>
      <c r="B428" s="17"/>
      <c r="C428" s="6"/>
      <c r="D428" s="6"/>
      <c r="E428" s="12"/>
      <c r="F428" s="6"/>
      <c r="G428" s="6"/>
      <c r="H428" s="6"/>
      <c r="I428" s="6"/>
      <c r="J428" s="6"/>
      <c r="K428" s="6"/>
      <c r="O428" s="15"/>
      <c r="P428" s="15"/>
    </row>
    <row r="429">
      <c r="A429" s="6"/>
      <c r="B429" s="17"/>
      <c r="C429" s="6"/>
      <c r="D429" s="6"/>
      <c r="E429" s="12"/>
      <c r="F429" s="6"/>
      <c r="G429" s="6"/>
      <c r="H429" s="6"/>
      <c r="I429" s="6"/>
      <c r="J429" s="6"/>
      <c r="K429" s="6"/>
      <c r="O429" s="15"/>
      <c r="P429" s="15"/>
    </row>
    <row r="430">
      <c r="A430" s="6"/>
      <c r="B430" s="17"/>
      <c r="C430" s="6"/>
      <c r="D430" s="6"/>
      <c r="E430" s="12"/>
      <c r="F430" s="6"/>
      <c r="G430" s="6"/>
      <c r="H430" s="6"/>
      <c r="I430" s="6"/>
      <c r="J430" s="6"/>
      <c r="K430" s="6"/>
      <c r="O430" s="15"/>
      <c r="P430" s="15"/>
    </row>
    <row r="431">
      <c r="A431" s="6"/>
      <c r="B431" s="17"/>
      <c r="C431" s="6"/>
      <c r="D431" s="6"/>
      <c r="E431" s="12"/>
      <c r="F431" s="6"/>
      <c r="G431" s="6"/>
      <c r="H431" s="6"/>
      <c r="I431" s="6"/>
      <c r="J431" s="6"/>
      <c r="K431" s="6"/>
      <c r="O431" s="15"/>
      <c r="P431" s="15"/>
    </row>
    <row r="432">
      <c r="A432" s="6"/>
      <c r="B432" s="17"/>
      <c r="C432" s="6"/>
      <c r="D432" s="6"/>
      <c r="E432" s="12"/>
      <c r="F432" s="6"/>
      <c r="G432" s="6"/>
      <c r="H432" s="6"/>
      <c r="I432" s="6"/>
      <c r="J432" s="6"/>
      <c r="K432" s="6"/>
      <c r="O432" s="15"/>
      <c r="P432" s="15"/>
    </row>
    <row r="433">
      <c r="A433" s="6"/>
      <c r="B433" s="17"/>
      <c r="C433" s="6"/>
      <c r="D433" s="6"/>
      <c r="E433" s="12"/>
      <c r="F433" s="6"/>
      <c r="G433" s="6"/>
      <c r="H433" s="6"/>
      <c r="I433" s="6"/>
      <c r="J433" s="6"/>
      <c r="K433" s="6"/>
      <c r="O433" s="15"/>
      <c r="P433" s="15"/>
    </row>
    <row r="434">
      <c r="A434" s="6"/>
      <c r="B434" s="17"/>
      <c r="C434" s="6"/>
      <c r="D434" s="6"/>
      <c r="E434" s="12"/>
      <c r="F434" s="6"/>
      <c r="G434" s="6"/>
      <c r="H434" s="6"/>
      <c r="I434" s="6"/>
      <c r="J434" s="6"/>
      <c r="K434" s="6"/>
      <c r="O434" s="15"/>
      <c r="P434" s="15"/>
    </row>
    <row r="435">
      <c r="A435" s="6"/>
      <c r="B435" s="17"/>
      <c r="C435" s="6"/>
      <c r="D435" s="6"/>
      <c r="E435" s="12"/>
      <c r="F435" s="6"/>
      <c r="G435" s="6"/>
      <c r="H435" s="6"/>
      <c r="I435" s="6"/>
      <c r="J435" s="6"/>
      <c r="K435" s="6"/>
      <c r="O435" s="15"/>
      <c r="P435" s="15"/>
    </row>
    <row r="436">
      <c r="A436" s="6"/>
      <c r="B436" s="17"/>
      <c r="C436" s="6"/>
      <c r="D436" s="6"/>
      <c r="E436" s="12"/>
      <c r="F436" s="6"/>
      <c r="G436" s="6"/>
      <c r="H436" s="6"/>
      <c r="I436" s="6"/>
      <c r="J436" s="6"/>
      <c r="K436" s="6"/>
      <c r="O436" s="15"/>
      <c r="P436" s="15"/>
    </row>
    <row r="437">
      <c r="A437" s="6"/>
      <c r="B437" s="17"/>
      <c r="C437" s="6"/>
      <c r="D437" s="6"/>
      <c r="E437" s="12"/>
      <c r="F437" s="6"/>
      <c r="G437" s="6"/>
      <c r="H437" s="6"/>
      <c r="I437" s="6"/>
      <c r="J437" s="6"/>
      <c r="K437" s="6"/>
      <c r="O437" s="15"/>
      <c r="P437" s="15"/>
    </row>
    <row r="438">
      <c r="A438" s="6"/>
      <c r="B438" s="17"/>
      <c r="C438" s="6"/>
      <c r="D438" s="6"/>
      <c r="E438" s="12"/>
      <c r="F438" s="6"/>
      <c r="G438" s="6"/>
      <c r="H438" s="6"/>
      <c r="I438" s="6"/>
      <c r="J438" s="6"/>
      <c r="K438" s="6"/>
      <c r="O438" s="15"/>
      <c r="P438" s="15"/>
    </row>
    <row r="439">
      <c r="A439" s="6"/>
      <c r="B439" s="17"/>
      <c r="C439" s="6"/>
      <c r="D439" s="6"/>
      <c r="E439" s="12"/>
      <c r="F439" s="6"/>
      <c r="G439" s="6"/>
      <c r="H439" s="6"/>
      <c r="I439" s="6"/>
      <c r="J439" s="6"/>
      <c r="K439" s="6"/>
      <c r="O439" s="15"/>
      <c r="P439" s="15"/>
    </row>
    <row r="440">
      <c r="A440" s="6"/>
      <c r="B440" s="17"/>
      <c r="C440" s="6"/>
      <c r="D440" s="6"/>
      <c r="E440" s="12"/>
      <c r="F440" s="6"/>
      <c r="G440" s="6"/>
      <c r="H440" s="6"/>
      <c r="I440" s="6"/>
      <c r="J440" s="6"/>
      <c r="K440" s="6"/>
      <c r="O440" s="15"/>
      <c r="P440" s="15"/>
    </row>
    <row r="441">
      <c r="A441" s="6"/>
      <c r="B441" s="17"/>
      <c r="C441" s="6"/>
      <c r="D441" s="6"/>
      <c r="E441" s="12"/>
      <c r="F441" s="6"/>
      <c r="G441" s="6"/>
      <c r="H441" s="6"/>
      <c r="I441" s="6"/>
      <c r="J441" s="6"/>
      <c r="K441" s="6"/>
      <c r="O441" s="15"/>
      <c r="P441" s="15"/>
    </row>
    <row r="442">
      <c r="A442" s="6"/>
      <c r="B442" s="17"/>
      <c r="C442" s="6"/>
      <c r="D442" s="6"/>
      <c r="E442" s="12"/>
      <c r="F442" s="6"/>
      <c r="G442" s="6"/>
      <c r="H442" s="6"/>
      <c r="I442" s="6"/>
      <c r="J442" s="6"/>
      <c r="K442" s="6"/>
      <c r="O442" s="15"/>
      <c r="P442" s="15"/>
    </row>
    <row r="443">
      <c r="A443" s="6"/>
      <c r="B443" s="17"/>
      <c r="C443" s="6"/>
      <c r="D443" s="6"/>
      <c r="E443" s="12"/>
      <c r="F443" s="6"/>
      <c r="G443" s="6"/>
      <c r="H443" s="6"/>
      <c r="I443" s="6"/>
      <c r="J443" s="6"/>
      <c r="K443" s="6"/>
      <c r="O443" s="15"/>
      <c r="P443" s="15"/>
    </row>
    <row r="444">
      <c r="A444" s="6"/>
      <c r="B444" s="17"/>
      <c r="C444" s="6"/>
      <c r="D444" s="6"/>
      <c r="E444" s="12"/>
      <c r="F444" s="6"/>
      <c r="G444" s="6"/>
      <c r="H444" s="6"/>
      <c r="I444" s="6"/>
      <c r="J444" s="6"/>
      <c r="K444" s="6"/>
      <c r="O444" s="15"/>
      <c r="P444" s="15"/>
    </row>
    <row r="445">
      <c r="A445" s="6"/>
      <c r="B445" s="17"/>
      <c r="C445" s="6"/>
      <c r="D445" s="6"/>
      <c r="E445" s="12"/>
      <c r="F445" s="6"/>
      <c r="G445" s="6"/>
      <c r="H445" s="6"/>
      <c r="I445" s="6"/>
      <c r="J445" s="6"/>
      <c r="K445" s="6"/>
      <c r="O445" s="15"/>
      <c r="P445" s="15"/>
    </row>
    <row r="446">
      <c r="A446" s="6"/>
      <c r="B446" s="17"/>
      <c r="C446" s="6"/>
      <c r="D446" s="6"/>
      <c r="E446" s="12"/>
      <c r="F446" s="6"/>
      <c r="G446" s="6"/>
      <c r="H446" s="6"/>
      <c r="I446" s="6"/>
      <c r="J446" s="6"/>
      <c r="K446" s="6"/>
      <c r="O446" s="15"/>
      <c r="P446" s="15"/>
    </row>
    <row r="447">
      <c r="A447" s="6"/>
      <c r="B447" s="17"/>
      <c r="C447" s="6"/>
      <c r="D447" s="6"/>
      <c r="E447" s="12"/>
      <c r="F447" s="6"/>
      <c r="G447" s="6"/>
      <c r="H447" s="6"/>
      <c r="I447" s="6"/>
      <c r="J447" s="6"/>
      <c r="K447" s="6"/>
      <c r="O447" s="15"/>
      <c r="P447" s="15"/>
    </row>
    <row r="448">
      <c r="A448" s="6"/>
      <c r="B448" s="17"/>
      <c r="C448" s="6"/>
      <c r="D448" s="6"/>
      <c r="E448" s="12"/>
      <c r="F448" s="6"/>
      <c r="G448" s="6"/>
      <c r="H448" s="6"/>
      <c r="I448" s="6"/>
      <c r="J448" s="6"/>
      <c r="K448" s="6"/>
      <c r="O448" s="15"/>
      <c r="P448" s="15"/>
    </row>
    <row r="449">
      <c r="A449" s="6"/>
      <c r="B449" s="17"/>
      <c r="C449" s="6"/>
      <c r="D449" s="6"/>
      <c r="E449" s="12"/>
      <c r="F449" s="6"/>
      <c r="G449" s="6"/>
      <c r="H449" s="6"/>
      <c r="I449" s="6"/>
      <c r="J449" s="6"/>
      <c r="K449" s="6"/>
      <c r="O449" s="15"/>
      <c r="P449" s="15"/>
    </row>
    <row r="450">
      <c r="A450" s="6"/>
      <c r="B450" s="17"/>
      <c r="C450" s="6"/>
      <c r="D450" s="6"/>
      <c r="E450" s="12"/>
      <c r="F450" s="6"/>
      <c r="G450" s="6"/>
      <c r="H450" s="6"/>
      <c r="I450" s="6"/>
      <c r="J450" s="6"/>
      <c r="K450" s="6"/>
      <c r="O450" s="15"/>
      <c r="P450" s="15"/>
    </row>
    <row r="451">
      <c r="A451" s="6"/>
      <c r="B451" s="17"/>
      <c r="C451" s="6"/>
      <c r="D451" s="6"/>
      <c r="E451" s="12"/>
      <c r="F451" s="6"/>
      <c r="G451" s="6"/>
      <c r="H451" s="6"/>
      <c r="I451" s="6"/>
      <c r="J451" s="6"/>
      <c r="K451" s="6"/>
      <c r="O451" s="15"/>
      <c r="P451" s="15"/>
    </row>
    <row r="452">
      <c r="A452" s="6"/>
      <c r="B452" s="17"/>
      <c r="C452" s="6"/>
      <c r="D452" s="6"/>
      <c r="E452" s="12"/>
      <c r="F452" s="6"/>
      <c r="G452" s="6"/>
      <c r="H452" s="6"/>
      <c r="I452" s="6"/>
      <c r="J452" s="6"/>
      <c r="K452" s="6"/>
      <c r="O452" s="15"/>
      <c r="P452" s="15"/>
    </row>
    <row r="453">
      <c r="A453" s="6"/>
      <c r="B453" s="17"/>
      <c r="C453" s="6"/>
      <c r="D453" s="6"/>
      <c r="E453" s="12"/>
      <c r="F453" s="6"/>
      <c r="G453" s="6"/>
      <c r="H453" s="6"/>
      <c r="I453" s="6"/>
      <c r="J453" s="6"/>
      <c r="K453" s="6"/>
      <c r="O453" s="15"/>
      <c r="P453" s="15"/>
    </row>
    <row r="454">
      <c r="A454" s="6"/>
      <c r="B454" s="17"/>
      <c r="C454" s="6"/>
      <c r="D454" s="6"/>
      <c r="E454" s="12"/>
      <c r="F454" s="6"/>
      <c r="G454" s="6"/>
      <c r="H454" s="6"/>
      <c r="I454" s="6"/>
      <c r="J454" s="6"/>
      <c r="K454" s="6"/>
      <c r="O454" s="15"/>
      <c r="P454" s="15"/>
    </row>
    <row r="455">
      <c r="A455" s="6"/>
      <c r="B455" s="17"/>
      <c r="C455" s="6"/>
      <c r="D455" s="6"/>
      <c r="E455" s="12"/>
      <c r="F455" s="6"/>
      <c r="G455" s="6"/>
      <c r="H455" s="6"/>
      <c r="I455" s="6"/>
      <c r="J455" s="6"/>
      <c r="K455" s="6"/>
      <c r="O455" s="15"/>
      <c r="P455" s="15"/>
    </row>
    <row r="456">
      <c r="A456" s="6"/>
      <c r="B456" s="17"/>
      <c r="C456" s="6"/>
      <c r="D456" s="6"/>
      <c r="E456" s="12"/>
      <c r="F456" s="6"/>
      <c r="G456" s="6"/>
      <c r="H456" s="6"/>
      <c r="I456" s="6"/>
      <c r="J456" s="6"/>
      <c r="K456" s="6"/>
      <c r="O456" s="15"/>
      <c r="P456" s="15"/>
    </row>
    <row r="457">
      <c r="A457" s="6"/>
      <c r="B457" s="17"/>
      <c r="C457" s="6"/>
      <c r="D457" s="6"/>
      <c r="E457" s="12"/>
      <c r="F457" s="6"/>
      <c r="G457" s="6"/>
      <c r="H457" s="6"/>
      <c r="I457" s="6"/>
      <c r="J457" s="6"/>
      <c r="K457" s="6"/>
      <c r="O457" s="15"/>
      <c r="P457" s="15"/>
    </row>
    <row r="458">
      <c r="A458" s="6"/>
      <c r="B458" s="17"/>
      <c r="C458" s="6"/>
      <c r="D458" s="6"/>
      <c r="E458" s="12"/>
      <c r="F458" s="6"/>
      <c r="G458" s="6"/>
      <c r="H458" s="6"/>
      <c r="I458" s="6"/>
      <c r="J458" s="6"/>
      <c r="K458" s="6"/>
      <c r="O458" s="15"/>
      <c r="P458" s="15"/>
    </row>
    <row r="459">
      <c r="A459" s="6"/>
      <c r="B459" s="17"/>
      <c r="C459" s="6"/>
      <c r="D459" s="6"/>
      <c r="E459" s="12"/>
      <c r="F459" s="6"/>
      <c r="G459" s="6"/>
      <c r="H459" s="6"/>
      <c r="I459" s="6"/>
      <c r="J459" s="6"/>
      <c r="K459" s="6"/>
      <c r="O459" s="15"/>
      <c r="P459" s="15"/>
    </row>
    <row r="460">
      <c r="A460" s="6"/>
      <c r="B460" s="17"/>
      <c r="C460" s="6"/>
      <c r="D460" s="6"/>
      <c r="E460" s="12"/>
      <c r="F460" s="6"/>
      <c r="G460" s="6"/>
      <c r="H460" s="6"/>
      <c r="I460" s="6"/>
      <c r="J460" s="6"/>
      <c r="K460" s="6"/>
      <c r="O460" s="15"/>
      <c r="P460" s="15"/>
    </row>
    <row r="461">
      <c r="A461" s="6"/>
      <c r="B461" s="17"/>
      <c r="C461" s="6"/>
      <c r="D461" s="6"/>
      <c r="E461" s="12"/>
      <c r="F461" s="6"/>
      <c r="G461" s="6"/>
      <c r="H461" s="6"/>
      <c r="I461" s="6"/>
      <c r="J461" s="6"/>
      <c r="K461" s="6"/>
      <c r="O461" s="15"/>
      <c r="P461" s="15"/>
    </row>
    <row r="462">
      <c r="A462" s="6"/>
      <c r="B462" s="17"/>
      <c r="C462" s="6"/>
      <c r="D462" s="6"/>
      <c r="E462" s="12"/>
      <c r="F462" s="6"/>
      <c r="G462" s="6"/>
      <c r="H462" s="6"/>
      <c r="I462" s="6"/>
      <c r="J462" s="6"/>
      <c r="K462" s="6"/>
      <c r="O462" s="15"/>
      <c r="P462" s="15"/>
    </row>
    <row r="463">
      <c r="A463" s="6"/>
      <c r="B463" s="17"/>
      <c r="C463" s="6"/>
      <c r="D463" s="6"/>
      <c r="E463" s="12"/>
      <c r="F463" s="6"/>
      <c r="G463" s="6"/>
      <c r="H463" s="6"/>
      <c r="I463" s="6"/>
      <c r="J463" s="6"/>
      <c r="K463" s="6"/>
      <c r="O463" s="15"/>
      <c r="P463" s="15"/>
    </row>
    <row r="464">
      <c r="A464" s="6"/>
      <c r="B464" s="17"/>
      <c r="C464" s="6"/>
      <c r="D464" s="6"/>
      <c r="E464" s="12"/>
      <c r="F464" s="6"/>
      <c r="G464" s="6"/>
      <c r="H464" s="6"/>
      <c r="I464" s="6"/>
      <c r="J464" s="6"/>
      <c r="K464" s="6"/>
      <c r="O464" s="15"/>
      <c r="P464" s="15"/>
    </row>
    <row r="465">
      <c r="A465" s="6"/>
      <c r="B465" s="17"/>
      <c r="C465" s="6"/>
      <c r="D465" s="6"/>
      <c r="E465" s="12"/>
      <c r="F465" s="6"/>
      <c r="G465" s="6"/>
      <c r="H465" s="6"/>
      <c r="I465" s="6"/>
      <c r="J465" s="6"/>
      <c r="K465" s="6"/>
      <c r="O465" s="15"/>
      <c r="P465" s="15"/>
    </row>
    <row r="466">
      <c r="A466" s="6"/>
      <c r="B466" s="17"/>
      <c r="C466" s="6"/>
      <c r="D466" s="6"/>
      <c r="E466" s="12"/>
      <c r="F466" s="6"/>
      <c r="G466" s="6"/>
      <c r="H466" s="6"/>
      <c r="I466" s="6"/>
      <c r="J466" s="6"/>
      <c r="K466" s="6"/>
      <c r="O466" s="15"/>
      <c r="P466" s="15"/>
    </row>
    <row r="467">
      <c r="A467" s="6"/>
      <c r="B467" s="17"/>
      <c r="C467" s="6"/>
      <c r="D467" s="6"/>
      <c r="E467" s="12"/>
      <c r="F467" s="6"/>
      <c r="G467" s="6"/>
      <c r="H467" s="6"/>
      <c r="I467" s="6"/>
      <c r="J467" s="6"/>
      <c r="K467" s="6"/>
      <c r="O467" s="15"/>
      <c r="P467" s="15"/>
    </row>
    <row r="468">
      <c r="A468" s="6"/>
      <c r="B468" s="17"/>
      <c r="C468" s="6"/>
      <c r="D468" s="6"/>
      <c r="E468" s="12"/>
      <c r="F468" s="6"/>
      <c r="G468" s="6"/>
      <c r="H468" s="6"/>
      <c r="I468" s="6"/>
      <c r="J468" s="6"/>
      <c r="K468" s="6"/>
      <c r="O468" s="15"/>
      <c r="P468" s="15"/>
    </row>
    <row r="469">
      <c r="A469" s="6"/>
      <c r="B469" s="17"/>
      <c r="C469" s="6"/>
      <c r="D469" s="6"/>
      <c r="E469" s="12"/>
      <c r="F469" s="6"/>
      <c r="G469" s="6"/>
      <c r="H469" s="6"/>
      <c r="I469" s="6"/>
      <c r="J469" s="6"/>
      <c r="K469" s="6"/>
      <c r="O469" s="15"/>
      <c r="P469" s="15"/>
    </row>
    <row r="470">
      <c r="A470" s="6"/>
      <c r="B470" s="17"/>
      <c r="C470" s="6"/>
      <c r="D470" s="6"/>
      <c r="E470" s="12"/>
      <c r="F470" s="6"/>
      <c r="G470" s="6"/>
      <c r="H470" s="6"/>
      <c r="I470" s="6"/>
      <c r="J470" s="6"/>
      <c r="K470" s="6"/>
      <c r="O470" s="15"/>
      <c r="P470" s="15"/>
    </row>
    <row r="471">
      <c r="A471" s="6"/>
      <c r="B471" s="17"/>
      <c r="C471" s="6"/>
      <c r="D471" s="6"/>
      <c r="E471" s="12"/>
      <c r="F471" s="6"/>
      <c r="G471" s="6"/>
      <c r="H471" s="6"/>
      <c r="I471" s="6"/>
      <c r="J471" s="6"/>
      <c r="K471" s="6"/>
      <c r="O471" s="15"/>
      <c r="P471" s="15"/>
    </row>
    <row r="472">
      <c r="A472" s="6"/>
      <c r="B472" s="17"/>
      <c r="C472" s="6"/>
      <c r="D472" s="6"/>
      <c r="E472" s="12"/>
      <c r="F472" s="6"/>
      <c r="G472" s="6"/>
      <c r="H472" s="6"/>
      <c r="I472" s="6"/>
      <c r="J472" s="6"/>
      <c r="K472" s="6"/>
      <c r="O472" s="15"/>
      <c r="P472" s="15"/>
    </row>
    <row r="473">
      <c r="A473" s="6"/>
      <c r="B473" s="17"/>
      <c r="C473" s="6"/>
      <c r="D473" s="6"/>
      <c r="E473" s="12"/>
      <c r="F473" s="6"/>
      <c r="G473" s="6"/>
      <c r="H473" s="6"/>
      <c r="I473" s="6"/>
      <c r="J473" s="6"/>
      <c r="K473" s="6"/>
      <c r="O473" s="15"/>
      <c r="P473" s="15"/>
    </row>
    <row r="474">
      <c r="A474" s="6"/>
      <c r="B474" s="17"/>
      <c r="C474" s="6"/>
      <c r="D474" s="6"/>
      <c r="E474" s="12"/>
      <c r="F474" s="6"/>
      <c r="G474" s="6"/>
      <c r="H474" s="6"/>
      <c r="I474" s="6"/>
      <c r="J474" s="6"/>
      <c r="K474" s="6"/>
      <c r="O474" s="15"/>
      <c r="P474" s="15"/>
    </row>
    <row r="475">
      <c r="A475" s="6"/>
      <c r="B475" s="17"/>
      <c r="C475" s="6"/>
      <c r="D475" s="6"/>
      <c r="E475" s="12"/>
      <c r="F475" s="6"/>
      <c r="G475" s="6"/>
      <c r="H475" s="6"/>
      <c r="I475" s="6"/>
      <c r="J475" s="6"/>
      <c r="K475" s="6"/>
      <c r="O475" s="15"/>
      <c r="P475" s="15"/>
    </row>
    <row r="476">
      <c r="A476" s="6"/>
      <c r="B476" s="17"/>
      <c r="C476" s="6"/>
      <c r="D476" s="6"/>
      <c r="E476" s="12"/>
      <c r="F476" s="6"/>
      <c r="G476" s="6"/>
      <c r="H476" s="6"/>
      <c r="I476" s="6"/>
      <c r="J476" s="6"/>
      <c r="K476" s="6"/>
      <c r="O476" s="15"/>
      <c r="P476" s="15"/>
    </row>
    <row r="477">
      <c r="A477" s="6"/>
      <c r="B477" s="17"/>
      <c r="C477" s="6"/>
      <c r="D477" s="6"/>
      <c r="E477" s="12"/>
      <c r="F477" s="6"/>
      <c r="G477" s="6"/>
      <c r="H477" s="6"/>
      <c r="I477" s="6"/>
      <c r="J477" s="6"/>
      <c r="K477" s="6"/>
      <c r="O477" s="15"/>
      <c r="P477" s="15"/>
    </row>
    <row r="478">
      <c r="A478" s="6"/>
      <c r="B478" s="17"/>
      <c r="C478" s="6"/>
      <c r="D478" s="6"/>
      <c r="E478" s="12"/>
      <c r="F478" s="6"/>
      <c r="G478" s="6"/>
      <c r="H478" s="6"/>
      <c r="I478" s="6"/>
      <c r="J478" s="6"/>
      <c r="K478" s="6"/>
      <c r="O478" s="15"/>
      <c r="P478" s="15"/>
    </row>
    <row r="479">
      <c r="A479" s="6"/>
      <c r="B479" s="17"/>
      <c r="C479" s="6"/>
      <c r="D479" s="6"/>
      <c r="E479" s="12"/>
      <c r="F479" s="6"/>
      <c r="G479" s="6"/>
      <c r="H479" s="6"/>
      <c r="I479" s="6"/>
      <c r="J479" s="6"/>
      <c r="K479" s="6"/>
      <c r="O479" s="15"/>
      <c r="P479" s="15"/>
    </row>
    <row r="480">
      <c r="A480" s="6"/>
      <c r="B480" s="17"/>
      <c r="C480" s="6"/>
      <c r="D480" s="6"/>
      <c r="E480" s="12"/>
      <c r="F480" s="6"/>
      <c r="G480" s="6"/>
      <c r="H480" s="6"/>
      <c r="I480" s="6"/>
      <c r="J480" s="6"/>
      <c r="K480" s="6"/>
      <c r="O480" s="15"/>
      <c r="P480" s="15"/>
    </row>
    <row r="481">
      <c r="A481" s="6"/>
      <c r="B481" s="17"/>
      <c r="C481" s="6"/>
      <c r="D481" s="6"/>
      <c r="E481" s="12"/>
      <c r="F481" s="6"/>
      <c r="G481" s="6"/>
      <c r="H481" s="6"/>
      <c r="I481" s="6"/>
      <c r="J481" s="6"/>
      <c r="K481" s="6"/>
      <c r="O481" s="15"/>
      <c r="P481" s="15"/>
    </row>
    <row r="482">
      <c r="A482" s="6"/>
      <c r="B482" s="17"/>
      <c r="C482" s="6"/>
      <c r="D482" s="6"/>
      <c r="E482" s="12"/>
      <c r="F482" s="6"/>
      <c r="G482" s="6"/>
      <c r="H482" s="6"/>
      <c r="I482" s="6"/>
      <c r="J482" s="6"/>
      <c r="K482" s="6"/>
      <c r="O482" s="15"/>
      <c r="P482" s="15"/>
    </row>
    <row r="483">
      <c r="A483" s="6"/>
      <c r="B483" s="17"/>
      <c r="C483" s="6"/>
      <c r="D483" s="6"/>
      <c r="E483" s="12"/>
      <c r="F483" s="6"/>
      <c r="G483" s="6"/>
      <c r="H483" s="6"/>
      <c r="I483" s="6"/>
      <c r="J483" s="6"/>
      <c r="K483" s="6"/>
      <c r="O483" s="15"/>
      <c r="P483" s="15"/>
    </row>
    <row r="484">
      <c r="A484" s="6"/>
      <c r="B484" s="17"/>
      <c r="C484" s="6"/>
      <c r="D484" s="6"/>
      <c r="E484" s="12"/>
      <c r="F484" s="6"/>
      <c r="G484" s="6"/>
      <c r="H484" s="6"/>
      <c r="I484" s="6"/>
      <c r="J484" s="6"/>
      <c r="K484" s="6"/>
      <c r="O484" s="15"/>
      <c r="P484" s="15"/>
    </row>
    <row r="485">
      <c r="A485" s="6"/>
      <c r="B485" s="17"/>
      <c r="C485" s="6"/>
      <c r="D485" s="6"/>
      <c r="E485" s="12"/>
      <c r="F485" s="6"/>
      <c r="G485" s="6"/>
      <c r="H485" s="6"/>
      <c r="I485" s="6"/>
      <c r="J485" s="6"/>
      <c r="K485" s="6"/>
      <c r="O485" s="15"/>
      <c r="P485" s="15"/>
    </row>
    <row r="486">
      <c r="A486" s="6"/>
      <c r="B486" s="17"/>
      <c r="C486" s="6"/>
      <c r="D486" s="6"/>
      <c r="E486" s="12"/>
      <c r="F486" s="6"/>
      <c r="G486" s="6"/>
      <c r="H486" s="6"/>
      <c r="I486" s="6"/>
      <c r="J486" s="6"/>
      <c r="K486" s="6"/>
      <c r="O486" s="15"/>
      <c r="P486" s="15"/>
    </row>
    <row r="487">
      <c r="A487" s="6"/>
      <c r="B487" s="17"/>
      <c r="C487" s="6"/>
      <c r="D487" s="6"/>
      <c r="E487" s="12"/>
      <c r="F487" s="6"/>
      <c r="G487" s="6"/>
      <c r="H487" s="6"/>
      <c r="I487" s="6"/>
      <c r="J487" s="6"/>
      <c r="K487" s="6"/>
      <c r="O487" s="15"/>
      <c r="P487" s="15"/>
    </row>
    <row r="488">
      <c r="A488" s="6"/>
      <c r="B488" s="17"/>
      <c r="C488" s="6"/>
      <c r="D488" s="6"/>
      <c r="E488" s="12"/>
      <c r="F488" s="6"/>
      <c r="G488" s="6"/>
      <c r="H488" s="6"/>
      <c r="I488" s="6"/>
      <c r="J488" s="6"/>
      <c r="K488" s="6"/>
      <c r="O488" s="15"/>
      <c r="P488" s="15"/>
    </row>
    <row r="489">
      <c r="A489" s="6"/>
      <c r="B489" s="17"/>
      <c r="C489" s="6"/>
      <c r="D489" s="6"/>
      <c r="E489" s="12"/>
      <c r="F489" s="6"/>
      <c r="G489" s="6"/>
      <c r="H489" s="6"/>
      <c r="I489" s="6"/>
      <c r="J489" s="6"/>
      <c r="K489" s="6"/>
      <c r="O489" s="15"/>
      <c r="P489" s="15"/>
    </row>
    <row r="490">
      <c r="A490" s="6"/>
      <c r="B490" s="17"/>
      <c r="C490" s="6"/>
      <c r="D490" s="6"/>
      <c r="E490" s="12"/>
      <c r="F490" s="6"/>
      <c r="G490" s="6"/>
      <c r="H490" s="6"/>
      <c r="I490" s="6"/>
      <c r="J490" s="6"/>
      <c r="K490" s="6"/>
      <c r="O490" s="15"/>
      <c r="P490" s="15"/>
    </row>
    <row r="491">
      <c r="A491" s="6"/>
      <c r="B491" s="17"/>
      <c r="C491" s="6"/>
      <c r="D491" s="6"/>
      <c r="E491" s="12"/>
      <c r="F491" s="6"/>
      <c r="G491" s="6"/>
      <c r="H491" s="6"/>
      <c r="I491" s="6"/>
      <c r="J491" s="6"/>
      <c r="K491" s="6"/>
      <c r="O491" s="15"/>
      <c r="P491" s="15"/>
    </row>
    <row r="492">
      <c r="A492" s="6"/>
      <c r="B492" s="17"/>
      <c r="C492" s="6"/>
      <c r="D492" s="6"/>
      <c r="E492" s="12"/>
      <c r="F492" s="6"/>
      <c r="G492" s="6"/>
      <c r="H492" s="6"/>
      <c r="I492" s="6"/>
      <c r="J492" s="6"/>
      <c r="K492" s="6"/>
      <c r="O492" s="15"/>
      <c r="P492" s="15"/>
    </row>
    <row r="493">
      <c r="A493" s="6"/>
      <c r="B493" s="17"/>
      <c r="C493" s="6"/>
      <c r="D493" s="6"/>
      <c r="E493" s="12"/>
      <c r="F493" s="6"/>
      <c r="G493" s="6"/>
      <c r="H493" s="6"/>
      <c r="I493" s="6"/>
      <c r="J493" s="6"/>
      <c r="K493" s="6"/>
      <c r="O493" s="15"/>
      <c r="P493" s="15"/>
    </row>
    <row r="494">
      <c r="A494" s="6"/>
      <c r="B494" s="17"/>
      <c r="C494" s="6"/>
      <c r="D494" s="6"/>
      <c r="E494" s="12"/>
      <c r="F494" s="6"/>
      <c r="G494" s="6"/>
      <c r="H494" s="6"/>
      <c r="I494" s="6"/>
      <c r="J494" s="6"/>
      <c r="K494" s="6"/>
      <c r="O494" s="15"/>
      <c r="P494" s="15"/>
    </row>
    <row r="495">
      <c r="A495" s="6"/>
      <c r="B495" s="17"/>
      <c r="C495" s="6"/>
      <c r="D495" s="6"/>
      <c r="E495" s="12"/>
      <c r="F495" s="6"/>
      <c r="G495" s="6"/>
      <c r="H495" s="6"/>
      <c r="I495" s="6"/>
      <c r="J495" s="6"/>
      <c r="K495" s="6"/>
      <c r="O495" s="15"/>
      <c r="P495" s="15"/>
    </row>
    <row r="496">
      <c r="A496" s="6"/>
      <c r="B496" s="17"/>
      <c r="C496" s="6"/>
      <c r="D496" s="6"/>
      <c r="E496" s="12"/>
      <c r="F496" s="6"/>
      <c r="G496" s="6"/>
      <c r="H496" s="6"/>
      <c r="I496" s="6"/>
      <c r="J496" s="6"/>
      <c r="K496" s="6"/>
      <c r="O496" s="15"/>
      <c r="P496" s="15"/>
    </row>
    <row r="497">
      <c r="A497" s="6"/>
      <c r="B497" s="17"/>
      <c r="C497" s="6"/>
      <c r="D497" s="6"/>
      <c r="E497" s="12"/>
      <c r="F497" s="6"/>
      <c r="G497" s="6"/>
      <c r="H497" s="6"/>
      <c r="I497" s="6"/>
      <c r="J497" s="6"/>
      <c r="K497" s="6"/>
      <c r="O497" s="15"/>
      <c r="P497" s="15"/>
    </row>
    <row r="498">
      <c r="A498" s="6"/>
      <c r="B498" s="17"/>
      <c r="C498" s="6"/>
      <c r="D498" s="6"/>
      <c r="E498" s="12"/>
      <c r="F498" s="6"/>
      <c r="G498" s="6"/>
      <c r="H498" s="6"/>
      <c r="I498" s="6"/>
      <c r="J498" s="6"/>
      <c r="K498" s="6"/>
      <c r="O498" s="15"/>
      <c r="P498" s="15"/>
    </row>
    <row r="499">
      <c r="A499" s="6"/>
      <c r="B499" s="17"/>
      <c r="C499" s="6"/>
      <c r="D499" s="6"/>
      <c r="E499" s="12"/>
      <c r="F499" s="6"/>
      <c r="G499" s="6"/>
      <c r="H499" s="6"/>
      <c r="I499" s="6"/>
      <c r="J499" s="6"/>
      <c r="K499" s="6"/>
      <c r="O499" s="15"/>
      <c r="P499" s="15"/>
    </row>
    <row r="500">
      <c r="A500" s="6"/>
      <c r="B500" s="17"/>
      <c r="C500" s="6"/>
      <c r="D500" s="6"/>
      <c r="E500" s="12"/>
      <c r="F500" s="6"/>
      <c r="G500" s="6"/>
      <c r="H500" s="6"/>
      <c r="I500" s="6"/>
      <c r="J500" s="6"/>
      <c r="K500" s="6"/>
      <c r="O500" s="15"/>
      <c r="P500" s="15"/>
    </row>
    <row r="501">
      <c r="A501" s="6"/>
      <c r="B501" s="17"/>
      <c r="C501" s="6"/>
      <c r="D501" s="6"/>
      <c r="E501" s="12"/>
      <c r="F501" s="6"/>
      <c r="G501" s="6"/>
      <c r="H501" s="6"/>
      <c r="I501" s="6"/>
      <c r="J501" s="6"/>
      <c r="K501" s="6"/>
      <c r="O501" s="15"/>
      <c r="P501" s="15"/>
    </row>
    <row r="502">
      <c r="A502" s="6"/>
      <c r="B502" s="17"/>
      <c r="C502" s="6"/>
      <c r="D502" s="6"/>
      <c r="E502" s="12"/>
      <c r="F502" s="6"/>
      <c r="G502" s="6"/>
      <c r="H502" s="6"/>
      <c r="I502" s="6"/>
      <c r="J502" s="6"/>
      <c r="K502" s="6"/>
      <c r="O502" s="15"/>
      <c r="P502" s="15"/>
    </row>
    <row r="503">
      <c r="A503" s="6"/>
      <c r="B503" s="17"/>
      <c r="C503" s="6"/>
      <c r="D503" s="6"/>
      <c r="E503" s="12"/>
      <c r="F503" s="6"/>
      <c r="G503" s="6"/>
      <c r="H503" s="6"/>
      <c r="I503" s="6"/>
      <c r="J503" s="6"/>
      <c r="K503" s="6"/>
      <c r="O503" s="15"/>
      <c r="P503" s="15"/>
    </row>
    <row r="504">
      <c r="A504" s="6"/>
      <c r="B504" s="17"/>
      <c r="C504" s="6"/>
      <c r="D504" s="6"/>
      <c r="E504" s="12"/>
      <c r="F504" s="6"/>
      <c r="G504" s="6"/>
      <c r="H504" s="6"/>
      <c r="I504" s="6"/>
      <c r="J504" s="6"/>
      <c r="K504" s="6"/>
      <c r="O504" s="15"/>
      <c r="P504" s="15"/>
    </row>
    <row r="505">
      <c r="A505" s="6"/>
      <c r="B505" s="17"/>
      <c r="C505" s="6"/>
      <c r="D505" s="6"/>
      <c r="E505" s="12"/>
      <c r="F505" s="6"/>
      <c r="G505" s="6"/>
      <c r="H505" s="6"/>
      <c r="I505" s="6"/>
      <c r="J505" s="6"/>
      <c r="K505" s="6"/>
      <c r="O505" s="15"/>
      <c r="P505" s="15"/>
    </row>
    <row r="506">
      <c r="A506" s="6"/>
      <c r="B506" s="17"/>
      <c r="C506" s="6"/>
      <c r="D506" s="6"/>
      <c r="E506" s="12"/>
      <c r="F506" s="6"/>
      <c r="G506" s="6"/>
      <c r="H506" s="6"/>
      <c r="I506" s="6"/>
      <c r="J506" s="6"/>
      <c r="K506" s="6"/>
      <c r="O506" s="15"/>
      <c r="P506" s="15"/>
    </row>
    <row r="507">
      <c r="A507" s="6"/>
      <c r="B507" s="17"/>
      <c r="C507" s="6"/>
      <c r="D507" s="6"/>
      <c r="E507" s="12"/>
      <c r="F507" s="6"/>
      <c r="G507" s="6"/>
      <c r="H507" s="6"/>
      <c r="I507" s="6"/>
      <c r="J507" s="6"/>
      <c r="K507" s="6"/>
      <c r="O507" s="15"/>
      <c r="P507" s="15"/>
    </row>
    <row r="508">
      <c r="A508" s="6"/>
      <c r="B508" s="17"/>
      <c r="C508" s="6"/>
      <c r="D508" s="6"/>
      <c r="E508" s="12"/>
      <c r="F508" s="6"/>
      <c r="G508" s="6"/>
      <c r="H508" s="6"/>
      <c r="I508" s="6"/>
      <c r="J508" s="6"/>
      <c r="K508" s="6"/>
      <c r="O508" s="15"/>
      <c r="P508" s="15"/>
    </row>
    <row r="509">
      <c r="A509" s="6"/>
      <c r="B509" s="17"/>
      <c r="C509" s="6"/>
      <c r="D509" s="6"/>
      <c r="E509" s="12"/>
      <c r="F509" s="6"/>
      <c r="G509" s="6"/>
      <c r="H509" s="6"/>
      <c r="I509" s="6"/>
      <c r="J509" s="6"/>
      <c r="K509" s="6"/>
      <c r="O509" s="15"/>
      <c r="P509" s="15"/>
    </row>
    <row r="510">
      <c r="A510" s="6"/>
      <c r="B510" s="17"/>
      <c r="C510" s="6"/>
      <c r="D510" s="6"/>
      <c r="E510" s="12"/>
      <c r="F510" s="6"/>
      <c r="G510" s="6"/>
      <c r="H510" s="6"/>
      <c r="I510" s="6"/>
      <c r="J510" s="6"/>
      <c r="K510" s="6"/>
      <c r="O510" s="15"/>
      <c r="P510" s="15"/>
    </row>
    <row r="511">
      <c r="A511" s="6"/>
      <c r="B511" s="17"/>
      <c r="C511" s="6"/>
      <c r="D511" s="6"/>
      <c r="E511" s="12"/>
      <c r="F511" s="6"/>
      <c r="G511" s="6"/>
      <c r="H511" s="6"/>
      <c r="I511" s="6"/>
      <c r="J511" s="6"/>
      <c r="K511" s="6"/>
      <c r="O511" s="15"/>
      <c r="P511" s="15"/>
    </row>
    <row r="512">
      <c r="A512" s="6"/>
      <c r="B512" s="17"/>
      <c r="C512" s="6"/>
      <c r="D512" s="6"/>
      <c r="E512" s="12"/>
      <c r="F512" s="6"/>
      <c r="G512" s="6"/>
      <c r="H512" s="6"/>
      <c r="I512" s="6"/>
      <c r="J512" s="6"/>
      <c r="K512" s="6"/>
      <c r="O512" s="15"/>
      <c r="P512" s="15"/>
    </row>
    <row r="513">
      <c r="A513" s="6"/>
      <c r="B513" s="17"/>
      <c r="C513" s="6"/>
      <c r="D513" s="6"/>
      <c r="E513" s="12"/>
      <c r="F513" s="6"/>
      <c r="G513" s="6"/>
      <c r="H513" s="6"/>
      <c r="I513" s="6"/>
      <c r="J513" s="6"/>
      <c r="K513" s="6"/>
      <c r="O513" s="15"/>
      <c r="P513" s="15"/>
    </row>
    <row r="514">
      <c r="A514" s="6"/>
      <c r="B514" s="17"/>
      <c r="C514" s="6"/>
      <c r="D514" s="6"/>
      <c r="E514" s="12"/>
      <c r="F514" s="6"/>
      <c r="G514" s="6"/>
      <c r="H514" s="6"/>
      <c r="I514" s="6"/>
      <c r="J514" s="6"/>
      <c r="K514" s="6"/>
      <c r="O514" s="15"/>
      <c r="P514" s="15"/>
    </row>
    <row r="515">
      <c r="A515" s="6"/>
      <c r="B515" s="17"/>
      <c r="C515" s="6"/>
      <c r="D515" s="6"/>
      <c r="E515" s="12"/>
      <c r="F515" s="6"/>
      <c r="G515" s="6"/>
      <c r="H515" s="6"/>
      <c r="I515" s="6"/>
      <c r="J515" s="6"/>
      <c r="K515" s="6"/>
      <c r="O515" s="15"/>
      <c r="P515" s="15"/>
    </row>
    <row r="516">
      <c r="A516" s="6"/>
      <c r="B516" s="17"/>
      <c r="C516" s="6"/>
      <c r="D516" s="6"/>
      <c r="E516" s="12"/>
      <c r="F516" s="6"/>
      <c r="G516" s="6"/>
      <c r="H516" s="6"/>
      <c r="I516" s="6"/>
      <c r="J516" s="6"/>
      <c r="K516" s="6"/>
      <c r="O516" s="15"/>
      <c r="P516" s="15"/>
    </row>
    <row r="517">
      <c r="A517" s="6"/>
      <c r="B517" s="17"/>
      <c r="C517" s="6"/>
      <c r="D517" s="6"/>
      <c r="E517" s="12"/>
      <c r="F517" s="6"/>
      <c r="G517" s="6"/>
      <c r="H517" s="6"/>
      <c r="I517" s="6"/>
      <c r="J517" s="6"/>
      <c r="K517" s="6"/>
      <c r="O517" s="15"/>
      <c r="P517" s="15"/>
    </row>
    <row r="518">
      <c r="A518" s="6"/>
      <c r="B518" s="17"/>
      <c r="C518" s="6"/>
      <c r="D518" s="6"/>
      <c r="E518" s="12"/>
      <c r="F518" s="6"/>
      <c r="G518" s="6"/>
      <c r="H518" s="6"/>
      <c r="I518" s="6"/>
      <c r="J518" s="6"/>
      <c r="K518" s="6"/>
      <c r="O518" s="15"/>
      <c r="P518" s="15"/>
    </row>
    <row r="519">
      <c r="A519" s="6"/>
      <c r="B519" s="17"/>
      <c r="C519" s="6"/>
      <c r="D519" s="6"/>
      <c r="E519" s="12"/>
      <c r="F519" s="6"/>
      <c r="G519" s="6"/>
      <c r="H519" s="6"/>
      <c r="I519" s="6"/>
      <c r="J519" s="6"/>
      <c r="K519" s="6"/>
      <c r="O519" s="15"/>
      <c r="P519" s="15"/>
    </row>
    <row r="520">
      <c r="A520" s="6"/>
      <c r="B520" s="17"/>
      <c r="C520" s="6"/>
      <c r="D520" s="6"/>
      <c r="E520" s="12"/>
      <c r="F520" s="6"/>
      <c r="G520" s="6"/>
      <c r="H520" s="6"/>
      <c r="I520" s="6"/>
      <c r="J520" s="6"/>
      <c r="K520" s="6"/>
      <c r="O520" s="15"/>
      <c r="P520" s="15"/>
    </row>
    <row r="521">
      <c r="A521" s="6"/>
      <c r="B521" s="17"/>
      <c r="C521" s="6"/>
      <c r="D521" s="6"/>
      <c r="E521" s="12"/>
      <c r="F521" s="6"/>
      <c r="G521" s="6"/>
      <c r="H521" s="6"/>
      <c r="I521" s="6"/>
      <c r="J521" s="6"/>
      <c r="K521" s="6"/>
      <c r="O521" s="15"/>
      <c r="P521" s="15"/>
    </row>
    <row r="522">
      <c r="A522" s="6"/>
      <c r="B522" s="17"/>
      <c r="C522" s="6"/>
      <c r="D522" s="6"/>
      <c r="E522" s="12"/>
      <c r="F522" s="6"/>
      <c r="G522" s="6"/>
      <c r="H522" s="6"/>
      <c r="I522" s="6"/>
      <c r="J522" s="6"/>
      <c r="K522" s="6"/>
      <c r="O522" s="15"/>
      <c r="P522" s="15"/>
    </row>
    <row r="523">
      <c r="A523" s="6"/>
      <c r="B523" s="17"/>
      <c r="C523" s="6"/>
      <c r="D523" s="6"/>
      <c r="E523" s="12"/>
      <c r="F523" s="6"/>
      <c r="G523" s="6"/>
      <c r="H523" s="6"/>
      <c r="I523" s="6"/>
      <c r="J523" s="6"/>
      <c r="K523" s="6"/>
      <c r="O523" s="15"/>
      <c r="P523" s="15"/>
    </row>
    <row r="524">
      <c r="A524" s="6"/>
      <c r="B524" s="17"/>
      <c r="C524" s="6"/>
      <c r="D524" s="6"/>
      <c r="E524" s="12"/>
      <c r="F524" s="6"/>
      <c r="G524" s="6"/>
      <c r="H524" s="6"/>
      <c r="I524" s="6"/>
      <c r="J524" s="6"/>
      <c r="K524" s="6"/>
      <c r="O524" s="15"/>
      <c r="P524" s="15"/>
    </row>
    <row r="525">
      <c r="A525" s="6"/>
      <c r="B525" s="17"/>
      <c r="C525" s="6"/>
      <c r="D525" s="6"/>
      <c r="E525" s="12"/>
      <c r="F525" s="6"/>
      <c r="G525" s="6"/>
      <c r="H525" s="6"/>
      <c r="I525" s="6"/>
      <c r="J525" s="6"/>
      <c r="K525" s="6"/>
      <c r="O525" s="15"/>
      <c r="P525" s="15"/>
    </row>
    <row r="526">
      <c r="A526" s="6"/>
      <c r="B526" s="17"/>
      <c r="C526" s="6"/>
      <c r="D526" s="6"/>
      <c r="E526" s="12"/>
      <c r="F526" s="6"/>
      <c r="G526" s="6"/>
      <c r="H526" s="6"/>
      <c r="I526" s="6"/>
      <c r="J526" s="6"/>
      <c r="K526" s="6"/>
      <c r="O526" s="15"/>
      <c r="P526" s="15"/>
    </row>
    <row r="527">
      <c r="A527" s="6"/>
      <c r="B527" s="17"/>
      <c r="C527" s="6"/>
      <c r="D527" s="6"/>
      <c r="E527" s="12"/>
      <c r="F527" s="6"/>
      <c r="G527" s="6"/>
      <c r="H527" s="6"/>
      <c r="I527" s="6"/>
      <c r="J527" s="6"/>
      <c r="K527" s="6"/>
      <c r="O527" s="15"/>
      <c r="P527" s="15"/>
    </row>
    <row r="528">
      <c r="A528" s="6"/>
      <c r="B528" s="17"/>
      <c r="C528" s="6"/>
      <c r="D528" s="6"/>
      <c r="E528" s="12"/>
      <c r="F528" s="6"/>
      <c r="G528" s="6"/>
      <c r="H528" s="6"/>
      <c r="I528" s="6"/>
      <c r="J528" s="6"/>
      <c r="K528" s="6"/>
      <c r="O528" s="15"/>
      <c r="P528" s="15"/>
    </row>
    <row r="529">
      <c r="A529" s="6"/>
      <c r="B529" s="17"/>
      <c r="C529" s="6"/>
      <c r="D529" s="6"/>
      <c r="E529" s="12"/>
      <c r="F529" s="6"/>
      <c r="G529" s="6"/>
      <c r="H529" s="6"/>
      <c r="I529" s="6"/>
      <c r="J529" s="6"/>
      <c r="K529" s="6"/>
      <c r="O529" s="15"/>
      <c r="P529" s="15"/>
    </row>
    <row r="530">
      <c r="A530" s="6"/>
      <c r="B530" s="17"/>
      <c r="C530" s="6"/>
      <c r="D530" s="6"/>
      <c r="E530" s="12"/>
      <c r="F530" s="6"/>
      <c r="G530" s="6"/>
      <c r="H530" s="6"/>
      <c r="I530" s="6"/>
      <c r="J530" s="6"/>
      <c r="K530" s="6"/>
      <c r="O530" s="15"/>
      <c r="P530" s="15"/>
    </row>
    <row r="531">
      <c r="A531" s="6"/>
      <c r="B531" s="17"/>
      <c r="C531" s="6"/>
      <c r="D531" s="6"/>
      <c r="E531" s="12"/>
      <c r="F531" s="6"/>
      <c r="G531" s="6"/>
      <c r="H531" s="6"/>
      <c r="I531" s="6"/>
      <c r="J531" s="6"/>
      <c r="K531" s="6"/>
      <c r="O531" s="15"/>
      <c r="P531" s="15"/>
    </row>
    <row r="532">
      <c r="A532" s="6"/>
      <c r="B532" s="17"/>
      <c r="C532" s="6"/>
      <c r="D532" s="6"/>
      <c r="E532" s="12"/>
      <c r="F532" s="6"/>
      <c r="G532" s="6"/>
      <c r="H532" s="6"/>
      <c r="I532" s="6"/>
      <c r="J532" s="6"/>
      <c r="K532" s="6"/>
      <c r="O532" s="15"/>
      <c r="P532" s="15"/>
    </row>
    <row r="533">
      <c r="A533" s="6"/>
      <c r="B533" s="17"/>
      <c r="C533" s="6"/>
      <c r="D533" s="6"/>
      <c r="E533" s="12"/>
      <c r="F533" s="6"/>
      <c r="G533" s="6"/>
      <c r="H533" s="6"/>
      <c r="I533" s="6"/>
      <c r="J533" s="6"/>
      <c r="K533" s="6"/>
      <c r="O533" s="15"/>
      <c r="P533" s="15"/>
    </row>
    <row r="534">
      <c r="A534" s="6"/>
      <c r="B534" s="17"/>
      <c r="C534" s="6"/>
      <c r="D534" s="6"/>
      <c r="E534" s="12"/>
      <c r="F534" s="6"/>
      <c r="G534" s="6"/>
      <c r="H534" s="6"/>
      <c r="I534" s="6"/>
      <c r="J534" s="6"/>
      <c r="K534" s="6"/>
      <c r="O534" s="15"/>
      <c r="P534" s="15"/>
    </row>
    <row r="535">
      <c r="A535" s="6"/>
      <c r="B535" s="17"/>
      <c r="C535" s="6"/>
      <c r="D535" s="6"/>
      <c r="E535" s="12"/>
      <c r="F535" s="6"/>
      <c r="G535" s="6"/>
      <c r="H535" s="6"/>
      <c r="I535" s="6"/>
      <c r="J535" s="6"/>
      <c r="K535" s="6"/>
      <c r="O535" s="15"/>
      <c r="P535" s="15"/>
    </row>
    <row r="536">
      <c r="A536" s="6"/>
      <c r="B536" s="17"/>
      <c r="C536" s="6"/>
      <c r="D536" s="6"/>
      <c r="E536" s="12"/>
      <c r="F536" s="6"/>
      <c r="G536" s="6"/>
      <c r="H536" s="6"/>
      <c r="I536" s="6"/>
      <c r="J536" s="6"/>
      <c r="K536" s="6"/>
      <c r="O536" s="15"/>
      <c r="P536" s="15"/>
    </row>
    <row r="537">
      <c r="A537" s="6"/>
      <c r="B537" s="17"/>
      <c r="C537" s="6"/>
      <c r="D537" s="6"/>
      <c r="E537" s="12"/>
      <c r="F537" s="6"/>
      <c r="G537" s="6"/>
      <c r="H537" s="6"/>
      <c r="I537" s="6"/>
      <c r="J537" s="6"/>
      <c r="K537" s="6"/>
      <c r="O537" s="15"/>
      <c r="P537" s="15"/>
    </row>
    <row r="538">
      <c r="A538" s="6"/>
      <c r="B538" s="17"/>
      <c r="C538" s="6"/>
      <c r="D538" s="6"/>
      <c r="E538" s="12"/>
      <c r="F538" s="6"/>
      <c r="G538" s="6"/>
      <c r="H538" s="6"/>
      <c r="I538" s="6"/>
      <c r="J538" s="6"/>
      <c r="K538" s="6"/>
      <c r="O538" s="15"/>
      <c r="P538" s="15"/>
    </row>
    <row r="539">
      <c r="A539" s="6"/>
      <c r="B539" s="17"/>
      <c r="C539" s="6"/>
      <c r="D539" s="6"/>
      <c r="E539" s="12"/>
      <c r="F539" s="6"/>
      <c r="G539" s="6"/>
      <c r="H539" s="6"/>
      <c r="I539" s="6"/>
      <c r="J539" s="6"/>
      <c r="K539" s="6"/>
      <c r="O539" s="15"/>
      <c r="P539" s="15"/>
    </row>
    <row r="540">
      <c r="A540" s="6"/>
      <c r="B540" s="17"/>
      <c r="C540" s="6"/>
      <c r="D540" s="6"/>
      <c r="E540" s="12"/>
      <c r="F540" s="6"/>
      <c r="G540" s="6"/>
      <c r="H540" s="6"/>
      <c r="I540" s="6"/>
      <c r="J540" s="6"/>
      <c r="K540" s="6"/>
      <c r="O540" s="15"/>
      <c r="P540" s="15"/>
    </row>
    <row r="541">
      <c r="A541" s="6"/>
      <c r="B541" s="17"/>
      <c r="C541" s="6"/>
      <c r="D541" s="6"/>
      <c r="E541" s="12"/>
      <c r="F541" s="6"/>
      <c r="G541" s="6"/>
      <c r="H541" s="6"/>
      <c r="I541" s="6"/>
      <c r="J541" s="6"/>
      <c r="K541" s="6"/>
      <c r="O541" s="15"/>
      <c r="P541" s="15"/>
    </row>
    <row r="542">
      <c r="A542" s="6"/>
      <c r="B542" s="17"/>
      <c r="C542" s="6"/>
      <c r="D542" s="6"/>
      <c r="E542" s="12"/>
      <c r="F542" s="6"/>
      <c r="G542" s="6"/>
      <c r="H542" s="6"/>
      <c r="I542" s="6"/>
      <c r="J542" s="6"/>
      <c r="K542" s="6"/>
      <c r="O542" s="15"/>
      <c r="P542" s="15"/>
    </row>
    <row r="543">
      <c r="A543" s="6"/>
      <c r="B543" s="17"/>
      <c r="C543" s="6"/>
      <c r="D543" s="6"/>
      <c r="E543" s="12"/>
      <c r="F543" s="6"/>
      <c r="G543" s="6"/>
      <c r="H543" s="6"/>
      <c r="I543" s="6"/>
      <c r="J543" s="6"/>
      <c r="K543" s="6"/>
      <c r="O543" s="15"/>
      <c r="P543" s="15"/>
    </row>
    <row r="544">
      <c r="A544" s="6"/>
      <c r="B544" s="17"/>
      <c r="C544" s="6"/>
      <c r="D544" s="6"/>
      <c r="E544" s="12"/>
      <c r="F544" s="6"/>
      <c r="G544" s="6"/>
      <c r="H544" s="6"/>
      <c r="I544" s="6"/>
      <c r="J544" s="6"/>
      <c r="K544" s="6"/>
      <c r="O544" s="15"/>
      <c r="P544" s="15"/>
    </row>
    <row r="545">
      <c r="A545" s="6"/>
      <c r="B545" s="17"/>
      <c r="C545" s="6"/>
      <c r="D545" s="6"/>
      <c r="E545" s="12"/>
      <c r="F545" s="6"/>
      <c r="G545" s="6"/>
      <c r="H545" s="6"/>
      <c r="I545" s="6"/>
      <c r="J545" s="6"/>
      <c r="K545" s="6"/>
      <c r="O545" s="15"/>
      <c r="P545" s="15"/>
    </row>
    <row r="546">
      <c r="A546" s="6"/>
      <c r="B546" s="17"/>
      <c r="C546" s="6"/>
      <c r="D546" s="6"/>
      <c r="E546" s="12"/>
      <c r="F546" s="6"/>
      <c r="G546" s="6"/>
      <c r="H546" s="6"/>
      <c r="I546" s="6"/>
      <c r="J546" s="6"/>
      <c r="K546" s="6"/>
      <c r="O546" s="15"/>
      <c r="P546" s="15"/>
    </row>
    <row r="547">
      <c r="A547" s="6"/>
      <c r="B547" s="17"/>
      <c r="C547" s="6"/>
      <c r="D547" s="6"/>
      <c r="E547" s="12"/>
      <c r="F547" s="6"/>
      <c r="G547" s="6"/>
      <c r="H547" s="6"/>
      <c r="I547" s="6"/>
      <c r="J547" s="6"/>
      <c r="K547" s="6"/>
      <c r="O547" s="15"/>
      <c r="P547" s="15"/>
    </row>
    <row r="548">
      <c r="A548" s="6"/>
      <c r="B548" s="17"/>
      <c r="C548" s="6"/>
      <c r="D548" s="6"/>
      <c r="E548" s="12"/>
      <c r="F548" s="6"/>
      <c r="G548" s="6"/>
      <c r="H548" s="6"/>
      <c r="I548" s="6"/>
      <c r="J548" s="6"/>
      <c r="K548" s="6"/>
      <c r="O548" s="15"/>
      <c r="P548" s="15"/>
    </row>
    <row r="549">
      <c r="A549" s="6"/>
      <c r="B549" s="17"/>
      <c r="C549" s="6"/>
      <c r="D549" s="6"/>
      <c r="E549" s="12"/>
      <c r="F549" s="6"/>
      <c r="G549" s="6"/>
      <c r="H549" s="6"/>
      <c r="I549" s="6"/>
      <c r="J549" s="6"/>
      <c r="K549" s="6"/>
      <c r="O549" s="15"/>
      <c r="P549" s="15"/>
    </row>
    <row r="550">
      <c r="A550" s="6"/>
      <c r="B550" s="17"/>
      <c r="C550" s="6"/>
      <c r="D550" s="6"/>
      <c r="E550" s="12"/>
      <c r="F550" s="6"/>
      <c r="G550" s="6"/>
      <c r="H550" s="6"/>
      <c r="I550" s="6"/>
      <c r="J550" s="6"/>
      <c r="K550" s="6"/>
      <c r="O550" s="15"/>
      <c r="P550" s="15"/>
    </row>
    <row r="551">
      <c r="A551" s="6"/>
      <c r="B551" s="17"/>
      <c r="C551" s="6"/>
      <c r="D551" s="6"/>
      <c r="E551" s="12"/>
      <c r="F551" s="6"/>
      <c r="G551" s="6"/>
      <c r="H551" s="6"/>
      <c r="I551" s="6"/>
      <c r="J551" s="6"/>
      <c r="K551" s="6"/>
      <c r="O551" s="15"/>
      <c r="P551" s="15"/>
    </row>
    <row r="552">
      <c r="A552" s="6"/>
      <c r="B552" s="17"/>
      <c r="C552" s="6"/>
      <c r="D552" s="6"/>
      <c r="E552" s="12"/>
      <c r="F552" s="6"/>
      <c r="G552" s="6"/>
      <c r="H552" s="6"/>
      <c r="I552" s="6"/>
      <c r="J552" s="6"/>
      <c r="K552" s="6"/>
      <c r="O552" s="15"/>
      <c r="P552" s="15"/>
    </row>
    <row r="553">
      <c r="A553" s="6"/>
      <c r="B553" s="17"/>
      <c r="C553" s="6"/>
      <c r="D553" s="6"/>
      <c r="E553" s="12"/>
      <c r="F553" s="6"/>
      <c r="G553" s="6"/>
      <c r="H553" s="6"/>
      <c r="I553" s="6"/>
      <c r="J553" s="6"/>
      <c r="K553" s="6"/>
      <c r="O553" s="15"/>
      <c r="P553" s="15"/>
    </row>
    <row r="554">
      <c r="A554" s="6"/>
      <c r="B554" s="17"/>
      <c r="C554" s="6"/>
      <c r="D554" s="6"/>
      <c r="E554" s="12"/>
      <c r="F554" s="6"/>
      <c r="G554" s="6"/>
      <c r="H554" s="6"/>
      <c r="I554" s="6"/>
      <c r="J554" s="6"/>
      <c r="K554" s="6"/>
      <c r="O554" s="15"/>
      <c r="P554" s="15"/>
    </row>
    <row r="555">
      <c r="A555" s="6"/>
      <c r="B555" s="17"/>
      <c r="C555" s="6"/>
      <c r="D555" s="6"/>
      <c r="E555" s="12"/>
      <c r="F555" s="6"/>
      <c r="G555" s="6"/>
      <c r="H555" s="6"/>
      <c r="I555" s="6"/>
      <c r="J555" s="6"/>
      <c r="K555" s="6"/>
      <c r="O555" s="15"/>
      <c r="P555" s="15"/>
    </row>
    <row r="556">
      <c r="A556" s="6"/>
      <c r="B556" s="17"/>
      <c r="C556" s="6"/>
      <c r="D556" s="6"/>
      <c r="E556" s="12"/>
      <c r="F556" s="6"/>
      <c r="G556" s="6"/>
      <c r="H556" s="6"/>
      <c r="I556" s="6"/>
      <c r="J556" s="6"/>
      <c r="K556" s="6"/>
      <c r="O556" s="15"/>
      <c r="P556" s="15"/>
    </row>
    <row r="557">
      <c r="A557" s="6"/>
      <c r="B557" s="17"/>
      <c r="C557" s="6"/>
      <c r="D557" s="6"/>
      <c r="E557" s="12"/>
      <c r="F557" s="6"/>
      <c r="G557" s="6"/>
      <c r="H557" s="6"/>
      <c r="I557" s="6"/>
      <c r="J557" s="6"/>
      <c r="K557" s="6"/>
      <c r="O557" s="15"/>
      <c r="P557" s="15"/>
    </row>
    <row r="558">
      <c r="A558" s="6"/>
      <c r="B558" s="17"/>
      <c r="C558" s="6"/>
      <c r="D558" s="6"/>
      <c r="E558" s="12"/>
      <c r="F558" s="6"/>
      <c r="G558" s="6"/>
      <c r="H558" s="6"/>
      <c r="I558" s="6"/>
      <c r="J558" s="6"/>
      <c r="K558" s="6"/>
      <c r="O558" s="15"/>
      <c r="P558" s="15"/>
    </row>
    <row r="559">
      <c r="A559" s="6"/>
      <c r="B559" s="17"/>
      <c r="C559" s="6"/>
      <c r="D559" s="6"/>
      <c r="E559" s="12"/>
      <c r="F559" s="6"/>
      <c r="G559" s="6"/>
      <c r="H559" s="6"/>
      <c r="I559" s="6"/>
      <c r="J559" s="6"/>
      <c r="K559" s="6"/>
      <c r="O559" s="15"/>
      <c r="P559" s="15"/>
    </row>
    <row r="560">
      <c r="A560" s="6"/>
      <c r="B560" s="17"/>
      <c r="C560" s="6"/>
      <c r="D560" s="6"/>
      <c r="E560" s="12"/>
      <c r="F560" s="6"/>
      <c r="G560" s="6"/>
      <c r="H560" s="6"/>
      <c r="I560" s="6"/>
      <c r="J560" s="6"/>
      <c r="K560" s="6"/>
      <c r="O560" s="15"/>
      <c r="P560" s="15"/>
    </row>
    <row r="561">
      <c r="A561" s="6"/>
      <c r="B561" s="17"/>
      <c r="C561" s="6"/>
      <c r="D561" s="6"/>
      <c r="E561" s="12"/>
      <c r="F561" s="6"/>
      <c r="G561" s="6"/>
      <c r="H561" s="6"/>
      <c r="I561" s="6"/>
      <c r="J561" s="6"/>
      <c r="K561" s="6"/>
      <c r="O561" s="15"/>
      <c r="P561" s="15"/>
    </row>
    <row r="562">
      <c r="A562" s="6"/>
      <c r="B562" s="17"/>
      <c r="C562" s="6"/>
      <c r="D562" s="6"/>
      <c r="E562" s="12"/>
      <c r="F562" s="6"/>
      <c r="G562" s="6"/>
      <c r="H562" s="6"/>
      <c r="I562" s="6"/>
      <c r="J562" s="6"/>
      <c r="K562" s="6"/>
      <c r="O562" s="15"/>
      <c r="P562" s="15"/>
    </row>
    <row r="563">
      <c r="A563" s="6"/>
      <c r="B563" s="17"/>
      <c r="C563" s="6"/>
      <c r="D563" s="6"/>
      <c r="E563" s="12"/>
      <c r="F563" s="6"/>
      <c r="G563" s="6"/>
      <c r="H563" s="6"/>
      <c r="I563" s="6"/>
      <c r="J563" s="6"/>
      <c r="K563" s="6"/>
      <c r="O563" s="15"/>
      <c r="P563" s="15"/>
    </row>
    <row r="564">
      <c r="A564" s="6"/>
      <c r="B564" s="17"/>
      <c r="C564" s="6"/>
      <c r="D564" s="6"/>
      <c r="E564" s="12"/>
      <c r="F564" s="6"/>
      <c r="G564" s="6"/>
      <c r="H564" s="6"/>
      <c r="I564" s="6"/>
      <c r="J564" s="6"/>
      <c r="K564" s="6"/>
      <c r="O564" s="15"/>
      <c r="P564" s="15"/>
    </row>
    <row r="565">
      <c r="A565" s="6"/>
      <c r="B565" s="17"/>
      <c r="C565" s="6"/>
      <c r="D565" s="6"/>
      <c r="E565" s="12"/>
      <c r="F565" s="6"/>
      <c r="G565" s="6"/>
      <c r="H565" s="6"/>
      <c r="I565" s="6"/>
      <c r="J565" s="6"/>
      <c r="K565" s="6"/>
      <c r="O565" s="15"/>
      <c r="P565" s="15"/>
    </row>
    <row r="566">
      <c r="A566" s="6"/>
      <c r="B566" s="17"/>
      <c r="C566" s="6"/>
      <c r="D566" s="6"/>
      <c r="E566" s="12"/>
      <c r="F566" s="6"/>
      <c r="G566" s="6"/>
      <c r="H566" s="6"/>
      <c r="I566" s="6"/>
      <c r="J566" s="6"/>
      <c r="K566" s="6"/>
      <c r="O566" s="15"/>
      <c r="P566" s="15"/>
    </row>
    <row r="567">
      <c r="A567" s="6"/>
      <c r="B567" s="17"/>
      <c r="C567" s="6"/>
      <c r="D567" s="6"/>
      <c r="E567" s="12"/>
      <c r="F567" s="6"/>
      <c r="G567" s="6"/>
      <c r="H567" s="6"/>
      <c r="I567" s="6"/>
      <c r="J567" s="6"/>
      <c r="K567" s="6"/>
      <c r="O567" s="15"/>
      <c r="P567" s="15"/>
    </row>
    <row r="568">
      <c r="A568" s="6"/>
      <c r="B568" s="17"/>
      <c r="C568" s="6"/>
      <c r="D568" s="6"/>
      <c r="E568" s="12"/>
      <c r="F568" s="6"/>
      <c r="G568" s="6"/>
      <c r="H568" s="6"/>
      <c r="I568" s="6"/>
      <c r="J568" s="6"/>
      <c r="K568" s="6"/>
      <c r="O568" s="15"/>
      <c r="P568" s="15"/>
    </row>
    <row r="569">
      <c r="A569" s="6"/>
      <c r="B569" s="17"/>
      <c r="C569" s="6"/>
      <c r="D569" s="6"/>
      <c r="E569" s="12"/>
      <c r="F569" s="6"/>
      <c r="G569" s="6"/>
      <c r="H569" s="6"/>
      <c r="I569" s="6"/>
      <c r="J569" s="6"/>
      <c r="K569" s="6"/>
      <c r="O569" s="15"/>
      <c r="P569" s="15"/>
    </row>
    <row r="570">
      <c r="A570" s="6"/>
      <c r="B570" s="17"/>
      <c r="C570" s="6"/>
      <c r="D570" s="6"/>
      <c r="E570" s="12"/>
      <c r="F570" s="6"/>
      <c r="G570" s="6"/>
      <c r="H570" s="6"/>
      <c r="I570" s="6"/>
      <c r="J570" s="6"/>
      <c r="K570" s="6"/>
      <c r="O570" s="15"/>
      <c r="P570" s="15"/>
    </row>
    <row r="571">
      <c r="A571" s="6"/>
      <c r="B571" s="17"/>
      <c r="C571" s="6"/>
      <c r="D571" s="6"/>
      <c r="E571" s="12"/>
      <c r="F571" s="6"/>
      <c r="G571" s="6"/>
      <c r="H571" s="6"/>
      <c r="I571" s="6"/>
      <c r="J571" s="6"/>
      <c r="K571" s="6"/>
      <c r="O571" s="15"/>
      <c r="P571" s="15"/>
    </row>
    <row r="572">
      <c r="A572" s="6"/>
      <c r="B572" s="17"/>
      <c r="C572" s="6"/>
      <c r="D572" s="6"/>
      <c r="E572" s="12"/>
      <c r="F572" s="6"/>
      <c r="G572" s="6"/>
      <c r="H572" s="6"/>
      <c r="I572" s="6"/>
      <c r="J572" s="6"/>
      <c r="K572" s="6"/>
      <c r="O572" s="15"/>
      <c r="P572" s="15"/>
    </row>
    <row r="573">
      <c r="A573" s="6"/>
      <c r="B573" s="17"/>
      <c r="C573" s="6"/>
      <c r="D573" s="6"/>
      <c r="E573" s="12"/>
      <c r="F573" s="6"/>
      <c r="G573" s="6"/>
      <c r="H573" s="6"/>
      <c r="I573" s="6"/>
      <c r="J573" s="6"/>
      <c r="K573" s="6"/>
      <c r="O573" s="15"/>
      <c r="P573" s="15"/>
    </row>
    <row r="574">
      <c r="A574" s="6"/>
      <c r="B574" s="17"/>
      <c r="C574" s="6"/>
      <c r="D574" s="6"/>
      <c r="E574" s="12"/>
      <c r="F574" s="6"/>
      <c r="G574" s="6"/>
      <c r="H574" s="6"/>
      <c r="I574" s="6"/>
      <c r="J574" s="6"/>
      <c r="K574" s="6"/>
      <c r="O574" s="15"/>
      <c r="P574" s="15"/>
    </row>
    <row r="575">
      <c r="A575" s="6"/>
      <c r="B575" s="17"/>
      <c r="C575" s="6"/>
      <c r="D575" s="6"/>
      <c r="E575" s="12"/>
      <c r="F575" s="6"/>
      <c r="G575" s="6"/>
      <c r="H575" s="6"/>
      <c r="I575" s="6"/>
      <c r="J575" s="6"/>
      <c r="K575" s="6"/>
      <c r="O575" s="15"/>
      <c r="P575" s="15"/>
    </row>
    <row r="576">
      <c r="A576" s="6"/>
      <c r="B576" s="17"/>
      <c r="C576" s="6"/>
      <c r="D576" s="6"/>
      <c r="E576" s="12"/>
      <c r="F576" s="6"/>
      <c r="G576" s="6"/>
      <c r="H576" s="6"/>
      <c r="I576" s="6"/>
      <c r="J576" s="6"/>
      <c r="K576" s="6"/>
      <c r="O576" s="15"/>
      <c r="P576" s="15"/>
    </row>
    <row r="577">
      <c r="A577" s="6"/>
      <c r="B577" s="17"/>
      <c r="C577" s="6"/>
      <c r="D577" s="6"/>
      <c r="E577" s="12"/>
      <c r="F577" s="6"/>
      <c r="G577" s="6"/>
      <c r="H577" s="6"/>
      <c r="I577" s="6"/>
      <c r="J577" s="6"/>
      <c r="K577" s="6"/>
      <c r="O577" s="15"/>
      <c r="P577" s="15"/>
    </row>
    <row r="578">
      <c r="A578" s="6"/>
      <c r="B578" s="17"/>
      <c r="C578" s="6"/>
      <c r="D578" s="6"/>
      <c r="E578" s="12"/>
      <c r="F578" s="6"/>
      <c r="G578" s="6"/>
      <c r="H578" s="6"/>
      <c r="I578" s="6"/>
      <c r="J578" s="6"/>
      <c r="K578" s="6"/>
      <c r="O578" s="15"/>
      <c r="P578" s="15"/>
    </row>
    <row r="579">
      <c r="A579" s="6"/>
      <c r="B579" s="17"/>
      <c r="C579" s="6"/>
      <c r="D579" s="6"/>
      <c r="E579" s="12"/>
      <c r="F579" s="6"/>
      <c r="G579" s="6"/>
      <c r="H579" s="6"/>
      <c r="I579" s="6"/>
      <c r="J579" s="6"/>
      <c r="K579" s="6"/>
      <c r="O579" s="15"/>
      <c r="P579" s="15"/>
    </row>
    <row r="580">
      <c r="A580" s="6"/>
      <c r="B580" s="17"/>
      <c r="C580" s="6"/>
      <c r="D580" s="6"/>
      <c r="E580" s="12"/>
      <c r="F580" s="6"/>
      <c r="G580" s="6"/>
      <c r="H580" s="6"/>
      <c r="I580" s="6"/>
      <c r="J580" s="6"/>
      <c r="K580" s="6"/>
      <c r="O580" s="15"/>
      <c r="P580" s="15"/>
    </row>
    <row r="581">
      <c r="A581" s="6"/>
      <c r="B581" s="17"/>
      <c r="C581" s="6"/>
      <c r="D581" s="6"/>
      <c r="E581" s="12"/>
      <c r="F581" s="6"/>
      <c r="G581" s="6"/>
      <c r="H581" s="6"/>
      <c r="I581" s="6"/>
      <c r="J581" s="6"/>
      <c r="K581" s="6"/>
      <c r="O581" s="15"/>
      <c r="P581" s="15"/>
    </row>
    <row r="582">
      <c r="A582" s="6"/>
      <c r="B582" s="17"/>
      <c r="C582" s="6"/>
      <c r="D582" s="6"/>
      <c r="E582" s="12"/>
      <c r="F582" s="6"/>
      <c r="G582" s="6"/>
      <c r="H582" s="6"/>
      <c r="I582" s="6"/>
      <c r="J582" s="6"/>
      <c r="K582" s="6"/>
      <c r="O582" s="15"/>
      <c r="P582" s="15"/>
    </row>
    <row r="583">
      <c r="A583" s="6"/>
      <c r="B583" s="17"/>
      <c r="C583" s="6"/>
      <c r="D583" s="6"/>
      <c r="E583" s="12"/>
      <c r="F583" s="6"/>
      <c r="G583" s="6"/>
      <c r="H583" s="6"/>
      <c r="I583" s="6"/>
      <c r="J583" s="6"/>
      <c r="K583" s="6"/>
      <c r="O583" s="15"/>
      <c r="P583" s="15"/>
    </row>
    <row r="584">
      <c r="A584" s="6"/>
      <c r="B584" s="17"/>
      <c r="C584" s="6"/>
      <c r="D584" s="6"/>
      <c r="E584" s="12"/>
      <c r="F584" s="6"/>
      <c r="G584" s="6"/>
      <c r="H584" s="6"/>
      <c r="I584" s="6"/>
      <c r="J584" s="6"/>
      <c r="K584" s="6"/>
      <c r="O584" s="15"/>
      <c r="P584" s="15"/>
    </row>
    <row r="585">
      <c r="A585" s="6"/>
      <c r="B585" s="17"/>
      <c r="C585" s="6"/>
      <c r="D585" s="6"/>
      <c r="E585" s="12"/>
      <c r="F585" s="6"/>
      <c r="G585" s="6"/>
      <c r="H585" s="6"/>
      <c r="I585" s="6"/>
      <c r="J585" s="6"/>
      <c r="K585" s="6"/>
      <c r="O585" s="15"/>
      <c r="P585" s="15"/>
    </row>
    <row r="586">
      <c r="A586" s="6"/>
      <c r="B586" s="17"/>
      <c r="C586" s="6"/>
      <c r="D586" s="6"/>
      <c r="E586" s="12"/>
      <c r="F586" s="6"/>
      <c r="G586" s="6"/>
      <c r="H586" s="6"/>
      <c r="I586" s="6"/>
      <c r="J586" s="6"/>
      <c r="K586" s="6"/>
      <c r="O586" s="15"/>
      <c r="P586" s="15"/>
    </row>
    <row r="587">
      <c r="A587" s="6"/>
      <c r="B587" s="17"/>
      <c r="C587" s="6"/>
      <c r="D587" s="6"/>
      <c r="E587" s="12"/>
      <c r="F587" s="6"/>
      <c r="G587" s="6"/>
      <c r="H587" s="6"/>
      <c r="I587" s="6"/>
      <c r="J587" s="6"/>
      <c r="K587" s="6"/>
      <c r="O587" s="15"/>
      <c r="P587" s="15"/>
    </row>
    <row r="588">
      <c r="A588" s="6"/>
      <c r="B588" s="17"/>
      <c r="C588" s="6"/>
      <c r="D588" s="6"/>
      <c r="E588" s="12"/>
      <c r="F588" s="6"/>
      <c r="G588" s="6"/>
      <c r="H588" s="6"/>
      <c r="I588" s="6"/>
      <c r="J588" s="6"/>
      <c r="K588" s="6"/>
      <c r="O588" s="15"/>
      <c r="P588" s="15"/>
    </row>
    <row r="589">
      <c r="A589" s="6"/>
      <c r="B589" s="17"/>
      <c r="C589" s="6"/>
      <c r="D589" s="6"/>
      <c r="E589" s="12"/>
      <c r="F589" s="6"/>
      <c r="G589" s="6"/>
      <c r="H589" s="6"/>
      <c r="I589" s="6"/>
      <c r="J589" s="6"/>
      <c r="K589" s="6"/>
      <c r="O589" s="15"/>
      <c r="P589" s="15"/>
    </row>
    <row r="590">
      <c r="A590" s="6"/>
      <c r="B590" s="17"/>
      <c r="C590" s="6"/>
      <c r="D590" s="6"/>
      <c r="E590" s="12"/>
      <c r="F590" s="6"/>
      <c r="G590" s="6"/>
      <c r="H590" s="6"/>
      <c r="I590" s="6"/>
      <c r="J590" s="6"/>
      <c r="K590" s="6"/>
      <c r="O590" s="15"/>
      <c r="P590" s="15"/>
    </row>
    <row r="591">
      <c r="A591" s="6"/>
      <c r="B591" s="17"/>
      <c r="C591" s="6"/>
      <c r="D591" s="6"/>
      <c r="E591" s="12"/>
      <c r="F591" s="6"/>
      <c r="G591" s="6"/>
      <c r="H591" s="6"/>
      <c r="I591" s="6"/>
      <c r="J591" s="6"/>
      <c r="K591" s="6"/>
      <c r="O591" s="15"/>
      <c r="P591" s="15"/>
    </row>
    <row r="592">
      <c r="A592" s="6"/>
      <c r="B592" s="17"/>
      <c r="C592" s="6"/>
      <c r="D592" s="6"/>
      <c r="E592" s="12"/>
      <c r="F592" s="6"/>
      <c r="G592" s="6"/>
      <c r="H592" s="6"/>
      <c r="I592" s="6"/>
      <c r="J592" s="6"/>
      <c r="K592" s="6"/>
      <c r="O592" s="15"/>
      <c r="P592" s="15"/>
    </row>
    <row r="593">
      <c r="A593" s="6"/>
      <c r="B593" s="17"/>
      <c r="C593" s="6"/>
      <c r="D593" s="6"/>
      <c r="E593" s="12"/>
      <c r="F593" s="6"/>
      <c r="G593" s="6"/>
      <c r="H593" s="6"/>
      <c r="I593" s="6"/>
      <c r="J593" s="6"/>
      <c r="K593" s="6"/>
      <c r="O593" s="15"/>
      <c r="P593" s="15"/>
    </row>
    <row r="594">
      <c r="A594" s="6"/>
      <c r="B594" s="17"/>
      <c r="C594" s="6"/>
      <c r="D594" s="6"/>
      <c r="E594" s="12"/>
      <c r="F594" s="6"/>
      <c r="G594" s="6"/>
      <c r="H594" s="6"/>
      <c r="I594" s="6"/>
      <c r="J594" s="6"/>
      <c r="K594" s="6"/>
      <c r="O594" s="15"/>
      <c r="P594" s="15"/>
    </row>
    <row r="595">
      <c r="A595" s="6"/>
      <c r="B595" s="17"/>
      <c r="C595" s="6"/>
      <c r="D595" s="6"/>
      <c r="E595" s="12"/>
      <c r="F595" s="6"/>
      <c r="G595" s="6"/>
      <c r="H595" s="6"/>
      <c r="I595" s="6"/>
      <c r="J595" s="6"/>
      <c r="K595" s="6"/>
      <c r="O595" s="15"/>
      <c r="P595" s="15"/>
    </row>
    <row r="596">
      <c r="A596" s="6"/>
      <c r="B596" s="17"/>
      <c r="C596" s="6"/>
      <c r="D596" s="6"/>
      <c r="E596" s="12"/>
      <c r="F596" s="6"/>
      <c r="G596" s="6"/>
      <c r="H596" s="6"/>
      <c r="I596" s="6"/>
      <c r="J596" s="6"/>
      <c r="K596" s="6"/>
      <c r="O596" s="15"/>
      <c r="P596" s="15"/>
    </row>
    <row r="597">
      <c r="A597" s="6"/>
      <c r="B597" s="17"/>
      <c r="C597" s="6"/>
      <c r="D597" s="6"/>
      <c r="E597" s="12"/>
      <c r="F597" s="6"/>
      <c r="G597" s="6"/>
      <c r="H597" s="6"/>
      <c r="I597" s="6"/>
      <c r="J597" s="6"/>
      <c r="K597" s="6"/>
      <c r="O597" s="15"/>
      <c r="P597" s="15"/>
    </row>
    <row r="598">
      <c r="A598" s="6"/>
      <c r="B598" s="17"/>
      <c r="C598" s="6"/>
      <c r="D598" s="6"/>
      <c r="E598" s="12"/>
      <c r="F598" s="6"/>
      <c r="G598" s="6"/>
      <c r="H598" s="6"/>
      <c r="I598" s="6"/>
      <c r="J598" s="6"/>
      <c r="K598" s="6"/>
      <c r="O598" s="15"/>
      <c r="P598" s="15"/>
    </row>
    <row r="599">
      <c r="A599" s="6"/>
      <c r="B599" s="17"/>
      <c r="C599" s="6"/>
      <c r="D599" s="6"/>
      <c r="E599" s="12"/>
      <c r="F599" s="6"/>
      <c r="G599" s="6"/>
      <c r="H599" s="6"/>
      <c r="I599" s="6"/>
      <c r="J599" s="6"/>
      <c r="K599" s="6"/>
      <c r="O599" s="15"/>
      <c r="P599" s="15"/>
    </row>
    <row r="600">
      <c r="A600" s="6"/>
      <c r="B600" s="17"/>
      <c r="C600" s="6"/>
      <c r="D600" s="6"/>
      <c r="E600" s="12"/>
      <c r="F600" s="6"/>
      <c r="G600" s="6"/>
      <c r="H600" s="6"/>
      <c r="I600" s="6"/>
      <c r="J600" s="6"/>
      <c r="K600" s="6"/>
      <c r="O600" s="15"/>
      <c r="P600" s="15"/>
    </row>
    <row r="601">
      <c r="A601" s="6"/>
      <c r="B601" s="17"/>
      <c r="C601" s="6"/>
      <c r="D601" s="6"/>
      <c r="E601" s="12"/>
      <c r="F601" s="6"/>
      <c r="G601" s="6"/>
      <c r="H601" s="6"/>
      <c r="I601" s="6"/>
      <c r="J601" s="6"/>
      <c r="K601" s="6"/>
      <c r="O601" s="15"/>
      <c r="P601" s="15"/>
    </row>
    <row r="602">
      <c r="A602" s="6"/>
      <c r="B602" s="17"/>
      <c r="C602" s="6"/>
      <c r="D602" s="6"/>
      <c r="E602" s="12"/>
      <c r="F602" s="6"/>
      <c r="G602" s="6"/>
      <c r="H602" s="6"/>
      <c r="I602" s="6"/>
      <c r="J602" s="6"/>
      <c r="K602" s="6"/>
      <c r="O602" s="15"/>
      <c r="P602" s="15"/>
    </row>
    <row r="603">
      <c r="A603" s="6"/>
      <c r="B603" s="17"/>
      <c r="C603" s="6"/>
      <c r="D603" s="6"/>
      <c r="E603" s="12"/>
      <c r="F603" s="6"/>
      <c r="G603" s="6"/>
      <c r="H603" s="6"/>
      <c r="I603" s="6"/>
      <c r="J603" s="6"/>
      <c r="K603" s="6"/>
      <c r="O603" s="15"/>
      <c r="P603" s="15"/>
    </row>
    <row r="604">
      <c r="A604" s="6"/>
      <c r="B604" s="17"/>
      <c r="C604" s="6"/>
      <c r="D604" s="6"/>
      <c r="E604" s="12"/>
      <c r="F604" s="6"/>
      <c r="G604" s="6"/>
      <c r="H604" s="6"/>
      <c r="I604" s="6"/>
      <c r="J604" s="6"/>
      <c r="K604" s="6"/>
      <c r="O604" s="15"/>
      <c r="P604" s="15"/>
    </row>
    <row r="605">
      <c r="A605" s="6"/>
      <c r="B605" s="17"/>
      <c r="C605" s="6"/>
      <c r="D605" s="6"/>
      <c r="E605" s="12"/>
      <c r="F605" s="6"/>
      <c r="G605" s="6"/>
      <c r="H605" s="6"/>
      <c r="I605" s="6"/>
      <c r="J605" s="6"/>
      <c r="K605" s="6"/>
      <c r="O605" s="15"/>
      <c r="P605" s="15"/>
    </row>
    <row r="606">
      <c r="A606" s="6"/>
      <c r="B606" s="17"/>
      <c r="C606" s="6"/>
      <c r="D606" s="6"/>
      <c r="E606" s="12"/>
      <c r="F606" s="6"/>
      <c r="G606" s="6"/>
      <c r="H606" s="6"/>
      <c r="I606" s="6"/>
      <c r="J606" s="6"/>
      <c r="K606" s="6"/>
      <c r="O606" s="15"/>
      <c r="P606" s="15"/>
    </row>
    <row r="607">
      <c r="A607" s="6"/>
      <c r="B607" s="17"/>
      <c r="C607" s="6"/>
      <c r="D607" s="6"/>
      <c r="E607" s="12"/>
      <c r="F607" s="6"/>
      <c r="G607" s="6"/>
      <c r="H607" s="6"/>
      <c r="I607" s="6"/>
      <c r="J607" s="6"/>
      <c r="K607" s="6"/>
      <c r="O607" s="15"/>
      <c r="P607" s="15"/>
    </row>
    <row r="608">
      <c r="A608" s="6"/>
      <c r="B608" s="17"/>
      <c r="C608" s="6"/>
      <c r="D608" s="6"/>
      <c r="E608" s="12"/>
      <c r="F608" s="6"/>
      <c r="G608" s="6"/>
      <c r="H608" s="6"/>
      <c r="I608" s="6"/>
      <c r="J608" s="6"/>
      <c r="K608" s="6"/>
      <c r="O608" s="15"/>
      <c r="P608" s="15"/>
    </row>
    <row r="609">
      <c r="A609" s="6"/>
      <c r="B609" s="17"/>
      <c r="C609" s="6"/>
      <c r="D609" s="6"/>
      <c r="E609" s="12"/>
      <c r="F609" s="6"/>
      <c r="G609" s="6"/>
      <c r="H609" s="6"/>
      <c r="I609" s="6"/>
      <c r="J609" s="6"/>
      <c r="K609" s="6"/>
      <c r="O609" s="15"/>
      <c r="P609" s="15"/>
    </row>
    <row r="610">
      <c r="A610" s="6"/>
      <c r="B610" s="17"/>
      <c r="C610" s="6"/>
      <c r="D610" s="6"/>
      <c r="E610" s="12"/>
      <c r="F610" s="6"/>
      <c r="G610" s="6"/>
      <c r="H610" s="6"/>
      <c r="I610" s="6"/>
      <c r="J610" s="6"/>
      <c r="K610" s="6"/>
      <c r="O610" s="15"/>
      <c r="P610" s="15"/>
    </row>
    <row r="611">
      <c r="A611" s="6"/>
      <c r="B611" s="17"/>
      <c r="C611" s="6"/>
      <c r="D611" s="6"/>
      <c r="E611" s="12"/>
      <c r="F611" s="6"/>
      <c r="G611" s="6"/>
      <c r="H611" s="6"/>
      <c r="I611" s="6"/>
      <c r="J611" s="6"/>
      <c r="K611" s="6"/>
      <c r="O611" s="15"/>
      <c r="P611" s="15"/>
    </row>
    <row r="612">
      <c r="A612" s="6"/>
      <c r="B612" s="17"/>
      <c r="C612" s="6"/>
      <c r="D612" s="6"/>
      <c r="E612" s="12"/>
      <c r="F612" s="6"/>
      <c r="G612" s="6"/>
      <c r="H612" s="6"/>
      <c r="I612" s="6"/>
      <c r="J612" s="6"/>
      <c r="K612" s="6"/>
      <c r="O612" s="15"/>
      <c r="P612" s="15"/>
    </row>
    <row r="613">
      <c r="A613" s="6"/>
      <c r="B613" s="17"/>
      <c r="C613" s="6"/>
      <c r="D613" s="6"/>
      <c r="E613" s="12"/>
      <c r="F613" s="6"/>
      <c r="G613" s="6"/>
      <c r="H613" s="6"/>
      <c r="I613" s="6"/>
      <c r="J613" s="6"/>
      <c r="K613" s="6"/>
      <c r="O613" s="15"/>
      <c r="P613" s="15"/>
    </row>
    <row r="614">
      <c r="A614" s="6"/>
      <c r="B614" s="17"/>
      <c r="C614" s="6"/>
      <c r="D614" s="6"/>
      <c r="E614" s="12"/>
      <c r="F614" s="6"/>
      <c r="G614" s="6"/>
      <c r="H614" s="6"/>
      <c r="I614" s="6"/>
      <c r="J614" s="6"/>
      <c r="K614" s="6"/>
      <c r="O614" s="15"/>
      <c r="P614" s="15"/>
    </row>
    <row r="615">
      <c r="A615" s="6"/>
      <c r="B615" s="17"/>
      <c r="C615" s="6"/>
      <c r="D615" s="6"/>
      <c r="E615" s="12"/>
      <c r="F615" s="6"/>
      <c r="G615" s="6"/>
      <c r="H615" s="6"/>
      <c r="I615" s="6"/>
      <c r="J615" s="6"/>
      <c r="K615" s="6"/>
      <c r="O615" s="15"/>
      <c r="P615" s="15"/>
    </row>
    <row r="616">
      <c r="A616" s="6"/>
      <c r="B616" s="17"/>
      <c r="C616" s="6"/>
      <c r="D616" s="6"/>
      <c r="E616" s="12"/>
      <c r="F616" s="6"/>
      <c r="G616" s="6"/>
      <c r="H616" s="6"/>
      <c r="I616" s="6"/>
      <c r="J616" s="6"/>
      <c r="K616" s="6"/>
      <c r="O616" s="15"/>
      <c r="P616" s="15"/>
    </row>
    <row r="617">
      <c r="A617" s="6"/>
      <c r="B617" s="17"/>
      <c r="C617" s="6"/>
      <c r="D617" s="6"/>
      <c r="E617" s="12"/>
      <c r="F617" s="6"/>
      <c r="G617" s="6"/>
      <c r="H617" s="6"/>
      <c r="I617" s="6"/>
      <c r="J617" s="6"/>
      <c r="K617" s="6"/>
      <c r="O617" s="15"/>
      <c r="P617" s="15"/>
    </row>
    <row r="618">
      <c r="A618" s="6"/>
      <c r="B618" s="17"/>
      <c r="C618" s="6"/>
      <c r="D618" s="6"/>
      <c r="E618" s="12"/>
      <c r="F618" s="6"/>
      <c r="G618" s="6"/>
      <c r="H618" s="6"/>
      <c r="I618" s="6"/>
      <c r="J618" s="6"/>
      <c r="K618" s="6"/>
      <c r="O618" s="15"/>
      <c r="P618" s="15"/>
    </row>
    <row r="619">
      <c r="A619" s="6"/>
      <c r="B619" s="17"/>
      <c r="C619" s="6"/>
      <c r="D619" s="6"/>
      <c r="E619" s="12"/>
      <c r="F619" s="6"/>
      <c r="G619" s="6"/>
      <c r="H619" s="6"/>
      <c r="I619" s="6"/>
      <c r="J619" s="6"/>
      <c r="K619" s="6"/>
      <c r="O619" s="15"/>
      <c r="P619" s="15"/>
    </row>
    <row r="620">
      <c r="A620" s="6"/>
      <c r="B620" s="17"/>
      <c r="C620" s="6"/>
      <c r="D620" s="6"/>
      <c r="E620" s="12"/>
      <c r="F620" s="6"/>
      <c r="G620" s="6"/>
      <c r="H620" s="6"/>
      <c r="I620" s="6"/>
      <c r="J620" s="6"/>
      <c r="K620" s="6"/>
      <c r="O620" s="15"/>
      <c r="P620" s="15"/>
    </row>
    <row r="621">
      <c r="A621" s="6"/>
      <c r="B621" s="17"/>
      <c r="C621" s="6"/>
      <c r="D621" s="6"/>
      <c r="E621" s="12"/>
      <c r="F621" s="6"/>
      <c r="G621" s="6"/>
      <c r="H621" s="6"/>
      <c r="I621" s="6"/>
      <c r="J621" s="6"/>
      <c r="K621" s="6"/>
      <c r="O621" s="15"/>
      <c r="P621" s="15"/>
    </row>
    <row r="622">
      <c r="A622" s="6"/>
      <c r="B622" s="17"/>
      <c r="C622" s="6"/>
      <c r="D622" s="6"/>
      <c r="E622" s="12"/>
      <c r="F622" s="6"/>
      <c r="G622" s="6"/>
      <c r="H622" s="6"/>
      <c r="I622" s="6"/>
      <c r="J622" s="6"/>
      <c r="K622" s="6"/>
      <c r="O622" s="15"/>
      <c r="P622" s="15"/>
    </row>
    <row r="623">
      <c r="A623" s="6"/>
      <c r="B623" s="17"/>
      <c r="C623" s="6"/>
      <c r="D623" s="6"/>
      <c r="E623" s="12"/>
      <c r="F623" s="6"/>
      <c r="G623" s="6"/>
      <c r="H623" s="6"/>
      <c r="I623" s="6"/>
      <c r="J623" s="6"/>
      <c r="K623" s="6"/>
      <c r="O623" s="15"/>
      <c r="P623" s="15"/>
    </row>
    <row r="624">
      <c r="A624" s="6"/>
      <c r="B624" s="17"/>
      <c r="C624" s="6"/>
      <c r="D624" s="6"/>
      <c r="E624" s="12"/>
      <c r="F624" s="6"/>
      <c r="G624" s="6"/>
      <c r="H624" s="6"/>
      <c r="I624" s="6"/>
      <c r="J624" s="6"/>
      <c r="K624" s="6"/>
      <c r="O624" s="15"/>
      <c r="P624" s="15"/>
    </row>
    <row r="625">
      <c r="A625" s="6"/>
      <c r="B625" s="17"/>
      <c r="C625" s="6"/>
      <c r="D625" s="6"/>
      <c r="E625" s="12"/>
      <c r="F625" s="6"/>
      <c r="G625" s="6"/>
      <c r="H625" s="6"/>
      <c r="I625" s="6"/>
      <c r="J625" s="6"/>
      <c r="K625" s="6"/>
      <c r="O625" s="15"/>
      <c r="P625" s="15"/>
    </row>
    <row r="626">
      <c r="A626" s="6"/>
      <c r="B626" s="17"/>
      <c r="C626" s="6"/>
      <c r="D626" s="6"/>
      <c r="E626" s="12"/>
      <c r="F626" s="6"/>
      <c r="G626" s="6"/>
      <c r="H626" s="6"/>
      <c r="I626" s="6"/>
      <c r="J626" s="6"/>
      <c r="K626" s="6"/>
      <c r="O626" s="15"/>
      <c r="P626" s="15"/>
    </row>
    <row r="627">
      <c r="A627" s="6"/>
      <c r="B627" s="17"/>
      <c r="C627" s="6"/>
      <c r="D627" s="6"/>
      <c r="E627" s="12"/>
      <c r="F627" s="6"/>
      <c r="G627" s="6"/>
      <c r="H627" s="6"/>
      <c r="I627" s="6"/>
      <c r="J627" s="6"/>
      <c r="K627" s="6"/>
      <c r="O627" s="15"/>
      <c r="P627" s="15"/>
    </row>
    <row r="628">
      <c r="A628" s="6"/>
      <c r="B628" s="17"/>
      <c r="C628" s="6"/>
      <c r="D628" s="6"/>
      <c r="E628" s="12"/>
      <c r="F628" s="6"/>
      <c r="G628" s="6"/>
      <c r="H628" s="6"/>
      <c r="I628" s="6"/>
      <c r="J628" s="6"/>
      <c r="K628" s="6"/>
      <c r="O628" s="15"/>
      <c r="P628" s="15"/>
    </row>
    <row r="629">
      <c r="A629" s="6"/>
      <c r="B629" s="17"/>
      <c r="C629" s="6"/>
      <c r="D629" s="6"/>
      <c r="E629" s="12"/>
      <c r="F629" s="6"/>
      <c r="G629" s="6"/>
      <c r="H629" s="6"/>
      <c r="I629" s="6"/>
      <c r="J629" s="6"/>
      <c r="K629" s="6"/>
      <c r="O629" s="15"/>
      <c r="P629" s="15"/>
    </row>
    <row r="630">
      <c r="A630" s="6"/>
      <c r="B630" s="17"/>
      <c r="C630" s="6"/>
      <c r="D630" s="6"/>
      <c r="E630" s="12"/>
      <c r="F630" s="6"/>
      <c r="G630" s="6"/>
      <c r="H630" s="6"/>
      <c r="I630" s="6"/>
      <c r="J630" s="6"/>
      <c r="K630" s="6"/>
      <c r="O630" s="15"/>
      <c r="P630" s="15"/>
    </row>
    <row r="631">
      <c r="A631" s="6"/>
      <c r="B631" s="17"/>
      <c r="C631" s="6"/>
      <c r="D631" s="6"/>
      <c r="E631" s="12"/>
      <c r="F631" s="6"/>
      <c r="G631" s="6"/>
      <c r="H631" s="6"/>
      <c r="I631" s="6"/>
      <c r="J631" s="6"/>
      <c r="K631" s="6"/>
      <c r="O631" s="15"/>
      <c r="P631" s="15"/>
    </row>
    <row r="632">
      <c r="A632" s="6"/>
      <c r="B632" s="17"/>
      <c r="C632" s="6"/>
      <c r="D632" s="6"/>
      <c r="E632" s="12"/>
      <c r="F632" s="6"/>
      <c r="G632" s="6"/>
      <c r="H632" s="6"/>
      <c r="I632" s="6"/>
      <c r="J632" s="6"/>
      <c r="K632" s="6"/>
      <c r="O632" s="15"/>
      <c r="P632" s="15"/>
    </row>
    <row r="633">
      <c r="A633" s="6"/>
      <c r="B633" s="17"/>
      <c r="C633" s="6"/>
      <c r="D633" s="6"/>
      <c r="E633" s="12"/>
      <c r="F633" s="6"/>
      <c r="G633" s="6"/>
      <c r="H633" s="6"/>
      <c r="I633" s="6"/>
      <c r="J633" s="6"/>
      <c r="K633" s="6"/>
      <c r="O633" s="15"/>
      <c r="P633" s="15"/>
    </row>
    <row r="634">
      <c r="A634" s="6"/>
      <c r="B634" s="17"/>
      <c r="C634" s="6"/>
      <c r="D634" s="6"/>
      <c r="E634" s="12"/>
      <c r="F634" s="6"/>
      <c r="G634" s="6"/>
      <c r="H634" s="6"/>
      <c r="I634" s="6"/>
      <c r="J634" s="6"/>
      <c r="K634" s="6"/>
      <c r="O634" s="15"/>
      <c r="P634" s="15"/>
    </row>
    <row r="635">
      <c r="A635" s="6"/>
      <c r="B635" s="17"/>
      <c r="C635" s="6"/>
      <c r="D635" s="6"/>
      <c r="E635" s="12"/>
      <c r="F635" s="6"/>
      <c r="G635" s="6"/>
      <c r="H635" s="6"/>
      <c r="I635" s="6"/>
      <c r="J635" s="6"/>
      <c r="K635" s="6"/>
      <c r="O635" s="15"/>
      <c r="P635" s="15"/>
    </row>
    <row r="636">
      <c r="A636" s="6"/>
      <c r="B636" s="17"/>
      <c r="C636" s="6"/>
      <c r="D636" s="6"/>
      <c r="E636" s="12"/>
      <c r="F636" s="6"/>
      <c r="G636" s="6"/>
      <c r="H636" s="6"/>
      <c r="I636" s="6"/>
      <c r="J636" s="6"/>
      <c r="K636" s="6"/>
      <c r="O636" s="15"/>
      <c r="P636" s="15"/>
    </row>
    <row r="637">
      <c r="A637" s="6"/>
      <c r="B637" s="17"/>
      <c r="C637" s="6"/>
      <c r="D637" s="6"/>
      <c r="E637" s="12"/>
      <c r="F637" s="6"/>
      <c r="G637" s="6"/>
      <c r="H637" s="6"/>
      <c r="I637" s="6"/>
      <c r="J637" s="6"/>
      <c r="K637" s="6"/>
      <c r="O637" s="15"/>
      <c r="P637" s="15"/>
    </row>
    <row r="638">
      <c r="A638" s="6"/>
      <c r="B638" s="17"/>
      <c r="C638" s="6"/>
      <c r="D638" s="6"/>
      <c r="E638" s="12"/>
      <c r="F638" s="6"/>
      <c r="G638" s="6"/>
      <c r="H638" s="6"/>
      <c r="I638" s="6"/>
      <c r="J638" s="6"/>
      <c r="K638" s="6"/>
      <c r="O638" s="15"/>
      <c r="P638" s="15"/>
    </row>
    <row r="639">
      <c r="A639" s="6"/>
      <c r="B639" s="17"/>
      <c r="C639" s="6"/>
      <c r="D639" s="6"/>
      <c r="E639" s="12"/>
      <c r="F639" s="6"/>
      <c r="G639" s="6"/>
      <c r="H639" s="6"/>
      <c r="I639" s="6"/>
      <c r="J639" s="6"/>
      <c r="K639" s="6"/>
      <c r="O639" s="15"/>
      <c r="P639" s="15"/>
    </row>
    <row r="640">
      <c r="A640" s="6"/>
      <c r="B640" s="17"/>
      <c r="C640" s="6"/>
      <c r="D640" s="6"/>
      <c r="E640" s="12"/>
      <c r="F640" s="6"/>
      <c r="G640" s="6"/>
      <c r="H640" s="6"/>
      <c r="I640" s="6"/>
      <c r="J640" s="6"/>
      <c r="K640" s="6"/>
      <c r="O640" s="15"/>
      <c r="P640" s="15"/>
    </row>
    <row r="641">
      <c r="A641" s="6"/>
      <c r="B641" s="17"/>
      <c r="C641" s="6"/>
      <c r="D641" s="6"/>
      <c r="E641" s="12"/>
      <c r="F641" s="6"/>
      <c r="G641" s="6"/>
      <c r="H641" s="6"/>
      <c r="I641" s="6"/>
      <c r="J641" s="6"/>
      <c r="K641" s="6"/>
      <c r="O641" s="15"/>
      <c r="P641" s="15"/>
    </row>
    <row r="642">
      <c r="A642" s="6"/>
      <c r="B642" s="17"/>
      <c r="C642" s="6"/>
      <c r="D642" s="6"/>
      <c r="E642" s="12"/>
      <c r="F642" s="6"/>
      <c r="G642" s="6"/>
      <c r="H642" s="6"/>
      <c r="I642" s="6"/>
      <c r="J642" s="6"/>
      <c r="K642" s="6"/>
      <c r="O642" s="15"/>
      <c r="P642" s="15"/>
    </row>
    <row r="643">
      <c r="A643" s="6"/>
      <c r="B643" s="17"/>
      <c r="C643" s="6"/>
      <c r="D643" s="6"/>
      <c r="E643" s="12"/>
      <c r="F643" s="6"/>
      <c r="G643" s="6"/>
      <c r="H643" s="6"/>
      <c r="I643" s="6"/>
      <c r="J643" s="6"/>
      <c r="K643" s="6"/>
      <c r="O643" s="15"/>
      <c r="P643" s="15"/>
    </row>
    <row r="644">
      <c r="A644" s="6"/>
      <c r="B644" s="17"/>
      <c r="C644" s="6"/>
      <c r="D644" s="6"/>
      <c r="E644" s="12"/>
      <c r="F644" s="6"/>
      <c r="G644" s="6"/>
      <c r="H644" s="6"/>
      <c r="I644" s="6"/>
      <c r="J644" s="6"/>
      <c r="K644" s="6"/>
      <c r="O644" s="15"/>
      <c r="P644" s="15"/>
    </row>
    <row r="645">
      <c r="A645" s="6"/>
      <c r="B645" s="17"/>
      <c r="C645" s="6"/>
      <c r="D645" s="6"/>
      <c r="E645" s="12"/>
      <c r="F645" s="6"/>
      <c r="G645" s="6"/>
      <c r="H645" s="6"/>
      <c r="I645" s="6"/>
      <c r="J645" s="6"/>
      <c r="K645" s="6"/>
      <c r="O645" s="15"/>
      <c r="P645" s="15"/>
    </row>
    <row r="646">
      <c r="A646" s="6"/>
      <c r="B646" s="17"/>
      <c r="C646" s="6"/>
      <c r="D646" s="6"/>
      <c r="E646" s="12"/>
      <c r="F646" s="6"/>
      <c r="G646" s="6"/>
      <c r="H646" s="6"/>
      <c r="I646" s="6"/>
      <c r="J646" s="6"/>
      <c r="K646" s="6"/>
      <c r="O646" s="15"/>
      <c r="P646" s="15"/>
    </row>
    <row r="647">
      <c r="A647" s="6"/>
      <c r="B647" s="17"/>
      <c r="C647" s="6"/>
      <c r="D647" s="6"/>
      <c r="E647" s="12"/>
      <c r="F647" s="6"/>
      <c r="G647" s="6"/>
      <c r="H647" s="6"/>
      <c r="I647" s="6"/>
      <c r="J647" s="6"/>
      <c r="K647" s="6"/>
      <c r="O647" s="15"/>
      <c r="P647" s="15"/>
    </row>
    <row r="648">
      <c r="A648" s="6"/>
      <c r="B648" s="17"/>
      <c r="C648" s="6"/>
      <c r="D648" s="6"/>
      <c r="E648" s="12"/>
      <c r="F648" s="6"/>
      <c r="G648" s="6"/>
      <c r="H648" s="6"/>
      <c r="I648" s="6"/>
      <c r="J648" s="6"/>
      <c r="K648" s="6"/>
      <c r="O648" s="15"/>
      <c r="P648" s="15"/>
    </row>
    <row r="649">
      <c r="A649" s="6"/>
      <c r="B649" s="17"/>
      <c r="C649" s="6"/>
      <c r="D649" s="6"/>
      <c r="E649" s="12"/>
      <c r="F649" s="6"/>
      <c r="G649" s="6"/>
      <c r="H649" s="6"/>
      <c r="I649" s="6"/>
      <c r="J649" s="6"/>
      <c r="K649" s="6"/>
      <c r="O649" s="15"/>
      <c r="P649" s="15"/>
    </row>
    <row r="650">
      <c r="A650" s="6"/>
      <c r="B650" s="17"/>
      <c r="C650" s="6"/>
      <c r="D650" s="6"/>
      <c r="E650" s="12"/>
      <c r="F650" s="6"/>
      <c r="G650" s="6"/>
      <c r="H650" s="6"/>
      <c r="I650" s="6"/>
      <c r="J650" s="6"/>
      <c r="K650" s="6"/>
      <c r="O650" s="15"/>
      <c r="P650" s="15"/>
    </row>
    <row r="651">
      <c r="A651" s="6"/>
      <c r="B651" s="17"/>
      <c r="C651" s="6"/>
      <c r="D651" s="6"/>
      <c r="E651" s="12"/>
      <c r="F651" s="6"/>
      <c r="G651" s="6"/>
      <c r="H651" s="6"/>
      <c r="I651" s="6"/>
      <c r="J651" s="6"/>
      <c r="K651" s="6"/>
      <c r="O651" s="15"/>
      <c r="P651" s="15"/>
    </row>
    <row r="652">
      <c r="A652" s="6"/>
      <c r="B652" s="17"/>
      <c r="C652" s="6"/>
      <c r="D652" s="6"/>
      <c r="E652" s="12"/>
      <c r="F652" s="6"/>
      <c r="G652" s="6"/>
      <c r="H652" s="6"/>
      <c r="I652" s="6"/>
      <c r="J652" s="6"/>
      <c r="K652" s="6"/>
      <c r="O652" s="15"/>
      <c r="P652" s="15"/>
    </row>
    <row r="653">
      <c r="A653" s="6"/>
      <c r="B653" s="17"/>
      <c r="C653" s="6"/>
      <c r="D653" s="6"/>
      <c r="E653" s="12"/>
      <c r="F653" s="6"/>
      <c r="G653" s="6"/>
      <c r="H653" s="6"/>
      <c r="I653" s="6"/>
      <c r="J653" s="6"/>
      <c r="K653" s="6"/>
      <c r="O653" s="15"/>
      <c r="P653" s="15"/>
    </row>
    <row r="654">
      <c r="A654" s="6"/>
      <c r="B654" s="17"/>
      <c r="C654" s="6"/>
      <c r="D654" s="6"/>
      <c r="E654" s="12"/>
      <c r="F654" s="6"/>
      <c r="G654" s="6"/>
      <c r="H654" s="6"/>
      <c r="I654" s="6"/>
      <c r="J654" s="6"/>
      <c r="K654" s="6"/>
      <c r="O654" s="15"/>
      <c r="P654" s="15"/>
    </row>
    <row r="655">
      <c r="A655" s="6"/>
      <c r="B655" s="17"/>
      <c r="C655" s="6"/>
      <c r="D655" s="6"/>
      <c r="E655" s="12"/>
      <c r="F655" s="6"/>
      <c r="G655" s="6"/>
      <c r="H655" s="6"/>
      <c r="I655" s="6"/>
      <c r="J655" s="6"/>
      <c r="K655" s="6"/>
      <c r="O655" s="15"/>
      <c r="P655" s="15"/>
    </row>
    <row r="656">
      <c r="A656" s="6"/>
      <c r="B656" s="17"/>
      <c r="C656" s="6"/>
      <c r="D656" s="6"/>
      <c r="E656" s="12"/>
      <c r="F656" s="6"/>
      <c r="G656" s="6"/>
      <c r="H656" s="6"/>
      <c r="I656" s="6"/>
      <c r="J656" s="6"/>
      <c r="K656" s="6"/>
      <c r="O656" s="15"/>
      <c r="P656" s="15"/>
    </row>
    <row r="657">
      <c r="A657" s="6"/>
      <c r="B657" s="17"/>
      <c r="C657" s="6"/>
      <c r="D657" s="6"/>
      <c r="E657" s="12"/>
      <c r="F657" s="6"/>
      <c r="G657" s="6"/>
      <c r="H657" s="6"/>
      <c r="I657" s="6"/>
      <c r="J657" s="6"/>
      <c r="K657" s="6"/>
      <c r="O657" s="15"/>
      <c r="P657" s="15"/>
    </row>
    <row r="658">
      <c r="A658" s="6"/>
      <c r="B658" s="17"/>
      <c r="C658" s="6"/>
      <c r="D658" s="6"/>
      <c r="E658" s="12"/>
      <c r="F658" s="6"/>
      <c r="G658" s="6"/>
      <c r="H658" s="6"/>
      <c r="I658" s="6"/>
      <c r="J658" s="6"/>
      <c r="K658" s="6"/>
      <c r="O658" s="15"/>
      <c r="P658" s="15"/>
    </row>
    <row r="659">
      <c r="A659" s="6"/>
      <c r="B659" s="17"/>
      <c r="C659" s="6"/>
      <c r="D659" s="6"/>
      <c r="E659" s="12"/>
      <c r="F659" s="6"/>
      <c r="G659" s="6"/>
      <c r="H659" s="6"/>
      <c r="I659" s="6"/>
      <c r="J659" s="6"/>
      <c r="K659" s="6"/>
      <c r="O659" s="15"/>
      <c r="P659" s="15"/>
    </row>
    <row r="660">
      <c r="A660" s="6"/>
      <c r="B660" s="17"/>
      <c r="C660" s="6"/>
      <c r="D660" s="6"/>
      <c r="E660" s="12"/>
      <c r="F660" s="6"/>
      <c r="G660" s="6"/>
      <c r="H660" s="6"/>
      <c r="I660" s="6"/>
      <c r="J660" s="6"/>
      <c r="K660" s="6"/>
      <c r="O660" s="15"/>
      <c r="P660" s="15"/>
    </row>
    <row r="661">
      <c r="A661" s="6"/>
      <c r="B661" s="17"/>
      <c r="C661" s="6"/>
      <c r="D661" s="6"/>
      <c r="E661" s="12"/>
      <c r="F661" s="6"/>
      <c r="G661" s="6"/>
      <c r="H661" s="6"/>
      <c r="I661" s="6"/>
      <c r="J661" s="6"/>
      <c r="K661" s="6"/>
      <c r="O661" s="15"/>
      <c r="P661" s="15"/>
    </row>
    <row r="662">
      <c r="A662" s="6"/>
      <c r="B662" s="17"/>
      <c r="C662" s="6"/>
      <c r="D662" s="6"/>
      <c r="E662" s="12"/>
      <c r="F662" s="6"/>
      <c r="G662" s="6"/>
      <c r="H662" s="6"/>
      <c r="I662" s="6"/>
      <c r="J662" s="6"/>
      <c r="K662" s="6"/>
      <c r="O662" s="15"/>
      <c r="P662" s="15"/>
    </row>
    <row r="663">
      <c r="A663" s="6"/>
      <c r="B663" s="17"/>
      <c r="C663" s="6"/>
      <c r="D663" s="6"/>
      <c r="E663" s="12"/>
      <c r="F663" s="6"/>
      <c r="G663" s="6"/>
      <c r="H663" s="6"/>
      <c r="I663" s="6"/>
      <c r="J663" s="6"/>
      <c r="K663" s="6"/>
      <c r="O663" s="15"/>
      <c r="P663" s="15"/>
    </row>
    <row r="664">
      <c r="A664" s="6"/>
      <c r="B664" s="17"/>
      <c r="C664" s="6"/>
      <c r="D664" s="6"/>
      <c r="E664" s="12"/>
      <c r="F664" s="6"/>
      <c r="G664" s="6"/>
      <c r="H664" s="6"/>
      <c r="I664" s="6"/>
      <c r="J664" s="6"/>
      <c r="K664" s="6"/>
      <c r="O664" s="15"/>
      <c r="P664" s="15"/>
    </row>
    <row r="665">
      <c r="A665" s="6"/>
      <c r="B665" s="17"/>
      <c r="C665" s="6"/>
      <c r="D665" s="6"/>
      <c r="E665" s="12"/>
      <c r="F665" s="6"/>
      <c r="G665" s="6"/>
      <c r="H665" s="6"/>
      <c r="I665" s="6"/>
      <c r="J665" s="6"/>
      <c r="K665" s="6"/>
      <c r="O665" s="15"/>
      <c r="P665" s="15"/>
    </row>
    <row r="666">
      <c r="A666" s="6"/>
      <c r="B666" s="17"/>
      <c r="C666" s="6"/>
      <c r="D666" s="6"/>
      <c r="E666" s="12"/>
      <c r="F666" s="6"/>
      <c r="G666" s="6"/>
      <c r="H666" s="6"/>
      <c r="I666" s="6"/>
      <c r="J666" s="6"/>
      <c r="K666" s="6"/>
      <c r="O666" s="15"/>
      <c r="P666" s="15"/>
    </row>
    <row r="667">
      <c r="A667" s="6"/>
      <c r="B667" s="17"/>
      <c r="C667" s="6"/>
      <c r="D667" s="6"/>
      <c r="E667" s="12"/>
      <c r="F667" s="6"/>
      <c r="G667" s="6"/>
      <c r="H667" s="6"/>
      <c r="I667" s="6"/>
      <c r="J667" s="6"/>
      <c r="K667" s="6"/>
      <c r="O667" s="15"/>
      <c r="P667" s="15"/>
    </row>
    <row r="668">
      <c r="A668" s="6"/>
      <c r="B668" s="17"/>
      <c r="C668" s="6"/>
      <c r="D668" s="6"/>
      <c r="E668" s="12"/>
      <c r="F668" s="6"/>
      <c r="G668" s="6"/>
      <c r="H668" s="6"/>
      <c r="I668" s="6"/>
      <c r="J668" s="6"/>
      <c r="K668" s="6"/>
      <c r="O668" s="15"/>
      <c r="P668" s="15"/>
    </row>
    <row r="669">
      <c r="A669" s="6"/>
      <c r="B669" s="17"/>
      <c r="C669" s="6"/>
      <c r="D669" s="6"/>
      <c r="E669" s="12"/>
      <c r="F669" s="6"/>
      <c r="G669" s="6"/>
      <c r="H669" s="6"/>
      <c r="I669" s="6"/>
      <c r="J669" s="6"/>
      <c r="K669" s="6"/>
      <c r="O669" s="15"/>
      <c r="P669" s="15"/>
    </row>
    <row r="670">
      <c r="A670" s="6"/>
      <c r="B670" s="17"/>
      <c r="C670" s="6"/>
      <c r="D670" s="6"/>
      <c r="E670" s="12"/>
      <c r="F670" s="6"/>
      <c r="G670" s="6"/>
      <c r="H670" s="6"/>
      <c r="I670" s="6"/>
      <c r="J670" s="6"/>
      <c r="K670" s="6"/>
      <c r="O670" s="15"/>
      <c r="P670" s="15"/>
    </row>
    <row r="671">
      <c r="A671" s="6"/>
      <c r="B671" s="17"/>
      <c r="C671" s="6"/>
      <c r="D671" s="6"/>
      <c r="E671" s="12"/>
      <c r="F671" s="6"/>
      <c r="G671" s="6"/>
      <c r="H671" s="6"/>
      <c r="I671" s="6"/>
      <c r="J671" s="6"/>
      <c r="K671" s="6"/>
      <c r="O671" s="15"/>
      <c r="P671" s="15"/>
    </row>
    <row r="672">
      <c r="A672" s="6"/>
      <c r="B672" s="17"/>
      <c r="C672" s="6"/>
      <c r="D672" s="6"/>
      <c r="E672" s="12"/>
      <c r="F672" s="6"/>
      <c r="G672" s="6"/>
      <c r="H672" s="6"/>
      <c r="I672" s="6"/>
      <c r="J672" s="6"/>
      <c r="K672" s="6"/>
      <c r="O672" s="15"/>
      <c r="P672" s="15"/>
    </row>
    <row r="673">
      <c r="A673" s="6"/>
      <c r="B673" s="17"/>
      <c r="C673" s="6"/>
      <c r="D673" s="6"/>
      <c r="E673" s="12"/>
      <c r="F673" s="6"/>
      <c r="G673" s="6"/>
      <c r="H673" s="6"/>
      <c r="I673" s="6"/>
      <c r="J673" s="6"/>
      <c r="K673" s="6"/>
      <c r="O673" s="15"/>
      <c r="P673" s="15"/>
    </row>
    <row r="674">
      <c r="A674" s="6"/>
      <c r="B674" s="17"/>
      <c r="C674" s="6"/>
      <c r="D674" s="6"/>
      <c r="E674" s="12"/>
      <c r="F674" s="6"/>
      <c r="G674" s="6"/>
      <c r="H674" s="6"/>
      <c r="I674" s="6"/>
      <c r="J674" s="6"/>
      <c r="K674" s="6"/>
      <c r="O674" s="15"/>
      <c r="P674" s="15"/>
    </row>
    <row r="675">
      <c r="A675" s="6"/>
      <c r="B675" s="17"/>
      <c r="C675" s="6"/>
      <c r="D675" s="6"/>
      <c r="E675" s="12"/>
      <c r="F675" s="6"/>
      <c r="G675" s="6"/>
      <c r="H675" s="6"/>
      <c r="I675" s="6"/>
      <c r="J675" s="6"/>
      <c r="K675" s="6"/>
      <c r="O675" s="15"/>
      <c r="P675" s="15"/>
    </row>
    <row r="676">
      <c r="A676" s="6"/>
      <c r="B676" s="17"/>
      <c r="C676" s="6"/>
      <c r="D676" s="6"/>
      <c r="E676" s="12"/>
      <c r="F676" s="6"/>
      <c r="G676" s="6"/>
      <c r="H676" s="6"/>
      <c r="I676" s="6"/>
      <c r="J676" s="6"/>
      <c r="K676" s="6"/>
      <c r="O676" s="15"/>
      <c r="P676" s="15"/>
    </row>
    <row r="677">
      <c r="A677" s="6"/>
      <c r="B677" s="17"/>
      <c r="C677" s="6"/>
      <c r="D677" s="6"/>
      <c r="E677" s="12"/>
      <c r="F677" s="6"/>
      <c r="G677" s="6"/>
      <c r="H677" s="6"/>
      <c r="I677" s="6"/>
      <c r="J677" s="6"/>
      <c r="K677" s="6"/>
      <c r="O677" s="15"/>
      <c r="P677" s="15"/>
    </row>
    <row r="678">
      <c r="A678" s="6"/>
      <c r="B678" s="17"/>
      <c r="C678" s="6"/>
      <c r="D678" s="6"/>
      <c r="E678" s="12"/>
      <c r="F678" s="6"/>
      <c r="G678" s="6"/>
      <c r="H678" s="6"/>
      <c r="I678" s="6"/>
      <c r="J678" s="6"/>
      <c r="K678" s="6"/>
      <c r="O678" s="15"/>
      <c r="P678" s="15"/>
    </row>
    <row r="679">
      <c r="A679" s="6"/>
      <c r="B679" s="17"/>
      <c r="C679" s="6"/>
      <c r="D679" s="6"/>
      <c r="E679" s="12"/>
      <c r="F679" s="6"/>
      <c r="G679" s="6"/>
      <c r="H679" s="6"/>
      <c r="I679" s="6"/>
      <c r="J679" s="6"/>
      <c r="K679" s="6"/>
      <c r="O679" s="15"/>
      <c r="P679" s="15"/>
    </row>
    <row r="680">
      <c r="A680" s="6"/>
      <c r="B680" s="17"/>
      <c r="C680" s="6"/>
      <c r="D680" s="6"/>
      <c r="E680" s="12"/>
      <c r="F680" s="6"/>
      <c r="G680" s="6"/>
      <c r="H680" s="6"/>
      <c r="I680" s="6"/>
      <c r="J680" s="6"/>
      <c r="K680" s="6"/>
      <c r="O680" s="15"/>
      <c r="P680" s="15"/>
    </row>
    <row r="681">
      <c r="A681" s="6"/>
      <c r="B681" s="17"/>
      <c r="C681" s="6"/>
      <c r="D681" s="6"/>
      <c r="E681" s="12"/>
      <c r="F681" s="6"/>
      <c r="G681" s="6"/>
      <c r="H681" s="6"/>
      <c r="I681" s="6"/>
      <c r="J681" s="6"/>
      <c r="K681" s="6"/>
      <c r="O681" s="15"/>
      <c r="P681" s="15"/>
    </row>
    <row r="682">
      <c r="A682" s="6"/>
      <c r="B682" s="17"/>
      <c r="C682" s="6"/>
      <c r="D682" s="6"/>
      <c r="E682" s="12"/>
      <c r="F682" s="6"/>
      <c r="G682" s="6"/>
      <c r="H682" s="6"/>
      <c r="I682" s="6"/>
      <c r="J682" s="6"/>
      <c r="K682" s="6"/>
      <c r="O682" s="15"/>
      <c r="P682" s="15"/>
    </row>
    <row r="683">
      <c r="A683" s="6"/>
      <c r="B683" s="17"/>
      <c r="C683" s="6"/>
      <c r="D683" s="6"/>
      <c r="E683" s="12"/>
      <c r="F683" s="6"/>
      <c r="G683" s="6"/>
      <c r="H683" s="6"/>
      <c r="I683" s="6"/>
      <c r="J683" s="6"/>
      <c r="K683" s="6"/>
      <c r="O683" s="15"/>
      <c r="P683" s="15"/>
    </row>
    <row r="684">
      <c r="A684" s="6"/>
      <c r="B684" s="17"/>
      <c r="C684" s="6"/>
      <c r="D684" s="6"/>
      <c r="E684" s="12"/>
      <c r="F684" s="6"/>
      <c r="G684" s="6"/>
      <c r="H684" s="6"/>
      <c r="I684" s="6"/>
      <c r="J684" s="6"/>
      <c r="K684" s="6"/>
      <c r="O684" s="15"/>
      <c r="P684" s="15"/>
    </row>
    <row r="685">
      <c r="A685" s="6"/>
      <c r="B685" s="17"/>
      <c r="C685" s="6"/>
      <c r="D685" s="6"/>
      <c r="E685" s="12"/>
      <c r="F685" s="6"/>
      <c r="G685" s="6"/>
      <c r="H685" s="6"/>
      <c r="I685" s="6"/>
      <c r="J685" s="6"/>
      <c r="K685" s="6"/>
      <c r="O685" s="15"/>
      <c r="P685" s="15"/>
    </row>
    <row r="686">
      <c r="A686" s="6"/>
      <c r="B686" s="17"/>
      <c r="C686" s="6"/>
      <c r="D686" s="6"/>
      <c r="E686" s="12"/>
      <c r="F686" s="6"/>
      <c r="G686" s="6"/>
      <c r="H686" s="6"/>
      <c r="I686" s="6"/>
      <c r="J686" s="6"/>
      <c r="K686" s="6"/>
      <c r="O686" s="15"/>
      <c r="P686" s="15"/>
    </row>
    <row r="687">
      <c r="A687" s="6"/>
      <c r="B687" s="17"/>
      <c r="C687" s="6"/>
      <c r="D687" s="6"/>
      <c r="E687" s="12"/>
      <c r="F687" s="6"/>
      <c r="G687" s="6"/>
      <c r="H687" s="6"/>
      <c r="I687" s="6"/>
      <c r="J687" s="6"/>
      <c r="K687" s="6"/>
      <c r="O687" s="15"/>
      <c r="P687" s="15"/>
    </row>
    <row r="688">
      <c r="A688" s="6"/>
      <c r="B688" s="17"/>
      <c r="C688" s="6"/>
      <c r="D688" s="6"/>
      <c r="E688" s="12"/>
      <c r="F688" s="6"/>
      <c r="G688" s="6"/>
      <c r="H688" s="6"/>
      <c r="I688" s="6"/>
      <c r="J688" s="6"/>
      <c r="K688" s="6"/>
      <c r="O688" s="15"/>
      <c r="P688" s="15"/>
    </row>
    <row r="689">
      <c r="A689" s="6"/>
      <c r="B689" s="17"/>
      <c r="C689" s="6"/>
      <c r="D689" s="6"/>
      <c r="E689" s="12"/>
      <c r="F689" s="6"/>
      <c r="G689" s="6"/>
      <c r="H689" s="6"/>
      <c r="I689" s="6"/>
      <c r="J689" s="6"/>
      <c r="K689" s="6"/>
      <c r="O689" s="15"/>
      <c r="P689" s="15"/>
    </row>
    <row r="690">
      <c r="A690" s="6"/>
      <c r="B690" s="17"/>
      <c r="C690" s="6"/>
      <c r="D690" s="6"/>
      <c r="E690" s="12"/>
      <c r="F690" s="6"/>
      <c r="G690" s="6"/>
      <c r="H690" s="6"/>
      <c r="I690" s="6"/>
      <c r="J690" s="6"/>
      <c r="K690" s="6"/>
      <c r="O690" s="15"/>
      <c r="P690" s="15"/>
    </row>
    <row r="691">
      <c r="A691" s="6"/>
      <c r="B691" s="17"/>
      <c r="C691" s="6"/>
      <c r="D691" s="6"/>
      <c r="E691" s="12"/>
      <c r="F691" s="6"/>
      <c r="G691" s="6"/>
      <c r="H691" s="6"/>
      <c r="I691" s="6"/>
      <c r="J691" s="6"/>
      <c r="K691" s="6"/>
      <c r="O691" s="15"/>
      <c r="P691" s="15"/>
    </row>
    <row r="692">
      <c r="A692" s="6"/>
      <c r="B692" s="17"/>
      <c r="C692" s="6"/>
      <c r="D692" s="6"/>
      <c r="E692" s="12"/>
      <c r="F692" s="6"/>
      <c r="G692" s="6"/>
      <c r="H692" s="6"/>
      <c r="I692" s="6"/>
      <c r="J692" s="6"/>
      <c r="K692" s="6"/>
      <c r="O692" s="15"/>
      <c r="P692" s="15"/>
    </row>
    <row r="693">
      <c r="A693" s="6"/>
      <c r="B693" s="17"/>
      <c r="C693" s="6"/>
      <c r="D693" s="6"/>
      <c r="E693" s="12"/>
      <c r="F693" s="6"/>
      <c r="G693" s="6"/>
      <c r="H693" s="6"/>
      <c r="I693" s="6"/>
      <c r="J693" s="6"/>
      <c r="K693" s="6"/>
      <c r="O693" s="15"/>
      <c r="P693" s="15"/>
    </row>
    <row r="694">
      <c r="A694" s="6"/>
      <c r="B694" s="17"/>
      <c r="C694" s="6"/>
      <c r="D694" s="6"/>
      <c r="E694" s="12"/>
      <c r="F694" s="6"/>
      <c r="G694" s="6"/>
      <c r="H694" s="6"/>
      <c r="I694" s="6"/>
      <c r="J694" s="6"/>
      <c r="K694" s="6"/>
      <c r="O694" s="15"/>
      <c r="P694" s="15"/>
    </row>
    <row r="695">
      <c r="A695" s="6"/>
      <c r="B695" s="17"/>
      <c r="C695" s="6"/>
      <c r="D695" s="6"/>
      <c r="E695" s="12"/>
      <c r="F695" s="6"/>
      <c r="G695" s="6"/>
      <c r="H695" s="6"/>
      <c r="I695" s="6"/>
      <c r="J695" s="6"/>
      <c r="K695" s="6"/>
      <c r="O695" s="15"/>
      <c r="P695" s="15"/>
    </row>
    <row r="696">
      <c r="A696" s="6"/>
      <c r="B696" s="17"/>
      <c r="C696" s="6"/>
      <c r="D696" s="6"/>
      <c r="E696" s="12"/>
      <c r="F696" s="6"/>
      <c r="G696" s="6"/>
      <c r="H696" s="6"/>
      <c r="I696" s="6"/>
      <c r="J696" s="6"/>
      <c r="K696" s="6"/>
      <c r="O696" s="15"/>
      <c r="P696" s="15"/>
    </row>
    <row r="697">
      <c r="A697" s="6"/>
      <c r="B697" s="17"/>
      <c r="C697" s="6"/>
      <c r="D697" s="6"/>
      <c r="E697" s="12"/>
      <c r="F697" s="6"/>
      <c r="G697" s="6"/>
      <c r="H697" s="6"/>
      <c r="I697" s="6"/>
      <c r="J697" s="6"/>
      <c r="K697" s="6"/>
      <c r="O697" s="15"/>
      <c r="P697" s="15"/>
    </row>
    <row r="698">
      <c r="A698" s="6"/>
      <c r="B698" s="17"/>
      <c r="C698" s="6"/>
      <c r="D698" s="6"/>
      <c r="E698" s="12"/>
      <c r="F698" s="6"/>
      <c r="G698" s="6"/>
      <c r="H698" s="6"/>
      <c r="I698" s="6"/>
      <c r="J698" s="6"/>
      <c r="K698" s="6"/>
      <c r="O698" s="15"/>
      <c r="P698" s="15"/>
    </row>
    <row r="699">
      <c r="A699" s="6"/>
      <c r="B699" s="17"/>
      <c r="C699" s="6"/>
      <c r="D699" s="6"/>
      <c r="E699" s="12"/>
      <c r="F699" s="6"/>
      <c r="G699" s="6"/>
      <c r="H699" s="6"/>
      <c r="I699" s="6"/>
      <c r="J699" s="6"/>
      <c r="K699" s="6"/>
      <c r="O699" s="15"/>
      <c r="P699" s="15"/>
    </row>
    <row r="700">
      <c r="A700" s="6"/>
      <c r="B700" s="17"/>
      <c r="C700" s="6"/>
      <c r="D700" s="6"/>
      <c r="E700" s="12"/>
      <c r="F700" s="6"/>
      <c r="G700" s="6"/>
      <c r="H700" s="6"/>
      <c r="I700" s="6"/>
      <c r="J700" s="6"/>
      <c r="K700" s="6"/>
      <c r="O700" s="15"/>
      <c r="P700" s="15"/>
    </row>
    <row r="701">
      <c r="A701" s="6"/>
      <c r="B701" s="17"/>
      <c r="C701" s="6"/>
      <c r="D701" s="6"/>
      <c r="E701" s="12"/>
      <c r="F701" s="6"/>
      <c r="G701" s="6"/>
      <c r="H701" s="6"/>
      <c r="I701" s="6"/>
      <c r="J701" s="6"/>
      <c r="K701" s="6"/>
      <c r="O701" s="15"/>
      <c r="P701" s="15"/>
    </row>
    <row r="702">
      <c r="A702" s="6"/>
      <c r="B702" s="17"/>
      <c r="C702" s="6"/>
      <c r="D702" s="6"/>
      <c r="E702" s="12"/>
      <c r="F702" s="6"/>
      <c r="G702" s="6"/>
      <c r="H702" s="6"/>
      <c r="I702" s="6"/>
      <c r="J702" s="6"/>
      <c r="K702" s="6"/>
      <c r="O702" s="15"/>
      <c r="P702" s="15"/>
    </row>
    <row r="703">
      <c r="A703" s="6"/>
      <c r="B703" s="17"/>
      <c r="C703" s="6"/>
      <c r="D703" s="6"/>
      <c r="E703" s="12"/>
      <c r="F703" s="6"/>
      <c r="G703" s="6"/>
      <c r="H703" s="6"/>
      <c r="I703" s="6"/>
      <c r="J703" s="6"/>
      <c r="K703" s="6"/>
      <c r="O703" s="15"/>
      <c r="P703" s="15"/>
    </row>
    <row r="704">
      <c r="A704" s="6"/>
      <c r="B704" s="17"/>
      <c r="C704" s="6"/>
      <c r="D704" s="6"/>
      <c r="E704" s="12"/>
      <c r="F704" s="6"/>
      <c r="G704" s="6"/>
      <c r="H704" s="6"/>
      <c r="I704" s="6"/>
      <c r="J704" s="6"/>
      <c r="K704" s="6"/>
      <c r="O704" s="15"/>
      <c r="P704" s="15"/>
    </row>
    <row r="705">
      <c r="A705" s="6"/>
      <c r="B705" s="17"/>
      <c r="C705" s="6"/>
      <c r="D705" s="6"/>
      <c r="E705" s="12"/>
      <c r="F705" s="6"/>
      <c r="G705" s="6"/>
      <c r="H705" s="6"/>
      <c r="I705" s="6"/>
      <c r="J705" s="6"/>
      <c r="K705" s="6"/>
      <c r="O705" s="15"/>
      <c r="P705" s="15"/>
    </row>
    <row r="706">
      <c r="A706" s="6"/>
      <c r="B706" s="17"/>
      <c r="C706" s="6"/>
      <c r="D706" s="6"/>
      <c r="E706" s="12"/>
      <c r="F706" s="6"/>
      <c r="G706" s="6"/>
      <c r="H706" s="6"/>
      <c r="I706" s="6"/>
      <c r="J706" s="6"/>
      <c r="K706" s="6"/>
      <c r="O706" s="15"/>
      <c r="P706" s="15"/>
    </row>
    <row r="707">
      <c r="A707" s="6"/>
      <c r="B707" s="17"/>
      <c r="C707" s="6"/>
      <c r="D707" s="6"/>
      <c r="E707" s="12"/>
      <c r="F707" s="6"/>
      <c r="G707" s="6"/>
      <c r="H707" s="6"/>
      <c r="I707" s="6"/>
      <c r="J707" s="6"/>
      <c r="K707" s="6"/>
      <c r="O707" s="15"/>
      <c r="P707" s="15"/>
    </row>
    <row r="708">
      <c r="A708" s="6"/>
      <c r="B708" s="17"/>
      <c r="C708" s="6"/>
      <c r="D708" s="6"/>
      <c r="E708" s="12"/>
      <c r="F708" s="6"/>
      <c r="G708" s="6"/>
      <c r="H708" s="6"/>
      <c r="I708" s="6"/>
      <c r="J708" s="6"/>
      <c r="K708" s="6"/>
      <c r="O708" s="15"/>
      <c r="P708" s="15"/>
    </row>
    <row r="709">
      <c r="A709" s="6"/>
      <c r="B709" s="17"/>
      <c r="C709" s="6"/>
      <c r="D709" s="6"/>
      <c r="E709" s="12"/>
      <c r="F709" s="6"/>
      <c r="G709" s="6"/>
      <c r="H709" s="6"/>
      <c r="I709" s="6"/>
      <c r="J709" s="6"/>
      <c r="K709" s="6"/>
      <c r="O709" s="15"/>
      <c r="P709" s="15"/>
    </row>
    <row r="710">
      <c r="A710" s="6"/>
      <c r="B710" s="17"/>
      <c r="C710" s="6"/>
      <c r="D710" s="6"/>
      <c r="E710" s="12"/>
      <c r="F710" s="6"/>
      <c r="G710" s="6"/>
      <c r="H710" s="6"/>
      <c r="I710" s="6"/>
      <c r="J710" s="6"/>
      <c r="K710" s="6"/>
      <c r="O710" s="15"/>
      <c r="P710" s="15"/>
    </row>
    <row r="711">
      <c r="A711" s="6"/>
      <c r="B711" s="17"/>
      <c r="C711" s="6"/>
      <c r="D711" s="6"/>
      <c r="E711" s="12"/>
      <c r="F711" s="6"/>
      <c r="G711" s="6"/>
      <c r="H711" s="6"/>
      <c r="I711" s="6"/>
      <c r="J711" s="6"/>
      <c r="K711" s="6"/>
      <c r="O711" s="15"/>
      <c r="P711" s="15"/>
    </row>
    <row r="712">
      <c r="A712" s="6"/>
      <c r="B712" s="17"/>
      <c r="C712" s="6"/>
      <c r="D712" s="6"/>
      <c r="E712" s="12"/>
      <c r="F712" s="6"/>
      <c r="G712" s="6"/>
      <c r="H712" s="6"/>
      <c r="I712" s="6"/>
      <c r="J712" s="6"/>
      <c r="K712" s="6"/>
      <c r="O712" s="15"/>
      <c r="P712" s="15"/>
    </row>
    <row r="713">
      <c r="A713" s="6"/>
      <c r="B713" s="17"/>
      <c r="C713" s="6"/>
      <c r="D713" s="6"/>
      <c r="E713" s="12"/>
      <c r="F713" s="6"/>
      <c r="G713" s="6"/>
      <c r="H713" s="6"/>
      <c r="I713" s="6"/>
      <c r="J713" s="6"/>
      <c r="K713" s="6"/>
      <c r="O713" s="15"/>
      <c r="P713" s="15"/>
    </row>
    <row r="714">
      <c r="A714" s="6"/>
      <c r="B714" s="17"/>
      <c r="C714" s="6"/>
      <c r="D714" s="6"/>
      <c r="E714" s="12"/>
      <c r="F714" s="6"/>
      <c r="G714" s="6"/>
      <c r="H714" s="6"/>
      <c r="I714" s="6"/>
      <c r="J714" s="6"/>
      <c r="K714" s="6"/>
      <c r="O714" s="15"/>
      <c r="P714" s="15"/>
    </row>
    <row r="715">
      <c r="A715" s="6"/>
      <c r="B715" s="17"/>
      <c r="C715" s="6"/>
      <c r="D715" s="6"/>
      <c r="E715" s="12"/>
      <c r="F715" s="6"/>
      <c r="G715" s="6"/>
      <c r="H715" s="6"/>
      <c r="I715" s="6"/>
      <c r="J715" s="6"/>
      <c r="K715" s="6"/>
      <c r="O715" s="15"/>
      <c r="P715" s="15"/>
    </row>
    <row r="716">
      <c r="A716" s="6"/>
      <c r="B716" s="17"/>
      <c r="C716" s="6"/>
      <c r="D716" s="6"/>
      <c r="E716" s="12"/>
      <c r="F716" s="6"/>
      <c r="G716" s="6"/>
      <c r="H716" s="6"/>
      <c r="I716" s="6"/>
      <c r="J716" s="6"/>
      <c r="K716" s="6"/>
      <c r="O716" s="15"/>
      <c r="P716" s="15"/>
    </row>
    <row r="717">
      <c r="A717" s="6"/>
      <c r="B717" s="17"/>
      <c r="C717" s="6"/>
      <c r="D717" s="6"/>
      <c r="E717" s="12"/>
      <c r="F717" s="6"/>
      <c r="G717" s="6"/>
      <c r="H717" s="6"/>
      <c r="I717" s="6"/>
      <c r="J717" s="6"/>
      <c r="K717" s="6"/>
      <c r="O717" s="15"/>
      <c r="P717" s="15"/>
    </row>
    <row r="718">
      <c r="A718" s="6"/>
      <c r="B718" s="17"/>
      <c r="C718" s="6"/>
      <c r="D718" s="6"/>
      <c r="E718" s="12"/>
      <c r="F718" s="6"/>
      <c r="G718" s="6"/>
      <c r="H718" s="6"/>
      <c r="I718" s="6"/>
      <c r="J718" s="6"/>
      <c r="K718" s="6"/>
      <c r="O718" s="15"/>
      <c r="P718" s="15"/>
    </row>
    <row r="719">
      <c r="A719" s="6"/>
      <c r="B719" s="17"/>
      <c r="C719" s="6"/>
      <c r="D719" s="6"/>
      <c r="E719" s="12"/>
      <c r="F719" s="6"/>
      <c r="G719" s="6"/>
      <c r="H719" s="6"/>
      <c r="I719" s="6"/>
      <c r="J719" s="6"/>
      <c r="K719" s="6"/>
      <c r="O719" s="15"/>
      <c r="P719" s="15"/>
    </row>
    <row r="720">
      <c r="A720" s="6"/>
      <c r="B720" s="17"/>
      <c r="C720" s="6"/>
      <c r="D720" s="6"/>
      <c r="E720" s="12"/>
      <c r="F720" s="6"/>
      <c r="G720" s="6"/>
      <c r="H720" s="6"/>
      <c r="I720" s="6"/>
      <c r="J720" s="6"/>
      <c r="K720" s="6"/>
      <c r="O720" s="15"/>
      <c r="P720" s="15"/>
    </row>
    <row r="721">
      <c r="A721" s="6"/>
      <c r="B721" s="17"/>
      <c r="C721" s="6"/>
      <c r="D721" s="6"/>
      <c r="E721" s="12"/>
      <c r="F721" s="6"/>
      <c r="G721" s="6"/>
      <c r="H721" s="6"/>
      <c r="I721" s="6"/>
      <c r="J721" s="6"/>
      <c r="K721" s="6"/>
      <c r="O721" s="15"/>
      <c r="P721" s="15"/>
    </row>
    <row r="722">
      <c r="A722" s="6"/>
      <c r="B722" s="17"/>
      <c r="C722" s="6"/>
      <c r="D722" s="6"/>
      <c r="E722" s="12"/>
      <c r="F722" s="6"/>
      <c r="G722" s="6"/>
      <c r="H722" s="6"/>
      <c r="I722" s="6"/>
      <c r="J722" s="6"/>
      <c r="K722" s="6"/>
      <c r="O722" s="15"/>
      <c r="P722" s="15"/>
    </row>
    <row r="723">
      <c r="A723" s="6"/>
      <c r="B723" s="17"/>
      <c r="C723" s="6"/>
      <c r="D723" s="6"/>
      <c r="E723" s="12"/>
      <c r="F723" s="6"/>
      <c r="G723" s="6"/>
      <c r="H723" s="6"/>
      <c r="I723" s="6"/>
      <c r="J723" s="6"/>
      <c r="K723" s="6"/>
      <c r="O723" s="15"/>
      <c r="P723" s="15"/>
    </row>
    <row r="724">
      <c r="A724" s="6"/>
      <c r="B724" s="17"/>
      <c r="C724" s="6"/>
      <c r="D724" s="6"/>
      <c r="E724" s="12"/>
      <c r="F724" s="6"/>
      <c r="G724" s="6"/>
      <c r="H724" s="6"/>
      <c r="I724" s="6"/>
      <c r="J724" s="6"/>
      <c r="K724" s="6"/>
      <c r="O724" s="15"/>
      <c r="P724" s="15"/>
    </row>
    <row r="725">
      <c r="A725" s="6"/>
      <c r="B725" s="17"/>
      <c r="C725" s="6"/>
      <c r="D725" s="6"/>
      <c r="E725" s="12"/>
      <c r="F725" s="6"/>
      <c r="G725" s="6"/>
      <c r="H725" s="6"/>
      <c r="I725" s="6"/>
      <c r="J725" s="6"/>
      <c r="K725" s="6"/>
      <c r="O725" s="15"/>
      <c r="P725" s="15"/>
    </row>
    <row r="726">
      <c r="A726" s="6"/>
      <c r="B726" s="17"/>
      <c r="C726" s="6"/>
      <c r="D726" s="6"/>
      <c r="E726" s="12"/>
      <c r="F726" s="6"/>
      <c r="G726" s="6"/>
      <c r="H726" s="6"/>
      <c r="I726" s="6"/>
      <c r="J726" s="6"/>
      <c r="K726" s="6"/>
      <c r="O726" s="15"/>
      <c r="P726" s="15"/>
    </row>
    <row r="727">
      <c r="A727" s="6"/>
      <c r="B727" s="17"/>
      <c r="C727" s="6"/>
      <c r="D727" s="6"/>
      <c r="E727" s="12"/>
      <c r="F727" s="6"/>
      <c r="G727" s="6"/>
      <c r="H727" s="6"/>
      <c r="I727" s="6"/>
      <c r="J727" s="6"/>
      <c r="K727" s="6"/>
      <c r="O727" s="15"/>
      <c r="P727" s="15"/>
    </row>
    <row r="728">
      <c r="A728" s="6"/>
      <c r="B728" s="17"/>
      <c r="C728" s="6"/>
      <c r="D728" s="6"/>
      <c r="E728" s="12"/>
      <c r="F728" s="6"/>
      <c r="G728" s="6"/>
      <c r="H728" s="6"/>
      <c r="I728" s="6"/>
      <c r="J728" s="6"/>
      <c r="K728" s="6"/>
      <c r="O728" s="15"/>
      <c r="P728" s="15"/>
    </row>
    <row r="729">
      <c r="A729" s="6"/>
      <c r="B729" s="17"/>
      <c r="C729" s="6"/>
      <c r="D729" s="6"/>
      <c r="E729" s="12"/>
      <c r="F729" s="6"/>
      <c r="G729" s="6"/>
      <c r="H729" s="6"/>
      <c r="I729" s="6"/>
      <c r="J729" s="6"/>
      <c r="K729" s="6"/>
      <c r="O729" s="15"/>
      <c r="P729" s="15"/>
    </row>
    <row r="730">
      <c r="A730" s="6"/>
      <c r="B730" s="17"/>
      <c r="C730" s="6"/>
      <c r="D730" s="6"/>
      <c r="E730" s="12"/>
      <c r="F730" s="6"/>
      <c r="G730" s="6"/>
      <c r="H730" s="6"/>
      <c r="I730" s="6"/>
      <c r="J730" s="6"/>
      <c r="K730" s="6"/>
      <c r="O730" s="15"/>
      <c r="P730" s="15"/>
    </row>
    <row r="731">
      <c r="A731" s="6"/>
      <c r="B731" s="17"/>
      <c r="C731" s="6"/>
      <c r="D731" s="6"/>
      <c r="E731" s="12"/>
      <c r="F731" s="6"/>
      <c r="G731" s="6"/>
      <c r="H731" s="6"/>
      <c r="I731" s="6"/>
      <c r="J731" s="6"/>
      <c r="K731" s="6"/>
      <c r="O731" s="15"/>
      <c r="P731" s="15"/>
    </row>
    <row r="732">
      <c r="A732" s="6"/>
      <c r="B732" s="17"/>
      <c r="C732" s="6"/>
      <c r="D732" s="6"/>
      <c r="E732" s="12"/>
      <c r="F732" s="6"/>
      <c r="G732" s="6"/>
      <c r="H732" s="6"/>
      <c r="I732" s="6"/>
      <c r="J732" s="6"/>
      <c r="K732" s="6"/>
      <c r="O732" s="15"/>
      <c r="P732" s="15"/>
    </row>
    <row r="733">
      <c r="A733" s="6"/>
      <c r="B733" s="17"/>
      <c r="C733" s="6"/>
      <c r="D733" s="6"/>
      <c r="E733" s="12"/>
      <c r="F733" s="6"/>
      <c r="G733" s="6"/>
      <c r="H733" s="6"/>
      <c r="I733" s="6"/>
      <c r="J733" s="6"/>
      <c r="K733" s="6"/>
      <c r="O733" s="15"/>
      <c r="P733" s="15"/>
    </row>
    <row r="734">
      <c r="A734" s="6"/>
      <c r="B734" s="17"/>
      <c r="C734" s="6"/>
      <c r="D734" s="6"/>
      <c r="E734" s="12"/>
      <c r="F734" s="6"/>
      <c r="G734" s="6"/>
      <c r="H734" s="6"/>
      <c r="I734" s="6"/>
      <c r="J734" s="6"/>
      <c r="K734" s="6"/>
      <c r="O734" s="15"/>
      <c r="P734" s="15"/>
    </row>
    <row r="735">
      <c r="A735" s="6"/>
      <c r="B735" s="17"/>
      <c r="C735" s="6"/>
      <c r="D735" s="6"/>
      <c r="E735" s="12"/>
      <c r="F735" s="6"/>
      <c r="G735" s="6"/>
      <c r="H735" s="6"/>
      <c r="I735" s="6"/>
      <c r="J735" s="6"/>
      <c r="K735" s="6"/>
      <c r="O735" s="15"/>
      <c r="P735" s="15"/>
    </row>
    <row r="736">
      <c r="A736" s="6"/>
      <c r="B736" s="17"/>
      <c r="C736" s="6"/>
      <c r="D736" s="6"/>
      <c r="E736" s="12"/>
      <c r="F736" s="6"/>
      <c r="G736" s="6"/>
      <c r="H736" s="6"/>
      <c r="I736" s="6"/>
      <c r="J736" s="6"/>
      <c r="K736" s="6"/>
      <c r="O736" s="15"/>
      <c r="P736" s="15"/>
    </row>
    <row r="737">
      <c r="A737" s="6"/>
      <c r="B737" s="17"/>
      <c r="C737" s="6"/>
      <c r="D737" s="6"/>
      <c r="E737" s="12"/>
      <c r="F737" s="6"/>
      <c r="G737" s="6"/>
      <c r="H737" s="6"/>
      <c r="I737" s="6"/>
      <c r="J737" s="6"/>
      <c r="K737" s="6"/>
      <c r="O737" s="15"/>
      <c r="P737" s="15"/>
    </row>
    <row r="738">
      <c r="A738" s="6"/>
      <c r="B738" s="17"/>
      <c r="C738" s="6"/>
      <c r="D738" s="6"/>
      <c r="E738" s="12"/>
      <c r="F738" s="6"/>
      <c r="G738" s="6"/>
      <c r="H738" s="6"/>
      <c r="I738" s="6"/>
      <c r="J738" s="6"/>
      <c r="K738" s="6"/>
      <c r="O738" s="15"/>
      <c r="P738" s="15"/>
    </row>
    <row r="739">
      <c r="A739" s="6"/>
      <c r="B739" s="17"/>
      <c r="C739" s="6"/>
      <c r="D739" s="6"/>
      <c r="E739" s="12"/>
      <c r="F739" s="6"/>
      <c r="G739" s="6"/>
      <c r="H739" s="6"/>
      <c r="I739" s="6"/>
      <c r="J739" s="6"/>
      <c r="K739" s="6"/>
      <c r="O739" s="15"/>
      <c r="P739" s="15"/>
    </row>
    <row r="740">
      <c r="A740" s="6"/>
      <c r="B740" s="17"/>
      <c r="C740" s="6"/>
      <c r="D740" s="6"/>
      <c r="E740" s="12"/>
      <c r="F740" s="6"/>
      <c r="G740" s="6"/>
      <c r="H740" s="6"/>
      <c r="I740" s="6"/>
      <c r="J740" s="6"/>
      <c r="K740" s="6"/>
      <c r="O740" s="15"/>
      <c r="P740" s="15"/>
    </row>
    <row r="741">
      <c r="A741" s="6"/>
      <c r="B741" s="17"/>
      <c r="C741" s="6"/>
      <c r="D741" s="6"/>
      <c r="E741" s="12"/>
      <c r="F741" s="6"/>
      <c r="G741" s="6"/>
      <c r="H741" s="6"/>
      <c r="I741" s="6"/>
      <c r="J741" s="6"/>
      <c r="K741" s="6"/>
      <c r="O741" s="15"/>
      <c r="P741" s="15"/>
    </row>
    <row r="742">
      <c r="A742" s="6"/>
      <c r="B742" s="17"/>
      <c r="C742" s="6"/>
      <c r="D742" s="6"/>
      <c r="E742" s="12"/>
      <c r="F742" s="6"/>
      <c r="G742" s="6"/>
      <c r="H742" s="6"/>
      <c r="I742" s="6"/>
      <c r="J742" s="6"/>
      <c r="K742" s="6"/>
      <c r="O742" s="15"/>
      <c r="P742" s="15"/>
    </row>
    <row r="743">
      <c r="A743" s="6"/>
      <c r="B743" s="17"/>
      <c r="C743" s="6"/>
      <c r="D743" s="6"/>
      <c r="E743" s="12"/>
      <c r="F743" s="6"/>
      <c r="G743" s="6"/>
      <c r="H743" s="6"/>
      <c r="I743" s="6"/>
      <c r="J743" s="6"/>
      <c r="K743" s="6"/>
      <c r="O743" s="15"/>
      <c r="P743" s="15"/>
    </row>
    <row r="744">
      <c r="A744" s="6"/>
      <c r="B744" s="17"/>
      <c r="C744" s="6"/>
      <c r="D744" s="6"/>
      <c r="E744" s="12"/>
      <c r="F744" s="6"/>
      <c r="G744" s="6"/>
      <c r="H744" s="6"/>
      <c r="I744" s="6"/>
      <c r="J744" s="6"/>
      <c r="K744" s="6"/>
      <c r="O744" s="15"/>
      <c r="P744" s="15"/>
    </row>
    <row r="745">
      <c r="A745" s="6"/>
      <c r="B745" s="17"/>
      <c r="C745" s="6"/>
      <c r="D745" s="6"/>
      <c r="E745" s="12"/>
      <c r="F745" s="6"/>
      <c r="G745" s="6"/>
      <c r="H745" s="6"/>
      <c r="I745" s="6"/>
      <c r="J745" s="6"/>
      <c r="K745" s="6"/>
      <c r="O745" s="15"/>
      <c r="P745" s="15"/>
    </row>
    <row r="746">
      <c r="A746" s="6"/>
      <c r="B746" s="17"/>
      <c r="C746" s="6"/>
      <c r="D746" s="6"/>
      <c r="E746" s="12"/>
      <c r="F746" s="6"/>
      <c r="G746" s="6"/>
      <c r="H746" s="6"/>
      <c r="I746" s="6"/>
      <c r="J746" s="6"/>
      <c r="K746" s="6"/>
      <c r="O746" s="15"/>
      <c r="P746" s="15"/>
    </row>
    <row r="747">
      <c r="A747" s="6"/>
      <c r="B747" s="17"/>
      <c r="C747" s="6"/>
      <c r="D747" s="6"/>
      <c r="E747" s="12"/>
      <c r="F747" s="6"/>
      <c r="G747" s="6"/>
      <c r="H747" s="6"/>
      <c r="I747" s="6"/>
      <c r="J747" s="6"/>
      <c r="K747" s="6"/>
      <c r="O747" s="15"/>
      <c r="P747" s="15"/>
    </row>
    <row r="748">
      <c r="A748" s="6"/>
      <c r="B748" s="17"/>
      <c r="C748" s="6"/>
      <c r="D748" s="6"/>
      <c r="E748" s="12"/>
      <c r="F748" s="6"/>
      <c r="G748" s="6"/>
      <c r="H748" s="6"/>
      <c r="I748" s="6"/>
      <c r="J748" s="6"/>
      <c r="K748" s="6"/>
      <c r="O748" s="15"/>
      <c r="P748" s="15"/>
    </row>
    <row r="749">
      <c r="A749" s="6"/>
      <c r="B749" s="17"/>
      <c r="C749" s="6"/>
      <c r="D749" s="6"/>
      <c r="E749" s="12"/>
      <c r="F749" s="6"/>
      <c r="G749" s="6"/>
      <c r="H749" s="6"/>
      <c r="I749" s="6"/>
      <c r="J749" s="6"/>
      <c r="K749" s="6"/>
      <c r="O749" s="15"/>
      <c r="P749" s="15"/>
    </row>
    <row r="750">
      <c r="A750" s="6"/>
      <c r="B750" s="17"/>
      <c r="C750" s="6"/>
      <c r="D750" s="6"/>
      <c r="E750" s="12"/>
      <c r="F750" s="6"/>
      <c r="G750" s="6"/>
      <c r="H750" s="6"/>
      <c r="I750" s="6"/>
      <c r="J750" s="6"/>
      <c r="K750" s="6"/>
      <c r="O750" s="15"/>
      <c r="P750" s="15"/>
    </row>
    <row r="751">
      <c r="A751" s="6"/>
      <c r="B751" s="17"/>
      <c r="C751" s="6"/>
      <c r="D751" s="6"/>
      <c r="E751" s="12"/>
      <c r="F751" s="6"/>
      <c r="G751" s="6"/>
      <c r="H751" s="6"/>
      <c r="I751" s="6"/>
      <c r="J751" s="6"/>
      <c r="K751" s="6"/>
      <c r="O751" s="15"/>
      <c r="P751" s="15"/>
    </row>
    <row r="752">
      <c r="A752" s="6"/>
      <c r="B752" s="17"/>
      <c r="C752" s="6"/>
      <c r="D752" s="6"/>
      <c r="E752" s="12"/>
      <c r="F752" s="6"/>
      <c r="G752" s="6"/>
      <c r="H752" s="6"/>
      <c r="I752" s="6"/>
      <c r="J752" s="6"/>
      <c r="K752" s="6"/>
      <c r="O752" s="15"/>
      <c r="P752" s="15"/>
    </row>
    <row r="753">
      <c r="A753" s="6"/>
      <c r="B753" s="17"/>
      <c r="C753" s="6"/>
      <c r="D753" s="6"/>
      <c r="E753" s="12"/>
      <c r="F753" s="6"/>
      <c r="G753" s="6"/>
      <c r="H753" s="6"/>
      <c r="I753" s="6"/>
      <c r="J753" s="6"/>
      <c r="K753" s="6"/>
      <c r="O753" s="15"/>
      <c r="P753" s="15"/>
    </row>
    <row r="754">
      <c r="A754" s="6"/>
      <c r="B754" s="17"/>
      <c r="C754" s="6"/>
      <c r="D754" s="6"/>
      <c r="E754" s="12"/>
      <c r="F754" s="6"/>
      <c r="G754" s="6"/>
      <c r="H754" s="6"/>
      <c r="I754" s="6"/>
      <c r="J754" s="6"/>
      <c r="K754" s="6"/>
      <c r="O754" s="15"/>
      <c r="P754" s="15"/>
    </row>
    <row r="755">
      <c r="A755" s="6"/>
      <c r="B755" s="17"/>
      <c r="C755" s="6"/>
      <c r="D755" s="6"/>
      <c r="E755" s="12"/>
      <c r="F755" s="6"/>
      <c r="G755" s="6"/>
      <c r="H755" s="6"/>
      <c r="I755" s="6"/>
      <c r="J755" s="6"/>
      <c r="K755" s="6"/>
      <c r="O755" s="15"/>
      <c r="P755" s="15"/>
    </row>
    <row r="756">
      <c r="A756" s="6"/>
      <c r="B756" s="17"/>
      <c r="C756" s="6"/>
      <c r="D756" s="6"/>
      <c r="E756" s="12"/>
      <c r="F756" s="6"/>
      <c r="G756" s="6"/>
      <c r="H756" s="6"/>
      <c r="I756" s="6"/>
      <c r="J756" s="6"/>
      <c r="K756" s="6"/>
      <c r="O756" s="15"/>
      <c r="P756" s="15"/>
    </row>
    <row r="757">
      <c r="A757" s="6"/>
      <c r="B757" s="17"/>
      <c r="C757" s="6"/>
      <c r="D757" s="6"/>
      <c r="E757" s="12"/>
      <c r="F757" s="6"/>
      <c r="G757" s="6"/>
      <c r="H757" s="6"/>
      <c r="I757" s="6"/>
      <c r="J757" s="6"/>
      <c r="K757" s="6"/>
      <c r="O757" s="15"/>
      <c r="P757" s="15"/>
    </row>
    <row r="758">
      <c r="A758" s="6"/>
      <c r="B758" s="17"/>
      <c r="C758" s="6"/>
      <c r="D758" s="6"/>
      <c r="E758" s="12"/>
      <c r="F758" s="6"/>
      <c r="G758" s="6"/>
      <c r="H758" s="6"/>
      <c r="I758" s="6"/>
      <c r="J758" s="6"/>
      <c r="K758" s="6"/>
      <c r="O758" s="15"/>
      <c r="P758" s="15"/>
    </row>
    <row r="759">
      <c r="A759" s="6"/>
      <c r="B759" s="17"/>
      <c r="C759" s="6"/>
      <c r="D759" s="6"/>
      <c r="E759" s="12"/>
      <c r="F759" s="6"/>
      <c r="G759" s="6"/>
      <c r="H759" s="6"/>
      <c r="I759" s="6"/>
      <c r="J759" s="6"/>
      <c r="K759" s="6"/>
      <c r="O759" s="15"/>
      <c r="P759" s="15"/>
    </row>
    <row r="760">
      <c r="A760" s="6"/>
      <c r="B760" s="17"/>
      <c r="C760" s="6"/>
      <c r="D760" s="6"/>
      <c r="E760" s="12"/>
      <c r="F760" s="6"/>
      <c r="G760" s="6"/>
      <c r="H760" s="6"/>
      <c r="I760" s="6"/>
      <c r="J760" s="6"/>
      <c r="K760" s="6"/>
      <c r="O760" s="15"/>
      <c r="P760" s="15"/>
    </row>
    <row r="761">
      <c r="A761" s="6"/>
      <c r="B761" s="17"/>
      <c r="C761" s="6"/>
      <c r="D761" s="6"/>
      <c r="E761" s="12"/>
      <c r="F761" s="6"/>
      <c r="G761" s="6"/>
      <c r="H761" s="6"/>
      <c r="I761" s="6"/>
      <c r="J761" s="6"/>
      <c r="K761" s="6"/>
      <c r="O761" s="15"/>
      <c r="P761" s="15"/>
    </row>
    <row r="762">
      <c r="A762" s="6"/>
      <c r="B762" s="17"/>
      <c r="C762" s="6"/>
      <c r="D762" s="6"/>
      <c r="E762" s="12"/>
      <c r="F762" s="6"/>
      <c r="G762" s="6"/>
      <c r="H762" s="6"/>
      <c r="I762" s="6"/>
      <c r="J762" s="6"/>
      <c r="K762" s="6"/>
      <c r="O762" s="15"/>
      <c r="P762" s="15"/>
    </row>
    <row r="763">
      <c r="A763" s="6"/>
      <c r="B763" s="17"/>
      <c r="C763" s="6"/>
      <c r="D763" s="6"/>
      <c r="E763" s="12"/>
      <c r="F763" s="6"/>
      <c r="G763" s="6"/>
      <c r="H763" s="6"/>
      <c r="I763" s="6"/>
      <c r="J763" s="6"/>
      <c r="K763" s="6"/>
      <c r="O763" s="15"/>
      <c r="P763" s="15"/>
    </row>
    <row r="764">
      <c r="A764" s="6"/>
      <c r="B764" s="17"/>
      <c r="C764" s="6"/>
      <c r="D764" s="6"/>
      <c r="E764" s="12"/>
      <c r="F764" s="6"/>
      <c r="G764" s="6"/>
      <c r="H764" s="6"/>
      <c r="I764" s="6"/>
      <c r="J764" s="6"/>
      <c r="K764" s="6"/>
      <c r="O764" s="15"/>
      <c r="P764" s="15"/>
    </row>
    <row r="765">
      <c r="A765" s="6"/>
      <c r="B765" s="17"/>
      <c r="C765" s="6"/>
      <c r="D765" s="6"/>
      <c r="E765" s="12"/>
      <c r="F765" s="6"/>
      <c r="G765" s="6"/>
      <c r="H765" s="6"/>
      <c r="I765" s="6"/>
      <c r="J765" s="6"/>
      <c r="K765" s="6"/>
      <c r="O765" s="15"/>
      <c r="P765" s="15"/>
    </row>
    <row r="766">
      <c r="A766" s="6"/>
      <c r="B766" s="17"/>
      <c r="C766" s="6"/>
      <c r="D766" s="6"/>
      <c r="E766" s="12"/>
      <c r="F766" s="6"/>
      <c r="G766" s="6"/>
      <c r="H766" s="6"/>
      <c r="I766" s="6"/>
      <c r="J766" s="6"/>
      <c r="K766" s="6"/>
      <c r="O766" s="15"/>
      <c r="P766" s="15"/>
    </row>
    <row r="767">
      <c r="A767" s="6"/>
      <c r="B767" s="17"/>
      <c r="C767" s="6"/>
      <c r="D767" s="6"/>
      <c r="E767" s="12"/>
      <c r="F767" s="6"/>
      <c r="G767" s="6"/>
      <c r="H767" s="6"/>
      <c r="I767" s="6"/>
      <c r="J767" s="6"/>
      <c r="K767" s="6"/>
      <c r="O767" s="15"/>
      <c r="P767" s="15"/>
    </row>
    <row r="768">
      <c r="A768" s="6"/>
      <c r="B768" s="17"/>
      <c r="C768" s="6"/>
      <c r="D768" s="6"/>
      <c r="E768" s="12"/>
      <c r="F768" s="6"/>
      <c r="G768" s="6"/>
      <c r="H768" s="6"/>
      <c r="I768" s="6"/>
      <c r="J768" s="6"/>
      <c r="K768" s="6"/>
      <c r="O768" s="15"/>
      <c r="P768" s="15"/>
    </row>
    <row r="769">
      <c r="A769" s="6"/>
      <c r="B769" s="17"/>
      <c r="C769" s="6"/>
      <c r="D769" s="6"/>
      <c r="E769" s="12"/>
      <c r="F769" s="6"/>
      <c r="G769" s="6"/>
      <c r="H769" s="6"/>
      <c r="I769" s="6"/>
      <c r="J769" s="6"/>
      <c r="K769" s="6"/>
      <c r="O769" s="15"/>
      <c r="P769" s="15"/>
    </row>
    <row r="770">
      <c r="A770" s="6"/>
      <c r="B770" s="17"/>
      <c r="C770" s="6"/>
      <c r="D770" s="6"/>
      <c r="E770" s="12"/>
      <c r="F770" s="6"/>
      <c r="G770" s="6"/>
      <c r="H770" s="6"/>
      <c r="I770" s="6"/>
      <c r="J770" s="6"/>
      <c r="K770" s="6"/>
      <c r="O770" s="15"/>
      <c r="P770" s="15"/>
    </row>
    <row r="771">
      <c r="A771" s="6"/>
      <c r="B771" s="17"/>
      <c r="C771" s="6"/>
      <c r="D771" s="6"/>
      <c r="E771" s="12"/>
      <c r="F771" s="6"/>
      <c r="G771" s="6"/>
      <c r="H771" s="6"/>
      <c r="I771" s="6"/>
      <c r="J771" s="6"/>
      <c r="K771" s="6"/>
      <c r="O771" s="15"/>
      <c r="P771" s="15"/>
    </row>
    <row r="772">
      <c r="A772" s="6"/>
      <c r="B772" s="17"/>
      <c r="C772" s="6"/>
      <c r="D772" s="6"/>
      <c r="E772" s="12"/>
      <c r="F772" s="6"/>
      <c r="G772" s="6"/>
      <c r="H772" s="6"/>
      <c r="I772" s="6"/>
      <c r="J772" s="6"/>
      <c r="K772" s="6"/>
      <c r="O772" s="15"/>
      <c r="P772" s="15"/>
    </row>
    <row r="773">
      <c r="A773" s="6"/>
      <c r="B773" s="17"/>
      <c r="C773" s="6"/>
      <c r="D773" s="6"/>
      <c r="E773" s="12"/>
      <c r="F773" s="6"/>
      <c r="G773" s="6"/>
      <c r="H773" s="6"/>
      <c r="I773" s="6"/>
      <c r="J773" s="6"/>
      <c r="K773" s="6"/>
      <c r="O773" s="15"/>
      <c r="P773" s="15"/>
    </row>
    <row r="774">
      <c r="A774" s="6"/>
      <c r="B774" s="17"/>
      <c r="C774" s="6"/>
      <c r="D774" s="6"/>
      <c r="E774" s="12"/>
      <c r="F774" s="6"/>
      <c r="G774" s="6"/>
      <c r="H774" s="6"/>
      <c r="I774" s="6"/>
      <c r="J774" s="6"/>
      <c r="K774" s="6"/>
      <c r="O774" s="15"/>
      <c r="P774" s="15"/>
    </row>
    <row r="775">
      <c r="A775" s="6"/>
      <c r="B775" s="17"/>
      <c r="C775" s="6"/>
      <c r="D775" s="6"/>
      <c r="E775" s="12"/>
      <c r="F775" s="6"/>
      <c r="G775" s="6"/>
      <c r="H775" s="6"/>
      <c r="I775" s="6"/>
      <c r="J775" s="6"/>
      <c r="K775" s="6"/>
      <c r="O775" s="15"/>
      <c r="P775" s="15"/>
    </row>
    <row r="776">
      <c r="A776" s="6"/>
      <c r="B776" s="17"/>
      <c r="C776" s="6"/>
      <c r="D776" s="6"/>
      <c r="E776" s="12"/>
      <c r="F776" s="6"/>
      <c r="G776" s="6"/>
      <c r="H776" s="6"/>
      <c r="I776" s="6"/>
      <c r="J776" s="6"/>
      <c r="K776" s="6"/>
      <c r="O776" s="15"/>
      <c r="P776" s="15"/>
    </row>
    <row r="777">
      <c r="A777" s="6"/>
      <c r="B777" s="17"/>
      <c r="C777" s="6"/>
      <c r="D777" s="6"/>
      <c r="E777" s="12"/>
      <c r="F777" s="6"/>
      <c r="G777" s="6"/>
      <c r="H777" s="6"/>
      <c r="I777" s="6"/>
      <c r="J777" s="6"/>
      <c r="K777" s="6"/>
      <c r="O777" s="15"/>
      <c r="P777" s="15"/>
    </row>
    <row r="778">
      <c r="A778" s="6"/>
      <c r="B778" s="17"/>
      <c r="C778" s="6"/>
      <c r="D778" s="6"/>
      <c r="E778" s="12"/>
      <c r="F778" s="6"/>
      <c r="G778" s="6"/>
      <c r="H778" s="6"/>
      <c r="I778" s="6"/>
      <c r="J778" s="6"/>
      <c r="K778" s="6"/>
      <c r="O778" s="15"/>
      <c r="P778" s="15"/>
    </row>
    <row r="779">
      <c r="A779" s="6"/>
      <c r="B779" s="17"/>
      <c r="C779" s="6"/>
      <c r="D779" s="6"/>
      <c r="E779" s="12"/>
      <c r="F779" s="6"/>
      <c r="G779" s="6"/>
      <c r="H779" s="6"/>
      <c r="I779" s="6"/>
      <c r="J779" s="6"/>
      <c r="K779" s="6"/>
      <c r="O779" s="15"/>
      <c r="P779" s="15"/>
    </row>
    <row r="780">
      <c r="A780" s="6"/>
      <c r="B780" s="17"/>
      <c r="C780" s="6"/>
      <c r="D780" s="6"/>
      <c r="E780" s="12"/>
      <c r="F780" s="6"/>
      <c r="G780" s="6"/>
      <c r="H780" s="6"/>
      <c r="I780" s="6"/>
      <c r="J780" s="6"/>
      <c r="K780" s="6"/>
      <c r="O780" s="15"/>
      <c r="P780" s="15"/>
    </row>
    <row r="781">
      <c r="A781" s="6"/>
      <c r="B781" s="17"/>
      <c r="C781" s="6"/>
      <c r="D781" s="6"/>
      <c r="E781" s="12"/>
      <c r="F781" s="6"/>
      <c r="G781" s="6"/>
      <c r="H781" s="6"/>
      <c r="I781" s="6"/>
      <c r="J781" s="6"/>
      <c r="K781" s="6"/>
      <c r="O781" s="15"/>
      <c r="P781" s="15"/>
    </row>
    <row r="782">
      <c r="A782" s="6"/>
      <c r="B782" s="17"/>
      <c r="C782" s="6"/>
      <c r="D782" s="6"/>
      <c r="E782" s="12"/>
      <c r="F782" s="6"/>
      <c r="G782" s="6"/>
      <c r="H782" s="6"/>
      <c r="I782" s="6"/>
      <c r="J782" s="6"/>
      <c r="K782" s="6"/>
      <c r="O782" s="15"/>
      <c r="P782" s="15"/>
    </row>
    <row r="783">
      <c r="A783" s="6"/>
      <c r="B783" s="17"/>
      <c r="C783" s="6"/>
      <c r="D783" s="6"/>
      <c r="E783" s="12"/>
      <c r="F783" s="6"/>
      <c r="G783" s="6"/>
      <c r="H783" s="6"/>
      <c r="I783" s="6"/>
      <c r="J783" s="6"/>
      <c r="K783" s="6"/>
      <c r="O783" s="15"/>
      <c r="P783" s="15"/>
    </row>
    <row r="784">
      <c r="A784" s="6"/>
      <c r="B784" s="17"/>
      <c r="C784" s="6"/>
      <c r="D784" s="6"/>
      <c r="E784" s="12"/>
      <c r="F784" s="6"/>
      <c r="G784" s="6"/>
      <c r="H784" s="6"/>
      <c r="I784" s="6"/>
      <c r="J784" s="6"/>
      <c r="K784" s="6"/>
      <c r="O784" s="15"/>
      <c r="P784" s="15"/>
    </row>
    <row r="785">
      <c r="A785" s="6"/>
      <c r="B785" s="17"/>
      <c r="C785" s="6"/>
      <c r="D785" s="6"/>
      <c r="E785" s="12"/>
      <c r="F785" s="6"/>
      <c r="G785" s="6"/>
      <c r="H785" s="6"/>
      <c r="I785" s="6"/>
      <c r="J785" s="6"/>
      <c r="K785" s="6"/>
      <c r="O785" s="15"/>
      <c r="P785" s="15"/>
    </row>
    <row r="786">
      <c r="A786" s="6"/>
      <c r="B786" s="17"/>
      <c r="C786" s="6"/>
      <c r="D786" s="6"/>
      <c r="E786" s="12"/>
      <c r="F786" s="6"/>
      <c r="G786" s="6"/>
      <c r="H786" s="6"/>
      <c r="I786" s="6"/>
      <c r="J786" s="6"/>
      <c r="K786" s="6"/>
      <c r="O786" s="15"/>
      <c r="P786" s="15"/>
    </row>
    <row r="787">
      <c r="A787" s="6"/>
      <c r="B787" s="17"/>
      <c r="C787" s="6"/>
      <c r="D787" s="6"/>
      <c r="E787" s="12"/>
      <c r="F787" s="6"/>
      <c r="G787" s="6"/>
      <c r="H787" s="6"/>
      <c r="I787" s="6"/>
      <c r="J787" s="6"/>
      <c r="K787" s="6"/>
      <c r="O787" s="15"/>
      <c r="P787" s="15"/>
    </row>
    <row r="788">
      <c r="A788" s="6"/>
      <c r="B788" s="17"/>
      <c r="C788" s="6"/>
      <c r="D788" s="6"/>
      <c r="E788" s="12"/>
      <c r="F788" s="6"/>
      <c r="G788" s="6"/>
      <c r="H788" s="6"/>
      <c r="I788" s="6"/>
      <c r="J788" s="6"/>
      <c r="K788" s="6"/>
      <c r="O788" s="15"/>
      <c r="P788" s="15"/>
    </row>
    <row r="789">
      <c r="A789" s="6"/>
      <c r="B789" s="17"/>
      <c r="C789" s="6"/>
      <c r="D789" s="6"/>
      <c r="E789" s="12"/>
      <c r="F789" s="6"/>
      <c r="G789" s="6"/>
      <c r="H789" s="6"/>
      <c r="I789" s="6"/>
      <c r="J789" s="6"/>
      <c r="K789" s="6"/>
      <c r="O789" s="15"/>
      <c r="P789" s="15"/>
    </row>
    <row r="790">
      <c r="A790" s="6"/>
      <c r="B790" s="17"/>
      <c r="C790" s="6"/>
      <c r="D790" s="6"/>
      <c r="E790" s="12"/>
      <c r="F790" s="6"/>
      <c r="G790" s="6"/>
      <c r="H790" s="6"/>
      <c r="I790" s="6"/>
      <c r="J790" s="6"/>
      <c r="K790" s="6"/>
      <c r="O790" s="15"/>
      <c r="P790" s="15"/>
    </row>
    <row r="791">
      <c r="A791" s="6"/>
      <c r="B791" s="17"/>
      <c r="C791" s="6"/>
      <c r="D791" s="6"/>
      <c r="E791" s="12"/>
      <c r="F791" s="6"/>
      <c r="G791" s="6"/>
      <c r="H791" s="6"/>
      <c r="I791" s="6"/>
      <c r="J791" s="6"/>
      <c r="K791" s="6"/>
      <c r="O791" s="15"/>
      <c r="P791" s="15"/>
    </row>
    <row r="792">
      <c r="A792" s="6"/>
      <c r="B792" s="17"/>
      <c r="C792" s="6"/>
      <c r="D792" s="6"/>
      <c r="E792" s="12"/>
      <c r="F792" s="6"/>
      <c r="G792" s="6"/>
      <c r="H792" s="6"/>
      <c r="I792" s="6"/>
      <c r="J792" s="6"/>
      <c r="K792" s="6"/>
      <c r="O792" s="15"/>
      <c r="P792" s="15"/>
    </row>
    <row r="793">
      <c r="A793" s="6"/>
      <c r="B793" s="17"/>
      <c r="C793" s="6"/>
      <c r="D793" s="6"/>
      <c r="E793" s="12"/>
      <c r="F793" s="6"/>
      <c r="G793" s="6"/>
      <c r="H793" s="6"/>
      <c r="I793" s="6"/>
      <c r="J793" s="6"/>
      <c r="K793" s="6"/>
      <c r="O793" s="15"/>
      <c r="P793" s="15"/>
    </row>
    <row r="794">
      <c r="A794" s="6"/>
      <c r="B794" s="17"/>
      <c r="C794" s="6"/>
      <c r="D794" s="6"/>
      <c r="E794" s="12"/>
      <c r="F794" s="6"/>
      <c r="G794" s="6"/>
      <c r="H794" s="6"/>
      <c r="I794" s="6"/>
      <c r="J794" s="6"/>
      <c r="K794" s="6"/>
      <c r="O794" s="15"/>
      <c r="P794" s="15"/>
    </row>
    <row r="795">
      <c r="A795" s="6"/>
      <c r="B795" s="17"/>
      <c r="C795" s="6"/>
      <c r="D795" s="6"/>
      <c r="E795" s="12"/>
      <c r="F795" s="6"/>
      <c r="G795" s="6"/>
      <c r="H795" s="6"/>
      <c r="I795" s="6"/>
      <c r="J795" s="6"/>
      <c r="K795" s="6"/>
      <c r="O795" s="15"/>
      <c r="P795" s="15"/>
    </row>
    <row r="796">
      <c r="A796" s="6"/>
      <c r="B796" s="17"/>
      <c r="C796" s="6"/>
      <c r="D796" s="6"/>
      <c r="E796" s="12"/>
      <c r="F796" s="6"/>
      <c r="G796" s="6"/>
      <c r="H796" s="6"/>
      <c r="I796" s="6"/>
      <c r="J796" s="6"/>
      <c r="K796" s="6"/>
      <c r="O796" s="15"/>
      <c r="P796" s="15"/>
    </row>
    <row r="797">
      <c r="A797" s="6"/>
      <c r="B797" s="17"/>
      <c r="C797" s="6"/>
      <c r="D797" s="6"/>
      <c r="E797" s="12"/>
      <c r="F797" s="6"/>
      <c r="G797" s="6"/>
      <c r="H797" s="6"/>
      <c r="I797" s="6"/>
      <c r="J797" s="6"/>
      <c r="K797" s="6"/>
      <c r="O797" s="15"/>
      <c r="P797" s="15"/>
    </row>
    <row r="798">
      <c r="A798" s="6"/>
      <c r="B798" s="17"/>
      <c r="C798" s="6"/>
      <c r="D798" s="6"/>
      <c r="E798" s="12"/>
      <c r="F798" s="6"/>
      <c r="G798" s="6"/>
      <c r="H798" s="6"/>
      <c r="I798" s="6"/>
      <c r="J798" s="6"/>
      <c r="K798" s="6"/>
      <c r="O798" s="15"/>
      <c r="P798" s="15"/>
    </row>
    <row r="799">
      <c r="A799" s="6"/>
      <c r="B799" s="17"/>
      <c r="C799" s="6"/>
      <c r="D799" s="6"/>
      <c r="E799" s="12"/>
      <c r="F799" s="6"/>
      <c r="G799" s="6"/>
      <c r="H799" s="6"/>
      <c r="I799" s="6"/>
      <c r="J799" s="6"/>
      <c r="K799" s="6"/>
      <c r="O799" s="15"/>
      <c r="P799" s="15"/>
    </row>
    <row r="800">
      <c r="A800" s="6"/>
      <c r="B800" s="17"/>
      <c r="C800" s="6"/>
      <c r="D800" s="6"/>
      <c r="E800" s="12"/>
      <c r="F800" s="6"/>
      <c r="G800" s="6"/>
      <c r="H800" s="6"/>
      <c r="I800" s="6"/>
      <c r="J800" s="6"/>
      <c r="K800" s="6"/>
      <c r="O800" s="15"/>
      <c r="P800" s="15"/>
    </row>
    <row r="801">
      <c r="A801" s="6"/>
      <c r="B801" s="17"/>
      <c r="C801" s="6"/>
      <c r="D801" s="6"/>
      <c r="E801" s="12"/>
      <c r="F801" s="6"/>
      <c r="G801" s="6"/>
      <c r="H801" s="6"/>
      <c r="I801" s="6"/>
      <c r="J801" s="6"/>
      <c r="K801" s="6"/>
      <c r="O801" s="15"/>
      <c r="P801" s="15"/>
    </row>
    <row r="802">
      <c r="A802" s="6"/>
      <c r="B802" s="17"/>
      <c r="C802" s="6"/>
      <c r="D802" s="6"/>
      <c r="E802" s="12"/>
      <c r="F802" s="6"/>
      <c r="G802" s="6"/>
      <c r="H802" s="6"/>
      <c r="I802" s="6"/>
      <c r="J802" s="6"/>
      <c r="K802" s="6"/>
      <c r="O802" s="15"/>
      <c r="P802" s="15"/>
    </row>
    <row r="803">
      <c r="A803" s="6"/>
      <c r="B803" s="17"/>
      <c r="C803" s="6"/>
      <c r="D803" s="6"/>
      <c r="E803" s="12"/>
      <c r="F803" s="6"/>
      <c r="G803" s="6"/>
      <c r="H803" s="6"/>
      <c r="I803" s="6"/>
      <c r="J803" s="6"/>
      <c r="K803" s="6"/>
      <c r="O803" s="15"/>
      <c r="P803" s="15"/>
    </row>
    <row r="804">
      <c r="A804" s="6"/>
      <c r="B804" s="17"/>
      <c r="C804" s="6"/>
      <c r="D804" s="6"/>
      <c r="E804" s="12"/>
      <c r="F804" s="6"/>
      <c r="G804" s="6"/>
      <c r="H804" s="6"/>
      <c r="I804" s="6"/>
      <c r="J804" s="6"/>
      <c r="K804" s="6"/>
      <c r="O804" s="15"/>
      <c r="P804" s="15"/>
    </row>
    <row r="805">
      <c r="A805" s="6"/>
      <c r="B805" s="17"/>
      <c r="C805" s="6"/>
      <c r="D805" s="6"/>
      <c r="E805" s="12"/>
      <c r="F805" s="6"/>
      <c r="G805" s="6"/>
      <c r="H805" s="6"/>
      <c r="I805" s="6"/>
      <c r="J805" s="6"/>
      <c r="K805" s="6"/>
      <c r="O805" s="15"/>
      <c r="P805" s="15"/>
    </row>
    <row r="806">
      <c r="A806" s="6"/>
      <c r="B806" s="17"/>
      <c r="C806" s="6"/>
      <c r="D806" s="6"/>
      <c r="E806" s="12"/>
      <c r="F806" s="6"/>
      <c r="G806" s="6"/>
      <c r="H806" s="6"/>
      <c r="I806" s="6"/>
      <c r="J806" s="6"/>
      <c r="K806" s="6"/>
      <c r="O806" s="15"/>
      <c r="P806" s="15"/>
    </row>
    <row r="807">
      <c r="A807" s="6"/>
      <c r="B807" s="17"/>
      <c r="C807" s="6"/>
      <c r="D807" s="6"/>
      <c r="E807" s="12"/>
      <c r="F807" s="6"/>
      <c r="G807" s="6"/>
      <c r="H807" s="6"/>
      <c r="I807" s="6"/>
      <c r="J807" s="6"/>
      <c r="K807" s="6"/>
      <c r="O807" s="15"/>
      <c r="P807" s="15"/>
    </row>
    <row r="808">
      <c r="A808" s="6"/>
      <c r="B808" s="17"/>
      <c r="C808" s="6"/>
      <c r="D808" s="6"/>
      <c r="E808" s="12"/>
      <c r="F808" s="6"/>
      <c r="G808" s="6"/>
      <c r="H808" s="6"/>
      <c r="I808" s="6"/>
      <c r="J808" s="6"/>
      <c r="K808" s="6"/>
      <c r="O808" s="15"/>
      <c r="P808" s="15"/>
    </row>
    <row r="809">
      <c r="A809" s="6"/>
      <c r="B809" s="17"/>
      <c r="C809" s="6"/>
      <c r="D809" s="6"/>
      <c r="E809" s="12"/>
      <c r="F809" s="6"/>
      <c r="G809" s="6"/>
      <c r="H809" s="6"/>
      <c r="I809" s="6"/>
      <c r="J809" s="6"/>
      <c r="K809" s="6"/>
      <c r="O809" s="15"/>
      <c r="P809" s="15"/>
    </row>
    <row r="810">
      <c r="A810" s="6"/>
      <c r="B810" s="17"/>
      <c r="C810" s="6"/>
      <c r="D810" s="6"/>
      <c r="E810" s="12"/>
      <c r="F810" s="6"/>
      <c r="G810" s="6"/>
      <c r="H810" s="6"/>
      <c r="I810" s="6"/>
      <c r="J810" s="6"/>
      <c r="K810" s="6"/>
      <c r="O810" s="15"/>
      <c r="P810" s="15"/>
    </row>
    <row r="811">
      <c r="A811" s="6"/>
      <c r="B811" s="17"/>
      <c r="C811" s="6"/>
      <c r="D811" s="6"/>
      <c r="E811" s="12"/>
      <c r="F811" s="6"/>
      <c r="G811" s="6"/>
      <c r="H811" s="6"/>
      <c r="I811" s="6"/>
      <c r="J811" s="6"/>
      <c r="K811" s="6"/>
      <c r="O811" s="15"/>
      <c r="P811" s="15"/>
    </row>
    <row r="812">
      <c r="A812" s="6"/>
      <c r="B812" s="17"/>
      <c r="C812" s="6"/>
      <c r="D812" s="6"/>
      <c r="E812" s="12"/>
      <c r="F812" s="6"/>
      <c r="G812" s="6"/>
      <c r="H812" s="6"/>
      <c r="I812" s="6"/>
      <c r="J812" s="6"/>
      <c r="K812" s="6"/>
      <c r="O812" s="15"/>
      <c r="P812" s="15"/>
    </row>
    <row r="813">
      <c r="A813" s="6"/>
      <c r="B813" s="17"/>
      <c r="C813" s="6"/>
      <c r="D813" s="6"/>
      <c r="E813" s="12"/>
      <c r="F813" s="6"/>
      <c r="G813" s="6"/>
      <c r="H813" s="6"/>
      <c r="I813" s="6"/>
      <c r="J813" s="6"/>
      <c r="K813" s="6"/>
      <c r="O813" s="15"/>
      <c r="P813" s="15"/>
    </row>
    <row r="814">
      <c r="A814" s="6"/>
      <c r="B814" s="17"/>
      <c r="C814" s="6"/>
      <c r="D814" s="6"/>
      <c r="E814" s="12"/>
      <c r="F814" s="6"/>
      <c r="G814" s="6"/>
      <c r="H814" s="6"/>
      <c r="I814" s="6"/>
      <c r="J814" s="6"/>
      <c r="K814" s="6"/>
      <c r="O814" s="15"/>
      <c r="P814" s="15"/>
    </row>
    <row r="815">
      <c r="A815" s="6"/>
      <c r="B815" s="17"/>
      <c r="C815" s="6"/>
      <c r="D815" s="6"/>
      <c r="E815" s="12"/>
      <c r="F815" s="6"/>
      <c r="G815" s="6"/>
      <c r="H815" s="6"/>
      <c r="I815" s="6"/>
      <c r="J815" s="6"/>
      <c r="K815" s="6"/>
      <c r="O815" s="15"/>
      <c r="P815" s="15"/>
    </row>
    <row r="816">
      <c r="A816" s="6"/>
      <c r="B816" s="17"/>
      <c r="C816" s="6"/>
      <c r="D816" s="6"/>
      <c r="E816" s="12"/>
      <c r="F816" s="6"/>
      <c r="G816" s="6"/>
      <c r="H816" s="6"/>
      <c r="I816" s="6"/>
      <c r="J816" s="6"/>
      <c r="K816" s="6"/>
      <c r="O816" s="15"/>
      <c r="P816" s="15"/>
    </row>
    <row r="817">
      <c r="A817" s="6"/>
      <c r="B817" s="17"/>
      <c r="C817" s="6"/>
      <c r="D817" s="6"/>
      <c r="E817" s="12"/>
      <c r="F817" s="6"/>
      <c r="G817" s="6"/>
      <c r="H817" s="6"/>
      <c r="I817" s="6"/>
      <c r="J817" s="6"/>
      <c r="K817" s="6"/>
      <c r="O817" s="15"/>
      <c r="P817" s="15"/>
    </row>
    <row r="818">
      <c r="A818" s="6"/>
      <c r="B818" s="17"/>
      <c r="C818" s="6"/>
      <c r="D818" s="6"/>
      <c r="E818" s="12"/>
      <c r="F818" s="6"/>
      <c r="G818" s="6"/>
      <c r="H818" s="6"/>
      <c r="I818" s="6"/>
      <c r="J818" s="6"/>
      <c r="K818" s="6"/>
      <c r="O818" s="15"/>
      <c r="P818" s="15"/>
    </row>
    <row r="819">
      <c r="A819" s="6"/>
      <c r="B819" s="17"/>
      <c r="C819" s="6"/>
      <c r="D819" s="6"/>
      <c r="E819" s="12"/>
      <c r="F819" s="6"/>
      <c r="G819" s="6"/>
      <c r="H819" s="6"/>
      <c r="I819" s="6"/>
      <c r="J819" s="6"/>
      <c r="K819" s="6"/>
      <c r="O819" s="15"/>
      <c r="P819" s="15"/>
    </row>
    <row r="820">
      <c r="A820" s="6"/>
      <c r="B820" s="17"/>
      <c r="C820" s="6"/>
      <c r="D820" s="6"/>
      <c r="E820" s="12"/>
      <c r="F820" s="6"/>
      <c r="G820" s="6"/>
      <c r="H820" s="6"/>
      <c r="I820" s="6"/>
      <c r="J820" s="6"/>
      <c r="K820" s="6"/>
      <c r="O820" s="15"/>
      <c r="P820" s="15"/>
    </row>
    <row r="821">
      <c r="A821" s="6"/>
      <c r="B821" s="17"/>
      <c r="C821" s="6"/>
      <c r="D821" s="6"/>
      <c r="E821" s="12"/>
      <c r="F821" s="6"/>
      <c r="G821" s="6"/>
      <c r="H821" s="6"/>
      <c r="I821" s="6"/>
      <c r="J821" s="6"/>
      <c r="K821" s="6"/>
      <c r="O821" s="15"/>
      <c r="P821" s="15"/>
    </row>
    <row r="822">
      <c r="A822" s="6"/>
      <c r="B822" s="17"/>
      <c r="C822" s="6"/>
      <c r="D822" s="6"/>
      <c r="E822" s="12"/>
      <c r="F822" s="6"/>
      <c r="G822" s="6"/>
      <c r="H822" s="6"/>
      <c r="I822" s="6"/>
      <c r="J822" s="6"/>
      <c r="K822" s="6"/>
      <c r="O822" s="15"/>
      <c r="P822" s="15"/>
    </row>
    <row r="823">
      <c r="A823" s="6"/>
      <c r="B823" s="17"/>
      <c r="C823" s="6"/>
      <c r="D823" s="6"/>
      <c r="E823" s="12"/>
      <c r="F823" s="6"/>
      <c r="G823" s="6"/>
      <c r="H823" s="6"/>
      <c r="I823" s="6"/>
      <c r="J823" s="6"/>
      <c r="K823" s="6"/>
      <c r="O823" s="15"/>
      <c r="P823" s="15"/>
    </row>
    <row r="824">
      <c r="A824" s="6"/>
      <c r="B824" s="17"/>
      <c r="C824" s="6"/>
      <c r="D824" s="6"/>
      <c r="E824" s="12"/>
      <c r="F824" s="6"/>
      <c r="G824" s="6"/>
      <c r="H824" s="6"/>
      <c r="I824" s="6"/>
      <c r="J824" s="6"/>
      <c r="K824" s="6"/>
      <c r="O824" s="15"/>
      <c r="P824" s="15"/>
    </row>
    <row r="825">
      <c r="A825" s="6"/>
      <c r="B825" s="17"/>
      <c r="C825" s="6"/>
      <c r="D825" s="6"/>
      <c r="E825" s="12"/>
      <c r="F825" s="6"/>
      <c r="G825" s="6"/>
      <c r="H825" s="6"/>
      <c r="I825" s="6"/>
      <c r="J825" s="6"/>
      <c r="K825" s="6"/>
      <c r="O825" s="15"/>
      <c r="P825" s="15"/>
    </row>
    <row r="826">
      <c r="A826" s="6"/>
      <c r="B826" s="17"/>
      <c r="C826" s="6"/>
      <c r="D826" s="6"/>
      <c r="E826" s="12"/>
      <c r="F826" s="6"/>
      <c r="G826" s="6"/>
      <c r="H826" s="6"/>
      <c r="I826" s="6"/>
      <c r="J826" s="6"/>
      <c r="K826" s="6"/>
      <c r="O826" s="15"/>
      <c r="P826" s="15"/>
    </row>
    <row r="827">
      <c r="A827" s="6"/>
      <c r="B827" s="17"/>
      <c r="C827" s="6"/>
      <c r="D827" s="6"/>
      <c r="E827" s="12"/>
      <c r="F827" s="6"/>
      <c r="G827" s="6"/>
      <c r="H827" s="6"/>
      <c r="I827" s="6"/>
      <c r="J827" s="6"/>
      <c r="K827" s="6"/>
      <c r="O827" s="15"/>
      <c r="P827" s="15"/>
    </row>
    <row r="828">
      <c r="A828" s="6"/>
      <c r="B828" s="17"/>
      <c r="C828" s="6"/>
      <c r="D828" s="6"/>
      <c r="E828" s="12"/>
      <c r="F828" s="6"/>
      <c r="G828" s="6"/>
      <c r="H828" s="6"/>
      <c r="I828" s="6"/>
      <c r="J828" s="6"/>
      <c r="K828" s="6"/>
      <c r="O828" s="15"/>
      <c r="P828" s="15"/>
    </row>
    <row r="829">
      <c r="A829" s="6"/>
      <c r="B829" s="17"/>
      <c r="C829" s="6"/>
      <c r="D829" s="6"/>
      <c r="E829" s="12"/>
      <c r="F829" s="6"/>
      <c r="G829" s="6"/>
      <c r="H829" s="6"/>
      <c r="I829" s="6"/>
      <c r="J829" s="6"/>
      <c r="K829" s="6"/>
      <c r="O829" s="15"/>
      <c r="P829" s="15"/>
    </row>
    <row r="830">
      <c r="A830" s="6"/>
      <c r="B830" s="17"/>
      <c r="C830" s="6"/>
      <c r="D830" s="6"/>
      <c r="E830" s="12"/>
      <c r="F830" s="6"/>
      <c r="G830" s="6"/>
      <c r="H830" s="6"/>
      <c r="I830" s="6"/>
      <c r="J830" s="6"/>
      <c r="K830" s="6"/>
      <c r="O830" s="15"/>
      <c r="P830" s="15"/>
    </row>
    <row r="831">
      <c r="A831" s="6"/>
      <c r="B831" s="17"/>
      <c r="C831" s="6"/>
      <c r="D831" s="6"/>
      <c r="E831" s="12"/>
      <c r="F831" s="6"/>
      <c r="G831" s="6"/>
      <c r="H831" s="6"/>
      <c r="I831" s="6"/>
      <c r="J831" s="6"/>
      <c r="K831" s="6"/>
      <c r="O831" s="15"/>
      <c r="P831" s="15"/>
    </row>
    <row r="832">
      <c r="A832" s="6"/>
      <c r="B832" s="17"/>
      <c r="C832" s="6"/>
      <c r="D832" s="6"/>
      <c r="E832" s="12"/>
      <c r="F832" s="6"/>
      <c r="G832" s="6"/>
      <c r="H832" s="6"/>
      <c r="I832" s="6"/>
      <c r="J832" s="6"/>
      <c r="K832" s="6"/>
      <c r="O832" s="15"/>
      <c r="P832" s="15"/>
    </row>
    <row r="833">
      <c r="A833" s="6"/>
      <c r="B833" s="17"/>
      <c r="C833" s="6"/>
      <c r="D833" s="6"/>
      <c r="E833" s="12"/>
      <c r="F833" s="6"/>
      <c r="G833" s="6"/>
      <c r="H833" s="6"/>
      <c r="I833" s="6"/>
      <c r="J833" s="6"/>
      <c r="K833" s="6"/>
      <c r="O833" s="15"/>
      <c r="P833" s="15"/>
    </row>
    <row r="834">
      <c r="A834" s="6"/>
      <c r="B834" s="17"/>
      <c r="C834" s="6"/>
      <c r="D834" s="6"/>
      <c r="E834" s="12"/>
      <c r="F834" s="6"/>
      <c r="G834" s="6"/>
      <c r="H834" s="6"/>
      <c r="I834" s="6"/>
      <c r="J834" s="6"/>
      <c r="K834" s="6"/>
      <c r="O834" s="15"/>
      <c r="P834" s="15"/>
    </row>
    <row r="835">
      <c r="A835" s="6"/>
      <c r="B835" s="17"/>
      <c r="C835" s="6"/>
      <c r="D835" s="6"/>
      <c r="E835" s="12"/>
      <c r="F835" s="6"/>
      <c r="G835" s="6"/>
      <c r="H835" s="6"/>
      <c r="I835" s="6"/>
      <c r="J835" s="6"/>
      <c r="K835" s="6"/>
      <c r="O835" s="15"/>
      <c r="P835" s="15"/>
    </row>
    <row r="836">
      <c r="A836" s="6"/>
      <c r="B836" s="17"/>
      <c r="C836" s="6"/>
      <c r="D836" s="6"/>
      <c r="E836" s="12"/>
      <c r="F836" s="6"/>
      <c r="G836" s="6"/>
      <c r="H836" s="6"/>
      <c r="I836" s="6"/>
      <c r="J836" s="6"/>
      <c r="K836" s="6"/>
      <c r="O836" s="15"/>
      <c r="P836" s="15"/>
    </row>
    <row r="837">
      <c r="A837" s="6"/>
      <c r="B837" s="17"/>
      <c r="C837" s="6"/>
      <c r="D837" s="6"/>
      <c r="E837" s="12"/>
      <c r="F837" s="6"/>
      <c r="G837" s="6"/>
      <c r="H837" s="6"/>
      <c r="I837" s="6"/>
      <c r="J837" s="6"/>
      <c r="K837" s="6"/>
      <c r="O837" s="15"/>
      <c r="P837" s="15"/>
    </row>
    <row r="838">
      <c r="A838" s="6"/>
      <c r="B838" s="17"/>
      <c r="C838" s="6"/>
      <c r="D838" s="6"/>
      <c r="E838" s="12"/>
      <c r="F838" s="6"/>
      <c r="G838" s="6"/>
      <c r="H838" s="6"/>
      <c r="I838" s="6"/>
      <c r="J838" s="6"/>
      <c r="K838" s="6"/>
      <c r="O838" s="15"/>
      <c r="P838" s="15"/>
    </row>
    <row r="839">
      <c r="A839" s="6"/>
      <c r="B839" s="17"/>
      <c r="C839" s="6"/>
      <c r="D839" s="6"/>
      <c r="E839" s="12"/>
      <c r="F839" s="6"/>
      <c r="G839" s="6"/>
      <c r="H839" s="6"/>
      <c r="I839" s="6"/>
      <c r="J839" s="6"/>
      <c r="K839" s="6"/>
      <c r="O839" s="15"/>
      <c r="P839" s="15"/>
    </row>
    <row r="840">
      <c r="A840" s="6"/>
      <c r="B840" s="17"/>
      <c r="C840" s="6"/>
      <c r="D840" s="6"/>
      <c r="E840" s="12"/>
      <c r="F840" s="6"/>
      <c r="G840" s="6"/>
      <c r="H840" s="6"/>
      <c r="I840" s="6"/>
      <c r="J840" s="6"/>
      <c r="K840" s="6"/>
      <c r="O840" s="15"/>
      <c r="P840" s="15"/>
    </row>
    <row r="841">
      <c r="A841" s="6"/>
      <c r="B841" s="17"/>
      <c r="C841" s="6"/>
      <c r="D841" s="6"/>
      <c r="E841" s="12"/>
      <c r="F841" s="6"/>
      <c r="G841" s="6"/>
      <c r="H841" s="6"/>
      <c r="I841" s="6"/>
      <c r="J841" s="6"/>
      <c r="K841" s="6"/>
      <c r="O841" s="15"/>
      <c r="P841" s="15"/>
    </row>
    <row r="842">
      <c r="A842" s="6"/>
      <c r="B842" s="17"/>
      <c r="C842" s="6"/>
      <c r="D842" s="6"/>
      <c r="E842" s="12"/>
      <c r="F842" s="6"/>
      <c r="G842" s="6"/>
      <c r="H842" s="6"/>
      <c r="I842" s="6"/>
      <c r="J842" s="6"/>
      <c r="K842" s="6"/>
      <c r="O842" s="15"/>
      <c r="P842" s="15"/>
    </row>
    <row r="843">
      <c r="A843" s="6"/>
      <c r="B843" s="17"/>
      <c r="C843" s="6"/>
      <c r="D843" s="6"/>
      <c r="E843" s="12"/>
      <c r="F843" s="6"/>
      <c r="G843" s="6"/>
      <c r="H843" s="6"/>
      <c r="I843" s="6"/>
      <c r="J843" s="6"/>
      <c r="K843" s="6"/>
      <c r="O843" s="15"/>
      <c r="P843" s="15"/>
    </row>
    <row r="844">
      <c r="A844" s="6"/>
      <c r="B844" s="17"/>
      <c r="C844" s="6"/>
      <c r="D844" s="6"/>
      <c r="E844" s="12"/>
      <c r="F844" s="6"/>
      <c r="G844" s="6"/>
      <c r="H844" s="6"/>
      <c r="I844" s="6"/>
      <c r="J844" s="6"/>
      <c r="K844" s="6"/>
      <c r="O844" s="15"/>
      <c r="P844" s="15"/>
    </row>
    <row r="845">
      <c r="A845" s="6"/>
      <c r="B845" s="17"/>
      <c r="C845" s="6"/>
      <c r="D845" s="6"/>
      <c r="E845" s="12"/>
      <c r="F845" s="6"/>
      <c r="G845" s="6"/>
      <c r="H845" s="6"/>
      <c r="I845" s="6"/>
      <c r="J845" s="6"/>
      <c r="K845" s="6"/>
      <c r="O845" s="15"/>
      <c r="P845" s="15"/>
    </row>
    <row r="846">
      <c r="A846" s="6"/>
      <c r="B846" s="17"/>
      <c r="C846" s="6"/>
      <c r="D846" s="6"/>
      <c r="E846" s="12"/>
      <c r="F846" s="6"/>
      <c r="G846" s="6"/>
      <c r="H846" s="6"/>
      <c r="I846" s="6"/>
      <c r="J846" s="6"/>
      <c r="K846" s="6"/>
      <c r="O846" s="15"/>
      <c r="P846" s="15"/>
    </row>
    <row r="847">
      <c r="A847" s="6"/>
      <c r="B847" s="17"/>
      <c r="C847" s="6"/>
      <c r="D847" s="6"/>
      <c r="E847" s="12"/>
      <c r="F847" s="6"/>
      <c r="G847" s="6"/>
      <c r="H847" s="6"/>
      <c r="I847" s="6"/>
      <c r="J847" s="6"/>
      <c r="K847" s="6"/>
      <c r="O847" s="15"/>
      <c r="P847" s="15"/>
    </row>
    <row r="848">
      <c r="A848" s="6"/>
      <c r="B848" s="17"/>
      <c r="C848" s="6"/>
      <c r="D848" s="6"/>
      <c r="E848" s="12"/>
      <c r="F848" s="6"/>
      <c r="G848" s="6"/>
      <c r="H848" s="6"/>
      <c r="I848" s="6"/>
      <c r="J848" s="6"/>
      <c r="K848" s="6"/>
      <c r="O848" s="15"/>
      <c r="P848" s="15"/>
    </row>
    <row r="849">
      <c r="A849" s="6"/>
      <c r="B849" s="17"/>
      <c r="C849" s="6"/>
      <c r="D849" s="6"/>
      <c r="E849" s="12"/>
      <c r="F849" s="6"/>
      <c r="G849" s="6"/>
      <c r="H849" s="6"/>
      <c r="I849" s="6"/>
      <c r="J849" s="6"/>
      <c r="K849" s="6"/>
      <c r="O849" s="15"/>
      <c r="P849" s="15"/>
    </row>
    <row r="850">
      <c r="A850" s="6"/>
      <c r="B850" s="17"/>
      <c r="C850" s="6"/>
      <c r="D850" s="6"/>
      <c r="E850" s="12"/>
      <c r="F850" s="6"/>
      <c r="G850" s="6"/>
      <c r="H850" s="6"/>
      <c r="I850" s="6"/>
      <c r="J850" s="6"/>
      <c r="K850" s="6"/>
      <c r="O850" s="15"/>
      <c r="P850" s="15"/>
    </row>
    <row r="851">
      <c r="A851" s="6"/>
      <c r="B851" s="17"/>
      <c r="C851" s="6"/>
      <c r="D851" s="6"/>
      <c r="E851" s="12"/>
      <c r="F851" s="6"/>
      <c r="G851" s="6"/>
      <c r="H851" s="6"/>
      <c r="I851" s="6"/>
      <c r="J851" s="6"/>
      <c r="K851" s="6"/>
      <c r="O851" s="15"/>
      <c r="P851" s="15"/>
    </row>
    <row r="852">
      <c r="A852" s="6"/>
      <c r="B852" s="17"/>
      <c r="C852" s="6"/>
      <c r="D852" s="6"/>
      <c r="E852" s="12"/>
      <c r="F852" s="6"/>
      <c r="G852" s="6"/>
      <c r="H852" s="6"/>
      <c r="I852" s="6"/>
      <c r="J852" s="6"/>
      <c r="K852" s="6"/>
      <c r="O852" s="15"/>
      <c r="P852" s="15"/>
    </row>
    <row r="853">
      <c r="A853" s="6"/>
      <c r="B853" s="17"/>
      <c r="C853" s="6"/>
      <c r="D853" s="6"/>
      <c r="E853" s="12"/>
      <c r="F853" s="6"/>
      <c r="G853" s="6"/>
      <c r="H853" s="6"/>
      <c r="I853" s="6"/>
      <c r="J853" s="6"/>
      <c r="K853" s="6"/>
      <c r="O853" s="15"/>
      <c r="P853" s="15"/>
    </row>
    <row r="854">
      <c r="A854" s="6"/>
      <c r="B854" s="17"/>
      <c r="C854" s="6"/>
      <c r="D854" s="6"/>
      <c r="E854" s="12"/>
      <c r="F854" s="6"/>
      <c r="G854" s="6"/>
      <c r="H854" s="6"/>
      <c r="I854" s="6"/>
      <c r="J854" s="6"/>
      <c r="K854" s="6"/>
      <c r="O854" s="15"/>
      <c r="P854" s="15"/>
    </row>
    <row r="855">
      <c r="A855" s="6"/>
      <c r="B855" s="17"/>
      <c r="C855" s="6"/>
      <c r="D855" s="6"/>
      <c r="E855" s="12"/>
      <c r="F855" s="6"/>
      <c r="G855" s="6"/>
      <c r="H855" s="6"/>
      <c r="I855" s="6"/>
      <c r="J855" s="6"/>
      <c r="K855" s="6"/>
      <c r="O855" s="15"/>
      <c r="P855" s="15"/>
    </row>
    <row r="856">
      <c r="A856" s="6"/>
      <c r="B856" s="17"/>
      <c r="C856" s="6"/>
      <c r="D856" s="6"/>
      <c r="E856" s="12"/>
      <c r="F856" s="6"/>
      <c r="G856" s="6"/>
      <c r="H856" s="6"/>
      <c r="I856" s="6"/>
      <c r="J856" s="6"/>
      <c r="K856" s="6"/>
      <c r="O856" s="15"/>
      <c r="P856" s="15"/>
    </row>
    <row r="857">
      <c r="A857" s="6"/>
      <c r="B857" s="17"/>
      <c r="C857" s="6"/>
      <c r="D857" s="6"/>
      <c r="E857" s="12"/>
      <c r="F857" s="6"/>
      <c r="G857" s="6"/>
      <c r="H857" s="6"/>
      <c r="I857" s="6"/>
      <c r="J857" s="6"/>
      <c r="K857" s="6"/>
      <c r="O857" s="15"/>
      <c r="P857" s="15"/>
    </row>
    <row r="858">
      <c r="A858" s="6"/>
      <c r="B858" s="17"/>
      <c r="C858" s="6"/>
      <c r="D858" s="6"/>
      <c r="E858" s="12"/>
      <c r="F858" s="6"/>
      <c r="G858" s="6"/>
      <c r="H858" s="6"/>
      <c r="I858" s="6"/>
      <c r="J858" s="6"/>
      <c r="K858" s="6"/>
      <c r="O858" s="15"/>
      <c r="P858" s="15"/>
    </row>
    <row r="859">
      <c r="A859" s="6"/>
      <c r="B859" s="17"/>
      <c r="C859" s="6"/>
      <c r="D859" s="6"/>
      <c r="E859" s="12"/>
      <c r="F859" s="6"/>
      <c r="G859" s="6"/>
      <c r="H859" s="6"/>
      <c r="I859" s="6"/>
      <c r="J859" s="6"/>
      <c r="K859" s="6"/>
      <c r="O859" s="15"/>
      <c r="P859" s="15"/>
    </row>
    <row r="860">
      <c r="A860" s="6"/>
      <c r="B860" s="17"/>
      <c r="C860" s="6"/>
      <c r="D860" s="6"/>
      <c r="E860" s="12"/>
      <c r="F860" s="6"/>
      <c r="G860" s="6"/>
      <c r="H860" s="6"/>
      <c r="I860" s="6"/>
      <c r="J860" s="6"/>
      <c r="K860" s="6"/>
      <c r="O860" s="15"/>
      <c r="P860" s="15"/>
    </row>
    <row r="861">
      <c r="A861" s="6"/>
      <c r="B861" s="17"/>
      <c r="C861" s="6"/>
      <c r="D861" s="6"/>
      <c r="E861" s="12"/>
      <c r="F861" s="6"/>
      <c r="G861" s="6"/>
      <c r="H861" s="6"/>
      <c r="I861" s="6"/>
      <c r="J861" s="6"/>
      <c r="K861" s="6"/>
      <c r="O861" s="15"/>
      <c r="P861" s="15"/>
    </row>
    <row r="862">
      <c r="A862" s="6"/>
      <c r="B862" s="17"/>
      <c r="C862" s="6"/>
      <c r="D862" s="6"/>
      <c r="E862" s="12"/>
      <c r="F862" s="6"/>
      <c r="G862" s="6"/>
      <c r="H862" s="6"/>
      <c r="I862" s="6"/>
      <c r="J862" s="6"/>
      <c r="K862" s="6"/>
      <c r="O862" s="15"/>
      <c r="P862" s="15"/>
    </row>
    <row r="863">
      <c r="A863" s="6"/>
      <c r="B863" s="17"/>
      <c r="C863" s="6"/>
      <c r="D863" s="6"/>
      <c r="E863" s="12"/>
      <c r="F863" s="6"/>
      <c r="G863" s="6"/>
      <c r="H863" s="6"/>
      <c r="I863" s="6"/>
      <c r="J863" s="6"/>
      <c r="K863" s="6"/>
      <c r="O863" s="15"/>
      <c r="P863" s="15"/>
    </row>
    <row r="864">
      <c r="A864" s="6"/>
      <c r="B864" s="17"/>
      <c r="C864" s="6"/>
      <c r="D864" s="6"/>
      <c r="E864" s="12"/>
      <c r="F864" s="6"/>
      <c r="G864" s="6"/>
      <c r="H864" s="6"/>
      <c r="I864" s="6"/>
      <c r="J864" s="6"/>
      <c r="K864" s="6"/>
      <c r="O864" s="15"/>
      <c r="P864" s="15"/>
    </row>
    <row r="865">
      <c r="A865" s="6"/>
      <c r="B865" s="17"/>
      <c r="C865" s="6"/>
      <c r="D865" s="6"/>
      <c r="E865" s="12"/>
      <c r="F865" s="6"/>
      <c r="G865" s="6"/>
      <c r="H865" s="6"/>
      <c r="I865" s="6"/>
      <c r="J865" s="6"/>
      <c r="K865" s="6"/>
      <c r="O865" s="15"/>
      <c r="P865" s="15"/>
    </row>
    <row r="866">
      <c r="A866" s="6"/>
      <c r="B866" s="17"/>
      <c r="C866" s="6"/>
      <c r="D866" s="6"/>
      <c r="E866" s="12"/>
      <c r="F866" s="6"/>
      <c r="G866" s="6"/>
      <c r="H866" s="6"/>
      <c r="I866" s="6"/>
      <c r="J866" s="6"/>
      <c r="K866" s="6"/>
      <c r="O866" s="15"/>
      <c r="P866" s="15"/>
    </row>
    <row r="867">
      <c r="A867" s="6"/>
      <c r="B867" s="17"/>
      <c r="C867" s="6"/>
      <c r="D867" s="6"/>
      <c r="E867" s="12"/>
      <c r="F867" s="6"/>
      <c r="G867" s="6"/>
      <c r="H867" s="6"/>
      <c r="I867" s="6"/>
      <c r="J867" s="6"/>
      <c r="K867" s="6"/>
      <c r="O867" s="15"/>
      <c r="P867" s="15"/>
    </row>
    <row r="868">
      <c r="A868" s="6"/>
      <c r="B868" s="17"/>
      <c r="C868" s="6"/>
      <c r="D868" s="6"/>
      <c r="E868" s="12"/>
      <c r="F868" s="6"/>
      <c r="G868" s="6"/>
      <c r="H868" s="6"/>
      <c r="I868" s="6"/>
      <c r="J868" s="6"/>
      <c r="K868" s="6"/>
      <c r="O868" s="15"/>
      <c r="P868" s="15"/>
    </row>
    <row r="869">
      <c r="A869" s="6"/>
      <c r="B869" s="17"/>
      <c r="C869" s="6"/>
      <c r="D869" s="6"/>
      <c r="E869" s="12"/>
      <c r="F869" s="6"/>
      <c r="G869" s="6"/>
      <c r="H869" s="6"/>
      <c r="I869" s="6"/>
      <c r="J869" s="6"/>
      <c r="K869" s="6"/>
      <c r="O869" s="15"/>
      <c r="P869" s="15"/>
    </row>
    <row r="870">
      <c r="A870" s="6"/>
      <c r="B870" s="17"/>
      <c r="C870" s="6"/>
      <c r="D870" s="6"/>
      <c r="E870" s="12"/>
      <c r="F870" s="6"/>
      <c r="G870" s="6"/>
      <c r="H870" s="6"/>
      <c r="I870" s="6"/>
      <c r="J870" s="6"/>
      <c r="K870" s="6"/>
      <c r="O870" s="15"/>
      <c r="P870" s="15"/>
    </row>
    <row r="871">
      <c r="A871" s="6"/>
      <c r="B871" s="17"/>
      <c r="C871" s="6"/>
      <c r="D871" s="6"/>
      <c r="E871" s="12"/>
      <c r="F871" s="6"/>
      <c r="G871" s="6"/>
      <c r="H871" s="6"/>
      <c r="I871" s="6"/>
      <c r="J871" s="6"/>
      <c r="K871" s="6"/>
      <c r="O871" s="15"/>
      <c r="P871" s="15"/>
    </row>
    <row r="872">
      <c r="A872" s="6"/>
      <c r="B872" s="17"/>
      <c r="C872" s="6"/>
      <c r="D872" s="6"/>
      <c r="E872" s="12"/>
      <c r="F872" s="6"/>
      <c r="G872" s="6"/>
      <c r="H872" s="6"/>
      <c r="I872" s="6"/>
      <c r="J872" s="6"/>
      <c r="K872" s="6"/>
      <c r="O872" s="15"/>
      <c r="P872" s="15"/>
    </row>
    <row r="873">
      <c r="A873" s="6"/>
      <c r="B873" s="17"/>
      <c r="C873" s="6"/>
      <c r="D873" s="6"/>
      <c r="E873" s="12"/>
      <c r="F873" s="6"/>
      <c r="G873" s="6"/>
      <c r="H873" s="6"/>
      <c r="I873" s="6"/>
      <c r="J873" s="6"/>
      <c r="K873" s="6"/>
      <c r="O873" s="15"/>
      <c r="P873" s="15"/>
    </row>
    <row r="874">
      <c r="A874" s="6"/>
      <c r="B874" s="17"/>
      <c r="C874" s="6"/>
      <c r="D874" s="6"/>
      <c r="E874" s="12"/>
      <c r="F874" s="6"/>
      <c r="G874" s="6"/>
      <c r="H874" s="6"/>
      <c r="I874" s="6"/>
      <c r="J874" s="6"/>
      <c r="K874" s="6"/>
      <c r="O874" s="15"/>
      <c r="P874" s="15"/>
    </row>
    <row r="875">
      <c r="A875" s="6"/>
      <c r="B875" s="17"/>
      <c r="C875" s="6"/>
      <c r="D875" s="6"/>
      <c r="E875" s="12"/>
      <c r="F875" s="6"/>
      <c r="G875" s="6"/>
      <c r="H875" s="6"/>
      <c r="I875" s="6"/>
      <c r="J875" s="6"/>
      <c r="K875" s="6"/>
      <c r="O875" s="15"/>
      <c r="P875" s="15"/>
    </row>
    <row r="876">
      <c r="A876" s="6"/>
      <c r="B876" s="17"/>
      <c r="C876" s="6"/>
      <c r="D876" s="6"/>
      <c r="E876" s="12"/>
      <c r="F876" s="6"/>
      <c r="G876" s="6"/>
      <c r="H876" s="6"/>
      <c r="I876" s="6"/>
      <c r="J876" s="6"/>
      <c r="K876" s="6"/>
      <c r="O876" s="15"/>
      <c r="P876" s="15"/>
    </row>
    <row r="877">
      <c r="A877" s="6"/>
      <c r="B877" s="17"/>
      <c r="C877" s="6"/>
      <c r="D877" s="6"/>
      <c r="E877" s="12"/>
      <c r="F877" s="6"/>
      <c r="G877" s="6"/>
      <c r="H877" s="6"/>
      <c r="I877" s="6"/>
      <c r="J877" s="6"/>
      <c r="K877" s="6"/>
      <c r="O877" s="15"/>
      <c r="P877" s="15"/>
    </row>
    <row r="878">
      <c r="A878" s="6"/>
      <c r="B878" s="17"/>
      <c r="C878" s="6"/>
      <c r="D878" s="6"/>
      <c r="E878" s="12"/>
      <c r="F878" s="6"/>
      <c r="G878" s="6"/>
      <c r="H878" s="6"/>
      <c r="I878" s="6"/>
      <c r="J878" s="6"/>
      <c r="K878" s="6"/>
      <c r="O878" s="15"/>
      <c r="P878" s="15"/>
    </row>
    <row r="879">
      <c r="A879" s="6"/>
      <c r="B879" s="17"/>
      <c r="C879" s="6"/>
      <c r="D879" s="6"/>
      <c r="E879" s="12"/>
      <c r="F879" s="6"/>
      <c r="G879" s="6"/>
      <c r="H879" s="6"/>
      <c r="I879" s="6"/>
      <c r="J879" s="6"/>
      <c r="K879" s="6"/>
      <c r="O879" s="15"/>
      <c r="P879" s="15"/>
    </row>
    <row r="880">
      <c r="A880" s="6"/>
      <c r="B880" s="17"/>
      <c r="C880" s="6"/>
      <c r="D880" s="6"/>
      <c r="E880" s="12"/>
      <c r="F880" s="6"/>
      <c r="G880" s="6"/>
      <c r="H880" s="6"/>
      <c r="I880" s="6"/>
      <c r="J880" s="6"/>
      <c r="K880" s="6"/>
      <c r="O880" s="15"/>
      <c r="P880" s="15"/>
    </row>
    <row r="881">
      <c r="A881" s="6"/>
      <c r="B881" s="17"/>
      <c r="C881" s="6"/>
      <c r="D881" s="6"/>
      <c r="E881" s="12"/>
      <c r="F881" s="6"/>
      <c r="G881" s="6"/>
      <c r="H881" s="6"/>
      <c r="I881" s="6"/>
      <c r="J881" s="6"/>
      <c r="K881" s="6"/>
      <c r="O881" s="15"/>
      <c r="P881" s="15"/>
    </row>
    <row r="882">
      <c r="A882" s="6"/>
      <c r="B882" s="17"/>
      <c r="C882" s="6"/>
      <c r="D882" s="6"/>
      <c r="E882" s="12"/>
      <c r="F882" s="6"/>
      <c r="G882" s="6"/>
      <c r="H882" s="6"/>
      <c r="I882" s="6"/>
      <c r="J882" s="6"/>
      <c r="K882" s="6"/>
      <c r="O882" s="15"/>
      <c r="P882" s="15"/>
    </row>
    <row r="883">
      <c r="A883" s="6"/>
      <c r="B883" s="17"/>
      <c r="C883" s="6"/>
      <c r="D883" s="6"/>
      <c r="E883" s="12"/>
      <c r="F883" s="6"/>
      <c r="G883" s="6"/>
      <c r="H883" s="6"/>
      <c r="I883" s="6"/>
      <c r="J883" s="6"/>
      <c r="K883" s="6"/>
      <c r="O883" s="15"/>
      <c r="P883" s="15"/>
    </row>
    <row r="884">
      <c r="A884" s="6"/>
      <c r="B884" s="17"/>
      <c r="C884" s="6"/>
      <c r="D884" s="6"/>
      <c r="E884" s="12"/>
      <c r="F884" s="6"/>
      <c r="G884" s="6"/>
      <c r="H884" s="6"/>
      <c r="I884" s="6"/>
      <c r="J884" s="6"/>
      <c r="K884" s="6"/>
      <c r="O884" s="15"/>
      <c r="P884" s="15"/>
    </row>
    <row r="885">
      <c r="A885" s="6"/>
      <c r="B885" s="17"/>
      <c r="C885" s="6"/>
      <c r="D885" s="6"/>
      <c r="E885" s="12"/>
      <c r="F885" s="6"/>
      <c r="G885" s="6"/>
      <c r="H885" s="6"/>
      <c r="I885" s="6"/>
      <c r="J885" s="6"/>
      <c r="K885" s="6"/>
      <c r="O885" s="15"/>
      <c r="P885" s="15"/>
    </row>
    <row r="886">
      <c r="A886" s="6"/>
      <c r="B886" s="17"/>
      <c r="C886" s="6"/>
      <c r="D886" s="6"/>
      <c r="E886" s="12"/>
      <c r="F886" s="6"/>
      <c r="G886" s="6"/>
      <c r="H886" s="6"/>
      <c r="I886" s="6"/>
      <c r="J886" s="6"/>
      <c r="K886" s="6"/>
      <c r="O886" s="15"/>
      <c r="P886" s="15"/>
    </row>
    <row r="887">
      <c r="A887" s="6"/>
      <c r="B887" s="17"/>
      <c r="C887" s="6"/>
      <c r="D887" s="6"/>
      <c r="E887" s="12"/>
      <c r="F887" s="6"/>
      <c r="G887" s="6"/>
      <c r="H887" s="6"/>
      <c r="I887" s="6"/>
      <c r="J887" s="6"/>
      <c r="K887" s="6"/>
      <c r="O887" s="15"/>
      <c r="P887" s="15"/>
    </row>
    <row r="888">
      <c r="A888" s="6"/>
      <c r="B888" s="17"/>
      <c r="C888" s="6"/>
      <c r="D888" s="6"/>
      <c r="E888" s="12"/>
      <c r="F888" s="6"/>
      <c r="G888" s="6"/>
      <c r="H888" s="6"/>
      <c r="I888" s="6"/>
      <c r="J888" s="6"/>
      <c r="K888" s="6"/>
      <c r="O888" s="15"/>
      <c r="P888" s="15"/>
    </row>
    <row r="889">
      <c r="A889" s="6"/>
      <c r="B889" s="17"/>
      <c r="C889" s="6"/>
      <c r="D889" s="6"/>
      <c r="E889" s="12"/>
      <c r="F889" s="6"/>
      <c r="G889" s="6"/>
      <c r="H889" s="6"/>
      <c r="I889" s="6"/>
      <c r="J889" s="6"/>
      <c r="K889" s="6"/>
      <c r="O889" s="15"/>
      <c r="P889" s="15"/>
    </row>
    <row r="890">
      <c r="A890" s="6"/>
      <c r="B890" s="17"/>
      <c r="C890" s="6"/>
      <c r="D890" s="6"/>
      <c r="E890" s="12"/>
      <c r="F890" s="6"/>
      <c r="G890" s="6"/>
      <c r="H890" s="6"/>
      <c r="I890" s="6"/>
      <c r="J890" s="6"/>
      <c r="K890" s="6"/>
      <c r="O890" s="15"/>
      <c r="P890" s="15"/>
    </row>
    <row r="891">
      <c r="A891" s="6"/>
      <c r="B891" s="17"/>
      <c r="C891" s="6"/>
      <c r="D891" s="6"/>
      <c r="E891" s="12"/>
      <c r="F891" s="6"/>
      <c r="G891" s="6"/>
      <c r="H891" s="6"/>
      <c r="I891" s="6"/>
      <c r="J891" s="6"/>
      <c r="K891" s="6"/>
      <c r="O891" s="15"/>
      <c r="P891" s="15"/>
    </row>
    <row r="892">
      <c r="A892" s="6"/>
      <c r="B892" s="17"/>
      <c r="C892" s="6"/>
      <c r="D892" s="6"/>
      <c r="E892" s="12"/>
      <c r="F892" s="6"/>
      <c r="G892" s="6"/>
      <c r="H892" s="6"/>
      <c r="I892" s="6"/>
      <c r="J892" s="6"/>
      <c r="K892" s="6"/>
      <c r="O892" s="15"/>
      <c r="P892" s="15"/>
    </row>
    <row r="893">
      <c r="A893" s="6"/>
      <c r="B893" s="17"/>
      <c r="C893" s="6"/>
      <c r="D893" s="6"/>
      <c r="E893" s="12"/>
      <c r="F893" s="6"/>
      <c r="G893" s="6"/>
      <c r="H893" s="6"/>
      <c r="I893" s="6"/>
      <c r="J893" s="6"/>
      <c r="K893" s="6"/>
      <c r="O893" s="15"/>
      <c r="P893" s="15"/>
    </row>
    <row r="894">
      <c r="A894" s="6"/>
      <c r="B894" s="17"/>
      <c r="C894" s="6"/>
      <c r="D894" s="6"/>
      <c r="E894" s="12"/>
      <c r="F894" s="6"/>
      <c r="G894" s="6"/>
      <c r="H894" s="6"/>
      <c r="I894" s="6"/>
      <c r="J894" s="6"/>
      <c r="K894" s="6"/>
      <c r="O894" s="15"/>
      <c r="P894" s="15"/>
    </row>
    <row r="895">
      <c r="A895" s="6"/>
      <c r="B895" s="17"/>
      <c r="C895" s="6"/>
      <c r="D895" s="6"/>
      <c r="E895" s="12"/>
      <c r="F895" s="6"/>
      <c r="G895" s="6"/>
      <c r="H895" s="6"/>
      <c r="I895" s="6"/>
      <c r="J895" s="6"/>
      <c r="K895" s="6"/>
      <c r="O895" s="15"/>
      <c r="P895" s="15"/>
    </row>
    <row r="896">
      <c r="A896" s="6"/>
      <c r="B896" s="17"/>
      <c r="C896" s="6"/>
      <c r="D896" s="6"/>
      <c r="E896" s="12"/>
      <c r="F896" s="6"/>
      <c r="G896" s="6"/>
      <c r="H896" s="6"/>
      <c r="I896" s="6"/>
      <c r="J896" s="6"/>
      <c r="K896" s="6"/>
      <c r="O896" s="15"/>
      <c r="P896" s="15"/>
    </row>
    <row r="897">
      <c r="A897" s="6"/>
      <c r="B897" s="17"/>
      <c r="C897" s="6"/>
      <c r="D897" s="6"/>
      <c r="E897" s="12"/>
      <c r="F897" s="6"/>
      <c r="G897" s="6"/>
      <c r="H897" s="6"/>
      <c r="I897" s="6"/>
      <c r="J897" s="6"/>
      <c r="K897" s="6"/>
      <c r="O897" s="15"/>
      <c r="P897" s="15"/>
    </row>
    <row r="898">
      <c r="A898" s="6"/>
      <c r="B898" s="17"/>
      <c r="C898" s="6"/>
      <c r="D898" s="6"/>
      <c r="E898" s="12"/>
      <c r="F898" s="6"/>
      <c r="G898" s="6"/>
      <c r="H898" s="6"/>
      <c r="I898" s="6"/>
      <c r="J898" s="6"/>
      <c r="K898" s="6"/>
      <c r="O898" s="15"/>
      <c r="P898" s="15"/>
    </row>
    <row r="899">
      <c r="A899" s="6"/>
      <c r="B899" s="17"/>
      <c r="C899" s="6"/>
      <c r="D899" s="6"/>
      <c r="E899" s="12"/>
      <c r="F899" s="6"/>
      <c r="G899" s="6"/>
      <c r="H899" s="6"/>
      <c r="I899" s="6"/>
      <c r="J899" s="6"/>
      <c r="K899" s="6"/>
      <c r="O899" s="15"/>
      <c r="P899" s="15"/>
    </row>
    <row r="900">
      <c r="A900" s="6"/>
      <c r="B900" s="17"/>
      <c r="C900" s="6"/>
      <c r="D900" s="6"/>
      <c r="E900" s="12"/>
      <c r="F900" s="6"/>
      <c r="G900" s="6"/>
      <c r="H900" s="6"/>
      <c r="I900" s="6"/>
      <c r="J900" s="6"/>
      <c r="K900" s="6"/>
      <c r="O900" s="15"/>
      <c r="P900" s="15"/>
    </row>
    <row r="901">
      <c r="A901" s="6"/>
      <c r="B901" s="17"/>
      <c r="C901" s="6"/>
      <c r="D901" s="6"/>
      <c r="E901" s="12"/>
      <c r="F901" s="6"/>
      <c r="G901" s="6"/>
      <c r="H901" s="6"/>
      <c r="I901" s="6"/>
      <c r="J901" s="6"/>
      <c r="K901" s="6"/>
      <c r="O901" s="15"/>
      <c r="P901" s="15"/>
    </row>
    <row r="902">
      <c r="A902" s="6"/>
      <c r="B902" s="17"/>
      <c r="C902" s="6"/>
      <c r="D902" s="6"/>
      <c r="E902" s="12"/>
      <c r="F902" s="6"/>
      <c r="G902" s="6"/>
      <c r="H902" s="6"/>
      <c r="I902" s="6"/>
      <c r="J902" s="6"/>
      <c r="K902" s="6"/>
      <c r="O902" s="15"/>
      <c r="P902" s="15"/>
    </row>
    <row r="903">
      <c r="A903" s="6"/>
      <c r="B903" s="17"/>
      <c r="C903" s="6"/>
      <c r="D903" s="6"/>
      <c r="E903" s="12"/>
      <c r="F903" s="6"/>
      <c r="G903" s="6"/>
      <c r="H903" s="6"/>
      <c r="I903" s="6"/>
      <c r="J903" s="6"/>
      <c r="K903" s="6"/>
      <c r="O903" s="15"/>
      <c r="P903" s="15"/>
    </row>
    <row r="904">
      <c r="A904" s="6"/>
      <c r="B904" s="17"/>
      <c r="C904" s="6"/>
      <c r="D904" s="6"/>
      <c r="E904" s="12"/>
      <c r="F904" s="6"/>
      <c r="G904" s="6"/>
      <c r="H904" s="6"/>
      <c r="I904" s="6"/>
      <c r="J904" s="6"/>
      <c r="K904" s="6"/>
      <c r="O904" s="15"/>
      <c r="P904" s="15"/>
    </row>
    <row r="905">
      <c r="A905" s="6"/>
      <c r="B905" s="17"/>
      <c r="C905" s="6"/>
      <c r="D905" s="6"/>
      <c r="E905" s="12"/>
      <c r="F905" s="6"/>
      <c r="G905" s="6"/>
      <c r="H905" s="6"/>
      <c r="I905" s="6"/>
      <c r="J905" s="6"/>
      <c r="K905" s="6"/>
      <c r="O905" s="15"/>
      <c r="P905" s="15"/>
    </row>
    <row r="906">
      <c r="A906" s="6"/>
      <c r="B906" s="17"/>
      <c r="C906" s="6"/>
      <c r="D906" s="6"/>
      <c r="E906" s="12"/>
      <c r="F906" s="6"/>
      <c r="G906" s="6"/>
      <c r="H906" s="6"/>
      <c r="I906" s="6"/>
      <c r="J906" s="6"/>
      <c r="K906" s="6"/>
      <c r="O906" s="15"/>
      <c r="P906" s="15"/>
    </row>
    <row r="907">
      <c r="A907" s="6"/>
      <c r="B907" s="17"/>
      <c r="C907" s="6"/>
      <c r="D907" s="6"/>
      <c r="E907" s="12"/>
      <c r="F907" s="6"/>
      <c r="G907" s="6"/>
      <c r="H907" s="6"/>
      <c r="I907" s="6"/>
      <c r="J907" s="6"/>
      <c r="K907" s="6"/>
      <c r="O907" s="15"/>
      <c r="P907" s="15"/>
    </row>
    <row r="908">
      <c r="A908" s="6"/>
      <c r="B908" s="17"/>
      <c r="C908" s="6"/>
      <c r="D908" s="6"/>
      <c r="E908" s="12"/>
      <c r="F908" s="6"/>
      <c r="G908" s="6"/>
      <c r="H908" s="6"/>
      <c r="I908" s="6"/>
      <c r="J908" s="6"/>
      <c r="K908" s="6"/>
      <c r="O908" s="15"/>
      <c r="P908" s="15"/>
    </row>
    <row r="909">
      <c r="A909" s="6"/>
      <c r="B909" s="17"/>
      <c r="C909" s="6"/>
      <c r="D909" s="6"/>
      <c r="E909" s="12"/>
      <c r="F909" s="6"/>
      <c r="G909" s="6"/>
      <c r="H909" s="6"/>
      <c r="I909" s="6"/>
      <c r="J909" s="6"/>
      <c r="K909" s="6"/>
      <c r="O909" s="15"/>
      <c r="P909" s="15"/>
    </row>
    <row r="910">
      <c r="A910" s="6"/>
      <c r="B910" s="17"/>
      <c r="C910" s="6"/>
      <c r="D910" s="6"/>
      <c r="E910" s="12"/>
      <c r="F910" s="6"/>
      <c r="G910" s="6"/>
      <c r="H910" s="6"/>
      <c r="I910" s="6"/>
      <c r="J910" s="6"/>
      <c r="K910" s="6"/>
      <c r="O910" s="15"/>
      <c r="P910" s="15"/>
    </row>
    <row r="911">
      <c r="A911" s="6"/>
      <c r="B911" s="17"/>
      <c r="C911" s="6"/>
      <c r="D911" s="6"/>
      <c r="E911" s="12"/>
      <c r="F911" s="6"/>
      <c r="G911" s="6"/>
      <c r="H911" s="6"/>
      <c r="I911" s="6"/>
      <c r="J911" s="6"/>
      <c r="K911" s="6"/>
      <c r="O911" s="15"/>
      <c r="P911" s="15"/>
    </row>
    <row r="912">
      <c r="A912" s="6"/>
      <c r="B912" s="17"/>
      <c r="C912" s="6"/>
      <c r="D912" s="6"/>
      <c r="E912" s="12"/>
      <c r="F912" s="6"/>
      <c r="G912" s="6"/>
      <c r="H912" s="6"/>
      <c r="I912" s="6"/>
      <c r="J912" s="6"/>
      <c r="K912" s="6"/>
      <c r="O912" s="15"/>
      <c r="P912" s="15"/>
    </row>
    <row r="913">
      <c r="A913" s="6"/>
      <c r="B913" s="17"/>
      <c r="C913" s="6"/>
      <c r="D913" s="6"/>
      <c r="E913" s="12"/>
      <c r="F913" s="6"/>
      <c r="G913" s="6"/>
      <c r="H913" s="6"/>
      <c r="I913" s="6"/>
      <c r="J913" s="6"/>
      <c r="K913" s="6"/>
      <c r="O913" s="15"/>
      <c r="P913" s="15"/>
    </row>
    <row r="914">
      <c r="A914" s="6"/>
      <c r="B914" s="17"/>
      <c r="C914" s="6"/>
      <c r="D914" s="6"/>
      <c r="E914" s="12"/>
      <c r="F914" s="6"/>
      <c r="G914" s="6"/>
      <c r="H914" s="6"/>
      <c r="I914" s="6"/>
      <c r="J914" s="6"/>
      <c r="K914" s="6"/>
      <c r="O914" s="15"/>
      <c r="P914" s="15"/>
    </row>
    <row r="915">
      <c r="A915" s="6"/>
      <c r="B915" s="17"/>
      <c r="C915" s="6"/>
      <c r="D915" s="6"/>
      <c r="E915" s="12"/>
      <c r="F915" s="6"/>
      <c r="G915" s="6"/>
      <c r="H915" s="6"/>
      <c r="I915" s="6"/>
      <c r="J915" s="6"/>
      <c r="K915" s="6"/>
      <c r="O915" s="15"/>
      <c r="P915" s="15"/>
    </row>
    <row r="916">
      <c r="A916" s="6"/>
      <c r="B916" s="17"/>
      <c r="C916" s="6"/>
      <c r="D916" s="6"/>
      <c r="E916" s="12"/>
      <c r="F916" s="6"/>
      <c r="G916" s="6"/>
      <c r="H916" s="6"/>
      <c r="I916" s="6"/>
      <c r="J916" s="6"/>
      <c r="K916" s="6"/>
      <c r="O916" s="15"/>
      <c r="P916" s="15"/>
    </row>
    <row r="917">
      <c r="A917" s="6"/>
      <c r="B917" s="17"/>
      <c r="C917" s="6"/>
      <c r="D917" s="6"/>
      <c r="E917" s="12"/>
      <c r="F917" s="6"/>
      <c r="G917" s="6"/>
      <c r="H917" s="6"/>
      <c r="I917" s="6"/>
      <c r="J917" s="6"/>
      <c r="K917" s="6"/>
      <c r="O917" s="15"/>
      <c r="P917" s="15"/>
    </row>
    <row r="918">
      <c r="A918" s="6"/>
      <c r="B918" s="17"/>
      <c r="C918" s="6"/>
      <c r="D918" s="6"/>
      <c r="E918" s="12"/>
      <c r="F918" s="6"/>
      <c r="G918" s="6"/>
      <c r="H918" s="6"/>
      <c r="I918" s="6"/>
      <c r="J918" s="6"/>
      <c r="K918" s="6"/>
      <c r="O918" s="15"/>
      <c r="P918" s="15"/>
    </row>
    <row r="919">
      <c r="A919" s="6"/>
      <c r="B919" s="17"/>
      <c r="C919" s="6"/>
      <c r="D919" s="6"/>
      <c r="E919" s="12"/>
      <c r="F919" s="6"/>
      <c r="G919" s="6"/>
      <c r="H919" s="6"/>
      <c r="I919" s="6"/>
      <c r="J919" s="6"/>
      <c r="K919" s="6"/>
      <c r="O919" s="15"/>
      <c r="P919" s="15"/>
    </row>
    <row r="920">
      <c r="A920" s="6"/>
      <c r="B920" s="17"/>
      <c r="C920" s="6"/>
      <c r="D920" s="6"/>
      <c r="E920" s="12"/>
      <c r="F920" s="6"/>
      <c r="G920" s="6"/>
      <c r="H920" s="6"/>
      <c r="I920" s="6"/>
      <c r="J920" s="6"/>
      <c r="K920" s="6"/>
      <c r="O920" s="15"/>
      <c r="P920" s="15"/>
    </row>
    <row r="921">
      <c r="A921" s="6"/>
      <c r="B921" s="17"/>
      <c r="C921" s="6"/>
      <c r="D921" s="6"/>
      <c r="E921" s="12"/>
      <c r="F921" s="6"/>
      <c r="G921" s="6"/>
      <c r="H921" s="6"/>
      <c r="I921" s="6"/>
      <c r="J921" s="6"/>
      <c r="K921" s="6"/>
      <c r="O921" s="15"/>
      <c r="P921" s="15"/>
    </row>
    <row r="922">
      <c r="A922" s="6"/>
      <c r="B922" s="17"/>
      <c r="C922" s="6"/>
      <c r="D922" s="6"/>
      <c r="E922" s="12"/>
      <c r="F922" s="6"/>
      <c r="G922" s="6"/>
      <c r="H922" s="6"/>
      <c r="I922" s="6"/>
      <c r="J922" s="6"/>
      <c r="K922" s="6"/>
      <c r="O922" s="15"/>
      <c r="P922" s="15"/>
    </row>
    <row r="923">
      <c r="A923" s="6"/>
      <c r="B923" s="17"/>
      <c r="C923" s="6"/>
      <c r="D923" s="6"/>
      <c r="E923" s="12"/>
      <c r="F923" s="6"/>
      <c r="G923" s="6"/>
      <c r="H923" s="6"/>
      <c r="I923" s="6"/>
      <c r="J923" s="6"/>
      <c r="K923" s="6"/>
      <c r="O923" s="15"/>
      <c r="P923" s="15"/>
    </row>
    <row r="924">
      <c r="A924" s="6"/>
      <c r="B924" s="17"/>
      <c r="C924" s="6"/>
      <c r="D924" s="6"/>
      <c r="E924" s="12"/>
      <c r="F924" s="6"/>
      <c r="G924" s="6"/>
      <c r="H924" s="6"/>
      <c r="I924" s="6"/>
      <c r="J924" s="6"/>
      <c r="K924" s="6"/>
      <c r="O924" s="15"/>
      <c r="P924" s="15"/>
    </row>
    <row r="925">
      <c r="A925" s="6"/>
      <c r="B925" s="17"/>
      <c r="C925" s="6"/>
      <c r="D925" s="6"/>
      <c r="E925" s="12"/>
      <c r="F925" s="6"/>
      <c r="G925" s="6"/>
      <c r="H925" s="6"/>
      <c r="I925" s="6"/>
      <c r="J925" s="6"/>
      <c r="K925" s="6"/>
      <c r="O925" s="15"/>
      <c r="P925" s="15"/>
    </row>
    <row r="926">
      <c r="A926" s="6"/>
      <c r="B926" s="17"/>
      <c r="C926" s="6"/>
      <c r="D926" s="6"/>
      <c r="E926" s="12"/>
      <c r="F926" s="6"/>
      <c r="G926" s="6"/>
      <c r="H926" s="6"/>
      <c r="I926" s="6"/>
      <c r="J926" s="6"/>
      <c r="K926" s="6"/>
      <c r="O926" s="15"/>
      <c r="P926" s="15"/>
    </row>
    <row r="927">
      <c r="A927" s="6"/>
      <c r="B927" s="17"/>
      <c r="C927" s="6"/>
      <c r="D927" s="6"/>
      <c r="E927" s="12"/>
      <c r="F927" s="6"/>
      <c r="G927" s="6"/>
      <c r="H927" s="6"/>
      <c r="I927" s="6"/>
      <c r="J927" s="6"/>
      <c r="K927" s="6"/>
      <c r="O927" s="15"/>
      <c r="P927" s="15"/>
    </row>
    <row r="928">
      <c r="A928" s="6"/>
      <c r="B928" s="17"/>
      <c r="C928" s="6"/>
      <c r="D928" s="6"/>
      <c r="E928" s="12"/>
      <c r="F928" s="6"/>
      <c r="G928" s="6"/>
      <c r="H928" s="6"/>
      <c r="I928" s="6"/>
      <c r="J928" s="6"/>
      <c r="K928" s="6"/>
      <c r="O928" s="15"/>
      <c r="P928" s="15"/>
    </row>
    <row r="929">
      <c r="A929" s="6"/>
      <c r="B929" s="17"/>
      <c r="C929" s="6"/>
      <c r="D929" s="6"/>
      <c r="E929" s="12"/>
      <c r="F929" s="6"/>
      <c r="G929" s="6"/>
      <c r="H929" s="6"/>
      <c r="I929" s="6"/>
      <c r="J929" s="6"/>
      <c r="K929" s="6"/>
      <c r="O929" s="15"/>
      <c r="P929" s="15"/>
    </row>
    <row r="930">
      <c r="A930" s="6"/>
      <c r="B930" s="17"/>
      <c r="C930" s="6"/>
      <c r="D930" s="6"/>
      <c r="E930" s="12"/>
      <c r="F930" s="6"/>
      <c r="G930" s="6"/>
      <c r="H930" s="6"/>
      <c r="I930" s="6"/>
      <c r="J930" s="6"/>
      <c r="K930" s="6"/>
      <c r="O930" s="15"/>
      <c r="P930" s="15"/>
    </row>
    <row r="931">
      <c r="A931" s="6"/>
      <c r="B931" s="17"/>
      <c r="C931" s="6"/>
      <c r="D931" s="6"/>
      <c r="E931" s="12"/>
      <c r="F931" s="6"/>
      <c r="G931" s="6"/>
      <c r="H931" s="6"/>
      <c r="I931" s="6"/>
      <c r="J931" s="6"/>
      <c r="K931" s="6"/>
      <c r="O931" s="15"/>
      <c r="P931" s="15"/>
    </row>
    <row r="932">
      <c r="A932" s="6"/>
      <c r="B932" s="17"/>
      <c r="C932" s="6"/>
      <c r="D932" s="6"/>
      <c r="E932" s="12"/>
      <c r="F932" s="6"/>
      <c r="G932" s="6"/>
      <c r="H932" s="6"/>
      <c r="I932" s="6"/>
      <c r="J932" s="6"/>
      <c r="K932" s="6"/>
      <c r="O932" s="15"/>
      <c r="P932" s="15"/>
    </row>
    <row r="933">
      <c r="A933" s="6"/>
      <c r="B933" s="17"/>
      <c r="C933" s="6"/>
      <c r="D933" s="6"/>
      <c r="E933" s="12"/>
      <c r="F933" s="6"/>
      <c r="G933" s="6"/>
      <c r="H933" s="6"/>
      <c r="I933" s="6"/>
      <c r="J933" s="6"/>
      <c r="K933" s="6"/>
      <c r="O933" s="15"/>
      <c r="P933" s="15"/>
    </row>
    <row r="934">
      <c r="A934" s="6"/>
      <c r="B934" s="17"/>
      <c r="C934" s="6"/>
      <c r="D934" s="6"/>
      <c r="E934" s="12"/>
      <c r="F934" s="6"/>
      <c r="G934" s="6"/>
      <c r="H934" s="6"/>
      <c r="I934" s="6"/>
      <c r="J934" s="6"/>
      <c r="K934" s="6"/>
      <c r="O934" s="15"/>
      <c r="P934" s="15"/>
    </row>
    <row r="935">
      <c r="A935" s="6"/>
      <c r="B935" s="17"/>
      <c r="C935" s="6"/>
      <c r="D935" s="6"/>
      <c r="E935" s="12"/>
      <c r="F935" s="6"/>
      <c r="G935" s="6"/>
      <c r="H935" s="6"/>
      <c r="I935" s="6"/>
      <c r="J935" s="6"/>
      <c r="K935" s="6"/>
      <c r="O935" s="15"/>
      <c r="P935" s="15"/>
    </row>
    <row r="936">
      <c r="A936" s="6"/>
      <c r="B936" s="17"/>
      <c r="C936" s="6"/>
      <c r="D936" s="6"/>
      <c r="E936" s="12"/>
      <c r="F936" s="6"/>
      <c r="G936" s="6"/>
      <c r="H936" s="6"/>
      <c r="I936" s="6"/>
      <c r="J936" s="6"/>
      <c r="K936" s="6"/>
      <c r="O936" s="15"/>
      <c r="P936" s="15"/>
    </row>
    <row r="937">
      <c r="A937" s="6"/>
      <c r="B937" s="17"/>
      <c r="C937" s="6"/>
      <c r="D937" s="6"/>
      <c r="E937" s="12"/>
      <c r="F937" s="6"/>
      <c r="G937" s="6"/>
      <c r="H937" s="6"/>
      <c r="I937" s="6"/>
      <c r="J937" s="6"/>
      <c r="K937" s="6"/>
      <c r="O937" s="15"/>
      <c r="P937" s="15"/>
    </row>
    <row r="938">
      <c r="A938" s="6"/>
      <c r="B938" s="17"/>
      <c r="C938" s="6"/>
      <c r="D938" s="6"/>
      <c r="E938" s="12"/>
      <c r="F938" s="6"/>
      <c r="G938" s="6"/>
      <c r="H938" s="6"/>
      <c r="I938" s="6"/>
      <c r="J938" s="6"/>
      <c r="K938" s="6"/>
      <c r="O938" s="15"/>
      <c r="P938" s="15"/>
    </row>
    <row r="939">
      <c r="A939" s="6"/>
      <c r="B939" s="17"/>
      <c r="C939" s="6"/>
      <c r="D939" s="6"/>
      <c r="E939" s="12"/>
      <c r="F939" s="6"/>
      <c r="G939" s="6"/>
      <c r="H939" s="6"/>
      <c r="I939" s="6"/>
      <c r="J939" s="6"/>
      <c r="K939" s="6"/>
      <c r="O939" s="15"/>
      <c r="P939" s="15"/>
    </row>
    <row r="940">
      <c r="A940" s="6"/>
      <c r="B940" s="17"/>
      <c r="C940" s="6"/>
      <c r="D940" s="6"/>
      <c r="E940" s="12"/>
      <c r="F940" s="6"/>
      <c r="G940" s="6"/>
      <c r="H940" s="6"/>
      <c r="I940" s="6"/>
      <c r="J940" s="6"/>
      <c r="K940" s="6"/>
      <c r="O940" s="15"/>
      <c r="P940" s="15"/>
    </row>
    <row r="941">
      <c r="A941" s="6"/>
      <c r="B941" s="17"/>
      <c r="C941" s="6"/>
      <c r="D941" s="6"/>
      <c r="E941" s="12"/>
      <c r="F941" s="6"/>
      <c r="G941" s="6"/>
      <c r="H941" s="6"/>
      <c r="I941" s="6"/>
      <c r="J941" s="6"/>
      <c r="K941" s="6"/>
      <c r="O941" s="15"/>
      <c r="P941" s="15"/>
    </row>
    <row r="942">
      <c r="A942" s="6"/>
      <c r="B942" s="17"/>
      <c r="C942" s="6"/>
      <c r="D942" s="6"/>
      <c r="E942" s="12"/>
      <c r="F942" s="6"/>
      <c r="G942" s="6"/>
      <c r="H942" s="6"/>
      <c r="I942" s="6"/>
      <c r="J942" s="6"/>
      <c r="K942" s="6"/>
      <c r="O942" s="15"/>
      <c r="P942" s="15"/>
    </row>
    <row r="943">
      <c r="A943" s="6"/>
      <c r="B943" s="17"/>
      <c r="C943" s="6"/>
      <c r="D943" s="6"/>
      <c r="E943" s="12"/>
      <c r="F943" s="6"/>
      <c r="G943" s="6"/>
      <c r="H943" s="6"/>
      <c r="I943" s="6"/>
      <c r="J943" s="6"/>
      <c r="K943" s="6"/>
      <c r="O943" s="15"/>
      <c r="P943" s="15"/>
    </row>
    <row r="944">
      <c r="A944" s="6"/>
      <c r="B944" s="17"/>
      <c r="C944" s="6"/>
      <c r="D944" s="6"/>
      <c r="E944" s="12"/>
      <c r="F944" s="6"/>
      <c r="G944" s="6"/>
      <c r="H944" s="6"/>
      <c r="I944" s="6"/>
      <c r="J944" s="6"/>
      <c r="K944" s="6"/>
      <c r="O944" s="15"/>
      <c r="P944" s="15"/>
    </row>
    <row r="945">
      <c r="A945" s="6"/>
      <c r="B945" s="17"/>
      <c r="C945" s="6"/>
      <c r="D945" s="6"/>
      <c r="E945" s="12"/>
      <c r="F945" s="6"/>
      <c r="G945" s="6"/>
      <c r="H945" s="6"/>
      <c r="I945" s="6"/>
      <c r="J945" s="6"/>
      <c r="K945" s="6"/>
      <c r="O945" s="15"/>
      <c r="P945" s="15"/>
    </row>
    <row r="946">
      <c r="A946" s="6"/>
      <c r="B946" s="17"/>
      <c r="C946" s="6"/>
      <c r="D946" s="6"/>
      <c r="E946" s="12"/>
      <c r="F946" s="6"/>
      <c r="G946" s="6"/>
      <c r="H946" s="6"/>
      <c r="I946" s="6"/>
      <c r="J946" s="6"/>
      <c r="K946" s="6"/>
      <c r="O946" s="15"/>
      <c r="P946" s="15"/>
    </row>
    <row r="947">
      <c r="A947" s="6"/>
      <c r="B947" s="17"/>
      <c r="C947" s="6"/>
      <c r="D947" s="6"/>
      <c r="E947" s="12"/>
      <c r="F947" s="6"/>
      <c r="G947" s="6"/>
      <c r="H947" s="6"/>
      <c r="I947" s="6"/>
      <c r="J947" s="6"/>
      <c r="K947" s="6"/>
      <c r="O947" s="15"/>
      <c r="P947" s="15"/>
    </row>
    <row r="948">
      <c r="A948" s="6"/>
      <c r="B948" s="17"/>
      <c r="C948" s="6"/>
      <c r="D948" s="6"/>
      <c r="E948" s="12"/>
      <c r="F948" s="6"/>
      <c r="G948" s="6"/>
      <c r="H948" s="6"/>
      <c r="I948" s="6"/>
      <c r="J948" s="6"/>
      <c r="K948" s="6"/>
      <c r="O948" s="15"/>
      <c r="P948" s="15"/>
    </row>
    <row r="949">
      <c r="A949" s="6"/>
      <c r="B949" s="17"/>
      <c r="C949" s="6"/>
      <c r="D949" s="6"/>
      <c r="E949" s="12"/>
      <c r="F949" s="6"/>
      <c r="G949" s="6"/>
      <c r="H949" s="6"/>
      <c r="I949" s="6"/>
      <c r="J949" s="6"/>
      <c r="K949" s="6"/>
      <c r="O949" s="15"/>
      <c r="P949" s="15"/>
    </row>
    <row r="950">
      <c r="A950" s="6"/>
      <c r="B950" s="17"/>
      <c r="C950" s="6"/>
      <c r="D950" s="6"/>
      <c r="E950" s="12"/>
      <c r="F950" s="6"/>
      <c r="G950" s="6"/>
      <c r="H950" s="6"/>
      <c r="I950" s="6"/>
      <c r="J950" s="6"/>
      <c r="K950" s="6"/>
      <c r="O950" s="15"/>
      <c r="P950" s="15"/>
    </row>
    <row r="951">
      <c r="A951" s="6"/>
      <c r="B951" s="17"/>
      <c r="C951" s="6"/>
      <c r="D951" s="6"/>
      <c r="E951" s="12"/>
      <c r="F951" s="6"/>
      <c r="G951" s="6"/>
      <c r="H951" s="6"/>
      <c r="I951" s="6"/>
      <c r="J951" s="6"/>
      <c r="K951" s="6"/>
      <c r="O951" s="15"/>
      <c r="P951" s="15"/>
    </row>
    <row r="952">
      <c r="A952" s="6"/>
      <c r="B952" s="17"/>
      <c r="C952" s="6"/>
      <c r="D952" s="6"/>
      <c r="E952" s="12"/>
      <c r="F952" s="6"/>
      <c r="G952" s="6"/>
      <c r="H952" s="6"/>
      <c r="I952" s="6"/>
      <c r="J952" s="6"/>
      <c r="K952" s="6"/>
      <c r="O952" s="15"/>
      <c r="P952" s="15"/>
    </row>
    <row r="953">
      <c r="A953" s="6"/>
      <c r="B953" s="17"/>
      <c r="C953" s="6"/>
      <c r="D953" s="6"/>
      <c r="E953" s="12"/>
      <c r="F953" s="6"/>
      <c r="G953" s="6"/>
      <c r="H953" s="6"/>
      <c r="I953" s="6"/>
      <c r="J953" s="6"/>
      <c r="K953" s="6"/>
      <c r="O953" s="15"/>
      <c r="P953" s="15"/>
    </row>
    <row r="954">
      <c r="A954" s="6"/>
      <c r="B954" s="17"/>
      <c r="C954" s="6"/>
      <c r="D954" s="6"/>
      <c r="E954" s="12"/>
      <c r="F954" s="6"/>
      <c r="G954" s="6"/>
      <c r="H954" s="6"/>
      <c r="I954" s="6"/>
      <c r="J954" s="6"/>
      <c r="K954" s="6"/>
      <c r="O954" s="15"/>
      <c r="P954" s="15"/>
    </row>
    <row r="955">
      <c r="A955" s="6"/>
      <c r="B955" s="17"/>
      <c r="C955" s="6"/>
      <c r="D955" s="6"/>
      <c r="E955" s="12"/>
      <c r="F955" s="6"/>
      <c r="G955" s="6"/>
      <c r="H955" s="6"/>
      <c r="I955" s="6"/>
      <c r="J955" s="6"/>
      <c r="K955" s="6"/>
      <c r="O955" s="15"/>
      <c r="P955" s="15"/>
    </row>
    <row r="956">
      <c r="A956" s="6"/>
      <c r="B956" s="17"/>
      <c r="C956" s="6"/>
      <c r="D956" s="6"/>
      <c r="E956" s="12"/>
      <c r="F956" s="6"/>
      <c r="G956" s="6"/>
      <c r="H956" s="6"/>
      <c r="I956" s="6"/>
      <c r="J956" s="6"/>
      <c r="K956" s="6"/>
      <c r="O956" s="15"/>
      <c r="P956" s="15"/>
    </row>
    <row r="957">
      <c r="A957" s="6"/>
      <c r="B957" s="17"/>
      <c r="C957" s="6"/>
      <c r="D957" s="6"/>
      <c r="E957" s="12"/>
      <c r="F957" s="6"/>
      <c r="G957" s="6"/>
      <c r="H957" s="6"/>
      <c r="I957" s="6"/>
      <c r="J957" s="6"/>
      <c r="K957" s="6"/>
      <c r="O957" s="15"/>
      <c r="P957" s="15"/>
    </row>
    <row r="958">
      <c r="A958" s="6"/>
      <c r="B958" s="17"/>
      <c r="C958" s="6"/>
      <c r="D958" s="6"/>
      <c r="E958" s="12"/>
      <c r="F958" s="6"/>
      <c r="G958" s="6"/>
      <c r="H958" s="6"/>
      <c r="I958" s="6"/>
      <c r="J958" s="6"/>
      <c r="K958" s="6"/>
      <c r="O958" s="15"/>
      <c r="P958" s="15"/>
    </row>
    <row r="959">
      <c r="A959" s="6"/>
      <c r="B959" s="17"/>
      <c r="C959" s="6"/>
      <c r="D959" s="6"/>
      <c r="E959" s="12"/>
      <c r="F959" s="6"/>
      <c r="G959" s="6"/>
      <c r="H959" s="6"/>
      <c r="I959" s="6"/>
      <c r="J959" s="6"/>
      <c r="K959" s="6"/>
      <c r="O959" s="15"/>
      <c r="P959" s="15"/>
    </row>
    <row r="960">
      <c r="A960" s="6"/>
      <c r="B960" s="17"/>
      <c r="C960" s="6"/>
      <c r="D960" s="6"/>
      <c r="E960" s="12"/>
      <c r="F960" s="6"/>
      <c r="G960" s="6"/>
      <c r="H960" s="6"/>
      <c r="I960" s="6"/>
      <c r="J960" s="6"/>
      <c r="K960" s="6"/>
      <c r="O960" s="15"/>
      <c r="P960" s="15"/>
    </row>
    <row r="961">
      <c r="A961" s="6"/>
      <c r="B961" s="17"/>
      <c r="C961" s="6"/>
      <c r="D961" s="6"/>
      <c r="E961" s="12"/>
      <c r="F961" s="6"/>
      <c r="G961" s="6"/>
      <c r="H961" s="6"/>
      <c r="I961" s="6"/>
      <c r="J961" s="6"/>
      <c r="K961" s="6"/>
      <c r="O961" s="15"/>
      <c r="P961" s="15"/>
    </row>
    <row r="962">
      <c r="A962" s="6"/>
      <c r="B962" s="17"/>
      <c r="C962" s="6"/>
      <c r="D962" s="6"/>
      <c r="E962" s="12"/>
      <c r="F962" s="6"/>
      <c r="G962" s="6"/>
      <c r="H962" s="6"/>
      <c r="I962" s="6"/>
      <c r="J962" s="6"/>
      <c r="K962" s="6"/>
      <c r="O962" s="15"/>
      <c r="P962" s="15"/>
    </row>
    <row r="963">
      <c r="A963" s="6"/>
      <c r="B963" s="17"/>
      <c r="C963" s="6"/>
      <c r="D963" s="6"/>
      <c r="E963" s="12"/>
      <c r="F963" s="6"/>
      <c r="G963" s="6"/>
      <c r="H963" s="6"/>
      <c r="I963" s="6"/>
      <c r="J963" s="6"/>
      <c r="K963" s="6"/>
      <c r="O963" s="15"/>
      <c r="P963" s="15"/>
    </row>
    <row r="964">
      <c r="A964" s="6"/>
      <c r="B964" s="17"/>
      <c r="C964" s="6"/>
      <c r="D964" s="6"/>
      <c r="E964" s="12"/>
      <c r="F964" s="6"/>
      <c r="G964" s="6"/>
      <c r="H964" s="6"/>
      <c r="I964" s="6"/>
      <c r="J964" s="6"/>
      <c r="K964" s="6"/>
      <c r="O964" s="15"/>
      <c r="P964" s="15"/>
    </row>
    <row r="965">
      <c r="A965" s="6"/>
      <c r="B965" s="17"/>
      <c r="C965" s="6"/>
      <c r="D965" s="6"/>
      <c r="E965" s="12"/>
      <c r="F965" s="6"/>
      <c r="G965" s="6"/>
      <c r="H965" s="6"/>
      <c r="I965" s="6"/>
      <c r="J965" s="6"/>
      <c r="K965" s="6"/>
      <c r="O965" s="15"/>
      <c r="P965" s="15"/>
    </row>
    <row r="966">
      <c r="A966" s="6"/>
      <c r="B966" s="17"/>
      <c r="C966" s="6"/>
      <c r="D966" s="6"/>
      <c r="E966" s="12"/>
      <c r="F966" s="6"/>
      <c r="G966" s="6"/>
      <c r="H966" s="6"/>
      <c r="I966" s="6"/>
      <c r="J966" s="6"/>
      <c r="K966" s="6"/>
      <c r="O966" s="15"/>
      <c r="P966" s="15"/>
    </row>
    <row r="967">
      <c r="A967" s="6"/>
      <c r="B967" s="17"/>
      <c r="C967" s="6"/>
      <c r="D967" s="6"/>
      <c r="E967" s="12"/>
      <c r="F967" s="6"/>
      <c r="G967" s="6"/>
      <c r="H967" s="6"/>
      <c r="I967" s="6"/>
      <c r="J967" s="6"/>
      <c r="K967" s="6"/>
      <c r="O967" s="15"/>
      <c r="P967" s="15"/>
    </row>
    <row r="968">
      <c r="A968" s="6"/>
      <c r="B968" s="17"/>
      <c r="C968" s="6"/>
      <c r="D968" s="6"/>
      <c r="E968" s="12"/>
      <c r="F968" s="6"/>
      <c r="G968" s="6"/>
      <c r="H968" s="6"/>
      <c r="I968" s="6"/>
      <c r="J968" s="6"/>
      <c r="K968" s="6"/>
      <c r="O968" s="15"/>
      <c r="P968" s="15"/>
    </row>
    <row r="969">
      <c r="A969" s="6"/>
      <c r="B969" s="17"/>
      <c r="C969" s="6"/>
      <c r="D969" s="6"/>
      <c r="E969" s="12"/>
      <c r="F969" s="6"/>
      <c r="G969" s="6"/>
      <c r="H969" s="6"/>
      <c r="I969" s="6"/>
      <c r="J969" s="6"/>
      <c r="K969" s="6"/>
      <c r="O969" s="15"/>
      <c r="P969" s="15"/>
    </row>
    <row r="970">
      <c r="A970" s="6"/>
      <c r="B970" s="17"/>
      <c r="C970" s="6"/>
      <c r="D970" s="6"/>
      <c r="E970" s="12"/>
      <c r="F970" s="6"/>
      <c r="G970" s="6"/>
      <c r="H970" s="6"/>
      <c r="I970" s="6"/>
      <c r="J970" s="6"/>
      <c r="K970" s="6"/>
      <c r="O970" s="15"/>
      <c r="P970" s="15"/>
    </row>
    <row r="971">
      <c r="A971" s="6"/>
      <c r="B971" s="17"/>
      <c r="C971" s="6"/>
      <c r="D971" s="6"/>
      <c r="E971" s="12"/>
      <c r="F971" s="6"/>
      <c r="G971" s="6"/>
      <c r="H971" s="6"/>
      <c r="I971" s="6"/>
      <c r="J971" s="6"/>
      <c r="K971" s="6"/>
      <c r="O971" s="15"/>
      <c r="P971" s="15"/>
    </row>
    <row r="972">
      <c r="A972" s="6"/>
      <c r="B972" s="17"/>
      <c r="C972" s="6"/>
      <c r="D972" s="6"/>
      <c r="E972" s="12"/>
      <c r="F972" s="6"/>
      <c r="G972" s="6"/>
      <c r="H972" s="6"/>
      <c r="I972" s="6"/>
      <c r="J972" s="6"/>
      <c r="K972" s="6"/>
      <c r="O972" s="15"/>
      <c r="P972" s="15"/>
    </row>
    <row r="973">
      <c r="A973" s="6"/>
      <c r="B973" s="17"/>
      <c r="C973" s="6"/>
      <c r="D973" s="6"/>
      <c r="E973" s="12"/>
      <c r="F973" s="6"/>
      <c r="G973" s="6"/>
      <c r="H973" s="6"/>
      <c r="I973" s="6"/>
      <c r="J973" s="6"/>
      <c r="K973" s="6"/>
      <c r="O973" s="15"/>
      <c r="P973" s="15"/>
    </row>
    <row r="974">
      <c r="A974" s="6"/>
      <c r="B974" s="17"/>
      <c r="C974" s="6"/>
      <c r="D974" s="6"/>
      <c r="E974" s="12"/>
      <c r="F974" s="6"/>
      <c r="G974" s="6"/>
      <c r="H974" s="6"/>
      <c r="I974" s="6"/>
      <c r="J974" s="6"/>
      <c r="K974" s="6"/>
      <c r="O974" s="15"/>
      <c r="P974" s="15"/>
    </row>
    <row r="975">
      <c r="A975" s="6"/>
      <c r="B975" s="17"/>
      <c r="C975" s="6"/>
      <c r="D975" s="6"/>
      <c r="E975" s="12"/>
      <c r="F975" s="6"/>
      <c r="G975" s="6"/>
      <c r="H975" s="6"/>
      <c r="I975" s="6"/>
      <c r="J975" s="6"/>
      <c r="K975" s="6"/>
      <c r="O975" s="15"/>
      <c r="P975" s="15"/>
    </row>
    <row r="976">
      <c r="A976" s="6"/>
      <c r="B976" s="17"/>
      <c r="C976" s="6"/>
      <c r="D976" s="6"/>
      <c r="E976" s="12"/>
      <c r="F976" s="6"/>
      <c r="G976" s="6"/>
      <c r="H976" s="6"/>
      <c r="I976" s="6"/>
      <c r="J976" s="6"/>
      <c r="K976" s="6"/>
      <c r="O976" s="15"/>
      <c r="P976" s="15"/>
    </row>
    <row r="977">
      <c r="A977" s="6"/>
      <c r="B977" s="17"/>
      <c r="C977" s="6"/>
      <c r="D977" s="6"/>
      <c r="E977" s="12"/>
      <c r="F977" s="6"/>
      <c r="G977" s="6"/>
      <c r="H977" s="6"/>
      <c r="I977" s="6"/>
      <c r="J977" s="6"/>
      <c r="K977" s="6"/>
      <c r="O977" s="15"/>
      <c r="P977" s="15"/>
    </row>
    <row r="978">
      <c r="A978" s="6"/>
      <c r="B978" s="17"/>
      <c r="C978" s="6"/>
      <c r="D978" s="6"/>
      <c r="E978" s="12"/>
      <c r="F978" s="6"/>
      <c r="G978" s="6"/>
      <c r="H978" s="6"/>
      <c r="I978" s="6"/>
      <c r="J978" s="6"/>
      <c r="K978" s="6"/>
      <c r="O978" s="15"/>
      <c r="P978" s="15"/>
    </row>
    <row r="979">
      <c r="A979" s="6"/>
      <c r="B979" s="17"/>
      <c r="C979" s="6"/>
      <c r="D979" s="6"/>
      <c r="E979" s="12"/>
      <c r="F979" s="6"/>
      <c r="G979" s="6"/>
      <c r="H979" s="6"/>
      <c r="I979" s="6"/>
      <c r="J979" s="6"/>
      <c r="K979" s="6"/>
      <c r="O979" s="15"/>
      <c r="P979" s="15"/>
    </row>
    <row r="980">
      <c r="A980" s="6"/>
      <c r="B980" s="17"/>
      <c r="C980" s="6"/>
      <c r="D980" s="6"/>
      <c r="E980" s="12"/>
      <c r="F980" s="6"/>
      <c r="G980" s="6"/>
      <c r="H980" s="6"/>
      <c r="I980" s="6"/>
      <c r="J980" s="6"/>
      <c r="K980" s="6"/>
      <c r="O980" s="15"/>
      <c r="P980" s="15"/>
    </row>
    <row r="981">
      <c r="A981" s="6"/>
      <c r="B981" s="17"/>
      <c r="C981" s="6"/>
      <c r="D981" s="6"/>
      <c r="E981" s="12"/>
      <c r="F981" s="6"/>
      <c r="G981" s="6"/>
      <c r="H981" s="6"/>
      <c r="I981" s="6"/>
      <c r="J981" s="6"/>
      <c r="K981" s="6"/>
      <c r="O981" s="15"/>
      <c r="P981" s="15"/>
    </row>
    <row r="982">
      <c r="A982" s="6"/>
      <c r="B982" s="17"/>
      <c r="C982" s="6"/>
      <c r="D982" s="6"/>
      <c r="E982" s="12"/>
      <c r="F982" s="6"/>
      <c r="G982" s="6"/>
      <c r="H982" s="6"/>
      <c r="I982" s="6"/>
      <c r="J982" s="6"/>
      <c r="K982" s="6"/>
      <c r="O982" s="15"/>
      <c r="P982" s="15"/>
    </row>
    <row r="983">
      <c r="A983" s="6"/>
      <c r="B983" s="17"/>
      <c r="C983" s="6"/>
      <c r="D983" s="6"/>
      <c r="E983" s="12"/>
      <c r="F983" s="6"/>
      <c r="G983" s="6"/>
      <c r="H983" s="6"/>
      <c r="I983" s="6"/>
      <c r="J983" s="6"/>
      <c r="K983" s="6"/>
      <c r="O983" s="15"/>
      <c r="P983" s="15"/>
    </row>
    <row r="984">
      <c r="A984" s="6"/>
      <c r="B984" s="17"/>
      <c r="C984" s="6"/>
      <c r="D984" s="6"/>
      <c r="E984" s="12"/>
      <c r="F984" s="6"/>
      <c r="G984" s="6"/>
      <c r="H984" s="6"/>
      <c r="I984" s="6"/>
      <c r="J984" s="6"/>
      <c r="K984" s="6"/>
      <c r="O984" s="15"/>
      <c r="P984" s="15"/>
    </row>
    <row r="985">
      <c r="A985" s="6"/>
      <c r="B985" s="17"/>
      <c r="C985" s="6"/>
      <c r="D985" s="6"/>
      <c r="E985" s="12"/>
      <c r="F985" s="6"/>
      <c r="G985" s="6"/>
      <c r="H985" s="6"/>
      <c r="I985" s="6"/>
      <c r="J985" s="6"/>
      <c r="K985" s="6"/>
      <c r="O985" s="15"/>
      <c r="P985" s="15"/>
    </row>
    <row r="986">
      <c r="A986" s="6"/>
      <c r="B986" s="17"/>
      <c r="C986" s="6"/>
      <c r="D986" s="6"/>
      <c r="E986" s="12"/>
      <c r="F986" s="6"/>
      <c r="G986" s="6"/>
      <c r="H986" s="6"/>
      <c r="I986" s="6"/>
      <c r="J986" s="6"/>
      <c r="K986" s="6"/>
      <c r="O986" s="15"/>
      <c r="P986" s="15"/>
    </row>
    <row r="987">
      <c r="A987" s="6"/>
      <c r="B987" s="17"/>
      <c r="C987" s="6"/>
      <c r="D987" s="6"/>
      <c r="E987" s="12"/>
      <c r="F987" s="6"/>
      <c r="G987" s="6"/>
      <c r="H987" s="6"/>
      <c r="I987" s="6"/>
      <c r="J987" s="6"/>
      <c r="K987" s="6"/>
      <c r="O987" s="15"/>
      <c r="P987" s="15"/>
    </row>
    <row r="988">
      <c r="A988" s="6"/>
      <c r="B988" s="17"/>
      <c r="C988" s="6"/>
      <c r="D988" s="6"/>
      <c r="E988" s="12"/>
      <c r="F988" s="6"/>
      <c r="G988" s="6"/>
      <c r="H988" s="6"/>
      <c r="I988" s="6"/>
      <c r="J988" s="6"/>
      <c r="K988" s="6"/>
      <c r="O988" s="15"/>
      <c r="P988" s="15"/>
    </row>
    <row r="989">
      <c r="A989" s="6"/>
      <c r="B989" s="17"/>
      <c r="C989" s="6"/>
      <c r="D989" s="6"/>
      <c r="E989" s="12"/>
      <c r="F989" s="6"/>
      <c r="G989" s="6"/>
      <c r="H989" s="6"/>
      <c r="I989" s="6"/>
      <c r="J989" s="6"/>
      <c r="K989" s="6"/>
      <c r="O989" s="15"/>
      <c r="P989" s="15"/>
    </row>
    <row r="990">
      <c r="A990" s="6"/>
      <c r="B990" s="17"/>
      <c r="C990" s="6"/>
      <c r="D990" s="6"/>
      <c r="E990" s="12"/>
      <c r="F990" s="6"/>
      <c r="G990" s="6"/>
      <c r="H990" s="6"/>
      <c r="I990" s="6"/>
      <c r="J990" s="6"/>
      <c r="K990" s="6"/>
      <c r="O990" s="15"/>
      <c r="P990" s="15"/>
    </row>
    <row r="991">
      <c r="A991" s="6"/>
      <c r="B991" s="17"/>
      <c r="C991" s="6"/>
      <c r="D991" s="6"/>
      <c r="E991" s="12"/>
      <c r="F991" s="6"/>
      <c r="G991" s="6"/>
      <c r="H991" s="6"/>
      <c r="I991" s="6"/>
      <c r="J991" s="6"/>
      <c r="K991" s="6"/>
      <c r="O991" s="15"/>
      <c r="P991" s="15"/>
    </row>
    <row r="992">
      <c r="A992" s="6"/>
      <c r="B992" s="17"/>
      <c r="C992" s="6"/>
      <c r="D992" s="6"/>
      <c r="E992" s="12"/>
      <c r="F992" s="6"/>
      <c r="G992" s="6"/>
      <c r="H992" s="6"/>
      <c r="I992" s="6"/>
      <c r="J992" s="6"/>
      <c r="K992" s="6"/>
      <c r="O992" s="15"/>
      <c r="P992" s="15"/>
    </row>
    <row r="993">
      <c r="A993" s="6"/>
      <c r="B993" s="17"/>
      <c r="C993" s="6"/>
      <c r="D993" s="6"/>
      <c r="E993" s="12"/>
      <c r="F993" s="6"/>
      <c r="G993" s="6"/>
      <c r="H993" s="6"/>
      <c r="I993" s="6"/>
      <c r="J993" s="6"/>
      <c r="K993" s="6"/>
      <c r="O993" s="15"/>
      <c r="P993" s="15"/>
    </row>
    <row r="994">
      <c r="A994" s="6"/>
      <c r="B994" s="17"/>
      <c r="C994" s="6"/>
      <c r="D994" s="6"/>
      <c r="E994" s="12"/>
      <c r="F994" s="6"/>
      <c r="G994" s="6"/>
      <c r="H994" s="6"/>
      <c r="I994" s="6"/>
      <c r="J994" s="6"/>
      <c r="K994" s="6"/>
      <c r="O994" s="15"/>
      <c r="P994" s="15"/>
    </row>
    <row r="995">
      <c r="A995" s="6"/>
      <c r="B995" s="17"/>
      <c r="C995" s="6"/>
      <c r="D995" s="6"/>
      <c r="E995" s="12"/>
      <c r="F995" s="6"/>
      <c r="G995" s="6"/>
      <c r="H995" s="6"/>
      <c r="I995" s="6"/>
      <c r="J995" s="6"/>
      <c r="K995" s="6"/>
      <c r="O995" s="15"/>
      <c r="P995" s="15"/>
    </row>
    <row r="996">
      <c r="A996" s="6"/>
      <c r="B996" s="17"/>
      <c r="C996" s="6"/>
      <c r="D996" s="6"/>
      <c r="E996" s="12"/>
      <c r="F996" s="6"/>
      <c r="G996" s="6"/>
      <c r="H996" s="6"/>
      <c r="I996" s="6"/>
      <c r="J996" s="6"/>
      <c r="K996" s="6"/>
      <c r="O996" s="15"/>
      <c r="P996" s="15"/>
    </row>
    <row r="997">
      <c r="A997" s="6"/>
      <c r="B997" s="17"/>
      <c r="C997" s="6"/>
      <c r="D997" s="6"/>
      <c r="E997" s="12"/>
      <c r="F997" s="6"/>
      <c r="G997" s="6"/>
      <c r="H997" s="6"/>
      <c r="I997" s="6"/>
      <c r="J997" s="6"/>
      <c r="K997" s="6"/>
      <c r="O997" s="15"/>
      <c r="P997" s="15"/>
    </row>
    <row r="998">
      <c r="A998" s="6"/>
      <c r="B998" s="17"/>
      <c r="C998" s="6"/>
      <c r="D998" s="6"/>
      <c r="E998" s="12"/>
      <c r="F998" s="6"/>
      <c r="G998" s="6"/>
      <c r="H998" s="6"/>
      <c r="I998" s="6"/>
      <c r="J998" s="6"/>
      <c r="K998" s="6"/>
      <c r="O998" s="15"/>
      <c r="P998" s="15"/>
    </row>
    <row r="999">
      <c r="A999" s="6"/>
      <c r="B999" s="17"/>
      <c r="C999" s="6"/>
      <c r="D999" s="6"/>
      <c r="E999" s="12"/>
      <c r="F999" s="6"/>
      <c r="G999" s="6"/>
      <c r="H999" s="6"/>
      <c r="I999" s="6"/>
      <c r="J999" s="6"/>
      <c r="K999" s="6"/>
      <c r="O999" s="15"/>
      <c r="P999" s="15"/>
    </row>
    <row r="1000">
      <c r="A1000" s="6"/>
      <c r="B1000" s="17"/>
      <c r="C1000" s="6"/>
      <c r="D1000" s="6"/>
      <c r="E1000" s="12"/>
      <c r="F1000" s="6"/>
      <c r="G1000" s="6"/>
      <c r="H1000" s="6"/>
      <c r="I1000" s="6"/>
      <c r="J1000" s="6"/>
      <c r="K1000" s="6"/>
      <c r="O1000" s="15"/>
      <c r="P1000" s="15"/>
    </row>
    <row r="1001">
      <c r="A1001" s="6"/>
      <c r="B1001" s="17"/>
      <c r="C1001" s="6"/>
      <c r="D1001" s="6"/>
      <c r="E1001" s="12"/>
      <c r="F1001" s="6"/>
      <c r="G1001" s="6"/>
      <c r="H1001" s="6"/>
      <c r="I1001" s="6"/>
      <c r="J1001" s="6"/>
      <c r="K1001" s="6"/>
      <c r="O1001" s="15"/>
      <c r="P1001" s="15"/>
    </row>
    <row r="1002">
      <c r="A1002" s="6"/>
      <c r="B1002" s="17"/>
      <c r="C1002" s="6"/>
      <c r="D1002" s="6"/>
      <c r="E1002" s="12"/>
      <c r="F1002" s="6"/>
      <c r="G1002" s="6"/>
      <c r="H1002" s="6"/>
      <c r="I1002" s="6"/>
      <c r="J1002" s="6"/>
      <c r="K1002" s="6"/>
      <c r="O1002" s="15"/>
      <c r="P1002" s="15"/>
    </row>
    <row r="1003">
      <c r="A1003" s="6"/>
      <c r="B1003" s="17"/>
      <c r="C1003" s="6"/>
      <c r="D1003" s="6"/>
      <c r="E1003" s="12"/>
      <c r="F1003" s="6"/>
      <c r="G1003" s="6"/>
      <c r="H1003" s="6"/>
      <c r="I1003" s="6"/>
      <c r="J1003" s="6"/>
      <c r="K1003" s="6"/>
      <c r="O1003" s="15"/>
      <c r="P1003" s="15"/>
    </row>
    <row r="1004">
      <c r="A1004" s="6"/>
      <c r="B1004" s="17"/>
      <c r="C1004" s="6"/>
      <c r="D1004" s="6"/>
      <c r="E1004" s="12"/>
      <c r="F1004" s="6"/>
      <c r="G1004" s="6"/>
      <c r="H1004" s="6"/>
      <c r="I1004" s="6"/>
      <c r="J1004" s="6"/>
      <c r="K1004" s="6"/>
      <c r="O1004" s="15"/>
      <c r="P1004" s="15"/>
    </row>
    <row r="1005">
      <c r="A1005" s="6"/>
      <c r="B1005" s="17"/>
      <c r="C1005" s="6"/>
      <c r="D1005" s="6"/>
      <c r="E1005" s="12"/>
      <c r="F1005" s="6"/>
      <c r="G1005" s="6"/>
      <c r="H1005" s="6"/>
      <c r="I1005" s="6"/>
      <c r="J1005" s="6"/>
      <c r="K1005" s="6"/>
      <c r="O1005" s="15"/>
      <c r="P1005" s="15"/>
    </row>
    <row r="1006">
      <c r="A1006" s="6"/>
      <c r="B1006" s="17"/>
      <c r="C1006" s="6"/>
      <c r="D1006" s="6"/>
      <c r="E1006" s="12"/>
      <c r="F1006" s="6"/>
      <c r="G1006" s="6"/>
      <c r="H1006" s="6"/>
      <c r="I1006" s="6"/>
      <c r="J1006" s="6"/>
      <c r="K1006" s="6"/>
      <c r="O1006" s="15"/>
      <c r="P1006" s="15"/>
    </row>
    <row r="1007">
      <c r="A1007" s="6"/>
      <c r="B1007" s="17"/>
      <c r="C1007" s="6"/>
      <c r="D1007" s="6"/>
      <c r="E1007" s="12"/>
      <c r="F1007" s="6"/>
      <c r="G1007" s="6"/>
      <c r="H1007" s="6"/>
      <c r="I1007" s="6"/>
      <c r="J1007" s="6"/>
      <c r="K1007" s="6"/>
      <c r="O1007" s="15"/>
      <c r="P1007" s="15"/>
    </row>
    <row r="1008">
      <c r="A1008" s="6"/>
      <c r="B1008" s="17"/>
      <c r="C1008" s="6"/>
      <c r="D1008" s="6"/>
      <c r="E1008" s="12"/>
      <c r="F1008" s="6"/>
      <c r="G1008" s="6"/>
      <c r="H1008" s="6"/>
      <c r="I1008" s="6"/>
      <c r="J1008" s="6"/>
      <c r="K1008" s="6"/>
      <c r="O1008" s="15"/>
      <c r="P1008" s="15"/>
    </row>
    <row r="1009">
      <c r="A1009" s="6"/>
      <c r="B1009" s="17"/>
      <c r="C1009" s="6"/>
      <c r="D1009" s="6"/>
      <c r="E1009" s="12"/>
      <c r="F1009" s="6"/>
      <c r="G1009" s="6"/>
      <c r="H1009" s="6"/>
      <c r="I1009" s="6"/>
      <c r="J1009" s="6"/>
      <c r="K1009" s="6"/>
      <c r="O1009" s="15"/>
      <c r="P1009" s="15"/>
    </row>
    <row r="1010">
      <c r="A1010" s="6"/>
      <c r="B1010" s="17"/>
      <c r="C1010" s="6"/>
      <c r="D1010" s="6"/>
      <c r="E1010" s="12"/>
      <c r="F1010" s="6"/>
      <c r="G1010" s="6"/>
      <c r="H1010" s="6"/>
      <c r="I1010" s="6"/>
      <c r="J1010" s="6"/>
      <c r="K1010" s="6"/>
      <c r="O1010" s="15"/>
      <c r="P1010" s="15"/>
    </row>
    <row r="1011">
      <c r="A1011" s="6"/>
      <c r="B1011" s="17"/>
      <c r="C1011" s="6"/>
      <c r="D1011" s="6"/>
      <c r="E1011" s="12"/>
      <c r="F1011" s="6"/>
      <c r="G1011" s="6"/>
      <c r="H1011" s="6"/>
      <c r="I1011" s="6"/>
      <c r="J1011" s="6"/>
      <c r="K1011" s="6"/>
      <c r="O1011" s="15"/>
      <c r="P1011" s="15"/>
    </row>
    <row r="1012">
      <c r="A1012" s="6"/>
      <c r="B1012" s="17"/>
      <c r="C1012" s="6"/>
      <c r="D1012" s="6"/>
      <c r="E1012" s="12"/>
      <c r="F1012" s="6"/>
      <c r="G1012" s="6"/>
      <c r="H1012" s="6"/>
      <c r="I1012" s="6"/>
      <c r="J1012" s="6"/>
      <c r="K1012" s="6"/>
      <c r="O1012" s="15"/>
      <c r="P1012" s="15"/>
    </row>
    <row r="1013">
      <c r="A1013" s="6"/>
      <c r="B1013" s="17"/>
      <c r="C1013" s="6"/>
      <c r="D1013" s="6"/>
      <c r="E1013" s="12"/>
      <c r="F1013" s="6"/>
      <c r="G1013" s="6"/>
      <c r="H1013" s="6"/>
      <c r="I1013" s="6"/>
      <c r="J1013" s="6"/>
      <c r="K1013" s="6"/>
      <c r="O1013" s="15"/>
      <c r="P1013" s="15"/>
    </row>
    <row r="1014">
      <c r="A1014" s="6"/>
      <c r="B1014" s="17"/>
      <c r="C1014" s="6"/>
      <c r="D1014" s="6"/>
      <c r="E1014" s="12"/>
      <c r="F1014" s="6"/>
      <c r="G1014" s="6"/>
      <c r="H1014" s="6"/>
      <c r="I1014" s="6"/>
      <c r="J1014" s="6"/>
      <c r="K1014" s="6"/>
      <c r="O1014" s="15"/>
      <c r="P1014" s="15"/>
    </row>
    <row r="1015">
      <c r="A1015" s="6"/>
      <c r="B1015" s="17"/>
      <c r="C1015" s="6"/>
      <c r="D1015" s="6"/>
      <c r="E1015" s="12"/>
      <c r="F1015" s="6"/>
      <c r="G1015" s="6"/>
      <c r="H1015" s="6"/>
      <c r="I1015" s="6"/>
      <c r="J1015" s="6"/>
      <c r="K1015" s="6"/>
      <c r="O1015" s="15"/>
      <c r="P1015" s="15"/>
    </row>
  </sheetData>
  <mergeCells count="24">
    <mergeCell ref="AB54:AC54"/>
    <mergeCell ref="AB56:AC56"/>
    <mergeCell ref="AB55:AC55"/>
    <mergeCell ref="AB53:AC53"/>
    <mergeCell ref="AD53:AE53"/>
    <mergeCell ref="AD54:AE54"/>
    <mergeCell ref="AD55:AE55"/>
    <mergeCell ref="AD48:AE48"/>
    <mergeCell ref="AD49:AE49"/>
    <mergeCell ref="AB49:AC49"/>
    <mergeCell ref="AB46:AC46"/>
    <mergeCell ref="AB48:AC48"/>
    <mergeCell ref="AD51:AE51"/>
    <mergeCell ref="AD50:AE50"/>
    <mergeCell ref="AB51:AC51"/>
    <mergeCell ref="AB50:AC50"/>
    <mergeCell ref="AB47:AC47"/>
    <mergeCell ref="AD47:AE47"/>
    <mergeCell ref="C22:H22"/>
    <mergeCell ref="C23:H23"/>
    <mergeCell ref="C24:H24"/>
    <mergeCell ref="C43:C52"/>
    <mergeCell ref="AD52:AE52"/>
    <mergeCell ref="AB52:AC5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7.33"/>
    <col customWidth="1" min="3" max="3" width="8.0"/>
    <col customWidth="1" min="4" max="4" width="16.22"/>
    <col customWidth="1" min="5" max="8" width="9.0"/>
  </cols>
  <sheetData>
    <row r="1">
      <c r="A1" s="1" t="s">
        <v>0</v>
      </c>
      <c r="B1" s="3" t="s">
        <v>2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>
      <c r="A2" s="7">
        <v>1.0</v>
      </c>
      <c r="B2" s="10" t="s">
        <v>11</v>
      </c>
      <c r="C2" s="10" t="s">
        <v>12</v>
      </c>
      <c r="D2" s="10" t="s">
        <v>13</v>
      </c>
      <c r="E2" s="10" t="s">
        <v>14</v>
      </c>
      <c r="F2" s="10" t="s">
        <v>15</v>
      </c>
      <c r="G2" s="10" t="s">
        <v>15</v>
      </c>
      <c r="H2" s="10" t="s">
        <v>16</v>
      </c>
    </row>
    <row r="3">
      <c r="A3" s="7">
        <v>2.0</v>
      </c>
      <c r="B3" s="10" t="s">
        <v>11</v>
      </c>
      <c r="C3" s="10" t="s">
        <v>12</v>
      </c>
      <c r="D3" s="10" t="s">
        <v>17</v>
      </c>
      <c r="E3" s="10" t="s">
        <v>14</v>
      </c>
      <c r="F3" s="10" t="s">
        <v>16</v>
      </c>
      <c r="G3" s="10" t="s">
        <v>16</v>
      </c>
      <c r="H3" s="10" t="s">
        <v>16</v>
      </c>
    </row>
    <row r="4">
      <c r="A4" s="7">
        <v>3.0</v>
      </c>
      <c r="B4" s="10" t="s">
        <v>11</v>
      </c>
      <c r="C4" s="10" t="s">
        <v>12</v>
      </c>
      <c r="D4" s="10" t="s">
        <v>18</v>
      </c>
      <c r="E4" s="10" t="s">
        <v>14</v>
      </c>
      <c r="F4" s="10" t="s">
        <v>16</v>
      </c>
      <c r="G4" s="10" t="s">
        <v>16</v>
      </c>
      <c r="H4" s="10" t="s">
        <v>16</v>
      </c>
    </row>
    <row r="5">
      <c r="A5" s="7">
        <v>4.0</v>
      </c>
      <c r="B5" s="10" t="s">
        <v>20</v>
      </c>
      <c r="C5" s="10" t="s">
        <v>12</v>
      </c>
      <c r="D5" s="10" t="s">
        <v>22</v>
      </c>
      <c r="E5" s="10" t="s">
        <v>15</v>
      </c>
      <c r="F5" s="10" t="s">
        <v>16</v>
      </c>
      <c r="G5" s="10" t="s">
        <v>16</v>
      </c>
      <c r="H5" s="10" t="s">
        <v>16</v>
      </c>
    </row>
    <row r="6">
      <c r="A6" s="7">
        <v>5.0</v>
      </c>
      <c r="B6" s="10" t="s">
        <v>23</v>
      </c>
      <c r="C6" s="10" t="s">
        <v>12</v>
      </c>
      <c r="D6" s="10" t="s">
        <v>22</v>
      </c>
      <c r="E6" s="10" t="s">
        <v>16</v>
      </c>
      <c r="F6" s="10" t="s">
        <v>16</v>
      </c>
      <c r="G6" s="10" t="s">
        <v>16</v>
      </c>
      <c r="H6" s="10" t="s">
        <v>16</v>
      </c>
    </row>
    <row r="7">
      <c r="A7" s="7">
        <v>6.0</v>
      </c>
    </row>
    <row r="8">
      <c r="A8" s="22"/>
    </row>
    <row r="9">
      <c r="A9" s="22"/>
    </row>
    <row r="10">
      <c r="A10" s="22"/>
    </row>
    <row r="11">
      <c r="A11" s="22"/>
    </row>
    <row r="12">
      <c r="A12" s="22"/>
    </row>
    <row r="13">
      <c r="A13" s="22"/>
    </row>
    <row r="14">
      <c r="A14" s="22"/>
    </row>
    <row r="15">
      <c r="A15" s="22"/>
    </row>
    <row r="16">
      <c r="A16" s="22"/>
    </row>
    <row r="17">
      <c r="A17" s="22"/>
    </row>
    <row r="18">
      <c r="A18" s="22"/>
    </row>
    <row r="19">
      <c r="A19" s="22"/>
    </row>
    <row r="20">
      <c r="A20" s="22"/>
    </row>
    <row r="21">
      <c r="A21" s="22"/>
    </row>
    <row r="22">
      <c r="A22" s="22"/>
    </row>
    <row r="23">
      <c r="A23" s="22"/>
    </row>
    <row r="24">
      <c r="A24" s="22"/>
    </row>
    <row r="25">
      <c r="A25" s="22"/>
    </row>
    <row r="26">
      <c r="A26" s="22"/>
    </row>
    <row r="27">
      <c r="A27" s="22"/>
    </row>
    <row r="28">
      <c r="A28" s="22"/>
    </row>
    <row r="29">
      <c r="A29" s="22"/>
    </row>
    <row r="30">
      <c r="A30" s="22"/>
    </row>
    <row r="31">
      <c r="A31" s="22"/>
    </row>
    <row r="32">
      <c r="A32" s="22"/>
    </row>
    <row r="33">
      <c r="A33" s="22"/>
    </row>
    <row r="34">
      <c r="A34" s="22"/>
    </row>
    <row r="35">
      <c r="A35" s="22"/>
    </row>
    <row r="36">
      <c r="A36" s="22"/>
    </row>
    <row r="37">
      <c r="A37" s="22"/>
    </row>
    <row r="38">
      <c r="A38" s="22"/>
    </row>
    <row r="39">
      <c r="A39" s="22"/>
    </row>
    <row r="40">
      <c r="A40" s="22"/>
    </row>
    <row r="41">
      <c r="A41" s="22"/>
    </row>
    <row r="42">
      <c r="A42" s="22"/>
    </row>
    <row r="43">
      <c r="A43" s="22"/>
    </row>
    <row r="44">
      <c r="A44" s="22"/>
    </row>
    <row r="45">
      <c r="A45" s="22"/>
    </row>
    <row r="46">
      <c r="A46" s="22"/>
    </row>
    <row r="47">
      <c r="A47" s="22"/>
    </row>
    <row r="48">
      <c r="A48" s="22"/>
    </row>
    <row r="49">
      <c r="A49" s="22"/>
    </row>
    <row r="50">
      <c r="A50" s="22"/>
    </row>
    <row r="51">
      <c r="A51" s="22"/>
    </row>
    <row r="52">
      <c r="A52" s="22"/>
    </row>
    <row r="53">
      <c r="A53" s="22"/>
    </row>
    <row r="54">
      <c r="A54" s="22"/>
    </row>
    <row r="55">
      <c r="A55" s="22"/>
    </row>
    <row r="56">
      <c r="A56" s="22"/>
    </row>
    <row r="57">
      <c r="A57" s="22"/>
    </row>
    <row r="58">
      <c r="A58" s="22"/>
    </row>
    <row r="59">
      <c r="A59" s="22"/>
    </row>
    <row r="60">
      <c r="A60" s="22"/>
    </row>
    <row r="61">
      <c r="A61" s="22"/>
    </row>
    <row r="62">
      <c r="A62" s="22"/>
    </row>
    <row r="63">
      <c r="A63" s="22"/>
    </row>
    <row r="64">
      <c r="A64" s="22"/>
    </row>
    <row r="65">
      <c r="A65" s="22"/>
    </row>
    <row r="66">
      <c r="A66" s="22"/>
    </row>
    <row r="67">
      <c r="A67" s="22"/>
    </row>
    <row r="68">
      <c r="A68" s="22"/>
    </row>
    <row r="69">
      <c r="A69" s="22"/>
    </row>
    <row r="70">
      <c r="A70" s="22"/>
    </row>
    <row r="71">
      <c r="A71" s="22"/>
    </row>
    <row r="72">
      <c r="A72" s="22"/>
    </row>
    <row r="73">
      <c r="A73" s="22"/>
    </row>
    <row r="74">
      <c r="A74" s="22"/>
    </row>
    <row r="75">
      <c r="A75" s="22"/>
    </row>
    <row r="76">
      <c r="A76" s="22"/>
    </row>
    <row r="77">
      <c r="A77" s="22"/>
    </row>
    <row r="78">
      <c r="A78" s="22"/>
    </row>
    <row r="79">
      <c r="A79" s="22"/>
    </row>
    <row r="80">
      <c r="A80" s="22"/>
    </row>
    <row r="81">
      <c r="A81" s="22"/>
    </row>
    <row r="82">
      <c r="A82" s="22"/>
    </row>
    <row r="83">
      <c r="A83" s="22"/>
    </row>
    <row r="84">
      <c r="A84" s="22"/>
    </row>
    <row r="85">
      <c r="A85" s="22"/>
    </row>
    <row r="86">
      <c r="A86" s="22"/>
    </row>
    <row r="87">
      <c r="A87" s="22"/>
    </row>
    <row r="88">
      <c r="A88" s="22"/>
    </row>
    <row r="89">
      <c r="A89" s="22"/>
    </row>
    <row r="90">
      <c r="A90" s="22"/>
    </row>
    <row r="91">
      <c r="A91" s="22"/>
    </row>
    <row r="92">
      <c r="A92" s="22"/>
    </row>
    <row r="93">
      <c r="A93" s="22"/>
    </row>
    <row r="94">
      <c r="A94" s="22"/>
    </row>
    <row r="95">
      <c r="A95" s="22"/>
    </row>
    <row r="96">
      <c r="A96" s="22"/>
    </row>
    <row r="97">
      <c r="A97" s="22"/>
    </row>
    <row r="98">
      <c r="A98" s="22"/>
    </row>
    <row r="99">
      <c r="A99" s="22"/>
    </row>
    <row r="100">
      <c r="A100" s="22"/>
    </row>
    <row r="101">
      <c r="A101" s="22"/>
    </row>
    <row r="102">
      <c r="A102" s="22"/>
    </row>
    <row r="103">
      <c r="A103" s="22"/>
    </row>
    <row r="104">
      <c r="A104" s="22"/>
    </row>
    <row r="105">
      <c r="A105" s="22"/>
    </row>
    <row r="106">
      <c r="A106" s="22"/>
    </row>
    <row r="107">
      <c r="A107" s="22"/>
    </row>
    <row r="108">
      <c r="A108" s="22"/>
    </row>
    <row r="109">
      <c r="A109" s="22"/>
    </row>
    <row r="110">
      <c r="A110" s="22"/>
    </row>
    <row r="111">
      <c r="A111" s="22"/>
    </row>
    <row r="112">
      <c r="A112" s="22"/>
    </row>
    <row r="113">
      <c r="A113" s="22"/>
    </row>
    <row r="114">
      <c r="A114" s="22"/>
    </row>
    <row r="115">
      <c r="A115" s="22"/>
    </row>
    <row r="116">
      <c r="A116" s="22"/>
    </row>
    <row r="117">
      <c r="A117" s="22"/>
    </row>
    <row r="118">
      <c r="A118" s="22"/>
    </row>
    <row r="119">
      <c r="A119" s="22"/>
    </row>
    <row r="120">
      <c r="A120" s="22"/>
    </row>
    <row r="121">
      <c r="A121" s="22"/>
    </row>
    <row r="122">
      <c r="A122" s="22"/>
    </row>
    <row r="123">
      <c r="A123" s="22"/>
    </row>
    <row r="124">
      <c r="A124" s="22"/>
    </row>
    <row r="125">
      <c r="A125" s="22"/>
    </row>
    <row r="126">
      <c r="A126" s="22"/>
    </row>
    <row r="127">
      <c r="A127" s="22"/>
    </row>
    <row r="128">
      <c r="A128" s="22"/>
    </row>
    <row r="129">
      <c r="A129" s="22"/>
    </row>
    <row r="130">
      <c r="A130" s="22"/>
    </row>
    <row r="131">
      <c r="A131" s="22"/>
    </row>
    <row r="132">
      <c r="A132" s="22"/>
    </row>
    <row r="133">
      <c r="A133" s="22"/>
    </row>
    <row r="134">
      <c r="A134" s="22"/>
    </row>
    <row r="135">
      <c r="A135" s="22"/>
    </row>
    <row r="136">
      <c r="A136" s="22"/>
    </row>
    <row r="137">
      <c r="A137" s="22"/>
    </row>
    <row r="138">
      <c r="A138" s="22"/>
    </row>
    <row r="139">
      <c r="A139" s="22"/>
    </row>
    <row r="140">
      <c r="A140" s="22"/>
    </row>
    <row r="141">
      <c r="A141" s="22"/>
    </row>
    <row r="142">
      <c r="A142" s="22"/>
    </row>
    <row r="143">
      <c r="A143" s="22"/>
    </row>
    <row r="144">
      <c r="A144" s="22"/>
    </row>
    <row r="145">
      <c r="A145" s="22"/>
    </row>
    <row r="146">
      <c r="A146" s="22"/>
    </row>
    <row r="147">
      <c r="A147" s="22"/>
    </row>
    <row r="148">
      <c r="A148" s="22"/>
    </row>
    <row r="149">
      <c r="A149" s="22"/>
    </row>
    <row r="150">
      <c r="A150" s="22"/>
    </row>
    <row r="151">
      <c r="A151" s="22"/>
    </row>
    <row r="152">
      <c r="A152" s="22"/>
    </row>
    <row r="153">
      <c r="A153" s="22"/>
    </row>
    <row r="154">
      <c r="A154" s="22"/>
    </row>
    <row r="155">
      <c r="A155" s="22"/>
    </row>
    <row r="156">
      <c r="A156" s="22"/>
    </row>
    <row r="157">
      <c r="A157" s="22"/>
    </row>
    <row r="158">
      <c r="A158" s="22"/>
    </row>
    <row r="159">
      <c r="A159" s="22"/>
    </row>
    <row r="160">
      <c r="A160" s="22"/>
    </row>
    <row r="161">
      <c r="A161" s="22"/>
    </row>
    <row r="162">
      <c r="A162" s="22"/>
    </row>
    <row r="163">
      <c r="A163" s="22"/>
    </row>
    <row r="164">
      <c r="A164" s="22"/>
    </row>
    <row r="165">
      <c r="A165" s="22"/>
    </row>
    <row r="166">
      <c r="A166" s="22"/>
    </row>
    <row r="167">
      <c r="A167" s="22"/>
    </row>
    <row r="168">
      <c r="A168" s="22"/>
    </row>
    <row r="169">
      <c r="A169" s="22"/>
    </row>
    <row r="170">
      <c r="A170" s="22"/>
    </row>
    <row r="171">
      <c r="A171" s="22"/>
    </row>
    <row r="172">
      <c r="A172" s="22"/>
    </row>
    <row r="173">
      <c r="A173" s="22"/>
    </row>
    <row r="174">
      <c r="A174" s="22"/>
    </row>
    <row r="175">
      <c r="A175" s="22"/>
    </row>
    <row r="176">
      <c r="A176" s="22"/>
    </row>
    <row r="177">
      <c r="A177" s="22"/>
    </row>
    <row r="178">
      <c r="A178" s="22"/>
    </row>
    <row r="179">
      <c r="A179" s="22"/>
    </row>
    <row r="180">
      <c r="A180" s="22"/>
    </row>
    <row r="181">
      <c r="A181" s="22"/>
    </row>
    <row r="182">
      <c r="A182" s="22"/>
    </row>
    <row r="183">
      <c r="A183" s="22"/>
    </row>
    <row r="184">
      <c r="A184" s="22"/>
    </row>
    <row r="185">
      <c r="A185" s="22"/>
    </row>
    <row r="186">
      <c r="A186" s="22"/>
    </row>
    <row r="187">
      <c r="A187" s="22"/>
    </row>
    <row r="188">
      <c r="A188" s="22"/>
    </row>
    <row r="189">
      <c r="A189" s="22"/>
    </row>
    <row r="190">
      <c r="A190" s="22"/>
    </row>
    <row r="191">
      <c r="A191" s="22"/>
    </row>
    <row r="192">
      <c r="A192" s="22"/>
    </row>
    <row r="193">
      <c r="A193" s="22"/>
    </row>
    <row r="194">
      <c r="A194" s="22"/>
    </row>
    <row r="195">
      <c r="A195" s="22"/>
    </row>
    <row r="196">
      <c r="A196" s="22"/>
    </row>
    <row r="197">
      <c r="A197" s="22"/>
    </row>
    <row r="198">
      <c r="A198" s="22"/>
    </row>
    <row r="199">
      <c r="A199" s="22"/>
    </row>
    <row r="200">
      <c r="A200" s="22"/>
    </row>
    <row r="201">
      <c r="A201" s="22"/>
    </row>
    <row r="202">
      <c r="A202" s="22"/>
    </row>
    <row r="203">
      <c r="A203" s="22"/>
    </row>
    <row r="204">
      <c r="A204" s="22"/>
    </row>
    <row r="205">
      <c r="A205" s="22"/>
    </row>
    <row r="206">
      <c r="A206" s="22"/>
    </row>
    <row r="207">
      <c r="A207" s="22"/>
    </row>
    <row r="208">
      <c r="A208" s="22"/>
    </row>
    <row r="209">
      <c r="A209" s="22"/>
    </row>
    <row r="210">
      <c r="A210" s="22"/>
    </row>
    <row r="211">
      <c r="A211" s="22"/>
    </row>
    <row r="212">
      <c r="A212" s="22"/>
    </row>
    <row r="213">
      <c r="A213" s="22"/>
    </row>
    <row r="214">
      <c r="A214" s="22"/>
    </row>
    <row r="215">
      <c r="A215" s="22"/>
    </row>
    <row r="216">
      <c r="A216" s="22"/>
    </row>
    <row r="217">
      <c r="A217" s="22"/>
    </row>
    <row r="218">
      <c r="A218" s="22"/>
    </row>
    <row r="219">
      <c r="A219" s="22"/>
    </row>
    <row r="220">
      <c r="A220" s="22"/>
    </row>
    <row r="221">
      <c r="A221" s="22"/>
    </row>
    <row r="222">
      <c r="A222" s="22"/>
    </row>
    <row r="223">
      <c r="A223" s="22"/>
    </row>
    <row r="224">
      <c r="A224" s="22"/>
    </row>
    <row r="225">
      <c r="A225" s="22"/>
    </row>
    <row r="226">
      <c r="A226" s="22"/>
    </row>
    <row r="227">
      <c r="A227" s="22"/>
    </row>
    <row r="228">
      <c r="A228" s="22"/>
    </row>
    <row r="229">
      <c r="A229" s="22"/>
    </row>
    <row r="230">
      <c r="A230" s="22"/>
    </row>
    <row r="231">
      <c r="A231" s="22"/>
    </row>
    <row r="232">
      <c r="A232" s="22"/>
    </row>
    <row r="233">
      <c r="A233" s="22"/>
    </row>
    <row r="234">
      <c r="A234" s="22"/>
    </row>
    <row r="235">
      <c r="A235" s="22"/>
    </row>
    <row r="236">
      <c r="A236" s="22"/>
    </row>
    <row r="237">
      <c r="A237" s="22"/>
    </row>
    <row r="238">
      <c r="A238" s="22"/>
    </row>
    <row r="239">
      <c r="A239" s="22"/>
    </row>
    <row r="240">
      <c r="A240" s="22"/>
    </row>
    <row r="241">
      <c r="A241" s="22"/>
    </row>
    <row r="242">
      <c r="A242" s="22"/>
    </row>
    <row r="243">
      <c r="A243" s="22"/>
    </row>
    <row r="244">
      <c r="A244" s="22"/>
    </row>
    <row r="245">
      <c r="A245" s="22"/>
    </row>
    <row r="246">
      <c r="A246" s="22"/>
    </row>
    <row r="247">
      <c r="A247" s="22"/>
    </row>
    <row r="248">
      <c r="A248" s="22"/>
    </row>
    <row r="249">
      <c r="A249" s="22"/>
    </row>
    <row r="250">
      <c r="A250" s="22"/>
    </row>
    <row r="251">
      <c r="A251" s="22"/>
    </row>
    <row r="252">
      <c r="A252" s="22"/>
    </row>
    <row r="253">
      <c r="A253" s="22"/>
    </row>
    <row r="254">
      <c r="A254" s="22"/>
    </row>
    <row r="255">
      <c r="A255" s="22"/>
    </row>
    <row r="256">
      <c r="A256" s="22"/>
    </row>
    <row r="257">
      <c r="A257" s="22"/>
    </row>
    <row r="258">
      <c r="A258" s="22"/>
    </row>
    <row r="259">
      <c r="A259" s="22"/>
    </row>
    <row r="260">
      <c r="A260" s="22"/>
    </row>
    <row r="261">
      <c r="A261" s="22"/>
    </row>
    <row r="262">
      <c r="A262" s="22"/>
    </row>
    <row r="263">
      <c r="A263" s="22"/>
    </row>
    <row r="264">
      <c r="A264" s="22"/>
    </row>
    <row r="265">
      <c r="A265" s="22"/>
    </row>
    <row r="266">
      <c r="A266" s="22"/>
    </row>
    <row r="267">
      <c r="A267" s="22"/>
    </row>
    <row r="268">
      <c r="A268" s="22"/>
    </row>
    <row r="269">
      <c r="A269" s="22"/>
    </row>
    <row r="270">
      <c r="A270" s="22"/>
    </row>
    <row r="271">
      <c r="A271" s="22"/>
    </row>
    <row r="272">
      <c r="A272" s="22"/>
    </row>
    <row r="273">
      <c r="A273" s="22"/>
    </row>
    <row r="274">
      <c r="A274" s="22"/>
    </row>
    <row r="275">
      <c r="A275" s="22"/>
    </row>
    <row r="276">
      <c r="A276" s="22"/>
    </row>
    <row r="277">
      <c r="A277" s="22"/>
    </row>
    <row r="278">
      <c r="A278" s="22"/>
    </row>
    <row r="279">
      <c r="A279" s="22"/>
    </row>
    <row r="280">
      <c r="A280" s="22"/>
    </row>
    <row r="281">
      <c r="A281" s="22"/>
    </row>
    <row r="282">
      <c r="A282" s="22"/>
    </row>
    <row r="283">
      <c r="A283" s="22"/>
    </row>
    <row r="284">
      <c r="A284" s="22"/>
    </row>
    <row r="285">
      <c r="A285" s="22"/>
    </row>
    <row r="286">
      <c r="A286" s="22"/>
    </row>
    <row r="287">
      <c r="A287" s="22"/>
    </row>
    <row r="288">
      <c r="A288" s="22"/>
    </row>
    <row r="289">
      <c r="A289" s="22"/>
    </row>
    <row r="290">
      <c r="A290" s="22"/>
    </row>
    <row r="291">
      <c r="A291" s="22"/>
    </row>
    <row r="292">
      <c r="A292" s="22"/>
    </row>
    <row r="293">
      <c r="A293" s="22"/>
    </row>
    <row r="294">
      <c r="A294" s="22"/>
    </row>
    <row r="295">
      <c r="A295" s="22"/>
    </row>
    <row r="296">
      <c r="A296" s="22"/>
    </row>
    <row r="297">
      <c r="A297" s="22"/>
    </row>
    <row r="298">
      <c r="A298" s="22"/>
    </row>
    <row r="299">
      <c r="A299" s="22"/>
    </row>
    <row r="300">
      <c r="A300" s="22"/>
    </row>
    <row r="301">
      <c r="A301" s="22"/>
    </row>
    <row r="302">
      <c r="A302" s="22"/>
    </row>
    <row r="303">
      <c r="A303" s="22"/>
    </row>
    <row r="304">
      <c r="A304" s="22"/>
    </row>
    <row r="305">
      <c r="A305" s="22"/>
    </row>
    <row r="306">
      <c r="A306" s="22"/>
    </row>
    <row r="307">
      <c r="A307" s="22"/>
    </row>
    <row r="308">
      <c r="A308" s="22"/>
    </row>
    <row r="309">
      <c r="A309" s="22"/>
    </row>
    <row r="310">
      <c r="A310" s="22"/>
    </row>
    <row r="311">
      <c r="A311" s="22"/>
    </row>
    <row r="312">
      <c r="A312" s="22"/>
    </row>
    <row r="313">
      <c r="A313" s="22"/>
    </row>
    <row r="314">
      <c r="A314" s="22"/>
    </row>
    <row r="315">
      <c r="A315" s="22"/>
    </row>
    <row r="316">
      <c r="A316" s="22"/>
    </row>
    <row r="317">
      <c r="A317" s="22"/>
    </row>
    <row r="318">
      <c r="A318" s="22"/>
    </row>
    <row r="319">
      <c r="A319" s="22"/>
    </row>
    <row r="320">
      <c r="A320" s="22"/>
    </row>
    <row r="321">
      <c r="A321" s="22"/>
    </row>
    <row r="322">
      <c r="A322" s="22"/>
    </row>
    <row r="323">
      <c r="A323" s="22"/>
    </row>
    <row r="324">
      <c r="A324" s="22"/>
    </row>
    <row r="325">
      <c r="A325" s="22"/>
    </row>
    <row r="326">
      <c r="A326" s="22"/>
    </row>
    <row r="327">
      <c r="A327" s="22"/>
    </row>
    <row r="328">
      <c r="A328" s="22"/>
    </row>
    <row r="329">
      <c r="A329" s="22"/>
    </row>
    <row r="330">
      <c r="A330" s="22"/>
    </row>
    <row r="331">
      <c r="A331" s="22"/>
    </row>
    <row r="332">
      <c r="A332" s="22"/>
    </row>
    <row r="333">
      <c r="A333" s="22"/>
    </row>
    <row r="334">
      <c r="A334" s="22"/>
    </row>
    <row r="335">
      <c r="A335" s="22"/>
    </row>
    <row r="336">
      <c r="A336" s="22"/>
    </row>
    <row r="337">
      <c r="A337" s="22"/>
    </row>
    <row r="338">
      <c r="A338" s="22"/>
    </row>
    <row r="339">
      <c r="A339" s="22"/>
    </row>
    <row r="340">
      <c r="A340" s="22"/>
    </row>
    <row r="341">
      <c r="A341" s="22"/>
    </row>
    <row r="342">
      <c r="A342" s="22"/>
    </row>
    <row r="343">
      <c r="A343" s="22"/>
    </row>
    <row r="344">
      <c r="A344" s="22"/>
    </row>
    <row r="345">
      <c r="A345" s="22"/>
    </row>
    <row r="346">
      <c r="A346" s="22"/>
    </row>
    <row r="347">
      <c r="A347" s="22"/>
    </row>
    <row r="348">
      <c r="A348" s="22"/>
    </row>
    <row r="349">
      <c r="A349" s="22"/>
    </row>
    <row r="350">
      <c r="A350" s="22"/>
    </row>
    <row r="351">
      <c r="A351" s="22"/>
    </row>
    <row r="352">
      <c r="A352" s="22"/>
    </row>
    <row r="353">
      <c r="A353" s="22"/>
    </row>
    <row r="354">
      <c r="A354" s="22"/>
    </row>
    <row r="355">
      <c r="A355" s="22"/>
    </row>
    <row r="356">
      <c r="A356" s="22"/>
    </row>
    <row r="357">
      <c r="A357" s="22"/>
    </row>
    <row r="358">
      <c r="A358" s="22"/>
    </row>
    <row r="359">
      <c r="A359" s="22"/>
    </row>
    <row r="360">
      <c r="A360" s="22"/>
    </row>
    <row r="361">
      <c r="A361" s="22"/>
    </row>
    <row r="362">
      <c r="A362" s="22"/>
    </row>
    <row r="363">
      <c r="A363" s="22"/>
    </row>
    <row r="364">
      <c r="A364" s="22"/>
    </row>
    <row r="365">
      <c r="A365" s="22"/>
    </row>
    <row r="366">
      <c r="A366" s="22"/>
    </row>
    <row r="367">
      <c r="A367" s="22"/>
    </row>
    <row r="368">
      <c r="A368" s="22"/>
    </row>
    <row r="369">
      <c r="A369" s="22"/>
    </row>
    <row r="370">
      <c r="A370" s="22"/>
    </row>
    <row r="371">
      <c r="A371" s="22"/>
    </row>
    <row r="372">
      <c r="A372" s="22"/>
    </row>
    <row r="373">
      <c r="A373" s="22"/>
    </row>
    <row r="374">
      <c r="A374" s="22"/>
    </row>
    <row r="375">
      <c r="A375" s="22"/>
    </row>
    <row r="376">
      <c r="A376" s="22"/>
    </row>
    <row r="377">
      <c r="A377" s="22"/>
    </row>
    <row r="378">
      <c r="A378" s="22"/>
    </row>
    <row r="379">
      <c r="A379" s="22"/>
    </row>
    <row r="380">
      <c r="A380" s="22"/>
    </row>
    <row r="381">
      <c r="A381" s="22"/>
    </row>
    <row r="382">
      <c r="A382" s="22"/>
    </row>
    <row r="383">
      <c r="A383" s="22"/>
    </row>
    <row r="384">
      <c r="A384" s="22"/>
    </row>
    <row r="385">
      <c r="A385" s="22"/>
    </row>
    <row r="386">
      <c r="A386" s="22"/>
    </row>
    <row r="387">
      <c r="A387" s="22"/>
    </row>
    <row r="388">
      <c r="A388" s="22"/>
    </row>
    <row r="389">
      <c r="A389" s="22"/>
    </row>
    <row r="390">
      <c r="A390" s="22"/>
    </row>
    <row r="391">
      <c r="A391" s="22"/>
    </row>
    <row r="392">
      <c r="A392" s="22"/>
    </row>
    <row r="393">
      <c r="A393" s="22"/>
    </row>
    <row r="394">
      <c r="A394" s="22"/>
    </row>
    <row r="395">
      <c r="A395" s="22"/>
    </row>
    <row r="396">
      <c r="A396" s="22"/>
    </row>
    <row r="397">
      <c r="A397" s="22"/>
    </row>
    <row r="398">
      <c r="A398" s="22"/>
    </row>
    <row r="399">
      <c r="A399" s="22"/>
    </row>
    <row r="400">
      <c r="A400" s="22"/>
    </row>
    <row r="401">
      <c r="A401" s="22"/>
    </row>
    <row r="402">
      <c r="A402" s="22"/>
    </row>
    <row r="403">
      <c r="A403" s="22"/>
    </row>
    <row r="404">
      <c r="A404" s="22"/>
    </row>
    <row r="405">
      <c r="A405" s="22"/>
    </row>
    <row r="406">
      <c r="A406" s="22"/>
    </row>
    <row r="407">
      <c r="A407" s="22"/>
    </row>
    <row r="408">
      <c r="A408" s="22"/>
    </row>
    <row r="409">
      <c r="A409" s="22"/>
    </row>
    <row r="410">
      <c r="A410" s="22"/>
    </row>
    <row r="411">
      <c r="A411" s="22"/>
    </row>
    <row r="412">
      <c r="A412" s="22"/>
    </row>
    <row r="413">
      <c r="A413" s="22"/>
    </row>
    <row r="414">
      <c r="A414" s="22"/>
    </row>
    <row r="415">
      <c r="A415" s="22"/>
    </row>
    <row r="416">
      <c r="A416" s="22"/>
    </row>
    <row r="417">
      <c r="A417" s="22"/>
    </row>
    <row r="418">
      <c r="A418" s="22"/>
    </row>
    <row r="419">
      <c r="A419" s="22"/>
    </row>
    <row r="420">
      <c r="A420" s="22"/>
    </row>
    <row r="421">
      <c r="A421" s="22"/>
    </row>
    <row r="422">
      <c r="A422" s="22"/>
    </row>
    <row r="423">
      <c r="A423" s="22"/>
    </row>
    <row r="424">
      <c r="A424" s="22"/>
    </row>
    <row r="425">
      <c r="A425" s="22"/>
    </row>
    <row r="426">
      <c r="A426" s="22"/>
    </row>
    <row r="427">
      <c r="A427" s="22"/>
    </row>
    <row r="428">
      <c r="A428" s="22"/>
    </row>
    <row r="429">
      <c r="A429" s="22"/>
    </row>
    <row r="430">
      <c r="A430" s="22"/>
    </row>
    <row r="431">
      <c r="A431" s="22"/>
    </row>
    <row r="432">
      <c r="A432" s="22"/>
    </row>
    <row r="433">
      <c r="A433" s="22"/>
    </row>
    <row r="434">
      <c r="A434" s="22"/>
    </row>
    <row r="435">
      <c r="A435" s="22"/>
    </row>
    <row r="436">
      <c r="A436" s="22"/>
    </row>
    <row r="437">
      <c r="A437" s="22"/>
    </row>
    <row r="438">
      <c r="A438" s="22"/>
    </row>
    <row r="439">
      <c r="A439" s="22"/>
    </row>
    <row r="440">
      <c r="A440" s="22"/>
    </row>
    <row r="441">
      <c r="A441" s="22"/>
    </row>
    <row r="442">
      <c r="A442" s="22"/>
    </row>
    <row r="443">
      <c r="A443" s="22"/>
    </row>
    <row r="444">
      <c r="A444" s="22"/>
    </row>
    <row r="445">
      <c r="A445" s="22"/>
    </row>
    <row r="446">
      <c r="A446" s="22"/>
    </row>
    <row r="447">
      <c r="A447" s="22"/>
    </row>
    <row r="448">
      <c r="A448" s="22"/>
    </row>
    <row r="449">
      <c r="A449" s="22"/>
    </row>
    <row r="450">
      <c r="A450" s="22"/>
    </row>
    <row r="451">
      <c r="A451" s="22"/>
    </row>
    <row r="452">
      <c r="A452" s="22"/>
    </row>
    <row r="453">
      <c r="A453" s="22"/>
    </row>
    <row r="454">
      <c r="A454" s="22"/>
    </row>
    <row r="455">
      <c r="A455" s="22"/>
    </row>
    <row r="456">
      <c r="A456" s="22"/>
    </row>
    <row r="457">
      <c r="A457" s="22"/>
    </row>
    <row r="458">
      <c r="A458" s="22"/>
    </row>
    <row r="459">
      <c r="A459" s="22"/>
    </row>
    <row r="460">
      <c r="A460" s="22"/>
    </row>
    <row r="461">
      <c r="A461" s="22"/>
    </row>
    <row r="462">
      <c r="A462" s="22"/>
    </row>
    <row r="463">
      <c r="A463" s="22"/>
    </row>
    <row r="464">
      <c r="A464" s="22"/>
    </row>
    <row r="465">
      <c r="A465" s="22"/>
    </row>
    <row r="466">
      <c r="A466" s="22"/>
    </row>
    <row r="467">
      <c r="A467" s="22"/>
    </row>
    <row r="468">
      <c r="A468" s="22"/>
    </row>
    <row r="469">
      <c r="A469" s="22"/>
    </row>
    <row r="470">
      <c r="A470" s="22"/>
    </row>
    <row r="471">
      <c r="A471" s="22"/>
    </row>
    <row r="472">
      <c r="A472" s="22"/>
    </row>
    <row r="473">
      <c r="A473" s="22"/>
    </row>
    <row r="474">
      <c r="A474" s="22"/>
    </row>
    <row r="475">
      <c r="A475" s="22"/>
    </row>
    <row r="476">
      <c r="A476" s="22"/>
    </row>
    <row r="477">
      <c r="A477" s="22"/>
    </row>
    <row r="478">
      <c r="A478" s="22"/>
    </row>
    <row r="479">
      <c r="A479" s="22"/>
    </row>
    <row r="480">
      <c r="A480" s="22"/>
    </row>
    <row r="481">
      <c r="A481" s="22"/>
    </row>
    <row r="482">
      <c r="A482" s="22"/>
    </row>
    <row r="483">
      <c r="A483" s="22"/>
    </row>
    <row r="484">
      <c r="A484" s="22"/>
    </row>
    <row r="485">
      <c r="A485" s="22"/>
    </row>
    <row r="486">
      <c r="A486" s="22"/>
    </row>
    <row r="487">
      <c r="A487" s="22"/>
    </row>
    <row r="488">
      <c r="A488" s="22"/>
    </row>
    <row r="489">
      <c r="A489" s="22"/>
    </row>
    <row r="490">
      <c r="A490" s="22"/>
    </row>
    <row r="491">
      <c r="A491" s="22"/>
    </row>
    <row r="492">
      <c r="A492" s="22"/>
    </row>
    <row r="493">
      <c r="A493" s="22"/>
    </row>
    <row r="494">
      <c r="A494" s="22"/>
    </row>
    <row r="495">
      <c r="A495" s="22"/>
    </row>
    <row r="496">
      <c r="A496" s="22"/>
    </row>
    <row r="497">
      <c r="A497" s="22"/>
    </row>
    <row r="498">
      <c r="A498" s="22"/>
    </row>
    <row r="499">
      <c r="A499" s="22"/>
    </row>
    <row r="500">
      <c r="A500" s="22"/>
    </row>
    <row r="501">
      <c r="A501" s="22"/>
    </row>
    <row r="502">
      <c r="A502" s="22"/>
    </row>
    <row r="503">
      <c r="A503" s="22"/>
    </row>
    <row r="504">
      <c r="A504" s="22"/>
    </row>
    <row r="505">
      <c r="A505" s="22"/>
    </row>
    <row r="506">
      <c r="A506" s="22"/>
    </row>
    <row r="507">
      <c r="A507" s="22"/>
    </row>
    <row r="508">
      <c r="A508" s="22"/>
    </row>
    <row r="509">
      <c r="A509" s="22"/>
    </row>
    <row r="510">
      <c r="A510" s="22"/>
    </row>
    <row r="511">
      <c r="A511" s="22"/>
    </row>
    <row r="512">
      <c r="A512" s="22"/>
    </row>
    <row r="513">
      <c r="A513" s="22"/>
    </row>
    <row r="514">
      <c r="A514" s="22"/>
    </row>
    <row r="515">
      <c r="A515" s="22"/>
    </row>
    <row r="516">
      <c r="A516" s="22"/>
    </row>
    <row r="517">
      <c r="A517" s="22"/>
    </row>
    <row r="518">
      <c r="A518" s="22"/>
    </row>
    <row r="519">
      <c r="A519" s="22"/>
    </row>
    <row r="520">
      <c r="A520" s="22"/>
    </row>
    <row r="521">
      <c r="A521" s="22"/>
    </row>
    <row r="522">
      <c r="A522" s="22"/>
    </row>
    <row r="523">
      <c r="A523" s="22"/>
    </row>
    <row r="524">
      <c r="A524" s="22"/>
    </row>
    <row r="525">
      <c r="A525" s="22"/>
    </row>
    <row r="526">
      <c r="A526" s="22"/>
    </row>
    <row r="527">
      <c r="A527" s="22"/>
    </row>
    <row r="528">
      <c r="A528" s="22"/>
    </row>
    <row r="529">
      <c r="A529" s="22"/>
    </row>
    <row r="530">
      <c r="A530" s="22"/>
    </row>
    <row r="531">
      <c r="A531" s="22"/>
    </row>
    <row r="532">
      <c r="A532" s="22"/>
    </row>
    <row r="533">
      <c r="A533" s="22"/>
    </row>
    <row r="534">
      <c r="A534" s="22"/>
    </row>
    <row r="535">
      <c r="A535" s="22"/>
    </row>
    <row r="536">
      <c r="A536" s="22"/>
    </row>
    <row r="537">
      <c r="A537" s="22"/>
    </row>
    <row r="538">
      <c r="A538" s="22"/>
    </row>
    <row r="539">
      <c r="A539" s="22"/>
    </row>
    <row r="540">
      <c r="A540" s="22"/>
    </row>
    <row r="541">
      <c r="A541" s="22"/>
    </row>
    <row r="542">
      <c r="A542" s="22"/>
    </row>
    <row r="543">
      <c r="A543" s="22"/>
    </row>
    <row r="544">
      <c r="A544" s="22"/>
    </row>
    <row r="545">
      <c r="A545" s="22"/>
    </row>
    <row r="546">
      <c r="A546" s="22"/>
    </row>
    <row r="547">
      <c r="A547" s="22"/>
    </row>
    <row r="548">
      <c r="A548" s="22"/>
    </row>
    <row r="549">
      <c r="A549" s="22"/>
    </row>
    <row r="550">
      <c r="A550" s="22"/>
    </row>
    <row r="551">
      <c r="A551" s="22"/>
    </row>
    <row r="552">
      <c r="A552" s="22"/>
    </row>
    <row r="553">
      <c r="A553" s="22"/>
    </row>
    <row r="554">
      <c r="A554" s="22"/>
    </row>
    <row r="555">
      <c r="A555" s="22"/>
    </row>
    <row r="556">
      <c r="A556" s="22"/>
    </row>
    <row r="557">
      <c r="A557" s="22"/>
    </row>
    <row r="558">
      <c r="A558" s="22"/>
    </row>
    <row r="559">
      <c r="A559" s="22"/>
    </row>
    <row r="560">
      <c r="A560" s="22"/>
    </row>
    <row r="561">
      <c r="A561" s="22"/>
    </row>
    <row r="562">
      <c r="A562" s="22"/>
    </row>
    <row r="563">
      <c r="A563" s="22"/>
    </row>
    <row r="564">
      <c r="A564" s="22"/>
    </row>
    <row r="565">
      <c r="A565" s="22"/>
    </row>
    <row r="566">
      <c r="A566" s="22"/>
    </row>
    <row r="567">
      <c r="A567" s="22"/>
    </row>
    <row r="568">
      <c r="A568" s="22"/>
    </row>
    <row r="569">
      <c r="A569" s="22"/>
    </row>
    <row r="570">
      <c r="A570" s="22"/>
    </row>
    <row r="571">
      <c r="A571" s="22"/>
    </row>
    <row r="572">
      <c r="A572" s="22"/>
    </row>
    <row r="573">
      <c r="A573" s="22"/>
    </row>
    <row r="574">
      <c r="A574" s="22"/>
    </row>
    <row r="575">
      <c r="A575" s="22"/>
    </row>
    <row r="576">
      <c r="A576" s="22"/>
    </row>
    <row r="577">
      <c r="A577" s="22"/>
    </row>
    <row r="578">
      <c r="A578" s="22"/>
    </row>
    <row r="579">
      <c r="A579" s="22"/>
    </row>
    <row r="580">
      <c r="A580" s="22"/>
    </row>
    <row r="581">
      <c r="A581" s="22"/>
    </row>
    <row r="582">
      <c r="A582" s="22"/>
    </row>
    <row r="583">
      <c r="A583" s="22"/>
    </row>
    <row r="584">
      <c r="A584" s="22"/>
    </row>
    <row r="585">
      <c r="A585" s="22"/>
    </row>
    <row r="586">
      <c r="A586" s="22"/>
    </row>
    <row r="587">
      <c r="A587" s="22"/>
    </row>
    <row r="588">
      <c r="A588" s="22"/>
    </row>
    <row r="589">
      <c r="A589" s="22"/>
    </row>
    <row r="590">
      <c r="A590" s="22"/>
    </row>
    <row r="591">
      <c r="A591" s="22"/>
    </row>
    <row r="592">
      <c r="A592" s="22"/>
    </row>
    <row r="593">
      <c r="A593" s="22"/>
    </row>
    <row r="594">
      <c r="A594" s="22"/>
    </row>
    <row r="595">
      <c r="A595" s="22"/>
    </row>
    <row r="596">
      <c r="A596" s="22"/>
    </row>
    <row r="597">
      <c r="A597" s="22"/>
    </row>
    <row r="598">
      <c r="A598" s="22"/>
    </row>
    <row r="599">
      <c r="A599" s="22"/>
    </row>
    <row r="600">
      <c r="A600" s="22"/>
    </row>
    <row r="601">
      <c r="A601" s="22"/>
    </row>
    <row r="602">
      <c r="A602" s="22"/>
    </row>
    <row r="603">
      <c r="A603" s="22"/>
    </row>
    <row r="604">
      <c r="A604" s="22"/>
    </row>
    <row r="605">
      <c r="A605" s="22"/>
    </row>
    <row r="606">
      <c r="A606" s="22"/>
    </row>
    <row r="607">
      <c r="A607" s="22"/>
    </row>
    <row r="608">
      <c r="A608" s="22"/>
    </row>
    <row r="609">
      <c r="A609" s="22"/>
    </row>
    <row r="610">
      <c r="A610" s="22"/>
    </row>
    <row r="611">
      <c r="A611" s="22"/>
    </row>
    <row r="612">
      <c r="A612" s="22"/>
    </row>
    <row r="613">
      <c r="A613" s="22"/>
    </row>
    <row r="614">
      <c r="A614" s="22"/>
    </row>
    <row r="615">
      <c r="A615" s="22"/>
    </row>
    <row r="616">
      <c r="A616" s="22"/>
    </row>
    <row r="617">
      <c r="A617" s="22"/>
    </row>
    <row r="618">
      <c r="A618" s="22"/>
    </row>
    <row r="619">
      <c r="A619" s="22"/>
    </row>
    <row r="620">
      <c r="A620" s="22"/>
    </row>
    <row r="621">
      <c r="A621" s="22"/>
    </row>
    <row r="622">
      <c r="A622" s="22"/>
    </row>
    <row r="623">
      <c r="A623" s="22"/>
    </row>
    <row r="624">
      <c r="A624" s="22"/>
    </row>
    <row r="625">
      <c r="A625" s="22"/>
    </row>
    <row r="626">
      <c r="A626" s="22"/>
    </row>
    <row r="627">
      <c r="A627" s="22"/>
    </row>
    <row r="628">
      <c r="A628" s="22"/>
    </row>
    <row r="629">
      <c r="A629" s="22"/>
    </row>
    <row r="630">
      <c r="A630" s="22"/>
    </row>
    <row r="631">
      <c r="A631" s="22"/>
    </row>
    <row r="632">
      <c r="A632" s="22"/>
    </row>
    <row r="633">
      <c r="A633" s="22"/>
    </row>
    <row r="634">
      <c r="A634" s="22"/>
    </row>
    <row r="635">
      <c r="A635" s="22"/>
    </row>
    <row r="636">
      <c r="A636" s="22"/>
    </row>
    <row r="637">
      <c r="A637" s="22"/>
    </row>
    <row r="638">
      <c r="A638" s="22"/>
    </row>
    <row r="639">
      <c r="A639" s="22"/>
    </row>
    <row r="640">
      <c r="A640" s="22"/>
    </row>
    <row r="641">
      <c r="A641" s="22"/>
    </row>
    <row r="642">
      <c r="A642" s="22"/>
    </row>
    <row r="643">
      <c r="A643" s="22"/>
    </row>
    <row r="644">
      <c r="A644" s="22"/>
    </row>
    <row r="645">
      <c r="A645" s="22"/>
    </row>
    <row r="646">
      <c r="A646" s="22"/>
    </row>
    <row r="647">
      <c r="A647" s="22"/>
    </row>
    <row r="648">
      <c r="A648" s="22"/>
    </row>
    <row r="649">
      <c r="A649" s="22"/>
    </row>
    <row r="650">
      <c r="A650" s="22"/>
    </row>
    <row r="651">
      <c r="A651" s="22"/>
    </row>
    <row r="652">
      <c r="A652" s="22"/>
    </row>
    <row r="653">
      <c r="A653" s="22"/>
    </row>
    <row r="654">
      <c r="A654" s="22"/>
    </row>
    <row r="655">
      <c r="A655" s="22"/>
    </row>
    <row r="656">
      <c r="A656" s="22"/>
    </row>
    <row r="657">
      <c r="A657" s="22"/>
    </row>
    <row r="658">
      <c r="A658" s="22"/>
    </row>
    <row r="659">
      <c r="A659" s="22"/>
    </row>
    <row r="660">
      <c r="A660" s="22"/>
    </row>
    <row r="661">
      <c r="A661" s="22"/>
    </row>
    <row r="662">
      <c r="A662" s="22"/>
    </row>
    <row r="663">
      <c r="A663" s="22"/>
    </row>
    <row r="664">
      <c r="A664" s="22"/>
    </row>
    <row r="665">
      <c r="A665" s="22"/>
    </row>
    <row r="666">
      <c r="A666" s="22"/>
    </row>
    <row r="667">
      <c r="A667" s="22"/>
    </row>
    <row r="668">
      <c r="A668" s="22"/>
    </row>
    <row r="669">
      <c r="A669" s="22"/>
    </row>
    <row r="670">
      <c r="A670" s="22"/>
    </row>
    <row r="671">
      <c r="A671" s="22"/>
    </row>
    <row r="672">
      <c r="A672" s="22"/>
    </row>
    <row r="673">
      <c r="A673" s="22"/>
    </row>
    <row r="674">
      <c r="A674" s="22"/>
    </row>
    <row r="675">
      <c r="A675" s="22"/>
    </row>
    <row r="676">
      <c r="A676" s="22"/>
    </row>
    <row r="677">
      <c r="A677" s="22"/>
    </row>
    <row r="678">
      <c r="A678" s="22"/>
    </row>
    <row r="679">
      <c r="A679" s="22"/>
    </row>
    <row r="680">
      <c r="A680" s="22"/>
    </row>
    <row r="681">
      <c r="A681" s="22"/>
    </row>
    <row r="682">
      <c r="A682" s="22"/>
    </row>
    <row r="683">
      <c r="A683" s="22"/>
    </row>
    <row r="684">
      <c r="A684" s="22"/>
    </row>
    <row r="685">
      <c r="A685" s="22"/>
    </row>
    <row r="686">
      <c r="A686" s="22"/>
    </row>
    <row r="687">
      <c r="A687" s="22"/>
    </row>
    <row r="688">
      <c r="A688" s="22"/>
    </row>
    <row r="689">
      <c r="A689" s="22"/>
    </row>
    <row r="690">
      <c r="A690" s="22"/>
    </row>
    <row r="691">
      <c r="A691" s="22"/>
    </row>
    <row r="692">
      <c r="A692" s="22"/>
    </row>
    <row r="693">
      <c r="A693" s="22"/>
    </row>
    <row r="694">
      <c r="A694" s="22"/>
    </row>
    <row r="695">
      <c r="A695" s="22"/>
    </row>
    <row r="696">
      <c r="A696" s="22"/>
    </row>
    <row r="697">
      <c r="A697" s="22"/>
    </row>
    <row r="698">
      <c r="A698" s="22"/>
    </row>
    <row r="699">
      <c r="A699" s="22"/>
    </row>
    <row r="700">
      <c r="A700" s="22"/>
    </row>
    <row r="701">
      <c r="A701" s="22"/>
    </row>
    <row r="702">
      <c r="A702" s="22"/>
    </row>
    <row r="703">
      <c r="A703" s="22"/>
    </row>
    <row r="704">
      <c r="A704" s="22"/>
    </row>
    <row r="705">
      <c r="A705" s="22"/>
    </row>
    <row r="706">
      <c r="A706" s="22"/>
    </row>
    <row r="707">
      <c r="A707" s="22"/>
    </row>
    <row r="708">
      <c r="A708" s="22"/>
    </row>
    <row r="709">
      <c r="A709" s="22"/>
    </row>
    <row r="710">
      <c r="A710" s="22"/>
    </row>
    <row r="711">
      <c r="A711" s="22"/>
    </row>
    <row r="712">
      <c r="A712" s="22"/>
    </row>
    <row r="713">
      <c r="A713" s="22"/>
    </row>
    <row r="714">
      <c r="A714" s="22"/>
    </row>
    <row r="715">
      <c r="A715" s="22"/>
    </row>
    <row r="716">
      <c r="A716" s="22"/>
    </row>
    <row r="717">
      <c r="A717" s="22"/>
    </row>
    <row r="718">
      <c r="A718" s="22"/>
    </row>
    <row r="719">
      <c r="A719" s="22"/>
    </row>
    <row r="720">
      <c r="A720" s="22"/>
    </row>
    <row r="721">
      <c r="A721" s="22"/>
    </row>
    <row r="722">
      <c r="A722" s="22"/>
    </row>
    <row r="723">
      <c r="A723" s="22"/>
    </row>
    <row r="724">
      <c r="A724" s="22"/>
    </row>
    <row r="725">
      <c r="A725" s="22"/>
    </row>
    <row r="726">
      <c r="A726" s="22"/>
    </row>
    <row r="727">
      <c r="A727" s="22"/>
    </row>
    <row r="728">
      <c r="A728" s="22"/>
    </row>
    <row r="729">
      <c r="A729" s="22"/>
    </row>
    <row r="730">
      <c r="A730" s="22"/>
    </row>
    <row r="731">
      <c r="A731" s="22"/>
    </row>
    <row r="732">
      <c r="A732" s="22"/>
    </row>
    <row r="733">
      <c r="A733" s="22"/>
    </row>
    <row r="734">
      <c r="A734" s="22"/>
    </row>
    <row r="735">
      <c r="A735" s="22"/>
    </row>
    <row r="736">
      <c r="A736" s="22"/>
    </row>
    <row r="737">
      <c r="A737" s="22"/>
    </row>
    <row r="738">
      <c r="A738" s="22"/>
    </row>
    <row r="739">
      <c r="A739" s="22"/>
    </row>
    <row r="740">
      <c r="A740" s="22"/>
    </row>
    <row r="741">
      <c r="A741" s="22"/>
    </row>
    <row r="742">
      <c r="A742" s="22"/>
    </row>
    <row r="743">
      <c r="A743" s="22"/>
    </row>
    <row r="744">
      <c r="A744" s="22"/>
    </row>
    <row r="745">
      <c r="A745" s="22"/>
    </row>
    <row r="746">
      <c r="A746" s="22"/>
    </row>
    <row r="747">
      <c r="A747" s="22"/>
    </row>
    <row r="748">
      <c r="A748" s="22"/>
    </row>
    <row r="749">
      <c r="A749" s="22"/>
    </row>
    <row r="750">
      <c r="A750" s="22"/>
    </row>
    <row r="751">
      <c r="A751" s="22"/>
    </row>
    <row r="752">
      <c r="A752" s="22"/>
    </row>
    <row r="753">
      <c r="A753" s="22"/>
    </row>
    <row r="754">
      <c r="A754" s="22"/>
    </row>
    <row r="755">
      <c r="A755" s="22"/>
    </row>
    <row r="756">
      <c r="A756" s="22"/>
    </row>
    <row r="757">
      <c r="A757" s="22"/>
    </row>
    <row r="758">
      <c r="A758" s="22"/>
    </row>
    <row r="759">
      <c r="A759" s="22"/>
    </row>
    <row r="760">
      <c r="A760" s="22"/>
    </row>
    <row r="761">
      <c r="A761" s="22"/>
    </row>
    <row r="762">
      <c r="A762" s="22"/>
    </row>
    <row r="763">
      <c r="A763" s="22"/>
    </row>
    <row r="764">
      <c r="A764" s="22"/>
    </row>
    <row r="765">
      <c r="A765" s="22"/>
    </row>
    <row r="766">
      <c r="A766" s="22"/>
    </row>
    <row r="767">
      <c r="A767" s="22"/>
    </row>
    <row r="768">
      <c r="A768" s="22"/>
    </row>
    <row r="769">
      <c r="A769" s="22"/>
    </row>
    <row r="770">
      <c r="A770" s="22"/>
    </row>
    <row r="771">
      <c r="A771" s="22"/>
    </row>
    <row r="772">
      <c r="A772" s="22"/>
    </row>
    <row r="773">
      <c r="A773" s="22"/>
    </row>
    <row r="774">
      <c r="A774" s="22"/>
    </row>
    <row r="775">
      <c r="A775" s="22"/>
    </row>
    <row r="776">
      <c r="A776" s="22"/>
    </row>
    <row r="777">
      <c r="A777" s="22"/>
    </row>
    <row r="778">
      <c r="A778" s="22"/>
    </row>
    <row r="779">
      <c r="A779" s="22"/>
    </row>
    <row r="780">
      <c r="A780" s="22"/>
    </row>
    <row r="781">
      <c r="A781" s="22"/>
    </row>
    <row r="782">
      <c r="A782" s="22"/>
    </row>
    <row r="783">
      <c r="A783" s="22"/>
    </row>
    <row r="784">
      <c r="A784" s="22"/>
    </row>
    <row r="785">
      <c r="A785" s="22"/>
    </row>
    <row r="786">
      <c r="A786" s="22"/>
    </row>
    <row r="787">
      <c r="A787" s="22"/>
    </row>
    <row r="788">
      <c r="A788" s="22"/>
    </row>
    <row r="789">
      <c r="A789" s="22"/>
    </row>
    <row r="790">
      <c r="A790" s="22"/>
    </row>
    <row r="791">
      <c r="A791" s="22"/>
    </row>
    <row r="792">
      <c r="A792" s="22"/>
    </row>
    <row r="793">
      <c r="A793" s="22"/>
    </row>
    <row r="794">
      <c r="A794" s="22"/>
    </row>
    <row r="795">
      <c r="A795" s="22"/>
    </row>
    <row r="796">
      <c r="A796" s="22"/>
    </row>
    <row r="797">
      <c r="A797" s="22"/>
    </row>
    <row r="798">
      <c r="A798" s="22"/>
    </row>
    <row r="799">
      <c r="A799" s="22"/>
    </row>
    <row r="800">
      <c r="A800" s="22"/>
    </row>
    <row r="801">
      <c r="A801" s="22"/>
    </row>
    <row r="802">
      <c r="A802" s="22"/>
    </row>
    <row r="803">
      <c r="A803" s="22"/>
    </row>
    <row r="804">
      <c r="A804" s="22"/>
    </row>
    <row r="805">
      <c r="A805" s="22"/>
    </row>
    <row r="806">
      <c r="A806" s="22"/>
    </row>
    <row r="807">
      <c r="A807" s="22"/>
    </row>
    <row r="808">
      <c r="A808" s="22"/>
    </row>
    <row r="809">
      <c r="A809" s="22"/>
    </row>
    <row r="810">
      <c r="A810" s="22"/>
    </row>
    <row r="811">
      <c r="A811" s="22"/>
    </row>
    <row r="812">
      <c r="A812" s="22"/>
    </row>
    <row r="813">
      <c r="A813" s="22"/>
    </row>
    <row r="814">
      <c r="A814" s="22"/>
    </row>
    <row r="815">
      <c r="A815" s="22"/>
    </row>
    <row r="816">
      <c r="A816" s="22"/>
    </row>
    <row r="817">
      <c r="A817" s="22"/>
    </row>
    <row r="818">
      <c r="A818" s="22"/>
    </row>
    <row r="819">
      <c r="A819" s="22"/>
    </row>
    <row r="820">
      <c r="A820" s="22"/>
    </row>
    <row r="821">
      <c r="A821" s="22"/>
    </row>
    <row r="822">
      <c r="A822" s="22"/>
    </row>
    <row r="823">
      <c r="A823" s="22"/>
    </row>
    <row r="824">
      <c r="A824" s="22"/>
    </row>
    <row r="825">
      <c r="A825" s="22"/>
    </row>
    <row r="826">
      <c r="A826" s="22"/>
    </row>
    <row r="827">
      <c r="A827" s="22"/>
    </row>
    <row r="828">
      <c r="A828" s="22"/>
    </row>
    <row r="829">
      <c r="A829" s="22"/>
    </row>
    <row r="830">
      <c r="A830" s="22"/>
    </row>
    <row r="831">
      <c r="A831" s="22"/>
    </row>
    <row r="832">
      <c r="A832" s="22"/>
    </row>
    <row r="833">
      <c r="A833" s="22"/>
    </row>
    <row r="834">
      <c r="A834" s="22"/>
    </row>
    <row r="835">
      <c r="A835" s="22"/>
    </row>
    <row r="836">
      <c r="A836" s="22"/>
    </row>
    <row r="837">
      <c r="A837" s="22"/>
    </row>
    <row r="838">
      <c r="A838" s="22"/>
    </row>
    <row r="839">
      <c r="A839" s="22"/>
    </row>
    <row r="840">
      <c r="A840" s="22"/>
    </row>
    <row r="841">
      <c r="A841" s="22"/>
    </row>
    <row r="842">
      <c r="A842" s="22"/>
    </row>
    <row r="843">
      <c r="A843" s="22"/>
    </row>
    <row r="844">
      <c r="A844" s="22"/>
    </row>
    <row r="845">
      <c r="A845" s="22"/>
    </row>
    <row r="846">
      <c r="A846" s="22"/>
    </row>
    <row r="847">
      <c r="A847" s="22"/>
    </row>
    <row r="848">
      <c r="A848" s="22"/>
    </row>
    <row r="849">
      <c r="A849" s="22"/>
    </row>
    <row r="850">
      <c r="A850" s="22"/>
    </row>
    <row r="851">
      <c r="A851" s="22"/>
    </row>
    <row r="852">
      <c r="A852" s="22"/>
    </row>
    <row r="853">
      <c r="A853" s="22"/>
    </row>
    <row r="854">
      <c r="A854" s="22"/>
    </row>
    <row r="855">
      <c r="A855" s="22"/>
    </row>
    <row r="856">
      <c r="A856" s="22"/>
    </row>
    <row r="857">
      <c r="A857" s="22"/>
    </row>
    <row r="858">
      <c r="A858" s="22"/>
    </row>
    <row r="859">
      <c r="A859" s="22"/>
    </row>
    <row r="860">
      <c r="A860" s="22"/>
    </row>
    <row r="861">
      <c r="A861" s="22"/>
    </row>
    <row r="862">
      <c r="A862" s="22"/>
    </row>
    <row r="863">
      <c r="A863" s="22"/>
    </row>
    <row r="864">
      <c r="A864" s="22"/>
    </row>
    <row r="865">
      <c r="A865" s="22"/>
    </row>
    <row r="866">
      <c r="A866" s="22"/>
    </row>
    <row r="867">
      <c r="A867" s="22"/>
    </row>
    <row r="868">
      <c r="A868" s="22"/>
    </row>
    <row r="869">
      <c r="A869" s="22"/>
    </row>
    <row r="870">
      <c r="A870" s="22"/>
    </row>
    <row r="871">
      <c r="A871" s="22"/>
    </row>
    <row r="872">
      <c r="A872" s="22"/>
    </row>
    <row r="873">
      <c r="A873" s="22"/>
    </row>
    <row r="874">
      <c r="A874" s="22"/>
    </row>
    <row r="875">
      <c r="A875" s="22"/>
    </row>
    <row r="876">
      <c r="A876" s="22"/>
    </row>
    <row r="877">
      <c r="A877" s="22"/>
    </row>
    <row r="878">
      <c r="A878" s="22"/>
    </row>
    <row r="879">
      <c r="A879" s="22"/>
    </row>
    <row r="880">
      <c r="A880" s="22"/>
    </row>
    <row r="881">
      <c r="A881" s="22"/>
    </row>
    <row r="882">
      <c r="A882" s="22"/>
    </row>
    <row r="883">
      <c r="A883" s="22"/>
    </row>
    <row r="884">
      <c r="A884" s="22"/>
    </row>
    <row r="885">
      <c r="A885" s="22"/>
    </row>
    <row r="886">
      <c r="A886" s="22"/>
    </row>
    <row r="887">
      <c r="A887" s="22"/>
    </row>
    <row r="888">
      <c r="A888" s="22"/>
    </row>
    <row r="889">
      <c r="A889" s="22"/>
    </row>
    <row r="890">
      <c r="A890" s="22"/>
    </row>
    <row r="891">
      <c r="A891" s="22"/>
    </row>
    <row r="892">
      <c r="A892" s="22"/>
    </row>
    <row r="893">
      <c r="A893" s="22"/>
    </row>
    <row r="894">
      <c r="A894" s="22"/>
    </row>
    <row r="895">
      <c r="A895" s="22"/>
    </row>
    <row r="896">
      <c r="A896" s="22"/>
    </row>
    <row r="897">
      <c r="A897" s="22"/>
    </row>
    <row r="898">
      <c r="A898" s="22"/>
    </row>
    <row r="899">
      <c r="A899" s="22"/>
    </row>
    <row r="900">
      <c r="A900" s="22"/>
    </row>
    <row r="901">
      <c r="A901" s="22"/>
    </row>
    <row r="902">
      <c r="A902" s="22"/>
    </row>
    <row r="903">
      <c r="A903" s="22"/>
    </row>
    <row r="904">
      <c r="A904" s="22"/>
    </row>
    <row r="905">
      <c r="A905" s="22"/>
    </row>
    <row r="906">
      <c r="A906" s="22"/>
    </row>
    <row r="907">
      <c r="A907" s="22"/>
    </row>
    <row r="908">
      <c r="A908" s="22"/>
    </row>
    <row r="909">
      <c r="A909" s="22"/>
    </row>
    <row r="910">
      <c r="A910" s="22"/>
    </row>
    <row r="911">
      <c r="A911" s="22"/>
    </row>
    <row r="912">
      <c r="A912" s="22"/>
    </row>
    <row r="913">
      <c r="A913" s="22"/>
    </row>
    <row r="914">
      <c r="A914" s="22"/>
    </row>
    <row r="915">
      <c r="A915" s="22"/>
    </row>
    <row r="916">
      <c r="A916" s="22"/>
    </row>
    <row r="917">
      <c r="A917" s="22"/>
    </row>
    <row r="918">
      <c r="A918" s="22"/>
    </row>
    <row r="919">
      <c r="A919" s="22"/>
    </row>
    <row r="920">
      <c r="A920" s="22"/>
    </row>
    <row r="921">
      <c r="A921" s="22"/>
    </row>
    <row r="922">
      <c r="A922" s="22"/>
    </row>
    <row r="923">
      <c r="A923" s="22"/>
    </row>
    <row r="924">
      <c r="A924" s="22"/>
    </row>
    <row r="925">
      <c r="A925" s="22"/>
    </row>
    <row r="926">
      <c r="A926" s="22"/>
    </row>
    <row r="927">
      <c r="A927" s="22"/>
    </row>
    <row r="928">
      <c r="A928" s="22"/>
    </row>
    <row r="929">
      <c r="A929" s="22"/>
    </row>
    <row r="930">
      <c r="A930" s="22"/>
    </row>
    <row r="931">
      <c r="A931" s="22"/>
    </row>
    <row r="932">
      <c r="A932" s="22"/>
    </row>
    <row r="933">
      <c r="A933" s="22"/>
    </row>
    <row r="934">
      <c r="A934" s="22"/>
    </row>
    <row r="935">
      <c r="A935" s="22"/>
    </row>
    <row r="936">
      <c r="A936" s="22"/>
    </row>
    <row r="937">
      <c r="A937" s="22"/>
    </row>
    <row r="938">
      <c r="A938" s="22"/>
    </row>
    <row r="939">
      <c r="A939" s="22"/>
    </row>
    <row r="940">
      <c r="A940" s="22"/>
    </row>
    <row r="941">
      <c r="A941" s="22"/>
    </row>
    <row r="942">
      <c r="A942" s="22"/>
    </row>
    <row r="943">
      <c r="A943" s="22"/>
    </row>
    <row r="944">
      <c r="A944" s="22"/>
    </row>
    <row r="945">
      <c r="A945" s="22"/>
    </row>
    <row r="946">
      <c r="A946" s="22"/>
    </row>
    <row r="947">
      <c r="A947" s="22"/>
    </row>
    <row r="948">
      <c r="A948" s="22"/>
    </row>
    <row r="949">
      <c r="A949" s="22"/>
    </row>
    <row r="950">
      <c r="A950" s="22"/>
    </row>
    <row r="951">
      <c r="A951" s="22"/>
    </row>
    <row r="952">
      <c r="A952" s="22"/>
    </row>
    <row r="953">
      <c r="A953" s="22"/>
    </row>
    <row r="954">
      <c r="A954" s="22"/>
    </row>
    <row r="955">
      <c r="A955" s="22"/>
    </row>
    <row r="956">
      <c r="A956" s="22"/>
    </row>
    <row r="957">
      <c r="A957" s="22"/>
    </row>
    <row r="958">
      <c r="A958" s="22"/>
    </row>
    <row r="959">
      <c r="A959" s="22"/>
    </row>
    <row r="960">
      <c r="A960" s="22"/>
    </row>
    <row r="961">
      <c r="A961" s="22"/>
    </row>
    <row r="962">
      <c r="A962" s="22"/>
    </row>
    <row r="963">
      <c r="A963" s="22"/>
    </row>
    <row r="964">
      <c r="A964" s="22"/>
    </row>
    <row r="965">
      <c r="A965" s="22"/>
    </row>
    <row r="966">
      <c r="A966" s="22"/>
    </row>
    <row r="967">
      <c r="A967" s="22"/>
    </row>
    <row r="968">
      <c r="A968" s="22"/>
    </row>
    <row r="969">
      <c r="A969" s="22"/>
    </row>
    <row r="970">
      <c r="A970" s="22"/>
    </row>
    <row r="971">
      <c r="A971" s="22"/>
    </row>
    <row r="972">
      <c r="A972" s="22"/>
    </row>
    <row r="973">
      <c r="A973" s="22"/>
    </row>
    <row r="974">
      <c r="A974" s="22"/>
    </row>
    <row r="975">
      <c r="A975" s="22"/>
    </row>
    <row r="976">
      <c r="A976" s="22"/>
    </row>
    <row r="977">
      <c r="A977" s="22"/>
    </row>
    <row r="978">
      <c r="A978" s="22"/>
    </row>
    <row r="979">
      <c r="A979" s="22"/>
    </row>
    <row r="980">
      <c r="A980" s="22"/>
    </row>
    <row r="981">
      <c r="A981" s="22"/>
    </row>
    <row r="982">
      <c r="A982" s="22"/>
    </row>
    <row r="983">
      <c r="A983" s="22"/>
    </row>
    <row r="984">
      <c r="A984" s="22"/>
    </row>
    <row r="985">
      <c r="A985" s="22"/>
    </row>
    <row r="986">
      <c r="A986" s="22"/>
    </row>
    <row r="987">
      <c r="A987" s="22"/>
    </row>
    <row r="988">
      <c r="A988" s="22"/>
    </row>
    <row r="989">
      <c r="A989" s="22"/>
    </row>
    <row r="990">
      <c r="A990" s="22"/>
    </row>
    <row r="991">
      <c r="A991" s="22"/>
    </row>
    <row r="992">
      <c r="A992" s="22"/>
    </row>
    <row r="993">
      <c r="A993" s="22"/>
    </row>
    <row r="994">
      <c r="A994" s="22"/>
    </row>
    <row r="995">
      <c r="A995" s="22"/>
    </row>
    <row r="996">
      <c r="A996" s="22"/>
    </row>
    <row r="997">
      <c r="A997" s="22"/>
    </row>
    <row r="998">
      <c r="A998" s="22"/>
    </row>
    <row r="999">
      <c r="A999" s="22"/>
    </row>
    <row r="1000">
      <c r="A1000" s="22"/>
    </row>
  </sheetData>
  <conditionalFormatting sqref="E1:H1000">
    <cfRule type="containsText" dxfId="0" priority="1" operator="containsText" text="To Do">
      <formula>NOT(ISERROR(SEARCH(("To Do"),(E1))))</formula>
    </cfRule>
  </conditionalFormatting>
  <conditionalFormatting sqref="E1:H1000">
    <cfRule type="containsText" dxfId="1" priority="2" operator="containsText" text="Done">
      <formula>NOT(ISERROR(SEARCH(("Done"),(E1))))</formula>
    </cfRule>
  </conditionalFormatting>
  <conditionalFormatting sqref="E1:H1000">
    <cfRule type="containsText" dxfId="2" priority="3" operator="containsText" text="Doing">
      <formula>NOT(ISERROR(SEARCH(("Doing"),(E1))))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7.33"/>
    <col customWidth="1" min="2" max="2" width="12.22"/>
    <col customWidth="1" min="3" max="3" width="8.0"/>
    <col customWidth="1" min="4" max="4" width="16.22"/>
    <col customWidth="1" min="5" max="8" width="9.0"/>
  </cols>
  <sheetData>
    <row r="1">
      <c r="A1" s="1" t="s">
        <v>0</v>
      </c>
      <c r="B1" s="3" t="s">
        <v>2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>
      <c r="A2" s="7">
        <v>1.0</v>
      </c>
      <c r="B2" s="10" t="s">
        <v>185</v>
      </c>
      <c r="C2" s="10" t="s">
        <v>187</v>
      </c>
      <c r="D2" s="10" t="s">
        <v>188</v>
      </c>
      <c r="E2" s="10" t="s">
        <v>14</v>
      </c>
      <c r="F2" s="10" t="s">
        <v>15</v>
      </c>
      <c r="G2" s="10" t="s">
        <v>16</v>
      </c>
      <c r="H2" s="10" t="s">
        <v>16</v>
      </c>
    </row>
    <row r="3">
      <c r="A3" s="7">
        <v>2.0</v>
      </c>
      <c r="B3" s="10" t="s">
        <v>189</v>
      </c>
      <c r="C3" s="10" t="s">
        <v>187</v>
      </c>
      <c r="D3" s="10" t="s">
        <v>190</v>
      </c>
      <c r="E3" s="10" t="s">
        <v>16</v>
      </c>
      <c r="F3" s="10" t="s">
        <v>16</v>
      </c>
      <c r="G3" s="10" t="s">
        <v>16</v>
      </c>
      <c r="H3" s="10" t="s">
        <v>16</v>
      </c>
    </row>
    <row r="4">
      <c r="A4" s="7">
        <v>3.0</v>
      </c>
      <c r="E4" s="10" t="s">
        <v>16</v>
      </c>
      <c r="F4" s="10" t="s">
        <v>16</v>
      </c>
      <c r="G4" s="10" t="s">
        <v>16</v>
      </c>
      <c r="H4" s="10" t="s">
        <v>16</v>
      </c>
    </row>
    <row r="5">
      <c r="A5" s="7">
        <v>4.0</v>
      </c>
      <c r="E5" s="10" t="s">
        <v>16</v>
      </c>
      <c r="F5" s="10" t="s">
        <v>16</v>
      </c>
      <c r="G5" s="10" t="s">
        <v>16</v>
      </c>
      <c r="H5" s="10" t="s">
        <v>16</v>
      </c>
    </row>
    <row r="6">
      <c r="A6" s="7">
        <v>5.0</v>
      </c>
      <c r="E6" s="10" t="s">
        <v>16</v>
      </c>
      <c r="F6" s="10" t="s">
        <v>16</v>
      </c>
      <c r="G6" s="10" t="s">
        <v>16</v>
      </c>
      <c r="H6" s="10" t="s">
        <v>16</v>
      </c>
    </row>
    <row r="7">
      <c r="A7" s="7">
        <v>6.0</v>
      </c>
    </row>
    <row r="8">
      <c r="A8" s="22"/>
    </row>
    <row r="9">
      <c r="A9" s="22"/>
    </row>
    <row r="10">
      <c r="A10" s="22"/>
    </row>
    <row r="11">
      <c r="A11" s="22"/>
    </row>
    <row r="12">
      <c r="A12" s="22"/>
    </row>
    <row r="13">
      <c r="A13" s="22"/>
    </row>
    <row r="14">
      <c r="A14" s="22"/>
    </row>
    <row r="15">
      <c r="A15" s="22"/>
    </row>
    <row r="16">
      <c r="A16" s="22"/>
    </row>
    <row r="17">
      <c r="A17" s="22"/>
    </row>
    <row r="18">
      <c r="A18" s="22"/>
    </row>
    <row r="19">
      <c r="A19" s="22"/>
    </row>
    <row r="20">
      <c r="A20" s="22"/>
    </row>
    <row r="21">
      <c r="A21" s="22"/>
    </row>
    <row r="22">
      <c r="A22" s="22"/>
    </row>
    <row r="23">
      <c r="A23" s="22"/>
    </row>
    <row r="24">
      <c r="A24" s="22"/>
    </row>
    <row r="25">
      <c r="A25" s="22"/>
    </row>
    <row r="26">
      <c r="A26" s="22"/>
    </row>
    <row r="27">
      <c r="A27" s="22"/>
    </row>
    <row r="28">
      <c r="A28" s="22"/>
    </row>
    <row r="29">
      <c r="A29" s="22"/>
    </row>
    <row r="30">
      <c r="A30" s="22"/>
    </row>
    <row r="31">
      <c r="A31" s="22"/>
    </row>
    <row r="32">
      <c r="A32" s="22"/>
    </row>
    <row r="33">
      <c r="A33" s="22"/>
    </row>
    <row r="34">
      <c r="A34" s="22"/>
    </row>
    <row r="35">
      <c r="A35" s="22"/>
    </row>
    <row r="36">
      <c r="A36" s="22"/>
    </row>
    <row r="37">
      <c r="A37" s="22"/>
    </row>
    <row r="38">
      <c r="A38" s="22"/>
    </row>
    <row r="39">
      <c r="A39" s="22"/>
    </row>
    <row r="40">
      <c r="A40" s="22"/>
    </row>
    <row r="41">
      <c r="A41" s="22"/>
    </row>
    <row r="42">
      <c r="A42" s="22"/>
    </row>
    <row r="43">
      <c r="A43" s="22"/>
    </row>
    <row r="44">
      <c r="A44" s="22"/>
    </row>
    <row r="45">
      <c r="A45" s="22"/>
    </row>
    <row r="46">
      <c r="A46" s="22"/>
    </row>
    <row r="47">
      <c r="A47" s="22"/>
    </row>
    <row r="48">
      <c r="A48" s="22"/>
    </row>
    <row r="49">
      <c r="A49" s="22"/>
    </row>
    <row r="50">
      <c r="A50" s="22"/>
    </row>
    <row r="51">
      <c r="A51" s="22"/>
    </row>
    <row r="52">
      <c r="A52" s="22"/>
    </row>
    <row r="53">
      <c r="A53" s="22"/>
    </row>
    <row r="54">
      <c r="A54" s="22"/>
    </row>
    <row r="55">
      <c r="A55" s="22"/>
    </row>
    <row r="56">
      <c r="A56" s="22"/>
    </row>
    <row r="57">
      <c r="A57" s="22"/>
    </row>
    <row r="58">
      <c r="A58" s="22"/>
    </row>
    <row r="59">
      <c r="A59" s="22"/>
    </row>
    <row r="60">
      <c r="A60" s="22"/>
    </row>
    <row r="61">
      <c r="A61" s="22"/>
    </row>
    <row r="62">
      <c r="A62" s="22"/>
    </row>
    <row r="63">
      <c r="A63" s="22"/>
    </row>
    <row r="64">
      <c r="A64" s="22"/>
    </row>
    <row r="65">
      <c r="A65" s="22"/>
    </row>
    <row r="66">
      <c r="A66" s="22"/>
    </row>
    <row r="67">
      <c r="A67" s="22"/>
    </row>
    <row r="68">
      <c r="A68" s="22"/>
    </row>
    <row r="69">
      <c r="A69" s="22"/>
    </row>
    <row r="70">
      <c r="A70" s="22"/>
    </row>
    <row r="71">
      <c r="A71" s="22"/>
    </row>
    <row r="72">
      <c r="A72" s="22"/>
    </row>
    <row r="73">
      <c r="A73" s="22"/>
    </row>
    <row r="74">
      <c r="A74" s="22"/>
    </row>
    <row r="75">
      <c r="A75" s="22"/>
    </row>
    <row r="76">
      <c r="A76" s="22"/>
    </row>
    <row r="77">
      <c r="A77" s="22"/>
    </row>
    <row r="78">
      <c r="A78" s="22"/>
    </row>
    <row r="79">
      <c r="A79" s="22"/>
    </row>
    <row r="80">
      <c r="A80" s="22"/>
    </row>
    <row r="81">
      <c r="A81" s="22"/>
    </row>
    <row r="82">
      <c r="A82" s="22"/>
    </row>
    <row r="83">
      <c r="A83" s="22"/>
    </row>
    <row r="84">
      <c r="A84" s="22"/>
    </row>
    <row r="85">
      <c r="A85" s="22"/>
    </row>
    <row r="86">
      <c r="A86" s="22"/>
    </row>
    <row r="87">
      <c r="A87" s="22"/>
    </row>
    <row r="88">
      <c r="A88" s="22"/>
    </row>
    <row r="89">
      <c r="A89" s="22"/>
    </row>
    <row r="90">
      <c r="A90" s="22"/>
    </row>
    <row r="91">
      <c r="A91" s="22"/>
    </row>
    <row r="92">
      <c r="A92" s="22"/>
    </row>
    <row r="93">
      <c r="A93" s="22"/>
    </row>
    <row r="94">
      <c r="A94" s="22"/>
    </row>
    <row r="95">
      <c r="A95" s="22"/>
    </row>
    <row r="96">
      <c r="A96" s="22"/>
    </row>
    <row r="97">
      <c r="A97" s="22"/>
    </row>
    <row r="98">
      <c r="A98" s="22"/>
    </row>
    <row r="99">
      <c r="A99" s="22"/>
    </row>
    <row r="100">
      <c r="A100" s="22"/>
    </row>
    <row r="101">
      <c r="A101" s="22"/>
    </row>
    <row r="102">
      <c r="A102" s="22"/>
    </row>
    <row r="103">
      <c r="A103" s="22"/>
    </row>
    <row r="104">
      <c r="A104" s="22"/>
    </row>
    <row r="105">
      <c r="A105" s="22"/>
    </row>
    <row r="106">
      <c r="A106" s="22"/>
    </row>
    <row r="107">
      <c r="A107" s="22"/>
    </row>
    <row r="108">
      <c r="A108" s="22"/>
    </row>
    <row r="109">
      <c r="A109" s="22"/>
    </row>
    <row r="110">
      <c r="A110" s="22"/>
    </row>
    <row r="111">
      <c r="A111" s="22"/>
    </row>
    <row r="112">
      <c r="A112" s="22"/>
    </row>
    <row r="113">
      <c r="A113" s="22"/>
    </row>
    <row r="114">
      <c r="A114" s="22"/>
    </row>
    <row r="115">
      <c r="A115" s="22"/>
    </row>
    <row r="116">
      <c r="A116" s="22"/>
    </row>
    <row r="117">
      <c r="A117" s="22"/>
    </row>
    <row r="118">
      <c r="A118" s="22"/>
    </row>
    <row r="119">
      <c r="A119" s="22"/>
    </row>
    <row r="120">
      <c r="A120" s="22"/>
    </row>
    <row r="121">
      <c r="A121" s="22"/>
    </row>
    <row r="122">
      <c r="A122" s="22"/>
    </row>
    <row r="123">
      <c r="A123" s="22"/>
    </row>
    <row r="124">
      <c r="A124" s="22"/>
    </row>
    <row r="125">
      <c r="A125" s="22"/>
    </row>
    <row r="126">
      <c r="A126" s="22"/>
    </row>
    <row r="127">
      <c r="A127" s="22"/>
    </row>
    <row r="128">
      <c r="A128" s="22"/>
    </row>
    <row r="129">
      <c r="A129" s="22"/>
    </row>
    <row r="130">
      <c r="A130" s="22"/>
    </row>
    <row r="131">
      <c r="A131" s="22"/>
    </row>
    <row r="132">
      <c r="A132" s="22"/>
    </row>
    <row r="133">
      <c r="A133" s="22"/>
    </row>
    <row r="134">
      <c r="A134" s="22"/>
    </row>
    <row r="135">
      <c r="A135" s="22"/>
    </row>
    <row r="136">
      <c r="A136" s="22"/>
    </row>
    <row r="137">
      <c r="A137" s="22"/>
    </row>
    <row r="138">
      <c r="A138" s="22"/>
    </row>
    <row r="139">
      <c r="A139" s="22"/>
    </row>
    <row r="140">
      <c r="A140" s="22"/>
    </row>
    <row r="141">
      <c r="A141" s="22"/>
    </row>
    <row r="142">
      <c r="A142" s="22"/>
    </row>
    <row r="143">
      <c r="A143" s="22"/>
    </row>
    <row r="144">
      <c r="A144" s="22"/>
    </row>
    <row r="145">
      <c r="A145" s="22"/>
    </row>
    <row r="146">
      <c r="A146" s="22"/>
    </row>
    <row r="147">
      <c r="A147" s="22"/>
    </row>
    <row r="148">
      <c r="A148" s="22"/>
    </row>
    <row r="149">
      <c r="A149" s="22"/>
    </row>
    <row r="150">
      <c r="A150" s="22"/>
    </row>
    <row r="151">
      <c r="A151" s="22"/>
    </row>
    <row r="152">
      <c r="A152" s="22"/>
    </row>
    <row r="153">
      <c r="A153" s="22"/>
    </row>
    <row r="154">
      <c r="A154" s="22"/>
    </row>
    <row r="155">
      <c r="A155" s="22"/>
    </row>
    <row r="156">
      <c r="A156" s="22"/>
    </row>
    <row r="157">
      <c r="A157" s="22"/>
    </row>
    <row r="158">
      <c r="A158" s="22"/>
    </row>
    <row r="159">
      <c r="A159" s="22"/>
    </row>
    <row r="160">
      <c r="A160" s="22"/>
    </row>
    <row r="161">
      <c r="A161" s="22"/>
    </row>
    <row r="162">
      <c r="A162" s="22"/>
    </row>
    <row r="163">
      <c r="A163" s="22"/>
    </row>
    <row r="164">
      <c r="A164" s="22"/>
    </row>
    <row r="165">
      <c r="A165" s="22"/>
    </row>
    <row r="166">
      <c r="A166" s="22"/>
    </row>
    <row r="167">
      <c r="A167" s="22"/>
    </row>
    <row r="168">
      <c r="A168" s="22"/>
    </row>
    <row r="169">
      <c r="A169" s="22"/>
    </row>
    <row r="170">
      <c r="A170" s="22"/>
    </row>
    <row r="171">
      <c r="A171" s="22"/>
    </row>
    <row r="172">
      <c r="A172" s="22"/>
    </row>
    <row r="173">
      <c r="A173" s="22"/>
    </row>
    <row r="174">
      <c r="A174" s="22"/>
    </row>
    <row r="175">
      <c r="A175" s="22"/>
    </row>
    <row r="176">
      <c r="A176" s="22"/>
    </row>
    <row r="177">
      <c r="A177" s="22"/>
    </row>
    <row r="178">
      <c r="A178" s="22"/>
    </row>
    <row r="179">
      <c r="A179" s="22"/>
    </row>
    <row r="180">
      <c r="A180" s="22"/>
    </row>
    <row r="181">
      <c r="A181" s="22"/>
    </row>
    <row r="182">
      <c r="A182" s="22"/>
    </row>
    <row r="183">
      <c r="A183" s="22"/>
    </row>
    <row r="184">
      <c r="A184" s="22"/>
    </row>
    <row r="185">
      <c r="A185" s="22"/>
    </row>
    <row r="186">
      <c r="A186" s="22"/>
    </row>
    <row r="187">
      <c r="A187" s="22"/>
    </row>
    <row r="188">
      <c r="A188" s="22"/>
    </row>
    <row r="189">
      <c r="A189" s="22"/>
    </row>
    <row r="190">
      <c r="A190" s="22"/>
    </row>
    <row r="191">
      <c r="A191" s="22"/>
    </row>
    <row r="192">
      <c r="A192" s="22"/>
    </row>
    <row r="193">
      <c r="A193" s="22"/>
    </row>
    <row r="194">
      <c r="A194" s="22"/>
    </row>
    <row r="195">
      <c r="A195" s="22"/>
    </row>
    <row r="196">
      <c r="A196" s="22"/>
    </row>
    <row r="197">
      <c r="A197" s="22"/>
    </row>
    <row r="198">
      <c r="A198" s="22"/>
    </row>
    <row r="199">
      <c r="A199" s="22"/>
    </row>
    <row r="200">
      <c r="A200" s="22"/>
    </row>
    <row r="201">
      <c r="A201" s="22"/>
    </row>
    <row r="202">
      <c r="A202" s="22"/>
    </row>
    <row r="203">
      <c r="A203" s="22"/>
    </row>
    <row r="204">
      <c r="A204" s="22"/>
    </row>
    <row r="205">
      <c r="A205" s="22"/>
    </row>
    <row r="206">
      <c r="A206" s="22"/>
    </row>
    <row r="207">
      <c r="A207" s="22"/>
    </row>
    <row r="208">
      <c r="A208" s="22"/>
    </row>
    <row r="209">
      <c r="A209" s="22"/>
    </row>
    <row r="210">
      <c r="A210" s="22"/>
    </row>
    <row r="211">
      <c r="A211" s="22"/>
    </row>
    <row r="212">
      <c r="A212" s="22"/>
    </row>
    <row r="213">
      <c r="A213" s="22"/>
    </row>
    <row r="214">
      <c r="A214" s="22"/>
    </row>
    <row r="215">
      <c r="A215" s="22"/>
    </row>
    <row r="216">
      <c r="A216" s="22"/>
    </row>
    <row r="217">
      <c r="A217" s="22"/>
    </row>
    <row r="218">
      <c r="A218" s="22"/>
    </row>
    <row r="219">
      <c r="A219" s="22"/>
    </row>
    <row r="220">
      <c r="A220" s="22"/>
    </row>
    <row r="221">
      <c r="A221" s="22"/>
    </row>
    <row r="222">
      <c r="A222" s="22"/>
    </row>
    <row r="223">
      <c r="A223" s="22"/>
    </row>
    <row r="224">
      <c r="A224" s="22"/>
    </row>
    <row r="225">
      <c r="A225" s="22"/>
    </row>
    <row r="226">
      <c r="A226" s="22"/>
    </row>
    <row r="227">
      <c r="A227" s="22"/>
    </row>
    <row r="228">
      <c r="A228" s="22"/>
    </row>
    <row r="229">
      <c r="A229" s="22"/>
    </row>
    <row r="230">
      <c r="A230" s="22"/>
    </row>
    <row r="231">
      <c r="A231" s="22"/>
    </row>
    <row r="232">
      <c r="A232" s="22"/>
    </row>
    <row r="233">
      <c r="A233" s="22"/>
    </row>
    <row r="234">
      <c r="A234" s="22"/>
    </row>
    <row r="235">
      <c r="A235" s="22"/>
    </row>
    <row r="236">
      <c r="A236" s="22"/>
    </row>
    <row r="237">
      <c r="A237" s="22"/>
    </row>
    <row r="238">
      <c r="A238" s="22"/>
    </row>
    <row r="239">
      <c r="A239" s="22"/>
    </row>
    <row r="240">
      <c r="A240" s="22"/>
    </row>
    <row r="241">
      <c r="A241" s="22"/>
    </row>
    <row r="242">
      <c r="A242" s="22"/>
    </row>
    <row r="243">
      <c r="A243" s="22"/>
    </row>
    <row r="244">
      <c r="A244" s="22"/>
    </row>
    <row r="245">
      <c r="A245" s="22"/>
    </row>
    <row r="246">
      <c r="A246" s="22"/>
    </row>
    <row r="247">
      <c r="A247" s="22"/>
    </row>
    <row r="248">
      <c r="A248" s="22"/>
    </row>
    <row r="249">
      <c r="A249" s="22"/>
    </row>
    <row r="250">
      <c r="A250" s="22"/>
    </row>
    <row r="251">
      <c r="A251" s="22"/>
    </row>
    <row r="252">
      <c r="A252" s="22"/>
    </row>
    <row r="253">
      <c r="A253" s="22"/>
    </row>
    <row r="254">
      <c r="A254" s="22"/>
    </row>
    <row r="255">
      <c r="A255" s="22"/>
    </row>
    <row r="256">
      <c r="A256" s="22"/>
    </row>
    <row r="257">
      <c r="A257" s="22"/>
    </row>
    <row r="258">
      <c r="A258" s="22"/>
    </row>
    <row r="259">
      <c r="A259" s="22"/>
    </row>
    <row r="260">
      <c r="A260" s="22"/>
    </row>
    <row r="261">
      <c r="A261" s="22"/>
    </row>
    <row r="262">
      <c r="A262" s="22"/>
    </row>
    <row r="263">
      <c r="A263" s="22"/>
    </row>
    <row r="264">
      <c r="A264" s="22"/>
    </row>
    <row r="265">
      <c r="A265" s="22"/>
    </row>
    <row r="266">
      <c r="A266" s="22"/>
    </row>
    <row r="267">
      <c r="A267" s="22"/>
    </row>
    <row r="268">
      <c r="A268" s="22"/>
    </row>
    <row r="269">
      <c r="A269" s="22"/>
    </row>
    <row r="270">
      <c r="A270" s="22"/>
    </row>
    <row r="271">
      <c r="A271" s="22"/>
    </row>
    <row r="272">
      <c r="A272" s="22"/>
    </row>
    <row r="273">
      <c r="A273" s="22"/>
    </row>
    <row r="274">
      <c r="A274" s="22"/>
    </row>
    <row r="275">
      <c r="A275" s="22"/>
    </row>
    <row r="276">
      <c r="A276" s="22"/>
    </row>
    <row r="277">
      <c r="A277" s="22"/>
    </row>
    <row r="278">
      <c r="A278" s="22"/>
    </row>
    <row r="279">
      <c r="A279" s="22"/>
    </row>
    <row r="280">
      <c r="A280" s="22"/>
    </row>
    <row r="281">
      <c r="A281" s="22"/>
    </row>
    <row r="282">
      <c r="A282" s="22"/>
    </row>
    <row r="283">
      <c r="A283" s="22"/>
    </row>
    <row r="284">
      <c r="A284" s="22"/>
    </row>
    <row r="285">
      <c r="A285" s="22"/>
    </row>
    <row r="286">
      <c r="A286" s="22"/>
    </row>
    <row r="287">
      <c r="A287" s="22"/>
    </row>
    <row r="288">
      <c r="A288" s="22"/>
    </row>
    <row r="289">
      <c r="A289" s="22"/>
    </row>
    <row r="290">
      <c r="A290" s="22"/>
    </row>
    <row r="291">
      <c r="A291" s="22"/>
    </row>
    <row r="292">
      <c r="A292" s="22"/>
    </row>
    <row r="293">
      <c r="A293" s="22"/>
    </row>
    <row r="294">
      <c r="A294" s="22"/>
    </row>
    <row r="295">
      <c r="A295" s="22"/>
    </row>
    <row r="296">
      <c r="A296" s="22"/>
    </row>
    <row r="297">
      <c r="A297" s="22"/>
    </row>
    <row r="298">
      <c r="A298" s="22"/>
    </row>
    <row r="299">
      <c r="A299" s="22"/>
    </row>
    <row r="300">
      <c r="A300" s="22"/>
    </row>
    <row r="301">
      <c r="A301" s="22"/>
    </row>
    <row r="302">
      <c r="A302" s="22"/>
    </row>
    <row r="303">
      <c r="A303" s="22"/>
    </row>
    <row r="304">
      <c r="A304" s="22"/>
    </row>
    <row r="305">
      <c r="A305" s="22"/>
    </row>
    <row r="306">
      <c r="A306" s="22"/>
    </row>
    <row r="307">
      <c r="A307" s="22"/>
    </row>
    <row r="308">
      <c r="A308" s="22"/>
    </row>
    <row r="309">
      <c r="A309" s="22"/>
    </row>
    <row r="310">
      <c r="A310" s="22"/>
    </row>
    <row r="311">
      <c r="A311" s="22"/>
    </row>
    <row r="312">
      <c r="A312" s="22"/>
    </row>
    <row r="313">
      <c r="A313" s="22"/>
    </row>
    <row r="314">
      <c r="A314" s="22"/>
    </row>
    <row r="315">
      <c r="A315" s="22"/>
    </row>
    <row r="316">
      <c r="A316" s="22"/>
    </row>
    <row r="317">
      <c r="A317" s="22"/>
    </row>
    <row r="318">
      <c r="A318" s="22"/>
    </row>
    <row r="319">
      <c r="A319" s="22"/>
    </row>
    <row r="320">
      <c r="A320" s="22"/>
    </row>
    <row r="321">
      <c r="A321" s="22"/>
    </row>
    <row r="322">
      <c r="A322" s="22"/>
    </row>
    <row r="323">
      <c r="A323" s="22"/>
    </row>
    <row r="324">
      <c r="A324" s="22"/>
    </row>
    <row r="325">
      <c r="A325" s="22"/>
    </row>
    <row r="326">
      <c r="A326" s="22"/>
    </row>
    <row r="327">
      <c r="A327" s="22"/>
    </row>
    <row r="328">
      <c r="A328" s="22"/>
    </row>
    <row r="329">
      <c r="A329" s="22"/>
    </row>
    <row r="330">
      <c r="A330" s="22"/>
    </row>
    <row r="331">
      <c r="A331" s="22"/>
    </row>
    <row r="332">
      <c r="A332" s="22"/>
    </row>
    <row r="333">
      <c r="A333" s="22"/>
    </row>
    <row r="334">
      <c r="A334" s="22"/>
    </row>
    <row r="335">
      <c r="A335" s="22"/>
    </row>
    <row r="336">
      <c r="A336" s="22"/>
    </row>
    <row r="337">
      <c r="A337" s="22"/>
    </row>
    <row r="338">
      <c r="A338" s="22"/>
    </row>
    <row r="339">
      <c r="A339" s="22"/>
    </row>
    <row r="340">
      <c r="A340" s="22"/>
    </row>
    <row r="341">
      <c r="A341" s="22"/>
    </row>
    <row r="342">
      <c r="A342" s="22"/>
    </row>
    <row r="343">
      <c r="A343" s="22"/>
    </row>
    <row r="344">
      <c r="A344" s="22"/>
    </row>
    <row r="345">
      <c r="A345" s="22"/>
    </row>
    <row r="346">
      <c r="A346" s="22"/>
    </row>
    <row r="347">
      <c r="A347" s="22"/>
    </row>
    <row r="348">
      <c r="A348" s="22"/>
    </row>
    <row r="349">
      <c r="A349" s="22"/>
    </row>
    <row r="350">
      <c r="A350" s="22"/>
    </row>
    <row r="351">
      <c r="A351" s="22"/>
    </row>
    <row r="352">
      <c r="A352" s="22"/>
    </row>
    <row r="353">
      <c r="A353" s="22"/>
    </row>
    <row r="354">
      <c r="A354" s="22"/>
    </row>
    <row r="355">
      <c r="A355" s="22"/>
    </row>
    <row r="356">
      <c r="A356" s="22"/>
    </row>
    <row r="357">
      <c r="A357" s="22"/>
    </row>
    <row r="358">
      <c r="A358" s="22"/>
    </row>
    <row r="359">
      <c r="A359" s="22"/>
    </row>
    <row r="360">
      <c r="A360" s="22"/>
    </row>
    <row r="361">
      <c r="A361" s="22"/>
    </row>
    <row r="362">
      <c r="A362" s="22"/>
    </row>
    <row r="363">
      <c r="A363" s="22"/>
    </row>
    <row r="364">
      <c r="A364" s="22"/>
    </row>
    <row r="365">
      <c r="A365" s="22"/>
    </row>
    <row r="366">
      <c r="A366" s="22"/>
    </row>
    <row r="367">
      <c r="A367" s="22"/>
    </row>
    <row r="368">
      <c r="A368" s="22"/>
    </row>
    <row r="369">
      <c r="A369" s="22"/>
    </row>
    <row r="370">
      <c r="A370" s="22"/>
    </row>
    <row r="371">
      <c r="A371" s="22"/>
    </row>
    <row r="372">
      <c r="A372" s="22"/>
    </row>
    <row r="373">
      <c r="A373" s="22"/>
    </row>
    <row r="374">
      <c r="A374" s="22"/>
    </row>
    <row r="375">
      <c r="A375" s="22"/>
    </row>
    <row r="376">
      <c r="A376" s="22"/>
    </row>
    <row r="377">
      <c r="A377" s="22"/>
    </row>
    <row r="378">
      <c r="A378" s="22"/>
    </row>
    <row r="379">
      <c r="A379" s="22"/>
    </row>
    <row r="380">
      <c r="A380" s="22"/>
    </row>
    <row r="381">
      <c r="A381" s="22"/>
    </row>
    <row r="382">
      <c r="A382" s="22"/>
    </row>
    <row r="383">
      <c r="A383" s="22"/>
    </row>
    <row r="384">
      <c r="A384" s="22"/>
    </row>
    <row r="385">
      <c r="A385" s="22"/>
    </row>
    <row r="386">
      <c r="A386" s="22"/>
    </row>
    <row r="387">
      <c r="A387" s="22"/>
    </row>
    <row r="388">
      <c r="A388" s="22"/>
    </row>
    <row r="389">
      <c r="A389" s="22"/>
    </row>
    <row r="390">
      <c r="A390" s="22"/>
    </row>
    <row r="391">
      <c r="A391" s="22"/>
    </row>
    <row r="392">
      <c r="A392" s="22"/>
    </row>
    <row r="393">
      <c r="A393" s="22"/>
    </row>
    <row r="394">
      <c r="A394" s="22"/>
    </row>
    <row r="395">
      <c r="A395" s="22"/>
    </row>
    <row r="396">
      <c r="A396" s="22"/>
    </row>
    <row r="397">
      <c r="A397" s="22"/>
    </row>
    <row r="398">
      <c r="A398" s="22"/>
    </row>
    <row r="399">
      <c r="A399" s="22"/>
    </row>
    <row r="400">
      <c r="A400" s="22"/>
    </row>
    <row r="401">
      <c r="A401" s="22"/>
    </row>
    <row r="402">
      <c r="A402" s="22"/>
    </row>
    <row r="403">
      <c r="A403" s="22"/>
    </row>
    <row r="404">
      <c r="A404" s="22"/>
    </row>
    <row r="405">
      <c r="A405" s="22"/>
    </row>
    <row r="406">
      <c r="A406" s="22"/>
    </row>
    <row r="407">
      <c r="A407" s="22"/>
    </row>
    <row r="408">
      <c r="A408" s="22"/>
    </row>
    <row r="409">
      <c r="A409" s="22"/>
    </row>
    <row r="410">
      <c r="A410" s="22"/>
    </row>
    <row r="411">
      <c r="A411" s="22"/>
    </row>
    <row r="412">
      <c r="A412" s="22"/>
    </row>
    <row r="413">
      <c r="A413" s="22"/>
    </row>
    <row r="414">
      <c r="A414" s="22"/>
    </row>
    <row r="415">
      <c r="A415" s="22"/>
    </row>
    <row r="416">
      <c r="A416" s="22"/>
    </row>
    <row r="417">
      <c r="A417" s="22"/>
    </row>
    <row r="418">
      <c r="A418" s="22"/>
    </row>
    <row r="419">
      <c r="A419" s="22"/>
    </row>
    <row r="420">
      <c r="A420" s="22"/>
    </row>
    <row r="421">
      <c r="A421" s="22"/>
    </row>
    <row r="422">
      <c r="A422" s="22"/>
    </row>
    <row r="423">
      <c r="A423" s="22"/>
    </row>
    <row r="424">
      <c r="A424" s="22"/>
    </row>
    <row r="425">
      <c r="A425" s="22"/>
    </row>
    <row r="426">
      <c r="A426" s="22"/>
    </row>
    <row r="427">
      <c r="A427" s="22"/>
    </row>
    <row r="428">
      <c r="A428" s="22"/>
    </row>
    <row r="429">
      <c r="A429" s="22"/>
    </row>
    <row r="430">
      <c r="A430" s="22"/>
    </row>
    <row r="431">
      <c r="A431" s="22"/>
    </row>
    <row r="432">
      <c r="A432" s="22"/>
    </row>
    <row r="433">
      <c r="A433" s="22"/>
    </row>
    <row r="434">
      <c r="A434" s="22"/>
    </row>
    <row r="435">
      <c r="A435" s="22"/>
    </row>
    <row r="436">
      <c r="A436" s="22"/>
    </row>
    <row r="437">
      <c r="A437" s="22"/>
    </row>
    <row r="438">
      <c r="A438" s="22"/>
    </row>
    <row r="439">
      <c r="A439" s="22"/>
    </row>
    <row r="440">
      <c r="A440" s="22"/>
    </row>
    <row r="441">
      <c r="A441" s="22"/>
    </row>
    <row r="442">
      <c r="A442" s="22"/>
    </row>
    <row r="443">
      <c r="A443" s="22"/>
    </row>
    <row r="444">
      <c r="A444" s="22"/>
    </row>
    <row r="445">
      <c r="A445" s="22"/>
    </row>
    <row r="446">
      <c r="A446" s="22"/>
    </row>
    <row r="447">
      <c r="A447" s="22"/>
    </row>
    <row r="448">
      <c r="A448" s="22"/>
    </row>
    <row r="449">
      <c r="A449" s="22"/>
    </row>
    <row r="450">
      <c r="A450" s="22"/>
    </row>
    <row r="451">
      <c r="A451" s="22"/>
    </row>
    <row r="452">
      <c r="A452" s="22"/>
    </row>
    <row r="453">
      <c r="A453" s="22"/>
    </row>
    <row r="454">
      <c r="A454" s="22"/>
    </row>
    <row r="455">
      <c r="A455" s="22"/>
    </row>
    <row r="456">
      <c r="A456" s="22"/>
    </row>
    <row r="457">
      <c r="A457" s="22"/>
    </row>
    <row r="458">
      <c r="A458" s="22"/>
    </row>
    <row r="459">
      <c r="A459" s="22"/>
    </row>
    <row r="460">
      <c r="A460" s="22"/>
    </row>
    <row r="461">
      <c r="A461" s="22"/>
    </row>
    <row r="462">
      <c r="A462" s="22"/>
    </row>
    <row r="463">
      <c r="A463" s="22"/>
    </row>
    <row r="464">
      <c r="A464" s="22"/>
    </row>
    <row r="465">
      <c r="A465" s="22"/>
    </row>
    <row r="466">
      <c r="A466" s="22"/>
    </row>
    <row r="467">
      <c r="A467" s="22"/>
    </row>
    <row r="468">
      <c r="A468" s="22"/>
    </row>
    <row r="469">
      <c r="A469" s="22"/>
    </row>
    <row r="470">
      <c r="A470" s="22"/>
    </row>
    <row r="471">
      <c r="A471" s="22"/>
    </row>
    <row r="472">
      <c r="A472" s="22"/>
    </row>
    <row r="473">
      <c r="A473" s="22"/>
    </row>
    <row r="474">
      <c r="A474" s="22"/>
    </row>
    <row r="475">
      <c r="A475" s="22"/>
    </row>
    <row r="476">
      <c r="A476" s="22"/>
    </row>
    <row r="477">
      <c r="A477" s="22"/>
    </row>
    <row r="478">
      <c r="A478" s="22"/>
    </row>
    <row r="479">
      <c r="A479" s="22"/>
    </row>
    <row r="480">
      <c r="A480" s="22"/>
    </row>
    <row r="481">
      <c r="A481" s="22"/>
    </row>
    <row r="482">
      <c r="A482" s="22"/>
    </row>
    <row r="483">
      <c r="A483" s="22"/>
    </row>
    <row r="484">
      <c r="A484" s="22"/>
    </row>
    <row r="485">
      <c r="A485" s="22"/>
    </row>
    <row r="486">
      <c r="A486" s="22"/>
    </row>
    <row r="487">
      <c r="A487" s="22"/>
    </row>
    <row r="488">
      <c r="A488" s="22"/>
    </row>
    <row r="489">
      <c r="A489" s="22"/>
    </row>
    <row r="490">
      <c r="A490" s="22"/>
    </row>
    <row r="491">
      <c r="A491" s="22"/>
    </row>
    <row r="492">
      <c r="A492" s="22"/>
    </row>
    <row r="493">
      <c r="A493" s="22"/>
    </row>
    <row r="494">
      <c r="A494" s="22"/>
    </row>
    <row r="495">
      <c r="A495" s="22"/>
    </row>
    <row r="496">
      <c r="A496" s="22"/>
    </row>
    <row r="497">
      <c r="A497" s="22"/>
    </row>
    <row r="498">
      <c r="A498" s="22"/>
    </row>
    <row r="499">
      <c r="A499" s="22"/>
    </row>
    <row r="500">
      <c r="A500" s="22"/>
    </row>
    <row r="501">
      <c r="A501" s="22"/>
    </row>
    <row r="502">
      <c r="A502" s="22"/>
    </row>
    <row r="503">
      <c r="A503" s="22"/>
    </row>
    <row r="504">
      <c r="A504" s="22"/>
    </row>
    <row r="505">
      <c r="A505" s="22"/>
    </row>
    <row r="506">
      <c r="A506" s="22"/>
    </row>
    <row r="507">
      <c r="A507" s="22"/>
    </row>
    <row r="508">
      <c r="A508" s="22"/>
    </row>
    <row r="509">
      <c r="A509" s="22"/>
    </row>
    <row r="510">
      <c r="A510" s="22"/>
    </row>
    <row r="511">
      <c r="A511" s="22"/>
    </row>
    <row r="512">
      <c r="A512" s="22"/>
    </row>
    <row r="513">
      <c r="A513" s="22"/>
    </row>
    <row r="514">
      <c r="A514" s="22"/>
    </row>
    <row r="515">
      <c r="A515" s="22"/>
    </row>
    <row r="516">
      <c r="A516" s="22"/>
    </row>
    <row r="517">
      <c r="A517" s="22"/>
    </row>
    <row r="518">
      <c r="A518" s="22"/>
    </row>
    <row r="519">
      <c r="A519" s="22"/>
    </row>
    <row r="520">
      <c r="A520" s="22"/>
    </row>
    <row r="521">
      <c r="A521" s="22"/>
    </row>
    <row r="522">
      <c r="A522" s="22"/>
    </row>
    <row r="523">
      <c r="A523" s="22"/>
    </row>
    <row r="524">
      <c r="A524" s="22"/>
    </row>
    <row r="525">
      <c r="A525" s="22"/>
    </row>
    <row r="526">
      <c r="A526" s="22"/>
    </row>
    <row r="527">
      <c r="A527" s="22"/>
    </row>
    <row r="528">
      <c r="A528" s="22"/>
    </row>
    <row r="529">
      <c r="A529" s="22"/>
    </row>
    <row r="530">
      <c r="A530" s="22"/>
    </row>
    <row r="531">
      <c r="A531" s="22"/>
    </row>
    <row r="532">
      <c r="A532" s="22"/>
    </row>
    <row r="533">
      <c r="A533" s="22"/>
    </row>
    <row r="534">
      <c r="A534" s="22"/>
    </row>
    <row r="535">
      <c r="A535" s="22"/>
    </row>
    <row r="536">
      <c r="A536" s="22"/>
    </row>
    <row r="537">
      <c r="A537" s="22"/>
    </row>
    <row r="538">
      <c r="A538" s="22"/>
    </row>
    <row r="539">
      <c r="A539" s="22"/>
    </row>
    <row r="540">
      <c r="A540" s="22"/>
    </row>
    <row r="541">
      <c r="A541" s="22"/>
    </row>
    <row r="542">
      <c r="A542" s="22"/>
    </row>
    <row r="543">
      <c r="A543" s="22"/>
    </row>
    <row r="544">
      <c r="A544" s="22"/>
    </row>
    <row r="545">
      <c r="A545" s="22"/>
    </row>
    <row r="546">
      <c r="A546" s="22"/>
    </row>
    <row r="547">
      <c r="A547" s="22"/>
    </row>
    <row r="548">
      <c r="A548" s="22"/>
    </row>
    <row r="549">
      <c r="A549" s="22"/>
    </row>
    <row r="550">
      <c r="A550" s="22"/>
    </row>
    <row r="551">
      <c r="A551" s="22"/>
    </row>
    <row r="552">
      <c r="A552" s="22"/>
    </row>
    <row r="553">
      <c r="A553" s="22"/>
    </row>
    <row r="554">
      <c r="A554" s="22"/>
    </row>
    <row r="555">
      <c r="A555" s="22"/>
    </row>
    <row r="556">
      <c r="A556" s="22"/>
    </row>
    <row r="557">
      <c r="A557" s="22"/>
    </row>
    <row r="558">
      <c r="A558" s="22"/>
    </row>
    <row r="559">
      <c r="A559" s="22"/>
    </row>
    <row r="560">
      <c r="A560" s="22"/>
    </row>
    <row r="561">
      <c r="A561" s="22"/>
    </row>
    <row r="562">
      <c r="A562" s="22"/>
    </row>
    <row r="563">
      <c r="A563" s="22"/>
    </row>
    <row r="564">
      <c r="A564" s="22"/>
    </row>
    <row r="565">
      <c r="A565" s="22"/>
    </row>
    <row r="566">
      <c r="A566" s="22"/>
    </row>
    <row r="567">
      <c r="A567" s="22"/>
    </row>
    <row r="568">
      <c r="A568" s="22"/>
    </row>
    <row r="569">
      <c r="A569" s="22"/>
    </row>
    <row r="570">
      <c r="A570" s="22"/>
    </row>
    <row r="571">
      <c r="A571" s="22"/>
    </row>
    <row r="572">
      <c r="A572" s="22"/>
    </row>
    <row r="573">
      <c r="A573" s="22"/>
    </row>
    <row r="574">
      <c r="A574" s="22"/>
    </row>
    <row r="575">
      <c r="A575" s="22"/>
    </row>
    <row r="576">
      <c r="A576" s="22"/>
    </row>
    <row r="577">
      <c r="A577" s="22"/>
    </row>
    <row r="578">
      <c r="A578" s="22"/>
    </row>
    <row r="579">
      <c r="A579" s="22"/>
    </row>
    <row r="580">
      <c r="A580" s="22"/>
    </row>
    <row r="581">
      <c r="A581" s="22"/>
    </row>
    <row r="582">
      <c r="A582" s="22"/>
    </row>
    <row r="583">
      <c r="A583" s="22"/>
    </row>
    <row r="584">
      <c r="A584" s="22"/>
    </row>
    <row r="585">
      <c r="A585" s="22"/>
    </row>
    <row r="586">
      <c r="A586" s="22"/>
    </row>
    <row r="587">
      <c r="A587" s="22"/>
    </row>
    <row r="588">
      <c r="A588" s="22"/>
    </row>
    <row r="589">
      <c r="A589" s="22"/>
    </row>
    <row r="590">
      <c r="A590" s="22"/>
    </row>
    <row r="591">
      <c r="A591" s="22"/>
    </row>
    <row r="592">
      <c r="A592" s="22"/>
    </row>
    <row r="593">
      <c r="A593" s="22"/>
    </row>
    <row r="594">
      <c r="A594" s="22"/>
    </row>
    <row r="595">
      <c r="A595" s="22"/>
    </row>
    <row r="596">
      <c r="A596" s="22"/>
    </row>
    <row r="597">
      <c r="A597" s="22"/>
    </row>
    <row r="598">
      <c r="A598" s="22"/>
    </row>
    <row r="599">
      <c r="A599" s="22"/>
    </row>
    <row r="600">
      <c r="A600" s="22"/>
    </row>
    <row r="601">
      <c r="A601" s="22"/>
    </row>
    <row r="602">
      <c r="A602" s="22"/>
    </row>
    <row r="603">
      <c r="A603" s="22"/>
    </row>
    <row r="604">
      <c r="A604" s="22"/>
    </row>
    <row r="605">
      <c r="A605" s="22"/>
    </row>
    <row r="606">
      <c r="A606" s="22"/>
    </row>
    <row r="607">
      <c r="A607" s="22"/>
    </row>
    <row r="608">
      <c r="A608" s="22"/>
    </row>
    <row r="609">
      <c r="A609" s="22"/>
    </row>
    <row r="610">
      <c r="A610" s="22"/>
    </row>
    <row r="611">
      <c r="A611" s="22"/>
    </row>
    <row r="612">
      <c r="A612" s="22"/>
    </row>
    <row r="613">
      <c r="A613" s="22"/>
    </row>
    <row r="614">
      <c r="A614" s="22"/>
    </row>
    <row r="615">
      <c r="A615" s="22"/>
    </row>
    <row r="616">
      <c r="A616" s="22"/>
    </row>
    <row r="617">
      <c r="A617" s="22"/>
    </row>
    <row r="618">
      <c r="A618" s="22"/>
    </row>
    <row r="619">
      <c r="A619" s="22"/>
    </row>
    <row r="620">
      <c r="A620" s="22"/>
    </row>
    <row r="621">
      <c r="A621" s="22"/>
    </row>
    <row r="622">
      <c r="A622" s="22"/>
    </row>
    <row r="623">
      <c r="A623" s="22"/>
    </row>
    <row r="624">
      <c r="A624" s="22"/>
    </row>
    <row r="625">
      <c r="A625" s="22"/>
    </row>
    <row r="626">
      <c r="A626" s="22"/>
    </row>
    <row r="627">
      <c r="A627" s="22"/>
    </row>
    <row r="628">
      <c r="A628" s="22"/>
    </row>
    <row r="629">
      <c r="A629" s="22"/>
    </row>
    <row r="630">
      <c r="A630" s="22"/>
    </row>
    <row r="631">
      <c r="A631" s="22"/>
    </row>
    <row r="632">
      <c r="A632" s="22"/>
    </row>
    <row r="633">
      <c r="A633" s="22"/>
    </row>
    <row r="634">
      <c r="A634" s="22"/>
    </row>
    <row r="635">
      <c r="A635" s="22"/>
    </row>
    <row r="636">
      <c r="A636" s="22"/>
    </row>
    <row r="637">
      <c r="A637" s="22"/>
    </row>
    <row r="638">
      <c r="A638" s="22"/>
    </row>
    <row r="639">
      <c r="A639" s="22"/>
    </row>
    <row r="640">
      <c r="A640" s="22"/>
    </row>
    <row r="641">
      <c r="A641" s="22"/>
    </row>
    <row r="642">
      <c r="A642" s="22"/>
    </row>
    <row r="643">
      <c r="A643" s="22"/>
    </row>
    <row r="644">
      <c r="A644" s="22"/>
    </row>
    <row r="645">
      <c r="A645" s="22"/>
    </row>
    <row r="646">
      <c r="A646" s="22"/>
    </row>
    <row r="647">
      <c r="A647" s="22"/>
    </row>
    <row r="648">
      <c r="A648" s="22"/>
    </row>
    <row r="649">
      <c r="A649" s="22"/>
    </row>
    <row r="650">
      <c r="A650" s="22"/>
    </row>
    <row r="651">
      <c r="A651" s="22"/>
    </row>
    <row r="652">
      <c r="A652" s="22"/>
    </row>
    <row r="653">
      <c r="A653" s="22"/>
    </row>
    <row r="654">
      <c r="A654" s="22"/>
    </row>
    <row r="655">
      <c r="A655" s="22"/>
    </row>
    <row r="656">
      <c r="A656" s="22"/>
    </row>
    <row r="657">
      <c r="A657" s="22"/>
    </row>
    <row r="658">
      <c r="A658" s="22"/>
    </row>
    <row r="659">
      <c r="A659" s="22"/>
    </row>
    <row r="660">
      <c r="A660" s="22"/>
    </row>
    <row r="661">
      <c r="A661" s="22"/>
    </row>
    <row r="662">
      <c r="A662" s="22"/>
    </row>
    <row r="663">
      <c r="A663" s="22"/>
    </row>
    <row r="664">
      <c r="A664" s="22"/>
    </row>
    <row r="665">
      <c r="A665" s="22"/>
    </row>
    <row r="666">
      <c r="A666" s="22"/>
    </row>
    <row r="667">
      <c r="A667" s="22"/>
    </row>
    <row r="668">
      <c r="A668" s="22"/>
    </row>
    <row r="669">
      <c r="A669" s="22"/>
    </row>
    <row r="670">
      <c r="A670" s="22"/>
    </row>
    <row r="671">
      <c r="A671" s="22"/>
    </row>
    <row r="672">
      <c r="A672" s="22"/>
    </row>
    <row r="673">
      <c r="A673" s="22"/>
    </row>
    <row r="674">
      <c r="A674" s="22"/>
    </row>
    <row r="675">
      <c r="A675" s="22"/>
    </row>
    <row r="676">
      <c r="A676" s="22"/>
    </row>
    <row r="677">
      <c r="A677" s="22"/>
    </row>
    <row r="678">
      <c r="A678" s="22"/>
    </row>
    <row r="679">
      <c r="A679" s="22"/>
    </row>
    <row r="680">
      <c r="A680" s="22"/>
    </row>
    <row r="681">
      <c r="A681" s="22"/>
    </row>
    <row r="682">
      <c r="A682" s="22"/>
    </row>
    <row r="683">
      <c r="A683" s="22"/>
    </row>
    <row r="684">
      <c r="A684" s="22"/>
    </row>
    <row r="685">
      <c r="A685" s="22"/>
    </row>
    <row r="686">
      <c r="A686" s="22"/>
    </row>
    <row r="687">
      <c r="A687" s="22"/>
    </row>
    <row r="688">
      <c r="A688" s="22"/>
    </row>
    <row r="689">
      <c r="A689" s="22"/>
    </row>
    <row r="690">
      <c r="A690" s="22"/>
    </row>
    <row r="691">
      <c r="A691" s="22"/>
    </row>
    <row r="692">
      <c r="A692" s="22"/>
    </row>
    <row r="693">
      <c r="A693" s="22"/>
    </row>
    <row r="694">
      <c r="A694" s="22"/>
    </row>
    <row r="695">
      <c r="A695" s="22"/>
    </row>
    <row r="696">
      <c r="A696" s="22"/>
    </row>
    <row r="697">
      <c r="A697" s="22"/>
    </row>
    <row r="698">
      <c r="A698" s="22"/>
    </row>
    <row r="699">
      <c r="A699" s="22"/>
    </row>
    <row r="700">
      <c r="A700" s="22"/>
    </row>
    <row r="701">
      <c r="A701" s="22"/>
    </row>
    <row r="702">
      <c r="A702" s="22"/>
    </row>
    <row r="703">
      <c r="A703" s="22"/>
    </row>
    <row r="704">
      <c r="A704" s="22"/>
    </row>
    <row r="705">
      <c r="A705" s="22"/>
    </row>
    <row r="706">
      <c r="A706" s="22"/>
    </row>
    <row r="707">
      <c r="A707" s="22"/>
    </row>
    <row r="708">
      <c r="A708" s="22"/>
    </row>
    <row r="709">
      <c r="A709" s="22"/>
    </row>
    <row r="710">
      <c r="A710" s="22"/>
    </row>
    <row r="711">
      <c r="A711" s="22"/>
    </row>
    <row r="712">
      <c r="A712" s="22"/>
    </row>
    <row r="713">
      <c r="A713" s="22"/>
    </row>
    <row r="714">
      <c r="A714" s="22"/>
    </row>
    <row r="715">
      <c r="A715" s="22"/>
    </row>
    <row r="716">
      <c r="A716" s="22"/>
    </row>
    <row r="717">
      <c r="A717" s="22"/>
    </row>
    <row r="718">
      <c r="A718" s="22"/>
    </row>
    <row r="719">
      <c r="A719" s="22"/>
    </row>
    <row r="720">
      <c r="A720" s="22"/>
    </row>
    <row r="721">
      <c r="A721" s="22"/>
    </row>
    <row r="722">
      <c r="A722" s="22"/>
    </row>
    <row r="723">
      <c r="A723" s="22"/>
    </row>
    <row r="724">
      <c r="A724" s="22"/>
    </row>
    <row r="725">
      <c r="A725" s="22"/>
    </row>
    <row r="726">
      <c r="A726" s="22"/>
    </row>
    <row r="727">
      <c r="A727" s="22"/>
    </row>
    <row r="728">
      <c r="A728" s="22"/>
    </row>
    <row r="729">
      <c r="A729" s="22"/>
    </row>
    <row r="730">
      <c r="A730" s="22"/>
    </row>
    <row r="731">
      <c r="A731" s="22"/>
    </row>
    <row r="732">
      <c r="A732" s="22"/>
    </row>
    <row r="733">
      <c r="A733" s="22"/>
    </row>
    <row r="734">
      <c r="A734" s="22"/>
    </row>
    <row r="735">
      <c r="A735" s="22"/>
    </row>
    <row r="736">
      <c r="A736" s="22"/>
    </row>
    <row r="737">
      <c r="A737" s="22"/>
    </row>
    <row r="738">
      <c r="A738" s="22"/>
    </row>
    <row r="739">
      <c r="A739" s="22"/>
    </row>
    <row r="740">
      <c r="A740" s="22"/>
    </row>
    <row r="741">
      <c r="A741" s="22"/>
    </row>
    <row r="742">
      <c r="A742" s="22"/>
    </row>
    <row r="743">
      <c r="A743" s="22"/>
    </row>
    <row r="744">
      <c r="A744" s="22"/>
    </row>
    <row r="745">
      <c r="A745" s="22"/>
    </row>
    <row r="746">
      <c r="A746" s="22"/>
    </row>
    <row r="747">
      <c r="A747" s="22"/>
    </row>
    <row r="748">
      <c r="A748" s="22"/>
    </row>
    <row r="749">
      <c r="A749" s="22"/>
    </row>
    <row r="750">
      <c r="A750" s="22"/>
    </row>
    <row r="751">
      <c r="A751" s="22"/>
    </row>
    <row r="752">
      <c r="A752" s="22"/>
    </row>
    <row r="753">
      <c r="A753" s="22"/>
    </row>
    <row r="754">
      <c r="A754" s="22"/>
    </row>
    <row r="755">
      <c r="A755" s="22"/>
    </row>
    <row r="756">
      <c r="A756" s="22"/>
    </row>
    <row r="757">
      <c r="A757" s="22"/>
    </row>
    <row r="758">
      <c r="A758" s="22"/>
    </row>
    <row r="759">
      <c r="A759" s="22"/>
    </row>
    <row r="760">
      <c r="A760" s="22"/>
    </row>
    <row r="761">
      <c r="A761" s="22"/>
    </row>
    <row r="762">
      <c r="A762" s="22"/>
    </row>
    <row r="763">
      <c r="A763" s="22"/>
    </row>
    <row r="764">
      <c r="A764" s="22"/>
    </row>
    <row r="765">
      <c r="A765" s="22"/>
    </row>
    <row r="766">
      <c r="A766" s="22"/>
    </row>
    <row r="767">
      <c r="A767" s="22"/>
    </row>
    <row r="768">
      <c r="A768" s="22"/>
    </row>
    <row r="769">
      <c r="A769" s="22"/>
    </row>
    <row r="770">
      <c r="A770" s="22"/>
    </row>
    <row r="771">
      <c r="A771" s="22"/>
    </row>
    <row r="772">
      <c r="A772" s="22"/>
    </row>
    <row r="773">
      <c r="A773" s="22"/>
    </row>
    <row r="774">
      <c r="A774" s="22"/>
    </row>
    <row r="775">
      <c r="A775" s="22"/>
    </row>
    <row r="776">
      <c r="A776" s="22"/>
    </row>
    <row r="777">
      <c r="A777" s="22"/>
    </row>
    <row r="778">
      <c r="A778" s="22"/>
    </row>
    <row r="779">
      <c r="A779" s="22"/>
    </row>
    <row r="780">
      <c r="A780" s="22"/>
    </row>
    <row r="781">
      <c r="A781" s="22"/>
    </row>
    <row r="782">
      <c r="A782" s="22"/>
    </row>
    <row r="783">
      <c r="A783" s="22"/>
    </row>
    <row r="784">
      <c r="A784" s="22"/>
    </row>
    <row r="785">
      <c r="A785" s="22"/>
    </row>
    <row r="786">
      <c r="A786" s="22"/>
    </row>
    <row r="787">
      <c r="A787" s="22"/>
    </row>
    <row r="788">
      <c r="A788" s="22"/>
    </row>
    <row r="789">
      <c r="A789" s="22"/>
    </row>
    <row r="790">
      <c r="A790" s="22"/>
    </row>
    <row r="791">
      <c r="A791" s="22"/>
    </row>
    <row r="792">
      <c r="A792" s="22"/>
    </row>
    <row r="793">
      <c r="A793" s="22"/>
    </row>
    <row r="794">
      <c r="A794" s="22"/>
    </row>
    <row r="795">
      <c r="A795" s="22"/>
    </row>
    <row r="796">
      <c r="A796" s="22"/>
    </row>
    <row r="797">
      <c r="A797" s="22"/>
    </row>
    <row r="798">
      <c r="A798" s="22"/>
    </row>
    <row r="799">
      <c r="A799" s="22"/>
    </row>
    <row r="800">
      <c r="A800" s="22"/>
    </row>
    <row r="801">
      <c r="A801" s="22"/>
    </row>
    <row r="802">
      <c r="A802" s="22"/>
    </row>
    <row r="803">
      <c r="A803" s="22"/>
    </row>
    <row r="804">
      <c r="A804" s="22"/>
    </row>
    <row r="805">
      <c r="A805" s="22"/>
    </row>
    <row r="806">
      <c r="A806" s="22"/>
    </row>
    <row r="807">
      <c r="A807" s="22"/>
    </row>
    <row r="808">
      <c r="A808" s="22"/>
    </row>
    <row r="809">
      <c r="A809" s="22"/>
    </row>
    <row r="810">
      <c r="A810" s="22"/>
    </row>
    <row r="811">
      <c r="A811" s="22"/>
    </row>
    <row r="812">
      <c r="A812" s="22"/>
    </row>
    <row r="813">
      <c r="A813" s="22"/>
    </row>
    <row r="814">
      <c r="A814" s="22"/>
    </row>
    <row r="815">
      <c r="A815" s="22"/>
    </row>
    <row r="816">
      <c r="A816" s="22"/>
    </row>
    <row r="817">
      <c r="A817" s="22"/>
    </row>
    <row r="818">
      <c r="A818" s="22"/>
    </row>
    <row r="819">
      <c r="A819" s="22"/>
    </row>
    <row r="820">
      <c r="A820" s="22"/>
    </row>
    <row r="821">
      <c r="A821" s="22"/>
    </row>
    <row r="822">
      <c r="A822" s="22"/>
    </row>
    <row r="823">
      <c r="A823" s="22"/>
    </row>
    <row r="824">
      <c r="A824" s="22"/>
    </row>
    <row r="825">
      <c r="A825" s="22"/>
    </row>
    <row r="826">
      <c r="A826" s="22"/>
    </row>
    <row r="827">
      <c r="A827" s="22"/>
    </row>
    <row r="828">
      <c r="A828" s="22"/>
    </row>
    <row r="829">
      <c r="A829" s="22"/>
    </row>
    <row r="830">
      <c r="A830" s="22"/>
    </row>
    <row r="831">
      <c r="A831" s="22"/>
    </row>
    <row r="832">
      <c r="A832" s="22"/>
    </row>
    <row r="833">
      <c r="A833" s="22"/>
    </row>
    <row r="834">
      <c r="A834" s="22"/>
    </row>
    <row r="835">
      <c r="A835" s="22"/>
    </row>
    <row r="836">
      <c r="A836" s="22"/>
    </row>
    <row r="837">
      <c r="A837" s="22"/>
    </row>
    <row r="838">
      <c r="A838" s="22"/>
    </row>
    <row r="839">
      <c r="A839" s="22"/>
    </row>
    <row r="840">
      <c r="A840" s="22"/>
    </row>
    <row r="841">
      <c r="A841" s="22"/>
    </row>
    <row r="842">
      <c r="A842" s="22"/>
    </row>
    <row r="843">
      <c r="A843" s="22"/>
    </row>
    <row r="844">
      <c r="A844" s="22"/>
    </row>
    <row r="845">
      <c r="A845" s="22"/>
    </row>
    <row r="846">
      <c r="A846" s="22"/>
    </row>
    <row r="847">
      <c r="A847" s="22"/>
    </row>
    <row r="848">
      <c r="A848" s="22"/>
    </row>
    <row r="849">
      <c r="A849" s="22"/>
    </row>
    <row r="850">
      <c r="A850" s="22"/>
    </row>
    <row r="851">
      <c r="A851" s="22"/>
    </row>
    <row r="852">
      <c r="A852" s="22"/>
    </row>
    <row r="853">
      <c r="A853" s="22"/>
    </row>
    <row r="854">
      <c r="A854" s="22"/>
    </row>
    <row r="855">
      <c r="A855" s="22"/>
    </row>
    <row r="856">
      <c r="A856" s="22"/>
    </row>
    <row r="857">
      <c r="A857" s="22"/>
    </row>
    <row r="858">
      <c r="A858" s="22"/>
    </row>
    <row r="859">
      <c r="A859" s="22"/>
    </row>
    <row r="860">
      <c r="A860" s="22"/>
    </row>
    <row r="861">
      <c r="A861" s="22"/>
    </row>
    <row r="862">
      <c r="A862" s="22"/>
    </row>
    <row r="863">
      <c r="A863" s="22"/>
    </row>
    <row r="864">
      <c r="A864" s="22"/>
    </row>
    <row r="865">
      <c r="A865" s="22"/>
    </row>
    <row r="866">
      <c r="A866" s="22"/>
    </row>
    <row r="867">
      <c r="A867" s="22"/>
    </row>
    <row r="868">
      <c r="A868" s="22"/>
    </row>
    <row r="869">
      <c r="A869" s="22"/>
    </row>
    <row r="870">
      <c r="A870" s="22"/>
    </row>
    <row r="871">
      <c r="A871" s="22"/>
    </row>
    <row r="872">
      <c r="A872" s="22"/>
    </row>
    <row r="873">
      <c r="A873" s="22"/>
    </row>
    <row r="874">
      <c r="A874" s="22"/>
    </row>
    <row r="875">
      <c r="A875" s="22"/>
    </row>
    <row r="876">
      <c r="A876" s="22"/>
    </row>
    <row r="877">
      <c r="A877" s="22"/>
    </row>
    <row r="878">
      <c r="A878" s="22"/>
    </row>
    <row r="879">
      <c r="A879" s="22"/>
    </row>
    <row r="880">
      <c r="A880" s="22"/>
    </row>
    <row r="881">
      <c r="A881" s="22"/>
    </row>
    <row r="882">
      <c r="A882" s="22"/>
    </row>
    <row r="883">
      <c r="A883" s="22"/>
    </row>
    <row r="884">
      <c r="A884" s="22"/>
    </row>
    <row r="885">
      <c r="A885" s="22"/>
    </row>
    <row r="886">
      <c r="A886" s="22"/>
    </row>
    <row r="887">
      <c r="A887" s="22"/>
    </row>
    <row r="888">
      <c r="A888" s="22"/>
    </row>
    <row r="889">
      <c r="A889" s="22"/>
    </row>
    <row r="890">
      <c r="A890" s="22"/>
    </row>
    <row r="891">
      <c r="A891" s="22"/>
    </row>
    <row r="892">
      <c r="A892" s="22"/>
    </row>
    <row r="893">
      <c r="A893" s="22"/>
    </row>
    <row r="894">
      <c r="A894" s="22"/>
    </row>
    <row r="895">
      <c r="A895" s="22"/>
    </row>
    <row r="896">
      <c r="A896" s="22"/>
    </row>
    <row r="897">
      <c r="A897" s="22"/>
    </row>
    <row r="898">
      <c r="A898" s="22"/>
    </row>
    <row r="899">
      <c r="A899" s="22"/>
    </row>
    <row r="900">
      <c r="A900" s="22"/>
    </row>
    <row r="901">
      <c r="A901" s="22"/>
    </row>
    <row r="902">
      <c r="A902" s="22"/>
    </row>
    <row r="903">
      <c r="A903" s="22"/>
    </row>
    <row r="904">
      <c r="A904" s="22"/>
    </row>
    <row r="905">
      <c r="A905" s="22"/>
    </row>
    <row r="906">
      <c r="A906" s="22"/>
    </row>
    <row r="907">
      <c r="A907" s="22"/>
    </row>
    <row r="908">
      <c r="A908" s="22"/>
    </row>
    <row r="909">
      <c r="A909" s="22"/>
    </row>
    <row r="910">
      <c r="A910" s="22"/>
    </row>
    <row r="911">
      <c r="A911" s="22"/>
    </row>
    <row r="912">
      <c r="A912" s="22"/>
    </row>
    <row r="913">
      <c r="A913" s="22"/>
    </row>
    <row r="914">
      <c r="A914" s="22"/>
    </row>
    <row r="915">
      <c r="A915" s="22"/>
    </row>
    <row r="916">
      <c r="A916" s="22"/>
    </row>
    <row r="917">
      <c r="A917" s="22"/>
    </row>
    <row r="918">
      <c r="A918" s="22"/>
    </row>
    <row r="919">
      <c r="A919" s="22"/>
    </row>
    <row r="920">
      <c r="A920" s="22"/>
    </row>
    <row r="921">
      <c r="A921" s="22"/>
    </row>
    <row r="922">
      <c r="A922" s="22"/>
    </row>
    <row r="923">
      <c r="A923" s="22"/>
    </row>
    <row r="924">
      <c r="A924" s="22"/>
    </row>
    <row r="925">
      <c r="A925" s="22"/>
    </row>
    <row r="926">
      <c r="A926" s="22"/>
    </row>
    <row r="927">
      <c r="A927" s="22"/>
    </row>
    <row r="928">
      <c r="A928" s="22"/>
    </row>
    <row r="929">
      <c r="A929" s="22"/>
    </row>
    <row r="930">
      <c r="A930" s="22"/>
    </row>
    <row r="931">
      <c r="A931" s="22"/>
    </row>
    <row r="932">
      <c r="A932" s="22"/>
    </row>
    <row r="933">
      <c r="A933" s="22"/>
    </row>
    <row r="934">
      <c r="A934" s="22"/>
    </row>
    <row r="935">
      <c r="A935" s="22"/>
    </row>
    <row r="936">
      <c r="A936" s="22"/>
    </row>
    <row r="937">
      <c r="A937" s="22"/>
    </row>
    <row r="938">
      <c r="A938" s="22"/>
    </row>
    <row r="939">
      <c r="A939" s="22"/>
    </row>
    <row r="940">
      <c r="A940" s="22"/>
    </row>
    <row r="941">
      <c r="A941" s="22"/>
    </row>
    <row r="942">
      <c r="A942" s="22"/>
    </row>
    <row r="943">
      <c r="A943" s="22"/>
    </row>
    <row r="944">
      <c r="A944" s="22"/>
    </row>
    <row r="945">
      <c r="A945" s="22"/>
    </row>
    <row r="946">
      <c r="A946" s="22"/>
    </row>
    <row r="947">
      <c r="A947" s="22"/>
    </row>
    <row r="948">
      <c r="A948" s="22"/>
    </row>
    <row r="949">
      <c r="A949" s="22"/>
    </row>
    <row r="950">
      <c r="A950" s="22"/>
    </row>
    <row r="951">
      <c r="A951" s="22"/>
    </row>
    <row r="952">
      <c r="A952" s="22"/>
    </row>
    <row r="953">
      <c r="A953" s="22"/>
    </row>
    <row r="954">
      <c r="A954" s="22"/>
    </row>
    <row r="955">
      <c r="A955" s="22"/>
    </row>
    <row r="956">
      <c r="A956" s="22"/>
    </row>
    <row r="957">
      <c r="A957" s="22"/>
    </row>
    <row r="958">
      <c r="A958" s="22"/>
    </row>
    <row r="959">
      <c r="A959" s="22"/>
    </row>
    <row r="960">
      <c r="A960" s="22"/>
    </row>
    <row r="961">
      <c r="A961" s="22"/>
    </row>
    <row r="962">
      <c r="A962" s="22"/>
    </row>
    <row r="963">
      <c r="A963" s="22"/>
    </row>
    <row r="964">
      <c r="A964" s="22"/>
    </row>
    <row r="965">
      <c r="A965" s="22"/>
    </row>
    <row r="966">
      <c r="A966" s="22"/>
    </row>
    <row r="967">
      <c r="A967" s="22"/>
    </row>
    <row r="968">
      <c r="A968" s="22"/>
    </row>
    <row r="969">
      <c r="A969" s="22"/>
    </row>
    <row r="970">
      <c r="A970" s="22"/>
    </row>
    <row r="971">
      <c r="A971" s="22"/>
    </row>
    <row r="972">
      <c r="A972" s="22"/>
    </row>
    <row r="973">
      <c r="A973" s="22"/>
    </row>
    <row r="974">
      <c r="A974" s="22"/>
    </row>
    <row r="975">
      <c r="A975" s="22"/>
    </row>
    <row r="976">
      <c r="A976" s="22"/>
    </row>
    <row r="977">
      <c r="A977" s="22"/>
    </row>
    <row r="978">
      <c r="A978" s="22"/>
    </row>
    <row r="979">
      <c r="A979" s="22"/>
    </row>
    <row r="980">
      <c r="A980" s="22"/>
    </row>
    <row r="981">
      <c r="A981" s="22"/>
    </row>
    <row r="982">
      <c r="A982" s="22"/>
    </row>
    <row r="983">
      <c r="A983" s="22"/>
    </row>
    <row r="984">
      <c r="A984" s="22"/>
    </row>
    <row r="985">
      <c r="A985" s="22"/>
    </row>
    <row r="986">
      <c r="A986" s="22"/>
    </row>
    <row r="987">
      <c r="A987" s="22"/>
    </row>
    <row r="988">
      <c r="A988" s="22"/>
    </row>
    <row r="989">
      <c r="A989" s="22"/>
    </row>
    <row r="990">
      <c r="A990" s="22"/>
    </row>
    <row r="991">
      <c r="A991" s="22"/>
    </row>
    <row r="992">
      <c r="A992" s="22"/>
    </row>
    <row r="993">
      <c r="A993" s="22"/>
    </row>
    <row r="994">
      <c r="A994" s="22"/>
    </row>
    <row r="995">
      <c r="A995" s="22"/>
    </row>
    <row r="996">
      <c r="A996" s="22"/>
    </row>
    <row r="997">
      <c r="A997" s="22"/>
    </row>
    <row r="998">
      <c r="A998" s="22"/>
    </row>
    <row r="999">
      <c r="A999" s="22"/>
    </row>
    <row r="1000">
      <c r="A1000" s="22"/>
    </row>
  </sheetData>
  <conditionalFormatting sqref="E1:H1000">
    <cfRule type="containsText" dxfId="0" priority="1" operator="containsText" text="To Do">
      <formula>NOT(ISERROR(SEARCH(("To Do"),(E1))))</formula>
    </cfRule>
  </conditionalFormatting>
  <conditionalFormatting sqref="E1:H1000">
    <cfRule type="containsText" dxfId="1" priority="2" operator="containsText" text="Done">
      <formula>NOT(ISERROR(SEARCH(("Done"),(E1))))</formula>
    </cfRule>
  </conditionalFormatting>
  <conditionalFormatting sqref="E1:H1000">
    <cfRule type="containsText" dxfId="2" priority="3" operator="containsText" text="Doing">
      <formula>NOT(ISERROR(SEARCH(("Doing"),(E1))))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5.67"/>
    <col customWidth="1" min="2" max="2" width="13.56"/>
    <col hidden="1" min="3" max="3" width="11.22"/>
    <col customWidth="1" min="4" max="4" width="13.11"/>
    <col customWidth="1" min="5" max="5" width="21.56"/>
    <col customWidth="1" min="6" max="6" width="12.89"/>
    <col customWidth="1" min="9" max="9" width="12.33"/>
    <col customWidth="1" min="10" max="10" width="10.33"/>
    <col customWidth="1" min="11" max="11" width="12.33"/>
    <col customWidth="1" min="12" max="12" width="8.44"/>
    <col customWidth="1" min="13" max="13" width="12.11"/>
    <col customWidth="1" min="14" max="14" width="8.44"/>
    <col customWidth="1" min="15" max="17" width="6.56"/>
    <col customWidth="1" min="18" max="19" width="9.44"/>
    <col customWidth="1" min="20" max="20" width="11.89"/>
    <col customWidth="1" min="21" max="21" width="10.89"/>
    <col customWidth="1" min="22" max="22" width="7.56"/>
    <col customWidth="1" hidden="1" min="23" max="23" width="8.89"/>
    <col customWidth="1" hidden="1" min="24" max="24" width="11.89"/>
    <col customWidth="1" min="25" max="25" width="8.44"/>
    <col customWidth="1" min="26" max="28" width="7.67"/>
    <col customWidth="1" hidden="1" min="29" max="29" width="14.56"/>
    <col customWidth="1" min="30" max="30" width="21.33"/>
    <col customWidth="1" min="31" max="31" width="8.89"/>
    <col customWidth="1" min="32" max="32" width="12.0"/>
    <col customWidth="1" min="33" max="33" width="14.56"/>
  </cols>
  <sheetData>
    <row r="1">
      <c r="A1" s="162" t="s">
        <v>246</v>
      </c>
      <c r="B1" s="163" t="s">
        <v>252</v>
      </c>
      <c r="C1" s="163" t="s">
        <v>254</v>
      </c>
      <c r="D1" s="163" t="s">
        <v>255</v>
      </c>
      <c r="E1" s="163" t="s">
        <v>256</v>
      </c>
      <c r="F1" s="163" t="s">
        <v>257</v>
      </c>
      <c r="G1" s="163" t="s">
        <v>258</v>
      </c>
      <c r="H1" s="163" t="s">
        <v>259</v>
      </c>
      <c r="I1" s="163" t="s">
        <v>260</v>
      </c>
      <c r="J1" s="163" t="s">
        <v>261</v>
      </c>
      <c r="K1" s="163" t="s">
        <v>255</v>
      </c>
      <c r="L1" s="166" t="s">
        <v>262</v>
      </c>
      <c r="M1" s="54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54" t="s">
        <v>270</v>
      </c>
      <c r="S1" s="54" t="s">
        <v>271</v>
      </c>
      <c r="T1" s="1" t="s">
        <v>272</v>
      </c>
      <c r="U1" s="1" t="s">
        <v>273</v>
      </c>
      <c r="V1" s="1" t="s">
        <v>274</v>
      </c>
      <c r="W1" s="1" t="s">
        <v>275</v>
      </c>
      <c r="X1" s="1" t="s">
        <v>277</v>
      </c>
      <c r="Y1" s="1" t="s">
        <v>278</v>
      </c>
      <c r="Z1" s="170" t="s">
        <v>279</v>
      </c>
      <c r="AA1" s="172" t="s">
        <v>281</v>
      </c>
      <c r="AB1" s="174" t="s">
        <v>159</v>
      </c>
      <c r="AC1" s="54" t="s">
        <v>283</v>
      </c>
      <c r="AD1" s="54" t="s">
        <v>284</v>
      </c>
      <c r="AE1" s="54" t="s">
        <v>286</v>
      </c>
      <c r="AF1" s="54" t="s">
        <v>287</v>
      </c>
      <c r="AG1" s="54"/>
      <c r="AH1" s="176"/>
      <c r="AI1" s="176"/>
      <c r="AJ1" s="176"/>
      <c r="AK1" s="176"/>
      <c r="AL1" s="176"/>
      <c r="AM1" s="176"/>
      <c r="AN1" s="176"/>
      <c r="AO1" s="176"/>
      <c r="AP1" s="176"/>
      <c r="AQ1" s="176"/>
      <c r="AR1" s="176"/>
    </row>
    <row r="2">
      <c r="A2" s="179">
        <v>1.0</v>
      </c>
      <c r="B2" s="26" t="str">
        <f>HYPERLINK("https://www.stlouis-mo.gov/data/parcels.cfm","Parcel Data")</f>
        <v>Parcel Data</v>
      </c>
      <c r="C2" s="93" t="s">
        <v>291</v>
      </c>
      <c r="D2" s="93" t="str">
        <f t="shared" ref="D2:D24" si="1">if(G2="","",right(G2,LEN(G2)-50))</f>
        <v>prcl.zip </v>
      </c>
      <c r="E2" s="93" t="s">
        <v>295</v>
      </c>
      <c r="F2" s="22" t="s">
        <v>296</v>
      </c>
      <c r="G2" s="184" t="s">
        <v>297</v>
      </c>
      <c r="H2" s="10" t="s">
        <v>302</v>
      </c>
      <c r="I2" s="186">
        <v>5.00916224E8</v>
      </c>
      <c r="J2" s="189">
        <f t="shared" ref="J2:J24" si="2">I2/1000</f>
        <v>500916.224</v>
      </c>
      <c r="K2" s="10" t="s">
        <v>306</v>
      </c>
      <c r="L2" s="191" t="s">
        <v>307</v>
      </c>
      <c r="M2" s="193" t="s">
        <v>308</v>
      </c>
      <c r="N2" s="194">
        <v>1.0</v>
      </c>
      <c r="O2" s="7" t="b">
        <v>1</v>
      </c>
      <c r="P2" s="7">
        <v>14.0</v>
      </c>
      <c r="Q2" s="7">
        <v>348.0</v>
      </c>
      <c r="R2" s="186">
        <v>2211030.0</v>
      </c>
      <c r="S2" s="186">
        <v>6.9830907E7</v>
      </c>
      <c r="T2" s="196">
        <v>43747.0</v>
      </c>
      <c r="U2" s="196">
        <v>43747.0</v>
      </c>
      <c r="V2" s="197">
        <f t="shared" ref="V2:V14" si="3">today()-U2</f>
        <v>16</v>
      </c>
      <c r="W2" s="197">
        <f t="shared" ref="W2:W14" si="4">T2-U2</f>
        <v>0</v>
      </c>
      <c r="X2" s="7"/>
      <c r="Y2" s="7" t="s">
        <v>311</v>
      </c>
      <c r="Z2" s="199" t="b">
        <v>1</v>
      </c>
      <c r="AA2" s="200" t="b">
        <v>1</v>
      </c>
      <c r="AB2" s="201" t="b">
        <v>1</v>
      </c>
      <c r="AC2" s="10" t="s">
        <v>315</v>
      </c>
      <c r="AD2" s="10" t="s">
        <v>316</v>
      </c>
      <c r="AE2" s="10" t="b">
        <v>1</v>
      </c>
      <c r="AF2" s="10" t="b">
        <v>1</v>
      </c>
      <c r="AG2" s="203"/>
    </row>
    <row r="3">
      <c r="A3" s="7">
        <v>13.0</v>
      </c>
      <c r="B3" s="26" t="str">
        <f t="shared" ref="B3:B6" si="5">HYPERLINK("https://www.stlouis-mo.gov/data/building-permits/index.cfm","Buil Permit Data")</f>
        <v>Buil Permit Data</v>
      </c>
      <c r="C3" s="93" t="s">
        <v>319</v>
      </c>
      <c r="D3" s="93" t="str">
        <f t="shared" si="1"/>
        <v>codes.zip</v>
      </c>
      <c r="E3" s="93" t="s">
        <v>320</v>
      </c>
      <c r="F3" s="22">
        <v>5.0</v>
      </c>
      <c r="G3" s="184" t="s">
        <v>321</v>
      </c>
      <c r="H3" s="10" t="s">
        <v>302</v>
      </c>
      <c r="I3" s="186">
        <v>207171.0</v>
      </c>
      <c r="J3" s="189">
        <f t="shared" si="2"/>
        <v>207.171</v>
      </c>
      <c r="K3" s="10" t="s">
        <v>323</v>
      </c>
      <c r="L3" s="191" t="s">
        <v>307</v>
      </c>
      <c r="M3" s="206" t="s">
        <v>324</v>
      </c>
      <c r="N3" s="207">
        <v>2.0</v>
      </c>
      <c r="O3" s="7" t="b">
        <v>1</v>
      </c>
      <c r="P3" s="197">
        <v>45.0</v>
      </c>
      <c r="Q3" s="7">
        <v>106.0</v>
      </c>
      <c r="R3" s="186">
        <v>5649.0</v>
      </c>
      <c r="S3" s="186">
        <v>29449.0</v>
      </c>
      <c r="T3" s="196">
        <v>43138.0</v>
      </c>
      <c r="U3" s="196">
        <v>41422.0</v>
      </c>
      <c r="V3" s="197">
        <f t="shared" si="3"/>
        <v>2341</v>
      </c>
      <c r="W3" s="197">
        <f t="shared" si="4"/>
        <v>1716</v>
      </c>
      <c r="X3" s="208"/>
      <c r="Y3" s="7" t="s">
        <v>325</v>
      </c>
      <c r="Z3" s="199" t="b">
        <v>0</v>
      </c>
      <c r="AA3" s="200" t="b">
        <v>0</v>
      </c>
      <c r="AB3" s="201" t="b">
        <v>0</v>
      </c>
      <c r="AC3" s="10" t="s">
        <v>326</v>
      </c>
      <c r="AD3" s="10" t="s">
        <v>327</v>
      </c>
      <c r="AE3" s="10" t="b">
        <v>1</v>
      </c>
      <c r="AF3" s="10" t="b">
        <v>1</v>
      </c>
      <c r="AG3" s="203"/>
    </row>
    <row r="4">
      <c r="A4" s="7">
        <v>14.0</v>
      </c>
      <c r="B4" s="26" t="str">
        <f t="shared" si="5"/>
        <v>Buil Permit Data</v>
      </c>
      <c r="C4" s="93" t="s">
        <v>319</v>
      </c>
      <c r="D4" s="93" t="str">
        <f t="shared" si="1"/>
        <v>codes.zip </v>
      </c>
      <c r="E4" s="93" t="s">
        <v>320</v>
      </c>
      <c r="F4" s="22">
        <v>5.0</v>
      </c>
      <c r="G4" s="184" t="s">
        <v>328</v>
      </c>
      <c r="H4" s="10" t="s">
        <v>302</v>
      </c>
      <c r="I4" s="186">
        <v>45524.0</v>
      </c>
      <c r="J4" s="189">
        <f t="shared" si="2"/>
        <v>45.524</v>
      </c>
      <c r="K4" s="10" t="s">
        <v>329</v>
      </c>
      <c r="L4" s="191" t="s">
        <v>307</v>
      </c>
      <c r="M4" s="206" t="s">
        <v>324</v>
      </c>
      <c r="N4" s="207">
        <v>3.0</v>
      </c>
      <c r="O4" s="7" t="b">
        <v>1</v>
      </c>
      <c r="P4" s="7">
        <v>28.0</v>
      </c>
      <c r="Q4" s="7">
        <v>101.0</v>
      </c>
      <c r="R4" s="186">
        <v>1165.0</v>
      </c>
      <c r="S4" s="186">
        <v>9050.0</v>
      </c>
      <c r="T4" s="196">
        <v>43138.0</v>
      </c>
      <c r="U4" s="196">
        <v>41422.0</v>
      </c>
      <c r="V4" s="197">
        <f t="shared" si="3"/>
        <v>2341</v>
      </c>
      <c r="W4" s="197">
        <f t="shared" si="4"/>
        <v>1716</v>
      </c>
      <c r="X4" s="208"/>
      <c r="Y4" s="7" t="s">
        <v>325</v>
      </c>
      <c r="Z4" s="199" t="b">
        <v>0</v>
      </c>
      <c r="AA4" s="200" t="b">
        <v>0</v>
      </c>
      <c r="AB4" s="201" t="b">
        <v>0</v>
      </c>
      <c r="AC4" s="10" t="s">
        <v>330</v>
      </c>
      <c r="AD4" s="10" t="s">
        <v>331</v>
      </c>
      <c r="AE4" s="10" t="b">
        <v>1</v>
      </c>
      <c r="AF4" s="10" t="b">
        <v>1</v>
      </c>
      <c r="AG4" s="203"/>
    </row>
    <row r="5">
      <c r="A5" s="7">
        <v>15.0</v>
      </c>
      <c r="B5" s="26" t="str">
        <f t="shared" si="5"/>
        <v>Buil Permit Data</v>
      </c>
      <c r="C5" s="93" t="s">
        <v>319</v>
      </c>
      <c r="D5" s="93" t="str">
        <f t="shared" si="1"/>
        <v>codes.zip </v>
      </c>
      <c r="E5" s="93" t="s">
        <v>320</v>
      </c>
      <c r="F5" s="22">
        <v>5.0</v>
      </c>
      <c r="G5" s="184" t="s">
        <v>328</v>
      </c>
      <c r="H5" s="10" t="s">
        <v>302</v>
      </c>
      <c r="I5" s="186">
        <v>12955.0</v>
      </c>
      <c r="J5" s="189">
        <f t="shared" si="2"/>
        <v>12.955</v>
      </c>
      <c r="K5" s="10" t="s">
        <v>332</v>
      </c>
      <c r="L5" s="191" t="s">
        <v>307</v>
      </c>
      <c r="M5" s="206" t="s">
        <v>324</v>
      </c>
      <c r="N5" s="207">
        <v>4.0</v>
      </c>
      <c r="O5" s="7" t="b">
        <v>1</v>
      </c>
      <c r="P5" s="209">
        <v>8.0</v>
      </c>
      <c r="Q5" s="209">
        <v>17.0</v>
      </c>
      <c r="R5" s="210">
        <v>56.0</v>
      </c>
      <c r="S5" s="210">
        <v>121.0</v>
      </c>
      <c r="T5" s="196">
        <v>43138.0</v>
      </c>
      <c r="U5" s="196">
        <v>41422.0</v>
      </c>
      <c r="V5" s="197">
        <f t="shared" si="3"/>
        <v>2341</v>
      </c>
      <c r="W5" s="197">
        <f t="shared" si="4"/>
        <v>1716</v>
      </c>
      <c r="X5" s="208"/>
      <c r="Y5" s="7" t="s">
        <v>325</v>
      </c>
      <c r="Z5" s="199" t="b">
        <v>0</v>
      </c>
      <c r="AA5" s="200" t="b">
        <v>0</v>
      </c>
      <c r="AB5" s="201" t="b">
        <v>0</v>
      </c>
      <c r="AC5" s="10" t="s">
        <v>333</v>
      </c>
      <c r="AD5" s="10" t="s">
        <v>334</v>
      </c>
      <c r="AE5" s="10" t="b">
        <v>1</v>
      </c>
      <c r="AF5" s="10" t="b">
        <v>1</v>
      </c>
      <c r="AG5" s="203"/>
    </row>
    <row r="6">
      <c r="A6" s="7">
        <v>17.0</v>
      </c>
      <c r="B6" s="26" t="str">
        <f t="shared" si="5"/>
        <v>Buil Permit Data</v>
      </c>
      <c r="C6" s="93" t="s">
        <v>319</v>
      </c>
      <c r="D6" s="93" t="str">
        <f t="shared" si="1"/>
        <v>codes.zip </v>
      </c>
      <c r="E6" s="93" t="s">
        <v>320</v>
      </c>
      <c r="F6" s="22">
        <v>5.0</v>
      </c>
      <c r="G6" s="184" t="s">
        <v>328</v>
      </c>
      <c r="H6" s="10" t="s">
        <v>302</v>
      </c>
      <c r="I6" s="186">
        <v>8788.0</v>
      </c>
      <c r="J6" s="189">
        <f t="shared" si="2"/>
        <v>8.788</v>
      </c>
      <c r="K6" s="10" t="s">
        <v>335</v>
      </c>
      <c r="L6" s="191" t="s">
        <v>307</v>
      </c>
      <c r="M6" s="206" t="s">
        <v>324</v>
      </c>
      <c r="N6" s="207">
        <v>5.0</v>
      </c>
      <c r="O6" s="7" t="b">
        <v>1</v>
      </c>
      <c r="P6" s="7">
        <v>3.0</v>
      </c>
      <c r="Q6" s="7">
        <v>6.0</v>
      </c>
      <c r="R6" s="10">
        <v>20.0</v>
      </c>
      <c r="S6" s="10">
        <v>120.0</v>
      </c>
      <c r="T6" s="196">
        <v>43138.0</v>
      </c>
      <c r="U6" s="196">
        <v>41422.0</v>
      </c>
      <c r="V6" s="197">
        <f t="shared" si="3"/>
        <v>2341</v>
      </c>
      <c r="W6" s="197">
        <f t="shared" si="4"/>
        <v>1716</v>
      </c>
      <c r="X6" s="208"/>
      <c r="Y6" s="7" t="s">
        <v>325</v>
      </c>
      <c r="Z6" s="199" t="b">
        <v>0</v>
      </c>
      <c r="AA6" s="200" t="b">
        <v>0</v>
      </c>
      <c r="AB6" s="201" t="b">
        <v>0</v>
      </c>
      <c r="AC6" s="10" t="s">
        <v>336</v>
      </c>
      <c r="AD6" s="10" t="s">
        <v>337</v>
      </c>
      <c r="AE6" s="10" t="b">
        <v>1</v>
      </c>
      <c r="AF6" s="10" t="b">
        <v>1</v>
      </c>
      <c r="AG6" s="203"/>
    </row>
    <row r="7">
      <c r="A7" s="7">
        <v>12.0</v>
      </c>
      <c r="B7" s="26" t="str">
        <f>HYPERLINK("https://www.stlouis-mo.gov/data/occupancy-permits/index.cfm","Buil, Dem, Occ")</f>
        <v>Buil, Dem, Occ</v>
      </c>
      <c r="C7" s="93" t="s">
        <v>338</v>
      </c>
      <c r="D7" s="93" t="str">
        <f t="shared" si="1"/>
        <v>prmemp.zip </v>
      </c>
      <c r="E7" s="93" t="s">
        <v>339</v>
      </c>
      <c r="F7" s="22">
        <v>1.0</v>
      </c>
      <c r="G7" s="184" t="s">
        <v>340</v>
      </c>
      <c r="H7" s="10" t="s">
        <v>302</v>
      </c>
      <c r="I7" s="186">
        <v>491520.0</v>
      </c>
      <c r="J7" s="189">
        <f t="shared" si="2"/>
        <v>491.52</v>
      </c>
      <c r="K7" s="10" t="s">
        <v>341</v>
      </c>
      <c r="L7" s="191" t="s">
        <v>307</v>
      </c>
      <c r="M7" s="206" t="s">
        <v>324</v>
      </c>
      <c r="N7" s="207">
        <v>6.0</v>
      </c>
      <c r="O7" s="7" t="b">
        <v>1</v>
      </c>
      <c r="P7" s="197">
        <v>13.0</v>
      </c>
      <c r="Q7" s="7">
        <v>30.0</v>
      </c>
      <c r="R7" s="10">
        <v>415.0</v>
      </c>
      <c r="S7" s="186">
        <v>1202.0</v>
      </c>
      <c r="T7" s="196">
        <v>43747.0</v>
      </c>
      <c r="U7" s="196">
        <v>43627.0</v>
      </c>
      <c r="V7" s="197">
        <f t="shared" si="3"/>
        <v>136</v>
      </c>
      <c r="W7" s="197">
        <f t="shared" si="4"/>
        <v>120</v>
      </c>
      <c r="X7" s="22"/>
      <c r="Y7" s="7" t="s">
        <v>325</v>
      </c>
      <c r="Z7" s="199" t="b">
        <v>0</v>
      </c>
      <c r="AA7" s="200" t="b">
        <v>0</v>
      </c>
      <c r="AB7" s="201" t="b">
        <v>0</v>
      </c>
      <c r="AC7" s="10" t="s">
        <v>342</v>
      </c>
      <c r="AD7" s="10" t="s">
        <v>343</v>
      </c>
      <c r="AE7" s="10" t="b">
        <v>1</v>
      </c>
      <c r="AF7" s="10" t="b">
        <v>1</v>
      </c>
      <c r="AG7" s="203"/>
    </row>
    <row r="8">
      <c r="A8" s="7">
        <v>3.0</v>
      </c>
      <c r="B8" s="26" t="str">
        <f>HYPERLINK("https://www.stlouis-mo.gov/data/electrical-permits/index.cfm","Elec, Mech, Plum")</f>
        <v>Elec, Mech, Plum</v>
      </c>
      <c r="C8" s="93" t="s">
        <v>338</v>
      </c>
      <c r="D8" s="93" t="str">
        <f t="shared" si="1"/>
        <v>prmemp.zip </v>
      </c>
      <c r="E8" s="93" t="s">
        <v>339</v>
      </c>
      <c r="F8" s="22">
        <v>1.0</v>
      </c>
      <c r="G8" s="184" t="s">
        <v>340</v>
      </c>
      <c r="H8" s="10" t="s">
        <v>302</v>
      </c>
      <c r="I8" s="186">
        <v>2.1590016E8</v>
      </c>
      <c r="J8" s="189">
        <f t="shared" si="2"/>
        <v>215900.16</v>
      </c>
      <c r="K8" s="211" t="s">
        <v>344</v>
      </c>
      <c r="L8" s="191" t="s">
        <v>307</v>
      </c>
      <c r="M8" s="212" t="s">
        <v>345</v>
      </c>
      <c r="N8" s="213">
        <v>7.0</v>
      </c>
      <c r="O8" s="7" t="b">
        <v>1</v>
      </c>
      <c r="P8" s="197">
        <v>4.0</v>
      </c>
      <c r="Q8" s="7">
        <v>206.0</v>
      </c>
      <c r="R8" s="186">
        <v>468311.0</v>
      </c>
      <c r="S8" s="186">
        <v>3.114749E7</v>
      </c>
      <c r="T8" s="196">
        <v>43747.0</v>
      </c>
      <c r="U8" s="196">
        <v>43746.0</v>
      </c>
      <c r="V8" s="197">
        <f t="shared" si="3"/>
        <v>17</v>
      </c>
      <c r="W8" s="197">
        <f t="shared" si="4"/>
        <v>1</v>
      </c>
      <c r="X8" s="22"/>
      <c r="Y8" s="7" t="s">
        <v>311</v>
      </c>
      <c r="Z8" s="199" t="b">
        <v>1</v>
      </c>
      <c r="AA8" s="200" t="b">
        <v>1</v>
      </c>
      <c r="AB8" s="201" t="b">
        <v>1</v>
      </c>
      <c r="AC8" s="10" t="s">
        <v>346</v>
      </c>
      <c r="AD8" s="10" t="s">
        <v>347</v>
      </c>
      <c r="AE8" s="10" t="b">
        <v>1</v>
      </c>
      <c r="AF8" s="10" t="b">
        <v>1</v>
      </c>
      <c r="AG8" s="203"/>
    </row>
    <row r="9">
      <c r="A9" s="7">
        <v>4.0</v>
      </c>
      <c r="B9" s="26" t="str">
        <f>HYPERLINK("https://www.stlouis-mo.gov/data/occupancy-permits/index.cfm","Buil, Dem, Occ")</f>
        <v>Buil, Dem, Occ</v>
      </c>
      <c r="C9" s="93" t="s">
        <v>348</v>
      </c>
      <c r="D9" s="93" t="str">
        <f t="shared" si="1"/>
        <v>prmbdo.zip </v>
      </c>
      <c r="E9" s="93" t="s">
        <v>339</v>
      </c>
      <c r="F9" s="22">
        <v>1.0</v>
      </c>
      <c r="G9" s="184" t="s">
        <v>349</v>
      </c>
      <c r="H9" s="10" t="s">
        <v>302</v>
      </c>
      <c r="I9" s="186">
        <v>1.74063616E8</v>
      </c>
      <c r="J9" s="189">
        <f t="shared" si="2"/>
        <v>174063.616</v>
      </c>
      <c r="K9" s="10" t="s">
        <v>350</v>
      </c>
      <c r="L9" s="191" t="s">
        <v>307</v>
      </c>
      <c r="M9" s="212" t="s">
        <v>345</v>
      </c>
      <c r="N9" s="213">
        <v>8.0</v>
      </c>
      <c r="O9" s="7" t="b">
        <v>1</v>
      </c>
      <c r="P9" s="7">
        <v>5.0</v>
      </c>
      <c r="Q9" s="7">
        <v>320.0</v>
      </c>
      <c r="R9" s="186">
        <v>252207.0</v>
      </c>
      <c r="S9" s="186">
        <v>2.0860262E7</v>
      </c>
      <c r="T9" s="196">
        <v>43747.0</v>
      </c>
      <c r="U9" s="196">
        <v>43746.0</v>
      </c>
      <c r="V9" s="197">
        <f t="shared" si="3"/>
        <v>17</v>
      </c>
      <c r="W9" s="197">
        <f t="shared" si="4"/>
        <v>1</v>
      </c>
      <c r="X9" s="22"/>
      <c r="Y9" s="7" t="s">
        <v>311</v>
      </c>
      <c r="Z9" s="199" t="b">
        <v>1</v>
      </c>
      <c r="AA9" s="200" t="b">
        <v>1</v>
      </c>
      <c r="AB9" s="201" t="b">
        <v>1</v>
      </c>
      <c r="AC9" s="10" t="s">
        <v>351</v>
      </c>
      <c r="AD9" s="10" t="s">
        <v>352</v>
      </c>
      <c r="AE9" s="10" t="b">
        <v>1</v>
      </c>
      <c r="AF9" s="10" t="b">
        <v>1</v>
      </c>
      <c r="AG9" s="203"/>
    </row>
    <row r="10">
      <c r="A10" s="7">
        <v>5.0</v>
      </c>
      <c r="B10" s="26" t="str">
        <f>HYPERLINK("https://www.stlouis-mo.gov/data/building-inspections.cfm","Insp, Con, Vac")</f>
        <v>Insp, Con, Vac</v>
      </c>
      <c r="C10" s="93" t="s">
        <v>353</v>
      </c>
      <c r="D10" s="93" t="str">
        <f t="shared" si="1"/>
        <v>bldginsp.zip </v>
      </c>
      <c r="E10" s="93" t="s">
        <v>295</v>
      </c>
      <c r="F10" s="22" t="s">
        <v>296</v>
      </c>
      <c r="G10" s="184" t="s">
        <v>354</v>
      </c>
      <c r="H10" s="10" t="s">
        <v>302</v>
      </c>
      <c r="I10" s="186">
        <v>1.70037248E8</v>
      </c>
      <c r="J10" s="189">
        <f t="shared" si="2"/>
        <v>170037.248</v>
      </c>
      <c r="K10" s="10" t="s">
        <v>355</v>
      </c>
      <c r="L10" s="191" t="s">
        <v>307</v>
      </c>
      <c r="M10" s="212" t="s">
        <v>345</v>
      </c>
      <c r="N10" s="213">
        <v>9.0</v>
      </c>
      <c r="O10" s="7" t="b">
        <v>1</v>
      </c>
      <c r="P10" s="215">
        <v>8.0</v>
      </c>
      <c r="Q10" s="215">
        <v>223.0</v>
      </c>
      <c r="R10" s="210">
        <v>479524.0</v>
      </c>
      <c r="S10" s="210">
        <v>2.7458403E7</v>
      </c>
      <c r="T10" s="196">
        <v>43747.0</v>
      </c>
      <c r="U10" s="196">
        <v>43746.0</v>
      </c>
      <c r="V10" s="197">
        <f t="shared" si="3"/>
        <v>17</v>
      </c>
      <c r="W10" s="197">
        <f t="shared" si="4"/>
        <v>1</v>
      </c>
      <c r="X10" s="22"/>
      <c r="Y10" s="7" t="s">
        <v>311</v>
      </c>
      <c r="Z10" s="199" t="b">
        <v>1</v>
      </c>
      <c r="AA10" s="200" t="b">
        <v>1</v>
      </c>
      <c r="AB10" s="201" t="b">
        <v>1</v>
      </c>
      <c r="AC10" s="10" t="s">
        <v>357</v>
      </c>
      <c r="AD10" s="10" t="s">
        <v>358</v>
      </c>
      <c r="AE10" s="10" t="b">
        <v>1</v>
      </c>
      <c r="AF10" s="10" t="b">
        <v>1</v>
      </c>
      <c r="AG10" s="203"/>
    </row>
    <row r="11">
      <c r="A11" s="7">
        <v>7.0</v>
      </c>
      <c r="B11" s="26" t="str">
        <f>HYPERLINK("https://www.stlouis-mo.gov/data/building-inspections.cfm","Conservation")</f>
        <v>Conservation</v>
      </c>
      <c r="C11" s="93" t="s">
        <v>359</v>
      </c>
      <c r="D11" s="93" t="str">
        <f t="shared" si="1"/>
        <v>hcd.zip </v>
      </c>
      <c r="E11" s="93" t="s">
        <v>295</v>
      </c>
      <c r="F11" s="22" t="s">
        <v>296</v>
      </c>
      <c r="G11" s="184" t="s">
        <v>360</v>
      </c>
      <c r="H11" s="10" t="s">
        <v>302</v>
      </c>
      <c r="I11" s="186">
        <v>7.1548928E7</v>
      </c>
      <c r="J11" s="189">
        <f t="shared" si="2"/>
        <v>71548.928</v>
      </c>
      <c r="K11" s="10" t="s">
        <v>361</v>
      </c>
      <c r="L11" s="191" t="s">
        <v>307</v>
      </c>
      <c r="M11" s="212" t="s">
        <v>345</v>
      </c>
      <c r="N11" s="213">
        <v>10.0</v>
      </c>
      <c r="O11" s="7" t="b">
        <v>1</v>
      </c>
      <c r="P11" s="197">
        <v>2.0</v>
      </c>
      <c r="Q11" s="7">
        <v>65.0</v>
      </c>
      <c r="R11" s="186">
        <v>154350.0</v>
      </c>
      <c r="S11" s="186">
        <v>9723989.0</v>
      </c>
      <c r="T11" s="196">
        <v>43747.0</v>
      </c>
      <c r="U11" s="196">
        <v>43745.0</v>
      </c>
      <c r="V11" s="197">
        <f t="shared" si="3"/>
        <v>18</v>
      </c>
      <c r="W11" s="197">
        <f t="shared" si="4"/>
        <v>2</v>
      </c>
      <c r="X11" s="218">
        <v>43712.0</v>
      </c>
      <c r="Y11" s="7" t="s">
        <v>311</v>
      </c>
      <c r="Z11" s="199" t="b">
        <v>1</v>
      </c>
      <c r="AA11" s="200" t="b">
        <v>1</v>
      </c>
      <c r="AB11" s="201" t="b">
        <v>1</v>
      </c>
      <c r="AC11" s="10" t="s">
        <v>366</v>
      </c>
      <c r="AD11" s="10" t="s">
        <v>367</v>
      </c>
      <c r="AE11" s="10" t="b">
        <v>1</v>
      </c>
      <c r="AF11" s="10" t="b">
        <v>1</v>
      </c>
      <c r="AG11" s="203"/>
    </row>
    <row r="12">
      <c r="A12" s="7">
        <v>9.0</v>
      </c>
      <c r="B12" s="26" t="str">
        <f>HYPERLINK("https://www.stlouis-mo.gov/data/property-sales.cfm","Property Sales")</f>
        <v>Property Sales</v>
      </c>
      <c r="C12" s="93" t="s">
        <v>369</v>
      </c>
      <c r="D12" s="93" t="str">
        <f t="shared" si="1"/>
        <v>prclsale.zip </v>
      </c>
      <c r="E12" s="93" t="s">
        <v>295</v>
      </c>
      <c r="F12" s="22" t="s">
        <v>296</v>
      </c>
      <c r="G12" s="184" t="s">
        <v>371</v>
      </c>
      <c r="H12" s="10" t="s">
        <v>302</v>
      </c>
      <c r="I12" s="186">
        <v>1.8681856E7</v>
      </c>
      <c r="J12" s="189">
        <f t="shared" si="2"/>
        <v>18681.856</v>
      </c>
      <c r="K12" s="10" t="s">
        <v>373</v>
      </c>
      <c r="L12" s="191" t="s">
        <v>307</v>
      </c>
      <c r="M12" s="212" t="s">
        <v>345</v>
      </c>
      <c r="N12" s="213">
        <v>11.0</v>
      </c>
      <c r="O12" s="7" t="b">
        <v>1</v>
      </c>
      <c r="P12" s="197">
        <v>4.0</v>
      </c>
      <c r="Q12" s="7">
        <v>30.0</v>
      </c>
      <c r="R12" s="186">
        <v>219442.0</v>
      </c>
      <c r="S12" s="186">
        <v>2381065.0</v>
      </c>
      <c r="T12" s="196">
        <v>43747.0</v>
      </c>
      <c r="U12" s="196">
        <v>43747.0</v>
      </c>
      <c r="V12" s="197">
        <f t="shared" si="3"/>
        <v>16</v>
      </c>
      <c r="W12" s="197">
        <f t="shared" si="4"/>
        <v>0</v>
      </c>
      <c r="X12" s="22"/>
      <c r="Y12" s="7" t="s">
        <v>311</v>
      </c>
      <c r="Z12" s="199" t="b">
        <v>1</v>
      </c>
      <c r="AA12" s="200" t="b">
        <v>1</v>
      </c>
      <c r="AB12" s="201" t="b">
        <v>0</v>
      </c>
      <c r="AC12" s="10" t="s">
        <v>369</v>
      </c>
      <c r="AD12" s="10" t="s">
        <v>369</v>
      </c>
      <c r="AE12" s="10" t="b">
        <v>1</v>
      </c>
      <c r="AF12" s="10" t="b">
        <v>1</v>
      </c>
      <c r="AG12" s="203"/>
    </row>
    <row r="13">
      <c r="A13" s="7">
        <v>10.0</v>
      </c>
      <c r="B13" s="26" t="str">
        <f>HYPERLINK("https://www.stlouis-mo.gov/data/building-inspections.cfm","Insp, Con, Vac")</f>
        <v>Insp, Con, Vac</v>
      </c>
      <c r="C13" s="93" t="s">
        <v>375</v>
      </c>
      <c r="D13" s="93" t="str">
        <f t="shared" si="1"/>
        <v>condemn.zip </v>
      </c>
      <c r="E13" s="93" t="s">
        <v>376</v>
      </c>
      <c r="F13" s="22">
        <v>1.0</v>
      </c>
      <c r="G13" s="184" t="s">
        <v>377</v>
      </c>
      <c r="H13" s="10" t="s">
        <v>302</v>
      </c>
      <c r="I13" s="186">
        <v>1.0768841E7</v>
      </c>
      <c r="J13" s="189">
        <f t="shared" si="2"/>
        <v>10768.841</v>
      </c>
      <c r="K13" s="10" t="s">
        <v>379</v>
      </c>
      <c r="L13" s="230" t="s">
        <v>380</v>
      </c>
      <c r="M13" s="212" t="s">
        <v>345</v>
      </c>
      <c r="N13" s="213">
        <v>12.0</v>
      </c>
      <c r="O13" s="7" t="b">
        <v>1</v>
      </c>
      <c r="P13" s="7">
        <v>1.0</v>
      </c>
      <c r="Q13" s="7">
        <v>40.0</v>
      </c>
      <c r="R13" s="186">
        <v>32587.0</v>
      </c>
      <c r="S13" s="186">
        <v>1303480.0</v>
      </c>
      <c r="T13" s="196">
        <v>43472.0</v>
      </c>
      <c r="U13" s="196">
        <v>43472.0</v>
      </c>
      <c r="V13" s="197">
        <f t="shared" si="3"/>
        <v>291</v>
      </c>
      <c r="W13" s="197">
        <f t="shared" si="4"/>
        <v>0</v>
      </c>
      <c r="X13" s="22"/>
      <c r="Y13" s="7" t="s">
        <v>311</v>
      </c>
      <c r="Z13" s="199" t="b">
        <v>1</v>
      </c>
      <c r="AA13" s="200" t="b">
        <v>1</v>
      </c>
      <c r="AB13" s="201" t="b">
        <v>1</v>
      </c>
      <c r="AC13" s="10" t="s">
        <v>375</v>
      </c>
      <c r="AD13" s="10" t="s">
        <v>375</v>
      </c>
      <c r="AE13" s="10" t="b">
        <v>1</v>
      </c>
      <c r="AF13" s="10" t="b">
        <v>1</v>
      </c>
      <c r="AG13" s="203"/>
    </row>
    <row r="14">
      <c r="A14" s="7">
        <v>2.0</v>
      </c>
      <c r="B14" s="231" t="str">
        <f>HYPERLINK("https://www.stlouis-mo.gov/data/lra-property.cfm","LRA Property")</f>
        <v>LRA Property</v>
      </c>
      <c r="C14" s="93" t="s">
        <v>384</v>
      </c>
      <c r="D14" s="93" t="str">
        <f t="shared" si="1"/>
        <v>lra_public.zip </v>
      </c>
      <c r="E14" s="93" t="s">
        <v>295</v>
      </c>
      <c r="F14" s="22" t="s">
        <v>296</v>
      </c>
      <c r="G14" s="184" t="s">
        <v>385</v>
      </c>
      <c r="H14" s="10" t="s">
        <v>302</v>
      </c>
      <c r="I14" s="186">
        <v>4665344.0</v>
      </c>
      <c r="J14" s="189">
        <f t="shared" si="2"/>
        <v>4665.344</v>
      </c>
      <c r="K14" s="10" t="s">
        <v>387</v>
      </c>
      <c r="L14" s="191" t="s">
        <v>307</v>
      </c>
      <c r="M14" s="212" t="s">
        <v>345</v>
      </c>
      <c r="N14" s="213">
        <v>13.0</v>
      </c>
      <c r="O14" s="7" t="b">
        <v>1</v>
      </c>
      <c r="P14" s="7">
        <v>2.0</v>
      </c>
      <c r="Q14" s="7">
        <v>29.0</v>
      </c>
      <c r="R14" s="186">
        <v>34599.0</v>
      </c>
      <c r="S14" s="186">
        <v>430192.0</v>
      </c>
      <c r="T14" s="196">
        <v>43000.0</v>
      </c>
      <c r="U14" s="196">
        <v>43000.0</v>
      </c>
      <c r="V14" s="197">
        <f t="shared" si="3"/>
        <v>763</v>
      </c>
      <c r="W14" s="197">
        <f t="shared" si="4"/>
        <v>0</v>
      </c>
      <c r="X14" s="22"/>
      <c r="Y14" s="7" t="s">
        <v>311</v>
      </c>
      <c r="Z14" s="199" t="b">
        <v>1</v>
      </c>
      <c r="AA14" s="200" t="b">
        <v>1</v>
      </c>
      <c r="AB14" s="201" t="b">
        <v>1</v>
      </c>
      <c r="AC14" s="10" t="s">
        <v>389</v>
      </c>
      <c r="AD14" s="10" t="s">
        <v>390</v>
      </c>
      <c r="AE14" s="10" t="b">
        <v>1</v>
      </c>
      <c r="AF14" s="10" t="b">
        <v>1</v>
      </c>
      <c r="AG14" s="203"/>
    </row>
    <row r="15">
      <c r="A15" s="7">
        <v>11.0</v>
      </c>
      <c r="B15" s="233" t="str">
        <f>HYPERLINK("https://www.stlouis-mo.gov/data/forestry-property-maintenance.cfm","Forestry Maint.")</f>
        <v>Forestry Maint.</v>
      </c>
      <c r="C15" s="93" t="s">
        <v>392</v>
      </c>
      <c r="D15" s="93" t="str">
        <f t="shared" si="1"/>
        <v>forestry-maintenance-properties.csv </v>
      </c>
      <c r="E15" s="93" t="s">
        <v>393</v>
      </c>
      <c r="F15" s="22"/>
      <c r="G15" s="184" t="s">
        <v>394</v>
      </c>
      <c r="H15" s="10" t="s">
        <v>302</v>
      </c>
      <c r="I15" s="186">
        <v>1392106.0</v>
      </c>
      <c r="J15" s="189">
        <f t="shared" si="2"/>
        <v>1392.106</v>
      </c>
      <c r="K15" s="10" t="s">
        <v>396</v>
      </c>
      <c r="L15" s="230" t="s">
        <v>380</v>
      </c>
      <c r="M15" s="212" t="s">
        <v>345</v>
      </c>
      <c r="N15" s="213">
        <v>14.0</v>
      </c>
      <c r="O15" s="7" t="b">
        <v>1</v>
      </c>
      <c r="P15" s="197">
        <v>1.0</v>
      </c>
      <c r="Q15" s="7">
        <v>5.0</v>
      </c>
      <c r="R15" s="186">
        <v>21850.0</v>
      </c>
      <c r="S15" s="186">
        <v>109250.0</v>
      </c>
      <c r="T15" s="196">
        <v>43740.0</v>
      </c>
      <c r="U15" s="237" t="s">
        <v>397</v>
      </c>
      <c r="V15" s="197"/>
      <c r="W15" s="197"/>
      <c r="X15" s="22"/>
      <c r="Y15" s="7" t="s">
        <v>311</v>
      </c>
      <c r="Z15" s="199" t="b">
        <v>0</v>
      </c>
      <c r="AA15" s="200" t="b">
        <v>0</v>
      </c>
      <c r="AB15" s="201" t="b">
        <v>0</v>
      </c>
      <c r="AC15" s="10" t="s">
        <v>399</v>
      </c>
      <c r="AD15" s="10" t="s">
        <v>400</v>
      </c>
      <c r="AE15" s="10" t="b">
        <v>1</v>
      </c>
      <c r="AF15" s="10" t="b">
        <v>1</v>
      </c>
      <c r="AG15" s="203"/>
    </row>
    <row r="16">
      <c r="A16" s="7">
        <v>16.0</v>
      </c>
      <c r="B16" s="26" t="str">
        <f>HYPERLINK("https://www.stlouis-mo.gov/data/building-permits/index.cfm","Buil Permit Data")</f>
        <v>Buil Permit Data</v>
      </c>
      <c r="C16" s="93" t="s">
        <v>319</v>
      </c>
      <c r="D16" s="93" t="str">
        <f t="shared" si="1"/>
        <v>codes.zip </v>
      </c>
      <c r="E16" s="93" t="s">
        <v>320</v>
      </c>
      <c r="F16" s="22">
        <v>5.0</v>
      </c>
      <c r="G16" s="184" t="s">
        <v>328</v>
      </c>
      <c r="H16" s="10" t="s">
        <v>302</v>
      </c>
      <c r="I16" s="186">
        <v>11578.0</v>
      </c>
      <c r="J16" s="189">
        <f t="shared" si="2"/>
        <v>11.578</v>
      </c>
      <c r="K16" s="10" t="s">
        <v>403</v>
      </c>
      <c r="L16" s="191" t="s">
        <v>307</v>
      </c>
      <c r="M16" s="242" t="s">
        <v>404</v>
      </c>
      <c r="N16" s="243">
        <v>15.0</v>
      </c>
      <c r="O16" s="7" t="b">
        <v>1</v>
      </c>
      <c r="P16" s="7">
        <v>5.0</v>
      </c>
      <c r="Q16" s="7">
        <v>11.0</v>
      </c>
      <c r="R16" s="10">
        <v>75.0</v>
      </c>
      <c r="S16" s="10">
        <v>178.0</v>
      </c>
      <c r="T16" s="196">
        <v>43138.0</v>
      </c>
      <c r="U16" s="196">
        <v>41422.0</v>
      </c>
      <c r="V16" s="197">
        <f t="shared" ref="V16:V19" si="6">today()-U16</f>
        <v>2341</v>
      </c>
      <c r="W16" s="197">
        <f t="shared" ref="W16:W19" si="7">T16-U16</f>
        <v>1716</v>
      </c>
      <c r="X16" s="208"/>
      <c r="Y16" s="7" t="s">
        <v>325</v>
      </c>
      <c r="Z16" s="244" t="b">
        <v>1</v>
      </c>
      <c r="AA16" s="200" t="b">
        <v>0</v>
      </c>
      <c r="AB16" s="201" t="b">
        <v>0</v>
      </c>
      <c r="AC16" s="10" t="s">
        <v>410</v>
      </c>
      <c r="AD16" s="10" t="s">
        <v>411</v>
      </c>
      <c r="AE16" s="10" t="b">
        <v>1</v>
      </c>
      <c r="AF16" s="10" t="b">
        <v>1</v>
      </c>
      <c r="AG16" s="203"/>
    </row>
    <row r="17">
      <c r="A17" s="7">
        <v>18.0</v>
      </c>
      <c r="B17" s="26" t="str">
        <f t="shared" ref="B17:B19" si="8">HYPERLINK("https://www.stlouis-mo.gov/data/building-permits/index.cfm","Field Definitions")</f>
        <v>Field Definitions</v>
      </c>
      <c r="C17" s="93" t="s">
        <v>413</v>
      </c>
      <c r="D17" s="93" t="str">
        <f t="shared" si="1"/>
        <v>building-demolition-occupancy-field-definitions.zip </v>
      </c>
      <c r="E17" s="93" t="s">
        <v>339</v>
      </c>
      <c r="F17" s="22">
        <v>2.0</v>
      </c>
      <c r="G17" s="184" t="s">
        <v>414</v>
      </c>
      <c r="H17" s="10" t="s">
        <v>302</v>
      </c>
      <c r="I17" s="186">
        <v>11376.0</v>
      </c>
      <c r="J17" s="189">
        <f t="shared" si="2"/>
        <v>11.376</v>
      </c>
      <c r="K17" s="10" t="s">
        <v>420</v>
      </c>
      <c r="L17" s="246" t="s">
        <v>187</v>
      </c>
      <c r="M17" s="242" t="s">
        <v>404</v>
      </c>
      <c r="N17" s="243"/>
      <c r="O17" s="7" t="b">
        <v>0</v>
      </c>
      <c r="P17" s="247">
        <v>1.0</v>
      </c>
      <c r="Q17" s="248">
        <v>4.0</v>
      </c>
      <c r="R17" s="10">
        <v>90.0</v>
      </c>
      <c r="S17" s="10">
        <v>360.0</v>
      </c>
      <c r="T17" s="196">
        <v>43432.0</v>
      </c>
      <c r="U17" s="196">
        <v>43432.0</v>
      </c>
      <c r="V17" s="197">
        <f t="shared" si="6"/>
        <v>331</v>
      </c>
      <c r="W17" s="197">
        <f t="shared" si="7"/>
        <v>0</v>
      </c>
      <c r="X17" s="249"/>
      <c r="Y17" s="7" t="s">
        <v>325</v>
      </c>
      <c r="Z17" s="199" t="b">
        <v>0</v>
      </c>
      <c r="AA17" s="200" t="b">
        <v>0</v>
      </c>
      <c r="AB17" s="201" t="b">
        <v>0</v>
      </c>
      <c r="AC17" s="10" t="s">
        <v>425</v>
      </c>
      <c r="AD17" s="10" t="s">
        <v>426</v>
      </c>
      <c r="AE17" s="10" t="b">
        <v>1</v>
      </c>
      <c r="AF17" s="10" t="b">
        <v>1</v>
      </c>
      <c r="AG17" s="203"/>
    </row>
    <row r="18">
      <c r="A18" s="7">
        <v>19.0</v>
      </c>
      <c r="B18" s="26" t="str">
        <f t="shared" si="8"/>
        <v>Field Definitions</v>
      </c>
      <c r="C18" s="93" t="s">
        <v>413</v>
      </c>
      <c r="D18" s="93" t="str">
        <f t="shared" si="1"/>
        <v>building-demolition-occupancy-field-definitions.zip </v>
      </c>
      <c r="E18" s="93" t="s">
        <v>339</v>
      </c>
      <c r="F18" s="22">
        <v>2.0</v>
      </c>
      <c r="G18" s="184" t="s">
        <v>414</v>
      </c>
      <c r="H18" s="10" t="s">
        <v>302</v>
      </c>
      <c r="I18" s="186">
        <v>11228.0</v>
      </c>
      <c r="J18" s="189">
        <f t="shared" si="2"/>
        <v>11.228</v>
      </c>
      <c r="K18" s="10" t="s">
        <v>422</v>
      </c>
      <c r="L18" s="246" t="s">
        <v>187</v>
      </c>
      <c r="M18" s="242" t="s">
        <v>404</v>
      </c>
      <c r="N18" s="243"/>
      <c r="O18" s="7" t="b">
        <v>0</v>
      </c>
      <c r="P18" s="7">
        <v>1.0</v>
      </c>
      <c r="Q18" s="7">
        <v>4.0</v>
      </c>
      <c r="R18" s="10">
        <v>84.0</v>
      </c>
      <c r="S18" s="10">
        <v>336.0</v>
      </c>
      <c r="T18" s="196">
        <v>43432.0</v>
      </c>
      <c r="U18" s="196">
        <v>43432.0</v>
      </c>
      <c r="V18" s="197">
        <f t="shared" si="6"/>
        <v>331</v>
      </c>
      <c r="W18" s="197">
        <f t="shared" si="7"/>
        <v>0</v>
      </c>
      <c r="X18" s="249"/>
      <c r="Y18" s="7" t="s">
        <v>325</v>
      </c>
      <c r="Z18" s="199" t="b">
        <v>0</v>
      </c>
      <c r="AA18" s="200" t="b">
        <v>0</v>
      </c>
      <c r="AB18" s="201" t="b">
        <v>0</v>
      </c>
      <c r="AC18" s="10" t="s">
        <v>431</v>
      </c>
      <c r="AD18" s="10" t="s">
        <v>426</v>
      </c>
      <c r="AE18" s="10" t="b">
        <v>1</v>
      </c>
      <c r="AF18" s="10" t="b">
        <v>1</v>
      </c>
      <c r="AG18" s="203"/>
    </row>
    <row r="19">
      <c r="A19" s="7">
        <v>20.0</v>
      </c>
      <c r="B19" s="26" t="str">
        <f t="shared" si="8"/>
        <v>Field Definitions</v>
      </c>
      <c r="C19" s="93" t="s">
        <v>413</v>
      </c>
      <c r="D19" s="93" t="str">
        <f t="shared" si="1"/>
        <v>building-demolition-occupancy-field-definitions.zip </v>
      </c>
      <c r="E19" s="93" t="s">
        <v>339</v>
      </c>
      <c r="F19" s="22">
        <v>2.0</v>
      </c>
      <c r="G19" s="184" t="s">
        <v>414</v>
      </c>
      <c r="H19" s="10" t="s">
        <v>302</v>
      </c>
      <c r="I19" s="186">
        <v>11220.0</v>
      </c>
      <c r="J19" s="189">
        <f t="shared" si="2"/>
        <v>11.22</v>
      </c>
      <c r="K19" s="10" t="s">
        <v>436</v>
      </c>
      <c r="L19" s="246" t="s">
        <v>187</v>
      </c>
      <c r="M19" s="242" t="s">
        <v>404</v>
      </c>
      <c r="N19" s="243"/>
      <c r="O19" s="7" t="b">
        <v>0</v>
      </c>
      <c r="P19" s="197">
        <v>1.0</v>
      </c>
      <c r="Q19" s="7">
        <v>4.0</v>
      </c>
      <c r="R19" s="10">
        <v>83.0</v>
      </c>
      <c r="S19" s="10">
        <v>332.0</v>
      </c>
      <c r="T19" s="196">
        <v>43432.0</v>
      </c>
      <c r="U19" s="196">
        <v>43432.0</v>
      </c>
      <c r="V19" s="197">
        <f t="shared" si="6"/>
        <v>331</v>
      </c>
      <c r="W19" s="197">
        <f t="shared" si="7"/>
        <v>0</v>
      </c>
      <c r="X19" s="249"/>
      <c r="Y19" s="7" t="s">
        <v>325</v>
      </c>
      <c r="Z19" s="199" t="b">
        <v>0</v>
      </c>
      <c r="AA19" s="200" t="b">
        <v>0</v>
      </c>
      <c r="AB19" s="201" t="b">
        <v>0</v>
      </c>
      <c r="AC19" s="10" t="s">
        <v>438</v>
      </c>
      <c r="AD19" s="10" t="s">
        <v>426</v>
      </c>
      <c r="AE19" s="10" t="b">
        <v>1</v>
      </c>
      <c r="AF19" s="10" t="b">
        <v>1</v>
      </c>
      <c r="AG19" s="203"/>
    </row>
    <row r="20">
      <c r="A20" s="7">
        <v>6.0</v>
      </c>
      <c r="B20" s="26" t="str">
        <f>HYPERLINK("https://www.stlouis-mo.gov/data/parcels.cfm","Parcel Data")</f>
        <v>Parcel Data</v>
      </c>
      <c r="C20" s="93" t="s">
        <v>441</v>
      </c>
      <c r="D20" s="93" t="str">
        <f t="shared" si="1"/>
        <v>par.zip </v>
      </c>
      <c r="E20" s="93" t="s">
        <v>295</v>
      </c>
      <c r="F20" s="22" t="s">
        <v>296</v>
      </c>
      <c r="G20" s="184" t="s">
        <v>442</v>
      </c>
      <c r="H20" s="10" t="s">
        <v>302</v>
      </c>
      <c r="I20" s="186">
        <v>9.0507861E7</v>
      </c>
      <c r="J20" s="189">
        <f t="shared" si="2"/>
        <v>90507.861</v>
      </c>
      <c r="K20" s="10" t="s">
        <v>446</v>
      </c>
      <c r="L20" s="250" t="s">
        <v>447</v>
      </c>
      <c r="M20" s="251" t="s">
        <v>450</v>
      </c>
      <c r="N20" s="251"/>
      <c r="O20" s="7" t="b">
        <v>0</v>
      </c>
      <c r="P20" s="197">
        <v>1.0</v>
      </c>
      <c r="Q20" s="7">
        <v>80.0</v>
      </c>
      <c r="R20" s="186">
        <v>127653.0</v>
      </c>
      <c r="S20" s="186">
        <v>1.021224E7</v>
      </c>
      <c r="T20" s="196">
        <v>43747.0</v>
      </c>
      <c r="U20" s="237" t="s">
        <v>397</v>
      </c>
      <c r="V20" s="197"/>
      <c r="W20" s="197"/>
      <c r="X20" s="22"/>
      <c r="Y20" s="7" t="s">
        <v>311</v>
      </c>
      <c r="Z20" s="199" t="b">
        <v>0</v>
      </c>
      <c r="AA20" s="200" t="b">
        <v>0</v>
      </c>
      <c r="AB20" s="201" t="b">
        <v>1</v>
      </c>
      <c r="AC20" s="10" t="s">
        <v>453</v>
      </c>
      <c r="AD20" s="10" t="s">
        <v>454</v>
      </c>
      <c r="AE20" s="10" t="b">
        <v>1</v>
      </c>
      <c r="AF20" s="10" t="b">
        <v>1</v>
      </c>
      <c r="AG20" s="203"/>
    </row>
    <row r="21">
      <c r="A21" s="7">
        <v>8.0</v>
      </c>
      <c r="B21" s="26" t="str">
        <f>HYPERLINK("https://www.stlouis-mo.gov/data/service-requests.cfm","CSB Requests")</f>
        <v>CSB Requests</v>
      </c>
      <c r="C21" s="93" t="s">
        <v>455</v>
      </c>
      <c r="D21" s="93" t="str">
        <f t="shared" si="1"/>
        <v>csb.zip </v>
      </c>
      <c r="E21" s="93" t="s">
        <v>457</v>
      </c>
      <c r="F21" s="22"/>
      <c r="G21" s="184" t="s">
        <v>458</v>
      </c>
      <c r="H21" s="10" t="s">
        <v>302</v>
      </c>
      <c r="I21" s="186">
        <v>5.1124949E7</v>
      </c>
      <c r="J21" s="189">
        <f t="shared" si="2"/>
        <v>51124.949</v>
      </c>
      <c r="K21" s="252" t="s">
        <v>461</v>
      </c>
      <c r="L21" s="230" t="s">
        <v>380</v>
      </c>
      <c r="M21" s="251" t="s">
        <v>450</v>
      </c>
      <c r="N21" s="251"/>
      <c r="O21" s="7" t="b">
        <v>0</v>
      </c>
      <c r="P21" s="197">
        <v>1.0</v>
      </c>
      <c r="Q21" s="7">
        <v>28.0</v>
      </c>
      <c r="R21" s="186">
        <v>1073055.0</v>
      </c>
      <c r="S21" s="186">
        <v>3.004554E7</v>
      </c>
      <c r="T21" s="196">
        <v>43138.0</v>
      </c>
      <c r="U21" s="196">
        <v>43138.0</v>
      </c>
      <c r="V21" s="197">
        <f t="shared" ref="V21:V22" si="9">today()-U21</f>
        <v>625</v>
      </c>
      <c r="W21" s="197">
        <f t="shared" ref="W21:W22" si="10">T21-U21</f>
        <v>0</v>
      </c>
      <c r="X21" s="208"/>
      <c r="Y21" s="7" t="s">
        <v>311</v>
      </c>
      <c r="Z21" s="199" t="b">
        <v>0</v>
      </c>
      <c r="AA21" s="200" t="b">
        <v>0</v>
      </c>
      <c r="AB21" s="201" t="b">
        <v>0</v>
      </c>
      <c r="AC21" s="10" t="s">
        <v>465</v>
      </c>
      <c r="AD21" s="10" t="s">
        <v>466</v>
      </c>
      <c r="AE21" s="10" t="b">
        <v>1</v>
      </c>
      <c r="AF21" s="10" t="b">
        <v>1</v>
      </c>
      <c r="AG21" s="203"/>
    </row>
    <row r="22">
      <c r="A22" s="7">
        <v>21.0</v>
      </c>
      <c r="B22" s="26" t="str">
        <f>HYPERLINK("https://www.stlouis-mo.gov/data/building-permits/index.cfm","Buil Permit Data")</f>
        <v>Buil Permit Data</v>
      </c>
      <c r="C22" s="93" t="s">
        <v>319</v>
      </c>
      <c r="D22" s="93" t="str">
        <f t="shared" si="1"/>
        <v>codes.zip </v>
      </c>
      <c r="E22" s="93" t="s">
        <v>320</v>
      </c>
      <c r="F22" s="22">
        <v>5.0</v>
      </c>
      <c r="G22" s="184" t="s">
        <v>328</v>
      </c>
      <c r="H22" s="10" t="s">
        <v>302</v>
      </c>
      <c r="I22" s="186">
        <v>25088.0</v>
      </c>
      <c r="J22" s="189">
        <f t="shared" si="2"/>
        <v>25.088</v>
      </c>
      <c r="K22" s="10" t="s">
        <v>432</v>
      </c>
      <c r="L22" s="246" t="s">
        <v>187</v>
      </c>
      <c r="M22" s="251" t="s">
        <v>450</v>
      </c>
      <c r="N22" s="251"/>
      <c r="O22" s="7" t="b">
        <v>0</v>
      </c>
      <c r="P22" s="7">
        <v>3.0</v>
      </c>
      <c r="Q22" s="7">
        <v>6.0</v>
      </c>
      <c r="R22" s="10">
        <v>20.0</v>
      </c>
      <c r="S22" s="10">
        <v>40.0</v>
      </c>
      <c r="T22" s="196">
        <v>43472.0</v>
      </c>
      <c r="U22" s="196">
        <v>42459.0</v>
      </c>
      <c r="V22" s="197">
        <f t="shared" si="9"/>
        <v>1304</v>
      </c>
      <c r="W22" s="197">
        <f t="shared" si="10"/>
        <v>1013</v>
      </c>
      <c r="X22" s="22"/>
      <c r="Y22" s="7" t="s">
        <v>325</v>
      </c>
      <c r="Z22" s="199" t="b">
        <v>0</v>
      </c>
      <c r="AA22" s="200" t="b">
        <v>0</v>
      </c>
      <c r="AB22" s="201" t="b">
        <v>0</v>
      </c>
      <c r="AC22" s="10" t="s">
        <v>473</v>
      </c>
      <c r="AD22" s="10" t="s">
        <v>474</v>
      </c>
      <c r="AE22" s="10" t="b">
        <v>1</v>
      </c>
      <c r="AF22" s="10" t="b">
        <v>1</v>
      </c>
      <c r="AG22" s="203"/>
    </row>
    <row r="23">
      <c r="A23" s="7">
        <v>22.0</v>
      </c>
      <c r="B23" s="26" t="str">
        <f t="shared" ref="B23:B24" si="11">HYPERLINK("https://www.stlouis-mo.gov/data/land-use.cfm","Land Use Data")</f>
        <v>Land Use Data</v>
      </c>
      <c r="C23" s="93" t="s">
        <v>476</v>
      </c>
      <c r="D23" s="93" t="str">
        <f t="shared" si="1"/>
        <v>zoning.zip </v>
      </c>
      <c r="E23" s="93" t="s">
        <v>457</v>
      </c>
      <c r="F23" s="22" t="s">
        <v>296</v>
      </c>
      <c r="G23" s="184" t="s">
        <v>477</v>
      </c>
      <c r="H23" s="10" t="s">
        <v>302</v>
      </c>
      <c r="I23" s="186">
        <v>9097328.0</v>
      </c>
      <c r="J23" s="189">
        <f t="shared" si="2"/>
        <v>9097.328</v>
      </c>
      <c r="K23" s="10" t="s">
        <v>481</v>
      </c>
      <c r="L23" s="253" t="s">
        <v>482</v>
      </c>
      <c r="M23" s="251" t="s">
        <v>450</v>
      </c>
      <c r="N23" s="251"/>
      <c r="O23" s="7" t="b">
        <v>0</v>
      </c>
      <c r="P23" s="254" t="s">
        <v>71</v>
      </c>
      <c r="Q23" s="254" t="s">
        <v>71</v>
      </c>
      <c r="R23" s="93"/>
      <c r="S23" s="93"/>
      <c r="T23" s="251" t="s">
        <v>397</v>
      </c>
      <c r="U23" s="251" t="s">
        <v>397</v>
      </c>
      <c r="V23" s="197"/>
      <c r="W23" s="197"/>
      <c r="X23" s="22"/>
      <c r="Y23" s="7" t="s">
        <v>311</v>
      </c>
      <c r="Z23" s="199" t="b">
        <v>0</v>
      </c>
      <c r="AA23" s="200" t="b">
        <v>0</v>
      </c>
      <c r="AB23" s="201" t="b">
        <v>0</v>
      </c>
      <c r="AC23" s="10" t="s">
        <v>487</v>
      </c>
      <c r="AD23" s="10" t="s">
        <v>488</v>
      </c>
      <c r="AE23" s="10" t="b">
        <v>1</v>
      </c>
      <c r="AF23" s="10" t="b">
        <v>1</v>
      </c>
      <c r="AG23" s="203"/>
    </row>
    <row r="24">
      <c r="A24" s="7">
        <v>23.0</v>
      </c>
      <c r="B24" s="26" t="str">
        <f t="shared" si="11"/>
        <v>Land Use Data</v>
      </c>
      <c r="C24" s="93" t="s">
        <v>490</v>
      </c>
      <c r="D24" s="93" t="str">
        <f t="shared" si="1"/>
        <v>slup.zip </v>
      </c>
      <c r="E24" s="93" t="s">
        <v>457</v>
      </c>
      <c r="F24" s="22" t="s">
        <v>296</v>
      </c>
      <c r="G24" s="184" t="s">
        <v>492</v>
      </c>
      <c r="H24" s="10" t="s">
        <v>302</v>
      </c>
      <c r="I24" s="186">
        <v>4557765.0</v>
      </c>
      <c r="J24" s="189">
        <f t="shared" si="2"/>
        <v>4557.765</v>
      </c>
      <c r="K24" s="10" t="s">
        <v>496</v>
      </c>
      <c r="L24" s="253" t="s">
        <v>482</v>
      </c>
      <c r="M24" s="251" t="s">
        <v>450</v>
      </c>
      <c r="N24" s="251"/>
      <c r="O24" s="7" t="b">
        <v>0</v>
      </c>
      <c r="P24" s="254" t="s">
        <v>71</v>
      </c>
      <c r="Q24" s="254" t="s">
        <v>71</v>
      </c>
      <c r="R24" s="93"/>
      <c r="S24" s="93"/>
      <c r="T24" s="251" t="s">
        <v>397</v>
      </c>
      <c r="U24" s="251" t="s">
        <v>397</v>
      </c>
      <c r="V24" s="197"/>
      <c r="W24" s="197"/>
      <c r="X24" s="22"/>
      <c r="Y24" s="7" t="s">
        <v>311</v>
      </c>
      <c r="Z24" s="199" t="b">
        <v>0</v>
      </c>
      <c r="AA24" s="200" t="b">
        <v>0</v>
      </c>
      <c r="AB24" s="201" t="b">
        <v>0</v>
      </c>
      <c r="AC24" s="10" t="s">
        <v>490</v>
      </c>
      <c r="AD24" s="10" t="s">
        <v>488</v>
      </c>
      <c r="AE24" s="10" t="b">
        <v>1</v>
      </c>
      <c r="AF24" s="10" t="b">
        <v>1</v>
      </c>
      <c r="AG24" s="203"/>
    </row>
    <row r="25">
      <c r="A25" s="22"/>
      <c r="B25" s="255"/>
      <c r="I25" s="10">
        <v>0.0</v>
      </c>
      <c r="J25" s="189"/>
      <c r="L25" s="197"/>
      <c r="N25" s="22"/>
      <c r="O25" s="197"/>
      <c r="P25" s="197">
        <f t="shared" ref="P25:S25" si="12">SUM(P2:P24)</f>
        <v>151</v>
      </c>
      <c r="Q25" s="197">
        <f t="shared" si="12"/>
        <v>1663</v>
      </c>
      <c r="R25" s="197">
        <f t="shared" si="12"/>
        <v>5082265</v>
      </c>
      <c r="S25" s="197">
        <f t="shared" si="12"/>
        <v>203544006</v>
      </c>
      <c r="T25" s="22"/>
      <c r="U25" s="22"/>
      <c r="V25" s="22"/>
      <c r="W25" s="22"/>
      <c r="X25" s="22"/>
      <c r="Y25" s="22"/>
    </row>
    <row r="26">
      <c r="A26" s="22"/>
      <c r="B26" s="255"/>
      <c r="I26" s="256"/>
      <c r="J26" s="256"/>
      <c r="K26" s="256"/>
      <c r="L26" s="197"/>
      <c r="N26" s="22"/>
      <c r="O26" s="197"/>
      <c r="P26" s="197"/>
      <c r="Q26" s="197"/>
      <c r="R26" s="186"/>
      <c r="S26" s="186"/>
      <c r="T26" s="22"/>
      <c r="U26" s="22"/>
      <c r="V26" s="22"/>
      <c r="W26" s="22"/>
      <c r="X26" s="22"/>
      <c r="Y26" s="22"/>
    </row>
    <row r="27">
      <c r="A27" s="22"/>
      <c r="B27" s="255"/>
      <c r="I27" s="256"/>
      <c r="J27" s="256"/>
      <c r="K27" s="256"/>
      <c r="L27" s="197"/>
      <c r="N27" s="22"/>
      <c r="O27" s="197"/>
      <c r="P27" s="197"/>
      <c r="Q27" s="197"/>
      <c r="R27" s="186"/>
      <c r="S27" s="186"/>
      <c r="T27" s="22"/>
      <c r="U27" s="22"/>
      <c r="V27" s="22"/>
      <c r="W27" s="22"/>
      <c r="X27" s="22"/>
      <c r="Y27" s="22"/>
    </row>
    <row r="28">
      <c r="A28" s="22"/>
      <c r="B28" s="255"/>
      <c r="I28" s="256"/>
      <c r="J28" s="256"/>
      <c r="K28" s="256"/>
      <c r="L28" s="197"/>
      <c r="N28" s="22"/>
      <c r="O28" s="197"/>
      <c r="P28" s="197"/>
      <c r="Q28" s="197"/>
      <c r="R28" s="186"/>
      <c r="S28" s="186"/>
      <c r="T28" s="22"/>
      <c r="U28" s="22"/>
      <c r="V28" s="22"/>
      <c r="W28" s="22"/>
      <c r="X28" s="22"/>
      <c r="Y28" s="22"/>
    </row>
    <row r="29">
      <c r="A29" s="22"/>
      <c r="B29" s="255"/>
      <c r="I29" s="256"/>
      <c r="J29" s="256"/>
      <c r="K29" s="256"/>
      <c r="L29" s="197"/>
      <c r="N29" s="22"/>
      <c r="O29" s="197"/>
      <c r="P29" s="197"/>
      <c r="Q29" s="197"/>
      <c r="R29" s="186"/>
      <c r="S29" s="186"/>
      <c r="T29" s="22"/>
      <c r="U29" s="22"/>
      <c r="V29" s="22"/>
      <c r="W29" s="22"/>
      <c r="X29" s="22"/>
      <c r="Y29" s="22"/>
    </row>
    <row r="30">
      <c r="A30" s="22"/>
      <c r="B30" s="255"/>
      <c r="I30" s="256"/>
      <c r="J30" s="256"/>
      <c r="K30" s="256"/>
      <c r="L30" s="197"/>
      <c r="N30" s="22"/>
      <c r="O30" s="197"/>
      <c r="P30" s="197"/>
      <c r="Q30" s="197"/>
      <c r="R30" s="186"/>
      <c r="S30" s="186"/>
      <c r="T30" s="22"/>
      <c r="U30" s="22"/>
      <c r="V30" s="22"/>
      <c r="W30" s="22"/>
      <c r="X30" s="22"/>
      <c r="Y30" s="22"/>
    </row>
    <row r="31">
      <c r="A31" s="22"/>
      <c r="B31" s="255"/>
      <c r="I31" s="256"/>
      <c r="J31" s="256"/>
      <c r="K31" s="256"/>
      <c r="L31" s="197"/>
      <c r="N31" s="22"/>
      <c r="O31" s="197"/>
      <c r="P31" s="197"/>
      <c r="Q31" s="197"/>
      <c r="R31" s="186"/>
      <c r="S31" s="186"/>
      <c r="T31" s="22"/>
      <c r="U31" s="22"/>
      <c r="V31" s="22"/>
      <c r="W31" s="22"/>
      <c r="X31" s="22"/>
      <c r="Y31" s="22"/>
    </row>
    <row r="32">
      <c r="A32" s="22"/>
      <c r="B32" s="255"/>
      <c r="I32" s="256"/>
      <c r="J32" s="256"/>
      <c r="K32" s="256"/>
      <c r="L32" s="197"/>
      <c r="N32" s="22"/>
      <c r="O32" s="197"/>
      <c r="P32" s="197"/>
      <c r="Q32" s="197"/>
      <c r="R32" s="186"/>
      <c r="S32" s="186"/>
      <c r="T32" s="22"/>
      <c r="U32" s="22"/>
      <c r="V32" s="22"/>
      <c r="W32" s="22"/>
      <c r="X32" s="22"/>
      <c r="Y32" s="22"/>
    </row>
    <row r="33">
      <c r="A33" s="22"/>
      <c r="B33" s="255"/>
      <c r="I33" s="256"/>
      <c r="J33" s="256"/>
      <c r="K33" s="256"/>
      <c r="L33" s="197"/>
      <c r="N33" s="22"/>
      <c r="O33" s="197"/>
      <c r="P33" s="197"/>
      <c r="Q33" s="197"/>
      <c r="R33" s="186"/>
      <c r="S33" s="186"/>
      <c r="T33" s="22"/>
      <c r="U33" s="22"/>
      <c r="V33" s="22"/>
      <c r="W33" s="22"/>
      <c r="X33" s="22"/>
      <c r="Y33" s="22"/>
    </row>
    <row r="34">
      <c r="A34" s="22"/>
      <c r="L34" s="22"/>
      <c r="N34" s="22"/>
      <c r="O34" s="22"/>
      <c r="P34" s="22"/>
      <c r="Q34" s="22"/>
      <c r="T34" s="22"/>
      <c r="U34" s="22"/>
      <c r="V34" s="22"/>
      <c r="W34" s="22"/>
      <c r="X34" s="22"/>
      <c r="Y34" s="22"/>
    </row>
    <row r="35">
      <c r="A35" s="22"/>
      <c r="L35" s="22"/>
      <c r="N35" s="22"/>
      <c r="O35" s="22"/>
      <c r="P35" s="22"/>
      <c r="Q35" s="22"/>
      <c r="T35" s="22"/>
      <c r="U35" s="22"/>
      <c r="V35" s="22"/>
      <c r="W35" s="22"/>
      <c r="X35" s="22"/>
      <c r="Y35" s="22"/>
    </row>
    <row r="36">
      <c r="A36" s="22"/>
      <c r="L36" s="22"/>
      <c r="N36" s="22"/>
      <c r="O36" s="22"/>
      <c r="P36" s="22"/>
      <c r="Q36" s="22"/>
      <c r="T36" s="22"/>
      <c r="U36" s="22"/>
      <c r="V36" s="22"/>
      <c r="W36" s="22"/>
      <c r="X36" s="22"/>
      <c r="Y36" s="22"/>
    </row>
    <row r="37">
      <c r="A37" s="22"/>
      <c r="L37" s="22"/>
      <c r="N37" s="22"/>
      <c r="O37" s="22"/>
      <c r="P37" s="22"/>
      <c r="Q37" s="22"/>
      <c r="T37" s="22"/>
      <c r="U37" s="22"/>
      <c r="V37" s="22"/>
      <c r="W37" s="22"/>
      <c r="X37" s="22"/>
      <c r="Y37" s="22"/>
    </row>
    <row r="38">
      <c r="A38" s="22"/>
      <c r="L38" s="22"/>
      <c r="N38" s="22"/>
      <c r="O38" s="22"/>
      <c r="P38" s="22"/>
      <c r="Q38" s="22"/>
      <c r="T38" s="22"/>
      <c r="U38" s="22"/>
      <c r="V38" s="22"/>
      <c r="W38" s="22"/>
      <c r="X38" s="22"/>
      <c r="Y38" s="22"/>
    </row>
    <row r="39">
      <c r="A39" s="22"/>
      <c r="L39" s="22"/>
      <c r="N39" s="22"/>
      <c r="O39" s="22"/>
      <c r="P39" s="22"/>
      <c r="Q39" s="22"/>
      <c r="T39" s="22"/>
      <c r="U39" s="22"/>
      <c r="V39" s="22"/>
      <c r="W39" s="22"/>
      <c r="X39" s="22"/>
      <c r="Y39" s="22"/>
    </row>
    <row r="40">
      <c r="A40" s="22"/>
      <c r="L40" s="22"/>
      <c r="N40" s="22"/>
      <c r="O40" s="22"/>
      <c r="P40" s="22"/>
      <c r="Q40" s="22"/>
      <c r="T40" s="22"/>
      <c r="U40" s="22"/>
      <c r="V40" s="22"/>
      <c r="W40" s="22"/>
      <c r="X40" s="22"/>
      <c r="Y40" s="22"/>
    </row>
    <row r="41">
      <c r="A41" s="22"/>
      <c r="L41" s="22"/>
      <c r="N41" s="22"/>
      <c r="O41" s="22"/>
      <c r="P41" s="22"/>
      <c r="Q41" s="22"/>
      <c r="T41" s="22"/>
      <c r="U41" s="22"/>
      <c r="V41" s="22"/>
      <c r="W41" s="22"/>
      <c r="X41" s="22"/>
      <c r="Y41" s="22"/>
    </row>
    <row r="42">
      <c r="A42" s="22"/>
      <c r="L42" s="22"/>
      <c r="N42" s="22"/>
      <c r="O42" s="22"/>
      <c r="P42" s="22"/>
      <c r="Q42" s="22"/>
      <c r="T42" s="22"/>
      <c r="U42" s="22"/>
      <c r="V42" s="22"/>
      <c r="W42" s="22"/>
      <c r="X42" s="22"/>
      <c r="Y42" s="22"/>
    </row>
    <row r="43">
      <c r="A43" s="22"/>
      <c r="L43" s="22"/>
      <c r="N43" s="22"/>
      <c r="O43" s="22"/>
      <c r="P43" s="22"/>
      <c r="Q43" s="22"/>
      <c r="T43" s="22"/>
      <c r="U43" s="22"/>
      <c r="V43" s="22"/>
      <c r="W43" s="22"/>
      <c r="X43" s="22"/>
      <c r="Y43" s="22"/>
    </row>
    <row r="44">
      <c r="A44" s="22"/>
      <c r="L44" s="22"/>
      <c r="N44" s="22"/>
      <c r="O44" s="22"/>
      <c r="P44" s="22"/>
      <c r="Q44" s="22"/>
      <c r="T44" s="22"/>
      <c r="U44" s="22"/>
      <c r="V44" s="22"/>
      <c r="W44" s="22"/>
      <c r="X44" s="22"/>
      <c r="Y44" s="22"/>
    </row>
    <row r="45">
      <c r="A45" s="22"/>
      <c r="L45" s="22"/>
      <c r="N45" s="22"/>
      <c r="O45" s="22"/>
      <c r="P45" s="22"/>
      <c r="Q45" s="22"/>
      <c r="T45" s="22"/>
      <c r="U45" s="22"/>
      <c r="V45" s="22"/>
      <c r="W45" s="22"/>
      <c r="X45" s="22"/>
      <c r="Y45" s="22"/>
    </row>
    <row r="46">
      <c r="A46" s="22"/>
      <c r="L46" s="22"/>
      <c r="N46" s="22"/>
      <c r="O46" s="22"/>
      <c r="P46" s="22"/>
      <c r="Q46" s="22"/>
      <c r="T46" s="22"/>
      <c r="U46" s="22"/>
      <c r="V46" s="22"/>
      <c r="W46" s="22"/>
      <c r="X46" s="22"/>
      <c r="Y46" s="22"/>
    </row>
    <row r="47">
      <c r="A47" s="22"/>
      <c r="L47" s="22"/>
      <c r="N47" s="22"/>
      <c r="O47" s="22"/>
      <c r="P47" s="22"/>
      <c r="Q47" s="22"/>
      <c r="T47" s="22"/>
      <c r="U47" s="22"/>
      <c r="V47" s="22"/>
      <c r="W47" s="22"/>
      <c r="X47" s="22"/>
      <c r="Y47" s="22"/>
    </row>
    <row r="48">
      <c r="A48" s="22"/>
      <c r="L48" s="22"/>
      <c r="N48" s="22"/>
      <c r="O48" s="22"/>
      <c r="P48" s="22"/>
      <c r="Q48" s="22"/>
      <c r="T48" s="22"/>
      <c r="U48" s="22"/>
      <c r="V48" s="22"/>
      <c r="W48" s="22"/>
      <c r="X48" s="22"/>
      <c r="Y48" s="22"/>
    </row>
    <row r="49">
      <c r="A49" s="22"/>
      <c r="L49" s="22"/>
      <c r="N49" s="22"/>
      <c r="O49" s="22"/>
      <c r="P49" s="22"/>
      <c r="Q49" s="22"/>
      <c r="T49" s="22"/>
      <c r="U49" s="22"/>
      <c r="V49" s="22"/>
      <c r="W49" s="22"/>
      <c r="X49" s="22"/>
      <c r="Y49" s="22"/>
    </row>
    <row r="50">
      <c r="A50" s="22"/>
      <c r="L50" s="22"/>
      <c r="N50" s="22"/>
      <c r="O50" s="22"/>
      <c r="P50" s="22"/>
      <c r="Q50" s="22"/>
      <c r="T50" s="22"/>
      <c r="U50" s="22"/>
      <c r="V50" s="22"/>
      <c r="W50" s="22"/>
      <c r="X50" s="22"/>
      <c r="Y50" s="22"/>
    </row>
    <row r="51">
      <c r="A51" s="22"/>
      <c r="L51" s="22"/>
      <c r="N51" s="22"/>
      <c r="O51" s="22"/>
      <c r="P51" s="22"/>
      <c r="Q51" s="22"/>
      <c r="T51" s="22"/>
      <c r="U51" s="22"/>
      <c r="V51" s="22"/>
      <c r="W51" s="22"/>
      <c r="X51" s="22"/>
      <c r="Y51" s="22"/>
    </row>
    <row r="52">
      <c r="A52" s="22"/>
      <c r="L52" s="22"/>
      <c r="N52" s="22"/>
      <c r="O52" s="22"/>
      <c r="P52" s="22"/>
      <c r="Q52" s="22"/>
      <c r="T52" s="22"/>
      <c r="U52" s="22"/>
      <c r="V52" s="22"/>
      <c r="W52" s="22"/>
      <c r="X52" s="22"/>
      <c r="Y52" s="22"/>
    </row>
    <row r="53">
      <c r="A53" s="22"/>
      <c r="L53" s="22"/>
      <c r="N53" s="22"/>
      <c r="O53" s="22"/>
      <c r="P53" s="22"/>
      <c r="Q53" s="22"/>
      <c r="T53" s="22"/>
      <c r="U53" s="22"/>
      <c r="V53" s="22"/>
      <c r="W53" s="22"/>
      <c r="X53" s="22"/>
      <c r="Y53" s="22"/>
    </row>
    <row r="54">
      <c r="A54" s="22"/>
      <c r="L54" s="22"/>
      <c r="N54" s="22"/>
      <c r="O54" s="22"/>
      <c r="P54" s="22"/>
      <c r="Q54" s="22"/>
      <c r="T54" s="22"/>
      <c r="U54" s="22"/>
      <c r="V54" s="22"/>
      <c r="W54" s="22"/>
      <c r="X54" s="22"/>
      <c r="Y54" s="22"/>
    </row>
    <row r="55">
      <c r="A55" s="22"/>
      <c r="L55" s="22"/>
      <c r="N55" s="22"/>
      <c r="O55" s="22"/>
      <c r="P55" s="22"/>
      <c r="Q55" s="22"/>
      <c r="T55" s="22"/>
      <c r="U55" s="22"/>
      <c r="V55" s="22"/>
      <c r="W55" s="22"/>
      <c r="X55" s="22"/>
      <c r="Y55" s="22"/>
    </row>
    <row r="56">
      <c r="A56" s="22"/>
      <c r="L56" s="22"/>
      <c r="N56" s="22"/>
      <c r="O56" s="22"/>
      <c r="P56" s="22"/>
      <c r="Q56" s="22"/>
      <c r="T56" s="22"/>
      <c r="U56" s="22"/>
      <c r="V56" s="22"/>
      <c r="W56" s="22"/>
      <c r="X56" s="22"/>
      <c r="Y56" s="22"/>
    </row>
    <row r="57">
      <c r="A57" s="22"/>
      <c r="L57" s="22"/>
      <c r="N57" s="22"/>
      <c r="O57" s="22"/>
      <c r="P57" s="22"/>
      <c r="Q57" s="22"/>
      <c r="T57" s="22"/>
      <c r="U57" s="22"/>
      <c r="V57" s="22"/>
      <c r="W57" s="22"/>
      <c r="X57" s="22"/>
      <c r="Y57" s="22"/>
    </row>
    <row r="58">
      <c r="A58" s="22"/>
      <c r="L58" s="22"/>
      <c r="N58" s="22"/>
      <c r="O58" s="22"/>
      <c r="P58" s="22"/>
      <c r="Q58" s="22"/>
      <c r="T58" s="22"/>
      <c r="U58" s="22"/>
      <c r="V58" s="22"/>
      <c r="W58" s="22"/>
      <c r="X58" s="22"/>
      <c r="Y58" s="22"/>
    </row>
    <row r="59">
      <c r="A59" s="22"/>
      <c r="L59" s="22"/>
      <c r="N59" s="22"/>
      <c r="O59" s="22"/>
      <c r="P59" s="22"/>
      <c r="Q59" s="22"/>
      <c r="T59" s="22"/>
      <c r="U59" s="22"/>
      <c r="V59" s="22"/>
      <c r="W59" s="22"/>
      <c r="X59" s="22"/>
      <c r="Y59" s="22"/>
    </row>
    <row r="60">
      <c r="A60" s="22"/>
      <c r="L60" s="22"/>
      <c r="N60" s="22"/>
      <c r="O60" s="22"/>
      <c r="P60" s="22"/>
      <c r="Q60" s="22"/>
      <c r="T60" s="22"/>
      <c r="U60" s="22"/>
      <c r="V60" s="22"/>
      <c r="W60" s="22"/>
      <c r="X60" s="22"/>
      <c r="Y60" s="22"/>
    </row>
    <row r="61">
      <c r="A61" s="22"/>
      <c r="L61" s="22"/>
      <c r="N61" s="22"/>
      <c r="O61" s="22"/>
      <c r="P61" s="22"/>
      <c r="Q61" s="22"/>
      <c r="T61" s="22"/>
      <c r="U61" s="22"/>
      <c r="V61" s="22"/>
      <c r="W61" s="22"/>
      <c r="X61" s="22"/>
      <c r="Y61" s="22"/>
    </row>
    <row r="62">
      <c r="A62" s="22"/>
      <c r="L62" s="22"/>
      <c r="N62" s="22"/>
      <c r="O62" s="22"/>
      <c r="P62" s="22"/>
      <c r="Q62" s="22"/>
      <c r="T62" s="22"/>
      <c r="U62" s="22"/>
      <c r="V62" s="22"/>
      <c r="W62" s="22"/>
      <c r="X62" s="22"/>
      <c r="Y62" s="22"/>
    </row>
    <row r="63">
      <c r="A63" s="22"/>
      <c r="L63" s="22"/>
      <c r="N63" s="22"/>
      <c r="O63" s="22"/>
      <c r="P63" s="22"/>
      <c r="Q63" s="22"/>
      <c r="T63" s="22"/>
      <c r="U63" s="22"/>
      <c r="V63" s="22"/>
      <c r="W63" s="22"/>
      <c r="X63" s="22"/>
      <c r="Y63" s="22"/>
    </row>
    <row r="64">
      <c r="A64" s="22"/>
      <c r="L64" s="22"/>
      <c r="N64" s="22"/>
      <c r="O64" s="22"/>
      <c r="P64" s="22"/>
      <c r="Q64" s="22"/>
      <c r="T64" s="22"/>
      <c r="U64" s="22"/>
      <c r="V64" s="22"/>
      <c r="W64" s="22"/>
      <c r="X64" s="22"/>
      <c r="Y64" s="22"/>
    </row>
    <row r="65">
      <c r="A65" s="22"/>
      <c r="L65" s="22"/>
      <c r="N65" s="22"/>
      <c r="O65" s="22"/>
      <c r="P65" s="22"/>
      <c r="Q65" s="22"/>
      <c r="T65" s="22"/>
      <c r="U65" s="22"/>
      <c r="V65" s="22"/>
      <c r="W65" s="22"/>
      <c r="X65" s="22"/>
      <c r="Y65" s="22"/>
    </row>
    <row r="66">
      <c r="A66" s="22"/>
      <c r="L66" s="22"/>
      <c r="N66" s="22"/>
      <c r="O66" s="22"/>
      <c r="P66" s="22"/>
      <c r="Q66" s="22"/>
      <c r="T66" s="22"/>
      <c r="U66" s="22"/>
      <c r="V66" s="22"/>
      <c r="W66" s="22"/>
      <c r="X66" s="22"/>
      <c r="Y66" s="22"/>
    </row>
    <row r="67">
      <c r="A67" s="22"/>
      <c r="L67" s="22"/>
      <c r="N67" s="22"/>
      <c r="O67" s="22"/>
      <c r="P67" s="22"/>
      <c r="Q67" s="22"/>
      <c r="T67" s="22"/>
      <c r="U67" s="22"/>
      <c r="V67" s="22"/>
      <c r="W67" s="22"/>
      <c r="X67" s="22"/>
      <c r="Y67" s="22"/>
    </row>
    <row r="68">
      <c r="A68" s="22"/>
      <c r="L68" s="22"/>
      <c r="N68" s="22"/>
      <c r="O68" s="22"/>
      <c r="P68" s="22"/>
      <c r="Q68" s="22"/>
      <c r="T68" s="22"/>
      <c r="U68" s="22"/>
      <c r="V68" s="22"/>
      <c r="W68" s="22"/>
      <c r="X68" s="22"/>
      <c r="Y68" s="22"/>
    </row>
    <row r="69">
      <c r="A69" s="22"/>
      <c r="L69" s="22"/>
      <c r="N69" s="22"/>
      <c r="O69" s="22"/>
      <c r="P69" s="22"/>
      <c r="Q69" s="22"/>
      <c r="T69" s="22"/>
      <c r="U69" s="22"/>
      <c r="V69" s="22"/>
      <c r="W69" s="22"/>
      <c r="X69" s="22"/>
      <c r="Y69" s="22"/>
    </row>
    <row r="70">
      <c r="A70" s="22"/>
      <c r="L70" s="22"/>
      <c r="N70" s="22"/>
      <c r="O70" s="22"/>
      <c r="P70" s="22"/>
      <c r="Q70" s="22"/>
      <c r="T70" s="22"/>
      <c r="U70" s="22"/>
      <c r="V70" s="22"/>
      <c r="W70" s="22"/>
      <c r="X70" s="22"/>
      <c r="Y70" s="22"/>
    </row>
    <row r="71">
      <c r="A71" s="22"/>
      <c r="L71" s="22"/>
      <c r="N71" s="22"/>
      <c r="O71" s="22"/>
      <c r="P71" s="22"/>
      <c r="Q71" s="22"/>
      <c r="T71" s="22"/>
      <c r="U71" s="22"/>
      <c r="V71" s="22"/>
      <c r="W71" s="22"/>
      <c r="X71" s="22"/>
      <c r="Y71" s="22"/>
    </row>
    <row r="72">
      <c r="A72" s="22"/>
      <c r="L72" s="22"/>
      <c r="N72" s="22"/>
      <c r="O72" s="22"/>
      <c r="P72" s="22"/>
      <c r="Q72" s="22"/>
      <c r="T72" s="22"/>
      <c r="U72" s="22"/>
      <c r="V72" s="22"/>
      <c r="W72" s="22"/>
      <c r="X72" s="22"/>
      <c r="Y72" s="22"/>
    </row>
    <row r="73">
      <c r="A73" s="22"/>
      <c r="L73" s="22"/>
      <c r="N73" s="22"/>
      <c r="O73" s="22"/>
      <c r="P73" s="22"/>
      <c r="Q73" s="22"/>
      <c r="T73" s="22"/>
      <c r="U73" s="22"/>
      <c r="V73" s="22"/>
      <c r="W73" s="22"/>
      <c r="X73" s="22"/>
      <c r="Y73" s="22"/>
    </row>
    <row r="74">
      <c r="A74" s="22"/>
      <c r="L74" s="22"/>
      <c r="N74" s="22"/>
      <c r="O74" s="22"/>
      <c r="P74" s="22"/>
      <c r="Q74" s="22"/>
      <c r="T74" s="22"/>
      <c r="U74" s="22"/>
      <c r="V74" s="22"/>
      <c r="W74" s="22"/>
      <c r="X74" s="22"/>
      <c r="Y74" s="22"/>
    </row>
    <row r="75">
      <c r="A75" s="22"/>
      <c r="L75" s="22"/>
      <c r="N75" s="22"/>
      <c r="O75" s="22"/>
      <c r="P75" s="22"/>
      <c r="Q75" s="22"/>
      <c r="T75" s="22"/>
      <c r="U75" s="22"/>
      <c r="V75" s="22"/>
      <c r="W75" s="22"/>
      <c r="X75" s="22"/>
      <c r="Y75" s="22"/>
    </row>
    <row r="76">
      <c r="A76" s="22"/>
      <c r="L76" s="22"/>
      <c r="N76" s="22"/>
      <c r="O76" s="22"/>
      <c r="P76" s="22"/>
      <c r="Q76" s="22"/>
      <c r="T76" s="22"/>
      <c r="U76" s="22"/>
      <c r="V76" s="22"/>
      <c r="W76" s="22"/>
      <c r="X76" s="22"/>
      <c r="Y76" s="22"/>
    </row>
    <row r="77">
      <c r="A77" s="22"/>
      <c r="L77" s="22"/>
      <c r="N77" s="22"/>
      <c r="O77" s="22"/>
      <c r="P77" s="22"/>
      <c r="Q77" s="22"/>
      <c r="T77" s="22"/>
      <c r="U77" s="22"/>
      <c r="V77" s="22"/>
      <c r="W77" s="22"/>
      <c r="X77" s="22"/>
      <c r="Y77" s="22"/>
    </row>
    <row r="78">
      <c r="A78" s="22"/>
      <c r="L78" s="22"/>
      <c r="N78" s="22"/>
      <c r="O78" s="22"/>
      <c r="P78" s="22"/>
      <c r="Q78" s="22"/>
      <c r="T78" s="22"/>
      <c r="U78" s="22"/>
      <c r="V78" s="22"/>
      <c r="W78" s="22"/>
      <c r="X78" s="22"/>
      <c r="Y78" s="22"/>
    </row>
    <row r="79">
      <c r="A79" s="22"/>
      <c r="L79" s="22"/>
      <c r="N79" s="22"/>
      <c r="O79" s="22"/>
      <c r="P79" s="22"/>
      <c r="Q79" s="22"/>
      <c r="T79" s="22"/>
      <c r="U79" s="22"/>
      <c r="V79" s="22"/>
      <c r="W79" s="22"/>
      <c r="X79" s="22"/>
      <c r="Y79" s="22"/>
    </row>
    <row r="80">
      <c r="A80" s="22"/>
      <c r="L80" s="22"/>
      <c r="N80" s="22"/>
      <c r="O80" s="22"/>
      <c r="P80" s="22"/>
      <c r="Q80" s="22"/>
      <c r="T80" s="22"/>
      <c r="U80" s="22"/>
      <c r="V80" s="22"/>
      <c r="W80" s="22"/>
      <c r="X80" s="22"/>
      <c r="Y80" s="22"/>
    </row>
    <row r="81">
      <c r="A81" s="22"/>
      <c r="L81" s="22"/>
      <c r="N81" s="22"/>
      <c r="O81" s="22"/>
      <c r="P81" s="22"/>
      <c r="Q81" s="22"/>
      <c r="T81" s="22"/>
      <c r="U81" s="22"/>
      <c r="V81" s="22"/>
      <c r="W81" s="22"/>
      <c r="X81" s="22"/>
      <c r="Y81" s="22"/>
    </row>
    <row r="82">
      <c r="A82" s="22"/>
      <c r="L82" s="22"/>
      <c r="N82" s="22"/>
      <c r="O82" s="22"/>
      <c r="P82" s="22"/>
      <c r="Q82" s="22"/>
      <c r="T82" s="22"/>
      <c r="U82" s="22"/>
      <c r="V82" s="22"/>
      <c r="W82" s="22"/>
      <c r="X82" s="22"/>
      <c r="Y82" s="22"/>
    </row>
    <row r="83">
      <c r="A83" s="22"/>
      <c r="L83" s="22"/>
      <c r="N83" s="22"/>
      <c r="O83" s="22"/>
      <c r="P83" s="22"/>
      <c r="Q83" s="22"/>
      <c r="T83" s="22"/>
      <c r="U83" s="22"/>
      <c r="V83" s="22"/>
      <c r="W83" s="22"/>
      <c r="X83" s="22"/>
      <c r="Y83" s="22"/>
    </row>
    <row r="84">
      <c r="A84" s="22"/>
      <c r="L84" s="22"/>
      <c r="N84" s="22"/>
      <c r="O84" s="22"/>
      <c r="P84" s="22"/>
      <c r="Q84" s="22"/>
      <c r="T84" s="22"/>
      <c r="U84" s="22"/>
      <c r="V84" s="22"/>
      <c r="W84" s="22"/>
      <c r="X84" s="22"/>
      <c r="Y84" s="22"/>
    </row>
    <row r="85">
      <c r="A85" s="22"/>
      <c r="L85" s="22"/>
      <c r="N85" s="22"/>
      <c r="O85" s="22"/>
      <c r="P85" s="22"/>
      <c r="Q85" s="22"/>
      <c r="T85" s="22"/>
      <c r="U85" s="22"/>
      <c r="V85" s="22"/>
      <c r="W85" s="22"/>
      <c r="X85" s="22"/>
      <c r="Y85" s="22"/>
    </row>
    <row r="86">
      <c r="A86" s="22"/>
      <c r="L86" s="22"/>
      <c r="N86" s="22"/>
      <c r="O86" s="22"/>
      <c r="P86" s="22"/>
      <c r="Q86" s="22"/>
      <c r="T86" s="22"/>
      <c r="U86" s="22"/>
      <c r="V86" s="22"/>
      <c r="W86" s="22"/>
      <c r="X86" s="22"/>
      <c r="Y86" s="22"/>
    </row>
    <row r="87">
      <c r="A87" s="22"/>
      <c r="L87" s="22"/>
      <c r="N87" s="22"/>
      <c r="O87" s="22"/>
      <c r="P87" s="22"/>
      <c r="Q87" s="22"/>
      <c r="T87" s="22"/>
      <c r="U87" s="22"/>
      <c r="V87" s="22"/>
      <c r="W87" s="22"/>
      <c r="X87" s="22"/>
      <c r="Y87" s="22"/>
    </row>
    <row r="88">
      <c r="A88" s="22"/>
      <c r="L88" s="22"/>
      <c r="N88" s="22"/>
      <c r="O88" s="22"/>
      <c r="P88" s="22"/>
      <c r="Q88" s="22"/>
      <c r="T88" s="22"/>
      <c r="U88" s="22"/>
      <c r="V88" s="22"/>
      <c r="W88" s="22"/>
      <c r="X88" s="22"/>
      <c r="Y88" s="22"/>
    </row>
    <row r="89">
      <c r="A89" s="22"/>
      <c r="L89" s="22"/>
      <c r="N89" s="22"/>
      <c r="O89" s="22"/>
      <c r="P89" s="22"/>
      <c r="Q89" s="22"/>
      <c r="T89" s="22"/>
      <c r="U89" s="22"/>
      <c r="V89" s="22"/>
      <c r="W89" s="22"/>
      <c r="X89" s="22"/>
      <c r="Y89" s="22"/>
    </row>
    <row r="90">
      <c r="A90" s="22"/>
      <c r="L90" s="22"/>
      <c r="N90" s="22"/>
      <c r="O90" s="22"/>
      <c r="P90" s="22"/>
      <c r="Q90" s="22"/>
      <c r="T90" s="22"/>
      <c r="U90" s="22"/>
      <c r="V90" s="22"/>
      <c r="W90" s="22"/>
      <c r="X90" s="22"/>
      <c r="Y90" s="22"/>
    </row>
    <row r="91">
      <c r="A91" s="22"/>
      <c r="L91" s="22"/>
      <c r="N91" s="22"/>
      <c r="O91" s="22"/>
      <c r="P91" s="22"/>
      <c r="Q91" s="22"/>
      <c r="T91" s="22"/>
      <c r="U91" s="22"/>
      <c r="V91" s="22"/>
      <c r="W91" s="22"/>
      <c r="X91" s="22"/>
      <c r="Y91" s="22"/>
    </row>
    <row r="92">
      <c r="A92" s="22"/>
      <c r="L92" s="22"/>
      <c r="N92" s="22"/>
      <c r="O92" s="22"/>
      <c r="P92" s="22"/>
      <c r="Q92" s="22"/>
      <c r="T92" s="22"/>
      <c r="U92" s="22"/>
      <c r="V92" s="22"/>
      <c r="W92" s="22"/>
      <c r="X92" s="22"/>
      <c r="Y92" s="22"/>
    </row>
    <row r="93">
      <c r="A93" s="22"/>
      <c r="L93" s="22"/>
      <c r="N93" s="22"/>
      <c r="O93" s="22"/>
      <c r="P93" s="22"/>
      <c r="Q93" s="22"/>
      <c r="T93" s="22"/>
      <c r="U93" s="22"/>
      <c r="V93" s="22"/>
      <c r="W93" s="22"/>
      <c r="X93" s="22"/>
      <c r="Y93" s="22"/>
    </row>
    <row r="94">
      <c r="A94" s="22"/>
      <c r="L94" s="22"/>
      <c r="N94" s="22"/>
      <c r="O94" s="22"/>
      <c r="P94" s="22"/>
      <c r="Q94" s="22"/>
      <c r="T94" s="22"/>
      <c r="U94" s="22"/>
      <c r="V94" s="22"/>
      <c r="W94" s="22"/>
      <c r="X94" s="22"/>
      <c r="Y94" s="22"/>
    </row>
    <row r="95">
      <c r="A95" s="22"/>
      <c r="L95" s="22"/>
      <c r="N95" s="22"/>
      <c r="O95" s="22"/>
      <c r="P95" s="22"/>
      <c r="Q95" s="22"/>
      <c r="T95" s="22"/>
      <c r="U95" s="22"/>
      <c r="V95" s="22"/>
      <c r="W95" s="22"/>
      <c r="X95" s="22"/>
      <c r="Y95" s="22"/>
    </row>
    <row r="96">
      <c r="A96" s="22"/>
      <c r="L96" s="22"/>
      <c r="N96" s="22"/>
      <c r="O96" s="22"/>
      <c r="P96" s="22"/>
      <c r="Q96" s="22"/>
      <c r="T96" s="22"/>
      <c r="U96" s="22"/>
      <c r="V96" s="22"/>
      <c r="W96" s="22"/>
      <c r="X96" s="22"/>
      <c r="Y96" s="22"/>
    </row>
    <row r="97">
      <c r="A97" s="22"/>
      <c r="L97" s="22"/>
      <c r="N97" s="22"/>
      <c r="O97" s="22"/>
      <c r="P97" s="22"/>
      <c r="Q97" s="22"/>
      <c r="T97" s="22"/>
      <c r="U97" s="22"/>
      <c r="V97" s="22"/>
      <c r="W97" s="22"/>
      <c r="X97" s="22"/>
      <c r="Y97" s="22"/>
    </row>
    <row r="98">
      <c r="A98" s="22"/>
      <c r="L98" s="22"/>
      <c r="N98" s="22"/>
      <c r="O98" s="22"/>
      <c r="P98" s="22"/>
      <c r="Q98" s="22"/>
      <c r="T98" s="22"/>
      <c r="U98" s="22"/>
      <c r="V98" s="22"/>
      <c r="W98" s="22"/>
      <c r="X98" s="22"/>
      <c r="Y98" s="22"/>
    </row>
    <row r="99">
      <c r="A99" s="22"/>
      <c r="L99" s="22"/>
      <c r="N99" s="22"/>
      <c r="O99" s="22"/>
      <c r="P99" s="22"/>
      <c r="Q99" s="22"/>
      <c r="T99" s="22"/>
      <c r="U99" s="22"/>
      <c r="V99" s="22"/>
      <c r="W99" s="22"/>
      <c r="X99" s="22"/>
      <c r="Y99" s="22"/>
    </row>
    <row r="100">
      <c r="A100" s="22"/>
      <c r="L100" s="22"/>
      <c r="N100" s="22"/>
      <c r="O100" s="22"/>
      <c r="P100" s="22"/>
      <c r="Q100" s="22"/>
      <c r="T100" s="22"/>
      <c r="U100" s="22"/>
      <c r="V100" s="22"/>
      <c r="W100" s="22"/>
      <c r="X100" s="22"/>
      <c r="Y100" s="22"/>
    </row>
    <row r="101">
      <c r="A101" s="22"/>
      <c r="L101" s="22"/>
      <c r="N101" s="22"/>
      <c r="O101" s="22"/>
      <c r="P101" s="22"/>
      <c r="Q101" s="22"/>
      <c r="T101" s="22"/>
      <c r="U101" s="22"/>
      <c r="V101" s="22"/>
      <c r="W101" s="22"/>
      <c r="X101" s="22"/>
      <c r="Y101" s="22"/>
    </row>
    <row r="102">
      <c r="A102" s="22"/>
      <c r="L102" s="22"/>
      <c r="N102" s="22"/>
      <c r="O102" s="22"/>
      <c r="P102" s="22"/>
      <c r="Q102" s="22"/>
      <c r="T102" s="22"/>
      <c r="U102" s="22"/>
      <c r="V102" s="22"/>
      <c r="W102" s="22"/>
      <c r="X102" s="22"/>
      <c r="Y102" s="22"/>
    </row>
    <row r="103">
      <c r="A103" s="22"/>
      <c r="L103" s="22"/>
      <c r="N103" s="22"/>
      <c r="O103" s="22"/>
      <c r="P103" s="22"/>
      <c r="Q103" s="22"/>
      <c r="T103" s="22"/>
      <c r="U103" s="22"/>
      <c r="V103" s="22"/>
      <c r="W103" s="22"/>
      <c r="X103" s="22"/>
      <c r="Y103" s="22"/>
    </row>
    <row r="104">
      <c r="A104" s="22"/>
      <c r="L104" s="22"/>
      <c r="N104" s="22"/>
      <c r="O104" s="22"/>
      <c r="P104" s="22"/>
      <c r="Q104" s="22"/>
      <c r="T104" s="22"/>
      <c r="U104" s="22"/>
      <c r="V104" s="22"/>
      <c r="W104" s="22"/>
      <c r="X104" s="22"/>
      <c r="Y104" s="22"/>
    </row>
    <row r="105">
      <c r="A105" s="22"/>
      <c r="L105" s="22"/>
      <c r="N105" s="22"/>
      <c r="O105" s="22"/>
      <c r="P105" s="22"/>
      <c r="Q105" s="22"/>
      <c r="T105" s="22"/>
      <c r="U105" s="22"/>
      <c r="V105" s="22"/>
      <c r="W105" s="22"/>
      <c r="X105" s="22"/>
      <c r="Y105" s="22"/>
    </row>
    <row r="106">
      <c r="A106" s="22"/>
      <c r="L106" s="22"/>
      <c r="N106" s="22"/>
      <c r="O106" s="22"/>
      <c r="P106" s="22"/>
      <c r="Q106" s="22"/>
      <c r="T106" s="22"/>
      <c r="U106" s="22"/>
      <c r="V106" s="22"/>
      <c r="W106" s="22"/>
      <c r="X106" s="22"/>
      <c r="Y106" s="22"/>
    </row>
    <row r="107">
      <c r="A107" s="22"/>
      <c r="L107" s="22"/>
      <c r="N107" s="22"/>
      <c r="O107" s="22"/>
      <c r="P107" s="22"/>
      <c r="Q107" s="22"/>
      <c r="T107" s="22"/>
      <c r="U107" s="22"/>
      <c r="V107" s="22"/>
      <c r="W107" s="22"/>
      <c r="X107" s="22"/>
      <c r="Y107" s="22"/>
    </row>
    <row r="108">
      <c r="A108" s="22"/>
      <c r="L108" s="22"/>
      <c r="N108" s="22"/>
      <c r="O108" s="22"/>
      <c r="P108" s="22"/>
      <c r="Q108" s="22"/>
      <c r="T108" s="22"/>
      <c r="U108" s="22"/>
      <c r="V108" s="22"/>
      <c r="W108" s="22"/>
      <c r="X108" s="22"/>
      <c r="Y108" s="22"/>
    </row>
    <row r="109">
      <c r="A109" s="22"/>
      <c r="L109" s="22"/>
      <c r="N109" s="22"/>
      <c r="O109" s="22"/>
      <c r="P109" s="22"/>
      <c r="Q109" s="22"/>
      <c r="T109" s="22"/>
      <c r="U109" s="22"/>
      <c r="V109" s="22"/>
      <c r="W109" s="22"/>
      <c r="X109" s="22"/>
      <c r="Y109" s="22"/>
    </row>
    <row r="110">
      <c r="A110" s="22"/>
      <c r="L110" s="22"/>
      <c r="N110" s="22"/>
      <c r="O110" s="22"/>
      <c r="P110" s="22"/>
      <c r="Q110" s="22"/>
      <c r="T110" s="22"/>
      <c r="U110" s="22"/>
      <c r="V110" s="22"/>
      <c r="W110" s="22"/>
      <c r="X110" s="22"/>
      <c r="Y110" s="22"/>
    </row>
    <row r="111">
      <c r="A111" s="22"/>
      <c r="L111" s="22"/>
      <c r="N111" s="22"/>
      <c r="O111" s="22"/>
      <c r="P111" s="22"/>
      <c r="Q111" s="22"/>
      <c r="T111" s="22"/>
      <c r="U111" s="22"/>
      <c r="V111" s="22"/>
      <c r="W111" s="22"/>
      <c r="X111" s="22"/>
      <c r="Y111" s="22"/>
    </row>
    <row r="112">
      <c r="A112" s="22"/>
      <c r="L112" s="22"/>
      <c r="N112" s="22"/>
      <c r="O112" s="22"/>
      <c r="P112" s="22"/>
      <c r="Q112" s="22"/>
      <c r="T112" s="22"/>
      <c r="U112" s="22"/>
      <c r="V112" s="22"/>
      <c r="W112" s="22"/>
      <c r="X112" s="22"/>
      <c r="Y112" s="22"/>
    </row>
    <row r="113">
      <c r="A113" s="22"/>
      <c r="L113" s="22"/>
      <c r="N113" s="22"/>
      <c r="O113" s="22"/>
      <c r="P113" s="22"/>
      <c r="Q113" s="22"/>
      <c r="T113" s="22"/>
      <c r="U113" s="22"/>
      <c r="V113" s="22"/>
      <c r="W113" s="22"/>
      <c r="X113" s="22"/>
      <c r="Y113" s="22"/>
    </row>
    <row r="114">
      <c r="A114" s="22"/>
      <c r="L114" s="22"/>
      <c r="N114" s="22"/>
      <c r="O114" s="22"/>
      <c r="P114" s="22"/>
      <c r="Q114" s="22"/>
      <c r="T114" s="22"/>
      <c r="U114" s="22"/>
      <c r="V114" s="22"/>
      <c r="W114" s="22"/>
      <c r="X114" s="22"/>
      <c r="Y114" s="22"/>
    </row>
    <row r="115">
      <c r="A115" s="22"/>
      <c r="L115" s="22"/>
      <c r="N115" s="22"/>
      <c r="O115" s="22"/>
      <c r="P115" s="22"/>
      <c r="Q115" s="22"/>
      <c r="T115" s="22"/>
      <c r="U115" s="22"/>
      <c r="V115" s="22"/>
      <c r="W115" s="22"/>
      <c r="X115" s="22"/>
      <c r="Y115" s="22"/>
    </row>
    <row r="116">
      <c r="A116" s="22"/>
      <c r="L116" s="22"/>
      <c r="N116" s="22"/>
      <c r="O116" s="22"/>
      <c r="P116" s="22"/>
      <c r="Q116" s="22"/>
      <c r="T116" s="22"/>
      <c r="U116" s="22"/>
      <c r="V116" s="22"/>
      <c r="W116" s="22"/>
      <c r="X116" s="22"/>
      <c r="Y116" s="22"/>
    </row>
    <row r="117">
      <c r="A117" s="22"/>
      <c r="L117" s="22"/>
      <c r="N117" s="22"/>
      <c r="O117" s="22"/>
      <c r="P117" s="22"/>
      <c r="Q117" s="22"/>
      <c r="T117" s="22"/>
      <c r="U117" s="22"/>
      <c r="V117" s="22"/>
      <c r="W117" s="22"/>
      <c r="X117" s="22"/>
      <c r="Y117" s="22"/>
    </row>
    <row r="118">
      <c r="A118" s="22"/>
      <c r="L118" s="22"/>
      <c r="N118" s="22"/>
      <c r="O118" s="22"/>
      <c r="P118" s="22"/>
      <c r="Q118" s="22"/>
      <c r="T118" s="22"/>
      <c r="U118" s="22"/>
      <c r="V118" s="22"/>
      <c r="W118" s="22"/>
      <c r="X118" s="22"/>
      <c r="Y118" s="22"/>
    </row>
    <row r="119">
      <c r="A119" s="22"/>
      <c r="L119" s="22"/>
      <c r="N119" s="22"/>
      <c r="O119" s="22"/>
      <c r="P119" s="22"/>
      <c r="Q119" s="22"/>
      <c r="T119" s="22"/>
      <c r="U119" s="22"/>
      <c r="V119" s="22"/>
      <c r="W119" s="22"/>
      <c r="X119" s="22"/>
      <c r="Y119" s="22"/>
    </row>
    <row r="120">
      <c r="A120" s="22"/>
      <c r="L120" s="22"/>
      <c r="N120" s="22"/>
      <c r="O120" s="22"/>
      <c r="P120" s="22"/>
      <c r="Q120" s="22"/>
      <c r="T120" s="22"/>
      <c r="U120" s="22"/>
      <c r="V120" s="22"/>
      <c r="W120" s="22"/>
      <c r="X120" s="22"/>
      <c r="Y120" s="22"/>
    </row>
    <row r="121">
      <c r="A121" s="22"/>
      <c r="L121" s="22"/>
      <c r="N121" s="22"/>
      <c r="O121" s="22"/>
      <c r="P121" s="22"/>
      <c r="Q121" s="22"/>
      <c r="T121" s="22"/>
      <c r="U121" s="22"/>
      <c r="V121" s="22"/>
      <c r="W121" s="22"/>
      <c r="X121" s="22"/>
      <c r="Y121" s="22"/>
    </row>
    <row r="122">
      <c r="A122" s="22"/>
      <c r="L122" s="22"/>
      <c r="N122" s="22"/>
      <c r="O122" s="22"/>
      <c r="P122" s="22"/>
      <c r="Q122" s="22"/>
      <c r="T122" s="22"/>
      <c r="U122" s="22"/>
      <c r="V122" s="22"/>
      <c r="W122" s="22"/>
      <c r="X122" s="22"/>
      <c r="Y122" s="22"/>
    </row>
    <row r="123">
      <c r="A123" s="22"/>
      <c r="L123" s="22"/>
      <c r="N123" s="22"/>
      <c r="O123" s="22"/>
      <c r="P123" s="22"/>
      <c r="Q123" s="22"/>
      <c r="T123" s="22"/>
      <c r="U123" s="22"/>
      <c r="V123" s="22"/>
      <c r="W123" s="22"/>
      <c r="X123" s="22"/>
      <c r="Y123" s="22"/>
    </row>
    <row r="124">
      <c r="A124" s="22"/>
      <c r="L124" s="22"/>
      <c r="N124" s="22"/>
      <c r="O124" s="22"/>
      <c r="P124" s="22"/>
      <c r="Q124" s="22"/>
      <c r="T124" s="22"/>
      <c r="U124" s="22"/>
      <c r="V124" s="22"/>
      <c r="W124" s="22"/>
      <c r="X124" s="22"/>
      <c r="Y124" s="22"/>
    </row>
    <row r="125">
      <c r="A125" s="22"/>
      <c r="L125" s="22"/>
      <c r="N125" s="22"/>
      <c r="O125" s="22"/>
      <c r="P125" s="22"/>
      <c r="Q125" s="22"/>
      <c r="T125" s="22"/>
      <c r="U125" s="22"/>
      <c r="V125" s="22"/>
      <c r="W125" s="22"/>
      <c r="X125" s="22"/>
      <c r="Y125" s="22"/>
    </row>
    <row r="126">
      <c r="A126" s="22"/>
      <c r="L126" s="22"/>
      <c r="N126" s="22"/>
      <c r="O126" s="22"/>
      <c r="P126" s="22"/>
      <c r="Q126" s="22"/>
      <c r="T126" s="22"/>
      <c r="U126" s="22"/>
      <c r="V126" s="22"/>
      <c r="W126" s="22"/>
      <c r="X126" s="22"/>
      <c r="Y126" s="22"/>
    </row>
    <row r="127">
      <c r="A127" s="22"/>
      <c r="L127" s="22"/>
      <c r="N127" s="22"/>
      <c r="O127" s="22"/>
      <c r="P127" s="22"/>
      <c r="Q127" s="22"/>
      <c r="T127" s="22"/>
      <c r="U127" s="22"/>
      <c r="V127" s="22"/>
      <c r="W127" s="22"/>
      <c r="X127" s="22"/>
      <c r="Y127" s="22"/>
    </row>
    <row r="128">
      <c r="A128" s="22"/>
      <c r="L128" s="22"/>
      <c r="N128" s="22"/>
      <c r="O128" s="22"/>
      <c r="P128" s="22"/>
      <c r="Q128" s="22"/>
      <c r="T128" s="22"/>
      <c r="U128" s="22"/>
      <c r="V128" s="22"/>
      <c r="W128" s="22"/>
      <c r="X128" s="22"/>
      <c r="Y128" s="22"/>
    </row>
    <row r="129">
      <c r="A129" s="22"/>
      <c r="L129" s="22"/>
      <c r="N129" s="22"/>
      <c r="O129" s="22"/>
      <c r="P129" s="22"/>
      <c r="Q129" s="22"/>
      <c r="T129" s="22"/>
      <c r="U129" s="22"/>
      <c r="V129" s="22"/>
      <c r="W129" s="22"/>
      <c r="X129" s="22"/>
      <c r="Y129" s="22"/>
    </row>
    <row r="130">
      <c r="A130" s="22"/>
      <c r="L130" s="22"/>
      <c r="N130" s="22"/>
      <c r="O130" s="22"/>
      <c r="P130" s="22"/>
      <c r="Q130" s="22"/>
      <c r="T130" s="22"/>
      <c r="U130" s="22"/>
      <c r="V130" s="22"/>
      <c r="W130" s="22"/>
      <c r="X130" s="22"/>
      <c r="Y130" s="22"/>
    </row>
    <row r="131">
      <c r="A131" s="22"/>
      <c r="L131" s="22"/>
      <c r="N131" s="22"/>
      <c r="O131" s="22"/>
      <c r="P131" s="22"/>
      <c r="Q131" s="22"/>
      <c r="T131" s="22"/>
      <c r="U131" s="22"/>
      <c r="V131" s="22"/>
      <c r="W131" s="22"/>
      <c r="X131" s="22"/>
      <c r="Y131" s="22"/>
    </row>
    <row r="132">
      <c r="A132" s="22"/>
      <c r="L132" s="22"/>
      <c r="N132" s="22"/>
      <c r="O132" s="22"/>
      <c r="P132" s="22"/>
      <c r="Q132" s="22"/>
      <c r="T132" s="22"/>
      <c r="U132" s="22"/>
      <c r="V132" s="22"/>
      <c r="W132" s="22"/>
      <c r="X132" s="22"/>
      <c r="Y132" s="22"/>
    </row>
    <row r="133">
      <c r="A133" s="22"/>
      <c r="L133" s="22"/>
      <c r="N133" s="22"/>
      <c r="O133" s="22"/>
      <c r="P133" s="22"/>
      <c r="Q133" s="22"/>
      <c r="T133" s="22"/>
      <c r="U133" s="22"/>
      <c r="V133" s="22"/>
      <c r="W133" s="22"/>
      <c r="X133" s="22"/>
      <c r="Y133" s="22"/>
    </row>
    <row r="134">
      <c r="A134" s="22"/>
      <c r="L134" s="22"/>
      <c r="N134" s="22"/>
      <c r="O134" s="22"/>
      <c r="P134" s="22"/>
      <c r="Q134" s="22"/>
      <c r="T134" s="22"/>
      <c r="U134" s="22"/>
      <c r="V134" s="22"/>
      <c r="W134" s="22"/>
      <c r="X134" s="22"/>
      <c r="Y134" s="22"/>
    </row>
    <row r="135">
      <c r="A135" s="22"/>
      <c r="L135" s="22"/>
      <c r="N135" s="22"/>
      <c r="O135" s="22"/>
      <c r="P135" s="22"/>
      <c r="Q135" s="22"/>
      <c r="T135" s="22"/>
      <c r="U135" s="22"/>
      <c r="V135" s="22"/>
      <c r="W135" s="22"/>
      <c r="X135" s="22"/>
      <c r="Y135" s="22"/>
    </row>
    <row r="136">
      <c r="A136" s="22"/>
      <c r="L136" s="22"/>
      <c r="N136" s="22"/>
      <c r="O136" s="22"/>
      <c r="P136" s="22"/>
      <c r="Q136" s="22"/>
      <c r="T136" s="22"/>
      <c r="U136" s="22"/>
      <c r="V136" s="22"/>
      <c r="W136" s="22"/>
      <c r="X136" s="22"/>
      <c r="Y136" s="22"/>
    </row>
    <row r="137">
      <c r="A137" s="22"/>
      <c r="L137" s="22"/>
      <c r="N137" s="22"/>
      <c r="O137" s="22"/>
      <c r="P137" s="22"/>
      <c r="Q137" s="22"/>
      <c r="T137" s="22"/>
      <c r="U137" s="22"/>
      <c r="V137" s="22"/>
      <c r="W137" s="22"/>
      <c r="X137" s="22"/>
      <c r="Y137" s="22"/>
    </row>
    <row r="138">
      <c r="A138" s="22"/>
      <c r="L138" s="22"/>
      <c r="N138" s="22"/>
      <c r="O138" s="22"/>
      <c r="P138" s="22"/>
      <c r="Q138" s="22"/>
      <c r="T138" s="22"/>
      <c r="U138" s="22"/>
      <c r="V138" s="22"/>
      <c r="W138" s="22"/>
      <c r="X138" s="22"/>
      <c r="Y138" s="22"/>
    </row>
    <row r="139">
      <c r="A139" s="22"/>
      <c r="L139" s="22"/>
      <c r="N139" s="22"/>
      <c r="O139" s="22"/>
      <c r="P139" s="22"/>
      <c r="Q139" s="22"/>
      <c r="T139" s="22"/>
      <c r="U139" s="22"/>
      <c r="V139" s="22"/>
      <c r="W139" s="22"/>
      <c r="X139" s="22"/>
      <c r="Y139" s="22"/>
    </row>
    <row r="140">
      <c r="A140" s="22"/>
      <c r="L140" s="22"/>
      <c r="N140" s="22"/>
      <c r="O140" s="22"/>
      <c r="P140" s="22"/>
      <c r="Q140" s="22"/>
      <c r="T140" s="22"/>
      <c r="U140" s="22"/>
      <c r="V140" s="22"/>
      <c r="W140" s="22"/>
      <c r="X140" s="22"/>
      <c r="Y140" s="22"/>
    </row>
    <row r="141">
      <c r="A141" s="22"/>
      <c r="L141" s="22"/>
      <c r="N141" s="22"/>
      <c r="O141" s="22"/>
      <c r="P141" s="22"/>
      <c r="Q141" s="22"/>
      <c r="T141" s="22"/>
      <c r="U141" s="22"/>
      <c r="V141" s="22"/>
      <c r="W141" s="22"/>
      <c r="X141" s="22"/>
      <c r="Y141" s="22"/>
    </row>
    <row r="142">
      <c r="A142" s="22"/>
      <c r="L142" s="22"/>
      <c r="N142" s="22"/>
      <c r="O142" s="22"/>
      <c r="P142" s="22"/>
      <c r="Q142" s="22"/>
      <c r="T142" s="22"/>
      <c r="U142" s="22"/>
      <c r="V142" s="22"/>
      <c r="W142" s="22"/>
      <c r="X142" s="22"/>
      <c r="Y142" s="22"/>
    </row>
    <row r="143">
      <c r="A143" s="22"/>
      <c r="L143" s="22"/>
      <c r="N143" s="22"/>
      <c r="O143" s="22"/>
      <c r="P143" s="22"/>
      <c r="Q143" s="22"/>
      <c r="T143" s="22"/>
      <c r="U143" s="22"/>
      <c r="V143" s="22"/>
      <c r="W143" s="22"/>
      <c r="X143" s="22"/>
      <c r="Y143" s="22"/>
    </row>
    <row r="144">
      <c r="A144" s="22"/>
      <c r="L144" s="22"/>
      <c r="N144" s="22"/>
      <c r="O144" s="22"/>
      <c r="P144" s="22"/>
      <c r="Q144" s="22"/>
      <c r="T144" s="22"/>
      <c r="U144" s="22"/>
      <c r="V144" s="22"/>
      <c r="W144" s="22"/>
      <c r="X144" s="22"/>
      <c r="Y144" s="22"/>
    </row>
    <row r="145">
      <c r="A145" s="22"/>
      <c r="L145" s="22"/>
      <c r="N145" s="22"/>
      <c r="O145" s="22"/>
      <c r="P145" s="22"/>
      <c r="Q145" s="22"/>
      <c r="T145" s="22"/>
      <c r="U145" s="22"/>
      <c r="V145" s="22"/>
      <c r="W145" s="22"/>
      <c r="X145" s="22"/>
      <c r="Y145" s="22"/>
    </row>
    <row r="146">
      <c r="A146" s="22"/>
      <c r="L146" s="22"/>
      <c r="N146" s="22"/>
      <c r="O146" s="22"/>
      <c r="P146" s="22"/>
      <c r="Q146" s="22"/>
      <c r="T146" s="22"/>
      <c r="U146" s="22"/>
      <c r="V146" s="22"/>
      <c r="W146" s="22"/>
      <c r="X146" s="22"/>
      <c r="Y146" s="22"/>
    </row>
    <row r="147">
      <c r="A147" s="22"/>
      <c r="L147" s="22"/>
      <c r="N147" s="22"/>
      <c r="O147" s="22"/>
      <c r="P147" s="22"/>
      <c r="Q147" s="22"/>
      <c r="T147" s="22"/>
      <c r="U147" s="22"/>
      <c r="V147" s="22"/>
      <c r="W147" s="22"/>
      <c r="X147" s="22"/>
      <c r="Y147" s="22"/>
    </row>
    <row r="148">
      <c r="A148" s="22"/>
      <c r="L148" s="22"/>
      <c r="N148" s="22"/>
      <c r="O148" s="22"/>
      <c r="P148" s="22"/>
      <c r="Q148" s="22"/>
      <c r="T148" s="22"/>
      <c r="U148" s="22"/>
      <c r="V148" s="22"/>
      <c r="W148" s="22"/>
      <c r="X148" s="22"/>
      <c r="Y148" s="22"/>
    </row>
    <row r="149">
      <c r="A149" s="22"/>
      <c r="L149" s="22"/>
      <c r="N149" s="22"/>
      <c r="O149" s="22"/>
      <c r="P149" s="22"/>
      <c r="Q149" s="22"/>
      <c r="T149" s="22"/>
      <c r="U149" s="22"/>
      <c r="V149" s="22"/>
      <c r="W149" s="22"/>
      <c r="X149" s="22"/>
      <c r="Y149" s="22"/>
    </row>
    <row r="150">
      <c r="A150" s="22"/>
      <c r="L150" s="22"/>
      <c r="N150" s="22"/>
      <c r="O150" s="22"/>
      <c r="P150" s="22"/>
      <c r="Q150" s="22"/>
      <c r="T150" s="22"/>
      <c r="U150" s="22"/>
      <c r="V150" s="22"/>
      <c r="W150" s="22"/>
      <c r="X150" s="22"/>
      <c r="Y150" s="22"/>
    </row>
    <row r="151">
      <c r="A151" s="22"/>
      <c r="L151" s="22"/>
      <c r="N151" s="22"/>
      <c r="O151" s="22"/>
      <c r="P151" s="22"/>
      <c r="Q151" s="22"/>
      <c r="T151" s="22"/>
      <c r="U151" s="22"/>
      <c r="V151" s="22"/>
      <c r="W151" s="22"/>
      <c r="X151" s="22"/>
      <c r="Y151" s="22"/>
    </row>
    <row r="152">
      <c r="A152" s="22"/>
      <c r="L152" s="22"/>
      <c r="N152" s="22"/>
      <c r="O152" s="22"/>
      <c r="P152" s="22"/>
      <c r="Q152" s="22"/>
      <c r="T152" s="22"/>
      <c r="U152" s="22"/>
      <c r="V152" s="22"/>
      <c r="W152" s="22"/>
      <c r="X152" s="22"/>
      <c r="Y152" s="22"/>
    </row>
    <row r="153">
      <c r="A153" s="22"/>
      <c r="L153" s="22"/>
      <c r="N153" s="22"/>
      <c r="O153" s="22"/>
      <c r="P153" s="22"/>
      <c r="Q153" s="22"/>
      <c r="T153" s="22"/>
      <c r="U153" s="22"/>
      <c r="V153" s="22"/>
      <c r="W153" s="22"/>
      <c r="X153" s="22"/>
      <c r="Y153" s="22"/>
    </row>
    <row r="154">
      <c r="A154" s="22"/>
      <c r="L154" s="22"/>
      <c r="N154" s="22"/>
      <c r="O154" s="22"/>
      <c r="P154" s="22"/>
      <c r="Q154" s="22"/>
      <c r="T154" s="22"/>
      <c r="U154" s="22"/>
      <c r="V154" s="22"/>
      <c r="W154" s="22"/>
      <c r="X154" s="22"/>
      <c r="Y154" s="22"/>
    </row>
    <row r="155">
      <c r="A155" s="22"/>
      <c r="L155" s="22"/>
      <c r="N155" s="22"/>
      <c r="O155" s="22"/>
      <c r="P155" s="22"/>
      <c r="Q155" s="22"/>
      <c r="T155" s="22"/>
      <c r="U155" s="22"/>
      <c r="V155" s="22"/>
      <c r="W155" s="22"/>
      <c r="X155" s="22"/>
      <c r="Y155" s="22"/>
    </row>
    <row r="156">
      <c r="A156" s="22"/>
      <c r="L156" s="22"/>
      <c r="N156" s="22"/>
      <c r="O156" s="22"/>
      <c r="P156" s="22"/>
      <c r="Q156" s="22"/>
      <c r="T156" s="22"/>
      <c r="U156" s="22"/>
      <c r="V156" s="22"/>
      <c r="W156" s="22"/>
      <c r="X156" s="22"/>
      <c r="Y156" s="22"/>
    </row>
    <row r="157">
      <c r="A157" s="22"/>
      <c r="L157" s="22"/>
      <c r="N157" s="22"/>
      <c r="O157" s="22"/>
      <c r="P157" s="22"/>
      <c r="Q157" s="22"/>
      <c r="T157" s="22"/>
      <c r="U157" s="22"/>
      <c r="V157" s="22"/>
      <c r="W157" s="22"/>
      <c r="X157" s="22"/>
      <c r="Y157" s="22"/>
    </row>
    <row r="158">
      <c r="A158" s="22"/>
      <c r="L158" s="22"/>
      <c r="N158" s="22"/>
      <c r="O158" s="22"/>
      <c r="P158" s="22"/>
      <c r="Q158" s="22"/>
      <c r="T158" s="22"/>
      <c r="U158" s="22"/>
      <c r="V158" s="22"/>
      <c r="W158" s="22"/>
      <c r="X158" s="22"/>
      <c r="Y158" s="22"/>
    </row>
    <row r="159">
      <c r="A159" s="22"/>
      <c r="L159" s="22"/>
      <c r="N159" s="22"/>
      <c r="O159" s="22"/>
      <c r="P159" s="22"/>
      <c r="Q159" s="22"/>
      <c r="T159" s="22"/>
      <c r="U159" s="22"/>
      <c r="V159" s="22"/>
      <c r="W159" s="22"/>
      <c r="X159" s="22"/>
      <c r="Y159" s="22"/>
    </row>
    <row r="160">
      <c r="A160" s="22"/>
      <c r="L160" s="22"/>
      <c r="N160" s="22"/>
      <c r="O160" s="22"/>
      <c r="P160" s="22"/>
      <c r="Q160" s="22"/>
      <c r="T160" s="22"/>
      <c r="U160" s="22"/>
      <c r="V160" s="22"/>
      <c r="W160" s="22"/>
      <c r="X160" s="22"/>
      <c r="Y160" s="22"/>
    </row>
    <row r="161">
      <c r="A161" s="22"/>
      <c r="L161" s="22"/>
      <c r="N161" s="22"/>
      <c r="O161" s="22"/>
      <c r="P161" s="22"/>
      <c r="Q161" s="22"/>
      <c r="T161" s="22"/>
      <c r="U161" s="22"/>
      <c r="V161" s="22"/>
      <c r="W161" s="22"/>
      <c r="X161" s="22"/>
      <c r="Y161" s="22"/>
    </row>
    <row r="162">
      <c r="A162" s="22"/>
      <c r="L162" s="22"/>
      <c r="N162" s="22"/>
      <c r="O162" s="22"/>
      <c r="P162" s="22"/>
      <c r="Q162" s="22"/>
      <c r="T162" s="22"/>
      <c r="U162" s="22"/>
      <c r="V162" s="22"/>
      <c r="W162" s="22"/>
      <c r="X162" s="22"/>
      <c r="Y162" s="22"/>
    </row>
    <row r="163">
      <c r="A163" s="22"/>
      <c r="L163" s="22"/>
      <c r="N163" s="22"/>
      <c r="O163" s="22"/>
      <c r="P163" s="22"/>
      <c r="Q163" s="22"/>
      <c r="T163" s="22"/>
      <c r="U163" s="22"/>
      <c r="V163" s="22"/>
      <c r="W163" s="22"/>
      <c r="X163" s="22"/>
      <c r="Y163" s="22"/>
    </row>
    <row r="164">
      <c r="A164" s="22"/>
      <c r="L164" s="22"/>
      <c r="N164" s="22"/>
      <c r="O164" s="22"/>
      <c r="P164" s="22"/>
      <c r="Q164" s="22"/>
      <c r="T164" s="22"/>
      <c r="U164" s="22"/>
      <c r="V164" s="22"/>
      <c r="W164" s="22"/>
      <c r="X164" s="22"/>
      <c r="Y164" s="22"/>
    </row>
    <row r="165">
      <c r="A165" s="22"/>
      <c r="L165" s="22"/>
      <c r="N165" s="22"/>
      <c r="O165" s="22"/>
      <c r="P165" s="22"/>
      <c r="Q165" s="22"/>
      <c r="T165" s="22"/>
      <c r="U165" s="22"/>
      <c r="V165" s="22"/>
      <c r="W165" s="22"/>
      <c r="X165" s="22"/>
      <c r="Y165" s="22"/>
    </row>
    <row r="166">
      <c r="A166" s="22"/>
      <c r="L166" s="22"/>
      <c r="N166" s="22"/>
      <c r="O166" s="22"/>
      <c r="P166" s="22"/>
      <c r="Q166" s="22"/>
      <c r="T166" s="22"/>
      <c r="U166" s="22"/>
      <c r="V166" s="22"/>
      <c r="W166" s="22"/>
      <c r="X166" s="22"/>
      <c r="Y166" s="22"/>
    </row>
    <row r="167">
      <c r="A167" s="22"/>
      <c r="L167" s="22"/>
      <c r="N167" s="22"/>
      <c r="O167" s="22"/>
      <c r="P167" s="22"/>
      <c r="Q167" s="22"/>
      <c r="T167" s="22"/>
      <c r="U167" s="22"/>
      <c r="V167" s="22"/>
      <c r="W167" s="22"/>
      <c r="X167" s="22"/>
      <c r="Y167" s="22"/>
    </row>
    <row r="168">
      <c r="A168" s="22"/>
      <c r="L168" s="22"/>
      <c r="N168" s="22"/>
      <c r="O168" s="22"/>
      <c r="P168" s="22"/>
      <c r="Q168" s="22"/>
      <c r="T168" s="22"/>
      <c r="U168" s="22"/>
      <c r="V168" s="22"/>
      <c r="W168" s="22"/>
      <c r="X168" s="22"/>
      <c r="Y168" s="22"/>
    </row>
    <row r="169">
      <c r="A169" s="22"/>
      <c r="L169" s="22"/>
      <c r="N169" s="22"/>
      <c r="O169" s="22"/>
      <c r="P169" s="22"/>
      <c r="Q169" s="22"/>
      <c r="T169" s="22"/>
      <c r="U169" s="22"/>
      <c r="V169" s="22"/>
      <c r="W169" s="22"/>
      <c r="X169" s="22"/>
      <c r="Y169" s="22"/>
    </row>
    <row r="170">
      <c r="A170" s="22"/>
      <c r="L170" s="22"/>
      <c r="N170" s="22"/>
      <c r="O170" s="22"/>
      <c r="P170" s="22"/>
      <c r="Q170" s="22"/>
      <c r="T170" s="22"/>
      <c r="U170" s="22"/>
      <c r="V170" s="22"/>
      <c r="W170" s="22"/>
      <c r="X170" s="22"/>
      <c r="Y170" s="22"/>
    </row>
    <row r="171">
      <c r="A171" s="22"/>
      <c r="L171" s="22"/>
      <c r="N171" s="22"/>
      <c r="O171" s="22"/>
      <c r="P171" s="22"/>
      <c r="Q171" s="22"/>
      <c r="T171" s="22"/>
      <c r="U171" s="22"/>
      <c r="V171" s="22"/>
      <c r="W171" s="22"/>
      <c r="X171" s="22"/>
      <c r="Y171" s="22"/>
    </row>
    <row r="172">
      <c r="A172" s="22"/>
      <c r="L172" s="22"/>
      <c r="N172" s="22"/>
      <c r="O172" s="22"/>
      <c r="P172" s="22"/>
      <c r="Q172" s="22"/>
      <c r="T172" s="22"/>
      <c r="U172" s="22"/>
      <c r="V172" s="22"/>
      <c r="W172" s="22"/>
      <c r="X172" s="22"/>
      <c r="Y172" s="22"/>
    </row>
    <row r="173">
      <c r="A173" s="22"/>
      <c r="L173" s="22"/>
      <c r="N173" s="22"/>
      <c r="O173" s="22"/>
      <c r="P173" s="22"/>
      <c r="Q173" s="22"/>
      <c r="T173" s="22"/>
      <c r="U173" s="22"/>
      <c r="V173" s="22"/>
      <c r="W173" s="22"/>
      <c r="X173" s="22"/>
      <c r="Y173" s="22"/>
    </row>
    <row r="174">
      <c r="A174" s="22"/>
      <c r="L174" s="22"/>
      <c r="N174" s="22"/>
      <c r="O174" s="22"/>
      <c r="P174" s="22"/>
      <c r="Q174" s="22"/>
      <c r="T174" s="22"/>
      <c r="U174" s="22"/>
      <c r="V174" s="22"/>
      <c r="W174" s="22"/>
      <c r="X174" s="22"/>
      <c r="Y174" s="22"/>
    </row>
    <row r="175">
      <c r="A175" s="22"/>
      <c r="L175" s="22"/>
      <c r="N175" s="22"/>
      <c r="O175" s="22"/>
      <c r="P175" s="22"/>
      <c r="Q175" s="22"/>
      <c r="T175" s="22"/>
      <c r="U175" s="22"/>
      <c r="V175" s="22"/>
      <c r="W175" s="22"/>
      <c r="X175" s="22"/>
      <c r="Y175" s="22"/>
    </row>
    <row r="176">
      <c r="A176" s="22"/>
      <c r="L176" s="22"/>
      <c r="N176" s="22"/>
      <c r="O176" s="22"/>
      <c r="P176" s="22"/>
      <c r="Q176" s="22"/>
      <c r="T176" s="22"/>
      <c r="U176" s="22"/>
      <c r="V176" s="22"/>
      <c r="W176" s="22"/>
      <c r="X176" s="22"/>
      <c r="Y176" s="22"/>
    </row>
    <row r="177">
      <c r="A177" s="22"/>
      <c r="L177" s="22"/>
      <c r="N177" s="22"/>
      <c r="O177" s="22"/>
      <c r="P177" s="22"/>
      <c r="Q177" s="22"/>
      <c r="T177" s="22"/>
      <c r="U177" s="22"/>
      <c r="V177" s="22"/>
      <c r="W177" s="22"/>
      <c r="X177" s="22"/>
      <c r="Y177" s="22"/>
    </row>
    <row r="178">
      <c r="A178" s="22"/>
      <c r="L178" s="22"/>
      <c r="N178" s="22"/>
      <c r="O178" s="22"/>
      <c r="P178" s="22"/>
      <c r="Q178" s="22"/>
      <c r="T178" s="22"/>
      <c r="U178" s="22"/>
      <c r="V178" s="22"/>
      <c r="W178" s="22"/>
      <c r="X178" s="22"/>
      <c r="Y178" s="22"/>
    </row>
    <row r="179">
      <c r="A179" s="22"/>
      <c r="L179" s="22"/>
      <c r="N179" s="22"/>
      <c r="O179" s="22"/>
      <c r="P179" s="22"/>
      <c r="Q179" s="22"/>
      <c r="T179" s="22"/>
      <c r="U179" s="22"/>
      <c r="V179" s="22"/>
      <c r="W179" s="22"/>
      <c r="X179" s="22"/>
      <c r="Y179" s="22"/>
    </row>
    <row r="180">
      <c r="A180" s="22"/>
      <c r="L180" s="22"/>
      <c r="N180" s="22"/>
      <c r="O180" s="22"/>
      <c r="P180" s="22"/>
      <c r="Q180" s="22"/>
      <c r="T180" s="22"/>
      <c r="U180" s="22"/>
      <c r="V180" s="22"/>
      <c r="W180" s="22"/>
      <c r="X180" s="22"/>
      <c r="Y180" s="22"/>
    </row>
    <row r="181">
      <c r="A181" s="22"/>
      <c r="L181" s="22"/>
      <c r="N181" s="22"/>
      <c r="O181" s="22"/>
      <c r="P181" s="22"/>
      <c r="Q181" s="22"/>
      <c r="T181" s="22"/>
      <c r="U181" s="22"/>
      <c r="V181" s="22"/>
      <c r="W181" s="22"/>
      <c r="X181" s="22"/>
      <c r="Y181" s="22"/>
    </row>
    <row r="182">
      <c r="A182" s="22"/>
      <c r="L182" s="22"/>
      <c r="N182" s="22"/>
      <c r="O182" s="22"/>
      <c r="P182" s="22"/>
      <c r="Q182" s="22"/>
      <c r="T182" s="22"/>
      <c r="U182" s="22"/>
      <c r="V182" s="22"/>
      <c r="W182" s="22"/>
      <c r="X182" s="22"/>
      <c r="Y182" s="22"/>
    </row>
    <row r="183">
      <c r="A183" s="22"/>
      <c r="L183" s="22"/>
      <c r="N183" s="22"/>
      <c r="O183" s="22"/>
      <c r="P183" s="22"/>
      <c r="Q183" s="22"/>
      <c r="T183" s="22"/>
      <c r="U183" s="22"/>
      <c r="V183" s="22"/>
      <c r="W183" s="22"/>
      <c r="X183" s="22"/>
      <c r="Y183" s="22"/>
    </row>
    <row r="184">
      <c r="A184" s="22"/>
      <c r="L184" s="22"/>
      <c r="N184" s="22"/>
      <c r="O184" s="22"/>
      <c r="P184" s="22"/>
      <c r="Q184" s="22"/>
      <c r="T184" s="22"/>
      <c r="U184" s="22"/>
      <c r="V184" s="22"/>
      <c r="W184" s="22"/>
      <c r="X184" s="22"/>
      <c r="Y184" s="22"/>
    </row>
    <row r="185">
      <c r="A185" s="22"/>
      <c r="L185" s="22"/>
      <c r="N185" s="22"/>
      <c r="O185" s="22"/>
      <c r="P185" s="22"/>
      <c r="Q185" s="22"/>
      <c r="T185" s="22"/>
      <c r="U185" s="22"/>
      <c r="V185" s="22"/>
      <c r="W185" s="22"/>
      <c r="X185" s="22"/>
      <c r="Y185" s="22"/>
    </row>
    <row r="186">
      <c r="A186" s="22"/>
      <c r="L186" s="22"/>
      <c r="N186" s="22"/>
      <c r="O186" s="22"/>
      <c r="P186" s="22"/>
      <c r="Q186" s="22"/>
      <c r="T186" s="22"/>
      <c r="U186" s="22"/>
      <c r="V186" s="22"/>
      <c r="W186" s="22"/>
      <c r="X186" s="22"/>
      <c r="Y186" s="22"/>
    </row>
    <row r="187">
      <c r="A187" s="22"/>
      <c r="L187" s="22"/>
      <c r="N187" s="22"/>
      <c r="O187" s="22"/>
      <c r="P187" s="22"/>
      <c r="Q187" s="22"/>
      <c r="T187" s="22"/>
      <c r="U187" s="22"/>
      <c r="V187" s="22"/>
      <c r="W187" s="22"/>
      <c r="X187" s="22"/>
      <c r="Y187" s="22"/>
    </row>
    <row r="188">
      <c r="A188" s="22"/>
      <c r="L188" s="22"/>
      <c r="N188" s="22"/>
      <c r="O188" s="22"/>
      <c r="P188" s="22"/>
      <c r="Q188" s="22"/>
      <c r="T188" s="22"/>
      <c r="U188" s="22"/>
      <c r="V188" s="22"/>
      <c r="W188" s="22"/>
      <c r="X188" s="22"/>
      <c r="Y188" s="22"/>
    </row>
    <row r="189">
      <c r="A189" s="22"/>
      <c r="L189" s="22"/>
      <c r="N189" s="22"/>
      <c r="O189" s="22"/>
      <c r="P189" s="22"/>
      <c r="Q189" s="22"/>
      <c r="T189" s="22"/>
      <c r="U189" s="22"/>
      <c r="V189" s="22"/>
      <c r="W189" s="22"/>
      <c r="X189" s="22"/>
      <c r="Y189" s="22"/>
    </row>
    <row r="190">
      <c r="A190" s="22"/>
      <c r="L190" s="22"/>
      <c r="N190" s="22"/>
      <c r="O190" s="22"/>
      <c r="P190" s="22"/>
      <c r="Q190" s="22"/>
      <c r="T190" s="22"/>
      <c r="U190" s="22"/>
      <c r="V190" s="22"/>
      <c r="W190" s="22"/>
      <c r="X190" s="22"/>
      <c r="Y190" s="22"/>
    </row>
    <row r="191">
      <c r="A191" s="22"/>
      <c r="L191" s="22"/>
      <c r="N191" s="22"/>
      <c r="O191" s="22"/>
      <c r="P191" s="22"/>
      <c r="Q191" s="22"/>
      <c r="T191" s="22"/>
      <c r="U191" s="22"/>
      <c r="V191" s="22"/>
      <c r="W191" s="22"/>
      <c r="X191" s="22"/>
      <c r="Y191" s="22"/>
    </row>
    <row r="192">
      <c r="A192" s="22"/>
      <c r="L192" s="22"/>
      <c r="N192" s="22"/>
      <c r="O192" s="22"/>
      <c r="P192" s="22"/>
      <c r="Q192" s="22"/>
      <c r="T192" s="22"/>
      <c r="U192" s="22"/>
      <c r="V192" s="22"/>
      <c r="W192" s="22"/>
      <c r="X192" s="22"/>
      <c r="Y192" s="22"/>
    </row>
    <row r="193">
      <c r="A193" s="22"/>
      <c r="L193" s="22"/>
      <c r="N193" s="22"/>
      <c r="O193" s="22"/>
      <c r="P193" s="22"/>
      <c r="Q193" s="22"/>
      <c r="T193" s="22"/>
      <c r="U193" s="22"/>
      <c r="V193" s="22"/>
      <c r="W193" s="22"/>
      <c r="X193" s="22"/>
      <c r="Y193" s="22"/>
    </row>
    <row r="194">
      <c r="A194" s="22"/>
      <c r="L194" s="22"/>
      <c r="N194" s="22"/>
      <c r="O194" s="22"/>
      <c r="P194" s="22"/>
      <c r="Q194" s="22"/>
      <c r="T194" s="22"/>
      <c r="U194" s="22"/>
      <c r="V194" s="22"/>
      <c r="W194" s="22"/>
      <c r="X194" s="22"/>
      <c r="Y194" s="22"/>
    </row>
    <row r="195">
      <c r="A195" s="22"/>
      <c r="L195" s="22"/>
      <c r="N195" s="22"/>
      <c r="O195" s="22"/>
      <c r="P195" s="22"/>
      <c r="Q195" s="22"/>
      <c r="T195" s="22"/>
      <c r="U195" s="22"/>
      <c r="V195" s="22"/>
      <c r="W195" s="22"/>
      <c r="X195" s="22"/>
      <c r="Y195" s="22"/>
    </row>
    <row r="196">
      <c r="A196" s="22"/>
      <c r="L196" s="22"/>
      <c r="N196" s="22"/>
      <c r="O196" s="22"/>
      <c r="P196" s="22"/>
      <c r="Q196" s="22"/>
      <c r="T196" s="22"/>
      <c r="U196" s="22"/>
      <c r="V196" s="22"/>
      <c r="W196" s="22"/>
      <c r="X196" s="22"/>
      <c r="Y196" s="22"/>
    </row>
    <row r="197">
      <c r="A197" s="22"/>
      <c r="L197" s="22"/>
      <c r="N197" s="22"/>
      <c r="O197" s="22"/>
      <c r="P197" s="22"/>
      <c r="Q197" s="22"/>
      <c r="T197" s="22"/>
      <c r="U197" s="22"/>
      <c r="V197" s="22"/>
      <c r="W197" s="22"/>
      <c r="X197" s="22"/>
      <c r="Y197" s="22"/>
    </row>
    <row r="198">
      <c r="A198" s="22"/>
      <c r="L198" s="22"/>
      <c r="N198" s="22"/>
      <c r="O198" s="22"/>
      <c r="P198" s="22"/>
      <c r="Q198" s="22"/>
      <c r="T198" s="22"/>
      <c r="U198" s="22"/>
      <c r="V198" s="22"/>
      <c r="W198" s="22"/>
      <c r="X198" s="22"/>
      <c r="Y198" s="22"/>
    </row>
    <row r="199">
      <c r="A199" s="22"/>
      <c r="L199" s="22"/>
      <c r="N199" s="22"/>
      <c r="O199" s="22"/>
      <c r="P199" s="22"/>
      <c r="Q199" s="22"/>
      <c r="T199" s="22"/>
      <c r="U199" s="22"/>
      <c r="V199" s="22"/>
      <c r="W199" s="22"/>
      <c r="X199" s="22"/>
      <c r="Y199" s="22"/>
    </row>
    <row r="200">
      <c r="A200" s="22"/>
      <c r="L200" s="22"/>
      <c r="N200" s="22"/>
      <c r="O200" s="22"/>
      <c r="P200" s="22"/>
      <c r="Q200" s="22"/>
      <c r="T200" s="22"/>
      <c r="U200" s="22"/>
      <c r="V200" s="22"/>
      <c r="W200" s="22"/>
      <c r="X200" s="22"/>
      <c r="Y200" s="22"/>
    </row>
    <row r="201">
      <c r="A201" s="22"/>
      <c r="L201" s="22"/>
      <c r="N201" s="22"/>
      <c r="O201" s="22"/>
      <c r="P201" s="22"/>
      <c r="Q201" s="22"/>
      <c r="T201" s="22"/>
      <c r="U201" s="22"/>
      <c r="V201" s="22"/>
      <c r="W201" s="22"/>
      <c r="X201" s="22"/>
      <c r="Y201" s="22"/>
    </row>
    <row r="202">
      <c r="A202" s="22"/>
      <c r="L202" s="22"/>
      <c r="N202" s="22"/>
      <c r="O202" s="22"/>
      <c r="P202" s="22"/>
      <c r="Q202" s="22"/>
      <c r="T202" s="22"/>
      <c r="U202" s="22"/>
      <c r="V202" s="22"/>
      <c r="W202" s="22"/>
      <c r="X202" s="22"/>
      <c r="Y202" s="22"/>
    </row>
    <row r="203">
      <c r="A203" s="22"/>
      <c r="L203" s="22"/>
      <c r="N203" s="22"/>
      <c r="O203" s="22"/>
      <c r="P203" s="22"/>
      <c r="Q203" s="22"/>
      <c r="T203" s="22"/>
      <c r="U203" s="22"/>
      <c r="V203" s="22"/>
      <c r="W203" s="22"/>
      <c r="X203" s="22"/>
      <c r="Y203" s="22"/>
    </row>
    <row r="204">
      <c r="A204" s="22"/>
      <c r="L204" s="22"/>
      <c r="N204" s="22"/>
      <c r="O204" s="22"/>
      <c r="P204" s="22"/>
      <c r="Q204" s="22"/>
      <c r="T204" s="22"/>
      <c r="U204" s="22"/>
      <c r="V204" s="22"/>
      <c r="W204" s="22"/>
      <c r="X204" s="22"/>
      <c r="Y204" s="22"/>
    </row>
    <row r="205">
      <c r="A205" s="22"/>
      <c r="L205" s="22"/>
      <c r="N205" s="22"/>
      <c r="O205" s="22"/>
      <c r="P205" s="22"/>
      <c r="Q205" s="22"/>
      <c r="T205" s="22"/>
      <c r="U205" s="22"/>
      <c r="V205" s="22"/>
      <c r="W205" s="22"/>
      <c r="X205" s="22"/>
      <c r="Y205" s="22"/>
    </row>
    <row r="206">
      <c r="A206" s="22"/>
      <c r="L206" s="22"/>
      <c r="N206" s="22"/>
      <c r="O206" s="22"/>
      <c r="P206" s="22"/>
      <c r="Q206" s="22"/>
      <c r="T206" s="22"/>
      <c r="U206" s="22"/>
      <c r="V206" s="22"/>
      <c r="W206" s="22"/>
      <c r="X206" s="22"/>
      <c r="Y206" s="22"/>
    </row>
    <row r="207">
      <c r="A207" s="22"/>
      <c r="L207" s="22"/>
      <c r="N207" s="22"/>
      <c r="O207" s="22"/>
      <c r="P207" s="22"/>
      <c r="Q207" s="22"/>
      <c r="T207" s="22"/>
      <c r="U207" s="22"/>
      <c r="V207" s="22"/>
      <c r="W207" s="22"/>
      <c r="X207" s="22"/>
      <c r="Y207" s="22"/>
    </row>
    <row r="208">
      <c r="A208" s="22"/>
      <c r="L208" s="22"/>
      <c r="N208" s="22"/>
      <c r="O208" s="22"/>
      <c r="P208" s="22"/>
      <c r="Q208" s="22"/>
      <c r="T208" s="22"/>
      <c r="U208" s="22"/>
      <c r="V208" s="22"/>
      <c r="W208" s="22"/>
      <c r="X208" s="22"/>
      <c r="Y208" s="22"/>
    </row>
    <row r="209">
      <c r="A209" s="22"/>
      <c r="L209" s="22"/>
      <c r="N209" s="22"/>
      <c r="O209" s="22"/>
      <c r="P209" s="22"/>
      <c r="Q209" s="22"/>
      <c r="T209" s="22"/>
      <c r="U209" s="22"/>
      <c r="V209" s="22"/>
      <c r="W209" s="22"/>
      <c r="X209" s="22"/>
      <c r="Y209" s="22"/>
    </row>
    <row r="210">
      <c r="A210" s="22"/>
      <c r="L210" s="22"/>
      <c r="N210" s="22"/>
      <c r="O210" s="22"/>
      <c r="P210" s="22"/>
      <c r="Q210" s="22"/>
      <c r="T210" s="22"/>
      <c r="U210" s="22"/>
      <c r="V210" s="22"/>
      <c r="W210" s="22"/>
      <c r="X210" s="22"/>
      <c r="Y210" s="22"/>
    </row>
    <row r="211">
      <c r="A211" s="22"/>
      <c r="L211" s="22"/>
      <c r="N211" s="22"/>
      <c r="O211" s="22"/>
      <c r="P211" s="22"/>
      <c r="Q211" s="22"/>
      <c r="T211" s="22"/>
      <c r="U211" s="22"/>
      <c r="V211" s="22"/>
      <c r="W211" s="22"/>
      <c r="X211" s="22"/>
      <c r="Y211" s="22"/>
    </row>
    <row r="212">
      <c r="A212" s="22"/>
      <c r="L212" s="22"/>
      <c r="N212" s="22"/>
      <c r="O212" s="22"/>
      <c r="P212" s="22"/>
      <c r="Q212" s="22"/>
      <c r="T212" s="22"/>
      <c r="U212" s="22"/>
      <c r="V212" s="22"/>
      <c r="W212" s="22"/>
      <c r="X212" s="22"/>
      <c r="Y212" s="22"/>
    </row>
    <row r="213">
      <c r="A213" s="22"/>
      <c r="L213" s="22"/>
      <c r="N213" s="22"/>
      <c r="O213" s="22"/>
      <c r="P213" s="22"/>
      <c r="Q213" s="22"/>
      <c r="T213" s="22"/>
      <c r="U213" s="22"/>
      <c r="V213" s="22"/>
      <c r="W213" s="22"/>
      <c r="X213" s="22"/>
      <c r="Y213" s="22"/>
    </row>
    <row r="214">
      <c r="A214" s="22"/>
      <c r="L214" s="22"/>
      <c r="N214" s="22"/>
      <c r="O214" s="22"/>
      <c r="P214" s="22"/>
      <c r="Q214" s="22"/>
      <c r="T214" s="22"/>
      <c r="U214" s="22"/>
      <c r="V214" s="22"/>
      <c r="W214" s="22"/>
      <c r="X214" s="22"/>
      <c r="Y214" s="22"/>
    </row>
    <row r="215">
      <c r="A215" s="22"/>
      <c r="L215" s="22"/>
      <c r="N215" s="22"/>
      <c r="O215" s="22"/>
      <c r="P215" s="22"/>
      <c r="Q215" s="22"/>
      <c r="T215" s="22"/>
      <c r="U215" s="22"/>
      <c r="V215" s="22"/>
      <c r="W215" s="22"/>
      <c r="X215" s="22"/>
      <c r="Y215" s="22"/>
    </row>
    <row r="216">
      <c r="A216" s="22"/>
      <c r="L216" s="22"/>
      <c r="N216" s="22"/>
      <c r="O216" s="22"/>
      <c r="P216" s="22"/>
      <c r="Q216" s="22"/>
      <c r="T216" s="22"/>
      <c r="U216" s="22"/>
      <c r="V216" s="22"/>
      <c r="W216" s="22"/>
      <c r="X216" s="22"/>
      <c r="Y216" s="22"/>
    </row>
    <row r="217">
      <c r="A217" s="22"/>
      <c r="L217" s="22"/>
      <c r="N217" s="22"/>
      <c r="O217" s="22"/>
      <c r="P217" s="22"/>
      <c r="Q217" s="22"/>
      <c r="T217" s="22"/>
      <c r="U217" s="22"/>
      <c r="V217" s="22"/>
      <c r="W217" s="22"/>
      <c r="X217" s="22"/>
      <c r="Y217" s="22"/>
    </row>
    <row r="218">
      <c r="A218" s="22"/>
      <c r="L218" s="22"/>
      <c r="N218" s="22"/>
      <c r="O218" s="22"/>
      <c r="P218" s="22"/>
      <c r="Q218" s="22"/>
      <c r="T218" s="22"/>
      <c r="U218" s="22"/>
      <c r="V218" s="22"/>
      <c r="W218" s="22"/>
      <c r="X218" s="22"/>
      <c r="Y218" s="22"/>
    </row>
    <row r="219">
      <c r="A219" s="22"/>
      <c r="L219" s="22"/>
      <c r="N219" s="22"/>
      <c r="O219" s="22"/>
      <c r="P219" s="22"/>
      <c r="Q219" s="22"/>
      <c r="T219" s="22"/>
      <c r="U219" s="22"/>
      <c r="V219" s="22"/>
      <c r="W219" s="22"/>
      <c r="X219" s="22"/>
      <c r="Y219" s="22"/>
    </row>
    <row r="220">
      <c r="A220" s="22"/>
      <c r="L220" s="22"/>
      <c r="N220" s="22"/>
      <c r="O220" s="22"/>
      <c r="P220" s="22"/>
      <c r="Q220" s="22"/>
      <c r="T220" s="22"/>
      <c r="U220" s="22"/>
      <c r="V220" s="22"/>
      <c r="W220" s="22"/>
      <c r="X220" s="22"/>
      <c r="Y220" s="22"/>
    </row>
    <row r="221">
      <c r="A221" s="22"/>
      <c r="L221" s="22"/>
      <c r="N221" s="22"/>
      <c r="O221" s="22"/>
      <c r="P221" s="22"/>
      <c r="Q221" s="22"/>
      <c r="T221" s="22"/>
      <c r="U221" s="22"/>
      <c r="V221" s="22"/>
      <c r="W221" s="22"/>
      <c r="X221" s="22"/>
      <c r="Y221" s="22"/>
    </row>
    <row r="222">
      <c r="A222" s="22"/>
      <c r="L222" s="22"/>
      <c r="N222" s="22"/>
      <c r="O222" s="22"/>
      <c r="P222" s="22"/>
      <c r="Q222" s="22"/>
      <c r="T222" s="22"/>
      <c r="U222" s="22"/>
      <c r="V222" s="22"/>
      <c r="W222" s="22"/>
      <c r="X222" s="22"/>
      <c r="Y222" s="22"/>
    </row>
    <row r="223">
      <c r="A223" s="22"/>
      <c r="L223" s="22"/>
      <c r="N223" s="22"/>
      <c r="O223" s="22"/>
      <c r="P223" s="22"/>
      <c r="Q223" s="22"/>
      <c r="T223" s="22"/>
      <c r="U223" s="22"/>
      <c r="V223" s="22"/>
      <c r="W223" s="22"/>
      <c r="X223" s="22"/>
      <c r="Y223" s="22"/>
    </row>
    <row r="224">
      <c r="A224" s="22"/>
      <c r="L224" s="22"/>
      <c r="N224" s="22"/>
      <c r="O224" s="22"/>
      <c r="P224" s="22"/>
      <c r="Q224" s="22"/>
      <c r="T224" s="22"/>
      <c r="U224" s="22"/>
      <c r="V224" s="22"/>
      <c r="W224" s="22"/>
      <c r="X224" s="22"/>
      <c r="Y224" s="22"/>
    </row>
    <row r="225">
      <c r="A225" s="22"/>
      <c r="L225" s="22"/>
      <c r="N225" s="22"/>
      <c r="O225" s="22"/>
      <c r="P225" s="22"/>
      <c r="Q225" s="22"/>
      <c r="T225" s="22"/>
      <c r="U225" s="22"/>
      <c r="V225" s="22"/>
      <c r="W225" s="22"/>
      <c r="X225" s="22"/>
      <c r="Y225" s="22"/>
    </row>
    <row r="226">
      <c r="A226" s="22"/>
      <c r="L226" s="22"/>
      <c r="N226" s="22"/>
      <c r="O226" s="22"/>
      <c r="P226" s="22"/>
      <c r="Q226" s="22"/>
      <c r="T226" s="22"/>
      <c r="U226" s="22"/>
      <c r="V226" s="22"/>
      <c r="W226" s="22"/>
      <c r="X226" s="22"/>
      <c r="Y226" s="22"/>
    </row>
    <row r="227">
      <c r="A227" s="22"/>
      <c r="L227" s="22"/>
      <c r="N227" s="22"/>
      <c r="O227" s="22"/>
      <c r="P227" s="22"/>
      <c r="Q227" s="22"/>
      <c r="T227" s="22"/>
      <c r="U227" s="22"/>
      <c r="V227" s="22"/>
      <c r="W227" s="22"/>
      <c r="X227" s="22"/>
      <c r="Y227" s="22"/>
    </row>
    <row r="228">
      <c r="A228" s="22"/>
      <c r="L228" s="22"/>
      <c r="N228" s="22"/>
      <c r="O228" s="22"/>
      <c r="P228" s="22"/>
      <c r="Q228" s="22"/>
      <c r="T228" s="22"/>
      <c r="U228" s="22"/>
      <c r="V228" s="22"/>
      <c r="W228" s="22"/>
      <c r="X228" s="22"/>
      <c r="Y228" s="22"/>
    </row>
    <row r="229">
      <c r="A229" s="22"/>
      <c r="L229" s="22"/>
      <c r="N229" s="22"/>
      <c r="O229" s="22"/>
      <c r="P229" s="22"/>
      <c r="Q229" s="22"/>
      <c r="T229" s="22"/>
      <c r="U229" s="22"/>
      <c r="V229" s="22"/>
      <c r="W229" s="22"/>
      <c r="X229" s="22"/>
      <c r="Y229" s="22"/>
    </row>
    <row r="230">
      <c r="A230" s="22"/>
      <c r="L230" s="22"/>
      <c r="N230" s="22"/>
      <c r="O230" s="22"/>
      <c r="P230" s="22"/>
      <c r="Q230" s="22"/>
      <c r="T230" s="22"/>
      <c r="U230" s="22"/>
      <c r="V230" s="22"/>
      <c r="W230" s="22"/>
      <c r="X230" s="22"/>
      <c r="Y230" s="22"/>
    </row>
    <row r="231">
      <c r="A231" s="22"/>
      <c r="L231" s="22"/>
      <c r="N231" s="22"/>
      <c r="O231" s="22"/>
      <c r="P231" s="22"/>
      <c r="Q231" s="22"/>
      <c r="T231" s="22"/>
      <c r="U231" s="22"/>
      <c r="V231" s="22"/>
      <c r="W231" s="22"/>
      <c r="X231" s="22"/>
      <c r="Y231" s="22"/>
    </row>
    <row r="232">
      <c r="A232" s="22"/>
      <c r="L232" s="22"/>
      <c r="N232" s="22"/>
      <c r="O232" s="22"/>
      <c r="P232" s="22"/>
      <c r="Q232" s="22"/>
      <c r="T232" s="22"/>
      <c r="U232" s="22"/>
      <c r="V232" s="22"/>
      <c r="W232" s="22"/>
      <c r="X232" s="22"/>
      <c r="Y232" s="22"/>
    </row>
    <row r="233">
      <c r="A233" s="22"/>
      <c r="L233" s="22"/>
      <c r="N233" s="22"/>
      <c r="O233" s="22"/>
      <c r="P233" s="22"/>
      <c r="Q233" s="22"/>
      <c r="T233" s="22"/>
      <c r="U233" s="22"/>
      <c r="V233" s="22"/>
      <c r="W233" s="22"/>
      <c r="X233" s="22"/>
      <c r="Y233" s="22"/>
    </row>
    <row r="234">
      <c r="A234" s="22"/>
      <c r="L234" s="22"/>
      <c r="N234" s="22"/>
      <c r="O234" s="22"/>
      <c r="P234" s="22"/>
      <c r="Q234" s="22"/>
      <c r="T234" s="22"/>
      <c r="U234" s="22"/>
      <c r="V234" s="22"/>
      <c r="W234" s="22"/>
      <c r="X234" s="22"/>
      <c r="Y234" s="22"/>
    </row>
    <row r="235">
      <c r="A235" s="22"/>
      <c r="L235" s="22"/>
      <c r="N235" s="22"/>
      <c r="O235" s="22"/>
      <c r="P235" s="22"/>
      <c r="Q235" s="22"/>
      <c r="T235" s="22"/>
      <c r="U235" s="22"/>
      <c r="V235" s="22"/>
      <c r="W235" s="22"/>
      <c r="X235" s="22"/>
      <c r="Y235" s="22"/>
    </row>
    <row r="236">
      <c r="A236" s="22"/>
      <c r="L236" s="22"/>
      <c r="N236" s="22"/>
      <c r="O236" s="22"/>
      <c r="P236" s="22"/>
      <c r="Q236" s="22"/>
      <c r="T236" s="22"/>
      <c r="U236" s="22"/>
      <c r="V236" s="22"/>
      <c r="W236" s="22"/>
      <c r="X236" s="22"/>
      <c r="Y236" s="22"/>
    </row>
    <row r="237">
      <c r="A237" s="22"/>
      <c r="L237" s="22"/>
      <c r="N237" s="22"/>
      <c r="O237" s="22"/>
      <c r="P237" s="22"/>
      <c r="Q237" s="22"/>
      <c r="T237" s="22"/>
      <c r="U237" s="22"/>
      <c r="V237" s="22"/>
      <c r="W237" s="22"/>
      <c r="X237" s="22"/>
      <c r="Y237" s="22"/>
    </row>
    <row r="238">
      <c r="A238" s="22"/>
      <c r="L238" s="22"/>
      <c r="N238" s="22"/>
      <c r="O238" s="22"/>
      <c r="P238" s="22"/>
      <c r="Q238" s="22"/>
      <c r="T238" s="22"/>
      <c r="U238" s="22"/>
      <c r="V238" s="22"/>
      <c r="W238" s="22"/>
      <c r="X238" s="22"/>
      <c r="Y238" s="22"/>
    </row>
    <row r="239">
      <c r="A239" s="22"/>
      <c r="L239" s="22"/>
      <c r="N239" s="22"/>
      <c r="O239" s="22"/>
      <c r="P239" s="22"/>
      <c r="Q239" s="22"/>
      <c r="T239" s="22"/>
      <c r="U239" s="22"/>
      <c r="V239" s="22"/>
      <c r="W239" s="22"/>
      <c r="X239" s="22"/>
      <c r="Y239" s="22"/>
    </row>
    <row r="240">
      <c r="A240" s="22"/>
      <c r="L240" s="22"/>
      <c r="N240" s="22"/>
      <c r="O240" s="22"/>
      <c r="P240" s="22"/>
      <c r="Q240" s="22"/>
      <c r="T240" s="22"/>
      <c r="U240" s="22"/>
      <c r="V240" s="22"/>
      <c r="W240" s="22"/>
      <c r="X240" s="22"/>
      <c r="Y240" s="22"/>
    </row>
    <row r="241">
      <c r="A241" s="22"/>
      <c r="L241" s="22"/>
      <c r="N241" s="22"/>
      <c r="O241" s="22"/>
      <c r="P241" s="22"/>
      <c r="Q241" s="22"/>
      <c r="T241" s="22"/>
      <c r="U241" s="22"/>
      <c r="V241" s="22"/>
      <c r="W241" s="22"/>
      <c r="X241" s="22"/>
      <c r="Y241" s="22"/>
    </row>
    <row r="242">
      <c r="A242" s="22"/>
      <c r="L242" s="22"/>
      <c r="N242" s="22"/>
      <c r="O242" s="22"/>
      <c r="P242" s="22"/>
      <c r="Q242" s="22"/>
      <c r="T242" s="22"/>
      <c r="U242" s="22"/>
      <c r="V242" s="22"/>
      <c r="W242" s="22"/>
      <c r="X242" s="22"/>
      <c r="Y242" s="22"/>
    </row>
    <row r="243">
      <c r="A243" s="22"/>
      <c r="L243" s="22"/>
      <c r="N243" s="22"/>
      <c r="O243" s="22"/>
      <c r="P243" s="22"/>
      <c r="Q243" s="22"/>
      <c r="T243" s="22"/>
      <c r="U243" s="22"/>
      <c r="V243" s="22"/>
      <c r="W243" s="22"/>
      <c r="X243" s="22"/>
      <c r="Y243" s="22"/>
    </row>
    <row r="244">
      <c r="A244" s="22"/>
      <c r="L244" s="22"/>
      <c r="N244" s="22"/>
      <c r="O244" s="22"/>
      <c r="P244" s="22"/>
      <c r="Q244" s="22"/>
      <c r="T244" s="22"/>
      <c r="U244" s="22"/>
      <c r="V244" s="22"/>
      <c r="W244" s="22"/>
      <c r="X244" s="22"/>
      <c r="Y244" s="22"/>
    </row>
    <row r="245">
      <c r="A245" s="22"/>
      <c r="L245" s="22"/>
      <c r="N245" s="22"/>
      <c r="O245" s="22"/>
      <c r="P245" s="22"/>
      <c r="Q245" s="22"/>
      <c r="T245" s="22"/>
      <c r="U245" s="22"/>
      <c r="V245" s="22"/>
      <c r="W245" s="22"/>
      <c r="X245" s="22"/>
      <c r="Y245" s="22"/>
    </row>
    <row r="246">
      <c r="A246" s="22"/>
      <c r="L246" s="22"/>
      <c r="N246" s="22"/>
      <c r="O246" s="22"/>
      <c r="P246" s="22"/>
      <c r="Q246" s="22"/>
      <c r="T246" s="22"/>
      <c r="U246" s="22"/>
      <c r="V246" s="22"/>
      <c r="W246" s="22"/>
      <c r="X246" s="22"/>
      <c r="Y246" s="22"/>
    </row>
    <row r="247">
      <c r="A247" s="22"/>
      <c r="L247" s="22"/>
      <c r="N247" s="22"/>
      <c r="O247" s="22"/>
      <c r="P247" s="22"/>
      <c r="Q247" s="22"/>
      <c r="T247" s="22"/>
      <c r="U247" s="22"/>
      <c r="V247" s="22"/>
      <c r="W247" s="22"/>
      <c r="X247" s="22"/>
      <c r="Y247" s="22"/>
    </row>
    <row r="248">
      <c r="A248" s="22"/>
      <c r="L248" s="22"/>
      <c r="N248" s="22"/>
      <c r="O248" s="22"/>
      <c r="P248" s="22"/>
      <c r="Q248" s="22"/>
      <c r="T248" s="22"/>
      <c r="U248" s="22"/>
      <c r="V248" s="22"/>
      <c r="W248" s="22"/>
      <c r="X248" s="22"/>
      <c r="Y248" s="22"/>
    </row>
    <row r="249">
      <c r="A249" s="22"/>
      <c r="L249" s="22"/>
      <c r="N249" s="22"/>
      <c r="O249" s="22"/>
      <c r="P249" s="22"/>
      <c r="Q249" s="22"/>
      <c r="T249" s="22"/>
      <c r="U249" s="22"/>
      <c r="V249" s="22"/>
      <c r="W249" s="22"/>
      <c r="X249" s="22"/>
      <c r="Y249" s="22"/>
    </row>
    <row r="250">
      <c r="A250" s="22"/>
      <c r="L250" s="22"/>
      <c r="N250" s="22"/>
      <c r="O250" s="22"/>
      <c r="P250" s="22"/>
      <c r="Q250" s="22"/>
      <c r="T250" s="22"/>
      <c r="U250" s="22"/>
      <c r="V250" s="22"/>
      <c r="W250" s="22"/>
      <c r="X250" s="22"/>
      <c r="Y250" s="22"/>
    </row>
    <row r="251">
      <c r="A251" s="22"/>
      <c r="L251" s="22"/>
      <c r="N251" s="22"/>
      <c r="O251" s="22"/>
      <c r="P251" s="22"/>
      <c r="Q251" s="22"/>
      <c r="T251" s="22"/>
      <c r="U251" s="22"/>
      <c r="V251" s="22"/>
      <c r="W251" s="22"/>
      <c r="X251" s="22"/>
      <c r="Y251" s="22"/>
    </row>
    <row r="252">
      <c r="A252" s="22"/>
      <c r="L252" s="22"/>
      <c r="N252" s="22"/>
      <c r="O252" s="22"/>
      <c r="P252" s="22"/>
      <c r="Q252" s="22"/>
      <c r="T252" s="22"/>
      <c r="U252" s="22"/>
      <c r="V252" s="22"/>
      <c r="W252" s="22"/>
      <c r="X252" s="22"/>
      <c r="Y252" s="22"/>
    </row>
    <row r="253">
      <c r="A253" s="22"/>
      <c r="L253" s="22"/>
      <c r="N253" s="22"/>
      <c r="O253" s="22"/>
      <c r="P253" s="22"/>
      <c r="Q253" s="22"/>
      <c r="T253" s="22"/>
      <c r="U253" s="22"/>
      <c r="V253" s="22"/>
      <c r="W253" s="22"/>
      <c r="X253" s="22"/>
      <c r="Y253" s="22"/>
    </row>
    <row r="254">
      <c r="A254" s="22"/>
      <c r="L254" s="22"/>
      <c r="N254" s="22"/>
      <c r="O254" s="22"/>
      <c r="P254" s="22"/>
      <c r="Q254" s="22"/>
      <c r="T254" s="22"/>
      <c r="U254" s="22"/>
      <c r="V254" s="22"/>
      <c r="W254" s="22"/>
      <c r="X254" s="22"/>
      <c r="Y254" s="22"/>
    </row>
    <row r="255">
      <c r="A255" s="22"/>
      <c r="L255" s="22"/>
      <c r="N255" s="22"/>
      <c r="O255" s="22"/>
      <c r="P255" s="22"/>
      <c r="Q255" s="22"/>
      <c r="T255" s="22"/>
      <c r="U255" s="22"/>
      <c r="V255" s="22"/>
      <c r="W255" s="22"/>
      <c r="X255" s="22"/>
      <c r="Y255" s="22"/>
    </row>
    <row r="256">
      <c r="A256" s="22"/>
      <c r="L256" s="22"/>
      <c r="N256" s="22"/>
      <c r="O256" s="22"/>
      <c r="P256" s="22"/>
      <c r="Q256" s="22"/>
      <c r="T256" s="22"/>
      <c r="U256" s="22"/>
      <c r="V256" s="22"/>
      <c r="W256" s="22"/>
      <c r="X256" s="22"/>
      <c r="Y256" s="22"/>
    </row>
    <row r="257">
      <c r="A257" s="22"/>
      <c r="L257" s="22"/>
      <c r="N257" s="22"/>
      <c r="O257" s="22"/>
      <c r="P257" s="22"/>
      <c r="Q257" s="22"/>
      <c r="T257" s="22"/>
      <c r="U257" s="22"/>
      <c r="V257" s="22"/>
      <c r="W257" s="22"/>
      <c r="X257" s="22"/>
      <c r="Y257" s="22"/>
    </row>
    <row r="258">
      <c r="A258" s="22"/>
      <c r="L258" s="22"/>
      <c r="N258" s="22"/>
      <c r="O258" s="22"/>
      <c r="P258" s="22"/>
      <c r="Q258" s="22"/>
      <c r="T258" s="22"/>
      <c r="U258" s="22"/>
      <c r="V258" s="22"/>
      <c r="W258" s="22"/>
      <c r="X258" s="22"/>
      <c r="Y258" s="22"/>
    </row>
    <row r="259">
      <c r="A259" s="22"/>
      <c r="L259" s="22"/>
      <c r="N259" s="22"/>
      <c r="O259" s="22"/>
      <c r="P259" s="22"/>
      <c r="Q259" s="22"/>
      <c r="T259" s="22"/>
      <c r="U259" s="22"/>
      <c r="V259" s="22"/>
      <c r="W259" s="22"/>
      <c r="X259" s="22"/>
      <c r="Y259" s="22"/>
    </row>
    <row r="260">
      <c r="A260" s="22"/>
      <c r="L260" s="22"/>
      <c r="N260" s="22"/>
      <c r="O260" s="22"/>
      <c r="P260" s="22"/>
      <c r="Q260" s="22"/>
      <c r="T260" s="22"/>
      <c r="U260" s="22"/>
      <c r="V260" s="22"/>
      <c r="W260" s="22"/>
      <c r="X260" s="22"/>
      <c r="Y260" s="22"/>
    </row>
    <row r="261">
      <c r="A261" s="22"/>
      <c r="L261" s="22"/>
      <c r="N261" s="22"/>
      <c r="O261" s="22"/>
      <c r="P261" s="22"/>
      <c r="Q261" s="22"/>
      <c r="T261" s="22"/>
      <c r="U261" s="22"/>
      <c r="V261" s="22"/>
      <c r="W261" s="22"/>
      <c r="X261" s="22"/>
      <c r="Y261" s="22"/>
    </row>
    <row r="262">
      <c r="A262" s="22"/>
      <c r="L262" s="22"/>
      <c r="N262" s="22"/>
      <c r="O262" s="22"/>
      <c r="P262" s="22"/>
      <c r="Q262" s="22"/>
      <c r="T262" s="22"/>
      <c r="U262" s="22"/>
      <c r="V262" s="22"/>
      <c r="W262" s="22"/>
      <c r="X262" s="22"/>
      <c r="Y262" s="22"/>
    </row>
    <row r="263">
      <c r="A263" s="22"/>
      <c r="L263" s="22"/>
      <c r="N263" s="22"/>
      <c r="O263" s="22"/>
      <c r="P263" s="22"/>
      <c r="Q263" s="22"/>
      <c r="T263" s="22"/>
      <c r="U263" s="22"/>
      <c r="V263" s="22"/>
      <c r="W263" s="22"/>
      <c r="X263" s="22"/>
      <c r="Y263" s="22"/>
    </row>
    <row r="264">
      <c r="A264" s="22"/>
      <c r="L264" s="22"/>
      <c r="N264" s="22"/>
      <c r="O264" s="22"/>
      <c r="P264" s="22"/>
      <c r="Q264" s="22"/>
      <c r="T264" s="22"/>
      <c r="U264" s="22"/>
      <c r="V264" s="22"/>
      <c r="W264" s="22"/>
      <c r="X264" s="22"/>
      <c r="Y264" s="22"/>
    </row>
    <row r="265">
      <c r="A265" s="22"/>
      <c r="L265" s="22"/>
      <c r="N265" s="22"/>
      <c r="O265" s="22"/>
      <c r="P265" s="22"/>
      <c r="Q265" s="22"/>
      <c r="T265" s="22"/>
      <c r="U265" s="22"/>
      <c r="V265" s="22"/>
      <c r="W265" s="22"/>
      <c r="X265" s="22"/>
      <c r="Y265" s="22"/>
    </row>
    <row r="266">
      <c r="A266" s="22"/>
      <c r="L266" s="22"/>
      <c r="N266" s="22"/>
      <c r="O266" s="22"/>
      <c r="P266" s="22"/>
      <c r="Q266" s="22"/>
      <c r="T266" s="22"/>
      <c r="U266" s="22"/>
      <c r="V266" s="22"/>
      <c r="W266" s="22"/>
      <c r="X266" s="22"/>
      <c r="Y266" s="22"/>
    </row>
    <row r="267">
      <c r="A267" s="22"/>
      <c r="L267" s="22"/>
      <c r="N267" s="22"/>
      <c r="O267" s="22"/>
      <c r="P267" s="22"/>
      <c r="Q267" s="22"/>
      <c r="T267" s="22"/>
      <c r="U267" s="22"/>
      <c r="V267" s="22"/>
      <c r="W267" s="22"/>
      <c r="X267" s="22"/>
      <c r="Y267" s="22"/>
    </row>
    <row r="268">
      <c r="A268" s="22"/>
      <c r="L268" s="22"/>
      <c r="N268" s="22"/>
      <c r="O268" s="22"/>
      <c r="P268" s="22"/>
      <c r="Q268" s="22"/>
      <c r="T268" s="22"/>
      <c r="U268" s="22"/>
      <c r="V268" s="22"/>
      <c r="W268" s="22"/>
      <c r="X268" s="22"/>
      <c r="Y268" s="22"/>
    </row>
    <row r="269">
      <c r="A269" s="22"/>
      <c r="L269" s="22"/>
      <c r="N269" s="22"/>
      <c r="O269" s="22"/>
      <c r="P269" s="22"/>
      <c r="Q269" s="22"/>
      <c r="T269" s="22"/>
      <c r="U269" s="22"/>
      <c r="V269" s="22"/>
      <c r="W269" s="22"/>
      <c r="X269" s="22"/>
      <c r="Y269" s="22"/>
    </row>
    <row r="270">
      <c r="A270" s="22"/>
      <c r="L270" s="22"/>
      <c r="N270" s="22"/>
      <c r="O270" s="22"/>
      <c r="P270" s="22"/>
      <c r="Q270" s="22"/>
      <c r="T270" s="22"/>
      <c r="U270" s="22"/>
      <c r="V270" s="22"/>
      <c r="W270" s="22"/>
      <c r="X270" s="22"/>
      <c r="Y270" s="22"/>
    </row>
    <row r="271">
      <c r="A271" s="22"/>
      <c r="L271" s="22"/>
      <c r="N271" s="22"/>
      <c r="O271" s="22"/>
      <c r="P271" s="22"/>
      <c r="Q271" s="22"/>
      <c r="T271" s="22"/>
      <c r="U271" s="22"/>
      <c r="V271" s="22"/>
      <c r="W271" s="22"/>
      <c r="X271" s="22"/>
      <c r="Y271" s="22"/>
    </row>
    <row r="272">
      <c r="A272" s="22"/>
      <c r="L272" s="22"/>
      <c r="N272" s="22"/>
      <c r="O272" s="22"/>
      <c r="P272" s="22"/>
      <c r="Q272" s="22"/>
      <c r="T272" s="22"/>
      <c r="U272" s="22"/>
      <c r="V272" s="22"/>
      <c r="W272" s="22"/>
      <c r="X272" s="22"/>
      <c r="Y272" s="22"/>
    </row>
    <row r="273">
      <c r="A273" s="22"/>
      <c r="L273" s="22"/>
      <c r="N273" s="22"/>
      <c r="O273" s="22"/>
      <c r="P273" s="22"/>
      <c r="Q273" s="22"/>
      <c r="T273" s="22"/>
      <c r="U273" s="22"/>
      <c r="V273" s="22"/>
      <c r="W273" s="22"/>
      <c r="X273" s="22"/>
      <c r="Y273" s="22"/>
    </row>
    <row r="274">
      <c r="A274" s="22"/>
      <c r="L274" s="22"/>
      <c r="N274" s="22"/>
      <c r="O274" s="22"/>
      <c r="P274" s="22"/>
      <c r="Q274" s="22"/>
      <c r="T274" s="22"/>
      <c r="U274" s="22"/>
      <c r="V274" s="22"/>
      <c r="W274" s="22"/>
      <c r="X274" s="22"/>
      <c r="Y274" s="22"/>
    </row>
    <row r="275">
      <c r="A275" s="22"/>
      <c r="L275" s="22"/>
      <c r="N275" s="22"/>
      <c r="O275" s="22"/>
      <c r="P275" s="22"/>
      <c r="Q275" s="22"/>
      <c r="T275" s="22"/>
      <c r="U275" s="22"/>
      <c r="V275" s="22"/>
      <c r="W275" s="22"/>
      <c r="X275" s="22"/>
      <c r="Y275" s="22"/>
    </row>
    <row r="276">
      <c r="A276" s="22"/>
      <c r="L276" s="22"/>
      <c r="N276" s="22"/>
      <c r="O276" s="22"/>
      <c r="P276" s="22"/>
      <c r="Q276" s="22"/>
      <c r="T276" s="22"/>
      <c r="U276" s="22"/>
      <c r="V276" s="22"/>
      <c r="W276" s="22"/>
      <c r="X276" s="22"/>
      <c r="Y276" s="22"/>
    </row>
    <row r="277">
      <c r="A277" s="22"/>
      <c r="L277" s="22"/>
      <c r="N277" s="22"/>
      <c r="O277" s="22"/>
      <c r="P277" s="22"/>
      <c r="Q277" s="22"/>
      <c r="T277" s="22"/>
      <c r="U277" s="22"/>
      <c r="V277" s="22"/>
      <c r="W277" s="22"/>
      <c r="X277" s="22"/>
      <c r="Y277" s="22"/>
    </row>
    <row r="278">
      <c r="A278" s="22"/>
      <c r="L278" s="22"/>
      <c r="N278" s="22"/>
      <c r="O278" s="22"/>
      <c r="P278" s="22"/>
      <c r="Q278" s="22"/>
      <c r="T278" s="22"/>
      <c r="U278" s="22"/>
      <c r="V278" s="22"/>
      <c r="W278" s="22"/>
      <c r="X278" s="22"/>
      <c r="Y278" s="22"/>
    </row>
    <row r="279">
      <c r="A279" s="22"/>
      <c r="L279" s="22"/>
      <c r="N279" s="22"/>
      <c r="O279" s="22"/>
      <c r="P279" s="22"/>
      <c r="Q279" s="22"/>
      <c r="T279" s="22"/>
      <c r="U279" s="22"/>
      <c r="V279" s="22"/>
      <c r="W279" s="22"/>
      <c r="X279" s="22"/>
      <c r="Y279" s="22"/>
    </row>
    <row r="280">
      <c r="A280" s="22"/>
      <c r="L280" s="22"/>
      <c r="N280" s="22"/>
      <c r="O280" s="22"/>
      <c r="P280" s="22"/>
      <c r="Q280" s="22"/>
      <c r="T280" s="22"/>
      <c r="U280" s="22"/>
      <c r="V280" s="22"/>
      <c r="W280" s="22"/>
      <c r="X280" s="22"/>
      <c r="Y280" s="22"/>
    </row>
    <row r="281">
      <c r="A281" s="22"/>
      <c r="L281" s="22"/>
      <c r="N281" s="22"/>
      <c r="O281" s="22"/>
      <c r="P281" s="22"/>
      <c r="Q281" s="22"/>
      <c r="T281" s="22"/>
      <c r="U281" s="22"/>
      <c r="V281" s="22"/>
      <c r="W281" s="22"/>
      <c r="X281" s="22"/>
      <c r="Y281" s="22"/>
    </row>
    <row r="282">
      <c r="A282" s="22"/>
      <c r="L282" s="22"/>
      <c r="N282" s="22"/>
      <c r="O282" s="22"/>
      <c r="P282" s="22"/>
      <c r="Q282" s="22"/>
      <c r="T282" s="22"/>
      <c r="U282" s="22"/>
      <c r="V282" s="22"/>
      <c r="W282" s="22"/>
      <c r="X282" s="22"/>
      <c r="Y282" s="22"/>
    </row>
    <row r="283">
      <c r="A283" s="22"/>
      <c r="L283" s="22"/>
      <c r="N283" s="22"/>
      <c r="O283" s="22"/>
      <c r="P283" s="22"/>
      <c r="Q283" s="22"/>
      <c r="T283" s="22"/>
      <c r="U283" s="22"/>
      <c r="V283" s="22"/>
      <c r="W283" s="22"/>
      <c r="X283" s="22"/>
      <c r="Y283" s="22"/>
    </row>
    <row r="284">
      <c r="A284" s="22"/>
      <c r="L284" s="22"/>
      <c r="N284" s="22"/>
      <c r="O284" s="22"/>
      <c r="P284" s="22"/>
      <c r="Q284" s="22"/>
      <c r="T284" s="22"/>
      <c r="U284" s="22"/>
      <c r="V284" s="22"/>
      <c r="W284" s="22"/>
      <c r="X284" s="22"/>
      <c r="Y284" s="22"/>
    </row>
    <row r="285">
      <c r="A285" s="22"/>
      <c r="L285" s="22"/>
      <c r="N285" s="22"/>
      <c r="O285" s="22"/>
      <c r="P285" s="22"/>
      <c r="Q285" s="22"/>
      <c r="T285" s="22"/>
      <c r="U285" s="22"/>
      <c r="V285" s="22"/>
      <c r="W285" s="22"/>
      <c r="X285" s="22"/>
      <c r="Y285" s="22"/>
    </row>
    <row r="286">
      <c r="A286" s="22"/>
      <c r="L286" s="22"/>
      <c r="N286" s="22"/>
      <c r="O286" s="22"/>
      <c r="P286" s="22"/>
      <c r="Q286" s="22"/>
      <c r="T286" s="22"/>
      <c r="U286" s="22"/>
      <c r="V286" s="22"/>
      <c r="W286" s="22"/>
      <c r="X286" s="22"/>
      <c r="Y286" s="22"/>
    </row>
    <row r="287">
      <c r="A287" s="22"/>
      <c r="L287" s="22"/>
      <c r="N287" s="22"/>
      <c r="O287" s="22"/>
      <c r="P287" s="22"/>
      <c r="Q287" s="22"/>
      <c r="T287" s="22"/>
      <c r="U287" s="22"/>
      <c r="V287" s="22"/>
      <c r="W287" s="22"/>
      <c r="X287" s="22"/>
      <c r="Y287" s="22"/>
    </row>
    <row r="288">
      <c r="A288" s="22"/>
      <c r="L288" s="22"/>
      <c r="N288" s="22"/>
      <c r="O288" s="22"/>
      <c r="P288" s="22"/>
      <c r="Q288" s="22"/>
      <c r="T288" s="22"/>
      <c r="U288" s="22"/>
      <c r="V288" s="22"/>
      <c r="W288" s="22"/>
      <c r="X288" s="22"/>
      <c r="Y288" s="22"/>
    </row>
    <row r="289">
      <c r="A289" s="22"/>
      <c r="L289" s="22"/>
      <c r="N289" s="22"/>
      <c r="O289" s="22"/>
      <c r="P289" s="22"/>
      <c r="Q289" s="22"/>
      <c r="T289" s="22"/>
      <c r="U289" s="22"/>
      <c r="V289" s="22"/>
      <c r="W289" s="22"/>
      <c r="X289" s="22"/>
      <c r="Y289" s="22"/>
    </row>
    <row r="290">
      <c r="A290" s="22"/>
      <c r="L290" s="22"/>
      <c r="N290" s="22"/>
      <c r="O290" s="22"/>
      <c r="P290" s="22"/>
      <c r="Q290" s="22"/>
      <c r="T290" s="22"/>
      <c r="U290" s="22"/>
      <c r="V290" s="22"/>
      <c r="W290" s="22"/>
      <c r="X290" s="22"/>
      <c r="Y290" s="22"/>
    </row>
    <row r="291">
      <c r="A291" s="22"/>
      <c r="L291" s="22"/>
      <c r="N291" s="22"/>
      <c r="O291" s="22"/>
      <c r="P291" s="22"/>
      <c r="Q291" s="22"/>
      <c r="T291" s="22"/>
      <c r="U291" s="22"/>
      <c r="V291" s="22"/>
      <c r="W291" s="22"/>
      <c r="X291" s="22"/>
      <c r="Y291" s="22"/>
    </row>
    <row r="292">
      <c r="A292" s="22"/>
      <c r="L292" s="22"/>
      <c r="N292" s="22"/>
      <c r="O292" s="22"/>
      <c r="P292" s="22"/>
      <c r="Q292" s="22"/>
      <c r="T292" s="22"/>
      <c r="U292" s="22"/>
      <c r="V292" s="22"/>
      <c r="W292" s="22"/>
      <c r="X292" s="22"/>
      <c r="Y292" s="22"/>
    </row>
    <row r="293">
      <c r="A293" s="22"/>
      <c r="L293" s="22"/>
      <c r="N293" s="22"/>
      <c r="O293" s="22"/>
      <c r="P293" s="22"/>
      <c r="Q293" s="22"/>
      <c r="T293" s="22"/>
      <c r="U293" s="22"/>
      <c r="V293" s="22"/>
      <c r="W293" s="22"/>
      <c r="X293" s="22"/>
      <c r="Y293" s="22"/>
    </row>
    <row r="294">
      <c r="A294" s="22"/>
      <c r="L294" s="22"/>
      <c r="N294" s="22"/>
      <c r="O294" s="22"/>
      <c r="P294" s="22"/>
      <c r="Q294" s="22"/>
      <c r="T294" s="22"/>
      <c r="U294" s="22"/>
      <c r="V294" s="22"/>
      <c r="W294" s="22"/>
      <c r="X294" s="22"/>
      <c r="Y294" s="22"/>
    </row>
    <row r="295">
      <c r="A295" s="22"/>
      <c r="L295" s="22"/>
      <c r="N295" s="22"/>
      <c r="O295" s="22"/>
      <c r="P295" s="22"/>
      <c r="Q295" s="22"/>
      <c r="T295" s="22"/>
      <c r="U295" s="22"/>
      <c r="V295" s="22"/>
      <c r="W295" s="22"/>
      <c r="X295" s="22"/>
      <c r="Y295" s="22"/>
    </row>
    <row r="296">
      <c r="A296" s="22"/>
      <c r="L296" s="22"/>
      <c r="N296" s="22"/>
      <c r="O296" s="22"/>
      <c r="P296" s="22"/>
      <c r="Q296" s="22"/>
      <c r="T296" s="22"/>
      <c r="U296" s="22"/>
      <c r="V296" s="22"/>
      <c r="W296" s="22"/>
      <c r="X296" s="22"/>
      <c r="Y296" s="22"/>
    </row>
    <row r="297">
      <c r="A297" s="22"/>
      <c r="L297" s="22"/>
      <c r="N297" s="22"/>
      <c r="O297" s="22"/>
      <c r="P297" s="22"/>
      <c r="Q297" s="22"/>
      <c r="T297" s="22"/>
      <c r="U297" s="22"/>
      <c r="V297" s="22"/>
      <c r="W297" s="22"/>
      <c r="X297" s="22"/>
      <c r="Y297" s="22"/>
    </row>
    <row r="298">
      <c r="A298" s="22"/>
      <c r="L298" s="22"/>
      <c r="N298" s="22"/>
      <c r="O298" s="22"/>
      <c r="P298" s="22"/>
      <c r="Q298" s="22"/>
      <c r="T298" s="22"/>
      <c r="U298" s="22"/>
      <c r="V298" s="22"/>
      <c r="W298" s="22"/>
      <c r="X298" s="22"/>
      <c r="Y298" s="22"/>
    </row>
    <row r="299">
      <c r="A299" s="22"/>
      <c r="L299" s="22"/>
      <c r="N299" s="22"/>
      <c r="O299" s="22"/>
      <c r="P299" s="22"/>
      <c r="Q299" s="22"/>
      <c r="T299" s="22"/>
      <c r="U299" s="22"/>
      <c r="V299" s="22"/>
      <c r="W299" s="22"/>
      <c r="X299" s="22"/>
      <c r="Y299" s="22"/>
    </row>
    <row r="300">
      <c r="A300" s="22"/>
      <c r="L300" s="22"/>
      <c r="N300" s="22"/>
      <c r="O300" s="22"/>
      <c r="P300" s="22"/>
      <c r="Q300" s="22"/>
      <c r="T300" s="22"/>
      <c r="U300" s="22"/>
      <c r="V300" s="22"/>
      <c r="W300" s="22"/>
      <c r="X300" s="22"/>
      <c r="Y300" s="22"/>
    </row>
    <row r="301">
      <c r="A301" s="22"/>
      <c r="L301" s="22"/>
      <c r="N301" s="22"/>
      <c r="O301" s="22"/>
      <c r="P301" s="22"/>
      <c r="Q301" s="22"/>
      <c r="T301" s="22"/>
      <c r="U301" s="22"/>
      <c r="V301" s="22"/>
      <c r="W301" s="22"/>
      <c r="X301" s="22"/>
      <c r="Y301" s="22"/>
    </row>
    <row r="302">
      <c r="A302" s="22"/>
      <c r="L302" s="22"/>
      <c r="N302" s="22"/>
      <c r="O302" s="22"/>
      <c r="P302" s="22"/>
      <c r="Q302" s="22"/>
      <c r="T302" s="22"/>
      <c r="U302" s="22"/>
      <c r="V302" s="22"/>
      <c r="W302" s="22"/>
      <c r="X302" s="22"/>
      <c r="Y302" s="22"/>
    </row>
    <row r="303">
      <c r="A303" s="22"/>
      <c r="L303" s="22"/>
      <c r="N303" s="22"/>
      <c r="O303" s="22"/>
      <c r="P303" s="22"/>
      <c r="Q303" s="22"/>
      <c r="T303" s="22"/>
      <c r="U303" s="22"/>
      <c r="V303" s="22"/>
      <c r="W303" s="22"/>
      <c r="X303" s="22"/>
      <c r="Y303" s="22"/>
    </row>
    <row r="304">
      <c r="A304" s="22"/>
      <c r="L304" s="22"/>
      <c r="N304" s="22"/>
      <c r="O304" s="22"/>
      <c r="P304" s="22"/>
      <c r="Q304" s="22"/>
      <c r="T304" s="22"/>
      <c r="U304" s="22"/>
      <c r="V304" s="22"/>
      <c r="W304" s="22"/>
      <c r="X304" s="22"/>
      <c r="Y304" s="22"/>
    </row>
    <row r="305">
      <c r="A305" s="22"/>
      <c r="L305" s="22"/>
      <c r="N305" s="22"/>
      <c r="O305" s="22"/>
      <c r="P305" s="22"/>
      <c r="Q305" s="22"/>
      <c r="T305" s="22"/>
      <c r="U305" s="22"/>
      <c r="V305" s="22"/>
      <c r="W305" s="22"/>
      <c r="X305" s="22"/>
      <c r="Y305" s="22"/>
    </row>
    <row r="306">
      <c r="A306" s="22"/>
      <c r="L306" s="22"/>
      <c r="N306" s="22"/>
      <c r="O306" s="22"/>
      <c r="P306" s="22"/>
      <c r="Q306" s="22"/>
      <c r="T306" s="22"/>
      <c r="U306" s="22"/>
      <c r="V306" s="22"/>
      <c r="W306" s="22"/>
      <c r="X306" s="22"/>
      <c r="Y306" s="22"/>
    </row>
    <row r="307">
      <c r="A307" s="22"/>
      <c r="L307" s="22"/>
      <c r="N307" s="22"/>
      <c r="O307" s="22"/>
      <c r="P307" s="22"/>
      <c r="Q307" s="22"/>
      <c r="T307" s="22"/>
      <c r="U307" s="22"/>
      <c r="V307" s="22"/>
      <c r="W307" s="22"/>
      <c r="X307" s="22"/>
      <c r="Y307" s="22"/>
    </row>
    <row r="308">
      <c r="A308" s="22"/>
      <c r="L308" s="22"/>
      <c r="N308" s="22"/>
      <c r="O308" s="22"/>
      <c r="P308" s="22"/>
      <c r="Q308" s="22"/>
      <c r="T308" s="22"/>
      <c r="U308" s="22"/>
      <c r="V308" s="22"/>
      <c r="W308" s="22"/>
      <c r="X308" s="22"/>
      <c r="Y308" s="22"/>
    </row>
    <row r="309">
      <c r="A309" s="22"/>
      <c r="L309" s="22"/>
      <c r="N309" s="22"/>
      <c r="O309" s="22"/>
      <c r="P309" s="22"/>
      <c r="Q309" s="22"/>
      <c r="T309" s="22"/>
      <c r="U309" s="22"/>
      <c r="V309" s="22"/>
      <c r="W309" s="22"/>
      <c r="X309" s="22"/>
      <c r="Y309" s="22"/>
    </row>
    <row r="310">
      <c r="A310" s="22"/>
      <c r="L310" s="22"/>
      <c r="N310" s="22"/>
      <c r="O310" s="22"/>
      <c r="P310" s="22"/>
      <c r="Q310" s="22"/>
      <c r="T310" s="22"/>
      <c r="U310" s="22"/>
      <c r="V310" s="22"/>
      <c r="W310" s="22"/>
      <c r="X310" s="22"/>
      <c r="Y310" s="22"/>
    </row>
    <row r="311">
      <c r="A311" s="22"/>
      <c r="L311" s="22"/>
      <c r="N311" s="22"/>
      <c r="O311" s="22"/>
      <c r="P311" s="22"/>
      <c r="Q311" s="22"/>
      <c r="T311" s="22"/>
      <c r="U311" s="22"/>
      <c r="V311" s="22"/>
      <c r="W311" s="22"/>
      <c r="X311" s="22"/>
      <c r="Y311" s="22"/>
    </row>
    <row r="312">
      <c r="A312" s="22"/>
      <c r="L312" s="22"/>
      <c r="N312" s="22"/>
      <c r="O312" s="22"/>
      <c r="P312" s="22"/>
      <c r="Q312" s="22"/>
      <c r="T312" s="22"/>
      <c r="U312" s="22"/>
      <c r="V312" s="22"/>
      <c r="W312" s="22"/>
      <c r="X312" s="22"/>
      <c r="Y312" s="22"/>
    </row>
    <row r="313">
      <c r="A313" s="22"/>
      <c r="L313" s="22"/>
      <c r="N313" s="22"/>
      <c r="O313" s="22"/>
      <c r="P313" s="22"/>
      <c r="Q313" s="22"/>
      <c r="T313" s="22"/>
      <c r="U313" s="22"/>
      <c r="V313" s="22"/>
      <c r="W313" s="22"/>
      <c r="X313" s="22"/>
      <c r="Y313" s="22"/>
    </row>
    <row r="314">
      <c r="A314" s="22"/>
      <c r="L314" s="22"/>
      <c r="N314" s="22"/>
      <c r="O314" s="22"/>
      <c r="P314" s="22"/>
      <c r="Q314" s="22"/>
      <c r="T314" s="22"/>
      <c r="U314" s="22"/>
      <c r="V314" s="22"/>
      <c r="W314" s="22"/>
      <c r="X314" s="22"/>
      <c r="Y314" s="22"/>
    </row>
    <row r="315">
      <c r="A315" s="22"/>
      <c r="L315" s="22"/>
      <c r="N315" s="22"/>
      <c r="O315" s="22"/>
      <c r="P315" s="22"/>
      <c r="Q315" s="22"/>
      <c r="T315" s="22"/>
      <c r="U315" s="22"/>
      <c r="V315" s="22"/>
      <c r="W315" s="22"/>
      <c r="X315" s="22"/>
      <c r="Y315" s="22"/>
    </row>
    <row r="316">
      <c r="A316" s="22"/>
      <c r="L316" s="22"/>
      <c r="N316" s="22"/>
      <c r="O316" s="22"/>
      <c r="P316" s="22"/>
      <c r="Q316" s="22"/>
      <c r="T316" s="22"/>
      <c r="U316" s="22"/>
      <c r="V316" s="22"/>
      <c r="W316" s="22"/>
      <c r="X316" s="22"/>
      <c r="Y316" s="22"/>
    </row>
    <row r="317">
      <c r="A317" s="22"/>
      <c r="L317" s="22"/>
      <c r="N317" s="22"/>
      <c r="O317" s="22"/>
      <c r="P317" s="22"/>
      <c r="Q317" s="22"/>
      <c r="T317" s="22"/>
      <c r="U317" s="22"/>
      <c r="V317" s="22"/>
      <c r="W317" s="22"/>
      <c r="X317" s="22"/>
      <c r="Y317" s="22"/>
    </row>
    <row r="318">
      <c r="A318" s="22"/>
      <c r="L318" s="22"/>
      <c r="N318" s="22"/>
      <c r="O318" s="22"/>
      <c r="P318" s="22"/>
      <c r="Q318" s="22"/>
      <c r="T318" s="22"/>
      <c r="U318" s="22"/>
      <c r="V318" s="22"/>
      <c r="W318" s="22"/>
      <c r="X318" s="22"/>
      <c r="Y318" s="22"/>
    </row>
    <row r="319">
      <c r="A319" s="22"/>
      <c r="L319" s="22"/>
      <c r="N319" s="22"/>
      <c r="O319" s="22"/>
      <c r="P319" s="22"/>
      <c r="Q319" s="22"/>
      <c r="T319" s="22"/>
      <c r="U319" s="22"/>
      <c r="V319" s="22"/>
      <c r="W319" s="22"/>
      <c r="X319" s="22"/>
      <c r="Y319" s="22"/>
    </row>
    <row r="320">
      <c r="A320" s="22"/>
      <c r="L320" s="22"/>
      <c r="N320" s="22"/>
      <c r="O320" s="22"/>
      <c r="P320" s="22"/>
      <c r="Q320" s="22"/>
      <c r="T320" s="22"/>
      <c r="U320" s="22"/>
      <c r="V320" s="22"/>
      <c r="W320" s="22"/>
      <c r="X320" s="22"/>
      <c r="Y320" s="22"/>
    </row>
    <row r="321">
      <c r="A321" s="22"/>
      <c r="L321" s="22"/>
      <c r="N321" s="22"/>
      <c r="O321" s="22"/>
      <c r="P321" s="22"/>
      <c r="Q321" s="22"/>
      <c r="T321" s="22"/>
      <c r="U321" s="22"/>
      <c r="V321" s="22"/>
      <c r="W321" s="22"/>
      <c r="X321" s="22"/>
      <c r="Y321" s="22"/>
    </row>
    <row r="322">
      <c r="A322" s="22"/>
      <c r="L322" s="22"/>
      <c r="N322" s="22"/>
      <c r="O322" s="22"/>
      <c r="P322" s="22"/>
      <c r="Q322" s="22"/>
      <c r="T322" s="22"/>
      <c r="U322" s="22"/>
      <c r="V322" s="22"/>
      <c r="W322" s="22"/>
      <c r="X322" s="22"/>
      <c r="Y322" s="22"/>
    </row>
    <row r="323">
      <c r="A323" s="22"/>
      <c r="L323" s="22"/>
      <c r="N323" s="22"/>
      <c r="O323" s="22"/>
      <c r="P323" s="22"/>
      <c r="Q323" s="22"/>
      <c r="T323" s="22"/>
      <c r="U323" s="22"/>
      <c r="V323" s="22"/>
      <c r="W323" s="22"/>
      <c r="X323" s="22"/>
      <c r="Y323" s="22"/>
    </row>
    <row r="324">
      <c r="A324" s="22"/>
      <c r="L324" s="22"/>
      <c r="N324" s="22"/>
      <c r="O324" s="22"/>
      <c r="P324" s="22"/>
      <c r="Q324" s="22"/>
      <c r="T324" s="22"/>
      <c r="U324" s="22"/>
      <c r="V324" s="22"/>
      <c r="W324" s="22"/>
      <c r="X324" s="22"/>
      <c r="Y324" s="22"/>
    </row>
    <row r="325">
      <c r="A325" s="22"/>
      <c r="L325" s="22"/>
      <c r="N325" s="22"/>
      <c r="O325" s="22"/>
      <c r="P325" s="22"/>
      <c r="Q325" s="22"/>
      <c r="T325" s="22"/>
      <c r="U325" s="22"/>
      <c r="V325" s="22"/>
      <c r="W325" s="22"/>
      <c r="X325" s="22"/>
      <c r="Y325" s="22"/>
    </row>
    <row r="326">
      <c r="A326" s="22"/>
      <c r="L326" s="22"/>
      <c r="N326" s="22"/>
      <c r="O326" s="22"/>
      <c r="P326" s="22"/>
      <c r="Q326" s="22"/>
      <c r="T326" s="22"/>
      <c r="U326" s="22"/>
      <c r="V326" s="22"/>
      <c r="W326" s="22"/>
      <c r="X326" s="22"/>
      <c r="Y326" s="22"/>
    </row>
    <row r="327">
      <c r="A327" s="22"/>
      <c r="L327" s="22"/>
      <c r="N327" s="22"/>
      <c r="O327" s="22"/>
      <c r="P327" s="22"/>
      <c r="Q327" s="22"/>
      <c r="T327" s="22"/>
      <c r="U327" s="22"/>
      <c r="V327" s="22"/>
      <c r="W327" s="22"/>
      <c r="X327" s="22"/>
      <c r="Y327" s="22"/>
    </row>
    <row r="328">
      <c r="A328" s="22"/>
      <c r="L328" s="22"/>
      <c r="N328" s="22"/>
      <c r="O328" s="22"/>
      <c r="P328" s="22"/>
      <c r="Q328" s="22"/>
      <c r="T328" s="22"/>
      <c r="U328" s="22"/>
      <c r="V328" s="22"/>
      <c r="W328" s="22"/>
      <c r="X328" s="22"/>
      <c r="Y328" s="22"/>
    </row>
    <row r="329">
      <c r="A329" s="22"/>
      <c r="L329" s="22"/>
      <c r="N329" s="22"/>
      <c r="O329" s="22"/>
      <c r="P329" s="22"/>
      <c r="Q329" s="22"/>
      <c r="T329" s="22"/>
      <c r="U329" s="22"/>
      <c r="V329" s="22"/>
      <c r="W329" s="22"/>
      <c r="X329" s="22"/>
      <c r="Y329" s="22"/>
    </row>
    <row r="330">
      <c r="A330" s="22"/>
      <c r="L330" s="22"/>
      <c r="N330" s="22"/>
      <c r="O330" s="22"/>
      <c r="P330" s="22"/>
      <c r="Q330" s="22"/>
      <c r="T330" s="22"/>
      <c r="U330" s="22"/>
      <c r="V330" s="22"/>
      <c r="W330" s="22"/>
      <c r="X330" s="22"/>
      <c r="Y330" s="22"/>
    </row>
    <row r="331">
      <c r="A331" s="22"/>
      <c r="L331" s="22"/>
      <c r="N331" s="22"/>
      <c r="O331" s="22"/>
      <c r="P331" s="22"/>
      <c r="Q331" s="22"/>
      <c r="T331" s="22"/>
      <c r="U331" s="22"/>
      <c r="V331" s="22"/>
      <c r="W331" s="22"/>
      <c r="X331" s="22"/>
      <c r="Y331" s="22"/>
    </row>
    <row r="332">
      <c r="A332" s="22"/>
      <c r="L332" s="22"/>
      <c r="N332" s="22"/>
      <c r="O332" s="22"/>
      <c r="P332" s="22"/>
      <c r="Q332" s="22"/>
      <c r="T332" s="22"/>
      <c r="U332" s="22"/>
      <c r="V332" s="22"/>
      <c r="W332" s="22"/>
      <c r="X332" s="22"/>
      <c r="Y332" s="22"/>
    </row>
    <row r="333">
      <c r="A333" s="22"/>
      <c r="L333" s="22"/>
      <c r="N333" s="22"/>
      <c r="O333" s="22"/>
      <c r="P333" s="22"/>
      <c r="Q333" s="22"/>
      <c r="T333" s="22"/>
      <c r="U333" s="22"/>
      <c r="V333" s="22"/>
      <c r="W333" s="22"/>
      <c r="X333" s="22"/>
      <c r="Y333" s="22"/>
    </row>
    <row r="334">
      <c r="A334" s="22"/>
      <c r="L334" s="22"/>
      <c r="N334" s="22"/>
      <c r="O334" s="22"/>
      <c r="P334" s="22"/>
      <c r="Q334" s="22"/>
      <c r="T334" s="22"/>
      <c r="U334" s="22"/>
      <c r="V334" s="22"/>
      <c r="W334" s="22"/>
      <c r="X334" s="22"/>
      <c r="Y334" s="22"/>
    </row>
    <row r="335">
      <c r="A335" s="22"/>
      <c r="L335" s="22"/>
      <c r="N335" s="22"/>
      <c r="O335" s="22"/>
      <c r="P335" s="22"/>
      <c r="Q335" s="22"/>
      <c r="T335" s="22"/>
      <c r="U335" s="22"/>
      <c r="V335" s="22"/>
      <c r="W335" s="22"/>
      <c r="X335" s="22"/>
      <c r="Y335" s="22"/>
    </row>
    <row r="336">
      <c r="A336" s="22"/>
      <c r="L336" s="22"/>
      <c r="N336" s="22"/>
      <c r="O336" s="22"/>
      <c r="P336" s="22"/>
      <c r="Q336" s="22"/>
      <c r="T336" s="22"/>
      <c r="U336" s="22"/>
      <c r="V336" s="22"/>
      <c r="W336" s="22"/>
      <c r="X336" s="22"/>
      <c r="Y336" s="22"/>
    </row>
    <row r="337">
      <c r="A337" s="22"/>
      <c r="L337" s="22"/>
      <c r="N337" s="22"/>
      <c r="O337" s="22"/>
      <c r="P337" s="22"/>
      <c r="Q337" s="22"/>
      <c r="T337" s="22"/>
      <c r="U337" s="22"/>
      <c r="V337" s="22"/>
      <c r="W337" s="22"/>
      <c r="X337" s="22"/>
      <c r="Y337" s="22"/>
    </row>
    <row r="338">
      <c r="A338" s="22"/>
      <c r="L338" s="22"/>
      <c r="N338" s="22"/>
      <c r="O338" s="22"/>
      <c r="P338" s="22"/>
      <c r="Q338" s="22"/>
      <c r="T338" s="22"/>
      <c r="U338" s="22"/>
      <c r="V338" s="22"/>
      <c r="W338" s="22"/>
      <c r="X338" s="22"/>
      <c r="Y338" s="22"/>
    </row>
    <row r="339">
      <c r="A339" s="22"/>
      <c r="L339" s="22"/>
      <c r="N339" s="22"/>
      <c r="O339" s="22"/>
      <c r="P339" s="22"/>
      <c r="Q339" s="22"/>
      <c r="T339" s="22"/>
      <c r="U339" s="22"/>
      <c r="V339" s="22"/>
      <c r="W339" s="22"/>
      <c r="X339" s="22"/>
      <c r="Y339" s="22"/>
    </row>
    <row r="340">
      <c r="A340" s="22"/>
      <c r="L340" s="22"/>
      <c r="N340" s="22"/>
      <c r="O340" s="22"/>
      <c r="P340" s="22"/>
      <c r="Q340" s="22"/>
      <c r="T340" s="22"/>
      <c r="U340" s="22"/>
      <c r="V340" s="22"/>
      <c r="W340" s="22"/>
      <c r="X340" s="22"/>
      <c r="Y340" s="22"/>
    </row>
    <row r="341">
      <c r="A341" s="22"/>
      <c r="L341" s="22"/>
      <c r="N341" s="22"/>
      <c r="O341" s="22"/>
      <c r="P341" s="22"/>
      <c r="Q341" s="22"/>
      <c r="T341" s="22"/>
      <c r="U341" s="22"/>
      <c r="V341" s="22"/>
      <c r="W341" s="22"/>
      <c r="X341" s="22"/>
      <c r="Y341" s="22"/>
    </row>
    <row r="342">
      <c r="A342" s="22"/>
      <c r="L342" s="22"/>
      <c r="N342" s="22"/>
      <c r="O342" s="22"/>
      <c r="P342" s="22"/>
      <c r="Q342" s="22"/>
      <c r="T342" s="22"/>
      <c r="U342" s="22"/>
      <c r="V342" s="22"/>
      <c r="W342" s="22"/>
      <c r="X342" s="22"/>
      <c r="Y342" s="22"/>
    </row>
    <row r="343">
      <c r="A343" s="22"/>
      <c r="L343" s="22"/>
      <c r="N343" s="22"/>
      <c r="O343" s="22"/>
      <c r="P343" s="22"/>
      <c r="Q343" s="22"/>
      <c r="T343" s="22"/>
      <c r="U343" s="22"/>
      <c r="V343" s="22"/>
      <c r="W343" s="22"/>
      <c r="X343" s="22"/>
      <c r="Y343" s="22"/>
    </row>
    <row r="344">
      <c r="A344" s="22"/>
      <c r="L344" s="22"/>
      <c r="N344" s="22"/>
      <c r="O344" s="22"/>
      <c r="P344" s="22"/>
      <c r="Q344" s="22"/>
      <c r="T344" s="22"/>
      <c r="U344" s="22"/>
      <c r="V344" s="22"/>
      <c r="W344" s="22"/>
      <c r="X344" s="22"/>
      <c r="Y344" s="22"/>
    </row>
    <row r="345">
      <c r="A345" s="22"/>
      <c r="L345" s="22"/>
      <c r="N345" s="22"/>
      <c r="O345" s="22"/>
      <c r="P345" s="22"/>
      <c r="Q345" s="22"/>
      <c r="T345" s="22"/>
      <c r="U345" s="22"/>
      <c r="V345" s="22"/>
      <c r="W345" s="22"/>
      <c r="X345" s="22"/>
      <c r="Y345" s="22"/>
    </row>
    <row r="346">
      <c r="A346" s="22"/>
      <c r="L346" s="22"/>
      <c r="N346" s="22"/>
      <c r="O346" s="22"/>
      <c r="P346" s="22"/>
      <c r="Q346" s="22"/>
      <c r="T346" s="22"/>
      <c r="U346" s="22"/>
      <c r="V346" s="22"/>
      <c r="W346" s="22"/>
      <c r="X346" s="22"/>
      <c r="Y346" s="22"/>
    </row>
    <row r="347">
      <c r="A347" s="22"/>
      <c r="L347" s="22"/>
      <c r="N347" s="22"/>
      <c r="O347" s="22"/>
      <c r="P347" s="22"/>
      <c r="Q347" s="22"/>
      <c r="T347" s="22"/>
      <c r="U347" s="22"/>
      <c r="V347" s="22"/>
      <c r="W347" s="22"/>
      <c r="X347" s="22"/>
      <c r="Y347" s="22"/>
    </row>
    <row r="348">
      <c r="A348" s="22"/>
      <c r="L348" s="22"/>
      <c r="N348" s="22"/>
      <c r="O348" s="22"/>
      <c r="P348" s="22"/>
      <c r="Q348" s="22"/>
      <c r="T348" s="22"/>
      <c r="U348" s="22"/>
      <c r="V348" s="22"/>
      <c r="W348" s="22"/>
      <c r="X348" s="22"/>
      <c r="Y348" s="22"/>
    </row>
    <row r="349">
      <c r="A349" s="22"/>
      <c r="L349" s="22"/>
      <c r="N349" s="22"/>
      <c r="O349" s="22"/>
      <c r="P349" s="22"/>
      <c r="Q349" s="22"/>
      <c r="T349" s="22"/>
      <c r="U349" s="22"/>
      <c r="V349" s="22"/>
      <c r="W349" s="22"/>
      <c r="X349" s="22"/>
      <c r="Y349" s="22"/>
    </row>
    <row r="350">
      <c r="A350" s="22"/>
      <c r="L350" s="22"/>
      <c r="N350" s="22"/>
      <c r="O350" s="22"/>
      <c r="P350" s="22"/>
      <c r="Q350" s="22"/>
      <c r="T350" s="22"/>
      <c r="U350" s="22"/>
      <c r="V350" s="22"/>
      <c r="W350" s="22"/>
      <c r="X350" s="22"/>
      <c r="Y350" s="22"/>
    </row>
    <row r="351">
      <c r="A351" s="22"/>
      <c r="L351" s="22"/>
      <c r="N351" s="22"/>
      <c r="O351" s="22"/>
      <c r="P351" s="22"/>
      <c r="Q351" s="22"/>
      <c r="T351" s="22"/>
      <c r="U351" s="22"/>
      <c r="V351" s="22"/>
      <c r="W351" s="22"/>
      <c r="X351" s="22"/>
      <c r="Y351" s="22"/>
    </row>
    <row r="352">
      <c r="A352" s="22"/>
      <c r="L352" s="22"/>
      <c r="N352" s="22"/>
      <c r="O352" s="22"/>
      <c r="P352" s="22"/>
      <c r="Q352" s="22"/>
      <c r="T352" s="22"/>
      <c r="U352" s="22"/>
      <c r="V352" s="22"/>
      <c r="W352" s="22"/>
      <c r="X352" s="22"/>
      <c r="Y352" s="22"/>
    </row>
    <row r="353">
      <c r="A353" s="22"/>
      <c r="L353" s="22"/>
      <c r="N353" s="22"/>
      <c r="O353" s="22"/>
      <c r="P353" s="22"/>
      <c r="Q353" s="22"/>
      <c r="T353" s="22"/>
      <c r="U353" s="22"/>
      <c r="V353" s="22"/>
      <c r="W353" s="22"/>
      <c r="X353" s="22"/>
      <c r="Y353" s="22"/>
    </row>
    <row r="354">
      <c r="A354" s="22"/>
      <c r="L354" s="22"/>
      <c r="N354" s="22"/>
      <c r="O354" s="22"/>
      <c r="P354" s="22"/>
      <c r="Q354" s="22"/>
      <c r="T354" s="22"/>
      <c r="U354" s="22"/>
      <c r="V354" s="22"/>
      <c r="W354" s="22"/>
      <c r="X354" s="22"/>
      <c r="Y354" s="22"/>
    </row>
    <row r="355">
      <c r="A355" s="22"/>
      <c r="L355" s="22"/>
      <c r="N355" s="22"/>
      <c r="O355" s="22"/>
      <c r="P355" s="22"/>
      <c r="Q355" s="22"/>
      <c r="T355" s="22"/>
      <c r="U355" s="22"/>
      <c r="V355" s="22"/>
      <c r="W355" s="22"/>
      <c r="X355" s="22"/>
      <c r="Y355" s="22"/>
    </row>
    <row r="356">
      <c r="A356" s="22"/>
      <c r="L356" s="22"/>
      <c r="N356" s="22"/>
      <c r="O356" s="22"/>
      <c r="P356" s="22"/>
      <c r="Q356" s="22"/>
      <c r="T356" s="22"/>
      <c r="U356" s="22"/>
      <c r="V356" s="22"/>
      <c r="W356" s="22"/>
      <c r="X356" s="22"/>
      <c r="Y356" s="22"/>
    </row>
    <row r="357">
      <c r="A357" s="22"/>
      <c r="L357" s="22"/>
      <c r="N357" s="22"/>
      <c r="O357" s="22"/>
      <c r="P357" s="22"/>
      <c r="Q357" s="22"/>
      <c r="T357" s="22"/>
      <c r="U357" s="22"/>
      <c r="V357" s="22"/>
      <c r="W357" s="22"/>
      <c r="X357" s="22"/>
      <c r="Y357" s="22"/>
    </row>
    <row r="358">
      <c r="A358" s="22"/>
      <c r="L358" s="22"/>
      <c r="N358" s="22"/>
      <c r="O358" s="22"/>
      <c r="P358" s="22"/>
      <c r="Q358" s="22"/>
      <c r="T358" s="22"/>
      <c r="U358" s="22"/>
      <c r="V358" s="22"/>
      <c r="W358" s="22"/>
      <c r="X358" s="22"/>
      <c r="Y358" s="22"/>
    </row>
    <row r="359">
      <c r="A359" s="22"/>
      <c r="L359" s="22"/>
      <c r="N359" s="22"/>
      <c r="O359" s="22"/>
      <c r="P359" s="22"/>
      <c r="Q359" s="22"/>
      <c r="T359" s="22"/>
      <c r="U359" s="22"/>
      <c r="V359" s="22"/>
      <c r="W359" s="22"/>
      <c r="X359" s="22"/>
      <c r="Y359" s="22"/>
    </row>
    <row r="360">
      <c r="A360" s="22"/>
      <c r="L360" s="22"/>
      <c r="N360" s="22"/>
      <c r="O360" s="22"/>
      <c r="P360" s="22"/>
      <c r="Q360" s="22"/>
      <c r="T360" s="22"/>
      <c r="U360" s="22"/>
      <c r="V360" s="22"/>
      <c r="W360" s="22"/>
      <c r="X360" s="22"/>
      <c r="Y360" s="22"/>
    </row>
    <row r="361">
      <c r="A361" s="22"/>
      <c r="L361" s="22"/>
      <c r="N361" s="22"/>
      <c r="O361" s="22"/>
      <c r="P361" s="22"/>
      <c r="Q361" s="22"/>
      <c r="T361" s="22"/>
      <c r="U361" s="22"/>
      <c r="V361" s="22"/>
      <c r="W361" s="22"/>
      <c r="X361" s="22"/>
      <c r="Y361" s="22"/>
    </row>
    <row r="362">
      <c r="A362" s="22"/>
      <c r="L362" s="22"/>
      <c r="N362" s="22"/>
      <c r="O362" s="22"/>
      <c r="P362" s="22"/>
      <c r="Q362" s="22"/>
      <c r="T362" s="22"/>
      <c r="U362" s="22"/>
      <c r="V362" s="22"/>
      <c r="W362" s="22"/>
      <c r="X362" s="22"/>
      <c r="Y362" s="22"/>
    </row>
    <row r="363">
      <c r="A363" s="22"/>
      <c r="L363" s="22"/>
      <c r="N363" s="22"/>
      <c r="O363" s="22"/>
      <c r="P363" s="22"/>
      <c r="Q363" s="22"/>
      <c r="T363" s="22"/>
      <c r="U363" s="22"/>
      <c r="V363" s="22"/>
      <c r="W363" s="22"/>
      <c r="X363" s="22"/>
      <c r="Y363" s="22"/>
    </row>
    <row r="364">
      <c r="A364" s="22"/>
      <c r="L364" s="22"/>
      <c r="N364" s="22"/>
      <c r="O364" s="22"/>
      <c r="P364" s="22"/>
      <c r="Q364" s="22"/>
      <c r="T364" s="22"/>
      <c r="U364" s="22"/>
      <c r="V364" s="22"/>
      <c r="W364" s="22"/>
      <c r="X364" s="22"/>
      <c r="Y364" s="22"/>
    </row>
    <row r="365">
      <c r="A365" s="22"/>
      <c r="L365" s="22"/>
      <c r="N365" s="22"/>
      <c r="O365" s="22"/>
      <c r="P365" s="22"/>
      <c r="Q365" s="22"/>
      <c r="T365" s="22"/>
      <c r="U365" s="22"/>
      <c r="V365" s="22"/>
      <c r="W365" s="22"/>
      <c r="X365" s="22"/>
      <c r="Y365" s="22"/>
    </row>
    <row r="366">
      <c r="A366" s="22"/>
      <c r="L366" s="22"/>
      <c r="N366" s="22"/>
      <c r="O366" s="22"/>
      <c r="P366" s="22"/>
      <c r="Q366" s="22"/>
      <c r="T366" s="22"/>
      <c r="U366" s="22"/>
      <c r="V366" s="22"/>
      <c r="W366" s="22"/>
      <c r="X366" s="22"/>
      <c r="Y366" s="22"/>
    </row>
    <row r="367">
      <c r="A367" s="22"/>
      <c r="L367" s="22"/>
      <c r="N367" s="22"/>
      <c r="O367" s="22"/>
      <c r="P367" s="22"/>
      <c r="Q367" s="22"/>
      <c r="T367" s="22"/>
      <c r="U367" s="22"/>
      <c r="V367" s="22"/>
      <c r="W367" s="22"/>
      <c r="X367" s="22"/>
      <c r="Y367" s="22"/>
    </row>
    <row r="368">
      <c r="A368" s="22"/>
      <c r="L368" s="22"/>
      <c r="N368" s="22"/>
      <c r="O368" s="22"/>
      <c r="P368" s="22"/>
      <c r="Q368" s="22"/>
      <c r="T368" s="22"/>
      <c r="U368" s="22"/>
      <c r="V368" s="22"/>
      <c r="W368" s="22"/>
      <c r="X368" s="22"/>
      <c r="Y368" s="22"/>
    </row>
    <row r="369">
      <c r="A369" s="22"/>
      <c r="L369" s="22"/>
      <c r="N369" s="22"/>
      <c r="O369" s="22"/>
      <c r="P369" s="22"/>
      <c r="Q369" s="22"/>
      <c r="T369" s="22"/>
      <c r="U369" s="22"/>
      <c r="V369" s="22"/>
      <c r="W369" s="22"/>
      <c r="X369" s="22"/>
      <c r="Y369" s="22"/>
    </row>
    <row r="370">
      <c r="A370" s="22"/>
      <c r="L370" s="22"/>
      <c r="N370" s="22"/>
      <c r="O370" s="22"/>
      <c r="P370" s="22"/>
      <c r="Q370" s="22"/>
      <c r="T370" s="22"/>
      <c r="U370" s="22"/>
      <c r="V370" s="22"/>
      <c r="W370" s="22"/>
      <c r="X370" s="22"/>
      <c r="Y370" s="22"/>
    </row>
    <row r="371">
      <c r="A371" s="22"/>
      <c r="L371" s="22"/>
      <c r="N371" s="22"/>
      <c r="O371" s="22"/>
      <c r="P371" s="22"/>
      <c r="Q371" s="22"/>
      <c r="T371" s="22"/>
      <c r="U371" s="22"/>
      <c r="V371" s="22"/>
      <c r="W371" s="22"/>
      <c r="X371" s="22"/>
      <c r="Y371" s="22"/>
    </row>
    <row r="372">
      <c r="A372" s="22"/>
      <c r="L372" s="22"/>
      <c r="N372" s="22"/>
      <c r="O372" s="22"/>
      <c r="P372" s="22"/>
      <c r="Q372" s="22"/>
      <c r="T372" s="22"/>
      <c r="U372" s="22"/>
      <c r="V372" s="22"/>
      <c r="W372" s="22"/>
      <c r="X372" s="22"/>
      <c r="Y372" s="22"/>
    </row>
    <row r="373">
      <c r="A373" s="22"/>
      <c r="L373" s="22"/>
      <c r="N373" s="22"/>
      <c r="O373" s="22"/>
      <c r="P373" s="22"/>
      <c r="Q373" s="22"/>
      <c r="T373" s="22"/>
      <c r="U373" s="22"/>
      <c r="V373" s="22"/>
      <c r="W373" s="22"/>
      <c r="X373" s="22"/>
      <c r="Y373" s="22"/>
    </row>
    <row r="374">
      <c r="A374" s="22"/>
      <c r="L374" s="22"/>
      <c r="N374" s="22"/>
      <c r="O374" s="22"/>
      <c r="P374" s="22"/>
      <c r="Q374" s="22"/>
      <c r="T374" s="22"/>
      <c r="U374" s="22"/>
      <c r="V374" s="22"/>
      <c r="W374" s="22"/>
      <c r="X374" s="22"/>
      <c r="Y374" s="22"/>
    </row>
    <row r="375">
      <c r="A375" s="22"/>
      <c r="L375" s="22"/>
      <c r="N375" s="22"/>
      <c r="O375" s="22"/>
      <c r="P375" s="22"/>
      <c r="Q375" s="22"/>
      <c r="T375" s="22"/>
      <c r="U375" s="22"/>
      <c r="V375" s="22"/>
      <c r="W375" s="22"/>
      <c r="X375" s="22"/>
      <c r="Y375" s="22"/>
    </row>
    <row r="376">
      <c r="A376" s="22"/>
      <c r="L376" s="22"/>
      <c r="N376" s="22"/>
      <c r="O376" s="22"/>
      <c r="P376" s="22"/>
      <c r="Q376" s="22"/>
      <c r="T376" s="22"/>
      <c r="U376" s="22"/>
      <c r="V376" s="22"/>
      <c r="W376" s="22"/>
      <c r="X376" s="22"/>
      <c r="Y376" s="22"/>
    </row>
    <row r="377">
      <c r="A377" s="22"/>
      <c r="L377" s="22"/>
      <c r="N377" s="22"/>
      <c r="O377" s="22"/>
      <c r="P377" s="22"/>
      <c r="Q377" s="22"/>
      <c r="T377" s="22"/>
      <c r="U377" s="22"/>
      <c r="V377" s="22"/>
      <c r="W377" s="22"/>
      <c r="X377" s="22"/>
      <c r="Y377" s="22"/>
    </row>
    <row r="378">
      <c r="A378" s="22"/>
      <c r="L378" s="22"/>
      <c r="N378" s="22"/>
      <c r="O378" s="22"/>
      <c r="P378" s="22"/>
      <c r="Q378" s="22"/>
      <c r="T378" s="22"/>
      <c r="U378" s="22"/>
      <c r="V378" s="22"/>
      <c r="W378" s="22"/>
      <c r="X378" s="22"/>
      <c r="Y378" s="22"/>
    </row>
    <row r="379">
      <c r="A379" s="22"/>
      <c r="L379" s="22"/>
      <c r="N379" s="22"/>
      <c r="O379" s="22"/>
      <c r="P379" s="22"/>
      <c r="Q379" s="22"/>
      <c r="T379" s="22"/>
      <c r="U379" s="22"/>
      <c r="V379" s="22"/>
      <c r="W379" s="22"/>
      <c r="X379" s="22"/>
      <c r="Y379" s="22"/>
    </row>
    <row r="380">
      <c r="A380" s="22"/>
      <c r="L380" s="22"/>
      <c r="N380" s="22"/>
      <c r="O380" s="22"/>
      <c r="P380" s="22"/>
      <c r="Q380" s="22"/>
      <c r="T380" s="22"/>
      <c r="U380" s="22"/>
      <c r="V380" s="22"/>
      <c r="W380" s="22"/>
      <c r="X380" s="22"/>
      <c r="Y380" s="22"/>
    </row>
    <row r="381">
      <c r="A381" s="22"/>
      <c r="L381" s="22"/>
      <c r="N381" s="22"/>
      <c r="O381" s="22"/>
      <c r="P381" s="22"/>
      <c r="Q381" s="22"/>
      <c r="T381" s="22"/>
      <c r="U381" s="22"/>
      <c r="V381" s="22"/>
      <c r="W381" s="22"/>
      <c r="X381" s="22"/>
      <c r="Y381" s="22"/>
    </row>
    <row r="382">
      <c r="A382" s="22"/>
      <c r="L382" s="22"/>
      <c r="N382" s="22"/>
      <c r="O382" s="22"/>
      <c r="P382" s="22"/>
      <c r="Q382" s="22"/>
      <c r="T382" s="22"/>
      <c r="U382" s="22"/>
      <c r="V382" s="22"/>
      <c r="W382" s="22"/>
      <c r="X382" s="22"/>
      <c r="Y382" s="22"/>
    </row>
    <row r="383">
      <c r="A383" s="22"/>
      <c r="L383" s="22"/>
      <c r="N383" s="22"/>
      <c r="O383" s="22"/>
      <c r="P383" s="22"/>
      <c r="Q383" s="22"/>
      <c r="T383" s="22"/>
      <c r="U383" s="22"/>
      <c r="V383" s="22"/>
      <c r="W383" s="22"/>
      <c r="X383" s="22"/>
      <c r="Y383" s="22"/>
    </row>
    <row r="384">
      <c r="A384" s="22"/>
      <c r="L384" s="22"/>
      <c r="N384" s="22"/>
      <c r="O384" s="22"/>
      <c r="P384" s="22"/>
      <c r="Q384" s="22"/>
      <c r="T384" s="22"/>
      <c r="U384" s="22"/>
      <c r="V384" s="22"/>
      <c r="W384" s="22"/>
      <c r="X384" s="22"/>
      <c r="Y384" s="22"/>
    </row>
    <row r="385">
      <c r="A385" s="22"/>
      <c r="L385" s="22"/>
      <c r="N385" s="22"/>
      <c r="O385" s="22"/>
      <c r="P385" s="22"/>
      <c r="Q385" s="22"/>
      <c r="T385" s="22"/>
      <c r="U385" s="22"/>
      <c r="V385" s="22"/>
      <c r="W385" s="22"/>
      <c r="X385" s="22"/>
      <c r="Y385" s="22"/>
    </row>
    <row r="386">
      <c r="A386" s="22"/>
      <c r="L386" s="22"/>
      <c r="N386" s="22"/>
      <c r="O386" s="22"/>
      <c r="P386" s="22"/>
      <c r="Q386" s="22"/>
      <c r="T386" s="22"/>
      <c r="U386" s="22"/>
      <c r="V386" s="22"/>
      <c r="W386" s="22"/>
      <c r="X386" s="22"/>
      <c r="Y386" s="22"/>
    </row>
    <row r="387">
      <c r="A387" s="22"/>
      <c r="L387" s="22"/>
      <c r="N387" s="22"/>
      <c r="O387" s="22"/>
      <c r="P387" s="22"/>
      <c r="Q387" s="22"/>
      <c r="T387" s="22"/>
      <c r="U387" s="22"/>
      <c r="V387" s="22"/>
      <c r="W387" s="22"/>
      <c r="X387" s="22"/>
      <c r="Y387" s="22"/>
    </row>
    <row r="388">
      <c r="A388" s="22"/>
      <c r="L388" s="22"/>
      <c r="N388" s="22"/>
      <c r="O388" s="22"/>
      <c r="P388" s="22"/>
      <c r="Q388" s="22"/>
      <c r="T388" s="22"/>
      <c r="U388" s="22"/>
      <c r="V388" s="22"/>
      <c r="W388" s="22"/>
      <c r="X388" s="22"/>
      <c r="Y388" s="22"/>
    </row>
    <row r="389">
      <c r="A389" s="22"/>
      <c r="L389" s="22"/>
      <c r="N389" s="22"/>
      <c r="O389" s="22"/>
      <c r="P389" s="22"/>
      <c r="Q389" s="22"/>
      <c r="T389" s="22"/>
      <c r="U389" s="22"/>
      <c r="V389" s="22"/>
      <c r="W389" s="22"/>
      <c r="X389" s="22"/>
      <c r="Y389" s="22"/>
    </row>
    <row r="390">
      <c r="A390" s="22"/>
      <c r="L390" s="22"/>
      <c r="N390" s="22"/>
      <c r="O390" s="22"/>
      <c r="P390" s="22"/>
      <c r="Q390" s="22"/>
      <c r="T390" s="22"/>
      <c r="U390" s="22"/>
      <c r="V390" s="22"/>
      <c r="W390" s="22"/>
      <c r="X390" s="22"/>
      <c r="Y390" s="22"/>
    </row>
    <row r="391">
      <c r="A391" s="22"/>
      <c r="L391" s="22"/>
      <c r="N391" s="22"/>
      <c r="O391" s="22"/>
      <c r="P391" s="22"/>
      <c r="Q391" s="22"/>
      <c r="T391" s="22"/>
      <c r="U391" s="22"/>
      <c r="V391" s="22"/>
      <c r="W391" s="22"/>
      <c r="X391" s="22"/>
      <c r="Y391" s="22"/>
    </row>
    <row r="392">
      <c r="A392" s="22"/>
      <c r="L392" s="22"/>
      <c r="N392" s="22"/>
      <c r="O392" s="22"/>
      <c r="P392" s="22"/>
      <c r="Q392" s="22"/>
      <c r="T392" s="22"/>
      <c r="U392" s="22"/>
      <c r="V392" s="22"/>
      <c r="W392" s="22"/>
      <c r="X392" s="22"/>
      <c r="Y392" s="22"/>
    </row>
    <row r="393">
      <c r="A393" s="22"/>
      <c r="L393" s="22"/>
      <c r="N393" s="22"/>
      <c r="O393" s="22"/>
      <c r="P393" s="22"/>
      <c r="Q393" s="22"/>
      <c r="T393" s="22"/>
      <c r="U393" s="22"/>
      <c r="V393" s="22"/>
      <c r="W393" s="22"/>
      <c r="X393" s="22"/>
      <c r="Y393" s="22"/>
    </row>
    <row r="394">
      <c r="A394" s="22"/>
      <c r="L394" s="22"/>
      <c r="N394" s="22"/>
      <c r="O394" s="22"/>
      <c r="P394" s="22"/>
      <c r="Q394" s="22"/>
      <c r="T394" s="22"/>
      <c r="U394" s="22"/>
      <c r="V394" s="22"/>
      <c r="W394" s="22"/>
      <c r="X394" s="22"/>
      <c r="Y394" s="22"/>
    </row>
    <row r="395">
      <c r="A395" s="22"/>
      <c r="L395" s="22"/>
      <c r="N395" s="22"/>
      <c r="O395" s="22"/>
      <c r="P395" s="22"/>
      <c r="Q395" s="22"/>
      <c r="T395" s="22"/>
      <c r="U395" s="22"/>
      <c r="V395" s="22"/>
      <c r="W395" s="22"/>
      <c r="X395" s="22"/>
      <c r="Y395" s="22"/>
    </row>
    <row r="396">
      <c r="A396" s="22"/>
      <c r="L396" s="22"/>
      <c r="N396" s="22"/>
      <c r="O396" s="22"/>
      <c r="P396" s="22"/>
      <c r="Q396" s="22"/>
      <c r="T396" s="22"/>
      <c r="U396" s="22"/>
      <c r="V396" s="22"/>
      <c r="W396" s="22"/>
      <c r="X396" s="22"/>
      <c r="Y396" s="22"/>
    </row>
    <row r="397">
      <c r="A397" s="22"/>
      <c r="L397" s="22"/>
      <c r="N397" s="22"/>
      <c r="O397" s="22"/>
      <c r="P397" s="22"/>
      <c r="Q397" s="22"/>
      <c r="T397" s="22"/>
      <c r="U397" s="22"/>
      <c r="V397" s="22"/>
      <c r="W397" s="22"/>
      <c r="X397" s="22"/>
      <c r="Y397" s="22"/>
    </row>
    <row r="398">
      <c r="A398" s="22"/>
      <c r="L398" s="22"/>
      <c r="N398" s="22"/>
      <c r="O398" s="22"/>
      <c r="P398" s="22"/>
      <c r="Q398" s="22"/>
      <c r="T398" s="22"/>
      <c r="U398" s="22"/>
      <c r="V398" s="22"/>
      <c r="W398" s="22"/>
      <c r="X398" s="22"/>
      <c r="Y398" s="22"/>
    </row>
    <row r="399">
      <c r="A399" s="22"/>
      <c r="L399" s="22"/>
      <c r="N399" s="22"/>
      <c r="O399" s="22"/>
      <c r="P399" s="22"/>
      <c r="Q399" s="22"/>
      <c r="T399" s="22"/>
      <c r="U399" s="22"/>
      <c r="V399" s="22"/>
      <c r="W399" s="22"/>
      <c r="X399" s="22"/>
      <c r="Y399" s="22"/>
    </row>
    <row r="400">
      <c r="A400" s="22"/>
      <c r="L400" s="22"/>
      <c r="N400" s="22"/>
      <c r="O400" s="22"/>
      <c r="P400" s="22"/>
      <c r="Q400" s="22"/>
      <c r="T400" s="22"/>
      <c r="U400" s="22"/>
      <c r="V400" s="22"/>
      <c r="W400" s="22"/>
      <c r="X400" s="22"/>
      <c r="Y400" s="22"/>
    </row>
    <row r="401">
      <c r="A401" s="22"/>
      <c r="L401" s="22"/>
      <c r="N401" s="22"/>
      <c r="O401" s="22"/>
      <c r="P401" s="22"/>
      <c r="Q401" s="22"/>
      <c r="T401" s="22"/>
      <c r="U401" s="22"/>
      <c r="V401" s="22"/>
      <c r="W401" s="22"/>
      <c r="X401" s="22"/>
      <c r="Y401" s="22"/>
    </row>
    <row r="402">
      <c r="A402" s="22"/>
      <c r="L402" s="22"/>
      <c r="N402" s="22"/>
      <c r="O402" s="22"/>
      <c r="P402" s="22"/>
      <c r="Q402" s="22"/>
      <c r="T402" s="22"/>
      <c r="U402" s="22"/>
      <c r="V402" s="22"/>
      <c r="W402" s="22"/>
      <c r="X402" s="22"/>
      <c r="Y402" s="22"/>
    </row>
    <row r="403">
      <c r="A403" s="22"/>
      <c r="L403" s="22"/>
      <c r="N403" s="22"/>
      <c r="O403" s="22"/>
      <c r="P403" s="22"/>
      <c r="Q403" s="22"/>
      <c r="T403" s="22"/>
      <c r="U403" s="22"/>
      <c r="V403" s="22"/>
      <c r="W403" s="22"/>
      <c r="X403" s="22"/>
      <c r="Y403" s="22"/>
    </row>
    <row r="404">
      <c r="A404" s="22"/>
      <c r="L404" s="22"/>
      <c r="N404" s="22"/>
      <c r="O404" s="22"/>
      <c r="P404" s="22"/>
      <c r="Q404" s="22"/>
      <c r="T404" s="22"/>
      <c r="U404" s="22"/>
      <c r="V404" s="22"/>
      <c r="W404" s="22"/>
      <c r="X404" s="22"/>
      <c r="Y404" s="22"/>
    </row>
    <row r="405">
      <c r="A405" s="22"/>
      <c r="L405" s="22"/>
      <c r="N405" s="22"/>
      <c r="O405" s="22"/>
      <c r="P405" s="22"/>
      <c r="Q405" s="22"/>
      <c r="T405" s="22"/>
      <c r="U405" s="22"/>
      <c r="V405" s="22"/>
      <c r="W405" s="22"/>
      <c r="X405" s="22"/>
      <c r="Y405" s="22"/>
    </row>
    <row r="406">
      <c r="A406" s="22"/>
      <c r="L406" s="22"/>
      <c r="N406" s="22"/>
      <c r="O406" s="22"/>
      <c r="P406" s="22"/>
      <c r="Q406" s="22"/>
      <c r="T406" s="22"/>
      <c r="U406" s="22"/>
      <c r="V406" s="22"/>
      <c r="W406" s="22"/>
      <c r="X406" s="22"/>
      <c r="Y406" s="22"/>
    </row>
    <row r="407">
      <c r="A407" s="22"/>
      <c r="L407" s="22"/>
      <c r="N407" s="22"/>
      <c r="O407" s="22"/>
      <c r="P407" s="22"/>
      <c r="Q407" s="22"/>
      <c r="T407" s="22"/>
      <c r="U407" s="22"/>
      <c r="V407" s="22"/>
      <c r="W407" s="22"/>
      <c r="X407" s="22"/>
      <c r="Y407" s="22"/>
    </row>
    <row r="408">
      <c r="A408" s="22"/>
      <c r="L408" s="22"/>
      <c r="N408" s="22"/>
      <c r="O408" s="22"/>
      <c r="P408" s="22"/>
      <c r="Q408" s="22"/>
      <c r="T408" s="22"/>
      <c r="U408" s="22"/>
      <c r="V408" s="22"/>
      <c r="W408" s="22"/>
      <c r="X408" s="22"/>
      <c r="Y408" s="22"/>
    </row>
    <row r="409">
      <c r="A409" s="22"/>
      <c r="L409" s="22"/>
      <c r="N409" s="22"/>
      <c r="O409" s="22"/>
      <c r="P409" s="22"/>
      <c r="Q409" s="22"/>
      <c r="T409" s="22"/>
      <c r="U409" s="22"/>
      <c r="V409" s="22"/>
      <c r="W409" s="22"/>
      <c r="X409" s="22"/>
      <c r="Y409" s="22"/>
    </row>
    <row r="410">
      <c r="A410" s="22"/>
      <c r="L410" s="22"/>
      <c r="N410" s="22"/>
      <c r="O410" s="22"/>
      <c r="P410" s="22"/>
      <c r="Q410" s="22"/>
      <c r="T410" s="22"/>
      <c r="U410" s="22"/>
      <c r="V410" s="22"/>
      <c r="W410" s="22"/>
      <c r="X410" s="22"/>
      <c r="Y410" s="22"/>
    </row>
    <row r="411">
      <c r="A411" s="22"/>
      <c r="L411" s="22"/>
      <c r="N411" s="22"/>
      <c r="O411" s="22"/>
      <c r="P411" s="22"/>
      <c r="Q411" s="22"/>
      <c r="T411" s="22"/>
      <c r="U411" s="22"/>
      <c r="V411" s="22"/>
      <c r="W411" s="22"/>
      <c r="X411" s="22"/>
      <c r="Y411" s="22"/>
    </row>
    <row r="412">
      <c r="A412" s="22"/>
      <c r="L412" s="22"/>
      <c r="N412" s="22"/>
      <c r="O412" s="22"/>
      <c r="P412" s="22"/>
      <c r="Q412" s="22"/>
      <c r="T412" s="22"/>
      <c r="U412" s="22"/>
      <c r="V412" s="22"/>
      <c r="W412" s="22"/>
      <c r="X412" s="22"/>
      <c r="Y412" s="22"/>
    </row>
    <row r="413">
      <c r="A413" s="22"/>
      <c r="L413" s="22"/>
      <c r="N413" s="22"/>
      <c r="O413" s="22"/>
      <c r="P413" s="22"/>
      <c r="Q413" s="22"/>
      <c r="T413" s="22"/>
      <c r="U413" s="22"/>
      <c r="V413" s="22"/>
      <c r="W413" s="22"/>
      <c r="X413" s="22"/>
      <c r="Y413" s="22"/>
    </row>
    <row r="414">
      <c r="A414" s="22"/>
      <c r="L414" s="22"/>
      <c r="N414" s="22"/>
      <c r="O414" s="22"/>
      <c r="P414" s="22"/>
      <c r="Q414" s="22"/>
      <c r="T414" s="22"/>
      <c r="U414" s="22"/>
      <c r="V414" s="22"/>
      <c r="W414" s="22"/>
      <c r="X414" s="22"/>
      <c r="Y414" s="22"/>
    </row>
    <row r="415">
      <c r="A415" s="22"/>
      <c r="L415" s="22"/>
      <c r="N415" s="22"/>
      <c r="O415" s="22"/>
      <c r="P415" s="22"/>
      <c r="Q415" s="22"/>
      <c r="T415" s="22"/>
      <c r="U415" s="22"/>
      <c r="V415" s="22"/>
      <c r="W415" s="22"/>
      <c r="X415" s="22"/>
      <c r="Y415" s="22"/>
    </row>
    <row r="416">
      <c r="A416" s="22"/>
      <c r="L416" s="22"/>
      <c r="N416" s="22"/>
      <c r="O416" s="22"/>
      <c r="P416" s="22"/>
      <c r="Q416" s="22"/>
      <c r="T416" s="22"/>
      <c r="U416" s="22"/>
      <c r="V416" s="22"/>
      <c r="W416" s="22"/>
      <c r="X416" s="22"/>
      <c r="Y416" s="22"/>
    </row>
    <row r="417">
      <c r="A417" s="22"/>
      <c r="L417" s="22"/>
      <c r="N417" s="22"/>
      <c r="O417" s="22"/>
      <c r="P417" s="22"/>
      <c r="Q417" s="22"/>
      <c r="T417" s="22"/>
      <c r="U417" s="22"/>
      <c r="V417" s="22"/>
      <c r="W417" s="22"/>
      <c r="X417" s="22"/>
      <c r="Y417" s="22"/>
    </row>
    <row r="418">
      <c r="A418" s="22"/>
      <c r="L418" s="22"/>
      <c r="N418" s="22"/>
      <c r="O418" s="22"/>
      <c r="P418" s="22"/>
      <c r="Q418" s="22"/>
      <c r="T418" s="22"/>
      <c r="U418" s="22"/>
      <c r="V418" s="22"/>
      <c r="W418" s="22"/>
      <c r="X418" s="22"/>
      <c r="Y418" s="22"/>
    </row>
    <row r="419">
      <c r="A419" s="22"/>
      <c r="L419" s="22"/>
      <c r="N419" s="22"/>
      <c r="O419" s="22"/>
      <c r="P419" s="22"/>
      <c r="Q419" s="22"/>
      <c r="T419" s="22"/>
      <c r="U419" s="22"/>
      <c r="V419" s="22"/>
      <c r="W419" s="22"/>
      <c r="X419" s="22"/>
      <c r="Y419" s="22"/>
    </row>
    <row r="420">
      <c r="A420" s="22"/>
      <c r="L420" s="22"/>
      <c r="N420" s="22"/>
      <c r="O420" s="22"/>
      <c r="P420" s="22"/>
      <c r="Q420" s="22"/>
      <c r="T420" s="22"/>
      <c r="U420" s="22"/>
      <c r="V420" s="22"/>
      <c r="W420" s="22"/>
      <c r="X420" s="22"/>
      <c r="Y420" s="22"/>
    </row>
    <row r="421">
      <c r="A421" s="22"/>
      <c r="L421" s="22"/>
      <c r="N421" s="22"/>
      <c r="O421" s="22"/>
      <c r="P421" s="22"/>
      <c r="Q421" s="22"/>
      <c r="T421" s="22"/>
      <c r="U421" s="22"/>
      <c r="V421" s="22"/>
      <c r="W421" s="22"/>
      <c r="X421" s="22"/>
      <c r="Y421" s="22"/>
    </row>
    <row r="422">
      <c r="A422" s="22"/>
      <c r="L422" s="22"/>
      <c r="N422" s="22"/>
      <c r="O422" s="22"/>
      <c r="P422" s="22"/>
      <c r="Q422" s="22"/>
      <c r="T422" s="22"/>
      <c r="U422" s="22"/>
      <c r="V422" s="22"/>
      <c r="W422" s="22"/>
      <c r="X422" s="22"/>
      <c r="Y422" s="22"/>
    </row>
    <row r="423">
      <c r="A423" s="22"/>
      <c r="L423" s="22"/>
      <c r="N423" s="22"/>
      <c r="O423" s="22"/>
      <c r="P423" s="22"/>
      <c r="Q423" s="22"/>
      <c r="T423" s="22"/>
      <c r="U423" s="22"/>
      <c r="V423" s="22"/>
      <c r="W423" s="22"/>
      <c r="X423" s="22"/>
      <c r="Y423" s="22"/>
    </row>
    <row r="424">
      <c r="A424" s="22"/>
      <c r="L424" s="22"/>
      <c r="N424" s="22"/>
      <c r="O424" s="22"/>
      <c r="P424" s="22"/>
      <c r="Q424" s="22"/>
      <c r="T424" s="22"/>
      <c r="U424" s="22"/>
      <c r="V424" s="22"/>
      <c r="W424" s="22"/>
      <c r="X424" s="22"/>
      <c r="Y424" s="22"/>
    </row>
    <row r="425">
      <c r="A425" s="22"/>
      <c r="L425" s="22"/>
      <c r="N425" s="22"/>
      <c r="O425" s="22"/>
      <c r="P425" s="22"/>
      <c r="Q425" s="22"/>
      <c r="T425" s="22"/>
      <c r="U425" s="22"/>
      <c r="V425" s="22"/>
      <c r="W425" s="22"/>
      <c r="X425" s="22"/>
      <c r="Y425" s="22"/>
    </row>
    <row r="426">
      <c r="A426" s="22"/>
      <c r="L426" s="22"/>
      <c r="N426" s="22"/>
      <c r="O426" s="22"/>
      <c r="P426" s="22"/>
      <c r="Q426" s="22"/>
      <c r="T426" s="22"/>
      <c r="U426" s="22"/>
      <c r="V426" s="22"/>
      <c r="W426" s="22"/>
      <c r="X426" s="22"/>
      <c r="Y426" s="22"/>
    </row>
    <row r="427">
      <c r="A427" s="22"/>
      <c r="L427" s="22"/>
      <c r="N427" s="22"/>
      <c r="O427" s="22"/>
      <c r="P427" s="22"/>
      <c r="Q427" s="22"/>
      <c r="T427" s="22"/>
      <c r="U427" s="22"/>
      <c r="V427" s="22"/>
      <c r="W427" s="22"/>
      <c r="X427" s="22"/>
      <c r="Y427" s="22"/>
    </row>
    <row r="428">
      <c r="A428" s="22"/>
      <c r="L428" s="22"/>
      <c r="N428" s="22"/>
      <c r="O428" s="22"/>
      <c r="P428" s="22"/>
      <c r="Q428" s="22"/>
      <c r="T428" s="22"/>
      <c r="U428" s="22"/>
      <c r="V428" s="22"/>
      <c r="W428" s="22"/>
      <c r="X428" s="22"/>
      <c r="Y428" s="22"/>
    </row>
    <row r="429">
      <c r="A429" s="22"/>
      <c r="L429" s="22"/>
      <c r="N429" s="22"/>
      <c r="O429" s="22"/>
      <c r="P429" s="22"/>
      <c r="Q429" s="22"/>
      <c r="T429" s="22"/>
      <c r="U429" s="22"/>
      <c r="V429" s="22"/>
      <c r="W429" s="22"/>
      <c r="X429" s="22"/>
      <c r="Y429" s="22"/>
    </row>
    <row r="430">
      <c r="A430" s="22"/>
      <c r="L430" s="22"/>
      <c r="N430" s="22"/>
      <c r="O430" s="22"/>
      <c r="P430" s="22"/>
      <c r="Q430" s="22"/>
      <c r="T430" s="22"/>
      <c r="U430" s="22"/>
      <c r="V430" s="22"/>
      <c r="W430" s="22"/>
      <c r="X430" s="22"/>
      <c r="Y430" s="22"/>
    </row>
    <row r="431">
      <c r="A431" s="22"/>
      <c r="L431" s="22"/>
      <c r="N431" s="22"/>
      <c r="O431" s="22"/>
      <c r="P431" s="22"/>
      <c r="Q431" s="22"/>
      <c r="T431" s="22"/>
      <c r="U431" s="22"/>
      <c r="V431" s="22"/>
      <c r="W431" s="22"/>
      <c r="X431" s="22"/>
      <c r="Y431" s="22"/>
    </row>
    <row r="432">
      <c r="A432" s="22"/>
      <c r="L432" s="22"/>
      <c r="N432" s="22"/>
      <c r="O432" s="22"/>
      <c r="P432" s="22"/>
      <c r="Q432" s="22"/>
      <c r="T432" s="22"/>
      <c r="U432" s="22"/>
      <c r="V432" s="22"/>
      <c r="W432" s="22"/>
      <c r="X432" s="22"/>
      <c r="Y432" s="22"/>
    </row>
    <row r="433">
      <c r="A433" s="22"/>
      <c r="L433" s="22"/>
      <c r="N433" s="22"/>
      <c r="O433" s="22"/>
      <c r="P433" s="22"/>
      <c r="Q433" s="22"/>
      <c r="T433" s="22"/>
      <c r="U433" s="22"/>
      <c r="V433" s="22"/>
      <c r="W433" s="22"/>
      <c r="X433" s="22"/>
      <c r="Y433" s="22"/>
    </row>
    <row r="434">
      <c r="A434" s="22"/>
      <c r="L434" s="22"/>
      <c r="N434" s="22"/>
      <c r="O434" s="22"/>
      <c r="P434" s="22"/>
      <c r="Q434" s="22"/>
      <c r="T434" s="22"/>
      <c r="U434" s="22"/>
      <c r="V434" s="22"/>
      <c r="W434" s="22"/>
      <c r="X434" s="22"/>
      <c r="Y434" s="22"/>
    </row>
    <row r="435">
      <c r="A435" s="22"/>
      <c r="L435" s="22"/>
      <c r="N435" s="22"/>
      <c r="O435" s="22"/>
      <c r="P435" s="22"/>
      <c r="Q435" s="22"/>
      <c r="T435" s="22"/>
      <c r="U435" s="22"/>
      <c r="V435" s="22"/>
      <c r="W435" s="22"/>
      <c r="X435" s="22"/>
      <c r="Y435" s="22"/>
    </row>
    <row r="436">
      <c r="A436" s="22"/>
      <c r="L436" s="22"/>
      <c r="N436" s="22"/>
      <c r="O436" s="22"/>
      <c r="P436" s="22"/>
      <c r="Q436" s="22"/>
      <c r="T436" s="22"/>
      <c r="U436" s="22"/>
      <c r="V436" s="22"/>
      <c r="W436" s="22"/>
      <c r="X436" s="22"/>
      <c r="Y436" s="22"/>
    </row>
    <row r="437">
      <c r="A437" s="22"/>
      <c r="L437" s="22"/>
      <c r="N437" s="22"/>
      <c r="O437" s="22"/>
      <c r="P437" s="22"/>
      <c r="Q437" s="22"/>
      <c r="T437" s="22"/>
      <c r="U437" s="22"/>
      <c r="V437" s="22"/>
      <c r="W437" s="22"/>
      <c r="X437" s="22"/>
      <c r="Y437" s="22"/>
    </row>
    <row r="438">
      <c r="A438" s="22"/>
      <c r="L438" s="22"/>
      <c r="N438" s="22"/>
      <c r="O438" s="22"/>
      <c r="P438" s="22"/>
      <c r="Q438" s="22"/>
      <c r="T438" s="22"/>
      <c r="U438" s="22"/>
      <c r="V438" s="22"/>
      <c r="W438" s="22"/>
      <c r="X438" s="22"/>
      <c r="Y438" s="22"/>
    </row>
    <row r="439">
      <c r="A439" s="22"/>
      <c r="L439" s="22"/>
      <c r="N439" s="22"/>
      <c r="O439" s="22"/>
      <c r="P439" s="22"/>
      <c r="Q439" s="22"/>
      <c r="T439" s="22"/>
      <c r="U439" s="22"/>
      <c r="V439" s="22"/>
      <c r="W439" s="22"/>
      <c r="X439" s="22"/>
      <c r="Y439" s="22"/>
    </row>
    <row r="440">
      <c r="A440" s="22"/>
      <c r="L440" s="22"/>
      <c r="N440" s="22"/>
      <c r="O440" s="22"/>
      <c r="P440" s="22"/>
      <c r="Q440" s="22"/>
      <c r="T440" s="22"/>
      <c r="U440" s="22"/>
      <c r="V440" s="22"/>
      <c r="W440" s="22"/>
      <c r="X440" s="22"/>
      <c r="Y440" s="22"/>
    </row>
    <row r="441">
      <c r="A441" s="22"/>
      <c r="L441" s="22"/>
      <c r="N441" s="22"/>
      <c r="O441" s="22"/>
      <c r="P441" s="22"/>
      <c r="Q441" s="22"/>
      <c r="T441" s="22"/>
      <c r="U441" s="22"/>
      <c r="V441" s="22"/>
      <c r="W441" s="22"/>
      <c r="X441" s="22"/>
      <c r="Y441" s="22"/>
    </row>
    <row r="442">
      <c r="A442" s="22"/>
      <c r="L442" s="22"/>
      <c r="N442" s="22"/>
      <c r="O442" s="22"/>
      <c r="P442" s="22"/>
      <c r="Q442" s="22"/>
      <c r="T442" s="22"/>
      <c r="U442" s="22"/>
      <c r="V442" s="22"/>
      <c r="W442" s="22"/>
      <c r="X442" s="22"/>
      <c r="Y442" s="22"/>
    </row>
    <row r="443">
      <c r="A443" s="22"/>
      <c r="L443" s="22"/>
      <c r="N443" s="22"/>
      <c r="O443" s="22"/>
      <c r="P443" s="22"/>
      <c r="Q443" s="22"/>
      <c r="T443" s="22"/>
      <c r="U443" s="22"/>
      <c r="V443" s="22"/>
      <c r="W443" s="22"/>
      <c r="X443" s="22"/>
      <c r="Y443" s="22"/>
    </row>
    <row r="444">
      <c r="A444" s="22"/>
      <c r="L444" s="22"/>
      <c r="N444" s="22"/>
      <c r="O444" s="22"/>
      <c r="P444" s="22"/>
      <c r="Q444" s="22"/>
      <c r="T444" s="22"/>
      <c r="U444" s="22"/>
      <c r="V444" s="22"/>
      <c r="W444" s="22"/>
      <c r="X444" s="22"/>
      <c r="Y444" s="22"/>
    </row>
    <row r="445">
      <c r="A445" s="22"/>
      <c r="L445" s="22"/>
      <c r="N445" s="22"/>
      <c r="O445" s="22"/>
      <c r="P445" s="22"/>
      <c r="Q445" s="22"/>
      <c r="T445" s="22"/>
      <c r="U445" s="22"/>
      <c r="V445" s="22"/>
      <c r="W445" s="22"/>
      <c r="X445" s="22"/>
      <c r="Y445" s="22"/>
    </row>
    <row r="446">
      <c r="A446" s="22"/>
      <c r="L446" s="22"/>
      <c r="N446" s="22"/>
      <c r="O446" s="22"/>
      <c r="P446" s="22"/>
      <c r="Q446" s="22"/>
      <c r="T446" s="22"/>
      <c r="U446" s="22"/>
      <c r="V446" s="22"/>
      <c r="W446" s="22"/>
      <c r="X446" s="22"/>
      <c r="Y446" s="22"/>
    </row>
    <row r="447">
      <c r="A447" s="22"/>
      <c r="L447" s="22"/>
      <c r="N447" s="22"/>
      <c r="O447" s="22"/>
      <c r="P447" s="22"/>
      <c r="Q447" s="22"/>
      <c r="T447" s="22"/>
      <c r="U447" s="22"/>
      <c r="V447" s="22"/>
      <c r="W447" s="22"/>
      <c r="X447" s="22"/>
      <c r="Y447" s="22"/>
    </row>
    <row r="448">
      <c r="A448" s="22"/>
      <c r="L448" s="22"/>
      <c r="N448" s="22"/>
      <c r="O448" s="22"/>
      <c r="P448" s="22"/>
      <c r="Q448" s="22"/>
      <c r="T448" s="22"/>
      <c r="U448" s="22"/>
      <c r="V448" s="22"/>
      <c r="W448" s="22"/>
      <c r="X448" s="22"/>
      <c r="Y448" s="22"/>
    </row>
    <row r="449">
      <c r="A449" s="22"/>
      <c r="L449" s="22"/>
      <c r="N449" s="22"/>
      <c r="O449" s="22"/>
      <c r="P449" s="22"/>
      <c r="Q449" s="22"/>
      <c r="T449" s="22"/>
      <c r="U449" s="22"/>
      <c r="V449" s="22"/>
      <c r="W449" s="22"/>
      <c r="X449" s="22"/>
      <c r="Y449" s="22"/>
    </row>
    <row r="450">
      <c r="A450" s="22"/>
      <c r="L450" s="22"/>
      <c r="N450" s="22"/>
      <c r="O450" s="22"/>
      <c r="P450" s="22"/>
      <c r="Q450" s="22"/>
      <c r="T450" s="22"/>
      <c r="U450" s="22"/>
      <c r="V450" s="22"/>
      <c r="W450" s="22"/>
      <c r="X450" s="22"/>
      <c r="Y450" s="22"/>
    </row>
    <row r="451">
      <c r="A451" s="22"/>
      <c r="L451" s="22"/>
      <c r="N451" s="22"/>
      <c r="O451" s="22"/>
      <c r="P451" s="22"/>
      <c r="Q451" s="22"/>
      <c r="T451" s="22"/>
      <c r="U451" s="22"/>
      <c r="V451" s="22"/>
      <c r="W451" s="22"/>
      <c r="X451" s="22"/>
      <c r="Y451" s="22"/>
    </row>
    <row r="452">
      <c r="A452" s="22"/>
      <c r="L452" s="22"/>
      <c r="N452" s="22"/>
      <c r="O452" s="22"/>
      <c r="P452" s="22"/>
      <c r="Q452" s="22"/>
      <c r="T452" s="22"/>
      <c r="U452" s="22"/>
      <c r="V452" s="22"/>
      <c r="W452" s="22"/>
      <c r="X452" s="22"/>
      <c r="Y452" s="22"/>
    </row>
    <row r="453">
      <c r="A453" s="22"/>
      <c r="L453" s="22"/>
      <c r="N453" s="22"/>
      <c r="O453" s="22"/>
      <c r="P453" s="22"/>
      <c r="Q453" s="22"/>
      <c r="T453" s="22"/>
      <c r="U453" s="22"/>
      <c r="V453" s="22"/>
      <c r="W453" s="22"/>
      <c r="X453" s="22"/>
      <c r="Y453" s="22"/>
    </row>
    <row r="454">
      <c r="A454" s="22"/>
      <c r="L454" s="22"/>
      <c r="N454" s="22"/>
      <c r="O454" s="22"/>
      <c r="P454" s="22"/>
      <c r="Q454" s="22"/>
      <c r="T454" s="22"/>
      <c r="U454" s="22"/>
      <c r="V454" s="22"/>
      <c r="W454" s="22"/>
      <c r="X454" s="22"/>
      <c r="Y454" s="22"/>
    </row>
    <row r="455">
      <c r="A455" s="22"/>
      <c r="L455" s="22"/>
      <c r="N455" s="22"/>
      <c r="O455" s="22"/>
      <c r="P455" s="22"/>
      <c r="Q455" s="22"/>
      <c r="T455" s="22"/>
      <c r="U455" s="22"/>
      <c r="V455" s="22"/>
      <c r="W455" s="22"/>
      <c r="X455" s="22"/>
      <c r="Y455" s="22"/>
    </row>
    <row r="456">
      <c r="A456" s="22"/>
      <c r="L456" s="22"/>
      <c r="N456" s="22"/>
      <c r="O456" s="22"/>
      <c r="P456" s="22"/>
      <c r="Q456" s="22"/>
      <c r="T456" s="22"/>
      <c r="U456" s="22"/>
      <c r="V456" s="22"/>
      <c r="W456" s="22"/>
      <c r="X456" s="22"/>
      <c r="Y456" s="22"/>
    </row>
    <row r="457">
      <c r="A457" s="22"/>
      <c r="L457" s="22"/>
      <c r="N457" s="22"/>
      <c r="O457" s="22"/>
      <c r="P457" s="22"/>
      <c r="Q457" s="22"/>
      <c r="T457" s="22"/>
      <c r="U457" s="22"/>
      <c r="V457" s="22"/>
      <c r="W457" s="22"/>
      <c r="X457" s="22"/>
      <c r="Y457" s="22"/>
    </row>
    <row r="458">
      <c r="A458" s="22"/>
      <c r="L458" s="22"/>
      <c r="N458" s="22"/>
      <c r="O458" s="22"/>
      <c r="P458" s="22"/>
      <c r="Q458" s="22"/>
      <c r="T458" s="22"/>
      <c r="U458" s="22"/>
      <c r="V458" s="22"/>
      <c r="W458" s="22"/>
      <c r="X458" s="22"/>
      <c r="Y458" s="22"/>
    </row>
    <row r="459">
      <c r="A459" s="22"/>
      <c r="L459" s="22"/>
      <c r="N459" s="22"/>
      <c r="O459" s="22"/>
      <c r="P459" s="22"/>
      <c r="Q459" s="22"/>
      <c r="T459" s="22"/>
      <c r="U459" s="22"/>
      <c r="V459" s="22"/>
      <c r="W459" s="22"/>
      <c r="X459" s="22"/>
      <c r="Y459" s="22"/>
    </row>
    <row r="460">
      <c r="A460" s="22"/>
      <c r="L460" s="22"/>
      <c r="N460" s="22"/>
      <c r="O460" s="22"/>
      <c r="P460" s="22"/>
      <c r="Q460" s="22"/>
      <c r="T460" s="22"/>
      <c r="U460" s="22"/>
      <c r="V460" s="22"/>
      <c r="W460" s="22"/>
      <c r="X460" s="22"/>
      <c r="Y460" s="22"/>
    </row>
    <row r="461">
      <c r="A461" s="22"/>
      <c r="L461" s="22"/>
      <c r="N461" s="22"/>
      <c r="O461" s="22"/>
      <c r="P461" s="22"/>
      <c r="Q461" s="22"/>
      <c r="T461" s="22"/>
      <c r="U461" s="22"/>
      <c r="V461" s="22"/>
      <c r="W461" s="22"/>
      <c r="X461" s="22"/>
      <c r="Y461" s="22"/>
    </row>
    <row r="462">
      <c r="A462" s="22"/>
      <c r="L462" s="22"/>
      <c r="N462" s="22"/>
      <c r="O462" s="22"/>
      <c r="P462" s="22"/>
      <c r="Q462" s="22"/>
      <c r="T462" s="22"/>
      <c r="U462" s="22"/>
      <c r="V462" s="22"/>
      <c r="W462" s="22"/>
      <c r="X462" s="22"/>
      <c r="Y462" s="22"/>
    </row>
    <row r="463">
      <c r="A463" s="22"/>
      <c r="L463" s="22"/>
      <c r="N463" s="22"/>
      <c r="O463" s="22"/>
      <c r="P463" s="22"/>
      <c r="Q463" s="22"/>
      <c r="T463" s="22"/>
      <c r="U463" s="22"/>
      <c r="V463" s="22"/>
      <c r="W463" s="22"/>
      <c r="X463" s="22"/>
      <c r="Y463" s="22"/>
    </row>
    <row r="464">
      <c r="A464" s="22"/>
      <c r="L464" s="22"/>
      <c r="N464" s="22"/>
      <c r="O464" s="22"/>
      <c r="P464" s="22"/>
      <c r="Q464" s="22"/>
      <c r="T464" s="22"/>
      <c r="U464" s="22"/>
      <c r="V464" s="22"/>
      <c r="W464" s="22"/>
      <c r="X464" s="22"/>
      <c r="Y464" s="22"/>
    </row>
    <row r="465">
      <c r="A465" s="22"/>
      <c r="L465" s="22"/>
      <c r="N465" s="22"/>
      <c r="O465" s="22"/>
      <c r="P465" s="22"/>
      <c r="Q465" s="22"/>
      <c r="T465" s="22"/>
      <c r="U465" s="22"/>
      <c r="V465" s="22"/>
      <c r="W465" s="22"/>
      <c r="X465" s="22"/>
      <c r="Y465" s="22"/>
    </row>
    <row r="466">
      <c r="A466" s="22"/>
      <c r="L466" s="22"/>
      <c r="N466" s="22"/>
      <c r="O466" s="22"/>
      <c r="P466" s="22"/>
      <c r="Q466" s="22"/>
      <c r="T466" s="22"/>
      <c r="U466" s="22"/>
      <c r="V466" s="22"/>
      <c r="W466" s="22"/>
      <c r="X466" s="22"/>
      <c r="Y466" s="22"/>
    </row>
    <row r="467">
      <c r="A467" s="22"/>
      <c r="L467" s="22"/>
      <c r="N467" s="22"/>
      <c r="O467" s="22"/>
      <c r="P467" s="22"/>
      <c r="Q467" s="22"/>
      <c r="T467" s="22"/>
      <c r="U467" s="22"/>
      <c r="V467" s="22"/>
      <c r="W467" s="22"/>
      <c r="X467" s="22"/>
      <c r="Y467" s="22"/>
    </row>
    <row r="468">
      <c r="A468" s="22"/>
      <c r="L468" s="22"/>
      <c r="N468" s="22"/>
      <c r="O468" s="22"/>
      <c r="P468" s="22"/>
      <c r="Q468" s="22"/>
      <c r="T468" s="22"/>
      <c r="U468" s="22"/>
      <c r="V468" s="22"/>
      <c r="W468" s="22"/>
      <c r="X468" s="22"/>
      <c r="Y468" s="22"/>
    </row>
    <row r="469">
      <c r="A469" s="22"/>
      <c r="L469" s="22"/>
      <c r="N469" s="22"/>
      <c r="O469" s="22"/>
      <c r="P469" s="22"/>
      <c r="Q469" s="22"/>
      <c r="T469" s="22"/>
      <c r="U469" s="22"/>
      <c r="V469" s="22"/>
      <c r="W469" s="22"/>
      <c r="X469" s="22"/>
      <c r="Y469" s="22"/>
    </row>
    <row r="470">
      <c r="A470" s="22"/>
      <c r="L470" s="22"/>
      <c r="N470" s="22"/>
      <c r="O470" s="22"/>
      <c r="P470" s="22"/>
      <c r="Q470" s="22"/>
      <c r="T470" s="22"/>
      <c r="U470" s="22"/>
      <c r="V470" s="22"/>
      <c r="W470" s="22"/>
      <c r="X470" s="22"/>
      <c r="Y470" s="22"/>
    </row>
    <row r="471">
      <c r="A471" s="22"/>
      <c r="L471" s="22"/>
      <c r="N471" s="22"/>
      <c r="O471" s="22"/>
      <c r="P471" s="22"/>
      <c r="Q471" s="22"/>
      <c r="T471" s="22"/>
      <c r="U471" s="22"/>
      <c r="V471" s="22"/>
      <c r="W471" s="22"/>
      <c r="X471" s="22"/>
      <c r="Y471" s="22"/>
    </row>
    <row r="472">
      <c r="A472" s="22"/>
      <c r="L472" s="22"/>
      <c r="N472" s="22"/>
      <c r="O472" s="22"/>
      <c r="P472" s="22"/>
      <c r="Q472" s="22"/>
      <c r="T472" s="22"/>
      <c r="U472" s="22"/>
      <c r="V472" s="22"/>
      <c r="W472" s="22"/>
      <c r="X472" s="22"/>
      <c r="Y472" s="22"/>
    </row>
    <row r="473">
      <c r="A473" s="22"/>
      <c r="L473" s="22"/>
      <c r="N473" s="22"/>
      <c r="O473" s="22"/>
      <c r="P473" s="22"/>
      <c r="Q473" s="22"/>
      <c r="T473" s="22"/>
      <c r="U473" s="22"/>
      <c r="V473" s="22"/>
      <c r="W473" s="22"/>
      <c r="X473" s="22"/>
      <c r="Y473" s="22"/>
    </row>
    <row r="474">
      <c r="A474" s="22"/>
      <c r="L474" s="22"/>
      <c r="N474" s="22"/>
      <c r="O474" s="22"/>
      <c r="P474" s="22"/>
      <c r="Q474" s="22"/>
      <c r="T474" s="22"/>
      <c r="U474" s="22"/>
      <c r="V474" s="22"/>
      <c r="W474" s="22"/>
      <c r="X474" s="22"/>
      <c r="Y474" s="22"/>
    </row>
    <row r="475">
      <c r="A475" s="22"/>
      <c r="L475" s="22"/>
      <c r="N475" s="22"/>
      <c r="O475" s="22"/>
      <c r="P475" s="22"/>
      <c r="Q475" s="22"/>
      <c r="T475" s="22"/>
      <c r="U475" s="22"/>
      <c r="V475" s="22"/>
      <c r="W475" s="22"/>
      <c r="X475" s="22"/>
      <c r="Y475" s="22"/>
    </row>
    <row r="476">
      <c r="A476" s="22"/>
      <c r="L476" s="22"/>
      <c r="N476" s="22"/>
      <c r="O476" s="22"/>
      <c r="P476" s="22"/>
      <c r="Q476" s="22"/>
      <c r="T476" s="22"/>
      <c r="U476" s="22"/>
      <c r="V476" s="22"/>
      <c r="W476" s="22"/>
      <c r="X476" s="22"/>
      <c r="Y476" s="22"/>
    </row>
    <row r="477">
      <c r="A477" s="22"/>
      <c r="L477" s="22"/>
      <c r="N477" s="22"/>
      <c r="O477" s="22"/>
      <c r="P477" s="22"/>
      <c r="Q477" s="22"/>
      <c r="T477" s="22"/>
      <c r="U477" s="22"/>
      <c r="V477" s="22"/>
      <c r="W477" s="22"/>
      <c r="X477" s="22"/>
      <c r="Y477" s="22"/>
    </row>
    <row r="478">
      <c r="A478" s="22"/>
      <c r="L478" s="22"/>
      <c r="N478" s="22"/>
      <c r="O478" s="22"/>
      <c r="P478" s="22"/>
      <c r="Q478" s="22"/>
      <c r="T478" s="22"/>
      <c r="U478" s="22"/>
      <c r="V478" s="22"/>
      <c r="W478" s="22"/>
      <c r="X478" s="22"/>
      <c r="Y478" s="22"/>
    </row>
    <row r="479">
      <c r="A479" s="22"/>
      <c r="L479" s="22"/>
      <c r="N479" s="22"/>
      <c r="O479" s="22"/>
      <c r="P479" s="22"/>
      <c r="Q479" s="22"/>
      <c r="T479" s="22"/>
      <c r="U479" s="22"/>
      <c r="V479" s="22"/>
      <c r="W479" s="22"/>
      <c r="X479" s="22"/>
      <c r="Y479" s="22"/>
    </row>
    <row r="480">
      <c r="A480" s="22"/>
      <c r="L480" s="22"/>
      <c r="N480" s="22"/>
      <c r="O480" s="22"/>
      <c r="P480" s="22"/>
      <c r="Q480" s="22"/>
      <c r="T480" s="22"/>
      <c r="U480" s="22"/>
      <c r="V480" s="22"/>
      <c r="W480" s="22"/>
      <c r="X480" s="22"/>
      <c r="Y480" s="22"/>
    </row>
    <row r="481">
      <c r="A481" s="22"/>
      <c r="L481" s="22"/>
      <c r="N481" s="22"/>
      <c r="O481" s="22"/>
      <c r="P481" s="22"/>
      <c r="Q481" s="22"/>
      <c r="T481" s="22"/>
      <c r="U481" s="22"/>
      <c r="V481" s="22"/>
      <c r="W481" s="22"/>
      <c r="X481" s="22"/>
      <c r="Y481" s="22"/>
    </row>
    <row r="482">
      <c r="A482" s="22"/>
      <c r="L482" s="22"/>
      <c r="N482" s="22"/>
      <c r="O482" s="22"/>
      <c r="P482" s="22"/>
      <c r="Q482" s="22"/>
      <c r="T482" s="22"/>
      <c r="U482" s="22"/>
      <c r="V482" s="22"/>
      <c r="W482" s="22"/>
      <c r="X482" s="22"/>
      <c r="Y482" s="22"/>
    </row>
    <row r="483">
      <c r="A483" s="22"/>
      <c r="L483" s="22"/>
      <c r="N483" s="22"/>
      <c r="O483" s="22"/>
      <c r="P483" s="22"/>
      <c r="Q483" s="22"/>
      <c r="T483" s="22"/>
      <c r="U483" s="22"/>
      <c r="V483" s="22"/>
      <c r="W483" s="22"/>
      <c r="X483" s="22"/>
      <c r="Y483" s="22"/>
    </row>
    <row r="484">
      <c r="A484" s="22"/>
      <c r="L484" s="22"/>
      <c r="N484" s="22"/>
      <c r="O484" s="22"/>
      <c r="P484" s="22"/>
      <c r="Q484" s="22"/>
      <c r="T484" s="22"/>
      <c r="U484" s="22"/>
      <c r="V484" s="22"/>
      <c r="W484" s="22"/>
      <c r="X484" s="22"/>
      <c r="Y484" s="22"/>
    </row>
    <row r="485">
      <c r="A485" s="22"/>
      <c r="L485" s="22"/>
      <c r="N485" s="22"/>
      <c r="O485" s="22"/>
      <c r="P485" s="22"/>
      <c r="Q485" s="22"/>
      <c r="T485" s="22"/>
      <c r="U485" s="22"/>
      <c r="V485" s="22"/>
      <c r="W485" s="22"/>
      <c r="X485" s="22"/>
      <c r="Y485" s="22"/>
    </row>
    <row r="486">
      <c r="A486" s="22"/>
      <c r="L486" s="22"/>
      <c r="N486" s="22"/>
      <c r="O486" s="22"/>
      <c r="P486" s="22"/>
      <c r="Q486" s="22"/>
      <c r="T486" s="22"/>
      <c r="U486" s="22"/>
      <c r="V486" s="22"/>
      <c r="W486" s="22"/>
      <c r="X486" s="22"/>
      <c r="Y486" s="22"/>
    </row>
    <row r="487">
      <c r="A487" s="22"/>
      <c r="L487" s="22"/>
      <c r="N487" s="22"/>
      <c r="O487" s="22"/>
      <c r="P487" s="22"/>
      <c r="Q487" s="22"/>
      <c r="T487" s="22"/>
      <c r="U487" s="22"/>
      <c r="V487" s="22"/>
      <c r="W487" s="22"/>
      <c r="X487" s="22"/>
      <c r="Y487" s="22"/>
    </row>
    <row r="488">
      <c r="A488" s="22"/>
      <c r="L488" s="22"/>
      <c r="N488" s="22"/>
      <c r="O488" s="22"/>
      <c r="P488" s="22"/>
      <c r="Q488" s="22"/>
      <c r="T488" s="22"/>
      <c r="U488" s="22"/>
      <c r="V488" s="22"/>
      <c r="W488" s="22"/>
      <c r="X488" s="22"/>
      <c r="Y488" s="22"/>
    </row>
    <row r="489">
      <c r="A489" s="22"/>
      <c r="L489" s="22"/>
      <c r="N489" s="22"/>
      <c r="O489" s="22"/>
      <c r="P489" s="22"/>
      <c r="Q489" s="22"/>
      <c r="T489" s="22"/>
      <c r="U489" s="22"/>
      <c r="V489" s="22"/>
      <c r="W489" s="22"/>
      <c r="X489" s="22"/>
      <c r="Y489" s="22"/>
    </row>
    <row r="490">
      <c r="A490" s="22"/>
      <c r="L490" s="22"/>
      <c r="N490" s="22"/>
      <c r="O490" s="22"/>
      <c r="P490" s="22"/>
      <c r="Q490" s="22"/>
      <c r="T490" s="22"/>
      <c r="U490" s="22"/>
      <c r="V490" s="22"/>
      <c r="W490" s="22"/>
      <c r="X490" s="22"/>
      <c r="Y490" s="22"/>
    </row>
    <row r="491">
      <c r="A491" s="22"/>
      <c r="L491" s="22"/>
      <c r="N491" s="22"/>
      <c r="O491" s="22"/>
      <c r="P491" s="22"/>
      <c r="Q491" s="22"/>
      <c r="T491" s="22"/>
      <c r="U491" s="22"/>
      <c r="V491" s="22"/>
      <c r="W491" s="22"/>
      <c r="X491" s="22"/>
      <c r="Y491" s="22"/>
    </row>
    <row r="492">
      <c r="A492" s="22"/>
      <c r="L492" s="22"/>
      <c r="N492" s="22"/>
      <c r="O492" s="22"/>
      <c r="P492" s="22"/>
      <c r="Q492" s="22"/>
      <c r="T492" s="22"/>
      <c r="U492" s="22"/>
      <c r="V492" s="22"/>
      <c r="W492" s="22"/>
      <c r="X492" s="22"/>
      <c r="Y492" s="22"/>
    </row>
    <row r="493">
      <c r="A493" s="22"/>
      <c r="L493" s="22"/>
      <c r="N493" s="22"/>
      <c r="O493" s="22"/>
      <c r="P493" s="22"/>
      <c r="Q493" s="22"/>
      <c r="T493" s="22"/>
      <c r="U493" s="22"/>
      <c r="V493" s="22"/>
      <c r="W493" s="22"/>
      <c r="X493" s="22"/>
      <c r="Y493" s="22"/>
    </row>
    <row r="494">
      <c r="A494" s="22"/>
      <c r="L494" s="22"/>
      <c r="N494" s="22"/>
      <c r="O494" s="22"/>
      <c r="P494" s="22"/>
      <c r="Q494" s="22"/>
      <c r="T494" s="22"/>
      <c r="U494" s="22"/>
      <c r="V494" s="22"/>
      <c r="W494" s="22"/>
      <c r="X494" s="22"/>
      <c r="Y494" s="22"/>
    </row>
    <row r="495">
      <c r="A495" s="22"/>
      <c r="L495" s="22"/>
      <c r="N495" s="22"/>
      <c r="O495" s="22"/>
      <c r="P495" s="22"/>
      <c r="Q495" s="22"/>
      <c r="T495" s="22"/>
      <c r="U495" s="22"/>
      <c r="V495" s="22"/>
      <c r="W495" s="22"/>
      <c r="X495" s="22"/>
      <c r="Y495" s="22"/>
    </row>
    <row r="496">
      <c r="A496" s="22"/>
      <c r="L496" s="22"/>
      <c r="N496" s="22"/>
      <c r="O496" s="22"/>
      <c r="P496" s="22"/>
      <c r="Q496" s="22"/>
      <c r="T496" s="22"/>
      <c r="U496" s="22"/>
      <c r="V496" s="22"/>
      <c r="W496" s="22"/>
      <c r="X496" s="22"/>
      <c r="Y496" s="22"/>
    </row>
    <row r="497">
      <c r="A497" s="22"/>
      <c r="L497" s="22"/>
      <c r="N497" s="22"/>
      <c r="O497" s="22"/>
      <c r="P497" s="22"/>
      <c r="Q497" s="22"/>
      <c r="T497" s="22"/>
      <c r="U497" s="22"/>
      <c r="V497" s="22"/>
      <c r="W497" s="22"/>
      <c r="X497" s="22"/>
      <c r="Y497" s="22"/>
    </row>
    <row r="498">
      <c r="A498" s="22"/>
      <c r="L498" s="22"/>
      <c r="N498" s="22"/>
      <c r="O498" s="22"/>
      <c r="P498" s="22"/>
      <c r="Q498" s="22"/>
      <c r="T498" s="22"/>
      <c r="U498" s="22"/>
      <c r="V498" s="22"/>
      <c r="W498" s="22"/>
      <c r="X498" s="22"/>
      <c r="Y498" s="22"/>
    </row>
    <row r="499">
      <c r="A499" s="22"/>
      <c r="L499" s="22"/>
      <c r="N499" s="22"/>
      <c r="O499" s="22"/>
      <c r="P499" s="22"/>
      <c r="Q499" s="22"/>
      <c r="T499" s="22"/>
      <c r="U499" s="22"/>
      <c r="V499" s="22"/>
      <c r="W499" s="22"/>
      <c r="X499" s="22"/>
      <c r="Y499" s="22"/>
    </row>
    <row r="500">
      <c r="A500" s="22"/>
      <c r="L500" s="22"/>
      <c r="N500" s="22"/>
      <c r="O500" s="22"/>
      <c r="P500" s="22"/>
      <c r="Q500" s="22"/>
      <c r="T500" s="22"/>
      <c r="U500" s="22"/>
      <c r="V500" s="22"/>
      <c r="W500" s="22"/>
      <c r="X500" s="22"/>
      <c r="Y500" s="22"/>
    </row>
    <row r="501">
      <c r="A501" s="22"/>
      <c r="L501" s="22"/>
      <c r="N501" s="22"/>
      <c r="O501" s="22"/>
      <c r="P501" s="22"/>
      <c r="Q501" s="22"/>
      <c r="T501" s="22"/>
      <c r="U501" s="22"/>
      <c r="V501" s="22"/>
      <c r="W501" s="22"/>
      <c r="X501" s="22"/>
      <c r="Y501" s="22"/>
    </row>
    <row r="502">
      <c r="A502" s="22"/>
      <c r="L502" s="22"/>
      <c r="N502" s="22"/>
      <c r="O502" s="22"/>
      <c r="P502" s="22"/>
      <c r="Q502" s="22"/>
      <c r="T502" s="22"/>
      <c r="U502" s="22"/>
      <c r="V502" s="22"/>
      <c r="W502" s="22"/>
      <c r="X502" s="22"/>
      <c r="Y502" s="22"/>
    </row>
    <row r="503">
      <c r="A503" s="22"/>
      <c r="L503" s="22"/>
      <c r="N503" s="22"/>
      <c r="O503" s="22"/>
      <c r="P503" s="22"/>
      <c r="Q503" s="22"/>
      <c r="T503" s="22"/>
      <c r="U503" s="22"/>
      <c r="V503" s="22"/>
      <c r="W503" s="22"/>
      <c r="X503" s="22"/>
      <c r="Y503" s="22"/>
    </row>
    <row r="504">
      <c r="A504" s="22"/>
      <c r="L504" s="22"/>
      <c r="N504" s="22"/>
      <c r="O504" s="22"/>
      <c r="P504" s="22"/>
      <c r="Q504" s="22"/>
      <c r="T504" s="22"/>
      <c r="U504" s="22"/>
      <c r="V504" s="22"/>
      <c r="W504" s="22"/>
      <c r="X504" s="22"/>
      <c r="Y504" s="22"/>
    </row>
    <row r="505">
      <c r="A505" s="22"/>
      <c r="L505" s="22"/>
      <c r="N505" s="22"/>
      <c r="O505" s="22"/>
      <c r="P505" s="22"/>
      <c r="Q505" s="22"/>
      <c r="T505" s="22"/>
      <c r="U505" s="22"/>
      <c r="V505" s="22"/>
      <c r="W505" s="22"/>
      <c r="X505" s="22"/>
      <c r="Y505" s="22"/>
    </row>
    <row r="506">
      <c r="A506" s="22"/>
      <c r="L506" s="22"/>
      <c r="N506" s="22"/>
      <c r="O506" s="22"/>
      <c r="P506" s="22"/>
      <c r="Q506" s="22"/>
      <c r="T506" s="22"/>
      <c r="U506" s="22"/>
      <c r="V506" s="22"/>
      <c r="W506" s="22"/>
      <c r="X506" s="22"/>
      <c r="Y506" s="22"/>
    </row>
    <row r="507">
      <c r="A507" s="22"/>
      <c r="L507" s="22"/>
      <c r="N507" s="22"/>
      <c r="O507" s="22"/>
      <c r="P507" s="22"/>
      <c r="Q507" s="22"/>
      <c r="T507" s="22"/>
      <c r="U507" s="22"/>
      <c r="V507" s="22"/>
      <c r="W507" s="22"/>
      <c r="X507" s="22"/>
      <c r="Y507" s="22"/>
    </row>
    <row r="508">
      <c r="A508" s="22"/>
      <c r="L508" s="22"/>
      <c r="N508" s="22"/>
      <c r="O508" s="22"/>
      <c r="P508" s="22"/>
      <c r="Q508" s="22"/>
      <c r="T508" s="22"/>
      <c r="U508" s="22"/>
      <c r="V508" s="22"/>
      <c r="W508" s="22"/>
      <c r="X508" s="22"/>
      <c r="Y508" s="22"/>
    </row>
    <row r="509">
      <c r="A509" s="22"/>
      <c r="L509" s="22"/>
      <c r="N509" s="22"/>
      <c r="O509" s="22"/>
      <c r="P509" s="22"/>
      <c r="Q509" s="22"/>
      <c r="T509" s="22"/>
      <c r="U509" s="22"/>
      <c r="V509" s="22"/>
      <c r="W509" s="22"/>
      <c r="X509" s="22"/>
      <c r="Y509" s="22"/>
    </row>
    <row r="510">
      <c r="A510" s="22"/>
      <c r="L510" s="22"/>
      <c r="N510" s="22"/>
      <c r="O510" s="22"/>
      <c r="P510" s="22"/>
      <c r="Q510" s="22"/>
      <c r="T510" s="22"/>
      <c r="U510" s="22"/>
      <c r="V510" s="22"/>
      <c r="W510" s="22"/>
      <c r="X510" s="22"/>
      <c r="Y510" s="22"/>
    </row>
    <row r="511">
      <c r="A511" s="22"/>
      <c r="L511" s="22"/>
      <c r="N511" s="22"/>
      <c r="O511" s="22"/>
      <c r="P511" s="22"/>
      <c r="Q511" s="22"/>
      <c r="T511" s="22"/>
      <c r="U511" s="22"/>
      <c r="V511" s="22"/>
      <c r="W511" s="22"/>
      <c r="X511" s="22"/>
      <c r="Y511" s="22"/>
    </row>
    <row r="512">
      <c r="A512" s="22"/>
      <c r="L512" s="22"/>
      <c r="N512" s="22"/>
      <c r="O512" s="22"/>
      <c r="P512" s="22"/>
      <c r="Q512" s="22"/>
      <c r="T512" s="22"/>
      <c r="U512" s="22"/>
      <c r="V512" s="22"/>
      <c r="W512" s="22"/>
      <c r="X512" s="22"/>
      <c r="Y512" s="22"/>
    </row>
    <row r="513">
      <c r="A513" s="22"/>
      <c r="L513" s="22"/>
      <c r="N513" s="22"/>
      <c r="O513" s="22"/>
      <c r="P513" s="22"/>
      <c r="Q513" s="22"/>
      <c r="T513" s="22"/>
      <c r="U513" s="22"/>
      <c r="V513" s="22"/>
      <c r="W513" s="22"/>
      <c r="X513" s="22"/>
      <c r="Y513" s="22"/>
    </row>
    <row r="514">
      <c r="A514" s="22"/>
      <c r="L514" s="22"/>
      <c r="N514" s="22"/>
      <c r="O514" s="22"/>
      <c r="P514" s="22"/>
      <c r="Q514" s="22"/>
      <c r="T514" s="22"/>
      <c r="U514" s="22"/>
      <c r="V514" s="22"/>
      <c r="W514" s="22"/>
      <c r="X514" s="22"/>
      <c r="Y514" s="22"/>
    </row>
    <row r="515">
      <c r="A515" s="22"/>
      <c r="L515" s="22"/>
      <c r="N515" s="22"/>
      <c r="O515" s="22"/>
      <c r="P515" s="22"/>
      <c r="Q515" s="22"/>
      <c r="T515" s="22"/>
      <c r="U515" s="22"/>
      <c r="V515" s="22"/>
      <c r="W515" s="22"/>
      <c r="X515" s="22"/>
      <c r="Y515" s="22"/>
    </row>
    <row r="516">
      <c r="A516" s="22"/>
      <c r="L516" s="22"/>
      <c r="N516" s="22"/>
      <c r="O516" s="22"/>
      <c r="P516" s="22"/>
      <c r="Q516" s="22"/>
      <c r="T516" s="22"/>
      <c r="U516" s="22"/>
      <c r="V516" s="22"/>
      <c r="W516" s="22"/>
      <c r="X516" s="22"/>
      <c r="Y516" s="22"/>
    </row>
    <row r="517">
      <c r="A517" s="22"/>
      <c r="L517" s="22"/>
      <c r="N517" s="22"/>
      <c r="O517" s="22"/>
      <c r="P517" s="22"/>
      <c r="Q517" s="22"/>
      <c r="T517" s="22"/>
      <c r="U517" s="22"/>
      <c r="V517" s="22"/>
      <c r="W517" s="22"/>
      <c r="X517" s="22"/>
      <c r="Y517" s="22"/>
    </row>
    <row r="518">
      <c r="A518" s="22"/>
      <c r="L518" s="22"/>
      <c r="N518" s="22"/>
      <c r="O518" s="22"/>
      <c r="P518" s="22"/>
      <c r="Q518" s="22"/>
      <c r="T518" s="22"/>
      <c r="U518" s="22"/>
      <c r="V518" s="22"/>
      <c r="W518" s="22"/>
      <c r="X518" s="22"/>
      <c r="Y518" s="22"/>
    </row>
    <row r="519">
      <c r="A519" s="22"/>
      <c r="L519" s="22"/>
      <c r="N519" s="22"/>
      <c r="O519" s="22"/>
      <c r="P519" s="22"/>
      <c r="Q519" s="22"/>
      <c r="T519" s="22"/>
      <c r="U519" s="22"/>
      <c r="V519" s="22"/>
      <c r="W519" s="22"/>
      <c r="X519" s="22"/>
      <c r="Y519" s="22"/>
    </row>
    <row r="520">
      <c r="A520" s="22"/>
      <c r="L520" s="22"/>
      <c r="N520" s="22"/>
      <c r="O520" s="22"/>
      <c r="P520" s="22"/>
      <c r="Q520" s="22"/>
      <c r="T520" s="22"/>
      <c r="U520" s="22"/>
      <c r="V520" s="22"/>
      <c r="W520" s="22"/>
      <c r="X520" s="22"/>
      <c r="Y520" s="22"/>
    </row>
    <row r="521">
      <c r="A521" s="22"/>
      <c r="L521" s="22"/>
      <c r="N521" s="22"/>
      <c r="O521" s="22"/>
      <c r="P521" s="22"/>
      <c r="Q521" s="22"/>
      <c r="T521" s="22"/>
      <c r="U521" s="22"/>
      <c r="V521" s="22"/>
      <c r="W521" s="22"/>
      <c r="X521" s="22"/>
      <c r="Y521" s="22"/>
    </row>
    <row r="522">
      <c r="A522" s="22"/>
      <c r="L522" s="22"/>
      <c r="N522" s="22"/>
      <c r="O522" s="22"/>
      <c r="P522" s="22"/>
      <c r="Q522" s="22"/>
      <c r="T522" s="22"/>
      <c r="U522" s="22"/>
      <c r="V522" s="22"/>
      <c r="W522" s="22"/>
      <c r="X522" s="22"/>
      <c r="Y522" s="22"/>
    </row>
    <row r="523">
      <c r="A523" s="22"/>
      <c r="L523" s="22"/>
      <c r="N523" s="22"/>
      <c r="O523" s="22"/>
      <c r="P523" s="22"/>
      <c r="Q523" s="22"/>
      <c r="T523" s="22"/>
      <c r="U523" s="22"/>
      <c r="V523" s="22"/>
      <c r="W523" s="22"/>
      <c r="X523" s="22"/>
      <c r="Y523" s="22"/>
    </row>
    <row r="524">
      <c r="A524" s="22"/>
      <c r="L524" s="22"/>
      <c r="N524" s="22"/>
      <c r="O524" s="22"/>
      <c r="P524" s="22"/>
      <c r="Q524" s="22"/>
      <c r="T524" s="22"/>
      <c r="U524" s="22"/>
      <c r="V524" s="22"/>
      <c r="W524" s="22"/>
      <c r="X524" s="22"/>
      <c r="Y524" s="22"/>
    </row>
    <row r="525">
      <c r="A525" s="22"/>
      <c r="L525" s="22"/>
      <c r="N525" s="22"/>
      <c r="O525" s="22"/>
      <c r="P525" s="22"/>
      <c r="Q525" s="22"/>
      <c r="T525" s="22"/>
      <c r="U525" s="22"/>
      <c r="V525" s="22"/>
      <c r="W525" s="22"/>
      <c r="X525" s="22"/>
      <c r="Y525" s="22"/>
    </row>
    <row r="526">
      <c r="A526" s="22"/>
      <c r="L526" s="22"/>
      <c r="N526" s="22"/>
      <c r="O526" s="22"/>
      <c r="P526" s="22"/>
      <c r="Q526" s="22"/>
      <c r="T526" s="22"/>
      <c r="U526" s="22"/>
      <c r="V526" s="22"/>
      <c r="W526" s="22"/>
      <c r="X526" s="22"/>
      <c r="Y526" s="22"/>
    </row>
    <row r="527">
      <c r="A527" s="22"/>
      <c r="L527" s="22"/>
      <c r="N527" s="22"/>
      <c r="O527" s="22"/>
      <c r="P527" s="22"/>
      <c r="Q527" s="22"/>
      <c r="T527" s="22"/>
      <c r="U527" s="22"/>
      <c r="V527" s="22"/>
      <c r="W527" s="22"/>
      <c r="X527" s="22"/>
      <c r="Y527" s="22"/>
    </row>
    <row r="528">
      <c r="A528" s="22"/>
      <c r="L528" s="22"/>
      <c r="N528" s="22"/>
      <c r="O528" s="22"/>
      <c r="P528" s="22"/>
      <c r="Q528" s="22"/>
      <c r="T528" s="22"/>
      <c r="U528" s="22"/>
      <c r="V528" s="22"/>
      <c r="W528" s="22"/>
      <c r="X528" s="22"/>
      <c r="Y528" s="22"/>
    </row>
    <row r="529">
      <c r="A529" s="22"/>
      <c r="L529" s="22"/>
      <c r="N529" s="22"/>
      <c r="O529" s="22"/>
      <c r="P529" s="22"/>
      <c r="Q529" s="22"/>
      <c r="T529" s="22"/>
      <c r="U529" s="22"/>
      <c r="V529" s="22"/>
      <c r="W529" s="22"/>
      <c r="X529" s="22"/>
      <c r="Y529" s="22"/>
    </row>
    <row r="530">
      <c r="A530" s="22"/>
      <c r="L530" s="22"/>
      <c r="N530" s="22"/>
      <c r="O530" s="22"/>
      <c r="P530" s="22"/>
      <c r="Q530" s="22"/>
      <c r="T530" s="22"/>
      <c r="U530" s="22"/>
      <c r="V530" s="22"/>
      <c r="W530" s="22"/>
      <c r="X530" s="22"/>
      <c r="Y530" s="22"/>
    </row>
    <row r="531">
      <c r="A531" s="22"/>
      <c r="L531" s="22"/>
      <c r="N531" s="22"/>
      <c r="O531" s="22"/>
      <c r="P531" s="22"/>
      <c r="Q531" s="22"/>
      <c r="T531" s="22"/>
      <c r="U531" s="22"/>
      <c r="V531" s="22"/>
      <c r="W531" s="22"/>
      <c r="X531" s="22"/>
      <c r="Y531" s="22"/>
    </row>
    <row r="532">
      <c r="A532" s="22"/>
      <c r="L532" s="22"/>
      <c r="N532" s="22"/>
      <c r="O532" s="22"/>
      <c r="P532" s="22"/>
      <c r="Q532" s="22"/>
      <c r="T532" s="22"/>
      <c r="U532" s="22"/>
      <c r="V532" s="22"/>
      <c r="W532" s="22"/>
      <c r="X532" s="22"/>
      <c r="Y532" s="22"/>
    </row>
    <row r="533">
      <c r="A533" s="22"/>
      <c r="L533" s="22"/>
      <c r="N533" s="22"/>
      <c r="O533" s="22"/>
      <c r="P533" s="22"/>
      <c r="Q533" s="22"/>
      <c r="T533" s="22"/>
      <c r="U533" s="22"/>
      <c r="V533" s="22"/>
      <c r="W533" s="22"/>
      <c r="X533" s="22"/>
      <c r="Y533" s="22"/>
    </row>
    <row r="534">
      <c r="A534" s="22"/>
      <c r="L534" s="22"/>
      <c r="N534" s="22"/>
      <c r="O534" s="22"/>
      <c r="P534" s="22"/>
      <c r="Q534" s="22"/>
      <c r="T534" s="22"/>
      <c r="U534" s="22"/>
      <c r="V534" s="22"/>
      <c r="W534" s="22"/>
      <c r="X534" s="22"/>
      <c r="Y534" s="22"/>
    </row>
    <row r="535">
      <c r="A535" s="22"/>
      <c r="L535" s="22"/>
      <c r="N535" s="22"/>
      <c r="O535" s="22"/>
      <c r="P535" s="22"/>
      <c r="Q535" s="22"/>
      <c r="T535" s="22"/>
      <c r="U535" s="22"/>
      <c r="V535" s="22"/>
      <c r="W535" s="22"/>
      <c r="X535" s="22"/>
      <c r="Y535" s="22"/>
    </row>
    <row r="536">
      <c r="A536" s="22"/>
      <c r="L536" s="22"/>
      <c r="N536" s="22"/>
      <c r="O536" s="22"/>
      <c r="P536" s="22"/>
      <c r="Q536" s="22"/>
      <c r="T536" s="22"/>
      <c r="U536" s="22"/>
      <c r="V536" s="22"/>
      <c r="W536" s="22"/>
      <c r="X536" s="22"/>
      <c r="Y536" s="22"/>
    </row>
    <row r="537">
      <c r="A537" s="22"/>
      <c r="L537" s="22"/>
      <c r="N537" s="22"/>
      <c r="O537" s="22"/>
      <c r="P537" s="22"/>
      <c r="Q537" s="22"/>
      <c r="T537" s="22"/>
      <c r="U537" s="22"/>
      <c r="V537" s="22"/>
      <c r="W537" s="22"/>
      <c r="X537" s="22"/>
      <c r="Y537" s="22"/>
    </row>
    <row r="538">
      <c r="A538" s="22"/>
      <c r="L538" s="22"/>
      <c r="N538" s="22"/>
      <c r="O538" s="22"/>
      <c r="P538" s="22"/>
      <c r="Q538" s="22"/>
      <c r="T538" s="22"/>
      <c r="U538" s="22"/>
      <c r="V538" s="22"/>
      <c r="W538" s="22"/>
      <c r="X538" s="22"/>
      <c r="Y538" s="22"/>
    </row>
    <row r="539">
      <c r="A539" s="22"/>
      <c r="L539" s="22"/>
      <c r="N539" s="22"/>
      <c r="O539" s="22"/>
      <c r="P539" s="22"/>
      <c r="Q539" s="22"/>
      <c r="T539" s="22"/>
      <c r="U539" s="22"/>
      <c r="V539" s="22"/>
      <c r="W539" s="22"/>
      <c r="X539" s="22"/>
      <c r="Y539" s="22"/>
    </row>
    <row r="540">
      <c r="A540" s="22"/>
      <c r="L540" s="22"/>
      <c r="N540" s="22"/>
      <c r="O540" s="22"/>
      <c r="P540" s="22"/>
      <c r="Q540" s="22"/>
      <c r="T540" s="22"/>
      <c r="U540" s="22"/>
      <c r="V540" s="22"/>
      <c r="W540" s="22"/>
      <c r="X540" s="22"/>
      <c r="Y540" s="22"/>
    </row>
    <row r="541">
      <c r="A541" s="22"/>
      <c r="L541" s="22"/>
      <c r="N541" s="22"/>
      <c r="O541" s="22"/>
      <c r="P541" s="22"/>
      <c r="Q541" s="22"/>
      <c r="T541" s="22"/>
      <c r="U541" s="22"/>
      <c r="V541" s="22"/>
      <c r="W541" s="22"/>
      <c r="X541" s="22"/>
      <c r="Y541" s="22"/>
    </row>
    <row r="542">
      <c r="A542" s="22"/>
      <c r="L542" s="22"/>
      <c r="N542" s="22"/>
      <c r="O542" s="22"/>
      <c r="P542" s="22"/>
      <c r="Q542" s="22"/>
      <c r="T542" s="22"/>
      <c r="U542" s="22"/>
      <c r="V542" s="22"/>
      <c r="W542" s="22"/>
      <c r="X542" s="22"/>
      <c r="Y542" s="22"/>
    </row>
    <row r="543">
      <c r="A543" s="22"/>
      <c r="L543" s="22"/>
      <c r="N543" s="22"/>
      <c r="O543" s="22"/>
      <c r="P543" s="22"/>
      <c r="Q543" s="22"/>
      <c r="T543" s="22"/>
      <c r="U543" s="22"/>
      <c r="V543" s="22"/>
      <c r="W543" s="22"/>
      <c r="X543" s="22"/>
      <c r="Y543" s="22"/>
    </row>
    <row r="544">
      <c r="A544" s="22"/>
      <c r="L544" s="22"/>
      <c r="N544" s="22"/>
      <c r="O544" s="22"/>
      <c r="P544" s="22"/>
      <c r="Q544" s="22"/>
      <c r="T544" s="22"/>
      <c r="U544" s="22"/>
      <c r="V544" s="22"/>
      <c r="W544" s="22"/>
      <c r="X544" s="22"/>
      <c r="Y544" s="22"/>
    </row>
    <row r="545">
      <c r="A545" s="22"/>
      <c r="L545" s="22"/>
      <c r="N545" s="22"/>
      <c r="O545" s="22"/>
      <c r="P545" s="22"/>
      <c r="Q545" s="22"/>
      <c r="T545" s="22"/>
      <c r="U545" s="22"/>
      <c r="V545" s="22"/>
      <c r="W545" s="22"/>
      <c r="X545" s="22"/>
      <c r="Y545" s="22"/>
    </row>
    <row r="546">
      <c r="A546" s="22"/>
      <c r="L546" s="22"/>
      <c r="N546" s="22"/>
      <c r="O546" s="22"/>
      <c r="P546" s="22"/>
      <c r="Q546" s="22"/>
      <c r="T546" s="22"/>
      <c r="U546" s="22"/>
      <c r="V546" s="22"/>
      <c r="W546" s="22"/>
      <c r="X546" s="22"/>
      <c r="Y546" s="22"/>
    </row>
    <row r="547">
      <c r="A547" s="22"/>
      <c r="L547" s="22"/>
      <c r="N547" s="22"/>
      <c r="O547" s="22"/>
      <c r="P547" s="22"/>
      <c r="Q547" s="22"/>
      <c r="T547" s="22"/>
      <c r="U547" s="22"/>
      <c r="V547" s="22"/>
      <c r="W547" s="22"/>
      <c r="X547" s="22"/>
      <c r="Y547" s="22"/>
    </row>
    <row r="548">
      <c r="A548" s="22"/>
      <c r="L548" s="22"/>
      <c r="N548" s="22"/>
      <c r="O548" s="22"/>
      <c r="P548" s="22"/>
      <c r="Q548" s="22"/>
      <c r="T548" s="22"/>
      <c r="U548" s="22"/>
      <c r="V548" s="22"/>
      <c r="W548" s="22"/>
      <c r="X548" s="22"/>
      <c r="Y548" s="22"/>
    </row>
    <row r="549">
      <c r="A549" s="22"/>
      <c r="L549" s="22"/>
      <c r="N549" s="22"/>
      <c r="O549" s="22"/>
      <c r="P549" s="22"/>
      <c r="Q549" s="22"/>
      <c r="T549" s="22"/>
      <c r="U549" s="22"/>
      <c r="V549" s="22"/>
      <c r="W549" s="22"/>
      <c r="X549" s="22"/>
      <c r="Y549" s="22"/>
    </row>
    <row r="550">
      <c r="A550" s="22"/>
      <c r="L550" s="22"/>
      <c r="N550" s="22"/>
      <c r="O550" s="22"/>
      <c r="P550" s="22"/>
      <c r="Q550" s="22"/>
      <c r="T550" s="22"/>
      <c r="U550" s="22"/>
      <c r="V550" s="22"/>
      <c r="W550" s="22"/>
      <c r="X550" s="22"/>
      <c r="Y550" s="22"/>
    </row>
    <row r="551">
      <c r="A551" s="22"/>
      <c r="L551" s="22"/>
      <c r="N551" s="22"/>
      <c r="O551" s="22"/>
      <c r="P551" s="22"/>
      <c r="Q551" s="22"/>
      <c r="T551" s="22"/>
      <c r="U551" s="22"/>
      <c r="V551" s="22"/>
      <c r="W551" s="22"/>
      <c r="X551" s="22"/>
      <c r="Y551" s="22"/>
    </row>
    <row r="552">
      <c r="A552" s="22"/>
      <c r="L552" s="22"/>
      <c r="N552" s="22"/>
      <c r="O552" s="22"/>
      <c r="P552" s="22"/>
      <c r="Q552" s="22"/>
      <c r="T552" s="22"/>
      <c r="U552" s="22"/>
      <c r="V552" s="22"/>
      <c r="W552" s="22"/>
      <c r="X552" s="22"/>
      <c r="Y552" s="22"/>
    </row>
    <row r="553">
      <c r="A553" s="22"/>
      <c r="L553" s="22"/>
      <c r="N553" s="22"/>
      <c r="O553" s="22"/>
      <c r="P553" s="22"/>
      <c r="Q553" s="22"/>
      <c r="T553" s="22"/>
      <c r="U553" s="22"/>
      <c r="V553" s="22"/>
      <c r="W553" s="22"/>
      <c r="X553" s="22"/>
      <c r="Y553" s="22"/>
    </row>
    <row r="554">
      <c r="A554" s="22"/>
      <c r="L554" s="22"/>
      <c r="N554" s="22"/>
      <c r="O554" s="22"/>
      <c r="P554" s="22"/>
      <c r="Q554" s="22"/>
      <c r="T554" s="22"/>
      <c r="U554" s="22"/>
      <c r="V554" s="22"/>
      <c r="W554" s="22"/>
      <c r="X554" s="22"/>
      <c r="Y554" s="22"/>
    </row>
    <row r="555">
      <c r="A555" s="22"/>
      <c r="L555" s="22"/>
      <c r="N555" s="22"/>
      <c r="O555" s="22"/>
      <c r="P555" s="22"/>
      <c r="Q555" s="22"/>
      <c r="T555" s="22"/>
      <c r="U555" s="22"/>
      <c r="V555" s="22"/>
      <c r="W555" s="22"/>
      <c r="X555" s="22"/>
      <c r="Y555" s="22"/>
    </row>
    <row r="556">
      <c r="A556" s="22"/>
      <c r="L556" s="22"/>
      <c r="N556" s="22"/>
      <c r="O556" s="22"/>
      <c r="P556" s="22"/>
      <c r="Q556" s="22"/>
      <c r="T556" s="22"/>
      <c r="U556" s="22"/>
      <c r="V556" s="22"/>
      <c r="W556" s="22"/>
      <c r="X556" s="22"/>
      <c r="Y556" s="22"/>
    </row>
    <row r="557">
      <c r="A557" s="22"/>
      <c r="L557" s="22"/>
      <c r="N557" s="22"/>
      <c r="O557" s="22"/>
      <c r="P557" s="22"/>
      <c r="Q557" s="22"/>
      <c r="T557" s="22"/>
      <c r="U557" s="22"/>
      <c r="V557" s="22"/>
      <c r="W557" s="22"/>
      <c r="X557" s="22"/>
      <c r="Y557" s="22"/>
    </row>
    <row r="558">
      <c r="A558" s="22"/>
      <c r="L558" s="22"/>
      <c r="N558" s="22"/>
      <c r="O558" s="22"/>
      <c r="P558" s="22"/>
      <c r="Q558" s="22"/>
      <c r="T558" s="22"/>
      <c r="U558" s="22"/>
      <c r="V558" s="22"/>
      <c r="W558" s="22"/>
      <c r="X558" s="22"/>
      <c r="Y558" s="22"/>
    </row>
    <row r="559">
      <c r="A559" s="22"/>
      <c r="L559" s="22"/>
      <c r="N559" s="22"/>
      <c r="O559" s="22"/>
      <c r="P559" s="22"/>
      <c r="Q559" s="22"/>
      <c r="T559" s="22"/>
      <c r="U559" s="22"/>
      <c r="V559" s="22"/>
      <c r="W559" s="22"/>
      <c r="X559" s="22"/>
      <c r="Y559" s="22"/>
    </row>
    <row r="560">
      <c r="A560" s="22"/>
      <c r="L560" s="22"/>
      <c r="N560" s="22"/>
      <c r="O560" s="22"/>
      <c r="P560" s="22"/>
      <c r="Q560" s="22"/>
      <c r="T560" s="22"/>
      <c r="U560" s="22"/>
      <c r="V560" s="22"/>
      <c r="W560" s="22"/>
      <c r="X560" s="22"/>
      <c r="Y560" s="22"/>
    </row>
    <row r="561">
      <c r="A561" s="22"/>
      <c r="L561" s="22"/>
      <c r="N561" s="22"/>
      <c r="O561" s="22"/>
      <c r="P561" s="22"/>
      <c r="Q561" s="22"/>
      <c r="T561" s="22"/>
      <c r="U561" s="22"/>
      <c r="V561" s="22"/>
      <c r="W561" s="22"/>
      <c r="X561" s="22"/>
      <c r="Y561" s="22"/>
    </row>
    <row r="562">
      <c r="A562" s="22"/>
      <c r="L562" s="22"/>
      <c r="N562" s="22"/>
      <c r="O562" s="22"/>
      <c r="P562" s="22"/>
      <c r="Q562" s="22"/>
      <c r="T562" s="22"/>
      <c r="U562" s="22"/>
      <c r="V562" s="22"/>
      <c r="W562" s="22"/>
      <c r="X562" s="22"/>
      <c r="Y562" s="22"/>
    </row>
    <row r="563">
      <c r="A563" s="22"/>
      <c r="L563" s="22"/>
      <c r="N563" s="22"/>
      <c r="O563" s="22"/>
      <c r="P563" s="22"/>
      <c r="Q563" s="22"/>
      <c r="T563" s="22"/>
      <c r="U563" s="22"/>
      <c r="V563" s="22"/>
      <c r="W563" s="22"/>
      <c r="X563" s="22"/>
      <c r="Y563" s="22"/>
    </row>
    <row r="564">
      <c r="A564" s="22"/>
      <c r="L564" s="22"/>
      <c r="N564" s="22"/>
      <c r="O564" s="22"/>
      <c r="P564" s="22"/>
      <c r="Q564" s="22"/>
      <c r="T564" s="22"/>
      <c r="U564" s="22"/>
      <c r="V564" s="22"/>
      <c r="W564" s="22"/>
      <c r="X564" s="22"/>
      <c r="Y564" s="22"/>
    </row>
    <row r="565">
      <c r="A565" s="22"/>
      <c r="L565" s="22"/>
      <c r="N565" s="22"/>
      <c r="O565" s="22"/>
      <c r="P565" s="22"/>
      <c r="Q565" s="22"/>
      <c r="T565" s="22"/>
      <c r="U565" s="22"/>
      <c r="V565" s="22"/>
      <c r="W565" s="22"/>
      <c r="X565" s="22"/>
      <c r="Y565" s="22"/>
    </row>
    <row r="566">
      <c r="A566" s="22"/>
      <c r="L566" s="22"/>
      <c r="N566" s="22"/>
      <c r="O566" s="22"/>
      <c r="P566" s="22"/>
      <c r="Q566" s="22"/>
      <c r="T566" s="22"/>
      <c r="U566" s="22"/>
      <c r="V566" s="22"/>
      <c r="W566" s="22"/>
      <c r="X566" s="22"/>
      <c r="Y566" s="22"/>
    </row>
    <row r="567">
      <c r="A567" s="22"/>
      <c r="L567" s="22"/>
      <c r="N567" s="22"/>
      <c r="O567" s="22"/>
      <c r="P567" s="22"/>
      <c r="Q567" s="22"/>
      <c r="T567" s="22"/>
      <c r="U567" s="22"/>
      <c r="V567" s="22"/>
      <c r="W567" s="22"/>
      <c r="X567" s="22"/>
      <c r="Y567" s="22"/>
    </row>
    <row r="568">
      <c r="A568" s="22"/>
      <c r="L568" s="22"/>
      <c r="N568" s="22"/>
      <c r="O568" s="22"/>
      <c r="P568" s="22"/>
      <c r="Q568" s="22"/>
      <c r="T568" s="22"/>
      <c r="U568" s="22"/>
      <c r="V568" s="22"/>
      <c r="W568" s="22"/>
      <c r="X568" s="22"/>
      <c r="Y568" s="22"/>
    </row>
    <row r="569">
      <c r="A569" s="22"/>
      <c r="L569" s="22"/>
      <c r="N569" s="22"/>
      <c r="O569" s="22"/>
      <c r="P569" s="22"/>
      <c r="Q569" s="22"/>
      <c r="T569" s="22"/>
      <c r="U569" s="22"/>
      <c r="V569" s="22"/>
      <c r="W569" s="22"/>
      <c r="X569" s="22"/>
      <c r="Y569" s="22"/>
    </row>
    <row r="570">
      <c r="A570" s="22"/>
      <c r="L570" s="22"/>
      <c r="N570" s="22"/>
      <c r="O570" s="22"/>
      <c r="P570" s="22"/>
      <c r="Q570" s="22"/>
      <c r="T570" s="22"/>
      <c r="U570" s="22"/>
      <c r="V570" s="22"/>
      <c r="W570" s="22"/>
      <c r="X570" s="22"/>
      <c r="Y570" s="22"/>
    </row>
    <row r="571">
      <c r="A571" s="22"/>
      <c r="L571" s="22"/>
      <c r="N571" s="22"/>
      <c r="O571" s="22"/>
      <c r="P571" s="22"/>
      <c r="Q571" s="22"/>
      <c r="T571" s="22"/>
      <c r="U571" s="22"/>
      <c r="V571" s="22"/>
      <c r="W571" s="22"/>
      <c r="X571" s="22"/>
      <c r="Y571" s="22"/>
    </row>
    <row r="572">
      <c r="A572" s="22"/>
      <c r="L572" s="22"/>
      <c r="N572" s="22"/>
      <c r="O572" s="22"/>
      <c r="P572" s="22"/>
      <c r="Q572" s="22"/>
      <c r="T572" s="22"/>
      <c r="U572" s="22"/>
      <c r="V572" s="22"/>
      <c r="W572" s="22"/>
      <c r="X572" s="22"/>
      <c r="Y572" s="22"/>
    </row>
    <row r="573">
      <c r="A573" s="22"/>
      <c r="L573" s="22"/>
      <c r="N573" s="22"/>
      <c r="O573" s="22"/>
      <c r="P573" s="22"/>
      <c r="Q573" s="22"/>
      <c r="T573" s="22"/>
      <c r="U573" s="22"/>
      <c r="V573" s="22"/>
      <c r="W573" s="22"/>
      <c r="X573" s="22"/>
      <c r="Y573" s="22"/>
    </row>
    <row r="574">
      <c r="A574" s="22"/>
      <c r="L574" s="22"/>
      <c r="N574" s="22"/>
      <c r="O574" s="22"/>
      <c r="P574" s="22"/>
      <c r="Q574" s="22"/>
      <c r="T574" s="22"/>
      <c r="U574" s="22"/>
      <c r="V574" s="22"/>
      <c r="W574" s="22"/>
      <c r="X574" s="22"/>
      <c r="Y574" s="22"/>
    </row>
    <row r="575">
      <c r="A575" s="22"/>
      <c r="L575" s="22"/>
      <c r="N575" s="22"/>
      <c r="O575" s="22"/>
      <c r="P575" s="22"/>
      <c r="Q575" s="22"/>
      <c r="T575" s="22"/>
      <c r="U575" s="22"/>
      <c r="V575" s="22"/>
      <c r="W575" s="22"/>
      <c r="X575" s="22"/>
      <c r="Y575" s="22"/>
    </row>
    <row r="576">
      <c r="A576" s="22"/>
      <c r="L576" s="22"/>
      <c r="N576" s="22"/>
      <c r="O576" s="22"/>
      <c r="P576" s="22"/>
      <c r="Q576" s="22"/>
      <c r="T576" s="22"/>
      <c r="U576" s="22"/>
      <c r="V576" s="22"/>
      <c r="W576" s="22"/>
      <c r="X576" s="22"/>
      <c r="Y576" s="22"/>
    </row>
    <row r="577">
      <c r="A577" s="22"/>
      <c r="L577" s="22"/>
      <c r="N577" s="22"/>
      <c r="O577" s="22"/>
      <c r="P577" s="22"/>
      <c r="Q577" s="22"/>
      <c r="T577" s="22"/>
      <c r="U577" s="22"/>
      <c r="V577" s="22"/>
      <c r="W577" s="22"/>
      <c r="X577" s="22"/>
      <c r="Y577" s="22"/>
    </row>
    <row r="578">
      <c r="A578" s="22"/>
      <c r="L578" s="22"/>
      <c r="N578" s="22"/>
      <c r="O578" s="22"/>
      <c r="P578" s="22"/>
      <c r="Q578" s="22"/>
      <c r="T578" s="22"/>
      <c r="U578" s="22"/>
      <c r="V578" s="22"/>
      <c r="W578" s="22"/>
      <c r="X578" s="22"/>
      <c r="Y578" s="22"/>
    </row>
    <row r="579">
      <c r="A579" s="22"/>
      <c r="L579" s="22"/>
      <c r="N579" s="22"/>
      <c r="O579" s="22"/>
      <c r="P579" s="22"/>
      <c r="Q579" s="22"/>
      <c r="T579" s="22"/>
      <c r="U579" s="22"/>
      <c r="V579" s="22"/>
      <c r="W579" s="22"/>
      <c r="X579" s="22"/>
      <c r="Y579" s="22"/>
    </row>
    <row r="580">
      <c r="A580" s="22"/>
      <c r="L580" s="22"/>
      <c r="N580" s="22"/>
      <c r="O580" s="22"/>
      <c r="P580" s="22"/>
      <c r="Q580" s="22"/>
      <c r="T580" s="22"/>
      <c r="U580" s="22"/>
      <c r="V580" s="22"/>
      <c r="W580" s="22"/>
      <c r="X580" s="22"/>
      <c r="Y580" s="22"/>
    </row>
    <row r="581">
      <c r="A581" s="22"/>
      <c r="L581" s="22"/>
      <c r="N581" s="22"/>
      <c r="O581" s="22"/>
      <c r="P581" s="22"/>
      <c r="Q581" s="22"/>
      <c r="T581" s="22"/>
      <c r="U581" s="22"/>
      <c r="V581" s="22"/>
      <c r="W581" s="22"/>
      <c r="X581" s="22"/>
      <c r="Y581" s="22"/>
    </row>
    <row r="582">
      <c r="A582" s="22"/>
      <c r="L582" s="22"/>
      <c r="N582" s="22"/>
      <c r="O582" s="22"/>
      <c r="P582" s="22"/>
      <c r="Q582" s="22"/>
      <c r="T582" s="22"/>
      <c r="U582" s="22"/>
      <c r="V582" s="22"/>
      <c r="W582" s="22"/>
      <c r="X582" s="22"/>
      <c r="Y582" s="22"/>
    </row>
    <row r="583">
      <c r="A583" s="22"/>
      <c r="L583" s="22"/>
      <c r="N583" s="22"/>
      <c r="O583" s="22"/>
      <c r="P583" s="22"/>
      <c r="Q583" s="22"/>
      <c r="T583" s="22"/>
      <c r="U583" s="22"/>
      <c r="V583" s="22"/>
      <c r="W583" s="22"/>
      <c r="X583" s="22"/>
      <c r="Y583" s="22"/>
    </row>
    <row r="584">
      <c r="A584" s="22"/>
      <c r="L584" s="22"/>
      <c r="N584" s="22"/>
      <c r="O584" s="22"/>
      <c r="P584" s="22"/>
      <c r="Q584" s="22"/>
      <c r="T584" s="22"/>
      <c r="U584" s="22"/>
      <c r="V584" s="22"/>
      <c r="W584" s="22"/>
      <c r="X584" s="22"/>
      <c r="Y584" s="22"/>
    </row>
    <row r="585">
      <c r="A585" s="22"/>
      <c r="L585" s="22"/>
      <c r="N585" s="22"/>
      <c r="O585" s="22"/>
      <c r="P585" s="22"/>
      <c r="Q585" s="22"/>
      <c r="T585" s="22"/>
      <c r="U585" s="22"/>
      <c r="V585" s="22"/>
      <c r="W585" s="22"/>
      <c r="X585" s="22"/>
      <c r="Y585" s="22"/>
    </row>
    <row r="586">
      <c r="A586" s="22"/>
      <c r="L586" s="22"/>
      <c r="N586" s="22"/>
      <c r="O586" s="22"/>
      <c r="P586" s="22"/>
      <c r="Q586" s="22"/>
      <c r="T586" s="22"/>
      <c r="U586" s="22"/>
      <c r="V586" s="22"/>
      <c r="W586" s="22"/>
      <c r="X586" s="22"/>
      <c r="Y586" s="22"/>
    </row>
    <row r="587">
      <c r="A587" s="22"/>
      <c r="L587" s="22"/>
      <c r="N587" s="22"/>
      <c r="O587" s="22"/>
      <c r="P587" s="22"/>
      <c r="Q587" s="22"/>
      <c r="T587" s="22"/>
      <c r="U587" s="22"/>
      <c r="V587" s="22"/>
      <c r="W587" s="22"/>
      <c r="X587" s="22"/>
      <c r="Y587" s="22"/>
    </row>
    <row r="588">
      <c r="A588" s="22"/>
      <c r="L588" s="22"/>
      <c r="N588" s="22"/>
      <c r="O588" s="22"/>
      <c r="P588" s="22"/>
      <c r="Q588" s="22"/>
      <c r="T588" s="22"/>
      <c r="U588" s="22"/>
      <c r="V588" s="22"/>
      <c r="W588" s="22"/>
      <c r="X588" s="22"/>
      <c r="Y588" s="22"/>
    </row>
    <row r="589">
      <c r="A589" s="22"/>
      <c r="L589" s="22"/>
      <c r="N589" s="22"/>
      <c r="O589" s="22"/>
      <c r="P589" s="22"/>
      <c r="Q589" s="22"/>
      <c r="T589" s="22"/>
      <c r="U589" s="22"/>
      <c r="V589" s="22"/>
      <c r="W589" s="22"/>
      <c r="X589" s="22"/>
      <c r="Y589" s="22"/>
    </row>
    <row r="590">
      <c r="A590" s="22"/>
      <c r="L590" s="22"/>
      <c r="N590" s="22"/>
      <c r="O590" s="22"/>
      <c r="P590" s="22"/>
      <c r="Q590" s="22"/>
      <c r="T590" s="22"/>
      <c r="U590" s="22"/>
      <c r="V590" s="22"/>
      <c r="W590" s="22"/>
      <c r="X590" s="22"/>
      <c r="Y590" s="22"/>
    </row>
    <row r="591">
      <c r="A591" s="22"/>
      <c r="L591" s="22"/>
      <c r="N591" s="22"/>
      <c r="O591" s="22"/>
      <c r="P591" s="22"/>
      <c r="Q591" s="22"/>
      <c r="T591" s="22"/>
      <c r="U591" s="22"/>
      <c r="V591" s="22"/>
      <c r="W591" s="22"/>
      <c r="X591" s="22"/>
      <c r="Y591" s="22"/>
    </row>
    <row r="592">
      <c r="A592" s="22"/>
      <c r="L592" s="22"/>
      <c r="N592" s="22"/>
      <c r="O592" s="22"/>
      <c r="P592" s="22"/>
      <c r="Q592" s="22"/>
      <c r="T592" s="22"/>
      <c r="U592" s="22"/>
      <c r="V592" s="22"/>
      <c r="W592" s="22"/>
      <c r="X592" s="22"/>
      <c r="Y592" s="22"/>
    </row>
    <row r="593">
      <c r="A593" s="22"/>
      <c r="L593" s="22"/>
      <c r="N593" s="22"/>
      <c r="O593" s="22"/>
      <c r="P593" s="22"/>
      <c r="Q593" s="22"/>
      <c r="T593" s="22"/>
      <c r="U593" s="22"/>
      <c r="V593" s="22"/>
      <c r="W593" s="22"/>
      <c r="X593" s="22"/>
      <c r="Y593" s="22"/>
    </row>
    <row r="594">
      <c r="A594" s="22"/>
      <c r="L594" s="22"/>
      <c r="N594" s="22"/>
      <c r="O594" s="22"/>
      <c r="P594" s="22"/>
      <c r="Q594" s="22"/>
      <c r="T594" s="22"/>
      <c r="U594" s="22"/>
      <c r="V594" s="22"/>
      <c r="W594" s="22"/>
      <c r="X594" s="22"/>
      <c r="Y594" s="22"/>
    </row>
    <row r="595">
      <c r="A595" s="22"/>
      <c r="L595" s="22"/>
      <c r="N595" s="22"/>
      <c r="O595" s="22"/>
      <c r="P595" s="22"/>
      <c r="Q595" s="22"/>
      <c r="T595" s="22"/>
      <c r="U595" s="22"/>
      <c r="V595" s="22"/>
      <c r="W595" s="22"/>
      <c r="X595" s="22"/>
      <c r="Y595" s="22"/>
    </row>
    <row r="596">
      <c r="A596" s="22"/>
      <c r="L596" s="22"/>
      <c r="N596" s="22"/>
      <c r="O596" s="22"/>
      <c r="P596" s="22"/>
      <c r="Q596" s="22"/>
      <c r="T596" s="22"/>
      <c r="U596" s="22"/>
      <c r="V596" s="22"/>
      <c r="W596" s="22"/>
      <c r="X596" s="22"/>
      <c r="Y596" s="22"/>
    </row>
    <row r="597">
      <c r="A597" s="22"/>
      <c r="L597" s="22"/>
      <c r="N597" s="22"/>
      <c r="O597" s="22"/>
      <c r="P597" s="22"/>
      <c r="Q597" s="22"/>
      <c r="T597" s="22"/>
      <c r="U597" s="22"/>
      <c r="V597" s="22"/>
      <c r="W597" s="22"/>
      <c r="X597" s="22"/>
      <c r="Y597" s="22"/>
    </row>
    <row r="598">
      <c r="A598" s="22"/>
      <c r="L598" s="22"/>
      <c r="N598" s="22"/>
      <c r="O598" s="22"/>
      <c r="P598" s="22"/>
      <c r="Q598" s="22"/>
      <c r="T598" s="22"/>
      <c r="U598" s="22"/>
      <c r="V598" s="22"/>
      <c r="W598" s="22"/>
      <c r="X598" s="22"/>
      <c r="Y598" s="22"/>
    </row>
    <row r="599">
      <c r="A599" s="22"/>
      <c r="L599" s="22"/>
      <c r="N599" s="22"/>
      <c r="O599" s="22"/>
      <c r="P599" s="22"/>
      <c r="Q599" s="22"/>
      <c r="T599" s="22"/>
      <c r="U599" s="22"/>
      <c r="V599" s="22"/>
      <c r="W599" s="22"/>
      <c r="X599" s="22"/>
      <c r="Y599" s="22"/>
    </row>
    <row r="600">
      <c r="A600" s="22"/>
      <c r="L600" s="22"/>
      <c r="N600" s="22"/>
      <c r="O600" s="22"/>
      <c r="P600" s="22"/>
      <c r="Q600" s="22"/>
      <c r="T600" s="22"/>
      <c r="U600" s="22"/>
      <c r="V600" s="22"/>
      <c r="W600" s="22"/>
      <c r="X600" s="22"/>
      <c r="Y600" s="22"/>
    </row>
    <row r="601">
      <c r="A601" s="22"/>
      <c r="L601" s="22"/>
      <c r="N601" s="22"/>
      <c r="O601" s="22"/>
      <c r="P601" s="22"/>
      <c r="Q601" s="22"/>
      <c r="T601" s="22"/>
      <c r="U601" s="22"/>
      <c r="V601" s="22"/>
      <c r="W601" s="22"/>
      <c r="X601" s="22"/>
      <c r="Y601" s="22"/>
    </row>
    <row r="602">
      <c r="A602" s="22"/>
      <c r="L602" s="22"/>
      <c r="N602" s="22"/>
      <c r="O602" s="22"/>
      <c r="P602" s="22"/>
      <c r="Q602" s="22"/>
      <c r="T602" s="22"/>
      <c r="U602" s="22"/>
      <c r="V602" s="22"/>
      <c r="W602" s="22"/>
      <c r="X602" s="22"/>
      <c r="Y602" s="22"/>
    </row>
    <row r="603">
      <c r="A603" s="22"/>
      <c r="L603" s="22"/>
      <c r="N603" s="22"/>
      <c r="O603" s="22"/>
      <c r="P603" s="22"/>
      <c r="Q603" s="22"/>
      <c r="T603" s="22"/>
      <c r="U603" s="22"/>
      <c r="V603" s="22"/>
      <c r="W603" s="22"/>
      <c r="X603" s="22"/>
      <c r="Y603" s="22"/>
    </row>
    <row r="604">
      <c r="A604" s="22"/>
      <c r="L604" s="22"/>
      <c r="N604" s="22"/>
      <c r="O604" s="22"/>
      <c r="P604" s="22"/>
      <c r="Q604" s="22"/>
      <c r="T604" s="22"/>
      <c r="U604" s="22"/>
      <c r="V604" s="22"/>
      <c r="W604" s="22"/>
      <c r="X604" s="22"/>
      <c r="Y604" s="22"/>
    </row>
    <row r="605">
      <c r="A605" s="22"/>
      <c r="L605" s="22"/>
      <c r="N605" s="22"/>
      <c r="O605" s="22"/>
      <c r="P605" s="22"/>
      <c r="Q605" s="22"/>
      <c r="T605" s="22"/>
      <c r="U605" s="22"/>
      <c r="V605" s="22"/>
      <c r="W605" s="22"/>
      <c r="X605" s="22"/>
      <c r="Y605" s="22"/>
    </row>
    <row r="606">
      <c r="A606" s="22"/>
      <c r="L606" s="22"/>
      <c r="N606" s="22"/>
      <c r="O606" s="22"/>
      <c r="P606" s="22"/>
      <c r="Q606" s="22"/>
      <c r="T606" s="22"/>
      <c r="U606" s="22"/>
      <c r="V606" s="22"/>
      <c r="W606" s="22"/>
      <c r="X606" s="22"/>
      <c r="Y606" s="22"/>
    </row>
    <row r="607">
      <c r="A607" s="22"/>
      <c r="L607" s="22"/>
      <c r="N607" s="22"/>
      <c r="O607" s="22"/>
      <c r="P607" s="22"/>
      <c r="Q607" s="22"/>
      <c r="T607" s="22"/>
      <c r="U607" s="22"/>
      <c r="V607" s="22"/>
      <c r="W607" s="22"/>
      <c r="X607" s="22"/>
      <c r="Y607" s="22"/>
    </row>
    <row r="608">
      <c r="A608" s="22"/>
      <c r="L608" s="22"/>
      <c r="N608" s="22"/>
      <c r="O608" s="22"/>
      <c r="P608" s="22"/>
      <c r="Q608" s="22"/>
      <c r="T608" s="22"/>
      <c r="U608" s="22"/>
      <c r="V608" s="22"/>
      <c r="W608" s="22"/>
      <c r="X608" s="22"/>
      <c r="Y608" s="22"/>
    </row>
    <row r="609">
      <c r="A609" s="22"/>
      <c r="L609" s="22"/>
      <c r="N609" s="22"/>
      <c r="O609" s="22"/>
      <c r="P609" s="22"/>
      <c r="Q609" s="22"/>
      <c r="T609" s="22"/>
      <c r="U609" s="22"/>
      <c r="V609" s="22"/>
      <c r="W609" s="22"/>
      <c r="X609" s="22"/>
      <c r="Y609" s="22"/>
    </row>
    <row r="610">
      <c r="A610" s="22"/>
      <c r="L610" s="22"/>
      <c r="N610" s="22"/>
      <c r="O610" s="22"/>
      <c r="P610" s="22"/>
      <c r="Q610" s="22"/>
      <c r="T610" s="22"/>
      <c r="U610" s="22"/>
      <c r="V610" s="22"/>
      <c r="W610" s="22"/>
      <c r="X610" s="22"/>
      <c r="Y610" s="22"/>
    </row>
    <row r="611">
      <c r="A611" s="22"/>
      <c r="L611" s="22"/>
      <c r="N611" s="22"/>
      <c r="O611" s="22"/>
      <c r="P611" s="22"/>
      <c r="Q611" s="22"/>
      <c r="T611" s="22"/>
      <c r="U611" s="22"/>
      <c r="V611" s="22"/>
      <c r="W611" s="22"/>
      <c r="X611" s="22"/>
      <c r="Y611" s="22"/>
    </row>
    <row r="612">
      <c r="A612" s="22"/>
      <c r="L612" s="22"/>
      <c r="N612" s="22"/>
      <c r="O612" s="22"/>
      <c r="P612" s="22"/>
      <c r="Q612" s="22"/>
      <c r="T612" s="22"/>
      <c r="U612" s="22"/>
      <c r="V612" s="22"/>
      <c r="W612" s="22"/>
      <c r="X612" s="22"/>
      <c r="Y612" s="22"/>
    </row>
    <row r="613">
      <c r="A613" s="22"/>
      <c r="L613" s="22"/>
      <c r="N613" s="22"/>
      <c r="O613" s="22"/>
      <c r="P613" s="22"/>
      <c r="Q613" s="22"/>
      <c r="T613" s="22"/>
      <c r="U613" s="22"/>
      <c r="V613" s="22"/>
      <c r="W613" s="22"/>
      <c r="X613" s="22"/>
      <c r="Y613" s="22"/>
    </row>
    <row r="614">
      <c r="A614" s="22"/>
      <c r="L614" s="22"/>
      <c r="N614" s="22"/>
      <c r="O614" s="22"/>
      <c r="P614" s="22"/>
      <c r="Q614" s="22"/>
      <c r="T614" s="22"/>
      <c r="U614" s="22"/>
      <c r="V614" s="22"/>
      <c r="W614" s="22"/>
      <c r="X614" s="22"/>
      <c r="Y614" s="22"/>
    </row>
    <row r="615">
      <c r="A615" s="22"/>
      <c r="L615" s="22"/>
      <c r="N615" s="22"/>
      <c r="O615" s="22"/>
      <c r="P615" s="22"/>
      <c r="Q615" s="22"/>
      <c r="T615" s="22"/>
      <c r="U615" s="22"/>
      <c r="V615" s="22"/>
      <c r="W615" s="22"/>
      <c r="X615" s="22"/>
      <c r="Y615" s="22"/>
    </row>
    <row r="616">
      <c r="A616" s="22"/>
      <c r="L616" s="22"/>
      <c r="N616" s="22"/>
      <c r="O616" s="22"/>
      <c r="P616" s="22"/>
      <c r="Q616" s="22"/>
      <c r="T616" s="22"/>
      <c r="U616" s="22"/>
      <c r="V616" s="22"/>
      <c r="W616" s="22"/>
      <c r="X616" s="22"/>
      <c r="Y616" s="22"/>
    </row>
    <row r="617">
      <c r="A617" s="22"/>
      <c r="L617" s="22"/>
      <c r="N617" s="22"/>
      <c r="O617" s="22"/>
      <c r="P617" s="22"/>
      <c r="Q617" s="22"/>
      <c r="T617" s="22"/>
      <c r="U617" s="22"/>
      <c r="V617" s="22"/>
      <c r="W617" s="22"/>
      <c r="X617" s="22"/>
      <c r="Y617" s="22"/>
    </row>
    <row r="618">
      <c r="A618" s="22"/>
      <c r="L618" s="22"/>
      <c r="N618" s="22"/>
      <c r="O618" s="22"/>
      <c r="P618" s="22"/>
      <c r="Q618" s="22"/>
      <c r="T618" s="22"/>
      <c r="U618" s="22"/>
      <c r="V618" s="22"/>
      <c r="W618" s="22"/>
      <c r="X618" s="22"/>
      <c r="Y618" s="22"/>
    </row>
    <row r="619">
      <c r="A619" s="22"/>
      <c r="L619" s="22"/>
      <c r="N619" s="22"/>
      <c r="O619" s="22"/>
      <c r="P619" s="22"/>
      <c r="Q619" s="22"/>
      <c r="T619" s="22"/>
      <c r="U619" s="22"/>
      <c r="V619" s="22"/>
      <c r="W619" s="22"/>
      <c r="X619" s="22"/>
      <c r="Y619" s="22"/>
    </row>
    <row r="620">
      <c r="A620" s="22"/>
      <c r="L620" s="22"/>
      <c r="N620" s="22"/>
      <c r="O620" s="22"/>
      <c r="P620" s="22"/>
      <c r="Q620" s="22"/>
      <c r="T620" s="22"/>
      <c r="U620" s="22"/>
      <c r="V620" s="22"/>
      <c r="W620" s="22"/>
      <c r="X620" s="22"/>
      <c r="Y620" s="22"/>
    </row>
    <row r="621">
      <c r="A621" s="22"/>
      <c r="L621" s="22"/>
      <c r="N621" s="22"/>
      <c r="O621" s="22"/>
      <c r="P621" s="22"/>
      <c r="Q621" s="22"/>
      <c r="T621" s="22"/>
      <c r="U621" s="22"/>
      <c r="V621" s="22"/>
      <c r="W621" s="22"/>
      <c r="X621" s="22"/>
      <c r="Y621" s="22"/>
    </row>
    <row r="622">
      <c r="A622" s="22"/>
      <c r="L622" s="22"/>
      <c r="N622" s="22"/>
      <c r="O622" s="22"/>
      <c r="P622" s="22"/>
      <c r="Q622" s="22"/>
      <c r="T622" s="22"/>
      <c r="U622" s="22"/>
      <c r="V622" s="22"/>
      <c r="W622" s="22"/>
      <c r="X622" s="22"/>
      <c r="Y622" s="22"/>
    </row>
    <row r="623">
      <c r="A623" s="22"/>
      <c r="L623" s="22"/>
      <c r="N623" s="22"/>
      <c r="O623" s="22"/>
      <c r="P623" s="22"/>
      <c r="Q623" s="22"/>
      <c r="T623" s="22"/>
      <c r="U623" s="22"/>
      <c r="V623" s="22"/>
      <c r="W623" s="22"/>
      <c r="X623" s="22"/>
      <c r="Y623" s="22"/>
    </row>
    <row r="624">
      <c r="A624" s="22"/>
      <c r="L624" s="22"/>
      <c r="N624" s="22"/>
      <c r="O624" s="22"/>
      <c r="P624" s="22"/>
      <c r="Q624" s="22"/>
      <c r="T624" s="22"/>
      <c r="U624" s="22"/>
      <c r="V624" s="22"/>
      <c r="W624" s="22"/>
      <c r="X624" s="22"/>
      <c r="Y624" s="22"/>
    </row>
    <row r="625">
      <c r="A625" s="22"/>
      <c r="L625" s="22"/>
      <c r="N625" s="22"/>
      <c r="O625" s="22"/>
      <c r="P625" s="22"/>
      <c r="Q625" s="22"/>
      <c r="T625" s="22"/>
      <c r="U625" s="22"/>
      <c r="V625" s="22"/>
      <c r="W625" s="22"/>
      <c r="X625" s="22"/>
      <c r="Y625" s="22"/>
    </row>
    <row r="626">
      <c r="A626" s="22"/>
      <c r="L626" s="22"/>
      <c r="N626" s="22"/>
      <c r="O626" s="22"/>
      <c r="P626" s="22"/>
      <c r="Q626" s="22"/>
      <c r="T626" s="22"/>
      <c r="U626" s="22"/>
      <c r="V626" s="22"/>
      <c r="W626" s="22"/>
      <c r="X626" s="22"/>
      <c r="Y626" s="22"/>
    </row>
    <row r="627">
      <c r="A627" s="22"/>
      <c r="L627" s="22"/>
      <c r="N627" s="22"/>
      <c r="O627" s="22"/>
      <c r="P627" s="22"/>
      <c r="Q627" s="22"/>
      <c r="T627" s="22"/>
      <c r="U627" s="22"/>
      <c r="V627" s="22"/>
      <c r="W627" s="22"/>
      <c r="X627" s="22"/>
      <c r="Y627" s="22"/>
    </row>
    <row r="628">
      <c r="A628" s="22"/>
      <c r="L628" s="22"/>
      <c r="N628" s="22"/>
      <c r="O628" s="22"/>
      <c r="P628" s="22"/>
      <c r="Q628" s="22"/>
      <c r="T628" s="22"/>
      <c r="U628" s="22"/>
      <c r="V628" s="22"/>
      <c r="W628" s="22"/>
      <c r="X628" s="22"/>
      <c r="Y628" s="22"/>
    </row>
    <row r="629">
      <c r="A629" s="22"/>
      <c r="L629" s="22"/>
      <c r="N629" s="22"/>
      <c r="O629" s="22"/>
      <c r="P629" s="22"/>
      <c r="Q629" s="22"/>
      <c r="T629" s="22"/>
      <c r="U629" s="22"/>
      <c r="V629" s="22"/>
      <c r="W629" s="22"/>
      <c r="X629" s="22"/>
      <c r="Y629" s="22"/>
    </row>
    <row r="630">
      <c r="A630" s="22"/>
      <c r="L630" s="22"/>
      <c r="N630" s="22"/>
      <c r="O630" s="22"/>
      <c r="P630" s="22"/>
      <c r="Q630" s="22"/>
      <c r="T630" s="22"/>
      <c r="U630" s="22"/>
      <c r="V630" s="22"/>
      <c r="W630" s="22"/>
      <c r="X630" s="22"/>
      <c r="Y630" s="22"/>
    </row>
    <row r="631">
      <c r="A631" s="22"/>
      <c r="L631" s="22"/>
      <c r="N631" s="22"/>
      <c r="O631" s="22"/>
      <c r="P631" s="22"/>
      <c r="Q631" s="22"/>
      <c r="T631" s="22"/>
      <c r="U631" s="22"/>
      <c r="V631" s="22"/>
      <c r="W631" s="22"/>
      <c r="X631" s="22"/>
      <c r="Y631" s="22"/>
    </row>
    <row r="632">
      <c r="A632" s="22"/>
      <c r="L632" s="22"/>
      <c r="N632" s="22"/>
      <c r="O632" s="22"/>
      <c r="P632" s="22"/>
      <c r="Q632" s="22"/>
      <c r="T632" s="22"/>
      <c r="U632" s="22"/>
      <c r="V632" s="22"/>
      <c r="W632" s="22"/>
      <c r="X632" s="22"/>
      <c r="Y632" s="22"/>
    </row>
    <row r="633">
      <c r="A633" s="22"/>
      <c r="L633" s="22"/>
      <c r="N633" s="22"/>
      <c r="O633" s="22"/>
      <c r="P633" s="22"/>
      <c r="Q633" s="22"/>
      <c r="T633" s="22"/>
      <c r="U633" s="22"/>
      <c r="V633" s="22"/>
      <c r="W633" s="22"/>
      <c r="X633" s="22"/>
      <c r="Y633" s="22"/>
    </row>
    <row r="634">
      <c r="A634" s="22"/>
      <c r="L634" s="22"/>
      <c r="N634" s="22"/>
      <c r="O634" s="22"/>
      <c r="P634" s="22"/>
      <c r="Q634" s="22"/>
      <c r="T634" s="22"/>
      <c r="U634" s="22"/>
      <c r="V634" s="22"/>
      <c r="W634" s="22"/>
      <c r="X634" s="22"/>
      <c r="Y634" s="22"/>
    </row>
    <row r="635">
      <c r="A635" s="22"/>
      <c r="L635" s="22"/>
      <c r="N635" s="22"/>
      <c r="O635" s="22"/>
      <c r="P635" s="22"/>
      <c r="Q635" s="22"/>
      <c r="T635" s="22"/>
      <c r="U635" s="22"/>
      <c r="V635" s="22"/>
      <c r="W635" s="22"/>
      <c r="X635" s="22"/>
      <c r="Y635" s="22"/>
    </row>
    <row r="636">
      <c r="A636" s="22"/>
      <c r="L636" s="22"/>
      <c r="N636" s="22"/>
      <c r="O636" s="22"/>
      <c r="P636" s="22"/>
      <c r="Q636" s="22"/>
      <c r="T636" s="22"/>
      <c r="U636" s="22"/>
      <c r="V636" s="22"/>
      <c r="W636" s="22"/>
      <c r="X636" s="22"/>
      <c r="Y636" s="22"/>
    </row>
    <row r="637">
      <c r="A637" s="22"/>
      <c r="L637" s="22"/>
      <c r="N637" s="22"/>
      <c r="O637" s="22"/>
      <c r="P637" s="22"/>
      <c r="Q637" s="22"/>
      <c r="T637" s="22"/>
      <c r="U637" s="22"/>
      <c r="V637" s="22"/>
      <c r="W637" s="22"/>
      <c r="X637" s="22"/>
      <c r="Y637" s="22"/>
    </row>
    <row r="638">
      <c r="A638" s="22"/>
      <c r="L638" s="22"/>
      <c r="N638" s="22"/>
      <c r="O638" s="22"/>
      <c r="P638" s="22"/>
      <c r="Q638" s="22"/>
      <c r="T638" s="22"/>
      <c r="U638" s="22"/>
      <c r="V638" s="22"/>
      <c r="W638" s="22"/>
      <c r="X638" s="22"/>
      <c r="Y638" s="22"/>
    </row>
    <row r="639">
      <c r="A639" s="22"/>
      <c r="L639" s="22"/>
      <c r="N639" s="22"/>
      <c r="O639" s="22"/>
      <c r="P639" s="22"/>
      <c r="Q639" s="22"/>
      <c r="T639" s="22"/>
      <c r="U639" s="22"/>
      <c r="V639" s="22"/>
      <c r="W639" s="22"/>
      <c r="X639" s="22"/>
      <c r="Y639" s="22"/>
    </row>
    <row r="640">
      <c r="A640" s="22"/>
      <c r="L640" s="22"/>
      <c r="N640" s="22"/>
      <c r="O640" s="22"/>
      <c r="P640" s="22"/>
      <c r="Q640" s="22"/>
      <c r="T640" s="22"/>
      <c r="U640" s="22"/>
      <c r="V640" s="22"/>
      <c r="W640" s="22"/>
      <c r="X640" s="22"/>
      <c r="Y640" s="22"/>
    </row>
    <row r="641">
      <c r="A641" s="22"/>
      <c r="L641" s="22"/>
      <c r="N641" s="22"/>
      <c r="O641" s="22"/>
      <c r="P641" s="22"/>
      <c r="Q641" s="22"/>
      <c r="T641" s="22"/>
      <c r="U641" s="22"/>
      <c r="V641" s="22"/>
      <c r="W641" s="22"/>
      <c r="X641" s="22"/>
      <c r="Y641" s="22"/>
    </row>
    <row r="642">
      <c r="A642" s="22"/>
      <c r="L642" s="22"/>
      <c r="N642" s="22"/>
      <c r="O642" s="22"/>
      <c r="P642" s="22"/>
      <c r="Q642" s="22"/>
      <c r="T642" s="22"/>
      <c r="U642" s="22"/>
      <c r="V642" s="22"/>
      <c r="W642" s="22"/>
      <c r="X642" s="22"/>
      <c r="Y642" s="22"/>
    </row>
    <row r="643">
      <c r="A643" s="22"/>
      <c r="L643" s="22"/>
      <c r="N643" s="22"/>
      <c r="O643" s="22"/>
      <c r="P643" s="22"/>
      <c r="Q643" s="22"/>
      <c r="T643" s="22"/>
      <c r="U643" s="22"/>
      <c r="V643" s="22"/>
      <c r="W643" s="22"/>
      <c r="X643" s="22"/>
      <c r="Y643" s="22"/>
    </row>
    <row r="644">
      <c r="A644" s="22"/>
      <c r="L644" s="22"/>
      <c r="N644" s="22"/>
      <c r="O644" s="22"/>
      <c r="P644" s="22"/>
      <c r="Q644" s="22"/>
      <c r="T644" s="22"/>
      <c r="U644" s="22"/>
      <c r="V644" s="22"/>
      <c r="W644" s="22"/>
      <c r="X644" s="22"/>
      <c r="Y644" s="22"/>
    </row>
    <row r="645">
      <c r="A645" s="22"/>
      <c r="L645" s="22"/>
      <c r="N645" s="22"/>
      <c r="O645" s="22"/>
      <c r="P645" s="22"/>
      <c r="Q645" s="22"/>
      <c r="T645" s="22"/>
      <c r="U645" s="22"/>
      <c r="V645" s="22"/>
      <c r="W645" s="22"/>
      <c r="X645" s="22"/>
      <c r="Y645" s="22"/>
    </row>
    <row r="646">
      <c r="A646" s="22"/>
      <c r="L646" s="22"/>
      <c r="N646" s="22"/>
      <c r="O646" s="22"/>
      <c r="P646" s="22"/>
      <c r="Q646" s="22"/>
      <c r="T646" s="22"/>
      <c r="U646" s="22"/>
      <c r="V646" s="22"/>
      <c r="W646" s="22"/>
      <c r="X646" s="22"/>
      <c r="Y646" s="22"/>
    </row>
    <row r="647">
      <c r="A647" s="22"/>
      <c r="L647" s="22"/>
      <c r="N647" s="22"/>
      <c r="O647" s="22"/>
      <c r="P647" s="22"/>
      <c r="Q647" s="22"/>
      <c r="T647" s="22"/>
      <c r="U647" s="22"/>
      <c r="V647" s="22"/>
      <c r="W647" s="22"/>
      <c r="X647" s="22"/>
      <c r="Y647" s="22"/>
    </row>
    <row r="648">
      <c r="A648" s="22"/>
      <c r="L648" s="22"/>
      <c r="N648" s="22"/>
      <c r="O648" s="22"/>
      <c r="P648" s="22"/>
      <c r="Q648" s="22"/>
      <c r="T648" s="22"/>
      <c r="U648" s="22"/>
      <c r="V648" s="22"/>
      <c r="W648" s="22"/>
      <c r="X648" s="22"/>
      <c r="Y648" s="22"/>
    </row>
    <row r="649">
      <c r="A649" s="22"/>
      <c r="L649" s="22"/>
      <c r="N649" s="22"/>
      <c r="O649" s="22"/>
      <c r="P649" s="22"/>
      <c r="Q649" s="22"/>
      <c r="T649" s="22"/>
      <c r="U649" s="22"/>
      <c r="V649" s="22"/>
      <c r="W649" s="22"/>
      <c r="X649" s="22"/>
      <c r="Y649" s="22"/>
    </row>
    <row r="650">
      <c r="A650" s="22"/>
      <c r="L650" s="22"/>
      <c r="N650" s="22"/>
      <c r="O650" s="22"/>
      <c r="P650" s="22"/>
      <c r="Q650" s="22"/>
      <c r="T650" s="22"/>
      <c r="U650" s="22"/>
      <c r="V650" s="22"/>
      <c r="W650" s="22"/>
      <c r="X650" s="22"/>
      <c r="Y650" s="22"/>
    </row>
    <row r="651">
      <c r="A651" s="22"/>
      <c r="L651" s="22"/>
      <c r="N651" s="22"/>
      <c r="O651" s="22"/>
      <c r="P651" s="22"/>
      <c r="Q651" s="22"/>
      <c r="T651" s="22"/>
      <c r="U651" s="22"/>
      <c r="V651" s="22"/>
      <c r="W651" s="22"/>
      <c r="X651" s="22"/>
      <c r="Y651" s="22"/>
    </row>
    <row r="652">
      <c r="A652" s="22"/>
      <c r="L652" s="22"/>
      <c r="N652" s="22"/>
      <c r="O652" s="22"/>
      <c r="P652" s="22"/>
      <c r="Q652" s="22"/>
      <c r="T652" s="22"/>
      <c r="U652" s="22"/>
      <c r="V652" s="22"/>
      <c r="W652" s="22"/>
      <c r="X652" s="22"/>
      <c r="Y652" s="22"/>
    </row>
    <row r="653">
      <c r="A653" s="22"/>
      <c r="L653" s="22"/>
      <c r="N653" s="22"/>
      <c r="O653" s="22"/>
      <c r="P653" s="22"/>
      <c r="Q653" s="22"/>
      <c r="T653" s="22"/>
      <c r="U653" s="22"/>
      <c r="V653" s="22"/>
      <c r="W653" s="22"/>
      <c r="X653" s="22"/>
      <c r="Y653" s="22"/>
    </row>
    <row r="654">
      <c r="A654" s="22"/>
      <c r="L654" s="22"/>
      <c r="N654" s="22"/>
      <c r="O654" s="22"/>
      <c r="P654" s="22"/>
      <c r="Q654" s="22"/>
      <c r="T654" s="22"/>
      <c r="U654" s="22"/>
      <c r="V654" s="22"/>
      <c r="W654" s="22"/>
      <c r="X654" s="22"/>
      <c r="Y654" s="22"/>
    </row>
    <row r="655">
      <c r="A655" s="22"/>
      <c r="L655" s="22"/>
      <c r="N655" s="22"/>
      <c r="O655" s="22"/>
      <c r="P655" s="22"/>
      <c r="Q655" s="22"/>
      <c r="T655" s="22"/>
      <c r="U655" s="22"/>
      <c r="V655" s="22"/>
      <c r="W655" s="22"/>
      <c r="X655" s="22"/>
      <c r="Y655" s="22"/>
    </row>
    <row r="656">
      <c r="A656" s="22"/>
      <c r="L656" s="22"/>
      <c r="N656" s="22"/>
      <c r="O656" s="22"/>
      <c r="P656" s="22"/>
      <c r="Q656" s="22"/>
      <c r="T656" s="22"/>
      <c r="U656" s="22"/>
      <c r="V656" s="22"/>
      <c r="W656" s="22"/>
      <c r="X656" s="22"/>
      <c r="Y656" s="22"/>
    </row>
    <row r="657">
      <c r="A657" s="22"/>
      <c r="L657" s="22"/>
      <c r="N657" s="22"/>
      <c r="O657" s="22"/>
      <c r="P657" s="22"/>
      <c r="Q657" s="22"/>
      <c r="T657" s="22"/>
      <c r="U657" s="22"/>
      <c r="V657" s="22"/>
      <c r="W657" s="22"/>
      <c r="X657" s="22"/>
      <c r="Y657" s="22"/>
    </row>
    <row r="658">
      <c r="A658" s="22"/>
      <c r="L658" s="22"/>
      <c r="N658" s="22"/>
      <c r="O658" s="22"/>
      <c r="P658" s="22"/>
      <c r="Q658" s="22"/>
      <c r="T658" s="22"/>
      <c r="U658" s="22"/>
      <c r="V658" s="22"/>
      <c r="W658" s="22"/>
      <c r="X658" s="22"/>
      <c r="Y658" s="22"/>
    </row>
    <row r="659">
      <c r="A659" s="22"/>
      <c r="L659" s="22"/>
      <c r="N659" s="22"/>
      <c r="O659" s="22"/>
      <c r="P659" s="22"/>
      <c r="Q659" s="22"/>
      <c r="T659" s="22"/>
      <c r="U659" s="22"/>
      <c r="V659" s="22"/>
      <c r="W659" s="22"/>
      <c r="X659" s="22"/>
      <c r="Y659" s="22"/>
    </row>
    <row r="660">
      <c r="A660" s="22"/>
      <c r="L660" s="22"/>
      <c r="N660" s="22"/>
      <c r="O660" s="22"/>
      <c r="P660" s="22"/>
      <c r="Q660" s="22"/>
      <c r="T660" s="22"/>
      <c r="U660" s="22"/>
      <c r="V660" s="22"/>
      <c r="W660" s="22"/>
      <c r="X660" s="22"/>
      <c r="Y660" s="22"/>
    </row>
    <row r="661">
      <c r="A661" s="22"/>
      <c r="L661" s="22"/>
      <c r="N661" s="22"/>
      <c r="O661" s="22"/>
      <c r="P661" s="22"/>
      <c r="Q661" s="22"/>
      <c r="T661" s="22"/>
      <c r="U661" s="22"/>
      <c r="V661" s="22"/>
      <c r="W661" s="22"/>
      <c r="X661" s="22"/>
      <c r="Y661" s="22"/>
    </row>
    <row r="662">
      <c r="A662" s="22"/>
      <c r="L662" s="22"/>
      <c r="N662" s="22"/>
      <c r="O662" s="22"/>
      <c r="P662" s="22"/>
      <c r="Q662" s="22"/>
      <c r="T662" s="22"/>
      <c r="U662" s="22"/>
      <c r="V662" s="22"/>
      <c r="W662" s="22"/>
      <c r="X662" s="22"/>
      <c r="Y662" s="22"/>
    </row>
    <row r="663">
      <c r="A663" s="22"/>
      <c r="L663" s="22"/>
      <c r="N663" s="22"/>
      <c r="O663" s="22"/>
      <c r="P663" s="22"/>
      <c r="Q663" s="22"/>
      <c r="T663" s="22"/>
      <c r="U663" s="22"/>
      <c r="V663" s="22"/>
      <c r="W663" s="22"/>
      <c r="X663" s="22"/>
      <c r="Y663" s="22"/>
    </row>
    <row r="664">
      <c r="A664" s="22"/>
      <c r="L664" s="22"/>
      <c r="N664" s="22"/>
      <c r="O664" s="22"/>
      <c r="P664" s="22"/>
      <c r="Q664" s="22"/>
      <c r="T664" s="22"/>
      <c r="U664" s="22"/>
      <c r="V664" s="22"/>
      <c r="W664" s="22"/>
      <c r="X664" s="22"/>
      <c r="Y664" s="22"/>
    </row>
    <row r="665">
      <c r="A665" s="22"/>
      <c r="L665" s="22"/>
      <c r="N665" s="22"/>
      <c r="O665" s="22"/>
      <c r="P665" s="22"/>
      <c r="Q665" s="22"/>
      <c r="T665" s="22"/>
      <c r="U665" s="22"/>
      <c r="V665" s="22"/>
      <c r="W665" s="22"/>
      <c r="X665" s="22"/>
      <c r="Y665" s="22"/>
    </row>
    <row r="666">
      <c r="A666" s="22"/>
      <c r="L666" s="22"/>
      <c r="N666" s="22"/>
      <c r="O666" s="22"/>
      <c r="P666" s="22"/>
      <c r="Q666" s="22"/>
      <c r="T666" s="22"/>
      <c r="U666" s="22"/>
      <c r="V666" s="22"/>
      <c r="W666" s="22"/>
      <c r="X666" s="22"/>
      <c r="Y666" s="22"/>
    </row>
    <row r="667">
      <c r="A667" s="22"/>
      <c r="L667" s="22"/>
      <c r="N667" s="22"/>
      <c r="O667" s="22"/>
      <c r="P667" s="22"/>
      <c r="Q667" s="22"/>
      <c r="T667" s="22"/>
      <c r="U667" s="22"/>
      <c r="V667" s="22"/>
      <c r="W667" s="22"/>
      <c r="X667" s="22"/>
      <c r="Y667" s="22"/>
    </row>
    <row r="668">
      <c r="A668" s="22"/>
      <c r="L668" s="22"/>
      <c r="N668" s="22"/>
      <c r="O668" s="22"/>
      <c r="P668" s="22"/>
      <c r="Q668" s="22"/>
      <c r="T668" s="22"/>
      <c r="U668" s="22"/>
      <c r="V668" s="22"/>
      <c r="W668" s="22"/>
      <c r="X668" s="22"/>
      <c r="Y668" s="22"/>
    </row>
    <row r="669">
      <c r="A669" s="22"/>
      <c r="L669" s="22"/>
      <c r="N669" s="22"/>
      <c r="O669" s="22"/>
      <c r="P669" s="22"/>
      <c r="Q669" s="22"/>
      <c r="T669" s="22"/>
      <c r="U669" s="22"/>
      <c r="V669" s="22"/>
      <c r="W669" s="22"/>
      <c r="X669" s="22"/>
      <c r="Y669" s="22"/>
    </row>
    <row r="670">
      <c r="A670" s="22"/>
      <c r="L670" s="22"/>
      <c r="N670" s="22"/>
      <c r="O670" s="22"/>
      <c r="P670" s="22"/>
      <c r="Q670" s="22"/>
      <c r="T670" s="22"/>
      <c r="U670" s="22"/>
      <c r="V670" s="22"/>
      <c r="W670" s="22"/>
      <c r="X670" s="22"/>
      <c r="Y670" s="22"/>
    </row>
    <row r="671">
      <c r="A671" s="22"/>
      <c r="L671" s="22"/>
      <c r="N671" s="22"/>
      <c r="O671" s="22"/>
      <c r="P671" s="22"/>
      <c r="Q671" s="22"/>
      <c r="T671" s="22"/>
      <c r="U671" s="22"/>
      <c r="V671" s="22"/>
      <c r="W671" s="22"/>
      <c r="X671" s="22"/>
      <c r="Y671" s="22"/>
    </row>
    <row r="672">
      <c r="A672" s="22"/>
      <c r="L672" s="22"/>
      <c r="N672" s="22"/>
      <c r="O672" s="22"/>
      <c r="P672" s="22"/>
      <c r="Q672" s="22"/>
      <c r="T672" s="22"/>
      <c r="U672" s="22"/>
      <c r="V672" s="22"/>
      <c r="W672" s="22"/>
      <c r="X672" s="22"/>
      <c r="Y672" s="22"/>
    </row>
    <row r="673">
      <c r="A673" s="22"/>
      <c r="L673" s="22"/>
      <c r="N673" s="22"/>
      <c r="O673" s="22"/>
      <c r="P673" s="22"/>
      <c r="Q673" s="22"/>
      <c r="T673" s="22"/>
      <c r="U673" s="22"/>
      <c r="V673" s="22"/>
      <c r="W673" s="22"/>
      <c r="X673" s="22"/>
      <c r="Y673" s="22"/>
    </row>
    <row r="674">
      <c r="A674" s="22"/>
      <c r="L674" s="22"/>
      <c r="N674" s="22"/>
      <c r="O674" s="22"/>
      <c r="P674" s="22"/>
      <c r="Q674" s="22"/>
      <c r="T674" s="22"/>
      <c r="U674" s="22"/>
      <c r="V674" s="22"/>
      <c r="W674" s="22"/>
      <c r="X674" s="22"/>
      <c r="Y674" s="22"/>
    </row>
    <row r="675">
      <c r="A675" s="22"/>
      <c r="L675" s="22"/>
      <c r="N675" s="22"/>
      <c r="O675" s="22"/>
      <c r="P675" s="22"/>
      <c r="Q675" s="22"/>
      <c r="T675" s="22"/>
      <c r="U675" s="22"/>
      <c r="V675" s="22"/>
      <c r="W675" s="22"/>
      <c r="X675" s="22"/>
      <c r="Y675" s="22"/>
    </row>
    <row r="676">
      <c r="A676" s="22"/>
      <c r="L676" s="22"/>
      <c r="N676" s="22"/>
      <c r="O676" s="22"/>
      <c r="P676" s="22"/>
      <c r="Q676" s="22"/>
      <c r="T676" s="22"/>
      <c r="U676" s="22"/>
      <c r="V676" s="22"/>
      <c r="W676" s="22"/>
      <c r="X676" s="22"/>
      <c r="Y676" s="22"/>
    </row>
    <row r="677">
      <c r="A677" s="22"/>
      <c r="L677" s="22"/>
      <c r="N677" s="22"/>
      <c r="O677" s="22"/>
      <c r="P677" s="22"/>
      <c r="Q677" s="22"/>
      <c r="T677" s="22"/>
      <c r="U677" s="22"/>
      <c r="V677" s="22"/>
      <c r="W677" s="22"/>
      <c r="X677" s="22"/>
      <c r="Y677" s="22"/>
    </row>
    <row r="678">
      <c r="A678" s="22"/>
      <c r="L678" s="22"/>
      <c r="N678" s="22"/>
      <c r="O678" s="22"/>
      <c r="P678" s="22"/>
      <c r="Q678" s="22"/>
      <c r="T678" s="22"/>
      <c r="U678" s="22"/>
      <c r="V678" s="22"/>
      <c r="W678" s="22"/>
      <c r="X678" s="22"/>
      <c r="Y678" s="22"/>
    </row>
    <row r="679">
      <c r="A679" s="22"/>
      <c r="L679" s="22"/>
      <c r="N679" s="22"/>
      <c r="O679" s="22"/>
      <c r="P679" s="22"/>
      <c r="Q679" s="22"/>
      <c r="T679" s="22"/>
      <c r="U679" s="22"/>
      <c r="V679" s="22"/>
      <c r="W679" s="22"/>
      <c r="X679" s="22"/>
      <c r="Y679" s="22"/>
    </row>
    <row r="680">
      <c r="A680" s="22"/>
      <c r="L680" s="22"/>
      <c r="N680" s="22"/>
      <c r="O680" s="22"/>
      <c r="P680" s="22"/>
      <c r="Q680" s="22"/>
      <c r="T680" s="22"/>
      <c r="U680" s="22"/>
      <c r="V680" s="22"/>
      <c r="W680" s="22"/>
      <c r="X680" s="22"/>
      <c r="Y680" s="22"/>
    </row>
    <row r="681">
      <c r="A681" s="22"/>
      <c r="L681" s="22"/>
      <c r="N681" s="22"/>
      <c r="O681" s="22"/>
      <c r="P681" s="22"/>
      <c r="Q681" s="22"/>
      <c r="T681" s="22"/>
      <c r="U681" s="22"/>
      <c r="V681" s="22"/>
      <c r="W681" s="22"/>
      <c r="X681" s="22"/>
      <c r="Y681" s="22"/>
    </row>
    <row r="682">
      <c r="A682" s="22"/>
      <c r="L682" s="22"/>
      <c r="N682" s="22"/>
      <c r="O682" s="22"/>
      <c r="P682" s="22"/>
      <c r="Q682" s="22"/>
      <c r="T682" s="22"/>
      <c r="U682" s="22"/>
      <c r="V682" s="22"/>
      <c r="W682" s="22"/>
      <c r="X682" s="22"/>
      <c r="Y682" s="22"/>
    </row>
    <row r="683">
      <c r="A683" s="22"/>
      <c r="L683" s="22"/>
      <c r="N683" s="22"/>
      <c r="O683" s="22"/>
      <c r="P683" s="22"/>
      <c r="Q683" s="22"/>
      <c r="T683" s="22"/>
      <c r="U683" s="22"/>
      <c r="V683" s="22"/>
      <c r="W683" s="22"/>
      <c r="X683" s="22"/>
      <c r="Y683" s="22"/>
    </row>
    <row r="684">
      <c r="A684" s="22"/>
      <c r="L684" s="22"/>
      <c r="N684" s="22"/>
      <c r="O684" s="22"/>
      <c r="P684" s="22"/>
      <c r="Q684" s="22"/>
      <c r="T684" s="22"/>
      <c r="U684" s="22"/>
      <c r="V684" s="22"/>
      <c r="W684" s="22"/>
      <c r="X684" s="22"/>
      <c r="Y684" s="22"/>
    </row>
    <row r="685">
      <c r="A685" s="22"/>
      <c r="L685" s="22"/>
      <c r="N685" s="22"/>
      <c r="O685" s="22"/>
      <c r="P685" s="22"/>
      <c r="Q685" s="22"/>
      <c r="T685" s="22"/>
      <c r="U685" s="22"/>
      <c r="V685" s="22"/>
      <c r="W685" s="22"/>
      <c r="X685" s="22"/>
      <c r="Y685" s="22"/>
    </row>
    <row r="686">
      <c r="A686" s="22"/>
      <c r="L686" s="22"/>
      <c r="N686" s="22"/>
      <c r="O686" s="22"/>
      <c r="P686" s="22"/>
      <c r="Q686" s="22"/>
      <c r="T686" s="22"/>
      <c r="U686" s="22"/>
      <c r="V686" s="22"/>
      <c r="W686" s="22"/>
      <c r="X686" s="22"/>
      <c r="Y686" s="22"/>
    </row>
    <row r="687">
      <c r="A687" s="22"/>
      <c r="L687" s="22"/>
      <c r="N687" s="22"/>
      <c r="O687" s="22"/>
      <c r="P687" s="22"/>
      <c r="Q687" s="22"/>
      <c r="T687" s="22"/>
      <c r="U687" s="22"/>
      <c r="V687" s="22"/>
      <c r="W687" s="22"/>
      <c r="X687" s="22"/>
      <c r="Y687" s="22"/>
    </row>
    <row r="688">
      <c r="A688" s="22"/>
      <c r="L688" s="22"/>
      <c r="N688" s="22"/>
      <c r="O688" s="22"/>
      <c r="P688" s="22"/>
      <c r="Q688" s="22"/>
      <c r="T688" s="22"/>
      <c r="U688" s="22"/>
      <c r="V688" s="22"/>
      <c r="W688" s="22"/>
      <c r="X688" s="22"/>
      <c r="Y688" s="22"/>
    </row>
    <row r="689">
      <c r="A689" s="22"/>
      <c r="L689" s="22"/>
      <c r="N689" s="22"/>
      <c r="O689" s="22"/>
      <c r="P689" s="22"/>
      <c r="Q689" s="22"/>
      <c r="T689" s="22"/>
      <c r="U689" s="22"/>
      <c r="V689" s="22"/>
      <c r="W689" s="22"/>
      <c r="X689" s="22"/>
      <c r="Y689" s="22"/>
    </row>
    <row r="690">
      <c r="A690" s="22"/>
      <c r="L690" s="22"/>
      <c r="N690" s="22"/>
      <c r="O690" s="22"/>
      <c r="P690" s="22"/>
      <c r="Q690" s="22"/>
      <c r="T690" s="22"/>
      <c r="U690" s="22"/>
      <c r="V690" s="22"/>
      <c r="W690" s="22"/>
      <c r="X690" s="22"/>
      <c r="Y690" s="22"/>
    </row>
    <row r="691">
      <c r="A691" s="22"/>
      <c r="L691" s="22"/>
      <c r="N691" s="22"/>
      <c r="O691" s="22"/>
      <c r="P691" s="22"/>
      <c r="Q691" s="22"/>
      <c r="T691" s="22"/>
      <c r="U691" s="22"/>
      <c r="V691" s="22"/>
      <c r="W691" s="22"/>
      <c r="X691" s="22"/>
      <c r="Y691" s="22"/>
    </row>
    <row r="692">
      <c r="A692" s="22"/>
      <c r="L692" s="22"/>
      <c r="N692" s="22"/>
      <c r="O692" s="22"/>
      <c r="P692" s="22"/>
      <c r="Q692" s="22"/>
      <c r="T692" s="22"/>
      <c r="U692" s="22"/>
      <c r="V692" s="22"/>
      <c r="W692" s="22"/>
      <c r="X692" s="22"/>
      <c r="Y692" s="22"/>
    </row>
    <row r="693">
      <c r="A693" s="22"/>
      <c r="L693" s="22"/>
      <c r="N693" s="22"/>
      <c r="O693" s="22"/>
      <c r="P693" s="22"/>
      <c r="Q693" s="22"/>
      <c r="T693" s="22"/>
      <c r="U693" s="22"/>
      <c r="V693" s="22"/>
      <c r="W693" s="22"/>
      <c r="X693" s="22"/>
      <c r="Y693" s="22"/>
    </row>
    <row r="694">
      <c r="A694" s="22"/>
      <c r="L694" s="22"/>
      <c r="N694" s="22"/>
      <c r="O694" s="22"/>
      <c r="P694" s="22"/>
      <c r="Q694" s="22"/>
      <c r="T694" s="22"/>
      <c r="U694" s="22"/>
      <c r="V694" s="22"/>
      <c r="W694" s="22"/>
      <c r="X694" s="22"/>
      <c r="Y694" s="22"/>
    </row>
    <row r="695">
      <c r="A695" s="22"/>
      <c r="L695" s="22"/>
      <c r="N695" s="22"/>
      <c r="O695" s="22"/>
      <c r="P695" s="22"/>
      <c r="Q695" s="22"/>
      <c r="T695" s="22"/>
      <c r="U695" s="22"/>
      <c r="V695" s="22"/>
      <c r="W695" s="22"/>
      <c r="X695" s="22"/>
      <c r="Y695" s="22"/>
    </row>
    <row r="696">
      <c r="A696" s="22"/>
      <c r="L696" s="22"/>
      <c r="N696" s="22"/>
      <c r="O696" s="22"/>
      <c r="P696" s="22"/>
      <c r="Q696" s="22"/>
      <c r="T696" s="22"/>
      <c r="U696" s="22"/>
      <c r="V696" s="22"/>
      <c r="W696" s="22"/>
      <c r="X696" s="22"/>
      <c r="Y696" s="22"/>
    </row>
    <row r="697">
      <c r="A697" s="22"/>
      <c r="L697" s="22"/>
      <c r="N697" s="22"/>
      <c r="O697" s="22"/>
      <c r="P697" s="22"/>
      <c r="Q697" s="22"/>
      <c r="T697" s="22"/>
      <c r="U697" s="22"/>
      <c r="V697" s="22"/>
      <c r="W697" s="22"/>
      <c r="X697" s="22"/>
      <c r="Y697" s="22"/>
    </row>
    <row r="698">
      <c r="A698" s="22"/>
      <c r="L698" s="22"/>
      <c r="N698" s="22"/>
      <c r="O698" s="22"/>
      <c r="P698" s="22"/>
      <c r="Q698" s="22"/>
      <c r="T698" s="22"/>
      <c r="U698" s="22"/>
      <c r="V698" s="22"/>
      <c r="W698" s="22"/>
      <c r="X698" s="22"/>
      <c r="Y698" s="22"/>
    </row>
    <row r="699">
      <c r="A699" s="22"/>
      <c r="L699" s="22"/>
      <c r="N699" s="22"/>
      <c r="O699" s="22"/>
      <c r="P699" s="22"/>
      <c r="Q699" s="22"/>
      <c r="T699" s="22"/>
      <c r="U699" s="22"/>
      <c r="V699" s="22"/>
      <c r="W699" s="22"/>
      <c r="X699" s="22"/>
      <c r="Y699" s="22"/>
    </row>
    <row r="700">
      <c r="A700" s="22"/>
      <c r="L700" s="22"/>
      <c r="N700" s="22"/>
      <c r="O700" s="22"/>
      <c r="P700" s="22"/>
      <c r="Q700" s="22"/>
      <c r="T700" s="22"/>
      <c r="U700" s="22"/>
      <c r="V700" s="22"/>
      <c r="W700" s="22"/>
      <c r="X700" s="22"/>
      <c r="Y700" s="22"/>
    </row>
    <row r="701">
      <c r="A701" s="22"/>
      <c r="L701" s="22"/>
      <c r="N701" s="22"/>
      <c r="O701" s="22"/>
      <c r="P701" s="22"/>
      <c r="Q701" s="22"/>
      <c r="T701" s="22"/>
      <c r="U701" s="22"/>
      <c r="V701" s="22"/>
      <c r="W701" s="22"/>
      <c r="X701" s="22"/>
      <c r="Y701" s="22"/>
    </row>
    <row r="702">
      <c r="A702" s="22"/>
      <c r="L702" s="22"/>
      <c r="N702" s="22"/>
      <c r="O702" s="22"/>
      <c r="P702" s="22"/>
      <c r="Q702" s="22"/>
      <c r="T702" s="22"/>
      <c r="U702" s="22"/>
      <c r="V702" s="22"/>
      <c r="W702" s="22"/>
      <c r="X702" s="22"/>
      <c r="Y702" s="22"/>
    </row>
    <row r="703">
      <c r="A703" s="22"/>
      <c r="L703" s="22"/>
      <c r="N703" s="22"/>
      <c r="O703" s="22"/>
      <c r="P703" s="22"/>
      <c r="Q703" s="22"/>
      <c r="T703" s="22"/>
      <c r="U703" s="22"/>
      <c r="V703" s="22"/>
      <c r="W703" s="22"/>
      <c r="X703" s="22"/>
      <c r="Y703" s="22"/>
    </row>
    <row r="704">
      <c r="A704" s="22"/>
      <c r="L704" s="22"/>
      <c r="N704" s="22"/>
      <c r="O704" s="22"/>
      <c r="P704" s="22"/>
      <c r="Q704" s="22"/>
      <c r="T704" s="22"/>
      <c r="U704" s="22"/>
      <c r="V704" s="22"/>
      <c r="W704" s="22"/>
      <c r="X704" s="22"/>
      <c r="Y704" s="22"/>
    </row>
    <row r="705">
      <c r="A705" s="22"/>
      <c r="L705" s="22"/>
      <c r="N705" s="22"/>
      <c r="O705" s="22"/>
      <c r="P705" s="22"/>
      <c r="Q705" s="22"/>
      <c r="T705" s="22"/>
      <c r="U705" s="22"/>
      <c r="V705" s="22"/>
      <c r="W705" s="22"/>
      <c r="X705" s="22"/>
      <c r="Y705" s="22"/>
    </row>
    <row r="706">
      <c r="A706" s="22"/>
      <c r="L706" s="22"/>
      <c r="N706" s="22"/>
      <c r="O706" s="22"/>
      <c r="P706" s="22"/>
      <c r="Q706" s="22"/>
      <c r="T706" s="22"/>
      <c r="U706" s="22"/>
      <c r="V706" s="22"/>
      <c r="W706" s="22"/>
      <c r="X706" s="22"/>
      <c r="Y706" s="22"/>
    </row>
    <row r="707">
      <c r="A707" s="22"/>
      <c r="L707" s="22"/>
      <c r="N707" s="22"/>
      <c r="O707" s="22"/>
      <c r="P707" s="22"/>
      <c r="Q707" s="22"/>
      <c r="T707" s="22"/>
      <c r="U707" s="22"/>
      <c r="V707" s="22"/>
      <c r="W707" s="22"/>
      <c r="X707" s="22"/>
      <c r="Y707" s="22"/>
    </row>
    <row r="708">
      <c r="A708" s="22"/>
      <c r="L708" s="22"/>
      <c r="N708" s="22"/>
      <c r="O708" s="22"/>
      <c r="P708" s="22"/>
      <c r="Q708" s="22"/>
      <c r="T708" s="22"/>
      <c r="U708" s="22"/>
      <c r="V708" s="22"/>
      <c r="W708" s="22"/>
      <c r="X708" s="22"/>
      <c r="Y708" s="22"/>
    </row>
    <row r="709">
      <c r="A709" s="22"/>
      <c r="L709" s="22"/>
      <c r="N709" s="22"/>
      <c r="O709" s="22"/>
      <c r="P709" s="22"/>
      <c r="Q709" s="22"/>
      <c r="T709" s="22"/>
      <c r="U709" s="22"/>
      <c r="V709" s="22"/>
      <c r="W709" s="22"/>
      <c r="X709" s="22"/>
      <c r="Y709" s="22"/>
    </row>
    <row r="710">
      <c r="A710" s="22"/>
      <c r="L710" s="22"/>
      <c r="N710" s="22"/>
      <c r="O710" s="22"/>
      <c r="P710" s="22"/>
      <c r="Q710" s="22"/>
      <c r="T710" s="22"/>
      <c r="U710" s="22"/>
      <c r="V710" s="22"/>
      <c r="W710" s="22"/>
      <c r="X710" s="22"/>
      <c r="Y710" s="22"/>
    </row>
    <row r="711">
      <c r="A711" s="22"/>
      <c r="L711" s="22"/>
      <c r="N711" s="22"/>
      <c r="O711" s="22"/>
      <c r="P711" s="22"/>
      <c r="Q711" s="22"/>
      <c r="T711" s="22"/>
      <c r="U711" s="22"/>
      <c r="V711" s="22"/>
      <c r="W711" s="22"/>
      <c r="X711" s="22"/>
      <c r="Y711" s="22"/>
    </row>
    <row r="712">
      <c r="A712" s="22"/>
      <c r="L712" s="22"/>
      <c r="N712" s="22"/>
      <c r="O712" s="22"/>
      <c r="P712" s="22"/>
      <c r="Q712" s="22"/>
      <c r="T712" s="22"/>
      <c r="U712" s="22"/>
      <c r="V712" s="22"/>
      <c r="W712" s="22"/>
      <c r="X712" s="22"/>
      <c r="Y712" s="22"/>
    </row>
    <row r="713">
      <c r="A713" s="22"/>
      <c r="L713" s="22"/>
      <c r="N713" s="22"/>
      <c r="O713" s="22"/>
      <c r="P713" s="22"/>
      <c r="Q713" s="22"/>
      <c r="T713" s="22"/>
      <c r="U713" s="22"/>
      <c r="V713" s="22"/>
      <c r="W713" s="22"/>
      <c r="X713" s="22"/>
      <c r="Y713" s="22"/>
    </row>
    <row r="714">
      <c r="A714" s="22"/>
      <c r="L714" s="22"/>
      <c r="N714" s="22"/>
      <c r="O714" s="22"/>
      <c r="P714" s="22"/>
      <c r="Q714" s="22"/>
      <c r="T714" s="22"/>
      <c r="U714" s="22"/>
      <c r="V714" s="22"/>
      <c r="W714" s="22"/>
      <c r="X714" s="22"/>
      <c r="Y714" s="22"/>
    </row>
    <row r="715">
      <c r="A715" s="22"/>
      <c r="L715" s="22"/>
      <c r="N715" s="22"/>
      <c r="O715" s="22"/>
      <c r="P715" s="22"/>
      <c r="Q715" s="22"/>
      <c r="T715" s="22"/>
      <c r="U715" s="22"/>
      <c r="V715" s="22"/>
      <c r="W715" s="22"/>
      <c r="X715" s="22"/>
      <c r="Y715" s="22"/>
    </row>
    <row r="716">
      <c r="A716" s="22"/>
      <c r="L716" s="22"/>
      <c r="N716" s="22"/>
      <c r="O716" s="22"/>
      <c r="P716" s="22"/>
      <c r="Q716" s="22"/>
      <c r="T716" s="22"/>
      <c r="U716" s="22"/>
      <c r="V716" s="22"/>
      <c r="W716" s="22"/>
      <c r="X716" s="22"/>
      <c r="Y716" s="22"/>
    </row>
    <row r="717">
      <c r="A717" s="22"/>
      <c r="L717" s="22"/>
      <c r="N717" s="22"/>
      <c r="O717" s="22"/>
      <c r="P717" s="22"/>
      <c r="Q717" s="22"/>
      <c r="T717" s="22"/>
      <c r="U717" s="22"/>
      <c r="V717" s="22"/>
      <c r="W717" s="22"/>
      <c r="X717" s="22"/>
      <c r="Y717" s="22"/>
    </row>
    <row r="718">
      <c r="A718" s="22"/>
      <c r="L718" s="22"/>
      <c r="N718" s="22"/>
      <c r="O718" s="22"/>
      <c r="P718" s="22"/>
      <c r="Q718" s="22"/>
      <c r="T718" s="22"/>
      <c r="U718" s="22"/>
      <c r="V718" s="22"/>
      <c r="W718" s="22"/>
      <c r="X718" s="22"/>
      <c r="Y718" s="22"/>
    </row>
    <row r="719">
      <c r="A719" s="22"/>
      <c r="L719" s="22"/>
      <c r="N719" s="22"/>
      <c r="O719" s="22"/>
      <c r="P719" s="22"/>
      <c r="Q719" s="22"/>
      <c r="T719" s="22"/>
      <c r="U719" s="22"/>
      <c r="V719" s="22"/>
      <c r="W719" s="22"/>
      <c r="X719" s="22"/>
      <c r="Y719" s="22"/>
    </row>
    <row r="720">
      <c r="A720" s="22"/>
      <c r="L720" s="22"/>
      <c r="N720" s="22"/>
      <c r="O720" s="22"/>
      <c r="P720" s="22"/>
      <c r="Q720" s="22"/>
      <c r="T720" s="22"/>
      <c r="U720" s="22"/>
      <c r="V720" s="22"/>
      <c r="W720" s="22"/>
      <c r="X720" s="22"/>
      <c r="Y720" s="22"/>
    </row>
    <row r="721">
      <c r="A721" s="22"/>
      <c r="L721" s="22"/>
      <c r="N721" s="22"/>
      <c r="O721" s="22"/>
      <c r="P721" s="22"/>
      <c r="Q721" s="22"/>
      <c r="T721" s="22"/>
      <c r="U721" s="22"/>
      <c r="V721" s="22"/>
      <c r="W721" s="22"/>
      <c r="X721" s="22"/>
      <c r="Y721" s="22"/>
    </row>
    <row r="722">
      <c r="A722" s="22"/>
      <c r="L722" s="22"/>
      <c r="N722" s="22"/>
      <c r="O722" s="22"/>
      <c r="P722" s="22"/>
      <c r="Q722" s="22"/>
      <c r="T722" s="22"/>
      <c r="U722" s="22"/>
      <c r="V722" s="22"/>
      <c r="W722" s="22"/>
      <c r="X722" s="22"/>
      <c r="Y722" s="22"/>
    </row>
    <row r="723">
      <c r="A723" s="22"/>
      <c r="L723" s="22"/>
      <c r="N723" s="22"/>
      <c r="O723" s="22"/>
      <c r="P723" s="22"/>
      <c r="Q723" s="22"/>
      <c r="T723" s="22"/>
      <c r="U723" s="22"/>
      <c r="V723" s="22"/>
      <c r="W723" s="22"/>
      <c r="X723" s="22"/>
      <c r="Y723" s="22"/>
    </row>
    <row r="724">
      <c r="A724" s="22"/>
      <c r="L724" s="22"/>
      <c r="N724" s="22"/>
      <c r="O724" s="22"/>
      <c r="P724" s="22"/>
      <c r="Q724" s="22"/>
      <c r="T724" s="22"/>
      <c r="U724" s="22"/>
      <c r="V724" s="22"/>
      <c r="W724" s="22"/>
      <c r="X724" s="22"/>
      <c r="Y724" s="22"/>
    </row>
    <row r="725">
      <c r="A725" s="22"/>
      <c r="L725" s="22"/>
      <c r="N725" s="22"/>
      <c r="O725" s="22"/>
      <c r="P725" s="22"/>
      <c r="Q725" s="22"/>
      <c r="T725" s="22"/>
      <c r="U725" s="22"/>
      <c r="V725" s="22"/>
      <c r="W725" s="22"/>
      <c r="X725" s="22"/>
      <c r="Y725" s="22"/>
    </row>
    <row r="726">
      <c r="A726" s="22"/>
      <c r="L726" s="22"/>
      <c r="N726" s="22"/>
      <c r="O726" s="22"/>
      <c r="P726" s="22"/>
      <c r="Q726" s="22"/>
      <c r="T726" s="22"/>
      <c r="U726" s="22"/>
      <c r="V726" s="22"/>
      <c r="W726" s="22"/>
      <c r="X726" s="22"/>
      <c r="Y726" s="22"/>
    </row>
    <row r="727">
      <c r="A727" s="22"/>
      <c r="L727" s="22"/>
      <c r="N727" s="22"/>
      <c r="O727" s="22"/>
      <c r="P727" s="22"/>
      <c r="Q727" s="22"/>
      <c r="T727" s="22"/>
      <c r="U727" s="22"/>
      <c r="V727" s="22"/>
      <c r="W727" s="22"/>
      <c r="X727" s="22"/>
      <c r="Y727" s="22"/>
    </row>
    <row r="728">
      <c r="A728" s="22"/>
      <c r="L728" s="22"/>
      <c r="N728" s="22"/>
      <c r="O728" s="22"/>
      <c r="P728" s="22"/>
      <c r="Q728" s="22"/>
      <c r="T728" s="22"/>
      <c r="U728" s="22"/>
      <c r="V728" s="22"/>
      <c r="W728" s="22"/>
      <c r="X728" s="22"/>
      <c r="Y728" s="22"/>
    </row>
    <row r="729">
      <c r="A729" s="22"/>
      <c r="L729" s="22"/>
      <c r="N729" s="22"/>
      <c r="O729" s="22"/>
      <c r="P729" s="22"/>
      <c r="Q729" s="22"/>
      <c r="T729" s="22"/>
      <c r="U729" s="22"/>
      <c r="V729" s="22"/>
      <c r="W729" s="22"/>
      <c r="X729" s="22"/>
      <c r="Y729" s="22"/>
    </row>
    <row r="730">
      <c r="A730" s="22"/>
      <c r="L730" s="22"/>
      <c r="N730" s="22"/>
      <c r="O730" s="22"/>
      <c r="P730" s="22"/>
      <c r="Q730" s="22"/>
      <c r="T730" s="22"/>
      <c r="U730" s="22"/>
      <c r="V730" s="22"/>
      <c r="W730" s="22"/>
      <c r="X730" s="22"/>
      <c r="Y730" s="22"/>
    </row>
    <row r="731">
      <c r="A731" s="22"/>
      <c r="L731" s="22"/>
      <c r="N731" s="22"/>
      <c r="O731" s="22"/>
      <c r="P731" s="22"/>
      <c r="Q731" s="22"/>
      <c r="T731" s="22"/>
      <c r="U731" s="22"/>
      <c r="V731" s="22"/>
      <c r="W731" s="22"/>
      <c r="X731" s="22"/>
      <c r="Y731" s="22"/>
    </row>
    <row r="732">
      <c r="A732" s="22"/>
      <c r="L732" s="22"/>
      <c r="N732" s="22"/>
      <c r="O732" s="22"/>
      <c r="P732" s="22"/>
      <c r="Q732" s="22"/>
      <c r="T732" s="22"/>
      <c r="U732" s="22"/>
      <c r="V732" s="22"/>
      <c r="W732" s="22"/>
      <c r="X732" s="22"/>
      <c r="Y732" s="22"/>
    </row>
    <row r="733">
      <c r="A733" s="22"/>
      <c r="L733" s="22"/>
      <c r="N733" s="22"/>
      <c r="O733" s="22"/>
      <c r="P733" s="22"/>
      <c r="Q733" s="22"/>
      <c r="T733" s="22"/>
      <c r="U733" s="22"/>
      <c r="V733" s="22"/>
      <c r="W733" s="22"/>
      <c r="X733" s="22"/>
      <c r="Y733" s="22"/>
    </row>
    <row r="734">
      <c r="A734" s="22"/>
      <c r="L734" s="22"/>
      <c r="N734" s="22"/>
      <c r="O734" s="22"/>
      <c r="P734" s="22"/>
      <c r="Q734" s="22"/>
      <c r="T734" s="22"/>
      <c r="U734" s="22"/>
      <c r="V734" s="22"/>
      <c r="W734" s="22"/>
      <c r="X734" s="22"/>
      <c r="Y734" s="22"/>
    </row>
    <row r="735">
      <c r="A735" s="22"/>
      <c r="L735" s="22"/>
      <c r="N735" s="22"/>
      <c r="O735" s="22"/>
      <c r="P735" s="22"/>
      <c r="Q735" s="22"/>
      <c r="T735" s="22"/>
      <c r="U735" s="22"/>
      <c r="V735" s="22"/>
      <c r="W735" s="22"/>
      <c r="X735" s="22"/>
      <c r="Y735" s="22"/>
    </row>
    <row r="736">
      <c r="A736" s="22"/>
      <c r="L736" s="22"/>
      <c r="N736" s="22"/>
      <c r="O736" s="22"/>
      <c r="P736" s="22"/>
      <c r="Q736" s="22"/>
      <c r="T736" s="22"/>
      <c r="U736" s="22"/>
      <c r="V736" s="22"/>
      <c r="W736" s="22"/>
      <c r="X736" s="22"/>
      <c r="Y736" s="22"/>
    </row>
    <row r="737">
      <c r="A737" s="22"/>
      <c r="L737" s="22"/>
      <c r="N737" s="22"/>
      <c r="O737" s="22"/>
      <c r="P737" s="22"/>
      <c r="Q737" s="22"/>
      <c r="T737" s="22"/>
      <c r="U737" s="22"/>
      <c r="V737" s="22"/>
      <c r="W737" s="22"/>
      <c r="X737" s="22"/>
      <c r="Y737" s="22"/>
    </row>
    <row r="738">
      <c r="A738" s="22"/>
      <c r="L738" s="22"/>
      <c r="N738" s="22"/>
      <c r="O738" s="22"/>
      <c r="P738" s="22"/>
      <c r="Q738" s="22"/>
      <c r="T738" s="22"/>
      <c r="U738" s="22"/>
      <c r="V738" s="22"/>
      <c r="W738" s="22"/>
      <c r="X738" s="22"/>
      <c r="Y738" s="22"/>
    </row>
    <row r="739">
      <c r="A739" s="22"/>
      <c r="L739" s="22"/>
      <c r="N739" s="22"/>
      <c r="O739" s="22"/>
      <c r="P739" s="22"/>
      <c r="Q739" s="22"/>
      <c r="T739" s="22"/>
      <c r="U739" s="22"/>
      <c r="V739" s="22"/>
      <c r="W739" s="22"/>
      <c r="X739" s="22"/>
      <c r="Y739" s="22"/>
    </row>
    <row r="740">
      <c r="A740" s="22"/>
      <c r="L740" s="22"/>
      <c r="N740" s="22"/>
      <c r="O740" s="22"/>
      <c r="P740" s="22"/>
      <c r="Q740" s="22"/>
      <c r="T740" s="22"/>
      <c r="U740" s="22"/>
      <c r="V740" s="22"/>
      <c r="W740" s="22"/>
      <c r="X740" s="22"/>
      <c r="Y740" s="22"/>
    </row>
    <row r="741">
      <c r="A741" s="22"/>
      <c r="L741" s="22"/>
      <c r="N741" s="22"/>
      <c r="O741" s="22"/>
      <c r="P741" s="22"/>
      <c r="Q741" s="22"/>
      <c r="T741" s="22"/>
      <c r="U741" s="22"/>
      <c r="V741" s="22"/>
      <c r="W741" s="22"/>
      <c r="X741" s="22"/>
      <c r="Y741" s="22"/>
    </row>
    <row r="742">
      <c r="A742" s="22"/>
      <c r="L742" s="22"/>
      <c r="N742" s="22"/>
      <c r="O742" s="22"/>
      <c r="P742" s="22"/>
      <c r="Q742" s="22"/>
      <c r="T742" s="22"/>
      <c r="U742" s="22"/>
      <c r="V742" s="22"/>
      <c r="W742" s="22"/>
      <c r="X742" s="22"/>
      <c r="Y742" s="22"/>
    </row>
    <row r="743">
      <c r="A743" s="22"/>
      <c r="L743" s="22"/>
      <c r="N743" s="22"/>
      <c r="O743" s="22"/>
      <c r="P743" s="22"/>
      <c r="Q743" s="22"/>
      <c r="T743" s="22"/>
      <c r="U743" s="22"/>
      <c r="V743" s="22"/>
      <c r="W743" s="22"/>
      <c r="X743" s="22"/>
      <c r="Y743" s="22"/>
    </row>
    <row r="744">
      <c r="A744" s="22"/>
      <c r="L744" s="22"/>
      <c r="N744" s="22"/>
      <c r="O744" s="22"/>
      <c r="P744" s="22"/>
      <c r="Q744" s="22"/>
      <c r="T744" s="22"/>
      <c r="U744" s="22"/>
      <c r="V744" s="22"/>
      <c r="W744" s="22"/>
      <c r="X744" s="22"/>
      <c r="Y744" s="22"/>
    </row>
    <row r="745">
      <c r="A745" s="22"/>
      <c r="L745" s="22"/>
      <c r="N745" s="22"/>
      <c r="O745" s="22"/>
      <c r="P745" s="22"/>
      <c r="Q745" s="22"/>
      <c r="T745" s="22"/>
      <c r="U745" s="22"/>
      <c r="V745" s="22"/>
      <c r="W745" s="22"/>
      <c r="X745" s="22"/>
      <c r="Y745" s="22"/>
    </row>
    <row r="746">
      <c r="A746" s="22"/>
      <c r="L746" s="22"/>
      <c r="N746" s="22"/>
      <c r="O746" s="22"/>
      <c r="P746" s="22"/>
      <c r="Q746" s="22"/>
      <c r="T746" s="22"/>
      <c r="U746" s="22"/>
      <c r="V746" s="22"/>
      <c r="W746" s="22"/>
      <c r="X746" s="22"/>
      <c r="Y746" s="22"/>
    </row>
    <row r="747">
      <c r="A747" s="22"/>
      <c r="L747" s="22"/>
      <c r="N747" s="22"/>
      <c r="O747" s="22"/>
      <c r="P747" s="22"/>
      <c r="Q747" s="22"/>
      <c r="T747" s="22"/>
      <c r="U747" s="22"/>
      <c r="V747" s="22"/>
      <c r="W747" s="22"/>
      <c r="X747" s="22"/>
      <c r="Y747" s="22"/>
    </row>
    <row r="748">
      <c r="A748" s="22"/>
      <c r="L748" s="22"/>
      <c r="N748" s="22"/>
      <c r="O748" s="22"/>
      <c r="P748" s="22"/>
      <c r="Q748" s="22"/>
      <c r="T748" s="22"/>
      <c r="U748" s="22"/>
      <c r="V748" s="22"/>
      <c r="W748" s="22"/>
      <c r="X748" s="22"/>
      <c r="Y748" s="22"/>
    </row>
    <row r="749">
      <c r="A749" s="22"/>
      <c r="L749" s="22"/>
      <c r="N749" s="22"/>
      <c r="O749" s="22"/>
      <c r="P749" s="22"/>
      <c r="Q749" s="22"/>
      <c r="T749" s="22"/>
      <c r="U749" s="22"/>
      <c r="V749" s="22"/>
      <c r="W749" s="22"/>
      <c r="X749" s="22"/>
      <c r="Y749" s="22"/>
    </row>
    <row r="750">
      <c r="A750" s="22"/>
      <c r="L750" s="22"/>
      <c r="N750" s="22"/>
      <c r="O750" s="22"/>
      <c r="P750" s="22"/>
      <c r="Q750" s="22"/>
      <c r="T750" s="22"/>
      <c r="U750" s="22"/>
      <c r="V750" s="22"/>
      <c r="W750" s="22"/>
      <c r="X750" s="22"/>
      <c r="Y750" s="22"/>
    </row>
    <row r="751">
      <c r="A751" s="22"/>
      <c r="L751" s="22"/>
      <c r="N751" s="22"/>
      <c r="O751" s="22"/>
      <c r="P751" s="22"/>
      <c r="Q751" s="22"/>
      <c r="T751" s="22"/>
      <c r="U751" s="22"/>
      <c r="V751" s="22"/>
      <c r="W751" s="22"/>
      <c r="X751" s="22"/>
      <c r="Y751" s="22"/>
    </row>
    <row r="752">
      <c r="A752" s="22"/>
      <c r="L752" s="22"/>
      <c r="N752" s="22"/>
      <c r="O752" s="22"/>
      <c r="P752" s="22"/>
      <c r="Q752" s="22"/>
      <c r="T752" s="22"/>
      <c r="U752" s="22"/>
      <c r="V752" s="22"/>
      <c r="W752" s="22"/>
      <c r="X752" s="22"/>
      <c r="Y752" s="22"/>
    </row>
    <row r="753">
      <c r="A753" s="22"/>
      <c r="L753" s="22"/>
      <c r="N753" s="22"/>
      <c r="O753" s="22"/>
      <c r="P753" s="22"/>
      <c r="Q753" s="22"/>
      <c r="T753" s="22"/>
      <c r="U753" s="22"/>
      <c r="V753" s="22"/>
      <c r="W753" s="22"/>
      <c r="X753" s="22"/>
      <c r="Y753" s="22"/>
    </row>
    <row r="754">
      <c r="A754" s="22"/>
      <c r="L754" s="22"/>
      <c r="N754" s="22"/>
      <c r="O754" s="22"/>
      <c r="P754" s="22"/>
      <c r="Q754" s="22"/>
      <c r="T754" s="22"/>
      <c r="U754" s="22"/>
      <c r="V754" s="22"/>
      <c r="W754" s="22"/>
      <c r="X754" s="22"/>
      <c r="Y754" s="22"/>
    </row>
    <row r="755">
      <c r="A755" s="22"/>
      <c r="L755" s="22"/>
      <c r="N755" s="22"/>
      <c r="O755" s="22"/>
      <c r="P755" s="22"/>
      <c r="Q755" s="22"/>
      <c r="T755" s="22"/>
      <c r="U755" s="22"/>
      <c r="V755" s="22"/>
      <c r="W755" s="22"/>
      <c r="X755" s="22"/>
      <c r="Y755" s="22"/>
    </row>
    <row r="756">
      <c r="A756" s="22"/>
      <c r="L756" s="22"/>
      <c r="N756" s="22"/>
      <c r="O756" s="22"/>
      <c r="P756" s="22"/>
      <c r="Q756" s="22"/>
      <c r="T756" s="22"/>
      <c r="U756" s="22"/>
      <c r="V756" s="22"/>
      <c r="W756" s="22"/>
      <c r="X756" s="22"/>
      <c r="Y756" s="22"/>
    </row>
    <row r="757">
      <c r="A757" s="22"/>
      <c r="L757" s="22"/>
      <c r="N757" s="22"/>
      <c r="O757" s="22"/>
      <c r="P757" s="22"/>
      <c r="Q757" s="22"/>
      <c r="T757" s="22"/>
      <c r="U757" s="22"/>
      <c r="V757" s="22"/>
      <c r="W757" s="22"/>
      <c r="X757" s="22"/>
      <c r="Y757" s="22"/>
    </row>
    <row r="758">
      <c r="A758" s="22"/>
      <c r="L758" s="22"/>
      <c r="N758" s="22"/>
      <c r="O758" s="22"/>
      <c r="P758" s="22"/>
      <c r="Q758" s="22"/>
      <c r="T758" s="22"/>
      <c r="U758" s="22"/>
      <c r="V758" s="22"/>
      <c r="W758" s="22"/>
      <c r="X758" s="22"/>
      <c r="Y758" s="22"/>
    </row>
    <row r="759">
      <c r="A759" s="22"/>
      <c r="L759" s="22"/>
      <c r="N759" s="22"/>
      <c r="O759" s="22"/>
      <c r="P759" s="22"/>
      <c r="Q759" s="22"/>
      <c r="T759" s="22"/>
      <c r="U759" s="22"/>
      <c r="V759" s="22"/>
      <c r="W759" s="22"/>
      <c r="X759" s="22"/>
      <c r="Y759" s="22"/>
    </row>
    <row r="760">
      <c r="A760" s="22"/>
      <c r="L760" s="22"/>
      <c r="N760" s="22"/>
      <c r="O760" s="22"/>
      <c r="P760" s="22"/>
      <c r="Q760" s="22"/>
      <c r="T760" s="22"/>
      <c r="U760" s="22"/>
      <c r="V760" s="22"/>
      <c r="W760" s="22"/>
      <c r="X760" s="22"/>
      <c r="Y760" s="22"/>
    </row>
    <row r="761">
      <c r="A761" s="22"/>
      <c r="L761" s="22"/>
      <c r="N761" s="22"/>
      <c r="O761" s="22"/>
      <c r="P761" s="22"/>
      <c r="Q761" s="22"/>
      <c r="T761" s="22"/>
      <c r="U761" s="22"/>
      <c r="V761" s="22"/>
      <c r="W761" s="22"/>
      <c r="X761" s="22"/>
      <c r="Y761" s="22"/>
    </row>
    <row r="762">
      <c r="A762" s="22"/>
      <c r="L762" s="22"/>
      <c r="N762" s="22"/>
      <c r="O762" s="22"/>
      <c r="P762" s="22"/>
      <c r="Q762" s="22"/>
      <c r="T762" s="22"/>
      <c r="U762" s="22"/>
      <c r="V762" s="22"/>
      <c r="W762" s="22"/>
      <c r="X762" s="22"/>
      <c r="Y762" s="22"/>
    </row>
    <row r="763">
      <c r="A763" s="22"/>
      <c r="L763" s="22"/>
      <c r="N763" s="22"/>
      <c r="O763" s="22"/>
      <c r="P763" s="22"/>
      <c r="Q763" s="22"/>
      <c r="T763" s="22"/>
      <c r="U763" s="22"/>
      <c r="V763" s="22"/>
      <c r="W763" s="22"/>
      <c r="X763" s="22"/>
      <c r="Y763" s="22"/>
    </row>
    <row r="764">
      <c r="A764" s="22"/>
      <c r="L764" s="22"/>
      <c r="N764" s="22"/>
      <c r="O764" s="22"/>
      <c r="P764" s="22"/>
      <c r="Q764" s="22"/>
      <c r="T764" s="22"/>
      <c r="U764" s="22"/>
      <c r="V764" s="22"/>
      <c r="W764" s="22"/>
      <c r="X764" s="22"/>
      <c r="Y764" s="22"/>
    </row>
    <row r="765">
      <c r="A765" s="22"/>
      <c r="L765" s="22"/>
      <c r="N765" s="22"/>
      <c r="O765" s="22"/>
      <c r="P765" s="22"/>
      <c r="Q765" s="22"/>
      <c r="T765" s="22"/>
      <c r="U765" s="22"/>
      <c r="V765" s="22"/>
      <c r="W765" s="22"/>
      <c r="X765" s="22"/>
      <c r="Y765" s="22"/>
    </row>
    <row r="766">
      <c r="A766" s="22"/>
      <c r="L766" s="22"/>
      <c r="N766" s="22"/>
      <c r="O766" s="22"/>
      <c r="P766" s="22"/>
      <c r="Q766" s="22"/>
      <c r="T766" s="22"/>
      <c r="U766" s="22"/>
      <c r="V766" s="22"/>
      <c r="W766" s="22"/>
      <c r="X766" s="22"/>
      <c r="Y766" s="22"/>
    </row>
    <row r="767">
      <c r="A767" s="22"/>
      <c r="L767" s="22"/>
      <c r="N767" s="22"/>
      <c r="O767" s="22"/>
      <c r="P767" s="22"/>
      <c r="Q767" s="22"/>
      <c r="T767" s="22"/>
      <c r="U767" s="22"/>
      <c r="V767" s="22"/>
      <c r="W767" s="22"/>
      <c r="X767" s="22"/>
      <c r="Y767" s="22"/>
    </row>
    <row r="768">
      <c r="A768" s="22"/>
      <c r="L768" s="22"/>
      <c r="N768" s="22"/>
      <c r="O768" s="22"/>
      <c r="P768" s="22"/>
      <c r="Q768" s="22"/>
      <c r="T768" s="22"/>
      <c r="U768" s="22"/>
      <c r="V768" s="22"/>
      <c r="W768" s="22"/>
      <c r="X768" s="22"/>
      <c r="Y768" s="22"/>
    </row>
    <row r="769">
      <c r="A769" s="22"/>
      <c r="L769" s="22"/>
      <c r="N769" s="22"/>
      <c r="O769" s="22"/>
      <c r="P769" s="22"/>
      <c r="Q769" s="22"/>
      <c r="T769" s="22"/>
      <c r="U769" s="22"/>
      <c r="V769" s="22"/>
      <c r="W769" s="22"/>
      <c r="X769" s="22"/>
      <c r="Y769" s="22"/>
    </row>
    <row r="770">
      <c r="A770" s="22"/>
      <c r="L770" s="22"/>
      <c r="N770" s="22"/>
      <c r="O770" s="22"/>
      <c r="P770" s="22"/>
      <c r="Q770" s="22"/>
      <c r="T770" s="22"/>
      <c r="U770" s="22"/>
      <c r="V770" s="22"/>
      <c r="W770" s="22"/>
      <c r="X770" s="22"/>
      <c r="Y770" s="22"/>
    </row>
    <row r="771">
      <c r="A771" s="22"/>
      <c r="L771" s="22"/>
      <c r="N771" s="22"/>
      <c r="O771" s="22"/>
      <c r="P771" s="22"/>
      <c r="Q771" s="22"/>
      <c r="T771" s="22"/>
      <c r="U771" s="22"/>
      <c r="V771" s="22"/>
      <c r="W771" s="22"/>
      <c r="X771" s="22"/>
      <c r="Y771" s="22"/>
    </row>
    <row r="772">
      <c r="A772" s="22"/>
      <c r="L772" s="22"/>
      <c r="N772" s="22"/>
      <c r="O772" s="22"/>
      <c r="P772" s="22"/>
      <c r="Q772" s="22"/>
      <c r="T772" s="22"/>
      <c r="U772" s="22"/>
      <c r="V772" s="22"/>
      <c r="W772" s="22"/>
      <c r="X772" s="22"/>
      <c r="Y772" s="22"/>
    </row>
    <row r="773">
      <c r="A773" s="22"/>
      <c r="L773" s="22"/>
      <c r="N773" s="22"/>
      <c r="O773" s="22"/>
      <c r="P773" s="22"/>
      <c r="Q773" s="22"/>
      <c r="T773" s="22"/>
      <c r="U773" s="22"/>
      <c r="V773" s="22"/>
      <c r="W773" s="22"/>
      <c r="X773" s="22"/>
      <c r="Y773" s="22"/>
    </row>
    <row r="774">
      <c r="A774" s="22"/>
      <c r="L774" s="22"/>
      <c r="N774" s="22"/>
      <c r="O774" s="22"/>
      <c r="P774" s="22"/>
      <c r="Q774" s="22"/>
      <c r="T774" s="22"/>
      <c r="U774" s="22"/>
      <c r="V774" s="22"/>
      <c r="W774" s="22"/>
      <c r="X774" s="22"/>
      <c r="Y774" s="22"/>
    </row>
    <row r="775">
      <c r="A775" s="22"/>
      <c r="L775" s="22"/>
      <c r="N775" s="22"/>
      <c r="O775" s="22"/>
      <c r="P775" s="22"/>
      <c r="Q775" s="22"/>
      <c r="T775" s="22"/>
      <c r="U775" s="22"/>
      <c r="V775" s="22"/>
      <c r="W775" s="22"/>
      <c r="X775" s="22"/>
      <c r="Y775" s="22"/>
    </row>
    <row r="776">
      <c r="A776" s="22"/>
      <c r="L776" s="22"/>
      <c r="N776" s="22"/>
      <c r="O776" s="22"/>
      <c r="P776" s="22"/>
      <c r="Q776" s="22"/>
      <c r="T776" s="22"/>
      <c r="U776" s="22"/>
      <c r="V776" s="22"/>
      <c r="W776" s="22"/>
      <c r="X776" s="22"/>
      <c r="Y776" s="22"/>
    </row>
    <row r="777">
      <c r="A777" s="22"/>
      <c r="L777" s="22"/>
      <c r="N777" s="22"/>
      <c r="O777" s="22"/>
      <c r="P777" s="22"/>
      <c r="Q777" s="22"/>
      <c r="T777" s="22"/>
      <c r="U777" s="22"/>
      <c r="V777" s="22"/>
      <c r="W777" s="22"/>
      <c r="X777" s="22"/>
      <c r="Y777" s="22"/>
    </row>
    <row r="778">
      <c r="A778" s="22"/>
      <c r="L778" s="22"/>
      <c r="N778" s="22"/>
      <c r="O778" s="22"/>
      <c r="P778" s="22"/>
      <c r="Q778" s="22"/>
      <c r="T778" s="22"/>
      <c r="U778" s="22"/>
      <c r="V778" s="22"/>
      <c r="W778" s="22"/>
      <c r="X778" s="22"/>
      <c r="Y778" s="22"/>
    </row>
    <row r="779">
      <c r="A779" s="22"/>
      <c r="L779" s="22"/>
      <c r="N779" s="22"/>
      <c r="O779" s="22"/>
      <c r="P779" s="22"/>
      <c r="Q779" s="22"/>
      <c r="T779" s="22"/>
      <c r="U779" s="22"/>
      <c r="V779" s="22"/>
      <c r="W779" s="22"/>
      <c r="X779" s="22"/>
      <c r="Y779" s="22"/>
    </row>
    <row r="780">
      <c r="A780" s="22"/>
      <c r="L780" s="22"/>
      <c r="N780" s="22"/>
      <c r="O780" s="22"/>
      <c r="P780" s="22"/>
      <c r="Q780" s="22"/>
      <c r="T780" s="22"/>
      <c r="U780" s="22"/>
      <c r="V780" s="22"/>
      <c r="W780" s="22"/>
      <c r="X780" s="22"/>
      <c r="Y780" s="22"/>
    </row>
    <row r="781">
      <c r="A781" s="22"/>
      <c r="L781" s="22"/>
      <c r="N781" s="22"/>
      <c r="O781" s="22"/>
      <c r="P781" s="22"/>
      <c r="Q781" s="22"/>
      <c r="T781" s="22"/>
      <c r="U781" s="22"/>
      <c r="V781" s="22"/>
      <c r="W781" s="22"/>
      <c r="X781" s="22"/>
      <c r="Y781" s="22"/>
    </row>
    <row r="782">
      <c r="A782" s="22"/>
      <c r="L782" s="22"/>
      <c r="N782" s="22"/>
      <c r="O782" s="22"/>
      <c r="P782" s="22"/>
      <c r="Q782" s="22"/>
      <c r="T782" s="22"/>
      <c r="U782" s="22"/>
      <c r="V782" s="22"/>
      <c r="W782" s="22"/>
      <c r="X782" s="22"/>
      <c r="Y782" s="22"/>
    </row>
    <row r="783">
      <c r="A783" s="22"/>
      <c r="L783" s="22"/>
      <c r="N783" s="22"/>
      <c r="O783" s="22"/>
      <c r="P783" s="22"/>
      <c r="Q783" s="22"/>
      <c r="T783" s="22"/>
      <c r="U783" s="22"/>
      <c r="V783" s="22"/>
      <c r="W783" s="22"/>
      <c r="X783" s="22"/>
      <c r="Y783" s="22"/>
    </row>
    <row r="784">
      <c r="A784" s="22"/>
      <c r="L784" s="22"/>
      <c r="N784" s="22"/>
      <c r="O784" s="22"/>
      <c r="P784" s="22"/>
      <c r="Q784" s="22"/>
      <c r="T784" s="22"/>
      <c r="U784" s="22"/>
      <c r="V784" s="22"/>
      <c r="W784" s="22"/>
      <c r="X784" s="22"/>
      <c r="Y784" s="22"/>
    </row>
    <row r="785">
      <c r="A785" s="22"/>
      <c r="L785" s="22"/>
      <c r="N785" s="22"/>
      <c r="O785" s="22"/>
      <c r="P785" s="22"/>
      <c r="Q785" s="22"/>
      <c r="T785" s="22"/>
      <c r="U785" s="22"/>
      <c r="V785" s="22"/>
      <c r="W785" s="22"/>
      <c r="X785" s="22"/>
      <c r="Y785" s="22"/>
    </row>
    <row r="786">
      <c r="A786" s="22"/>
      <c r="L786" s="22"/>
      <c r="N786" s="22"/>
      <c r="O786" s="22"/>
      <c r="P786" s="22"/>
      <c r="Q786" s="22"/>
      <c r="T786" s="22"/>
      <c r="U786" s="22"/>
      <c r="V786" s="22"/>
      <c r="W786" s="22"/>
      <c r="X786" s="22"/>
      <c r="Y786" s="22"/>
    </row>
    <row r="787">
      <c r="A787" s="22"/>
      <c r="L787" s="22"/>
      <c r="N787" s="22"/>
      <c r="O787" s="22"/>
      <c r="P787" s="22"/>
      <c r="Q787" s="22"/>
      <c r="T787" s="22"/>
      <c r="U787" s="22"/>
      <c r="V787" s="22"/>
      <c r="W787" s="22"/>
      <c r="X787" s="22"/>
      <c r="Y787" s="22"/>
    </row>
    <row r="788">
      <c r="A788" s="22"/>
      <c r="L788" s="22"/>
      <c r="N788" s="22"/>
      <c r="O788" s="22"/>
      <c r="P788" s="22"/>
      <c r="Q788" s="22"/>
      <c r="T788" s="22"/>
      <c r="U788" s="22"/>
      <c r="V788" s="22"/>
      <c r="W788" s="22"/>
      <c r="X788" s="22"/>
      <c r="Y788" s="22"/>
    </row>
    <row r="789">
      <c r="A789" s="22"/>
      <c r="L789" s="22"/>
      <c r="N789" s="22"/>
      <c r="O789" s="22"/>
      <c r="P789" s="22"/>
      <c r="Q789" s="22"/>
      <c r="T789" s="22"/>
      <c r="U789" s="22"/>
      <c r="V789" s="22"/>
      <c r="W789" s="22"/>
      <c r="X789" s="22"/>
      <c r="Y789" s="22"/>
    </row>
    <row r="790">
      <c r="A790" s="22"/>
      <c r="L790" s="22"/>
      <c r="N790" s="22"/>
      <c r="O790" s="22"/>
      <c r="P790" s="22"/>
      <c r="Q790" s="22"/>
      <c r="T790" s="22"/>
      <c r="U790" s="22"/>
      <c r="V790" s="22"/>
      <c r="W790" s="22"/>
      <c r="X790" s="22"/>
      <c r="Y790" s="22"/>
    </row>
    <row r="791">
      <c r="A791" s="22"/>
      <c r="L791" s="22"/>
      <c r="N791" s="22"/>
      <c r="O791" s="22"/>
      <c r="P791" s="22"/>
      <c r="Q791" s="22"/>
      <c r="T791" s="22"/>
      <c r="U791" s="22"/>
      <c r="V791" s="22"/>
      <c r="W791" s="22"/>
      <c r="X791" s="22"/>
      <c r="Y791" s="22"/>
    </row>
    <row r="792">
      <c r="A792" s="22"/>
      <c r="L792" s="22"/>
      <c r="N792" s="22"/>
      <c r="O792" s="22"/>
      <c r="P792" s="22"/>
      <c r="Q792" s="22"/>
      <c r="T792" s="22"/>
      <c r="U792" s="22"/>
      <c r="V792" s="22"/>
      <c r="W792" s="22"/>
      <c r="X792" s="22"/>
      <c r="Y792" s="22"/>
    </row>
    <row r="793">
      <c r="A793" s="22"/>
      <c r="L793" s="22"/>
      <c r="N793" s="22"/>
      <c r="O793" s="22"/>
      <c r="P793" s="22"/>
      <c r="Q793" s="22"/>
      <c r="T793" s="22"/>
      <c r="U793" s="22"/>
      <c r="V793" s="22"/>
      <c r="W793" s="22"/>
      <c r="X793" s="22"/>
      <c r="Y793" s="22"/>
    </row>
    <row r="794">
      <c r="A794" s="22"/>
      <c r="L794" s="22"/>
      <c r="N794" s="22"/>
      <c r="O794" s="22"/>
      <c r="P794" s="22"/>
      <c r="Q794" s="22"/>
      <c r="T794" s="22"/>
      <c r="U794" s="22"/>
      <c r="V794" s="22"/>
      <c r="W794" s="22"/>
      <c r="X794" s="22"/>
      <c r="Y794" s="22"/>
    </row>
    <row r="795">
      <c r="A795" s="22"/>
      <c r="L795" s="22"/>
      <c r="N795" s="22"/>
      <c r="O795" s="22"/>
      <c r="P795" s="22"/>
      <c r="Q795" s="22"/>
      <c r="T795" s="22"/>
      <c r="U795" s="22"/>
      <c r="V795" s="22"/>
      <c r="W795" s="22"/>
      <c r="X795" s="22"/>
      <c r="Y795" s="22"/>
    </row>
    <row r="796">
      <c r="A796" s="22"/>
      <c r="L796" s="22"/>
      <c r="N796" s="22"/>
      <c r="O796" s="22"/>
      <c r="P796" s="22"/>
      <c r="Q796" s="22"/>
      <c r="T796" s="22"/>
      <c r="U796" s="22"/>
      <c r="V796" s="22"/>
      <c r="W796" s="22"/>
      <c r="X796" s="22"/>
      <c r="Y796" s="22"/>
    </row>
    <row r="797">
      <c r="A797" s="22"/>
      <c r="L797" s="22"/>
      <c r="N797" s="22"/>
      <c r="O797" s="22"/>
      <c r="P797" s="22"/>
      <c r="Q797" s="22"/>
      <c r="T797" s="22"/>
      <c r="U797" s="22"/>
      <c r="V797" s="22"/>
      <c r="W797" s="22"/>
      <c r="X797" s="22"/>
      <c r="Y797" s="22"/>
    </row>
    <row r="798">
      <c r="A798" s="22"/>
      <c r="L798" s="22"/>
      <c r="N798" s="22"/>
      <c r="O798" s="22"/>
      <c r="P798" s="22"/>
      <c r="Q798" s="22"/>
      <c r="T798" s="22"/>
      <c r="U798" s="22"/>
      <c r="V798" s="22"/>
      <c r="W798" s="22"/>
      <c r="X798" s="22"/>
      <c r="Y798" s="22"/>
    </row>
    <row r="799">
      <c r="A799" s="22"/>
      <c r="L799" s="22"/>
      <c r="N799" s="22"/>
      <c r="O799" s="22"/>
      <c r="P799" s="22"/>
      <c r="Q799" s="22"/>
      <c r="T799" s="22"/>
      <c r="U799" s="22"/>
      <c r="V799" s="22"/>
      <c r="W799" s="22"/>
      <c r="X799" s="22"/>
      <c r="Y799" s="22"/>
    </row>
    <row r="800">
      <c r="A800" s="22"/>
      <c r="L800" s="22"/>
      <c r="N800" s="22"/>
      <c r="O800" s="22"/>
      <c r="P800" s="22"/>
      <c r="Q800" s="22"/>
      <c r="T800" s="22"/>
      <c r="U800" s="22"/>
      <c r="V800" s="22"/>
      <c r="W800" s="22"/>
      <c r="X800" s="22"/>
      <c r="Y800" s="22"/>
    </row>
    <row r="801">
      <c r="A801" s="22"/>
      <c r="L801" s="22"/>
      <c r="N801" s="22"/>
      <c r="O801" s="22"/>
      <c r="P801" s="22"/>
      <c r="Q801" s="22"/>
      <c r="T801" s="22"/>
      <c r="U801" s="22"/>
      <c r="V801" s="22"/>
      <c r="W801" s="22"/>
      <c r="X801" s="22"/>
      <c r="Y801" s="22"/>
    </row>
    <row r="802">
      <c r="A802" s="22"/>
      <c r="L802" s="22"/>
      <c r="N802" s="22"/>
      <c r="O802" s="22"/>
      <c r="P802" s="22"/>
      <c r="Q802" s="22"/>
      <c r="T802" s="22"/>
      <c r="U802" s="22"/>
      <c r="V802" s="22"/>
      <c r="W802" s="22"/>
      <c r="X802" s="22"/>
      <c r="Y802" s="22"/>
    </row>
    <row r="803">
      <c r="A803" s="22"/>
      <c r="L803" s="22"/>
      <c r="N803" s="22"/>
      <c r="O803" s="22"/>
      <c r="P803" s="22"/>
      <c r="Q803" s="22"/>
      <c r="T803" s="22"/>
      <c r="U803" s="22"/>
      <c r="V803" s="22"/>
      <c r="W803" s="22"/>
      <c r="X803" s="22"/>
      <c r="Y803" s="22"/>
    </row>
    <row r="804">
      <c r="A804" s="22"/>
      <c r="L804" s="22"/>
      <c r="N804" s="22"/>
      <c r="O804" s="22"/>
      <c r="P804" s="22"/>
      <c r="Q804" s="22"/>
      <c r="T804" s="22"/>
      <c r="U804" s="22"/>
      <c r="V804" s="22"/>
      <c r="W804" s="22"/>
      <c r="X804" s="22"/>
      <c r="Y804" s="22"/>
    </row>
    <row r="805">
      <c r="A805" s="22"/>
      <c r="L805" s="22"/>
      <c r="N805" s="22"/>
      <c r="O805" s="22"/>
      <c r="P805" s="22"/>
      <c r="Q805" s="22"/>
      <c r="T805" s="22"/>
      <c r="U805" s="22"/>
      <c r="V805" s="22"/>
      <c r="W805" s="22"/>
      <c r="X805" s="22"/>
      <c r="Y805" s="22"/>
    </row>
    <row r="806">
      <c r="A806" s="22"/>
      <c r="L806" s="22"/>
      <c r="N806" s="22"/>
      <c r="O806" s="22"/>
      <c r="P806" s="22"/>
      <c r="Q806" s="22"/>
      <c r="T806" s="22"/>
      <c r="U806" s="22"/>
      <c r="V806" s="22"/>
      <c r="W806" s="22"/>
      <c r="X806" s="22"/>
      <c r="Y806" s="22"/>
    </row>
    <row r="807">
      <c r="A807" s="22"/>
      <c r="L807" s="22"/>
      <c r="N807" s="22"/>
      <c r="O807" s="22"/>
      <c r="P807" s="22"/>
      <c r="Q807" s="22"/>
      <c r="T807" s="22"/>
      <c r="U807" s="22"/>
      <c r="V807" s="22"/>
      <c r="W807" s="22"/>
      <c r="X807" s="22"/>
      <c r="Y807" s="22"/>
    </row>
    <row r="808">
      <c r="A808" s="22"/>
      <c r="L808" s="22"/>
      <c r="N808" s="22"/>
      <c r="O808" s="22"/>
      <c r="P808" s="22"/>
      <c r="Q808" s="22"/>
      <c r="T808" s="22"/>
      <c r="U808" s="22"/>
      <c r="V808" s="22"/>
      <c r="W808" s="22"/>
      <c r="X808" s="22"/>
      <c r="Y808" s="22"/>
    </row>
    <row r="809">
      <c r="A809" s="22"/>
      <c r="L809" s="22"/>
      <c r="N809" s="22"/>
      <c r="O809" s="22"/>
      <c r="P809" s="22"/>
      <c r="Q809" s="22"/>
      <c r="T809" s="22"/>
      <c r="U809" s="22"/>
      <c r="V809" s="22"/>
      <c r="W809" s="22"/>
      <c r="X809" s="22"/>
      <c r="Y809" s="22"/>
    </row>
    <row r="810">
      <c r="A810" s="22"/>
      <c r="L810" s="22"/>
      <c r="N810" s="22"/>
      <c r="O810" s="22"/>
      <c r="P810" s="22"/>
      <c r="Q810" s="22"/>
      <c r="T810" s="22"/>
      <c r="U810" s="22"/>
      <c r="V810" s="22"/>
      <c r="W810" s="22"/>
      <c r="X810" s="22"/>
      <c r="Y810" s="22"/>
    </row>
    <row r="811">
      <c r="A811" s="22"/>
      <c r="L811" s="22"/>
      <c r="N811" s="22"/>
      <c r="O811" s="22"/>
      <c r="P811" s="22"/>
      <c r="Q811" s="22"/>
      <c r="T811" s="22"/>
      <c r="U811" s="22"/>
      <c r="V811" s="22"/>
      <c r="W811" s="22"/>
      <c r="X811" s="22"/>
      <c r="Y811" s="22"/>
    </row>
    <row r="812">
      <c r="A812" s="22"/>
      <c r="L812" s="22"/>
      <c r="N812" s="22"/>
      <c r="O812" s="22"/>
      <c r="P812" s="22"/>
      <c r="Q812" s="22"/>
      <c r="T812" s="22"/>
      <c r="U812" s="22"/>
      <c r="V812" s="22"/>
      <c r="W812" s="22"/>
      <c r="X812" s="22"/>
      <c r="Y812" s="22"/>
    </row>
    <row r="813">
      <c r="A813" s="22"/>
      <c r="L813" s="22"/>
      <c r="N813" s="22"/>
      <c r="O813" s="22"/>
      <c r="P813" s="22"/>
      <c r="Q813" s="22"/>
      <c r="T813" s="22"/>
      <c r="U813" s="22"/>
      <c r="V813" s="22"/>
      <c r="W813" s="22"/>
      <c r="X813" s="22"/>
      <c r="Y813" s="22"/>
    </row>
    <row r="814">
      <c r="A814" s="22"/>
      <c r="L814" s="22"/>
      <c r="N814" s="22"/>
      <c r="O814" s="22"/>
      <c r="P814" s="22"/>
      <c r="Q814" s="22"/>
      <c r="T814" s="22"/>
      <c r="U814" s="22"/>
      <c r="V814" s="22"/>
      <c r="W814" s="22"/>
      <c r="X814" s="22"/>
      <c r="Y814" s="22"/>
    </row>
    <row r="815">
      <c r="A815" s="22"/>
      <c r="L815" s="22"/>
      <c r="N815" s="22"/>
      <c r="O815" s="22"/>
      <c r="P815" s="22"/>
      <c r="Q815" s="22"/>
      <c r="T815" s="22"/>
      <c r="U815" s="22"/>
      <c r="V815" s="22"/>
      <c r="W815" s="22"/>
      <c r="X815" s="22"/>
      <c r="Y815" s="22"/>
    </row>
    <row r="816">
      <c r="A816" s="22"/>
      <c r="L816" s="22"/>
      <c r="N816" s="22"/>
      <c r="O816" s="22"/>
      <c r="P816" s="22"/>
      <c r="Q816" s="22"/>
      <c r="T816" s="22"/>
      <c r="U816" s="22"/>
      <c r="V816" s="22"/>
      <c r="W816" s="22"/>
      <c r="X816" s="22"/>
      <c r="Y816" s="22"/>
    </row>
    <row r="817">
      <c r="A817" s="22"/>
      <c r="L817" s="22"/>
      <c r="N817" s="22"/>
      <c r="O817" s="22"/>
      <c r="P817" s="22"/>
      <c r="Q817" s="22"/>
      <c r="T817" s="22"/>
      <c r="U817" s="22"/>
      <c r="V817" s="22"/>
      <c r="W817" s="22"/>
      <c r="X817" s="22"/>
      <c r="Y817" s="22"/>
    </row>
    <row r="818">
      <c r="A818" s="22"/>
      <c r="L818" s="22"/>
      <c r="N818" s="22"/>
      <c r="O818" s="22"/>
      <c r="P818" s="22"/>
      <c r="Q818" s="22"/>
      <c r="T818" s="22"/>
      <c r="U818" s="22"/>
      <c r="V818" s="22"/>
      <c r="W818" s="22"/>
      <c r="X818" s="22"/>
      <c r="Y818" s="22"/>
    </row>
    <row r="819">
      <c r="A819" s="22"/>
      <c r="L819" s="22"/>
      <c r="N819" s="22"/>
      <c r="O819" s="22"/>
      <c r="P819" s="22"/>
      <c r="Q819" s="22"/>
      <c r="T819" s="22"/>
      <c r="U819" s="22"/>
      <c r="V819" s="22"/>
      <c r="W819" s="22"/>
      <c r="X819" s="22"/>
      <c r="Y819" s="22"/>
    </row>
    <row r="820">
      <c r="A820" s="22"/>
      <c r="L820" s="22"/>
      <c r="N820" s="22"/>
      <c r="O820" s="22"/>
      <c r="P820" s="22"/>
      <c r="Q820" s="22"/>
      <c r="T820" s="22"/>
      <c r="U820" s="22"/>
      <c r="V820" s="22"/>
      <c r="W820" s="22"/>
      <c r="X820" s="22"/>
      <c r="Y820" s="22"/>
    </row>
    <row r="821">
      <c r="A821" s="22"/>
      <c r="L821" s="22"/>
      <c r="N821" s="22"/>
      <c r="O821" s="22"/>
      <c r="P821" s="22"/>
      <c r="Q821" s="22"/>
      <c r="T821" s="22"/>
      <c r="U821" s="22"/>
      <c r="V821" s="22"/>
      <c r="W821" s="22"/>
      <c r="X821" s="22"/>
      <c r="Y821" s="22"/>
    </row>
    <row r="822">
      <c r="A822" s="22"/>
      <c r="L822" s="22"/>
      <c r="N822" s="22"/>
      <c r="O822" s="22"/>
      <c r="P822" s="22"/>
      <c r="Q822" s="22"/>
      <c r="T822" s="22"/>
      <c r="U822" s="22"/>
      <c r="V822" s="22"/>
      <c r="W822" s="22"/>
      <c r="X822" s="22"/>
      <c r="Y822" s="22"/>
    </row>
    <row r="823">
      <c r="A823" s="22"/>
      <c r="L823" s="22"/>
      <c r="N823" s="22"/>
      <c r="O823" s="22"/>
      <c r="P823" s="22"/>
      <c r="Q823" s="22"/>
      <c r="T823" s="22"/>
      <c r="U823" s="22"/>
      <c r="V823" s="22"/>
      <c r="W823" s="22"/>
      <c r="X823" s="22"/>
      <c r="Y823" s="22"/>
    </row>
    <row r="824">
      <c r="A824" s="22"/>
      <c r="L824" s="22"/>
      <c r="N824" s="22"/>
      <c r="O824" s="22"/>
      <c r="P824" s="22"/>
      <c r="Q824" s="22"/>
      <c r="T824" s="22"/>
      <c r="U824" s="22"/>
      <c r="V824" s="22"/>
      <c r="W824" s="22"/>
      <c r="X824" s="22"/>
      <c r="Y824" s="22"/>
    </row>
    <row r="825">
      <c r="A825" s="22"/>
      <c r="L825" s="22"/>
      <c r="N825" s="22"/>
      <c r="O825" s="22"/>
      <c r="P825" s="22"/>
      <c r="Q825" s="22"/>
      <c r="T825" s="22"/>
      <c r="U825" s="22"/>
      <c r="V825" s="22"/>
      <c r="W825" s="22"/>
      <c r="X825" s="22"/>
      <c r="Y825" s="22"/>
    </row>
    <row r="826">
      <c r="A826" s="22"/>
      <c r="L826" s="22"/>
      <c r="N826" s="22"/>
      <c r="O826" s="22"/>
      <c r="P826" s="22"/>
      <c r="Q826" s="22"/>
      <c r="T826" s="22"/>
      <c r="U826" s="22"/>
      <c r="V826" s="22"/>
      <c r="W826" s="22"/>
      <c r="X826" s="22"/>
      <c r="Y826" s="22"/>
    </row>
    <row r="827">
      <c r="A827" s="22"/>
      <c r="L827" s="22"/>
      <c r="N827" s="22"/>
      <c r="O827" s="22"/>
      <c r="P827" s="22"/>
      <c r="Q827" s="22"/>
      <c r="T827" s="22"/>
      <c r="U827" s="22"/>
      <c r="V827" s="22"/>
      <c r="W827" s="22"/>
      <c r="X827" s="22"/>
      <c r="Y827" s="22"/>
    </row>
    <row r="828">
      <c r="A828" s="22"/>
      <c r="L828" s="22"/>
      <c r="N828" s="22"/>
      <c r="O828" s="22"/>
      <c r="P828" s="22"/>
      <c r="Q828" s="22"/>
      <c r="T828" s="22"/>
      <c r="U828" s="22"/>
      <c r="V828" s="22"/>
      <c r="W828" s="22"/>
      <c r="X828" s="22"/>
      <c r="Y828" s="22"/>
    </row>
    <row r="829">
      <c r="A829" s="22"/>
      <c r="L829" s="22"/>
      <c r="N829" s="22"/>
      <c r="O829" s="22"/>
      <c r="P829" s="22"/>
      <c r="Q829" s="22"/>
      <c r="T829" s="22"/>
      <c r="U829" s="22"/>
      <c r="V829" s="22"/>
      <c r="W829" s="22"/>
      <c r="X829" s="22"/>
      <c r="Y829" s="22"/>
    </row>
    <row r="830">
      <c r="A830" s="22"/>
      <c r="L830" s="22"/>
      <c r="N830" s="22"/>
      <c r="O830" s="22"/>
      <c r="P830" s="22"/>
      <c r="Q830" s="22"/>
      <c r="T830" s="22"/>
      <c r="U830" s="22"/>
      <c r="V830" s="22"/>
      <c r="W830" s="22"/>
      <c r="X830" s="22"/>
      <c r="Y830" s="22"/>
    </row>
    <row r="831">
      <c r="A831" s="22"/>
      <c r="L831" s="22"/>
      <c r="N831" s="22"/>
      <c r="O831" s="22"/>
      <c r="P831" s="22"/>
      <c r="Q831" s="22"/>
      <c r="T831" s="22"/>
      <c r="U831" s="22"/>
      <c r="V831" s="22"/>
      <c r="W831" s="22"/>
      <c r="X831" s="22"/>
      <c r="Y831" s="22"/>
    </row>
    <row r="832">
      <c r="A832" s="22"/>
      <c r="L832" s="22"/>
      <c r="N832" s="22"/>
      <c r="O832" s="22"/>
      <c r="P832" s="22"/>
      <c r="Q832" s="22"/>
      <c r="T832" s="22"/>
      <c r="U832" s="22"/>
      <c r="V832" s="22"/>
      <c r="W832" s="22"/>
      <c r="X832" s="22"/>
      <c r="Y832" s="22"/>
    </row>
    <row r="833">
      <c r="A833" s="22"/>
      <c r="L833" s="22"/>
      <c r="N833" s="22"/>
      <c r="O833" s="22"/>
      <c r="P833" s="22"/>
      <c r="Q833" s="22"/>
      <c r="T833" s="22"/>
      <c r="U833" s="22"/>
      <c r="V833" s="22"/>
      <c r="W833" s="22"/>
      <c r="X833" s="22"/>
      <c r="Y833" s="22"/>
    </row>
    <row r="834">
      <c r="A834" s="22"/>
      <c r="L834" s="22"/>
      <c r="N834" s="22"/>
      <c r="O834" s="22"/>
      <c r="P834" s="22"/>
      <c r="Q834" s="22"/>
      <c r="T834" s="22"/>
      <c r="U834" s="22"/>
      <c r="V834" s="22"/>
      <c r="W834" s="22"/>
      <c r="X834" s="22"/>
      <c r="Y834" s="22"/>
    </row>
    <row r="835">
      <c r="A835" s="22"/>
      <c r="L835" s="22"/>
      <c r="N835" s="22"/>
      <c r="O835" s="22"/>
      <c r="P835" s="22"/>
      <c r="Q835" s="22"/>
      <c r="T835" s="22"/>
      <c r="U835" s="22"/>
      <c r="V835" s="22"/>
      <c r="W835" s="22"/>
      <c r="X835" s="22"/>
      <c r="Y835" s="22"/>
    </row>
    <row r="836">
      <c r="A836" s="22"/>
      <c r="L836" s="22"/>
      <c r="N836" s="22"/>
      <c r="O836" s="22"/>
      <c r="P836" s="22"/>
      <c r="Q836" s="22"/>
      <c r="T836" s="22"/>
      <c r="U836" s="22"/>
      <c r="V836" s="22"/>
      <c r="W836" s="22"/>
      <c r="X836" s="22"/>
      <c r="Y836" s="22"/>
    </row>
    <row r="837">
      <c r="A837" s="22"/>
      <c r="L837" s="22"/>
      <c r="N837" s="22"/>
      <c r="O837" s="22"/>
      <c r="P837" s="22"/>
      <c r="Q837" s="22"/>
      <c r="T837" s="22"/>
      <c r="U837" s="22"/>
      <c r="V837" s="22"/>
      <c r="W837" s="22"/>
      <c r="X837" s="22"/>
      <c r="Y837" s="22"/>
    </row>
    <row r="838">
      <c r="A838" s="22"/>
      <c r="L838" s="22"/>
      <c r="N838" s="22"/>
      <c r="O838" s="22"/>
      <c r="P838" s="22"/>
      <c r="Q838" s="22"/>
      <c r="T838" s="22"/>
      <c r="U838" s="22"/>
      <c r="V838" s="22"/>
      <c r="W838" s="22"/>
      <c r="X838" s="22"/>
      <c r="Y838" s="22"/>
    </row>
    <row r="839">
      <c r="A839" s="22"/>
      <c r="L839" s="22"/>
      <c r="N839" s="22"/>
      <c r="O839" s="22"/>
      <c r="P839" s="22"/>
      <c r="Q839" s="22"/>
      <c r="T839" s="22"/>
      <c r="U839" s="22"/>
      <c r="V839" s="22"/>
      <c r="W839" s="22"/>
      <c r="X839" s="22"/>
      <c r="Y839" s="22"/>
    </row>
    <row r="840">
      <c r="A840" s="22"/>
      <c r="L840" s="22"/>
      <c r="N840" s="22"/>
      <c r="O840" s="22"/>
      <c r="P840" s="22"/>
      <c r="Q840" s="22"/>
      <c r="T840" s="22"/>
      <c r="U840" s="22"/>
      <c r="V840" s="22"/>
      <c r="W840" s="22"/>
      <c r="X840" s="22"/>
      <c r="Y840" s="22"/>
    </row>
    <row r="841">
      <c r="A841" s="22"/>
      <c r="L841" s="22"/>
      <c r="N841" s="22"/>
      <c r="O841" s="22"/>
      <c r="P841" s="22"/>
      <c r="Q841" s="22"/>
      <c r="T841" s="22"/>
      <c r="U841" s="22"/>
      <c r="V841" s="22"/>
      <c r="W841" s="22"/>
      <c r="X841" s="22"/>
      <c r="Y841" s="22"/>
    </row>
    <row r="842">
      <c r="A842" s="22"/>
      <c r="L842" s="22"/>
      <c r="N842" s="22"/>
      <c r="O842" s="22"/>
      <c r="P842" s="22"/>
      <c r="Q842" s="22"/>
      <c r="T842" s="22"/>
      <c r="U842" s="22"/>
      <c r="V842" s="22"/>
      <c r="W842" s="22"/>
      <c r="X842" s="22"/>
      <c r="Y842" s="22"/>
    </row>
    <row r="843">
      <c r="A843" s="22"/>
      <c r="L843" s="22"/>
      <c r="N843" s="22"/>
      <c r="O843" s="22"/>
      <c r="P843" s="22"/>
      <c r="Q843" s="22"/>
      <c r="T843" s="22"/>
      <c r="U843" s="22"/>
      <c r="V843" s="22"/>
      <c r="W843" s="22"/>
      <c r="X843" s="22"/>
      <c r="Y843" s="22"/>
    </row>
    <row r="844">
      <c r="A844" s="22"/>
      <c r="L844" s="22"/>
      <c r="N844" s="22"/>
      <c r="O844" s="22"/>
      <c r="P844" s="22"/>
      <c r="Q844" s="22"/>
      <c r="T844" s="22"/>
      <c r="U844" s="22"/>
      <c r="V844" s="22"/>
      <c r="W844" s="22"/>
      <c r="X844" s="22"/>
      <c r="Y844" s="22"/>
    </row>
    <row r="845">
      <c r="A845" s="22"/>
      <c r="L845" s="22"/>
      <c r="N845" s="22"/>
      <c r="O845" s="22"/>
      <c r="P845" s="22"/>
      <c r="Q845" s="22"/>
      <c r="T845" s="22"/>
      <c r="U845" s="22"/>
      <c r="V845" s="22"/>
      <c r="W845" s="22"/>
      <c r="X845" s="22"/>
      <c r="Y845" s="22"/>
    </row>
    <row r="846">
      <c r="A846" s="22"/>
      <c r="L846" s="22"/>
      <c r="N846" s="22"/>
      <c r="O846" s="22"/>
      <c r="P846" s="22"/>
      <c r="Q846" s="22"/>
      <c r="T846" s="22"/>
      <c r="U846" s="22"/>
      <c r="V846" s="22"/>
      <c r="W846" s="22"/>
      <c r="X846" s="22"/>
      <c r="Y846" s="22"/>
    </row>
    <row r="847">
      <c r="A847" s="22"/>
      <c r="L847" s="22"/>
      <c r="N847" s="22"/>
      <c r="O847" s="22"/>
      <c r="P847" s="22"/>
      <c r="Q847" s="22"/>
      <c r="T847" s="22"/>
      <c r="U847" s="22"/>
      <c r="V847" s="22"/>
      <c r="W847" s="22"/>
      <c r="X847" s="22"/>
      <c r="Y847" s="22"/>
    </row>
    <row r="848">
      <c r="A848" s="22"/>
      <c r="L848" s="22"/>
      <c r="N848" s="22"/>
      <c r="O848" s="22"/>
      <c r="P848" s="22"/>
      <c r="Q848" s="22"/>
      <c r="T848" s="22"/>
      <c r="U848" s="22"/>
      <c r="V848" s="22"/>
      <c r="W848" s="22"/>
      <c r="X848" s="22"/>
      <c r="Y848" s="22"/>
    </row>
    <row r="849">
      <c r="A849" s="22"/>
      <c r="L849" s="22"/>
      <c r="N849" s="22"/>
      <c r="O849" s="22"/>
      <c r="P849" s="22"/>
      <c r="Q849" s="22"/>
      <c r="T849" s="22"/>
      <c r="U849" s="22"/>
      <c r="V849" s="22"/>
      <c r="W849" s="22"/>
      <c r="X849" s="22"/>
      <c r="Y849" s="22"/>
    </row>
    <row r="850">
      <c r="A850" s="22"/>
      <c r="L850" s="22"/>
      <c r="N850" s="22"/>
      <c r="O850" s="22"/>
      <c r="P850" s="22"/>
      <c r="Q850" s="22"/>
      <c r="T850" s="22"/>
      <c r="U850" s="22"/>
      <c r="V850" s="22"/>
      <c r="W850" s="22"/>
      <c r="X850" s="22"/>
      <c r="Y850" s="22"/>
    </row>
    <row r="851">
      <c r="A851" s="22"/>
      <c r="L851" s="22"/>
      <c r="N851" s="22"/>
      <c r="O851" s="22"/>
      <c r="P851" s="22"/>
      <c r="Q851" s="22"/>
      <c r="T851" s="22"/>
      <c r="U851" s="22"/>
      <c r="V851" s="22"/>
      <c r="W851" s="22"/>
      <c r="X851" s="22"/>
      <c r="Y851" s="22"/>
    </row>
    <row r="852">
      <c r="A852" s="22"/>
      <c r="L852" s="22"/>
      <c r="N852" s="22"/>
      <c r="O852" s="22"/>
      <c r="P852" s="22"/>
      <c r="Q852" s="22"/>
      <c r="T852" s="22"/>
      <c r="U852" s="22"/>
      <c r="V852" s="22"/>
      <c r="W852" s="22"/>
      <c r="X852" s="22"/>
      <c r="Y852" s="22"/>
    </row>
    <row r="853">
      <c r="A853" s="22"/>
      <c r="L853" s="22"/>
      <c r="N853" s="22"/>
      <c r="O853" s="22"/>
      <c r="P853" s="22"/>
      <c r="Q853" s="22"/>
      <c r="T853" s="22"/>
      <c r="U853" s="22"/>
      <c r="V853" s="22"/>
      <c r="W853" s="22"/>
      <c r="X853" s="22"/>
      <c r="Y853" s="22"/>
    </row>
    <row r="854">
      <c r="A854" s="22"/>
      <c r="L854" s="22"/>
      <c r="N854" s="22"/>
      <c r="O854" s="22"/>
      <c r="P854" s="22"/>
      <c r="Q854" s="22"/>
      <c r="T854" s="22"/>
      <c r="U854" s="22"/>
      <c r="V854" s="22"/>
      <c r="W854" s="22"/>
      <c r="X854" s="22"/>
      <c r="Y854" s="22"/>
    </row>
    <row r="855">
      <c r="A855" s="22"/>
      <c r="L855" s="22"/>
      <c r="N855" s="22"/>
      <c r="O855" s="22"/>
      <c r="P855" s="22"/>
      <c r="Q855" s="22"/>
      <c r="T855" s="22"/>
      <c r="U855" s="22"/>
      <c r="V855" s="22"/>
      <c r="W855" s="22"/>
      <c r="X855" s="22"/>
      <c r="Y855" s="22"/>
    </row>
    <row r="856">
      <c r="A856" s="22"/>
      <c r="L856" s="22"/>
      <c r="N856" s="22"/>
      <c r="O856" s="22"/>
      <c r="P856" s="22"/>
      <c r="Q856" s="22"/>
      <c r="T856" s="22"/>
      <c r="U856" s="22"/>
      <c r="V856" s="22"/>
      <c r="W856" s="22"/>
      <c r="X856" s="22"/>
      <c r="Y856" s="22"/>
    </row>
    <row r="857">
      <c r="A857" s="22"/>
      <c r="L857" s="22"/>
      <c r="N857" s="22"/>
      <c r="O857" s="22"/>
      <c r="P857" s="22"/>
      <c r="Q857" s="22"/>
      <c r="T857" s="22"/>
      <c r="U857" s="22"/>
      <c r="V857" s="22"/>
      <c r="W857" s="22"/>
      <c r="X857" s="22"/>
      <c r="Y857" s="22"/>
    </row>
    <row r="858">
      <c r="A858" s="22"/>
      <c r="L858" s="22"/>
      <c r="N858" s="22"/>
      <c r="O858" s="22"/>
      <c r="P858" s="22"/>
      <c r="Q858" s="22"/>
      <c r="T858" s="22"/>
      <c r="U858" s="22"/>
      <c r="V858" s="22"/>
      <c r="W858" s="22"/>
      <c r="X858" s="22"/>
      <c r="Y858" s="22"/>
    </row>
    <row r="859">
      <c r="A859" s="22"/>
      <c r="L859" s="22"/>
      <c r="N859" s="22"/>
      <c r="O859" s="22"/>
      <c r="P859" s="22"/>
      <c r="Q859" s="22"/>
      <c r="T859" s="22"/>
      <c r="U859" s="22"/>
      <c r="V859" s="22"/>
      <c r="W859" s="22"/>
      <c r="X859" s="22"/>
      <c r="Y859" s="22"/>
    </row>
    <row r="860">
      <c r="A860" s="22"/>
      <c r="L860" s="22"/>
      <c r="N860" s="22"/>
      <c r="O860" s="22"/>
      <c r="P860" s="22"/>
      <c r="Q860" s="22"/>
      <c r="T860" s="22"/>
      <c r="U860" s="22"/>
      <c r="V860" s="22"/>
      <c r="W860" s="22"/>
      <c r="X860" s="22"/>
      <c r="Y860" s="22"/>
    </row>
    <row r="861">
      <c r="A861" s="22"/>
      <c r="L861" s="22"/>
      <c r="N861" s="22"/>
      <c r="O861" s="22"/>
      <c r="P861" s="22"/>
      <c r="Q861" s="22"/>
      <c r="T861" s="22"/>
      <c r="U861" s="22"/>
      <c r="V861" s="22"/>
      <c r="W861" s="22"/>
      <c r="X861" s="22"/>
      <c r="Y861" s="22"/>
    </row>
    <row r="862">
      <c r="A862" s="22"/>
      <c r="L862" s="22"/>
      <c r="N862" s="22"/>
      <c r="O862" s="22"/>
      <c r="P862" s="22"/>
      <c r="Q862" s="22"/>
      <c r="T862" s="22"/>
      <c r="U862" s="22"/>
      <c r="V862" s="22"/>
      <c r="W862" s="22"/>
      <c r="X862" s="22"/>
      <c r="Y862" s="22"/>
    </row>
    <row r="863">
      <c r="A863" s="22"/>
      <c r="L863" s="22"/>
      <c r="N863" s="22"/>
      <c r="O863" s="22"/>
      <c r="P863" s="22"/>
      <c r="Q863" s="22"/>
      <c r="T863" s="22"/>
      <c r="U863" s="22"/>
      <c r="V863" s="22"/>
      <c r="W863" s="22"/>
      <c r="X863" s="22"/>
      <c r="Y863" s="22"/>
    </row>
    <row r="864">
      <c r="A864" s="22"/>
      <c r="L864" s="22"/>
      <c r="N864" s="22"/>
      <c r="O864" s="22"/>
      <c r="P864" s="22"/>
      <c r="Q864" s="22"/>
      <c r="T864" s="22"/>
      <c r="U864" s="22"/>
      <c r="V864" s="22"/>
      <c r="W864" s="22"/>
      <c r="X864" s="22"/>
      <c r="Y864" s="22"/>
    </row>
    <row r="865">
      <c r="A865" s="22"/>
      <c r="L865" s="22"/>
      <c r="N865" s="22"/>
      <c r="O865" s="22"/>
      <c r="P865" s="22"/>
      <c r="Q865" s="22"/>
      <c r="T865" s="22"/>
      <c r="U865" s="22"/>
      <c r="V865" s="22"/>
      <c r="W865" s="22"/>
      <c r="X865" s="22"/>
      <c r="Y865" s="22"/>
    </row>
    <row r="866">
      <c r="A866" s="22"/>
      <c r="L866" s="22"/>
      <c r="N866" s="22"/>
      <c r="O866" s="22"/>
      <c r="P866" s="22"/>
      <c r="Q866" s="22"/>
      <c r="T866" s="22"/>
      <c r="U866" s="22"/>
      <c r="V866" s="22"/>
      <c r="W866" s="22"/>
      <c r="X866" s="22"/>
      <c r="Y866" s="22"/>
    </row>
    <row r="867">
      <c r="A867" s="22"/>
      <c r="L867" s="22"/>
      <c r="N867" s="22"/>
      <c r="O867" s="22"/>
      <c r="P867" s="22"/>
      <c r="Q867" s="22"/>
      <c r="T867" s="22"/>
      <c r="U867" s="22"/>
      <c r="V867" s="22"/>
      <c r="W867" s="22"/>
      <c r="X867" s="22"/>
      <c r="Y867" s="22"/>
    </row>
    <row r="868">
      <c r="A868" s="22"/>
      <c r="L868" s="22"/>
      <c r="N868" s="22"/>
      <c r="O868" s="22"/>
      <c r="P868" s="22"/>
      <c r="Q868" s="22"/>
      <c r="T868" s="22"/>
      <c r="U868" s="22"/>
      <c r="V868" s="22"/>
      <c r="W868" s="22"/>
      <c r="X868" s="22"/>
      <c r="Y868" s="22"/>
    </row>
    <row r="869">
      <c r="A869" s="22"/>
      <c r="L869" s="22"/>
      <c r="N869" s="22"/>
      <c r="O869" s="22"/>
      <c r="P869" s="22"/>
      <c r="Q869" s="22"/>
      <c r="T869" s="22"/>
      <c r="U869" s="22"/>
      <c r="V869" s="22"/>
      <c r="W869" s="22"/>
      <c r="X869" s="22"/>
      <c r="Y869" s="22"/>
    </row>
    <row r="870">
      <c r="A870" s="22"/>
      <c r="L870" s="22"/>
      <c r="N870" s="22"/>
      <c r="O870" s="22"/>
      <c r="P870" s="22"/>
      <c r="Q870" s="22"/>
      <c r="T870" s="22"/>
      <c r="U870" s="22"/>
      <c r="V870" s="22"/>
      <c r="W870" s="22"/>
      <c r="X870" s="22"/>
      <c r="Y870" s="22"/>
    </row>
    <row r="871">
      <c r="A871" s="22"/>
      <c r="L871" s="22"/>
      <c r="N871" s="22"/>
      <c r="O871" s="22"/>
      <c r="P871" s="22"/>
      <c r="Q871" s="22"/>
      <c r="T871" s="22"/>
      <c r="U871" s="22"/>
      <c r="V871" s="22"/>
      <c r="W871" s="22"/>
      <c r="X871" s="22"/>
      <c r="Y871" s="22"/>
    </row>
    <row r="872">
      <c r="A872" s="22"/>
      <c r="L872" s="22"/>
      <c r="N872" s="22"/>
      <c r="O872" s="22"/>
      <c r="P872" s="22"/>
      <c r="Q872" s="22"/>
      <c r="T872" s="22"/>
      <c r="U872" s="22"/>
      <c r="V872" s="22"/>
      <c r="W872" s="22"/>
      <c r="X872" s="22"/>
      <c r="Y872" s="22"/>
    </row>
    <row r="873">
      <c r="A873" s="22"/>
      <c r="L873" s="22"/>
      <c r="N873" s="22"/>
      <c r="O873" s="22"/>
      <c r="P873" s="22"/>
      <c r="Q873" s="22"/>
      <c r="T873" s="22"/>
      <c r="U873" s="22"/>
      <c r="V873" s="22"/>
      <c r="W873" s="22"/>
      <c r="X873" s="22"/>
      <c r="Y873" s="22"/>
    </row>
    <row r="874">
      <c r="A874" s="22"/>
      <c r="L874" s="22"/>
      <c r="N874" s="22"/>
      <c r="O874" s="22"/>
      <c r="P874" s="22"/>
      <c r="Q874" s="22"/>
      <c r="T874" s="22"/>
      <c r="U874" s="22"/>
      <c r="V874" s="22"/>
      <c r="W874" s="22"/>
      <c r="X874" s="22"/>
      <c r="Y874" s="22"/>
    </row>
    <row r="875">
      <c r="A875" s="22"/>
      <c r="L875" s="22"/>
      <c r="N875" s="22"/>
      <c r="O875" s="22"/>
      <c r="P875" s="22"/>
      <c r="Q875" s="22"/>
      <c r="T875" s="22"/>
      <c r="U875" s="22"/>
      <c r="V875" s="22"/>
      <c r="W875" s="22"/>
      <c r="X875" s="22"/>
      <c r="Y875" s="22"/>
    </row>
    <row r="876">
      <c r="A876" s="22"/>
      <c r="L876" s="22"/>
      <c r="N876" s="22"/>
      <c r="O876" s="22"/>
      <c r="P876" s="22"/>
      <c r="Q876" s="22"/>
      <c r="T876" s="22"/>
      <c r="U876" s="22"/>
      <c r="V876" s="22"/>
      <c r="W876" s="22"/>
      <c r="X876" s="22"/>
      <c r="Y876" s="22"/>
    </row>
    <row r="877">
      <c r="A877" s="22"/>
      <c r="L877" s="22"/>
      <c r="N877" s="22"/>
      <c r="O877" s="22"/>
      <c r="P877" s="22"/>
      <c r="Q877" s="22"/>
      <c r="T877" s="22"/>
      <c r="U877" s="22"/>
      <c r="V877" s="22"/>
      <c r="W877" s="22"/>
      <c r="X877" s="22"/>
      <c r="Y877" s="22"/>
    </row>
    <row r="878">
      <c r="A878" s="22"/>
      <c r="L878" s="22"/>
      <c r="N878" s="22"/>
      <c r="O878" s="22"/>
      <c r="P878" s="22"/>
      <c r="Q878" s="22"/>
      <c r="T878" s="22"/>
      <c r="U878" s="22"/>
      <c r="V878" s="22"/>
      <c r="W878" s="22"/>
      <c r="X878" s="22"/>
      <c r="Y878" s="22"/>
    </row>
    <row r="879">
      <c r="A879" s="22"/>
      <c r="L879" s="22"/>
      <c r="N879" s="22"/>
      <c r="O879" s="22"/>
      <c r="P879" s="22"/>
      <c r="Q879" s="22"/>
      <c r="T879" s="22"/>
      <c r="U879" s="22"/>
      <c r="V879" s="22"/>
      <c r="W879" s="22"/>
      <c r="X879" s="22"/>
      <c r="Y879" s="22"/>
    </row>
    <row r="880">
      <c r="A880" s="22"/>
      <c r="L880" s="22"/>
      <c r="N880" s="22"/>
      <c r="O880" s="22"/>
      <c r="P880" s="22"/>
      <c r="Q880" s="22"/>
      <c r="T880" s="22"/>
      <c r="U880" s="22"/>
      <c r="V880" s="22"/>
      <c r="W880" s="22"/>
      <c r="X880" s="22"/>
      <c r="Y880" s="22"/>
    </row>
    <row r="881">
      <c r="A881" s="22"/>
      <c r="L881" s="22"/>
      <c r="N881" s="22"/>
      <c r="O881" s="22"/>
      <c r="P881" s="22"/>
      <c r="Q881" s="22"/>
      <c r="T881" s="22"/>
      <c r="U881" s="22"/>
      <c r="V881" s="22"/>
      <c r="W881" s="22"/>
      <c r="X881" s="22"/>
      <c r="Y881" s="22"/>
    </row>
    <row r="882">
      <c r="A882" s="22"/>
      <c r="L882" s="22"/>
      <c r="N882" s="22"/>
      <c r="O882" s="22"/>
      <c r="P882" s="22"/>
      <c r="Q882" s="22"/>
      <c r="T882" s="22"/>
      <c r="U882" s="22"/>
      <c r="V882" s="22"/>
      <c r="W882" s="22"/>
      <c r="X882" s="22"/>
      <c r="Y882" s="22"/>
    </row>
    <row r="883">
      <c r="A883" s="22"/>
      <c r="L883" s="22"/>
      <c r="N883" s="22"/>
      <c r="O883" s="22"/>
      <c r="P883" s="22"/>
      <c r="Q883" s="22"/>
      <c r="T883" s="22"/>
      <c r="U883" s="22"/>
      <c r="V883" s="22"/>
      <c r="W883" s="22"/>
      <c r="X883" s="22"/>
      <c r="Y883" s="22"/>
    </row>
    <row r="884">
      <c r="A884" s="22"/>
      <c r="L884" s="22"/>
      <c r="N884" s="22"/>
      <c r="O884" s="22"/>
      <c r="P884" s="22"/>
      <c r="Q884" s="22"/>
      <c r="T884" s="22"/>
      <c r="U884" s="22"/>
      <c r="V884" s="22"/>
      <c r="W884" s="22"/>
      <c r="X884" s="22"/>
      <c r="Y884" s="22"/>
    </row>
    <row r="885">
      <c r="A885" s="22"/>
      <c r="L885" s="22"/>
      <c r="N885" s="22"/>
      <c r="O885" s="22"/>
      <c r="P885" s="22"/>
      <c r="Q885" s="22"/>
      <c r="T885" s="22"/>
      <c r="U885" s="22"/>
      <c r="V885" s="22"/>
      <c r="W885" s="22"/>
      <c r="X885" s="22"/>
      <c r="Y885" s="22"/>
    </row>
    <row r="886">
      <c r="A886" s="22"/>
      <c r="L886" s="22"/>
      <c r="N886" s="22"/>
      <c r="O886" s="22"/>
      <c r="P886" s="22"/>
      <c r="Q886" s="22"/>
      <c r="T886" s="22"/>
      <c r="U886" s="22"/>
      <c r="V886" s="22"/>
      <c r="W886" s="22"/>
      <c r="X886" s="22"/>
      <c r="Y886" s="22"/>
    </row>
    <row r="887">
      <c r="A887" s="22"/>
      <c r="L887" s="22"/>
      <c r="N887" s="22"/>
      <c r="O887" s="22"/>
      <c r="P887" s="22"/>
      <c r="Q887" s="22"/>
      <c r="T887" s="22"/>
      <c r="U887" s="22"/>
      <c r="V887" s="22"/>
      <c r="W887" s="22"/>
      <c r="X887" s="22"/>
      <c r="Y887" s="22"/>
    </row>
    <row r="888">
      <c r="A888" s="22"/>
      <c r="L888" s="22"/>
      <c r="N888" s="22"/>
      <c r="O888" s="22"/>
      <c r="P888" s="22"/>
      <c r="Q888" s="22"/>
      <c r="T888" s="22"/>
      <c r="U888" s="22"/>
      <c r="V888" s="22"/>
      <c r="W888" s="22"/>
      <c r="X888" s="22"/>
      <c r="Y888" s="22"/>
    </row>
    <row r="889">
      <c r="A889" s="22"/>
      <c r="L889" s="22"/>
      <c r="N889" s="22"/>
      <c r="O889" s="22"/>
      <c r="P889" s="22"/>
      <c r="Q889" s="22"/>
      <c r="T889" s="22"/>
      <c r="U889" s="22"/>
      <c r="V889" s="22"/>
      <c r="W889" s="22"/>
      <c r="X889" s="22"/>
      <c r="Y889" s="22"/>
    </row>
    <row r="890">
      <c r="A890" s="22"/>
      <c r="L890" s="22"/>
      <c r="N890" s="22"/>
      <c r="O890" s="22"/>
      <c r="P890" s="22"/>
      <c r="Q890" s="22"/>
      <c r="T890" s="22"/>
      <c r="U890" s="22"/>
      <c r="V890" s="22"/>
      <c r="W890" s="22"/>
      <c r="X890" s="22"/>
      <c r="Y890" s="22"/>
    </row>
    <row r="891">
      <c r="A891" s="22"/>
      <c r="L891" s="22"/>
      <c r="N891" s="22"/>
      <c r="O891" s="22"/>
      <c r="P891" s="22"/>
      <c r="Q891" s="22"/>
      <c r="T891" s="22"/>
      <c r="U891" s="22"/>
      <c r="V891" s="22"/>
      <c r="W891" s="22"/>
      <c r="X891" s="22"/>
      <c r="Y891" s="22"/>
    </row>
    <row r="892">
      <c r="A892" s="22"/>
      <c r="L892" s="22"/>
      <c r="N892" s="22"/>
      <c r="O892" s="22"/>
      <c r="P892" s="22"/>
      <c r="Q892" s="22"/>
      <c r="T892" s="22"/>
      <c r="U892" s="22"/>
      <c r="V892" s="22"/>
      <c r="W892" s="22"/>
      <c r="X892" s="22"/>
      <c r="Y892" s="22"/>
    </row>
    <row r="893">
      <c r="A893" s="22"/>
      <c r="L893" s="22"/>
      <c r="N893" s="22"/>
      <c r="O893" s="22"/>
      <c r="P893" s="22"/>
      <c r="Q893" s="22"/>
      <c r="T893" s="22"/>
      <c r="U893" s="22"/>
      <c r="V893" s="22"/>
      <c r="W893" s="22"/>
      <c r="X893" s="22"/>
      <c r="Y893" s="22"/>
    </row>
    <row r="894">
      <c r="A894" s="22"/>
      <c r="L894" s="22"/>
      <c r="N894" s="22"/>
      <c r="O894" s="22"/>
      <c r="P894" s="22"/>
      <c r="Q894" s="22"/>
      <c r="T894" s="22"/>
      <c r="U894" s="22"/>
      <c r="V894" s="22"/>
      <c r="W894" s="22"/>
      <c r="X894" s="22"/>
      <c r="Y894" s="22"/>
    </row>
    <row r="895">
      <c r="A895" s="22"/>
      <c r="L895" s="22"/>
      <c r="N895" s="22"/>
      <c r="O895" s="22"/>
      <c r="P895" s="22"/>
      <c r="Q895" s="22"/>
      <c r="T895" s="22"/>
      <c r="U895" s="22"/>
      <c r="V895" s="22"/>
      <c r="W895" s="22"/>
      <c r="X895" s="22"/>
      <c r="Y895" s="22"/>
    </row>
    <row r="896">
      <c r="A896" s="22"/>
      <c r="L896" s="22"/>
      <c r="N896" s="22"/>
      <c r="O896" s="22"/>
      <c r="P896" s="22"/>
      <c r="Q896" s="22"/>
      <c r="T896" s="22"/>
      <c r="U896" s="22"/>
      <c r="V896" s="22"/>
      <c r="W896" s="22"/>
      <c r="X896" s="22"/>
      <c r="Y896" s="22"/>
    </row>
    <row r="897">
      <c r="A897" s="22"/>
      <c r="L897" s="22"/>
      <c r="N897" s="22"/>
      <c r="O897" s="22"/>
      <c r="P897" s="22"/>
      <c r="Q897" s="22"/>
      <c r="T897" s="22"/>
      <c r="U897" s="22"/>
      <c r="V897" s="22"/>
      <c r="W897" s="22"/>
      <c r="X897" s="22"/>
      <c r="Y897" s="22"/>
    </row>
    <row r="898">
      <c r="A898" s="22"/>
      <c r="L898" s="22"/>
      <c r="N898" s="22"/>
      <c r="O898" s="22"/>
      <c r="P898" s="22"/>
      <c r="Q898" s="22"/>
      <c r="T898" s="22"/>
      <c r="U898" s="22"/>
      <c r="V898" s="22"/>
      <c r="W898" s="22"/>
      <c r="X898" s="22"/>
      <c r="Y898" s="22"/>
    </row>
    <row r="899">
      <c r="A899" s="22"/>
      <c r="L899" s="22"/>
      <c r="N899" s="22"/>
      <c r="O899" s="22"/>
      <c r="P899" s="22"/>
      <c r="Q899" s="22"/>
      <c r="T899" s="22"/>
      <c r="U899" s="22"/>
      <c r="V899" s="22"/>
      <c r="W899" s="22"/>
      <c r="X899" s="22"/>
      <c r="Y899" s="22"/>
    </row>
    <row r="900">
      <c r="A900" s="22"/>
      <c r="L900" s="22"/>
      <c r="N900" s="22"/>
      <c r="O900" s="22"/>
      <c r="P900" s="22"/>
      <c r="Q900" s="22"/>
      <c r="T900" s="22"/>
      <c r="U900" s="22"/>
      <c r="V900" s="22"/>
      <c r="W900" s="22"/>
      <c r="X900" s="22"/>
      <c r="Y900" s="22"/>
    </row>
    <row r="901">
      <c r="A901" s="22"/>
      <c r="L901" s="22"/>
      <c r="N901" s="22"/>
      <c r="O901" s="22"/>
      <c r="P901" s="22"/>
      <c r="Q901" s="22"/>
      <c r="T901" s="22"/>
      <c r="U901" s="22"/>
      <c r="V901" s="22"/>
      <c r="W901" s="22"/>
      <c r="X901" s="22"/>
      <c r="Y901" s="22"/>
    </row>
    <row r="902">
      <c r="A902" s="22"/>
      <c r="L902" s="22"/>
      <c r="N902" s="22"/>
      <c r="O902" s="22"/>
      <c r="P902" s="22"/>
      <c r="Q902" s="22"/>
      <c r="T902" s="22"/>
      <c r="U902" s="22"/>
      <c r="V902" s="22"/>
      <c r="W902" s="22"/>
      <c r="X902" s="22"/>
      <c r="Y902" s="22"/>
    </row>
    <row r="903">
      <c r="A903" s="22"/>
      <c r="L903" s="22"/>
      <c r="N903" s="22"/>
      <c r="O903" s="22"/>
      <c r="P903" s="22"/>
      <c r="Q903" s="22"/>
      <c r="T903" s="22"/>
      <c r="U903" s="22"/>
      <c r="V903" s="22"/>
      <c r="W903" s="22"/>
      <c r="X903" s="22"/>
      <c r="Y903" s="22"/>
    </row>
    <row r="904">
      <c r="A904" s="22"/>
      <c r="L904" s="22"/>
      <c r="N904" s="22"/>
      <c r="O904" s="22"/>
      <c r="P904" s="22"/>
      <c r="Q904" s="22"/>
      <c r="T904" s="22"/>
      <c r="U904" s="22"/>
      <c r="V904" s="22"/>
      <c r="W904" s="22"/>
      <c r="X904" s="22"/>
      <c r="Y904" s="22"/>
    </row>
    <row r="905">
      <c r="A905" s="22"/>
      <c r="L905" s="22"/>
      <c r="N905" s="22"/>
      <c r="O905" s="22"/>
      <c r="P905" s="22"/>
      <c r="Q905" s="22"/>
      <c r="T905" s="22"/>
      <c r="U905" s="22"/>
      <c r="V905" s="22"/>
      <c r="W905" s="22"/>
      <c r="X905" s="22"/>
      <c r="Y905" s="22"/>
    </row>
    <row r="906">
      <c r="A906" s="22"/>
      <c r="L906" s="22"/>
      <c r="N906" s="22"/>
      <c r="O906" s="22"/>
      <c r="P906" s="22"/>
      <c r="Q906" s="22"/>
      <c r="T906" s="22"/>
      <c r="U906" s="22"/>
      <c r="V906" s="22"/>
      <c r="W906" s="22"/>
      <c r="X906" s="22"/>
      <c r="Y906" s="22"/>
    </row>
    <row r="907">
      <c r="A907" s="22"/>
      <c r="L907" s="22"/>
      <c r="N907" s="22"/>
      <c r="O907" s="22"/>
      <c r="P907" s="22"/>
      <c r="Q907" s="22"/>
      <c r="T907" s="22"/>
      <c r="U907" s="22"/>
      <c r="V907" s="22"/>
      <c r="W907" s="22"/>
      <c r="X907" s="22"/>
      <c r="Y907" s="22"/>
    </row>
    <row r="908">
      <c r="A908" s="22"/>
      <c r="L908" s="22"/>
      <c r="N908" s="22"/>
      <c r="O908" s="22"/>
      <c r="P908" s="22"/>
      <c r="Q908" s="22"/>
      <c r="T908" s="22"/>
      <c r="U908" s="22"/>
      <c r="V908" s="22"/>
      <c r="W908" s="22"/>
      <c r="X908" s="22"/>
      <c r="Y908" s="22"/>
    </row>
    <row r="909">
      <c r="A909" s="22"/>
      <c r="L909" s="22"/>
      <c r="N909" s="22"/>
      <c r="O909" s="22"/>
      <c r="P909" s="22"/>
      <c r="Q909" s="22"/>
      <c r="T909" s="22"/>
      <c r="U909" s="22"/>
      <c r="V909" s="22"/>
      <c r="W909" s="22"/>
      <c r="X909" s="22"/>
      <c r="Y909" s="22"/>
    </row>
    <row r="910">
      <c r="A910" s="22"/>
      <c r="L910" s="22"/>
      <c r="N910" s="22"/>
      <c r="O910" s="22"/>
      <c r="P910" s="22"/>
      <c r="Q910" s="22"/>
      <c r="T910" s="22"/>
      <c r="U910" s="22"/>
      <c r="V910" s="22"/>
      <c r="W910" s="22"/>
      <c r="X910" s="22"/>
      <c r="Y910" s="22"/>
    </row>
    <row r="911">
      <c r="A911" s="22"/>
      <c r="L911" s="22"/>
      <c r="N911" s="22"/>
      <c r="O911" s="22"/>
      <c r="P911" s="22"/>
      <c r="Q911" s="22"/>
      <c r="T911" s="22"/>
      <c r="U911" s="22"/>
      <c r="V911" s="22"/>
      <c r="W911" s="22"/>
      <c r="X911" s="22"/>
      <c r="Y911" s="22"/>
    </row>
    <row r="912">
      <c r="A912" s="22"/>
      <c r="L912" s="22"/>
      <c r="N912" s="22"/>
      <c r="O912" s="22"/>
      <c r="P912" s="22"/>
      <c r="Q912" s="22"/>
      <c r="T912" s="22"/>
      <c r="U912" s="22"/>
      <c r="V912" s="22"/>
      <c r="W912" s="22"/>
      <c r="X912" s="22"/>
      <c r="Y912" s="22"/>
    </row>
    <row r="913">
      <c r="A913" s="22"/>
      <c r="L913" s="22"/>
      <c r="N913" s="22"/>
      <c r="O913" s="22"/>
      <c r="P913" s="22"/>
      <c r="Q913" s="22"/>
      <c r="T913" s="22"/>
      <c r="U913" s="22"/>
      <c r="V913" s="22"/>
      <c r="W913" s="22"/>
      <c r="X913" s="22"/>
      <c r="Y913" s="22"/>
    </row>
    <row r="914">
      <c r="A914" s="22"/>
      <c r="L914" s="22"/>
      <c r="N914" s="22"/>
      <c r="O914" s="22"/>
      <c r="P914" s="22"/>
      <c r="Q914" s="22"/>
      <c r="T914" s="22"/>
      <c r="U914" s="22"/>
      <c r="V914" s="22"/>
      <c r="W914" s="22"/>
      <c r="X914" s="22"/>
      <c r="Y914" s="22"/>
    </row>
    <row r="915">
      <c r="A915" s="22"/>
      <c r="L915" s="22"/>
      <c r="N915" s="22"/>
      <c r="O915" s="22"/>
      <c r="P915" s="22"/>
      <c r="Q915" s="22"/>
      <c r="T915" s="22"/>
      <c r="U915" s="22"/>
      <c r="V915" s="22"/>
      <c r="W915" s="22"/>
      <c r="X915" s="22"/>
      <c r="Y915" s="22"/>
    </row>
    <row r="916">
      <c r="A916" s="22"/>
      <c r="L916" s="22"/>
      <c r="N916" s="22"/>
      <c r="O916" s="22"/>
      <c r="P916" s="22"/>
      <c r="Q916" s="22"/>
      <c r="T916" s="22"/>
      <c r="U916" s="22"/>
      <c r="V916" s="22"/>
      <c r="W916" s="22"/>
      <c r="X916" s="22"/>
      <c r="Y916" s="22"/>
    </row>
    <row r="917">
      <c r="A917" s="22"/>
      <c r="L917" s="22"/>
      <c r="N917" s="22"/>
      <c r="O917" s="22"/>
      <c r="P917" s="22"/>
      <c r="Q917" s="22"/>
      <c r="T917" s="22"/>
      <c r="U917" s="22"/>
      <c r="V917" s="22"/>
      <c r="W917" s="22"/>
      <c r="X917" s="22"/>
      <c r="Y917" s="22"/>
    </row>
    <row r="918">
      <c r="A918" s="22"/>
      <c r="L918" s="22"/>
      <c r="N918" s="22"/>
      <c r="O918" s="22"/>
      <c r="P918" s="22"/>
      <c r="Q918" s="22"/>
      <c r="T918" s="22"/>
      <c r="U918" s="22"/>
      <c r="V918" s="22"/>
      <c r="W918" s="22"/>
      <c r="X918" s="22"/>
      <c r="Y918" s="22"/>
    </row>
    <row r="919">
      <c r="A919" s="22"/>
      <c r="L919" s="22"/>
      <c r="N919" s="22"/>
      <c r="O919" s="22"/>
      <c r="P919" s="22"/>
      <c r="Q919" s="22"/>
      <c r="T919" s="22"/>
      <c r="U919" s="22"/>
      <c r="V919" s="22"/>
      <c r="W919" s="22"/>
      <c r="X919" s="22"/>
      <c r="Y919" s="22"/>
    </row>
    <row r="920">
      <c r="A920" s="22"/>
      <c r="L920" s="22"/>
      <c r="N920" s="22"/>
      <c r="O920" s="22"/>
      <c r="P920" s="22"/>
      <c r="Q920" s="22"/>
      <c r="T920" s="22"/>
      <c r="U920" s="22"/>
      <c r="V920" s="22"/>
      <c r="W920" s="22"/>
      <c r="X920" s="22"/>
      <c r="Y920" s="22"/>
    </row>
    <row r="921">
      <c r="A921" s="22"/>
      <c r="L921" s="22"/>
      <c r="N921" s="22"/>
      <c r="O921" s="22"/>
      <c r="P921" s="22"/>
      <c r="Q921" s="22"/>
      <c r="T921" s="22"/>
      <c r="U921" s="22"/>
      <c r="V921" s="22"/>
      <c r="W921" s="22"/>
      <c r="X921" s="22"/>
      <c r="Y921" s="22"/>
    </row>
    <row r="922">
      <c r="A922" s="22"/>
      <c r="L922" s="22"/>
      <c r="N922" s="22"/>
      <c r="O922" s="22"/>
      <c r="P922" s="22"/>
      <c r="Q922" s="22"/>
      <c r="T922" s="22"/>
      <c r="U922" s="22"/>
      <c r="V922" s="22"/>
      <c r="W922" s="22"/>
      <c r="X922" s="22"/>
      <c r="Y922" s="22"/>
    </row>
    <row r="923">
      <c r="A923" s="22"/>
      <c r="L923" s="22"/>
      <c r="N923" s="22"/>
      <c r="O923" s="22"/>
      <c r="P923" s="22"/>
      <c r="Q923" s="22"/>
      <c r="T923" s="22"/>
      <c r="U923" s="22"/>
      <c r="V923" s="22"/>
      <c r="W923" s="22"/>
      <c r="X923" s="22"/>
      <c r="Y923" s="22"/>
    </row>
    <row r="924">
      <c r="A924" s="22"/>
      <c r="L924" s="22"/>
      <c r="N924" s="22"/>
      <c r="O924" s="22"/>
      <c r="P924" s="22"/>
      <c r="Q924" s="22"/>
      <c r="T924" s="22"/>
      <c r="U924" s="22"/>
      <c r="V924" s="22"/>
      <c r="W924" s="22"/>
      <c r="X924" s="22"/>
      <c r="Y924" s="22"/>
    </row>
    <row r="925">
      <c r="A925" s="22"/>
      <c r="L925" s="22"/>
      <c r="N925" s="22"/>
      <c r="O925" s="22"/>
      <c r="P925" s="22"/>
      <c r="Q925" s="22"/>
      <c r="T925" s="22"/>
      <c r="U925" s="22"/>
      <c r="V925" s="22"/>
      <c r="W925" s="22"/>
      <c r="X925" s="22"/>
      <c r="Y925" s="22"/>
    </row>
    <row r="926">
      <c r="A926" s="22"/>
      <c r="L926" s="22"/>
      <c r="N926" s="22"/>
      <c r="O926" s="22"/>
      <c r="P926" s="22"/>
      <c r="Q926" s="22"/>
      <c r="T926" s="22"/>
      <c r="U926" s="22"/>
      <c r="V926" s="22"/>
      <c r="W926" s="22"/>
      <c r="X926" s="22"/>
      <c r="Y926" s="22"/>
    </row>
    <row r="927">
      <c r="A927" s="22"/>
      <c r="L927" s="22"/>
      <c r="N927" s="22"/>
      <c r="O927" s="22"/>
      <c r="P927" s="22"/>
      <c r="Q927" s="22"/>
      <c r="T927" s="22"/>
      <c r="U927" s="22"/>
      <c r="V927" s="22"/>
      <c r="W927" s="22"/>
      <c r="X927" s="22"/>
      <c r="Y927" s="22"/>
    </row>
    <row r="928">
      <c r="A928" s="22"/>
      <c r="L928" s="22"/>
      <c r="N928" s="22"/>
      <c r="O928" s="22"/>
      <c r="P928" s="22"/>
      <c r="Q928" s="22"/>
      <c r="T928" s="22"/>
      <c r="U928" s="22"/>
      <c r="V928" s="22"/>
      <c r="W928" s="22"/>
      <c r="X928" s="22"/>
      <c r="Y928" s="22"/>
    </row>
    <row r="929">
      <c r="A929" s="22"/>
      <c r="L929" s="22"/>
      <c r="N929" s="22"/>
      <c r="O929" s="22"/>
      <c r="P929" s="22"/>
      <c r="Q929" s="22"/>
      <c r="T929" s="22"/>
      <c r="U929" s="22"/>
      <c r="V929" s="22"/>
      <c r="W929" s="22"/>
      <c r="X929" s="22"/>
      <c r="Y929" s="22"/>
    </row>
    <row r="930">
      <c r="A930" s="22"/>
      <c r="L930" s="22"/>
      <c r="N930" s="22"/>
      <c r="O930" s="22"/>
      <c r="P930" s="22"/>
      <c r="Q930" s="22"/>
      <c r="T930" s="22"/>
      <c r="U930" s="22"/>
      <c r="V930" s="22"/>
      <c r="W930" s="22"/>
      <c r="X930" s="22"/>
      <c r="Y930" s="22"/>
    </row>
    <row r="931">
      <c r="A931" s="22"/>
      <c r="L931" s="22"/>
      <c r="N931" s="22"/>
      <c r="O931" s="22"/>
      <c r="P931" s="22"/>
      <c r="Q931" s="22"/>
      <c r="T931" s="22"/>
      <c r="U931" s="22"/>
      <c r="V931" s="22"/>
      <c r="W931" s="22"/>
      <c r="X931" s="22"/>
      <c r="Y931" s="22"/>
    </row>
    <row r="932">
      <c r="A932" s="22"/>
      <c r="L932" s="22"/>
      <c r="N932" s="22"/>
      <c r="O932" s="22"/>
      <c r="P932" s="22"/>
      <c r="Q932" s="22"/>
      <c r="T932" s="22"/>
      <c r="U932" s="22"/>
      <c r="V932" s="22"/>
      <c r="W932" s="22"/>
      <c r="X932" s="22"/>
      <c r="Y932" s="22"/>
    </row>
    <row r="933">
      <c r="A933" s="22"/>
      <c r="L933" s="22"/>
      <c r="N933" s="22"/>
      <c r="O933" s="22"/>
      <c r="P933" s="22"/>
      <c r="Q933" s="22"/>
      <c r="T933" s="22"/>
      <c r="U933" s="22"/>
      <c r="V933" s="22"/>
      <c r="W933" s="22"/>
      <c r="X933" s="22"/>
      <c r="Y933" s="22"/>
    </row>
    <row r="934">
      <c r="A934" s="22"/>
      <c r="L934" s="22"/>
      <c r="N934" s="22"/>
      <c r="O934" s="22"/>
      <c r="P934" s="22"/>
      <c r="Q934" s="22"/>
      <c r="T934" s="22"/>
      <c r="U934" s="22"/>
      <c r="V934" s="22"/>
      <c r="W934" s="22"/>
      <c r="X934" s="22"/>
      <c r="Y934" s="22"/>
    </row>
    <row r="935">
      <c r="A935" s="22"/>
      <c r="L935" s="22"/>
      <c r="N935" s="22"/>
      <c r="O935" s="22"/>
      <c r="P935" s="22"/>
      <c r="Q935" s="22"/>
      <c r="T935" s="22"/>
      <c r="U935" s="22"/>
      <c r="V935" s="22"/>
      <c r="W935" s="22"/>
      <c r="X935" s="22"/>
      <c r="Y935" s="22"/>
    </row>
    <row r="936">
      <c r="A936" s="22"/>
      <c r="L936" s="22"/>
      <c r="N936" s="22"/>
      <c r="O936" s="22"/>
      <c r="P936" s="22"/>
      <c r="Q936" s="22"/>
      <c r="T936" s="22"/>
      <c r="U936" s="22"/>
      <c r="V936" s="22"/>
      <c r="W936" s="22"/>
      <c r="X936" s="22"/>
      <c r="Y936" s="22"/>
    </row>
    <row r="937">
      <c r="A937" s="22"/>
      <c r="L937" s="22"/>
      <c r="N937" s="22"/>
      <c r="O937" s="22"/>
      <c r="P937" s="22"/>
      <c r="Q937" s="22"/>
      <c r="T937" s="22"/>
      <c r="U937" s="22"/>
      <c r="V937" s="22"/>
      <c r="W937" s="22"/>
      <c r="X937" s="22"/>
      <c r="Y937" s="22"/>
    </row>
    <row r="938">
      <c r="A938" s="22"/>
      <c r="L938" s="22"/>
      <c r="N938" s="22"/>
      <c r="O938" s="22"/>
      <c r="P938" s="22"/>
      <c r="Q938" s="22"/>
      <c r="T938" s="22"/>
      <c r="U938" s="22"/>
      <c r="V938" s="22"/>
      <c r="W938" s="22"/>
      <c r="X938" s="22"/>
      <c r="Y938" s="22"/>
    </row>
    <row r="939">
      <c r="A939" s="22"/>
      <c r="L939" s="22"/>
      <c r="N939" s="22"/>
      <c r="O939" s="22"/>
      <c r="P939" s="22"/>
      <c r="Q939" s="22"/>
      <c r="T939" s="22"/>
      <c r="U939" s="22"/>
      <c r="V939" s="22"/>
      <c r="W939" s="22"/>
      <c r="X939" s="22"/>
      <c r="Y939" s="22"/>
    </row>
    <row r="940">
      <c r="A940" s="22"/>
      <c r="L940" s="22"/>
      <c r="N940" s="22"/>
      <c r="O940" s="22"/>
      <c r="P940" s="22"/>
      <c r="Q940" s="22"/>
      <c r="T940" s="22"/>
      <c r="U940" s="22"/>
      <c r="V940" s="22"/>
      <c r="W940" s="22"/>
      <c r="X940" s="22"/>
      <c r="Y940" s="22"/>
    </row>
    <row r="941">
      <c r="A941" s="22"/>
      <c r="L941" s="22"/>
      <c r="N941" s="22"/>
      <c r="O941" s="22"/>
      <c r="P941" s="22"/>
      <c r="Q941" s="22"/>
      <c r="T941" s="22"/>
      <c r="U941" s="22"/>
      <c r="V941" s="22"/>
      <c r="W941" s="22"/>
      <c r="X941" s="22"/>
      <c r="Y941" s="22"/>
    </row>
    <row r="942">
      <c r="A942" s="22"/>
      <c r="L942" s="22"/>
      <c r="N942" s="22"/>
      <c r="O942" s="22"/>
      <c r="P942" s="22"/>
      <c r="Q942" s="22"/>
      <c r="T942" s="22"/>
      <c r="U942" s="22"/>
      <c r="V942" s="22"/>
      <c r="W942" s="22"/>
      <c r="X942" s="22"/>
      <c r="Y942" s="22"/>
    </row>
    <row r="943">
      <c r="A943" s="22"/>
      <c r="L943" s="22"/>
      <c r="N943" s="22"/>
      <c r="O943" s="22"/>
      <c r="P943" s="22"/>
      <c r="Q943" s="22"/>
      <c r="T943" s="22"/>
      <c r="U943" s="22"/>
      <c r="V943" s="22"/>
      <c r="W943" s="22"/>
      <c r="X943" s="22"/>
      <c r="Y943" s="22"/>
    </row>
    <row r="944">
      <c r="A944" s="22"/>
      <c r="L944" s="22"/>
      <c r="N944" s="22"/>
      <c r="O944" s="22"/>
      <c r="P944" s="22"/>
      <c r="Q944" s="22"/>
      <c r="T944" s="22"/>
      <c r="U944" s="22"/>
      <c r="V944" s="22"/>
      <c r="W944" s="22"/>
      <c r="X944" s="22"/>
      <c r="Y944" s="22"/>
    </row>
    <row r="945">
      <c r="A945" s="22"/>
      <c r="L945" s="22"/>
      <c r="N945" s="22"/>
      <c r="O945" s="22"/>
      <c r="P945" s="22"/>
      <c r="Q945" s="22"/>
      <c r="T945" s="22"/>
      <c r="U945" s="22"/>
      <c r="V945" s="22"/>
      <c r="W945" s="22"/>
      <c r="X945" s="22"/>
      <c r="Y945" s="22"/>
    </row>
    <row r="946">
      <c r="A946" s="22"/>
      <c r="L946" s="22"/>
      <c r="N946" s="22"/>
      <c r="O946" s="22"/>
      <c r="P946" s="22"/>
      <c r="Q946" s="22"/>
      <c r="T946" s="22"/>
      <c r="U946" s="22"/>
      <c r="V946" s="22"/>
      <c r="W946" s="22"/>
      <c r="X946" s="22"/>
      <c r="Y946" s="22"/>
    </row>
    <row r="947">
      <c r="A947" s="22"/>
      <c r="L947" s="22"/>
      <c r="N947" s="22"/>
      <c r="O947" s="22"/>
      <c r="P947" s="22"/>
      <c r="Q947" s="22"/>
      <c r="T947" s="22"/>
      <c r="U947" s="22"/>
      <c r="V947" s="22"/>
      <c r="W947" s="22"/>
      <c r="X947" s="22"/>
      <c r="Y947" s="22"/>
    </row>
    <row r="948">
      <c r="A948" s="22"/>
      <c r="L948" s="22"/>
      <c r="N948" s="22"/>
      <c r="O948" s="22"/>
      <c r="P948" s="22"/>
      <c r="Q948" s="22"/>
      <c r="T948" s="22"/>
      <c r="U948" s="22"/>
      <c r="V948" s="22"/>
      <c r="W948" s="22"/>
      <c r="X948" s="22"/>
      <c r="Y948" s="22"/>
    </row>
    <row r="949">
      <c r="A949" s="22"/>
      <c r="L949" s="22"/>
      <c r="N949" s="22"/>
      <c r="O949" s="22"/>
      <c r="P949" s="22"/>
      <c r="Q949" s="22"/>
      <c r="T949" s="22"/>
      <c r="U949" s="22"/>
      <c r="V949" s="22"/>
      <c r="W949" s="22"/>
      <c r="X949" s="22"/>
      <c r="Y949" s="22"/>
    </row>
    <row r="950">
      <c r="A950" s="22"/>
      <c r="L950" s="22"/>
      <c r="N950" s="22"/>
      <c r="O950" s="22"/>
      <c r="P950" s="22"/>
      <c r="Q950" s="22"/>
      <c r="T950" s="22"/>
      <c r="U950" s="22"/>
      <c r="V950" s="22"/>
      <c r="W950" s="22"/>
      <c r="X950" s="22"/>
      <c r="Y950" s="22"/>
    </row>
    <row r="951">
      <c r="A951" s="22"/>
      <c r="L951" s="22"/>
      <c r="N951" s="22"/>
      <c r="O951" s="22"/>
      <c r="P951" s="22"/>
      <c r="Q951" s="22"/>
      <c r="T951" s="22"/>
      <c r="U951" s="22"/>
      <c r="V951" s="22"/>
      <c r="W951" s="22"/>
      <c r="X951" s="22"/>
      <c r="Y951" s="22"/>
    </row>
    <row r="952">
      <c r="A952" s="22"/>
      <c r="L952" s="22"/>
      <c r="N952" s="22"/>
      <c r="O952" s="22"/>
      <c r="P952" s="22"/>
      <c r="Q952" s="22"/>
      <c r="T952" s="22"/>
      <c r="U952" s="22"/>
      <c r="V952" s="22"/>
      <c r="W952" s="22"/>
      <c r="X952" s="22"/>
      <c r="Y952" s="22"/>
    </row>
    <row r="953">
      <c r="A953" s="22"/>
      <c r="L953" s="22"/>
      <c r="N953" s="22"/>
      <c r="O953" s="22"/>
      <c r="P953" s="22"/>
      <c r="Q953" s="22"/>
      <c r="T953" s="22"/>
      <c r="U953" s="22"/>
      <c r="V953" s="22"/>
      <c r="W953" s="22"/>
      <c r="X953" s="22"/>
      <c r="Y953" s="22"/>
    </row>
    <row r="954">
      <c r="A954" s="22"/>
      <c r="L954" s="22"/>
      <c r="N954" s="22"/>
      <c r="O954" s="22"/>
      <c r="P954" s="22"/>
      <c r="Q954" s="22"/>
      <c r="T954" s="22"/>
      <c r="U954" s="22"/>
      <c r="V954" s="22"/>
      <c r="W954" s="22"/>
      <c r="X954" s="22"/>
      <c r="Y954" s="22"/>
    </row>
    <row r="955">
      <c r="A955" s="22"/>
      <c r="L955" s="22"/>
      <c r="N955" s="22"/>
      <c r="O955" s="22"/>
      <c r="P955" s="22"/>
      <c r="Q955" s="22"/>
      <c r="T955" s="22"/>
      <c r="U955" s="22"/>
      <c r="V955" s="22"/>
      <c r="W955" s="22"/>
      <c r="X955" s="22"/>
      <c r="Y955" s="22"/>
    </row>
    <row r="956">
      <c r="A956" s="22"/>
      <c r="L956" s="22"/>
      <c r="N956" s="22"/>
      <c r="O956" s="22"/>
      <c r="P956" s="22"/>
      <c r="Q956" s="22"/>
      <c r="T956" s="22"/>
      <c r="U956" s="22"/>
      <c r="V956" s="22"/>
      <c r="W956" s="22"/>
      <c r="X956" s="22"/>
      <c r="Y956" s="22"/>
    </row>
    <row r="957">
      <c r="A957" s="22"/>
      <c r="L957" s="22"/>
      <c r="N957" s="22"/>
      <c r="O957" s="22"/>
      <c r="P957" s="22"/>
      <c r="Q957" s="22"/>
      <c r="T957" s="22"/>
      <c r="U957" s="22"/>
      <c r="V957" s="22"/>
      <c r="W957" s="22"/>
      <c r="X957" s="22"/>
      <c r="Y957" s="22"/>
    </row>
    <row r="958">
      <c r="A958" s="22"/>
      <c r="L958" s="22"/>
      <c r="N958" s="22"/>
      <c r="O958" s="22"/>
      <c r="P958" s="22"/>
      <c r="Q958" s="22"/>
      <c r="T958" s="22"/>
      <c r="U958" s="22"/>
      <c r="V958" s="22"/>
      <c r="W958" s="22"/>
      <c r="X958" s="22"/>
      <c r="Y958" s="22"/>
    </row>
    <row r="959">
      <c r="A959" s="22"/>
      <c r="L959" s="22"/>
      <c r="N959" s="22"/>
      <c r="O959" s="22"/>
      <c r="P959" s="22"/>
      <c r="Q959" s="22"/>
      <c r="T959" s="22"/>
      <c r="U959" s="22"/>
      <c r="V959" s="22"/>
      <c r="W959" s="22"/>
      <c r="X959" s="22"/>
      <c r="Y959" s="22"/>
    </row>
    <row r="960">
      <c r="A960" s="22"/>
      <c r="L960" s="22"/>
      <c r="N960" s="22"/>
      <c r="O960" s="22"/>
      <c r="P960" s="22"/>
      <c r="Q960" s="22"/>
      <c r="T960" s="22"/>
      <c r="U960" s="22"/>
      <c r="V960" s="22"/>
      <c r="W960" s="22"/>
      <c r="X960" s="22"/>
      <c r="Y960" s="22"/>
    </row>
    <row r="961">
      <c r="A961" s="22"/>
      <c r="L961" s="22"/>
      <c r="N961" s="22"/>
      <c r="O961" s="22"/>
      <c r="P961" s="22"/>
      <c r="Q961" s="22"/>
      <c r="T961" s="22"/>
      <c r="U961" s="22"/>
      <c r="V961" s="22"/>
      <c r="W961" s="22"/>
      <c r="X961" s="22"/>
      <c r="Y961" s="22"/>
    </row>
    <row r="962">
      <c r="A962" s="22"/>
      <c r="L962" s="22"/>
      <c r="N962" s="22"/>
      <c r="O962" s="22"/>
      <c r="P962" s="22"/>
      <c r="Q962" s="22"/>
      <c r="T962" s="22"/>
      <c r="U962" s="22"/>
      <c r="V962" s="22"/>
      <c r="W962" s="22"/>
      <c r="X962" s="22"/>
      <c r="Y962" s="22"/>
    </row>
    <row r="963">
      <c r="A963" s="22"/>
      <c r="L963" s="22"/>
      <c r="N963" s="22"/>
      <c r="O963" s="22"/>
      <c r="P963" s="22"/>
      <c r="Q963" s="22"/>
      <c r="T963" s="22"/>
      <c r="U963" s="22"/>
      <c r="V963" s="22"/>
      <c r="W963" s="22"/>
      <c r="X963" s="22"/>
      <c r="Y963" s="22"/>
    </row>
    <row r="964">
      <c r="A964" s="22"/>
      <c r="L964" s="22"/>
      <c r="N964" s="22"/>
      <c r="O964" s="22"/>
      <c r="P964" s="22"/>
      <c r="Q964" s="22"/>
      <c r="T964" s="22"/>
      <c r="U964" s="22"/>
      <c r="V964" s="22"/>
      <c r="W964" s="22"/>
      <c r="X964" s="22"/>
      <c r="Y964" s="22"/>
    </row>
    <row r="965">
      <c r="A965" s="22"/>
      <c r="L965" s="22"/>
      <c r="N965" s="22"/>
      <c r="O965" s="22"/>
      <c r="P965" s="22"/>
      <c r="Q965" s="22"/>
      <c r="T965" s="22"/>
      <c r="U965" s="22"/>
      <c r="V965" s="22"/>
      <c r="W965" s="22"/>
      <c r="X965" s="22"/>
      <c r="Y965" s="22"/>
    </row>
    <row r="966">
      <c r="A966" s="22"/>
      <c r="L966" s="22"/>
      <c r="N966" s="22"/>
      <c r="O966" s="22"/>
      <c r="P966" s="22"/>
      <c r="Q966" s="22"/>
      <c r="T966" s="22"/>
      <c r="U966" s="22"/>
      <c r="V966" s="22"/>
      <c r="W966" s="22"/>
      <c r="X966" s="22"/>
      <c r="Y966" s="22"/>
    </row>
    <row r="967">
      <c r="A967" s="22"/>
      <c r="L967" s="22"/>
      <c r="N967" s="22"/>
      <c r="O967" s="22"/>
      <c r="P967" s="22"/>
      <c r="Q967" s="22"/>
      <c r="T967" s="22"/>
      <c r="U967" s="22"/>
      <c r="V967" s="22"/>
      <c r="W967" s="22"/>
      <c r="X967" s="22"/>
      <c r="Y967" s="22"/>
    </row>
    <row r="968">
      <c r="A968" s="22"/>
      <c r="L968" s="22"/>
      <c r="N968" s="22"/>
      <c r="O968" s="22"/>
      <c r="P968" s="22"/>
      <c r="Q968" s="22"/>
      <c r="T968" s="22"/>
      <c r="U968" s="22"/>
      <c r="V968" s="22"/>
      <c r="W968" s="22"/>
      <c r="X968" s="22"/>
      <c r="Y968" s="22"/>
    </row>
    <row r="969">
      <c r="A969" s="22"/>
      <c r="L969" s="22"/>
      <c r="N969" s="22"/>
      <c r="O969" s="22"/>
      <c r="P969" s="22"/>
      <c r="Q969" s="22"/>
      <c r="T969" s="22"/>
      <c r="U969" s="22"/>
      <c r="V969" s="22"/>
      <c r="W969" s="22"/>
      <c r="X969" s="22"/>
      <c r="Y969" s="22"/>
    </row>
    <row r="970">
      <c r="A970" s="22"/>
      <c r="L970" s="22"/>
      <c r="N970" s="22"/>
      <c r="O970" s="22"/>
      <c r="P970" s="22"/>
      <c r="Q970" s="22"/>
      <c r="T970" s="22"/>
      <c r="U970" s="22"/>
      <c r="V970" s="22"/>
      <c r="W970" s="22"/>
      <c r="X970" s="22"/>
      <c r="Y970" s="22"/>
    </row>
    <row r="971">
      <c r="A971" s="22"/>
      <c r="L971" s="22"/>
      <c r="N971" s="22"/>
      <c r="O971" s="22"/>
      <c r="P971" s="22"/>
      <c r="Q971" s="22"/>
      <c r="T971" s="22"/>
      <c r="U971" s="22"/>
      <c r="V971" s="22"/>
      <c r="W971" s="22"/>
      <c r="X971" s="22"/>
      <c r="Y971" s="22"/>
    </row>
    <row r="972">
      <c r="A972" s="22"/>
      <c r="L972" s="22"/>
      <c r="N972" s="22"/>
      <c r="O972" s="22"/>
      <c r="P972" s="22"/>
      <c r="Q972" s="22"/>
      <c r="T972" s="22"/>
      <c r="U972" s="22"/>
      <c r="V972" s="22"/>
      <c r="W972" s="22"/>
      <c r="X972" s="22"/>
      <c r="Y972" s="22"/>
    </row>
    <row r="973">
      <c r="A973" s="22"/>
      <c r="L973" s="22"/>
      <c r="N973" s="22"/>
      <c r="O973" s="22"/>
      <c r="P973" s="22"/>
      <c r="Q973" s="22"/>
      <c r="T973" s="22"/>
      <c r="U973" s="22"/>
      <c r="V973" s="22"/>
      <c r="W973" s="22"/>
      <c r="X973" s="22"/>
      <c r="Y973" s="22"/>
    </row>
    <row r="974">
      <c r="A974" s="22"/>
      <c r="L974" s="22"/>
      <c r="N974" s="22"/>
      <c r="O974" s="22"/>
      <c r="P974" s="22"/>
      <c r="Q974" s="22"/>
      <c r="T974" s="22"/>
      <c r="U974" s="22"/>
      <c r="V974" s="22"/>
      <c r="W974" s="22"/>
      <c r="X974" s="22"/>
      <c r="Y974" s="22"/>
    </row>
    <row r="975">
      <c r="A975" s="22"/>
      <c r="L975" s="22"/>
      <c r="N975" s="22"/>
      <c r="O975" s="22"/>
      <c r="P975" s="22"/>
      <c r="Q975" s="22"/>
      <c r="T975" s="22"/>
      <c r="U975" s="22"/>
      <c r="V975" s="22"/>
      <c r="W975" s="22"/>
      <c r="X975" s="22"/>
      <c r="Y975" s="22"/>
    </row>
    <row r="976">
      <c r="A976" s="22"/>
      <c r="L976" s="22"/>
      <c r="N976" s="22"/>
      <c r="O976" s="22"/>
      <c r="P976" s="22"/>
      <c r="Q976" s="22"/>
      <c r="T976" s="22"/>
      <c r="U976" s="22"/>
      <c r="V976" s="22"/>
      <c r="W976" s="22"/>
      <c r="X976" s="22"/>
      <c r="Y976" s="22"/>
    </row>
    <row r="977">
      <c r="A977" s="22"/>
      <c r="L977" s="22"/>
      <c r="N977" s="22"/>
      <c r="O977" s="22"/>
      <c r="P977" s="22"/>
      <c r="Q977" s="22"/>
      <c r="T977" s="22"/>
      <c r="U977" s="22"/>
      <c r="V977" s="22"/>
      <c r="W977" s="22"/>
      <c r="X977" s="22"/>
      <c r="Y977" s="22"/>
    </row>
    <row r="978">
      <c r="A978" s="22"/>
      <c r="L978" s="22"/>
      <c r="N978" s="22"/>
      <c r="O978" s="22"/>
      <c r="P978" s="22"/>
      <c r="Q978" s="22"/>
      <c r="T978" s="22"/>
      <c r="U978" s="22"/>
      <c r="V978" s="22"/>
      <c r="W978" s="22"/>
      <c r="X978" s="22"/>
      <c r="Y978" s="22"/>
    </row>
    <row r="979">
      <c r="A979" s="22"/>
      <c r="L979" s="22"/>
      <c r="N979" s="22"/>
      <c r="O979" s="22"/>
      <c r="P979" s="22"/>
      <c r="Q979" s="22"/>
      <c r="T979" s="22"/>
      <c r="U979" s="22"/>
      <c r="V979" s="22"/>
      <c r="W979" s="22"/>
      <c r="X979" s="22"/>
      <c r="Y979" s="22"/>
    </row>
    <row r="980">
      <c r="A980" s="22"/>
      <c r="L980" s="22"/>
      <c r="N980" s="22"/>
      <c r="O980" s="22"/>
      <c r="P980" s="22"/>
      <c r="Q980" s="22"/>
      <c r="T980" s="22"/>
      <c r="U980" s="22"/>
      <c r="V980" s="22"/>
      <c r="W980" s="22"/>
      <c r="X980" s="22"/>
      <c r="Y980" s="22"/>
    </row>
    <row r="981">
      <c r="A981" s="22"/>
      <c r="L981" s="22"/>
      <c r="N981" s="22"/>
      <c r="O981" s="22"/>
      <c r="P981" s="22"/>
      <c r="Q981" s="22"/>
      <c r="T981" s="22"/>
      <c r="U981" s="22"/>
      <c r="V981" s="22"/>
      <c r="W981" s="22"/>
      <c r="X981" s="22"/>
      <c r="Y981" s="22"/>
    </row>
    <row r="982">
      <c r="A982" s="22"/>
      <c r="L982" s="22"/>
      <c r="N982" s="22"/>
      <c r="O982" s="22"/>
      <c r="P982" s="22"/>
      <c r="Q982" s="22"/>
      <c r="T982" s="22"/>
      <c r="U982" s="22"/>
      <c r="V982" s="22"/>
      <c r="W982" s="22"/>
      <c r="X982" s="22"/>
      <c r="Y982" s="22"/>
    </row>
    <row r="983">
      <c r="A983" s="22"/>
      <c r="L983" s="22"/>
      <c r="N983" s="22"/>
      <c r="O983" s="22"/>
      <c r="P983" s="22"/>
      <c r="Q983" s="22"/>
      <c r="T983" s="22"/>
      <c r="U983" s="22"/>
      <c r="V983" s="22"/>
      <c r="W983" s="22"/>
      <c r="X983" s="22"/>
      <c r="Y983" s="22"/>
    </row>
    <row r="984">
      <c r="A984" s="22"/>
      <c r="L984" s="22"/>
      <c r="N984" s="22"/>
      <c r="O984" s="22"/>
      <c r="P984" s="22"/>
      <c r="Q984" s="22"/>
      <c r="T984" s="22"/>
      <c r="U984" s="22"/>
      <c r="V984" s="22"/>
      <c r="W984" s="22"/>
      <c r="X984" s="22"/>
      <c r="Y984" s="22"/>
    </row>
    <row r="985">
      <c r="A985" s="22"/>
      <c r="L985" s="22"/>
      <c r="N985" s="22"/>
      <c r="O985" s="22"/>
      <c r="P985" s="22"/>
      <c r="Q985" s="22"/>
      <c r="T985" s="22"/>
      <c r="U985" s="22"/>
      <c r="V985" s="22"/>
      <c r="W985" s="22"/>
      <c r="X985" s="22"/>
      <c r="Y985" s="22"/>
    </row>
    <row r="986">
      <c r="A986" s="22"/>
      <c r="L986" s="22"/>
      <c r="N986" s="22"/>
      <c r="O986" s="22"/>
      <c r="P986" s="22"/>
      <c r="Q986" s="22"/>
      <c r="T986" s="22"/>
      <c r="U986" s="22"/>
      <c r="V986" s="22"/>
      <c r="W986" s="22"/>
      <c r="X986" s="22"/>
      <c r="Y986" s="22"/>
    </row>
    <row r="987">
      <c r="A987" s="22"/>
      <c r="L987" s="22"/>
      <c r="N987" s="22"/>
      <c r="O987" s="22"/>
      <c r="P987" s="22"/>
      <c r="Q987" s="22"/>
      <c r="T987" s="22"/>
      <c r="U987" s="22"/>
      <c r="V987" s="22"/>
      <c r="W987" s="22"/>
      <c r="X987" s="22"/>
      <c r="Y987" s="22"/>
    </row>
    <row r="988">
      <c r="A988" s="22"/>
      <c r="L988" s="22"/>
      <c r="N988" s="22"/>
      <c r="O988" s="22"/>
      <c r="P988" s="22"/>
      <c r="Q988" s="22"/>
      <c r="T988" s="22"/>
      <c r="U988" s="22"/>
      <c r="V988" s="22"/>
      <c r="W988" s="22"/>
      <c r="X988" s="22"/>
      <c r="Y988" s="22"/>
    </row>
    <row r="989">
      <c r="A989" s="22"/>
      <c r="L989" s="22"/>
      <c r="N989" s="22"/>
      <c r="O989" s="22"/>
      <c r="P989" s="22"/>
      <c r="Q989" s="22"/>
      <c r="T989" s="22"/>
      <c r="U989" s="22"/>
      <c r="V989" s="22"/>
      <c r="W989" s="22"/>
      <c r="X989" s="22"/>
      <c r="Y989" s="22"/>
    </row>
    <row r="990">
      <c r="A990" s="22"/>
      <c r="L990" s="22"/>
      <c r="N990" s="22"/>
      <c r="O990" s="22"/>
      <c r="P990" s="22"/>
      <c r="Q990" s="22"/>
      <c r="T990" s="22"/>
      <c r="U990" s="22"/>
      <c r="V990" s="22"/>
      <c r="W990" s="22"/>
      <c r="X990" s="22"/>
      <c r="Y990" s="22"/>
    </row>
    <row r="991">
      <c r="A991" s="22"/>
      <c r="L991" s="22"/>
      <c r="N991" s="22"/>
      <c r="O991" s="22"/>
      <c r="P991" s="22"/>
      <c r="Q991" s="22"/>
      <c r="T991" s="22"/>
      <c r="U991" s="22"/>
      <c r="V991" s="22"/>
      <c r="W991" s="22"/>
      <c r="X991" s="22"/>
      <c r="Y991" s="22"/>
    </row>
    <row r="992">
      <c r="A992" s="22"/>
      <c r="L992" s="22"/>
      <c r="N992" s="22"/>
      <c r="O992" s="22"/>
      <c r="P992" s="22"/>
      <c r="Q992" s="22"/>
      <c r="T992" s="22"/>
      <c r="U992" s="22"/>
      <c r="V992" s="22"/>
      <c r="W992" s="22"/>
      <c r="X992" s="22"/>
      <c r="Y992" s="22"/>
    </row>
    <row r="993">
      <c r="A993" s="22"/>
      <c r="L993" s="22"/>
      <c r="N993" s="22"/>
      <c r="O993" s="22"/>
      <c r="P993" s="22"/>
      <c r="Q993" s="22"/>
      <c r="T993" s="22"/>
      <c r="U993" s="22"/>
      <c r="V993" s="22"/>
      <c r="W993" s="22"/>
      <c r="X993" s="22"/>
      <c r="Y993" s="22"/>
    </row>
    <row r="994">
      <c r="A994" s="22"/>
      <c r="L994" s="22"/>
      <c r="N994" s="22"/>
      <c r="O994" s="22"/>
      <c r="P994" s="22"/>
      <c r="Q994" s="22"/>
      <c r="T994" s="22"/>
      <c r="U994" s="22"/>
      <c r="V994" s="22"/>
      <c r="W994" s="22"/>
      <c r="X994" s="22"/>
      <c r="Y994" s="22"/>
    </row>
    <row r="995">
      <c r="A995" s="22"/>
      <c r="L995" s="22"/>
      <c r="N995" s="22"/>
      <c r="O995" s="22"/>
      <c r="P995" s="22"/>
      <c r="Q995" s="22"/>
      <c r="T995" s="22"/>
      <c r="U995" s="22"/>
      <c r="V995" s="22"/>
      <c r="W995" s="22"/>
      <c r="X995" s="22"/>
      <c r="Y995" s="22"/>
    </row>
    <row r="996">
      <c r="A996" s="22"/>
      <c r="L996" s="22"/>
      <c r="N996" s="22"/>
      <c r="O996" s="22"/>
      <c r="P996" s="22"/>
      <c r="Q996" s="22"/>
      <c r="T996" s="22"/>
      <c r="U996" s="22"/>
      <c r="V996" s="22"/>
      <c r="W996" s="22"/>
      <c r="X996" s="22"/>
      <c r="Y996" s="22"/>
    </row>
    <row r="997">
      <c r="A997" s="22"/>
      <c r="L997" s="22"/>
      <c r="N997" s="22"/>
      <c r="O997" s="22"/>
      <c r="P997" s="22"/>
      <c r="Q997" s="22"/>
      <c r="T997" s="22"/>
      <c r="U997" s="22"/>
      <c r="V997" s="22"/>
      <c r="W997" s="22"/>
      <c r="X997" s="22"/>
      <c r="Y997" s="22"/>
    </row>
    <row r="998">
      <c r="A998" s="22"/>
      <c r="L998" s="22"/>
      <c r="N998" s="22"/>
      <c r="O998" s="22"/>
      <c r="P998" s="22"/>
      <c r="Q998" s="22"/>
      <c r="T998" s="22"/>
      <c r="U998" s="22"/>
      <c r="V998" s="22"/>
      <c r="W998" s="22"/>
      <c r="X998" s="22"/>
      <c r="Y998" s="22"/>
    </row>
    <row r="999">
      <c r="A999" s="22"/>
      <c r="L999" s="22"/>
      <c r="N999" s="22"/>
      <c r="O999" s="22"/>
      <c r="P999" s="22"/>
      <c r="Q999" s="22"/>
      <c r="T999" s="22"/>
      <c r="U999" s="22"/>
      <c r="V999" s="22"/>
      <c r="W999" s="22"/>
      <c r="X999" s="22"/>
      <c r="Y999" s="22"/>
    </row>
  </sheetData>
  <conditionalFormatting sqref="A2:AF24">
    <cfRule type="expression" dxfId="6" priority="1">
      <formula>if($O2=False,TRUE,FALSE)</formula>
    </cfRule>
  </conditionalFormatting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</hyperlinks>
  <drawing r:id="rId2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2" width="11.11"/>
    <col customWidth="1" min="3" max="3" width="15.0"/>
    <col customWidth="1" min="4" max="4" width="5.56"/>
    <col customWidth="1" min="5" max="5" width="8.56"/>
    <col customWidth="1" min="6" max="6" width="8.0"/>
    <col customWidth="1" min="7" max="7" width="7.0"/>
    <col customWidth="1" min="8" max="8" width="23.78"/>
    <col customWidth="1" min="10" max="12" width="7.11"/>
    <col customWidth="1" min="13" max="13" width="28.22"/>
  </cols>
  <sheetData>
    <row r="1">
      <c r="A1" s="214"/>
      <c r="B1" s="216" t="s">
        <v>356</v>
      </c>
      <c r="C1" s="216" t="s">
        <v>362</v>
      </c>
      <c r="D1" s="217" t="s">
        <v>363</v>
      </c>
      <c r="E1" s="217" t="s">
        <v>364</v>
      </c>
      <c r="F1" s="219" t="s">
        <v>365</v>
      </c>
      <c r="G1" s="220" t="s">
        <v>368</v>
      </c>
      <c r="H1" s="220" t="s">
        <v>370</v>
      </c>
      <c r="I1" s="1" t="s">
        <v>278</v>
      </c>
      <c r="J1" s="221" t="s">
        <v>279</v>
      </c>
      <c r="K1" s="222" t="s">
        <v>281</v>
      </c>
      <c r="L1" s="223" t="s">
        <v>159</v>
      </c>
      <c r="M1" s="3" t="s">
        <v>372</v>
      </c>
    </row>
    <row r="2">
      <c r="A2" s="224"/>
      <c r="B2" s="225" t="s">
        <v>332</v>
      </c>
      <c r="C2" s="225" t="s">
        <v>374</v>
      </c>
      <c r="D2" s="226">
        <v>2.0</v>
      </c>
      <c r="E2" s="226">
        <v>31.0</v>
      </c>
      <c r="F2" s="227">
        <v>6.0</v>
      </c>
      <c r="G2" s="227">
        <f t="shared" ref="G2:G9" si="1">F2*D2</f>
        <v>12</v>
      </c>
      <c r="H2" s="228" t="s">
        <v>378</v>
      </c>
      <c r="I2" s="7" t="s">
        <v>325</v>
      </c>
      <c r="J2" s="229" t="b">
        <v>0</v>
      </c>
      <c r="K2" s="229" t="b">
        <v>0</v>
      </c>
      <c r="L2" s="229" t="b">
        <v>0</v>
      </c>
    </row>
    <row r="3">
      <c r="A3" s="224"/>
      <c r="B3" s="225"/>
      <c r="C3" s="225" t="s">
        <v>381</v>
      </c>
      <c r="D3" s="226">
        <v>2.0</v>
      </c>
      <c r="E3" s="226">
        <v>22.0</v>
      </c>
      <c r="F3" s="227">
        <v>10.0</v>
      </c>
      <c r="G3" s="227">
        <f t="shared" si="1"/>
        <v>20</v>
      </c>
      <c r="H3" s="228" t="s">
        <v>378</v>
      </c>
      <c r="I3" s="7" t="s">
        <v>325</v>
      </c>
      <c r="J3" s="229" t="b">
        <v>0</v>
      </c>
      <c r="K3" s="229" t="b">
        <v>0</v>
      </c>
      <c r="L3" s="229" t="b">
        <v>0</v>
      </c>
    </row>
    <row r="4">
      <c r="A4" s="224"/>
      <c r="B4" s="225"/>
      <c r="C4" s="225" t="s">
        <v>382</v>
      </c>
      <c r="D4" s="226">
        <v>2.0</v>
      </c>
      <c r="E4" s="226">
        <v>22.0</v>
      </c>
      <c r="F4" s="227">
        <v>10.0</v>
      </c>
      <c r="G4" s="227">
        <f t="shared" si="1"/>
        <v>20</v>
      </c>
      <c r="H4" s="228" t="s">
        <v>378</v>
      </c>
      <c r="I4" s="7" t="s">
        <v>325</v>
      </c>
      <c r="J4" s="229" t="b">
        <v>0</v>
      </c>
      <c r="K4" s="229" t="b">
        <v>0</v>
      </c>
      <c r="L4" s="229" t="b">
        <v>0</v>
      </c>
    </row>
    <row r="5">
      <c r="A5" s="224"/>
      <c r="B5" s="225"/>
      <c r="C5" s="225" t="s">
        <v>383</v>
      </c>
      <c r="D5" s="226">
        <v>2.0</v>
      </c>
      <c r="E5" s="226">
        <v>21.0</v>
      </c>
      <c r="F5" s="227">
        <v>10.0</v>
      </c>
      <c r="G5" s="227">
        <f t="shared" si="1"/>
        <v>20</v>
      </c>
      <c r="H5" s="228" t="s">
        <v>378</v>
      </c>
      <c r="I5" s="7" t="s">
        <v>325</v>
      </c>
      <c r="J5" s="232" t="b">
        <v>0</v>
      </c>
      <c r="K5" s="229" t="b">
        <v>0</v>
      </c>
      <c r="L5" s="229" t="b">
        <v>0</v>
      </c>
    </row>
    <row r="6">
      <c r="A6" s="224"/>
      <c r="B6" s="225"/>
      <c r="C6" s="225" t="s">
        <v>386</v>
      </c>
      <c r="D6" s="226">
        <v>2.0</v>
      </c>
      <c r="E6" s="226">
        <v>21.0</v>
      </c>
      <c r="F6" s="227">
        <v>3.0</v>
      </c>
      <c r="G6" s="227">
        <f t="shared" si="1"/>
        <v>6</v>
      </c>
      <c r="H6" s="228" t="s">
        <v>378</v>
      </c>
      <c r="I6" s="7" t="s">
        <v>325</v>
      </c>
      <c r="J6" s="229" t="b">
        <v>0</v>
      </c>
      <c r="K6" s="229" t="b">
        <v>0</v>
      </c>
      <c r="L6" s="229" t="b">
        <v>0</v>
      </c>
    </row>
    <row r="7">
      <c r="A7" s="224"/>
      <c r="B7" s="225"/>
      <c r="C7" s="225" t="s">
        <v>388</v>
      </c>
      <c r="D7" s="226">
        <v>2.0</v>
      </c>
      <c r="E7" s="226">
        <v>26.0</v>
      </c>
      <c r="F7" s="227">
        <v>3.0</v>
      </c>
      <c r="G7" s="227">
        <f t="shared" si="1"/>
        <v>6</v>
      </c>
      <c r="H7" s="228" t="s">
        <v>378</v>
      </c>
      <c r="I7" s="7" t="s">
        <v>325</v>
      </c>
      <c r="J7" s="229" t="b">
        <v>0</v>
      </c>
      <c r="K7" s="229" t="b">
        <v>0</v>
      </c>
      <c r="L7" s="229" t="b">
        <v>0</v>
      </c>
    </row>
    <row r="8">
      <c r="A8" s="224"/>
      <c r="B8" s="225"/>
      <c r="C8" s="225" t="s">
        <v>391</v>
      </c>
      <c r="D8" s="226">
        <v>3.0</v>
      </c>
      <c r="E8" s="226">
        <v>50.0</v>
      </c>
      <c r="F8" s="227">
        <v>9.0</v>
      </c>
      <c r="G8" s="227">
        <f t="shared" si="1"/>
        <v>27</v>
      </c>
      <c r="H8" s="228" t="s">
        <v>378</v>
      </c>
      <c r="I8" s="7" t="s">
        <v>325</v>
      </c>
      <c r="J8" s="229" t="b">
        <v>0</v>
      </c>
      <c r="K8" s="229" t="b">
        <v>0</v>
      </c>
      <c r="L8" s="229" t="b">
        <v>0</v>
      </c>
    </row>
    <row r="9">
      <c r="A9" s="224"/>
      <c r="B9" s="234"/>
      <c r="C9" s="234" t="s">
        <v>395</v>
      </c>
      <c r="D9" s="235">
        <v>2.0</v>
      </c>
      <c r="E9" s="235">
        <v>19.0</v>
      </c>
      <c r="F9" s="227">
        <v>5.0</v>
      </c>
      <c r="G9" s="227">
        <f t="shared" si="1"/>
        <v>10</v>
      </c>
      <c r="H9" s="228" t="s">
        <v>378</v>
      </c>
      <c r="I9" s="7" t="s">
        <v>325</v>
      </c>
      <c r="J9" s="229" t="b">
        <v>0</v>
      </c>
      <c r="K9" s="229" t="b">
        <v>0</v>
      </c>
      <c r="L9" s="229" t="b">
        <v>0</v>
      </c>
    </row>
    <row r="10">
      <c r="A10" s="236"/>
      <c r="B10" s="236" t="s">
        <v>398</v>
      </c>
      <c r="C10" s="238">
        <v>8.0</v>
      </c>
      <c r="D10" s="239">
        <v>17.0</v>
      </c>
      <c r="E10" s="239">
        <v>212.0</v>
      </c>
      <c r="F10" s="240">
        <f t="shared" ref="F10:G10" si="2">SUM(F2:F9)</f>
        <v>56</v>
      </c>
      <c r="G10" s="240">
        <f t="shared" si="2"/>
        <v>121</v>
      </c>
      <c r="H10" s="240"/>
      <c r="I10" s="7" t="s">
        <v>401</v>
      </c>
      <c r="J10" s="232" t="b">
        <v>0</v>
      </c>
      <c r="K10" s="229" t="b">
        <v>0</v>
      </c>
      <c r="L10" s="229" t="b">
        <v>0</v>
      </c>
    </row>
    <row r="11">
      <c r="A11" s="241"/>
      <c r="B11" s="241"/>
      <c r="C11" s="241"/>
      <c r="D11" s="241"/>
      <c r="E11" s="241"/>
      <c r="F11" s="186"/>
      <c r="G11" s="186"/>
      <c r="I11" s="7" t="s">
        <v>401</v>
      </c>
      <c r="J11" s="229" t="b">
        <v>0</v>
      </c>
      <c r="K11" s="229" t="b">
        <v>0</v>
      </c>
      <c r="L11" s="229" t="b">
        <v>0</v>
      </c>
    </row>
    <row r="12">
      <c r="A12" s="224"/>
      <c r="B12" s="225" t="s">
        <v>355</v>
      </c>
      <c r="C12" s="225" t="s">
        <v>402</v>
      </c>
      <c r="D12" s="226">
        <v>51.0</v>
      </c>
      <c r="E12" s="226">
        <v>386.0</v>
      </c>
      <c r="F12" s="227">
        <v>113436.0</v>
      </c>
      <c r="G12" s="227">
        <f t="shared" ref="G12:G19" si="3">F12*D12</f>
        <v>5785236</v>
      </c>
      <c r="H12" s="228" t="s">
        <v>405</v>
      </c>
      <c r="I12" s="7" t="s">
        <v>311</v>
      </c>
      <c r="J12" s="232" t="b">
        <v>1</v>
      </c>
      <c r="K12" s="232" t="b">
        <v>1</v>
      </c>
      <c r="L12" s="232" t="b">
        <v>1</v>
      </c>
    </row>
    <row r="13">
      <c r="A13" s="224"/>
      <c r="B13" s="225"/>
      <c r="C13" s="225" t="s">
        <v>406</v>
      </c>
      <c r="D13" s="226">
        <v>2.0</v>
      </c>
      <c r="E13" s="226">
        <v>9.0</v>
      </c>
      <c r="F13" s="227">
        <v>1.0</v>
      </c>
      <c r="G13" s="227">
        <f t="shared" si="3"/>
        <v>2</v>
      </c>
      <c r="H13" s="228" t="s">
        <v>407</v>
      </c>
      <c r="I13" s="7" t="s">
        <v>311</v>
      </c>
      <c r="J13" s="229" t="b">
        <v>0</v>
      </c>
      <c r="K13" s="229" t="b">
        <v>0</v>
      </c>
      <c r="L13" s="229" t="b">
        <v>0</v>
      </c>
    </row>
    <row r="14">
      <c r="A14" s="224"/>
      <c r="B14" s="225"/>
      <c r="C14" s="225" t="s">
        <v>121</v>
      </c>
      <c r="D14" s="226">
        <v>43.0</v>
      </c>
      <c r="E14" s="226">
        <v>342.0</v>
      </c>
      <c r="F14" s="227">
        <v>28985.0</v>
      </c>
      <c r="G14" s="227">
        <f t="shared" si="3"/>
        <v>1246355</v>
      </c>
      <c r="H14" s="228" t="s">
        <v>408</v>
      </c>
      <c r="I14" s="7" t="s">
        <v>311</v>
      </c>
      <c r="J14" s="232" t="b">
        <v>1</v>
      </c>
      <c r="K14" s="232" t="b">
        <v>1</v>
      </c>
      <c r="L14" s="232" t="b">
        <v>1</v>
      </c>
      <c r="M14" s="10"/>
    </row>
    <row r="15">
      <c r="A15" s="224"/>
      <c r="B15" s="225"/>
      <c r="C15" s="225" t="s">
        <v>409</v>
      </c>
      <c r="D15" s="226">
        <v>2.0</v>
      </c>
      <c r="E15" s="226">
        <v>9.0</v>
      </c>
      <c r="F15" s="227">
        <v>1.0</v>
      </c>
      <c r="G15" s="227">
        <f t="shared" si="3"/>
        <v>2</v>
      </c>
      <c r="H15" s="228" t="s">
        <v>407</v>
      </c>
      <c r="I15" s="7" t="s">
        <v>311</v>
      </c>
      <c r="J15" s="229" t="b">
        <v>0</v>
      </c>
      <c r="K15" s="229" t="b">
        <v>0</v>
      </c>
      <c r="L15" s="229" t="b">
        <v>0</v>
      </c>
    </row>
    <row r="16">
      <c r="A16" s="224"/>
      <c r="B16" s="225"/>
      <c r="C16" s="225" t="s">
        <v>412</v>
      </c>
      <c r="D16" s="226">
        <v>2.0</v>
      </c>
      <c r="E16" s="226">
        <v>9.0</v>
      </c>
      <c r="F16" s="227">
        <v>1.0</v>
      </c>
      <c r="G16" s="227">
        <f t="shared" si="3"/>
        <v>2</v>
      </c>
      <c r="H16" s="245"/>
      <c r="I16" s="7" t="s">
        <v>311</v>
      </c>
      <c r="J16" s="232" t="b">
        <v>0</v>
      </c>
      <c r="K16" s="232" t="b">
        <v>0</v>
      </c>
      <c r="L16" s="232" t="b">
        <v>0</v>
      </c>
    </row>
    <row r="17">
      <c r="A17" s="224"/>
      <c r="B17" s="225"/>
      <c r="C17" s="225" t="s">
        <v>415</v>
      </c>
      <c r="D17" s="226">
        <v>82.0</v>
      </c>
      <c r="E17" s="226">
        <v>722.0</v>
      </c>
      <c r="F17" s="227">
        <v>169301.0</v>
      </c>
      <c r="G17" s="227">
        <f t="shared" si="3"/>
        <v>13882682</v>
      </c>
      <c r="H17" s="228" t="s">
        <v>416</v>
      </c>
      <c r="I17" s="7" t="s">
        <v>311</v>
      </c>
      <c r="J17" s="232" t="b">
        <v>1</v>
      </c>
      <c r="K17" s="232" t="b">
        <v>1</v>
      </c>
      <c r="L17" s="232" t="b">
        <v>1</v>
      </c>
    </row>
    <row r="18">
      <c r="A18" s="224"/>
      <c r="B18" s="225"/>
      <c r="C18" s="225" t="s">
        <v>417</v>
      </c>
      <c r="D18" s="226">
        <v>39.0</v>
      </c>
      <c r="E18" s="226">
        <v>180.0</v>
      </c>
      <c r="F18" s="227">
        <v>167798.0</v>
      </c>
      <c r="G18" s="227">
        <f t="shared" si="3"/>
        <v>6544122</v>
      </c>
      <c r="H18" s="228" t="s">
        <v>418</v>
      </c>
      <c r="I18" s="7" t="s">
        <v>311</v>
      </c>
      <c r="J18" s="232" t="b">
        <v>1</v>
      </c>
      <c r="K18" s="232" t="b">
        <v>1</v>
      </c>
      <c r="L18" s="232" t="b">
        <v>1</v>
      </c>
      <c r="M18" s="10"/>
    </row>
    <row r="19">
      <c r="A19" s="224"/>
      <c r="B19" s="234"/>
      <c r="C19" s="234" t="s">
        <v>419</v>
      </c>
      <c r="D19" s="235">
        <v>2.0</v>
      </c>
      <c r="E19" s="235">
        <v>9.0</v>
      </c>
      <c r="F19" s="227">
        <v>1.0</v>
      </c>
      <c r="G19" s="227">
        <f t="shared" si="3"/>
        <v>2</v>
      </c>
      <c r="H19" s="245"/>
      <c r="I19" s="7" t="s">
        <v>311</v>
      </c>
      <c r="J19" s="229" t="b">
        <v>0</v>
      </c>
      <c r="K19" s="229" t="b">
        <v>0</v>
      </c>
      <c r="L19" s="229" t="b">
        <v>0</v>
      </c>
    </row>
    <row r="20">
      <c r="A20" s="236"/>
      <c r="B20" s="236" t="s">
        <v>421</v>
      </c>
      <c r="C20" s="238">
        <v>8.0</v>
      </c>
      <c r="D20" s="239">
        <v>223.0</v>
      </c>
      <c r="E20" s="239">
        <v>1666.0</v>
      </c>
      <c r="F20" s="240">
        <f t="shared" ref="F20:G20" si="4">sum(F12:F19)</f>
        <v>479524</v>
      </c>
      <c r="G20" s="240">
        <f t="shared" si="4"/>
        <v>27458403</v>
      </c>
      <c r="H20" s="240"/>
      <c r="I20" s="7" t="s">
        <v>401</v>
      </c>
      <c r="J20" s="229" t="b">
        <v>0</v>
      </c>
      <c r="K20" s="229" t="b">
        <v>0</v>
      </c>
      <c r="L20" s="229" t="b">
        <v>0</v>
      </c>
    </row>
    <row r="21">
      <c r="A21" s="241"/>
      <c r="B21" s="241"/>
      <c r="C21" s="241"/>
      <c r="D21" s="241"/>
      <c r="E21" s="241"/>
      <c r="F21" s="186"/>
      <c r="G21" s="186"/>
      <c r="I21" s="7" t="s">
        <v>401</v>
      </c>
      <c r="J21" s="229" t="b">
        <v>0</v>
      </c>
      <c r="K21" s="229" t="b">
        <v>0</v>
      </c>
      <c r="L21" s="229" t="b">
        <v>0</v>
      </c>
    </row>
    <row r="22">
      <c r="A22" s="224"/>
      <c r="B22" s="234" t="s">
        <v>422</v>
      </c>
      <c r="C22" s="234" t="s">
        <v>123</v>
      </c>
      <c r="D22" s="235">
        <v>4.0</v>
      </c>
      <c r="E22" s="235">
        <v>40.0</v>
      </c>
      <c r="F22" s="227">
        <v>84.0</v>
      </c>
      <c r="G22" s="227">
        <f>F22*D22</f>
        <v>336</v>
      </c>
      <c r="H22" s="228" t="s">
        <v>423</v>
      </c>
      <c r="I22" s="7" t="s">
        <v>325</v>
      </c>
      <c r="J22" s="229" t="b">
        <v>0</v>
      </c>
      <c r="K22" s="229" t="b">
        <v>0</v>
      </c>
      <c r="L22" s="229" t="b">
        <v>0</v>
      </c>
    </row>
    <row r="23">
      <c r="A23" s="236"/>
      <c r="B23" s="236" t="s">
        <v>424</v>
      </c>
      <c r="C23" s="238">
        <v>1.0</v>
      </c>
      <c r="D23" s="239">
        <v>4.0</v>
      </c>
      <c r="E23" s="239">
        <v>40.0</v>
      </c>
      <c r="F23" s="240">
        <f t="shared" ref="F23:G23" si="5">F22</f>
        <v>84</v>
      </c>
      <c r="G23" s="240">
        <f t="shared" si="5"/>
        <v>336</v>
      </c>
      <c r="H23" s="240"/>
      <c r="I23" s="7" t="s">
        <v>401</v>
      </c>
      <c r="J23" s="229" t="b">
        <v>0</v>
      </c>
      <c r="K23" s="229" t="b">
        <v>0</v>
      </c>
      <c r="L23" s="229" t="b">
        <v>0</v>
      </c>
    </row>
    <row r="24">
      <c r="A24" s="241"/>
      <c r="B24" s="241"/>
      <c r="C24" s="241"/>
      <c r="D24" s="241"/>
      <c r="E24" s="241"/>
      <c r="F24" s="186"/>
      <c r="G24" s="186"/>
      <c r="I24" s="7" t="s">
        <v>401</v>
      </c>
      <c r="J24" s="229" t="b">
        <v>0</v>
      </c>
      <c r="K24" s="229" t="b">
        <v>0</v>
      </c>
      <c r="L24" s="229" t="b">
        <v>0</v>
      </c>
    </row>
    <row r="25">
      <c r="A25" s="224"/>
      <c r="B25" s="225" t="s">
        <v>335</v>
      </c>
      <c r="C25" s="225" t="s">
        <v>427</v>
      </c>
      <c r="D25" s="226">
        <v>2.0</v>
      </c>
      <c r="E25" s="226">
        <v>11.0</v>
      </c>
      <c r="F25" s="227">
        <v>2.0</v>
      </c>
      <c r="G25" s="227">
        <f t="shared" ref="G25:G28" si="6">F25*D25</f>
        <v>4</v>
      </c>
      <c r="H25" s="228" t="s">
        <v>336</v>
      </c>
      <c r="I25" s="7" t="s">
        <v>325</v>
      </c>
      <c r="J25" s="229" t="b">
        <v>0</v>
      </c>
      <c r="K25" s="229" t="b">
        <v>0</v>
      </c>
      <c r="L25" s="229" t="b">
        <v>0</v>
      </c>
    </row>
    <row r="26">
      <c r="A26" s="224"/>
      <c r="B26" s="225"/>
      <c r="C26" s="225" t="s">
        <v>428</v>
      </c>
      <c r="D26" s="226">
        <v>2.0</v>
      </c>
      <c r="E26" s="226">
        <v>42.0</v>
      </c>
      <c r="F26" s="227">
        <v>14.0</v>
      </c>
      <c r="G26" s="227">
        <f t="shared" si="6"/>
        <v>28</v>
      </c>
      <c r="H26" s="228" t="s">
        <v>336</v>
      </c>
      <c r="I26" s="7" t="s">
        <v>325</v>
      </c>
      <c r="J26" s="229" t="b">
        <v>0</v>
      </c>
      <c r="K26" s="229" t="b">
        <v>0</v>
      </c>
      <c r="L26" s="229" t="b">
        <v>0</v>
      </c>
    </row>
    <row r="27">
      <c r="A27" s="224"/>
      <c r="B27" s="234"/>
      <c r="C27" s="234" t="s">
        <v>429</v>
      </c>
      <c r="D27" s="235">
        <v>2.0</v>
      </c>
      <c r="E27" s="235">
        <v>16.0</v>
      </c>
      <c r="F27" s="227">
        <v>4.0</v>
      </c>
      <c r="G27" s="227">
        <f t="shared" si="6"/>
        <v>8</v>
      </c>
      <c r="H27" s="228" t="s">
        <v>336</v>
      </c>
      <c r="I27" s="7" t="s">
        <v>325</v>
      </c>
      <c r="J27" s="229" t="b">
        <v>0</v>
      </c>
      <c r="K27" s="229" t="b">
        <v>0</v>
      </c>
      <c r="L27" s="229" t="b">
        <v>0</v>
      </c>
    </row>
    <row r="28">
      <c r="A28" s="236"/>
      <c r="B28" s="236" t="s">
        <v>430</v>
      </c>
      <c r="C28" s="238">
        <v>3.0</v>
      </c>
      <c r="D28" s="239">
        <v>6.0</v>
      </c>
      <c r="E28" s="239">
        <v>69.0</v>
      </c>
      <c r="F28" s="240">
        <f>sum(F25:F27)</f>
        <v>20</v>
      </c>
      <c r="G28" s="240">
        <f t="shared" si="6"/>
        <v>120</v>
      </c>
      <c r="H28" s="240"/>
      <c r="I28" s="7" t="s">
        <v>401</v>
      </c>
      <c r="J28" s="229" t="b">
        <v>0</v>
      </c>
      <c r="K28" s="229" t="b">
        <v>0</v>
      </c>
      <c r="L28" s="229" t="b">
        <v>0</v>
      </c>
    </row>
    <row r="29">
      <c r="A29" s="241"/>
      <c r="B29" s="241"/>
      <c r="C29" s="241"/>
      <c r="D29" s="241"/>
      <c r="E29" s="241"/>
      <c r="F29" s="186"/>
      <c r="G29" s="186"/>
      <c r="I29" s="7" t="s">
        <v>401</v>
      </c>
      <c r="J29" s="229" t="b">
        <v>0</v>
      </c>
      <c r="K29" s="229" t="b">
        <v>0</v>
      </c>
      <c r="L29" s="229" t="b">
        <v>0</v>
      </c>
    </row>
    <row r="30">
      <c r="A30" s="224"/>
      <c r="B30" s="225" t="s">
        <v>432</v>
      </c>
      <c r="C30" s="225" t="s">
        <v>433</v>
      </c>
      <c r="D30" s="226">
        <v>2.0</v>
      </c>
      <c r="E30" s="226">
        <v>20.0</v>
      </c>
      <c r="F30" s="227">
        <v>4.0</v>
      </c>
      <c r="G30" s="227">
        <f t="shared" ref="G30:G32" si="7">F30*D30</f>
        <v>8</v>
      </c>
      <c r="H30" s="228" t="s">
        <v>336</v>
      </c>
      <c r="I30" s="7" t="s">
        <v>325</v>
      </c>
      <c r="J30" s="229" t="b">
        <v>0</v>
      </c>
      <c r="K30" s="229" t="b">
        <v>0</v>
      </c>
      <c r="L30" s="229" t="b">
        <v>0</v>
      </c>
    </row>
    <row r="31">
      <c r="A31" s="224"/>
      <c r="B31" s="225"/>
      <c r="C31" s="225" t="s">
        <v>434</v>
      </c>
      <c r="D31" s="226">
        <v>2.0</v>
      </c>
      <c r="E31" s="226">
        <v>20.0</v>
      </c>
      <c r="F31" s="227">
        <v>2.0</v>
      </c>
      <c r="G31" s="227">
        <f t="shared" si="7"/>
        <v>4</v>
      </c>
      <c r="H31" s="228" t="s">
        <v>336</v>
      </c>
      <c r="I31" s="7" t="s">
        <v>325</v>
      </c>
      <c r="J31" s="229" t="b">
        <v>0</v>
      </c>
      <c r="K31" s="229" t="b">
        <v>0</v>
      </c>
      <c r="L31" s="229" t="b">
        <v>0</v>
      </c>
    </row>
    <row r="32">
      <c r="A32" s="224"/>
      <c r="B32" s="234"/>
      <c r="C32" s="234" t="s">
        <v>435</v>
      </c>
      <c r="D32" s="235">
        <v>2.0</v>
      </c>
      <c r="E32" s="235">
        <v>20.0</v>
      </c>
      <c r="F32" s="227">
        <v>14.0</v>
      </c>
      <c r="G32" s="227">
        <f t="shared" si="7"/>
        <v>28</v>
      </c>
      <c r="H32" s="228" t="s">
        <v>336</v>
      </c>
      <c r="I32" s="7" t="s">
        <v>325</v>
      </c>
      <c r="J32" s="229" t="b">
        <v>0</v>
      </c>
      <c r="K32" s="229" t="b">
        <v>0</v>
      </c>
      <c r="L32" s="229" t="b">
        <v>0</v>
      </c>
    </row>
    <row r="33">
      <c r="A33" s="236"/>
      <c r="B33" s="236" t="s">
        <v>437</v>
      </c>
      <c r="C33" s="238">
        <v>3.0</v>
      </c>
      <c r="D33" s="239">
        <v>6.0</v>
      </c>
      <c r="E33" s="239">
        <v>60.0</v>
      </c>
      <c r="F33" s="240">
        <f t="shared" ref="F33:G33" si="8">sum(F30:F32)</f>
        <v>20</v>
      </c>
      <c r="G33" s="240">
        <f t="shared" si="8"/>
        <v>40</v>
      </c>
      <c r="H33" s="240"/>
      <c r="I33" s="7" t="s">
        <v>401</v>
      </c>
      <c r="J33" s="229" t="b">
        <v>0</v>
      </c>
      <c r="K33" s="229" t="b">
        <v>0</v>
      </c>
      <c r="L33" s="229" t="b">
        <v>0</v>
      </c>
    </row>
    <row r="34">
      <c r="A34" s="241"/>
      <c r="B34" s="241"/>
      <c r="C34" s="241"/>
      <c r="D34" s="241"/>
      <c r="E34" s="241"/>
      <c r="F34" s="186"/>
      <c r="G34" s="186"/>
      <c r="I34" s="7" t="s">
        <v>401</v>
      </c>
      <c r="J34" s="229" t="b">
        <v>0</v>
      </c>
      <c r="K34" s="229" t="b">
        <v>0</v>
      </c>
      <c r="L34" s="229" t="b">
        <v>0</v>
      </c>
    </row>
    <row r="35">
      <c r="A35" s="224"/>
      <c r="B35" s="225" t="s">
        <v>403</v>
      </c>
      <c r="C35" s="225" t="s">
        <v>439</v>
      </c>
      <c r="D35" s="226">
        <v>2.0</v>
      </c>
      <c r="E35" s="226">
        <v>61.0</v>
      </c>
      <c r="F35" s="227">
        <v>5.0</v>
      </c>
      <c r="G35" s="227">
        <f t="shared" ref="G35:G39" si="9">F35*D35</f>
        <v>10</v>
      </c>
      <c r="H35" s="228" t="s">
        <v>440</v>
      </c>
      <c r="I35" s="7" t="s">
        <v>325</v>
      </c>
      <c r="J35" s="229" t="b">
        <v>0</v>
      </c>
      <c r="K35" s="229" t="b">
        <v>0</v>
      </c>
      <c r="L35" s="229" t="b">
        <v>0</v>
      </c>
    </row>
    <row r="36">
      <c r="A36" s="224"/>
      <c r="B36" s="225"/>
      <c r="C36" s="225" t="s">
        <v>443</v>
      </c>
      <c r="D36" s="226">
        <v>2.0</v>
      </c>
      <c r="E36" s="226">
        <v>31.0</v>
      </c>
      <c r="F36" s="227">
        <v>29.0</v>
      </c>
      <c r="G36" s="227">
        <f t="shared" si="9"/>
        <v>58</v>
      </c>
      <c r="H36" s="228" t="s">
        <v>444</v>
      </c>
      <c r="I36" s="7" t="s">
        <v>325</v>
      </c>
      <c r="J36" s="229" t="b">
        <v>0</v>
      </c>
      <c r="K36" s="229" t="b">
        <v>0</v>
      </c>
      <c r="L36" s="229" t="b">
        <v>0</v>
      </c>
    </row>
    <row r="37">
      <c r="A37" s="224"/>
      <c r="B37" s="225"/>
      <c r="C37" s="225" t="s">
        <v>445</v>
      </c>
      <c r="D37" s="226">
        <v>2.0</v>
      </c>
      <c r="E37" s="226">
        <v>51.0</v>
      </c>
      <c r="F37" s="227">
        <v>4.0</v>
      </c>
      <c r="G37" s="227">
        <f t="shared" si="9"/>
        <v>8</v>
      </c>
      <c r="H37" s="228" t="s">
        <v>448</v>
      </c>
      <c r="I37" s="7" t="s">
        <v>325</v>
      </c>
      <c r="J37" s="229" t="b">
        <v>0</v>
      </c>
      <c r="K37" s="229" t="b">
        <v>0</v>
      </c>
      <c r="L37" s="229" t="b">
        <v>0</v>
      </c>
    </row>
    <row r="38">
      <c r="A38" s="224"/>
      <c r="B38" s="225"/>
      <c r="C38" s="225" t="s">
        <v>449</v>
      </c>
      <c r="D38" s="226">
        <v>2.0</v>
      </c>
      <c r="E38" s="226">
        <v>51.0</v>
      </c>
      <c r="F38" s="227">
        <v>9.0</v>
      </c>
      <c r="G38" s="227">
        <f t="shared" si="9"/>
        <v>18</v>
      </c>
      <c r="H38" s="228" t="s">
        <v>448</v>
      </c>
      <c r="I38" s="7" t="s">
        <v>325</v>
      </c>
      <c r="J38" s="229" t="b">
        <v>0</v>
      </c>
      <c r="K38" s="229" t="b">
        <v>0</v>
      </c>
      <c r="L38" s="229" t="b">
        <v>0</v>
      </c>
    </row>
    <row r="39">
      <c r="A39" s="224"/>
      <c r="B39" s="234"/>
      <c r="C39" s="234" t="s">
        <v>451</v>
      </c>
      <c r="D39" s="235">
        <v>3.0</v>
      </c>
      <c r="E39" s="235">
        <v>81.0</v>
      </c>
      <c r="F39" s="227">
        <v>28.0</v>
      </c>
      <c r="G39" s="227">
        <f t="shared" si="9"/>
        <v>84</v>
      </c>
      <c r="H39" s="228" t="s">
        <v>448</v>
      </c>
      <c r="I39" s="7" t="s">
        <v>325</v>
      </c>
      <c r="J39" s="229" t="b">
        <v>0</v>
      </c>
      <c r="K39" s="229" t="b">
        <v>0</v>
      </c>
      <c r="L39" s="229" t="b">
        <v>0</v>
      </c>
    </row>
    <row r="40">
      <c r="A40" s="236"/>
      <c r="B40" s="236" t="s">
        <v>452</v>
      </c>
      <c r="C40" s="238">
        <v>5.0</v>
      </c>
      <c r="D40" s="239">
        <v>11.0</v>
      </c>
      <c r="E40" s="239">
        <v>275.0</v>
      </c>
      <c r="F40" s="240">
        <f t="shared" ref="F40:G40" si="10">Sum(F35:F39)</f>
        <v>75</v>
      </c>
      <c r="G40" s="240">
        <f t="shared" si="10"/>
        <v>178</v>
      </c>
      <c r="H40" s="240"/>
      <c r="I40" s="7" t="s">
        <v>401</v>
      </c>
      <c r="J40" s="229" t="b">
        <v>0</v>
      </c>
      <c r="K40" s="229" t="b">
        <v>0</v>
      </c>
      <c r="L40" s="229" t="b">
        <v>0</v>
      </c>
    </row>
    <row r="41">
      <c r="A41" s="241"/>
      <c r="B41" s="241"/>
      <c r="C41" s="241"/>
      <c r="D41" s="241"/>
      <c r="E41" s="241"/>
      <c r="F41" s="186"/>
      <c r="G41" s="186"/>
      <c r="I41" s="7" t="s">
        <v>401</v>
      </c>
      <c r="J41" s="229" t="b">
        <v>0</v>
      </c>
      <c r="K41" s="229" t="b">
        <v>0</v>
      </c>
      <c r="L41" s="229" t="b">
        <v>0</v>
      </c>
    </row>
    <row r="42">
      <c r="A42" s="224"/>
      <c r="B42" s="234" t="s">
        <v>379</v>
      </c>
      <c r="C42" s="234" t="s">
        <v>456</v>
      </c>
      <c r="D42" s="235">
        <v>40.0</v>
      </c>
      <c r="E42" s="235">
        <v>400.0</v>
      </c>
      <c r="F42" s="227">
        <v>32587.0</v>
      </c>
      <c r="G42" s="227">
        <f>F42*D42</f>
        <v>1303480</v>
      </c>
      <c r="H42" s="228" t="s">
        <v>459</v>
      </c>
      <c r="I42" s="7" t="s">
        <v>311</v>
      </c>
      <c r="J42" s="229" t="b">
        <v>0</v>
      </c>
      <c r="K42" s="229" t="b">
        <v>0</v>
      </c>
      <c r="L42" s="229" t="b">
        <v>0</v>
      </c>
    </row>
    <row r="43">
      <c r="A43" s="236"/>
      <c r="B43" s="236" t="s">
        <v>460</v>
      </c>
      <c r="C43" s="238">
        <v>1.0</v>
      </c>
      <c r="D43" s="239">
        <v>40.0</v>
      </c>
      <c r="E43" s="239">
        <v>400.0</v>
      </c>
      <c r="F43" s="240">
        <f t="shared" ref="F43:G43" si="11">F42</f>
        <v>32587</v>
      </c>
      <c r="G43" s="240">
        <f t="shared" si="11"/>
        <v>1303480</v>
      </c>
      <c r="H43" s="240"/>
      <c r="I43" s="7" t="s">
        <v>401</v>
      </c>
      <c r="J43" s="229" t="b">
        <v>0</v>
      </c>
      <c r="K43" s="229" t="b">
        <v>0</v>
      </c>
      <c r="L43" s="229" t="b">
        <v>0</v>
      </c>
    </row>
    <row r="44">
      <c r="A44" s="241"/>
      <c r="B44" s="241"/>
      <c r="C44" s="241"/>
      <c r="D44" s="241"/>
      <c r="E44" s="241"/>
      <c r="F44" s="186"/>
      <c r="G44" s="186"/>
      <c r="I44" s="7" t="s">
        <v>401</v>
      </c>
      <c r="J44" s="229" t="b">
        <v>0</v>
      </c>
      <c r="K44" s="229" t="b">
        <v>0</v>
      </c>
      <c r="L44" s="229" t="b">
        <v>0</v>
      </c>
    </row>
    <row r="45">
      <c r="A45" s="224"/>
      <c r="B45" s="225" t="s">
        <v>329</v>
      </c>
      <c r="C45" s="225" t="s">
        <v>462</v>
      </c>
      <c r="D45" s="226">
        <v>3.0</v>
      </c>
      <c r="E45" s="226">
        <v>66.0</v>
      </c>
      <c r="F45" s="227">
        <v>3.0</v>
      </c>
      <c r="G45" s="227">
        <f t="shared" ref="G45:G72" si="12">F45*D45</f>
        <v>9</v>
      </c>
      <c r="H45" s="245"/>
      <c r="I45" s="7" t="s">
        <v>325</v>
      </c>
      <c r="J45" s="229" t="b">
        <v>0</v>
      </c>
      <c r="K45" s="229" t="b">
        <v>0</v>
      </c>
      <c r="L45" s="229" t="b">
        <v>0</v>
      </c>
    </row>
    <row r="46">
      <c r="A46" s="224"/>
      <c r="B46" s="225"/>
      <c r="C46" s="225" t="s">
        <v>463</v>
      </c>
      <c r="D46" s="226">
        <v>3.0</v>
      </c>
      <c r="E46" s="226">
        <v>81.0</v>
      </c>
      <c r="F46" s="227">
        <v>5.0</v>
      </c>
      <c r="G46" s="227">
        <f t="shared" si="12"/>
        <v>15</v>
      </c>
      <c r="H46" s="245"/>
      <c r="I46" s="7" t="s">
        <v>325</v>
      </c>
      <c r="J46" s="229" t="b">
        <v>0</v>
      </c>
      <c r="K46" s="229" t="b">
        <v>0</v>
      </c>
      <c r="L46" s="229" t="b">
        <v>0</v>
      </c>
    </row>
    <row r="47">
      <c r="A47" s="224"/>
      <c r="B47" s="225"/>
      <c r="C47" s="225" t="s">
        <v>464</v>
      </c>
      <c r="D47" s="226">
        <v>3.0</v>
      </c>
      <c r="E47" s="226">
        <v>81.0</v>
      </c>
      <c r="F47" s="227">
        <v>5.0</v>
      </c>
      <c r="G47" s="227">
        <f t="shared" si="12"/>
        <v>15</v>
      </c>
      <c r="H47" s="245"/>
      <c r="I47" s="7" t="s">
        <v>325</v>
      </c>
      <c r="J47" s="229" t="b">
        <v>0</v>
      </c>
      <c r="K47" s="229" t="b">
        <v>0</v>
      </c>
      <c r="L47" s="229" t="b">
        <v>0</v>
      </c>
    </row>
    <row r="48">
      <c r="A48" s="224"/>
      <c r="B48" s="225"/>
      <c r="C48" s="225" t="s">
        <v>467</v>
      </c>
      <c r="D48" s="226">
        <v>2.0</v>
      </c>
      <c r="E48" s="226">
        <v>16.0</v>
      </c>
      <c r="F48" s="227">
        <v>6.0</v>
      </c>
      <c r="G48" s="227">
        <f t="shared" si="12"/>
        <v>12</v>
      </c>
      <c r="H48" s="245"/>
      <c r="I48" s="7" t="s">
        <v>325</v>
      </c>
      <c r="J48" s="229" t="b">
        <v>0</v>
      </c>
      <c r="K48" s="229" t="b">
        <v>0</v>
      </c>
      <c r="L48" s="229" t="b">
        <v>0</v>
      </c>
    </row>
    <row r="49">
      <c r="A49" s="224"/>
      <c r="B49" s="225"/>
      <c r="C49" s="225" t="s">
        <v>468</v>
      </c>
      <c r="D49" s="226">
        <v>11.0</v>
      </c>
      <c r="E49" s="226">
        <v>55.0</v>
      </c>
      <c r="F49" s="227">
        <v>659.0</v>
      </c>
      <c r="G49" s="227">
        <f t="shared" si="12"/>
        <v>7249</v>
      </c>
      <c r="H49" s="228" t="s">
        <v>469</v>
      </c>
      <c r="I49" s="7" t="s">
        <v>325</v>
      </c>
      <c r="J49" s="229" t="b">
        <v>0</v>
      </c>
      <c r="K49" s="229" t="b">
        <v>0</v>
      </c>
      <c r="L49" s="229" t="b">
        <v>0</v>
      </c>
    </row>
    <row r="50">
      <c r="A50" s="224"/>
      <c r="B50" s="225"/>
      <c r="C50" s="225" t="s">
        <v>470</v>
      </c>
      <c r="D50" s="226">
        <v>2.0</v>
      </c>
      <c r="E50" s="226">
        <v>21.0</v>
      </c>
      <c r="F50" s="227">
        <v>2.0</v>
      </c>
      <c r="G50" s="227">
        <f t="shared" si="12"/>
        <v>4</v>
      </c>
      <c r="H50" s="245"/>
      <c r="I50" s="7" t="s">
        <v>325</v>
      </c>
      <c r="J50" s="229" t="b">
        <v>0</v>
      </c>
      <c r="K50" s="229" t="b">
        <v>0</v>
      </c>
      <c r="L50" s="229" t="b">
        <v>0</v>
      </c>
    </row>
    <row r="51">
      <c r="A51" s="224"/>
      <c r="B51" s="225"/>
      <c r="C51" s="225" t="s">
        <v>471</v>
      </c>
      <c r="D51" s="226">
        <v>2.0</v>
      </c>
      <c r="E51" s="226">
        <v>26.0</v>
      </c>
      <c r="F51" s="227">
        <v>2.0</v>
      </c>
      <c r="G51" s="227">
        <f t="shared" si="12"/>
        <v>4</v>
      </c>
      <c r="H51" s="245"/>
      <c r="I51" s="7" t="s">
        <v>325</v>
      </c>
      <c r="J51" s="229" t="b">
        <v>0</v>
      </c>
      <c r="K51" s="229" t="b">
        <v>0</v>
      </c>
      <c r="L51" s="229" t="b">
        <v>0</v>
      </c>
    </row>
    <row r="52">
      <c r="A52" s="224"/>
      <c r="B52" s="225"/>
      <c r="C52" s="225" t="s">
        <v>472</v>
      </c>
      <c r="D52" s="226">
        <v>3.0</v>
      </c>
      <c r="E52" s="226">
        <v>81.0</v>
      </c>
      <c r="F52" s="227">
        <v>6.0</v>
      </c>
      <c r="G52" s="227">
        <f t="shared" si="12"/>
        <v>18</v>
      </c>
      <c r="H52" s="245"/>
      <c r="I52" s="7" t="s">
        <v>325</v>
      </c>
      <c r="J52" s="229" t="b">
        <v>0</v>
      </c>
      <c r="K52" s="229" t="b">
        <v>0</v>
      </c>
      <c r="L52" s="229" t="b">
        <v>0</v>
      </c>
    </row>
    <row r="53">
      <c r="A53" s="224"/>
      <c r="B53" s="225"/>
      <c r="C53" s="225" t="s">
        <v>475</v>
      </c>
      <c r="D53" s="226">
        <v>3.0</v>
      </c>
      <c r="E53" s="226">
        <v>8.0</v>
      </c>
      <c r="F53" s="227">
        <v>46.0</v>
      </c>
      <c r="G53" s="227">
        <f t="shared" si="12"/>
        <v>138</v>
      </c>
      <c r="H53" s="245"/>
      <c r="I53" s="7" t="s">
        <v>325</v>
      </c>
      <c r="J53" s="229" t="b">
        <v>0</v>
      </c>
      <c r="K53" s="229" t="b">
        <v>0</v>
      </c>
      <c r="L53" s="229" t="b">
        <v>0</v>
      </c>
    </row>
    <row r="54">
      <c r="A54" s="224"/>
      <c r="B54" s="225"/>
      <c r="C54" s="225" t="s">
        <v>478</v>
      </c>
      <c r="D54" s="226">
        <v>2.0</v>
      </c>
      <c r="E54" s="226">
        <v>41.0</v>
      </c>
      <c r="F54" s="227">
        <v>79.0</v>
      </c>
      <c r="G54" s="227">
        <f t="shared" si="12"/>
        <v>158</v>
      </c>
      <c r="H54" s="245"/>
      <c r="I54" s="7" t="s">
        <v>325</v>
      </c>
      <c r="J54" s="229" t="b">
        <v>0</v>
      </c>
      <c r="K54" s="229" t="b">
        <v>0</v>
      </c>
      <c r="L54" s="229" t="b">
        <v>0</v>
      </c>
    </row>
    <row r="55">
      <c r="A55" s="224"/>
      <c r="B55" s="225"/>
      <c r="C55" s="225" t="s">
        <v>479</v>
      </c>
      <c r="D55" s="226">
        <v>6.0</v>
      </c>
      <c r="E55" s="226">
        <v>90.0</v>
      </c>
      <c r="F55" s="227">
        <v>19.0</v>
      </c>
      <c r="G55" s="227">
        <f t="shared" si="12"/>
        <v>114</v>
      </c>
      <c r="H55" s="245"/>
      <c r="I55" s="7" t="s">
        <v>325</v>
      </c>
      <c r="J55" s="229" t="b">
        <v>0</v>
      </c>
      <c r="K55" s="229" t="b">
        <v>0</v>
      </c>
      <c r="L55" s="229" t="b">
        <v>0</v>
      </c>
    </row>
    <row r="56">
      <c r="A56" s="224"/>
      <c r="B56" s="225"/>
      <c r="C56" s="225" t="s">
        <v>480</v>
      </c>
      <c r="D56" s="226">
        <v>2.0</v>
      </c>
      <c r="E56" s="226">
        <v>41.0</v>
      </c>
      <c r="F56" s="227">
        <v>5.0</v>
      </c>
      <c r="G56" s="227">
        <f t="shared" si="12"/>
        <v>10</v>
      </c>
      <c r="H56" s="245"/>
      <c r="I56" s="7" t="s">
        <v>325</v>
      </c>
      <c r="J56" s="229" t="b">
        <v>0</v>
      </c>
      <c r="K56" s="229" t="b">
        <v>0</v>
      </c>
      <c r="L56" s="229" t="b">
        <v>0</v>
      </c>
    </row>
    <row r="57">
      <c r="A57" s="224"/>
      <c r="B57" s="225"/>
      <c r="C57" s="225" t="s">
        <v>483</v>
      </c>
      <c r="D57" s="226">
        <v>4.0</v>
      </c>
      <c r="E57" s="226">
        <v>29.0</v>
      </c>
      <c r="F57" s="227">
        <v>31.0</v>
      </c>
      <c r="G57" s="227">
        <f t="shared" si="12"/>
        <v>124</v>
      </c>
      <c r="H57" s="245"/>
      <c r="I57" s="7" t="s">
        <v>325</v>
      </c>
      <c r="J57" s="229" t="b">
        <v>0</v>
      </c>
      <c r="K57" s="229" t="b">
        <v>0</v>
      </c>
      <c r="L57" s="229" t="b">
        <v>0</v>
      </c>
    </row>
    <row r="58">
      <c r="A58" s="224"/>
      <c r="B58" s="225"/>
      <c r="C58" s="225" t="s">
        <v>484</v>
      </c>
      <c r="D58" s="226">
        <v>7.0</v>
      </c>
      <c r="E58" s="226">
        <v>63.0</v>
      </c>
      <c r="F58" s="227">
        <v>81.0</v>
      </c>
      <c r="G58" s="227">
        <f t="shared" si="12"/>
        <v>567</v>
      </c>
      <c r="H58" s="245"/>
      <c r="I58" s="7" t="s">
        <v>325</v>
      </c>
      <c r="J58" s="229" t="b">
        <v>0</v>
      </c>
      <c r="K58" s="229" t="b">
        <v>0</v>
      </c>
      <c r="L58" s="229" t="b">
        <v>0</v>
      </c>
    </row>
    <row r="59">
      <c r="A59" s="224"/>
      <c r="B59" s="225"/>
      <c r="C59" s="225" t="s">
        <v>485</v>
      </c>
      <c r="D59" s="226">
        <v>2.0</v>
      </c>
      <c r="E59" s="226">
        <v>51.0</v>
      </c>
      <c r="F59" s="227">
        <v>4.0</v>
      </c>
      <c r="G59" s="227">
        <f t="shared" si="12"/>
        <v>8</v>
      </c>
      <c r="H59" s="245"/>
      <c r="I59" s="7" t="s">
        <v>325</v>
      </c>
      <c r="J59" s="229" t="b">
        <v>0</v>
      </c>
      <c r="K59" s="229" t="b">
        <v>0</v>
      </c>
      <c r="L59" s="229" t="b">
        <v>0</v>
      </c>
    </row>
    <row r="60">
      <c r="A60" s="224"/>
      <c r="B60" s="225"/>
      <c r="C60" s="225" t="s">
        <v>486</v>
      </c>
      <c r="D60" s="226">
        <v>3.0</v>
      </c>
      <c r="E60" s="226">
        <v>21.0</v>
      </c>
      <c r="F60" s="227">
        <v>33.0</v>
      </c>
      <c r="G60" s="227">
        <f t="shared" si="12"/>
        <v>99</v>
      </c>
      <c r="H60" s="245"/>
      <c r="I60" s="7" t="s">
        <v>325</v>
      </c>
      <c r="J60" s="229" t="b">
        <v>0</v>
      </c>
      <c r="K60" s="229" t="b">
        <v>0</v>
      </c>
      <c r="L60" s="229" t="b">
        <v>0</v>
      </c>
    </row>
    <row r="61">
      <c r="A61" s="224"/>
      <c r="B61" s="225"/>
      <c r="C61" s="225" t="s">
        <v>489</v>
      </c>
      <c r="D61" s="226">
        <v>2.0</v>
      </c>
      <c r="E61" s="226">
        <v>41.0</v>
      </c>
      <c r="F61" s="227">
        <v>91.0</v>
      </c>
      <c r="G61" s="227">
        <f t="shared" si="12"/>
        <v>182</v>
      </c>
      <c r="H61" s="228" t="s">
        <v>491</v>
      </c>
      <c r="I61" s="7" t="s">
        <v>325</v>
      </c>
      <c r="J61" s="229" t="b">
        <v>0</v>
      </c>
      <c r="K61" s="229" t="b">
        <v>0</v>
      </c>
      <c r="L61" s="229" t="b">
        <v>0</v>
      </c>
    </row>
    <row r="62">
      <c r="A62" s="224"/>
      <c r="B62" s="225"/>
      <c r="C62" s="225" t="s">
        <v>493</v>
      </c>
      <c r="D62" s="226">
        <v>2.0</v>
      </c>
      <c r="E62" s="226">
        <v>21.0</v>
      </c>
      <c r="F62" s="227">
        <v>15.0</v>
      </c>
      <c r="G62" s="227">
        <f t="shared" si="12"/>
        <v>30</v>
      </c>
      <c r="H62" s="228" t="s">
        <v>494</v>
      </c>
      <c r="I62" s="7" t="s">
        <v>325</v>
      </c>
      <c r="J62" s="229" t="b">
        <v>0</v>
      </c>
      <c r="K62" s="229" t="b">
        <v>0</v>
      </c>
      <c r="L62" s="229" t="b">
        <v>0</v>
      </c>
    </row>
    <row r="63">
      <c r="A63" s="224"/>
      <c r="B63" s="225"/>
      <c r="C63" s="225" t="s">
        <v>495</v>
      </c>
      <c r="D63" s="226">
        <v>5.0</v>
      </c>
      <c r="E63" s="226">
        <v>34.0</v>
      </c>
      <c r="F63" s="227">
        <v>12.0</v>
      </c>
      <c r="G63" s="227">
        <f t="shared" si="12"/>
        <v>60</v>
      </c>
      <c r="H63" s="245"/>
      <c r="I63" s="7" t="s">
        <v>325</v>
      </c>
      <c r="J63" s="229" t="b">
        <v>0</v>
      </c>
      <c r="K63" s="229" t="b">
        <v>0</v>
      </c>
      <c r="L63" s="229" t="b">
        <v>0</v>
      </c>
    </row>
    <row r="64">
      <c r="A64" s="224"/>
      <c r="B64" s="225"/>
      <c r="C64" s="225" t="s">
        <v>497</v>
      </c>
      <c r="D64" s="226">
        <v>3.0</v>
      </c>
      <c r="E64" s="226">
        <v>91.0</v>
      </c>
      <c r="F64" s="227">
        <v>11.0</v>
      </c>
      <c r="G64" s="227">
        <f t="shared" si="12"/>
        <v>33</v>
      </c>
      <c r="H64" s="245"/>
      <c r="I64" s="7" t="s">
        <v>325</v>
      </c>
      <c r="J64" s="229" t="b">
        <v>0</v>
      </c>
      <c r="K64" s="229" t="b">
        <v>0</v>
      </c>
      <c r="L64" s="229" t="b">
        <v>0</v>
      </c>
    </row>
    <row r="65">
      <c r="A65" s="224"/>
      <c r="B65" s="225"/>
      <c r="C65" s="225" t="s">
        <v>119</v>
      </c>
      <c r="D65" s="226">
        <v>7.0</v>
      </c>
      <c r="E65" s="226">
        <v>83.0</v>
      </c>
      <c r="F65" s="227">
        <v>5.0</v>
      </c>
      <c r="G65" s="227">
        <f t="shared" si="12"/>
        <v>35</v>
      </c>
      <c r="H65" s="245"/>
      <c r="I65" s="7" t="s">
        <v>325</v>
      </c>
      <c r="J65" s="229" t="b">
        <v>0</v>
      </c>
      <c r="K65" s="229" t="b">
        <v>0</v>
      </c>
      <c r="L65" s="229" t="b">
        <v>0</v>
      </c>
    </row>
    <row r="66">
      <c r="A66" s="224"/>
      <c r="B66" s="225"/>
      <c r="C66" s="225" t="s">
        <v>498</v>
      </c>
      <c r="D66" s="226">
        <v>3.0</v>
      </c>
      <c r="E66" s="226">
        <v>35.0</v>
      </c>
      <c r="F66" s="227">
        <v>10.0</v>
      </c>
      <c r="G66" s="227">
        <f t="shared" si="12"/>
        <v>30</v>
      </c>
      <c r="H66" s="245"/>
      <c r="I66" s="7" t="s">
        <v>325</v>
      </c>
      <c r="J66" s="229" t="b">
        <v>0</v>
      </c>
      <c r="K66" s="229" t="b">
        <v>0</v>
      </c>
      <c r="L66" s="229" t="b">
        <v>0</v>
      </c>
    </row>
    <row r="67">
      <c r="A67" s="224"/>
      <c r="B67" s="225"/>
      <c r="C67" s="225" t="s">
        <v>499</v>
      </c>
      <c r="D67" s="226">
        <v>2.0</v>
      </c>
      <c r="E67" s="226">
        <v>16.0</v>
      </c>
      <c r="F67" s="227">
        <v>3.0</v>
      </c>
      <c r="G67" s="227">
        <f t="shared" si="12"/>
        <v>6</v>
      </c>
      <c r="H67" s="245"/>
      <c r="I67" s="7" t="s">
        <v>325</v>
      </c>
      <c r="J67" s="229" t="b">
        <v>0</v>
      </c>
      <c r="K67" s="229" t="b">
        <v>0</v>
      </c>
      <c r="L67" s="229" t="b">
        <v>0</v>
      </c>
    </row>
    <row r="68">
      <c r="A68" s="224"/>
      <c r="B68" s="225"/>
      <c r="C68" s="225" t="s">
        <v>500</v>
      </c>
      <c r="D68" s="226">
        <v>2.0</v>
      </c>
      <c r="E68" s="226">
        <v>41.0</v>
      </c>
      <c r="F68" s="227">
        <v>2.0</v>
      </c>
      <c r="G68" s="227">
        <f t="shared" si="12"/>
        <v>4</v>
      </c>
      <c r="H68" s="245"/>
      <c r="I68" s="7" t="s">
        <v>325</v>
      </c>
      <c r="J68" s="229" t="b">
        <v>0</v>
      </c>
      <c r="K68" s="229" t="b">
        <v>0</v>
      </c>
      <c r="L68" s="229" t="b">
        <v>0</v>
      </c>
    </row>
    <row r="69">
      <c r="A69" s="224"/>
      <c r="B69" s="225"/>
      <c r="C69" s="225" t="s">
        <v>501</v>
      </c>
      <c r="D69" s="226">
        <v>2.0</v>
      </c>
      <c r="E69" s="226">
        <v>16.0</v>
      </c>
      <c r="F69" s="227">
        <v>8.0</v>
      </c>
      <c r="G69" s="227">
        <f t="shared" si="12"/>
        <v>16</v>
      </c>
      <c r="H69" s="245"/>
      <c r="I69" s="7" t="s">
        <v>325</v>
      </c>
      <c r="J69" s="229" t="b">
        <v>0</v>
      </c>
      <c r="K69" s="229" t="b">
        <v>0</v>
      </c>
      <c r="L69" s="229" t="b">
        <v>0</v>
      </c>
    </row>
    <row r="70">
      <c r="A70" s="224"/>
      <c r="B70" s="225"/>
      <c r="C70" s="225" t="s">
        <v>502</v>
      </c>
      <c r="D70" s="226">
        <v>5.0</v>
      </c>
      <c r="E70" s="226">
        <v>38.0</v>
      </c>
      <c r="F70" s="227">
        <v>12.0</v>
      </c>
      <c r="G70" s="227">
        <f t="shared" si="12"/>
        <v>60</v>
      </c>
      <c r="H70" s="245"/>
      <c r="I70" s="7" t="s">
        <v>325</v>
      </c>
      <c r="J70" s="229" t="b">
        <v>0</v>
      </c>
      <c r="K70" s="229" t="b">
        <v>0</v>
      </c>
      <c r="L70" s="229" t="b">
        <v>0</v>
      </c>
    </row>
    <row r="71">
      <c r="A71" s="224"/>
      <c r="B71" s="225"/>
      <c r="C71" s="225" t="s">
        <v>503</v>
      </c>
      <c r="D71" s="226">
        <v>5.0</v>
      </c>
      <c r="E71" s="226">
        <v>42.0</v>
      </c>
      <c r="F71" s="227">
        <v>5.0</v>
      </c>
      <c r="G71" s="227">
        <f t="shared" si="12"/>
        <v>25</v>
      </c>
      <c r="H71" s="245"/>
      <c r="I71" s="7" t="s">
        <v>325</v>
      </c>
      <c r="J71" s="229" t="b">
        <v>0</v>
      </c>
      <c r="K71" s="229" t="b">
        <v>0</v>
      </c>
      <c r="L71" s="229" t="b">
        <v>0</v>
      </c>
    </row>
    <row r="72">
      <c r="A72" s="224"/>
      <c r="B72" s="234"/>
      <c r="C72" s="234" t="s">
        <v>504</v>
      </c>
      <c r="D72" s="235">
        <v>5.0</v>
      </c>
      <c r="E72" s="235">
        <v>42.0</v>
      </c>
      <c r="F72" s="227">
        <v>5.0</v>
      </c>
      <c r="G72" s="227">
        <f t="shared" si="12"/>
        <v>25</v>
      </c>
      <c r="H72" s="245"/>
      <c r="I72" s="7" t="s">
        <v>325</v>
      </c>
      <c r="J72" s="229" t="b">
        <v>0</v>
      </c>
      <c r="K72" s="229" t="b">
        <v>0</v>
      </c>
      <c r="L72" s="229" t="b">
        <v>0</v>
      </c>
    </row>
    <row r="73">
      <c r="A73" s="236"/>
      <c r="B73" s="236" t="s">
        <v>505</v>
      </c>
      <c r="C73" s="238">
        <v>28.0</v>
      </c>
      <c r="D73" s="239">
        <v>101.0</v>
      </c>
      <c r="E73" s="239">
        <v>1271.0</v>
      </c>
      <c r="F73" s="240">
        <f t="shared" ref="F73:G73" si="13">sum(F45:F72)</f>
        <v>1165</v>
      </c>
      <c r="G73" s="240">
        <f t="shared" si="13"/>
        <v>9050</v>
      </c>
      <c r="H73" s="240"/>
      <c r="I73" s="7" t="s">
        <v>401</v>
      </c>
      <c r="J73" s="229" t="b">
        <v>0</v>
      </c>
      <c r="K73" s="229" t="b">
        <v>0</v>
      </c>
      <c r="L73" s="229" t="b">
        <v>0</v>
      </c>
    </row>
    <row r="74">
      <c r="A74" s="241"/>
      <c r="B74" s="241"/>
      <c r="C74" s="241"/>
      <c r="D74" s="241"/>
      <c r="E74" s="241"/>
      <c r="F74" s="186"/>
      <c r="G74" s="186"/>
      <c r="I74" s="7" t="s">
        <v>401</v>
      </c>
      <c r="J74" s="229" t="b">
        <v>0</v>
      </c>
      <c r="K74" s="229" t="b">
        <v>0</v>
      </c>
      <c r="L74" s="229" t="b">
        <v>0</v>
      </c>
    </row>
    <row r="75">
      <c r="A75" s="224"/>
      <c r="B75" s="234" t="s">
        <v>420</v>
      </c>
      <c r="C75" s="234" t="s">
        <v>123</v>
      </c>
      <c r="D75" s="257">
        <v>4.0</v>
      </c>
      <c r="E75" s="257">
        <v>40.0</v>
      </c>
      <c r="F75" s="186">
        <v>90.0</v>
      </c>
      <c r="G75" s="186">
        <f>F75*D75</f>
        <v>360</v>
      </c>
      <c r="H75" s="228" t="s">
        <v>506</v>
      </c>
      <c r="I75" s="7" t="s">
        <v>325</v>
      </c>
      <c r="J75" s="229" t="b">
        <v>0</v>
      </c>
      <c r="K75" s="229" t="b">
        <v>0</v>
      </c>
      <c r="L75" s="229" t="b">
        <v>0</v>
      </c>
    </row>
    <row r="76">
      <c r="A76" s="236"/>
      <c r="B76" s="236" t="s">
        <v>507</v>
      </c>
      <c r="C76" s="238">
        <v>1.0</v>
      </c>
      <c r="D76" s="239">
        <v>4.0</v>
      </c>
      <c r="E76" s="239">
        <v>40.0</v>
      </c>
      <c r="F76" s="240">
        <f t="shared" ref="F76:G76" si="14">F75</f>
        <v>90</v>
      </c>
      <c r="G76" s="240">
        <f t="shared" si="14"/>
        <v>360</v>
      </c>
      <c r="H76" s="240"/>
      <c r="I76" s="7" t="s">
        <v>401</v>
      </c>
      <c r="J76" s="229" t="b">
        <v>0</v>
      </c>
      <c r="K76" s="229" t="b">
        <v>0</v>
      </c>
      <c r="L76" s="229" t="b">
        <v>0</v>
      </c>
    </row>
    <row r="77">
      <c r="A77" s="241"/>
      <c r="B77" s="241"/>
      <c r="C77" s="241"/>
      <c r="D77" s="241"/>
      <c r="E77" s="241"/>
      <c r="F77" s="186"/>
      <c r="G77" s="186">
        <f t="shared" ref="G77:G78" si="15">F77*D77</f>
        <v>0</v>
      </c>
      <c r="I77" s="7" t="s">
        <v>401</v>
      </c>
      <c r="J77" s="229" t="b">
        <v>0</v>
      </c>
      <c r="K77" s="229" t="b">
        <v>0</v>
      </c>
      <c r="L77" s="229" t="b">
        <v>0</v>
      </c>
    </row>
    <row r="78">
      <c r="A78" s="224"/>
      <c r="B78" s="234" t="s">
        <v>396</v>
      </c>
      <c r="C78" s="234" t="s">
        <v>508</v>
      </c>
      <c r="D78" s="235">
        <v>5.0</v>
      </c>
      <c r="E78" s="235">
        <v>50.0</v>
      </c>
      <c r="F78" s="227">
        <v>21850.0</v>
      </c>
      <c r="G78" s="227">
        <f t="shared" si="15"/>
        <v>109250</v>
      </c>
      <c r="H78" s="228" t="s">
        <v>509</v>
      </c>
      <c r="I78" s="7" t="s">
        <v>311</v>
      </c>
      <c r="J78" s="232" t="b">
        <v>0</v>
      </c>
      <c r="K78" s="232" t="b">
        <v>0</v>
      </c>
      <c r="L78" s="232" t="b">
        <v>0</v>
      </c>
      <c r="M78" s="10"/>
    </row>
    <row r="79">
      <c r="A79" s="236"/>
      <c r="B79" s="236" t="s">
        <v>510</v>
      </c>
      <c r="C79" s="238">
        <v>1.0</v>
      </c>
      <c r="D79" s="239">
        <v>5.0</v>
      </c>
      <c r="E79" s="239">
        <v>50.0</v>
      </c>
      <c r="F79" s="240">
        <f t="shared" ref="F79:G79" si="16">F78</f>
        <v>21850</v>
      </c>
      <c r="G79" s="240">
        <f t="shared" si="16"/>
        <v>109250</v>
      </c>
      <c r="H79" s="240"/>
      <c r="I79" s="7" t="s">
        <v>401</v>
      </c>
      <c r="J79" s="229" t="b">
        <v>0</v>
      </c>
      <c r="K79" s="229" t="b">
        <v>0</v>
      </c>
      <c r="L79" s="229" t="b">
        <v>0</v>
      </c>
    </row>
    <row r="80">
      <c r="A80" s="241"/>
      <c r="B80" s="241"/>
      <c r="C80" s="241"/>
      <c r="D80" s="241"/>
      <c r="E80" s="241"/>
      <c r="F80" s="186"/>
      <c r="G80" s="186"/>
      <c r="I80" s="7" t="s">
        <v>401</v>
      </c>
      <c r="J80" s="229" t="b">
        <v>0</v>
      </c>
      <c r="K80" s="229" t="b">
        <v>0</v>
      </c>
      <c r="L80" s="229" t="b">
        <v>0</v>
      </c>
    </row>
    <row r="81">
      <c r="A81" s="224"/>
      <c r="B81" s="225" t="s">
        <v>361</v>
      </c>
      <c r="C81" s="225" t="s">
        <v>511</v>
      </c>
      <c r="D81" s="226">
        <v>2.0</v>
      </c>
      <c r="E81" s="226">
        <v>9.0</v>
      </c>
      <c r="F81" s="227">
        <v>1.0</v>
      </c>
      <c r="G81" s="227">
        <f t="shared" ref="G81:G82" si="17">F81*D81</f>
        <v>2</v>
      </c>
      <c r="H81" s="228" t="s">
        <v>512</v>
      </c>
      <c r="I81" s="7" t="s">
        <v>311</v>
      </c>
      <c r="J81" s="229" t="b">
        <v>0</v>
      </c>
      <c r="K81" s="229" t="b">
        <v>0</v>
      </c>
      <c r="L81" s="229" t="b">
        <v>0</v>
      </c>
    </row>
    <row r="82">
      <c r="A82" s="224"/>
      <c r="B82" s="234"/>
      <c r="C82" s="234" t="s">
        <v>513</v>
      </c>
      <c r="D82" s="235">
        <v>63.0</v>
      </c>
      <c r="E82" s="235">
        <v>509.0</v>
      </c>
      <c r="F82" s="227">
        <v>154349.0</v>
      </c>
      <c r="G82" s="227">
        <f t="shared" si="17"/>
        <v>9723987</v>
      </c>
      <c r="H82" s="228" t="s">
        <v>514</v>
      </c>
      <c r="I82" s="7" t="s">
        <v>311</v>
      </c>
      <c r="J82" s="229" t="b">
        <v>0</v>
      </c>
      <c r="K82" s="229" t="b">
        <v>0</v>
      </c>
      <c r="L82" s="229" t="b">
        <v>0</v>
      </c>
    </row>
    <row r="83">
      <c r="A83" s="236"/>
      <c r="B83" s="236" t="s">
        <v>515</v>
      </c>
      <c r="C83" s="238">
        <v>2.0</v>
      </c>
      <c r="D83" s="239">
        <v>65.0</v>
      </c>
      <c r="E83" s="239">
        <v>518.0</v>
      </c>
      <c r="F83" s="240">
        <f t="shared" ref="F83:G83" si="18">sum(F81:F82)</f>
        <v>154350</v>
      </c>
      <c r="G83" s="240">
        <f t="shared" si="18"/>
        <v>9723989</v>
      </c>
      <c r="H83" s="240"/>
      <c r="I83" s="7" t="s">
        <v>401</v>
      </c>
      <c r="J83" s="229" t="b">
        <v>0</v>
      </c>
      <c r="K83" s="229" t="b">
        <v>0</v>
      </c>
      <c r="L83" s="229" t="b">
        <v>0</v>
      </c>
    </row>
    <row r="84">
      <c r="A84" s="241"/>
      <c r="B84" s="241"/>
      <c r="C84" s="241"/>
      <c r="D84" s="241"/>
      <c r="E84" s="241"/>
      <c r="F84" s="186"/>
      <c r="G84" s="186"/>
      <c r="I84" s="7" t="s">
        <v>401</v>
      </c>
      <c r="J84" s="229" t="b">
        <v>0</v>
      </c>
      <c r="K84" s="229" t="b">
        <v>0</v>
      </c>
      <c r="L84" s="229" t="b">
        <v>0</v>
      </c>
    </row>
    <row r="85">
      <c r="A85" s="224"/>
      <c r="B85" s="234" t="s">
        <v>387</v>
      </c>
      <c r="C85" s="234" t="s">
        <v>516</v>
      </c>
      <c r="D85" s="226">
        <v>8.0</v>
      </c>
      <c r="E85" s="226">
        <v>63.0</v>
      </c>
      <c r="F85" s="227">
        <v>22799.0</v>
      </c>
      <c r="G85" s="227">
        <f t="shared" ref="G85:G86" si="19">F85*D85</f>
        <v>182392</v>
      </c>
      <c r="H85" s="228" t="s">
        <v>517</v>
      </c>
      <c r="I85" s="7" t="s">
        <v>311</v>
      </c>
      <c r="J85" s="232" t="b">
        <v>0</v>
      </c>
      <c r="K85" s="232" t="b">
        <v>0</v>
      </c>
      <c r="L85" s="232" t="b">
        <v>0</v>
      </c>
      <c r="M85" s="10" t="s">
        <v>518</v>
      </c>
    </row>
    <row r="86">
      <c r="A86" s="224"/>
      <c r="B86" s="234"/>
      <c r="C86" s="234" t="s">
        <v>519</v>
      </c>
      <c r="D86" s="235">
        <v>21.0</v>
      </c>
      <c r="E86" s="235">
        <v>409.0</v>
      </c>
      <c r="F86" s="227">
        <v>11800.0</v>
      </c>
      <c r="G86" s="227">
        <f t="shared" si="19"/>
        <v>247800</v>
      </c>
      <c r="H86" s="228" t="s">
        <v>520</v>
      </c>
      <c r="I86" s="7" t="s">
        <v>311</v>
      </c>
      <c r="J86" s="232" t="b">
        <v>0</v>
      </c>
      <c r="K86" s="232" t="b">
        <v>0</v>
      </c>
      <c r="L86" s="232" t="b">
        <v>1</v>
      </c>
      <c r="M86" s="10" t="s">
        <v>518</v>
      </c>
    </row>
    <row r="87">
      <c r="A87" s="236"/>
      <c r="B87" s="236" t="s">
        <v>521</v>
      </c>
      <c r="C87" s="238">
        <v>2.0</v>
      </c>
      <c r="D87" s="239">
        <v>29.0</v>
      </c>
      <c r="E87" s="239">
        <v>472.0</v>
      </c>
      <c r="F87" s="240">
        <f t="shared" ref="F87:G87" si="20">sum(F85:F86)</f>
        <v>34599</v>
      </c>
      <c r="G87" s="240">
        <f t="shared" si="20"/>
        <v>430192</v>
      </c>
      <c r="H87" s="240"/>
      <c r="I87" s="7" t="s">
        <v>401</v>
      </c>
      <c r="J87" s="229" t="b">
        <v>0</v>
      </c>
      <c r="K87" s="229" t="b">
        <v>0</v>
      </c>
      <c r="L87" s="229" t="b">
        <v>0</v>
      </c>
    </row>
    <row r="88">
      <c r="A88" s="241"/>
      <c r="B88" s="241"/>
      <c r="C88" s="241"/>
      <c r="D88" s="241"/>
      <c r="E88" s="241"/>
      <c r="F88" s="186"/>
      <c r="G88" s="186"/>
      <c r="I88" s="7" t="s">
        <v>401</v>
      </c>
      <c r="J88" s="229" t="b">
        <v>0</v>
      </c>
      <c r="K88" s="229" t="b">
        <v>0</v>
      </c>
      <c r="L88" s="229" t="b">
        <v>0</v>
      </c>
    </row>
    <row r="89">
      <c r="A89" s="224"/>
      <c r="B89" s="234" t="s">
        <v>436</v>
      </c>
      <c r="C89" s="234" t="s">
        <v>123</v>
      </c>
      <c r="D89" s="235">
        <v>4.0</v>
      </c>
      <c r="E89" s="235">
        <v>40.0</v>
      </c>
      <c r="F89" s="227">
        <v>83.0</v>
      </c>
      <c r="G89" s="227">
        <f>F89*D89</f>
        <v>332</v>
      </c>
      <c r="H89" s="228" t="s">
        <v>522</v>
      </c>
      <c r="I89" s="7" t="s">
        <v>325</v>
      </c>
      <c r="J89" s="229" t="b">
        <v>0</v>
      </c>
      <c r="K89" s="229" t="b">
        <v>0</v>
      </c>
      <c r="L89" s="229" t="b">
        <v>0</v>
      </c>
    </row>
    <row r="90">
      <c r="A90" s="236"/>
      <c r="B90" s="236" t="s">
        <v>523</v>
      </c>
      <c r="C90" s="238">
        <v>1.0</v>
      </c>
      <c r="D90" s="239">
        <v>4.0</v>
      </c>
      <c r="E90" s="239">
        <v>40.0</v>
      </c>
      <c r="F90" s="240">
        <f t="shared" ref="F90:G90" si="21">sum(F89)</f>
        <v>83</v>
      </c>
      <c r="G90" s="240">
        <f t="shared" si="21"/>
        <v>332</v>
      </c>
      <c r="H90" s="240"/>
      <c r="I90" s="7" t="s">
        <v>401</v>
      </c>
      <c r="J90" s="229" t="b">
        <v>0</v>
      </c>
      <c r="K90" s="229" t="b">
        <v>0</v>
      </c>
      <c r="L90" s="229" t="b">
        <v>0</v>
      </c>
    </row>
    <row r="91">
      <c r="A91" s="241"/>
      <c r="B91" s="241"/>
      <c r="C91" s="241"/>
      <c r="D91" s="241"/>
      <c r="E91" s="241"/>
      <c r="F91" s="186"/>
      <c r="G91" s="186"/>
      <c r="I91" s="7" t="s">
        <v>401</v>
      </c>
      <c r="J91" s="229" t="b">
        <v>0</v>
      </c>
      <c r="K91" s="229" t="b">
        <v>0</v>
      </c>
      <c r="L91" s="229" t="b">
        <v>0</v>
      </c>
    </row>
    <row r="92">
      <c r="A92" s="224"/>
      <c r="B92" s="234" t="s">
        <v>446</v>
      </c>
      <c r="C92" s="234" t="s">
        <v>524</v>
      </c>
      <c r="D92" s="235">
        <v>80.0</v>
      </c>
      <c r="E92" s="235">
        <v>800.0</v>
      </c>
      <c r="F92" s="227">
        <v>127653.0</v>
      </c>
      <c r="G92" s="227">
        <f>F92*D92</f>
        <v>10212240</v>
      </c>
      <c r="H92" s="228" t="s">
        <v>316</v>
      </c>
      <c r="I92" s="7" t="s">
        <v>311</v>
      </c>
      <c r="J92" s="229" t="b">
        <v>0</v>
      </c>
      <c r="K92" s="229" t="b">
        <v>0</v>
      </c>
      <c r="L92" s="229" t="b">
        <v>0</v>
      </c>
    </row>
    <row r="93">
      <c r="A93" s="236"/>
      <c r="B93" s="236" t="s">
        <v>525</v>
      </c>
      <c r="C93" s="238">
        <v>1.0</v>
      </c>
      <c r="D93" s="239">
        <v>80.0</v>
      </c>
      <c r="E93" s="239">
        <v>800.0</v>
      </c>
      <c r="F93" s="240">
        <f t="shared" ref="F93:G93" si="22">sum(F92)</f>
        <v>127653</v>
      </c>
      <c r="G93" s="240">
        <f t="shared" si="22"/>
        <v>10212240</v>
      </c>
      <c r="H93" s="240"/>
      <c r="I93" s="7" t="s">
        <v>401</v>
      </c>
      <c r="J93" s="229" t="b">
        <v>0</v>
      </c>
      <c r="K93" s="229" t="b">
        <v>0</v>
      </c>
      <c r="L93" s="229" t="b">
        <v>0</v>
      </c>
      <c r="N93" s="10" t="s">
        <v>526</v>
      </c>
    </row>
    <row r="94">
      <c r="A94" s="241"/>
      <c r="B94" s="241"/>
      <c r="C94" s="241"/>
      <c r="D94" s="241"/>
      <c r="E94" s="241"/>
      <c r="F94" s="186"/>
      <c r="G94" s="186"/>
      <c r="I94" s="7" t="s">
        <v>401</v>
      </c>
      <c r="J94" s="229" t="b">
        <v>0</v>
      </c>
      <c r="K94" s="229" t="b">
        <v>0</v>
      </c>
      <c r="L94" s="229" t="b">
        <v>0</v>
      </c>
      <c r="N94" s="10" t="s">
        <v>527</v>
      </c>
      <c r="O94" s="10" t="s">
        <v>528</v>
      </c>
      <c r="P94" s="10" t="s">
        <v>529</v>
      </c>
      <c r="Q94" s="10" t="s">
        <v>530</v>
      </c>
    </row>
    <row r="95">
      <c r="A95" s="224"/>
      <c r="B95" s="225" t="s">
        <v>306</v>
      </c>
      <c r="C95" s="225" t="s">
        <v>528</v>
      </c>
      <c r="D95" s="226">
        <v>20.0</v>
      </c>
      <c r="E95" s="226">
        <v>64.0</v>
      </c>
      <c r="F95" s="227">
        <v>11783.0</v>
      </c>
      <c r="G95" s="227">
        <f t="shared" ref="G95:G108" si="23">F95*D95</f>
        <v>235660</v>
      </c>
      <c r="H95" s="228" t="s">
        <v>531</v>
      </c>
      <c r="I95" s="7" t="s">
        <v>311</v>
      </c>
      <c r="J95" s="232" t="b">
        <v>1</v>
      </c>
      <c r="K95" s="232" t="b">
        <v>1</v>
      </c>
      <c r="L95" s="232" t="b">
        <v>0</v>
      </c>
    </row>
    <row r="96">
      <c r="A96" s="224"/>
      <c r="B96" s="225"/>
      <c r="C96" s="225" t="s">
        <v>529</v>
      </c>
      <c r="D96" s="226">
        <v>34.0</v>
      </c>
      <c r="E96" s="226">
        <v>99.0</v>
      </c>
      <c r="F96" s="227">
        <v>100495.0</v>
      </c>
      <c r="G96" s="227">
        <f t="shared" si="23"/>
        <v>3416830</v>
      </c>
      <c r="H96" s="228" t="s">
        <v>531</v>
      </c>
      <c r="I96" s="7" t="s">
        <v>311</v>
      </c>
      <c r="J96" s="232" t="b">
        <v>1</v>
      </c>
      <c r="K96" s="232" t="b">
        <v>1</v>
      </c>
      <c r="L96" s="232" t="b">
        <v>0</v>
      </c>
    </row>
    <row r="97">
      <c r="A97" s="224"/>
      <c r="B97" s="225"/>
      <c r="C97" s="225" t="s">
        <v>532</v>
      </c>
      <c r="D97" s="226">
        <v>6.0</v>
      </c>
      <c r="E97" s="226">
        <v>16.0</v>
      </c>
      <c r="F97" s="227">
        <v>13258.0</v>
      </c>
      <c r="G97" s="227">
        <f t="shared" si="23"/>
        <v>79548</v>
      </c>
      <c r="H97" s="228" t="s">
        <v>531</v>
      </c>
      <c r="I97" s="7" t="s">
        <v>311</v>
      </c>
      <c r="J97" s="232" t="b">
        <v>1</v>
      </c>
      <c r="K97" s="232" t="b">
        <v>1</v>
      </c>
      <c r="L97" s="232" t="b">
        <v>0</v>
      </c>
      <c r="M97" s="10" t="s">
        <v>533</v>
      </c>
    </row>
    <row r="98">
      <c r="A98" s="224"/>
      <c r="B98" s="225"/>
      <c r="C98" s="225" t="s">
        <v>530</v>
      </c>
      <c r="D98" s="226">
        <v>34.0</v>
      </c>
      <c r="E98" s="226">
        <v>79.0</v>
      </c>
      <c r="F98" s="227">
        <v>12883.0</v>
      </c>
      <c r="G98" s="227">
        <f t="shared" si="23"/>
        <v>438022</v>
      </c>
      <c r="H98" s="258" t="s">
        <v>534</v>
      </c>
      <c r="I98" s="7" t="s">
        <v>311</v>
      </c>
      <c r="J98" s="232" t="b">
        <v>1</v>
      </c>
      <c r="K98" s="232" t="b">
        <v>1</v>
      </c>
      <c r="L98" s="232" t="b">
        <v>0</v>
      </c>
    </row>
    <row r="99">
      <c r="A99" s="224"/>
      <c r="B99" s="225"/>
      <c r="C99" s="225" t="s">
        <v>104</v>
      </c>
      <c r="D99" s="226">
        <v>15.0</v>
      </c>
      <c r="E99" s="226">
        <v>219.0</v>
      </c>
      <c r="F99" s="227">
        <v>4412.0</v>
      </c>
      <c r="G99" s="227">
        <f t="shared" si="23"/>
        <v>66180</v>
      </c>
      <c r="H99" s="228" t="s">
        <v>535</v>
      </c>
      <c r="I99" s="7" t="s">
        <v>325</v>
      </c>
      <c r="J99" s="229" t="b">
        <v>0</v>
      </c>
      <c r="K99" s="232" t="b">
        <v>0</v>
      </c>
      <c r="L99" s="229" t="b">
        <v>0</v>
      </c>
      <c r="M99" s="10" t="s">
        <v>536</v>
      </c>
    </row>
    <row r="100">
      <c r="A100" s="224"/>
      <c r="B100" s="225"/>
      <c r="C100" s="225" t="s">
        <v>537</v>
      </c>
      <c r="D100" s="226">
        <v>5.0</v>
      </c>
      <c r="E100" s="226">
        <v>25.0</v>
      </c>
      <c r="F100" s="227">
        <v>138032.0</v>
      </c>
      <c r="G100" s="227">
        <f t="shared" si="23"/>
        <v>690160</v>
      </c>
      <c r="H100" s="228" t="s">
        <v>538</v>
      </c>
      <c r="I100" s="7" t="s">
        <v>325</v>
      </c>
      <c r="J100" s="229" t="b">
        <v>0</v>
      </c>
      <c r="K100" s="232" t="b">
        <v>1</v>
      </c>
      <c r="L100" s="229" t="b">
        <v>0</v>
      </c>
    </row>
    <row r="101">
      <c r="A101" s="224"/>
      <c r="B101" s="225"/>
      <c r="C101" s="225" t="s">
        <v>527</v>
      </c>
      <c r="D101" s="226">
        <v>119.0</v>
      </c>
      <c r="E101" s="226">
        <v>789.0</v>
      </c>
      <c r="F101" s="227">
        <v>139138.0</v>
      </c>
      <c r="G101" s="227">
        <f t="shared" si="23"/>
        <v>16557422</v>
      </c>
      <c r="H101" s="228" t="s">
        <v>539</v>
      </c>
      <c r="I101" s="7" t="s">
        <v>311</v>
      </c>
      <c r="J101" s="232" t="b">
        <v>1</v>
      </c>
      <c r="K101" s="232" t="b">
        <v>1</v>
      </c>
      <c r="L101" s="232" t="b">
        <v>1</v>
      </c>
    </row>
    <row r="102">
      <c r="A102" s="224"/>
      <c r="B102" s="225"/>
      <c r="C102" s="225" t="s">
        <v>540</v>
      </c>
      <c r="D102" s="226">
        <v>32.0</v>
      </c>
      <c r="E102" s="226">
        <v>150.0</v>
      </c>
      <c r="F102" s="227">
        <v>158430.0</v>
      </c>
      <c r="G102" s="227">
        <f t="shared" si="23"/>
        <v>5069760</v>
      </c>
      <c r="H102" s="245"/>
      <c r="I102" s="7" t="s">
        <v>311</v>
      </c>
      <c r="J102" s="232" t="b">
        <v>1</v>
      </c>
      <c r="K102" s="232" t="b">
        <v>1</v>
      </c>
      <c r="L102" s="232" t="b">
        <v>0</v>
      </c>
    </row>
    <row r="103">
      <c r="A103" s="224"/>
      <c r="B103" s="225"/>
      <c r="C103" s="225" t="s">
        <v>541</v>
      </c>
      <c r="D103" s="226">
        <v>24.0</v>
      </c>
      <c r="E103" s="226">
        <v>116.0</v>
      </c>
      <c r="F103" s="227">
        <v>148289.0</v>
      </c>
      <c r="G103" s="227">
        <f t="shared" si="23"/>
        <v>3558936</v>
      </c>
      <c r="H103" s="228" t="s">
        <v>542</v>
      </c>
      <c r="I103" s="7" t="s">
        <v>311</v>
      </c>
      <c r="J103" s="232" t="b">
        <v>1</v>
      </c>
      <c r="K103" s="232" t="b">
        <v>1</v>
      </c>
      <c r="L103" s="232" t="b">
        <v>0</v>
      </c>
    </row>
    <row r="104">
      <c r="A104" s="224"/>
      <c r="B104" s="225"/>
      <c r="C104" s="225" t="s">
        <v>543</v>
      </c>
      <c r="D104" s="226">
        <v>13.0</v>
      </c>
      <c r="E104" s="226">
        <v>81.0</v>
      </c>
      <c r="F104" s="227">
        <v>140842.0</v>
      </c>
      <c r="G104" s="227">
        <f t="shared" si="23"/>
        <v>1830946</v>
      </c>
      <c r="H104" s="228" t="s">
        <v>544</v>
      </c>
      <c r="I104" s="7" t="s">
        <v>311</v>
      </c>
      <c r="J104" s="232" t="b">
        <v>1</v>
      </c>
      <c r="K104" s="232" t="b">
        <v>1</v>
      </c>
      <c r="L104" s="232" t="b">
        <v>0</v>
      </c>
    </row>
    <row r="105">
      <c r="A105" s="224"/>
      <c r="B105" s="225"/>
      <c r="C105" s="225" t="s">
        <v>545</v>
      </c>
      <c r="D105" s="226">
        <v>5.0</v>
      </c>
      <c r="E105" s="226">
        <v>32.0</v>
      </c>
      <c r="F105" s="227">
        <v>217719.0</v>
      </c>
      <c r="G105" s="227">
        <f t="shared" si="23"/>
        <v>1088595</v>
      </c>
      <c r="H105" s="228" t="s">
        <v>546</v>
      </c>
      <c r="I105" s="7" t="s">
        <v>311</v>
      </c>
      <c r="J105" s="232" t="b">
        <v>0</v>
      </c>
      <c r="K105" s="232" t="b">
        <v>1</v>
      </c>
      <c r="L105" s="232" t="b">
        <v>0</v>
      </c>
    </row>
    <row r="106">
      <c r="A106" s="224"/>
      <c r="B106" s="225"/>
      <c r="C106" s="225" t="s">
        <v>547</v>
      </c>
      <c r="D106" s="226">
        <v>2.0</v>
      </c>
      <c r="E106" s="226">
        <v>9.0</v>
      </c>
      <c r="F106" s="227">
        <v>1.0</v>
      </c>
      <c r="G106" s="227">
        <f t="shared" si="23"/>
        <v>2</v>
      </c>
      <c r="H106" s="228" t="s">
        <v>548</v>
      </c>
      <c r="I106" s="7" t="s">
        <v>311</v>
      </c>
      <c r="J106" s="232" t="b">
        <v>0</v>
      </c>
      <c r="K106" s="232" t="b">
        <v>0</v>
      </c>
      <c r="L106" s="232" t="b">
        <v>0</v>
      </c>
    </row>
    <row r="107">
      <c r="A107" s="224"/>
      <c r="B107" s="225"/>
      <c r="C107" s="225" t="s">
        <v>549</v>
      </c>
      <c r="D107" s="226">
        <v>6.0</v>
      </c>
      <c r="E107" s="226">
        <v>20.0</v>
      </c>
      <c r="F107" s="227">
        <v>12994.0</v>
      </c>
      <c r="G107" s="227">
        <f t="shared" si="23"/>
        <v>77964</v>
      </c>
      <c r="H107" s="228" t="s">
        <v>550</v>
      </c>
      <c r="I107" s="7" t="s">
        <v>311</v>
      </c>
      <c r="J107" s="232" t="b">
        <v>1</v>
      </c>
      <c r="K107" s="232" t="b">
        <v>1</v>
      </c>
      <c r="L107" s="232" t="b">
        <v>0</v>
      </c>
      <c r="M107" s="259" t="s">
        <v>551</v>
      </c>
    </row>
    <row r="108">
      <c r="A108" s="224"/>
      <c r="B108" s="234"/>
      <c r="C108" s="234" t="s">
        <v>552</v>
      </c>
      <c r="D108" s="235">
        <v>33.0</v>
      </c>
      <c r="E108" s="235">
        <v>165.0</v>
      </c>
      <c r="F108" s="227">
        <v>1112754.0</v>
      </c>
      <c r="G108" s="227">
        <f t="shared" si="23"/>
        <v>36720882</v>
      </c>
      <c r="H108" s="228" t="s">
        <v>553</v>
      </c>
      <c r="I108" s="7" t="s">
        <v>311</v>
      </c>
      <c r="J108" s="232" t="b">
        <v>1</v>
      </c>
      <c r="K108" s="232" t="b">
        <v>1</v>
      </c>
      <c r="L108" s="232" t="b">
        <v>0</v>
      </c>
    </row>
    <row r="109">
      <c r="A109" s="236"/>
      <c r="B109" s="236" t="s">
        <v>554</v>
      </c>
      <c r="C109" s="238">
        <v>14.0</v>
      </c>
      <c r="D109" s="239">
        <v>348.0</v>
      </c>
      <c r="E109" s="239">
        <v>1864.0</v>
      </c>
      <c r="F109" s="240">
        <f t="shared" ref="F109:G109" si="24">sum(F95:F108)</f>
        <v>2211030</v>
      </c>
      <c r="G109" s="240">
        <f t="shared" si="24"/>
        <v>69830907</v>
      </c>
      <c r="H109" s="240"/>
      <c r="I109" s="7" t="s">
        <v>401</v>
      </c>
      <c r="J109" s="229" t="b">
        <v>0</v>
      </c>
      <c r="K109" s="229" t="b">
        <v>0</v>
      </c>
      <c r="L109" s="229" t="b">
        <v>0</v>
      </c>
    </row>
    <row r="110">
      <c r="A110" s="241"/>
      <c r="B110" s="241"/>
      <c r="C110" s="241"/>
      <c r="D110" s="241"/>
      <c r="E110" s="241"/>
      <c r="F110" s="186"/>
      <c r="G110" s="186"/>
      <c r="I110" s="7" t="s">
        <v>401</v>
      </c>
      <c r="J110" s="229" t="b">
        <v>0</v>
      </c>
      <c r="K110" s="229" t="b">
        <v>0</v>
      </c>
      <c r="L110" s="229" t="b">
        <v>0</v>
      </c>
    </row>
    <row r="111">
      <c r="A111" s="224"/>
      <c r="B111" s="225" t="s">
        <v>323</v>
      </c>
      <c r="C111" s="225" t="s">
        <v>555</v>
      </c>
      <c r="D111" s="226">
        <v>2.0</v>
      </c>
      <c r="E111" s="226">
        <v>51.0</v>
      </c>
      <c r="F111" s="227">
        <v>12.0</v>
      </c>
      <c r="G111" s="227">
        <f t="shared" ref="G111:G155" si="25">F111*D111</f>
        <v>24</v>
      </c>
      <c r="H111" s="245"/>
      <c r="I111" s="7" t="s">
        <v>325</v>
      </c>
      <c r="J111" s="229" t="b">
        <v>0</v>
      </c>
      <c r="K111" s="229" t="b">
        <v>0</v>
      </c>
      <c r="L111" s="229" t="b">
        <v>0</v>
      </c>
    </row>
    <row r="112">
      <c r="A112" s="224"/>
      <c r="B112" s="225"/>
      <c r="C112" s="225" t="s">
        <v>556</v>
      </c>
      <c r="D112" s="226">
        <v>2.0</v>
      </c>
      <c r="E112" s="226">
        <v>16.0</v>
      </c>
      <c r="F112" s="227">
        <v>3.0</v>
      </c>
      <c r="G112" s="227">
        <f t="shared" si="25"/>
        <v>6</v>
      </c>
      <c r="H112" s="245"/>
      <c r="I112" s="7" t="s">
        <v>325</v>
      </c>
      <c r="J112" s="229" t="b">
        <v>0</v>
      </c>
      <c r="K112" s="229" t="b">
        <v>0</v>
      </c>
      <c r="L112" s="229" t="b">
        <v>0</v>
      </c>
    </row>
    <row r="113">
      <c r="A113" s="224"/>
      <c r="B113" s="225"/>
      <c r="C113" s="225" t="s">
        <v>557</v>
      </c>
      <c r="D113" s="226">
        <v>2.0</v>
      </c>
      <c r="E113" s="226">
        <v>37.0</v>
      </c>
      <c r="F113" s="227">
        <v>93.0</v>
      </c>
      <c r="G113" s="227">
        <f t="shared" si="25"/>
        <v>186</v>
      </c>
      <c r="H113" s="245"/>
      <c r="I113" s="7" t="s">
        <v>325</v>
      </c>
      <c r="J113" s="229" t="b">
        <v>0</v>
      </c>
      <c r="K113" s="229" t="b">
        <v>0</v>
      </c>
      <c r="L113" s="229" t="b">
        <v>0</v>
      </c>
    </row>
    <row r="114">
      <c r="A114" s="224"/>
      <c r="B114" s="225"/>
      <c r="C114" s="225" t="s">
        <v>558</v>
      </c>
      <c r="D114" s="226">
        <v>2.0</v>
      </c>
      <c r="E114" s="226">
        <v>41.0</v>
      </c>
      <c r="F114" s="227">
        <v>15.0</v>
      </c>
      <c r="G114" s="227">
        <f t="shared" si="25"/>
        <v>30</v>
      </c>
      <c r="H114" s="245"/>
      <c r="I114" s="7" t="s">
        <v>325</v>
      </c>
      <c r="J114" s="229" t="b">
        <v>0</v>
      </c>
      <c r="K114" s="229" t="b">
        <v>0</v>
      </c>
      <c r="L114" s="229" t="b">
        <v>0</v>
      </c>
    </row>
    <row r="115">
      <c r="A115" s="224"/>
      <c r="B115" s="225"/>
      <c r="C115" s="225" t="s">
        <v>559</v>
      </c>
      <c r="D115" s="226">
        <v>2.0</v>
      </c>
      <c r="E115" s="226">
        <v>44.0</v>
      </c>
      <c r="F115" s="227">
        <v>21.0</v>
      </c>
      <c r="G115" s="227">
        <f t="shared" si="25"/>
        <v>42</v>
      </c>
      <c r="H115" s="245"/>
      <c r="I115" s="7" t="s">
        <v>325</v>
      </c>
      <c r="J115" s="229" t="b">
        <v>0</v>
      </c>
      <c r="K115" s="229" t="b">
        <v>0</v>
      </c>
      <c r="L115" s="229" t="b">
        <v>0</v>
      </c>
    </row>
    <row r="116">
      <c r="A116" s="224"/>
      <c r="B116" s="225"/>
      <c r="C116" s="225" t="s">
        <v>104</v>
      </c>
      <c r="D116" s="226">
        <v>7.0</v>
      </c>
      <c r="E116" s="226">
        <v>128.0</v>
      </c>
      <c r="F116" s="227">
        <v>3606.0</v>
      </c>
      <c r="G116" s="227">
        <f t="shared" si="25"/>
        <v>25242</v>
      </c>
      <c r="H116" s="245"/>
      <c r="I116" s="7" t="s">
        <v>325</v>
      </c>
      <c r="J116" s="229" t="b">
        <v>0</v>
      </c>
      <c r="K116" s="229" t="b">
        <v>0</v>
      </c>
      <c r="L116" s="229" t="b">
        <v>0</v>
      </c>
    </row>
    <row r="117">
      <c r="A117" s="224"/>
      <c r="B117" s="225"/>
      <c r="C117" s="225" t="s">
        <v>560</v>
      </c>
      <c r="D117" s="226">
        <v>2.0</v>
      </c>
      <c r="E117" s="226">
        <v>31.0</v>
      </c>
      <c r="F117" s="227">
        <v>4.0</v>
      </c>
      <c r="G117" s="227">
        <f t="shared" si="25"/>
        <v>8</v>
      </c>
      <c r="H117" s="245"/>
      <c r="I117" s="7" t="s">
        <v>325</v>
      </c>
      <c r="J117" s="229" t="b">
        <v>0</v>
      </c>
      <c r="K117" s="229" t="b">
        <v>0</v>
      </c>
      <c r="L117" s="229" t="b">
        <v>0</v>
      </c>
    </row>
    <row r="118">
      <c r="A118" s="224"/>
      <c r="B118" s="225"/>
      <c r="C118" s="225" t="s">
        <v>561</v>
      </c>
      <c r="D118" s="226">
        <v>3.0</v>
      </c>
      <c r="E118" s="226">
        <v>66.0</v>
      </c>
      <c r="F118" s="227">
        <v>8.0</v>
      </c>
      <c r="G118" s="227">
        <f t="shared" si="25"/>
        <v>24</v>
      </c>
      <c r="H118" s="245"/>
      <c r="I118" s="7" t="s">
        <v>325</v>
      </c>
      <c r="J118" s="229" t="b">
        <v>0</v>
      </c>
      <c r="K118" s="229" t="b">
        <v>0</v>
      </c>
      <c r="L118" s="229" t="b">
        <v>0</v>
      </c>
    </row>
    <row r="119">
      <c r="A119" s="224"/>
      <c r="B119" s="225"/>
      <c r="C119" s="225" t="s">
        <v>562</v>
      </c>
      <c r="D119" s="226">
        <v>2.0</v>
      </c>
      <c r="E119" s="226">
        <v>31.0</v>
      </c>
      <c r="F119" s="227">
        <v>4.0</v>
      </c>
      <c r="G119" s="227">
        <f t="shared" si="25"/>
        <v>8</v>
      </c>
      <c r="H119" s="245"/>
      <c r="I119" s="7" t="s">
        <v>325</v>
      </c>
      <c r="J119" s="229" t="b">
        <v>0</v>
      </c>
      <c r="K119" s="229" t="b">
        <v>0</v>
      </c>
      <c r="L119" s="229" t="b">
        <v>0</v>
      </c>
    </row>
    <row r="120">
      <c r="A120" s="224"/>
      <c r="B120" s="225"/>
      <c r="C120" s="225" t="s">
        <v>563</v>
      </c>
      <c r="D120" s="226">
        <v>2.0</v>
      </c>
      <c r="E120" s="226">
        <v>31.0</v>
      </c>
      <c r="F120" s="227">
        <v>4.0</v>
      </c>
      <c r="G120" s="227">
        <f t="shared" si="25"/>
        <v>8</v>
      </c>
      <c r="H120" s="245"/>
      <c r="I120" s="7" t="s">
        <v>325</v>
      </c>
      <c r="J120" s="229" t="b">
        <v>0</v>
      </c>
      <c r="K120" s="229" t="b">
        <v>0</v>
      </c>
      <c r="L120" s="229" t="b">
        <v>0</v>
      </c>
    </row>
    <row r="121">
      <c r="A121" s="224"/>
      <c r="B121" s="225"/>
      <c r="C121" s="225" t="s">
        <v>564</v>
      </c>
      <c r="D121" s="226">
        <v>3.0</v>
      </c>
      <c r="E121" s="226">
        <v>53.0</v>
      </c>
      <c r="F121" s="227">
        <v>5.0</v>
      </c>
      <c r="G121" s="227">
        <f t="shared" si="25"/>
        <v>15</v>
      </c>
      <c r="H121" s="245"/>
      <c r="I121" s="7" t="s">
        <v>325</v>
      </c>
      <c r="J121" s="229" t="b">
        <v>0</v>
      </c>
      <c r="K121" s="229" t="b">
        <v>0</v>
      </c>
      <c r="L121" s="229" t="b">
        <v>0</v>
      </c>
    </row>
    <row r="122">
      <c r="A122" s="224"/>
      <c r="B122" s="225"/>
      <c r="C122" s="225" t="s">
        <v>565</v>
      </c>
      <c r="D122" s="226">
        <v>2.0</v>
      </c>
      <c r="E122" s="226">
        <v>82.0</v>
      </c>
      <c r="F122" s="227">
        <v>108.0</v>
      </c>
      <c r="G122" s="227">
        <f t="shared" si="25"/>
        <v>216</v>
      </c>
      <c r="H122" s="245"/>
      <c r="I122" s="7" t="s">
        <v>325</v>
      </c>
      <c r="J122" s="229" t="b">
        <v>0</v>
      </c>
      <c r="K122" s="229" t="b">
        <v>0</v>
      </c>
      <c r="L122" s="229" t="b">
        <v>0</v>
      </c>
    </row>
    <row r="123">
      <c r="A123" s="224"/>
      <c r="B123" s="225"/>
      <c r="C123" s="225" t="s">
        <v>566</v>
      </c>
      <c r="D123" s="226">
        <v>2.0</v>
      </c>
      <c r="E123" s="226">
        <v>17.0</v>
      </c>
      <c r="F123" s="227">
        <v>9.0</v>
      </c>
      <c r="G123" s="227">
        <f t="shared" si="25"/>
        <v>18</v>
      </c>
      <c r="H123" s="245"/>
      <c r="I123" s="7" t="s">
        <v>325</v>
      </c>
      <c r="J123" s="229" t="b">
        <v>0</v>
      </c>
      <c r="K123" s="229" t="b">
        <v>0</v>
      </c>
      <c r="L123" s="229" t="b">
        <v>0</v>
      </c>
    </row>
    <row r="124">
      <c r="A124" s="224"/>
      <c r="B124" s="225"/>
      <c r="C124" s="225" t="s">
        <v>567</v>
      </c>
      <c r="D124" s="226">
        <v>2.0</v>
      </c>
      <c r="E124" s="226">
        <v>22.0</v>
      </c>
      <c r="F124" s="227">
        <v>5.0</v>
      </c>
      <c r="G124" s="227">
        <f t="shared" si="25"/>
        <v>10</v>
      </c>
      <c r="H124" s="245"/>
      <c r="I124" s="7" t="s">
        <v>325</v>
      </c>
      <c r="J124" s="229" t="b">
        <v>0</v>
      </c>
      <c r="K124" s="229" t="b">
        <v>0</v>
      </c>
      <c r="L124" s="229" t="b">
        <v>0</v>
      </c>
    </row>
    <row r="125">
      <c r="A125" s="224"/>
      <c r="B125" s="225"/>
      <c r="C125" s="225" t="s">
        <v>568</v>
      </c>
      <c r="D125" s="226">
        <v>2.0</v>
      </c>
      <c r="E125" s="226">
        <v>31.0</v>
      </c>
      <c r="F125" s="227">
        <v>13.0</v>
      </c>
      <c r="G125" s="227">
        <f t="shared" si="25"/>
        <v>26</v>
      </c>
      <c r="H125" s="245"/>
      <c r="I125" s="7" t="s">
        <v>325</v>
      </c>
      <c r="J125" s="229" t="b">
        <v>0</v>
      </c>
      <c r="K125" s="229" t="b">
        <v>0</v>
      </c>
      <c r="L125" s="229" t="b">
        <v>0</v>
      </c>
    </row>
    <row r="126">
      <c r="A126" s="224"/>
      <c r="B126" s="225"/>
      <c r="C126" s="225" t="s">
        <v>569</v>
      </c>
      <c r="D126" s="226">
        <v>2.0</v>
      </c>
      <c r="E126" s="226">
        <v>21.0</v>
      </c>
      <c r="F126" s="227">
        <v>8.0</v>
      </c>
      <c r="G126" s="227">
        <f t="shared" si="25"/>
        <v>16</v>
      </c>
      <c r="H126" s="228" t="s">
        <v>570</v>
      </c>
      <c r="I126" s="7" t="s">
        <v>325</v>
      </c>
      <c r="J126" s="229" t="b">
        <v>0</v>
      </c>
      <c r="K126" s="229" t="b">
        <v>0</v>
      </c>
      <c r="L126" s="229" t="b">
        <v>0</v>
      </c>
    </row>
    <row r="127">
      <c r="A127" s="224"/>
      <c r="B127" s="225"/>
      <c r="C127" s="225" t="s">
        <v>571</v>
      </c>
      <c r="D127" s="226">
        <v>2.0</v>
      </c>
      <c r="E127" s="226">
        <v>27.0</v>
      </c>
      <c r="F127" s="227">
        <v>88.0</v>
      </c>
      <c r="G127" s="227">
        <f t="shared" si="25"/>
        <v>176</v>
      </c>
      <c r="H127" s="245"/>
      <c r="I127" s="7" t="s">
        <v>325</v>
      </c>
      <c r="J127" s="229" t="b">
        <v>0</v>
      </c>
      <c r="K127" s="229" t="b">
        <v>0</v>
      </c>
      <c r="L127" s="229" t="b">
        <v>0</v>
      </c>
    </row>
    <row r="128">
      <c r="A128" s="224"/>
      <c r="B128" s="225"/>
      <c r="C128" s="225" t="s">
        <v>572</v>
      </c>
      <c r="D128" s="226">
        <v>2.0</v>
      </c>
      <c r="E128" s="226">
        <v>81.0</v>
      </c>
      <c r="F128" s="227">
        <v>4.0</v>
      </c>
      <c r="G128" s="227">
        <f t="shared" si="25"/>
        <v>8</v>
      </c>
      <c r="H128" s="245"/>
      <c r="I128" s="7" t="s">
        <v>325</v>
      </c>
      <c r="J128" s="229" t="b">
        <v>0</v>
      </c>
      <c r="K128" s="229" t="b">
        <v>0</v>
      </c>
      <c r="L128" s="229" t="b">
        <v>0</v>
      </c>
    </row>
    <row r="129">
      <c r="A129" s="224"/>
      <c r="B129" s="225"/>
      <c r="C129" s="225" t="s">
        <v>573</v>
      </c>
      <c r="D129" s="226">
        <v>2.0</v>
      </c>
      <c r="E129" s="226">
        <v>58.0</v>
      </c>
      <c r="F129" s="227">
        <v>8.0</v>
      </c>
      <c r="G129" s="227">
        <f t="shared" si="25"/>
        <v>16</v>
      </c>
      <c r="H129" s="245"/>
      <c r="I129" s="7" t="s">
        <v>325</v>
      </c>
      <c r="J129" s="229" t="b">
        <v>0</v>
      </c>
      <c r="K129" s="229" t="b">
        <v>0</v>
      </c>
      <c r="L129" s="229" t="b">
        <v>0</v>
      </c>
    </row>
    <row r="130">
      <c r="A130" s="224"/>
      <c r="B130" s="225"/>
      <c r="C130" s="225" t="s">
        <v>574</v>
      </c>
      <c r="D130" s="226">
        <v>2.0</v>
      </c>
      <c r="E130" s="226">
        <v>72.0</v>
      </c>
      <c r="F130" s="227">
        <v>852.0</v>
      </c>
      <c r="G130" s="227">
        <f t="shared" si="25"/>
        <v>1704</v>
      </c>
      <c r="H130" s="245"/>
      <c r="I130" s="7" t="s">
        <v>325</v>
      </c>
      <c r="J130" s="229" t="b">
        <v>0</v>
      </c>
      <c r="K130" s="229" t="b">
        <v>0</v>
      </c>
      <c r="L130" s="229" t="b">
        <v>0</v>
      </c>
    </row>
    <row r="131">
      <c r="A131" s="224"/>
      <c r="B131" s="225"/>
      <c r="C131" s="225" t="s">
        <v>575</v>
      </c>
      <c r="D131" s="226">
        <v>3.0</v>
      </c>
      <c r="E131" s="226">
        <v>53.0</v>
      </c>
      <c r="F131" s="227">
        <v>10.0</v>
      </c>
      <c r="G131" s="227">
        <f t="shared" si="25"/>
        <v>30</v>
      </c>
      <c r="H131" s="245"/>
      <c r="I131" s="7" t="s">
        <v>325</v>
      </c>
      <c r="J131" s="229" t="b">
        <v>0</v>
      </c>
      <c r="K131" s="229" t="b">
        <v>0</v>
      </c>
      <c r="L131" s="229" t="b">
        <v>0</v>
      </c>
    </row>
    <row r="132">
      <c r="A132" s="224"/>
      <c r="B132" s="225"/>
      <c r="C132" s="225" t="s">
        <v>576</v>
      </c>
      <c r="D132" s="226">
        <v>3.0</v>
      </c>
      <c r="E132" s="226">
        <v>53.0</v>
      </c>
      <c r="F132" s="227">
        <v>5.0</v>
      </c>
      <c r="G132" s="227">
        <f t="shared" si="25"/>
        <v>15</v>
      </c>
      <c r="H132" s="245"/>
      <c r="I132" s="7" t="s">
        <v>325</v>
      </c>
      <c r="J132" s="229" t="b">
        <v>0</v>
      </c>
      <c r="K132" s="229" t="b">
        <v>0</v>
      </c>
      <c r="L132" s="229" t="b">
        <v>0</v>
      </c>
    </row>
    <row r="133">
      <c r="A133" s="224"/>
      <c r="B133" s="225"/>
      <c r="C133" s="225" t="s">
        <v>577</v>
      </c>
      <c r="D133" s="226">
        <v>2.0</v>
      </c>
      <c r="E133" s="226">
        <v>52.0</v>
      </c>
      <c r="F133" s="227">
        <v>69.0</v>
      </c>
      <c r="G133" s="227">
        <f t="shared" si="25"/>
        <v>138</v>
      </c>
      <c r="H133" s="245"/>
      <c r="I133" s="7" t="s">
        <v>325</v>
      </c>
      <c r="J133" s="229" t="b">
        <v>0</v>
      </c>
      <c r="K133" s="229" t="b">
        <v>0</v>
      </c>
      <c r="L133" s="229" t="b">
        <v>0</v>
      </c>
    </row>
    <row r="134">
      <c r="A134" s="224"/>
      <c r="B134" s="225"/>
      <c r="C134" s="225" t="s">
        <v>578</v>
      </c>
      <c r="D134" s="226">
        <v>3.0</v>
      </c>
      <c r="E134" s="226">
        <v>53.0</v>
      </c>
      <c r="F134" s="227">
        <v>13.0</v>
      </c>
      <c r="G134" s="227">
        <f t="shared" si="25"/>
        <v>39</v>
      </c>
      <c r="H134" s="245"/>
      <c r="I134" s="7" t="s">
        <v>325</v>
      </c>
      <c r="J134" s="229" t="b">
        <v>0</v>
      </c>
      <c r="K134" s="229" t="b">
        <v>0</v>
      </c>
      <c r="L134" s="229" t="b">
        <v>0</v>
      </c>
    </row>
    <row r="135">
      <c r="A135" s="224"/>
      <c r="B135" s="225"/>
      <c r="C135" s="225" t="s">
        <v>579</v>
      </c>
      <c r="D135" s="226">
        <v>2.0</v>
      </c>
      <c r="E135" s="226">
        <v>82.0</v>
      </c>
      <c r="F135" s="227">
        <v>272.0</v>
      </c>
      <c r="G135" s="227">
        <f t="shared" si="25"/>
        <v>544</v>
      </c>
      <c r="H135" s="245"/>
      <c r="I135" s="7" t="s">
        <v>325</v>
      </c>
      <c r="J135" s="229" t="b">
        <v>0</v>
      </c>
      <c r="K135" s="229" t="b">
        <v>0</v>
      </c>
      <c r="L135" s="229" t="b">
        <v>0</v>
      </c>
    </row>
    <row r="136">
      <c r="A136" s="224"/>
      <c r="B136" s="225"/>
      <c r="C136" s="225" t="s">
        <v>580</v>
      </c>
      <c r="D136" s="226">
        <v>3.0</v>
      </c>
      <c r="E136" s="226">
        <v>66.0</v>
      </c>
      <c r="F136" s="227">
        <v>10.0</v>
      </c>
      <c r="G136" s="227">
        <f t="shared" si="25"/>
        <v>30</v>
      </c>
      <c r="H136" s="245"/>
      <c r="I136" s="7" t="s">
        <v>325</v>
      </c>
      <c r="J136" s="229" t="b">
        <v>0</v>
      </c>
      <c r="K136" s="229" t="b">
        <v>0</v>
      </c>
      <c r="L136" s="229" t="b">
        <v>0</v>
      </c>
    </row>
    <row r="137">
      <c r="A137" s="224"/>
      <c r="B137" s="225"/>
      <c r="C137" s="225" t="s">
        <v>581</v>
      </c>
      <c r="D137" s="226">
        <v>2.0</v>
      </c>
      <c r="E137" s="226">
        <v>16.0</v>
      </c>
      <c r="F137" s="227">
        <v>6.0</v>
      </c>
      <c r="G137" s="227">
        <f t="shared" si="25"/>
        <v>12</v>
      </c>
      <c r="H137" s="245"/>
      <c r="I137" s="7" t="s">
        <v>325</v>
      </c>
      <c r="J137" s="229" t="b">
        <v>0</v>
      </c>
      <c r="K137" s="229" t="b">
        <v>0</v>
      </c>
      <c r="L137" s="229" t="b">
        <v>0</v>
      </c>
    </row>
    <row r="138">
      <c r="A138" s="224"/>
      <c r="B138" s="225"/>
      <c r="C138" s="225" t="s">
        <v>582</v>
      </c>
      <c r="D138" s="226">
        <v>2.0</v>
      </c>
      <c r="E138" s="226">
        <v>31.0</v>
      </c>
      <c r="F138" s="227">
        <v>3.0</v>
      </c>
      <c r="G138" s="227">
        <f t="shared" si="25"/>
        <v>6</v>
      </c>
      <c r="H138" s="245"/>
      <c r="I138" s="7" t="s">
        <v>325</v>
      </c>
      <c r="J138" s="229" t="b">
        <v>0</v>
      </c>
      <c r="K138" s="229" t="b">
        <v>0</v>
      </c>
      <c r="L138" s="229" t="b">
        <v>0</v>
      </c>
    </row>
    <row r="139">
      <c r="A139" s="224"/>
      <c r="B139" s="225"/>
      <c r="C139" s="225" t="s">
        <v>583</v>
      </c>
      <c r="D139" s="226">
        <v>3.0</v>
      </c>
      <c r="E139" s="226">
        <v>66.0</v>
      </c>
      <c r="F139" s="227">
        <v>4.0</v>
      </c>
      <c r="G139" s="227">
        <f t="shared" si="25"/>
        <v>12</v>
      </c>
      <c r="H139" s="245"/>
      <c r="I139" s="7" t="s">
        <v>325</v>
      </c>
      <c r="J139" s="229" t="b">
        <v>0</v>
      </c>
      <c r="K139" s="229" t="b">
        <v>0</v>
      </c>
      <c r="L139" s="229" t="b">
        <v>0</v>
      </c>
    </row>
    <row r="140">
      <c r="A140" s="224"/>
      <c r="B140" s="225"/>
      <c r="C140" s="225" t="s">
        <v>584</v>
      </c>
      <c r="D140" s="226">
        <v>2.0</v>
      </c>
      <c r="E140" s="226">
        <v>21.0</v>
      </c>
      <c r="F140" s="227">
        <v>4.0</v>
      </c>
      <c r="G140" s="227">
        <f t="shared" si="25"/>
        <v>8</v>
      </c>
      <c r="H140" s="245"/>
      <c r="I140" s="7" t="s">
        <v>325</v>
      </c>
      <c r="J140" s="229" t="b">
        <v>0</v>
      </c>
      <c r="K140" s="229" t="b">
        <v>0</v>
      </c>
      <c r="L140" s="229" t="b">
        <v>0</v>
      </c>
    </row>
    <row r="141">
      <c r="A141" s="224"/>
      <c r="B141" s="225"/>
      <c r="C141" s="225" t="s">
        <v>585</v>
      </c>
      <c r="D141" s="226">
        <v>2.0</v>
      </c>
      <c r="E141" s="226">
        <v>16.0</v>
      </c>
      <c r="F141" s="227">
        <v>3.0</v>
      </c>
      <c r="G141" s="227">
        <f t="shared" si="25"/>
        <v>6</v>
      </c>
      <c r="H141" s="245"/>
      <c r="I141" s="7" t="s">
        <v>325</v>
      </c>
      <c r="J141" s="229" t="b">
        <v>0</v>
      </c>
      <c r="K141" s="229" t="b">
        <v>0</v>
      </c>
      <c r="L141" s="229" t="b">
        <v>0</v>
      </c>
    </row>
    <row r="142">
      <c r="A142" s="224"/>
      <c r="B142" s="225"/>
      <c r="C142" s="225" t="s">
        <v>586</v>
      </c>
      <c r="D142" s="226">
        <v>2.0</v>
      </c>
      <c r="E142" s="226">
        <v>11.0</v>
      </c>
      <c r="F142" s="227">
        <v>5.0</v>
      </c>
      <c r="G142" s="227">
        <f t="shared" si="25"/>
        <v>10</v>
      </c>
      <c r="H142" s="245"/>
      <c r="I142" s="7" t="s">
        <v>325</v>
      </c>
      <c r="J142" s="229" t="b">
        <v>0</v>
      </c>
      <c r="K142" s="229" t="b">
        <v>0</v>
      </c>
      <c r="L142" s="229" t="b">
        <v>0</v>
      </c>
    </row>
    <row r="143">
      <c r="A143" s="224"/>
      <c r="B143" s="225"/>
      <c r="C143" s="225" t="s">
        <v>587</v>
      </c>
      <c r="D143" s="226">
        <v>2.0</v>
      </c>
      <c r="E143" s="226">
        <v>6.0</v>
      </c>
      <c r="F143" s="227">
        <v>2.0</v>
      </c>
      <c r="G143" s="227">
        <f t="shared" si="25"/>
        <v>4</v>
      </c>
      <c r="H143" s="245"/>
      <c r="I143" s="7" t="s">
        <v>325</v>
      </c>
      <c r="J143" s="229" t="b">
        <v>0</v>
      </c>
      <c r="K143" s="229" t="b">
        <v>0</v>
      </c>
      <c r="L143" s="229" t="b">
        <v>0</v>
      </c>
    </row>
    <row r="144">
      <c r="A144" s="224"/>
      <c r="B144" s="225"/>
      <c r="C144" s="225" t="s">
        <v>588</v>
      </c>
      <c r="D144" s="226">
        <v>2.0</v>
      </c>
      <c r="E144" s="226">
        <v>16.0</v>
      </c>
      <c r="F144" s="227">
        <v>5.0</v>
      </c>
      <c r="G144" s="227">
        <f t="shared" si="25"/>
        <v>10</v>
      </c>
      <c r="H144" s="245"/>
      <c r="I144" s="7" t="s">
        <v>325</v>
      </c>
      <c r="J144" s="229" t="b">
        <v>0</v>
      </c>
      <c r="K144" s="229" t="b">
        <v>0</v>
      </c>
      <c r="L144" s="229" t="b">
        <v>0</v>
      </c>
    </row>
    <row r="145">
      <c r="A145" s="224"/>
      <c r="B145" s="225"/>
      <c r="C145" s="225" t="s">
        <v>589</v>
      </c>
      <c r="D145" s="226">
        <v>2.0</v>
      </c>
      <c r="E145" s="226">
        <v>16.0</v>
      </c>
      <c r="F145" s="227">
        <v>2.0</v>
      </c>
      <c r="G145" s="227">
        <f t="shared" si="25"/>
        <v>4</v>
      </c>
      <c r="H145" s="245"/>
      <c r="I145" s="7" t="s">
        <v>325</v>
      </c>
      <c r="J145" s="229" t="b">
        <v>0</v>
      </c>
      <c r="K145" s="229" t="b">
        <v>0</v>
      </c>
      <c r="L145" s="229" t="b">
        <v>0</v>
      </c>
    </row>
    <row r="146">
      <c r="A146" s="224"/>
      <c r="B146" s="225"/>
      <c r="C146" s="225" t="s">
        <v>590</v>
      </c>
      <c r="D146" s="226">
        <v>4.0</v>
      </c>
      <c r="E146" s="226">
        <v>51.0</v>
      </c>
      <c r="F146" s="227">
        <v>7.0</v>
      </c>
      <c r="G146" s="227">
        <f t="shared" si="25"/>
        <v>28</v>
      </c>
      <c r="H146" s="245"/>
      <c r="I146" s="7" t="s">
        <v>325</v>
      </c>
      <c r="J146" s="229" t="b">
        <v>0</v>
      </c>
      <c r="K146" s="229" t="b">
        <v>0</v>
      </c>
      <c r="L146" s="229" t="b">
        <v>0</v>
      </c>
    </row>
    <row r="147">
      <c r="A147" s="224"/>
      <c r="B147" s="225"/>
      <c r="C147" s="225" t="s">
        <v>110</v>
      </c>
      <c r="D147" s="226">
        <v>3.0</v>
      </c>
      <c r="E147" s="226">
        <v>81.0</v>
      </c>
      <c r="F147" s="227">
        <v>38.0</v>
      </c>
      <c r="G147" s="227">
        <f t="shared" si="25"/>
        <v>114</v>
      </c>
      <c r="H147" s="245"/>
      <c r="I147" s="7" t="s">
        <v>325</v>
      </c>
      <c r="J147" s="229" t="b">
        <v>0</v>
      </c>
      <c r="K147" s="229" t="b">
        <v>0</v>
      </c>
      <c r="L147" s="229" t="b">
        <v>0</v>
      </c>
    </row>
    <row r="148">
      <c r="A148" s="224"/>
      <c r="B148" s="225"/>
      <c r="C148" s="225" t="s">
        <v>591</v>
      </c>
      <c r="D148" s="226">
        <v>2.0</v>
      </c>
      <c r="E148" s="226">
        <v>51.0</v>
      </c>
      <c r="F148" s="227">
        <v>84.0</v>
      </c>
      <c r="G148" s="227">
        <f t="shared" si="25"/>
        <v>168</v>
      </c>
      <c r="H148" s="245"/>
      <c r="I148" s="7" t="s">
        <v>325</v>
      </c>
      <c r="J148" s="229" t="b">
        <v>0</v>
      </c>
      <c r="K148" s="229" t="b">
        <v>0</v>
      </c>
      <c r="L148" s="229" t="b">
        <v>0</v>
      </c>
    </row>
    <row r="149">
      <c r="A149" s="224"/>
      <c r="B149" s="225"/>
      <c r="C149" s="225" t="s">
        <v>592</v>
      </c>
      <c r="D149" s="226">
        <v>2.0</v>
      </c>
      <c r="E149" s="226">
        <v>26.0</v>
      </c>
      <c r="F149" s="227">
        <v>7.0</v>
      </c>
      <c r="G149" s="227">
        <f t="shared" si="25"/>
        <v>14</v>
      </c>
      <c r="H149" s="245"/>
      <c r="I149" s="7" t="s">
        <v>325</v>
      </c>
      <c r="J149" s="229" t="b">
        <v>0</v>
      </c>
      <c r="K149" s="229" t="b">
        <v>0</v>
      </c>
      <c r="L149" s="229" t="b">
        <v>0</v>
      </c>
    </row>
    <row r="150">
      <c r="A150" s="224"/>
      <c r="B150" s="225"/>
      <c r="C150" s="225" t="s">
        <v>119</v>
      </c>
      <c r="D150" s="226">
        <v>2.0</v>
      </c>
      <c r="E150" s="226">
        <v>51.0</v>
      </c>
      <c r="F150" s="227">
        <v>2.0</v>
      </c>
      <c r="G150" s="227">
        <f t="shared" si="25"/>
        <v>4</v>
      </c>
      <c r="H150" s="245"/>
      <c r="I150" s="7" t="s">
        <v>325</v>
      </c>
      <c r="J150" s="229" t="b">
        <v>0</v>
      </c>
      <c r="K150" s="229" t="b">
        <v>0</v>
      </c>
      <c r="L150" s="229" t="b">
        <v>0</v>
      </c>
    </row>
    <row r="151">
      <c r="A151" s="224"/>
      <c r="B151" s="225"/>
      <c r="C151" s="225" t="s">
        <v>593</v>
      </c>
      <c r="D151" s="226">
        <v>3.0</v>
      </c>
      <c r="E151" s="226">
        <v>71.0</v>
      </c>
      <c r="F151" s="227">
        <v>14.0</v>
      </c>
      <c r="G151" s="227">
        <f t="shared" si="25"/>
        <v>42</v>
      </c>
      <c r="H151" s="245"/>
      <c r="I151" s="7" t="s">
        <v>325</v>
      </c>
      <c r="J151" s="229" t="b">
        <v>0</v>
      </c>
      <c r="K151" s="232" t="b">
        <v>0</v>
      </c>
      <c r="L151" s="229" t="b">
        <v>0</v>
      </c>
    </row>
    <row r="152">
      <c r="A152" s="224"/>
      <c r="B152" s="225"/>
      <c r="C152" s="225" t="s">
        <v>594</v>
      </c>
      <c r="D152" s="226">
        <v>2.0</v>
      </c>
      <c r="E152" s="226">
        <v>42.0</v>
      </c>
      <c r="F152" s="227">
        <v>144.0</v>
      </c>
      <c r="G152" s="227">
        <f t="shared" si="25"/>
        <v>288</v>
      </c>
      <c r="H152" s="245"/>
      <c r="I152" s="7" t="s">
        <v>325</v>
      </c>
      <c r="J152" s="229" t="b">
        <v>0</v>
      </c>
      <c r="K152" s="229" t="b">
        <v>0</v>
      </c>
      <c r="L152" s="229" t="b">
        <v>0</v>
      </c>
    </row>
    <row r="153">
      <c r="A153" s="224"/>
      <c r="B153" s="225"/>
      <c r="C153" s="225" t="s">
        <v>595</v>
      </c>
      <c r="D153" s="226">
        <v>2.0</v>
      </c>
      <c r="E153" s="226">
        <v>42.0</v>
      </c>
      <c r="F153" s="227">
        <v>13.0</v>
      </c>
      <c r="G153" s="227">
        <f t="shared" si="25"/>
        <v>26</v>
      </c>
      <c r="H153" s="245"/>
      <c r="I153" s="7" t="s">
        <v>325</v>
      </c>
      <c r="J153" s="229" t="b">
        <v>0</v>
      </c>
      <c r="K153" s="229" t="b">
        <v>0</v>
      </c>
      <c r="L153" s="229" t="b">
        <v>0</v>
      </c>
    </row>
    <row r="154">
      <c r="A154" s="224"/>
      <c r="B154" s="225"/>
      <c r="C154" s="225" t="s">
        <v>596</v>
      </c>
      <c r="D154" s="226">
        <v>2.0</v>
      </c>
      <c r="E154" s="226">
        <v>42.0</v>
      </c>
      <c r="F154" s="227">
        <v>24.0</v>
      </c>
      <c r="G154" s="227">
        <f t="shared" si="25"/>
        <v>48</v>
      </c>
      <c r="H154" s="245"/>
      <c r="I154" s="7" t="s">
        <v>325</v>
      </c>
      <c r="J154" s="229" t="b">
        <v>0</v>
      </c>
      <c r="K154" s="229" t="b">
        <v>0</v>
      </c>
      <c r="L154" s="229" t="b">
        <v>0</v>
      </c>
    </row>
    <row r="155">
      <c r="A155" s="224"/>
      <c r="B155" s="234"/>
      <c r="C155" s="234" t="s">
        <v>597</v>
      </c>
      <c r="D155" s="235">
        <v>2.0</v>
      </c>
      <c r="E155" s="235">
        <v>6.0</v>
      </c>
      <c r="F155" s="227">
        <v>33.0</v>
      </c>
      <c r="G155" s="227">
        <f t="shared" si="25"/>
        <v>66</v>
      </c>
      <c r="H155" s="245"/>
      <c r="I155" s="7" t="s">
        <v>325</v>
      </c>
      <c r="J155" s="229" t="b">
        <v>0</v>
      </c>
      <c r="K155" s="229" t="b">
        <v>0</v>
      </c>
      <c r="L155" s="229" t="b">
        <v>0</v>
      </c>
    </row>
    <row r="156">
      <c r="A156" s="236"/>
      <c r="B156" s="236" t="s">
        <v>598</v>
      </c>
      <c r="C156" s="238">
        <v>45.0</v>
      </c>
      <c r="D156" s="239">
        <v>106.0</v>
      </c>
      <c r="E156" s="239">
        <v>1961.0</v>
      </c>
      <c r="F156" s="240">
        <f t="shared" ref="F156:G156" si="26">sum(F111:F155)</f>
        <v>5649</v>
      </c>
      <c r="G156" s="240">
        <f t="shared" si="26"/>
        <v>29449</v>
      </c>
      <c r="H156" s="240"/>
      <c r="I156" s="7" t="s">
        <v>401</v>
      </c>
      <c r="J156" s="229" t="b">
        <v>0</v>
      </c>
      <c r="K156" s="229" t="b">
        <v>0</v>
      </c>
      <c r="L156" s="229" t="b">
        <v>0</v>
      </c>
    </row>
    <row r="157">
      <c r="A157" s="241"/>
      <c r="B157" s="241"/>
      <c r="C157" s="241"/>
      <c r="D157" s="241"/>
      <c r="E157" s="241"/>
      <c r="F157" s="186"/>
      <c r="G157" s="186"/>
      <c r="I157" s="7" t="s">
        <v>401</v>
      </c>
      <c r="J157" s="229" t="b">
        <v>0</v>
      </c>
      <c r="K157" s="229" t="b">
        <v>0</v>
      </c>
      <c r="L157" s="229" t="b">
        <v>0</v>
      </c>
    </row>
    <row r="158">
      <c r="A158" s="224"/>
      <c r="B158" s="225" t="s">
        <v>373</v>
      </c>
      <c r="C158" s="225" t="s">
        <v>599</v>
      </c>
      <c r="D158" s="226">
        <v>2.0</v>
      </c>
      <c r="E158" s="226">
        <v>41.0</v>
      </c>
      <c r="F158" s="227">
        <v>5.0</v>
      </c>
      <c r="G158" s="227">
        <f t="shared" ref="G158:G161" si="27">F158*D158</f>
        <v>10</v>
      </c>
      <c r="H158" s="245"/>
      <c r="I158" s="7" t="s">
        <v>325</v>
      </c>
      <c r="J158" s="229" t="b">
        <v>0</v>
      </c>
      <c r="K158" s="229" t="b">
        <v>0</v>
      </c>
      <c r="L158" s="229" t="b">
        <v>0</v>
      </c>
    </row>
    <row r="159">
      <c r="A159" s="224"/>
      <c r="B159" s="225"/>
      <c r="C159" s="225" t="s">
        <v>110</v>
      </c>
      <c r="D159" s="226">
        <v>3.0</v>
      </c>
      <c r="E159" s="226">
        <v>81.0</v>
      </c>
      <c r="F159" s="227">
        <v>44.0</v>
      </c>
      <c r="G159" s="227">
        <f t="shared" si="27"/>
        <v>132</v>
      </c>
      <c r="H159" s="245"/>
      <c r="I159" s="7" t="s">
        <v>325</v>
      </c>
      <c r="J159" s="229" t="b">
        <v>0</v>
      </c>
      <c r="K159" s="229" t="b">
        <v>0</v>
      </c>
      <c r="L159" s="229" t="b">
        <v>0</v>
      </c>
    </row>
    <row r="160">
      <c r="A160" s="224"/>
      <c r="B160" s="225"/>
      <c r="C160" s="225" t="s">
        <v>600</v>
      </c>
      <c r="D160" s="226">
        <v>17.0</v>
      </c>
      <c r="E160" s="226">
        <v>72.0</v>
      </c>
      <c r="F160" s="227">
        <v>69531.0</v>
      </c>
      <c r="G160" s="227">
        <f t="shared" si="27"/>
        <v>1182027</v>
      </c>
      <c r="H160" s="228" t="s">
        <v>601</v>
      </c>
      <c r="I160" s="7" t="s">
        <v>311</v>
      </c>
      <c r="J160" s="229" t="b">
        <v>0</v>
      </c>
      <c r="K160" s="229" t="b">
        <v>0</v>
      </c>
      <c r="L160" s="229" t="b">
        <v>0</v>
      </c>
    </row>
    <row r="161">
      <c r="A161" s="224"/>
      <c r="B161" s="234"/>
      <c r="C161" s="234" t="s">
        <v>602</v>
      </c>
      <c r="D161" s="235">
        <v>8.0</v>
      </c>
      <c r="E161" s="235">
        <v>39.0</v>
      </c>
      <c r="F161" s="227">
        <v>149862.0</v>
      </c>
      <c r="G161" s="227">
        <f t="shared" si="27"/>
        <v>1198896</v>
      </c>
      <c r="H161" s="228" t="s">
        <v>603</v>
      </c>
      <c r="I161" s="7" t="s">
        <v>311</v>
      </c>
      <c r="J161" s="229" t="b">
        <v>0</v>
      </c>
      <c r="K161" s="229" t="b">
        <v>0</v>
      </c>
      <c r="L161" s="229" t="b">
        <v>0</v>
      </c>
    </row>
    <row r="162">
      <c r="A162" s="236"/>
      <c r="B162" s="236" t="s">
        <v>604</v>
      </c>
      <c r="C162" s="238">
        <v>4.0</v>
      </c>
      <c r="D162" s="239">
        <v>30.0</v>
      </c>
      <c r="E162" s="239">
        <v>233.0</v>
      </c>
      <c r="F162" s="240">
        <f t="shared" ref="F162:G162" si="28">sum(F158:F161)</f>
        <v>219442</v>
      </c>
      <c r="G162" s="240">
        <f t="shared" si="28"/>
        <v>2381065</v>
      </c>
      <c r="H162" s="240"/>
      <c r="I162" s="7" t="s">
        <v>401</v>
      </c>
      <c r="J162" s="229" t="b">
        <v>0</v>
      </c>
      <c r="K162" s="229" t="b">
        <v>0</v>
      </c>
      <c r="L162" s="229" t="b">
        <v>0</v>
      </c>
    </row>
    <row r="163">
      <c r="A163" s="241"/>
      <c r="B163" s="241"/>
      <c r="C163" s="241"/>
      <c r="D163" s="241"/>
      <c r="E163" s="241"/>
      <c r="F163" s="186"/>
      <c r="G163" s="186"/>
      <c r="I163" s="7" t="s">
        <v>401</v>
      </c>
      <c r="J163" s="229" t="b">
        <v>0</v>
      </c>
      <c r="K163" s="229" t="b">
        <v>0</v>
      </c>
      <c r="L163" s="229" t="b">
        <v>0</v>
      </c>
    </row>
    <row r="164">
      <c r="A164" s="224"/>
      <c r="B164" s="225" t="s">
        <v>350</v>
      </c>
      <c r="C164" s="225" t="s">
        <v>605</v>
      </c>
      <c r="D164" s="226">
        <v>2.0</v>
      </c>
      <c r="E164" s="226">
        <v>9.0</v>
      </c>
      <c r="F164" s="227">
        <v>1.0</v>
      </c>
      <c r="G164" s="227">
        <f t="shared" ref="G164:G168" si="29">F164*D164</f>
        <v>2</v>
      </c>
      <c r="H164" s="228" t="s">
        <v>512</v>
      </c>
      <c r="I164" s="7" t="s">
        <v>311</v>
      </c>
      <c r="J164" s="229" t="b">
        <v>0</v>
      </c>
      <c r="K164" s="229" t="b">
        <v>0</v>
      </c>
      <c r="L164" s="229" t="b">
        <v>0</v>
      </c>
    </row>
    <row r="165">
      <c r="A165" s="224"/>
      <c r="B165" s="225"/>
      <c r="C165" s="225" t="s">
        <v>606</v>
      </c>
      <c r="D165" s="226">
        <v>85.0</v>
      </c>
      <c r="E165" s="226">
        <v>2682.0</v>
      </c>
      <c r="F165" s="227">
        <v>151617.0</v>
      </c>
      <c r="G165" s="227">
        <f t="shared" si="29"/>
        <v>12887445</v>
      </c>
      <c r="H165" s="228" t="s">
        <v>607</v>
      </c>
      <c r="I165" s="7" t="s">
        <v>311</v>
      </c>
      <c r="J165" s="229" t="b">
        <v>0</v>
      </c>
      <c r="K165" s="229" t="b">
        <v>0</v>
      </c>
      <c r="L165" s="229" t="b">
        <v>0</v>
      </c>
      <c r="M165" s="10" t="s">
        <v>608</v>
      </c>
    </row>
    <row r="166">
      <c r="A166" s="224"/>
      <c r="B166" s="225"/>
      <c r="C166" s="225" t="s">
        <v>609</v>
      </c>
      <c r="D166" s="226">
        <v>91.0</v>
      </c>
      <c r="E166" s="226">
        <v>2697.0</v>
      </c>
      <c r="F166" s="227">
        <v>25651.0</v>
      </c>
      <c r="G166" s="227">
        <f t="shared" si="29"/>
        <v>2334241</v>
      </c>
      <c r="H166" s="228" t="s">
        <v>610</v>
      </c>
      <c r="I166" s="7" t="s">
        <v>311</v>
      </c>
      <c r="J166" s="229" t="b">
        <v>0</v>
      </c>
      <c r="K166" s="229" t="b">
        <v>0</v>
      </c>
      <c r="L166" s="229" t="b">
        <v>0</v>
      </c>
      <c r="M166" s="10" t="s">
        <v>608</v>
      </c>
    </row>
    <row r="167">
      <c r="A167" s="224"/>
      <c r="B167" s="225"/>
      <c r="C167" s="225" t="s">
        <v>611</v>
      </c>
      <c r="D167" s="226">
        <v>77.0</v>
      </c>
      <c r="E167" s="226">
        <v>2172.0</v>
      </c>
      <c r="F167" s="227">
        <v>63967.0</v>
      </c>
      <c r="G167" s="227">
        <f t="shared" si="29"/>
        <v>4925459</v>
      </c>
      <c r="H167" s="228" t="s">
        <v>612</v>
      </c>
      <c r="I167" s="7" t="s">
        <v>311</v>
      </c>
      <c r="J167" s="229" t="b">
        <v>0</v>
      </c>
      <c r="K167" s="229" t="b">
        <v>0</v>
      </c>
      <c r="L167" s="229" t="b">
        <v>0</v>
      </c>
      <c r="M167" s="10" t="s">
        <v>608</v>
      </c>
    </row>
    <row r="168">
      <c r="A168" s="224"/>
      <c r="B168" s="234"/>
      <c r="C168" s="234" t="s">
        <v>613</v>
      </c>
      <c r="D168" s="235">
        <v>65.0</v>
      </c>
      <c r="E168" s="235">
        <v>1208.0</v>
      </c>
      <c r="F168" s="227">
        <v>10971.0</v>
      </c>
      <c r="G168" s="227">
        <f t="shared" si="29"/>
        <v>713115</v>
      </c>
      <c r="H168" s="228" t="s">
        <v>614</v>
      </c>
      <c r="I168" s="7" t="s">
        <v>311</v>
      </c>
      <c r="J168" s="229" t="b">
        <v>0</v>
      </c>
      <c r="K168" s="229" t="b">
        <v>0</v>
      </c>
      <c r="L168" s="229" t="b">
        <v>0</v>
      </c>
      <c r="M168" s="10" t="s">
        <v>608</v>
      </c>
    </row>
    <row r="169">
      <c r="A169" s="236"/>
      <c r="B169" s="236" t="s">
        <v>615</v>
      </c>
      <c r="C169" s="238">
        <v>5.0</v>
      </c>
      <c r="D169" s="239">
        <v>320.0</v>
      </c>
      <c r="E169" s="239">
        <v>8768.0</v>
      </c>
      <c r="F169" s="240">
        <f t="shared" ref="F169:G169" si="30">sum(F164:F168)</f>
        <v>252207</v>
      </c>
      <c r="G169" s="240">
        <f t="shared" si="30"/>
        <v>20860262</v>
      </c>
      <c r="H169" s="240"/>
      <c r="I169" s="7" t="s">
        <v>401</v>
      </c>
      <c r="J169" s="229" t="b">
        <v>0</v>
      </c>
      <c r="K169" s="229" t="b">
        <v>0</v>
      </c>
      <c r="L169" s="229" t="b">
        <v>0</v>
      </c>
    </row>
    <row r="170">
      <c r="A170" s="241"/>
      <c r="B170" s="241"/>
      <c r="C170" s="241"/>
      <c r="D170" s="241"/>
      <c r="E170" s="241"/>
      <c r="F170" s="186"/>
      <c r="G170" s="186"/>
      <c r="I170" s="7" t="s">
        <v>401</v>
      </c>
      <c r="J170" s="229" t="b">
        <v>0</v>
      </c>
      <c r="K170" s="229" t="b">
        <v>0</v>
      </c>
      <c r="L170" s="229" t="b">
        <v>0</v>
      </c>
    </row>
    <row r="171">
      <c r="A171" s="224"/>
      <c r="B171" s="225" t="s">
        <v>341</v>
      </c>
      <c r="C171" s="225" t="s">
        <v>616</v>
      </c>
      <c r="D171" s="226">
        <v>2.0</v>
      </c>
      <c r="E171" s="226">
        <v>11.0</v>
      </c>
      <c r="F171" s="227">
        <v>3.0</v>
      </c>
      <c r="G171" s="227">
        <f t="shared" ref="G171:G183" si="31">F171*D171</f>
        <v>6</v>
      </c>
      <c r="H171" s="245"/>
      <c r="I171" s="7" t="s">
        <v>325</v>
      </c>
      <c r="J171" s="229" t="b">
        <v>0</v>
      </c>
      <c r="K171" s="229" t="b">
        <v>0</v>
      </c>
      <c r="L171" s="229" t="b">
        <v>0</v>
      </c>
    </row>
    <row r="172">
      <c r="A172" s="224"/>
      <c r="B172" s="225"/>
      <c r="C172" s="225" t="s">
        <v>617</v>
      </c>
      <c r="D172" s="226">
        <v>2.0</v>
      </c>
      <c r="E172" s="226">
        <v>17.0</v>
      </c>
      <c r="F172" s="227">
        <v>10.0</v>
      </c>
      <c r="G172" s="227">
        <f t="shared" si="31"/>
        <v>20</v>
      </c>
      <c r="H172" s="245"/>
      <c r="I172" s="7" t="s">
        <v>325</v>
      </c>
      <c r="J172" s="229" t="b">
        <v>0</v>
      </c>
      <c r="K172" s="229" t="b">
        <v>0</v>
      </c>
      <c r="L172" s="229" t="b">
        <v>0</v>
      </c>
    </row>
    <row r="173">
      <c r="A173" s="224"/>
      <c r="B173" s="225"/>
      <c r="C173" s="225" t="s">
        <v>618</v>
      </c>
      <c r="D173" s="226">
        <v>2.0</v>
      </c>
      <c r="E173" s="226">
        <v>26.0</v>
      </c>
      <c r="F173" s="227">
        <v>10.0</v>
      </c>
      <c r="G173" s="227">
        <f t="shared" si="31"/>
        <v>20</v>
      </c>
      <c r="H173" s="245"/>
      <c r="I173" s="7" t="s">
        <v>325</v>
      </c>
      <c r="J173" s="229" t="b">
        <v>0</v>
      </c>
      <c r="K173" s="229" t="b">
        <v>0</v>
      </c>
      <c r="L173" s="229" t="b">
        <v>0</v>
      </c>
    </row>
    <row r="174">
      <c r="A174" s="224"/>
      <c r="B174" s="225"/>
      <c r="C174" s="225" t="s">
        <v>619</v>
      </c>
      <c r="D174" s="226">
        <v>2.0</v>
      </c>
      <c r="E174" s="226">
        <v>22.0</v>
      </c>
      <c r="F174" s="227">
        <v>12.0</v>
      </c>
      <c r="G174" s="227">
        <f t="shared" si="31"/>
        <v>24</v>
      </c>
      <c r="H174" s="245"/>
      <c r="I174" s="7" t="s">
        <v>325</v>
      </c>
      <c r="J174" s="229" t="b">
        <v>0</v>
      </c>
      <c r="K174" s="229" t="b">
        <v>0</v>
      </c>
      <c r="L174" s="229" t="b">
        <v>0</v>
      </c>
    </row>
    <row r="175">
      <c r="A175" s="224"/>
      <c r="B175" s="225"/>
      <c r="C175" s="225" t="s">
        <v>620</v>
      </c>
      <c r="D175" s="226">
        <v>2.0</v>
      </c>
      <c r="E175" s="226">
        <v>11.0</v>
      </c>
      <c r="F175" s="227">
        <v>5.0</v>
      </c>
      <c r="G175" s="227">
        <f t="shared" si="31"/>
        <v>10</v>
      </c>
      <c r="H175" s="245"/>
      <c r="I175" s="7" t="s">
        <v>325</v>
      </c>
      <c r="J175" s="229" t="b">
        <v>0</v>
      </c>
      <c r="K175" s="229" t="b">
        <v>0</v>
      </c>
      <c r="L175" s="229" t="b">
        <v>0</v>
      </c>
    </row>
    <row r="176">
      <c r="A176" s="224"/>
      <c r="B176" s="225"/>
      <c r="C176" s="225" t="s">
        <v>621</v>
      </c>
      <c r="D176" s="226">
        <v>2.0</v>
      </c>
      <c r="E176" s="226">
        <v>21.0</v>
      </c>
      <c r="F176" s="227">
        <v>5.0</v>
      </c>
      <c r="G176" s="227">
        <f t="shared" si="31"/>
        <v>10</v>
      </c>
      <c r="H176" s="245"/>
      <c r="I176" s="7" t="s">
        <v>325</v>
      </c>
      <c r="J176" s="229" t="b">
        <v>0</v>
      </c>
      <c r="K176" s="229" t="b">
        <v>0</v>
      </c>
      <c r="L176" s="229" t="b">
        <v>0</v>
      </c>
    </row>
    <row r="177">
      <c r="A177" s="224"/>
      <c r="B177" s="225"/>
      <c r="C177" s="225" t="s">
        <v>622</v>
      </c>
      <c r="D177" s="226">
        <v>2.0</v>
      </c>
      <c r="E177" s="226">
        <v>22.0</v>
      </c>
      <c r="F177" s="227">
        <v>12.0</v>
      </c>
      <c r="G177" s="227">
        <f t="shared" si="31"/>
        <v>24</v>
      </c>
      <c r="H177" s="245"/>
      <c r="I177" s="7" t="s">
        <v>325</v>
      </c>
      <c r="J177" s="229" t="b">
        <v>0</v>
      </c>
      <c r="K177" s="229" t="b">
        <v>0</v>
      </c>
      <c r="L177" s="229" t="b">
        <v>0</v>
      </c>
    </row>
    <row r="178">
      <c r="A178" s="224"/>
      <c r="B178" s="225"/>
      <c r="C178" s="225" t="s">
        <v>623</v>
      </c>
      <c r="D178" s="226">
        <v>3.0</v>
      </c>
      <c r="E178" s="226">
        <v>33.0</v>
      </c>
      <c r="F178" s="227">
        <v>280.0</v>
      </c>
      <c r="G178" s="227">
        <f t="shared" si="31"/>
        <v>840</v>
      </c>
      <c r="H178" s="245"/>
      <c r="I178" s="7" t="s">
        <v>325</v>
      </c>
      <c r="J178" s="229" t="b">
        <v>0</v>
      </c>
      <c r="K178" s="229" t="b">
        <v>0</v>
      </c>
      <c r="L178" s="229" t="b">
        <v>0</v>
      </c>
    </row>
    <row r="179">
      <c r="A179" s="224"/>
      <c r="B179" s="225"/>
      <c r="C179" s="225" t="s">
        <v>624</v>
      </c>
      <c r="D179" s="226">
        <v>2.0</v>
      </c>
      <c r="E179" s="226">
        <v>17.0</v>
      </c>
      <c r="F179" s="227">
        <v>11.0</v>
      </c>
      <c r="G179" s="227">
        <f t="shared" si="31"/>
        <v>22</v>
      </c>
      <c r="H179" s="245"/>
      <c r="I179" s="7" t="s">
        <v>325</v>
      </c>
      <c r="J179" s="229" t="b">
        <v>0</v>
      </c>
      <c r="K179" s="229" t="b">
        <v>0</v>
      </c>
      <c r="L179" s="229" t="b">
        <v>0</v>
      </c>
    </row>
    <row r="180">
      <c r="A180" s="224"/>
      <c r="B180" s="225"/>
      <c r="C180" s="225" t="s">
        <v>625</v>
      </c>
      <c r="D180" s="226">
        <v>2.0</v>
      </c>
      <c r="E180" s="226">
        <v>16.0</v>
      </c>
      <c r="F180" s="227">
        <v>9.0</v>
      </c>
      <c r="G180" s="227">
        <f t="shared" si="31"/>
        <v>18</v>
      </c>
      <c r="H180" s="245"/>
      <c r="I180" s="7" t="s">
        <v>325</v>
      </c>
      <c r="J180" s="229" t="b">
        <v>0</v>
      </c>
      <c r="K180" s="229" t="b">
        <v>0</v>
      </c>
      <c r="L180" s="229" t="b">
        <v>0</v>
      </c>
    </row>
    <row r="181">
      <c r="A181" s="224"/>
      <c r="B181" s="225"/>
      <c r="C181" s="225" t="s">
        <v>626</v>
      </c>
      <c r="D181" s="226">
        <v>3.0</v>
      </c>
      <c r="E181" s="226">
        <v>37.0</v>
      </c>
      <c r="F181" s="227">
        <v>20.0</v>
      </c>
      <c r="G181" s="227">
        <f t="shared" si="31"/>
        <v>60</v>
      </c>
      <c r="H181" s="245"/>
      <c r="I181" s="7" t="s">
        <v>325</v>
      </c>
      <c r="J181" s="229" t="b">
        <v>0</v>
      </c>
      <c r="K181" s="229" t="b">
        <v>0</v>
      </c>
      <c r="L181" s="229" t="b">
        <v>0</v>
      </c>
    </row>
    <row r="182">
      <c r="A182" s="224"/>
      <c r="B182" s="225"/>
      <c r="C182" s="225" t="s">
        <v>627</v>
      </c>
      <c r="D182" s="226">
        <v>2.0</v>
      </c>
      <c r="E182" s="226">
        <v>21.0</v>
      </c>
      <c r="F182" s="227">
        <v>2.0</v>
      </c>
      <c r="G182" s="227">
        <f t="shared" si="31"/>
        <v>4</v>
      </c>
      <c r="H182" s="245"/>
      <c r="I182" s="7" t="s">
        <v>325</v>
      </c>
      <c r="J182" s="229" t="b">
        <v>0</v>
      </c>
      <c r="K182" s="229" t="b">
        <v>0</v>
      </c>
      <c r="L182" s="229" t="b">
        <v>0</v>
      </c>
    </row>
    <row r="183">
      <c r="A183" s="224"/>
      <c r="B183" s="234"/>
      <c r="C183" s="234" t="s">
        <v>628</v>
      </c>
      <c r="D183" s="235">
        <v>4.0</v>
      </c>
      <c r="E183" s="235">
        <v>44.0</v>
      </c>
      <c r="F183" s="227">
        <v>36.0</v>
      </c>
      <c r="G183" s="227">
        <f t="shared" si="31"/>
        <v>144</v>
      </c>
      <c r="H183" s="245"/>
      <c r="I183" s="7" t="s">
        <v>325</v>
      </c>
      <c r="J183" s="229" t="b">
        <v>0</v>
      </c>
      <c r="K183" s="229" t="b">
        <v>0</v>
      </c>
      <c r="L183" s="229" t="b">
        <v>0</v>
      </c>
    </row>
    <row r="184">
      <c r="A184" s="236"/>
      <c r="B184" s="236" t="s">
        <v>629</v>
      </c>
      <c r="C184" s="238">
        <v>13.0</v>
      </c>
      <c r="D184" s="239">
        <v>30.0</v>
      </c>
      <c r="E184" s="239">
        <v>298.0</v>
      </c>
      <c r="F184" s="240">
        <f t="shared" ref="F184:G184" si="32">sum(F171:F183)</f>
        <v>415</v>
      </c>
      <c r="G184" s="240">
        <f t="shared" si="32"/>
        <v>1202</v>
      </c>
      <c r="H184" s="240"/>
      <c r="I184" s="7" t="s">
        <v>401</v>
      </c>
      <c r="J184" s="229" t="b">
        <v>0</v>
      </c>
      <c r="K184" s="229" t="b">
        <v>0</v>
      </c>
      <c r="L184" s="229" t="b">
        <v>0</v>
      </c>
    </row>
    <row r="185">
      <c r="A185" s="241"/>
      <c r="B185" s="241"/>
      <c r="C185" s="241"/>
      <c r="D185" s="241"/>
      <c r="E185" s="241"/>
      <c r="F185" s="186"/>
      <c r="G185" s="186"/>
      <c r="I185" s="7" t="s">
        <v>401</v>
      </c>
      <c r="J185" s="229" t="b">
        <v>0</v>
      </c>
      <c r="K185" s="229" t="b">
        <v>0</v>
      </c>
      <c r="L185" s="229" t="b">
        <v>0</v>
      </c>
    </row>
    <row r="186">
      <c r="A186" s="224"/>
      <c r="B186" s="225" t="s">
        <v>344</v>
      </c>
      <c r="C186" s="225" t="s">
        <v>630</v>
      </c>
      <c r="D186" s="226">
        <v>66.0</v>
      </c>
      <c r="E186" s="226">
        <v>1504.0</v>
      </c>
      <c r="F186" s="227">
        <v>262631.0</v>
      </c>
      <c r="G186" s="227">
        <f t="shared" ref="G186:G189" si="33">F186*D186</f>
        <v>17333646</v>
      </c>
      <c r="H186" s="228" t="s">
        <v>631</v>
      </c>
      <c r="I186" s="7" t="s">
        <v>311</v>
      </c>
      <c r="J186" s="232" t="b">
        <v>1</v>
      </c>
      <c r="K186" s="232" t="b">
        <v>1</v>
      </c>
      <c r="L186" s="232" t="b">
        <v>1</v>
      </c>
      <c r="M186" s="10" t="s">
        <v>608</v>
      </c>
    </row>
    <row r="187">
      <c r="A187" s="224"/>
      <c r="B187" s="225"/>
      <c r="C187" s="225" t="s">
        <v>632</v>
      </c>
      <c r="D187" s="226">
        <v>2.0</v>
      </c>
      <c r="E187" s="226">
        <v>9.0</v>
      </c>
      <c r="F187" s="227">
        <v>1.0</v>
      </c>
      <c r="G187" s="227">
        <f t="shared" si="33"/>
        <v>2</v>
      </c>
      <c r="H187" s="228" t="s">
        <v>512</v>
      </c>
      <c r="I187" s="7" t="s">
        <v>311</v>
      </c>
      <c r="J187" s="229" t="b">
        <v>0</v>
      </c>
      <c r="K187" s="229" t="b">
        <v>0</v>
      </c>
      <c r="L187" s="229" t="b">
        <v>0</v>
      </c>
    </row>
    <row r="188">
      <c r="A188" s="224"/>
      <c r="B188" s="225"/>
      <c r="C188" s="225" t="s">
        <v>633</v>
      </c>
      <c r="D188" s="226">
        <v>72.0</v>
      </c>
      <c r="E188" s="226">
        <v>1986.0</v>
      </c>
      <c r="F188" s="227">
        <v>39838.0</v>
      </c>
      <c r="G188" s="227">
        <f t="shared" si="33"/>
        <v>2868336</v>
      </c>
      <c r="H188" s="228" t="s">
        <v>634</v>
      </c>
      <c r="I188" s="7" t="s">
        <v>311</v>
      </c>
      <c r="J188" s="232" t="b">
        <v>1</v>
      </c>
      <c r="K188" s="232" t="b">
        <v>1</v>
      </c>
      <c r="L188" s="232" t="b">
        <v>1</v>
      </c>
      <c r="M188" s="10" t="s">
        <v>608</v>
      </c>
    </row>
    <row r="189">
      <c r="A189" s="224"/>
      <c r="B189" s="234"/>
      <c r="C189" s="234" t="s">
        <v>635</v>
      </c>
      <c r="D189" s="235">
        <v>66.0</v>
      </c>
      <c r="E189" s="235">
        <v>1504.0</v>
      </c>
      <c r="F189" s="227">
        <v>165841.0</v>
      </c>
      <c r="G189" s="227">
        <f t="shared" si="33"/>
        <v>10945506</v>
      </c>
      <c r="H189" s="228" t="s">
        <v>636</v>
      </c>
      <c r="I189" s="7" t="s">
        <v>311</v>
      </c>
      <c r="J189" s="232" t="b">
        <v>1</v>
      </c>
      <c r="K189" s="232" t="b">
        <v>1</v>
      </c>
      <c r="L189" s="232" t="b">
        <v>1</v>
      </c>
      <c r="M189" s="10" t="s">
        <v>608</v>
      </c>
    </row>
    <row r="190">
      <c r="A190" s="236"/>
      <c r="B190" s="236" t="s">
        <v>637</v>
      </c>
      <c r="C190" s="238">
        <v>4.0</v>
      </c>
      <c r="D190" s="239">
        <v>206.0</v>
      </c>
      <c r="E190" s="239">
        <v>5003.0</v>
      </c>
      <c r="F190" s="240">
        <f t="shared" ref="F190:G190" si="34">sum(F186:F189)</f>
        <v>468311</v>
      </c>
      <c r="G190" s="240">
        <f t="shared" si="34"/>
        <v>31147490</v>
      </c>
      <c r="H190" s="240"/>
      <c r="I190" s="7" t="s">
        <v>401</v>
      </c>
      <c r="J190" s="229" t="b">
        <v>0</v>
      </c>
      <c r="K190" s="229" t="b">
        <v>0</v>
      </c>
      <c r="L190" s="229" t="b">
        <v>0</v>
      </c>
    </row>
    <row r="191">
      <c r="A191" s="241"/>
      <c r="B191" s="241"/>
      <c r="C191" s="241"/>
      <c r="D191" s="241"/>
      <c r="E191" s="241"/>
      <c r="F191" s="186"/>
      <c r="G191" s="186"/>
      <c r="I191" s="7" t="s">
        <v>401</v>
      </c>
      <c r="J191" s="229" t="b">
        <v>0</v>
      </c>
      <c r="K191" s="229" t="b">
        <v>0</v>
      </c>
      <c r="L191" s="229" t="b">
        <v>0</v>
      </c>
    </row>
    <row r="192">
      <c r="A192" s="224"/>
      <c r="B192" s="234" t="s">
        <v>461</v>
      </c>
      <c r="C192" s="234" t="s">
        <v>638</v>
      </c>
      <c r="D192" s="235">
        <v>28.0</v>
      </c>
      <c r="E192" s="235">
        <v>280.0</v>
      </c>
      <c r="F192" s="227">
        <v>1073055.0</v>
      </c>
      <c r="G192" s="227">
        <f t="shared" ref="G192:G193" si="35">F192*D192</f>
        <v>30045540</v>
      </c>
      <c r="H192" s="228" t="s">
        <v>639</v>
      </c>
      <c r="I192" s="7" t="s">
        <v>311</v>
      </c>
      <c r="J192" s="232" t="b">
        <v>0</v>
      </c>
      <c r="K192" s="232" t="b">
        <v>0</v>
      </c>
      <c r="L192" s="232" t="b">
        <v>0</v>
      </c>
      <c r="M192" s="10"/>
    </row>
    <row r="193">
      <c r="A193" s="260"/>
      <c r="B193" s="261" t="s">
        <v>640</v>
      </c>
      <c r="C193" s="262">
        <v>1.0</v>
      </c>
      <c r="D193" s="263">
        <v>28.0</v>
      </c>
      <c r="E193" s="263">
        <v>280.0</v>
      </c>
      <c r="F193" s="264">
        <f>F192</f>
        <v>1073055</v>
      </c>
      <c r="G193" s="264">
        <f t="shared" si="35"/>
        <v>30045540</v>
      </c>
      <c r="H193" s="265"/>
      <c r="I193" s="22"/>
    </row>
    <row r="194">
      <c r="A194" s="236"/>
      <c r="B194" s="236" t="s">
        <v>641</v>
      </c>
      <c r="C194" s="236"/>
      <c r="D194" s="239">
        <v>1663.0</v>
      </c>
      <c r="E194" s="239">
        <v>24320.0</v>
      </c>
      <c r="F194" s="240">
        <f t="shared" ref="F194:G194" si="36">sum(F193,F190,F184,F169,F162,F156,F109,F93,F90,F87,F83,F79,F76,F73,F43,F40,F33,F28,F23,F20,F10)</f>
        <v>5082265</v>
      </c>
      <c r="G194" s="240">
        <f t="shared" si="36"/>
        <v>203544006</v>
      </c>
      <c r="H194" s="239"/>
      <c r="I194" s="22"/>
    </row>
    <row r="195">
      <c r="I195" s="22">
        <f>countif(I2:I192,"CODES")</f>
        <v>112</v>
      </c>
    </row>
    <row r="196">
      <c r="I196" s="22"/>
    </row>
    <row r="197">
      <c r="I197" s="22"/>
    </row>
    <row r="198">
      <c r="A198" s="54"/>
      <c r="B198" s="54" t="s">
        <v>642</v>
      </c>
      <c r="C198" s="266" t="s">
        <v>643</v>
      </c>
      <c r="D198" s="266" t="s">
        <v>644</v>
      </c>
      <c r="I198" s="22"/>
    </row>
    <row r="199">
      <c r="A199" s="267"/>
      <c r="B199" s="267">
        <v>1.0</v>
      </c>
      <c r="C199" s="93" t="s">
        <v>645</v>
      </c>
      <c r="I199" s="22"/>
    </row>
    <row r="200">
      <c r="A200" s="267"/>
      <c r="B200" s="267">
        <v>1.0</v>
      </c>
      <c r="C200" s="93" t="s">
        <v>646</v>
      </c>
      <c r="I200" s="22"/>
    </row>
    <row r="201">
      <c r="A201" s="267"/>
      <c r="B201" s="267">
        <v>2.0</v>
      </c>
      <c r="C201" s="93" t="s">
        <v>647</v>
      </c>
      <c r="I201" s="22"/>
    </row>
    <row r="202">
      <c r="A202" s="267"/>
      <c r="B202" s="267">
        <v>3.0</v>
      </c>
      <c r="C202" s="93" t="s">
        <v>648</v>
      </c>
      <c r="I202" s="22"/>
    </row>
    <row r="203">
      <c r="A203" s="267"/>
      <c r="B203" s="267">
        <v>4.0</v>
      </c>
      <c r="C203" s="93" t="s">
        <v>649</v>
      </c>
      <c r="I203" s="22"/>
    </row>
    <row r="204">
      <c r="A204" s="267"/>
      <c r="B204" s="267">
        <v>5.0</v>
      </c>
      <c r="C204" s="93" t="s">
        <v>650</v>
      </c>
      <c r="I204" s="22"/>
    </row>
    <row r="205">
      <c r="A205" s="267"/>
      <c r="B205" s="267">
        <v>6.0</v>
      </c>
      <c r="C205" s="93" t="s">
        <v>651</v>
      </c>
      <c r="I205" s="22"/>
    </row>
    <row r="206">
      <c r="A206" s="267"/>
      <c r="B206" s="267">
        <v>7.0</v>
      </c>
      <c r="C206" s="93" t="s">
        <v>652</v>
      </c>
      <c r="I206" s="22"/>
    </row>
    <row r="207">
      <c r="A207" s="267"/>
      <c r="B207" s="267">
        <v>8.0</v>
      </c>
      <c r="C207" s="93" t="s">
        <v>653</v>
      </c>
      <c r="I207" s="22"/>
    </row>
    <row r="208">
      <c r="A208" s="267"/>
      <c r="B208" s="267">
        <v>9.0</v>
      </c>
      <c r="C208" s="93" t="s">
        <v>654</v>
      </c>
      <c r="I208" s="22"/>
    </row>
    <row r="209">
      <c r="A209" s="267"/>
      <c r="B209" s="267">
        <v>10.0</v>
      </c>
      <c r="C209" s="93" t="s">
        <v>655</v>
      </c>
      <c r="I209" s="22"/>
    </row>
    <row r="210">
      <c r="A210" s="267"/>
      <c r="B210" s="267">
        <v>11.0</v>
      </c>
      <c r="C210" s="93" t="s">
        <v>656</v>
      </c>
      <c r="I210" s="22"/>
    </row>
    <row r="211">
      <c r="A211" s="267"/>
      <c r="B211" s="267">
        <v>12.0</v>
      </c>
      <c r="C211" s="93" t="s">
        <v>657</v>
      </c>
      <c r="I211" s="22"/>
    </row>
    <row r="212">
      <c r="A212" s="267"/>
      <c r="B212" s="267">
        <v>13.0</v>
      </c>
      <c r="C212" s="93" t="s">
        <v>658</v>
      </c>
      <c r="I212" s="22"/>
    </row>
    <row r="213">
      <c r="A213" s="267"/>
      <c r="B213" s="267">
        <v>14.0</v>
      </c>
      <c r="C213" s="93" t="s">
        <v>659</v>
      </c>
      <c r="D213" s="268" t="s">
        <v>660</v>
      </c>
      <c r="I213" s="22"/>
    </row>
    <row r="214">
      <c r="A214" s="267"/>
      <c r="B214" s="267">
        <v>15.0</v>
      </c>
      <c r="C214" s="268" t="s">
        <v>661</v>
      </c>
      <c r="I214" s="22"/>
    </row>
    <row r="215">
      <c r="A215" s="267"/>
      <c r="B215" s="267">
        <v>16.0</v>
      </c>
      <c r="C215" s="268" t="s">
        <v>662</v>
      </c>
      <c r="I215" s="22"/>
    </row>
    <row r="216">
      <c r="A216" s="267"/>
      <c r="B216" s="267">
        <v>17.0</v>
      </c>
      <c r="C216" s="268" t="s">
        <v>663</v>
      </c>
      <c r="I216" s="22"/>
    </row>
    <row r="217">
      <c r="A217" s="267"/>
      <c r="B217" s="267">
        <v>18.0</v>
      </c>
      <c r="C217" s="268" t="s">
        <v>664</v>
      </c>
      <c r="I217" s="22"/>
    </row>
    <row r="218">
      <c r="A218" s="267"/>
      <c r="B218" s="267">
        <v>19.0</v>
      </c>
      <c r="C218" s="93" t="s">
        <v>665</v>
      </c>
      <c r="I218" s="22"/>
    </row>
    <row r="219">
      <c r="A219" s="267"/>
      <c r="B219" s="267">
        <v>20.0</v>
      </c>
      <c r="C219" s="268" t="s">
        <v>666</v>
      </c>
      <c r="I219" s="22"/>
    </row>
    <row r="220">
      <c r="A220" s="267"/>
      <c r="B220" s="267">
        <v>21.0</v>
      </c>
      <c r="C220" s="268" t="s">
        <v>667</v>
      </c>
      <c r="I220" s="22"/>
    </row>
    <row r="221">
      <c r="A221" s="267"/>
      <c r="B221" s="267">
        <v>22.0</v>
      </c>
      <c r="C221" s="93" t="s">
        <v>668</v>
      </c>
      <c r="I221" s="22"/>
    </row>
    <row r="222">
      <c r="A222" s="267"/>
      <c r="B222" s="267">
        <v>23.0</v>
      </c>
      <c r="C222" s="93" t="s">
        <v>669</v>
      </c>
      <c r="I222" s="22"/>
    </row>
    <row r="223">
      <c r="A223" s="267"/>
      <c r="B223" s="267">
        <v>24.0</v>
      </c>
      <c r="C223" s="93" t="s">
        <v>670</v>
      </c>
      <c r="I223" s="22"/>
    </row>
    <row r="224">
      <c r="A224" s="267"/>
      <c r="B224" s="267">
        <v>25.0</v>
      </c>
      <c r="C224" s="93" t="s">
        <v>671</v>
      </c>
      <c r="I224" s="22"/>
    </row>
    <row r="225">
      <c r="A225" s="267"/>
      <c r="B225" s="267">
        <v>26.0</v>
      </c>
      <c r="C225" s="93" t="s">
        <v>672</v>
      </c>
      <c r="I225" s="22"/>
    </row>
    <row r="226">
      <c r="A226" s="267"/>
      <c r="B226" s="267">
        <v>27.0</v>
      </c>
      <c r="C226" s="93" t="s">
        <v>673</v>
      </c>
      <c r="I226" s="22"/>
    </row>
    <row r="227">
      <c r="A227" s="267"/>
      <c r="B227" s="267">
        <v>28.0</v>
      </c>
      <c r="C227" s="93" t="s">
        <v>674</v>
      </c>
      <c r="I227" s="22"/>
    </row>
    <row r="228">
      <c r="A228" s="267"/>
      <c r="B228" s="267">
        <v>29.0</v>
      </c>
      <c r="C228" s="93" t="s">
        <v>675</v>
      </c>
      <c r="I228" s="22"/>
    </row>
    <row r="229">
      <c r="I229" s="22"/>
    </row>
    <row r="230">
      <c r="I230" s="22"/>
    </row>
    <row r="231">
      <c r="I231" s="22"/>
    </row>
    <row r="232">
      <c r="I232" s="22"/>
    </row>
    <row r="233">
      <c r="I233" s="22"/>
    </row>
    <row r="234">
      <c r="I234" s="22"/>
    </row>
    <row r="235">
      <c r="I235" s="22"/>
    </row>
    <row r="236">
      <c r="I236" s="22"/>
    </row>
    <row r="237">
      <c r="I237" s="22"/>
    </row>
    <row r="238">
      <c r="I238" s="22"/>
    </row>
    <row r="239">
      <c r="I239" s="22"/>
    </row>
    <row r="240">
      <c r="I240" s="22"/>
    </row>
    <row r="241">
      <c r="I241" s="22"/>
    </row>
    <row r="242">
      <c r="I242" s="22"/>
    </row>
    <row r="243">
      <c r="I243" s="22"/>
    </row>
    <row r="244">
      <c r="I244" s="22"/>
    </row>
    <row r="245">
      <c r="I245" s="22"/>
    </row>
    <row r="246">
      <c r="I246" s="22"/>
    </row>
    <row r="247">
      <c r="I247" s="22"/>
    </row>
    <row r="248">
      <c r="I248" s="22"/>
    </row>
    <row r="249">
      <c r="I249" s="22"/>
    </row>
    <row r="250">
      <c r="I250" s="22"/>
    </row>
    <row r="251">
      <c r="I251" s="22"/>
    </row>
    <row r="252">
      <c r="I252" s="22"/>
    </row>
    <row r="253">
      <c r="I253" s="22"/>
    </row>
    <row r="254">
      <c r="I254" s="22"/>
    </row>
    <row r="255">
      <c r="I255" s="22"/>
    </row>
    <row r="256">
      <c r="I256" s="22"/>
    </row>
    <row r="257">
      <c r="I257" s="22"/>
    </row>
    <row r="258">
      <c r="I258" s="22"/>
    </row>
    <row r="259">
      <c r="I259" s="22"/>
    </row>
    <row r="260">
      <c r="I260" s="22"/>
    </row>
    <row r="261">
      <c r="I261" s="22"/>
    </row>
    <row r="262">
      <c r="I262" s="22"/>
    </row>
    <row r="263">
      <c r="I263" s="22"/>
    </row>
    <row r="264">
      <c r="I264" s="22"/>
    </row>
    <row r="265">
      <c r="I265" s="22"/>
    </row>
    <row r="266">
      <c r="I266" s="22"/>
    </row>
    <row r="267">
      <c r="I267" s="22"/>
    </row>
    <row r="268">
      <c r="I268" s="22"/>
    </row>
    <row r="269">
      <c r="I269" s="22"/>
    </row>
    <row r="270">
      <c r="I270" s="22"/>
    </row>
    <row r="271">
      <c r="I271" s="22"/>
    </row>
    <row r="272">
      <c r="I272" s="22"/>
    </row>
    <row r="273">
      <c r="I273" s="22"/>
    </row>
    <row r="274">
      <c r="I274" s="22"/>
    </row>
    <row r="275">
      <c r="I275" s="22"/>
    </row>
    <row r="276">
      <c r="I276" s="22"/>
    </row>
    <row r="277">
      <c r="I277" s="22"/>
    </row>
    <row r="278">
      <c r="I278" s="22"/>
    </row>
    <row r="279">
      <c r="I279" s="22"/>
    </row>
    <row r="280">
      <c r="I280" s="22"/>
    </row>
    <row r="281">
      <c r="I281" s="22"/>
    </row>
    <row r="282">
      <c r="I282" s="22"/>
    </row>
    <row r="283">
      <c r="I283" s="22"/>
    </row>
    <row r="284">
      <c r="I284" s="22"/>
    </row>
    <row r="285">
      <c r="I285" s="22"/>
    </row>
    <row r="286">
      <c r="I286" s="22"/>
    </row>
    <row r="287">
      <c r="I287" s="22"/>
    </row>
    <row r="288">
      <c r="I288" s="22"/>
    </row>
    <row r="289">
      <c r="I289" s="22"/>
    </row>
    <row r="290">
      <c r="I290" s="22"/>
    </row>
    <row r="291">
      <c r="I291" s="22"/>
    </row>
    <row r="292">
      <c r="I292" s="22"/>
    </row>
    <row r="293">
      <c r="I293" s="22"/>
    </row>
    <row r="294">
      <c r="I294" s="22"/>
    </row>
    <row r="295">
      <c r="I295" s="22"/>
    </row>
    <row r="296">
      <c r="I296" s="22"/>
    </row>
    <row r="297">
      <c r="I297" s="22"/>
    </row>
    <row r="298">
      <c r="I298" s="22"/>
    </row>
    <row r="299">
      <c r="I299" s="22"/>
    </row>
    <row r="300">
      <c r="I300" s="22"/>
    </row>
    <row r="301">
      <c r="I301" s="22"/>
    </row>
    <row r="302">
      <c r="I302" s="22"/>
    </row>
    <row r="303">
      <c r="I303" s="22"/>
    </row>
    <row r="304">
      <c r="I304" s="22"/>
    </row>
    <row r="305">
      <c r="I305" s="22"/>
    </row>
    <row r="306">
      <c r="I306" s="22"/>
    </row>
    <row r="307">
      <c r="I307" s="22"/>
    </row>
    <row r="308">
      <c r="I308" s="22"/>
    </row>
    <row r="309">
      <c r="I309" s="22"/>
    </row>
    <row r="310">
      <c r="I310" s="22"/>
    </row>
    <row r="311">
      <c r="I311" s="22"/>
    </row>
    <row r="312">
      <c r="I312" s="22"/>
    </row>
    <row r="313">
      <c r="I313" s="22"/>
    </row>
    <row r="314">
      <c r="I314" s="22"/>
    </row>
    <row r="315">
      <c r="I315" s="22"/>
    </row>
    <row r="316">
      <c r="I316" s="22"/>
    </row>
    <row r="317">
      <c r="I317" s="22"/>
    </row>
    <row r="318">
      <c r="I318" s="22"/>
    </row>
    <row r="319">
      <c r="I319" s="22"/>
    </row>
    <row r="320">
      <c r="I320" s="22"/>
    </row>
    <row r="321">
      <c r="I321" s="22"/>
    </row>
    <row r="322">
      <c r="I322" s="22"/>
    </row>
    <row r="323">
      <c r="I323" s="22"/>
    </row>
    <row r="324">
      <c r="I324" s="22"/>
    </row>
    <row r="325">
      <c r="I325" s="22"/>
    </row>
    <row r="326">
      <c r="I326" s="22"/>
    </row>
    <row r="327">
      <c r="I327" s="22"/>
    </row>
    <row r="328">
      <c r="I328" s="22"/>
    </row>
    <row r="329">
      <c r="I329" s="22"/>
    </row>
    <row r="330">
      <c r="I330" s="22"/>
    </row>
    <row r="331">
      <c r="I331" s="22"/>
    </row>
    <row r="332">
      <c r="I332" s="22"/>
    </row>
    <row r="333">
      <c r="I333" s="22"/>
    </row>
    <row r="334">
      <c r="I334" s="22"/>
    </row>
    <row r="335">
      <c r="I335" s="22"/>
    </row>
    <row r="336">
      <c r="I336" s="22"/>
    </row>
    <row r="337">
      <c r="I337" s="22"/>
    </row>
    <row r="338">
      <c r="I338" s="22"/>
    </row>
    <row r="339">
      <c r="I339" s="22"/>
    </row>
    <row r="340">
      <c r="I340" s="22"/>
    </row>
    <row r="341">
      <c r="I341" s="22"/>
    </row>
    <row r="342">
      <c r="I342" s="22"/>
    </row>
    <row r="343">
      <c r="I343" s="22"/>
    </row>
    <row r="344">
      <c r="I344" s="22"/>
    </row>
    <row r="345">
      <c r="I345" s="22"/>
    </row>
    <row r="346">
      <c r="I346" s="22"/>
    </row>
    <row r="347">
      <c r="I347" s="22"/>
    </row>
    <row r="348">
      <c r="I348" s="22"/>
    </row>
    <row r="349">
      <c r="I349" s="22"/>
    </row>
    <row r="350">
      <c r="I350" s="22"/>
    </row>
    <row r="351">
      <c r="I351" s="22"/>
    </row>
    <row r="352">
      <c r="I352" s="22"/>
    </row>
    <row r="353">
      <c r="I353" s="22"/>
    </row>
    <row r="354">
      <c r="I354" s="22"/>
    </row>
    <row r="355">
      <c r="I355" s="22"/>
    </row>
    <row r="356">
      <c r="I356" s="22"/>
    </row>
    <row r="357">
      <c r="I357" s="22"/>
    </row>
    <row r="358">
      <c r="I358" s="22"/>
    </row>
    <row r="359">
      <c r="I359" s="22"/>
    </row>
    <row r="360">
      <c r="I360" s="22"/>
    </row>
    <row r="361">
      <c r="I361" s="22"/>
    </row>
    <row r="362">
      <c r="I362" s="22"/>
    </row>
    <row r="363">
      <c r="I363" s="22"/>
    </row>
    <row r="364">
      <c r="I364" s="22"/>
    </row>
    <row r="365">
      <c r="I365" s="22"/>
    </row>
    <row r="366">
      <c r="I366" s="22"/>
    </row>
    <row r="367">
      <c r="I367" s="22"/>
    </row>
    <row r="368">
      <c r="I368" s="22"/>
    </row>
    <row r="369">
      <c r="I369" s="22"/>
    </row>
    <row r="370">
      <c r="I370" s="22"/>
    </row>
    <row r="371">
      <c r="I371" s="22"/>
    </row>
    <row r="372">
      <c r="I372" s="22"/>
    </row>
    <row r="373">
      <c r="I373" s="22"/>
    </row>
    <row r="374">
      <c r="I374" s="22"/>
    </row>
    <row r="375">
      <c r="I375" s="22"/>
    </row>
    <row r="376">
      <c r="I376" s="22"/>
    </row>
    <row r="377">
      <c r="I377" s="22"/>
    </row>
    <row r="378">
      <c r="I378" s="22"/>
    </row>
    <row r="379">
      <c r="I379" s="22"/>
    </row>
    <row r="380">
      <c r="I380" s="22"/>
    </row>
    <row r="381">
      <c r="I381" s="22"/>
    </row>
    <row r="382">
      <c r="I382" s="22"/>
    </row>
    <row r="383">
      <c r="I383" s="22"/>
    </row>
    <row r="384">
      <c r="I384" s="22"/>
    </row>
    <row r="385">
      <c r="I385" s="22"/>
    </row>
    <row r="386">
      <c r="I386" s="22"/>
    </row>
    <row r="387">
      <c r="I387" s="22"/>
    </row>
    <row r="388">
      <c r="I388" s="22"/>
    </row>
    <row r="389">
      <c r="I389" s="22"/>
    </row>
    <row r="390">
      <c r="I390" s="22"/>
    </row>
    <row r="391">
      <c r="I391" s="22"/>
    </row>
    <row r="392">
      <c r="I392" s="22"/>
    </row>
    <row r="393">
      <c r="I393" s="22"/>
    </row>
    <row r="394">
      <c r="I394" s="22"/>
    </row>
    <row r="395">
      <c r="I395" s="22"/>
    </row>
    <row r="396">
      <c r="I396" s="22"/>
    </row>
    <row r="397">
      <c r="I397" s="22"/>
    </row>
    <row r="398">
      <c r="I398" s="22"/>
    </row>
    <row r="399">
      <c r="I399" s="22"/>
    </row>
    <row r="400">
      <c r="I400" s="22"/>
    </row>
    <row r="401">
      <c r="I401" s="22"/>
    </row>
    <row r="402">
      <c r="I402" s="22"/>
    </row>
    <row r="403">
      <c r="I403" s="22"/>
    </row>
    <row r="404">
      <c r="I404" s="22"/>
    </row>
    <row r="405">
      <c r="I405" s="22"/>
    </row>
    <row r="406">
      <c r="I406" s="22"/>
    </row>
    <row r="407">
      <c r="I407" s="22"/>
    </row>
    <row r="408">
      <c r="I408" s="22"/>
    </row>
    <row r="409">
      <c r="I409" s="22"/>
    </row>
    <row r="410">
      <c r="I410" s="22"/>
    </row>
    <row r="411">
      <c r="I411" s="22"/>
    </row>
    <row r="412">
      <c r="I412" s="22"/>
    </row>
    <row r="413">
      <c r="I413" s="22"/>
    </row>
    <row r="414">
      <c r="I414" s="22"/>
    </row>
    <row r="415">
      <c r="I415" s="22"/>
    </row>
    <row r="416">
      <c r="I416" s="22"/>
    </row>
    <row r="417">
      <c r="I417" s="22"/>
    </row>
    <row r="418">
      <c r="I418" s="22"/>
    </row>
    <row r="419">
      <c r="I419" s="22"/>
    </row>
    <row r="420">
      <c r="I420" s="22"/>
    </row>
    <row r="421">
      <c r="I421" s="22"/>
    </row>
    <row r="422">
      <c r="I422" s="22"/>
    </row>
    <row r="423">
      <c r="I423" s="22"/>
    </row>
    <row r="424">
      <c r="I424" s="22"/>
    </row>
    <row r="425">
      <c r="I425" s="22"/>
    </row>
    <row r="426">
      <c r="I426" s="22"/>
    </row>
    <row r="427">
      <c r="I427" s="22"/>
    </row>
    <row r="428">
      <c r="I428" s="22"/>
    </row>
    <row r="429">
      <c r="I429" s="22"/>
    </row>
    <row r="430">
      <c r="I430" s="22"/>
    </row>
    <row r="431">
      <c r="I431" s="22"/>
    </row>
    <row r="432">
      <c r="I432" s="22"/>
    </row>
    <row r="433">
      <c r="I433" s="22"/>
    </row>
    <row r="434">
      <c r="I434" s="22"/>
    </row>
    <row r="435">
      <c r="I435" s="22"/>
    </row>
    <row r="436">
      <c r="I436" s="22"/>
    </row>
    <row r="437">
      <c r="I437" s="22"/>
    </row>
    <row r="438">
      <c r="I438" s="22"/>
    </row>
    <row r="439">
      <c r="I439" s="22"/>
    </row>
    <row r="440">
      <c r="I440" s="22"/>
    </row>
    <row r="441">
      <c r="I441" s="22"/>
    </row>
    <row r="442">
      <c r="I442" s="22"/>
    </row>
    <row r="443">
      <c r="I443" s="22"/>
    </row>
    <row r="444">
      <c r="I444" s="22"/>
    </row>
    <row r="445">
      <c r="I445" s="22"/>
    </row>
    <row r="446">
      <c r="I446" s="22"/>
    </row>
    <row r="447">
      <c r="I447" s="22"/>
    </row>
    <row r="448">
      <c r="I448" s="22"/>
    </row>
    <row r="449">
      <c r="I449" s="22"/>
    </row>
    <row r="450">
      <c r="I450" s="22"/>
    </row>
    <row r="451">
      <c r="I451" s="22"/>
    </row>
    <row r="452">
      <c r="I452" s="22"/>
    </row>
    <row r="453">
      <c r="I453" s="22"/>
    </row>
    <row r="454">
      <c r="I454" s="22"/>
    </row>
    <row r="455">
      <c r="I455" s="22"/>
    </row>
    <row r="456">
      <c r="I456" s="22"/>
    </row>
    <row r="457">
      <c r="I457" s="22"/>
    </row>
    <row r="458">
      <c r="I458" s="22"/>
    </row>
    <row r="459">
      <c r="I459" s="22"/>
    </row>
    <row r="460">
      <c r="I460" s="22"/>
    </row>
    <row r="461">
      <c r="I461" s="22"/>
    </row>
    <row r="462">
      <c r="I462" s="22"/>
    </row>
    <row r="463">
      <c r="I463" s="22"/>
    </row>
    <row r="464">
      <c r="I464" s="22"/>
    </row>
    <row r="465">
      <c r="I465" s="22"/>
    </row>
    <row r="466">
      <c r="I466" s="22"/>
    </row>
    <row r="467">
      <c r="I467" s="22"/>
    </row>
    <row r="468">
      <c r="I468" s="22"/>
    </row>
    <row r="469">
      <c r="I469" s="22"/>
    </row>
    <row r="470">
      <c r="I470" s="22"/>
    </row>
    <row r="471">
      <c r="I471" s="22"/>
    </row>
    <row r="472">
      <c r="I472" s="22"/>
    </row>
    <row r="473">
      <c r="I473" s="22"/>
    </row>
    <row r="474">
      <c r="I474" s="22"/>
    </row>
    <row r="475">
      <c r="I475" s="22"/>
    </row>
    <row r="476">
      <c r="I476" s="22"/>
    </row>
    <row r="477">
      <c r="I477" s="22"/>
    </row>
    <row r="478">
      <c r="I478" s="22"/>
    </row>
    <row r="479">
      <c r="I479" s="22"/>
    </row>
    <row r="480">
      <c r="I480" s="22"/>
    </row>
    <row r="481">
      <c r="I481" s="22"/>
    </row>
    <row r="482">
      <c r="I482" s="22"/>
    </row>
    <row r="483">
      <c r="I483" s="22"/>
    </row>
    <row r="484">
      <c r="I484" s="22"/>
    </row>
    <row r="485">
      <c r="I485" s="22"/>
    </row>
    <row r="486">
      <c r="I486" s="22"/>
    </row>
    <row r="487">
      <c r="I487" s="22"/>
    </row>
    <row r="488">
      <c r="I488" s="22"/>
    </row>
    <row r="489">
      <c r="I489" s="22"/>
    </row>
    <row r="490">
      <c r="I490" s="22"/>
    </row>
    <row r="491">
      <c r="I491" s="22"/>
    </row>
    <row r="492">
      <c r="I492" s="22"/>
    </row>
    <row r="493">
      <c r="I493" s="22"/>
    </row>
    <row r="494">
      <c r="I494" s="22"/>
    </row>
    <row r="495">
      <c r="I495" s="22"/>
    </row>
    <row r="496">
      <c r="I496" s="22"/>
    </row>
    <row r="497">
      <c r="I497" s="22"/>
    </row>
    <row r="498">
      <c r="I498" s="22"/>
    </row>
    <row r="499">
      <c r="I499" s="22"/>
    </row>
    <row r="500">
      <c r="I500" s="22"/>
    </row>
    <row r="501">
      <c r="I501" s="22"/>
    </row>
    <row r="502">
      <c r="I502" s="22"/>
    </row>
    <row r="503">
      <c r="I503" s="22"/>
    </row>
    <row r="504">
      <c r="I504" s="22"/>
    </row>
    <row r="505">
      <c r="I505" s="22"/>
    </row>
    <row r="506">
      <c r="I506" s="22"/>
    </row>
    <row r="507">
      <c r="I507" s="22"/>
    </row>
    <row r="508">
      <c r="I508" s="22"/>
    </row>
    <row r="509">
      <c r="I509" s="22"/>
    </row>
    <row r="510">
      <c r="I510" s="22"/>
    </row>
    <row r="511">
      <c r="I511" s="22"/>
    </row>
    <row r="512">
      <c r="I512" s="22"/>
    </row>
    <row r="513">
      <c r="I513" s="22"/>
    </row>
    <row r="514">
      <c r="I514" s="22"/>
    </row>
    <row r="515">
      <c r="I515" s="22"/>
    </row>
    <row r="516">
      <c r="I516" s="22"/>
    </row>
    <row r="517">
      <c r="I517" s="22"/>
    </row>
    <row r="518">
      <c r="I518" s="22"/>
    </row>
    <row r="519">
      <c r="I519" s="22"/>
    </row>
    <row r="520">
      <c r="I520" s="22"/>
    </row>
    <row r="521">
      <c r="I521" s="22"/>
    </row>
    <row r="522">
      <c r="I522" s="22"/>
    </row>
    <row r="523">
      <c r="I523" s="22"/>
    </row>
    <row r="524">
      <c r="I524" s="22"/>
    </row>
    <row r="525">
      <c r="I525" s="22"/>
    </row>
    <row r="526">
      <c r="I526" s="22"/>
    </row>
    <row r="527">
      <c r="I527" s="22"/>
    </row>
    <row r="528">
      <c r="I528" s="22"/>
    </row>
    <row r="529">
      <c r="I529" s="22"/>
    </row>
    <row r="530">
      <c r="I530" s="22"/>
    </row>
    <row r="531">
      <c r="I531" s="22"/>
    </row>
    <row r="532">
      <c r="I532" s="22"/>
    </row>
    <row r="533">
      <c r="I533" s="22"/>
    </row>
    <row r="534">
      <c r="I534" s="22"/>
    </row>
    <row r="535">
      <c r="I535" s="22"/>
    </row>
    <row r="536">
      <c r="I536" s="22"/>
    </row>
    <row r="537">
      <c r="I537" s="22"/>
    </row>
    <row r="538">
      <c r="I538" s="22"/>
    </row>
    <row r="539">
      <c r="I539" s="22"/>
    </row>
    <row r="540">
      <c r="I540" s="22"/>
    </row>
    <row r="541">
      <c r="I541" s="22"/>
    </row>
    <row r="542">
      <c r="I542" s="22"/>
    </row>
    <row r="543">
      <c r="I543" s="22"/>
    </row>
    <row r="544">
      <c r="I544" s="22"/>
    </row>
    <row r="545">
      <c r="I545" s="22"/>
    </row>
    <row r="546">
      <c r="I546" s="22"/>
    </row>
    <row r="547">
      <c r="I547" s="22"/>
    </row>
    <row r="548">
      <c r="I548" s="22"/>
    </row>
    <row r="549">
      <c r="I549" s="22"/>
    </row>
    <row r="550">
      <c r="I550" s="22"/>
    </row>
    <row r="551">
      <c r="I551" s="22"/>
    </row>
    <row r="552">
      <c r="I552" s="22"/>
    </row>
    <row r="553">
      <c r="I553" s="22"/>
    </row>
    <row r="554">
      <c r="I554" s="22"/>
    </row>
    <row r="555">
      <c r="I555" s="22"/>
    </row>
    <row r="556">
      <c r="I556" s="22"/>
    </row>
    <row r="557">
      <c r="I557" s="22"/>
    </row>
    <row r="558">
      <c r="I558" s="22"/>
    </row>
    <row r="559">
      <c r="I559" s="22"/>
    </row>
    <row r="560">
      <c r="I560" s="22"/>
    </row>
    <row r="561">
      <c r="I561" s="22"/>
    </row>
    <row r="562">
      <c r="I562" s="22"/>
    </row>
    <row r="563">
      <c r="I563" s="22"/>
    </row>
    <row r="564">
      <c r="I564" s="22"/>
    </row>
    <row r="565">
      <c r="I565" s="22"/>
    </row>
    <row r="566">
      <c r="I566" s="22"/>
    </row>
    <row r="567">
      <c r="I567" s="22"/>
    </row>
    <row r="568">
      <c r="I568" s="22"/>
    </row>
    <row r="569">
      <c r="I569" s="22"/>
    </row>
    <row r="570">
      <c r="I570" s="22"/>
    </row>
    <row r="571">
      <c r="I571" s="22"/>
    </row>
    <row r="572">
      <c r="I572" s="22"/>
    </row>
    <row r="573">
      <c r="I573" s="22"/>
    </row>
    <row r="574">
      <c r="I574" s="22"/>
    </row>
    <row r="575">
      <c r="I575" s="22"/>
    </row>
    <row r="576">
      <c r="I576" s="22"/>
    </row>
    <row r="577">
      <c r="I577" s="22"/>
    </row>
    <row r="578">
      <c r="I578" s="22"/>
    </row>
    <row r="579">
      <c r="I579" s="22"/>
    </row>
    <row r="580">
      <c r="I580" s="22"/>
    </row>
    <row r="581">
      <c r="I581" s="22"/>
    </row>
    <row r="582">
      <c r="I582" s="22"/>
    </row>
    <row r="583">
      <c r="I583" s="22"/>
    </row>
    <row r="584">
      <c r="I584" s="22"/>
    </row>
    <row r="585">
      <c r="I585" s="22"/>
    </row>
    <row r="586">
      <c r="I586" s="22"/>
    </row>
    <row r="587">
      <c r="I587" s="22"/>
    </row>
    <row r="588">
      <c r="I588" s="22"/>
    </row>
    <row r="589">
      <c r="I589" s="22"/>
    </row>
    <row r="590">
      <c r="I590" s="22"/>
    </row>
    <row r="591">
      <c r="I591" s="22"/>
    </row>
    <row r="592">
      <c r="I592" s="22"/>
    </row>
    <row r="593">
      <c r="I593" s="22"/>
    </row>
    <row r="594">
      <c r="I594" s="22"/>
    </row>
    <row r="595">
      <c r="I595" s="22"/>
    </row>
    <row r="596">
      <c r="I596" s="22"/>
    </row>
    <row r="597">
      <c r="I597" s="22"/>
    </row>
    <row r="598">
      <c r="I598" s="22"/>
    </row>
    <row r="599">
      <c r="I599" s="22"/>
    </row>
    <row r="600">
      <c r="I600" s="22"/>
    </row>
    <row r="601">
      <c r="I601" s="22"/>
    </row>
    <row r="602">
      <c r="I602" s="22"/>
    </row>
    <row r="603">
      <c r="I603" s="22"/>
    </row>
    <row r="604">
      <c r="I604" s="22"/>
    </row>
    <row r="605">
      <c r="I605" s="22"/>
    </row>
    <row r="606">
      <c r="I606" s="22"/>
    </row>
    <row r="607">
      <c r="I607" s="22"/>
    </row>
    <row r="608">
      <c r="I608" s="22"/>
    </row>
    <row r="609">
      <c r="I609" s="22"/>
    </row>
    <row r="610">
      <c r="I610" s="22"/>
    </row>
    <row r="611">
      <c r="I611" s="22"/>
    </row>
    <row r="612">
      <c r="I612" s="22"/>
    </row>
    <row r="613">
      <c r="I613" s="22"/>
    </row>
    <row r="614">
      <c r="I614" s="22"/>
    </row>
    <row r="615">
      <c r="I615" s="22"/>
    </row>
    <row r="616">
      <c r="I616" s="22"/>
    </row>
    <row r="617">
      <c r="I617" s="22"/>
    </row>
    <row r="618">
      <c r="I618" s="22"/>
    </row>
    <row r="619">
      <c r="I619" s="22"/>
    </row>
    <row r="620">
      <c r="I620" s="22"/>
    </row>
    <row r="621">
      <c r="I621" s="22"/>
    </row>
    <row r="622">
      <c r="I622" s="22"/>
    </row>
    <row r="623">
      <c r="I623" s="22"/>
    </row>
    <row r="624">
      <c r="I624" s="22"/>
    </row>
    <row r="625">
      <c r="I625" s="22"/>
    </row>
    <row r="626">
      <c r="I626" s="22"/>
    </row>
    <row r="627">
      <c r="I627" s="22"/>
    </row>
    <row r="628">
      <c r="I628" s="22"/>
    </row>
    <row r="629">
      <c r="I629" s="22"/>
    </row>
    <row r="630">
      <c r="I630" s="22"/>
    </row>
    <row r="631">
      <c r="I631" s="22"/>
    </row>
    <row r="632">
      <c r="I632" s="22"/>
    </row>
    <row r="633">
      <c r="I633" s="22"/>
    </row>
    <row r="634">
      <c r="I634" s="22"/>
    </row>
    <row r="635">
      <c r="I635" s="22"/>
    </row>
    <row r="636">
      <c r="I636" s="22"/>
    </row>
    <row r="637">
      <c r="I637" s="22"/>
    </row>
    <row r="638">
      <c r="I638" s="22"/>
    </row>
    <row r="639">
      <c r="I639" s="22"/>
    </row>
    <row r="640">
      <c r="I640" s="22"/>
    </row>
    <row r="641">
      <c r="I641" s="22"/>
    </row>
    <row r="642">
      <c r="I642" s="22"/>
    </row>
    <row r="643">
      <c r="I643" s="22"/>
    </row>
    <row r="644">
      <c r="I644" s="22"/>
    </row>
    <row r="645">
      <c r="I645" s="22"/>
    </row>
    <row r="646">
      <c r="I646" s="22"/>
    </row>
    <row r="647">
      <c r="I647" s="22"/>
    </row>
    <row r="648">
      <c r="I648" s="22"/>
    </row>
    <row r="649">
      <c r="I649" s="22"/>
    </row>
    <row r="650">
      <c r="I650" s="22"/>
    </row>
    <row r="651">
      <c r="I651" s="22"/>
    </row>
    <row r="652">
      <c r="I652" s="22"/>
    </row>
    <row r="653">
      <c r="I653" s="22"/>
    </row>
    <row r="654">
      <c r="I654" s="22"/>
    </row>
    <row r="655">
      <c r="I655" s="22"/>
    </row>
    <row r="656">
      <c r="I656" s="22"/>
    </row>
    <row r="657">
      <c r="I657" s="22"/>
    </row>
    <row r="658">
      <c r="I658" s="22"/>
    </row>
    <row r="659">
      <c r="I659" s="22"/>
    </row>
    <row r="660">
      <c r="I660" s="22"/>
    </row>
    <row r="661">
      <c r="I661" s="22"/>
    </row>
    <row r="662">
      <c r="I662" s="22"/>
    </row>
    <row r="663">
      <c r="I663" s="22"/>
    </row>
    <row r="664">
      <c r="I664" s="22"/>
    </row>
    <row r="665">
      <c r="I665" s="22"/>
    </row>
    <row r="666">
      <c r="I666" s="22"/>
    </row>
    <row r="667">
      <c r="I667" s="22"/>
    </row>
    <row r="668">
      <c r="I668" s="22"/>
    </row>
    <row r="669">
      <c r="I669" s="22"/>
    </row>
    <row r="670">
      <c r="I670" s="22"/>
    </row>
    <row r="671">
      <c r="I671" s="22"/>
    </row>
    <row r="672">
      <c r="I672" s="22"/>
    </row>
    <row r="673">
      <c r="I673" s="22"/>
    </row>
    <row r="674">
      <c r="I674" s="22"/>
    </row>
    <row r="675">
      <c r="I675" s="22"/>
    </row>
    <row r="676">
      <c r="I676" s="22"/>
    </row>
    <row r="677">
      <c r="I677" s="22"/>
    </row>
    <row r="678">
      <c r="I678" s="22"/>
    </row>
    <row r="679">
      <c r="I679" s="22"/>
    </row>
    <row r="680">
      <c r="I680" s="22"/>
    </row>
    <row r="681">
      <c r="I681" s="22"/>
    </row>
    <row r="682">
      <c r="I682" s="22"/>
    </row>
    <row r="683">
      <c r="I683" s="22"/>
    </row>
    <row r="684">
      <c r="I684" s="22"/>
    </row>
    <row r="685">
      <c r="I685" s="22"/>
    </row>
    <row r="686">
      <c r="I686" s="22"/>
    </row>
    <row r="687">
      <c r="I687" s="22"/>
    </row>
    <row r="688">
      <c r="I688" s="22"/>
    </row>
    <row r="689">
      <c r="I689" s="22"/>
    </row>
    <row r="690">
      <c r="I690" s="22"/>
    </row>
    <row r="691">
      <c r="I691" s="22"/>
    </row>
    <row r="692">
      <c r="I692" s="22"/>
    </row>
    <row r="693">
      <c r="I693" s="22"/>
    </row>
    <row r="694">
      <c r="I694" s="22"/>
    </row>
    <row r="695">
      <c r="I695" s="22"/>
    </row>
    <row r="696">
      <c r="I696" s="22"/>
    </row>
    <row r="697">
      <c r="I697" s="22"/>
    </row>
    <row r="698">
      <c r="I698" s="22"/>
    </row>
    <row r="699">
      <c r="I699" s="22"/>
    </row>
    <row r="700">
      <c r="I700" s="22"/>
    </row>
    <row r="701">
      <c r="I701" s="22"/>
    </row>
    <row r="702">
      <c r="I702" s="22"/>
    </row>
    <row r="703">
      <c r="I703" s="22"/>
    </row>
    <row r="704">
      <c r="I704" s="22"/>
    </row>
    <row r="705">
      <c r="I705" s="22"/>
    </row>
    <row r="706">
      <c r="I706" s="22"/>
    </row>
    <row r="707">
      <c r="I707" s="22"/>
    </row>
    <row r="708">
      <c r="I708" s="22"/>
    </row>
    <row r="709">
      <c r="I709" s="22"/>
    </row>
    <row r="710">
      <c r="I710" s="22"/>
    </row>
    <row r="711">
      <c r="I711" s="22"/>
    </row>
    <row r="712">
      <c r="I712" s="22"/>
    </row>
    <row r="713">
      <c r="I713" s="22"/>
    </row>
    <row r="714">
      <c r="I714" s="22"/>
    </row>
    <row r="715">
      <c r="I715" s="22"/>
    </row>
    <row r="716">
      <c r="I716" s="22"/>
    </row>
    <row r="717">
      <c r="I717" s="22"/>
    </row>
    <row r="718">
      <c r="I718" s="22"/>
    </row>
    <row r="719">
      <c r="I719" s="22"/>
    </row>
    <row r="720">
      <c r="I720" s="22"/>
    </row>
    <row r="721">
      <c r="I721" s="22"/>
    </row>
    <row r="722">
      <c r="I722" s="22"/>
    </row>
    <row r="723">
      <c r="I723" s="22"/>
    </row>
    <row r="724">
      <c r="I724" s="22"/>
    </row>
    <row r="725">
      <c r="I725" s="22"/>
    </row>
    <row r="726">
      <c r="I726" s="22"/>
    </row>
    <row r="727">
      <c r="I727" s="22"/>
    </row>
    <row r="728">
      <c r="I728" s="22"/>
    </row>
    <row r="729">
      <c r="I729" s="22"/>
    </row>
    <row r="730">
      <c r="I730" s="22"/>
    </row>
    <row r="731">
      <c r="I731" s="22"/>
    </row>
    <row r="732">
      <c r="I732" s="22"/>
    </row>
    <row r="733">
      <c r="I733" s="22"/>
    </row>
    <row r="734">
      <c r="I734" s="22"/>
    </row>
    <row r="735">
      <c r="I735" s="22"/>
    </row>
    <row r="736">
      <c r="I736" s="22"/>
    </row>
    <row r="737">
      <c r="I737" s="22"/>
    </row>
    <row r="738">
      <c r="I738" s="22"/>
    </row>
    <row r="739">
      <c r="I739" s="22"/>
    </row>
    <row r="740">
      <c r="I740" s="22"/>
    </row>
    <row r="741">
      <c r="I741" s="22"/>
    </row>
    <row r="742">
      <c r="I742" s="22"/>
    </row>
    <row r="743">
      <c r="I743" s="22"/>
    </row>
    <row r="744">
      <c r="I744" s="22"/>
    </row>
    <row r="745">
      <c r="I745" s="22"/>
    </row>
    <row r="746">
      <c r="I746" s="22"/>
    </row>
    <row r="747">
      <c r="I747" s="22"/>
    </row>
    <row r="748">
      <c r="I748" s="22"/>
    </row>
    <row r="749">
      <c r="I749" s="22"/>
    </row>
    <row r="750">
      <c r="I750" s="22"/>
    </row>
    <row r="751">
      <c r="I751" s="22"/>
    </row>
    <row r="752">
      <c r="I752" s="22"/>
    </row>
    <row r="753">
      <c r="I753" s="22"/>
    </row>
    <row r="754">
      <c r="I754" s="22"/>
    </row>
    <row r="755">
      <c r="I755" s="22"/>
    </row>
    <row r="756">
      <c r="I756" s="22"/>
    </row>
    <row r="757">
      <c r="I757" s="22"/>
    </row>
    <row r="758">
      <c r="I758" s="22"/>
    </row>
    <row r="759">
      <c r="I759" s="22"/>
    </row>
    <row r="760">
      <c r="I760" s="22"/>
    </row>
    <row r="761">
      <c r="I761" s="22"/>
    </row>
    <row r="762">
      <c r="I762" s="22"/>
    </row>
    <row r="763">
      <c r="I763" s="22"/>
    </row>
    <row r="764">
      <c r="I764" s="22"/>
    </row>
    <row r="765">
      <c r="I765" s="22"/>
    </row>
    <row r="766">
      <c r="I766" s="22"/>
    </row>
    <row r="767">
      <c r="I767" s="22"/>
    </row>
    <row r="768">
      <c r="I768" s="22"/>
    </row>
    <row r="769">
      <c r="I769" s="22"/>
    </row>
    <row r="770">
      <c r="I770" s="22"/>
    </row>
    <row r="771">
      <c r="I771" s="22"/>
    </row>
    <row r="772">
      <c r="I772" s="22"/>
    </row>
    <row r="773">
      <c r="I773" s="22"/>
    </row>
    <row r="774">
      <c r="I774" s="22"/>
    </row>
    <row r="775">
      <c r="I775" s="22"/>
    </row>
    <row r="776">
      <c r="I776" s="22"/>
    </row>
    <row r="777">
      <c r="I777" s="22"/>
    </row>
    <row r="778">
      <c r="I778" s="22"/>
    </row>
    <row r="779">
      <c r="I779" s="22"/>
    </row>
    <row r="780">
      <c r="I780" s="22"/>
    </row>
    <row r="781">
      <c r="I781" s="22"/>
    </row>
    <row r="782">
      <c r="I782" s="22"/>
    </row>
    <row r="783">
      <c r="I783" s="22"/>
    </row>
    <row r="784">
      <c r="I784" s="22"/>
    </row>
    <row r="785">
      <c r="I785" s="22"/>
    </row>
    <row r="786">
      <c r="I786" s="22"/>
    </row>
    <row r="787">
      <c r="I787" s="22"/>
    </row>
    <row r="788">
      <c r="I788" s="22"/>
    </row>
    <row r="789">
      <c r="I789" s="22"/>
    </row>
    <row r="790">
      <c r="I790" s="22"/>
    </row>
    <row r="791">
      <c r="I791" s="22"/>
    </row>
    <row r="792">
      <c r="I792" s="22"/>
    </row>
    <row r="793">
      <c r="I793" s="22"/>
    </row>
    <row r="794">
      <c r="I794" s="22"/>
    </row>
    <row r="795">
      <c r="I795" s="22"/>
    </row>
    <row r="796">
      <c r="I796" s="22"/>
    </row>
    <row r="797">
      <c r="I797" s="22"/>
    </row>
    <row r="798">
      <c r="I798" s="22"/>
    </row>
    <row r="799">
      <c r="I799" s="22"/>
    </row>
    <row r="800">
      <c r="I800" s="22"/>
    </row>
    <row r="801">
      <c r="I801" s="22"/>
    </row>
    <row r="802">
      <c r="I802" s="22"/>
    </row>
    <row r="803">
      <c r="I803" s="22"/>
    </row>
    <row r="804">
      <c r="I804" s="22"/>
    </row>
    <row r="805">
      <c r="I805" s="22"/>
    </row>
    <row r="806">
      <c r="I806" s="22"/>
    </row>
    <row r="807">
      <c r="I807" s="22"/>
    </row>
    <row r="808">
      <c r="I808" s="22"/>
    </row>
    <row r="809">
      <c r="I809" s="22"/>
    </row>
    <row r="810">
      <c r="I810" s="22"/>
    </row>
    <row r="811">
      <c r="I811" s="22"/>
    </row>
    <row r="812">
      <c r="I812" s="22"/>
    </row>
    <row r="813">
      <c r="I813" s="22"/>
    </row>
    <row r="814">
      <c r="I814" s="22"/>
    </row>
    <row r="815">
      <c r="I815" s="22"/>
    </row>
    <row r="816">
      <c r="I816" s="22"/>
    </row>
    <row r="817">
      <c r="I817" s="22"/>
    </row>
    <row r="818">
      <c r="I818" s="22"/>
    </row>
    <row r="819">
      <c r="I819" s="22"/>
    </row>
    <row r="820">
      <c r="I820" s="22"/>
    </row>
    <row r="821">
      <c r="I821" s="22"/>
    </row>
    <row r="822">
      <c r="I822" s="22"/>
    </row>
    <row r="823">
      <c r="I823" s="22"/>
    </row>
    <row r="824">
      <c r="I824" s="22"/>
    </row>
    <row r="825">
      <c r="I825" s="22"/>
    </row>
    <row r="826">
      <c r="I826" s="22"/>
    </row>
    <row r="827">
      <c r="I827" s="22"/>
    </row>
    <row r="828">
      <c r="I828" s="22"/>
    </row>
    <row r="829">
      <c r="I829" s="22"/>
    </row>
    <row r="830">
      <c r="I830" s="22"/>
    </row>
    <row r="831">
      <c r="I831" s="22"/>
    </row>
    <row r="832">
      <c r="I832" s="22"/>
    </row>
    <row r="833">
      <c r="I833" s="22"/>
    </row>
    <row r="834">
      <c r="I834" s="22"/>
    </row>
    <row r="835">
      <c r="I835" s="22"/>
    </row>
    <row r="836">
      <c r="I836" s="22"/>
    </row>
    <row r="837">
      <c r="I837" s="22"/>
    </row>
    <row r="838">
      <c r="I838" s="22"/>
    </row>
    <row r="839">
      <c r="I839" s="22"/>
    </row>
    <row r="840">
      <c r="I840" s="22"/>
    </row>
    <row r="841">
      <c r="I841" s="22"/>
    </row>
    <row r="842">
      <c r="I842" s="22"/>
    </row>
    <row r="843">
      <c r="I843" s="22"/>
    </row>
    <row r="844">
      <c r="I844" s="22"/>
    </row>
    <row r="845">
      <c r="I845" s="22"/>
    </row>
    <row r="846">
      <c r="I846" s="22"/>
    </row>
    <row r="847">
      <c r="I847" s="22"/>
    </row>
    <row r="848">
      <c r="I848" s="22"/>
    </row>
    <row r="849">
      <c r="I849" s="22"/>
    </row>
    <row r="850">
      <c r="I850" s="22"/>
    </row>
    <row r="851">
      <c r="I851" s="22"/>
    </row>
    <row r="852">
      <c r="I852" s="22"/>
    </row>
    <row r="853">
      <c r="I853" s="22"/>
    </row>
    <row r="854">
      <c r="I854" s="22"/>
    </row>
    <row r="855">
      <c r="I855" s="22"/>
    </row>
    <row r="856">
      <c r="I856" s="22"/>
    </row>
    <row r="857">
      <c r="I857" s="22"/>
    </row>
    <row r="858">
      <c r="I858" s="22"/>
    </row>
    <row r="859">
      <c r="I859" s="22"/>
    </row>
    <row r="860">
      <c r="I860" s="22"/>
    </row>
    <row r="861">
      <c r="I861" s="22"/>
    </row>
    <row r="862">
      <c r="I862" s="22"/>
    </row>
    <row r="863">
      <c r="I863" s="22"/>
    </row>
    <row r="864">
      <c r="I864" s="22"/>
    </row>
    <row r="865">
      <c r="I865" s="22"/>
    </row>
    <row r="866">
      <c r="I866" s="22"/>
    </row>
    <row r="867">
      <c r="I867" s="22"/>
    </row>
    <row r="868">
      <c r="I868" s="22"/>
    </row>
    <row r="869">
      <c r="I869" s="22"/>
    </row>
    <row r="870">
      <c r="I870" s="22"/>
    </row>
    <row r="871">
      <c r="I871" s="22"/>
    </row>
    <row r="872">
      <c r="I872" s="22"/>
    </row>
    <row r="873">
      <c r="I873" s="22"/>
    </row>
    <row r="874">
      <c r="I874" s="22"/>
    </row>
    <row r="875">
      <c r="I875" s="22"/>
    </row>
    <row r="876">
      <c r="I876" s="22"/>
    </row>
    <row r="877">
      <c r="I877" s="22"/>
    </row>
    <row r="878">
      <c r="I878" s="22"/>
    </row>
    <row r="879">
      <c r="I879" s="22"/>
    </row>
    <row r="880">
      <c r="I880" s="22"/>
    </row>
    <row r="881">
      <c r="I881" s="22"/>
    </row>
    <row r="882">
      <c r="I882" s="22"/>
    </row>
    <row r="883">
      <c r="I883" s="22"/>
    </row>
    <row r="884">
      <c r="I884" s="22"/>
    </row>
    <row r="885">
      <c r="I885" s="22"/>
    </row>
    <row r="886">
      <c r="I886" s="22"/>
    </row>
    <row r="887">
      <c r="I887" s="22"/>
    </row>
    <row r="888">
      <c r="I888" s="22"/>
    </row>
    <row r="889">
      <c r="I889" s="22"/>
    </row>
    <row r="890">
      <c r="I890" s="22"/>
    </row>
    <row r="891">
      <c r="I891" s="22"/>
    </row>
    <row r="892">
      <c r="I892" s="22"/>
    </row>
    <row r="893">
      <c r="I893" s="22"/>
    </row>
    <row r="894">
      <c r="I894" s="22"/>
    </row>
    <row r="895">
      <c r="I895" s="22"/>
    </row>
    <row r="896">
      <c r="I896" s="22"/>
    </row>
    <row r="897">
      <c r="I897" s="22"/>
    </row>
    <row r="898">
      <c r="I898" s="22"/>
    </row>
    <row r="899">
      <c r="I899" s="22"/>
    </row>
    <row r="900">
      <c r="I900" s="22"/>
    </row>
    <row r="901">
      <c r="I901" s="22"/>
    </row>
    <row r="902">
      <c r="I902" s="22"/>
    </row>
    <row r="903">
      <c r="I903" s="22"/>
    </row>
    <row r="904">
      <c r="I904" s="22"/>
    </row>
    <row r="905">
      <c r="I905" s="22"/>
    </row>
    <row r="906">
      <c r="I906" s="22"/>
    </row>
    <row r="907">
      <c r="I907" s="22"/>
    </row>
    <row r="908">
      <c r="I908" s="22"/>
    </row>
    <row r="909">
      <c r="I909" s="22"/>
    </row>
    <row r="910">
      <c r="I910" s="22"/>
    </row>
    <row r="911">
      <c r="I911" s="22"/>
    </row>
    <row r="912">
      <c r="I912" s="22"/>
    </row>
    <row r="913">
      <c r="I913" s="22"/>
    </row>
    <row r="914">
      <c r="I914" s="22"/>
    </row>
    <row r="915">
      <c r="I915" s="22"/>
    </row>
    <row r="916">
      <c r="I916" s="22"/>
    </row>
    <row r="917">
      <c r="I917" s="22"/>
    </row>
    <row r="918">
      <c r="I918" s="22"/>
    </row>
    <row r="919">
      <c r="I919" s="22"/>
    </row>
    <row r="920">
      <c r="I920" s="22"/>
    </row>
    <row r="921">
      <c r="I921" s="22"/>
    </row>
    <row r="922">
      <c r="I922" s="22"/>
    </row>
    <row r="923">
      <c r="I923" s="22"/>
    </row>
    <row r="924">
      <c r="I924" s="22"/>
    </row>
    <row r="925">
      <c r="I925" s="22"/>
    </row>
    <row r="926">
      <c r="I926" s="22"/>
    </row>
    <row r="927">
      <c r="I927" s="22"/>
    </row>
    <row r="928">
      <c r="I928" s="22"/>
    </row>
    <row r="929">
      <c r="I929" s="22"/>
    </row>
    <row r="930">
      <c r="I930" s="22"/>
    </row>
    <row r="931">
      <c r="I931" s="22"/>
    </row>
    <row r="932">
      <c r="I932" s="22"/>
    </row>
    <row r="933">
      <c r="I933" s="22"/>
    </row>
    <row r="934">
      <c r="I934" s="22"/>
    </row>
    <row r="935">
      <c r="I935" s="22"/>
    </row>
    <row r="936">
      <c r="I936" s="22"/>
    </row>
    <row r="937">
      <c r="I937" s="22"/>
    </row>
    <row r="938">
      <c r="I938" s="22"/>
    </row>
    <row r="939">
      <c r="I939" s="22"/>
    </row>
    <row r="940">
      <c r="I940" s="22"/>
    </row>
    <row r="941">
      <c r="I941" s="22"/>
    </row>
    <row r="942">
      <c r="I942" s="22"/>
    </row>
    <row r="943">
      <c r="I943" s="22"/>
    </row>
    <row r="944">
      <c r="I944" s="22"/>
    </row>
    <row r="945">
      <c r="I945" s="22"/>
    </row>
    <row r="946">
      <c r="I946" s="22"/>
    </row>
    <row r="947">
      <c r="I947" s="22"/>
    </row>
    <row r="948">
      <c r="I948" s="22"/>
    </row>
    <row r="949">
      <c r="I949" s="22"/>
    </row>
    <row r="950">
      <c r="I950" s="22"/>
    </row>
    <row r="951">
      <c r="I951" s="22"/>
    </row>
    <row r="952">
      <c r="I952" s="22"/>
    </row>
    <row r="953">
      <c r="I953" s="22"/>
    </row>
    <row r="954">
      <c r="I954" s="22"/>
    </row>
    <row r="955">
      <c r="I955" s="22"/>
    </row>
    <row r="956">
      <c r="I956" s="22"/>
    </row>
    <row r="957">
      <c r="I957" s="22"/>
    </row>
    <row r="958">
      <c r="I958" s="22"/>
    </row>
    <row r="959">
      <c r="I959" s="22"/>
    </row>
    <row r="960">
      <c r="I960" s="22"/>
    </row>
    <row r="961">
      <c r="I961" s="22"/>
    </row>
    <row r="962">
      <c r="I962" s="22"/>
    </row>
    <row r="963">
      <c r="I963" s="22"/>
    </row>
    <row r="964">
      <c r="I964" s="22"/>
    </row>
    <row r="965">
      <c r="I965" s="22"/>
    </row>
    <row r="966">
      <c r="I966" s="22"/>
    </row>
    <row r="967">
      <c r="I967" s="22"/>
    </row>
    <row r="968">
      <c r="I968" s="22"/>
    </row>
    <row r="969">
      <c r="I969" s="22"/>
    </row>
    <row r="970">
      <c r="I970" s="22"/>
    </row>
    <row r="971">
      <c r="I971" s="22"/>
    </row>
    <row r="972">
      <c r="I972" s="22"/>
    </row>
    <row r="973">
      <c r="I973" s="22"/>
    </row>
    <row r="974">
      <c r="I974" s="22"/>
    </row>
    <row r="975">
      <c r="I975" s="22"/>
    </row>
    <row r="976">
      <c r="I976" s="22"/>
    </row>
    <row r="977">
      <c r="I977" s="22"/>
    </row>
    <row r="978">
      <c r="I978" s="22"/>
    </row>
    <row r="979">
      <c r="I979" s="22"/>
    </row>
    <row r="980">
      <c r="I980" s="22"/>
    </row>
    <row r="981">
      <c r="I981" s="22"/>
    </row>
    <row r="982">
      <c r="I982" s="22"/>
    </row>
    <row r="983">
      <c r="I983" s="22"/>
    </row>
    <row r="984">
      <c r="I984" s="22"/>
    </row>
    <row r="985">
      <c r="I985" s="22"/>
    </row>
    <row r="986">
      <c r="I986" s="22"/>
    </row>
    <row r="987">
      <c r="I987" s="22"/>
    </row>
    <row r="988">
      <c r="I988" s="22"/>
    </row>
    <row r="989">
      <c r="I989" s="22"/>
    </row>
    <row r="990">
      <c r="I990" s="22"/>
    </row>
    <row r="991">
      <c r="I991" s="22"/>
    </row>
    <row r="992">
      <c r="I992" s="22"/>
    </row>
    <row r="993">
      <c r="I993" s="22"/>
    </row>
    <row r="994">
      <c r="I994" s="22"/>
    </row>
    <row r="995">
      <c r="I995" s="22"/>
    </row>
    <row r="996">
      <c r="I996" s="22"/>
    </row>
    <row r="997">
      <c r="I997" s="22"/>
    </row>
    <row r="998">
      <c r="I998" s="22"/>
    </row>
    <row r="999">
      <c r="I999" s="22"/>
    </row>
    <row r="1000">
      <c r="I1000" s="22"/>
    </row>
    <row r="1001">
      <c r="I1001" s="22"/>
    </row>
    <row r="1002">
      <c r="I1002" s="22"/>
    </row>
    <row r="1003">
      <c r="I1003" s="22"/>
    </row>
    <row r="1004">
      <c r="I1004" s="22"/>
    </row>
    <row r="1005">
      <c r="I1005" s="22"/>
    </row>
    <row r="1006">
      <c r="I1006" s="22"/>
    </row>
    <row r="1007">
      <c r="I1007" s="22"/>
    </row>
    <row r="1008">
      <c r="I1008" s="22"/>
    </row>
    <row r="1009">
      <c r="I1009" s="22"/>
    </row>
    <row r="1010">
      <c r="I1010" s="22"/>
    </row>
    <row r="1011">
      <c r="I1011" s="22"/>
    </row>
    <row r="1012">
      <c r="I1012" s="22"/>
    </row>
  </sheetData>
  <conditionalFormatting sqref="J2:J192">
    <cfRule type="cellIs" dxfId="3" priority="1" operator="equal">
      <formula>"TRUE"</formula>
    </cfRule>
  </conditionalFormatting>
  <conditionalFormatting sqref="K2:K192">
    <cfRule type="cellIs" dxfId="4" priority="2" operator="equal">
      <formula>"TRUE"</formula>
    </cfRule>
  </conditionalFormatting>
  <conditionalFormatting sqref="L2:L192">
    <cfRule type="cellIs" dxfId="5" priority="3" operator="equal">
      <formula>"TRUE"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9.0" ySplit="1.0" topLeftCell="J2" activePane="bottomRight" state="frozen"/>
      <selection activeCell="J1" sqref="J1" pane="topRight"/>
      <selection activeCell="A2" sqref="A2" pane="bottomLeft"/>
      <selection activeCell="J2" sqref="J2" pane="bottomRight"/>
    </sheetView>
  </sheetViews>
  <sheetFormatPr customHeight="1" defaultColWidth="11.22" defaultRowHeight="15.0"/>
  <cols>
    <col customWidth="1" min="1" max="1" width="6.56"/>
    <col customWidth="1" min="2" max="2" width="6.78"/>
    <col customWidth="1" hidden="1" min="3" max="3" width="7.11"/>
    <col customWidth="1" hidden="1" min="4" max="4" width="13.11"/>
    <col customWidth="1" hidden="1" min="5" max="5" width="23.44"/>
    <col customWidth="1" hidden="1" min="6" max="6" width="7.22"/>
    <col customWidth="1" min="7" max="7" width="7.89"/>
    <col customWidth="1" hidden="1" min="8" max="8" width="8.89"/>
    <col customWidth="1" min="9" max="9" width="11.67"/>
    <col hidden="1" min="10" max="10" width="11.22"/>
    <col customWidth="1" hidden="1" min="11" max="11" width="3.78"/>
    <col customWidth="1" min="12" max="12" width="7.11"/>
    <col customWidth="1" min="13" max="13" width="24.22"/>
    <col customWidth="1" min="14" max="14" width="5.33"/>
    <col customWidth="1" min="15" max="16" width="9.78"/>
    <col customWidth="1" hidden="1" min="17" max="17" width="11.33"/>
    <col customWidth="1" hidden="1" min="18" max="18" width="12.67"/>
    <col customWidth="1" hidden="1" min="19" max="19" width="10.67"/>
    <col customWidth="1" hidden="1" min="20" max="20" width="18.11"/>
    <col customWidth="1" hidden="1" min="21" max="22" width="10.67"/>
    <col customWidth="1" min="23" max="23" width="8.0"/>
    <col customWidth="1" hidden="1" min="24" max="24" width="23.11"/>
    <col customWidth="1" hidden="1" min="25" max="25" width="10.89"/>
    <col customWidth="1" hidden="1" min="26" max="26" width="23.33"/>
    <col customWidth="1" min="27" max="27" width="14.67"/>
    <col customWidth="1" hidden="1" min="28" max="28" width="22.44"/>
    <col customWidth="1" min="29" max="29" width="19.56"/>
    <col customWidth="1" min="30" max="30" width="22.11"/>
    <col customWidth="1" min="31" max="32" width="10.56"/>
    <col customWidth="1" min="33" max="33" width="19.56"/>
    <col customWidth="1" min="34" max="34" width="6.89"/>
    <col customWidth="1" min="35" max="35" width="5.89"/>
    <col customWidth="1" min="36" max="36" width="6.56"/>
    <col customWidth="1" min="37" max="37" width="5.44"/>
    <col customWidth="1" min="38" max="38" width="23.89"/>
    <col customWidth="1" min="39" max="39" width="14.89"/>
    <col customWidth="1" min="40" max="40" width="6.89"/>
    <col customWidth="1" min="41" max="43" width="6.0"/>
    <col customWidth="1" min="44" max="45" width="18.33"/>
    <col customWidth="1" min="46" max="46" width="21.67"/>
    <col customWidth="1" min="47" max="47" width="12.44"/>
    <col customWidth="1" min="48" max="48" width="9.22"/>
    <col customWidth="1" min="49" max="49" width="10.22"/>
    <col customWidth="1" min="50" max="50" width="12.44"/>
    <col customWidth="1" min="51" max="51" width="3.22"/>
    <col customWidth="1" hidden="1" min="52" max="52" width="45.56"/>
    <col customWidth="1" min="53" max="53" width="3.22"/>
    <col customWidth="1" min="55" max="55" width="9.22"/>
    <col customWidth="1" min="56" max="57" width="10.22"/>
    <col customWidth="1" min="58" max="58" width="11.33"/>
    <col customWidth="1" min="59" max="59" width="15.11"/>
    <col customWidth="1" min="60" max="62" width="12.44"/>
    <col customWidth="1" min="63" max="63" width="3.22"/>
    <col customWidth="1" hidden="1" min="64" max="64" width="45.56"/>
    <col customWidth="1" min="65" max="65" width="3.22"/>
  </cols>
  <sheetData>
    <row r="1">
      <c r="A1" s="269" t="s">
        <v>676</v>
      </c>
      <c r="B1" s="269" t="s">
        <v>677</v>
      </c>
      <c r="C1" s="269" t="s">
        <v>678</v>
      </c>
      <c r="D1" s="270" t="s">
        <v>252</v>
      </c>
      <c r="E1" s="270" t="s">
        <v>679</v>
      </c>
      <c r="F1" s="35" t="s">
        <v>356</v>
      </c>
      <c r="G1" s="35" t="s">
        <v>362</v>
      </c>
      <c r="H1" s="271" t="s">
        <v>680</v>
      </c>
      <c r="I1" s="272" t="s">
        <v>681</v>
      </c>
      <c r="J1" s="272" t="s">
        <v>50</v>
      </c>
      <c r="K1" s="272" t="s">
        <v>682</v>
      </c>
      <c r="L1" s="273" t="s">
        <v>683</v>
      </c>
      <c r="M1" s="271" t="s">
        <v>684</v>
      </c>
      <c r="N1" s="271" t="s">
        <v>685</v>
      </c>
      <c r="O1" s="272" t="s">
        <v>686</v>
      </c>
      <c r="P1" s="272" t="s">
        <v>687</v>
      </c>
      <c r="Q1" s="274" t="s">
        <v>688</v>
      </c>
      <c r="R1" s="274" t="s">
        <v>689</v>
      </c>
      <c r="S1" s="274" t="s">
        <v>690</v>
      </c>
      <c r="T1" s="274" t="s">
        <v>691</v>
      </c>
      <c r="U1" s="274" t="s">
        <v>692</v>
      </c>
      <c r="V1" s="274" t="s">
        <v>693</v>
      </c>
      <c r="W1" s="275" t="s">
        <v>694</v>
      </c>
      <c r="X1" s="276" t="s">
        <v>695</v>
      </c>
      <c r="Y1" s="276" t="s">
        <v>696</v>
      </c>
      <c r="Z1" s="276" t="s">
        <v>697</v>
      </c>
      <c r="AA1" s="277" t="s">
        <v>698</v>
      </c>
      <c r="AB1" s="278" t="s">
        <v>699</v>
      </c>
      <c r="AC1" s="278" t="s">
        <v>700</v>
      </c>
      <c r="AD1" s="279" t="s">
        <v>701</v>
      </c>
      <c r="AE1" s="280" t="s">
        <v>702</v>
      </c>
      <c r="AF1" s="280" t="s">
        <v>703</v>
      </c>
      <c r="AG1" s="279" t="s">
        <v>704</v>
      </c>
      <c r="AH1" s="280" t="s">
        <v>683</v>
      </c>
      <c r="AI1" s="280" t="s">
        <v>705</v>
      </c>
      <c r="AJ1" s="279" t="s">
        <v>706</v>
      </c>
      <c r="AK1" s="279" t="s">
        <v>707</v>
      </c>
      <c r="AL1" s="279" t="s">
        <v>708</v>
      </c>
      <c r="AM1" s="279" t="s">
        <v>709</v>
      </c>
      <c r="AN1" s="281" t="s">
        <v>710</v>
      </c>
      <c r="AO1" s="281" t="s">
        <v>711</v>
      </c>
      <c r="AP1" s="281" t="s">
        <v>712</v>
      </c>
      <c r="AQ1" s="281" t="s">
        <v>713</v>
      </c>
      <c r="AR1" s="281" t="s">
        <v>714</v>
      </c>
      <c r="AS1" s="281" t="s">
        <v>715</v>
      </c>
      <c r="AT1" s="281" t="s">
        <v>716</v>
      </c>
      <c r="AU1" s="282"/>
      <c r="AV1" s="283" t="s">
        <v>717</v>
      </c>
      <c r="AW1" s="284" t="s">
        <v>718</v>
      </c>
      <c r="AX1" s="285" t="s">
        <v>719</v>
      </c>
      <c r="AY1" s="286" t="s">
        <v>720</v>
      </c>
      <c r="AZ1" s="287" t="s">
        <v>721</v>
      </c>
      <c r="BA1" s="288" t="s">
        <v>722</v>
      </c>
      <c r="BB1" s="289"/>
      <c r="BC1" s="283" t="s">
        <v>723</v>
      </c>
      <c r="BD1" s="284"/>
      <c r="BE1" s="290" t="s">
        <v>705</v>
      </c>
      <c r="BF1" s="283" t="s">
        <v>724</v>
      </c>
      <c r="BG1" s="291" t="s">
        <v>725</v>
      </c>
      <c r="BH1" s="291" t="s">
        <v>726</v>
      </c>
      <c r="BI1" s="291" t="s">
        <v>727</v>
      </c>
      <c r="BJ1" s="285" t="s">
        <v>719</v>
      </c>
      <c r="BK1" s="286" t="s">
        <v>720</v>
      </c>
      <c r="BL1" s="287" t="s">
        <v>721</v>
      </c>
      <c r="BM1" s="288" t="s">
        <v>722</v>
      </c>
      <c r="BN1" s="289"/>
      <c r="BO1" s="289"/>
      <c r="BP1" s="289"/>
      <c r="BQ1" s="289"/>
      <c r="BR1" s="289"/>
      <c r="BS1" s="289"/>
      <c r="BT1" s="289"/>
      <c r="BU1" s="289"/>
      <c r="BV1" s="289"/>
      <c r="BW1" s="289"/>
      <c r="BX1" s="289"/>
    </row>
    <row r="2">
      <c r="A2" s="292" t="s">
        <v>728</v>
      </c>
      <c r="B2" s="292">
        <v>1.0</v>
      </c>
      <c r="C2" s="292">
        <f>1</f>
        <v>1</v>
      </c>
      <c r="D2" s="293" t="str">
        <f t="shared" ref="D2:D349" si="1">HYPERLINK("https://www.stlouis-mo.gov/data/parcels.cfm","Parcel Data")</f>
        <v>Parcel Data</v>
      </c>
      <c r="E2" s="46" t="str">
        <f t="shared" ref="E2:E1664" si="2">F2&amp;"."&amp;G2&amp;"."&amp;I2</f>
        <v>prcl.mdb.BldgCom.CityBlock</v>
      </c>
      <c r="F2" s="46" t="s">
        <v>306</v>
      </c>
      <c r="G2" s="46" t="s">
        <v>528</v>
      </c>
      <c r="H2" s="294">
        <v>1.0</v>
      </c>
      <c r="I2" s="294" t="s">
        <v>65</v>
      </c>
      <c r="J2" s="295" t="s">
        <v>729</v>
      </c>
      <c r="K2" s="296">
        <v>8.0</v>
      </c>
      <c r="L2" s="297" t="b">
        <v>1</v>
      </c>
      <c r="M2" s="294" t="s">
        <v>730</v>
      </c>
      <c r="N2" s="294"/>
      <c r="O2" s="296"/>
      <c r="P2" s="296"/>
      <c r="Q2" s="298" t="str">
        <f t="shared" ref="Q2:Q1664" si="3">G2</f>
        <v>BldgCom</v>
      </c>
      <c r="R2" s="298" t="str">
        <f t="shared" ref="R2:R21" si="4">I2</f>
        <v>CityBlock</v>
      </c>
      <c r="S2" s="298" t="str">
        <f t="array" ref="S2">iferror(index('Type Mapping'!$A$2:$D$21,match(J2,'Type Mapping'!$B$2:$B$21,0),3),"type mismatch")</f>
        <v>VARCHAR</v>
      </c>
      <c r="T2" s="298" t="str">
        <f>"CREATE TABLE """&amp;Q2&amp;""" ("</f>
        <v>CREATE TABLE "BldgCom" (</v>
      </c>
      <c r="U2" s="298"/>
      <c r="V2" s="298"/>
      <c r="W2" s="51" t="b">
        <v>1</v>
      </c>
      <c r="X2" s="51"/>
      <c r="Y2" s="51" t="s">
        <v>731</v>
      </c>
      <c r="Z2" s="51" t="s">
        <v>732</v>
      </c>
      <c r="AA2" s="53" t="s">
        <v>733</v>
      </c>
      <c r="AB2" s="53" t="str">
        <f t="shared" ref="AB2:AB110" si="5">AA2&amp;"_history"</f>
        <v>county_id_mapping_history</v>
      </c>
      <c r="AC2" s="53" t="s">
        <v>734</v>
      </c>
      <c r="AD2" s="53" t="str">
        <f t="shared" ref="AD2:AD1664" si="6">AA2&amp;"."&amp;AC2</f>
        <v>county_id_mapping.county_id</v>
      </c>
      <c r="AE2" s="299">
        <f>countif(NEW_REDB_table.field,AD2)</f>
        <v>1</v>
      </c>
      <c r="AF2" s="299" t="str">
        <f t="shared" ref="AF2:AF1664" si="7">switch(AE2,0,"Check...",1,"YAY!!",2,"Two...",3,"Three")</f>
        <v>YAY!!</v>
      </c>
      <c r="AG2" s="53" t="s">
        <v>735</v>
      </c>
      <c r="AH2" s="299" t="b">
        <v>0</v>
      </c>
      <c r="AI2" s="299" t="b">
        <v>0</v>
      </c>
      <c r="AJ2" s="53" t="s">
        <v>79</v>
      </c>
      <c r="AK2" s="53" t="s">
        <v>736</v>
      </c>
      <c r="AL2" s="53" t="s">
        <v>737</v>
      </c>
      <c r="AM2" s="53" t="s">
        <v>197</v>
      </c>
      <c r="AN2" s="300" t="b">
        <v>1</v>
      </c>
      <c r="AO2" s="300" t="b">
        <v>0</v>
      </c>
      <c r="AP2" s="300" t="b">
        <v>0</v>
      </c>
      <c r="AQ2" s="300" t="b">
        <v>0</v>
      </c>
      <c r="AR2" s="300" t="str">
        <f t="shared" ref="AR2:AR25" si="8">if(not(W2),"",textjoin(";",FALSE,AC2,AJ2,AH2,AI2))</f>
        <v>county_id;INT;FALSE;FALSE</v>
      </c>
      <c r="AS2" s="300" t="str">
        <f>if(AK2="CODE",textjoin(";",FALSE,AA2,AC2,AL2,AM2))</f>
        <v>county_id_mapping;county_id;Municipal_Parcel_id_Mapping_history;redb_parcel_id</v>
      </c>
      <c r="AT2" s="301"/>
      <c r="AU2" s="302"/>
      <c r="AV2" s="303" t="b">
        <v>1</v>
      </c>
      <c r="AW2" s="304" t="str">
        <f t="shared" ref="AW2:AW1664" si="9">if(not(AV2),"",if(L2,"true","false"))</f>
        <v>true</v>
      </c>
      <c r="AX2" s="305" t="str">
        <f>if(not(AV2),"",if(G2=#REF!,"","***"&amp;G2&amp;".xml &lt;?xml version=""1.0"" encoding=""UTF-8""?&gt;&lt;schema&gt;")&amp;"&lt;column comment="""" default="""" key="""&amp;AW2&amp;""" label="""&amp;I2&amp;""" length=""255"" nullable=""true"" originalDbColumnName="""&amp;I2&amp;""" originalLength=""-1"" pattern="""" precision=""-1"" talendType=""id_String"" type=""""/&gt;"&amp;if(G2=G3,"","&lt;/schema&gt;"))</f>
        <v>#REF!</v>
      </c>
      <c r="AY2" s="306"/>
      <c r="AZ2" s="305" t="str">
        <f t="shared" ref="AZ2:AZ1664" si="10">iferror(IFS(left(AX2,3)="***",replace(replace(replace(AX2,find(".xml",AX2),5,".xml"&amp;char(10)),1,3,""),find("&lt;schema&gt;",replace(replace(AX2,find(".xml",AX2),5,".xml"&amp;char(10)),1,3,"")),8,"&lt;schema&gt;"&amp;char(10)),right(AX2,9)="&lt;/schema&gt;",replace(AX2,find("&lt;/schema&gt;",AX2),9,char(10)&amp;"&lt;/schema&gt;"&amp;char(10))),AX2)</f>
        <v>#REF!</v>
      </c>
      <c r="BA2" s="306"/>
      <c r="BB2" s="302"/>
      <c r="BC2" s="303" t="b">
        <f t="shared" ref="BC2:BC1664" si="11">W2</f>
        <v>1</v>
      </c>
      <c r="BD2" s="304"/>
      <c r="BE2" s="304" t="str">
        <f t="shared" ref="BE2:BE1664" si="12">if(not(BC2),"",if(T2,"true","false"))</f>
        <v>#VALUE!</v>
      </c>
      <c r="BF2" s="307"/>
      <c r="BG2" s="305" t="str">
        <f t="shared" ref="BG2:BG3" si="13">"CREATE TABLE """&amp;AA2&amp;""" ("</f>
        <v>CREATE TABLE "county_id_mapping" (</v>
      </c>
      <c r="BH2" s="305"/>
      <c r="BI2" s="305"/>
      <c r="BJ2" s="305" t="str">
        <f>if(not(BC2),"",if(O2=#REF!,"","***"&amp;O2&amp;".xml &lt;?xml version=""1.0"" encoding=""UTF-8""?&gt;&lt;schema&gt;")&amp;"&lt;column comment="""" default="""" key="""&amp;BE2&amp;""" label="""&amp;Q2&amp;""" length=""255"" nullable=""true"" originalDbColumnName="""&amp;Q2&amp;""" originalLength=""-1"" pattern="""" precision=""-1"" talendType=""id_String"" type=""""/&gt;"&amp;if(O2=O3,"","&lt;/schema&gt;"))</f>
        <v>#REF!</v>
      </c>
      <c r="BK2" s="306"/>
      <c r="BL2" s="305" t="str">
        <f t="shared" ref="BL2:BL1664" si="14">iferror(IFS(left(BJ2,3)="***",replace(replace(replace(BJ2,find(".xml",BJ2),5,".xml"&amp;char(10)),1,3,""),find("&lt;schema&gt;",replace(replace(BJ2,find(".xml",BJ2),5,".xml"&amp;char(10)),1,3,"")),8,"&lt;schema&gt;"&amp;char(10)),right(BJ2,9)="&lt;/schema&gt;",replace(BJ2,find("&lt;/schema&gt;",BJ2),9,char(10)&amp;"&lt;/schema&gt;"&amp;char(10))),BJ2)</f>
        <v>#REF!</v>
      </c>
      <c r="BM2" s="306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</row>
    <row r="3">
      <c r="A3" s="292" t="s">
        <v>728</v>
      </c>
      <c r="B3" s="292">
        <v>2.0</v>
      </c>
      <c r="C3" s="292">
        <f t="shared" ref="C3:C1664" si="15">if(G3=G2,C2,if(C2=1,2,1))</f>
        <v>1</v>
      </c>
      <c r="D3" s="293" t="str">
        <f t="shared" si="1"/>
        <v>Parcel Data</v>
      </c>
      <c r="E3" s="46" t="str">
        <f t="shared" si="2"/>
        <v>prcl.mdb.BldgCom.Parcel</v>
      </c>
      <c r="F3" s="46" t="s">
        <v>306</v>
      </c>
      <c r="G3" s="46" t="s">
        <v>528</v>
      </c>
      <c r="H3" s="294">
        <v>2.0</v>
      </c>
      <c r="I3" s="294" t="s">
        <v>78</v>
      </c>
      <c r="J3" s="295" t="s">
        <v>738</v>
      </c>
      <c r="K3" s="296">
        <v>4.0</v>
      </c>
      <c r="L3" s="297" t="b">
        <v>1</v>
      </c>
      <c r="M3" s="294" t="s">
        <v>739</v>
      </c>
      <c r="N3" s="294"/>
      <c r="O3" s="296"/>
      <c r="P3" s="296"/>
      <c r="Q3" s="298" t="str">
        <f t="shared" si="3"/>
        <v>BldgCom</v>
      </c>
      <c r="R3" s="298" t="str">
        <f t="shared" si="4"/>
        <v>Parcel</v>
      </c>
      <c r="S3" s="298" t="str">
        <f t="array" ref="S3">iferror(index('Type Mapping'!$A$2:$D$21,match(J3,'Type Mapping'!$B$2:$B$21,0),3),"type mismatch")</f>
        <v>VARCHAR</v>
      </c>
      <c r="T3" s="298" t="str">
        <f t="shared" ref="T3:T24" si="16">if(Q3&lt;&gt;Q2,"CREATE TABLE """&amp;Q2&amp;""" (","")</f>
        <v/>
      </c>
      <c r="U3" s="298"/>
      <c r="V3" s="298"/>
      <c r="W3" s="51" t="b">
        <v>1</v>
      </c>
      <c r="X3" s="51"/>
      <c r="Y3" s="51" t="s">
        <v>731</v>
      </c>
      <c r="Z3" s="51" t="s">
        <v>732</v>
      </c>
      <c r="AA3" s="53" t="s">
        <v>733</v>
      </c>
      <c r="AB3" s="53" t="str">
        <f t="shared" si="5"/>
        <v>county_id_mapping_history</v>
      </c>
      <c r="AC3" s="53" t="s">
        <v>734</v>
      </c>
      <c r="AD3" s="53" t="str">
        <f t="shared" si="6"/>
        <v>county_id_mapping.county_id</v>
      </c>
      <c r="AE3" s="299">
        <f>countif(NEW_REDB_table.field,AD3)</f>
        <v>1</v>
      </c>
      <c r="AF3" s="299" t="str">
        <f t="shared" si="7"/>
        <v>YAY!!</v>
      </c>
      <c r="AG3" s="53" t="s">
        <v>735</v>
      </c>
      <c r="AH3" s="299" t="b">
        <v>0</v>
      </c>
      <c r="AI3" s="299" t="b">
        <v>0</v>
      </c>
      <c r="AJ3" s="308" t="str">
        <f t="array" ref="AJ3">iferror(index('Type Mapping'!$A$2:$D$21,match(J3,'Type Mapping'!$B$2:$B$21,0),4),"type mismatch")</f>
        <v>INT</v>
      </c>
      <c r="AK3" s="53" t="s">
        <v>736</v>
      </c>
      <c r="AL3" s="53" t="s">
        <v>737</v>
      </c>
      <c r="AM3" s="53" t="s">
        <v>197</v>
      </c>
      <c r="AN3" s="300" t="b">
        <v>1</v>
      </c>
      <c r="AO3" s="300" t="b">
        <v>0</v>
      </c>
      <c r="AP3" s="300" t="b">
        <v>0</v>
      </c>
      <c r="AQ3" s="300" t="b">
        <v>0</v>
      </c>
      <c r="AR3" s="300" t="str">
        <f t="shared" si="8"/>
        <v>county_id;INT;FALSE;FALSE</v>
      </c>
      <c r="AS3" s="300"/>
      <c r="AT3" s="302"/>
      <c r="AU3" s="302"/>
      <c r="AV3" s="303" t="b">
        <v>1</v>
      </c>
      <c r="AW3" s="304" t="str">
        <f t="shared" si="9"/>
        <v>true</v>
      </c>
      <c r="AX3" s="305" t="str">
        <f t="shared" ref="AX3:AX1663" si="17">if(not(AV3),"",if(G3=G2,"","***"&amp;G3&amp;".xml &lt;?xml version=""1.0"" encoding=""UTF-8""?&gt;&lt;schema&gt;")&amp;"&lt;column comment="""" default="""" key="""&amp;AW3&amp;""" label="""&amp;I3&amp;""" length=""255"" nullable=""true"" originalDbColumnName="""&amp;I3&amp;""" originalLength=""-1"" pattern="""" precision=""-1"" talendType=""id_String"" type=""""/&gt;"&amp;if(G3=G4,"","&lt;/schema&gt;"))</f>
        <v>&lt;column comment="" default="" key="true" label="Parcel" length="255" nullable="true" originalDbColumnName="Parcel" originalLength="-1" pattern="" precision="-1" talendType="id_String" type=""/&gt;</v>
      </c>
      <c r="AY3" s="306"/>
      <c r="AZ3" s="305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3" s="306"/>
      <c r="BB3" s="302"/>
      <c r="BC3" s="303" t="b">
        <f t="shared" si="11"/>
        <v>1</v>
      </c>
      <c r="BD3" s="304"/>
      <c r="BE3" s="304" t="str">
        <f t="shared" si="12"/>
        <v>false</v>
      </c>
      <c r="BF3" s="307"/>
      <c r="BG3" s="305" t="str">
        <f t="shared" si="13"/>
        <v>CREATE TABLE "county_id_mapping" (</v>
      </c>
      <c r="BH3" s="305"/>
      <c r="BI3" s="305"/>
      <c r="BJ3" s="305" t="str">
        <f t="shared" ref="BJ3:BJ1663" si="18">if(not(BC3),"",if(O3=O2,"","***"&amp;O3&amp;".xml &lt;?xml version=""1.0"" encoding=""UTF-8""?&gt;&lt;schema&gt;")&amp;"&lt;column comment="""" default="""" key="""&amp;BE3&amp;""" label="""&amp;Q3&amp;""" length=""255"" nullable=""true"" originalDbColumnName="""&amp;Q3&amp;""" originalLength=""-1"" pattern="""" precision=""-1"" talendType=""id_String"" type=""""/&gt;"&amp;if(O3=O4,"","&lt;/schema&gt;"))</f>
        <v>&lt;column comment="" default="" key="false" label="BldgCom" length="255" nullable="true" originalDbColumnName="BldgCom" originalLength="-1" pattern="" precision="-1" talendType="id_String" type=""/&gt;</v>
      </c>
      <c r="BK3" s="306"/>
      <c r="BL3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3" s="306"/>
      <c r="BN3" s="302"/>
      <c r="BO3" s="302"/>
      <c r="BP3" s="302"/>
      <c r="BQ3" s="302"/>
      <c r="BR3" s="302"/>
      <c r="BS3" s="302"/>
      <c r="BT3" s="302"/>
      <c r="BU3" s="302"/>
      <c r="BV3" s="302"/>
      <c r="BW3" s="302"/>
      <c r="BX3" s="302"/>
    </row>
    <row r="4">
      <c r="A4" s="292" t="s">
        <v>728</v>
      </c>
      <c r="B4" s="292">
        <v>3.0</v>
      </c>
      <c r="C4" s="292">
        <f t="shared" si="15"/>
        <v>1</v>
      </c>
      <c r="D4" s="293" t="str">
        <f t="shared" si="1"/>
        <v>Parcel Data</v>
      </c>
      <c r="E4" s="46" t="str">
        <f t="shared" si="2"/>
        <v>prcl.mdb.BldgCom.OwnerCode</v>
      </c>
      <c r="F4" s="46" t="s">
        <v>306</v>
      </c>
      <c r="G4" s="46" t="s">
        <v>528</v>
      </c>
      <c r="H4" s="294">
        <v>3.0</v>
      </c>
      <c r="I4" s="294" t="s">
        <v>90</v>
      </c>
      <c r="J4" s="295" t="s">
        <v>740</v>
      </c>
      <c r="K4" s="296">
        <v>1.0</v>
      </c>
      <c r="L4" s="297" t="b">
        <v>1</v>
      </c>
      <c r="M4" s="294" t="s">
        <v>741</v>
      </c>
      <c r="N4" s="294"/>
      <c r="O4" s="296"/>
      <c r="P4" s="296"/>
      <c r="Q4" s="298" t="str">
        <f t="shared" si="3"/>
        <v>BldgCom</v>
      </c>
      <c r="R4" s="298" t="str">
        <f t="shared" si="4"/>
        <v>OwnerCode</v>
      </c>
      <c r="S4" s="298" t="str">
        <f t="array" ref="S4">iferror(index('Type Mapping'!$A$2:$D$21,match(J4,'Type Mapping'!$B$2:$B$21,0),3),"type mismatch")</f>
        <v>VARCHAR</v>
      </c>
      <c r="T4" s="298" t="str">
        <f t="shared" si="16"/>
        <v/>
      </c>
      <c r="U4" s="298"/>
      <c r="V4" s="298"/>
      <c r="W4" s="51" t="b">
        <v>1</v>
      </c>
      <c r="X4" s="51"/>
      <c r="Y4" s="51" t="s">
        <v>731</v>
      </c>
      <c r="Z4" s="51" t="s">
        <v>732</v>
      </c>
      <c r="AA4" s="53" t="s">
        <v>733</v>
      </c>
      <c r="AB4" s="53" t="str">
        <f t="shared" si="5"/>
        <v>county_id_mapping_history</v>
      </c>
      <c r="AC4" s="53" t="s">
        <v>734</v>
      </c>
      <c r="AD4" s="53" t="str">
        <f t="shared" si="6"/>
        <v>county_id_mapping.county_id</v>
      </c>
      <c r="AE4" s="299">
        <f>countif(NEW_REDB_table.field,AD4)</f>
        <v>1</v>
      </c>
      <c r="AF4" s="299" t="str">
        <f t="shared" si="7"/>
        <v>YAY!!</v>
      </c>
      <c r="AG4" s="53" t="s">
        <v>735</v>
      </c>
      <c r="AH4" s="299" t="b">
        <v>0</v>
      </c>
      <c r="AI4" s="299" t="b">
        <v>0</v>
      </c>
      <c r="AJ4" s="308" t="str">
        <f t="array" ref="AJ4">iferror(index('Type Mapping'!$A$2:$D$21,match(J4,'Type Mapping'!$B$2:$B$21,0),4),"type mismatch")</f>
        <v>INT</v>
      </c>
      <c r="AK4" s="53" t="s">
        <v>736</v>
      </c>
      <c r="AL4" s="53" t="s">
        <v>737</v>
      </c>
      <c r="AM4" s="53" t="s">
        <v>197</v>
      </c>
      <c r="AN4" s="300" t="b">
        <v>1</v>
      </c>
      <c r="AO4" s="300" t="b">
        <v>0</v>
      </c>
      <c r="AP4" s="300" t="b">
        <v>0</v>
      </c>
      <c r="AQ4" s="300" t="b">
        <v>0</v>
      </c>
      <c r="AR4" s="300" t="str">
        <f t="shared" si="8"/>
        <v>county_id;INT;FALSE;FALSE</v>
      </c>
      <c r="AS4" s="300"/>
      <c r="AT4" s="302"/>
      <c r="AU4" s="302"/>
      <c r="AV4" s="303" t="b">
        <v>1</v>
      </c>
      <c r="AW4" s="304" t="str">
        <f t="shared" si="9"/>
        <v>true</v>
      </c>
      <c r="AX4" s="305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4" s="306"/>
      <c r="AZ4" s="305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4" s="306"/>
      <c r="BB4" s="302"/>
      <c r="BC4" s="303" t="b">
        <f t="shared" si="11"/>
        <v>1</v>
      </c>
      <c r="BD4" s="304"/>
      <c r="BE4" s="304" t="str">
        <f t="shared" si="12"/>
        <v>false</v>
      </c>
      <c r="BF4" s="307"/>
      <c r="BG4" s="305"/>
      <c r="BH4" s="305"/>
      <c r="BI4" s="305"/>
      <c r="BJ4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4" s="306"/>
      <c r="BL4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4" s="306"/>
      <c r="BN4" s="302"/>
      <c r="BO4" s="302"/>
      <c r="BP4" s="302"/>
      <c r="BQ4" s="302"/>
      <c r="BR4" s="302"/>
      <c r="BS4" s="302"/>
      <c r="BT4" s="302"/>
      <c r="BU4" s="302"/>
      <c r="BV4" s="302"/>
      <c r="BW4" s="302"/>
      <c r="BX4" s="302"/>
    </row>
    <row r="5">
      <c r="A5" s="292" t="s">
        <v>728</v>
      </c>
      <c r="B5" s="292">
        <v>4.0</v>
      </c>
      <c r="C5" s="292">
        <f t="shared" si="15"/>
        <v>1</v>
      </c>
      <c r="D5" s="293" t="str">
        <f t="shared" si="1"/>
        <v>Parcel Data</v>
      </c>
      <c r="E5" s="46" t="str">
        <f t="shared" si="2"/>
        <v>prcl.mdb.BldgCom.BldgNum</v>
      </c>
      <c r="F5" s="46" t="s">
        <v>306</v>
      </c>
      <c r="G5" s="46" t="s">
        <v>528</v>
      </c>
      <c r="H5" s="294">
        <v>4.0</v>
      </c>
      <c r="I5" s="294" t="s">
        <v>171</v>
      </c>
      <c r="J5" s="295" t="s">
        <v>740</v>
      </c>
      <c r="K5" s="296">
        <v>1.0</v>
      </c>
      <c r="L5" s="297" t="b">
        <v>1</v>
      </c>
      <c r="M5" s="294"/>
      <c r="N5" s="294"/>
      <c r="O5" s="296"/>
      <c r="P5" s="296"/>
      <c r="Q5" s="298" t="str">
        <f t="shared" si="3"/>
        <v>BldgCom</v>
      </c>
      <c r="R5" s="298" t="str">
        <f t="shared" si="4"/>
        <v>BldgNum</v>
      </c>
      <c r="S5" s="298" t="str">
        <f t="array" ref="S5">iferror(index('Type Mapping'!$A$2:$D$21,match(J5,'Type Mapping'!$B$2:$B$21,0),3),"type mismatch")</f>
        <v>VARCHAR</v>
      </c>
      <c r="T5" s="298" t="str">
        <f t="shared" si="16"/>
        <v/>
      </c>
      <c r="U5" s="298"/>
      <c r="V5" s="298"/>
      <c r="W5" s="51" t="b">
        <v>1</v>
      </c>
      <c r="X5" s="51"/>
      <c r="Y5" s="309"/>
      <c r="Z5" s="309"/>
      <c r="AA5" s="53" t="s">
        <v>733</v>
      </c>
      <c r="AB5" s="53" t="str">
        <f t="shared" si="5"/>
        <v>county_id_mapping_history</v>
      </c>
      <c r="AC5" s="53" t="s">
        <v>734</v>
      </c>
      <c r="AD5" s="53" t="str">
        <f t="shared" si="6"/>
        <v>county_id_mapping.county_id</v>
      </c>
      <c r="AE5" s="299">
        <f>countif(NEW_REDB_table.field,AD5)</f>
        <v>1</v>
      </c>
      <c r="AF5" s="299" t="str">
        <f t="shared" si="7"/>
        <v>YAY!!</v>
      </c>
      <c r="AG5" s="53" t="s">
        <v>735</v>
      </c>
      <c r="AH5" s="299" t="b">
        <v>0</v>
      </c>
      <c r="AI5" s="299" t="b">
        <v>0</v>
      </c>
      <c r="AJ5" s="308" t="str">
        <f t="array" ref="AJ5">iferror(index('Type Mapping'!$A$2:$D$21,match(J5,'Type Mapping'!$B$2:$B$21,0),4),"type mismatch")</f>
        <v>INT</v>
      </c>
      <c r="AK5" s="53"/>
      <c r="AL5" s="53"/>
      <c r="AM5" s="53"/>
      <c r="AN5" s="300" t="b">
        <v>1</v>
      </c>
      <c r="AO5" s="300" t="b">
        <v>0</v>
      </c>
      <c r="AP5" s="300" t="b">
        <v>0</v>
      </c>
      <c r="AQ5" s="300" t="b">
        <v>0</v>
      </c>
      <c r="AR5" s="300" t="str">
        <f t="shared" si="8"/>
        <v>county_id;INT;FALSE;FALSE</v>
      </c>
      <c r="AS5" s="300"/>
      <c r="AT5" s="302"/>
      <c r="AU5" s="302"/>
      <c r="AV5" s="303" t="b">
        <v>1</v>
      </c>
      <c r="AW5" s="304" t="str">
        <f t="shared" si="9"/>
        <v>true</v>
      </c>
      <c r="AX5" s="305" t="str">
        <f t="shared" si="17"/>
        <v>&lt;column comment="" default="" key="true" label="BldgNum" length="255" nullable="true" originalDbColumnName="BldgNum" originalLength="-1" pattern="" precision="-1" talendType="id_String" type=""/&gt;</v>
      </c>
      <c r="AY5" s="306"/>
      <c r="AZ5" s="305" t="str">
        <f t="shared" si="10"/>
        <v>&lt;column comment="" default="" key="true" label="BldgNum" length="255" nullable="true" originalDbColumnName="BldgNum" originalLength="-1" pattern="" precision="-1" talendType="id_String" type=""/&gt;</v>
      </c>
      <c r="BA5" s="306"/>
      <c r="BB5" s="302"/>
      <c r="BC5" s="303" t="b">
        <f t="shared" si="11"/>
        <v>1</v>
      </c>
      <c r="BD5" s="304"/>
      <c r="BE5" s="304" t="str">
        <f t="shared" si="12"/>
        <v>false</v>
      </c>
      <c r="BF5" s="307"/>
      <c r="BG5" s="305"/>
      <c r="BH5" s="305"/>
      <c r="BI5" s="305"/>
      <c r="BJ5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5" s="306"/>
      <c r="BL5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5" s="306"/>
      <c r="BN5" s="302"/>
      <c r="BO5" s="302"/>
      <c r="BP5" s="302"/>
      <c r="BQ5" s="302"/>
      <c r="BR5" s="302"/>
      <c r="BS5" s="302"/>
      <c r="BT5" s="302"/>
      <c r="BU5" s="302"/>
      <c r="BV5" s="302"/>
      <c r="BW5" s="302"/>
      <c r="BX5" s="302"/>
    </row>
    <row r="6">
      <c r="A6" s="292" t="s">
        <v>728</v>
      </c>
      <c r="B6" s="292">
        <v>5.0</v>
      </c>
      <c r="C6" s="292">
        <f t="shared" si="15"/>
        <v>1</v>
      </c>
      <c r="D6" s="293" t="str">
        <f t="shared" si="1"/>
        <v>Parcel Data</v>
      </c>
      <c r="E6" s="46" t="str">
        <f t="shared" si="2"/>
        <v>prcl.mdb.BldgCom.BldgCategory</v>
      </c>
      <c r="F6" s="46" t="s">
        <v>306</v>
      </c>
      <c r="G6" s="46" t="s">
        <v>528</v>
      </c>
      <c r="H6" s="294">
        <v>5.0</v>
      </c>
      <c r="I6" s="294" t="s">
        <v>742</v>
      </c>
      <c r="J6" s="295" t="s">
        <v>743</v>
      </c>
      <c r="K6" s="296">
        <v>2.0</v>
      </c>
      <c r="L6" s="297" t="b">
        <v>0</v>
      </c>
      <c r="M6" s="294"/>
      <c r="N6" s="294"/>
      <c r="O6" s="296"/>
      <c r="P6" s="296"/>
      <c r="Q6" s="298" t="str">
        <f t="shared" si="3"/>
        <v>BldgCom</v>
      </c>
      <c r="R6" s="298" t="str">
        <f t="shared" si="4"/>
        <v>BldgCategory</v>
      </c>
      <c r="S6" s="298" t="str">
        <f t="array" ref="S6">iferror(index('Type Mapping'!$A$2:$D$21,match(J6,'Type Mapping'!$B$2:$B$21,0),3),"type mismatch")</f>
        <v>VARCHAR</v>
      </c>
      <c r="T6" s="298" t="str">
        <f t="shared" si="16"/>
        <v/>
      </c>
      <c r="U6" s="298"/>
      <c r="V6" s="298"/>
      <c r="W6" s="51" t="b">
        <v>1</v>
      </c>
      <c r="X6" s="51"/>
      <c r="Y6" s="309"/>
      <c r="Z6" s="309"/>
      <c r="AA6" s="53" t="s">
        <v>648</v>
      </c>
      <c r="AB6" s="53" t="str">
        <f t="shared" si="5"/>
        <v>building_history</v>
      </c>
      <c r="AC6" s="53" t="s">
        <v>744</v>
      </c>
      <c r="AD6" s="53" t="str">
        <f t="shared" si="6"/>
        <v>building.building_category_id</v>
      </c>
      <c r="AE6" s="299">
        <f>countif(NEW_REDB_table.field,AD6)</f>
        <v>0</v>
      </c>
      <c r="AF6" s="299" t="str">
        <f t="shared" si="7"/>
        <v>Check...</v>
      </c>
      <c r="AG6" s="53"/>
      <c r="AH6" s="299" t="b">
        <v>0</v>
      </c>
      <c r="AI6" s="299" t="b">
        <v>0</v>
      </c>
      <c r="AJ6" s="53" t="s">
        <v>79</v>
      </c>
      <c r="AK6" s="53" t="s">
        <v>736</v>
      </c>
      <c r="AL6" s="53" t="s">
        <v>745</v>
      </c>
      <c r="AM6" s="53" t="s">
        <v>746</v>
      </c>
      <c r="AN6" s="300" t="b">
        <v>1</v>
      </c>
      <c r="AO6" s="300" t="b">
        <v>0</v>
      </c>
      <c r="AP6" s="300" t="b">
        <v>0</v>
      </c>
      <c r="AQ6" s="300" t="b">
        <v>0</v>
      </c>
      <c r="AR6" s="300" t="str">
        <f t="shared" si="8"/>
        <v>building_category_id;INT;FALSE;FALSE</v>
      </c>
      <c r="AS6" s="300"/>
      <c r="AT6" s="310" t="s">
        <v>747</v>
      </c>
      <c r="AU6" s="302"/>
      <c r="AV6" s="303" t="b">
        <v>1</v>
      </c>
      <c r="AW6" s="304" t="str">
        <f t="shared" si="9"/>
        <v>false</v>
      </c>
      <c r="AX6" s="305" t="str">
        <f t="shared" si="17"/>
        <v>&lt;column comment="" default="" key="false" label="BldgCategory" length="255" nullable="true" originalDbColumnName="BldgCategory" originalLength="-1" pattern="" precision="-1" talendType="id_String" type=""/&gt;</v>
      </c>
      <c r="AY6" s="306"/>
      <c r="AZ6" s="305" t="str">
        <f t="shared" si="10"/>
        <v>&lt;column comment="" default="" key="false" label="BldgCategory" length="255" nullable="true" originalDbColumnName="BldgCategory" originalLength="-1" pattern="" precision="-1" talendType="id_String" type=""/&gt;</v>
      </c>
      <c r="BA6" s="306"/>
      <c r="BB6" s="302"/>
      <c r="BC6" s="303" t="b">
        <f t="shared" si="11"/>
        <v>1</v>
      </c>
      <c r="BD6" s="304"/>
      <c r="BE6" s="304" t="str">
        <f t="shared" si="12"/>
        <v>false</v>
      </c>
      <c r="BF6" s="307"/>
      <c r="BG6" s="305"/>
      <c r="BH6" s="305"/>
      <c r="BI6" s="305"/>
      <c r="BJ6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6" s="306"/>
      <c r="BL6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6" s="306"/>
      <c r="BN6" s="302"/>
      <c r="BO6" s="302"/>
      <c r="BP6" s="302"/>
      <c r="BQ6" s="302"/>
      <c r="BR6" s="302"/>
      <c r="BS6" s="302"/>
      <c r="BT6" s="302"/>
      <c r="BU6" s="302"/>
      <c r="BV6" s="302"/>
      <c r="BW6" s="302"/>
      <c r="BX6" s="302"/>
    </row>
    <row r="7">
      <c r="A7" s="292" t="s">
        <v>728</v>
      </c>
      <c r="B7" s="292">
        <v>6.0</v>
      </c>
      <c r="C7" s="292">
        <f t="shared" si="15"/>
        <v>1</v>
      </c>
      <c r="D7" s="293" t="str">
        <f t="shared" si="1"/>
        <v>Parcel Data</v>
      </c>
      <c r="E7" s="46" t="str">
        <f t="shared" si="2"/>
        <v>prcl.mdb.BldgCom.BldgType</v>
      </c>
      <c r="F7" s="46" t="s">
        <v>306</v>
      </c>
      <c r="G7" s="46" t="s">
        <v>528</v>
      </c>
      <c r="H7" s="294">
        <v>6.0</v>
      </c>
      <c r="I7" s="294" t="s">
        <v>748</v>
      </c>
      <c r="J7" s="295" t="s">
        <v>749</v>
      </c>
      <c r="K7" s="296">
        <v>2.0</v>
      </c>
      <c r="L7" s="297" t="b">
        <v>0</v>
      </c>
      <c r="M7" s="294"/>
      <c r="N7" s="294"/>
      <c r="O7" s="296"/>
      <c r="P7" s="296"/>
      <c r="Q7" s="298" t="str">
        <f t="shared" si="3"/>
        <v>BldgCom</v>
      </c>
      <c r="R7" s="298" t="str">
        <f t="shared" si="4"/>
        <v>BldgType</v>
      </c>
      <c r="S7" s="298" t="str">
        <f t="array" ref="S7">iferror(index('Type Mapping'!$A$2:$D$21,match(J7,'Type Mapping'!$B$2:$B$21,0),3),"type mismatch")</f>
        <v>VARCHAR</v>
      </c>
      <c r="T7" s="298" t="str">
        <f t="shared" si="16"/>
        <v/>
      </c>
      <c r="U7" s="298"/>
      <c r="V7" s="298"/>
      <c r="W7" s="51" t="b">
        <v>1</v>
      </c>
      <c r="X7" s="51"/>
      <c r="Y7" s="309"/>
      <c r="Z7" s="309"/>
      <c r="AA7" s="53" t="s">
        <v>648</v>
      </c>
      <c r="AB7" s="53" t="str">
        <f t="shared" si="5"/>
        <v>building_history</v>
      </c>
      <c r="AC7" s="53" t="s">
        <v>750</v>
      </c>
      <c r="AD7" s="53" t="str">
        <f t="shared" si="6"/>
        <v>building.building_type_ID</v>
      </c>
      <c r="AE7" s="299">
        <f>countif(NEW_REDB_table.field,AD7)</f>
        <v>0</v>
      </c>
      <c r="AF7" s="299" t="str">
        <f t="shared" si="7"/>
        <v>Check...</v>
      </c>
      <c r="AG7" s="53"/>
      <c r="AH7" s="299" t="b">
        <v>0</v>
      </c>
      <c r="AI7" s="299" t="b">
        <v>0</v>
      </c>
      <c r="AJ7" s="308" t="str">
        <f t="array" ref="AJ7">iferror(index('Type Mapping'!$A$2:$D$21,match(J7,'Type Mapping'!$B$2:$B$21,0),4),"type mismatch")</f>
        <v>INT</v>
      </c>
      <c r="AK7" s="53" t="s">
        <v>736</v>
      </c>
      <c r="AL7" s="53"/>
      <c r="AM7" s="53"/>
      <c r="AN7" s="300" t="b">
        <v>1</v>
      </c>
      <c r="AO7" s="300" t="b">
        <v>0</v>
      </c>
      <c r="AP7" s="300" t="b">
        <v>0</v>
      </c>
      <c r="AQ7" s="300" t="b">
        <v>0</v>
      </c>
      <c r="AR7" s="300" t="str">
        <f t="shared" si="8"/>
        <v>building_type_ID;INT;FALSE;FALSE</v>
      </c>
      <c r="AS7" s="300"/>
      <c r="AT7" s="301"/>
      <c r="AU7" s="302"/>
      <c r="AV7" s="303" t="b">
        <v>1</v>
      </c>
      <c r="AW7" s="304" t="str">
        <f t="shared" si="9"/>
        <v>false</v>
      </c>
      <c r="AX7" s="305" t="str">
        <f t="shared" si="17"/>
        <v>&lt;column comment="" default="" key="false" label="BldgType" length="255" nullable="true" originalDbColumnName="BldgType" originalLength="-1" pattern="" precision="-1" talendType="id_String" type=""/&gt;</v>
      </c>
      <c r="AY7" s="306"/>
      <c r="AZ7" s="305" t="str">
        <f t="shared" si="10"/>
        <v>&lt;column comment="" default="" key="false" label="BldgType" length="255" nullable="true" originalDbColumnName="BldgType" originalLength="-1" pattern="" precision="-1" talendType="id_String" type=""/&gt;</v>
      </c>
      <c r="BA7" s="306"/>
      <c r="BB7" s="302"/>
      <c r="BC7" s="303" t="b">
        <f t="shared" si="11"/>
        <v>1</v>
      </c>
      <c r="BD7" s="304"/>
      <c r="BE7" s="304" t="str">
        <f t="shared" si="12"/>
        <v>false</v>
      </c>
      <c r="BF7" s="307"/>
      <c r="BG7" s="305"/>
      <c r="BH7" s="305"/>
      <c r="BI7" s="305"/>
      <c r="BJ7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7" s="306"/>
      <c r="BL7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7" s="306"/>
      <c r="BN7" s="302"/>
      <c r="BO7" s="302"/>
      <c r="BP7" s="302"/>
      <c r="BQ7" s="302"/>
      <c r="BR7" s="302"/>
      <c r="BS7" s="302"/>
      <c r="BT7" s="302"/>
      <c r="BU7" s="302"/>
      <c r="BV7" s="302"/>
      <c r="BW7" s="302"/>
      <c r="BX7" s="302"/>
    </row>
    <row r="8">
      <c r="A8" s="292" t="s">
        <v>728</v>
      </c>
      <c r="B8" s="292">
        <v>7.0</v>
      </c>
      <c r="C8" s="292">
        <f t="shared" si="15"/>
        <v>1</v>
      </c>
      <c r="D8" s="293" t="str">
        <f t="shared" si="1"/>
        <v>Parcel Data</v>
      </c>
      <c r="E8" s="46" t="str">
        <f t="shared" si="2"/>
        <v>prcl.mdb.BldgCom.GroundFloorArea</v>
      </c>
      <c r="F8" s="46" t="s">
        <v>306</v>
      </c>
      <c r="G8" s="46" t="s">
        <v>528</v>
      </c>
      <c r="H8" s="294">
        <v>7.0</v>
      </c>
      <c r="I8" s="294" t="s">
        <v>751</v>
      </c>
      <c r="J8" s="295" t="s">
        <v>738</v>
      </c>
      <c r="K8" s="296">
        <v>4.0</v>
      </c>
      <c r="L8" s="297" t="b">
        <v>0</v>
      </c>
      <c r="M8" s="294"/>
      <c r="N8" s="294"/>
      <c r="O8" s="296"/>
      <c r="P8" s="296"/>
      <c r="Q8" s="298" t="str">
        <f t="shared" si="3"/>
        <v>BldgCom</v>
      </c>
      <c r="R8" s="298" t="str">
        <f t="shared" si="4"/>
        <v>GroundFloorArea</v>
      </c>
      <c r="S8" s="298" t="str">
        <f t="array" ref="S8">iferror(index('Type Mapping'!$A$2:$D$21,match(J8,'Type Mapping'!$B$2:$B$21,0),3),"type mismatch")</f>
        <v>VARCHAR</v>
      </c>
      <c r="T8" s="298" t="str">
        <f t="shared" si="16"/>
        <v/>
      </c>
      <c r="U8" s="298"/>
      <c r="V8" s="298"/>
      <c r="W8" s="51" t="b">
        <v>1</v>
      </c>
      <c r="X8" s="51"/>
      <c r="Y8" s="309"/>
      <c r="Z8" s="309"/>
      <c r="AA8" s="311" t="s">
        <v>648</v>
      </c>
      <c r="AB8" s="53" t="str">
        <f t="shared" si="5"/>
        <v>building_history</v>
      </c>
      <c r="AC8" s="53" t="s">
        <v>752</v>
      </c>
      <c r="AD8" s="53" t="str">
        <f t="shared" si="6"/>
        <v>building.building_ground_floor_area</v>
      </c>
      <c r="AE8" s="299">
        <f>countif(NEW_REDB_table.field,AD8)</f>
        <v>0</v>
      </c>
      <c r="AF8" s="299" t="str">
        <f t="shared" si="7"/>
        <v>Check...</v>
      </c>
      <c r="AG8" s="53"/>
      <c r="AH8" s="299" t="b">
        <v>0</v>
      </c>
      <c r="AI8" s="299" t="b">
        <v>0</v>
      </c>
      <c r="AJ8" s="308" t="str">
        <f t="array" ref="AJ8">iferror(index('Type Mapping'!$A$2:$D$21,match(J8,'Type Mapping'!$B$2:$B$21,0),4),"type mismatch")</f>
        <v>INT</v>
      </c>
      <c r="AK8" s="53"/>
      <c r="AL8" s="53"/>
      <c r="AM8" s="53"/>
      <c r="AN8" s="300" t="b">
        <v>1</v>
      </c>
      <c r="AO8" s="300" t="b">
        <v>0</v>
      </c>
      <c r="AP8" s="300" t="b">
        <v>0</v>
      </c>
      <c r="AQ8" s="300" t="b">
        <v>0</v>
      </c>
      <c r="AR8" s="300" t="str">
        <f t="shared" si="8"/>
        <v>building_ground_floor_area;INT;FALSE;FALSE</v>
      </c>
      <c r="AS8" s="300"/>
      <c r="AT8" s="302"/>
      <c r="AU8" s="302"/>
      <c r="AV8" s="303" t="b">
        <v>1</v>
      </c>
      <c r="AW8" s="304" t="str">
        <f t="shared" si="9"/>
        <v>false</v>
      </c>
      <c r="AX8" s="305" t="str">
        <f t="shared" si="17"/>
        <v>&lt;column comment="" default="" key="false" label="GroundFloorArea" length="255" nullable="true" originalDbColumnName="GroundFloorArea" originalLength="-1" pattern="" precision="-1" talendType="id_String" type=""/&gt;</v>
      </c>
      <c r="AY8" s="306"/>
      <c r="AZ8" s="305" t="str">
        <f t="shared" si="10"/>
        <v>&lt;column comment="" default="" key="false" label="GroundFloorArea" length="255" nullable="true" originalDbColumnName="GroundFloorArea" originalLength="-1" pattern="" precision="-1" talendType="id_String" type=""/&gt;</v>
      </c>
      <c r="BA8" s="306"/>
      <c r="BB8" s="302"/>
      <c r="BC8" s="303" t="b">
        <f t="shared" si="11"/>
        <v>1</v>
      </c>
      <c r="BD8" s="304"/>
      <c r="BE8" s="304" t="str">
        <f t="shared" si="12"/>
        <v>false</v>
      </c>
      <c r="BF8" s="307"/>
      <c r="BG8" s="305"/>
      <c r="BH8" s="305"/>
      <c r="BI8" s="305"/>
      <c r="BJ8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8" s="306"/>
      <c r="BL8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8" s="306"/>
      <c r="BN8" s="302"/>
      <c r="BO8" s="302"/>
      <c r="BP8" s="302"/>
      <c r="BQ8" s="302"/>
      <c r="BR8" s="302"/>
      <c r="BS8" s="302"/>
      <c r="BT8" s="302"/>
      <c r="BU8" s="302"/>
      <c r="BV8" s="302"/>
      <c r="BW8" s="302"/>
      <c r="BX8" s="302"/>
    </row>
    <row r="9">
      <c r="A9" s="292" t="s">
        <v>728</v>
      </c>
      <c r="B9" s="292">
        <v>8.0</v>
      </c>
      <c r="C9" s="292">
        <f t="shared" si="15"/>
        <v>1</v>
      </c>
      <c r="D9" s="293" t="str">
        <f t="shared" si="1"/>
        <v>Parcel Data</v>
      </c>
      <c r="E9" s="46" t="str">
        <f t="shared" si="2"/>
        <v>prcl.mdb.BldgCom.ComExtWallType</v>
      </c>
      <c r="F9" s="46" t="s">
        <v>306</v>
      </c>
      <c r="G9" s="46" t="s">
        <v>528</v>
      </c>
      <c r="H9" s="294">
        <v>8.0</v>
      </c>
      <c r="I9" s="294" t="s">
        <v>753</v>
      </c>
      <c r="J9" s="295" t="s">
        <v>740</v>
      </c>
      <c r="K9" s="296">
        <v>1.0</v>
      </c>
      <c r="L9" s="297" t="b">
        <v>0</v>
      </c>
      <c r="M9" s="294"/>
      <c r="N9" s="294"/>
      <c r="O9" s="296"/>
      <c r="P9" s="296"/>
      <c r="Q9" s="298" t="str">
        <f t="shared" si="3"/>
        <v>BldgCom</v>
      </c>
      <c r="R9" s="298" t="str">
        <f t="shared" si="4"/>
        <v>ComExtWallType</v>
      </c>
      <c r="S9" s="298" t="str">
        <f t="array" ref="S9">iferror(index('Type Mapping'!$A$2:$D$21,match(J9,'Type Mapping'!$B$2:$B$21,0),3),"type mismatch")</f>
        <v>VARCHAR</v>
      </c>
      <c r="T9" s="298" t="str">
        <f t="shared" si="16"/>
        <v/>
      </c>
      <c r="U9" s="298"/>
      <c r="V9" s="298"/>
      <c r="W9" s="51" t="b">
        <v>1</v>
      </c>
      <c r="X9" s="51"/>
      <c r="Y9" s="309"/>
      <c r="Z9" s="309"/>
      <c r="AA9" s="311" t="s">
        <v>648</v>
      </c>
      <c r="AB9" s="53" t="str">
        <f t="shared" si="5"/>
        <v>building_history</v>
      </c>
      <c r="AC9" s="53" t="s">
        <v>754</v>
      </c>
      <c r="AD9" s="53" t="str">
        <f t="shared" si="6"/>
        <v>building.ext_wall_type_ID</v>
      </c>
      <c r="AE9" s="299">
        <f>countif(NEW_REDB_table.field,AD9)</f>
        <v>1</v>
      </c>
      <c r="AF9" s="299" t="str">
        <f t="shared" si="7"/>
        <v>YAY!!</v>
      </c>
      <c r="AG9" s="53" t="s">
        <v>755</v>
      </c>
      <c r="AH9" s="299" t="b">
        <v>0</v>
      </c>
      <c r="AI9" s="299" t="b">
        <v>0</v>
      </c>
      <c r="AJ9" s="308" t="str">
        <f t="array" ref="AJ9">iferror(index('Type Mapping'!$A$2:$D$21,match(J9,'Type Mapping'!$B$2:$B$21,0),4),"type mismatch")</f>
        <v>INT</v>
      </c>
      <c r="AK9" s="53" t="s">
        <v>736</v>
      </c>
      <c r="AL9" s="53"/>
      <c r="AM9" s="53"/>
      <c r="AN9" s="300" t="b">
        <v>1</v>
      </c>
      <c r="AO9" s="300" t="b">
        <v>0</v>
      </c>
      <c r="AP9" s="300" t="b">
        <v>0</v>
      </c>
      <c r="AQ9" s="300" t="b">
        <v>0</v>
      </c>
      <c r="AR9" s="300" t="str">
        <f t="shared" si="8"/>
        <v>ext_wall_type_ID;INT;FALSE;FALSE</v>
      </c>
      <c r="AS9" s="300"/>
      <c r="AT9" s="302"/>
      <c r="AU9" s="302"/>
      <c r="AV9" s="303" t="b">
        <v>1</v>
      </c>
      <c r="AW9" s="304" t="str">
        <f t="shared" si="9"/>
        <v>false</v>
      </c>
      <c r="AX9" s="305" t="str">
        <f t="shared" si="17"/>
        <v>&lt;column comment="" default="" key="false" label="ComExtWallType" length="255" nullable="true" originalDbColumnName="ComExtWallType" originalLength="-1" pattern="" precision="-1" talendType="id_String" type=""/&gt;</v>
      </c>
      <c r="AY9" s="306"/>
      <c r="AZ9" s="305" t="str">
        <f t="shared" si="10"/>
        <v>&lt;column comment="" default="" key="false" label="ComExtWallType" length="255" nullable="true" originalDbColumnName="ComExtWallType" originalLength="-1" pattern="" precision="-1" talendType="id_String" type=""/&gt;</v>
      </c>
      <c r="BA9" s="306"/>
      <c r="BB9" s="302"/>
      <c r="BC9" s="303" t="b">
        <f t="shared" si="11"/>
        <v>1</v>
      </c>
      <c r="BD9" s="304"/>
      <c r="BE9" s="304" t="str">
        <f t="shared" si="12"/>
        <v>false</v>
      </c>
      <c r="BF9" s="307"/>
      <c r="BG9" s="305"/>
      <c r="BH9" s="305"/>
      <c r="BI9" s="305"/>
      <c r="BJ9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9" s="306"/>
      <c r="BL9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9" s="306"/>
      <c r="BN9" s="302"/>
      <c r="BO9" s="302"/>
      <c r="BP9" s="302"/>
      <c r="BQ9" s="302"/>
      <c r="BR9" s="302"/>
      <c r="BS9" s="302"/>
      <c r="BT9" s="302"/>
      <c r="BU9" s="302"/>
      <c r="BV9" s="302"/>
      <c r="BW9" s="302"/>
      <c r="BX9" s="302"/>
    </row>
    <row r="10">
      <c r="A10" s="292" t="s">
        <v>728</v>
      </c>
      <c r="B10" s="292">
        <v>9.0</v>
      </c>
      <c r="C10" s="292">
        <f t="shared" si="15"/>
        <v>1</v>
      </c>
      <c r="D10" s="293" t="str">
        <f t="shared" si="1"/>
        <v>Parcel Data</v>
      </c>
      <c r="E10" s="46" t="str">
        <f t="shared" si="2"/>
        <v>prcl.mdb.BldgCom.ComStoriesCode</v>
      </c>
      <c r="F10" s="46" t="s">
        <v>306</v>
      </c>
      <c r="G10" s="46" t="s">
        <v>528</v>
      </c>
      <c r="H10" s="294">
        <v>9.0</v>
      </c>
      <c r="I10" s="294" t="s">
        <v>756</v>
      </c>
      <c r="J10" s="295" t="s">
        <v>740</v>
      </c>
      <c r="K10" s="296">
        <v>1.0</v>
      </c>
      <c r="L10" s="297" t="b">
        <v>0</v>
      </c>
      <c r="M10" s="294"/>
      <c r="N10" s="294"/>
      <c r="O10" s="296"/>
      <c r="P10" s="296"/>
      <c r="Q10" s="298" t="str">
        <f t="shared" si="3"/>
        <v>BldgCom</v>
      </c>
      <c r="R10" s="298" t="str">
        <f t="shared" si="4"/>
        <v>ComStoriesCode</v>
      </c>
      <c r="S10" s="298" t="str">
        <f t="array" ref="S10">iferror(index('Type Mapping'!$A$2:$D$21,match(J10,'Type Mapping'!$B$2:$B$21,0),3),"type mismatch")</f>
        <v>VARCHAR</v>
      </c>
      <c r="T10" s="298" t="str">
        <f t="shared" si="16"/>
        <v/>
      </c>
      <c r="U10" s="298"/>
      <c r="V10" s="298"/>
      <c r="W10" s="51" t="b">
        <v>1</v>
      </c>
      <c r="X10" s="51"/>
      <c r="Y10" s="51" t="s">
        <v>757</v>
      </c>
      <c r="Z10" s="51" t="s">
        <v>758</v>
      </c>
      <c r="AA10" s="311" t="s">
        <v>648</v>
      </c>
      <c r="AB10" s="53" t="str">
        <f t="shared" si="5"/>
        <v>building_history</v>
      </c>
      <c r="AC10" s="53" t="s">
        <v>759</v>
      </c>
      <c r="AD10" s="53" t="str">
        <f t="shared" si="6"/>
        <v>building.stories_id</v>
      </c>
      <c r="AE10" s="299">
        <f>countif(NEW_REDB_table.field,AD10)</f>
        <v>0</v>
      </c>
      <c r="AF10" s="299" t="str">
        <f t="shared" si="7"/>
        <v>Check...</v>
      </c>
      <c r="AG10" s="53"/>
      <c r="AH10" s="299" t="b">
        <v>0</v>
      </c>
      <c r="AI10" s="299" t="b">
        <v>0</v>
      </c>
      <c r="AJ10" s="308" t="str">
        <f t="array" ref="AJ10">iferror(index('Type Mapping'!$A$2:$D$21,match(J10,'Type Mapping'!$B$2:$B$21,0),4),"type mismatch")</f>
        <v>INT</v>
      </c>
      <c r="AK10" s="53" t="s">
        <v>736</v>
      </c>
      <c r="AL10" s="53"/>
      <c r="AM10" s="53"/>
      <c r="AN10" s="300" t="b">
        <v>1</v>
      </c>
      <c r="AO10" s="300" t="b">
        <v>0</v>
      </c>
      <c r="AP10" s="300" t="b">
        <v>0</v>
      </c>
      <c r="AQ10" s="300" t="b">
        <v>0</v>
      </c>
      <c r="AR10" s="300" t="str">
        <f t="shared" si="8"/>
        <v>stories_id;INT;FALSE;FALSE</v>
      </c>
      <c r="AS10" s="300"/>
      <c r="AT10" s="301"/>
      <c r="AU10" s="302"/>
      <c r="AV10" s="303" t="b">
        <v>1</v>
      </c>
      <c r="AW10" s="304" t="str">
        <f t="shared" si="9"/>
        <v>false</v>
      </c>
      <c r="AX10" s="305" t="str">
        <f t="shared" si="17"/>
        <v>&lt;column comment="" default="" key="false" label="ComStoriesCode" length="255" nullable="true" originalDbColumnName="ComStoriesCode" originalLength="-1" pattern="" precision="-1" talendType="id_String" type=""/&gt;</v>
      </c>
      <c r="AY10" s="306"/>
      <c r="AZ10" s="305" t="str">
        <f t="shared" si="10"/>
        <v>&lt;column comment="" default="" key="false" label="ComStoriesCode" length="255" nullable="true" originalDbColumnName="ComStoriesCode" originalLength="-1" pattern="" precision="-1" talendType="id_String" type=""/&gt;</v>
      </c>
      <c r="BA10" s="306"/>
      <c r="BB10" s="302"/>
      <c r="BC10" s="303" t="b">
        <f t="shared" si="11"/>
        <v>1</v>
      </c>
      <c r="BD10" s="304"/>
      <c r="BE10" s="304" t="str">
        <f t="shared" si="12"/>
        <v>false</v>
      </c>
      <c r="BF10" s="307"/>
      <c r="BG10" s="305"/>
      <c r="BH10" s="305"/>
      <c r="BI10" s="305"/>
      <c r="BJ10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0" s="306"/>
      <c r="BL10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0" s="306"/>
      <c r="BN10" s="302"/>
      <c r="BO10" s="302"/>
      <c r="BP10" s="302"/>
      <c r="BQ10" s="302"/>
      <c r="BR10" s="302"/>
      <c r="BS10" s="302"/>
      <c r="BT10" s="302"/>
      <c r="BU10" s="302"/>
      <c r="BV10" s="302"/>
      <c r="BW10" s="302"/>
      <c r="BX10" s="302"/>
    </row>
    <row r="11">
      <c r="A11" s="292" t="s">
        <v>728</v>
      </c>
      <c r="B11" s="292">
        <v>10.0</v>
      </c>
      <c r="C11" s="292">
        <f t="shared" si="15"/>
        <v>1</v>
      </c>
      <c r="D11" s="293" t="str">
        <f t="shared" si="1"/>
        <v>Parcel Data</v>
      </c>
      <c r="E11" s="46" t="str">
        <f t="shared" si="2"/>
        <v>prcl.mdb.BldgCom.YearBuilt</v>
      </c>
      <c r="F11" s="46" t="s">
        <v>306</v>
      </c>
      <c r="G11" s="46" t="s">
        <v>528</v>
      </c>
      <c r="H11" s="294">
        <v>10.0</v>
      </c>
      <c r="I11" s="294" t="s">
        <v>760</v>
      </c>
      <c r="J11" s="295" t="s">
        <v>749</v>
      </c>
      <c r="K11" s="296">
        <v>2.0</v>
      </c>
      <c r="L11" s="297" t="b">
        <v>0</v>
      </c>
      <c r="M11" s="294"/>
      <c r="N11" s="294"/>
      <c r="O11" s="296"/>
      <c r="P11" s="296"/>
      <c r="Q11" s="298" t="str">
        <f t="shared" si="3"/>
        <v>BldgCom</v>
      </c>
      <c r="R11" s="298" t="str">
        <f t="shared" si="4"/>
        <v>YearBuilt</v>
      </c>
      <c r="S11" s="298" t="str">
        <f t="array" ref="S11">iferror(index('Type Mapping'!$A$2:$D$21,match(J11,'Type Mapping'!$B$2:$B$21,0),3),"type mismatch")</f>
        <v>VARCHAR</v>
      </c>
      <c r="T11" s="298" t="str">
        <f t="shared" si="16"/>
        <v/>
      </c>
      <c r="U11" s="298"/>
      <c r="V11" s="298"/>
      <c r="W11" s="51" t="b">
        <v>1</v>
      </c>
      <c r="X11" s="51"/>
      <c r="Y11" s="309"/>
      <c r="Z11" s="309"/>
      <c r="AA11" s="311" t="s">
        <v>648</v>
      </c>
      <c r="AB11" s="53" t="str">
        <f t="shared" si="5"/>
        <v>building_history</v>
      </c>
      <c r="AC11" s="53" t="s">
        <v>761</v>
      </c>
      <c r="AD11" s="53" t="str">
        <f t="shared" si="6"/>
        <v>building.building_year_built</v>
      </c>
      <c r="AE11" s="299">
        <f>countif(NEW_REDB_table.field,AD11)</f>
        <v>0</v>
      </c>
      <c r="AF11" s="299" t="str">
        <f t="shared" si="7"/>
        <v>Check...</v>
      </c>
      <c r="AG11" s="53"/>
      <c r="AH11" s="299" t="b">
        <v>0</v>
      </c>
      <c r="AI11" s="299" t="b">
        <v>0</v>
      </c>
      <c r="AJ11" s="308" t="str">
        <f t="array" ref="AJ11">iferror(index('Type Mapping'!$A$2:$D$21,match(J11,'Type Mapping'!$B$2:$B$21,0),4),"type mismatch")</f>
        <v>INT</v>
      </c>
      <c r="AK11" s="308"/>
      <c r="AL11" s="308"/>
      <c r="AM11" s="308"/>
      <c r="AN11" s="300" t="b">
        <v>1</v>
      </c>
      <c r="AO11" s="312" t="b">
        <v>1</v>
      </c>
      <c r="AP11" s="312" t="b">
        <v>1</v>
      </c>
      <c r="AQ11" s="300" t="b">
        <v>0</v>
      </c>
      <c r="AR11" s="300" t="str">
        <f t="shared" si="8"/>
        <v>building_year_built;INT;FALSE;FALSE</v>
      </c>
      <c r="AS11" s="300"/>
      <c r="AT11" s="302"/>
      <c r="AU11" s="302"/>
      <c r="AV11" s="303" t="b">
        <v>1</v>
      </c>
      <c r="AW11" s="304" t="str">
        <f t="shared" si="9"/>
        <v>false</v>
      </c>
      <c r="AX11" s="305" t="str">
        <f t="shared" si="17"/>
        <v>&lt;column comment="" default="" key="false" label="YearBuilt" length="255" nullable="true" originalDbColumnName="YearBuilt" originalLength="-1" pattern="" precision="-1" talendType="id_String" type=""/&gt;</v>
      </c>
      <c r="AY11" s="306"/>
      <c r="AZ11" s="305" t="str">
        <f t="shared" si="10"/>
        <v>&lt;column comment="" default="" key="false" label="YearBuilt" length="255" nullable="true" originalDbColumnName="YearBuilt" originalLength="-1" pattern="" precision="-1" talendType="id_String" type=""/&gt;</v>
      </c>
      <c r="BA11" s="306"/>
      <c r="BB11" s="302"/>
      <c r="BC11" s="303" t="b">
        <f t="shared" si="11"/>
        <v>1</v>
      </c>
      <c r="BD11" s="304"/>
      <c r="BE11" s="304" t="str">
        <f t="shared" si="12"/>
        <v>false</v>
      </c>
      <c r="BF11" s="307"/>
      <c r="BG11" s="305"/>
      <c r="BH11" s="305"/>
      <c r="BI11" s="305"/>
      <c r="BJ11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1" s="306"/>
      <c r="BL11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1" s="306"/>
      <c r="BN11" s="302"/>
      <c r="BO11" s="302"/>
      <c r="BP11" s="302"/>
      <c r="BQ11" s="302"/>
      <c r="BR11" s="302"/>
      <c r="BS11" s="302"/>
      <c r="BT11" s="302"/>
      <c r="BU11" s="302"/>
      <c r="BV11" s="302"/>
      <c r="BW11" s="302"/>
      <c r="BX11" s="302"/>
    </row>
    <row r="12">
      <c r="A12" s="292" t="s">
        <v>728</v>
      </c>
      <c r="B12" s="292">
        <v>11.0</v>
      </c>
      <c r="C12" s="292">
        <f t="shared" si="15"/>
        <v>1</v>
      </c>
      <c r="D12" s="293" t="str">
        <f t="shared" si="1"/>
        <v>Parcel Data</v>
      </c>
      <c r="E12" s="46" t="str">
        <f t="shared" si="2"/>
        <v>prcl.mdb.BldgCom.ComConstType</v>
      </c>
      <c r="F12" s="46" t="s">
        <v>306</v>
      </c>
      <c r="G12" s="46" t="s">
        <v>528</v>
      </c>
      <c r="H12" s="294">
        <v>11.0</v>
      </c>
      <c r="I12" s="294" t="s">
        <v>762</v>
      </c>
      <c r="J12" s="295" t="s">
        <v>743</v>
      </c>
      <c r="K12" s="296">
        <v>2.0</v>
      </c>
      <c r="L12" s="297" t="b">
        <v>0</v>
      </c>
      <c r="M12" s="294"/>
      <c r="N12" s="294"/>
      <c r="O12" s="296"/>
      <c r="P12" s="296"/>
      <c r="Q12" s="298" t="str">
        <f t="shared" si="3"/>
        <v>BldgCom</v>
      </c>
      <c r="R12" s="298" t="str">
        <f t="shared" si="4"/>
        <v>ComConstType</v>
      </c>
      <c r="S12" s="298" t="str">
        <f t="array" ref="S12">iferror(index('Type Mapping'!$A$2:$D$21,match(J12,'Type Mapping'!$B$2:$B$21,0),3),"type mismatch")</f>
        <v>VARCHAR</v>
      </c>
      <c r="T12" s="298" t="str">
        <f t="shared" si="16"/>
        <v/>
      </c>
      <c r="U12" s="298"/>
      <c r="V12" s="298"/>
      <c r="W12" s="51" t="b">
        <v>1</v>
      </c>
      <c r="X12" s="51"/>
      <c r="Y12" s="309"/>
      <c r="Z12" s="309"/>
      <c r="AA12" s="311" t="s">
        <v>648</v>
      </c>
      <c r="AB12" s="53" t="str">
        <f t="shared" si="5"/>
        <v>building_history</v>
      </c>
      <c r="AC12" s="53" t="s">
        <v>763</v>
      </c>
      <c r="AD12" s="53" t="str">
        <f t="shared" si="6"/>
        <v>building.building_const_type_ID</v>
      </c>
      <c r="AE12" s="299">
        <f>countif(NEW_REDB_table.field,AD12)</f>
        <v>0</v>
      </c>
      <c r="AF12" s="299" t="str">
        <f t="shared" si="7"/>
        <v>Check...</v>
      </c>
      <c r="AG12" s="53"/>
      <c r="AH12" s="299" t="b">
        <v>0</v>
      </c>
      <c r="AI12" s="299" t="b">
        <v>0</v>
      </c>
      <c r="AJ12" s="53" t="s">
        <v>79</v>
      </c>
      <c r="AK12" s="53" t="s">
        <v>736</v>
      </c>
      <c r="AL12" s="53"/>
      <c r="AM12" s="53"/>
      <c r="AN12" s="300" t="b">
        <v>1</v>
      </c>
      <c r="AO12" s="300" t="b">
        <v>0</v>
      </c>
      <c r="AP12" s="300" t="b">
        <v>0</v>
      </c>
      <c r="AQ12" s="300" t="b">
        <v>0</v>
      </c>
      <c r="AR12" s="300" t="str">
        <f t="shared" si="8"/>
        <v>building_const_type_ID;INT;FALSE;FALSE</v>
      </c>
      <c r="AS12" s="300"/>
      <c r="AT12" s="302"/>
      <c r="AU12" s="302"/>
      <c r="AV12" s="303" t="b">
        <v>1</v>
      </c>
      <c r="AW12" s="304" t="str">
        <f t="shared" si="9"/>
        <v>false</v>
      </c>
      <c r="AX12" s="305" t="str">
        <f t="shared" si="17"/>
        <v>&lt;column comment="" default="" key="false" label="ComConstType" length="255" nullable="true" originalDbColumnName="ComConstType" originalLength="-1" pattern="" precision="-1" talendType="id_String" type=""/&gt;</v>
      </c>
      <c r="AY12" s="306"/>
      <c r="AZ12" s="305" t="str">
        <f t="shared" si="10"/>
        <v>&lt;column comment="" default="" key="false" label="ComConstType" length="255" nullable="true" originalDbColumnName="ComConstType" originalLength="-1" pattern="" precision="-1" talendType="id_String" type=""/&gt;</v>
      </c>
      <c r="BA12" s="306"/>
      <c r="BB12" s="302"/>
      <c r="BC12" s="303" t="b">
        <f t="shared" si="11"/>
        <v>1</v>
      </c>
      <c r="BD12" s="304"/>
      <c r="BE12" s="304" t="str">
        <f t="shared" si="12"/>
        <v>false</v>
      </c>
      <c r="BF12" s="307"/>
      <c r="BG12" s="305"/>
      <c r="BH12" s="305"/>
      <c r="BI12" s="305"/>
      <c r="BJ12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2" s="306"/>
      <c r="BL12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2" s="306"/>
      <c r="BN12" s="302"/>
      <c r="BO12" s="302"/>
      <c r="BP12" s="302"/>
      <c r="BQ12" s="302"/>
      <c r="BR12" s="302"/>
      <c r="BS12" s="302"/>
      <c r="BT12" s="302"/>
      <c r="BU12" s="302"/>
      <c r="BV12" s="302"/>
      <c r="BW12" s="302"/>
      <c r="BX12" s="302"/>
    </row>
    <row r="13">
      <c r="A13" s="292" t="s">
        <v>728</v>
      </c>
      <c r="B13" s="292">
        <v>12.0</v>
      </c>
      <c r="C13" s="292">
        <f t="shared" si="15"/>
        <v>1</v>
      </c>
      <c r="D13" s="293" t="str">
        <f t="shared" si="1"/>
        <v>Parcel Data</v>
      </c>
      <c r="E13" s="46" t="str">
        <f t="shared" si="2"/>
        <v>prcl.mdb.BldgCom.TotApts</v>
      </c>
      <c r="F13" s="46" t="s">
        <v>306</v>
      </c>
      <c r="G13" s="46" t="s">
        <v>528</v>
      </c>
      <c r="H13" s="294">
        <v>12.0</v>
      </c>
      <c r="I13" s="294" t="s">
        <v>764</v>
      </c>
      <c r="J13" s="295" t="s">
        <v>749</v>
      </c>
      <c r="K13" s="296">
        <v>2.0</v>
      </c>
      <c r="L13" s="297" t="b">
        <v>0</v>
      </c>
      <c r="M13" s="294"/>
      <c r="N13" s="294"/>
      <c r="O13" s="296"/>
      <c r="P13" s="296"/>
      <c r="Q13" s="298" t="str">
        <f t="shared" si="3"/>
        <v>BldgCom</v>
      </c>
      <c r="R13" s="298" t="str">
        <f t="shared" si="4"/>
        <v>TotApts</v>
      </c>
      <c r="S13" s="298" t="str">
        <f t="array" ref="S13">iferror(index('Type Mapping'!$A$2:$D$21,match(J13,'Type Mapping'!$B$2:$B$21,0),3),"type mismatch")</f>
        <v>VARCHAR</v>
      </c>
      <c r="T13" s="298" t="str">
        <f t="shared" si="16"/>
        <v/>
      </c>
      <c r="U13" s="298"/>
      <c r="V13" s="298"/>
      <c r="W13" s="51" t="b">
        <v>1</v>
      </c>
      <c r="X13" s="51"/>
      <c r="Y13" s="309"/>
      <c r="Z13" s="309"/>
      <c r="AA13" s="53" t="s">
        <v>648</v>
      </c>
      <c r="AB13" s="53" t="str">
        <f t="shared" si="5"/>
        <v>building_history</v>
      </c>
      <c r="AC13" s="53" t="s">
        <v>765</v>
      </c>
      <c r="AD13" s="53" t="str">
        <f t="shared" si="6"/>
        <v>building.building_total_apts</v>
      </c>
      <c r="AE13" s="299">
        <f>countif(NEW_REDB_table.field,AD13)</f>
        <v>0</v>
      </c>
      <c r="AF13" s="299" t="str">
        <f t="shared" si="7"/>
        <v>Check...</v>
      </c>
      <c r="AG13" s="53"/>
      <c r="AH13" s="299" t="b">
        <v>0</v>
      </c>
      <c r="AI13" s="299" t="b">
        <v>0</v>
      </c>
      <c r="AJ13" s="308" t="str">
        <f t="array" ref="AJ13">iferror(index('Type Mapping'!$A$2:$D$21,match(J13,'Type Mapping'!$B$2:$B$21,0),4),"type mismatch")</f>
        <v>INT</v>
      </c>
      <c r="AK13" s="308"/>
      <c r="AL13" s="308"/>
      <c r="AM13" s="308"/>
      <c r="AN13" s="300" t="b">
        <v>1</v>
      </c>
      <c r="AO13" s="300" t="b">
        <v>0</v>
      </c>
      <c r="AP13" s="300" t="b">
        <v>0</v>
      </c>
      <c r="AQ13" s="300" t="b">
        <v>0</v>
      </c>
      <c r="AR13" s="300" t="str">
        <f t="shared" si="8"/>
        <v>building_total_apts;INT;FALSE;FALSE</v>
      </c>
      <c r="AS13" s="300"/>
      <c r="AT13" s="302"/>
      <c r="AU13" s="302"/>
      <c r="AV13" s="303" t="b">
        <v>1</v>
      </c>
      <c r="AW13" s="304" t="str">
        <f t="shared" si="9"/>
        <v>false</v>
      </c>
      <c r="AX13" s="305" t="str">
        <f t="shared" si="17"/>
        <v>&lt;column comment="" default="" key="false" label="TotApts" length="255" nullable="true" originalDbColumnName="TotApts" originalLength="-1" pattern="" precision="-1" talendType="id_String" type=""/&gt;</v>
      </c>
      <c r="AY13" s="306"/>
      <c r="AZ13" s="305" t="str">
        <f t="shared" si="10"/>
        <v>&lt;column comment="" default="" key="false" label="TotApts" length="255" nullable="true" originalDbColumnName="TotApts" originalLength="-1" pattern="" precision="-1" talendType="id_String" type=""/&gt;</v>
      </c>
      <c r="BA13" s="306"/>
      <c r="BB13" s="302"/>
      <c r="BC13" s="303" t="b">
        <f t="shared" si="11"/>
        <v>1</v>
      </c>
      <c r="BD13" s="304"/>
      <c r="BE13" s="304" t="str">
        <f t="shared" si="12"/>
        <v>false</v>
      </c>
      <c r="BF13" s="307"/>
      <c r="BG13" s="305"/>
      <c r="BH13" s="305"/>
      <c r="BI13" s="305"/>
      <c r="BJ13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3" s="306"/>
      <c r="BL13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3" s="306"/>
      <c r="BN13" s="302"/>
      <c r="BO13" s="302"/>
      <c r="BP13" s="302"/>
      <c r="BQ13" s="302"/>
      <c r="BR13" s="302"/>
      <c r="BS13" s="302"/>
      <c r="BT13" s="302"/>
      <c r="BU13" s="302"/>
      <c r="BV13" s="302"/>
      <c r="BW13" s="302"/>
      <c r="BX13" s="302"/>
    </row>
    <row r="14">
      <c r="A14" s="292" t="s">
        <v>728</v>
      </c>
      <c r="B14" s="292">
        <v>13.0</v>
      </c>
      <c r="C14" s="292">
        <f t="shared" si="15"/>
        <v>1</v>
      </c>
      <c r="D14" s="293" t="str">
        <f t="shared" si="1"/>
        <v>Parcel Data</v>
      </c>
      <c r="E14" s="46" t="str">
        <f t="shared" si="2"/>
        <v>prcl.mdb.BldgCom.NbrOfAptsEff</v>
      </c>
      <c r="F14" s="46" t="s">
        <v>306</v>
      </c>
      <c r="G14" s="46" t="s">
        <v>528</v>
      </c>
      <c r="H14" s="294">
        <v>13.0</v>
      </c>
      <c r="I14" s="294" t="s">
        <v>766</v>
      </c>
      <c r="J14" s="295" t="s">
        <v>749</v>
      </c>
      <c r="K14" s="296">
        <v>2.0</v>
      </c>
      <c r="L14" s="297" t="b">
        <v>0</v>
      </c>
      <c r="M14" s="294"/>
      <c r="N14" s="294"/>
      <c r="O14" s="296"/>
      <c r="P14" s="296"/>
      <c r="Q14" s="298" t="str">
        <f t="shared" si="3"/>
        <v>BldgCom</v>
      </c>
      <c r="R14" s="298" t="str">
        <f t="shared" si="4"/>
        <v>NbrOfAptsEff</v>
      </c>
      <c r="S14" s="298" t="str">
        <f t="array" ref="S14">iferror(index('Type Mapping'!$A$2:$D$21,match(J14,'Type Mapping'!$B$2:$B$21,0),3),"type mismatch")</f>
        <v>VARCHAR</v>
      </c>
      <c r="T14" s="298" t="str">
        <f t="shared" si="16"/>
        <v/>
      </c>
      <c r="U14" s="298"/>
      <c r="V14" s="298"/>
      <c r="W14" s="51" t="b">
        <v>1</v>
      </c>
      <c r="X14" s="51"/>
      <c r="Y14" s="309"/>
      <c r="Z14" s="309"/>
      <c r="AA14" s="53" t="s">
        <v>648</v>
      </c>
      <c r="AB14" s="53" t="str">
        <f t="shared" si="5"/>
        <v>building_history</v>
      </c>
      <c r="AC14" s="53" t="s">
        <v>767</v>
      </c>
      <c r="AD14" s="53" t="str">
        <f t="shared" si="6"/>
        <v>building.building_eff_apts</v>
      </c>
      <c r="AE14" s="299">
        <f>countif(NEW_REDB_table.field,AD14)</f>
        <v>0</v>
      </c>
      <c r="AF14" s="299" t="str">
        <f t="shared" si="7"/>
        <v>Check...</v>
      </c>
      <c r="AG14" s="53"/>
      <c r="AH14" s="299" t="b">
        <v>0</v>
      </c>
      <c r="AI14" s="299" t="b">
        <v>0</v>
      </c>
      <c r="AJ14" s="308" t="str">
        <f t="array" ref="AJ14">iferror(index('Type Mapping'!$A$2:$D$21,match(J14,'Type Mapping'!$B$2:$B$21,0),4),"type mismatch")</f>
        <v>INT</v>
      </c>
      <c r="AK14" s="308"/>
      <c r="AL14" s="308"/>
      <c r="AM14" s="308"/>
      <c r="AN14" s="300" t="b">
        <v>1</v>
      </c>
      <c r="AO14" s="300" t="b">
        <v>0</v>
      </c>
      <c r="AP14" s="300" t="b">
        <v>0</v>
      </c>
      <c r="AQ14" s="300" t="b">
        <v>0</v>
      </c>
      <c r="AR14" s="300" t="str">
        <f t="shared" si="8"/>
        <v>building_eff_apts;INT;FALSE;FALSE</v>
      </c>
      <c r="AS14" s="300"/>
      <c r="AT14" s="302"/>
      <c r="AU14" s="302"/>
      <c r="AV14" s="303" t="b">
        <v>1</v>
      </c>
      <c r="AW14" s="304" t="str">
        <f t="shared" si="9"/>
        <v>false</v>
      </c>
      <c r="AX14" s="305" t="str">
        <f t="shared" si="17"/>
        <v>&lt;column comment="" default="" key="false" label="NbrOfAptsEff" length="255" nullable="true" originalDbColumnName="NbrOfAptsEff" originalLength="-1" pattern="" precision="-1" talendType="id_String" type=""/&gt;</v>
      </c>
      <c r="AY14" s="306"/>
      <c r="AZ14" s="305" t="str">
        <f t="shared" si="10"/>
        <v>&lt;column comment="" default="" key="false" label="NbrOfAptsEff" length="255" nullable="true" originalDbColumnName="NbrOfAptsEff" originalLength="-1" pattern="" precision="-1" talendType="id_String" type=""/&gt;</v>
      </c>
      <c r="BA14" s="306"/>
      <c r="BB14" s="302"/>
      <c r="BC14" s="303" t="b">
        <f t="shared" si="11"/>
        <v>1</v>
      </c>
      <c r="BD14" s="304"/>
      <c r="BE14" s="304" t="str">
        <f t="shared" si="12"/>
        <v>false</v>
      </c>
      <c r="BF14" s="307"/>
      <c r="BG14" s="305"/>
      <c r="BH14" s="305"/>
      <c r="BI14" s="305"/>
      <c r="BJ14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4" s="306"/>
      <c r="BL14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4" s="306"/>
      <c r="BN14" s="302"/>
      <c r="BO14" s="302"/>
      <c r="BP14" s="302"/>
      <c r="BQ14" s="302"/>
      <c r="BR14" s="302"/>
      <c r="BS14" s="302"/>
      <c r="BT14" s="302"/>
      <c r="BU14" s="302"/>
      <c r="BV14" s="302"/>
      <c r="BW14" s="302"/>
      <c r="BX14" s="302"/>
    </row>
    <row r="15">
      <c r="A15" s="292" t="s">
        <v>728</v>
      </c>
      <c r="B15" s="292">
        <v>14.0</v>
      </c>
      <c r="C15" s="292">
        <f t="shared" si="15"/>
        <v>1</v>
      </c>
      <c r="D15" s="293" t="str">
        <f t="shared" si="1"/>
        <v>Parcel Data</v>
      </c>
      <c r="E15" s="46" t="str">
        <f t="shared" si="2"/>
        <v>prcl.mdb.BldgCom.NbrOfApts1Br</v>
      </c>
      <c r="F15" s="46" t="s">
        <v>306</v>
      </c>
      <c r="G15" s="46" t="s">
        <v>528</v>
      </c>
      <c r="H15" s="294">
        <v>14.0</v>
      </c>
      <c r="I15" s="294" t="s">
        <v>768</v>
      </c>
      <c r="J15" s="295" t="s">
        <v>749</v>
      </c>
      <c r="K15" s="296">
        <v>2.0</v>
      </c>
      <c r="L15" s="297" t="b">
        <v>0</v>
      </c>
      <c r="M15" s="294"/>
      <c r="N15" s="294"/>
      <c r="O15" s="296"/>
      <c r="P15" s="296"/>
      <c r="Q15" s="298" t="str">
        <f t="shared" si="3"/>
        <v>BldgCom</v>
      </c>
      <c r="R15" s="298" t="str">
        <f t="shared" si="4"/>
        <v>NbrOfApts1Br</v>
      </c>
      <c r="S15" s="298" t="str">
        <f t="array" ref="S15">iferror(index('Type Mapping'!$A$2:$D$21,match(J15,'Type Mapping'!$B$2:$B$21,0),3),"type mismatch")</f>
        <v>VARCHAR</v>
      </c>
      <c r="T15" s="298" t="str">
        <f t="shared" si="16"/>
        <v/>
      </c>
      <c r="U15" s="298"/>
      <c r="V15" s="298"/>
      <c r="W15" s="51" t="b">
        <v>1</v>
      </c>
      <c r="X15" s="51"/>
      <c r="Y15" s="309"/>
      <c r="Z15" s="309"/>
      <c r="AA15" s="53" t="s">
        <v>648</v>
      </c>
      <c r="AB15" s="53" t="str">
        <f t="shared" si="5"/>
        <v>building_history</v>
      </c>
      <c r="AC15" s="53" t="s">
        <v>769</v>
      </c>
      <c r="AD15" s="53" t="str">
        <f t="shared" si="6"/>
        <v>building.building_1br_apts</v>
      </c>
      <c r="AE15" s="299">
        <f>countif(NEW_REDB_table.field,AD15)</f>
        <v>0</v>
      </c>
      <c r="AF15" s="299" t="str">
        <f t="shared" si="7"/>
        <v>Check...</v>
      </c>
      <c r="AG15" s="53"/>
      <c r="AH15" s="299" t="b">
        <v>0</v>
      </c>
      <c r="AI15" s="299" t="b">
        <v>0</v>
      </c>
      <c r="AJ15" s="308" t="str">
        <f t="array" ref="AJ15">iferror(index('Type Mapping'!$A$2:$D$21,match(J15,'Type Mapping'!$B$2:$B$21,0),4),"type mismatch")</f>
        <v>INT</v>
      </c>
      <c r="AK15" s="308"/>
      <c r="AL15" s="308"/>
      <c r="AM15" s="308"/>
      <c r="AN15" s="300" t="b">
        <v>1</v>
      </c>
      <c r="AO15" s="300" t="b">
        <v>0</v>
      </c>
      <c r="AP15" s="300" t="b">
        <v>0</v>
      </c>
      <c r="AQ15" s="300" t="b">
        <v>0</v>
      </c>
      <c r="AR15" s="300" t="str">
        <f t="shared" si="8"/>
        <v>building_1br_apts;INT;FALSE;FALSE</v>
      </c>
      <c r="AS15" s="300"/>
      <c r="AT15" s="302"/>
      <c r="AU15" s="302"/>
      <c r="AV15" s="303" t="b">
        <v>1</v>
      </c>
      <c r="AW15" s="304" t="str">
        <f t="shared" si="9"/>
        <v>false</v>
      </c>
      <c r="AX15" s="305" t="str">
        <f t="shared" si="17"/>
        <v>&lt;column comment="" default="" key="false" label="NbrOfApts1Br" length="255" nullable="true" originalDbColumnName="NbrOfApts1Br" originalLength="-1" pattern="" precision="-1" talendType="id_String" type=""/&gt;</v>
      </c>
      <c r="AY15" s="306"/>
      <c r="AZ15" s="305" t="str">
        <f t="shared" si="10"/>
        <v>&lt;column comment="" default="" key="false" label="NbrOfApts1Br" length="255" nullable="true" originalDbColumnName="NbrOfApts1Br" originalLength="-1" pattern="" precision="-1" talendType="id_String" type=""/&gt;</v>
      </c>
      <c r="BA15" s="306"/>
      <c r="BB15" s="302"/>
      <c r="BC15" s="303" t="b">
        <f t="shared" si="11"/>
        <v>1</v>
      </c>
      <c r="BD15" s="304"/>
      <c r="BE15" s="304" t="str">
        <f t="shared" si="12"/>
        <v>false</v>
      </c>
      <c r="BF15" s="307"/>
      <c r="BG15" s="305"/>
      <c r="BH15" s="305"/>
      <c r="BI15" s="305"/>
      <c r="BJ15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5" s="306"/>
      <c r="BL15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5" s="306"/>
      <c r="BN15" s="302"/>
      <c r="BO15" s="302"/>
      <c r="BP15" s="302"/>
      <c r="BQ15" s="302"/>
      <c r="BR15" s="302"/>
      <c r="BS15" s="302"/>
      <c r="BT15" s="302"/>
      <c r="BU15" s="302"/>
      <c r="BV15" s="302"/>
      <c r="BW15" s="302"/>
      <c r="BX15" s="302"/>
    </row>
    <row r="16">
      <c r="A16" s="292" t="s">
        <v>728</v>
      </c>
      <c r="B16" s="292">
        <v>15.0</v>
      </c>
      <c r="C16" s="292">
        <f t="shared" si="15"/>
        <v>1</v>
      </c>
      <c r="D16" s="293" t="str">
        <f t="shared" si="1"/>
        <v>Parcel Data</v>
      </c>
      <c r="E16" s="46" t="str">
        <f t="shared" si="2"/>
        <v>prcl.mdb.BldgCom.NbrOfApts2Br</v>
      </c>
      <c r="F16" s="46" t="s">
        <v>306</v>
      </c>
      <c r="G16" s="46" t="s">
        <v>528</v>
      </c>
      <c r="H16" s="294">
        <v>15.0</v>
      </c>
      <c r="I16" s="294" t="s">
        <v>771</v>
      </c>
      <c r="J16" s="295" t="s">
        <v>749</v>
      </c>
      <c r="K16" s="296">
        <v>2.0</v>
      </c>
      <c r="L16" s="297" t="b">
        <v>0</v>
      </c>
      <c r="M16" s="294"/>
      <c r="N16" s="294"/>
      <c r="O16" s="296"/>
      <c r="P16" s="296"/>
      <c r="Q16" s="298" t="str">
        <f t="shared" si="3"/>
        <v>BldgCom</v>
      </c>
      <c r="R16" s="298" t="str">
        <f t="shared" si="4"/>
        <v>NbrOfApts2Br</v>
      </c>
      <c r="S16" s="298" t="str">
        <f t="array" ref="S16">iferror(index('Type Mapping'!$A$2:$D$21,match(J16,'Type Mapping'!$B$2:$B$21,0),3),"type mismatch")</f>
        <v>VARCHAR</v>
      </c>
      <c r="T16" s="298" t="str">
        <f t="shared" si="16"/>
        <v/>
      </c>
      <c r="U16" s="298"/>
      <c r="V16" s="298"/>
      <c r="W16" s="51" t="b">
        <v>1</v>
      </c>
      <c r="X16" s="51"/>
      <c r="Y16" s="309"/>
      <c r="Z16" s="309"/>
      <c r="AA16" s="53" t="s">
        <v>648</v>
      </c>
      <c r="AB16" s="53" t="str">
        <f t="shared" si="5"/>
        <v>building_history</v>
      </c>
      <c r="AC16" s="53" t="s">
        <v>776</v>
      </c>
      <c r="AD16" s="53" t="str">
        <f t="shared" si="6"/>
        <v>building.building_2br_apts</v>
      </c>
      <c r="AE16" s="299">
        <f>countif(NEW_REDB_table.field,AD16)</f>
        <v>0</v>
      </c>
      <c r="AF16" s="299" t="str">
        <f t="shared" si="7"/>
        <v>Check...</v>
      </c>
      <c r="AG16" s="53"/>
      <c r="AH16" s="299" t="b">
        <v>0</v>
      </c>
      <c r="AI16" s="299" t="b">
        <v>0</v>
      </c>
      <c r="AJ16" s="308" t="str">
        <f t="array" ref="AJ16">iferror(index('Type Mapping'!$A$2:$D$21,match(J16,'Type Mapping'!$B$2:$B$21,0),4),"type mismatch")</f>
        <v>INT</v>
      </c>
      <c r="AK16" s="308"/>
      <c r="AL16" s="308"/>
      <c r="AM16" s="308"/>
      <c r="AN16" s="300" t="b">
        <v>1</v>
      </c>
      <c r="AO16" s="300" t="b">
        <v>0</v>
      </c>
      <c r="AP16" s="300" t="b">
        <v>0</v>
      </c>
      <c r="AQ16" s="300" t="b">
        <v>0</v>
      </c>
      <c r="AR16" s="300" t="str">
        <f t="shared" si="8"/>
        <v>building_2br_apts;INT;FALSE;FALSE</v>
      </c>
      <c r="AS16" s="300"/>
      <c r="AT16" s="302"/>
      <c r="AU16" s="302"/>
      <c r="AV16" s="303" t="b">
        <v>1</v>
      </c>
      <c r="AW16" s="304" t="str">
        <f t="shared" si="9"/>
        <v>false</v>
      </c>
      <c r="AX16" s="305" t="str">
        <f t="shared" si="17"/>
        <v>&lt;column comment="" default="" key="false" label="NbrOfApts2Br" length="255" nullable="true" originalDbColumnName="NbrOfApts2Br" originalLength="-1" pattern="" precision="-1" talendType="id_String" type=""/&gt;</v>
      </c>
      <c r="AY16" s="306"/>
      <c r="AZ16" s="305" t="str">
        <f t="shared" si="10"/>
        <v>&lt;column comment="" default="" key="false" label="NbrOfApts2Br" length="255" nullable="true" originalDbColumnName="NbrOfApts2Br" originalLength="-1" pattern="" precision="-1" talendType="id_String" type=""/&gt;</v>
      </c>
      <c r="BA16" s="306"/>
      <c r="BB16" s="302"/>
      <c r="BC16" s="303" t="b">
        <f t="shared" si="11"/>
        <v>1</v>
      </c>
      <c r="BD16" s="304"/>
      <c r="BE16" s="304" t="str">
        <f t="shared" si="12"/>
        <v>false</v>
      </c>
      <c r="BF16" s="307"/>
      <c r="BG16" s="305"/>
      <c r="BH16" s="305"/>
      <c r="BI16" s="305"/>
      <c r="BJ16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6" s="306"/>
      <c r="BL16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6" s="306"/>
      <c r="BN16" s="302"/>
      <c r="BO16" s="302"/>
      <c r="BP16" s="302"/>
      <c r="BQ16" s="302"/>
      <c r="BR16" s="302"/>
      <c r="BS16" s="302"/>
      <c r="BT16" s="302"/>
      <c r="BU16" s="302"/>
      <c r="BV16" s="302"/>
      <c r="BW16" s="302"/>
      <c r="BX16" s="302"/>
    </row>
    <row r="17">
      <c r="A17" s="292" t="s">
        <v>728</v>
      </c>
      <c r="B17" s="292">
        <v>16.0</v>
      </c>
      <c r="C17" s="292">
        <f t="shared" si="15"/>
        <v>1</v>
      </c>
      <c r="D17" s="293" t="str">
        <f t="shared" si="1"/>
        <v>Parcel Data</v>
      </c>
      <c r="E17" s="46" t="str">
        <f t="shared" si="2"/>
        <v>prcl.mdb.BldgCom.NbrOfApts3Br</v>
      </c>
      <c r="F17" s="46" t="s">
        <v>306</v>
      </c>
      <c r="G17" s="46" t="s">
        <v>528</v>
      </c>
      <c r="H17" s="294">
        <v>16.0</v>
      </c>
      <c r="I17" s="294" t="s">
        <v>779</v>
      </c>
      <c r="J17" s="295" t="s">
        <v>749</v>
      </c>
      <c r="K17" s="296">
        <v>2.0</v>
      </c>
      <c r="L17" s="297" t="b">
        <v>0</v>
      </c>
      <c r="M17" s="294"/>
      <c r="N17" s="294"/>
      <c r="O17" s="296"/>
      <c r="P17" s="296"/>
      <c r="Q17" s="298" t="str">
        <f t="shared" si="3"/>
        <v>BldgCom</v>
      </c>
      <c r="R17" s="298" t="str">
        <f t="shared" si="4"/>
        <v>NbrOfApts3Br</v>
      </c>
      <c r="S17" s="298" t="str">
        <f t="array" ref="S17">iferror(index('Type Mapping'!$A$2:$D$21,match(J17,'Type Mapping'!$B$2:$B$21,0),3),"type mismatch")</f>
        <v>VARCHAR</v>
      </c>
      <c r="T17" s="298" t="str">
        <f t="shared" si="16"/>
        <v/>
      </c>
      <c r="U17" s="298"/>
      <c r="V17" s="298"/>
      <c r="W17" s="51" t="b">
        <v>1</v>
      </c>
      <c r="X17" s="51"/>
      <c r="Y17" s="309"/>
      <c r="Z17" s="309"/>
      <c r="AA17" s="53" t="s">
        <v>648</v>
      </c>
      <c r="AB17" s="53" t="str">
        <f t="shared" si="5"/>
        <v>building_history</v>
      </c>
      <c r="AC17" s="53" t="s">
        <v>781</v>
      </c>
      <c r="AD17" s="53" t="str">
        <f t="shared" si="6"/>
        <v>building.building_3br_apts</v>
      </c>
      <c r="AE17" s="299">
        <f>countif(NEW_REDB_table.field,AD17)</f>
        <v>0</v>
      </c>
      <c r="AF17" s="299" t="str">
        <f t="shared" si="7"/>
        <v>Check...</v>
      </c>
      <c r="AG17" s="53"/>
      <c r="AH17" s="299" t="b">
        <v>0</v>
      </c>
      <c r="AI17" s="299" t="b">
        <v>0</v>
      </c>
      <c r="AJ17" s="308" t="str">
        <f t="array" ref="AJ17">iferror(index('Type Mapping'!$A$2:$D$21,match(J17,'Type Mapping'!$B$2:$B$21,0),4),"type mismatch")</f>
        <v>INT</v>
      </c>
      <c r="AK17" s="308"/>
      <c r="AL17" s="308"/>
      <c r="AM17" s="308"/>
      <c r="AN17" s="300" t="b">
        <v>1</v>
      </c>
      <c r="AO17" s="300" t="b">
        <v>0</v>
      </c>
      <c r="AP17" s="300" t="b">
        <v>0</v>
      </c>
      <c r="AQ17" s="300" t="b">
        <v>0</v>
      </c>
      <c r="AR17" s="300" t="str">
        <f t="shared" si="8"/>
        <v>building_3br_apts;INT;FALSE;FALSE</v>
      </c>
      <c r="AS17" s="300"/>
      <c r="AT17" s="302"/>
      <c r="AU17" s="302"/>
      <c r="AV17" s="303" t="b">
        <v>1</v>
      </c>
      <c r="AW17" s="304" t="str">
        <f t="shared" si="9"/>
        <v>false</v>
      </c>
      <c r="AX17" s="305" t="str">
        <f t="shared" si="17"/>
        <v>&lt;column comment="" default="" key="false" label="NbrOfApts3Br" length="255" nullable="true" originalDbColumnName="NbrOfApts3Br" originalLength="-1" pattern="" precision="-1" talendType="id_String" type=""/&gt;</v>
      </c>
      <c r="AY17" s="306"/>
      <c r="AZ17" s="305" t="str">
        <f t="shared" si="10"/>
        <v>&lt;column comment="" default="" key="false" label="NbrOfApts3Br" length="255" nullable="true" originalDbColumnName="NbrOfApts3Br" originalLength="-1" pattern="" precision="-1" talendType="id_String" type=""/&gt;</v>
      </c>
      <c r="BA17" s="306"/>
      <c r="BB17" s="302"/>
      <c r="BC17" s="303" t="b">
        <f t="shared" si="11"/>
        <v>1</v>
      </c>
      <c r="BD17" s="304"/>
      <c r="BE17" s="304" t="str">
        <f t="shared" si="12"/>
        <v>false</v>
      </c>
      <c r="BF17" s="307"/>
      <c r="BG17" s="305"/>
      <c r="BH17" s="305"/>
      <c r="BI17" s="305"/>
      <c r="BJ17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7" s="306"/>
      <c r="BL17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7" s="306"/>
      <c r="BN17" s="302"/>
      <c r="BO17" s="302"/>
      <c r="BP17" s="302"/>
      <c r="BQ17" s="302"/>
      <c r="BR17" s="302"/>
      <c r="BS17" s="302"/>
      <c r="BT17" s="302"/>
      <c r="BU17" s="302"/>
      <c r="BV17" s="302"/>
      <c r="BW17" s="302"/>
      <c r="BX17" s="302"/>
    </row>
    <row r="18">
      <c r="A18" s="292" t="s">
        <v>728</v>
      </c>
      <c r="B18" s="292">
        <v>17.0</v>
      </c>
      <c r="C18" s="292">
        <f t="shared" si="15"/>
        <v>1</v>
      </c>
      <c r="D18" s="293" t="str">
        <f t="shared" si="1"/>
        <v>Parcel Data</v>
      </c>
      <c r="E18" s="46" t="str">
        <f t="shared" si="2"/>
        <v>prcl.mdb.BldgCom.NbrOfAptsOther</v>
      </c>
      <c r="F18" s="46" t="s">
        <v>306</v>
      </c>
      <c r="G18" s="46" t="s">
        <v>528</v>
      </c>
      <c r="H18" s="294">
        <v>17.0</v>
      </c>
      <c r="I18" s="294" t="s">
        <v>783</v>
      </c>
      <c r="J18" s="295" t="s">
        <v>749</v>
      </c>
      <c r="K18" s="296">
        <v>2.0</v>
      </c>
      <c r="L18" s="297" t="b">
        <v>0</v>
      </c>
      <c r="M18" s="294"/>
      <c r="N18" s="294"/>
      <c r="O18" s="296"/>
      <c r="P18" s="296"/>
      <c r="Q18" s="298" t="str">
        <f t="shared" si="3"/>
        <v>BldgCom</v>
      </c>
      <c r="R18" s="298" t="str">
        <f t="shared" si="4"/>
        <v>NbrOfAptsOther</v>
      </c>
      <c r="S18" s="298" t="str">
        <f t="array" ref="S18">iferror(index('Type Mapping'!$A$2:$D$21,match(J18,'Type Mapping'!$B$2:$B$21,0),3),"type mismatch")</f>
        <v>VARCHAR</v>
      </c>
      <c r="T18" s="298" t="str">
        <f t="shared" si="16"/>
        <v/>
      </c>
      <c r="U18" s="298"/>
      <c r="V18" s="298"/>
      <c r="W18" s="51" t="b">
        <v>1</v>
      </c>
      <c r="X18" s="51"/>
      <c r="Y18" s="309"/>
      <c r="Z18" s="309"/>
      <c r="AA18" s="53" t="s">
        <v>648</v>
      </c>
      <c r="AB18" s="53" t="str">
        <f t="shared" si="5"/>
        <v>building_history</v>
      </c>
      <c r="AC18" s="53" t="s">
        <v>785</v>
      </c>
      <c r="AD18" s="53" t="str">
        <f t="shared" si="6"/>
        <v>building.building_other_apts</v>
      </c>
      <c r="AE18" s="299">
        <f>countif(NEW_REDB_table.field,AD18)</f>
        <v>0</v>
      </c>
      <c r="AF18" s="299" t="str">
        <f t="shared" si="7"/>
        <v>Check...</v>
      </c>
      <c r="AG18" s="53"/>
      <c r="AH18" s="299" t="b">
        <v>0</v>
      </c>
      <c r="AI18" s="299" t="b">
        <v>0</v>
      </c>
      <c r="AJ18" s="308" t="str">
        <f t="array" ref="AJ18">iferror(index('Type Mapping'!$A$2:$D$21,match(J18,'Type Mapping'!$B$2:$B$21,0),4),"type mismatch")</f>
        <v>INT</v>
      </c>
      <c r="AK18" s="308"/>
      <c r="AL18" s="308"/>
      <c r="AM18" s="308"/>
      <c r="AN18" s="300" t="b">
        <v>1</v>
      </c>
      <c r="AO18" s="300" t="b">
        <v>0</v>
      </c>
      <c r="AP18" s="300" t="b">
        <v>0</v>
      </c>
      <c r="AQ18" s="300" t="b">
        <v>0</v>
      </c>
      <c r="AR18" s="300" t="str">
        <f t="shared" si="8"/>
        <v>building_other_apts;INT;FALSE;FALSE</v>
      </c>
      <c r="AS18" s="300"/>
      <c r="AT18" s="302"/>
      <c r="AU18" s="302"/>
      <c r="AV18" s="303" t="b">
        <v>1</v>
      </c>
      <c r="AW18" s="304" t="str">
        <f t="shared" si="9"/>
        <v>false</v>
      </c>
      <c r="AX18" s="305" t="str">
        <f t="shared" si="17"/>
        <v>&lt;column comment="" default="" key="false" label="NbrOfAptsOther" length="255" nullable="true" originalDbColumnName="NbrOfAptsOther" originalLength="-1" pattern="" precision="-1" talendType="id_String" type=""/&gt;</v>
      </c>
      <c r="AY18" s="306"/>
      <c r="AZ18" s="305" t="str">
        <f t="shared" si="10"/>
        <v>&lt;column comment="" default="" key="false" label="NbrOfAptsOther" length="255" nullable="true" originalDbColumnName="NbrOfAptsOther" originalLength="-1" pattern="" precision="-1" talendType="id_String" type=""/&gt;</v>
      </c>
      <c r="BA18" s="306"/>
      <c r="BB18" s="302"/>
      <c r="BC18" s="303" t="b">
        <f t="shared" si="11"/>
        <v>1</v>
      </c>
      <c r="BD18" s="304"/>
      <c r="BE18" s="304" t="str">
        <f t="shared" si="12"/>
        <v>false</v>
      </c>
      <c r="BF18" s="307"/>
      <c r="BG18" s="305"/>
      <c r="BH18" s="305"/>
      <c r="BI18" s="305"/>
      <c r="BJ18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18" s="306"/>
      <c r="BL18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18" s="306"/>
      <c r="BN18" s="302"/>
      <c r="BO18" s="302"/>
      <c r="BP18" s="302"/>
      <c r="BQ18" s="302"/>
      <c r="BR18" s="302"/>
      <c r="BS18" s="302"/>
      <c r="BT18" s="302"/>
      <c r="BU18" s="302"/>
      <c r="BV18" s="302"/>
      <c r="BW18" s="302"/>
      <c r="BX18" s="302"/>
    </row>
    <row r="19">
      <c r="A19" s="292" t="s">
        <v>728</v>
      </c>
      <c r="B19" s="292">
        <v>18.0</v>
      </c>
      <c r="C19" s="292">
        <f t="shared" si="15"/>
        <v>1</v>
      </c>
      <c r="D19" s="293" t="str">
        <f t="shared" si="1"/>
        <v>Parcel Data</v>
      </c>
      <c r="E19" s="46" t="str">
        <f t="shared" si="2"/>
        <v>prcl.mdb.BldgCom.FirstDate</v>
      </c>
      <c r="F19" s="46" t="s">
        <v>306</v>
      </c>
      <c r="G19" s="46" t="s">
        <v>528</v>
      </c>
      <c r="H19" s="294">
        <v>18.0</v>
      </c>
      <c r="I19" s="294" t="s">
        <v>787</v>
      </c>
      <c r="J19" s="295" t="s">
        <v>788</v>
      </c>
      <c r="K19" s="296">
        <v>8.0</v>
      </c>
      <c r="L19" s="297" t="b">
        <v>0</v>
      </c>
      <c r="M19" s="294" t="s">
        <v>789</v>
      </c>
      <c r="N19" s="294"/>
      <c r="O19" s="296"/>
      <c r="P19" s="296"/>
      <c r="Q19" s="298" t="str">
        <f t="shared" si="3"/>
        <v>BldgCom</v>
      </c>
      <c r="R19" s="298" t="str">
        <f t="shared" si="4"/>
        <v>FirstDate</v>
      </c>
      <c r="S19" s="298" t="str">
        <f t="array" ref="S19">iferror(index('Type Mapping'!$A$2:$D$21,match(J19,'Type Mapping'!$B$2:$B$21,0),3),"type mismatch")</f>
        <v>VARCHAR</v>
      </c>
      <c r="T19" s="298" t="str">
        <f t="shared" si="16"/>
        <v/>
      </c>
      <c r="U19" s="298"/>
      <c r="V19" s="298"/>
      <c r="W19" s="51" t="b">
        <v>0</v>
      </c>
      <c r="X19" s="51"/>
      <c r="Y19" s="309"/>
      <c r="Z19" s="309"/>
      <c r="AA19" s="53" t="s">
        <v>670</v>
      </c>
      <c r="AB19" s="53" t="str">
        <f t="shared" si="5"/>
        <v>parcel_data_age_history</v>
      </c>
      <c r="AC19" s="53" t="s">
        <v>790</v>
      </c>
      <c r="AD19" s="53" t="str">
        <f t="shared" si="6"/>
        <v>parcel_data_age.building_com_record_created</v>
      </c>
      <c r="AE19" s="299">
        <f>countif(NEW_REDB_table.field,AD19)</f>
        <v>0</v>
      </c>
      <c r="AF19" s="299" t="str">
        <f t="shared" si="7"/>
        <v>Check...</v>
      </c>
      <c r="AG19" s="53"/>
      <c r="AH19" s="299" t="b">
        <v>0</v>
      </c>
      <c r="AI19" s="299" t="b">
        <v>0</v>
      </c>
      <c r="AJ19" s="308" t="str">
        <f t="array" ref="AJ19">iferror(index('Type Mapping'!$A$2:$D$21,match(J19,'Type Mapping'!$B$2:$B$21,0),4),"type mismatch")</f>
        <v>DATE</v>
      </c>
      <c r="AK19" s="308"/>
      <c r="AL19" s="308"/>
      <c r="AM19" s="308"/>
      <c r="AN19" s="300" t="b">
        <v>1</v>
      </c>
      <c r="AO19" s="300" t="b">
        <v>0</v>
      </c>
      <c r="AP19" s="300" t="b">
        <v>0</v>
      </c>
      <c r="AQ19" s="300" t="b">
        <v>0</v>
      </c>
      <c r="AR19" s="300" t="str">
        <f t="shared" si="8"/>
        <v/>
      </c>
      <c r="AS19" s="300"/>
      <c r="AT19" s="301" t="s">
        <v>792</v>
      </c>
      <c r="AU19" s="302"/>
      <c r="AV19" s="303" t="b">
        <v>1</v>
      </c>
      <c r="AW19" s="304" t="str">
        <f t="shared" si="9"/>
        <v>false</v>
      </c>
      <c r="AX19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19" s="306"/>
      <c r="AZ19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19" s="306"/>
      <c r="BB19" s="302"/>
      <c r="BC19" s="303" t="b">
        <f t="shared" si="11"/>
        <v>0</v>
      </c>
      <c r="BD19" s="304"/>
      <c r="BE19" s="304" t="str">
        <f t="shared" si="12"/>
        <v/>
      </c>
      <c r="BF19" s="307"/>
      <c r="BG19" s="305"/>
      <c r="BH19" s="305"/>
      <c r="BI19" s="305"/>
      <c r="BJ19" s="305" t="str">
        <f t="shared" si="18"/>
        <v/>
      </c>
      <c r="BK19" s="306"/>
      <c r="BL19" s="305" t="str">
        <f t="shared" si="14"/>
        <v/>
      </c>
      <c r="BM19" s="306"/>
      <c r="BN19" s="302"/>
      <c r="BO19" s="302"/>
      <c r="BP19" s="302"/>
      <c r="BQ19" s="302"/>
      <c r="BR19" s="302"/>
      <c r="BS19" s="302"/>
      <c r="BT19" s="302"/>
      <c r="BU19" s="302"/>
      <c r="BV19" s="302"/>
      <c r="BW19" s="302"/>
      <c r="BX19" s="302"/>
    </row>
    <row r="20">
      <c r="A20" s="292" t="s">
        <v>728</v>
      </c>
      <c r="B20" s="292">
        <v>19.0</v>
      </c>
      <c r="C20" s="292">
        <f t="shared" si="15"/>
        <v>1</v>
      </c>
      <c r="D20" s="293" t="str">
        <f t="shared" si="1"/>
        <v>Parcel Data</v>
      </c>
      <c r="E20" s="46" t="str">
        <f t="shared" si="2"/>
        <v>prcl.mdb.BldgCom.LastDate</v>
      </c>
      <c r="F20" s="46" t="s">
        <v>306</v>
      </c>
      <c r="G20" s="46" t="s">
        <v>528</v>
      </c>
      <c r="H20" s="294">
        <v>19.0</v>
      </c>
      <c r="I20" s="294" t="s">
        <v>794</v>
      </c>
      <c r="J20" s="295" t="s">
        <v>788</v>
      </c>
      <c r="K20" s="296">
        <v>8.0</v>
      </c>
      <c r="L20" s="297" t="b">
        <v>0</v>
      </c>
      <c r="M20" s="294" t="s">
        <v>796</v>
      </c>
      <c r="N20" s="294"/>
      <c r="O20" s="296"/>
      <c r="P20" s="296"/>
      <c r="Q20" s="298" t="str">
        <f t="shared" si="3"/>
        <v>BldgCom</v>
      </c>
      <c r="R20" s="298" t="str">
        <f t="shared" si="4"/>
        <v>LastDate</v>
      </c>
      <c r="S20" s="298" t="str">
        <f t="array" ref="S20">iferror(index('Type Mapping'!$A$2:$D$21,match(J20,'Type Mapping'!$B$2:$B$21,0),3),"type mismatch")</f>
        <v>VARCHAR</v>
      </c>
      <c r="T20" s="298" t="str">
        <f t="shared" si="16"/>
        <v/>
      </c>
      <c r="U20" s="298"/>
      <c r="V20" s="298"/>
      <c r="W20" s="51" t="b">
        <v>0</v>
      </c>
      <c r="X20" s="51"/>
      <c r="Y20" s="309"/>
      <c r="Z20" s="309"/>
      <c r="AA20" s="53" t="s">
        <v>670</v>
      </c>
      <c r="AB20" s="53" t="str">
        <f t="shared" si="5"/>
        <v>parcel_data_age_history</v>
      </c>
      <c r="AC20" s="53" t="s">
        <v>797</v>
      </c>
      <c r="AD20" s="53" t="str">
        <f t="shared" si="6"/>
        <v>parcel_data_age.building_com_file_modified</v>
      </c>
      <c r="AE20" s="299">
        <f>countif(NEW_REDB_table.field,AD20)</f>
        <v>0</v>
      </c>
      <c r="AF20" s="299" t="str">
        <f t="shared" si="7"/>
        <v>Check...</v>
      </c>
      <c r="AG20" s="53"/>
      <c r="AH20" s="299" t="b">
        <v>0</v>
      </c>
      <c r="AI20" s="299" t="b">
        <v>0</v>
      </c>
      <c r="AJ20" s="308" t="str">
        <f t="array" ref="AJ20">iferror(index('Type Mapping'!$A$2:$D$21,match(J20,'Type Mapping'!$B$2:$B$21,0),4),"type mismatch")</f>
        <v>DATE</v>
      </c>
      <c r="AK20" s="308"/>
      <c r="AL20" s="308"/>
      <c r="AM20" s="308"/>
      <c r="AN20" s="300" t="b">
        <v>1</v>
      </c>
      <c r="AO20" s="300" t="b">
        <v>0</v>
      </c>
      <c r="AP20" s="300" t="b">
        <v>0</v>
      </c>
      <c r="AQ20" s="300" t="b">
        <v>0</v>
      </c>
      <c r="AR20" s="300" t="str">
        <f t="shared" si="8"/>
        <v/>
      </c>
      <c r="AS20" s="300"/>
      <c r="AT20" s="301" t="s">
        <v>799</v>
      </c>
      <c r="AU20" s="302"/>
      <c r="AV20" s="303" t="b">
        <v>1</v>
      </c>
      <c r="AW20" s="304" t="str">
        <f t="shared" si="9"/>
        <v>false</v>
      </c>
      <c r="AX20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20" s="306"/>
      <c r="AZ20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20" s="306"/>
      <c r="BB20" s="302"/>
      <c r="BC20" s="303" t="b">
        <f t="shared" si="11"/>
        <v>0</v>
      </c>
      <c r="BD20" s="304"/>
      <c r="BE20" s="304" t="str">
        <f t="shared" si="12"/>
        <v/>
      </c>
      <c r="BF20" s="307"/>
      <c r="BG20" s="305"/>
      <c r="BH20" s="305"/>
      <c r="BI20" s="305"/>
      <c r="BJ20" s="305" t="str">
        <f t="shared" si="18"/>
        <v/>
      </c>
      <c r="BK20" s="306"/>
      <c r="BL20" s="305" t="str">
        <f t="shared" si="14"/>
        <v/>
      </c>
      <c r="BM20" s="306"/>
      <c r="BN20" s="302"/>
      <c r="BO20" s="302"/>
      <c r="BP20" s="302"/>
      <c r="BQ20" s="302"/>
      <c r="BR20" s="302"/>
      <c r="BS20" s="302"/>
      <c r="BT20" s="302"/>
      <c r="BU20" s="302"/>
      <c r="BV20" s="302"/>
      <c r="BW20" s="302"/>
      <c r="BX20" s="302"/>
    </row>
    <row r="21">
      <c r="A21" s="292" t="s">
        <v>728</v>
      </c>
      <c r="B21" s="292">
        <v>20.0</v>
      </c>
      <c r="C21" s="292">
        <f t="shared" si="15"/>
        <v>1</v>
      </c>
      <c r="D21" s="293" t="str">
        <f t="shared" si="1"/>
        <v>Parcel Data</v>
      </c>
      <c r="E21" s="46" t="str">
        <f t="shared" si="2"/>
        <v>prcl.mdb.BldgCom.LastUpDate</v>
      </c>
      <c r="F21" s="46" t="s">
        <v>306</v>
      </c>
      <c r="G21" s="46" t="s">
        <v>528</v>
      </c>
      <c r="H21" s="294">
        <v>20.0</v>
      </c>
      <c r="I21" s="294" t="s">
        <v>801</v>
      </c>
      <c r="J21" s="295" t="s">
        <v>788</v>
      </c>
      <c r="K21" s="296">
        <v>8.0</v>
      </c>
      <c r="L21" s="297" t="b">
        <v>0</v>
      </c>
      <c r="M21" s="294" t="s">
        <v>802</v>
      </c>
      <c r="N21" s="294"/>
      <c r="O21" s="296"/>
      <c r="P21" s="296"/>
      <c r="Q21" s="298" t="str">
        <f t="shared" si="3"/>
        <v>BldgCom</v>
      </c>
      <c r="R21" s="298" t="str">
        <f t="shared" si="4"/>
        <v>LastUpDate</v>
      </c>
      <c r="S21" s="298" t="str">
        <f t="array" ref="S21">iferror(index('Type Mapping'!$A$2:$D$21,match(J21,'Type Mapping'!$B$2:$B$21,0),3),"type mismatch")</f>
        <v>VARCHAR</v>
      </c>
      <c r="T21" s="298" t="str">
        <f t="shared" si="16"/>
        <v/>
      </c>
      <c r="U21" s="298"/>
      <c r="V21" s="298"/>
      <c r="W21" s="51" t="b">
        <v>1</v>
      </c>
      <c r="X21" s="51"/>
      <c r="Y21" s="309"/>
      <c r="Z21" s="309"/>
      <c r="AA21" s="53" t="s">
        <v>648</v>
      </c>
      <c r="AB21" s="53" t="str">
        <f t="shared" si="5"/>
        <v>building_history</v>
      </c>
      <c r="AC21" s="53" t="s">
        <v>803</v>
      </c>
      <c r="AD21" s="53" t="str">
        <f t="shared" si="6"/>
        <v>building.building_com_record_updated</v>
      </c>
      <c r="AE21" s="299">
        <f>countif(NEW_REDB_table.field,AD21)</f>
        <v>0</v>
      </c>
      <c r="AF21" s="299" t="str">
        <f t="shared" si="7"/>
        <v>Check...</v>
      </c>
      <c r="AG21" s="53"/>
      <c r="AH21" s="299" t="b">
        <v>0</v>
      </c>
      <c r="AI21" s="299" t="b">
        <v>0</v>
      </c>
      <c r="AJ21" s="308" t="str">
        <f t="array" ref="AJ21">iferror(index('Type Mapping'!$A$2:$D$21,match(J21,'Type Mapping'!$B$2:$B$21,0),4),"type mismatch")</f>
        <v>DATE</v>
      </c>
      <c r="AK21" s="308"/>
      <c r="AL21" s="308"/>
      <c r="AM21" s="308"/>
      <c r="AN21" s="300" t="b">
        <v>1</v>
      </c>
      <c r="AO21" s="300" t="b">
        <v>0</v>
      </c>
      <c r="AP21" s="300" t="b">
        <v>0</v>
      </c>
      <c r="AQ21" s="300" t="b">
        <v>0</v>
      </c>
      <c r="AR21" s="300" t="str">
        <f t="shared" si="8"/>
        <v>building_com_record_updated;DATE;FALSE;FALSE</v>
      </c>
      <c r="AS21" s="300"/>
      <c r="AT21" s="301" t="s">
        <v>805</v>
      </c>
      <c r="AU21" s="302"/>
      <c r="AV21" s="303" t="b">
        <v>1</v>
      </c>
      <c r="AW21" s="304" t="str">
        <f t="shared" si="9"/>
        <v>false</v>
      </c>
      <c r="AX21" s="305" t="str">
        <f t="shared" si="17"/>
        <v>&lt;column comment="" default="" key="false" label="LastUpDate" length="255" nullable="true" originalDbColumnName="LastUpDate" originalLength="-1" pattern="" precision="-1" talendType="id_String" type=""/&gt;&lt;/schema&gt;</v>
      </c>
      <c r="AY21" s="306"/>
      <c r="AZ21" s="305" t="str">
        <f t="shared" si="10"/>
        <v>&lt;column comment="" default="" key="false" label="LastUpDate" length="255" nullable="true" originalDbColumnName="LastUpDate" originalLength="-1" pattern="" precision="-1" talendType="id_String" type=""/&gt;
&lt;/schema&gt;
</v>
      </c>
      <c r="BA21" s="306"/>
      <c r="BB21" s="302"/>
      <c r="BC21" s="303" t="b">
        <f t="shared" si="11"/>
        <v>1</v>
      </c>
      <c r="BD21" s="304"/>
      <c r="BE21" s="304" t="str">
        <f t="shared" si="12"/>
        <v>false</v>
      </c>
      <c r="BF21" s="307"/>
      <c r="BG21" s="305"/>
      <c r="BH21" s="305"/>
      <c r="BI21" s="305"/>
      <c r="BJ21" s="305" t="str">
        <f t="shared" si="18"/>
        <v>&lt;column comment="" default="" key="false" label="BldgCom" length="255" nullable="true" originalDbColumnName="BldgCom" originalLength="-1" pattern="" precision="-1" talendType="id_String" type=""/&gt;</v>
      </c>
      <c r="BK21" s="306"/>
      <c r="BL21" s="305" t="str">
        <f t="shared" si="14"/>
        <v>&lt;column comment="" default="" key="false" label="BldgCom" length="255" nullable="true" originalDbColumnName="BldgCom" originalLength="-1" pattern="" precision="-1" talendType="id_String" type=""/&gt;</v>
      </c>
      <c r="BM21" s="306"/>
      <c r="BN21" s="302"/>
      <c r="BO21" s="302"/>
      <c r="BP21" s="302"/>
      <c r="BQ21" s="302"/>
      <c r="BR21" s="302"/>
      <c r="BS21" s="302"/>
      <c r="BT21" s="302"/>
      <c r="BU21" s="302"/>
      <c r="BV21" s="302"/>
      <c r="BW21" s="302"/>
      <c r="BX21" s="302"/>
    </row>
    <row r="22">
      <c r="A22" s="292" t="s">
        <v>728</v>
      </c>
      <c r="B22" s="292">
        <v>21.0</v>
      </c>
      <c r="C22" s="292">
        <f t="shared" si="15"/>
        <v>2</v>
      </c>
      <c r="D22" s="293" t="str">
        <f t="shared" si="1"/>
        <v>Parcel Data</v>
      </c>
      <c r="E22" s="46" t="str">
        <f t="shared" si="2"/>
        <v>prcl.mdb.BldgRes.CityBlock</v>
      </c>
      <c r="F22" s="46" t="s">
        <v>306</v>
      </c>
      <c r="G22" s="46" t="s">
        <v>529</v>
      </c>
      <c r="H22" s="294">
        <v>1.0</v>
      </c>
      <c r="I22" s="294" t="s">
        <v>65</v>
      </c>
      <c r="J22" s="295" t="s">
        <v>729</v>
      </c>
      <c r="K22" s="296">
        <v>8.0</v>
      </c>
      <c r="L22" s="297" t="b">
        <v>1</v>
      </c>
      <c r="M22" s="294" t="s">
        <v>730</v>
      </c>
      <c r="N22" s="294"/>
      <c r="O22" s="296"/>
      <c r="P22" s="296"/>
      <c r="Q22" s="298" t="str">
        <f t="shared" si="3"/>
        <v>BldgRes</v>
      </c>
      <c r="R22" s="49" t="s">
        <v>65</v>
      </c>
      <c r="S22" s="298" t="str">
        <f t="array" ref="S22">iferror(index('Type Mapping'!$A$2:$D$21,match(J22,'Type Mapping'!$B$2:$B$21,0),3),"type mismatch")</f>
        <v>VARCHAR</v>
      </c>
      <c r="T22" s="298" t="str">
        <f t="shared" si="16"/>
        <v>CREATE TABLE "BldgCom" (</v>
      </c>
      <c r="U22" s="298"/>
      <c r="V22" s="298"/>
      <c r="W22" s="51" t="b">
        <v>1</v>
      </c>
      <c r="X22" s="51"/>
      <c r="Y22" s="51" t="s">
        <v>807</v>
      </c>
      <c r="Z22" s="309" t="s">
        <v>808</v>
      </c>
      <c r="AA22" s="53" t="s">
        <v>733</v>
      </c>
      <c r="AB22" s="53" t="str">
        <f t="shared" si="5"/>
        <v>county_id_mapping_history</v>
      </c>
      <c r="AC22" s="53" t="s">
        <v>778</v>
      </c>
      <c r="AD22" s="53" t="str">
        <f t="shared" si="6"/>
        <v>county_id_mapping.parcel_id</v>
      </c>
      <c r="AE22" s="299">
        <f>countif(NEW_REDB_table.field,AD22)</f>
        <v>1</v>
      </c>
      <c r="AF22" s="299" t="str">
        <f t="shared" si="7"/>
        <v>YAY!!</v>
      </c>
      <c r="AG22" s="53"/>
      <c r="AH22" s="299" t="b">
        <v>0</v>
      </c>
      <c r="AI22" s="299" t="b">
        <v>0</v>
      </c>
      <c r="AJ22" s="53" t="s">
        <v>79</v>
      </c>
      <c r="AK22" s="53" t="s">
        <v>736</v>
      </c>
      <c r="AL22" s="53"/>
      <c r="AM22" s="53"/>
      <c r="AN22" s="300" t="b">
        <v>1</v>
      </c>
      <c r="AO22" s="300" t="b">
        <v>0</v>
      </c>
      <c r="AP22" s="300" t="b">
        <v>0</v>
      </c>
      <c r="AQ22" s="300" t="b">
        <v>0</v>
      </c>
      <c r="AR22" s="300" t="str">
        <f t="shared" si="8"/>
        <v>parcel_id;INT;FALSE;FALSE</v>
      </c>
      <c r="AS22" s="300"/>
      <c r="AT22" s="302"/>
      <c r="AU22" s="302"/>
      <c r="AV22" s="303" t="b">
        <v>1</v>
      </c>
      <c r="AW22" s="304" t="str">
        <f t="shared" si="9"/>
        <v>true</v>
      </c>
      <c r="AX22" s="305" t="str">
        <f t="shared" si="17"/>
        <v>***BldgRes.xml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22" s="306"/>
      <c r="AZ22" s="305" t="str">
        <f t="shared" si="10"/>
        <v>BldgRes.xml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22" s="306"/>
      <c r="BB22" s="302"/>
      <c r="BC22" s="303" t="b">
        <f t="shared" si="11"/>
        <v>1</v>
      </c>
      <c r="BD22" s="304"/>
      <c r="BE22" s="304" t="str">
        <f t="shared" si="12"/>
        <v>#VALUE!</v>
      </c>
      <c r="BF22" s="307"/>
      <c r="BG22" s="305"/>
      <c r="BH22" s="305"/>
      <c r="BI22" s="305"/>
      <c r="BJ22" s="305" t="str">
        <f t="shared" si="18"/>
        <v>#VALUE!</v>
      </c>
      <c r="BK22" s="306"/>
      <c r="BL22" s="305" t="str">
        <f t="shared" si="14"/>
        <v>#VALUE!</v>
      </c>
      <c r="BM22" s="306"/>
      <c r="BN22" s="302"/>
      <c r="BO22" s="302"/>
      <c r="BP22" s="302"/>
      <c r="BQ22" s="302"/>
      <c r="BR22" s="302"/>
      <c r="BS22" s="302"/>
      <c r="BT22" s="302"/>
      <c r="BU22" s="302"/>
      <c r="BV22" s="302"/>
      <c r="BW22" s="302"/>
      <c r="BX22" s="302"/>
    </row>
    <row r="23">
      <c r="A23" s="292" t="s">
        <v>728</v>
      </c>
      <c r="B23" s="292">
        <v>22.0</v>
      </c>
      <c r="C23" s="292">
        <f t="shared" si="15"/>
        <v>2</v>
      </c>
      <c r="D23" s="293" t="str">
        <f t="shared" si="1"/>
        <v>Parcel Data</v>
      </c>
      <c r="E23" s="46" t="str">
        <f t="shared" si="2"/>
        <v>prcl.mdb.BldgRes.Parcel</v>
      </c>
      <c r="F23" s="46" t="s">
        <v>306</v>
      </c>
      <c r="G23" s="46" t="s">
        <v>529</v>
      </c>
      <c r="H23" s="294">
        <v>2.0</v>
      </c>
      <c r="I23" s="294" t="s">
        <v>78</v>
      </c>
      <c r="J23" s="295" t="s">
        <v>738</v>
      </c>
      <c r="K23" s="296">
        <v>4.0</v>
      </c>
      <c r="L23" s="297" t="b">
        <v>1</v>
      </c>
      <c r="M23" s="294" t="s">
        <v>739</v>
      </c>
      <c r="N23" s="294"/>
      <c r="O23" s="296"/>
      <c r="P23" s="296"/>
      <c r="Q23" s="298" t="str">
        <f t="shared" si="3"/>
        <v>BldgRes</v>
      </c>
      <c r="R23" s="298" t="str">
        <f t="shared" ref="R23:R1664" si="19">I23</f>
        <v>Parcel</v>
      </c>
      <c r="S23" s="298" t="str">
        <f t="array" ref="S23">iferror(index('Type Mapping'!$A$2:$D$21,match(J23,'Type Mapping'!$B$2:$B$21,0),3),"type mismatch")</f>
        <v>VARCHAR</v>
      </c>
      <c r="T23" s="298" t="str">
        <f t="shared" si="16"/>
        <v/>
      </c>
      <c r="U23" s="298"/>
      <c r="V23" s="298"/>
      <c r="W23" s="51" t="b">
        <v>1</v>
      </c>
      <c r="X23" s="51"/>
      <c r="Y23" s="51" t="s">
        <v>807</v>
      </c>
      <c r="Z23" s="309" t="s">
        <v>808</v>
      </c>
      <c r="AA23" s="53" t="s">
        <v>733</v>
      </c>
      <c r="AB23" s="53" t="str">
        <f t="shared" si="5"/>
        <v>county_id_mapping_history</v>
      </c>
      <c r="AC23" s="308" t="str">
        <f t="array" ref="AC23">iferror(index('StoT Mapping (Depreciated)'!$D$2:$L$976,match(E23,'StoT Mapping (Depreciated)'!$D$2:$D$976,0),9),"**FIELD MISSING**")</f>
        <v>parcel_id</v>
      </c>
      <c r="AD23" s="53" t="str">
        <f t="shared" si="6"/>
        <v>county_id_mapping.parcel_id</v>
      </c>
      <c r="AE23" s="299">
        <f>countif(NEW_REDB_table.field,AD23)</f>
        <v>1</v>
      </c>
      <c r="AF23" s="299" t="str">
        <f t="shared" si="7"/>
        <v>YAY!!</v>
      </c>
      <c r="AG23" s="308"/>
      <c r="AH23" s="317" t="b">
        <v>0</v>
      </c>
      <c r="AI23" s="317" t="b">
        <v>0</v>
      </c>
      <c r="AJ23" s="308" t="str">
        <f t="array" ref="AJ23">iferror(index('Type Mapping'!$A$2:$D$21,match(J23,'Type Mapping'!$B$2:$B$21,0),4),"type mismatch")</f>
        <v>INT</v>
      </c>
      <c r="AK23" s="53" t="s">
        <v>736</v>
      </c>
      <c r="AL23" s="53"/>
      <c r="AM23" s="53"/>
      <c r="AN23" s="300" t="b">
        <v>1</v>
      </c>
      <c r="AO23" s="300" t="b">
        <v>0</v>
      </c>
      <c r="AP23" s="300" t="b">
        <v>0</v>
      </c>
      <c r="AQ23" s="300" t="b">
        <v>0</v>
      </c>
      <c r="AR23" s="300" t="str">
        <f t="shared" si="8"/>
        <v>parcel_id;INT;FALSE;FALSE</v>
      </c>
      <c r="AS23" s="300"/>
      <c r="AT23" s="302"/>
      <c r="AU23" s="302"/>
      <c r="AV23" s="303" t="b">
        <v>1</v>
      </c>
      <c r="AW23" s="304" t="str">
        <f t="shared" si="9"/>
        <v>true</v>
      </c>
      <c r="AX23" s="305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23" s="306"/>
      <c r="AZ23" s="305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23" s="306"/>
      <c r="BB23" s="302"/>
      <c r="BC23" s="303" t="b">
        <f t="shared" si="11"/>
        <v>1</v>
      </c>
      <c r="BD23" s="304"/>
      <c r="BE23" s="304" t="str">
        <f t="shared" si="12"/>
        <v>false</v>
      </c>
      <c r="BF23" s="307"/>
      <c r="BG23" s="305"/>
      <c r="BH23" s="305"/>
      <c r="BI23" s="305"/>
      <c r="BJ23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23" s="306"/>
      <c r="BL23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23" s="306"/>
      <c r="BN23" s="302"/>
      <c r="BO23" s="302"/>
      <c r="BP23" s="302"/>
      <c r="BQ23" s="302"/>
      <c r="BR23" s="302"/>
      <c r="BS23" s="302"/>
      <c r="BT23" s="302"/>
      <c r="BU23" s="302"/>
      <c r="BV23" s="302"/>
      <c r="BW23" s="302"/>
      <c r="BX23" s="302"/>
    </row>
    <row r="24">
      <c r="A24" s="292" t="s">
        <v>728</v>
      </c>
      <c r="B24" s="292">
        <v>23.0</v>
      </c>
      <c r="C24" s="292">
        <f t="shared" si="15"/>
        <v>2</v>
      </c>
      <c r="D24" s="293" t="str">
        <f t="shared" si="1"/>
        <v>Parcel Data</v>
      </c>
      <c r="E24" s="46" t="str">
        <f t="shared" si="2"/>
        <v>prcl.mdb.BldgRes.OwnerCode</v>
      </c>
      <c r="F24" s="46" t="s">
        <v>306</v>
      </c>
      <c r="G24" s="46" t="s">
        <v>529</v>
      </c>
      <c r="H24" s="294">
        <v>3.0</v>
      </c>
      <c r="I24" s="294" t="s">
        <v>90</v>
      </c>
      <c r="J24" s="295" t="s">
        <v>740</v>
      </c>
      <c r="K24" s="296">
        <v>1.0</v>
      </c>
      <c r="L24" s="297" t="b">
        <v>1</v>
      </c>
      <c r="M24" s="294" t="s">
        <v>741</v>
      </c>
      <c r="N24" s="294"/>
      <c r="O24" s="296"/>
      <c r="P24" s="296"/>
      <c r="Q24" s="298" t="str">
        <f t="shared" si="3"/>
        <v>BldgRes</v>
      </c>
      <c r="R24" s="298" t="str">
        <f t="shared" si="19"/>
        <v>OwnerCode</v>
      </c>
      <c r="S24" s="298" t="str">
        <f t="array" ref="S24">iferror(index('Type Mapping'!$A$2:$D$21,match(J24,'Type Mapping'!$B$2:$B$21,0),3),"type mismatch")</f>
        <v>VARCHAR</v>
      </c>
      <c r="T24" s="298" t="str">
        <f t="shared" si="16"/>
        <v/>
      </c>
      <c r="U24" s="298"/>
      <c r="V24" s="298"/>
      <c r="W24" s="51" t="b">
        <v>1</v>
      </c>
      <c r="X24" s="51"/>
      <c r="Y24" s="51" t="s">
        <v>807</v>
      </c>
      <c r="Z24" s="309" t="s">
        <v>808</v>
      </c>
      <c r="AA24" s="53" t="s">
        <v>733</v>
      </c>
      <c r="AB24" s="53" t="str">
        <f t="shared" si="5"/>
        <v>county_id_mapping_history</v>
      </c>
      <c r="AC24" s="53" t="s">
        <v>778</v>
      </c>
      <c r="AD24" s="53" t="str">
        <f t="shared" si="6"/>
        <v>county_id_mapping.parcel_id</v>
      </c>
      <c r="AE24" s="299">
        <f>countif(NEW_REDB_table.field,AD24)</f>
        <v>1</v>
      </c>
      <c r="AF24" s="299" t="str">
        <f t="shared" si="7"/>
        <v>YAY!!</v>
      </c>
      <c r="AG24" s="53"/>
      <c r="AH24" s="299" t="b">
        <v>0</v>
      </c>
      <c r="AI24" s="299" t="b">
        <v>0</v>
      </c>
      <c r="AJ24" s="308" t="str">
        <f t="array" ref="AJ24">iferror(index('Type Mapping'!$A$2:$D$21,match(J24,'Type Mapping'!$B$2:$B$21,0),4),"type mismatch")</f>
        <v>INT</v>
      </c>
      <c r="AK24" s="53" t="s">
        <v>736</v>
      </c>
      <c r="AL24" s="53"/>
      <c r="AM24" s="53"/>
      <c r="AN24" s="300" t="b">
        <v>1</v>
      </c>
      <c r="AO24" s="300" t="b">
        <v>0</v>
      </c>
      <c r="AP24" s="300" t="b">
        <v>0</v>
      </c>
      <c r="AQ24" s="300" t="b">
        <v>0</v>
      </c>
      <c r="AR24" s="300" t="str">
        <f t="shared" si="8"/>
        <v>parcel_id;INT;FALSE;FALSE</v>
      </c>
      <c r="AS24" s="300"/>
      <c r="AT24" s="302"/>
      <c r="AU24" s="302"/>
      <c r="AV24" s="303" t="b">
        <v>1</v>
      </c>
      <c r="AW24" s="304" t="str">
        <f t="shared" si="9"/>
        <v>true</v>
      </c>
      <c r="AX24" s="305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24" s="306"/>
      <c r="AZ24" s="305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24" s="306"/>
      <c r="BB24" s="302"/>
      <c r="BC24" s="303" t="b">
        <f t="shared" si="11"/>
        <v>1</v>
      </c>
      <c r="BD24" s="304"/>
      <c r="BE24" s="304" t="str">
        <f t="shared" si="12"/>
        <v>false</v>
      </c>
      <c r="BF24" s="307"/>
      <c r="BG24" s="305"/>
      <c r="BH24" s="305"/>
      <c r="BI24" s="305"/>
      <c r="BJ24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24" s="306"/>
      <c r="BL24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24" s="306"/>
      <c r="BN24" s="302"/>
      <c r="BO24" s="302"/>
      <c r="BP24" s="302"/>
      <c r="BQ24" s="302"/>
      <c r="BR24" s="302"/>
      <c r="BS24" s="302"/>
      <c r="BT24" s="302"/>
      <c r="BU24" s="302"/>
      <c r="BV24" s="302"/>
      <c r="BW24" s="302"/>
      <c r="BX24" s="302"/>
    </row>
    <row r="25">
      <c r="A25" s="292" t="s">
        <v>728</v>
      </c>
      <c r="B25" s="292">
        <v>24.0</v>
      </c>
      <c r="C25" s="292">
        <f t="shared" si="15"/>
        <v>2</v>
      </c>
      <c r="D25" s="293" t="str">
        <f t="shared" si="1"/>
        <v>Parcel Data</v>
      </c>
      <c r="E25" s="46" t="str">
        <f t="shared" si="2"/>
        <v>prcl.mdb.BldgRes.BldgNum</v>
      </c>
      <c r="F25" s="46" t="s">
        <v>306</v>
      </c>
      <c r="G25" s="46" t="s">
        <v>529</v>
      </c>
      <c r="H25" s="294">
        <v>4.0</v>
      </c>
      <c r="I25" s="294" t="s">
        <v>171</v>
      </c>
      <c r="J25" s="295" t="s">
        <v>740</v>
      </c>
      <c r="K25" s="296">
        <v>1.0</v>
      </c>
      <c r="L25" s="297" t="b">
        <v>1</v>
      </c>
      <c r="M25" s="294" t="s">
        <v>802</v>
      </c>
      <c r="N25" s="294"/>
      <c r="O25" s="296"/>
      <c r="P25" s="296"/>
      <c r="Q25" s="298" t="str">
        <f t="shared" si="3"/>
        <v>BldgRes</v>
      </c>
      <c r="R25" s="298" t="str">
        <f t="shared" si="19"/>
        <v>BldgNum</v>
      </c>
      <c r="S25" s="298" t="str">
        <f t="array" ref="S25">iferror(index('Type Mapping'!$A$2:$D$21,match(J25,'Type Mapping'!$B$2:$B$21,0),3),"type mismatch")</f>
        <v>VARCHAR</v>
      </c>
      <c r="T25" s="298"/>
      <c r="U25" s="298"/>
      <c r="V25" s="298"/>
      <c r="W25" s="51" t="b">
        <v>1</v>
      </c>
      <c r="X25" s="51"/>
      <c r="Y25" s="309"/>
      <c r="Z25" s="309"/>
      <c r="AA25" s="53" t="s">
        <v>733</v>
      </c>
      <c r="AB25" s="53" t="str">
        <f t="shared" si="5"/>
        <v>county_id_mapping_history</v>
      </c>
      <c r="AC25" s="53" t="s">
        <v>816</v>
      </c>
      <c r="AD25" s="53" t="str">
        <f t="shared" si="6"/>
        <v>county_id_mapping.building_num</v>
      </c>
      <c r="AE25" s="299">
        <f>countif(NEW_REDB_table.field,AD25)</f>
        <v>0</v>
      </c>
      <c r="AF25" s="299" t="str">
        <f t="shared" si="7"/>
        <v>Check...</v>
      </c>
      <c r="AG25" s="53"/>
      <c r="AH25" s="299" t="b">
        <v>0</v>
      </c>
      <c r="AI25" s="299" t="b">
        <v>0</v>
      </c>
      <c r="AJ25" s="308" t="str">
        <f t="array" ref="AJ25">iferror(index('Type Mapping'!$A$2:$D$21,match(J25,'Type Mapping'!$B$2:$B$21,0),4),"type mismatch")</f>
        <v>INT</v>
      </c>
      <c r="AK25" s="308"/>
      <c r="AL25" s="308"/>
      <c r="AM25" s="308"/>
      <c r="AN25" s="300" t="b">
        <v>1</v>
      </c>
      <c r="AO25" s="300" t="b">
        <v>0</v>
      </c>
      <c r="AP25" s="300" t="b">
        <v>0</v>
      </c>
      <c r="AQ25" s="300" t="b">
        <v>0</v>
      </c>
      <c r="AR25" s="300" t="str">
        <f t="shared" si="8"/>
        <v>building_num;INT;FALSE;FALSE</v>
      </c>
      <c r="AS25" s="300"/>
      <c r="AT25" s="302"/>
      <c r="AU25" s="302"/>
      <c r="AV25" s="303" t="b">
        <v>1</v>
      </c>
      <c r="AW25" s="304" t="str">
        <f t="shared" si="9"/>
        <v>true</v>
      </c>
      <c r="AX25" s="305" t="str">
        <f t="shared" si="17"/>
        <v>&lt;column comment="" default="" key="true" label="BldgNum" length="255" nullable="true" originalDbColumnName="BldgNum" originalLength="-1" pattern="" precision="-1" talendType="id_String" type=""/&gt;</v>
      </c>
      <c r="AY25" s="306"/>
      <c r="AZ25" s="305" t="str">
        <f t="shared" si="10"/>
        <v>&lt;column comment="" default="" key="true" label="BldgNum" length="255" nullable="true" originalDbColumnName="BldgNum" originalLength="-1" pattern="" precision="-1" talendType="id_String" type=""/&gt;</v>
      </c>
      <c r="BA25" s="306"/>
      <c r="BB25" s="302"/>
      <c r="BC25" s="303" t="b">
        <f t="shared" si="11"/>
        <v>1</v>
      </c>
      <c r="BD25" s="304"/>
      <c r="BE25" s="304" t="str">
        <f t="shared" si="12"/>
        <v>false</v>
      </c>
      <c r="BF25" s="307"/>
      <c r="BG25" s="305"/>
      <c r="BH25" s="305"/>
      <c r="BI25" s="305"/>
      <c r="BJ25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25" s="306"/>
      <c r="BL25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25" s="306"/>
      <c r="BN25" s="302"/>
      <c r="BO25" s="302"/>
      <c r="BP25" s="302"/>
      <c r="BQ25" s="302"/>
      <c r="BR25" s="302"/>
      <c r="BS25" s="302"/>
      <c r="BT25" s="302"/>
      <c r="BU25" s="302"/>
      <c r="BV25" s="302"/>
      <c r="BW25" s="302"/>
      <c r="BX25" s="302"/>
    </row>
    <row r="26">
      <c r="A26" s="292" t="s">
        <v>728</v>
      </c>
      <c r="B26" s="292">
        <v>25.0</v>
      </c>
      <c r="C26" s="292">
        <f t="shared" si="15"/>
        <v>2</v>
      </c>
      <c r="D26" s="293" t="str">
        <f t="shared" si="1"/>
        <v>Parcel Data</v>
      </c>
      <c r="E26" s="46" t="str">
        <f t="shared" si="2"/>
        <v>prcl.mdb.BldgRes.ResOccType</v>
      </c>
      <c r="F26" s="46" t="s">
        <v>306</v>
      </c>
      <c r="G26" s="46" t="s">
        <v>529</v>
      </c>
      <c r="H26" s="294">
        <v>5.0</v>
      </c>
      <c r="I26" s="294" t="s">
        <v>819</v>
      </c>
      <c r="J26" s="295" t="s">
        <v>740</v>
      </c>
      <c r="K26" s="296">
        <v>1.0</v>
      </c>
      <c r="L26" s="297" t="b">
        <v>0</v>
      </c>
      <c r="M26" s="294" t="s">
        <v>802</v>
      </c>
      <c r="N26" s="294"/>
      <c r="O26" s="296"/>
      <c r="P26" s="296"/>
      <c r="Q26" s="298" t="str">
        <f t="shared" si="3"/>
        <v>BldgRes</v>
      </c>
      <c r="R26" s="298" t="str">
        <f t="shared" si="19"/>
        <v>ResOccType</v>
      </c>
      <c r="S26" s="298" t="str">
        <f t="array" ref="S26">iferror(index('Type Mapping'!$A$2:$D$21,match(J26,'Type Mapping'!$B$2:$B$21,0),3),"type mismatch")</f>
        <v>VARCHAR</v>
      </c>
      <c r="T26" s="298"/>
      <c r="U26" s="298"/>
      <c r="V26" s="298"/>
      <c r="W26" s="51" t="b">
        <v>1</v>
      </c>
      <c r="X26" s="51"/>
      <c r="Y26" s="309"/>
      <c r="Z26" s="309"/>
      <c r="AA26" s="53" t="s">
        <v>648</v>
      </c>
      <c r="AB26" s="53" t="str">
        <f t="shared" si="5"/>
        <v>building_history</v>
      </c>
      <c r="AC26" s="53" t="s">
        <v>820</v>
      </c>
      <c r="AD26" s="53" t="str">
        <f t="shared" si="6"/>
        <v>building.residence_type_ID</v>
      </c>
      <c r="AE26" s="299">
        <f>countif(NEW_REDB_table.field,AD26)</f>
        <v>0</v>
      </c>
      <c r="AF26" s="299" t="str">
        <f t="shared" si="7"/>
        <v>Check...</v>
      </c>
      <c r="AG26" s="53"/>
      <c r="AH26" s="299" t="b">
        <v>0</v>
      </c>
      <c r="AI26" s="299" t="b">
        <v>0</v>
      </c>
      <c r="AJ26" s="308" t="str">
        <f t="array" ref="AJ26">iferror(index('Type Mapping'!$A$2:$D$21,match(J26,'Type Mapping'!$B$2:$B$21,0),4),"type mismatch")</f>
        <v>INT</v>
      </c>
      <c r="AK26" s="53" t="s">
        <v>736</v>
      </c>
      <c r="AL26" s="53"/>
      <c r="AM26" s="53"/>
      <c r="AN26" s="300" t="b">
        <v>1</v>
      </c>
      <c r="AO26" s="300" t="b">
        <v>0</v>
      </c>
      <c r="AP26" s="300" t="b">
        <v>0</v>
      </c>
      <c r="AQ26" s="300" t="b">
        <v>0</v>
      </c>
      <c r="AR26" s="300"/>
      <c r="AS26" s="300"/>
      <c r="AT26" s="302"/>
      <c r="AU26" s="302"/>
      <c r="AV26" s="303" t="b">
        <v>1</v>
      </c>
      <c r="AW26" s="304" t="str">
        <f t="shared" si="9"/>
        <v>false</v>
      </c>
      <c r="AX26" s="305" t="str">
        <f t="shared" si="17"/>
        <v>&lt;column comment="" default="" key="false" label="ResOccType" length="255" nullable="true" originalDbColumnName="ResOccType" originalLength="-1" pattern="" precision="-1" talendType="id_String" type=""/&gt;</v>
      </c>
      <c r="AY26" s="306"/>
      <c r="AZ26" s="305" t="str">
        <f t="shared" si="10"/>
        <v>&lt;column comment="" default="" key="false" label="ResOccType" length="255" nullable="true" originalDbColumnName="ResOccType" originalLength="-1" pattern="" precision="-1" talendType="id_String" type=""/&gt;</v>
      </c>
      <c r="BA26" s="306"/>
      <c r="BB26" s="302"/>
      <c r="BC26" s="303" t="b">
        <f t="shared" si="11"/>
        <v>1</v>
      </c>
      <c r="BD26" s="304"/>
      <c r="BE26" s="304" t="str">
        <f t="shared" si="12"/>
        <v>false</v>
      </c>
      <c r="BF26" s="307"/>
      <c r="BG26" s="305"/>
      <c r="BH26" s="305"/>
      <c r="BI26" s="305"/>
      <c r="BJ26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26" s="306"/>
      <c r="BL26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26" s="306"/>
      <c r="BN26" s="302"/>
      <c r="BO26" s="302"/>
      <c r="BP26" s="302"/>
      <c r="BQ26" s="302"/>
      <c r="BR26" s="302"/>
      <c r="BS26" s="302"/>
      <c r="BT26" s="302"/>
      <c r="BU26" s="302"/>
      <c r="BV26" s="302"/>
      <c r="BW26" s="302"/>
      <c r="BX26" s="302"/>
    </row>
    <row r="27">
      <c r="A27" s="292" t="s">
        <v>728</v>
      </c>
      <c r="B27" s="292">
        <v>26.0</v>
      </c>
      <c r="C27" s="292">
        <f t="shared" si="15"/>
        <v>2</v>
      </c>
      <c r="D27" s="293" t="str">
        <f t="shared" si="1"/>
        <v>Parcel Data</v>
      </c>
      <c r="E27" s="46" t="str">
        <f t="shared" si="2"/>
        <v>prcl.mdb.BldgRes.BsmtType</v>
      </c>
      <c r="F27" s="46" t="s">
        <v>306</v>
      </c>
      <c r="G27" s="46" t="s">
        <v>529</v>
      </c>
      <c r="H27" s="294">
        <v>6.0</v>
      </c>
      <c r="I27" s="294" t="s">
        <v>825</v>
      </c>
      <c r="J27" s="295" t="s">
        <v>740</v>
      </c>
      <c r="K27" s="296">
        <v>1.0</v>
      </c>
      <c r="L27" s="297" t="b">
        <v>0</v>
      </c>
      <c r="M27" s="294" t="s">
        <v>802</v>
      </c>
      <c r="N27" s="294"/>
      <c r="O27" s="296"/>
      <c r="P27" s="296"/>
      <c r="Q27" s="298" t="str">
        <f t="shared" si="3"/>
        <v>BldgRes</v>
      </c>
      <c r="R27" s="298" t="str">
        <f t="shared" si="19"/>
        <v>BsmtType</v>
      </c>
      <c r="S27" s="298" t="str">
        <f t="array" ref="S27">iferror(index('Type Mapping'!$A$2:$D$21,match(J27,'Type Mapping'!$B$2:$B$21,0),3),"type mismatch")</f>
        <v>VARCHAR</v>
      </c>
      <c r="T27" s="298"/>
      <c r="U27" s="298"/>
      <c r="V27" s="298"/>
      <c r="W27" s="51" t="b">
        <v>1</v>
      </c>
      <c r="X27" s="51"/>
      <c r="Y27" s="309"/>
      <c r="Z27" s="309"/>
      <c r="AA27" s="311" t="s">
        <v>648</v>
      </c>
      <c r="AB27" s="53" t="str">
        <f t="shared" si="5"/>
        <v>building_history</v>
      </c>
      <c r="AC27" s="53" t="s">
        <v>827</v>
      </c>
      <c r="AD27" s="53" t="str">
        <f t="shared" si="6"/>
        <v>building.basement_type_ID</v>
      </c>
      <c r="AE27" s="299">
        <f>countif(NEW_REDB_table.field,AD27)</f>
        <v>0</v>
      </c>
      <c r="AF27" s="299" t="str">
        <f t="shared" si="7"/>
        <v>Check...</v>
      </c>
      <c r="AG27" s="53"/>
      <c r="AH27" s="299" t="b">
        <v>0</v>
      </c>
      <c r="AI27" s="299" t="b">
        <v>0</v>
      </c>
      <c r="AJ27" s="308" t="str">
        <f t="array" ref="AJ27">iferror(index('Type Mapping'!$A$2:$D$21,match(J27,'Type Mapping'!$B$2:$B$21,0),4),"type mismatch")</f>
        <v>INT</v>
      </c>
      <c r="AK27" s="53" t="s">
        <v>736</v>
      </c>
      <c r="AL27" s="53"/>
      <c r="AM27" s="53"/>
      <c r="AN27" s="300" t="b">
        <v>1</v>
      </c>
      <c r="AO27" s="300" t="b">
        <v>0</v>
      </c>
      <c r="AP27" s="300" t="b">
        <v>0</v>
      </c>
      <c r="AQ27" s="300" t="b">
        <v>0</v>
      </c>
      <c r="AR27" s="300"/>
      <c r="AS27" s="300"/>
      <c r="AT27" s="302"/>
      <c r="AU27" s="302"/>
      <c r="AV27" s="303" t="b">
        <v>1</v>
      </c>
      <c r="AW27" s="304" t="str">
        <f t="shared" si="9"/>
        <v>false</v>
      </c>
      <c r="AX27" s="305" t="str">
        <f t="shared" si="17"/>
        <v>&lt;column comment="" default="" key="false" label="BsmtType" length="255" nullable="true" originalDbColumnName="BsmtType" originalLength="-1" pattern="" precision="-1" talendType="id_String" type=""/&gt;</v>
      </c>
      <c r="AY27" s="306"/>
      <c r="AZ27" s="305" t="str">
        <f t="shared" si="10"/>
        <v>&lt;column comment="" default="" key="false" label="BsmtType" length="255" nullable="true" originalDbColumnName="BsmtType" originalLength="-1" pattern="" precision="-1" talendType="id_String" type=""/&gt;</v>
      </c>
      <c r="BA27" s="306"/>
      <c r="BB27" s="302"/>
      <c r="BC27" s="303" t="b">
        <f t="shared" si="11"/>
        <v>1</v>
      </c>
      <c r="BD27" s="304"/>
      <c r="BE27" s="304" t="str">
        <f t="shared" si="12"/>
        <v>false</v>
      </c>
      <c r="BF27" s="307"/>
      <c r="BG27" s="305"/>
      <c r="BH27" s="305"/>
      <c r="BI27" s="305"/>
      <c r="BJ27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27" s="306"/>
      <c r="BL27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27" s="306"/>
      <c r="BN27" s="302"/>
      <c r="BO27" s="302"/>
      <c r="BP27" s="302"/>
      <c r="BQ27" s="302"/>
      <c r="BR27" s="302"/>
      <c r="BS27" s="302"/>
      <c r="BT27" s="302"/>
      <c r="BU27" s="302"/>
      <c r="BV27" s="302"/>
      <c r="BW27" s="302"/>
      <c r="BX27" s="302"/>
    </row>
    <row r="28">
      <c r="A28" s="292" t="s">
        <v>728</v>
      </c>
      <c r="B28" s="292">
        <v>27.0</v>
      </c>
      <c r="C28" s="292">
        <f t="shared" si="15"/>
        <v>2</v>
      </c>
      <c r="D28" s="293" t="str">
        <f t="shared" si="1"/>
        <v>Parcel Data</v>
      </c>
      <c r="E28" s="46" t="str">
        <f t="shared" si="2"/>
        <v>prcl.mdb.BldgRes.BsmtFinishType</v>
      </c>
      <c r="F28" s="46" t="s">
        <v>306</v>
      </c>
      <c r="G28" s="46" t="s">
        <v>529</v>
      </c>
      <c r="H28" s="294">
        <v>7.0</v>
      </c>
      <c r="I28" s="294" t="s">
        <v>830</v>
      </c>
      <c r="J28" s="295" t="s">
        <v>740</v>
      </c>
      <c r="K28" s="296">
        <v>1.0</v>
      </c>
      <c r="L28" s="297" t="b">
        <v>0</v>
      </c>
      <c r="M28" s="294" t="s">
        <v>802</v>
      </c>
      <c r="N28" s="294"/>
      <c r="O28" s="296"/>
      <c r="P28" s="296"/>
      <c r="Q28" s="298" t="str">
        <f t="shared" si="3"/>
        <v>BldgRes</v>
      </c>
      <c r="R28" s="298" t="str">
        <f t="shared" si="19"/>
        <v>BsmtFinishType</v>
      </c>
      <c r="S28" s="298" t="str">
        <f t="array" ref="S28">iferror(index('Type Mapping'!$A$2:$D$21,match(J28,'Type Mapping'!$B$2:$B$21,0),3),"type mismatch")</f>
        <v>VARCHAR</v>
      </c>
      <c r="T28" s="298"/>
      <c r="U28" s="298"/>
      <c r="V28" s="298"/>
      <c r="W28" s="51" t="b">
        <v>1</v>
      </c>
      <c r="X28" s="51"/>
      <c r="Y28" s="309"/>
      <c r="Z28" s="309"/>
      <c r="AA28" s="311" t="s">
        <v>648</v>
      </c>
      <c r="AB28" s="53" t="str">
        <f t="shared" si="5"/>
        <v>building_history</v>
      </c>
      <c r="AC28" s="53" t="s">
        <v>832</v>
      </c>
      <c r="AD28" s="53" t="str">
        <f t="shared" si="6"/>
        <v>building.basement_finish_type_ID</v>
      </c>
      <c r="AE28" s="299">
        <f>countif(NEW_REDB_table.field,AD28)</f>
        <v>0</v>
      </c>
      <c r="AF28" s="299" t="str">
        <f t="shared" si="7"/>
        <v>Check...</v>
      </c>
      <c r="AG28" s="53"/>
      <c r="AH28" s="299" t="b">
        <v>0</v>
      </c>
      <c r="AI28" s="299" t="b">
        <v>0</v>
      </c>
      <c r="AJ28" s="308" t="str">
        <f t="array" ref="AJ28">iferror(index('Type Mapping'!$A$2:$D$21,match(J28,'Type Mapping'!$B$2:$B$21,0),4),"type mismatch")</f>
        <v>INT</v>
      </c>
      <c r="AK28" s="53" t="s">
        <v>736</v>
      </c>
      <c r="AL28" s="53"/>
      <c r="AM28" s="53"/>
      <c r="AN28" s="300" t="b">
        <v>1</v>
      </c>
      <c r="AO28" s="300" t="b">
        <v>0</v>
      </c>
      <c r="AP28" s="300" t="b">
        <v>0</v>
      </c>
      <c r="AQ28" s="300" t="b">
        <v>0</v>
      </c>
      <c r="AR28" s="300"/>
      <c r="AS28" s="300"/>
      <c r="AT28" s="302"/>
      <c r="AU28" s="302"/>
      <c r="AV28" s="303" t="b">
        <v>1</v>
      </c>
      <c r="AW28" s="304" t="str">
        <f t="shared" si="9"/>
        <v>false</v>
      </c>
      <c r="AX28" s="305" t="str">
        <f t="shared" si="17"/>
        <v>&lt;column comment="" default="" key="false" label="BsmtFinishType" length="255" nullable="true" originalDbColumnName="BsmtFinishType" originalLength="-1" pattern="" precision="-1" talendType="id_String" type=""/&gt;</v>
      </c>
      <c r="AY28" s="306"/>
      <c r="AZ28" s="305" t="str">
        <f t="shared" si="10"/>
        <v>&lt;column comment="" default="" key="false" label="BsmtFinishType" length="255" nullable="true" originalDbColumnName="BsmtFinishType" originalLength="-1" pattern="" precision="-1" talendType="id_String" type=""/&gt;</v>
      </c>
      <c r="BA28" s="306"/>
      <c r="BB28" s="302"/>
      <c r="BC28" s="303" t="b">
        <f t="shared" si="11"/>
        <v>1</v>
      </c>
      <c r="BD28" s="304"/>
      <c r="BE28" s="304" t="str">
        <f t="shared" si="12"/>
        <v>false</v>
      </c>
      <c r="BF28" s="307"/>
      <c r="BG28" s="305"/>
      <c r="BH28" s="305"/>
      <c r="BI28" s="305"/>
      <c r="BJ28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28" s="306"/>
      <c r="BL28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28" s="306"/>
      <c r="BN28" s="302"/>
      <c r="BO28" s="302"/>
      <c r="BP28" s="302"/>
      <c r="BQ28" s="302"/>
      <c r="BR28" s="302"/>
      <c r="BS28" s="302"/>
      <c r="BT28" s="302"/>
      <c r="BU28" s="302"/>
      <c r="BV28" s="302"/>
      <c r="BW28" s="302"/>
      <c r="BX28" s="302"/>
    </row>
    <row r="29">
      <c r="A29" s="292" t="s">
        <v>728</v>
      </c>
      <c r="B29" s="292">
        <v>28.0</v>
      </c>
      <c r="C29" s="292">
        <f t="shared" si="15"/>
        <v>2</v>
      </c>
      <c r="D29" s="293" t="str">
        <f t="shared" si="1"/>
        <v>Parcel Data</v>
      </c>
      <c r="E29" s="46" t="str">
        <f t="shared" si="2"/>
        <v>prcl.mdb.BldgRes.BsmtAreaFinished</v>
      </c>
      <c r="F29" s="46" t="s">
        <v>306</v>
      </c>
      <c r="G29" s="46" t="s">
        <v>529</v>
      </c>
      <c r="H29" s="294">
        <v>8.0</v>
      </c>
      <c r="I29" s="294" t="s">
        <v>835</v>
      </c>
      <c r="J29" s="295" t="s">
        <v>738</v>
      </c>
      <c r="K29" s="296">
        <v>4.0</v>
      </c>
      <c r="L29" s="297" t="b">
        <v>0</v>
      </c>
      <c r="M29" s="294" t="s">
        <v>802</v>
      </c>
      <c r="N29" s="294"/>
      <c r="O29" s="296"/>
      <c r="P29" s="296"/>
      <c r="Q29" s="298" t="str">
        <f t="shared" si="3"/>
        <v>BldgRes</v>
      </c>
      <c r="R29" s="298" t="str">
        <f t="shared" si="19"/>
        <v>BsmtAreaFinished</v>
      </c>
      <c r="S29" s="298" t="str">
        <f t="array" ref="S29">iferror(index('Type Mapping'!$A$2:$D$21,match(J29,'Type Mapping'!$B$2:$B$21,0),3),"type mismatch")</f>
        <v>VARCHAR</v>
      </c>
      <c r="T29" s="298"/>
      <c r="U29" s="298"/>
      <c r="V29" s="298"/>
      <c r="W29" s="51" t="b">
        <v>1</v>
      </c>
      <c r="X29" s="51"/>
      <c r="Y29" s="309"/>
      <c r="Z29" s="309"/>
      <c r="AA29" s="311" t="s">
        <v>648</v>
      </c>
      <c r="AB29" s="53" t="str">
        <f t="shared" si="5"/>
        <v>building_history</v>
      </c>
      <c r="AC29" s="53" t="s">
        <v>837</v>
      </c>
      <c r="AD29" s="53" t="str">
        <f t="shared" si="6"/>
        <v>building.basement_area_finished</v>
      </c>
      <c r="AE29" s="299">
        <f>countif(NEW_REDB_table.field,AD29)</f>
        <v>0</v>
      </c>
      <c r="AF29" s="299" t="str">
        <f t="shared" si="7"/>
        <v>Check...</v>
      </c>
      <c r="AG29" s="53"/>
      <c r="AH29" s="299" t="b">
        <v>0</v>
      </c>
      <c r="AI29" s="299" t="b">
        <v>0</v>
      </c>
      <c r="AJ29" s="308" t="str">
        <f t="array" ref="AJ29">iferror(index('Type Mapping'!$A$2:$D$21,match(J29,'Type Mapping'!$B$2:$B$21,0),4),"type mismatch")</f>
        <v>INT</v>
      </c>
      <c r="AK29" s="308"/>
      <c r="AL29" s="308"/>
      <c r="AM29" s="308"/>
      <c r="AN29" s="300" t="b">
        <v>1</v>
      </c>
      <c r="AO29" s="300" t="b">
        <v>0</v>
      </c>
      <c r="AP29" s="300" t="b">
        <v>0</v>
      </c>
      <c r="AQ29" s="300" t="b">
        <v>0</v>
      </c>
      <c r="AR29" s="300"/>
      <c r="AS29" s="300"/>
      <c r="AT29" s="301" t="s">
        <v>839</v>
      </c>
      <c r="AU29" s="302"/>
      <c r="AV29" s="303" t="b">
        <v>1</v>
      </c>
      <c r="AW29" s="304" t="str">
        <f t="shared" si="9"/>
        <v>false</v>
      </c>
      <c r="AX29" s="305" t="str">
        <f t="shared" si="17"/>
        <v>&lt;column comment="" default="" key="false" label="BsmtAreaFinished" length="255" nullable="true" originalDbColumnName="BsmtAreaFinished" originalLength="-1" pattern="" precision="-1" talendType="id_String" type=""/&gt;</v>
      </c>
      <c r="AY29" s="306"/>
      <c r="AZ29" s="305" t="str">
        <f t="shared" si="10"/>
        <v>&lt;column comment="" default="" key="false" label="BsmtAreaFinished" length="255" nullable="true" originalDbColumnName="BsmtAreaFinished" originalLength="-1" pattern="" precision="-1" talendType="id_String" type=""/&gt;</v>
      </c>
      <c r="BA29" s="306"/>
      <c r="BB29" s="302"/>
      <c r="BC29" s="303" t="b">
        <f t="shared" si="11"/>
        <v>1</v>
      </c>
      <c r="BD29" s="304"/>
      <c r="BE29" s="304" t="str">
        <f t="shared" si="12"/>
        <v>false</v>
      </c>
      <c r="BF29" s="307"/>
      <c r="BG29" s="305"/>
      <c r="BH29" s="305"/>
      <c r="BI29" s="305"/>
      <c r="BJ29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29" s="306"/>
      <c r="BL29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29" s="306"/>
      <c r="BN29" s="302"/>
      <c r="BO29" s="302"/>
      <c r="BP29" s="302"/>
      <c r="BQ29" s="302"/>
      <c r="BR29" s="302"/>
      <c r="BS29" s="302"/>
      <c r="BT29" s="302"/>
      <c r="BU29" s="302"/>
      <c r="BV29" s="302"/>
      <c r="BW29" s="302"/>
      <c r="BX29" s="302"/>
    </row>
    <row r="30">
      <c r="A30" s="292" t="s">
        <v>728</v>
      </c>
      <c r="B30" s="292">
        <v>29.0</v>
      </c>
      <c r="C30" s="292">
        <f t="shared" si="15"/>
        <v>2</v>
      </c>
      <c r="D30" s="293" t="str">
        <f t="shared" si="1"/>
        <v>Parcel Data</v>
      </c>
      <c r="E30" s="46" t="str">
        <f t="shared" si="2"/>
        <v>prcl.mdb.BldgRes.BsmtAreaPartial</v>
      </c>
      <c r="F30" s="46" t="s">
        <v>306</v>
      </c>
      <c r="G30" s="46" t="s">
        <v>529</v>
      </c>
      <c r="H30" s="294">
        <v>9.0</v>
      </c>
      <c r="I30" s="294" t="s">
        <v>840</v>
      </c>
      <c r="J30" s="295" t="s">
        <v>738</v>
      </c>
      <c r="K30" s="296">
        <v>4.0</v>
      </c>
      <c r="L30" s="297" t="b">
        <v>0</v>
      </c>
      <c r="M30" s="294" t="s">
        <v>802</v>
      </c>
      <c r="N30" s="294"/>
      <c r="O30" s="296"/>
      <c r="P30" s="296"/>
      <c r="Q30" s="298" t="str">
        <f t="shared" si="3"/>
        <v>BldgRes</v>
      </c>
      <c r="R30" s="298" t="str">
        <f t="shared" si="19"/>
        <v>BsmtAreaPartial</v>
      </c>
      <c r="S30" s="298" t="str">
        <f t="array" ref="S30">iferror(index('Type Mapping'!$A$2:$D$21,match(J30,'Type Mapping'!$B$2:$B$21,0),3),"type mismatch")</f>
        <v>VARCHAR</v>
      </c>
      <c r="T30" s="298"/>
      <c r="U30" s="298"/>
      <c r="V30" s="298"/>
      <c r="W30" s="51" t="b">
        <v>1</v>
      </c>
      <c r="X30" s="51"/>
      <c r="Y30" s="309"/>
      <c r="Z30" s="309"/>
      <c r="AA30" s="311" t="s">
        <v>648</v>
      </c>
      <c r="AB30" s="53" t="str">
        <f t="shared" si="5"/>
        <v>building_history</v>
      </c>
      <c r="AC30" s="53" t="s">
        <v>841</v>
      </c>
      <c r="AD30" s="53" t="str">
        <f t="shared" si="6"/>
        <v>building.basement_area_partial</v>
      </c>
      <c r="AE30" s="299">
        <f>countif(NEW_REDB_table.field,AD30)</f>
        <v>0</v>
      </c>
      <c r="AF30" s="299" t="str">
        <f t="shared" si="7"/>
        <v>Check...</v>
      </c>
      <c r="AG30" s="53"/>
      <c r="AH30" s="299" t="b">
        <v>0</v>
      </c>
      <c r="AI30" s="299" t="b">
        <v>0</v>
      </c>
      <c r="AJ30" s="308" t="str">
        <f t="array" ref="AJ30">iferror(index('Type Mapping'!$A$2:$D$21,match(J30,'Type Mapping'!$B$2:$B$21,0),4),"type mismatch")</f>
        <v>INT</v>
      </c>
      <c r="AK30" s="308"/>
      <c r="AL30" s="308"/>
      <c r="AM30" s="308"/>
      <c r="AN30" s="300" t="b">
        <v>1</v>
      </c>
      <c r="AO30" s="300" t="b">
        <v>0</v>
      </c>
      <c r="AP30" s="300" t="b">
        <v>0</v>
      </c>
      <c r="AQ30" s="300" t="b">
        <v>0</v>
      </c>
      <c r="AR30" s="300"/>
      <c r="AS30" s="300"/>
      <c r="AT30" s="301" t="s">
        <v>839</v>
      </c>
      <c r="AU30" s="302"/>
      <c r="AV30" s="303" t="b">
        <v>1</v>
      </c>
      <c r="AW30" s="304" t="str">
        <f t="shared" si="9"/>
        <v>false</v>
      </c>
      <c r="AX30" s="305" t="str">
        <f t="shared" si="17"/>
        <v>&lt;column comment="" default="" key="false" label="BsmtAreaPartial" length="255" nullable="true" originalDbColumnName="BsmtAreaPartial" originalLength="-1" pattern="" precision="-1" talendType="id_String" type=""/&gt;</v>
      </c>
      <c r="AY30" s="306"/>
      <c r="AZ30" s="305" t="str">
        <f t="shared" si="10"/>
        <v>&lt;column comment="" default="" key="false" label="BsmtAreaPartial" length="255" nullable="true" originalDbColumnName="BsmtAreaPartial" originalLength="-1" pattern="" precision="-1" talendType="id_String" type=""/&gt;</v>
      </c>
      <c r="BA30" s="306"/>
      <c r="BB30" s="302"/>
      <c r="BC30" s="303" t="b">
        <f t="shared" si="11"/>
        <v>1</v>
      </c>
      <c r="BD30" s="304"/>
      <c r="BE30" s="304" t="str">
        <f t="shared" si="12"/>
        <v>false</v>
      </c>
      <c r="BF30" s="307"/>
      <c r="BG30" s="305"/>
      <c r="BH30" s="305"/>
      <c r="BI30" s="305"/>
      <c r="BJ30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0" s="306"/>
      <c r="BL30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0" s="306"/>
      <c r="BN30" s="302"/>
      <c r="BO30" s="302"/>
      <c r="BP30" s="302"/>
      <c r="BQ30" s="302"/>
      <c r="BR30" s="302"/>
      <c r="BS30" s="302"/>
      <c r="BT30" s="302"/>
      <c r="BU30" s="302"/>
      <c r="BV30" s="302"/>
      <c r="BW30" s="302"/>
      <c r="BX30" s="302"/>
    </row>
    <row r="31">
      <c r="A31" s="292" t="s">
        <v>728</v>
      </c>
      <c r="B31" s="292">
        <v>30.0</v>
      </c>
      <c r="C31" s="292">
        <f t="shared" si="15"/>
        <v>2</v>
      </c>
      <c r="D31" s="293" t="str">
        <f t="shared" si="1"/>
        <v>Parcel Data</v>
      </c>
      <c r="E31" s="46" t="str">
        <f t="shared" si="2"/>
        <v>prcl.mdb.BldgRes.ResExtWallType</v>
      </c>
      <c r="F31" s="46" t="s">
        <v>306</v>
      </c>
      <c r="G31" s="46" t="s">
        <v>529</v>
      </c>
      <c r="H31" s="294">
        <v>10.0</v>
      </c>
      <c r="I31" s="294" t="s">
        <v>843</v>
      </c>
      <c r="J31" s="295" t="s">
        <v>740</v>
      </c>
      <c r="K31" s="296">
        <v>1.0</v>
      </c>
      <c r="L31" s="297" t="b">
        <v>0</v>
      </c>
      <c r="M31" s="294" t="s">
        <v>802</v>
      </c>
      <c r="N31" s="294"/>
      <c r="O31" s="296"/>
      <c r="P31" s="296"/>
      <c r="Q31" s="298" t="str">
        <f t="shared" si="3"/>
        <v>BldgRes</v>
      </c>
      <c r="R31" s="298" t="str">
        <f t="shared" si="19"/>
        <v>ResExtWallType</v>
      </c>
      <c r="S31" s="298" t="str">
        <f t="array" ref="S31">iferror(index('Type Mapping'!$A$2:$D$21,match(J31,'Type Mapping'!$B$2:$B$21,0),3),"type mismatch")</f>
        <v>VARCHAR</v>
      </c>
      <c r="T31" s="298"/>
      <c r="U31" s="298"/>
      <c r="V31" s="298"/>
      <c r="W31" s="51" t="b">
        <v>1</v>
      </c>
      <c r="X31" s="51"/>
      <c r="Y31" s="51"/>
      <c r="Z31" s="51" t="s">
        <v>807</v>
      </c>
      <c r="AA31" s="311" t="s">
        <v>648</v>
      </c>
      <c r="AB31" s="53" t="str">
        <f t="shared" si="5"/>
        <v>building_history</v>
      </c>
      <c r="AC31" s="53" t="s">
        <v>754</v>
      </c>
      <c r="AD31" s="53" t="str">
        <f t="shared" si="6"/>
        <v>building.ext_wall_type_ID</v>
      </c>
      <c r="AE31" s="299">
        <f>countif(NEW_REDB_table.field,AD31)</f>
        <v>1</v>
      </c>
      <c r="AF31" s="299" t="str">
        <f t="shared" si="7"/>
        <v>YAY!!</v>
      </c>
      <c r="AG31" s="53" t="s">
        <v>755</v>
      </c>
      <c r="AH31" s="299" t="b">
        <v>0</v>
      </c>
      <c r="AI31" s="299" t="b">
        <v>0</v>
      </c>
      <c r="AJ31" s="308" t="str">
        <f t="array" ref="AJ31">iferror(index('Type Mapping'!$A$2:$D$21,match(J31,'Type Mapping'!$B$2:$B$21,0),4),"type mismatch")</f>
        <v>INT</v>
      </c>
      <c r="AK31" s="53" t="s">
        <v>736</v>
      </c>
      <c r="AL31" s="53"/>
      <c r="AM31" s="53"/>
      <c r="AN31" s="300" t="b">
        <v>0</v>
      </c>
      <c r="AO31" s="300" t="b">
        <v>0</v>
      </c>
      <c r="AP31" s="300" t="b">
        <v>0</v>
      </c>
      <c r="AQ31" s="300" t="b">
        <v>0</v>
      </c>
      <c r="AR31" s="300"/>
      <c r="AS31" s="300"/>
      <c r="AT31" s="301" t="s">
        <v>845</v>
      </c>
      <c r="AU31" s="302"/>
      <c r="AV31" s="303" t="b">
        <v>1</v>
      </c>
      <c r="AW31" s="304" t="str">
        <f t="shared" si="9"/>
        <v>false</v>
      </c>
      <c r="AX31" s="305" t="str">
        <f t="shared" si="17"/>
        <v>&lt;column comment="" default="" key="false" label="ResExtWallType" length="255" nullable="true" originalDbColumnName="ResExtWallType" originalLength="-1" pattern="" precision="-1" talendType="id_String" type=""/&gt;</v>
      </c>
      <c r="AY31" s="306"/>
      <c r="AZ31" s="305" t="str">
        <f t="shared" si="10"/>
        <v>&lt;column comment="" default="" key="false" label="ResExtWallType" length="255" nullable="true" originalDbColumnName="ResExtWallType" originalLength="-1" pattern="" precision="-1" talendType="id_String" type=""/&gt;</v>
      </c>
      <c r="BA31" s="306"/>
      <c r="BB31" s="302"/>
      <c r="BC31" s="303" t="b">
        <f t="shared" si="11"/>
        <v>1</v>
      </c>
      <c r="BD31" s="304"/>
      <c r="BE31" s="304" t="str">
        <f t="shared" si="12"/>
        <v>false</v>
      </c>
      <c r="BF31" s="307"/>
      <c r="BG31" s="305"/>
      <c r="BH31" s="305"/>
      <c r="BI31" s="305"/>
      <c r="BJ31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1" s="306"/>
      <c r="BL31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1" s="306"/>
      <c r="BN31" s="302"/>
      <c r="BO31" s="302"/>
      <c r="BP31" s="302"/>
      <c r="BQ31" s="302"/>
      <c r="BR31" s="302"/>
      <c r="BS31" s="302"/>
      <c r="BT31" s="302"/>
      <c r="BU31" s="302"/>
      <c r="BV31" s="302"/>
      <c r="BW31" s="302"/>
      <c r="BX31" s="302"/>
    </row>
    <row r="32">
      <c r="A32" s="292" t="s">
        <v>728</v>
      </c>
      <c r="B32" s="292">
        <v>31.0</v>
      </c>
      <c r="C32" s="292">
        <f t="shared" si="15"/>
        <v>2</v>
      </c>
      <c r="D32" s="293" t="str">
        <f t="shared" si="1"/>
        <v>Parcel Data</v>
      </c>
      <c r="E32" s="46" t="str">
        <f t="shared" si="2"/>
        <v>prcl.mdb.BldgRes.LivingAreaTotal</v>
      </c>
      <c r="F32" s="46" t="s">
        <v>306</v>
      </c>
      <c r="G32" s="46" t="s">
        <v>529</v>
      </c>
      <c r="H32" s="294">
        <v>11.0</v>
      </c>
      <c r="I32" s="294" t="s">
        <v>846</v>
      </c>
      <c r="J32" s="295" t="s">
        <v>738</v>
      </c>
      <c r="K32" s="296">
        <v>4.0</v>
      </c>
      <c r="L32" s="297" t="b">
        <v>0</v>
      </c>
      <c r="M32" s="294" t="s">
        <v>802</v>
      </c>
      <c r="N32" s="294"/>
      <c r="O32" s="296"/>
      <c r="P32" s="296"/>
      <c r="Q32" s="298" t="str">
        <f t="shared" si="3"/>
        <v>BldgRes</v>
      </c>
      <c r="R32" s="298" t="str">
        <f t="shared" si="19"/>
        <v>LivingAreaTotal</v>
      </c>
      <c r="S32" s="298" t="str">
        <f t="array" ref="S32">iferror(index('Type Mapping'!$A$2:$D$21,match(J32,'Type Mapping'!$B$2:$B$21,0),3),"type mismatch")</f>
        <v>VARCHAR</v>
      </c>
      <c r="T32" s="298"/>
      <c r="U32" s="298"/>
      <c r="V32" s="298"/>
      <c r="W32" s="51" t="b">
        <v>1</v>
      </c>
      <c r="X32" s="51"/>
      <c r="Y32" s="309"/>
      <c r="Z32" s="309"/>
      <c r="AA32" s="311" t="s">
        <v>648</v>
      </c>
      <c r="AB32" s="53" t="str">
        <f t="shared" si="5"/>
        <v>building_history</v>
      </c>
      <c r="AC32" s="308" t="str">
        <f t="array" ref="AC32">iferror(index('StoT Mapping (Depreciated)'!$D$2:$L$976,match(E32,'StoT Mapping (Depreciated)'!$D$2:$D$976,0),9),"**FIELD MISSING**")</f>
        <v>LivingAreaTotal</v>
      </c>
      <c r="AD32" s="53" t="str">
        <f t="shared" si="6"/>
        <v>building.LivingAreaTotal</v>
      </c>
      <c r="AE32" s="299">
        <f>countif(NEW_REDB_table.field,AD32)</f>
        <v>0</v>
      </c>
      <c r="AF32" s="299" t="str">
        <f t="shared" si="7"/>
        <v>Check...</v>
      </c>
      <c r="AG32" s="308"/>
      <c r="AH32" s="317" t="b">
        <v>0</v>
      </c>
      <c r="AI32" s="317" t="b">
        <v>0</v>
      </c>
      <c r="AJ32" s="308" t="str">
        <f t="array" ref="AJ32">iferror(index('Type Mapping'!$A$2:$D$21,match(J32,'Type Mapping'!$B$2:$B$21,0),4),"type mismatch")</f>
        <v>INT</v>
      </c>
      <c r="AK32" s="308"/>
      <c r="AL32" s="308"/>
      <c r="AM32" s="308"/>
      <c r="AN32" s="300" t="b">
        <v>1</v>
      </c>
      <c r="AO32" s="300" t="b">
        <v>0</v>
      </c>
      <c r="AP32" s="300" t="b">
        <v>0</v>
      </c>
      <c r="AQ32" s="300" t="b">
        <v>0</v>
      </c>
      <c r="AR32" s="300"/>
      <c r="AS32" s="300"/>
      <c r="AT32" s="310" t="s">
        <v>849</v>
      </c>
      <c r="AU32" s="302"/>
      <c r="AV32" s="303" t="b">
        <v>1</v>
      </c>
      <c r="AW32" s="304" t="str">
        <f t="shared" si="9"/>
        <v>false</v>
      </c>
      <c r="AX32" s="305" t="str">
        <f t="shared" si="17"/>
        <v>&lt;column comment="" default="" key="false" label="LivingAreaTotal" length="255" nullable="true" originalDbColumnName="LivingAreaTotal" originalLength="-1" pattern="" precision="-1" talendType="id_String" type=""/&gt;</v>
      </c>
      <c r="AY32" s="306"/>
      <c r="AZ32" s="305" t="str">
        <f t="shared" si="10"/>
        <v>&lt;column comment="" default="" key="false" label="LivingAreaTotal" length="255" nullable="true" originalDbColumnName="LivingAreaTotal" originalLength="-1" pattern="" precision="-1" talendType="id_String" type=""/&gt;</v>
      </c>
      <c r="BA32" s="306"/>
      <c r="BB32" s="302"/>
      <c r="BC32" s="303" t="b">
        <f t="shared" si="11"/>
        <v>1</v>
      </c>
      <c r="BD32" s="304"/>
      <c r="BE32" s="304" t="str">
        <f t="shared" si="12"/>
        <v>false</v>
      </c>
      <c r="BF32" s="307"/>
      <c r="BG32" s="305"/>
      <c r="BH32" s="305"/>
      <c r="BI32" s="305"/>
      <c r="BJ32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2" s="306"/>
      <c r="BL32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2" s="306"/>
      <c r="BN32" s="302"/>
      <c r="BO32" s="302"/>
      <c r="BP32" s="302"/>
      <c r="BQ32" s="302"/>
      <c r="BR32" s="302"/>
      <c r="BS32" s="302"/>
      <c r="BT32" s="302"/>
      <c r="BU32" s="302"/>
      <c r="BV32" s="302"/>
      <c r="BW32" s="302"/>
      <c r="BX32" s="302"/>
    </row>
    <row r="33">
      <c r="A33" s="292" t="s">
        <v>728</v>
      </c>
      <c r="B33" s="292">
        <v>32.0</v>
      </c>
      <c r="C33" s="292">
        <f t="shared" si="15"/>
        <v>2</v>
      </c>
      <c r="D33" s="293" t="str">
        <f t="shared" si="1"/>
        <v>Parcel Data</v>
      </c>
      <c r="E33" s="46" t="str">
        <f t="shared" si="2"/>
        <v>prcl.mdb.BldgRes.LivingAreaAtGrade</v>
      </c>
      <c r="F33" s="46" t="s">
        <v>306</v>
      </c>
      <c r="G33" s="46" t="s">
        <v>529</v>
      </c>
      <c r="H33" s="294">
        <v>12.0</v>
      </c>
      <c r="I33" s="294" t="s">
        <v>851</v>
      </c>
      <c r="J33" s="295" t="s">
        <v>738</v>
      </c>
      <c r="K33" s="296">
        <v>4.0</v>
      </c>
      <c r="L33" s="297" t="b">
        <v>0</v>
      </c>
      <c r="M33" s="294" t="s">
        <v>802</v>
      </c>
      <c r="N33" s="294"/>
      <c r="O33" s="296"/>
      <c r="P33" s="296"/>
      <c r="Q33" s="298" t="str">
        <f t="shared" si="3"/>
        <v>BldgRes</v>
      </c>
      <c r="R33" s="298" t="str">
        <f t="shared" si="19"/>
        <v>LivingAreaAtGrade</v>
      </c>
      <c r="S33" s="298" t="str">
        <f t="array" ref="S33">iferror(index('Type Mapping'!$A$2:$D$21,match(J33,'Type Mapping'!$B$2:$B$21,0),3),"type mismatch")</f>
        <v>VARCHAR</v>
      </c>
      <c r="T33" s="298"/>
      <c r="U33" s="298"/>
      <c r="V33" s="298"/>
      <c r="W33" s="51" t="b">
        <v>1</v>
      </c>
      <c r="X33" s="51"/>
      <c r="Y33" s="309"/>
      <c r="Z33" s="309"/>
      <c r="AA33" s="311" t="s">
        <v>648</v>
      </c>
      <c r="AB33" s="53" t="str">
        <f t="shared" si="5"/>
        <v>building_history</v>
      </c>
      <c r="AC33" s="308" t="str">
        <f t="array" ref="AC33">iferror(index('StoT Mapping (Depreciated)'!$D$2:$L$976,match(E33,'StoT Mapping (Depreciated)'!$D$2:$D$976,0),9),"**FIELD MISSING**")</f>
        <v>LivingAreaAtGrade</v>
      </c>
      <c r="AD33" s="53" t="str">
        <f t="shared" si="6"/>
        <v>building.LivingAreaAtGrade</v>
      </c>
      <c r="AE33" s="299">
        <f>countif(NEW_REDB_table.field,AD33)</f>
        <v>0</v>
      </c>
      <c r="AF33" s="299" t="str">
        <f t="shared" si="7"/>
        <v>Check...</v>
      </c>
      <c r="AG33" s="308"/>
      <c r="AH33" s="317" t="b">
        <v>0</v>
      </c>
      <c r="AI33" s="317" t="b">
        <v>0</v>
      </c>
      <c r="AJ33" s="308" t="str">
        <f t="array" ref="AJ33">iferror(index('Type Mapping'!$A$2:$D$21,match(J33,'Type Mapping'!$B$2:$B$21,0),4),"type mismatch")</f>
        <v>INT</v>
      </c>
      <c r="AK33" s="308"/>
      <c r="AL33" s="308"/>
      <c r="AM33" s="308"/>
      <c r="AN33" s="300" t="b">
        <v>1</v>
      </c>
      <c r="AO33" s="300" t="b">
        <v>0</v>
      </c>
      <c r="AP33" s="300" t="b">
        <v>0</v>
      </c>
      <c r="AQ33" s="300" t="b">
        <v>0</v>
      </c>
      <c r="AR33" s="300"/>
      <c r="AS33" s="300"/>
      <c r="AT33" s="310" t="s">
        <v>849</v>
      </c>
      <c r="AU33" s="302"/>
      <c r="AV33" s="303" t="b">
        <v>1</v>
      </c>
      <c r="AW33" s="304" t="str">
        <f t="shared" si="9"/>
        <v>false</v>
      </c>
      <c r="AX33" s="305" t="str">
        <f t="shared" si="17"/>
        <v>&lt;column comment="" default="" key="false" label="LivingAreaAtGrade" length="255" nullable="true" originalDbColumnName="LivingAreaAtGrade" originalLength="-1" pattern="" precision="-1" talendType="id_String" type=""/&gt;</v>
      </c>
      <c r="AY33" s="306"/>
      <c r="AZ33" s="305" t="str">
        <f t="shared" si="10"/>
        <v>&lt;column comment="" default="" key="false" label="LivingAreaAtGrade" length="255" nullable="true" originalDbColumnName="LivingAreaAtGrade" originalLength="-1" pattern="" precision="-1" talendType="id_String" type=""/&gt;</v>
      </c>
      <c r="BA33" s="306"/>
      <c r="BB33" s="302"/>
      <c r="BC33" s="303" t="b">
        <f t="shared" si="11"/>
        <v>1</v>
      </c>
      <c r="BD33" s="304"/>
      <c r="BE33" s="304" t="str">
        <f t="shared" si="12"/>
        <v>false</v>
      </c>
      <c r="BF33" s="307"/>
      <c r="BG33" s="305"/>
      <c r="BH33" s="305"/>
      <c r="BI33" s="305"/>
      <c r="BJ33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3" s="306"/>
      <c r="BL33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3" s="306"/>
      <c r="BN33" s="302"/>
      <c r="BO33" s="302"/>
      <c r="BP33" s="302"/>
      <c r="BQ33" s="302"/>
      <c r="BR33" s="302"/>
      <c r="BS33" s="302"/>
      <c r="BT33" s="302"/>
      <c r="BU33" s="302"/>
      <c r="BV33" s="302"/>
      <c r="BW33" s="302"/>
      <c r="BX33" s="302"/>
    </row>
    <row r="34">
      <c r="A34" s="292" t="s">
        <v>728</v>
      </c>
      <c r="B34" s="292">
        <v>33.0</v>
      </c>
      <c r="C34" s="292">
        <f t="shared" si="15"/>
        <v>2</v>
      </c>
      <c r="D34" s="293" t="str">
        <f t="shared" si="1"/>
        <v>Parcel Data</v>
      </c>
      <c r="E34" s="46" t="str">
        <f t="shared" si="2"/>
        <v>prcl.mdb.BldgRes.LivingAreaUpDown</v>
      </c>
      <c r="F34" s="46" t="s">
        <v>306</v>
      </c>
      <c r="G34" s="46" t="s">
        <v>529</v>
      </c>
      <c r="H34" s="294">
        <v>13.0</v>
      </c>
      <c r="I34" s="294" t="s">
        <v>853</v>
      </c>
      <c r="J34" s="295" t="s">
        <v>738</v>
      </c>
      <c r="K34" s="296">
        <v>4.0</v>
      </c>
      <c r="L34" s="297" t="b">
        <v>0</v>
      </c>
      <c r="M34" s="294" t="s">
        <v>802</v>
      </c>
      <c r="N34" s="294"/>
      <c r="O34" s="296"/>
      <c r="P34" s="296"/>
      <c r="Q34" s="298" t="str">
        <f t="shared" si="3"/>
        <v>BldgRes</v>
      </c>
      <c r="R34" s="298" t="str">
        <f t="shared" si="19"/>
        <v>LivingAreaUpDown</v>
      </c>
      <c r="S34" s="298" t="str">
        <f t="array" ref="S34">iferror(index('Type Mapping'!$A$2:$D$21,match(J34,'Type Mapping'!$B$2:$B$21,0),3),"type mismatch")</f>
        <v>VARCHAR</v>
      </c>
      <c r="T34" s="298"/>
      <c r="U34" s="298"/>
      <c r="V34" s="298"/>
      <c r="W34" s="51" t="b">
        <v>1</v>
      </c>
      <c r="X34" s="51"/>
      <c r="Y34" s="309"/>
      <c r="Z34" s="309"/>
      <c r="AA34" s="311" t="s">
        <v>648</v>
      </c>
      <c r="AB34" s="53" t="str">
        <f t="shared" si="5"/>
        <v>building_history</v>
      </c>
      <c r="AC34" s="308" t="str">
        <f t="array" ref="AC34">iferror(index('StoT Mapping (Depreciated)'!$D$2:$L$976,match(E34,'StoT Mapping (Depreciated)'!$D$2:$D$976,0),9),"**FIELD MISSING**")</f>
        <v>LivingAreaUpDown</v>
      </c>
      <c r="AD34" s="53" t="str">
        <f t="shared" si="6"/>
        <v>building.LivingAreaUpDown</v>
      </c>
      <c r="AE34" s="299">
        <f>countif(NEW_REDB_table.field,AD34)</f>
        <v>0</v>
      </c>
      <c r="AF34" s="299" t="str">
        <f t="shared" si="7"/>
        <v>Check...</v>
      </c>
      <c r="AG34" s="308"/>
      <c r="AH34" s="317" t="b">
        <v>0</v>
      </c>
      <c r="AI34" s="317" t="b">
        <v>0</v>
      </c>
      <c r="AJ34" s="308" t="str">
        <f t="array" ref="AJ34">iferror(index('Type Mapping'!$A$2:$D$21,match(J34,'Type Mapping'!$B$2:$B$21,0),4),"type mismatch")</f>
        <v>INT</v>
      </c>
      <c r="AK34" s="308"/>
      <c r="AL34" s="308"/>
      <c r="AM34" s="308"/>
      <c r="AN34" s="300" t="b">
        <v>1</v>
      </c>
      <c r="AO34" s="300" t="b">
        <v>0</v>
      </c>
      <c r="AP34" s="300" t="b">
        <v>0</v>
      </c>
      <c r="AQ34" s="300" t="b">
        <v>0</v>
      </c>
      <c r="AR34" s="300"/>
      <c r="AS34" s="300"/>
      <c r="AT34" s="310" t="s">
        <v>849</v>
      </c>
      <c r="AU34" s="302"/>
      <c r="AV34" s="303" t="b">
        <v>1</v>
      </c>
      <c r="AW34" s="304" t="str">
        <f t="shared" si="9"/>
        <v>false</v>
      </c>
      <c r="AX34" s="305" t="str">
        <f t="shared" si="17"/>
        <v>&lt;column comment="" default="" key="false" label="LivingAreaUpDown" length="255" nullable="true" originalDbColumnName="LivingAreaUpDown" originalLength="-1" pattern="" precision="-1" talendType="id_String" type=""/&gt;</v>
      </c>
      <c r="AY34" s="306"/>
      <c r="AZ34" s="305" t="str">
        <f t="shared" si="10"/>
        <v>&lt;column comment="" default="" key="false" label="LivingAreaUpDown" length="255" nullable="true" originalDbColumnName="LivingAreaUpDown" originalLength="-1" pattern="" precision="-1" talendType="id_String" type=""/&gt;</v>
      </c>
      <c r="BA34" s="306"/>
      <c r="BB34" s="302"/>
      <c r="BC34" s="303" t="b">
        <f t="shared" si="11"/>
        <v>1</v>
      </c>
      <c r="BD34" s="304"/>
      <c r="BE34" s="304" t="str">
        <f t="shared" si="12"/>
        <v>false</v>
      </c>
      <c r="BF34" s="307"/>
      <c r="BG34" s="305"/>
      <c r="BH34" s="305"/>
      <c r="BI34" s="305"/>
      <c r="BJ34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4" s="306"/>
      <c r="BL34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4" s="306"/>
      <c r="BN34" s="302"/>
      <c r="BO34" s="302"/>
      <c r="BP34" s="302"/>
      <c r="BQ34" s="302"/>
      <c r="BR34" s="302"/>
      <c r="BS34" s="302"/>
      <c r="BT34" s="302"/>
      <c r="BU34" s="302"/>
      <c r="BV34" s="302"/>
      <c r="BW34" s="302"/>
      <c r="BX34" s="302"/>
    </row>
    <row r="35">
      <c r="A35" s="292" t="s">
        <v>728</v>
      </c>
      <c r="B35" s="292">
        <v>34.0</v>
      </c>
      <c r="C35" s="292">
        <f t="shared" si="15"/>
        <v>2</v>
      </c>
      <c r="D35" s="293" t="str">
        <f t="shared" si="1"/>
        <v>Parcel Data</v>
      </c>
      <c r="E35" s="46" t="str">
        <f t="shared" si="2"/>
        <v>prcl.mdb.BldgRes.RoomArea</v>
      </c>
      <c r="F35" s="46" t="s">
        <v>306</v>
      </c>
      <c r="G35" s="46" t="s">
        <v>529</v>
      </c>
      <c r="H35" s="294">
        <v>14.0</v>
      </c>
      <c r="I35" s="294" t="s">
        <v>856</v>
      </c>
      <c r="J35" s="295" t="s">
        <v>738</v>
      </c>
      <c r="K35" s="296">
        <v>4.0</v>
      </c>
      <c r="L35" s="297" t="b">
        <v>0</v>
      </c>
      <c r="M35" s="294" t="s">
        <v>802</v>
      </c>
      <c r="N35" s="294"/>
      <c r="O35" s="296"/>
      <c r="P35" s="296"/>
      <c r="Q35" s="298" t="str">
        <f t="shared" si="3"/>
        <v>BldgRes</v>
      </c>
      <c r="R35" s="298" t="str">
        <f t="shared" si="19"/>
        <v>RoomArea</v>
      </c>
      <c r="S35" s="298" t="str">
        <f t="array" ref="S35">iferror(index('Type Mapping'!$A$2:$D$21,match(J35,'Type Mapping'!$B$2:$B$21,0),3),"type mismatch")</f>
        <v>VARCHAR</v>
      </c>
      <c r="T35" s="298"/>
      <c r="U35" s="298"/>
      <c r="V35" s="298"/>
      <c r="W35" s="51" t="b">
        <v>1</v>
      </c>
      <c r="X35" s="51"/>
      <c r="Y35" s="309"/>
      <c r="Z35" s="309"/>
      <c r="AA35" s="53" t="s">
        <v>648</v>
      </c>
      <c r="AB35" s="53" t="str">
        <f t="shared" si="5"/>
        <v>building_history</v>
      </c>
      <c r="AC35" s="308" t="str">
        <f t="array" ref="AC35">iferror(index('StoT Mapping (Depreciated)'!$D$2:$L$976,match(E35,'StoT Mapping (Depreciated)'!$D$2:$D$976,0),9),"**FIELD MISSING**")</f>
        <v>**FIELD MISSING**</v>
      </c>
      <c r="AD35" s="53" t="str">
        <f t="shared" si="6"/>
        <v>building.**FIELD MISSING**</v>
      </c>
      <c r="AE35" s="299">
        <f>countif(NEW_REDB_table.field,AD35)</f>
        <v>0</v>
      </c>
      <c r="AF35" s="299" t="str">
        <f t="shared" si="7"/>
        <v>Check...</v>
      </c>
      <c r="AG35" s="308"/>
      <c r="AH35" s="317" t="b">
        <v>0</v>
      </c>
      <c r="AI35" s="317" t="b">
        <v>0</v>
      </c>
      <c r="AJ35" s="308" t="str">
        <f t="array" ref="AJ35">iferror(index('Type Mapping'!$A$2:$D$21,match(J35,'Type Mapping'!$B$2:$B$21,0),4),"type mismatch")</f>
        <v>INT</v>
      </c>
      <c r="AK35" s="308"/>
      <c r="AL35" s="308"/>
      <c r="AM35" s="308"/>
      <c r="AN35" s="300" t="b">
        <v>1</v>
      </c>
      <c r="AO35" s="300" t="b">
        <v>0</v>
      </c>
      <c r="AP35" s="300" t="b">
        <v>0</v>
      </c>
      <c r="AQ35" s="300" t="b">
        <v>0</v>
      </c>
      <c r="AR35" s="300"/>
      <c r="AS35" s="300"/>
      <c r="AT35" s="318"/>
      <c r="AU35" s="302"/>
      <c r="AV35" s="303" t="b">
        <v>1</v>
      </c>
      <c r="AW35" s="304" t="str">
        <f t="shared" si="9"/>
        <v>false</v>
      </c>
      <c r="AX35" s="305" t="str">
        <f t="shared" si="17"/>
        <v>&lt;column comment="" default="" key="false" label="RoomArea" length="255" nullable="true" originalDbColumnName="RoomArea" originalLength="-1" pattern="" precision="-1" talendType="id_String" type=""/&gt;</v>
      </c>
      <c r="AY35" s="306"/>
      <c r="AZ35" s="305" t="str">
        <f t="shared" si="10"/>
        <v>&lt;column comment="" default="" key="false" label="RoomArea" length="255" nullable="true" originalDbColumnName="RoomArea" originalLength="-1" pattern="" precision="-1" talendType="id_String" type=""/&gt;</v>
      </c>
      <c r="BA35" s="306"/>
      <c r="BB35" s="302"/>
      <c r="BC35" s="303" t="b">
        <f t="shared" si="11"/>
        <v>1</v>
      </c>
      <c r="BD35" s="304"/>
      <c r="BE35" s="304" t="str">
        <f t="shared" si="12"/>
        <v>false</v>
      </c>
      <c r="BF35" s="307"/>
      <c r="BG35" s="305"/>
      <c r="BH35" s="305"/>
      <c r="BI35" s="305"/>
      <c r="BJ35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5" s="306"/>
      <c r="BL35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5" s="306"/>
      <c r="BN35" s="302"/>
      <c r="BO35" s="302"/>
      <c r="BP35" s="302"/>
      <c r="BQ35" s="302"/>
      <c r="BR35" s="302"/>
      <c r="BS35" s="302"/>
      <c r="BT35" s="302"/>
      <c r="BU35" s="302"/>
      <c r="BV35" s="302"/>
      <c r="BW35" s="302"/>
      <c r="BX35" s="302"/>
    </row>
    <row r="36">
      <c r="A36" s="292" t="s">
        <v>728</v>
      </c>
      <c r="B36" s="292">
        <v>35.0</v>
      </c>
      <c r="C36" s="292">
        <f t="shared" si="15"/>
        <v>2</v>
      </c>
      <c r="D36" s="293" t="str">
        <f t="shared" si="1"/>
        <v>Parcel Data</v>
      </c>
      <c r="E36" s="46" t="str">
        <f t="shared" si="2"/>
        <v>prcl.mdb.BldgRes.ResStoriesCode</v>
      </c>
      <c r="F36" s="46" t="s">
        <v>306</v>
      </c>
      <c r="G36" s="46" t="s">
        <v>529</v>
      </c>
      <c r="H36" s="294">
        <v>15.0</v>
      </c>
      <c r="I36" s="294" t="s">
        <v>860</v>
      </c>
      <c r="J36" s="295" t="s">
        <v>740</v>
      </c>
      <c r="K36" s="296">
        <v>1.0</v>
      </c>
      <c r="L36" s="297" t="b">
        <v>0</v>
      </c>
      <c r="M36" s="294" t="s">
        <v>802</v>
      </c>
      <c r="N36" s="294"/>
      <c r="O36" s="296"/>
      <c r="P36" s="296"/>
      <c r="Q36" s="298" t="str">
        <f t="shared" si="3"/>
        <v>BldgRes</v>
      </c>
      <c r="R36" s="298" t="str">
        <f t="shared" si="19"/>
        <v>ResStoriesCode</v>
      </c>
      <c r="S36" s="298" t="str">
        <f t="array" ref="S36">iferror(index('Type Mapping'!$A$2:$D$21,match(J36,'Type Mapping'!$B$2:$B$21,0),3),"type mismatch")</f>
        <v>VARCHAR</v>
      </c>
      <c r="T36" s="298"/>
      <c r="U36" s="298"/>
      <c r="V36" s="298"/>
      <c r="W36" s="51" t="b">
        <v>1</v>
      </c>
      <c r="X36" s="51"/>
      <c r="Y36" s="51"/>
      <c r="Z36" s="51" t="s">
        <v>807</v>
      </c>
      <c r="AA36" s="311" t="s">
        <v>648</v>
      </c>
      <c r="AB36" s="53" t="str">
        <f t="shared" si="5"/>
        <v>building_history</v>
      </c>
      <c r="AC36" s="53" t="s">
        <v>861</v>
      </c>
      <c r="AD36" s="53" t="str">
        <f t="shared" si="6"/>
        <v>building.stories_ID</v>
      </c>
      <c r="AE36" s="299">
        <f>countif(NEW_REDB_table.field,AD36)</f>
        <v>0</v>
      </c>
      <c r="AF36" s="299" t="str">
        <f t="shared" si="7"/>
        <v>Check...</v>
      </c>
      <c r="AG36" s="53"/>
      <c r="AH36" s="299" t="b">
        <v>0</v>
      </c>
      <c r="AI36" s="299" t="b">
        <v>0</v>
      </c>
      <c r="AJ36" s="308" t="str">
        <f t="array" ref="AJ36">iferror(index('Type Mapping'!$A$2:$D$21,match(J36,'Type Mapping'!$B$2:$B$21,0),4),"type mismatch")</f>
        <v>INT</v>
      </c>
      <c r="AK36" s="53" t="s">
        <v>736</v>
      </c>
      <c r="AL36" s="53"/>
      <c r="AM36" s="53"/>
      <c r="AN36" s="300" t="b">
        <v>0</v>
      </c>
      <c r="AO36" s="300" t="b">
        <v>0</v>
      </c>
      <c r="AP36" s="300" t="b">
        <v>0</v>
      </c>
      <c r="AQ36" s="300" t="b">
        <v>0</v>
      </c>
      <c r="AR36" s="300"/>
      <c r="AS36" s="300"/>
      <c r="AT36" s="301" t="s">
        <v>863</v>
      </c>
      <c r="AU36" s="302"/>
      <c r="AV36" s="303" t="b">
        <v>1</v>
      </c>
      <c r="AW36" s="304" t="str">
        <f t="shared" si="9"/>
        <v>false</v>
      </c>
      <c r="AX36" s="305" t="str">
        <f t="shared" si="17"/>
        <v>&lt;column comment="" default="" key="false" label="ResStoriesCode" length="255" nullable="true" originalDbColumnName="ResStoriesCode" originalLength="-1" pattern="" precision="-1" talendType="id_String" type=""/&gt;</v>
      </c>
      <c r="AY36" s="306"/>
      <c r="AZ36" s="305" t="str">
        <f t="shared" si="10"/>
        <v>&lt;column comment="" default="" key="false" label="ResStoriesCode" length="255" nullable="true" originalDbColumnName="ResStoriesCode" originalLength="-1" pattern="" precision="-1" talendType="id_String" type=""/&gt;</v>
      </c>
      <c r="BA36" s="306"/>
      <c r="BB36" s="302"/>
      <c r="BC36" s="303" t="b">
        <f t="shared" si="11"/>
        <v>1</v>
      </c>
      <c r="BD36" s="304"/>
      <c r="BE36" s="304" t="str">
        <f t="shared" si="12"/>
        <v>false</v>
      </c>
      <c r="BF36" s="307"/>
      <c r="BG36" s="305"/>
      <c r="BH36" s="305"/>
      <c r="BI36" s="305"/>
      <c r="BJ36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6" s="306"/>
      <c r="BL36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6" s="306"/>
      <c r="BN36" s="302"/>
      <c r="BO36" s="302"/>
      <c r="BP36" s="302"/>
      <c r="BQ36" s="302"/>
      <c r="BR36" s="302"/>
      <c r="BS36" s="302"/>
      <c r="BT36" s="302"/>
      <c r="BU36" s="302"/>
      <c r="BV36" s="302"/>
      <c r="BW36" s="302"/>
      <c r="BX36" s="302"/>
    </row>
    <row r="37">
      <c r="A37" s="292" t="s">
        <v>728</v>
      </c>
      <c r="B37" s="292">
        <v>36.0</v>
      </c>
      <c r="C37" s="292">
        <f t="shared" si="15"/>
        <v>2</v>
      </c>
      <c r="D37" s="293" t="str">
        <f t="shared" si="1"/>
        <v>Parcel Data</v>
      </c>
      <c r="E37" s="46" t="str">
        <f t="shared" si="2"/>
        <v>prcl.mdb.BldgRes.FullBaths</v>
      </c>
      <c r="F37" s="46" t="s">
        <v>306</v>
      </c>
      <c r="G37" s="46" t="s">
        <v>529</v>
      </c>
      <c r="H37" s="294">
        <v>16.0</v>
      </c>
      <c r="I37" s="294" t="s">
        <v>865</v>
      </c>
      <c r="J37" s="295" t="s">
        <v>740</v>
      </c>
      <c r="K37" s="296">
        <v>1.0</v>
      </c>
      <c r="L37" s="297" t="b">
        <v>0</v>
      </c>
      <c r="M37" s="294" t="s">
        <v>802</v>
      </c>
      <c r="N37" s="294"/>
      <c r="O37" s="296"/>
      <c r="P37" s="296"/>
      <c r="Q37" s="298" t="str">
        <f t="shared" si="3"/>
        <v>BldgRes</v>
      </c>
      <c r="R37" s="298" t="str">
        <f t="shared" si="19"/>
        <v>FullBaths</v>
      </c>
      <c r="S37" s="298" t="str">
        <f t="array" ref="S37">iferror(index('Type Mapping'!$A$2:$D$21,match(J37,'Type Mapping'!$B$2:$B$21,0),3),"type mismatch")</f>
        <v>VARCHAR</v>
      </c>
      <c r="T37" s="298"/>
      <c r="U37" s="298"/>
      <c r="V37" s="298"/>
      <c r="W37" s="51" t="b">
        <v>1</v>
      </c>
      <c r="X37" s="51"/>
      <c r="Y37" s="309"/>
      <c r="Z37" s="309"/>
      <c r="AA37" s="53" t="s">
        <v>649</v>
      </c>
      <c r="AB37" s="53" t="str">
        <f t="shared" si="5"/>
        <v>unit_history</v>
      </c>
      <c r="AC37" s="308" t="str">
        <f t="array" ref="AC37">iferror(index('StoT Mapping (Depreciated)'!$D$2:$L$976,match(E37,'StoT Mapping (Depreciated)'!$D$2:$D$976,0),9),"**FIELD MISSING**")</f>
        <v>FullBaths</v>
      </c>
      <c r="AD37" s="53" t="str">
        <f t="shared" si="6"/>
        <v>unit.FullBaths</v>
      </c>
      <c r="AE37" s="299">
        <f>countif(NEW_REDB_table.field,AD37)</f>
        <v>0</v>
      </c>
      <c r="AF37" s="299" t="str">
        <f t="shared" si="7"/>
        <v>Check...</v>
      </c>
      <c r="AG37" s="308"/>
      <c r="AH37" s="317" t="b">
        <v>0</v>
      </c>
      <c r="AI37" s="317" t="b">
        <v>0</v>
      </c>
      <c r="AJ37" s="308" t="str">
        <f t="array" ref="AJ37">iferror(index('Type Mapping'!$A$2:$D$21,match(J37,'Type Mapping'!$B$2:$B$21,0),4),"type mismatch")</f>
        <v>INT</v>
      </c>
      <c r="AK37" s="308"/>
      <c r="AL37" s="308"/>
      <c r="AM37" s="308"/>
      <c r="AN37" s="300" t="b">
        <v>1</v>
      </c>
      <c r="AO37" s="300" t="b">
        <v>0</v>
      </c>
      <c r="AP37" s="300" t="b">
        <v>0</v>
      </c>
      <c r="AQ37" s="300" t="b">
        <v>0</v>
      </c>
      <c r="AR37" s="300"/>
      <c r="AS37" s="300"/>
      <c r="AT37" s="310" t="s">
        <v>849</v>
      </c>
      <c r="AU37" s="302"/>
      <c r="AV37" s="303" t="b">
        <v>1</v>
      </c>
      <c r="AW37" s="304" t="str">
        <f t="shared" si="9"/>
        <v>false</v>
      </c>
      <c r="AX37" s="305" t="str">
        <f t="shared" si="17"/>
        <v>&lt;column comment="" default="" key="false" label="FullBaths" length="255" nullable="true" originalDbColumnName="FullBaths" originalLength="-1" pattern="" precision="-1" talendType="id_String" type=""/&gt;</v>
      </c>
      <c r="AY37" s="306"/>
      <c r="AZ37" s="305" t="str">
        <f t="shared" si="10"/>
        <v>&lt;column comment="" default="" key="false" label="FullBaths" length="255" nullable="true" originalDbColumnName="FullBaths" originalLength="-1" pattern="" precision="-1" talendType="id_String" type=""/&gt;</v>
      </c>
      <c r="BA37" s="306"/>
      <c r="BB37" s="302"/>
      <c r="BC37" s="303" t="b">
        <f t="shared" si="11"/>
        <v>1</v>
      </c>
      <c r="BD37" s="304"/>
      <c r="BE37" s="304" t="str">
        <f t="shared" si="12"/>
        <v>false</v>
      </c>
      <c r="BF37" s="307"/>
      <c r="BG37" s="305"/>
      <c r="BH37" s="305"/>
      <c r="BI37" s="305"/>
      <c r="BJ37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7" s="306"/>
      <c r="BL37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7" s="306"/>
      <c r="BN37" s="302"/>
      <c r="BO37" s="302"/>
      <c r="BP37" s="302"/>
      <c r="BQ37" s="302"/>
      <c r="BR37" s="302"/>
      <c r="BS37" s="302"/>
      <c r="BT37" s="302"/>
      <c r="BU37" s="302"/>
      <c r="BV37" s="302"/>
      <c r="BW37" s="302"/>
      <c r="BX37" s="302"/>
    </row>
    <row r="38">
      <c r="A38" s="292" t="s">
        <v>728</v>
      </c>
      <c r="B38" s="292">
        <v>37.0</v>
      </c>
      <c r="C38" s="292">
        <f t="shared" si="15"/>
        <v>2</v>
      </c>
      <c r="D38" s="293" t="str">
        <f t="shared" si="1"/>
        <v>Parcel Data</v>
      </c>
      <c r="E38" s="46" t="str">
        <f t="shared" si="2"/>
        <v>prcl.mdb.BldgRes.HalfBaths</v>
      </c>
      <c r="F38" s="46" t="s">
        <v>306</v>
      </c>
      <c r="G38" s="46" t="s">
        <v>529</v>
      </c>
      <c r="H38" s="294">
        <v>17.0</v>
      </c>
      <c r="I38" s="294" t="s">
        <v>868</v>
      </c>
      <c r="J38" s="295" t="s">
        <v>740</v>
      </c>
      <c r="K38" s="296">
        <v>1.0</v>
      </c>
      <c r="L38" s="297" t="b">
        <v>0</v>
      </c>
      <c r="M38" s="294" t="s">
        <v>802</v>
      </c>
      <c r="N38" s="294"/>
      <c r="O38" s="296"/>
      <c r="P38" s="296"/>
      <c r="Q38" s="298" t="str">
        <f t="shared" si="3"/>
        <v>BldgRes</v>
      </c>
      <c r="R38" s="298" t="str">
        <f t="shared" si="19"/>
        <v>HalfBaths</v>
      </c>
      <c r="S38" s="298" t="str">
        <f t="array" ref="S38">iferror(index('Type Mapping'!$A$2:$D$21,match(J38,'Type Mapping'!$B$2:$B$21,0),3),"type mismatch")</f>
        <v>VARCHAR</v>
      </c>
      <c r="T38" s="298"/>
      <c r="U38" s="298"/>
      <c r="V38" s="298"/>
      <c r="W38" s="51" t="b">
        <v>1</v>
      </c>
      <c r="X38" s="51"/>
      <c r="Y38" s="309"/>
      <c r="Z38" s="309"/>
      <c r="AA38" s="53" t="s">
        <v>649</v>
      </c>
      <c r="AB38" s="53" t="str">
        <f t="shared" si="5"/>
        <v>unit_history</v>
      </c>
      <c r="AC38" s="308" t="str">
        <f t="array" ref="AC38">iferror(index('StoT Mapping (Depreciated)'!$D$2:$L$976,match(E38,'StoT Mapping (Depreciated)'!$D$2:$D$976,0),9),"**FIELD MISSING**")</f>
        <v>HalfBaths</v>
      </c>
      <c r="AD38" s="53" t="str">
        <f t="shared" si="6"/>
        <v>unit.HalfBaths</v>
      </c>
      <c r="AE38" s="299">
        <f>countif(NEW_REDB_table.field,AD38)</f>
        <v>0</v>
      </c>
      <c r="AF38" s="299" t="str">
        <f t="shared" si="7"/>
        <v>Check...</v>
      </c>
      <c r="AG38" s="308"/>
      <c r="AH38" s="317" t="b">
        <v>0</v>
      </c>
      <c r="AI38" s="317" t="b">
        <v>0</v>
      </c>
      <c r="AJ38" s="308" t="str">
        <f t="array" ref="AJ38">iferror(index('Type Mapping'!$A$2:$D$21,match(J38,'Type Mapping'!$B$2:$B$21,0),4),"type mismatch")</f>
        <v>INT</v>
      </c>
      <c r="AK38" s="308"/>
      <c r="AL38" s="308"/>
      <c r="AM38" s="308"/>
      <c r="AN38" s="300" t="b">
        <v>1</v>
      </c>
      <c r="AO38" s="300" t="b">
        <v>0</v>
      </c>
      <c r="AP38" s="300" t="b">
        <v>0</v>
      </c>
      <c r="AQ38" s="300" t="b">
        <v>0</v>
      </c>
      <c r="AR38" s="300"/>
      <c r="AS38" s="300"/>
      <c r="AT38" s="310" t="s">
        <v>849</v>
      </c>
      <c r="AU38" s="302"/>
      <c r="AV38" s="303" t="b">
        <v>1</v>
      </c>
      <c r="AW38" s="304" t="str">
        <f t="shared" si="9"/>
        <v>false</v>
      </c>
      <c r="AX38" s="305" t="str">
        <f t="shared" si="17"/>
        <v>&lt;column comment="" default="" key="false" label="HalfBaths" length="255" nullable="true" originalDbColumnName="HalfBaths" originalLength="-1" pattern="" precision="-1" talendType="id_String" type=""/&gt;</v>
      </c>
      <c r="AY38" s="306"/>
      <c r="AZ38" s="305" t="str">
        <f t="shared" si="10"/>
        <v>&lt;column comment="" default="" key="false" label="HalfBaths" length="255" nullable="true" originalDbColumnName="HalfBaths" originalLength="-1" pattern="" precision="-1" talendType="id_String" type=""/&gt;</v>
      </c>
      <c r="BA38" s="306"/>
      <c r="BB38" s="302"/>
      <c r="BC38" s="303" t="b">
        <f t="shared" si="11"/>
        <v>1</v>
      </c>
      <c r="BD38" s="304"/>
      <c r="BE38" s="304" t="str">
        <f t="shared" si="12"/>
        <v>false</v>
      </c>
      <c r="BF38" s="307"/>
      <c r="BG38" s="305"/>
      <c r="BH38" s="305"/>
      <c r="BI38" s="305"/>
      <c r="BJ38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8" s="306"/>
      <c r="BL38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8" s="306"/>
      <c r="BN38" s="302"/>
      <c r="BO38" s="302"/>
      <c r="BP38" s="302"/>
      <c r="BQ38" s="302"/>
      <c r="BR38" s="302"/>
      <c r="BS38" s="302"/>
      <c r="BT38" s="302"/>
      <c r="BU38" s="302"/>
      <c r="BV38" s="302"/>
      <c r="BW38" s="302"/>
      <c r="BX38" s="302"/>
    </row>
    <row r="39">
      <c r="A39" s="292" t="s">
        <v>728</v>
      </c>
      <c r="B39" s="292">
        <v>38.0</v>
      </c>
      <c r="C39" s="292">
        <f t="shared" si="15"/>
        <v>2</v>
      </c>
      <c r="D39" s="293" t="str">
        <f t="shared" si="1"/>
        <v>Parcel Data</v>
      </c>
      <c r="E39" s="46" t="str">
        <f t="shared" si="2"/>
        <v>prcl.mdb.BldgRes.AirCondCentral</v>
      </c>
      <c r="F39" s="46" t="s">
        <v>306</v>
      </c>
      <c r="G39" s="46" t="s">
        <v>529</v>
      </c>
      <c r="H39" s="294">
        <v>18.0</v>
      </c>
      <c r="I39" s="294" t="s">
        <v>872</v>
      </c>
      <c r="J39" s="295" t="s">
        <v>873</v>
      </c>
      <c r="K39" s="296">
        <v>1.0</v>
      </c>
      <c r="L39" s="297" t="b">
        <v>0</v>
      </c>
      <c r="M39" s="294" t="s">
        <v>802</v>
      </c>
      <c r="N39" s="294"/>
      <c r="O39" s="296"/>
      <c r="P39" s="296"/>
      <c r="Q39" s="298" t="str">
        <f t="shared" si="3"/>
        <v>BldgRes</v>
      </c>
      <c r="R39" s="298" t="str">
        <f t="shared" si="19"/>
        <v>AirCondCentral</v>
      </c>
      <c r="S39" s="298" t="str">
        <f t="array" ref="S39">iferror(index('Type Mapping'!$A$2:$D$21,match(J39,'Type Mapping'!$B$2:$B$21,0),3),"type mismatch")</f>
        <v>VARCHAR</v>
      </c>
      <c r="T39" s="298"/>
      <c r="U39" s="298"/>
      <c r="V39" s="298"/>
      <c r="W39" s="51" t="b">
        <v>1</v>
      </c>
      <c r="X39" s="51"/>
      <c r="Y39" s="309"/>
      <c r="Z39" s="309"/>
      <c r="AA39" s="53" t="s">
        <v>649</v>
      </c>
      <c r="AB39" s="53" t="str">
        <f t="shared" si="5"/>
        <v>unit_history</v>
      </c>
      <c r="AC39" s="308" t="str">
        <f t="array" ref="AC39">iferror(index('StoT Mapping (Depreciated)'!$D$2:$L$976,match(E39,'StoT Mapping (Depreciated)'!$D$2:$D$976,0),9),"**FIELD MISSING**")</f>
        <v>AirCondCentral</v>
      </c>
      <c r="AD39" s="53" t="str">
        <f t="shared" si="6"/>
        <v>unit.AirCondCentral</v>
      </c>
      <c r="AE39" s="299">
        <f>countif(NEW_REDB_table.field,AD39)</f>
        <v>0</v>
      </c>
      <c r="AF39" s="299" t="str">
        <f t="shared" si="7"/>
        <v>Check...</v>
      </c>
      <c r="AG39" s="308"/>
      <c r="AH39" s="317" t="b">
        <v>0</v>
      </c>
      <c r="AI39" s="317" t="b">
        <v>0</v>
      </c>
      <c r="AJ39" s="308" t="str">
        <f t="array" ref="AJ39">iferror(index('Type Mapping'!$A$2:$D$21,match(J39,'Type Mapping'!$B$2:$B$21,0),4),"type mismatch")</f>
        <v>BOOLEAN</v>
      </c>
      <c r="AK39" s="308"/>
      <c r="AL39" s="308"/>
      <c r="AM39" s="308"/>
      <c r="AN39" s="300" t="b">
        <v>1</v>
      </c>
      <c r="AO39" s="300" t="b">
        <v>0</v>
      </c>
      <c r="AP39" s="300" t="b">
        <v>0</v>
      </c>
      <c r="AQ39" s="300" t="b">
        <v>0</v>
      </c>
      <c r="AR39" s="300"/>
      <c r="AS39" s="300"/>
      <c r="AT39" s="301" t="s">
        <v>875</v>
      </c>
      <c r="AU39" s="302"/>
      <c r="AV39" s="303" t="b">
        <v>1</v>
      </c>
      <c r="AW39" s="304" t="str">
        <f t="shared" si="9"/>
        <v>false</v>
      </c>
      <c r="AX39" s="305" t="str">
        <f t="shared" si="17"/>
        <v>&lt;column comment="" default="" key="false" label="AirCondCentral" length="255" nullable="true" originalDbColumnName="AirCondCentral" originalLength="-1" pattern="" precision="-1" talendType="id_String" type=""/&gt;</v>
      </c>
      <c r="AY39" s="306"/>
      <c r="AZ39" s="305" t="str">
        <f t="shared" si="10"/>
        <v>&lt;column comment="" default="" key="false" label="AirCondCentral" length="255" nullable="true" originalDbColumnName="AirCondCentral" originalLength="-1" pattern="" precision="-1" talendType="id_String" type=""/&gt;</v>
      </c>
      <c r="BA39" s="306"/>
      <c r="BB39" s="302"/>
      <c r="BC39" s="303" t="b">
        <f t="shared" si="11"/>
        <v>1</v>
      </c>
      <c r="BD39" s="304"/>
      <c r="BE39" s="304" t="str">
        <f t="shared" si="12"/>
        <v>false</v>
      </c>
      <c r="BF39" s="307"/>
      <c r="BG39" s="305"/>
      <c r="BH39" s="305"/>
      <c r="BI39" s="305"/>
      <c r="BJ39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39" s="306"/>
      <c r="BL39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39" s="306"/>
      <c r="BN39" s="302"/>
      <c r="BO39" s="302"/>
      <c r="BP39" s="302"/>
      <c r="BQ39" s="302"/>
      <c r="BR39" s="302"/>
      <c r="BS39" s="302"/>
      <c r="BT39" s="302"/>
      <c r="BU39" s="302"/>
      <c r="BV39" s="302"/>
      <c r="BW39" s="302"/>
      <c r="BX39" s="302"/>
    </row>
    <row r="40">
      <c r="A40" s="292" t="s">
        <v>728</v>
      </c>
      <c r="B40" s="292">
        <v>39.0</v>
      </c>
      <c r="C40" s="292">
        <f t="shared" si="15"/>
        <v>2</v>
      </c>
      <c r="D40" s="293" t="str">
        <f t="shared" si="1"/>
        <v>Parcel Data</v>
      </c>
      <c r="E40" s="46" t="str">
        <f t="shared" si="2"/>
        <v>prcl.mdb.BldgRes.AirCondWindow</v>
      </c>
      <c r="F40" s="46" t="s">
        <v>306</v>
      </c>
      <c r="G40" s="46" t="s">
        <v>529</v>
      </c>
      <c r="H40" s="294">
        <v>19.0</v>
      </c>
      <c r="I40" s="294" t="s">
        <v>877</v>
      </c>
      <c r="J40" s="295" t="s">
        <v>873</v>
      </c>
      <c r="K40" s="296">
        <v>1.0</v>
      </c>
      <c r="L40" s="297" t="b">
        <v>0</v>
      </c>
      <c r="M40" s="294" t="s">
        <v>802</v>
      </c>
      <c r="N40" s="294"/>
      <c r="O40" s="296"/>
      <c r="P40" s="296"/>
      <c r="Q40" s="298" t="str">
        <f t="shared" si="3"/>
        <v>BldgRes</v>
      </c>
      <c r="R40" s="298" t="str">
        <f t="shared" si="19"/>
        <v>AirCondWindow</v>
      </c>
      <c r="S40" s="298" t="str">
        <f t="array" ref="S40">iferror(index('Type Mapping'!$A$2:$D$21,match(J40,'Type Mapping'!$B$2:$B$21,0),3),"type mismatch")</f>
        <v>VARCHAR</v>
      </c>
      <c r="T40" s="298"/>
      <c r="U40" s="298"/>
      <c r="V40" s="298"/>
      <c r="W40" s="51" t="b">
        <v>1</v>
      </c>
      <c r="X40" s="51"/>
      <c r="Y40" s="309"/>
      <c r="Z40" s="309"/>
      <c r="AA40" s="53" t="s">
        <v>649</v>
      </c>
      <c r="AB40" s="53" t="str">
        <f t="shared" si="5"/>
        <v>unit_history</v>
      </c>
      <c r="AC40" s="308" t="str">
        <f t="array" ref="AC40">iferror(index('StoT Mapping (Depreciated)'!$D$2:$L$976,match(E40,'StoT Mapping (Depreciated)'!$D$2:$D$976,0),9),"**FIELD MISSING**")</f>
        <v>AirCondWindow</v>
      </c>
      <c r="AD40" s="53" t="str">
        <f t="shared" si="6"/>
        <v>unit.AirCondWindow</v>
      </c>
      <c r="AE40" s="299">
        <f>countif(NEW_REDB_table.field,AD40)</f>
        <v>0</v>
      </c>
      <c r="AF40" s="299" t="str">
        <f t="shared" si="7"/>
        <v>Check...</v>
      </c>
      <c r="AG40" s="308"/>
      <c r="AH40" s="317" t="b">
        <v>0</v>
      </c>
      <c r="AI40" s="317" t="b">
        <v>0</v>
      </c>
      <c r="AJ40" s="308" t="str">
        <f t="array" ref="AJ40">iferror(index('Type Mapping'!$A$2:$D$21,match(J40,'Type Mapping'!$B$2:$B$21,0),4),"type mismatch")</f>
        <v>BOOLEAN</v>
      </c>
      <c r="AK40" s="308"/>
      <c r="AL40" s="308"/>
      <c r="AM40" s="308"/>
      <c r="AN40" s="300" t="b">
        <v>1</v>
      </c>
      <c r="AO40" s="300" t="b">
        <v>0</v>
      </c>
      <c r="AP40" s="300" t="b">
        <v>0</v>
      </c>
      <c r="AQ40" s="300" t="b">
        <v>0</v>
      </c>
      <c r="AR40" s="300"/>
      <c r="AS40" s="300"/>
      <c r="AT40" s="301" t="s">
        <v>875</v>
      </c>
      <c r="AU40" s="302"/>
      <c r="AV40" s="303" t="b">
        <v>1</v>
      </c>
      <c r="AW40" s="304" t="str">
        <f t="shared" si="9"/>
        <v>false</v>
      </c>
      <c r="AX40" s="305" t="str">
        <f t="shared" si="17"/>
        <v>&lt;column comment="" default="" key="false" label="AirCondWindow" length="255" nullable="true" originalDbColumnName="AirCondWindow" originalLength="-1" pattern="" precision="-1" talendType="id_String" type=""/&gt;</v>
      </c>
      <c r="AY40" s="306"/>
      <c r="AZ40" s="305" t="str">
        <f t="shared" si="10"/>
        <v>&lt;column comment="" default="" key="false" label="AirCondWindow" length="255" nullable="true" originalDbColumnName="AirCondWindow" originalLength="-1" pattern="" precision="-1" talendType="id_String" type=""/&gt;</v>
      </c>
      <c r="BA40" s="306"/>
      <c r="BB40" s="302"/>
      <c r="BC40" s="303" t="b">
        <f t="shared" si="11"/>
        <v>1</v>
      </c>
      <c r="BD40" s="304"/>
      <c r="BE40" s="304" t="str">
        <f t="shared" si="12"/>
        <v>false</v>
      </c>
      <c r="BF40" s="307"/>
      <c r="BG40" s="305"/>
      <c r="BH40" s="305"/>
      <c r="BI40" s="305"/>
      <c r="BJ40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0" s="306"/>
      <c r="BL40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0" s="306"/>
      <c r="BN40" s="302"/>
      <c r="BO40" s="302"/>
      <c r="BP40" s="302"/>
      <c r="BQ40" s="302"/>
      <c r="BR40" s="302"/>
      <c r="BS40" s="302"/>
      <c r="BT40" s="302"/>
      <c r="BU40" s="302"/>
      <c r="BV40" s="302"/>
      <c r="BW40" s="302"/>
      <c r="BX40" s="302"/>
    </row>
    <row r="41">
      <c r="A41" s="292" t="s">
        <v>728</v>
      </c>
      <c r="B41" s="292">
        <v>40.0</v>
      </c>
      <c r="C41" s="292">
        <f t="shared" si="15"/>
        <v>2</v>
      </c>
      <c r="D41" s="293" t="str">
        <f t="shared" si="1"/>
        <v>Parcel Data</v>
      </c>
      <c r="E41" s="46" t="str">
        <f t="shared" si="2"/>
        <v>prcl.mdb.BldgRes.CentralHeating</v>
      </c>
      <c r="F41" s="46" t="s">
        <v>306</v>
      </c>
      <c r="G41" s="46" t="s">
        <v>529</v>
      </c>
      <c r="H41" s="294">
        <v>20.0</v>
      </c>
      <c r="I41" s="294" t="s">
        <v>880</v>
      </c>
      <c r="J41" s="295" t="s">
        <v>873</v>
      </c>
      <c r="K41" s="296">
        <v>1.0</v>
      </c>
      <c r="L41" s="297" t="b">
        <v>0</v>
      </c>
      <c r="M41" s="294" t="s">
        <v>802</v>
      </c>
      <c r="N41" s="294"/>
      <c r="O41" s="296"/>
      <c r="P41" s="296"/>
      <c r="Q41" s="298" t="str">
        <f t="shared" si="3"/>
        <v>BldgRes</v>
      </c>
      <c r="R41" s="298" t="str">
        <f t="shared" si="19"/>
        <v>CentralHeating</v>
      </c>
      <c r="S41" s="298" t="str">
        <f t="array" ref="S41">iferror(index('Type Mapping'!$A$2:$D$21,match(J41,'Type Mapping'!$B$2:$B$21,0),3),"type mismatch")</f>
        <v>VARCHAR</v>
      </c>
      <c r="T41" s="298"/>
      <c r="U41" s="298"/>
      <c r="V41" s="298"/>
      <c r="W41" s="51" t="b">
        <v>1</v>
      </c>
      <c r="X41" s="51"/>
      <c r="Y41" s="309"/>
      <c r="Z41" s="309"/>
      <c r="AA41" s="53" t="s">
        <v>649</v>
      </c>
      <c r="AB41" s="53" t="str">
        <f t="shared" si="5"/>
        <v>unit_history</v>
      </c>
      <c r="AC41" s="308" t="str">
        <f t="array" ref="AC41">iferror(index('StoT Mapping (Depreciated)'!$D$2:$L$976,match(E41,'StoT Mapping (Depreciated)'!$D$2:$D$976,0),9),"**FIELD MISSING**")</f>
        <v>CentralHeating</v>
      </c>
      <c r="AD41" s="53" t="str">
        <f t="shared" si="6"/>
        <v>unit.CentralHeating</v>
      </c>
      <c r="AE41" s="299">
        <f>countif(NEW_REDB_table.field,AD41)</f>
        <v>0</v>
      </c>
      <c r="AF41" s="299" t="str">
        <f t="shared" si="7"/>
        <v>Check...</v>
      </c>
      <c r="AG41" s="308"/>
      <c r="AH41" s="317" t="b">
        <v>0</v>
      </c>
      <c r="AI41" s="317" t="b">
        <v>0</v>
      </c>
      <c r="AJ41" s="308" t="str">
        <f t="array" ref="AJ41">iferror(index('Type Mapping'!$A$2:$D$21,match(J41,'Type Mapping'!$B$2:$B$21,0),4),"type mismatch")</f>
        <v>BOOLEAN</v>
      </c>
      <c r="AK41" s="308"/>
      <c r="AL41" s="308"/>
      <c r="AM41" s="308"/>
      <c r="AN41" s="300" t="b">
        <v>1</v>
      </c>
      <c r="AO41" s="300" t="b">
        <v>0</v>
      </c>
      <c r="AP41" s="300" t="b">
        <v>0</v>
      </c>
      <c r="AQ41" s="300" t="b">
        <v>0</v>
      </c>
      <c r="AR41" s="300"/>
      <c r="AS41" s="300"/>
      <c r="AT41" s="301" t="s">
        <v>875</v>
      </c>
      <c r="AU41" s="302"/>
      <c r="AV41" s="303" t="b">
        <v>1</v>
      </c>
      <c r="AW41" s="304" t="str">
        <f t="shared" si="9"/>
        <v>false</v>
      </c>
      <c r="AX41" s="305" t="str">
        <f t="shared" si="17"/>
        <v>&lt;column comment="" default="" key="false" label="CentralHeating" length="255" nullable="true" originalDbColumnName="CentralHeating" originalLength="-1" pattern="" precision="-1" talendType="id_String" type=""/&gt;</v>
      </c>
      <c r="AY41" s="306"/>
      <c r="AZ41" s="305" t="str">
        <f t="shared" si="10"/>
        <v>&lt;column comment="" default="" key="false" label="CentralHeating" length="255" nullable="true" originalDbColumnName="CentralHeating" originalLength="-1" pattern="" precision="-1" talendType="id_String" type=""/&gt;</v>
      </c>
      <c r="BA41" s="306"/>
      <c r="BB41" s="302"/>
      <c r="BC41" s="303" t="b">
        <f t="shared" si="11"/>
        <v>1</v>
      </c>
      <c r="BD41" s="304"/>
      <c r="BE41" s="304" t="str">
        <f t="shared" si="12"/>
        <v>false</v>
      </c>
      <c r="BF41" s="307"/>
      <c r="BG41" s="305"/>
      <c r="BH41" s="305"/>
      <c r="BI41" s="305"/>
      <c r="BJ41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1" s="306"/>
      <c r="BL41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1" s="306"/>
      <c r="BN41" s="302"/>
      <c r="BO41" s="302"/>
      <c r="BP41" s="302"/>
      <c r="BQ41" s="302"/>
      <c r="BR41" s="302"/>
      <c r="BS41" s="302"/>
      <c r="BT41" s="302"/>
      <c r="BU41" s="302"/>
      <c r="BV41" s="302"/>
      <c r="BW41" s="302"/>
      <c r="BX41" s="302"/>
    </row>
    <row r="42">
      <c r="A42" s="292" t="s">
        <v>728</v>
      </c>
      <c r="B42" s="292">
        <v>41.0</v>
      </c>
      <c r="C42" s="292">
        <f t="shared" si="15"/>
        <v>2</v>
      </c>
      <c r="D42" s="293" t="str">
        <f t="shared" si="1"/>
        <v>Parcel Data</v>
      </c>
      <c r="E42" s="46" t="str">
        <f t="shared" si="2"/>
        <v>prcl.mdb.BldgRes.Attic</v>
      </c>
      <c r="F42" s="46" t="s">
        <v>306</v>
      </c>
      <c r="G42" s="46" t="s">
        <v>529</v>
      </c>
      <c r="H42" s="294">
        <v>21.0</v>
      </c>
      <c r="I42" s="294" t="s">
        <v>881</v>
      </c>
      <c r="J42" s="295" t="s">
        <v>873</v>
      </c>
      <c r="K42" s="296">
        <v>1.0</v>
      </c>
      <c r="L42" s="297" t="b">
        <v>0</v>
      </c>
      <c r="M42" s="294" t="s">
        <v>802</v>
      </c>
      <c r="N42" s="294"/>
      <c r="O42" s="296"/>
      <c r="P42" s="296"/>
      <c r="Q42" s="298" t="str">
        <f t="shared" si="3"/>
        <v>BldgRes</v>
      </c>
      <c r="R42" s="298" t="str">
        <f t="shared" si="19"/>
        <v>Attic</v>
      </c>
      <c r="S42" s="298" t="str">
        <f t="array" ref="S42">iferror(index('Type Mapping'!$A$2:$D$21,match(J42,'Type Mapping'!$B$2:$B$21,0),3),"type mismatch")</f>
        <v>VARCHAR</v>
      </c>
      <c r="T42" s="298"/>
      <c r="U42" s="298"/>
      <c r="V42" s="298"/>
      <c r="W42" s="51" t="b">
        <v>1</v>
      </c>
      <c r="X42" s="51"/>
      <c r="Y42" s="309"/>
      <c r="Z42" s="309"/>
      <c r="AA42" s="53" t="s">
        <v>649</v>
      </c>
      <c r="AB42" s="53" t="str">
        <f t="shared" si="5"/>
        <v>unit_history</v>
      </c>
      <c r="AC42" s="308" t="str">
        <f t="array" ref="AC42">iferror(index('StoT Mapping (Depreciated)'!$D$2:$L$976,match(E42,'StoT Mapping (Depreciated)'!$D$2:$D$976,0),9),"**FIELD MISSING**")</f>
        <v>**FIELD MISSING**</v>
      </c>
      <c r="AD42" s="53" t="str">
        <f t="shared" si="6"/>
        <v>unit.**FIELD MISSING**</v>
      </c>
      <c r="AE42" s="299">
        <f>countif(NEW_REDB_table.field,AD42)</f>
        <v>0</v>
      </c>
      <c r="AF42" s="299" t="str">
        <f t="shared" si="7"/>
        <v>Check...</v>
      </c>
      <c r="AG42" s="308"/>
      <c r="AH42" s="317" t="b">
        <v>0</v>
      </c>
      <c r="AI42" s="317" t="b">
        <v>0</v>
      </c>
      <c r="AJ42" s="308" t="str">
        <f t="array" ref="AJ42">iferror(index('Type Mapping'!$A$2:$D$21,match(J42,'Type Mapping'!$B$2:$B$21,0),4),"type mismatch")</f>
        <v>BOOLEAN</v>
      </c>
      <c r="AK42" s="308"/>
      <c r="AL42" s="308"/>
      <c r="AM42" s="308"/>
      <c r="AN42" s="300" t="b">
        <v>1</v>
      </c>
      <c r="AO42" s="300" t="b">
        <v>0</v>
      </c>
      <c r="AP42" s="300" t="b">
        <v>0</v>
      </c>
      <c r="AQ42" s="300" t="b">
        <v>0</v>
      </c>
      <c r="AR42" s="300"/>
      <c r="AS42" s="300"/>
      <c r="AT42" s="301" t="s">
        <v>875</v>
      </c>
      <c r="AU42" s="302"/>
      <c r="AV42" s="303" t="b">
        <v>1</v>
      </c>
      <c r="AW42" s="304" t="str">
        <f t="shared" si="9"/>
        <v>false</v>
      </c>
      <c r="AX42" s="305" t="str">
        <f t="shared" si="17"/>
        <v>&lt;column comment="" default="" key="false" label="Attic" length="255" nullable="true" originalDbColumnName="Attic" originalLength="-1" pattern="" precision="-1" talendType="id_String" type=""/&gt;</v>
      </c>
      <c r="AY42" s="306"/>
      <c r="AZ42" s="305" t="str">
        <f t="shared" si="10"/>
        <v>&lt;column comment="" default="" key="false" label="Attic" length="255" nullable="true" originalDbColumnName="Attic" originalLength="-1" pattern="" precision="-1" talendType="id_String" type=""/&gt;</v>
      </c>
      <c r="BA42" s="306"/>
      <c r="BB42" s="302"/>
      <c r="BC42" s="303" t="b">
        <f t="shared" si="11"/>
        <v>1</v>
      </c>
      <c r="BD42" s="304"/>
      <c r="BE42" s="304" t="str">
        <f t="shared" si="12"/>
        <v>false</v>
      </c>
      <c r="BF42" s="307"/>
      <c r="BG42" s="305"/>
      <c r="BH42" s="305"/>
      <c r="BI42" s="305"/>
      <c r="BJ42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2" s="306"/>
      <c r="BL42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2" s="306"/>
      <c r="BN42" s="302"/>
      <c r="BO42" s="302"/>
      <c r="BP42" s="302"/>
      <c r="BQ42" s="302"/>
      <c r="BR42" s="302"/>
      <c r="BS42" s="302"/>
      <c r="BT42" s="302"/>
      <c r="BU42" s="302"/>
      <c r="BV42" s="302"/>
      <c r="BW42" s="302"/>
      <c r="BX42" s="302"/>
    </row>
    <row r="43">
      <c r="A43" s="292" t="s">
        <v>728</v>
      </c>
      <c r="B43" s="292">
        <v>42.0</v>
      </c>
      <c r="C43" s="292">
        <f t="shared" si="15"/>
        <v>2</v>
      </c>
      <c r="D43" s="293" t="str">
        <f t="shared" si="1"/>
        <v>Parcel Data</v>
      </c>
      <c r="E43" s="46" t="str">
        <f t="shared" si="2"/>
        <v>prcl.mdb.BldgRes.Garage1</v>
      </c>
      <c r="F43" s="46" t="s">
        <v>306</v>
      </c>
      <c r="G43" s="46" t="s">
        <v>529</v>
      </c>
      <c r="H43" s="294">
        <v>22.0</v>
      </c>
      <c r="I43" s="294" t="s">
        <v>882</v>
      </c>
      <c r="J43" s="295" t="s">
        <v>873</v>
      </c>
      <c r="K43" s="296">
        <v>1.0</v>
      </c>
      <c r="L43" s="297" t="b">
        <v>0</v>
      </c>
      <c r="M43" s="294" t="s">
        <v>802</v>
      </c>
      <c r="N43" s="294"/>
      <c r="O43" s="296"/>
      <c r="P43" s="296"/>
      <c r="Q43" s="298" t="str">
        <f t="shared" si="3"/>
        <v>BldgRes</v>
      </c>
      <c r="R43" s="298" t="str">
        <f t="shared" si="19"/>
        <v>Garage1</v>
      </c>
      <c r="S43" s="298" t="str">
        <f t="array" ref="S43">iferror(index('Type Mapping'!$A$2:$D$21,match(J43,'Type Mapping'!$B$2:$B$21,0),3),"type mismatch")</f>
        <v>VARCHAR</v>
      </c>
      <c r="T43" s="298"/>
      <c r="U43" s="298"/>
      <c r="V43" s="298"/>
      <c r="W43" s="51" t="b">
        <v>1</v>
      </c>
      <c r="X43" s="51"/>
      <c r="Y43" s="309"/>
      <c r="Z43" s="309"/>
      <c r="AA43" s="53" t="s">
        <v>649</v>
      </c>
      <c r="AB43" s="53" t="str">
        <f t="shared" si="5"/>
        <v>unit_history</v>
      </c>
      <c r="AC43" s="308" t="str">
        <f t="array" ref="AC43">iferror(index('StoT Mapping (Depreciated)'!$D$2:$L$976,match(E43,'StoT Mapping (Depreciated)'!$D$2:$D$976,0),9),"**FIELD MISSING**")</f>
        <v>Garage</v>
      </c>
      <c r="AD43" s="53" t="str">
        <f t="shared" si="6"/>
        <v>unit.Garage</v>
      </c>
      <c r="AE43" s="299">
        <f>countif(NEW_REDB_table.field,AD43)</f>
        <v>1</v>
      </c>
      <c r="AF43" s="299" t="str">
        <f t="shared" si="7"/>
        <v>YAY!!</v>
      </c>
      <c r="AG43" s="308"/>
      <c r="AH43" s="317" t="b">
        <v>0</v>
      </c>
      <c r="AI43" s="317" t="b">
        <v>0</v>
      </c>
      <c r="AJ43" s="308" t="str">
        <f t="array" ref="AJ43">iferror(index('Type Mapping'!$A$2:$D$21,match(J43,'Type Mapping'!$B$2:$B$21,0),4),"type mismatch")</f>
        <v>BOOLEAN</v>
      </c>
      <c r="AK43" s="308"/>
      <c r="AL43" s="308"/>
      <c r="AM43" s="308"/>
      <c r="AN43" s="300" t="b">
        <v>1</v>
      </c>
      <c r="AO43" s="300" t="b">
        <v>0</v>
      </c>
      <c r="AP43" s="300" t="b">
        <v>0</v>
      </c>
      <c r="AQ43" s="300" t="b">
        <v>0</v>
      </c>
      <c r="AR43" s="300"/>
      <c r="AS43" s="300"/>
      <c r="AT43" s="301" t="s">
        <v>875</v>
      </c>
      <c r="AU43" s="302"/>
      <c r="AV43" s="303" t="b">
        <v>1</v>
      </c>
      <c r="AW43" s="304" t="str">
        <f t="shared" si="9"/>
        <v>false</v>
      </c>
      <c r="AX43" s="305" t="str">
        <f t="shared" si="17"/>
        <v>&lt;column comment="" default="" key="false" label="Garage1" length="255" nullable="true" originalDbColumnName="Garage1" originalLength="-1" pattern="" precision="-1" talendType="id_String" type=""/&gt;</v>
      </c>
      <c r="AY43" s="306"/>
      <c r="AZ43" s="305" t="str">
        <f t="shared" si="10"/>
        <v>&lt;column comment="" default="" key="false" label="Garage1" length="255" nullable="true" originalDbColumnName="Garage1" originalLength="-1" pattern="" precision="-1" talendType="id_String" type=""/&gt;</v>
      </c>
      <c r="BA43" s="306"/>
      <c r="BB43" s="302"/>
      <c r="BC43" s="303" t="b">
        <f t="shared" si="11"/>
        <v>1</v>
      </c>
      <c r="BD43" s="304"/>
      <c r="BE43" s="304" t="str">
        <f t="shared" si="12"/>
        <v>false</v>
      </c>
      <c r="BF43" s="307"/>
      <c r="BG43" s="305"/>
      <c r="BH43" s="305"/>
      <c r="BI43" s="305"/>
      <c r="BJ43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3" s="306"/>
      <c r="BL43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3" s="306"/>
      <c r="BN43" s="302"/>
      <c r="BO43" s="302"/>
      <c r="BP43" s="302"/>
      <c r="BQ43" s="302"/>
      <c r="BR43" s="302"/>
      <c r="BS43" s="302"/>
      <c r="BT43" s="302"/>
      <c r="BU43" s="302"/>
      <c r="BV43" s="302"/>
      <c r="BW43" s="302"/>
      <c r="BX43" s="302"/>
    </row>
    <row r="44">
      <c r="A44" s="292" t="s">
        <v>728</v>
      </c>
      <c r="B44" s="292">
        <v>43.0</v>
      </c>
      <c r="C44" s="292">
        <f t="shared" si="15"/>
        <v>2</v>
      </c>
      <c r="D44" s="293" t="str">
        <f t="shared" si="1"/>
        <v>Parcel Data</v>
      </c>
      <c r="E44" s="46" t="str">
        <f t="shared" si="2"/>
        <v>prcl.mdb.BldgRes.Garage2</v>
      </c>
      <c r="F44" s="46" t="s">
        <v>306</v>
      </c>
      <c r="G44" s="46" t="s">
        <v>529</v>
      </c>
      <c r="H44" s="294">
        <v>23.0</v>
      </c>
      <c r="I44" s="294" t="s">
        <v>884</v>
      </c>
      <c r="J44" s="295" t="s">
        <v>873</v>
      </c>
      <c r="K44" s="296">
        <v>1.0</v>
      </c>
      <c r="L44" s="297" t="b">
        <v>0</v>
      </c>
      <c r="M44" s="294" t="s">
        <v>802</v>
      </c>
      <c r="N44" s="294"/>
      <c r="O44" s="296"/>
      <c r="P44" s="296"/>
      <c r="Q44" s="298" t="str">
        <f t="shared" si="3"/>
        <v>BldgRes</v>
      </c>
      <c r="R44" s="298" t="str">
        <f t="shared" si="19"/>
        <v>Garage2</v>
      </c>
      <c r="S44" s="298" t="str">
        <f t="array" ref="S44">iferror(index('Type Mapping'!$A$2:$D$21,match(J44,'Type Mapping'!$B$2:$B$21,0),3),"type mismatch")</f>
        <v>VARCHAR</v>
      </c>
      <c r="T44" s="298"/>
      <c r="U44" s="298"/>
      <c r="V44" s="298"/>
      <c r="W44" s="51" t="b">
        <v>1</v>
      </c>
      <c r="X44" s="51"/>
      <c r="Y44" s="309"/>
      <c r="Z44" s="309"/>
      <c r="AA44" s="53" t="s">
        <v>649</v>
      </c>
      <c r="AB44" s="53" t="str">
        <f t="shared" si="5"/>
        <v>unit_history</v>
      </c>
      <c r="AC44" s="308" t="str">
        <f t="array" ref="AC44">iferror(index('StoT Mapping (Depreciated)'!$D$2:$L$976,match(E44,'StoT Mapping (Depreciated)'!$D$2:$D$976,0),9),"**FIELD MISSING**")</f>
        <v>Garage</v>
      </c>
      <c r="AD44" s="53" t="str">
        <f t="shared" si="6"/>
        <v>unit.Garage</v>
      </c>
      <c r="AE44" s="299">
        <f>countif(NEW_REDB_table.field,AD44)</f>
        <v>1</v>
      </c>
      <c r="AF44" s="299" t="str">
        <f t="shared" si="7"/>
        <v>YAY!!</v>
      </c>
      <c r="AG44" s="308"/>
      <c r="AH44" s="317" t="b">
        <v>0</v>
      </c>
      <c r="AI44" s="317" t="b">
        <v>0</v>
      </c>
      <c r="AJ44" s="308" t="str">
        <f t="array" ref="AJ44">iferror(index('Type Mapping'!$A$2:$D$21,match(J44,'Type Mapping'!$B$2:$B$21,0),4),"type mismatch")</f>
        <v>BOOLEAN</v>
      </c>
      <c r="AK44" s="308"/>
      <c r="AL44" s="308"/>
      <c r="AM44" s="308"/>
      <c r="AN44" s="300" t="b">
        <v>1</v>
      </c>
      <c r="AO44" s="300" t="b">
        <v>0</v>
      </c>
      <c r="AP44" s="300" t="b">
        <v>0</v>
      </c>
      <c r="AQ44" s="300" t="b">
        <v>0</v>
      </c>
      <c r="AR44" s="300"/>
      <c r="AS44" s="300"/>
      <c r="AT44" s="301" t="s">
        <v>875</v>
      </c>
      <c r="AU44" s="302"/>
      <c r="AV44" s="303" t="b">
        <v>1</v>
      </c>
      <c r="AW44" s="304" t="str">
        <f t="shared" si="9"/>
        <v>false</v>
      </c>
      <c r="AX44" s="305" t="str">
        <f t="shared" si="17"/>
        <v>&lt;column comment="" default="" key="false" label="Garage2" length="255" nullable="true" originalDbColumnName="Garage2" originalLength="-1" pattern="" precision="-1" talendType="id_String" type=""/&gt;</v>
      </c>
      <c r="AY44" s="306"/>
      <c r="AZ44" s="305" t="str">
        <f t="shared" si="10"/>
        <v>&lt;column comment="" default="" key="false" label="Garage2" length="255" nullable="true" originalDbColumnName="Garage2" originalLength="-1" pattern="" precision="-1" talendType="id_String" type=""/&gt;</v>
      </c>
      <c r="BA44" s="306"/>
      <c r="BB44" s="302"/>
      <c r="BC44" s="303" t="b">
        <f t="shared" si="11"/>
        <v>1</v>
      </c>
      <c r="BD44" s="304"/>
      <c r="BE44" s="304" t="str">
        <f t="shared" si="12"/>
        <v>false</v>
      </c>
      <c r="BF44" s="307"/>
      <c r="BG44" s="305"/>
      <c r="BH44" s="305"/>
      <c r="BI44" s="305"/>
      <c r="BJ44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4" s="306"/>
      <c r="BL44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4" s="306"/>
      <c r="BN44" s="302"/>
      <c r="BO44" s="302"/>
      <c r="BP44" s="302"/>
      <c r="BQ44" s="302"/>
      <c r="BR44" s="302"/>
      <c r="BS44" s="302"/>
      <c r="BT44" s="302"/>
      <c r="BU44" s="302"/>
      <c r="BV44" s="302"/>
      <c r="BW44" s="302"/>
      <c r="BX44" s="302"/>
    </row>
    <row r="45">
      <c r="A45" s="292" t="s">
        <v>728</v>
      </c>
      <c r="B45" s="292">
        <v>44.0</v>
      </c>
      <c r="C45" s="292">
        <f t="shared" si="15"/>
        <v>2</v>
      </c>
      <c r="D45" s="293" t="str">
        <f t="shared" si="1"/>
        <v>Parcel Data</v>
      </c>
      <c r="E45" s="46" t="str">
        <f t="shared" si="2"/>
        <v>prcl.mdb.BldgRes.Carport1</v>
      </c>
      <c r="F45" s="46" t="s">
        <v>306</v>
      </c>
      <c r="G45" s="46" t="s">
        <v>529</v>
      </c>
      <c r="H45" s="294">
        <v>24.0</v>
      </c>
      <c r="I45" s="294" t="s">
        <v>885</v>
      </c>
      <c r="J45" s="295" t="s">
        <v>873</v>
      </c>
      <c r="K45" s="296">
        <v>1.0</v>
      </c>
      <c r="L45" s="297" t="b">
        <v>0</v>
      </c>
      <c r="M45" s="294" t="s">
        <v>802</v>
      </c>
      <c r="N45" s="294"/>
      <c r="O45" s="296"/>
      <c r="P45" s="296"/>
      <c r="Q45" s="298" t="str">
        <f t="shared" si="3"/>
        <v>BldgRes</v>
      </c>
      <c r="R45" s="298" t="str">
        <f t="shared" si="19"/>
        <v>Carport1</v>
      </c>
      <c r="S45" s="298" t="str">
        <f t="array" ref="S45">iferror(index('Type Mapping'!$A$2:$D$21,match(J45,'Type Mapping'!$B$2:$B$21,0),3),"type mismatch")</f>
        <v>VARCHAR</v>
      </c>
      <c r="T45" s="298"/>
      <c r="U45" s="298"/>
      <c r="V45" s="298"/>
      <c r="W45" s="51" t="b">
        <v>1</v>
      </c>
      <c r="X45" s="51"/>
      <c r="Y45" s="309"/>
      <c r="Z45" s="309"/>
      <c r="AA45" s="53" t="s">
        <v>649</v>
      </c>
      <c r="AB45" s="53" t="str">
        <f t="shared" si="5"/>
        <v>unit_history</v>
      </c>
      <c r="AC45" s="308" t="str">
        <f t="array" ref="AC45">iferror(index('StoT Mapping (Depreciated)'!$D$2:$L$976,match(E45,'StoT Mapping (Depreciated)'!$D$2:$D$976,0),9),"**FIELD MISSING**")</f>
        <v>Carport</v>
      </c>
      <c r="AD45" s="53" t="str">
        <f t="shared" si="6"/>
        <v>unit.Carport</v>
      </c>
      <c r="AE45" s="299">
        <f>countif(NEW_REDB_table.field,AD45)</f>
        <v>1</v>
      </c>
      <c r="AF45" s="299" t="str">
        <f t="shared" si="7"/>
        <v>YAY!!</v>
      </c>
      <c r="AG45" s="308"/>
      <c r="AH45" s="317" t="b">
        <v>0</v>
      </c>
      <c r="AI45" s="317" t="b">
        <v>0</v>
      </c>
      <c r="AJ45" s="308" t="str">
        <f t="array" ref="AJ45">iferror(index('Type Mapping'!$A$2:$D$21,match(J45,'Type Mapping'!$B$2:$B$21,0),4),"type mismatch")</f>
        <v>BOOLEAN</v>
      </c>
      <c r="AK45" s="308"/>
      <c r="AL45" s="308"/>
      <c r="AM45" s="308"/>
      <c r="AN45" s="300" t="b">
        <v>1</v>
      </c>
      <c r="AO45" s="300" t="b">
        <v>0</v>
      </c>
      <c r="AP45" s="300" t="b">
        <v>0</v>
      </c>
      <c r="AQ45" s="300" t="b">
        <v>0</v>
      </c>
      <c r="AR45" s="300"/>
      <c r="AS45" s="300"/>
      <c r="AT45" s="301" t="s">
        <v>875</v>
      </c>
      <c r="AU45" s="302"/>
      <c r="AV45" s="303" t="b">
        <v>1</v>
      </c>
      <c r="AW45" s="304" t="str">
        <f t="shared" si="9"/>
        <v>false</v>
      </c>
      <c r="AX45" s="305" t="str">
        <f t="shared" si="17"/>
        <v>&lt;column comment="" default="" key="false" label="Carport1" length="255" nullable="true" originalDbColumnName="Carport1" originalLength="-1" pattern="" precision="-1" talendType="id_String" type=""/&gt;</v>
      </c>
      <c r="AY45" s="306"/>
      <c r="AZ45" s="305" t="str">
        <f t="shared" si="10"/>
        <v>&lt;column comment="" default="" key="false" label="Carport1" length="255" nullable="true" originalDbColumnName="Carport1" originalLength="-1" pattern="" precision="-1" talendType="id_String" type=""/&gt;</v>
      </c>
      <c r="BA45" s="306"/>
      <c r="BB45" s="302"/>
      <c r="BC45" s="303" t="b">
        <f t="shared" si="11"/>
        <v>1</v>
      </c>
      <c r="BD45" s="304"/>
      <c r="BE45" s="304" t="str">
        <f t="shared" si="12"/>
        <v>false</v>
      </c>
      <c r="BF45" s="307"/>
      <c r="BG45" s="305"/>
      <c r="BH45" s="305"/>
      <c r="BI45" s="305"/>
      <c r="BJ45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5" s="306"/>
      <c r="BL45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5" s="306"/>
      <c r="BN45" s="302"/>
      <c r="BO45" s="302"/>
      <c r="BP45" s="302"/>
      <c r="BQ45" s="302"/>
      <c r="BR45" s="302"/>
      <c r="BS45" s="302"/>
      <c r="BT45" s="302"/>
      <c r="BU45" s="302"/>
      <c r="BV45" s="302"/>
      <c r="BW45" s="302"/>
      <c r="BX45" s="302"/>
    </row>
    <row r="46">
      <c r="A46" s="292" t="s">
        <v>728</v>
      </c>
      <c r="B46" s="292">
        <v>45.0</v>
      </c>
      <c r="C46" s="292">
        <f t="shared" si="15"/>
        <v>2</v>
      </c>
      <c r="D46" s="293" t="str">
        <f t="shared" si="1"/>
        <v>Parcel Data</v>
      </c>
      <c r="E46" s="46" t="str">
        <f t="shared" si="2"/>
        <v>prcl.mdb.BldgRes.Carport2</v>
      </c>
      <c r="F46" s="46" t="s">
        <v>306</v>
      </c>
      <c r="G46" s="46" t="s">
        <v>529</v>
      </c>
      <c r="H46" s="294">
        <v>25.0</v>
      </c>
      <c r="I46" s="294" t="s">
        <v>886</v>
      </c>
      <c r="J46" s="295" t="s">
        <v>873</v>
      </c>
      <c r="K46" s="296">
        <v>1.0</v>
      </c>
      <c r="L46" s="297" t="b">
        <v>0</v>
      </c>
      <c r="M46" s="294" t="s">
        <v>802</v>
      </c>
      <c r="N46" s="294"/>
      <c r="O46" s="296"/>
      <c r="P46" s="296"/>
      <c r="Q46" s="298" t="str">
        <f t="shared" si="3"/>
        <v>BldgRes</v>
      </c>
      <c r="R46" s="298" t="str">
        <f t="shared" si="19"/>
        <v>Carport2</v>
      </c>
      <c r="S46" s="298" t="str">
        <f t="array" ref="S46">iferror(index('Type Mapping'!$A$2:$D$21,match(J46,'Type Mapping'!$B$2:$B$21,0),3),"type mismatch")</f>
        <v>VARCHAR</v>
      </c>
      <c r="T46" s="298"/>
      <c r="U46" s="298"/>
      <c r="V46" s="298"/>
      <c r="W46" s="51" t="b">
        <v>1</v>
      </c>
      <c r="X46" s="51"/>
      <c r="Y46" s="309"/>
      <c r="Z46" s="309"/>
      <c r="AA46" s="53" t="s">
        <v>649</v>
      </c>
      <c r="AB46" s="53" t="str">
        <f t="shared" si="5"/>
        <v>unit_history</v>
      </c>
      <c r="AC46" s="308" t="str">
        <f t="array" ref="AC46">iferror(index('StoT Mapping (Depreciated)'!$D$2:$L$976,match(E46,'StoT Mapping (Depreciated)'!$D$2:$D$976,0),9),"**FIELD MISSING**")</f>
        <v>Carport</v>
      </c>
      <c r="AD46" s="53" t="str">
        <f t="shared" si="6"/>
        <v>unit.Carport</v>
      </c>
      <c r="AE46" s="299">
        <f>countif(NEW_REDB_table.field,AD46)</f>
        <v>1</v>
      </c>
      <c r="AF46" s="299" t="str">
        <f t="shared" si="7"/>
        <v>YAY!!</v>
      </c>
      <c r="AG46" s="308"/>
      <c r="AH46" s="317" t="b">
        <v>0</v>
      </c>
      <c r="AI46" s="317" t="b">
        <v>0</v>
      </c>
      <c r="AJ46" s="308" t="str">
        <f t="array" ref="AJ46">iferror(index('Type Mapping'!$A$2:$D$21,match(J46,'Type Mapping'!$B$2:$B$21,0),4),"type mismatch")</f>
        <v>BOOLEAN</v>
      </c>
      <c r="AK46" s="308"/>
      <c r="AL46" s="308"/>
      <c r="AM46" s="308"/>
      <c r="AN46" s="300" t="b">
        <v>1</v>
      </c>
      <c r="AO46" s="300" t="b">
        <v>0</v>
      </c>
      <c r="AP46" s="300" t="b">
        <v>0</v>
      </c>
      <c r="AQ46" s="300" t="b">
        <v>0</v>
      </c>
      <c r="AR46" s="300"/>
      <c r="AS46" s="300"/>
      <c r="AT46" s="310" t="s">
        <v>849</v>
      </c>
      <c r="AU46" s="302"/>
      <c r="AV46" s="303" t="b">
        <v>1</v>
      </c>
      <c r="AW46" s="304" t="str">
        <f t="shared" si="9"/>
        <v>false</v>
      </c>
      <c r="AX46" s="305" t="str">
        <f t="shared" si="17"/>
        <v>&lt;column comment="" default="" key="false" label="Carport2" length="255" nullable="true" originalDbColumnName="Carport2" originalLength="-1" pattern="" precision="-1" talendType="id_String" type=""/&gt;</v>
      </c>
      <c r="AY46" s="306"/>
      <c r="AZ46" s="305" t="str">
        <f t="shared" si="10"/>
        <v>&lt;column comment="" default="" key="false" label="Carport2" length="255" nullable="true" originalDbColumnName="Carport2" originalLength="-1" pattern="" precision="-1" talendType="id_String" type=""/&gt;</v>
      </c>
      <c r="BA46" s="306"/>
      <c r="BB46" s="302"/>
      <c r="BC46" s="303" t="b">
        <f t="shared" si="11"/>
        <v>1</v>
      </c>
      <c r="BD46" s="304"/>
      <c r="BE46" s="304" t="str">
        <f t="shared" si="12"/>
        <v>false</v>
      </c>
      <c r="BF46" s="307"/>
      <c r="BG46" s="305"/>
      <c r="BH46" s="305"/>
      <c r="BI46" s="305"/>
      <c r="BJ46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6" s="306"/>
      <c r="BL46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6" s="306"/>
      <c r="BN46" s="302"/>
      <c r="BO46" s="302"/>
      <c r="BP46" s="302"/>
      <c r="BQ46" s="302"/>
      <c r="BR46" s="302"/>
      <c r="BS46" s="302"/>
      <c r="BT46" s="302"/>
      <c r="BU46" s="302"/>
      <c r="BV46" s="302"/>
      <c r="BW46" s="302"/>
      <c r="BX46" s="302"/>
    </row>
    <row r="47">
      <c r="A47" s="292" t="s">
        <v>728</v>
      </c>
      <c r="B47" s="292">
        <v>46.0</v>
      </c>
      <c r="C47" s="292">
        <f t="shared" si="15"/>
        <v>2</v>
      </c>
      <c r="D47" s="293" t="str">
        <f t="shared" si="1"/>
        <v>Parcel Data</v>
      </c>
      <c r="E47" s="46" t="str">
        <f t="shared" si="2"/>
        <v>prcl.mdb.BldgRes.YearBuilt</v>
      </c>
      <c r="F47" s="46" t="s">
        <v>306</v>
      </c>
      <c r="G47" s="46" t="s">
        <v>529</v>
      </c>
      <c r="H47" s="294">
        <v>26.0</v>
      </c>
      <c r="I47" s="294" t="s">
        <v>760</v>
      </c>
      <c r="J47" s="295" t="s">
        <v>749</v>
      </c>
      <c r="K47" s="296">
        <v>2.0</v>
      </c>
      <c r="L47" s="297" t="b">
        <v>0</v>
      </c>
      <c r="M47" s="294" t="s">
        <v>802</v>
      </c>
      <c r="N47" s="294"/>
      <c r="O47" s="296"/>
      <c r="P47" s="296"/>
      <c r="Q47" s="298" t="str">
        <f t="shared" si="3"/>
        <v>BldgRes</v>
      </c>
      <c r="R47" s="298" t="str">
        <f t="shared" si="19"/>
        <v>YearBuilt</v>
      </c>
      <c r="S47" s="298" t="str">
        <f t="array" ref="S47">iferror(index('Type Mapping'!$A$2:$D$21,match(J47,'Type Mapping'!$B$2:$B$21,0),3),"type mismatch")</f>
        <v>VARCHAR</v>
      </c>
      <c r="T47" s="298"/>
      <c r="U47" s="298"/>
      <c r="V47" s="298"/>
      <c r="W47" s="51" t="b">
        <v>1</v>
      </c>
      <c r="X47" s="51"/>
      <c r="Y47" s="309"/>
      <c r="Z47" s="309"/>
      <c r="AA47" s="311" t="s">
        <v>648</v>
      </c>
      <c r="AB47" s="53" t="str">
        <f t="shared" si="5"/>
        <v>building_history</v>
      </c>
      <c r="AC47" s="308" t="str">
        <f t="array" ref="AC47">iferror(index('StoT Mapping (Depreciated)'!$D$2:$L$976,match(E47,'StoT Mapping (Depreciated)'!$D$2:$D$976,0),9),"**FIELD MISSING**")</f>
        <v>YearBuilt</v>
      </c>
      <c r="AD47" s="53" t="str">
        <f t="shared" si="6"/>
        <v>building.YearBuilt</v>
      </c>
      <c r="AE47" s="299">
        <f>countif(NEW_REDB_table.field,AD47)</f>
        <v>0</v>
      </c>
      <c r="AF47" s="299" t="str">
        <f t="shared" si="7"/>
        <v>Check...</v>
      </c>
      <c r="AG47" s="308"/>
      <c r="AH47" s="317" t="b">
        <v>0</v>
      </c>
      <c r="AI47" s="317" t="b">
        <v>0</v>
      </c>
      <c r="AJ47" s="308" t="str">
        <f t="array" ref="AJ47">iferror(index('Type Mapping'!$A$2:$D$21,match(J47,'Type Mapping'!$B$2:$B$21,0),4),"type mismatch")</f>
        <v>INT</v>
      </c>
      <c r="AK47" s="308"/>
      <c r="AL47" s="308"/>
      <c r="AM47" s="308"/>
      <c r="AN47" s="300" t="b">
        <v>1</v>
      </c>
      <c r="AO47" s="300" t="b">
        <v>0</v>
      </c>
      <c r="AP47" s="300" t="b">
        <v>0</v>
      </c>
      <c r="AQ47" s="300" t="b">
        <v>0</v>
      </c>
      <c r="AR47" s="300"/>
      <c r="AS47" s="300"/>
      <c r="AT47" s="310" t="s">
        <v>849</v>
      </c>
      <c r="AU47" s="302"/>
      <c r="AV47" s="303" t="b">
        <v>1</v>
      </c>
      <c r="AW47" s="304" t="str">
        <f t="shared" si="9"/>
        <v>false</v>
      </c>
      <c r="AX47" s="305" t="str">
        <f t="shared" si="17"/>
        <v>&lt;column comment="" default="" key="false" label="YearBuilt" length="255" nullable="true" originalDbColumnName="YearBuilt" originalLength="-1" pattern="" precision="-1" talendType="id_String" type=""/&gt;</v>
      </c>
      <c r="AY47" s="306"/>
      <c r="AZ47" s="305" t="str">
        <f t="shared" si="10"/>
        <v>&lt;column comment="" default="" key="false" label="YearBuilt" length="255" nullable="true" originalDbColumnName="YearBuilt" originalLength="-1" pattern="" precision="-1" talendType="id_String" type=""/&gt;</v>
      </c>
      <c r="BA47" s="306"/>
      <c r="BB47" s="302"/>
      <c r="BC47" s="303" t="b">
        <f t="shared" si="11"/>
        <v>1</v>
      </c>
      <c r="BD47" s="304"/>
      <c r="BE47" s="304" t="str">
        <f t="shared" si="12"/>
        <v>false</v>
      </c>
      <c r="BF47" s="307"/>
      <c r="BG47" s="305"/>
      <c r="BH47" s="305"/>
      <c r="BI47" s="305"/>
      <c r="BJ47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7" s="306"/>
      <c r="BL47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7" s="306"/>
      <c r="BN47" s="302"/>
      <c r="BO47" s="302"/>
      <c r="BP47" s="302"/>
      <c r="BQ47" s="302"/>
      <c r="BR47" s="302"/>
      <c r="BS47" s="302"/>
      <c r="BT47" s="302"/>
      <c r="BU47" s="302"/>
      <c r="BV47" s="302"/>
      <c r="BW47" s="302"/>
      <c r="BX47" s="302"/>
    </row>
    <row r="48">
      <c r="A48" s="292" t="s">
        <v>728</v>
      </c>
      <c r="B48" s="292">
        <v>47.0</v>
      </c>
      <c r="C48" s="292">
        <f t="shared" si="15"/>
        <v>2</v>
      </c>
      <c r="D48" s="293" t="str">
        <f t="shared" si="1"/>
        <v>Parcel Data</v>
      </c>
      <c r="E48" s="46" t="str">
        <f t="shared" si="2"/>
        <v>prcl.mdb.BldgRes.ResModelCode</v>
      </c>
      <c r="F48" s="46" t="s">
        <v>306</v>
      </c>
      <c r="G48" s="46" t="s">
        <v>529</v>
      </c>
      <c r="H48" s="294">
        <v>27.0</v>
      </c>
      <c r="I48" s="294" t="s">
        <v>891</v>
      </c>
      <c r="J48" s="295" t="s">
        <v>740</v>
      </c>
      <c r="K48" s="296">
        <v>1.0</v>
      </c>
      <c r="L48" s="297" t="b">
        <v>0</v>
      </c>
      <c r="M48" s="294" t="s">
        <v>802</v>
      </c>
      <c r="N48" s="294"/>
      <c r="O48" s="296"/>
      <c r="P48" s="296"/>
      <c r="Q48" s="298" t="str">
        <f t="shared" si="3"/>
        <v>BldgRes</v>
      </c>
      <c r="R48" s="298" t="str">
        <f t="shared" si="19"/>
        <v>ResModelCode</v>
      </c>
      <c r="S48" s="298" t="str">
        <f t="array" ref="S48">iferror(index('Type Mapping'!$A$2:$D$21,match(J48,'Type Mapping'!$B$2:$B$21,0),3),"type mismatch")</f>
        <v>VARCHAR</v>
      </c>
      <c r="T48" s="298"/>
      <c r="U48" s="298"/>
      <c r="V48" s="298"/>
      <c r="W48" s="51" t="b">
        <v>1</v>
      </c>
      <c r="X48" s="51"/>
      <c r="Y48" s="51"/>
      <c r="Z48" s="51" t="s">
        <v>807</v>
      </c>
      <c r="AA48" s="53" t="s">
        <v>648</v>
      </c>
      <c r="AB48" s="53" t="str">
        <f t="shared" si="5"/>
        <v>building_history</v>
      </c>
      <c r="AC48" s="53" t="s">
        <v>893</v>
      </c>
      <c r="AD48" s="53" t="str">
        <f t="shared" si="6"/>
        <v>building.res_model_ID</v>
      </c>
      <c r="AE48" s="299">
        <f>countif(NEW_REDB_table.field,AD48)</f>
        <v>0</v>
      </c>
      <c r="AF48" s="299" t="str">
        <f t="shared" si="7"/>
        <v>Check...</v>
      </c>
      <c r="AG48" s="53"/>
      <c r="AH48" s="299" t="b">
        <v>0</v>
      </c>
      <c r="AI48" s="299" t="b">
        <v>0</v>
      </c>
      <c r="AJ48" s="308" t="str">
        <f t="array" ref="AJ48">iferror(index('Type Mapping'!$A$2:$D$21,match(J48,'Type Mapping'!$B$2:$B$21,0),4),"type mismatch")</f>
        <v>INT</v>
      </c>
      <c r="AK48" s="53" t="s">
        <v>736</v>
      </c>
      <c r="AL48" s="53"/>
      <c r="AM48" s="53"/>
      <c r="AN48" s="300" t="b">
        <v>0</v>
      </c>
      <c r="AO48" s="300" t="b">
        <v>0</v>
      </c>
      <c r="AP48" s="300" t="b">
        <v>0</v>
      </c>
      <c r="AQ48" s="300" t="b">
        <v>0</v>
      </c>
      <c r="AR48" s="300"/>
      <c r="AS48" s="300"/>
      <c r="AT48" s="301" t="s">
        <v>895</v>
      </c>
      <c r="AU48" s="302"/>
      <c r="AV48" s="303" t="b">
        <v>1</v>
      </c>
      <c r="AW48" s="304" t="str">
        <f t="shared" si="9"/>
        <v>false</v>
      </c>
      <c r="AX48" s="305" t="str">
        <f t="shared" si="17"/>
        <v>&lt;column comment="" default="" key="false" label="ResModelCode" length="255" nullable="true" originalDbColumnName="ResModelCode" originalLength="-1" pattern="" precision="-1" talendType="id_String" type=""/&gt;</v>
      </c>
      <c r="AY48" s="306"/>
      <c r="AZ48" s="305" t="str">
        <f t="shared" si="10"/>
        <v>&lt;column comment="" default="" key="false" label="ResModelCode" length="255" nullable="true" originalDbColumnName="ResModelCode" originalLength="-1" pattern="" precision="-1" talendType="id_String" type=""/&gt;</v>
      </c>
      <c r="BA48" s="306"/>
      <c r="BB48" s="302"/>
      <c r="BC48" s="303" t="b">
        <f t="shared" si="11"/>
        <v>1</v>
      </c>
      <c r="BD48" s="304"/>
      <c r="BE48" s="304" t="str">
        <f t="shared" si="12"/>
        <v>false</v>
      </c>
      <c r="BF48" s="307"/>
      <c r="BG48" s="305"/>
      <c r="BH48" s="305"/>
      <c r="BI48" s="305"/>
      <c r="BJ48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8" s="306"/>
      <c r="BL48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8" s="306"/>
      <c r="BN48" s="302"/>
      <c r="BO48" s="302"/>
      <c r="BP48" s="302"/>
      <c r="BQ48" s="302"/>
      <c r="BR48" s="302"/>
      <c r="BS48" s="302"/>
      <c r="BT48" s="302"/>
      <c r="BU48" s="302"/>
      <c r="BV48" s="302"/>
      <c r="BW48" s="302"/>
      <c r="BX48" s="302"/>
    </row>
    <row r="49">
      <c r="A49" s="292" t="s">
        <v>728</v>
      </c>
      <c r="B49" s="292">
        <v>48.0</v>
      </c>
      <c r="C49" s="292">
        <f t="shared" si="15"/>
        <v>2</v>
      </c>
      <c r="D49" s="293" t="str">
        <f t="shared" si="1"/>
        <v>Parcel Data</v>
      </c>
      <c r="E49" s="46" t="str">
        <f t="shared" si="2"/>
        <v>prcl.mdb.BldgRes.ResModelAdjCode</v>
      </c>
      <c r="F49" s="46" t="s">
        <v>306</v>
      </c>
      <c r="G49" s="46" t="s">
        <v>529</v>
      </c>
      <c r="H49" s="294">
        <v>28.0</v>
      </c>
      <c r="I49" s="294" t="s">
        <v>896</v>
      </c>
      <c r="J49" s="295" t="s">
        <v>743</v>
      </c>
      <c r="K49" s="296">
        <v>1.0</v>
      </c>
      <c r="L49" s="297" t="b">
        <v>0</v>
      </c>
      <c r="M49" s="294" t="s">
        <v>802</v>
      </c>
      <c r="N49" s="294"/>
      <c r="O49" s="296"/>
      <c r="P49" s="296"/>
      <c r="Q49" s="298" t="str">
        <f t="shared" si="3"/>
        <v>BldgRes</v>
      </c>
      <c r="R49" s="298" t="str">
        <f t="shared" si="19"/>
        <v>ResModelAdjCode</v>
      </c>
      <c r="S49" s="298" t="str">
        <f t="array" ref="S49">iferror(index('Type Mapping'!$A$2:$D$21,match(J49,'Type Mapping'!$B$2:$B$21,0),3),"type mismatch")</f>
        <v>VARCHAR</v>
      </c>
      <c r="T49" s="298"/>
      <c r="U49" s="298"/>
      <c r="V49" s="298"/>
      <c r="W49" s="51" t="b">
        <v>1</v>
      </c>
      <c r="X49" s="51"/>
      <c r="Y49" s="51"/>
      <c r="Z49" s="51" t="s">
        <v>807</v>
      </c>
      <c r="AA49" s="53" t="s">
        <v>648</v>
      </c>
      <c r="AB49" s="53" t="str">
        <f t="shared" si="5"/>
        <v>building_history</v>
      </c>
      <c r="AC49" s="53" t="s">
        <v>893</v>
      </c>
      <c r="AD49" s="53" t="str">
        <f t="shared" si="6"/>
        <v>building.res_model_ID</v>
      </c>
      <c r="AE49" s="299">
        <f>countif(NEW_REDB_table.field,AD49)</f>
        <v>0</v>
      </c>
      <c r="AF49" s="299" t="str">
        <f t="shared" si="7"/>
        <v>Check...</v>
      </c>
      <c r="AG49" s="53"/>
      <c r="AH49" s="299" t="b">
        <v>0</v>
      </c>
      <c r="AI49" s="299" t="b">
        <v>0</v>
      </c>
      <c r="AJ49" s="53" t="s">
        <v>79</v>
      </c>
      <c r="AK49" s="53" t="s">
        <v>736</v>
      </c>
      <c r="AL49" s="53"/>
      <c r="AM49" s="53"/>
      <c r="AN49" s="300" t="b">
        <v>0</v>
      </c>
      <c r="AO49" s="300" t="b">
        <v>0</v>
      </c>
      <c r="AP49" s="300" t="b">
        <v>0</v>
      </c>
      <c r="AQ49" s="300" t="b">
        <v>0</v>
      </c>
      <c r="AR49" s="300"/>
      <c r="AS49" s="300"/>
      <c r="AT49" s="301" t="s">
        <v>899</v>
      </c>
      <c r="AU49" s="302"/>
      <c r="AV49" s="303" t="b">
        <v>1</v>
      </c>
      <c r="AW49" s="304" t="str">
        <f t="shared" si="9"/>
        <v>false</v>
      </c>
      <c r="AX49" s="305" t="str">
        <f t="shared" si="17"/>
        <v>&lt;column comment="" default="" key="false" label="ResModelAdjCode" length="255" nullable="true" originalDbColumnName="ResModelAdjCode" originalLength="-1" pattern="" precision="-1" talendType="id_String" type=""/&gt;</v>
      </c>
      <c r="AY49" s="306"/>
      <c r="AZ49" s="305" t="str">
        <f t="shared" si="10"/>
        <v>&lt;column comment="" default="" key="false" label="ResModelAdjCode" length="255" nullable="true" originalDbColumnName="ResModelAdjCode" originalLength="-1" pattern="" precision="-1" talendType="id_String" type=""/&gt;</v>
      </c>
      <c r="BA49" s="306"/>
      <c r="BB49" s="302"/>
      <c r="BC49" s="303" t="b">
        <f t="shared" si="11"/>
        <v>1</v>
      </c>
      <c r="BD49" s="304"/>
      <c r="BE49" s="304" t="str">
        <f t="shared" si="12"/>
        <v>false</v>
      </c>
      <c r="BF49" s="307"/>
      <c r="BG49" s="305"/>
      <c r="BH49" s="305"/>
      <c r="BI49" s="305"/>
      <c r="BJ49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49" s="306"/>
      <c r="BL49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49" s="306"/>
      <c r="BN49" s="302"/>
      <c r="BO49" s="302"/>
      <c r="BP49" s="302"/>
      <c r="BQ49" s="302"/>
      <c r="BR49" s="302"/>
      <c r="BS49" s="302"/>
      <c r="BT49" s="302"/>
      <c r="BU49" s="302"/>
      <c r="BV49" s="302"/>
      <c r="BW49" s="302"/>
      <c r="BX49" s="302"/>
    </row>
    <row r="50">
      <c r="A50" s="292" t="s">
        <v>728</v>
      </c>
      <c r="B50" s="292">
        <v>49.0</v>
      </c>
      <c r="C50" s="292">
        <f t="shared" si="15"/>
        <v>2</v>
      </c>
      <c r="D50" s="293" t="str">
        <f t="shared" si="1"/>
        <v>Parcel Data</v>
      </c>
      <c r="E50" s="46" t="str">
        <f t="shared" si="2"/>
        <v>prcl.mdb.BldgRes.EffectiveYearBuilt</v>
      </c>
      <c r="F50" s="46" t="s">
        <v>306</v>
      </c>
      <c r="G50" s="46" t="s">
        <v>529</v>
      </c>
      <c r="H50" s="294">
        <v>29.0</v>
      </c>
      <c r="I50" s="294" t="s">
        <v>900</v>
      </c>
      <c r="J50" s="295" t="s">
        <v>749</v>
      </c>
      <c r="K50" s="296">
        <v>2.0</v>
      </c>
      <c r="L50" s="297" t="b">
        <v>0</v>
      </c>
      <c r="M50" s="294" t="s">
        <v>802</v>
      </c>
      <c r="N50" s="294"/>
      <c r="O50" s="296"/>
      <c r="P50" s="296"/>
      <c r="Q50" s="298" t="str">
        <f t="shared" si="3"/>
        <v>BldgRes</v>
      </c>
      <c r="R50" s="298" t="str">
        <f t="shared" si="19"/>
        <v>EffectiveYearBuilt</v>
      </c>
      <c r="S50" s="298" t="str">
        <f t="array" ref="S50">iferror(index('Type Mapping'!$A$2:$D$21,match(J50,'Type Mapping'!$B$2:$B$21,0),3),"type mismatch")</f>
        <v>VARCHAR</v>
      </c>
      <c r="T50" s="298"/>
      <c r="U50" s="298"/>
      <c r="V50" s="298"/>
      <c r="W50" s="51" t="b">
        <v>1</v>
      </c>
      <c r="X50" s="51"/>
      <c r="Y50" s="309"/>
      <c r="Z50" s="309"/>
      <c r="AA50" s="311" t="s">
        <v>648</v>
      </c>
      <c r="AB50" s="53" t="str">
        <f t="shared" si="5"/>
        <v>building_history</v>
      </c>
      <c r="AC50" s="308" t="str">
        <f t="array" ref="AC50">iferror(index('StoT Mapping (Depreciated)'!$D$2:$L$976,match(E50,'StoT Mapping (Depreciated)'!$D$2:$D$976,0),9),"**FIELD MISSING**")</f>
        <v>YearBuilt</v>
      </c>
      <c r="AD50" s="53" t="str">
        <f t="shared" si="6"/>
        <v>building.YearBuilt</v>
      </c>
      <c r="AE50" s="299">
        <f>countif(NEW_REDB_table.field,AD50)</f>
        <v>0</v>
      </c>
      <c r="AF50" s="299" t="str">
        <f t="shared" si="7"/>
        <v>Check...</v>
      </c>
      <c r="AG50" s="308"/>
      <c r="AH50" s="317" t="b">
        <v>0</v>
      </c>
      <c r="AI50" s="317" t="b">
        <v>0</v>
      </c>
      <c r="AJ50" s="308" t="str">
        <f t="array" ref="AJ50">iferror(index('Type Mapping'!$A$2:$D$21,match(J50,'Type Mapping'!$B$2:$B$21,0),4),"type mismatch")</f>
        <v>INT</v>
      </c>
      <c r="AK50" s="308"/>
      <c r="AL50" s="308"/>
      <c r="AM50" s="308"/>
      <c r="AN50" s="300" t="b">
        <v>1</v>
      </c>
      <c r="AO50" s="300" t="b">
        <v>0</v>
      </c>
      <c r="AP50" s="300" t="b">
        <v>0</v>
      </c>
      <c r="AQ50" s="300" t="b">
        <v>0</v>
      </c>
      <c r="AR50" s="300"/>
      <c r="AS50" s="300"/>
      <c r="AT50" s="310" t="s">
        <v>849</v>
      </c>
      <c r="AU50" s="302"/>
      <c r="AV50" s="303" t="b">
        <v>1</v>
      </c>
      <c r="AW50" s="304" t="str">
        <f t="shared" si="9"/>
        <v>false</v>
      </c>
      <c r="AX50" s="305" t="str">
        <f t="shared" si="17"/>
        <v>&lt;column comment="" default="" key="false" label="EffectiveYearBuilt" length="255" nullable="true" originalDbColumnName="EffectiveYearBuilt" originalLength="-1" pattern="" precision="-1" talendType="id_String" type=""/&gt;</v>
      </c>
      <c r="AY50" s="306"/>
      <c r="AZ50" s="305" t="str">
        <f t="shared" si="10"/>
        <v>&lt;column comment="" default="" key="false" label="EffectiveYearBuilt" length="255" nullable="true" originalDbColumnName="EffectiveYearBuilt" originalLength="-1" pattern="" precision="-1" talendType="id_String" type=""/&gt;</v>
      </c>
      <c r="BA50" s="306"/>
      <c r="BB50" s="302"/>
      <c r="BC50" s="303" t="b">
        <f t="shared" si="11"/>
        <v>1</v>
      </c>
      <c r="BD50" s="304"/>
      <c r="BE50" s="304" t="str">
        <f t="shared" si="12"/>
        <v>false</v>
      </c>
      <c r="BF50" s="307"/>
      <c r="BG50" s="305"/>
      <c r="BH50" s="305"/>
      <c r="BI50" s="305"/>
      <c r="BJ50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50" s="306"/>
      <c r="BL50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50" s="306"/>
      <c r="BN50" s="302"/>
      <c r="BO50" s="302"/>
      <c r="BP50" s="302"/>
      <c r="BQ50" s="302"/>
      <c r="BR50" s="302"/>
      <c r="BS50" s="302"/>
      <c r="BT50" s="302"/>
      <c r="BU50" s="302"/>
      <c r="BV50" s="302"/>
      <c r="BW50" s="302"/>
      <c r="BX50" s="302"/>
    </row>
    <row r="51">
      <c r="A51" s="292" t="s">
        <v>728</v>
      </c>
      <c r="B51" s="292">
        <v>50.0</v>
      </c>
      <c r="C51" s="292">
        <f t="shared" si="15"/>
        <v>2</v>
      </c>
      <c r="D51" s="293" t="str">
        <f t="shared" si="1"/>
        <v>Parcel Data</v>
      </c>
      <c r="E51" s="46" t="str">
        <f t="shared" si="2"/>
        <v>prcl.mdb.BldgRes.FunctionalDep</v>
      </c>
      <c r="F51" s="46" t="s">
        <v>306</v>
      </c>
      <c r="G51" s="46" t="s">
        <v>529</v>
      </c>
      <c r="H51" s="294">
        <v>30.0</v>
      </c>
      <c r="I51" s="294" t="s">
        <v>901</v>
      </c>
      <c r="J51" s="295" t="s">
        <v>729</v>
      </c>
      <c r="K51" s="296">
        <v>8.0</v>
      </c>
      <c r="L51" s="297" t="b">
        <v>0</v>
      </c>
      <c r="M51" s="294" t="s">
        <v>802</v>
      </c>
      <c r="N51" s="294"/>
      <c r="O51" s="296"/>
      <c r="P51" s="296"/>
      <c r="Q51" s="298" t="str">
        <f t="shared" si="3"/>
        <v>BldgRes</v>
      </c>
      <c r="R51" s="298" t="str">
        <f t="shared" si="19"/>
        <v>FunctionalDep</v>
      </c>
      <c r="S51" s="298" t="str">
        <f t="array" ref="S51">iferror(index('Type Mapping'!$A$2:$D$21,match(J51,'Type Mapping'!$B$2:$B$21,0),3),"type mismatch")</f>
        <v>VARCHAR</v>
      </c>
      <c r="T51" s="298"/>
      <c r="U51" s="298"/>
      <c r="V51" s="298"/>
      <c r="W51" s="51" t="b">
        <v>1</v>
      </c>
      <c r="X51" s="51"/>
      <c r="Y51" s="309"/>
      <c r="Z51" s="309"/>
      <c r="AA51" s="53" t="s">
        <v>648</v>
      </c>
      <c r="AB51" s="53" t="str">
        <f t="shared" si="5"/>
        <v>building_history</v>
      </c>
      <c r="AC51" s="308" t="str">
        <f t="array" ref="AC51">iferror(index('StoT Mapping (Depreciated)'!$D$2:$L$976,match(E51,'StoT Mapping (Depreciated)'!$D$2:$D$976,0),9),"**FIELD MISSING**")</f>
        <v>???</v>
      </c>
      <c r="AD51" s="53" t="str">
        <f t="shared" si="6"/>
        <v>building.???</v>
      </c>
      <c r="AE51" s="299">
        <f>countif(NEW_REDB_table.field,AD51)</f>
        <v>0</v>
      </c>
      <c r="AF51" s="299" t="str">
        <f t="shared" si="7"/>
        <v>Check...</v>
      </c>
      <c r="AG51" s="308"/>
      <c r="AH51" s="317" t="b">
        <v>0</v>
      </c>
      <c r="AI51" s="317" t="b">
        <v>0</v>
      </c>
      <c r="AJ51" s="308" t="str">
        <f t="array" ref="AJ51">iferror(index('Type Mapping'!$A$2:$D$21,match(J51,'Type Mapping'!$B$2:$B$21,0),4),"type mismatch")</f>
        <v>FLOAT</v>
      </c>
      <c r="AK51" s="308"/>
      <c r="AL51" s="308"/>
      <c r="AM51" s="308"/>
      <c r="AN51" s="300" t="b">
        <v>0</v>
      </c>
      <c r="AO51" s="300" t="b">
        <v>0</v>
      </c>
      <c r="AP51" s="300" t="b">
        <v>0</v>
      </c>
      <c r="AQ51" s="300" t="b">
        <v>0</v>
      </c>
      <c r="AR51" s="300"/>
      <c r="AS51" s="300"/>
      <c r="AT51" s="301" t="s">
        <v>903</v>
      </c>
      <c r="AU51" s="302"/>
      <c r="AV51" s="303" t="b">
        <v>1</v>
      </c>
      <c r="AW51" s="304" t="str">
        <f t="shared" si="9"/>
        <v>false</v>
      </c>
      <c r="AX51" s="305" t="str">
        <f t="shared" si="17"/>
        <v>&lt;column comment="" default="" key="false" label="FunctionalDep" length="255" nullable="true" originalDbColumnName="FunctionalDep" originalLength="-1" pattern="" precision="-1" talendType="id_String" type=""/&gt;</v>
      </c>
      <c r="AY51" s="306"/>
      <c r="AZ51" s="305" t="str">
        <f t="shared" si="10"/>
        <v>&lt;column comment="" default="" key="false" label="FunctionalDep" length="255" nullable="true" originalDbColumnName="FunctionalDep" originalLength="-1" pattern="" precision="-1" talendType="id_String" type=""/&gt;</v>
      </c>
      <c r="BA51" s="306"/>
      <c r="BB51" s="302"/>
      <c r="BC51" s="303" t="b">
        <f t="shared" si="11"/>
        <v>1</v>
      </c>
      <c r="BD51" s="304"/>
      <c r="BE51" s="304" t="str">
        <f t="shared" si="12"/>
        <v>false</v>
      </c>
      <c r="BF51" s="307"/>
      <c r="BG51" s="305"/>
      <c r="BH51" s="305"/>
      <c r="BI51" s="305"/>
      <c r="BJ51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51" s="306"/>
      <c r="BL51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51" s="306"/>
      <c r="BN51" s="302"/>
      <c r="BO51" s="302"/>
      <c r="BP51" s="302"/>
      <c r="BQ51" s="302"/>
      <c r="BR51" s="302"/>
      <c r="BS51" s="302"/>
      <c r="BT51" s="302"/>
      <c r="BU51" s="302"/>
      <c r="BV51" s="302"/>
      <c r="BW51" s="302"/>
      <c r="BX51" s="302"/>
    </row>
    <row r="52">
      <c r="A52" s="292" t="s">
        <v>728</v>
      </c>
      <c r="B52" s="292">
        <v>51.0</v>
      </c>
      <c r="C52" s="292">
        <f t="shared" si="15"/>
        <v>2</v>
      </c>
      <c r="D52" s="293" t="str">
        <f t="shared" si="1"/>
        <v>Parcel Data</v>
      </c>
      <c r="E52" s="46" t="str">
        <f t="shared" si="2"/>
        <v>prcl.mdb.BldgRes.LocationalDep</v>
      </c>
      <c r="F52" s="46" t="s">
        <v>306</v>
      </c>
      <c r="G52" s="46" t="s">
        <v>529</v>
      </c>
      <c r="H52" s="294">
        <v>31.0</v>
      </c>
      <c r="I52" s="294" t="s">
        <v>905</v>
      </c>
      <c r="J52" s="295" t="s">
        <v>729</v>
      </c>
      <c r="K52" s="296">
        <v>8.0</v>
      </c>
      <c r="L52" s="297" t="b">
        <v>0</v>
      </c>
      <c r="M52" s="294" t="s">
        <v>802</v>
      </c>
      <c r="N52" s="294"/>
      <c r="O52" s="296"/>
      <c r="P52" s="296"/>
      <c r="Q52" s="298" t="str">
        <f t="shared" si="3"/>
        <v>BldgRes</v>
      </c>
      <c r="R52" s="298" t="str">
        <f t="shared" si="19"/>
        <v>LocationalDep</v>
      </c>
      <c r="S52" s="298" t="str">
        <f t="array" ref="S52">iferror(index('Type Mapping'!$A$2:$D$21,match(J52,'Type Mapping'!$B$2:$B$21,0),3),"type mismatch")</f>
        <v>VARCHAR</v>
      </c>
      <c r="T52" s="298"/>
      <c r="U52" s="298"/>
      <c r="V52" s="298"/>
      <c r="W52" s="51" t="b">
        <v>1</v>
      </c>
      <c r="X52" s="51"/>
      <c r="Y52" s="309"/>
      <c r="Z52" s="309"/>
      <c r="AA52" s="53" t="s">
        <v>648</v>
      </c>
      <c r="AB52" s="53" t="str">
        <f t="shared" si="5"/>
        <v>building_history</v>
      </c>
      <c r="AC52" s="308" t="str">
        <f t="array" ref="AC52">iferror(index('StoT Mapping (Depreciated)'!$D$2:$L$976,match(E52,'StoT Mapping (Depreciated)'!$D$2:$D$976,0),9),"**FIELD MISSING**")</f>
        <v>???</v>
      </c>
      <c r="AD52" s="53" t="str">
        <f t="shared" si="6"/>
        <v>building.???</v>
      </c>
      <c r="AE52" s="299">
        <f>countif(NEW_REDB_table.field,AD52)</f>
        <v>0</v>
      </c>
      <c r="AF52" s="299" t="str">
        <f t="shared" si="7"/>
        <v>Check...</v>
      </c>
      <c r="AG52" s="308"/>
      <c r="AH52" s="317" t="b">
        <v>0</v>
      </c>
      <c r="AI52" s="317" t="b">
        <v>0</v>
      </c>
      <c r="AJ52" s="308" t="str">
        <f t="array" ref="AJ52">iferror(index('Type Mapping'!$A$2:$D$21,match(J52,'Type Mapping'!$B$2:$B$21,0),4),"type mismatch")</f>
        <v>FLOAT</v>
      </c>
      <c r="AK52" s="308"/>
      <c r="AL52" s="308"/>
      <c r="AM52" s="308"/>
      <c r="AN52" s="300" t="b">
        <v>0</v>
      </c>
      <c r="AO52" s="300" t="b">
        <v>0</v>
      </c>
      <c r="AP52" s="300" t="b">
        <v>0</v>
      </c>
      <c r="AQ52" s="300" t="b">
        <v>0</v>
      </c>
      <c r="AR52" s="300"/>
      <c r="AS52" s="300"/>
      <c r="AT52" s="301" t="s">
        <v>903</v>
      </c>
      <c r="AU52" s="302"/>
      <c r="AV52" s="303" t="b">
        <v>1</v>
      </c>
      <c r="AW52" s="304" t="str">
        <f t="shared" si="9"/>
        <v>false</v>
      </c>
      <c r="AX52" s="305" t="str">
        <f t="shared" si="17"/>
        <v>&lt;column comment="" default="" key="false" label="LocationalDep" length="255" nullable="true" originalDbColumnName="LocationalDep" originalLength="-1" pattern="" precision="-1" talendType="id_String" type=""/&gt;</v>
      </c>
      <c r="AY52" s="306"/>
      <c r="AZ52" s="305" t="str">
        <f t="shared" si="10"/>
        <v>&lt;column comment="" default="" key="false" label="LocationalDep" length="255" nullable="true" originalDbColumnName="LocationalDep" originalLength="-1" pattern="" precision="-1" talendType="id_String" type=""/&gt;</v>
      </c>
      <c r="BA52" s="306"/>
      <c r="BB52" s="302"/>
      <c r="BC52" s="303" t="b">
        <f t="shared" si="11"/>
        <v>1</v>
      </c>
      <c r="BD52" s="304"/>
      <c r="BE52" s="304" t="str">
        <f t="shared" si="12"/>
        <v>false</v>
      </c>
      <c r="BF52" s="307"/>
      <c r="BG52" s="305"/>
      <c r="BH52" s="305"/>
      <c r="BI52" s="305"/>
      <c r="BJ52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52" s="306"/>
      <c r="BL52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52" s="306"/>
      <c r="BN52" s="302"/>
      <c r="BO52" s="302"/>
      <c r="BP52" s="302"/>
      <c r="BQ52" s="302"/>
      <c r="BR52" s="302"/>
      <c r="BS52" s="302"/>
      <c r="BT52" s="302"/>
      <c r="BU52" s="302"/>
      <c r="BV52" s="302"/>
      <c r="BW52" s="302"/>
      <c r="BX52" s="302"/>
    </row>
    <row r="53">
      <c r="A53" s="292" t="s">
        <v>728</v>
      </c>
      <c r="B53" s="292">
        <v>52.0</v>
      </c>
      <c r="C53" s="292">
        <f t="shared" si="15"/>
        <v>2</v>
      </c>
      <c r="D53" s="293" t="str">
        <f t="shared" si="1"/>
        <v>Parcel Data</v>
      </c>
      <c r="E53" s="46" t="str">
        <f t="shared" si="2"/>
        <v>prcl.mdb.BldgRes.FirstDate</v>
      </c>
      <c r="F53" s="46" t="s">
        <v>306</v>
      </c>
      <c r="G53" s="46" t="s">
        <v>529</v>
      </c>
      <c r="H53" s="294">
        <v>32.0</v>
      </c>
      <c r="I53" s="294" t="s">
        <v>787</v>
      </c>
      <c r="J53" s="295" t="s">
        <v>788</v>
      </c>
      <c r="K53" s="296">
        <v>8.0</v>
      </c>
      <c r="L53" s="297" t="b">
        <v>0</v>
      </c>
      <c r="M53" s="294" t="s">
        <v>789</v>
      </c>
      <c r="N53" s="294"/>
      <c r="O53" s="296"/>
      <c r="P53" s="296"/>
      <c r="Q53" s="298" t="str">
        <f t="shared" si="3"/>
        <v>BldgRes</v>
      </c>
      <c r="R53" s="298" t="str">
        <f t="shared" si="19"/>
        <v>FirstDate</v>
      </c>
      <c r="S53" s="298" t="str">
        <f t="array" ref="S53">iferror(index('Type Mapping'!$A$2:$D$21,match(J53,'Type Mapping'!$B$2:$B$21,0),3),"type mismatch")</f>
        <v>VARCHAR</v>
      </c>
      <c r="T53" s="298"/>
      <c r="U53" s="298"/>
      <c r="V53" s="298"/>
      <c r="W53" s="51" t="b">
        <v>1</v>
      </c>
      <c r="X53" s="51"/>
      <c r="Y53" s="309"/>
      <c r="Z53" s="309"/>
      <c r="AA53" s="53" t="s">
        <v>668</v>
      </c>
      <c r="AB53" s="53" t="str">
        <f t="shared" si="5"/>
        <v>data_age_table_history</v>
      </c>
      <c r="AC53" s="53" t="s">
        <v>149</v>
      </c>
      <c r="AD53" s="53" t="str">
        <f t="shared" si="6"/>
        <v>data_age_table.???</v>
      </c>
      <c r="AE53" s="299">
        <f>countif(NEW_REDB_table.field,AD53)</f>
        <v>0</v>
      </c>
      <c r="AF53" s="299" t="str">
        <f t="shared" si="7"/>
        <v>Check...</v>
      </c>
      <c r="AG53" s="53"/>
      <c r="AH53" s="299" t="b">
        <v>0</v>
      </c>
      <c r="AI53" s="299" t="b">
        <v>0</v>
      </c>
      <c r="AJ53" s="308" t="str">
        <f t="array" ref="AJ53">iferror(index('Type Mapping'!$A$2:$D$21,match(J53,'Type Mapping'!$B$2:$B$21,0),4),"type mismatch")</f>
        <v>DATE</v>
      </c>
      <c r="AK53" s="308"/>
      <c r="AL53" s="308"/>
      <c r="AM53" s="308"/>
      <c r="AN53" s="300" t="b">
        <v>1</v>
      </c>
      <c r="AO53" s="300" t="b">
        <v>0</v>
      </c>
      <c r="AP53" s="300" t="b">
        <v>0</v>
      </c>
      <c r="AQ53" s="300" t="b">
        <v>0</v>
      </c>
      <c r="AR53" s="300"/>
      <c r="AS53" s="300"/>
      <c r="AT53" s="302"/>
      <c r="AU53" s="302"/>
      <c r="AV53" s="303" t="b">
        <v>1</v>
      </c>
      <c r="AW53" s="304" t="str">
        <f t="shared" si="9"/>
        <v>false</v>
      </c>
      <c r="AX53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53" s="306"/>
      <c r="AZ53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53" s="306"/>
      <c r="BB53" s="302"/>
      <c r="BC53" s="303" t="b">
        <f t="shared" si="11"/>
        <v>1</v>
      </c>
      <c r="BD53" s="304"/>
      <c r="BE53" s="304" t="str">
        <f t="shared" si="12"/>
        <v>false</v>
      </c>
      <c r="BF53" s="307"/>
      <c r="BG53" s="305"/>
      <c r="BH53" s="305"/>
      <c r="BI53" s="305"/>
      <c r="BJ53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53" s="306"/>
      <c r="BL53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53" s="306"/>
      <c r="BN53" s="302"/>
      <c r="BO53" s="302"/>
      <c r="BP53" s="302"/>
      <c r="BQ53" s="302"/>
      <c r="BR53" s="302"/>
      <c r="BS53" s="302"/>
      <c r="BT53" s="302"/>
      <c r="BU53" s="302"/>
      <c r="BV53" s="302"/>
      <c r="BW53" s="302"/>
      <c r="BX53" s="302"/>
    </row>
    <row r="54">
      <c r="A54" s="292" t="s">
        <v>728</v>
      </c>
      <c r="B54" s="292">
        <v>53.0</v>
      </c>
      <c r="C54" s="292">
        <f t="shared" si="15"/>
        <v>2</v>
      </c>
      <c r="D54" s="293" t="str">
        <f t="shared" si="1"/>
        <v>Parcel Data</v>
      </c>
      <c r="E54" s="46" t="str">
        <f t="shared" si="2"/>
        <v>prcl.mdb.BldgRes.LastDate</v>
      </c>
      <c r="F54" s="46" t="s">
        <v>306</v>
      </c>
      <c r="G54" s="46" t="s">
        <v>529</v>
      </c>
      <c r="H54" s="294">
        <v>33.0</v>
      </c>
      <c r="I54" s="294" t="s">
        <v>794</v>
      </c>
      <c r="J54" s="295" t="s">
        <v>788</v>
      </c>
      <c r="K54" s="296">
        <v>8.0</v>
      </c>
      <c r="L54" s="297" t="b">
        <v>0</v>
      </c>
      <c r="M54" s="294" t="s">
        <v>796</v>
      </c>
      <c r="N54" s="294"/>
      <c r="O54" s="296"/>
      <c r="P54" s="296"/>
      <c r="Q54" s="298" t="str">
        <f t="shared" si="3"/>
        <v>BldgRes</v>
      </c>
      <c r="R54" s="298" t="str">
        <f t="shared" si="19"/>
        <v>LastDate</v>
      </c>
      <c r="S54" s="298" t="str">
        <f t="array" ref="S54">iferror(index('Type Mapping'!$A$2:$D$21,match(J54,'Type Mapping'!$B$2:$B$21,0),3),"type mismatch")</f>
        <v>VARCHAR</v>
      </c>
      <c r="T54" s="298"/>
      <c r="U54" s="298"/>
      <c r="V54" s="298"/>
      <c r="W54" s="51" t="b">
        <v>1</v>
      </c>
      <c r="X54" s="51"/>
      <c r="Y54" s="309"/>
      <c r="Z54" s="309"/>
      <c r="AA54" s="53" t="s">
        <v>668</v>
      </c>
      <c r="AB54" s="53" t="str">
        <f t="shared" si="5"/>
        <v>data_age_table_history</v>
      </c>
      <c r="AC54" s="53" t="s">
        <v>149</v>
      </c>
      <c r="AD54" s="53" t="str">
        <f t="shared" si="6"/>
        <v>data_age_table.???</v>
      </c>
      <c r="AE54" s="299">
        <f>countif(NEW_REDB_table.field,AD54)</f>
        <v>0</v>
      </c>
      <c r="AF54" s="299" t="str">
        <f t="shared" si="7"/>
        <v>Check...</v>
      </c>
      <c r="AG54" s="53"/>
      <c r="AH54" s="299" t="b">
        <v>0</v>
      </c>
      <c r="AI54" s="299" t="b">
        <v>0</v>
      </c>
      <c r="AJ54" s="308" t="str">
        <f t="array" ref="AJ54">iferror(index('Type Mapping'!$A$2:$D$21,match(J54,'Type Mapping'!$B$2:$B$21,0),4),"type mismatch")</f>
        <v>DATE</v>
      </c>
      <c r="AK54" s="308"/>
      <c r="AL54" s="308"/>
      <c r="AM54" s="308"/>
      <c r="AN54" s="300" t="b">
        <v>1</v>
      </c>
      <c r="AO54" s="300" t="b">
        <v>0</v>
      </c>
      <c r="AP54" s="300" t="b">
        <v>0</v>
      </c>
      <c r="AQ54" s="300" t="b">
        <v>0</v>
      </c>
      <c r="AR54" s="300"/>
      <c r="AS54" s="300"/>
      <c r="AT54" s="302"/>
      <c r="AU54" s="302"/>
      <c r="AV54" s="303" t="b">
        <v>1</v>
      </c>
      <c r="AW54" s="304" t="str">
        <f t="shared" si="9"/>
        <v>false</v>
      </c>
      <c r="AX54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54" s="306"/>
      <c r="AZ54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54" s="306"/>
      <c r="BB54" s="302"/>
      <c r="BC54" s="303" t="b">
        <f t="shared" si="11"/>
        <v>1</v>
      </c>
      <c r="BD54" s="304"/>
      <c r="BE54" s="304" t="str">
        <f t="shared" si="12"/>
        <v>false</v>
      </c>
      <c r="BF54" s="307"/>
      <c r="BG54" s="305"/>
      <c r="BH54" s="305"/>
      <c r="BI54" s="305"/>
      <c r="BJ54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54" s="306"/>
      <c r="BL54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54" s="306"/>
      <c r="BN54" s="302"/>
      <c r="BO54" s="302"/>
      <c r="BP54" s="302"/>
      <c r="BQ54" s="302"/>
      <c r="BR54" s="302"/>
      <c r="BS54" s="302"/>
      <c r="BT54" s="302"/>
      <c r="BU54" s="302"/>
      <c r="BV54" s="302"/>
      <c r="BW54" s="302"/>
      <c r="BX54" s="302"/>
    </row>
    <row r="55">
      <c r="A55" s="292" t="s">
        <v>728</v>
      </c>
      <c r="B55" s="292">
        <v>54.0</v>
      </c>
      <c r="C55" s="292">
        <f t="shared" si="15"/>
        <v>2</v>
      </c>
      <c r="D55" s="293" t="str">
        <f t="shared" si="1"/>
        <v>Parcel Data</v>
      </c>
      <c r="E55" s="46" t="str">
        <f t="shared" si="2"/>
        <v>prcl.mdb.BldgRes.LastUpDate</v>
      </c>
      <c r="F55" s="46" t="s">
        <v>306</v>
      </c>
      <c r="G55" s="46" t="s">
        <v>529</v>
      </c>
      <c r="H55" s="294">
        <v>34.0</v>
      </c>
      <c r="I55" s="294" t="s">
        <v>801</v>
      </c>
      <c r="J55" s="295" t="s">
        <v>788</v>
      </c>
      <c r="K55" s="296">
        <v>8.0</v>
      </c>
      <c r="L55" s="297" t="b">
        <v>0</v>
      </c>
      <c r="M55" s="294" t="s">
        <v>802</v>
      </c>
      <c r="N55" s="294"/>
      <c r="O55" s="296"/>
      <c r="P55" s="296"/>
      <c r="Q55" s="298" t="str">
        <f t="shared" si="3"/>
        <v>BldgRes</v>
      </c>
      <c r="R55" s="298" t="str">
        <f t="shared" si="19"/>
        <v>LastUpDate</v>
      </c>
      <c r="S55" s="298" t="str">
        <f t="array" ref="S55">iferror(index('Type Mapping'!$A$2:$D$21,match(J55,'Type Mapping'!$B$2:$B$21,0),3),"type mismatch")</f>
        <v>VARCHAR</v>
      </c>
      <c r="T55" s="298"/>
      <c r="U55" s="298"/>
      <c r="V55" s="298"/>
      <c r="W55" s="51" t="b">
        <v>1</v>
      </c>
      <c r="X55" s="51"/>
      <c r="Y55" s="309"/>
      <c r="Z55" s="309"/>
      <c r="AA55" s="53" t="s">
        <v>668</v>
      </c>
      <c r="AB55" s="53" t="str">
        <f t="shared" si="5"/>
        <v>data_age_table_history</v>
      </c>
      <c r="AC55" s="53" t="s">
        <v>149</v>
      </c>
      <c r="AD55" s="53" t="str">
        <f t="shared" si="6"/>
        <v>data_age_table.???</v>
      </c>
      <c r="AE55" s="299">
        <f>countif(NEW_REDB_table.field,AD55)</f>
        <v>0</v>
      </c>
      <c r="AF55" s="299" t="str">
        <f t="shared" si="7"/>
        <v>Check...</v>
      </c>
      <c r="AG55" s="53"/>
      <c r="AH55" s="299" t="b">
        <v>0</v>
      </c>
      <c r="AI55" s="299" t="b">
        <v>0</v>
      </c>
      <c r="AJ55" s="308" t="str">
        <f t="array" ref="AJ55">iferror(index('Type Mapping'!$A$2:$D$21,match(J55,'Type Mapping'!$B$2:$B$21,0),4),"type mismatch")</f>
        <v>DATE</v>
      </c>
      <c r="AK55" s="308"/>
      <c r="AL55" s="308"/>
      <c r="AM55" s="308"/>
      <c r="AN55" s="300" t="b">
        <v>1</v>
      </c>
      <c r="AO55" s="300" t="b">
        <v>0</v>
      </c>
      <c r="AP55" s="300" t="b">
        <v>0</v>
      </c>
      <c r="AQ55" s="300" t="b">
        <v>0</v>
      </c>
      <c r="AR55" s="300"/>
      <c r="AS55" s="300"/>
      <c r="AT55" s="302"/>
      <c r="AU55" s="302"/>
      <c r="AV55" s="303" t="b">
        <v>1</v>
      </c>
      <c r="AW55" s="304" t="str">
        <f t="shared" si="9"/>
        <v>false</v>
      </c>
      <c r="AX55" s="305" t="str">
        <f t="shared" si="17"/>
        <v>&lt;column comment="" default="" key="false" label="LastUpDate" length="255" nullable="true" originalDbColumnName="LastUpDate" originalLength="-1" pattern="" precision="-1" talendType="id_String" type=""/&gt;&lt;/schema&gt;</v>
      </c>
      <c r="AY55" s="306"/>
      <c r="AZ55" s="305" t="str">
        <f t="shared" si="10"/>
        <v>&lt;column comment="" default="" key="false" label="LastUpDate" length="255" nullable="true" originalDbColumnName="LastUpDate" originalLength="-1" pattern="" precision="-1" talendType="id_String" type=""/&gt;
&lt;/schema&gt;
</v>
      </c>
      <c r="BA55" s="306"/>
      <c r="BB55" s="302"/>
      <c r="BC55" s="303" t="b">
        <f t="shared" si="11"/>
        <v>1</v>
      </c>
      <c r="BD55" s="304"/>
      <c r="BE55" s="304" t="str">
        <f t="shared" si="12"/>
        <v>false</v>
      </c>
      <c r="BF55" s="307"/>
      <c r="BG55" s="305"/>
      <c r="BH55" s="305"/>
      <c r="BI55" s="305"/>
      <c r="BJ55" s="305" t="str">
        <f t="shared" si="18"/>
        <v>&lt;column comment="" default="" key="false" label="BldgRes" length="255" nullable="true" originalDbColumnName="BldgRes" originalLength="-1" pattern="" precision="-1" talendType="id_String" type=""/&gt;</v>
      </c>
      <c r="BK55" s="306"/>
      <c r="BL55" s="305" t="str">
        <f t="shared" si="14"/>
        <v>&lt;column comment="" default="" key="false" label="BldgRes" length="255" nullable="true" originalDbColumnName="BldgRes" originalLength="-1" pattern="" precision="-1" talendType="id_String" type=""/&gt;</v>
      </c>
      <c r="BM55" s="306"/>
      <c r="BN55" s="302"/>
      <c r="BO55" s="302"/>
      <c r="BP55" s="302"/>
      <c r="BQ55" s="302"/>
      <c r="BR55" s="302"/>
      <c r="BS55" s="302"/>
      <c r="BT55" s="302"/>
      <c r="BU55" s="302"/>
      <c r="BV55" s="302"/>
      <c r="BW55" s="302"/>
      <c r="BX55" s="302"/>
    </row>
    <row r="56">
      <c r="A56" s="292" t="s">
        <v>728</v>
      </c>
      <c r="B56" s="292">
        <v>55.0</v>
      </c>
      <c r="C56" s="292">
        <f t="shared" si="15"/>
        <v>1</v>
      </c>
      <c r="D56" s="293" t="str">
        <f t="shared" si="1"/>
        <v>Parcel Data</v>
      </c>
      <c r="E56" s="46" t="str">
        <f t="shared" si="2"/>
        <v>prcl.mdb.BldgResImp.CityBlock</v>
      </c>
      <c r="F56" s="46" t="s">
        <v>306</v>
      </c>
      <c r="G56" s="46" t="s">
        <v>532</v>
      </c>
      <c r="H56" s="294">
        <v>1.0</v>
      </c>
      <c r="I56" s="294" t="s">
        <v>65</v>
      </c>
      <c r="J56" s="295" t="s">
        <v>729</v>
      </c>
      <c r="K56" s="296">
        <v>8.0</v>
      </c>
      <c r="L56" s="297" t="b">
        <v>1</v>
      </c>
      <c r="M56" s="294" t="s">
        <v>730</v>
      </c>
      <c r="N56" s="294"/>
      <c r="O56" s="296"/>
      <c r="P56" s="296"/>
      <c r="Q56" s="298" t="str">
        <f t="shared" si="3"/>
        <v>BldgResImp</v>
      </c>
      <c r="R56" s="298" t="str">
        <f t="shared" si="19"/>
        <v>CityBlock</v>
      </c>
      <c r="S56" s="298" t="str">
        <f t="array" ref="S56">iferror(index('Type Mapping'!$A$2:$D$21,match(J56,'Type Mapping'!$B$2:$B$21,0),3),"type mismatch")</f>
        <v>VARCHAR</v>
      </c>
      <c r="T56" s="298"/>
      <c r="U56" s="298"/>
      <c r="V56" s="298"/>
      <c r="W56" s="51" t="b">
        <v>1</v>
      </c>
      <c r="X56" s="51"/>
      <c r="Y56" s="309"/>
      <c r="Z56" s="309" t="s">
        <v>808</v>
      </c>
      <c r="AA56" s="53" t="s">
        <v>646</v>
      </c>
      <c r="AB56" s="53" t="str">
        <f t="shared" si="5"/>
        <v>municipal_parcel_id_mapping_history</v>
      </c>
      <c r="AC56" s="53" t="s">
        <v>778</v>
      </c>
      <c r="AD56" s="53" t="str">
        <f t="shared" si="6"/>
        <v>municipal_parcel_id_mapping.parcel_id</v>
      </c>
      <c r="AE56" s="299">
        <f>countif(NEW_REDB_table.field,AD56)</f>
        <v>1</v>
      </c>
      <c r="AF56" s="299" t="str">
        <f t="shared" si="7"/>
        <v>YAY!!</v>
      </c>
      <c r="AG56" s="53"/>
      <c r="AH56" s="299" t="b">
        <v>0</v>
      </c>
      <c r="AI56" s="299" t="b">
        <v>0</v>
      </c>
      <c r="AJ56" s="53" t="s">
        <v>79</v>
      </c>
      <c r="AK56" s="53" t="s">
        <v>736</v>
      </c>
      <c r="AL56" s="53"/>
      <c r="AM56" s="53"/>
      <c r="AN56" s="300" t="b">
        <v>1</v>
      </c>
      <c r="AO56" s="300" t="b">
        <v>0</v>
      </c>
      <c r="AP56" s="300" t="b">
        <v>0</v>
      </c>
      <c r="AQ56" s="300" t="b">
        <v>0</v>
      </c>
      <c r="AR56" s="300"/>
      <c r="AS56" s="300"/>
      <c r="AT56" s="302"/>
      <c r="AU56" s="302"/>
      <c r="AV56" s="303" t="b">
        <v>1</v>
      </c>
      <c r="AW56" s="304" t="str">
        <f t="shared" si="9"/>
        <v>true</v>
      </c>
      <c r="AX56" s="305" t="str">
        <f t="shared" si="17"/>
        <v>***BldgResImp.xml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56" s="306"/>
      <c r="AZ56" s="305" t="str">
        <f t="shared" si="10"/>
        <v>BldgResImp.xml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56" s="306"/>
      <c r="BB56" s="302"/>
      <c r="BC56" s="303" t="b">
        <f t="shared" si="11"/>
        <v>1</v>
      </c>
      <c r="BD56" s="304"/>
      <c r="BE56" s="304" t="str">
        <f t="shared" si="12"/>
        <v>false</v>
      </c>
      <c r="BF56" s="307"/>
      <c r="BG56" s="305"/>
      <c r="BH56" s="305"/>
      <c r="BI56" s="305"/>
      <c r="BJ56" s="305" t="str">
        <f t="shared" si="18"/>
        <v>&lt;column comment="" default="" key="false" label="BldgResImp" length="255" nullable="true" originalDbColumnName="BldgResImp" originalLength="-1" pattern="" precision="-1" talendType="id_String" type=""/&gt;</v>
      </c>
      <c r="BK56" s="306"/>
      <c r="BL56" s="305" t="str">
        <f t="shared" si="14"/>
        <v>&lt;column comment="" default="" key="false" label="BldgResImp" length="255" nullable="true" originalDbColumnName="BldgResImp" originalLength="-1" pattern="" precision="-1" talendType="id_String" type=""/&gt;</v>
      </c>
      <c r="BM56" s="306"/>
      <c r="BN56" s="302"/>
      <c r="BO56" s="302"/>
      <c r="BP56" s="302"/>
      <c r="BQ56" s="302"/>
      <c r="BR56" s="302"/>
      <c r="BS56" s="302"/>
      <c r="BT56" s="302"/>
      <c r="BU56" s="302"/>
      <c r="BV56" s="302"/>
      <c r="BW56" s="302"/>
      <c r="BX56" s="302"/>
    </row>
    <row r="57">
      <c r="A57" s="292" t="s">
        <v>728</v>
      </c>
      <c r="B57" s="292">
        <v>56.0</v>
      </c>
      <c r="C57" s="292">
        <f t="shared" si="15"/>
        <v>1</v>
      </c>
      <c r="D57" s="293" t="str">
        <f t="shared" si="1"/>
        <v>Parcel Data</v>
      </c>
      <c r="E57" s="46" t="str">
        <f t="shared" si="2"/>
        <v>prcl.mdb.BldgResImp.Parcel</v>
      </c>
      <c r="F57" s="46" t="s">
        <v>306</v>
      </c>
      <c r="G57" s="46" t="s">
        <v>532</v>
      </c>
      <c r="H57" s="294">
        <v>2.0</v>
      </c>
      <c r="I57" s="294" t="s">
        <v>78</v>
      </c>
      <c r="J57" s="295" t="s">
        <v>738</v>
      </c>
      <c r="K57" s="296">
        <v>4.0</v>
      </c>
      <c r="L57" s="297" t="b">
        <v>1</v>
      </c>
      <c r="M57" s="294" t="s">
        <v>739</v>
      </c>
      <c r="N57" s="294"/>
      <c r="O57" s="296"/>
      <c r="P57" s="296"/>
      <c r="Q57" s="298" t="str">
        <f t="shared" si="3"/>
        <v>BldgResImp</v>
      </c>
      <c r="R57" s="298" t="str">
        <f t="shared" si="19"/>
        <v>Parcel</v>
      </c>
      <c r="S57" s="298" t="str">
        <f t="array" ref="S57">iferror(index('Type Mapping'!$A$2:$D$21,match(J57,'Type Mapping'!$B$2:$B$21,0),3),"type mismatch")</f>
        <v>VARCHAR</v>
      </c>
      <c r="T57" s="298"/>
      <c r="U57" s="298"/>
      <c r="V57" s="298"/>
      <c r="W57" s="51" t="b">
        <v>1</v>
      </c>
      <c r="X57" s="51"/>
      <c r="Y57" s="309"/>
      <c r="Z57" s="309" t="s">
        <v>808</v>
      </c>
      <c r="AA57" s="53" t="s">
        <v>646</v>
      </c>
      <c r="AB57" s="53" t="str">
        <f t="shared" si="5"/>
        <v>municipal_parcel_id_mapping_history</v>
      </c>
      <c r="AC57" s="53" t="s">
        <v>778</v>
      </c>
      <c r="AD57" s="53" t="str">
        <f t="shared" si="6"/>
        <v>municipal_parcel_id_mapping.parcel_id</v>
      </c>
      <c r="AE57" s="299">
        <f>countif(NEW_REDB_table.field,AD57)</f>
        <v>1</v>
      </c>
      <c r="AF57" s="299" t="str">
        <f t="shared" si="7"/>
        <v>YAY!!</v>
      </c>
      <c r="AG57" s="53"/>
      <c r="AH57" s="299" t="b">
        <v>0</v>
      </c>
      <c r="AI57" s="299" t="b">
        <v>0</v>
      </c>
      <c r="AJ57" s="308" t="str">
        <f t="array" ref="AJ57">iferror(index('Type Mapping'!$A$2:$D$21,match(J57,'Type Mapping'!$B$2:$B$21,0),4),"type mismatch")</f>
        <v>INT</v>
      </c>
      <c r="AK57" s="53" t="s">
        <v>736</v>
      </c>
      <c r="AL57" s="53"/>
      <c r="AM57" s="53"/>
      <c r="AN57" s="300" t="b">
        <v>1</v>
      </c>
      <c r="AO57" s="300" t="b">
        <v>0</v>
      </c>
      <c r="AP57" s="300" t="b">
        <v>0</v>
      </c>
      <c r="AQ57" s="300" t="b">
        <v>0</v>
      </c>
      <c r="AR57" s="300"/>
      <c r="AS57" s="300"/>
      <c r="AT57" s="302"/>
      <c r="AU57" s="302"/>
      <c r="AV57" s="303" t="b">
        <v>1</v>
      </c>
      <c r="AW57" s="304" t="str">
        <f t="shared" si="9"/>
        <v>true</v>
      </c>
      <c r="AX57" s="305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57" s="306"/>
      <c r="AZ57" s="305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57" s="306"/>
      <c r="BB57" s="302"/>
      <c r="BC57" s="303" t="b">
        <f t="shared" si="11"/>
        <v>1</v>
      </c>
      <c r="BD57" s="304"/>
      <c r="BE57" s="304" t="str">
        <f t="shared" si="12"/>
        <v>false</v>
      </c>
      <c r="BF57" s="307"/>
      <c r="BG57" s="305"/>
      <c r="BH57" s="305"/>
      <c r="BI57" s="305"/>
      <c r="BJ57" s="305" t="str">
        <f t="shared" si="18"/>
        <v>&lt;column comment="" default="" key="false" label="BldgResImp" length="255" nullable="true" originalDbColumnName="BldgResImp" originalLength="-1" pattern="" precision="-1" talendType="id_String" type=""/&gt;</v>
      </c>
      <c r="BK57" s="306"/>
      <c r="BL57" s="305" t="str">
        <f t="shared" si="14"/>
        <v>&lt;column comment="" default="" key="false" label="BldgResImp" length="255" nullable="true" originalDbColumnName="BldgResImp" originalLength="-1" pattern="" precision="-1" talendType="id_String" type=""/&gt;</v>
      </c>
      <c r="BM57" s="306"/>
      <c r="BN57" s="302"/>
      <c r="BO57" s="302"/>
      <c r="BP57" s="302"/>
      <c r="BQ57" s="302"/>
      <c r="BR57" s="302"/>
      <c r="BS57" s="302"/>
      <c r="BT57" s="302"/>
      <c r="BU57" s="302"/>
      <c r="BV57" s="302"/>
      <c r="BW57" s="302"/>
      <c r="BX57" s="302"/>
    </row>
    <row r="58">
      <c r="A58" s="292" t="s">
        <v>728</v>
      </c>
      <c r="B58" s="292">
        <v>57.0</v>
      </c>
      <c r="C58" s="292">
        <f t="shared" si="15"/>
        <v>1</v>
      </c>
      <c r="D58" s="293" t="str">
        <f t="shared" si="1"/>
        <v>Parcel Data</v>
      </c>
      <c r="E58" s="46" t="str">
        <f t="shared" si="2"/>
        <v>prcl.mdb.BldgResImp.OwnerCode</v>
      </c>
      <c r="F58" s="46" t="s">
        <v>306</v>
      </c>
      <c r="G58" s="46" t="s">
        <v>532</v>
      </c>
      <c r="H58" s="294">
        <v>3.0</v>
      </c>
      <c r="I58" s="294" t="s">
        <v>90</v>
      </c>
      <c r="J58" s="295" t="s">
        <v>740</v>
      </c>
      <c r="K58" s="296">
        <v>1.0</v>
      </c>
      <c r="L58" s="297" t="b">
        <v>1</v>
      </c>
      <c r="M58" s="294" t="s">
        <v>741</v>
      </c>
      <c r="N58" s="294"/>
      <c r="O58" s="296"/>
      <c r="P58" s="296"/>
      <c r="Q58" s="298" t="str">
        <f t="shared" si="3"/>
        <v>BldgResImp</v>
      </c>
      <c r="R58" s="298" t="str">
        <f t="shared" si="19"/>
        <v>OwnerCode</v>
      </c>
      <c r="S58" s="298" t="str">
        <f t="array" ref="S58">iferror(index('Type Mapping'!$A$2:$D$21,match(J58,'Type Mapping'!$B$2:$B$21,0),3),"type mismatch")</f>
        <v>VARCHAR</v>
      </c>
      <c r="T58" s="298"/>
      <c r="U58" s="298"/>
      <c r="V58" s="298"/>
      <c r="W58" s="51" t="b">
        <v>1</v>
      </c>
      <c r="X58" s="51"/>
      <c r="Y58" s="309"/>
      <c r="Z58" s="309" t="s">
        <v>808</v>
      </c>
      <c r="AA58" s="53" t="s">
        <v>646</v>
      </c>
      <c r="AB58" s="53" t="str">
        <f t="shared" si="5"/>
        <v>municipal_parcel_id_mapping_history</v>
      </c>
      <c r="AC58" s="53" t="s">
        <v>778</v>
      </c>
      <c r="AD58" s="53" t="str">
        <f t="shared" si="6"/>
        <v>municipal_parcel_id_mapping.parcel_id</v>
      </c>
      <c r="AE58" s="299">
        <f>countif(NEW_REDB_table.field,AD58)</f>
        <v>1</v>
      </c>
      <c r="AF58" s="299" t="str">
        <f t="shared" si="7"/>
        <v>YAY!!</v>
      </c>
      <c r="AG58" s="53"/>
      <c r="AH58" s="299" t="b">
        <v>0</v>
      </c>
      <c r="AI58" s="299" t="b">
        <v>0</v>
      </c>
      <c r="AJ58" s="308" t="str">
        <f t="array" ref="AJ58">iferror(index('Type Mapping'!$A$2:$D$21,match(J58,'Type Mapping'!$B$2:$B$21,0),4),"type mismatch")</f>
        <v>INT</v>
      </c>
      <c r="AK58" s="53" t="s">
        <v>736</v>
      </c>
      <c r="AL58" s="53"/>
      <c r="AM58" s="53"/>
      <c r="AN58" s="300" t="b">
        <v>1</v>
      </c>
      <c r="AO58" s="300" t="b">
        <v>0</v>
      </c>
      <c r="AP58" s="300" t="b">
        <v>0</v>
      </c>
      <c r="AQ58" s="300" t="b">
        <v>0</v>
      </c>
      <c r="AR58" s="300"/>
      <c r="AS58" s="300"/>
      <c r="AT58" s="302"/>
      <c r="AU58" s="302"/>
      <c r="AV58" s="303" t="b">
        <v>1</v>
      </c>
      <c r="AW58" s="304" t="str">
        <f t="shared" si="9"/>
        <v>true</v>
      </c>
      <c r="AX58" s="305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58" s="306"/>
      <c r="AZ58" s="305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58" s="306"/>
      <c r="BB58" s="302"/>
      <c r="BC58" s="303" t="b">
        <f t="shared" si="11"/>
        <v>1</v>
      </c>
      <c r="BD58" s="304"/>
      <c r="BE58" s="304" t="str">
        <f t="shared" si="12"/>
        <v>false</v>
      </c>
      <c r="BF58" s="307"/>
      <c r="BG58" s="305"/>
      <c r="BH58" s="305"/>
      <c r="BI58" s="305"/>
      <c r="BJ58" s="305" t="str">
        <f t="shared" si="18"/>
        <v>&lt;column comment="" default="" key="false" label="BldgResImp" length="255" nullable="true" originalDbColumnName="BldgResImp" originalLength="-1" pattern="" precision="-1" talendType="id_String" type=""/&gt;</v>
      </c>
      <c r="BK58" s="306"/>
      <c r="BL58" s="305" t="str">
        <f t="shared" si="14"/>
        <v>&lt;column comment="" default="" key="false" label="BldgResImp" length="255" nullable="true" originalDbColumnName="BldgResImp" originalLength="-1" pattern="" precision="-1" talendType="id_String" type=""/&gt;</v>
      </c>
      <c r="BM58" s="306"/>
      <c r="BN58" s="302"/>
      <c r="BO58" s="302"/>
      <c r="BP58" s="302"/>
      <c r="BQ58" s="302"/>
      <c r="BR58" s="302"/>
      <c r="BS58" s="302"/>
      <c r="BT58" s="302"/>
      <c r="BU58" s="302"/>
      <c r="BV58" s="302"/>
      <c r="BW58" s="302"/>
      <c r="BX58" s="302"/>
    </row>
    <row r="59">
      <c r="A59" s="292" t="s">
        <v>728</v>
      </c>
      <c r="B59" s="292">
        <v>58.0</v>
      </c>
      <c r="C59" s="292">
        <f t="shared" si="15"/>
        <v>1</v>
      </c>
      <c r="D59" s="293" t="str">
        <f t="shared" si="1"/>
        <v>Parcel Data</v>
      </c>
      <c r="E59" s="46" t="str">
        <f t="shared" si="2"/>
        <v>prcl.mdb.BldgResImp.BldgNum</v>
      </c>
      <c r="F59" s="46" t="s">
        <v>306</v>
      </c>
      <c r="G59" s="46" t="s">
        <v>532</v>
      </c>
      <c r="H59" s="294">
        <v>4.0</v>
      </c>
      <c r="I59" s="294" t="s">
        <v>171</v>
      </c>
      <c r="J59" s="295" t="s">
        <v>740</v>
      </c>
      <c r="K59" s="296">
        <v>1.0</v>
      </c>
      <c r="L59" s="297" t="b">
        <v>1</v>
      </c>
      <c r="M59" s="294" t="s">
        <v>802</v>
      </c>
      <c r="N59" s="294"/>
      <c r="O59" s="296"/>
      <c r="P59" s="296"/>
      <c r="Q59" s="298" t="str">
        <f t="shared" si="3"/>
        <v>BldgResImp</v>
      </c>
      <c r="R59" s="298" t="str">
        <f t="shared" si="19"/>
        <v>BldgNum</v>
      </c>
      <c r="S59" s="298" t="str">
        <f t="array" ref="S59">iferror(index('Type Mapping'!$A$2:$D$21,match(J59,'Type Mapping'!$B$2:$B$21,0),3),"type mismatch")</f>
        <v>VARCHAR</v>
      </c>
      <c r="T59" s="298"/>
      <c r="U59" s="298"/>
      <c r="V59" s="298"/>
      <c r="W59" s="51" t="b">
        <v>1</v>
      </c>
      <c r="X59" s="51"/>
      <c r="Y59" s="309"/>
      <c r="Z59" s="309"/>
      <c r="AA59" s="53" t="s">
        <v>648</v>
      </c>
      <c r="AB59" s="53" t="str">
        <f t="shared" si="5"/>
        <v>building_history</v>
      </c>
      <c r="AC59" s="53" t="s">
        <v>816</v>
      </c>
      <c r="AD59" s="53" t="str">
        <f t="shared" si="6"/>
        <v>building.building_num</v>
      </c>
      <c r="AE59" s="299">
        <f>countif(NEW_REDB_table.field,AD59)</f>
        <v>0</v>
      </c>
      <c r="AF59" s="299" t="str">
        <f t="shared" si="7"/>
        <v>Check...</v>
      </c>
      <c r="AG59" s="53"/>
      <c r="AH59" s="299" t="b">
        <v>0</v>
      </c>
      <c r="AI59" s="299" t="b">
        <v>0</v>
      </c>
      <c r="AJ59" s="308" t="str">
        <f t="array" ref="AJ59">iferror(index('Type Mapping'!$A$2:$D$21,match(J59,'Type Mapping'!$B$2:$B$21,0),4),"type mismatch")</f>
        <v>INT</v>
      </c>
      <c r="AK59" s="308"/>
      <c r="AL59" s="308"/>
      <c r="AM59" s="308"/>
      <c r="AN59" s="300" t="b">
        <v>1</v>
      </c>
      <c r="AO59" s="300" t="b">
        <v>0</v>
      </c>
      <c r="AP59" s="300" t="b">
        <v>0</v>
      </c>
      <c r="AQ59" s="300" t="b">
        <v>0</v>
      </c>
      <c r="AR59" s="300"/>
      <c r="AS59" s="300"/>
      <c r="AT59" s="302"/>
      <c r="AU59" s="302"/>
      <c r="AV59" s="303" t="b">
        <v>1</v>
      </c>
      <c r="AW59" s="304" t="str">
        <f t="shared" si="9"/>
        <v>true</v>
      </c>
      <c r="AX59" s="305" t="str">
        <f t="shared" si="17"/>
        <v>&lt;column comment="" default="" key="true" label="BldgNum" length="255" nullable="true" originalDbColumnName="BldgNum" originalLength="-1" pattern="" precision="-1" talendType="id_String" type=""/&gt;</v>
      </c>
      <c r="AY59" s="306"/>
      <c r="AZ59" s="305" t="str">
        <f t="shared" si="10"/>
        <v>&lt;column comment="" default="" key="true" label="BldgNum" length="255" nullable="true" originalDbColumnName="BldgNum" originalLength="-1" pattern="" precision="-1" talendType="id_String" type=""/&gt;</v>
      </c>
      <c r="BA59" s="306"/>
      <c r="BB59" s="302"/>
      <c r="BC59" s="303" t="b">
        <f t="shared" si="11"/>
        <v>1</v>
      </c>
      <c r="BD59" s="304"/>
      <c r="BE59" s="304" t="str">
        <f t="shared" si="12"/>
        <v>false</v>
      </c>
      <c r="BF59" s="307"/>
      <c r="BG59" s="305"/>
      <c r="BH59" s="305"/>
      <c r="BI59" s="305"/>
      <c r="BJ59" s="305" t="str">
        <f t="shared" si="18"/>
        <v>&lt;column comment="" default="" key="false" label="BldgResImp" length="255" nullable="true" originalDbColumnName="BldgResImp" originalLength="-1" pattern="" precision="-1" talendType="id_String" type=""/&gt;</v>
      </c>
      <c r="BK59" s="306"/>
      <c r="BL59" s="305" t="str">
        <f t="shared" si="14"/>
        <v>&lt;column comment="" default="" key="false" label="BldgResImp" length="255" nullable="true" originalDbColumnName="BldgResImp" originalLength="-1" pattern="" precision="-1" talendType="id_String" type=""/&gt;</v>
      </c>
      <c r="BM59" s="306"/>
      <c r="BN59" s="302"/>
      <c r="BO59" s="302"/>
      <c r="BP59" s="302"/>
      <c r="BQ59" s="302"/>
      <c r="BR59" s="302"/>
      <c r="BS59" s="302"/>
      <c r="BT59" s="302"/>
      <c r="BU59" s="302"/>
      <c r="BV59" s="302"/>
      <c r="BW59" s="302"/>
      <c r="BX59" s="302"/>
    </row>
    <row r="60">
      <c r="A60" s="292" t="s">
        <v>728</v>
      </c>
      <c r="B60" s="292">
        <v>59.0</v>
      </c>
      <c r="C60" s="292">
        <f t="shared" si="15"/>
        <v>1</v>
      </c>
      <c r="D60" s="293" t="str">
        <f t="shared" si="1"/>
        <v>Parcel Data</v>
      </c>
      <c r="E60" s="46" t="str">
        <f t="shared" si="2"/>
        <v>prcl.mdb.BldgResImp.ImpNum</v>
      </c>
      <c r="F60" s="46" t="s">
        <v>306</v>
      </c>
      <c r="G60" s="46" t="s">
        <v>532</v>
      </c>
      <c r="H60" s="294">
        <v>5.0</v>
      </c>
      <c r="I60" s="294" t="s">
        <v>551</v>
      </c>
      <c r="J60" s="295" t="s">
        <v>740</v>
      </c>
      <c r="K60" s="296">
        <v>1.0</v>
      </c>
      <c r="L60" s="297" t="b">
        <v>1</v>
      </c>
      <c r="M60" s="294" t="s">
        <v>802</v>
      </c>
      <c r="N60" s="294"/>
      <c r="O60" s="296"/>
      <c r="P60" s="296"/>
      <c r="Q60" s="298" t="str">
        <f t="shared" si="3"/>
        <v>BldgResImp</v>
      </c>
      <c r="R60" s="298" t="str">
        <f t="shared" si="19"/>
        <v>ImpNum</v>
      </c>
      <c r="S60" s="298" t="str">
        <f t="array" ref="S60">iferror(index('Type Mapping'!$A$2:$D$21,match(J60,'Type Mapping'!$B$2:$B$21,0),3),"type mismatch")</f>
        <v>VARCHAR</v>
      </c>
      <c r="T60" s="298"/>
      <c r="U60" s="298"/>
      <c r="V60" s="298"/>
      <c r="W60" s="51" t="b">
        <v>1</v>
      </c>
      <c r="X60" s="51"/>
      <c r="Y60" s="309"/>
      <c r="Z60" s="309"/>
      <c r="AA60" s="53" t="s">
        <v>648</v>
      </c>
      <c r="AB60" s="53" t="str">
        <f t="shared" si="5"/>
        <v>building_history</v>
      </c>
      <c r="AC60" s="53" t="s">
        <v>916</v>
      </c>
      <c r="AD60" s="53" t="str">
        <f t="shared" si="6"/>
        <v>building.building_improve_ num</v>
      </c>
      <c r="AE60" s="299">
        <f>countif(NEW_REDB_table.field,AD60)</f>
        <v>0</v>
      </c>
      <c r="AF60" s="299" t="str">
        <f t="shared" si="7"/>
        <v>Check...</v>
      </c>
      <c r="AG60" s="53"/>
      <c r="AH60" s="299" t="b">
        <v>0</v>
      </c>
      <c r="AI60" s="299" t="b">
        <v>0</v>
      </c>
      <c r="AJ60" s="308" t="str">
        <f t="array" ref="AJ60">iferror(index('Type Mapping'!$A$2:$D$21,match(J60,'Type Mapping'!$B$2:$B$21,0),4),"type mismatch")</f>
        <v>INT</v>
      </c>
      <c r="AK60" s="308"/>
      <c r="AL60" s="308"/>
      <c r="AM60" s="308"/>
      <c r="AN60" s="300" t="b">
        <v>1</v>
      </c>
      <c r="AO60" s="300" t="b">
        <v>0</v>
      </c>
      <c r="AP60" s="300" t="b">
        <v>0</v>
      </c>
      <c r="AQ60" s="300" t="b">
        <v>0</v>
      </c>
      <c r="AR60" s="300"/>
      <c r="AS60" s="300"/>
      <c r="AT60" s="301" t="s">
        <v>917</v>
      </c>
      <c r="AU60" s="302"/>
      <c r="AV60" s="303" t="b">
        <v>1</v>
      </c>
      <c r="AW60" s="304" t="str">
        <f t="shared" si="9"/>
        <v>true</v>
      </c>
      <c r="AX60" s="305" t="str">
        <f t="shared" si="17"/>
        <v>&lt;column comment="" default="" key="true" label="ImpNum" length="255" nullable="true" originalDbColumnName="ImpNum" originalLength="-1" pattern="" precision="-1" talendType="id_String" type=""/&gt;</v>
      </c>
      <c r="AY60" s="306"/>
      <c r="AZ60" s="305" t="str">
        <f t="shared" si="10"/>
        <v>&lt;column comment="" default="" key="true" label="ImpNum" length="255" nullable="true" originalDbColumnName="ImpNum" originalLength="-1" pattern="" precision="-1" talendType="id_String" type=""/&gt;</v>
      </c>
      <c r="BA60" s="306"/>
      <c r="BB60" s="302"/>
      <c r="BC60" s="303" t="b">
        <f t="shared" si="11"/>
        <v>1</v>
      </c>
      <c r="BD60" s="304"/>
      <c r="BE60" s="304" t="str">
        <f t="shared" si="12"/>
        <v>false</v>
      </c>
      <c r="BF60" s="307"/>
      <c r="BG60" s="305"/>
      <c r="BH60" s="305"/>
      <c r="BI60" s="305"/>
      <c r="BJ60" s="305" t="str">
        <f t="shared" si="18"/>
        <v>&lt;column comment="" default="" key="false" label="BldgResImp" length="255" nullable="true" originalDbColumnName="BldgResImp" originalLength="-1" pattern="" precision="-1" talendType="id_String" type=""/&gt;</v>
      </c>
      <c r="BK60" s="306"/>
      <c r="BL60" s="305" t="str">
        <f t="shared" si="14"/>
        <v>&lt;column comment="" default="" key="false" label="BldgResImp" length="255" nullable="true" originalDbColumnName="BldgResImp" originalLength="-1" pattern="" precision="-1" talendType="id_String" type=""/&gt;</v>
      </c>
      <c r="BM60" s="306"/>
      <c r="BN60" s="302"/>
      <c r="BO60" s="302"/>
      <c r="BP60" s="302"/>
      <c r="BQ60" s="302"/>
      <c r="BR60" s="302"/>
      <c r="BS60" s="302"/>
      <c r="BT60" s="302"/>
      <c r="BU60" s="302"/>
      <c r="BV60" s="302"/>
      <c r="BW60" s="302"/>
      <c r="BX60" s="302"/>
    </row>
    <row r="61">
      <c r="A61" s="292" t="s">
        <v>728</v>
      </c>
      <c r="B61" s="292">
        <v>60.0</v>
      </c>
      <c r="C61" s="292">
        <f t="shared" si="15"/>
        <v>1</v>
      </c>
      <c r="D61" s="293" t="str">
        <f t="shared" si="1"/>
        <v>Parcel Data</v>
      </c>
      <c r="E61" s="46" t="str">
        <f t="shared" si="2"/>
        <v>prcl.mdb.BldgResImp.ImpCode</v>
      </c>
      <c r="F61" s="46" t="s">
        <v>306</v>
      </c>
      <c r="G61" s="46" t="s">
        <v>532</v>
      </c>
      <c r="H61" s="294">
        <v>6.0</v>
      </c>
      <c r="I61" s="294" t="s">
        <v>918</v>
      </c>
      <c r="J61" s="295" t="s">
        <v>740</v>
      </c>
      <c r="K61" s="296">
        <v>1.0</v>
      </c>
      <c r="L61" s="297" t="b">
        <v>0</v>
      </c>
      <c r="M61" s="294" t="s">
        <v>802</v>
      </c>
      <c r="N61" s="294"/>
      <c r="O61" s="296"/>
      <c r="P61" s="296"/>
      <c r="Q61" s="298" t="str">
        <f t="shared" si="3"/>
        <v>BldgResImp</v>
      </c>
      <c r="R61" s="298" t="str">
        <f t="shared" si="19"/>
        <v>ImpCode</v>
      </c>
      <c r="S61" s="298" t="str">
        <f t="array" ref="S61">iferror(index('Type Mapping'!$A$2:$D$21,match(J61,'Type Mapping'!$B$2:$B$21,0),3),"type mismatch")</f>
        <v>VARCHAR</v>
      </c>
      <c r="T61" s="298"/>
      <c r="U61" s="298"/>
      <c r="V61" s="298"/>
      <c r="W61" s="51" t="b">
        <v>1</v>
      </c>
      <c r="X61" s="51"/>
      <c r="Y61" s="309"/>
      <c r="Z61" s="309"/>
      <c r="AA61" s="53" t="s">
        <v>648</v>
      </c>
      <c r="AB61" s="53" t="str">
        <f t="shared" si="5"/>
        <v>building_history</v>
      </c>
      <c r="AC61" s="53" t="s">
        <v>919</v>
      </c>
      <c r="AD61" s="53" t="str">
        <f t="shared" si="6"/>
        <v>building.building_improve_ ID</v>
      </c>
      <c r="AE61" s="299">
        <f>countif(NEW_REDB_table.field,AD61)</f>
        <v>0</v>
      </c>
      <c r="AF61" s="299" t="str">
        <f t="shared" si="7"/>
        <v>Check...</v>
      </c>
      <c r="AG61" s="53"/>
      <c r="AH61" s="299" t="b">
        <v>0</v>
      </c>
      <c r="AI61" s="299" t="b">
        <v>0</v>
      </c>
      <c r="AJ61" s="308" t="str">
        <f t="array" ref="AJ61">iferror(index('Type Mapping'!$A$2:$D$21,match(J61,'Type Mapping'!$B$2:$B$21,0),4),"type mismatch")</f>
        <v>INT</v>
      </c>
      <c r="AK61" s="53" t="s">
        <v>736</v>
      </c>
      <c r="AL61" s="53"/>
      <c r="AM61" s="53"/>
      <c r="AN61" s="300" t="b">
        <v>1</v>
      </c>
      <c r="AO61" s="300" t="b">
        <v>0</v>
      </c>
      <c r="AP61" s="300" t="b">
        <v>0</v>
      </c>
      <c r="AQ61" s="300" t="b">
        <v>0</v>
      </c>
      <c r="AR61" s="300"/>
      <c r="AS61" s="300"/>
      <c r="AT61" s="318" t="s">
        <v>920</v>
      </c>
      <c r="AU61" s="302"/>
      <c r="AV61" s="303" t="b">
        <v>1</v>
      </c>
      <c r="AW61" s="304" t="str">
        <f t="shared" si="9"/>
        <v>false</v>
      </c>
      <c r="AX61" s="305" t="str">
        <f t="shared" si="17"/>
        <v>&lt;column comment="" default="" key="false" label="ImpCode" length="255" nullable="true" originalDbColumnName="ImpCode" originalLength="-1" pattern="" precision="-1" talendType="id_String" type=""/&gt;&lt;/schema&gt;</v>
      </c>
      <c r="AY61" s="306"/>
      <c r="AZ61" s="305" t="str">
        <f t="shared" si="10"/>
        <v>&lt;column comment="" default="" key="false" label="ImpCode" length="255" nullable="true" originalDbColumnName="ImpCode" originalLength="-1" pattern="" precision="-1" talendType="id_String" type=""/&gt;
&lt;/schema&gt;
</v>
      </c>
      <c r="BA61" s="306"/>
      <c r="BB61" s="302"/>
      <c r="BC61" s="303" t="b">
        <f t="shared" si="11"/>
        <v>1</v>
      </c>
      <c r="BD61" s="304"/>
      <c r="BE61" s="304" t="str">
        <f t="shared" si="12"/>
        <v>false</v>
      </c>
      <c r="BF61" s="307"/>
      <c r="BG61" s="305"/>
      <c r="BH61" s="305"/>
      <c r="BI61" s="305"/>
      <c r="BJ61" s="305" t="str">
        <f t="shared" si="18"/>
        <v>&lt;column comment="" default="" key="false" label="BldgResImp" length="255" nullable="true" originalDbColumnName="BldgResImp" originalLength="-1" pattern="" precision="-1" talendType="id_String" type=""/&gt;</v>
      </c>
      <c r="BK61" s="306"/>
      <c r="BL61" s="305" t="str">
        <f t="shared" si="14"/>
        <v>&lt;column comment="" default="" key="false" label="BldgResImp" length="255" nullable="true" originalDbColumnName="BldgResImp" originalLength="-1" pattern="" precision="-1" talendType="id_String" type=""/&gt;</v>
      </c>
      <c r="BM61" s="306"/>
      <c r="BN61" s="302"/>
      <c r="BO61" s="302"/>
      <c r="BP61" s="302"/>
      <c r="BQ61" s="302"/>
      <c r="BR61" s="302"/>
      <c r="BS61" s="302"/>
      <c r="BT61" s="302"/>
      <c r="BU61" s="302"/>
      <c r="BV61" s="302"/>
      <c r="BW61" s="302"/>
      <c r="BX61" s="302"/>
    </row>
    <row r="62">
      <c r="A62" s="292" t="s">
        <v>728</v>
      </c>
      <c r="B62" s="292">
        <v>61.0</v>
      </c>
      <c r="C62" s="292">
        <f t="shared" si="15"/>
        <v>2</v>
      </c>
      <c r="D62" s="293" t="str">
        <f t="shared" si="1"/>
        <v>Parcel Data</v>
      </c>
      <c r="E62" s="46" t="str">
        <f t="shared" si="2"/>
        <v>prcl.mdb.BldgSect.CityBlock</v>
      </c>
      <c r="F62" s="46" t="s">
        <v>306</v>
      </c>
      <c r="G62" s="46" t="s">
        <v>530</v>
      </c>
      <c r="H62" s="294">
        <v>1.0</v>
      </c>
      <c r="I62" s="294" t="s">
        <v>65</v>
      </c>
      <c r="J62" s="295" t="s">
        <v>729</v>
      </c>
      <c r="K62" s="296">
        <v>8.0</v>
      </c>
      <c r="L62" s="297" t="b">
        <v>1</v>
      </c>
      <c r="M62" s="294" t="s">
        <v>730</v>
      </c>
      <c r="N62" s="294"/>
      <c r="O62" s="296"/>
      <c r="P62" s="296"/>
      <c r="Q62" s="298" t="str">
        <f t="shared" si="3"/>
        <v>BldgSect</v>
      </c>
      <c r="R62" s="298" t="str">
        <f t="shared" si="19"/>
        <v>CityBlock</v>
      </c>
      <c r="S62" s="298" t="str">
        <f t="array" ref="S62">iferror(index('Type Mapping'!$A$2:$D$21,match(J62,'Type Mapping'!$B$2:$B$21,0),3),"type mismatch")</f>
        <v>VARCHAR</v>
      </c>
      <c r="T62" s="298"/>
      <c r="U62" s="298"/>
      <c r="V62" s="298"/>
      <c r="W62" s="51" t="b">
        <v>1</v>
      </c>
      <c r="X62" s="51"/>
      <c r="Y62" s="309"/>
      <c r="Z62" s="309" t="s">
        <v>808</v>
      </c>
      <c r="AA62" s="53" t="s">
        <v>646</v>
      </c>
      <c r="AB62" s="53" t="str">
        <f t="shared" si="5"/>
        <v>municipal_parcel_id_mapping_history</v>
      </c>
      <c r="AC62" s="53" t="s">
        <v>778</v>
      </c>
      <c r="AD62" s="53" t="str">
        <f t="shared" si="6"/>
        <v>municipal_parcel_id_mapping.parcel_id</v>
      </c>
      <c r="AE62" s="299">
        <f>countif(NEW_REDB_table.field,AD62)</f>
        <v>1</v>
      </c>
      <c r="AF62" s="299" t="str">
        <f t="shared" si="7"/>
        <v>YAY!!</v>
      </c>
      <c r="AG62" s="53"/>
      <c r="AH62" s="299" t="b">
        <v>0</v>
      </c>
      <c r="AI62" s="299" t="b">
        <v>0</v>
      </c>
      <c r="AJ62" s="53" t="s">
        <v>79</v>
      </c>
      <c r="AK62" s="53" t="s">
        <v>736</v>
      </c>
      <c r="AL62" s="53"/>
      <c r="AM62" s="53"/>
      <c r="AN62" s="300" t="b">
        <v>1</v>
      </c>
      <c r="AO62" s="300" t="b">
        <v>0</v>
      </c>
      <c r="AP62" s="300" t="b">
        <v>0</v>
      </c>
      <c r="AQ62" s="300" t="b">
        <v>0</v>
      </c>
      <c r="AR62" s="300"/>
      <c r="AS62" s="300"/>
      <c r="AT62" s="302"/>
      <c r="AU62" s="302"/>
      <c r="AV62" s="303" t="b">
        <v>1</v>
      </c>
      <c r="AW62" s="304" t="str">
        <f t="shared" si="9"/>
        <v>true</v>
      </c>
      <c r="AX62" s="305" t="str">
        <f t="shared" si="17"/>
        <v>***BldgSect.xml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62" s="306"/>
      <c r="AZ62" s="305" t="str">
        <f t="shared" si="10"/>
        <v>BldgSect.xml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62" s="306"/>
      <c r="BB62" s="302"/>
      <c r="BC62" s="303" t="b">
        <f t="shared" si="11"/>
        <v>1</v>
      </c>
      <c r="BD62" s="304"/>
      <c r="BE62" s="304" t="str">
        <f t="shared" si="12"/>
        <v>false</v>
      </c>
      <c r="BF62" s="307"/>
      <c r="BG62" s="305"/>
      <c r="BH62" s="305"/>
      <c r="BI62" s="305"/>
      <c r="BJ62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2" s="306"/>
      <c r="BL62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2" s="306"/>
      <c r="BN62" s="302"/>
      <c r="BO62" s="302"/>
      <c r="BP62" s="302"/>
      <c r="BQ62" s="302"/>
      <c r="BR62" s="302"/>
      <c r="BS62" s="302"/>
      <c r="BT62" s="302"/>
      <c r="BU62" s="302"/>
      <c r="BV62" s="302"/>
      <c r="BW62" s="302"/>
      <c r="BX62" s="302"/>
    </row>
    <row r="63">
      <c r="A63" s="292" t="s">
        <v>728</v>
      </c>
      <c r="B63" s="292">
        <v>62.0</v>
      </c>
      <c r="C63" s="292">
        <f t="shared" si="15"/>
        <v>2</v>
      </c>
      <c r="D63" s="293" t="str">
        <f t="shared" si="1"/>
        <v>Parcel Data</v>
      </c>
      <c r="E63" s="46" t="str">
        <f t="shared" si="2"/>
        <v>prcl.mdb.BldgSect.Parcel</v>
      </c>
      <c r="F63" s="46" t="s">
        <v>306</v>
      </c>
      <c r="G63" s="46" t="s">
        <v>530</v>
      </c>
      <c r="H63" s="294">
        <v>2.0</v>
      </c>
      <c r="I63" s="294" t="s">
        <v>78</v>
      </c>
      <c r="J63" s="295" t="s">
        <v>738</v>
      </c>
      <c r="K63" s="296">
        <v>4.0</v>
      </c>
      <c r="L63" s="297" t="b">
        <v>1</v>
      </c>
      <c r="M63" s="294" t="s">
        <v>739</v>
      </c>
      <c r="N63" s="294"/>
      <c r="O63" s="296"/>
      <c r="P63" s="296"/>
      <c r="Q63" s="298" t="str">
        <f t="shared" si="3"/>
        <v>BldgSect</v>
      </c>
      <c r="R63" s="298" t="str">
        <f t="shared" si="19"/>
        <v>Parcel</v>
      </c>
      <c r="S63" s="298" t="str">
        <f t="array" ref="S63">iferror(index('Type Mapping'!$A$2:$D$21,match(J63,'Type Mapping'!$B$2:$B$21,0),3),"type mismatch")</f>
        <v>VARCHAR</v>
      </c>
      <c r="T63" s="298"/>
      <c r="U63" s="298"/>
      <c r="V63" s="298"/>
      <c r="W63" s="51" t="b">
        <v>1</v>
      </c>
      <c r="X63" s="51"/>
      <c r="Y63" s="309"/>
      <c r="Z63" s="309" t="s">
        <v>808</v>
      </c>
      <c r="AA63" s="53" t="s">
        <v>646</v>
      </c>
      <c r="AB63" s="53" t="str">
        <f t="shared" si="5"/>
        <v>municipal_parcel_id_mapping_history</v>
      </c>
      <c r="AC63" s="53" t="s">
        <v>778</v>
      </c>
      <c r="AD63" s="53" t="str">
        <f t="shared" si="6"/>
        <v>municipal_parcel_id_mapping.parcel_id</v>
      </c>
      <c r="AE63" s="299">
        <f>countif(NEW_REDB_table.field,AD63)</f>
        <v>1</v>
      </c>
      <c r="AF63" s="299" t="str">
        <f t="shared" si="7"/>
        <v>YAY!!</v>
      </c>
      <c r="AG63" s="53"/>
      <c r="AH63" s="299" t="b">
        <v>0</v>
      </c>
      <c r="AI63" s="299" t="b">
        <v>0</v>
      </c>
      <c r="AJ63" s="308" t="str">
        <f t="array" ref="AJ63">iferror(index('Type Mapping'!$A$2:$D$21,match(J63,'Type Mapping'!$B$2:$B$21,0),4),"type mismatch")</f>
        <v>INT</v>
      </c>
      <c r="AK63" s="53" t="s">
        <v>736</v>
      </c>
      <c r="AL63" s="53"/>
      <c r="AM63" s="53"/>
      <c r="AN63" s="300" t="b">
        <v>1</v>
      </c>
      <c r="AO63" s="300" t="b">
        <v>0</v>
      </c>
      <c r="AP63" s="300" t="b">
        <v>0</v>
      </c>
      <c r="AQ63" s="300" t="b">
        <v>0</v>
      </c>
      <c r="AR63" s="300"/>
      <c r="AS63" s="300"/>
      <c r="AT63" s="302"/>
      <c r="AU63" s="302"/>
      <c r="AV63" s="303" t="b">
        <v>1</v>
      </c>
      <c r="AW63" s="304" t="str">
        <f t="shared" si="9"/>
        <v>true</v>
      </c>
      <c r="AX63" s="305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63" s="306"/>
      <c r="AZ63" s="305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63" s="306"/>
      <c r="BB63" s="302"/>
      <c r="BC63" s="303" t="b">
        <f t="shared" si="11"/>
        <v>1</v>
      </c>
      <c r="BD63" s="304"/>
      <c r="BE63" s="304" t="str">
        <f t="shared" si="12"/>
        <v>false</v>
      </c>
      <c r="BF63" s="307"/>
      <c r="BG63" s="305"/>
      <c r="BH63" s="305"/>
      <c r="BI63" s="305"/>
      <c r="BJ63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3" s="306"/>
      <c r="BL63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3" s="306"/>
      <c r="BN63" s="302"/>
      <c r="BO63" s="302"/>
      <c r="BP63" s="302"/>
      <c r="BQ63" s="302"/>
      <c r="BR63" s="302"/>
      <c r="BS63" s="302"/>
      <c r="BT63" s="302"/>
      <c r="BU63" s="302"/>
      <c r="BV63" s="302"/>
      <c r="BW63" s="302"/>
      <c r="BX63" s="302"/>
    </row>
    <row r="64">
      <c r="A64" s="292" t="s">
        <v>728</v>
      </c>
      <c r="B64" s="292">
        <v>63.0</v>
      </c>
      <c r="C64" s="292">
        <f t="shared" si="15"/>
        <v>2</v>
      </c>
      <c r="D64" s="293" t="str">
        <f t="shared" si="1"/>
        <v>Parcel Data</v>
      </c>
      <c r="E64" s="46" t="str">
        <f t="shared" si="2"/>
        <v>prcl.mdb.BldgSect.OwnerCode</v>
      </c>
      <c r="F64" s="46" t="s">
        <v>306</v>
      </c>
      <c r="G64" s="46" t="s">
        <v>530</v>
      </c>
      <c r="H64" s="294">
        <v>3.0</v>
      </c>
      <c r="I64" s="294" t="s">
        <v>90</v>
      </c>
      <c r="J64" s="295" t="s">
        <v>740</v>
      </c>
      <c r="K64" s="296">
        <v>1.0</v>
      </c>
      <c r="L64" s="297" t="b">
        <v>1</v>
      </c>
      <c r="M64" s="294" t="s">
        <v>741</v>
      </c>
      <c r="N64" s="294"/>
      <c r="O64" s="296"/>
      <c r="P64" s="296"/>
      <c r="Q64" s="298" t="str">
        <f t="shared" si="3"/>
        <v>BldgSect</v>
      </c>
      <c r="R64" s="298" t="str">
        <f t="shared" si="19"/>
        <v>OwnerCode</v>
      </c>
      <c r="S64" s="298" t="str">
        <f t="array" ref="S64">iferror(index('Type Mapping'!$A$2:$D$21,match(J64,'Type Mapping'!$B$2:$B$21,0),3),"type mismatch")</f>
        <v>VARCHAR</v>
      </c>
      <c r="T64" s="298"/>
      <c r="U64" s="298"/>
      <c r="V64" s="298"/>
      <c r="W64" s="51" t="b">
        <v>1</v>
      </c>
      <c r="X64" s="51"/>
      <c r="Y64" s="309"/>
      <c r="Z64" s="309" t="s">
        <v>808</v>
      </c>
      <c r="AA64" s="53" t="s">
        <v>646</v>
      </c>
      <c r="AB64" s="53" t="str">
        <f t="shared" si="5"/>
        <v>municipal_parcel_id_mapping_history</v>
      </c>
      <c r="AC64" s="53" t="s">
        <v>778</v>
      </c>
      <c r="AD64" s="53" t="str">
        <f t="shared" si="6"/>
        <v>municipal_parcel_id_mapping.parcel_id</v>
      </c>
      <c r="AE64" s="299">
        <f>countif(NEW_REDB_table.field,AD64)</f>
        <v>1</v>
      </c>
      <c r="AF64" s="299" t="str">
        <f t="shared" si="7"/>
        <v>YAY!!</v>
      </c>
      <c r="AG64" s="53"/>
      <c r="AH64" s="299" t="b">
        <v>0</v>
      </c>
      <c r="AI64" s="299" t="b">
        <v>0</v>
      </c>
      <c r="AJ64" s="308" t="str">
        <f t="array" ref="AJ64">iferror(index('Type Mapping'!$A$2:$D$21,match(J64,'Type Mapping'!$B$2:$B$21,0),4),"type mismatch")</f>
        <v>INT</v>
      </c>
      <c r="AK64" s="53" t="s">
        <v>736</v>
      </c>
      <c r="AL64" s="53"/>
      <c r="AM64" s="53"/>
      <c r="AN64" s="300" t="b">
        <v>1</v>
      </c>
      <c r="AO64" s="300" t="b">
        <v>0</v>
      </c>
      <c r="AP64" s="300" t="b">
        <v>0</v>
      </c>
      <c r="AQ64" s="300" t="b">
        <v>0</v>
      </c>
      <c r="AR64" s="300"/>
      <c r="AS64" s="300"/>
      <c r="AT64" s="302"/>
      <c r="AU64" s="302"/>
      <c r="AV64" s="303" t="b">
        <v>1</v>
      </c>
      <c r="AW64" s="304" t="str">
        <f t="shared" si="9"/>
        <v>true</v>
      </c>
      <c r="AX64" s="305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64" s="306"/>
      <c r="AZ64" s="305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64" s="306"/>
      <c r="BB64" s="302"/>
      <c r="BC64" s="303" t="b">
        <f t="shared" si="11"/>
        <v>1</v>
      </c>
      <c r="BD64" s="304"/>
      <c r="BE64" s="304" t="str">
        <f t="shared" si="12"/>
        <v>false</v>
      </c>
      <c r="BF64" s="307"/>
      <c r="BG64" s="305"/>
      <c r="BH64" s="305"/>
      <c r="BI64" s="305"/>
      <c r="BJ64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4" s="306"/>
      <c r="BL64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4" s="306"/>
      <c r="BN64" s="302"/>
      <c r="BO64" s="302"/>
      <c r="BP64" s="302"/>
      <c r="BQ64" s="302"/>
      <c r="BR64" s="302"/>
      <c r="BS64" s="302"/>
      <c r="BT64" s="302"/>
      <c r="BU64" s="302"/>
      <c r="BV64" s="302"/>
      <c r="BW64" s="302"/>
      <c r="BX64" s="302"/>
    </row>
    <row r="65">
      <c r="A65" s="292" t="s">
        <v>728</v>
      </c>
      <c r="B65" s="292">
        <v>64.0</v>
      </c>
      <c r="C65" s="292">
        <f t="shared" si="15"/>
        <v>2</v>
      </c>
      <c r="D65" s="293" t="str">
        <f t="shared" si="1"/>
        <v>Parcel Data</v>
      </c>
      <c r="E65" s="46" t="str">
        <f t="shared" si="2"/>
        <v>prcl.mdb.BldgSect.BldgNum</v>
      </c>
      <c r="F65" s="46" t="s">
        <v>306</v>
      </c>
      <c r="G65" s="46" t="s">
        <v>530</v>
      </c>
      <c r="H65" s="294">
        <v>4.0</v>
      </c>
      <c r="I65" s="294" t="s">
        <v>171</v>
      </c>
      <c r="J65" s="295" t="s">
        <v>740</v>
      </c>
      <c r="K65" s="296">
        <v>1.0</v>
      </c>
      <c r="L65" s="297" t="b">
        <v>1</v>
      </c>
      <c r="M65" s="294" t="s">
        <v>802</v>
      </c>
      <c r="N65" s="294"/>
      <c r="O65" s="296"/>
      <c r="P65" s="296"/>
      <c r="Q65" s="298" t="str">
        <f t="shared" si="3"/>
        <v>BldgSect</v>
      </c>
      <c r="R65" s="298" t="str">
        <f t="shared" si="19"/>
        <v>BldgNum</v>
      </c>
      <c r="S65" s="298" t="str">
        <f t="array" ref="S65">iferror(index('Type Mapping'!$A$2:$D$21,match(J65,'Type Mapping'!$B$2:$B$21,0),3),"type mismatch")</f>
        <v>VARCHAR</v>
      </c>
      <c r="T65" s="298"/>
      <c r="U65" s="298"/>
      <c r="V65" s="298"/>
      <c r="W65" s="51" t="b">
        <v>1</v>
      </c>
      <c r="X65" s="51"/>
      <c r="Y65" s="309"/>
      <c r="Z65" s="309"/>
      <c r="AA65" s="53" t="s">
        <v>648</v>
      </c>
      <c r="AB65" s="53" t="str">
        <f t="shared" si="5"/>
        <v>building_history</v>
      </c>
      <c r="AC65" s="53" t="s">
        <v>816</v>
      </c>
      <c r="AD65" s="53" t="str">
        <f t="shared" si="6"/>
        <v>building.building_num</v>
      </c>
      <c r="AE65" s="299">
        <f>countif(NEW_REDB_table.field,AD65)</f>
        <v>0</v>
      </c>
      <c r="AF65" s="299" t="str">
        <f t="shared" si="7"/>
        <v>Check...</v>
      </c>
      <c r="AG65" s="53"/>
      <c r="AH65" s="299" t="b">
        <v>0</v>
      </c>
      <c r="AI65" s="299" t="b">
        <v>0</v>
      </c>
      <c r="AJ65" s="308" t="str">
        <f t="array" ref="AJ65">iferror(index('Type Mapping'!$A$2:$D$21,match(J65,'Type Mapping'!$B$2:$B$21,0),4),"type mismatch")</f>
        <v>INT</v>
      </c>
      <c r="AK65" s="308"/>
      <c r="AL65" s="308"/>
      <c r="AM65" s="308"/>
      <c r="AN65" s="300" t="b">
        <v>1</v>
      </c>
      <c r="AO65" s="300" t="b">
        <v>0</v>
      </c>
      <c r="AP65" s="300" t="b">
        <v>0</v>
      </c>
      <c r="AQ65" s="300" t="b">
        <v>0</v>
      </c>
      <c r="AR65" s="300"/>
      <c r="AS65" s="300"/>
      <c r="AT65" s="302"/>
      <c r="AU65" s="302"/>
      <c r="AV65" s="303" t="b">
        <v>1</v>
      </c>
      <c r="AW65" s="304" t="str">
        <f t="shared" si="9"/>
        <v>true</v>
      </c>
      <c r="AX65" s="305" t="str">
        <f t="shared" si="17"/>
        <v>&lt;column comment="" default="" key="true" label="BldgNum" length="255" nullable="true" originalDbColumnName="BldgNum" originalLength="-1" pattern="" precision="-1" talendType="id_String" type=""/&gt;</v>
      </c>
      <c r="AY65" s="306"/>
      <c r="AZ65" s="305" t="str">
        <f t="shared" si="10"/>
        <v>&lt;column comment="" default="" key="true" label="BldgNum" length="255" nullable="true" originalDbColumnName="BldgNum" originalLength="-1" pattern="" precision="-1" talendType="id_String" type=""/&gt;</v>
      </c>
      <c r="BA65" s="306"/>
      <c r="BB65" s="302"/>
      <c r="BC65" s="303" t="b">
        <f t="shared" si="11"/>
        <v>1</v>
      </c>
      <c r="BD65" s="304"/>
      <c r="BE65" s="304" t="str">
        <f t="shared" si="12"/>
        <v>false</v>
      </c>
      <c r="BF65" s="307"/>
      <c r="BG65" s="305"/>
      <c r="BH65" s="305"/>
      <c r="BI65" s="305"/>
      <c r="BJ65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5" s="306"/>
      <c r="BL65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5" s="306"/>
      <c r="BN65" s="302"/>
      <c r="BO65" s="302"/>
      <c r="BP65" s="302"/>
      <c r="BQ65" s="302"/>
      <c r="BR65" s="302"/>
      <c r="BS65" s="302"/>
      <c r="BT65" s="302"/>
      <c r="BU65" s="302"/>
      <c r="BV65" s="302"/>
      <c r="BW65" s="302"/>
      <c r="BX65" s="302"/>
    </row>
    <row r="66">
      <c r="A66" s="292" t="s">
        <v>728</v>
      </c>
      <c r="B66" s="292">
        <v>65.0</v>
      </c>
      <c r="C66" s="292">
        <f t="shared" si="15"/>
        <v>2</v>
      </c>
      <c r="D66" s="293" t="str">
        <f t="shared" si="1"/>
        <v>Parcel Data</v>
      </c>
      <c r="E66" s="46" t="str">
        <f t="shared" si="2"/>
        <v>prcl.mdb.BldgSect.SectNum</v>
      </c>
      <c r="F66" s="46" t="s">
        <v>306</v>
      </c>
      <c r="G66" s="46" t="s">
        <v>530</v>
      </c>
      <c r="H66" s="294">
        <v>5.0</v>
      </c>
      <c r="I66" s="294" t="s">
        <v>175</v>
      </c>
      <c r="J66" s="295" t="s">
        <v>740</v>
      </c>
      <c r="K66" s="296">
        <v>1.0</v>
      </c>
      <c r="L66" s="297" t="b">
        <v>1</v>
      </c>
      <c r="M66" s="294" t="s">
        <v>802</v>
      </c>
      <c r="N66" s="294"/>
      <c r="O66" s="296"/>
      <c r="P66" s="296"/>
      <c r="Q66" s="298" t="str">
        <f t="shared" si="3"/>
        <v>BldgSect</v>
      </c>
      <c r="R66" s="298" t="str">
        <f t="shared" si="19"/>
        <v>SectNum</v>
      </c>
      <c r="S66" s="298" t="str">
        <f t="array" ref="S66">iferror(index('Type Mapping'!$A$2:$D$21,match(J66,'Type Mapping'!$B$2:$B$21,0),3),"type mismatch")</f>
        <v>VARCHAR</v>
      </c>
      <c r="T66" s="298"/>
      <c r="U66" s="298"/>
      <c r="V66" s="298"/>
      <c r="W66" s="51" t="b">
        <v>1</v>
      </c>
      <c r="X66" s="51"/>
      <c r="Y66" s="309"/>
      <c r="Z66" s="309"/>
      <c r="AA66" s="311" t="s">
        <v>149</v>
      </c>
      <c r="AB66" s="53" t="str">
        <f t="shared" si="5"/>
        <v>???_history</v>
      </c>
      <c r="AC66" s="308" t="str">
        <f t="array" ref="AC66">iferror(index('StoT Mapping (Depreciated)'!$D$2:$L$976,match(E66,'StoT Mapping (Depreciated)'!$D$2:$D$976,0),9),"**FIELD MISSING**")</f>
        <v>???</v>
      </c>
      <c r="AD66" s="53" t="str">
        <f t="shared" si="6"/>
        <v>???.???</v>
      </c>
      <c r="AE66" s="299">
        <f>countif(NEW_REDB_table.field,AD66)</f>
        <v>0</v>
      </c>
      <c r="AF66" s="299" t="str">
        <f t="shared" si="7"/>
        <v>Check...</v>
      </c>
      <c r="AG66" s="308"/>
      <c r="AH66" s="317" t="b">
        <v>0</v>
      </c>
      <c r="AI66" s="317" t="b">
        <v>0</v>
      </c>
      <c r="AJ66" s="308" t="str">
        <f t="array" ref="AJ66">iferror(index('Type Mapping'!$A$2:$D$21,match(J66,'Type Mapping'!$B$2:$B$21,0),4),"type mismatch")</f>
        <v>INT</v>
      </c>
      <c r="AK66" s="308"/>
      <c r="AL66" s="308"/>
      <c r="AM66" s="308"/>
      <c r="AN66" s="300" t="b">
        <v>0</v>
      </c>
      <c r="AO66" s="300" t="b">
        <v>0</v>
      </c>
      <c r="AP66" s="300" t="b">
        <v>0</v>
      </c>
      <c r="AQ66" s="300" t="b">
        <v>0</v>
      </c>
      <c r="AR66" s="300"/>
      <c r="AS66" s="300"/>
      <c r="AT66" s="310" t="s">
        <v>932</v>
      </c>
      <c r="AU66" s="302"/>
      <c r="AV66" s="303" t="b">
        <v>1</v>
      </c>
      <c r="AW66" s="304" t="str">
        <f t="shared" si="9"/>
        <v>true</v>
      </c>
      <c r="AX66" s="305" t="str">
        <f t="shared" si="17"/>
        <v>&lt;column comment="" default="" key="true" label="SectNum" length="255" nullable="true" originalDbColumnName="SectNum" originalLength="-1" pattern="" precision="-1" talendType="id_String" type=""/&gt;</v>
      </c>
      <c r="AY66" s="306"/>
      <c r="AZ66" s="305" t="str">
        <f t="shared" si="10"/>
        <v>&lt;column comment="" default="" key="true" label="SectNum" length="255" nullable="true" originalDbColumnName="SectNum" originalLength="-1" pattern="" precision="-1" talendType="id_String" type=""/&gt;</v>
      </c>
      <c r="BA66" s="306"/>
      <c r="BB66" s="302"/>
      <c r="BC66" s="303" t="b">
        <f t="shared" si="11"/>
        <v>1</v>
      </c>
      <c r="BD66" s="304"/>
      <c r="BE66" s="304" t="str">
        <f t="shared" si="12"/>
        <v>false</v>
      </c>
      <c r="BF66" s="307"/>
      <c r="BG66" s="305"/>
      <c r="BH66" s="305"/>
      <c r="BI66" s="305"/>
      <c r="BJ66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6" s="306"/>
      <c r="BL66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6" s="306"/>
      <c r="BN66" s="302"/>
      <c r="BO66" s="302"/>
      <c r="BP66" s="302"/>
      <c r="BQ66" s="302"/>
      <c r="BR66" s="302"/>
      <c r="BS66" s="302"/>
      <c r="BT66" s="302"/>
      <c r="BU66" s="302"/>
      <c r="BV66" s="302"/>
      <c r="BW66" s="302"/>
      <c r="BX66" s="302"/>
    </row>
    <row r="67">
      <c r="A67" s="292" t="s">
        <v>728</v>
      </c>
      <c r="B67" s="292">
        <v>66.0</v>
      </c>
      <c r="C67" s="292">
        <f t="shared" si="15"/>
        <v>2</v>
      </c>
      <c r="D67" s="293" t="str">
        <f t="shared" si="1"/>
        <v>Parcel Data</v>
      </c>
      <c r="E67" s="46" t="str">
        <f t="shared" si="2"/>
        <v>prcl.mdb.BldgSect.SectCategory</v>
      </c>
      <c r="F67" s="46" t="s">
        <v>306</v>
      </c>
      <c r="G67" s="46" t="s">
        <v>530</v>
      </c>
      <c r="H67" s="294">
        <v>6.0</v>
      </c>
      <c r="I67" s="294" t="s">
        <v>934</v>
      </c>
      <c r="J67" s="295" t="s">
        <v>743</v>
      </c>
      <c r="K67" s="296">
        <v>2.0</v>
      </c>
      <c r="L67" s="297" t="b">
        <v>0</v>
      </c>
      <c r="M67" s="294" t="s">
        <v>802</v>
      </c>
      <c r="N67" s="294"/>
      <c r="O67" s="296"/>
      <c r="P67" s="296"/>
      <c r="Q67" s="298" t="str">
        <f t="shared" si="3"/>
        <v>BldgSect</v>
      </c>
      <c r="R67" s="298" t="str">
        <f t="shared" si="19"/>
        <v>SectCategory</v>
      </c>
      <c r="S67" s="298" t="str">
        <f t="array" ref="S67">iferror(index('Type Mapping'!$A$2:$D$21,match(J67,'Type Mapping'!$B$2:$B$21,0),3),"type mismatch")</f>
        <v>VARCHAR</v>
      </c>
      <c r="T67" s="298"/>
      <c r="U67" s="298"/>
      <c r="V67" s="298"/>
      <c r="W67" s="51" t="b">
        <v>1</v>
      </c>
      <c r="X67" s="51"/>
      <c r="Y67" s="309"/>
      <c r="Z67" s="309"/>
      <c r="AA67" s="311" t="s">
        <v>149</v>
      </c>
      <c r="AB67" s="53" t="str">
        <f t="shared" si="5"/>
        <v>???_history</v>
      </c>
      <c r="AC67" s="308" t="str">
        <f t="array" ref="AC67">iferror(index('StoT Mapping (Depreciated)'!$D$2:$L$976,match(E67,'StoT Mapping (Depreciated)'!$D$2:$D$976,0),9),"**FIELD MISSING**")</f>
        <v>???</v>
      </c>
      <c r="AD67" s="53" t="str">
        <f t="shared" si="6"/>
        <v>???.???</v>
      </c>
      <c r="AE67" s="299">
        <f>countif(NEW_REDB_table.field,AD67)</f>
        <v>0</v>
      </c>
      <c r="AF67" s="299" t="str">
        <f t="shared" si="7"/>
        <v>Check...</v>
      </c>
      <c r="AG67" s="308"/>
      <c r="AH67" s="317" t="b">
        <v>0</v>
      </c>
      <c r="AI67" s="317" t="b">
        <v>0</v>
      </c>
      <c r="AJ67" s="308" t="str">
        <f t="array" ref="AJ67">iferror(index('Type Mapping'!$A$2:$D$21,match(J67,'Type Mapping'!$B$2:$B$21,0),4),"type mismatch")</f>
        <v>VARCHAR</v>
      </c>
      <c r="AK67" s="53" t="s">
        <v>736</v>
      </c>
      <c r="AL67" s="53"/>
      <c r="AM67" s="53"/>
      <c r="AN67" s="300" t="b">
        <v>0</v>
      </c>
      <c r="AO67" s="300" t="b">
        <v>0</v>
      </c>
      <c r="AP67" s="300" t="b">
        <v>0</v>
      </c>
      <c r="AQ67" s="300" t="b">
        <v>0</v>
      </c>
      <c r="AR67" s="300"/>
      <c r="AS67" s="300"/>
      <c r="AT67" s="310" t="s">
        <v>936</v>
      </c>
      <c r="AU67" s="302"/>
      <c r="AV67" s="303" t="b">
        <v>1</v>
      </c>
      <c r="AW67" s="304" t="str">
        <f t="shared" si="9"/>
        <v>false</v>
      </c>
      <c r="AX67" s="305" t="str">
        <f t="shared" si="17"/>
        <v>&lt;column comment="" default="" key="false" label="SectCategory" length="255" nullable="true" originalDbColumnName="SectCategory" originalLength="-1" pattern="" precision="-1" talendType="id_String" type=""/&gt;</v>
      </c>
      <c r="AY67" s="306"/>
      <c r="AZ67" s="305" t="str">
        <f t="shared" si="10"/>
        <v>&lt;column comment="" default="" key="false" label="SectCategory" length="255" nullable="true" originalDbColumnName="SectCategory" originalLength="-1" pattern="" precision="-1" talendType="id_String" type=""/&gt;</v>
      </c>
      <c r="BA67" s="306"/>
      <c r="BB67" s="302"/>
      <c r="BC67" s="303" t="b">
        <f t="shared" si="11"/>
        <v>1</v>
      </c>
      <c r="BD67" s="304"/>
      <c r="BE67" s="304" t="str">
        <f t="shared" si="12"/>
        <v>false</v>
      </c>
      <c r="BF67" s="307"/>
      <c r="BG67" s="305"/>
      <c r="BH67" s="305"/>
      <c r="BI67" s="305"/>
      <c r="BJ67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7" s="306"/>
      <c r="BL67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7" s="306"/>
      <c r="BN67" s="302"/>
      <c r="BO67" s="302"/>
      <c r="BP67" s="302"/>
      <c r="BQ67" s="302"/>
      <c r="BR67" s="302"/>
      <c r="BS67" s="302"/>
      <c r="BT67" s="302"/>
      <c r="BU67" s="302"/>
      <c r="BV67" s="302"/>
      <c r="BW67" s="302"/>
      <c r="BX67" s="302"/>
    </row>
    <row r="68">
      <c r="A68" s="292" t="s">
        <v>728</v>
      </c>
      <c r="B68" s="292">
        <v>67.0</v>
      </c>
      <c r="C68" s="292">
        <f t="shared" si="15"/>
        <v>2</v>
      </c>
      <c r="D68" s="293" t="str">
        <f t="shared" si="1"/>
        <v>Parcel Data</v>
      </c>
      <c r="E68" s="46" t="str">
        <f t="shared" si="2"/>
        <v>prcl.mdb.BldgSect.SectType</v>
      </c>
      <c r="F68" s="46" t="s">
        <v>306</v>
      </c>
      <c r="G68" s="46" t="s">
        <v>530</v>
      </c>
      <c r="H68" s="294">
        <v>7.0</v>
      </c>
      <c r="I68" s="294" t="s">
        <v>938</v>
      </c>
      <c r="J68" s="295" t="s">
        <v>749</v>
      </c>
      <c r="K68" s="296">
        <v>2.0</v>
      </c>
      <c r="L68" s="297" t="b">
        <v>0</v>
      </c>
      <c r="M68" s="294" t="s">
        <v>802</v>
      </c>
      <c r="N68" s="294"/>
      <c r="O68" s="296"/>
      <c r="P68" s="296"/>
      <c r="Q68" s="298" t="str">
        <f t="shared" si="3"/>
        <v>BldgSect</v>
      </c>
      <c r="R68" s="298" t="str">
        <f t="shared" si="19"/>
        <v>SectType</v>
      </c>
      <c r="S68" s="298" t="str">
        <f t="array" ref="S68">iferror(index('Type Mapping'!$A$2:$D$21,match(J68,'Type Mapping'!$B$2:$B$21,0),3),"type mismatch")</f>
        <v>VARCHAR</v>
      </c>
      <c r="T68" s="298"/>
      <c r="U68" s="298"/>
      <c r="V68" s="298"/>
      <c r="W68" s="51" t="b">
        <v>1</v>
      </c>
      <c r="X68" s="51"/>
      <c r="Y68" s="309"/>
      <c r="Z68" s="309"/>
      <c r="AA68" s="311" t="s">
        <v>802</v>
      </c>
      <c r="AB68" s="53" t="str">
        <f t="shared" si="5"/>
        <v>_history</v>
      </c>
      <c r="AC68" s="308" t="str">
        <f t="array" ref="AC68">iferror(index('StoT Mapping (Depreciated)'!$D$2:$L$976,match(E68,'StoT Mapping (Depreciated)'!$D$2:$D$976,0),9),"**FIELD MISSING**")</f>
        <v/>
      </c>
      <c r="AD68" s="53" t="str">
        <f t="shared" si="6"/>
        <v>.</v>
      </c>
      <c r="AE68" s="299">
        <f>countif(NEW_REDB_table.field,AD68)</f>
        <v>5</v>
      </c>
      <c r="AF68" s="299" t="str">
        <f t="shared" si="7"/>
        <v>#N/A</v>
      </c>
      <c r="AG68" s="308"/>
      <c r="AH68" s="317" t="b">
        <v>0</v>
      </c>
      <c r="AI68" s="317" t="b">
        <v>0</v>
      </c>
      <c r="AJ68" s="308" t="str">
        <f t="array" ref="AJ68">iferror(index('Type Mapping'!$A$2:$D$21,match(J68,'Type Mapping'!$B$2:$B$21,0),4),"type mismatch")</f>
        <v>INT</v>
      </c>
      <c r="AK68" s="308"/>
      <c r="AL68" s="308"/>
      <c r="AM68" s="308"/>
      <c r="AN68" s="300" t="b">
        <v>0</v>
      </c>
      <c r="AO68" s="300" t="b">
        <v>0</v>
      </c>
      <c r="AP68" s="300" t="b">
        <v>0</v>
      </c>
      <c r="AQ68" s="300" t="b">
        <v>0</v>
      </c>
      <c r="AR68" s="300"/>
      <c r="AS68" s="300"/>
      <c r="AT68" s="310" t="s">
        <v>940</v>
      </c>
      <c r="AU68" s="302"/>
      <c r="AV68" s="303" t="b">
        <v>1</v>
      </c>
      <c r="AW68" s="304" t="str">
        <f t="shared" si="9"/>
        <v>false</v>
      </c>
      <c r="AX68" s="305" t="str">
        <f t="shared" si="17"/>
        <v>&lt;column comment="" default="" key="false" label="SectType" length="255" nullable="true" originalDbColumnName="SectType" originalLength="-1" pattern="" precision="-1" talendType="id_String" type=""/&gt;</v>
      </c>
      <c r="AY68" s="306"/>
      <c r="AZ68" s="305" t="str">
        <f t="shared" si="10"/>
        <v>&lt;column comment="" default="" key="false" label="SectType" length="255" nullable="true" originalDbColumnName="SectType" originalLength="-1" pattern="" precision="-1" talendType="id_String" type=""/&gt;</v>
      </c>
      <c r="BA68" s="306"/>
      <c r="BB68" s="302"/>
      <c r="BC68" s="303" t="b">
        <f t="shared" si="11"/>
        <v>1</v>
      </c>
      <c r="BD68" s="304"/>
      <c r="BE68" s="304" t="str">
        <f t="shared" si="12"/>
        <v>false</v>
      </c>
      <c r="BF68" s="307"/>
      <c r="BG68" s="305"/>
      <c r="BH68" s="305"/>
      <c r="BI68" s="305"/>
      <c r="BJ68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8" s="306"/>
      <c r="BL68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8" s="306"/>
      <c r="BN68" s="302"/>
      <c r="BO68" s="302"/>
      <c r="BP68" s="302"/>
      <c r="BQ68" s="302"/>
      <c r="BR68" s="302"/>
      <c r="BS68" s="302"/>
      <c r="BT68" s="302"/>
      <c r="BU68" s="302"/>
      <c r="BV68" s="302"/>
      <c r="BW68" s="302"/>
      <c r="BX68" s="302"/>
    </row>
    <row r="69">
      <c r="A69" s="292" t="s">
        <v>728</v>
      </c>
      <c r="B69" s="292">
        <v>68.0</v>
      </c>
      <c r="C69" s="292">
        <f t="shared" si="15"/>
        <v>2</v>
      </c>
      <c r="D69" s="293" t="str">
        <f t="shared" si="1"/>
        <v>Parcel Data</v>
      </c>
      <c r="E69" s="46" t="str">
        <f t="shared" si="2"/>
        <v>prcl.mdb.BldgSect.FramingType</v>
      </c>
      <c r="F69" s="46" t="s">
        <v>306</v>
      </c>
      <c r="G69" s="46" t="s">
        <v>530</v>
      </c>
      <c r="H69" s="294">
        <v>8.0</v>
      </c>
      <c r="I69" s="294" t="s">
        <v>941</v>
      </c>
      <c r="J69" s="295" t="s">
        <v>740</v>
      </c>
      <c r="K69" s="296">
        <v>1.0</v>
      </c>
      <c r="L69" s="297" t="b">
        <v>0</v>
      </c>
      <c r="M69" s="294" t="s">
        <v>802</v>
      </c>
      <c r="N69" s="294"/>
      <c r="O69" s="296"/>
      <c r="P69" s="296"/>
      <c r="Q69" s="298" t="str">
        <f t="shared" si="3"/>
        <v>BldgSect</v>
      </c>
      <c r="R69" s="298" t="str">
        <f t="shared" si="19"/>
        <v>FramingType</v>
      </c>
      <c r="S69" s="298" t="str">
        <f t="array" ref="S69">iferror(index('Type Mapping'!$A$2:$D$21,match(J69,'Type Mapping'!$B$2:$B$21,0),3),"type mismatch")</f>
        <v>VARCHAR</v>
      </c>
      <c r="T69" s="298"/>
      <c r="U69" s="298"/>
      <c r="V69" s="298"/>
      <c r="W69" s="51" t="b">
        <v>1</v>
      </c>
      <c r="X69" s="51"/>
      <c r="Y69" s="309"/>
      <c r="Z69" s="309"/>
      <c r="AA69" s="311" t="s">
        <v>648</v>
      </c>
      <c r="AB69" s="53" t="str">
        <f t="shared" si="5"/>
        <v>building_history</v>
      </c>
      <c r="AC69" s="308" t="str">
        <f t="array" ref="AC69">iferror(index('StoT Mapping (Depreciated)'!$D$2:$L$976,match(E69,'StoT Mapping (Depreciated)'!$D$2:$D$976,0),9),"**FIELD MISSING**")</f>
        <v>FramingType</v>
      </c>
      <c r="AD69" s="53" t="str">
        <f t="shared" si="6"/>
        <v>building.FramingType</v>
      </c>
      <c r="AE69" s="299">
        <f>countif(NEW_REDB_table.field,AD69)</f>
        <v>0</v>
      </c>
      <c r="AF69" s="299" t="str">
        <f t="shared" si="7"/>
        <v>Check...</v>
      </c>
      <c r="AG69" s="308"/>
      <c r="AH69" s="317" t="b">
        <v>0</v>
      </c>
      <c r="AI69" s="317" t="b">
        <v>0</v>
      </c>
      <c r="AJ69" s="308" t="str">
        <f t="array" ref="AJ69">iferror(index('Type Mapping'!$A$2:$D$21,match(J69,'Type Mapping'!$B$2:$B$21,0),4),"type mismatch")</f>
        <v>INT</v>
      </c>
      <c r="AK69" s="308"/>
      <c r="AL69" s="308"/>
      <c r="AM69" s="308"/>
      <c r="AN69" s="300" t="b">
        <v>0</v>
      </c>
      <c r="AO69" s="300" t="b">
        <v>0</v>
      </c>
      <c r="AP69" s="300" t="b">
        <v>0</v>
      </c>
      <c r="AQ69" s="300" t="b">
        <v>0</v>
      </c>
      <c r="AR69" s="300"/>
      <c r="AS69" s="300"/>
      <c r="AT69" s="301" t="s">
        <v>942</v>
      </c>
      <c r="AU69" s="302"/>
      <c r="AV69" s="303" t="b">
        <v>1</v>
      </c>
      <c r="AW69" s="304" t="str">
        <f t="shared" si="9"/>
        <v>false</v>
      </c>
      <c r="AX69" s="305" t="str">
        <f t="shared" si="17"/>
        <v>&lt;column comment="" default="" key="false" label="FramingType" length="255" nullable="true" originalDbColumnName="FramingType" originalLength="-1" pattern="" precision="-1" talendType="id_String" type=""/&gt;</v>
      </c>
      <c r="AY69" s="306"/>
      <c r="AZ69" s="305" t="str">
        <f t="shared" si="10"/>
        <v>&lt;column comment="" default="" key="false" label="FramingType" length="255" nullable="true" originalDbColumnName="FramingType" originalLength="-1" pattern="" precision="-1" talendType="id_String" type=""/&gt;</v>
      </c>
      <c r="BA69" s="306"/>
      <c r="BB69" s="302"/>
      <c r="BC69" s="303" t="b">
        <f t="shared" si="11"/>
        <v>1</v>
      </c>
      <c r="BD69" s="304"/>
      <c r="BE69" s="304" t="str">
        <f t="shared" si="12"/>
        <v>false</v>
      </c>
      <c r="BF69" s="307"/>
      <c r="BG69" s="305"/>
      <c r="BH69" s="305"/>
      <c r="BI69" s="305"/>
      <c r="BJ69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69" s="306"/>
      <c r="BL69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69" s="306"/>
      <c r="BN69" s="302"/>
      <c r="BO69" s="302"/>
      <c r="BP69" s="302"/>
      <c r="BQ69" s="302"/>
      <c r="BR69" s="302"/>
      <c r="BS69" s="302"/>
      <c r="BT69" s="302"/>
      <c r="BU69" s="302"/>
      <c r="BV69" s="302"/>
      <c r="BW69" s="302"/>
      <c r="BX69" s="302"/>
    </row>
    <row r="70">
      <c r="A70" s="292" t="s">
        <v>728</v>
      </c>
      <c r="B70" s="292">
        <v>69.0</v>
      </c>
      <c r="C70" s="292">
        <f t="shared" si="15"/>
        <v>2</v>
      </c>
      <c r="D70" s="293" t="str">
        <f t="shared" si="1"/>
        <v>Parcel Data</v>
      </c>
      <c r="E70" s="46" t="str">
        <f t="shared" si="2"/>
        <v>prcl.mdb.BldgSect.ExcavType</v>
      </c>
      <c r="F70" s="46" t="s">
        <v>306</v>
      </c>
      <c r="G70" s="46" t="s">
        <v>530</v>
      </c>
      <c r="H70" s="294">
        <v>9.0</v>
      </c>
      <c r="I70" s="294" t="s">
        <v>943</v>
      </c>
      <c r="J70" s="295" t="s">
        <v>743</v>
      </c>
      <c r="K70" s="296">
        <v>1.0</v>
      </c>
      <c r="L70" s="297" t="b">
        <v>0</v>
      </c>
      <c r="M70" s="294" t="s">
        <v>802</v>
      </c>
      <c r="N70" s="294"/>
      <c r="O70" s="296"/>
      <c r="P70" s="296"/>
      <c r="Q70" s="298" t="str">
        <f t="shared" si="3"/>
        <v>BldgSect</v>
      </c>
      <c r="R70" s="298" t="str">
        <f t="shared" si="19"/>
        <v>ExcavType</v>
      </c>
      <c r="S70" s="298" t="str">
        <f t="array" ref="S70">iferror(index('Type Mapping'!$A$2:$D$21,match(J70,'Type Mapping'!$B$2:$B$21,0),3),"type mismatch")</f>
        <v>VARCHAR</v>
      </c>
      <c r="T70" s="298"/>
      <c r="U70" s="298"/>
      <c r="V70" s="298"/>
      <c r="W70" s="51" t="b">
        <v>1</v>
      </c>
      <c r="X70" s="51"/>
      <c r="Y70" s="309"/>
      <c r="Z70" s="309"/>
      <c r="AA70" s="311" t="s">
        <v>648</v>
      </c>
      <c r="AB70" s="53" t="str">
        <f t="shared" si="5"/>
        <v>building_history</v>
      </c>
      <c r="AC70" s="308" t="str">
        <f t="array" ref="AC70">iferror(index('StoT Mapping (Depreciated)'!$D$2:$L$976,match(E70,'StoT Mapping (Depreciated)'!$D$2:$D$976,0),9),"**FIELD MISSING**")</f>
        <v>ExcavType</v>
      </c>
      <c r="AD70" s="53" t="str">
        <f t="shared" si="6"/>
        <v>building.ExcavType</v>
      </c>
      <c r="AE70" s="299">
        <f>countif(NEW_REDB_table.field,AD70)</f>
        <v>0</v>
      </c>
      <c r="AF70" s="299" t="str">
        <f t="shared" si="7"/>
        <v>Check...</v>
      </c>
      <c r="AG70" s="308"/>
      <c r="AH70" s="317" t="b">
        <v>0</v>
      </c>
      <c r="AI70" s="317" t="b">
        <v>0</v>
      </c>
      <c r="AJ70" s="308" t="str">
        <f t="array" ref="AJ70">iferror(index('Type Mapping'!$A$2:$D$21,match(J70,'Type Mapping'!$B$2:$B$21,0),4),"type mismatch")</f>
        <v>VARCHAR</v>
      </c>
      <c r="AK70" s="308"/>
      <c r="AL70" s="308"/>
      <c r="AM70" s="308"/>
      <c r="AN70" s="300" t="b">
        <v>0</v>
      </c>
      <c r="AO70" s="300" t="b">
        <v>0</v>
      </c>
      <c r="AP70" s="300" t="b">
        <v>0</v>
      </c>
      <c r="AQ70" s="300" t="b">
        <v>0</v>
      </c>
      <c r="AR70" s="300"/>
      <c r="AS70" s="300"/>
      <c r="AT70" s="301" t="s">
        <v>942</v>
      </c>
      <c r="AU70" s="302"/>
      <c r="AV70" s="303" t="b">
        <v>1</v>
      </c>
      <c r="AW70" s="304" t="str">
        <f t="shared" si="9"/>
        <v>false</v>
      </c>
      <c r="AX70" s="305" t="str">
        <f t="shared" si="17"/>
        <v>&lt;column comment="" default="" key="false" label="ExcavType" length="255" nullable="true" originalDbColumnName="ExcavType" originalLength="-1" pattern="" precision="-1" talendType="id_String" type=""/&gt;</v>
      </c>
      <c r="AY70" s="306"/>
      <c r="AZ70" s="305" t="str">
        <f t="shared" si="10"/>
        <v>&lt;column comment="" default="" key="false" label="ExcavType" length="255" nullable="true" originalDbColumnName="ExcavType" originalLength="-1" pattern="" precision="-1" talendType="id_String" type=""/&gt;</v>
      </c>
      <c r="BA70" s="306"/>
      <c r="BB70" s="302"/>
      <c r="BC70" s="303" t="b">
        <f t="shared" si="11"/>
        <v>1</v>
      </c>
      <c r="BD70" s="304"/>
      <c r="BE70" s="304" t="str">
        <f t="shared" si="12"/>
        <v>false</v>
      </c>
      <c r="BF70" s="307"/>
      <c r="BG70" s="305"/>
      <c r="BH70" s="305"/>
      <c r="BI70" s="305"/>
      <c r="BJ70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0" s="306"/>
      <c r="BL70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0" s="306"/>
      <c r="BN70" s="302"/>
      <c r="BO70" s="302"/>
      <c r="BP70" s="302"/>
      <c r="BQ70" s="302"/>
      <c r="BR70" s="302"/>
      <c r="BS70" s="302"/>
      <c r="BT70" s="302"/>
      <c r="BU70" s="302"/>
      <c r="BV70" s="302"/>
      <c r="BW70" s="302"/>
      <c r="BX70" s="302"/>
    </row>
    <row r="71">
      <c r="A71" s="292" t="s">
        <v>728</v>
      </c>
      <c r="B71" s="292">
        <v>70.0</v>
      </c>
      <c r="C71" s="292">
        <f t="shared" si="15"/>
        <v>2</v>
      </c>
      <c r="D71" s="293" t="str">
        <f t="shared" si="1"/>
        <v>Parcel Data</v>
      </c>
      <c r="E71" s="46" t="str">
        <f t="shared" si="2"/>
        <v>prcl.mdb.BldgSect.ExtWallType</v>
      </c>
      <c r="F71" s="46" t="s">
        <v>306</v>
      </c>
      <c r="G71" s="46" t="s">
        <v>530</v>
      </c>
      <c r="H71" s="294">
        <v>10.0</v>
      </c>
      <c r="I71" s="294" t="s">
        <v>945</v>
      </c>
      <c r="J71" s="295" t="s">
        <v>740</v>
      </c>
      <c r="K71" s="296">
        <v>1.0</v>
      </c>
      <c r="L71" s="297" t="b">
        <v>0</v>
      </c>
      <c r="M71" s="294" t="s">
        <v>802</v>
      </c>
      <c r="N71" s="294"/>
      <c r="O71" s="296"/>
      <c r="P71" s="296"/>
      <c r="Q71" s="298" t="str">
        <f t="shared" si="3"/>
        <v>BldgSect</v>
      </c>
      <c r="R71" s="298" t="str">
        <f t="shared" si="19"/>
        <v>ExtWallType</v>
      </c>
      <c r="S71" s="298" t="str">
        <f t="array" ref="S71">iferror(index('Type Mapping'!$A$2:$D$21,match(J71,'Type Mapping'!$B$2:$B$21,0),3),"type mismatch")</f>
        <v>VARCHAR</v>
      </c>
      <c r="T71" s="298"/>
      <c r="U71" s="298"/>
      <c r="V71" s="298"/>
      <c r="W71" s="51" t="b">
        <v>1</v>
      </c>
      <c r="X71" s="51"/>
      <c r="Y71" s="309"/>
      <c r="Z71" s="309"/>
      <c r="AA71" s="311" t="s">
        <v>648</v>
      </c>
      <c r="AB71" s="53" t="str">
        <f t="shared" si="5"/>
        <v>building_history</v>
      </c>
      <c r="AC71" s="53" t="s">
        <v>754</v>
      </c>
      <c r="AD71" s="53" t="str">
        <f t="shared" si="6"/>
        <v>building.ext_wall_type_ID</v>
      </c>
      <c r="AE71" s="299">
        <f>countif(NEW_REDB_table.field,AD71)</f>
        <v>1</v>
      </c>
      <c r="AF71" s="299" t="str">
        <f t="shared" si="7"/>
        <v>YAY!!</v>
      </c>
      <c r="AG71" s="53"/>
      <c r="AH71" s="299" t="b">
        <v>0</v>
      </c>
      <c r="AI71" s="299" t="b">
        <v>0</v>
      </c>
      <c r="AJ71" s="308" t="str">
        <f t="array" ref="AJ71">iferror(index('Type Mapping'!$A$2:$D$21,match(J71,'Type Mapping'!$B$2:$B$21,0),4),"type mismatch")</f>
        <v>INT</v>
      </c>
      <c r="AK71" s="53" t="s">
        <v>736</v>
      </c>
      <c r="AL71" s="53"/>
      <c r="AM71" s="53"/>
      <c r="AN71" s="300" t="b">
        <v>1</v>
      </c>
      <c r="AO71" s="300" t="b">
        <v>0</v>
      </c>
      <c r="AP71" s="300" t="b">
        <v>0</v>
      </c>
      <c r="AQ71" s="300" t="b">
        <v>0</v>
      </c>
      <c r="AR71" s="300"/>
      <c r="AS71" s="300"/>
      <c r="AT71" s="301" t="s">
        <v>942</v>
      </c>
      <c r="AU71" s="302"/>
      <c r="AV71" s="303" t="b">
        <v>1</v>
      </c>
      <c r="AW71" s="304" t="str">
        <f t="shared" si="9"/>
        <v>false</v>
      </c>
      <c r="AX71" s="305" t="str">
        <f t="shared" si="17"/>
        <v>&lt;column comment="" default="" key="false" label="ExtWallType" length="255" nullable="true" originalDbColumnName="ExtWallType" originalLength="-1" pattern="" precision="-1" talendType="id_String" type=""/&gt;</v>
      </c>
      <c r="AY71" s="306"/>
      <c r="AZ71" s="305" t="str">
        <f t="shared" si="10"/>
        <v>&lt;column comment="" default="" key="false" label="ExtWallType" length="255" nullable="true" originalDbColumnName="ExtWallType" originalLength="-1" pattern="" precision="-1" talendType="id_String" type=""/&gt;</v>
      </c>
      <c r="BA71" s="306"/>
      <c r="BB71" s="302"/>
      <c r="BC71" s="303" t="b">
        <f t="shared" si="11"/>
        <v>1</v>
      </c>
      <c r="BD71" s="304"/>
      <c r="BE71" s="304" t="str">
        <f t="shared" si="12"/>
        <v>false</v>
      </c>
      <c r="BF71" s="307"/>
      <c r="BG71" s="305"/>
      <c r="BH71" s="305"/>
      <c r="BI71" s="305"/>
      <c r="BJ71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1" s="306"/>
      <c r="BL71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1" s="306"/>
      <c r="BN71" s="302"/>
      <c r="BO71" s="302"/>
      <c r="BP71" s="302"/>
      <c r="BQ71" s="302"/>
      <c r="BR71" s="302"/>
      <c r="BS71" s="302"/>
      <c r="BT71" s="302"/>
      <c r="BU71" s="302"/>
      <c r="BV71" s="302"/>
      <c r="BW71" s="302"/>
      <c r="BX71" s="302"/>
    </row>
    <row r="72">
      <c r="A72" s="292" t="s">
        <v>728</v>
      </c>
      <c r="B72" s="292">
        <v>71.0</v>
      </c>
      <c r="C72" s="292">
        <f t="shared" si="15"/>
        <v>2</v>
      </c>
      <c r="D72" s="293" t="str">
        <f t="shared" si="1"/>
        <v>Parcel Data</v>
      </c>
      <c r="E72" s="46" t="str">
        <f t="shared" si="2"/>
        <v>prcl.mdb.BldgSect.LevelFrom</v>
      </c>
      <c r="F72" s="46" t="s">
        <v>306</v>
      </c>
      <c r="G72" s="46" t="s">
        <v>530</v>
      </c>
      <c r="H72" s="294">
        <v>11.0</v>
      </c>
      <c r="I72" s="294" t="s">
        <v>946</v>
      </c>
      <c r="J72" s="295" t="s">
        <v>740</v>
      </c>
      <c r="K72" s="296">
        <v>1.0</v>
      </c>
      <c r="L72" s="297" t="b">
        <v>0</v>
      </c>
      <c r="M72" s="294" t="s">
        <v>802</v>
      </c>
      <c r="N72" s="294"/>
      <c r="O72" s="296"/>
      <c r="P72" s="296"/>
      <c r="Q72" s="298" t="str">
        <f t="shared" si="3"/>
        <v>BldgSect</v>
      </c>
      <c r="R72" s="298" t="str">
        <f t="shared" si="19"/>
        <v>LevelFrom</v>
      </c>
      <c r="S72" s="298" t="str">
        <f t="array" ref="S72">iferror(index('Type Mapping'!$A$2:$D$21,match(J72,'Type Mapping'!$B$2:$B$21,0),3),"type mismatch")</f>
        <v>VARCHAR</v>
      </c>
      <c r="T72" s="298"/>
      <c r="U72" s="298"/>
      <c r="V72" s="298"/>
      <c r="W72" s="51" t="b">
        <v>1</v>
      </c>
      <c r="X72" s="51"/>
      <c r="Y72" s="309"/>
      <c r="Z72" s="309"/>
      <c r="AA72" s="311" t="s">
        <v>149</v>
      </c>
      <c r="AB72" s="53" t="str">
        <f t="shared" si="5"/>
        <v>???_history</v>
      </c>
      <c r="AC72" s="308" t="str">
        <f t="array" ref="AC72">iferror(index('StoT Mapping (Depreciated)'!$D$2:$L$976,match(E72,'StoT Mapping (Depreciated)'!$D$2:$D$976,0),9),"**FIELD MISSING**")</f>
        <v>???</v>
      </c>
      <c r="AD72" s="53" t="str">
        <f t="shared" si="6"/>
        <v>???.???</v>
      </c>
      <c r="AE72" s="299">
        <f>countif(NEW_REDB_table.field,AD72)</f>
        <v>0</v>
      </c>
      <c r="AF72" s="299" t="str">
        <f t="shared" si="7"/>
        <v>Check...</v>
      </c>
      <c r="AG72" s="308"/>
      <c r="AH72" s="317" t="b">
        <v>0</v>
      </c>
      <c r="AI72" s="317" t="b">
        <v>0</v>
      </c>
      <c r="AJ72" s="308" t="str">
        <f t="array" ref="AJ72">iferror(index('Type Mapping'!$A$2:$D$21,match(J72,'Type Mapping'!$B$2:$B$21,0),4),"type mismatch")</f>
        <v>INT</v>
      </c>
      <c r="AK72" s="308"/>
      <c r="AL72" s="308"/>
      <c r="AM72" s="308"/>
      <c r="AN72" s="300" t="b">
        <v>0</v>
      </c>
      <c r="AO72" s="300" t="b">
        <v>0</v>
      </c>
      <c r="AP72" s="300" t="b">
        <v>0</v>
      </c>
      <c r="AQ72" s="300" t="b">
        <v>0</v>
      </c>
      <c r="AR72" s="300"/>
      <c r="AS72" s="300"/>
      <c r="AT72" s="301" t="s">
        <v>942</v>
      </c>
      <c r="AU72" s="302"/>
      <c r="AV72" s="303" t="b">
        <v>1</v>
      </c>
      <c r="AW72" s="304" t="str">
        <f t="shared" si="9"/>
        <v>false</v>
      </c>
      <c r="AX72" s="305" t="str">
        <f t="shared" si="17"/>
        <v>&lt;column comment="" default="" key="false" label="LevelFrom" length="255" nullable="true" originalDbColumnName="LevelFrom" originalLength="-1" pattern="" precision="-1" talendType="id_String" type=""/&gt;</v>
      </c>
      <c r="AY72" s="306"/>
      <c r="AZ72" s="305" t="str">
        <f t="shared" si="10"/>
        <v>&lt;column comment="" default="" key="false" label="LevelFrom" length="255" nullable="true" originalDbColumnName="LevelFrom" originalLength="-1" pattern="" precision="-1" talendType="id_String" type=""/&gt;</v>
      </c>
      <c r="BA72" s="306"/>
      <c r="BB72" s="302"/>
      <c r="BC72" s="303" t="b">
        <f t="shared" si="11"/>
        <v>1</v>
      </c>
      <c r="BD72" s="304"/>
      <c r="BE72" s="304" t="str">
        <f t="shared" si="12"/>
        <v>false</v>
      </c>
      <c r="BF72" s="307"/>
      <c r="BG72" s="305"/>
      <c r="BH72" s="305"/>
      <c r="BI72" s="305"/>
      <c r="BJ72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2" s="306"/>
      <c r="BL72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2" s="306"/>
      <c r="BN72" s="302"/>
      <c r="BO72" s="302"/>
      <c r="BP72" s="302"/>
      <c r="BQ72" s="302"/>
      <c r="BR72" s="302"/>
      <c r="BS72" s="302"/>
      <c r="BT72" s="302"/>
      <c r="BU72" s="302"/>
      <c r="BV72" s="302"/>
      <c r="BW72" s="302"/>
      <c r="BX72" s="302"/>
    </row>
    <row r="73">
      <c r="A73" s="292" t="s">
        <v>728</v>
      </c>
      <c r="B73" s="292">
        <v>72.0</v>
      </c>
      <c r="C73" s="292">
        <f t="shared" si="15"/>
        <v>2</v>
      </c>
      <c r="D73" s="293" t="str">
        <f t="shared" si="1"/>
        <v>Parcel Data</v>
      </c>
      <c r="E73" s="46" t="str">
        <f t="shared" si="2"/>
        <v>prcl.mdb.BldgSect.LevelTo</v>
      </c>
      <c r="F73" s="46" t="s">
        <v>306</v>
      </c>
      <c r="G73" s="46" t="s">
        <v>530</v>
      </c>
      <c r="H73" s="294">
        <v>12.0</v>
      </c>
      <c r="I73" s="294" t="s">
        <v>948</v>
      </c>
      <c r="J73" s="295" t="s">
        <v>740</v>
      </c>
      <c r="K73" s="296">
        <v>1.0</v>
      </c>
      <c r="L73" s="297" t="b">
        <v>0</v>
      </c>
      <c r="M73" s="294" t="s">
        <v>802</v>
      </c>
      <c r="N73" s="294"/>
      <c r="O73" s="296"/>
      <c r="P73" s="296"/>
      <c r="Q73" s="298" t="str">
        <f t="shared" si="3"/>
        <v>BldgSect</v>
      </c>
      <c r="R73" s="298" t="str">
        <f t="shared" si="19"/>
        <v>LevelTo</v>
      </c>
      <c r="S73" s="298" t="str">
        <f t="array" ref="S73">iferror(index('Type Mapping'!$A$2:$D$21,match(J73,'Type Mapping'!$B$2:$B$21,0),3),"type mismatch")</f>
        <v>VARCHAR</v>
      </c>
      <c r="T73" s="298"/>
      <c r="U73" s="298"/>
      <c r="V73" s="298"/>
      <c r="W73" s="51" t="b">
        <v>1</v>
      </c>
      <c r="X73" s="51"/>
      <c r="Y73" s="309"/>
      <c r="Z73" s="309"/>
      <c r="AA73" s="311" t="s">
        <v>149</v>
      </c>
      <c r="AB73" s="53" t="str">
        <f t="shared" si="5"/>
        <v>???_history</v>
      </c>
      <c r="AC73" s="308" t="str">
        <f t="array" ref="AC73">iferror(index('StoT Mapping (Depreciated)'!$D$2:$L$976,match(E73,'StoT Mapping (Depreciated)'!$D$2:$D$976,0),9),"**FIELD MISSING**")</f>
        <v>???</v>
      </c>
      <c r="AD73" s="53" t="str">
        <f t="shared" si="6"/>
        <v>???.???</v>
      </c>
      <c r="AE73" s="299">
        <f>countif(NEW_REDB_table.field,AD73)</f>
        <v>0</v>
      </c>
      <c r="AF73" s="299" t="str">
        <f t="shared" si="7"/>
        <v>Check...</v>
      </c>
      <c r="AG73" s="308"/>
      <c r="AH73" s="317" t="b">
        <v>0</v>
      </c>
      <c r="AI73" s="317" t="b">
        <v>0</v>
      </c>
      <c r="AJ73" s="308" t="str">
        <f t="array" ref="AJ73">iferror(index('Type Mapping'!$A$2:$D$21,match(J73,'Type Mapping'!$B$2:$B$21,0),4),"type mismatch")</f>
        <v>INT</v>
      </c>
      <c r="AK73" s="308"/>
      <c r="AL73" s="308"/>
      <c r="AM73" s="308"/>
      <c r="AN73" s="300" t="b">
        <v>0</v>
      </c>
      <c r="AO73" s="300" t="b">
        <v>0</v>
      </c>
      <c r="AP73" s="300" t="b">
        <v>0</v>
      </c>
      <c r="AQ73" s="300" t="b">
        <v>0</v>
      </c>
      <c r="AR73" s="300"/>
      <c r="AS73" s="300"/>
      <c r="AT73" s="301" t="s">
        <v>942</v>
      </c>
      <c r="AU73" s="302"/>
      <c r="AV73" s="303" t="b">
        <v>1</v>
      </c>
      <c r="AW73" s="304" t="str">
        <f t="shared" si="9"/>
        <v>false</v>
      </c>
      <c r="AX73" s="305" t="str">
        <f t="shared" si="17"/>
        <v>&lt;column comment="" default="" key="false" label="LevelTo" length="255" nullable="true" originalDbColumnName="LevelTo" originalLength="-1" pattern="" precision="-1" talendType="id_String" type=""/&gt;</v>
      </c>
      <c r="AY73" s="306"/>
      <c r="AZ73" s="305" t="str">
        <f t="shared" si="10"/>
        <v>&lt;column comment="" default="" key="false" label="LevelTo" length="255" nullable="true" originalDbColumnName="LevelTo" originalLength="-1" pattern="" precision="-1" talendType="id_String" type=""/&gt;</v>
      </c>
      <c r="BA73" s="306"/>
      <c r="BB73" s="302"/>
      <c r="BC73" s="303" t="b">
        <f t="shared" si="11"/>
        <v>1</v>
      </c>
      <c r="BD73" s="304"/>
      <c r="BE73" s="304" t="str">
        <f t="shared" si="12"/>
        <v>false</v>
      </c>
      <c r="BF73" s="307"/>
      <c r="BG73" s="305"/>
      <c r="BH73" s="305"/>
      <c r="BI73" s="305"/>
      <c r="BJ73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3" s="306"/>
      <c r="BL73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3" s="306"/>
      <c r="BN73" s="302"/>
      <c r="BO73" s="302"/>
      <c r="BP73" s="302"/>
      <c r="BQ73" s="302"/>
      <c r="BR73" s="302"/>
      <c r="BS73" s="302"/>
      <c r="BT73" s="302"/>
      <c r="BU73" s="302"/>
      <c r="BV73" s="302"/>
      <c r="BW73" s="302"/>
      <c r="BX73" s="302"/>
    </row>
    <row r="74">
      <c r="A74" s="292" t="s">
        <v>728</v>
      </c>
      <c r="B74" s="292">
        <v>73.0</v>
      </c>
      <c r="C74" s="292">
        <f t="shared" si="15"/>
        <v>2</v>
      </c>
      <c r="D74" s="293" t="str">
        <f t="shared" si="1"/>
        <v>Parcel Data</v>
      </c>
      <c r="E74" s="46" t="str">
        <f t="shared" si="2"/>
        <v>prcl.mdb.BldgSect.StoryHeight</v>
      </c>
      <c r="F74" s="46" t="s">
        <v>306</v>
      </c>
      <c r="G74" s="46" t="s">
        <v>530</v>
      </c>
      <c r="H74" s="294">
        <v>13.0</v>
      </c>
      <c r="I74" s="294" t="s">
        <v>951</v>
      </c>
      <c r="J74" s="295" t="s">
        <v>740</v>
      </c>
      <c r="K74" s="296">
        <v>1.0</v>
      </c>
      <c r="L74" s="297" t="b">
        <v>0</v>
      </c>
      <c r="M74" s="294" t="s">
        <v>802</v>
      </c>
      <c r="N74" s="294"/>
      <c r="O74" s="296"/>
      <c r="P74" s="296"/>
      <c r="Q74" s="298" t="str">
        <f t="shared" si="3"/>
        <v>BldgSect</v>
      </c>
      <c r="R74" s="298" t="str">
        <f t="shared" si="19"/>
        <v>StoryHeight</v>
      </c>
      <c r="S74" s="298" t="str">
        <f t="array" ref="S74">iferror(index('Type Mapping'!$A$2:$D$21,match(J74,'Type Mapping'!$B$2:$B$21,0),3),"type mismatch")</f>
        <v>VARCHAR</v>
      </c>
      <c r="T74" s="298"/>
      <c r="U74" s="298"/>
      <c r="V74" s="298"/>
      <c r="W74" s="51" t="b">
        <v>1</v>
      </c>
      <c r="X74" s="51"/>
      <c r="Y74" s="309"/>
      <c r="Z74" s="309"/>
      <c r="AA74" s="311" t="s">
        <v>648</v>
      </c>
      <c r="AB74" s="53" t="str">
        <f t="shared" si="5"/>
        <v>building_history</v>
      </c>
      <c r="AC74" s="308" t="str">
        <f t="array" ref="AC74">iferror(index('StoT Mapping (Depreciated)'!$D$2:$L$976,match(E74,'StoT Mapping (Depreciated)'!$D$2:$D$976,0),9),"**FIELD MISSING**")</f>
        <v>StoryHeight</v>
      </c>
      <c r="AD74" s="53" t="str">
        <f t="shared" si="6"/>
        <v>building.StoryHeight</v>
      </c>
      <c r="AE74" s="299">
        <f>countif(NEW_REDB_table.field,AD74)</f>
        <v>0</v>
      </c>
      <c r="AF74" s="299" t="str">
        <f t="shared" si="7"/>
        <v>Check...</v>
      </c>
      <c r="AG74" s="308"/>
      <c r="AH74" s="317" t="b">
        <v>0</v>
      </c>
      <c r="AI74" s="317" t="b">
        <v>0</v>
      </c>
      <c r="AJ74" s="308" t="str">
        <f t="array" ref="AJ74">iferror(index('Type Mapping'!$A$2:$D$21,match(J74,'Type Mapping'!$B$2:$B$21,0),4),"type mismatch")</f>
        <v>INT</v>
      </c>
      <c r="AK74" s="308"/>
      <c r="AL74" s="308"/>
      <c r="AM74" s="308"/>
      <c r="AN74" s="300" t="b">
        <v>0</v>
      </c>
      <c r="AO74" s="300" t="b">
        <v>0</v>
      </c>
      <c r="AP74" s="300" t="b">
        <v>0</v>
      </c>
      <c r="AQ74" s="300" t="b">
        <v>0</v>
      </c>
      <c r="AR74" s="300"/>
      <c r="AS74" s="300"/>
      <c r="AT74" s="301" t="s">
        <v>942</v>
      </c>
      <c r="AU74" s="302"/>
      <c r="AV74" s="303" t="b">
        <v>1</v>
      </c>
      <c r="AW74" s="304" t="str">
        <f t="shared" si="9"/>
        <v>false</v>
      </c>
      <c r="AX74" s="305" t="str">
        <f t="shared" si="17"/>
        <v>&lt;column comment="" default="" key="false" label="StoryHeight" length="255" nullable="true" originalDbColumnName="StoryHeight" originalLength="-1" pattern="" precision="-1" talendType="id_String" type=""/&gt;</v>
      </c>
      <c r="AY74" s="306"/>
      <c r="AZ74" s="305" t="str">
        <f t="shared" si="10"/>
        <v>&lt;column comment="" default="" key="false" label="StoryHeight" length="255" nullable="true" originalDbColumnName="StoryHeight" originalLength="-1" pattern="" precision="-1" talendType="id_String" type=""/&gt;</v>
      </c>
      <c r="BA74" s="306"/>
      <c r="BB74" s="302"/>
      <c r="BC74" s="303" t="b">
        <f t="shared" si="11"/>
        <v>1</v>
      </c>
      <c r="BD74" s="304"/>
      <c r="BE74" s="304" t="str">
        <f t="shared" si="12"/>
        <v>false</v>
      </c>
      <c r="BF74" s="307"/>
      <c r="BG74" s="305"/>
      <c r="BH74" s="305"/>
      <c r="BI74" s="305"/>
      <c r="BJ74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4" s="306"/>
      <c r="BL74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4" s="306"/>
      <c r="BN74" s="302"/>
      <c r="BO74" s="302"/>
      <c r="BP74" s="302"/>
      <c r="BQ74" s="302"/>
      <c r="BR74" s="302"/>
      <c r="BS74" s="302"/>
      <c r="BT74" s="302"/>
      <c r="BU74" s="302"/>
      <c r="BV74" s="302"/>
      <c r="BW74" s="302"/>
      <c r="BX74" s="302"/>
    </row>
    <row r="75">
      <c r="A75" s="292" t="s">
        <v>728</v>
      </c>
      <c r="B75" s="292">
        <v>74.0</v>
      </c>
      <c r="C75" s="292">
        <f t="shared" si="15"/>
        <v>2</v>
      </c>
      <c r="D75" s="293" t="str">
        <f t="shared" si="1"/>
        <v>Parcel Data</v>
      </c>
      <c r="E75" s="46" t="str">
        <f t="shared" si="2"/>
        <v>prcl.mdb.BldgSect.Area</v>
      </c>
      <c r="F75" s="46" t="s">
        <v>306</v>
      </c>
      <c r="G75" s="46" t="s">
        <v>530</v>
      </c>
      <c r="H75" s="294">
        <v>14.0</v>
      </c>
      <c r="I75" s="294" t="s">
        <v>954</v>
      </c>
      <c r="J75" s="295" t="s">
        <v>738</v>
      </c>
      <c r="K75" s="296">
        <v>4.0</v>
      </c>
      <c r="L75" s="297" t="b">
        <v>0</v>
      </c>
      <c r="M75" s="294" t="s">
        <v>802</v>
      </c>
      <c r="N75" s="294"/>
      <c r="O75" s="296"/>
      <c r="P75" s="296"/>
      <c r="Q75" s="298" t="str">
        <f t="shared" si="3"/>
        <v>BldgSect</v>
      </c>
      <c r="R75" s="298" t="str">
        <f t="shared" si="19"/>
        <v>Area</v>
      </c>
      <c r="S75" s="298" t="str">
        <f t="array" ref="S75">iferror(index('Type Mapping'!$A$2:$D$21,match(J75,'Type Mapping'!$B$2:$B$21,0),3),"type mismatch")</f>
        <v>VARCHAR</v>
      </c>
      <c r="T75" s="298"/>
      <c r="U75" s="298"/>
      <c r="V75" s="298"/>
      <c r="W75" s="51" t="b">
        <v>1</v>
      </c>
      <c r="X75" s="51"/>
      <c r="Y75" s="309"/>
      <c r="Z75" s="309"/>
      <c r="AA75" s="311" t="s">
        <v>648</v>
      </c>
      <c r="AB75" s="53" t="str">
        <f t="shared" si="5"/>
        <v>building_history</v>
      </c>
      <c r="AC75" s="308" t="str">
        <f t="array" ref="AC75">iferror(index('StoT Mapping (Depreciated)'!$D$2:$L$976,match(E75,'StoT Mapping (Depreciated)'!$D$2:$D$976,0),9),"**FIELD MISSING**")</f>
        <v>GroundFloorArea</v>
      </c>
      <c r="AD75" s="53" t="str">
        <f t="shared" si="6"/>
        <v>building.GroundFloorArea</v>
      </c>
      <c r="AE75" s="299">
        <f>countif(NEW_REDB_table.field,AD75)</f>
        <v>0</v>
      </c>
      <c r="AF75" s="299" t="str">
        <f t="shared" si="7"/>
        <v>Check...</v>
      </c>
      <c r="AG75" s="308"/>
      <c r="AH75" s="317" t="b">
        <v>0</v>
      </c>
      <c r="AI75" s="317" t="b">
        <v>0</v>
      </c>
      <c r="AJ75" s="308" t="str">
        <f t="array" ref="AJ75">iferror(index('Type Mapping'!$A$2:$D$21,match(J75,'Type Mapping'!$B$2:$B$21,0),4),"type mismatch")</f>
        <v>INT</v>
      </c>
      <c r="AK75" s="308"/>
      <c r="AL75" s="308"/>
      <c r="AM75" s="308"/>
      <c r="AN75" s="300" t="b">
        <v>0</v>
      </c>
      <c r="AO75" s="300" t="b">
        <v>0</v>
      </c>
      <c r="AP75" s="300" t="b">
        <v>0</v>
      </c>
      <c r="AQ75" s="300" t="b">
        <v>0</v>
      </c>
      <c r="AR75" s="300"/>
      <c r="AS75" s="300"/>
      <c r="AT75" s="301" t="s">
        <v>942</v>
      </c>
      <c r="AU75" s="302"/>
      <c r="AV75" s="303" t="b">
        <v>1</v>
      </c>
      <c r="AW75" s="304" t="str">
        <f t="shared" si="9"/>
        <v>false</v>
      </c>
      <c r="AX75" s="305" t="str">
        <f t="shared" si="17"/>
        <v>&lt;column comment="" default="" key="false" label="Area" length="255" nullable="true" originalDbColumnName="Area" originalLength="-1" pattern="" precision="-1" talendType="id_String" type=""/&gt;</v>
      </c>
      <c r="AY75" s="306"/>
      <c r="AZ75" s="305" t="str">
        <f t="shared" si="10"/>
        <v>&lt;column comment="" default="" key="false" label="Area" length="255" nullable="true" originalDbColumnName="Area" originalLength="-1" pattern="" precision="-1" talendType="id_String" type=""/&gt;</v>
      </c>
      <c r="BA75" s="306"/>
      <c r="BB75" s="302"/>
      <c r="BC75" s="303" t="b">
        <f t="shared" si="11"/>
        <v>1</v>
      </c>
      <c r="BD75" s="304"/>
      <c r="BE75" s="304" t="str">
        <f t="shared" si="12"/>
        <v>false</v>
      </c>
      <c r="BF75" s="307"/>
      <c r="BG75" s="305"/>
      <c r="BH75" s="305"/>
      <c r="BI75" s="305"/>
      <c r="BJ75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5" s="306"/>
      <c r="BL75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5" s="306"/>
      <c r="BN75" s="302"/>
      <c r="BO75" s="302"/>
      <c r="BP75" s="302"/>
      <c r="BQ75" s="302"/>
      <c r="BR75" s="302"/>
      <c r="BS75" s="302"/>
      <c r="BT75" s="302"/>
      <c r="BU75" s="302"/>
      <c r="BV75" s="302"/>
      <c r="BW75" s="302"/>
      <c r="BX75" s="302"/>
    </row>
    <row r="76">
      <c r="A76" s="292" t="s">
        <v>728</v>
      </c>
      <c r="B76" s="292">
        <v>75.0</v>
      </c>
      <c r="C76" s="292">
        <f t="shared" si="15"/>
        <v>2</v>
      </c>
      <c r="D76" s="293" t="str">
        <f t="shared" si="1"/>
        <v>Parcel Data</v>
      </c>
      <c r="E76" s="46" t="str">
        <f t="shared" si="2"/>
        <v>prcl.mdb.BldgSect.FoundationType</v>
      </c>
      <c r="F76" s="46" t="s">
        <v>306</v>
      </c>
      <c r="G76" s="46" t="s">
        <v>530</v>
      </c>
      <c r="H76" s="294">
        <v>15.0</v>
      </c>
      <c r="I76" s="294" t="s">
        <v>955</v>
      </c>
      <c r="J76" s="295" t="s">
        <v>740</v>
      </c>
      <c r="K76" s="296">
        <v>1.0</v>
      </c>
      <c r="L76" s="297" t="b">
        <v>0</v>
      </c>
      <c r="M76" s="294" t="s">
        <v>802</v>
      </c>
      <c r="N76" s="294"/>
      <c r="O76" s="296"/>
      <c r="P76" s="296"/>
      <c r="Q76" s="298" t="str">
        <f t="shared" si="3"/>
        <v>BldgSect</v>
      </c>
      <c r="R76" s="298" t="str">
        <f t="shared" si="19"/>
        <v>FoundationType</v>
      </c>
      <c r="S76" s="298" t="str">
        <f t="array" ref="S76">iferror(index('Type Mapping'!$A$2:$D$21,match(J76,'Type Mapping'!$B$2:$B$21,0),3),"type mismatch")</f>
        <v>VARCHAR</v>
      </c>
      <c r="T76" s="298"/>
      <c r="U76" s="298"/>
      <c r="V76" s="298"/>
      <c r="W76" s="51" t="b">
        <v>1</v>
      </c>
      <c r="X76" s="51"/>
      <c r="Y76" s="309"/>
      <c r="Z76" s="309"/>
      <c r="AA76" s="311" t="s">
        <v>149</v>
      </c>
      <c r="AB76" s="53" t="str">
        <f t="shared" si="5"/>
        <v>???_history</v>
      </c>
      <c r="AC76" s="308" t="str">
        <f t="array" ref="AC76">iferror(index('StoT Mapping (Depreciated)'!$D$2:$L$976,match(E76,'StoT Mapping (Depreciated)'!$D$2:$D$976,0),9),"**FIELD MISSING**")</f>
        <v>???</v>
      </c>
      <c r="AD76" s="53" t="str">
        <f t="shared" si="6"/>
        <v>???.???</v>
      </c>
      <c r="AE76" s="299">
        <f>countif(NEW_REDB_table.field,AD76)</f>
        <v>0</v>
      </c>
      <c r="AF76" s="299" t="str">
        <f t="shared" si="7"/>
        <v>Check...</v>
      </c>
      <c r="AG76" s="308"/>
      <c r="AH76" s="317" t="b">
        <v>0</v>
      </c>
      <c r="AI76" s="317" t="b">
        <v>0</v>
      </c>
      <c r="AJ76" s="308" t="str">
        <f t="array" ref="AJ76">iferror(index('Type Mapping'!$A$2:$D$21,match(J76,'Type Mapping'!$B$2:$B$21,0),4),"type mismatch")</f>
        <v>INT</v>
      </c>
      <c r="AK76" s="308"/>
      <c r="AL76" s="308"/>
      <c r="AM76" s="308"/>
      <c r="AN76" s="300" t="b">
        <v>0</v>
      </c>
      <c r="AO76" s="300" t="b">
        <v>0</v>
      </c>
      <c r="AP76" s="300" t="b">
        <v>0</v>
      </c>
      <c r="AQ76" s="300" t="b">
        <v>0</v>
      </c>
      <c r="AR76" s="300"/>
      <c r="AS76" s="300"/>
      <c r="AT76" s="301" t="s">
        <v>942</v>
      </c>
      <c r="AU76" s="302"/>
      <c r="AV76" s="303" t="b">
        <v>1</v>
      </c>
      <c r="AW76" s="304" t="str">
        <f t="shared" si="9"/>
        <v>false</v>
      </c>
      <c r="AX76" s="305" t="str">
        <f t="shared" si="17"/>
        <v>&lt;column comment="" default="" key="false" label="FoundationType" length="255" nullable="true" originalDbColumnName="FoundationType" originalLength="-1" pattern="" precision="-1" talendType="id_String" type=""/&gt;</v>
      </c>
      <c r="AY76" s="306"/>
      <c r="AZ76" s="305" t="str">
        <f t="shared" si="10"/>
        <v>&lt;column comment="" default="" key="false" label="FoundationType" length="255" nullable="true" originalDbColumnName="FoundationType" originalLength="-1" pattern="" precision="-1" talendType="id_String" type=""/&gt;</v>
      </c>
      <c r="BA76" s="306"/>
      <c r="BB76" s="302"/>
      <c r="BC76" s="303" t="b">
        <f t="shared" si="11"/>
        <v>1</v>
      </c>
      <c r="BD76" s="304"/>
      <c r="BE76" s="304" t="str">
        <f t="shared" si="12"/>
        <v>false</v>
      </c>
      <c r="BF76" s="307"/>
      <c r="BG76" s="305"/>
      <c r="BH76" s="305"/>
      <c r="BI76" s="305"/>
      <c r="BJ76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6" s="306"/>
      <c r="BL76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6" s="306"/>
      <c r="BN76" s="302"/>
      <c r="BO76" s="302"/>
      <c r="BP76" s="302"/>
      <c r="BQ76" s="302"/>
      <c r="BR76" s="302"/>
      <c r="BS76" s="302"/>
      <c r="BT76" s="302"/>
      <c r="BU76" s="302"/>
      <c r="BV76" s="302"/>
      <c r="BW76" s="302"/>
      <c r="BX76" s="302"/>
    </row>
    <row r="77">
      <c r="A77" s="292" t="s">
        <v>728</v>
      </c>
      <c r="B77" s="292">
        <v>76.0</v>
      </c>
      <c r="C77" s="292">
        <f t="shared" si="15"/>
        <v>2</v>
      </c>
      <c r="D77" s="293" t="str">
        <f t="shared" si="1"/>
        <v>Parcel Data</v>
      </c>
      <c r="E77" s="46" t="str">
        <f t="shared" si="2"/>
        <v>prcl.mdb.BldgSect.RoofType</v>
      </c>
      <c r="F77" s="46" t="s">
        <v>306</v>
      </c>
      <c r="G77" s="46" t="s">
        <v>530</v>
      </c>
      <c r="H77" s="294">
        <v>16.0</v>
      </c>
      <c r="I77" s="294" t="s">
        <v>957</v>
      </c>
      <c r="J77" s="295" t="s">
        <v>740</v>
      </c>
      <c r="K77" s="296">
        <v>1.0</v>
      </c>
      <c r="L77" s="297" t="b">
        <v>0</v>
      </c>
      <c r="M77" s="294" t="s">
        <v>802</v>
      </c>
      <c r="N77" s="294"/>
      <c r="O77" s="296"/>
      <c r="P77" s="296"/>
      <c r="Q77" s="298" t="str">
        <f t="shared" si="3"/>
        <v>BldgSect</v>
      </c>
      <c r="R77" s="298" t="str">
        <f t="shared" si="19"/>
        <v>RoofType</v>
      </c>
      <c r="S77" s="298" t="str">
        <f t="array" ref="S77">iferror(index('Type Mapping'!$A$2:$D$21,match(J77,'Type Mapping'!$B$2:$B$21,0),3),"type mismatch")</f>
        <v>VARCHAR</v>
      </c>
      <c r="T77" s="298"/>
      <c r="U77" s="298"/>
      <c r="V77" s="298"/>
      <c r="W77" s="51" t="b">
        <v>1</v>
      </c>
      <c r="X77" s="51"/>
      <c r="Y77" s="309"/>
      <c r="Z77" s="309"/>
      <c r="AA77" s="311" t="s">
        <v>149</v>
      </c>
      <c r="AB77" s="53" t="str">
        <f t="shared" si="5"/>
        <v>???_history</v>
      </c>
      <c r="AC77" s="308" t="str">
        <f t="array" ref="AC77">iferror(index('StoT Mapping (Depreciated)'!$D$2:$L$976,match(E77,'StoT Mapping (Depreciated)'!$D$2:$D$976,0),9),"**FIELD MISSING**")</f>
        <v>???</v>
      </c>
      <c r="AD77" s="53" t="str">
        <f t="shared" si="6"/>
        <v>???.???</v>
      </c>
      <c r="AE77" s="299">
        <f>countif(NEW_REDB_table.field,AD77)</f>
        <v>0</v>
      </c>
      <c r="AF77" s="299" t="str">
        <f t="shared" si="7"/>
        <v>Check...</v>
      </c>
      <c r="AG77" s="308"/>
      <c r="AH77" s="317" t="b">
        <v>0</v>
      </c>
      <c r="AI77" s="317" t="b">
        <v>0</v>
      </c>
      <c r="AJ77" s="308" t="str">
        <f t="array" ref="AJ77">iferror(index('Type Mapping'!$A$2:$D$21,match(J77,'Type Mapping'!$B$2:$B$21,0),4),"type mismatch")</f>
        <v>INT</v>
      </c>
      <c r="AK77" s="308"/>
      <c r="AL77" s="308"/>
      <c r="AM77" s="308"/>
      <c r="AN77" s="300" t="b">
        <v>0</v>
      </c>
      <c r="AO77" s="300" t="b">
        <v>0</v>
      </c>
      <c r="AP77" s="300" t="b">
        <v>0</v>
      </c>
      <c r="AQ77" s="300" t="b">
        <v>0</v>
      </c>
      <c r="AR77" s="300"/>
      <c r="AS77" s="300"/>
      <c r="AT77" s="301" t="s">
        <v>942</v>
      </c>
      <c r="AU77" s="302"/>
      <c r="AV77" s="303" t="b">
        <v>1</v>
      </c>
      <c r="AW77" s="304" t="str">
        <f t="shared" si="9"/>
        <v>false</v>
      </c>
      <c r="AX77" s="305" t="str">
        <f t="shared" si="17"/>
        <v>&lt;column comment="" default="" key="false" label="RoofType" length="255" nullable="true" originalDbColumnName="RoofType" originalLength="-1" pattern="" precision="-1" talendType="id_String" type=""/&gt;</v>
      </c>
      <c r="AY77" s="306"/>
      <c r="AZ77" s="305" t="str">
        <f t="shared" si="10"/>
        <v>&lt;column comment="" default="" key="false" label="RoofType" length="255" nullable="true" originalDbColumnName="RoofType" originalLength="-1" pattern="" precision="-1" talendType="id_String" type=""/&gt;</v>
      </c>
      <c r="BA77" s="306"/>
      <c r="BB77" s="302"/>
      <c r="BC77" s="303" t="b">
        <f t="shared" si="11"/>
        <v>1</v>
      </c>
      <c r="BD77" s="304"/>
      <c r="BE77" s="304" t="str">
        <f t="shared" si="12"/>
        <v>false</v>
      </c>
      <c r="BF77" s="307"/>
      <c r="BG77" s="305"/>
      <c r="BH77" s="305"/>
      <c r="BI77" s="305"/>
      <c r="BJ77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7" s="306"/>
      <c r="BL77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7" s="306"/>
      <c r="BN77" s="302"/>
      <c r="BO77" s="302"/>
      <c r="BP77" s="302"/>
      <c r="BQ77" s="302"/>
      <c r="BR77" s="302"/>
      <c r="BS77" s="302"/>
      <c r="BT77" s="302"/>
      <c r="BU77" s="302"/>
      <c r="BV77" s="302"/>
      <c r="BW77" s="302"/>
      <c r="BX77" s="302"/>
    </row>
    <row r="78">
      <c r="A78" s="292" t="s">
        <v>728</v>
      </c>
      <c r="B78" s="292">
        <v>77.0</v>
      </c>
      <c r="C78" s="292">
        <f t="shared" si="15"/>
        <v>2</v>
      </c>
      <c r="D78" s="293" t="str">
        <f t="shared" si="1"/>
        <v>Parcel Data</v>
      </c>
      <c r="E78" s="46" t="str">
        <f t="shared" si="2"/>
        <v>prcl.mdb.BldgSect.RoofConst1</v>
      </c>
      <c r="F78" s="46" t="s">
        <v>306</v>
      </c>
      <c r="G78" s="46" t="s">
        <v>530</v>
      </c>
      <c r="H78" s="294">
        <v>17.0</v>
      </c>
      <c r="I78" s="294" t="s">
        <v>959</v>
      </c>
      <c r="J78" s="295" t="s">
        <v>740</v>
      </c>
      <c r="K78" s="296">
        <v>1.0</v>
      </c>
      <c r="L78" s="297" t="b">
        <v>0</v>
      </c>
      <c r="M78" s="294" t="s">
        <v>802</v>
      </c>
      <c r="N78" s="294"/>
      <c r="O78" s="296"/>
      <c r="P78" s="296"/>
      <c r="Q78" s="298" t="str">
        <f t="shared" si="3"/>
        <v>BldgSect</v>
      </c>
      <c r="R78" s="298" t="str">
        <f t="shared" si="19"/>
        <v>RoofConst1</v>
      </c>
      <c r="S78" s="298" t="str">
        <f t="array" ref="S78">iferror(index('Type Mapping'!$A$2:$D$21,match(J78,'Type Mapping'!$B$2:$B$21,0),3),"type mismatch")</f>
        <v>VARCHAR</v>
      </c>
      <c r="T78" s="298"/>
      <c r="U78" s="298"/>
      <c r="V78" s="298"/>
      <c r="W78" s="51" t="b">
        <v>1</v>
      </c>
      <c r="X78" s="51"/>
      <c r="Y78" s="309"/>
      <c r="Z78" s="309"/>
      <c r="AA78" s="311" t="s">
        <v>149</v>
      </c>
      <c r="AB78" s="53" t="str">
        <f t="shared" si="5"/>
        <v>???_history</v>
      </c>
      <c r="AC78" s="308" t="str">
        <f t="array" ref="AC78">iferror(index('StoT Mapping (Depreciated)'!$D$2:$L$976,match(E78,'StoT Mapping (Depreciated)'!$D$2:$D$976,0),9),"**FIELD MISSING**")</f>
        <v>???</v>
      </c>
      <c r="AD78" s="53" t="str">
        <f t="shared" si="6"/>
        <v>???.???</v>
      </c>
      <c r="AE78" s="299">
        <f>countif(NEW_REDB_table.field,AD78)</f>
        <v>0</v>
      </c>
      <c r="AF78" s="299" t="str">
        <f t="shared" si="7"/>
        <v>Check...</v>
      </c>
      <c r="AG78" s="308"/>
      <c r="AH78" s="317" t="b">
        <v>0</v>
      </c>
      <c r="AI78" s="317" t="b">
        <v>0</v>
      </c>
      <c r="AJ78" s="308" t="str">
        <f t="array" ref="AJ78">iferror(index('Type Mapping'!$A$2:$D$21,match(J78,'Type Mapping'!$B$2:$B$21,0),4),"type mismatch")</f>
        <v>INT</v>
      </c>
      <c r="AK78" s="308"/>
      <c r="AL78" s="308"/>
      <c r="AM78" s="308"/>
      <c r="AN78" s="300" t="b">
        <v>0</v>
      </c>
      <c r="AO78" s="300" t="b">
        <v>0</v>
      </c>
      <c r="AP78" s="300" t="b">
        <v>0</v>
      </c>
      <c r="AQ78" s="300" t="b">
        <v>0</v>
      </c>
      <c r="AR78" s="300"/>
      <c r="AS78" s="300"/>
      <c r="AT78" s="301" t="s">
        <v>942</v>
      </c>
      <c r="AU78" s="302"/>
      <c r="AV78" s="303" t="b">
        <v>1</v>
      </c>
      <c r="AW78" s="304" t="str">
        <f t="shared" si="9"/>
        <v>false</v>
      </c>
      <c r="AX78" s="305" t="str">
        <f t="shared" si="17"/>
        <v>&lt;column comment="" default="" key="false" label="RoofConst1" length="255" nullable="true" originalDbColumnName="RoofConst1" originalLength="-1" pattern="" precision="-1" talendType="id_String" type=""/&gt;</v>
      </c>
      <c r="AY78" s="306"/>
      <c r="AZ78" s="305" t="str">
        <f t="shared" si="10"/>
        <v>&lt;column comment="" default="" key="false" label="RoofConst1" length="255" nullable="true" originalDbColumnName="RoofConst1" originalLength="-1" pattern="" precision="-1" talendType="id_String" type=""/&gt;</v>
      </c>
      <c r="BA78" s="306"/>
      <c r="BB78" s="302"/>
      <c r="BC78" s="303" t="b">
        <f t="shared" si="11"/>
        <v>1</v>
      </c>
      <c r="BD78" s="304"/>
      <c r="BE78" s="304" t="str">
        <f t="shared" si="12"/>
        <v>false</v>
      </c>
      <c r="BF78" s="307"/>
      <c r="BG78" s="305"/>
      <c r="BH78" s="305"/>
      <c r="BI78" s="305"/>
      <c r="BJ78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8" s="306"/>
      <c r="BL78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8" s="306"/>
      <c r="BN78" s="302"/>
      <c r="BO78" s="302"/>
      <c r="BP78" s="302"/>
      <c r="BQ78" s="302"/>
      <c r="BR78" s="302"/>
      <c r="BS78" s="302"/>
      <c r="BT78" s="302"/>
      <c r="BU78" s="302"/>
      <c r="BV78" s="302"/>
      <c r="BW78" s="302"/>
      <c r="BX78" s="302"/>
    </row>
    <row r="79">
      <c r="A79" s="292" t="s">
        <v>728</v>
      </c>
      <c r="B79" s="292">
        <v>78.0</v>
      </c>
      <c r="C79" s="292">
        <f t="shared" si="15"/>
        <v>2</v>
      </c>
      <c r="D79" s="293" t="str">
        <f t="shared" si="1"/>
        <v>Parcel Data</v>
      </c>
      <c r="E79" s="46" t="str">
        <f t="shared" si="2"/>
        <v>prcl.mdb.BldgSect.RoofConst2</v>
      </c>
      <c r="F79" s="46" t="s">
        <v>306</v>
      </c>
      <c r="G79" s="46" t="s">
        <v>530</v>
      </c>
      <c r="H79" s="294">
        <v>18.0</v>
      </c>
      <c r="I79" s="294" t="s">
        <v>962</v>
      </c>
      <c r="J79" s="295" t="s">
        <v>740</v>
      </c>
      <c r="K79" s="296">
        <v>1.0</v>
      </c>
      <c r="L79" s="297" t="b">
        <v>0</v>
      </c>
      <c r="M79" s="294" t="s">
        <v>802</v>
      </c>
      <c r="N79" s="294"/>
      <c r="O79" s="296"/>
      <c r="P79" s="296"/>
      <c r="Q79" s="298" t="str">
        <f t="shared" si="3"/>
        <v>BldgSect</v>
      </c>
      <c r="R79" s="298" t="str">
        <f t="shared" si="19"/>
        <v>RoofConst2</v>
      </c>
      <c r="S79" s="298" t="str">
        <f t="array" ref="S79">iferror(index('Type Mapping'!$A$2:$D$21,match(J79,'Type Mapping'!$B$2:$B$21,0),3),"type mismatch")</f>
        <v>VARCHAR</v>
      </c>
      <c r="T79" s="298"/>
      <c r="U79" s="298"/>
      <c r="V79" s="298"/>
      <c r="W79" s="51" t="b">
        <v>1</v>
      </c>
      <c r="X79" s="51"/>
      <c r="Y79" s="309"/>
      <c r="Z79" s="309"/>
      <c r="AA79" s="311" t="s">
        <v>149</v>
      </c>
      <c r="AB79" s="53" t="str">
        <f t="shared" si="5"/>
        <v>???_history</v>
      </c>
      <c r="AC79" s="308" t="str">
        <f t="array" ref="AC79">iferror(index('StoT Mapping (Depreciated)'!$D$2:$L$976,match(E79,'StoT Mapping (Depreciated)'!$D$2:$D$976,0),9),"**FIELD MISSING**")</f>
        <v>???</v>
      </c>
      <c r="AD79" s="53" t="str">
        <f t="shared" si="6"/>
        <v>???.???</v>
      </c>
      <c r="AE79" s="299">
        <f>countif(NEW_REDB_table.field,AD79)</f>
        <v>0</v>
      </c>
      <c r="AF79" s="299" t="str">
        <f t="shared" si="7"/>
        <v>Check...</v>
      </c>
      <c r="AG79" s="308"/>
      <c r="AH79" s="317" t="b">
        <v>0</v>
      </c>
      <c r="AI79" s="317" t="b">
        <v>0</v>
      </c>
      <c r="AJ79" s="308" t="str">
        <f t="array" ref="AJ79">iferror(index('Type Mapping'!$A$2:$D$21,match(J79,'Type Mapping'!$B$2:$B$21,0),4),"type mismatch")</f>
        <v>INT</v>
      </c>
      <c r="AK79" s="308"/>
      <c r="AL79" s="308"/>
      <c r="AM79" s="308"/>
      <c r="AN79" s="300" t="b">
        <v>0</v>
      </c>
      <c r="AO79" s="300" t="b">
        <v>0</v>
      </c>
      <c r="AP79" s="300" t="b">
        <v>0</v>
      </c>
      <c r="AQ79" s="300" t="b">
        <v>0</v>
      </c>
      <c r="AR79" s="300"/>
      <c r="AS79" s="300"/>
      <c r="AT79" s="301" t="s">
        <v>942</v>
      </c>
      <c r="AU79" s="302"/>
      <c r="AV79" s="303" t="b">
        <v>1</v>
      </c>
      <c r="AW79" s="304" t="str">
        <f t="shared" si="9"/>
        <v>false</v>
      </c>
      <c r="AX79" s="305" t="str">
        <f t="shared" si="17"/>
        <v>&lt;column comment="" default="" key="false" label="RoofConst2" length="255" nullable="true" originalDbColumnName="RoofConst2" originalLength="-1" pattern="" precision="-1" talendType="id_String" type=""/&gt;</v>
      </c>
      <c r="AY79" s="306"/>
      <c r="AZ79" s="305" t="str">
        <f t="shared" si="10"/>
        <v>&lt;column comment="" default="" key="false" label="RoofConst2" length="255" nullable="true" originalDbColumnName="RoofConst2" originalLength="-1" pattern="" precision="-1" talendType="id_String" type=""/&gt;</v>
      </c>
      <c r="BA79" s="306"/>
      <c r="BB79" s="302"/>
      <c r="BC79" s="303" t="b">
        <f t="shared" si="11"/>
        <v>1</v>
      </c>
      <c r="BD79" s="304"/>
      <c r="BE79" s="304" t="str">
        <f t="shared" si="12"/>
        <v>false</v>
      </c>
      <c r="BF79" s="307"/>
      <c r="BG79" s="305"/>
      <c r="BH79" s="305"/>
      <c r="BI79" s="305"/>
      <c r="BJ79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79" s="306"/>
      <c r="BL79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79" s="306"/>
      <c r="BN79" s="302"/>
      <c r="BO79" s="302"/>
      <c r="BP79" s="302"/>
      <c r="BQ79" s="302"/>
      <c r="BR79" s="302"/>
      <c r="BS79" s="302"/>
      <c r="BT79" s="302"/>
      <c r="BU79" s="302"/>
      <c r="BV79" s="302"/>
      <c r="BW79" s="302"/>
      <c r="BX79" s="302"/>
    </row>
    <row r="80">
      <c r="A80" s="292" t="s">
        <v>728</v>
      </c>
      <c r="B80" s="292">
        <v>79.0</v>
      </c>
      <c r="C80" s="292">
        <f t="shared" si="15"/>
        <v>2</v>
      </c>
      <c r="D80" s="293" t="str">
        <f t="shared" si="1"/>
        <v>Parcel Data</v>
      </c>
      <c r="E80" s="46" t="str">
        <f t="shared" si="2"/>
        <v>prcl.mdb.BldgSect.RoofConst3</v>
      </c>
      <c r="F80" s="46" t="s">
        <v>306</v>
      </c>
      <c r="G80" s="46" t="s">
        <v>530</v>
      </c>
      <c r="H80" s="294">
        <v>19.0</v>
      </c>
      <c r="I80" s="294" t="s">
        <v>963</v>
      </c>
      <c r="J80" s="295" t="s">
        <v>740</v>
      </c>
      <c r="K80" s="296">
        <v>1.0</v>
      </c>
      <c r="L80" s="297" t="b">
        <v>0</v>
      </c>
      <c r="M80" s="294" t="s">
        <v>802</v>
      </c>
      <c r="N80" s="294"/>
      <c r="O80" s="296"/>
      <c r="P80" s="296"/>
      <c r="Q80" s="298" t="str">
        <f t="shared" si="3"/>
        <v>BldgSect</v>
      </c>
      <c r="R80" s="298" t="str">
        <f t="shared" si="19"/>
        <v>RoofConst3</v>
      </c>
      <c r="S80" s="298" t="str">
        <f t="array" ref="S80">iferror(index('Type Mapping'!$A$2:$D$21,match(J80,'Type Mapping'!$B$2:$B$21,0),3),"type mismatch")</f>
        <v>VARCHAR</v>
      </c>
      <c r="T80" s="298"/>
      <c r="U80" s="298"/>
      <c r="V80" s="298"/>
      <c r="W80" s="51" t="b">
        <v>1</v>
      </c>
      <c r="X80" s="51"/>
      <c r="Y80" s="309"/>
      <c r="Z80" s="309"/>
      <c r="AA80" s="311" t="s">
        <v>149</v>
      </c>
      <c r="AB80" s="53" t="str">
        <f t="shared" si="5"/>
        <v>???_history</v>
      </c>
      <c r="AC80" s="308" t="str">
        <f t="array" ref="AC80">iferror(index('StoT Mapping (Depreciated)'!$D$2:$L$976,match(E80,'StoT Mapping (Depreciated)'!$D$2:$D$976,0),9),"**FIELD MISSING**")</f>
        <v>???</v>
      </c>
      <c r="AD80" s="53" t="str">
        <f t="shared" si="6"/>
        <v>???.???</v>
      </c>
      <c r="AE80" s="299">
        <f>countif(NEW_REDB_table.field,AD80)</f>
        <v>0</v>
      </c>
      <c r="AF80" s="299" t="str">
        <f t="shared" si="7"/>
        <v>Check...</v>
      </c>
      <c r="AG80" s="308"/>
      <c r="AH80" s="317" t="b">
        <v>0</v>
      </c>
      <c r="AI80" s="317" t="b">
        <v>0</v>
      </c>
      <c r="AJ80" s="308" t="str">
        <f t="array" ref="AJ80">iferror(index('Type Mapping'!$A$2:$D$21,match(J80,'Type Mapping'!$B$2:$B$21,0),4),"type mismatch")</f>
        <v>INT</v>
      </c>
      <c r="AK80" s="308"/>
      <c r="AL80" s="308"/>
      <c r="AM80" s="308"/>
      <c r="AN80" s="300" t="b">
        <v>0</v>
      </c>
      <c r="AO80" s="300" t="b">
        <v>0</v>
      </c>
      <c r="AP80" s="300" t="b">
        <v>0</v>
      </c>
      <c r="AQ80" s="300" t="b">
        <v>0</v>
      </c>
      <c r="AR80" s="300"/>
      <c r="AS80" s="300"/>
      <c r="AT80" s="301" t="s">
        <v>942</v>
      </c>
      <c r="AU80" s="302"/>
      <c r="AV80" s="303" t="b">
        <v>1</v>
      </c>
      <c r="AW80" s="304" t="str">
        <f t="shared" si="9"/>
        <v>false</v>
      </c>
      <c r="AX80" s="305" t="str">
        <f t="shared" si="17"/>
        <v>&lt;column comment="" default="" key="false" label="RoofConst3" length="255" nullable="true" originalDbColumnName="RoofConst3" originalLength="-1" pattern="" precision="-1" talendType="id_String" type=""/&gt;</v>
      </c>
      <c r="AY80" s="306"/>
      <c r="AZ80" s="305" t="str">
        <f t="shared" si="10"/>
        <v>&lt;column comment="" default="" key="false" label="RoofConst3" length="255" nullable="true" originalDbColumnName="RoofConst3" originalLength="-1" pattern="" precision="-1" talendType="id_String" type=""/&gt;</v>
      </c>
      <c r="BA80" s="306"/>
      <c r="BB80" s="302"/>
      <c r="BC80" s="303" t="b">
        <f t="shared" si="11"/>
        <v>1</v>
      </c>
      <c r="BD80" s="304"/>
      <c r="BE80" s="304" t="str">
        <f t="shared" si="12"/>
        <v>false</v>
      </c>
      <c r="BF80" s="307"/>
      <c r="BG80" s="305"/>
      <c r="BH80" s="305"/>
      <c r="BI80" s="305"/>
      <c r="BJ80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0" s="306"/>
      <c r="BL80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0" s="306"/>
      <c r="BN80" s="302"/>
      <c r="BO80" s="302"/>
      <c r="BP80" s="302"/>
      <c r="BQ80" s="302"/>
      <c r="BR80" s="302"/>
      <c r="BS80" s="302"/>
      <c r="BT80" s="302"/>
      <c r="BU80" s="302"/>
      <c r="BV80" s="302"/>
      <c r="BW80" s="302"/>
      <c r="BX80" s="302"/>
    </row>
    <row r="81">
      <c r="A81" s="292" t="s">
        <v>728</v>
      </c>
      <c r="B81" s="292">
        <v>80.0</v>
      </c>
      <c r="C81" s="292">
        <f t="shared" si="15"/>
        <v>2</v>
      </c>
      <c r="D81" s="293" t="str">
        <f t="shared" si="1"/>
        <v>Parcel Data</v>
      </c>
      <c r="E81" s="46" t="str">
        <f t="shared" si="2"/>
        <v>prcl.mdb.BldgSect.RoofConst4</v>
      </c>
      <c r="F81" s="46" t="s">
        <v>306</v>
      </c>
      <c r="G81" s="46" t="s">
        <v>530</v>
      </c>
      <c r="H81" s="294">
        <v>20.0</v>
      </c>
      <c r="I81" s="294" t="s">
        <v>964</v>
      </c>
      <c r="J81" s="295" t="s">
        <v>740</v>
      </c>
      <c r="K81" s="296">
        <v>1.0</v>
      </c>
      <c r="L81" s="297" t="b">
        <v>0</v>
      </c>
      <c r="M81" s="294" t="s">
        <v>802</v>
      </c>
      <c r="N81" s="294"/>
      <c r="O81" s="296"/>
      <c r="P81" s="296"/>
      <c r="Q81" s="298" t="str">
        <f t="shared" si="3"/>
        <v>BldgSect</v>
      </c>
      <c r="R81" s="298" t="str">
        <f t="shared" si="19"/>
        <v>RoofConst4</v>
      </c>
      <c r="S81" s="298" t="str">
        <f t="array" ref="S81">iferror(index('Type Mapping'!$A$2:$D$21,match(J81,'Type Mapping'!$B$2:$B$21,0),3),"type mismatch")</f>
        <v>VARCHAR</v>
      </c>
      <c r="T81" s="298"/>
      <c r="U81" s="298"/>
      <c r="V81" s="298"/>
      <c r="W81" s="51" t="b">
        <v>1</v>
      </c>
      <c r="X81" s="51"/>
      <c r="Y81" s="309"/>
      <c r="Z81" s="309"/>
      <c r="AA81" s="311" t="s">
        <v>149</v>
      </c>
      <c r="AB81" s="53" t="str">
        <f t="shared" si="5"/>
        <v>???_history</v>
      </c>
      <c r="AC81" s="308" t="str">
        <f t="array" ref="AC81">iferror(index('StoT Mapping (Depreciated)'!$D$2:$L$976,match(E81,'StoT Mapping (Depreciated)'!$D$2:$D$976,0),9),"**FIELD MISSING**")</f>
        <v>???</v>
      </c>
      <c r="AD81" s="53" t="str">
        <f t="shared" si="6"/>
        <v>???.???</v>
      </c>
      <c r="AE81" s="299">
        <f>countif(NEW_REDB_table.field,AD81)</f>
        <v>0</v>
      </c>
      <c r="AF81" s="299" t="str">
        <f t="shared" si="7"/>
        <v>Check...</v>
      </c>
      <c r="AG81" s="308"/>
      <c r="AH81" s="317" t="b">
        <v>0</v>
      </c>
      <c r="AI81" s="317" t="b">
        <v>0</v>
      </c>
      <c r="AJ81" s="308" t="str">
        <f t="array" ref="AJ81">iferror(index('Type Mapping'!$A$2:$D$21,match(J81,'Type Mapping'!$B$2:$B$21,0),4),"type mismatch")</f>
        <v>INT</v>
      </c>
      <c r="AK81" s="308"/>
      <c r="AL81" s="308"/>
      <c r="AM81" s="308"/>
      <c r="AN81" s="300" t="b">
        <v>0</v>
      </c>
      <c r="AO81" s="300" t="b">
        <v>0</v>
      </c>
      <c r="AP81" s="300" t="b">
        <v>0</v>
      </c>
      <c r="AQ81" s="300" t="b">
        <v>0</v>
      </c>
      <c r="AR81" s="300"/>
      <c r="AS81" s="300"/>
      <c r="AT81" s="301" t="s">
        <v>942</v>
      </c>
      <c r="AU81" s="302"/>
      <c r="AV81" s="303" t="b">
        <v>1</v>
      </c>
      <c r="AW81" s="304" t="str">
        <f t="shared" si="9"/>
        <v>false</v>
      </c>
      <c r="AX81" s="305" t="str">
        <f t="shared" si="17"/>
        <v>&lt;column comment="" default="" key="false" label="RoofConst4" length="255" nullable="true" originalDbColumnName="RoofConst4" originalLength="-1" pattern="" precision="-1" talendType="id_String" type=""/&gt;</v>
      </c>
      <c r="AY81" s="306"/>
      <c r="AZ81" s="305" t="str">
        <f t="shared" si="10"/>
        <v>&lt;column comment="" default="" key="false" label="RoofConst4" length="255" nullable="true" originalDbColumnName="RoofConst4" originalLength="-1" pattern="" precision="-1" talendType="id_String" type=""/&gt;</v>
      </c>
      <c r="BA81" s="306"/>
      <c r="BB81" s="302"/>
      <c r="BC81" s="303" t="b">
        <f t="shared" si="11"/>
        <v>1</v>
      </c>
      <c r="BD81" s="304"/>
      <c r="BE81" s="304" t="str">
        <f t="shared" si="12"/>
        <v>false</v>
      </c>
      <c r="BF81" s="307"/>
      <c r="BG81" s="305"/>
      <c r="BH81" s="305"/>
      <c r="BI81" s="305"/>
      <c r="BJ81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1" s="306"/>
      <c r="BL81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1" s="306"/>
      <c r="BN81" s="302"/>
      <c r="BO81" s="302"/>
      <c r="BP81" s="302"/>
      <c r="BQ81" s="302"/>
      <c r="BR81" s="302"/>
      <c r="BS81" s="302"/>
      <c r="BT81" s="302"/>
      <c r="BU81" s="302"/>
      <c r="BV81" s="302"/>
      <c r="BW81" s="302"/>
      <c r="BX81" s="302"/>
    </row>
    <row r="82">
      <c r="A82" s="292" t="s">
        <v>728</v>
      </c>
      <c r="B82" s="292">
        <v>81.0</v>
      </c>
      <c r="C82" s="292">
        <f t="shared" si="15"/>
        <v>2</v>
      </c>
      <c r="D82" s="293" t="str">
        <f t="shared" si="1"/>
        <v>Parcel Data</v>
      </c>
      <c r="E82" s="46" t="str">
        <f t="shared" si="2"/>
        <v>prcl.mdb.BldgSect.Heating</v>
      </c>
      <c r="F82" s="46" t="s">
        <v>306</v>
      </c>
      <c r="G82" s="46" t="s">
        <v>530</v>
      </c>
      <c r="H82" s="294">
        <v>21.0</v>
      </c>
      <c r="I82" s="294" t="s">
        <v>967</v>
      </c>
      <c r="J82" s="295" t="s">
        <v>873</v>
      </c>
      <c r="K82" s="296">
        <v>1.0</v>
      </c>
      <c r="L82" s="297" t="b">
        <v>0</v>
      </c>
      <c r="M82" s="294" t="s">
        <v>802</v>
      </c>
      <c r="N82" s="294"/>
      <c r="O82" s="296"/>
      <c r="P82" s="296"/>
      <c r="Q82" s="298" t="str">
        <f t="shared" si="3"/>
        <v>BldgSect</v>
      </c>
      <c r="R82" s="298" t="str">
        <f t="shared" si="19"/>
        <v>Heating</v>
      </c>
      <c r="S82" s="298" t="str">
        <f t="array" ref="S82">iferror(index('Type Mapping'!$A$2:$D$21,match(J82,'Type Mapping'!$B$2:$B$21,0),3),"type mismatch")</f>
        <v>VARCHAR</v>
      </c>
      <c r="T82" s="298"/>
      <c r="U82" s="298"/>
      <c r="V82" s="298"/>
      <c r="W82" s="51" t="b">
        <v>1</v>
      </c>
      <c r="X82" s="51"/>
      <c r="Y82" s="309"/>
      <c r="Z82" s="309"/>
      <c r="AA82" s="311" t="s">
        <v>149</v>
      </c>
      <c r="AB82" s="53" t="str">
        <f t="shared" si="5"/>
        <v>???_history</v>
      </c>
      <c r="AC82" s="308" t="str">
        <f t="array" ref="AC82">iferror(index('StoT Mapping (Depreciated)'!$D$2:$L$976,match(E82,'StoT Mapping (Depreciated)'!$D$2:$D$976,0),9),"**FIELD MISSING**")</f>
        <v>???</v>
      </c>
      <c r="AD82" s="53" t="str">
        <f t="shared" si="6"/>
        <v>???.???</v>
      </c>
      <c r="AE82" s="299">
        <f>countif(NEW_REDB_table.field,AD82)</f>
        <v>0</v>
      </c>
      <c r="AF82" s="299" t="str">
        <f t="shared" si="7"/>
        <v>Check...</v>
      </c>
      <c r="AG82" s="308"/>
      <c r="AH82" s="317" t="b">
        <v>0</v>
      </c>
      <c r="AI82" s="317" t="b">
        <v>0</v>
      </c>
      <c r="AJ82" s="308" t="str">
        <f t="array" ref="AJ82">iferror(index('Type Mapping'!$A$2:$D$21,match(J82,'Type Mapping'!$B$2:$B$21,0),4),"type mismatch")</f>
        <v>BOOLEAN</v>
      </c>
      <c r="AK82" s="308"/>
      <c r="AL82" s="308"/>
      <c r="AM82" s="308"/>
      <c r="AN82" s="300" t="b">
        <v>0</v>
      </c>
      <c r="AO82" s="300" t="b">
        <v>0</v>
      </c>
      <c r="AP82" s="300" t="b">
        <v>0</v>
      </c>
      <c r="AQ82" s="300" t="b">
        <v>0</v>
      </c>
      <c r="AR82" s="300"/>
      <c r="AS82" s="300"/>
      <c r="AT82" s="301" t="s">
        <v>942</v>
      </c>
      <c r="AU82" s="302"/>
      <c r="AV82" s="303" t="b">
        <v>1</v>
      </c>
      <c r="AW82" s="304" t="str">
        <f t="shared" si="9"/>
        <v>false</v>
      </c>
      <c r="AX82" s="305" t="str">
        <f t="shared" si="17"/>
        <v>&lt;column comment="" default="" key="false" label="Heating" length="255" nullable="true" originalDbColumnName="Heating" originalLength="-1" pattern="" precision="-1" talendType="id_String" type=""/&gt;</v>
      </c>
      <c r="AY82" s="306"/>
      <c r="AZ82" s="305" t="str">
        <f t="shared" si="10"/>
        <v>&lt;column comment="" default="" key="false" label="Heating" length="255" nullable="true" originalDbColumnName="Heating" originalLength="-1" pattern="" precision="-1" talendType="id_String" type=""/&gt;</v>
      </c>
      <c r="BA82" s="306"/>
      <c r="BB82" s="302"/>
      <c r="BC82" s="303" t="b">
        <f t="shared" si="11"/>
        <v>1</v>
      </c>
      <c r="BD82" s="304"/>
      <c r="BE82" s="304" t="str">
        <f t="shared" si="12"/>
        <v>false</v>
      </c>
      <c r="BF82" s="307"/>
      <c r="BG82" s="305"/>
      <c r="BH82" s="305"/>
      <c r="BI82" s="305"/>
      <c r="BJ82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2" s="306"/>
      <c r="BL82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2" s="306"/>
      <c r="BN82" s="302"/>
      <c r="BO82" s="302"/>
      <c r="BP82" s="302"/>
      <c r="BQ82" s="302"/>
      <c r="BR82" s="302"/>
      <c r="BS82" s="302"/>
      <c r="BT82" s="302"/>
      <c r="BU82" s="302"/>
      <c r="BV82" s="302"/>
      <c r="BW82" s="302"/>
      <c r="BX82" s="302"/>
    </row>
    <row r="83">
      <c r="A83" s="292" t="s">
        <v>728</v>
      </c>
      <c r="B83" s="292">
        <v>82.0</v>
      </c>
      <c r="C83" s="292">
        <f t="shared" si="15"/>
        <v>2</v>
      </c>
      <c r="D83" s="293" t="str">
        <f t="shared" si="1"/>
        <v>Parcel Data</v>
      </c>
      <c r="E83" s="46" t="str">
        <f t="shared" si="2"/>
        <v>prcl.mdb.BldgSect.AirCondCentral</v>
      </c>
      <c r="F83" s="46" t="s">
        <v>306</v>
      </c>
      <c r="G83" s="46" t="s">
        <v>530</v>
      </c>
      <c r="H83" s="294">
        <v>22.0</v>
      </c>
      <c r="I83" s="294" t="s">
        <v>872</v>
      </c>
      <c r="J83" s="295" t="s">
        <v>873</v>
      </c>
      <c r="K83" s="296">
        <v>1.0</v>
      </c>
      <c r="L83" s="297" t="b">
        <v>0</v>
      </c>
      <c r="M83" s="294" t="s">
        <v>802</v>
      </c>
      <c r="N83" s="294"/>
      <c r="O83" s="296"/>
      <c r="P83" s="296"/>
      <c r="Q83" s="298" t="str">
        <f t="shared" si="3"/>
        <v>BldgSect</v>
      </c>
      <c r="R83" s="298" t="str">
        <f t="shared" si="19"/>
        <v>AirCondCentral</v>
      </c>
      <c r="S83" s="298" t="str">
        <f t="array" ref="S83">iferror(index('Type Mapping'!$A$2:$D$21,match(J83,'Type Mapping'!$B$2:$B$21,0),3),"type mismatch")</f>
        <v>VARCHAR</v>
      </c>
      <c r="T83" s="298"/>
      <c r="U83" s="298"/>
      <c r="V83" s="298"/>
      <c r="W83" s="51" t="b">
        <v>1</v>
      </c>
      <c r="X83" s="51"/>
      <c r="Y83" s="309"/>
      <c r="Z83" s="309"/>
      <c r="AA83" s="311" t="s">
        <v>149</v>
      </c>
      <c r="AB83" s="53" t="str">
        <f t="shared" si="5"/>
        <v>???_history</v>
      </c>
      <c r="AC83" s="308" t="str">
        <f t="array" ref="AC83">iferror(index('StoT Mapping (Depreciated)'!$D$2:$L$976,match(E83,'StoT Mapping (Depreciated)'!$D$2:$D$976,0),9),"**FIELD MISSING**")</f>
        <v>???</v>
      </c>
      <c r="AD83" s="53" t="str">
        <f t="shared" si="6"/>
        <v>???.???</v>
      </c>
      <c r="AE83" s="299">
        <f>countif(NEW_REDB_table.field,AD83)</f>
        <v>0</v>
      </c>
      <c r="AF83" s="299" t="str">
        <f t="shared" si="7"/>
        <v>Check...</v>
      </c>
      <c r="AG83" s="308"/>
      <c r="AH83" s="317" t="b">
        <v>0</v>
      </c>
      <c r="AI83" s="317" t="b">
        <v>0</v>
      </c>
      <c r="AJ83" s="308" t="str">
        <f t="array" ref="AJ83">iferror(index('Type Mapping'!$A$2:$D$21,match(J83,'Type Mapping'!$B$2:$B$21,0),4),"type mismatch")</f>
        <v>BOOLEAN</v>
      </c>
      <c r="AK83" s="308"/>
      <c r="AL83" s="308"/>
      <c r="AM83" s="308"/>
      <c r="AN83" s="300" t="b">
        <v>0</v>
      </c>
      <c r="AO83" s="300" t="b">
        <v>0</v>
      </c>
      <c r="AP83" s="300" t="b">
        <v>0</v>
      </c>
      <c r="AQ83" s="300" t="b">
        <v>0</v>
      </c>
      <c r="AR83" s="300"/>
      <c r="AS83" s="300"/>
      <c r="AT83" s="301" t="s">
        <v>942</v>
      </c>
      <c r="AU83" s="302"/>
      <c r="AV83" s="303" t="b">
        <v>1</v>
      </c>
      <c r="AW83" s="304" t="str">
        <f t="shared" si="9"/>
        <v>false</v>
      </c>
      <c r="AX83" s="305" t="str">
        <f t="shared" si="17"/>
        <v>&lt;column comment="" default="" key="false" label="AirCondCentral" length="255" nullable="true" originalDbColumnName="AirCondCentral" originalLength="-1" pattern="" precision="-1" talendType="id_String" type=""/&gt;</v>
      </c>
      <c r="AY83" s="306"/>
      <c r="AZ83" s="305" t="str">
        <f t="shared" si="10"/>
        <v>&lt;column comment="" default="" key="false" label="AirCondCentral" length="255" nullable="true" originalDbColumnName="AirCondCentral" originalLength="-1" pattern="" precision="-1" talendType="id_String" type=""/&gt;</v>
      </c>
      <c r="BA83" s="306"/>
      <c r="BB83" s="302"/>
      <c r="BC83" s="303" t="b">
        <f t="shared" si="11"/>
        <v>1</v>
      </c>
      <c r="BD83" s="304"/>
      <c r="BE83" s="304" t="str">
        <f t="shared" si="12"/>
        <v>false</v>
      </c>
      <c r="BF83" s="307"/>
      <c r="BG83" s="305"/>
      <c r="BH83" s="305"/>
      <c r="BI83" s="305"/>
      <c r="BJ83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3" s="306"/>
      <c r="BL83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3" s="306"/>
      <c r="BN83" s="302"/>
      <c r="BO83" s="302"/>
      <c r="BP83" s="302"/>
      <c r="BQ83" s="302"/>
      <c r="BR83" s="302"/>
      <c r="BS83" s="302"/>
      <c r="BT83" s="302"/>
      <c r="BU83" s="302"/>
      <c r="BV83" s="302"/>
      <c r="BW83" s="302"/>
      <c r="BX83" s="302"/>
    </row>
    <row r="84">
      <c r="A84" s="292" t="s">
        <v>728</v>
      </c>
      <c r="B84" s="292">
        <v>83.0</v>
      </c>
      <c r="C84" s="292">
        <f t="shared" si="15"/>
        <v>2</v>
      </c>
      <c r="D84" s="293" t="str">
        <f t="shared" si="1"/>
        <v>Parcel Data</v>
      </c>
      <c r="E84" s="46" t="str">
        <f t="shared" si="2"/>
        <v>prcl.mdb.BldgSect.AirCondWindow</v>
      </c>
      <c r="F84" s="46" t="s">
        <v>306</v>
      </c>
      <c r="G84" s="46" t="s">
        <v>530</v>
      </c>
      <c r="H84" s="294">
        <v>23.0</v>
      </c>
      <c r="I84" s="294" t="s">
        <v>877</v>
      </c>
      <c r="J84" s="295" t="s">
        <v>873</v>
      </c>
      <c r="K84" s="296">
        <v>1.0</v>
      </c>
      <c r="L84" s="297" t="b">
        <v>0</v>
      </c>
      <c r="M84" s="294" t="s">
        <v>802</v>
      </c>
      <c r="N84" s="294"/>
      <c r="O84" s="296"/>
      <c r="P84" s="296"/>
      <c r="Q84" s="298" t="str">
        <f t="shared" si="3"/>
        <v>BldgSect</v>
      </c>
      <c r="R84" s="298" t="str">
        <f t="shared" si="19"/>
        <v>AirCondWindow</v>
      </c>
      <c r="S84" s="298" t="str">
        <f t="array" ref="S84">iferror(index('Type Mapping'!$A$2:$D$21,match(J84,'Type Mapping'!$B$2:$B$21,0),3),"type mismatch")</f>
        <v>VARCHAR</v>
      </c>
      <c r="T84" s="298"/>
      <c r="U84" s="298"/>
      <c r="V84" s="298"/>
      <c r="W84" s="51" t="b">
        <v>1</v>
      </c>
      <c r="X84" s="51"/>
      <c r="Y84" s="309"/>
      <c r="Z84" s="309"/>
      <c r="AA84" s="311" t="s">
        <v>149</v>
      </c>
      <c r="AB84" s="53" t="str">
        <f t="shared" si="5"/>
        <v>???_history</v>
      </c>
      <c r="AC84" s="308" t="str">
        <f t="array" ref="AC84">iferror(index('StoT Mapping (Depreciated)'!$D$2:$L$976,match(E84,'StoT Mapping (Depreciated)'!$D$2:$D$976,0),9),"**FIELD MISSING**")</f>
        <v>???</v>
      </c>
      <c r="AD84" s="53" t="str">
        <f t="shared" si="6"/>
        <v>???.???</v>
      </c>
      <c r="AE84" s="299">
        <f>countif(NEW_REDB_table.field,AD84)</f>
        <v>0</v>
      </c>
      <c r="AF84" s="299" t="str">
        <f t="shared" si="7"/>
        <v>Check...</v>
      </c>
      <c r="AG84" s="308"/>
      <c r="AH84" s="317" t="b">
        <v>0</v>
      </c>
      <c r="AI84" s="317" t="b">
        <v>0</v>
      </c>
      <c r="AJ84" s="308" t="str">
        <f t="array" ref="AJ84">iferror(index('Type Mapping'!$A$2:$D$21,match(J84,'Type Mapping'!$B$2:$B$21,0),4),"type mismatch")</f>
        <v>BOOLEAN</v>
      </c>
      <c r="AK84" s="308"/>
      <c r="AL84" s="308"/>
      <c r="AM84" s="308"/>
      <c r="AN84" s="300" t="b">
        <v>0</v>
      </c>
      <c r="AO84" s="300" t="b">
        <v>0</v>
      </c>
      <c r="AP84" s="300" t="b">
        <v>0</v>
      </c>
      <c r="AQ84" s="300" t="b">
        <v>0</v>
      </c>
      <c r="AR84" s="300"/>
      <c r="AS84" s="300"/>
      <c r="AT84" s="301" t="s">
        <v>942</v>
      </c>
      <c r="AU84" s="302"/>
      <c r="AV84" s="303" t="b">
        <v>1</v>
      </c>
      <c r="AW84" s="304" t="str">
        <f t="shared" si="9"/>
        <v>false</v>
      </c>
      <c r="AX84" s="305" t="str">
        <f t="shared" si="17"/>
        <v>&lt;column comment="" default="" key="false" label="AirCondWindow" length="255" nullable="true" originalDbColumnName="AirCondWindow" originalLength="-1" pattern="" precision="-1" talendType="id_String" type=""/&gt;</v>
      </c>
      <c r="AY84" s="306"/>
      <c r="AZ84" s="305" t="str">
        <f t="shared" si="10"/>
        <v>&lt;column comment="" default="" key="false" label="AirCondWindow" length="255" nullable="true" originalDbColumnName="AirCondWindow" originalLength="-1" pattern="" precision="-1" talendType="id_String" type=""/&gt;</v>
      </c>
      <c r="BA84" s="306"/>
      <c r="BB84" s="302"/>
      <c r="BC84" s="303" t="b">
        <f t="shared" si="11"/>
        <v>1</v>
      </c>
      <c r="BD84" s="304"/>
      <c r="BE84" s="304" t="str">
        <f t="shared" si="12"/>
        <v>false</v>
      </c>
      <c r="BF84" s="307"/>
      <c r="BG84" s="305"/>
      <c r="BH84" s="305"/>
      <c r="BI84" s="305"/>
      <c r="BJ84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4" s="306"/>
      <c r="BL84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4" s="306"/>
      <c r="BN84" s="302"/>
      <c r="BO84" s="302"/>
      <c r="BP84" s="302"/>
      <c r="BQ84" s="302"/>
      <c r="BR84" s="302"/>
      <c r="BS84" s="302"/>
      <c r="BT84" s="302"/>
      <c r="BU84" s="302"/>
      <c r="BV84" s="302"/>
      <c r="BW84" s="302"/>
      <c r="BX84" s="302"/>
    </row>
    <row r="85">
      <c r="A85" s="292" t="s">
        <v>728</v>
      </c>
      <c r="B85" s="292">
        <v>84.0</v>
      </c>
      <c r="C85" s="292">
        <f t="shared" si="15"/>
        <v>2</v>
      </c>
      <c r="D85" s="293" t="str">
        <f t="shared" si="1"/>
        <v>Parcel Data</v>
      </c>
      <c r="E85" s="46" t="str">
        <f t="shared" si="2"/>
        <v>prcl.mdb.BldgSect.Electricity</v>
      </c>
      <c r="F85" s="46" t="s">
        <v>306</v>
      </c>
      <c r="G85" s="46" t="s">
        <v>530</v>
      </c>
      <c r="H85" s="294">
        <v>24.0</v>
      </c>
      <c r="I85" s="294" t="s">
        <v>975</v>
      </c>
      <c r="J85" s="295" t="s">
        <v>873</v>
      </c>
      <c r="K85" s="296">
        <v>1.0</v>
      </c>
      <c r="L85" s="297" t="b">
        <v>0</v>
      </c>
      <c r="M85" s="294" t="s">
        <v>802</v>
      </c>
      <c r="N85" s="294"/>
      <c r="O85" s="296"/>
      <c r="P85" s="296"/>
      <c r="Q85" s="298" t="str">
        <f t="shared" si="3"/>
        <v>BldgSect</v>
      </c>
      <c r="R85" s="298" t="str">
        <f t="shared" si="19"/>
        <v>Electricity</v>
      </c>
      <c r="S85" s="298" t="str">
        <f t="array" ref="S85">iferror(index('Type Mapping'!$A$2:$D$21,match(J85,'Type Mapping'!$B$2:$B$21,0),3),"type mismatch")</f>
        <v>VARCHAR</v>
      </c>
      <c r="T85" s="298"/>
      <c r="U85" s="298"/>
      <c r="V85" s="298"/>
      <c r="W85" s="51" t="b">
        <v>1</v>
      </c>
      <c r="X85" s="51"/>
      <c r="Y85" s="309"/>
      <c r="Z85" s="309"/>
      <c r="AA85" s="311" t="s">
        <v>149</v>
      </c>
      <c r="AB85" s="53" t="str">
        <f t="shared" si="5"/>
        <v>???_history</v>
      </c>
      <c r="AC85" s="308" t="str">
        <f t="array" ref="AC85">iferror(index('StoT Mapping (Depreciated)'!$D$2:$L$976,match(E85,'StoT Mapping (Depreciated)'!$D$2:$D$976,0),9),"**FIELD MISSING**")</f>
        <v>???</v>
      </c>
      <c r="AD85" s="53" t="str">
        <f t="shared" si="6"/>
        <v>???.???</v>
      </c>
      <c r="AE85" s="299">
        <f>countif(NEW_REDB_table.field,AD85)</f>
        <v>0</v>
      </c>
      <c r="AF85" s="299" t="str">
        <f t="shared" si="7"/>
        <v>Check...</v>
      </c>
      <c r="AG85" s="308"/>
      <c r="AH85" s="317" t="b">
        <v>0</v>
      </c>
      <c r="AI85" s="317" t="b">
        <v>0</v>
      </c>
      <c r="AJ85" s="308" t="str">
        <f t="array" ref="AJ85">iferror(index('Type Mapping'!$A$2:$D$21,match(J85,'Type Mapping'!$B$2:$B$21,0),4),"type mismatch")</f>
        <v>BOOLEAN</v>
      </c>
      <c r="AK85" s="308"/>
      <c r="AL85" s="308"/>
      <c r="AM85" s="308"/>
      <c r="AN85" s="300" t="b">
        <v>0</v>
      </c>
      <c r="AO85" s="300" t="b">
        <v>0</v>
      </c>
      <c r="AP85" s="300" t="b">
        <v>0</v>
      </c>
      <c r="AQ85" s="300" t="b">
        <v>0</v>
      </c>
      <c r="AR85" s="300"/>
      <c r="AS85" s="300"/>
      <c r="AT85" s="301" t="s">
        <v>942</v>
      </c>
      <c r="AU85" s="302"/>
      <c r="AV85" s="303" t="b">
        <v>1</v>
      </c>
      <c r="AW85" s="304" t="str">
        <f t="shared" si="9"/>
        <v>false</v>
      </c>
      <c r="AX85" s="305" t="str">
        <f t="shared" si="17"/>
        <v>&lt;column comment="" default="" key="false" label="Electricity" length="255" nullable="true" originalDbColumnName="Electricity" originalLength="-1" pattern="" precision="-1" talendType="id_String" type=""/&gt;</v>
      </c>
      <c r="AY85" s="306"/>
      <c r="AZ85" s="305" t="str">
        <f t="shared" si="10"/>
        <v>&lt;column comment="" default="" key="false" label="Electricity" length="255" nullable="true" originalDbColumnName="Electricity" originalLength="-1" pattern="" precision="-1" talendType="id_String" type=""/&gt;</v>
      </c>
      <c r="BA85" s="306"/>
      <c r="BB85" s="302"/>
      <c r="BC85" s="303" t="b">
        <f t="shared" si="11"/>
        <v>1</v>
      </c>
      <c r="BD85" s="304"/>
      <c r="BE85" s="304" t="str">
        <f t="shared" si="12"/>
        <v>false</v>
      </c>
      <c r="BF85" s="307"/>
      <c r="BG85" s="305"/>
      <c r="BH85" s="305"/>
      <c r="BI85" s="305"/>
      <c r="BJ85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5" s="306"/>
      <c r="BL85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5" s="306"/>
      <c r="BN85" s="302"/>
      <c r="BO85" s="302"/>
      <c r="BP85" s="302"/>
      <c r="BQ85" s="302"/>
      <c r="BR85" s="302"/>
      <c r="BS85" s="302"/>
      <c r="BT85" s="302"/>
      <c r="BU85" s="302"/>
      <c r="BV85" s="302"/>
      <c r="BW85" s="302"/>
      <c r="BX85" s="302"/>
    </row>
    <row r="86">
      <c r="A86" s="292" t="s">
        <v>728</v>
      </c>
      <c r="B86" s="292">
        <v>85.0</v>
      </c>
      <c r="C86" s="292">
        <f t="shared" si="15"/>
        <v>2</v>
      </c>
      <c r="D86" s="293" t="str">
        <f t="shared" si="1"/>
        <v>Parcel Data</v>
      </c>
      <c r="E86" s="46" t="str">
        <f t="shared" si="2"/>
        <v>prcl.mdb.BldgSect.FireProtection</v>
      </c>
      <c r="F86" s="46" t="s">
        <v>306</v>
      </c>
      <c r="G86" s="46" t="s">
        <v>530</v>
      </c>
      <c r="H86" s="294">
        <v>25.0</v>
      </c>
      <c r="I86" s="294" t="s">
        <v>976</v>
      </c>
      <c r="J86" s="295" t="s">
        <v>873</v>
      </c>
      <c r="K86" s="296">
        <v>1.0</v>
      </c>
      <c r="L86" s="297" t="b">
        <v>0</v>
      </c>
      <c r="M86" s="294" t="s">
        <v>802</v>
      </c>
      <c r="N86" s="294"/>
      <c r="O86" s="296"/>
      <c r="P86" s="296"/>
      <c r="Q86" s="298" t="str">
        <f t="shared" si="3"/>
        <v>BldgSect</v>
      </c>
      <c r="R86" s="298" t="str">
        <f t="shared" si="19"/>
        <v>FireProtection</v>
      </c>
      <c r="S86" s="298" t="str">
        <f t="array" ref="S86">iferror(index('Type Mapping'!$A$2:$D$21,match(J86,'Type Mapping'!$B$2:$B$21,0),3),"type mismatch")</f>
        <v>VARCHAR</v>
      </c>
      <c r="T86" s="298"/>
      <c r="U86" s="298"/>
      <c r="V86" s="298"/>
      <c r="W86" s="51" t="b">
        <v>1</v>
      </c>
      <c r="X86" s="51"/>
      <c r="Y86" s="309"/>
      <c r="Z86" s="309"/>
      <c r="AA86" s="311" t="s">
        <v>977</v>
      </c>
      <c r="AB86" s="53" t="str">
        <f t="shared" si="5"/>
        <v>**field missing**_history</v>
      </c>
      <c r="AC86" s="308" t="str">
        <f t="array" ref="AC86">iferror(index('StoT Mapping (Depreciated)'!$D$2:$L$976,match(E86,'StoT Mapping (Depreciated)'!$D$2:$D$976,0),9),"**FIELD MISSING**")</f>
        <v>**FIELD MISSING**</v>
      </c>
      <c r="AD86" s="53" t="str">
        <f t="shared" si="6"/>
        <v>**field missing**.**FIELD MISSING**</v>
      </c>
      <c r="AE86" s="299">
        <f>countif(NEW_REDB_table.field,AD86)</f>
        <v>0</v>
      </c>
      <c r="AF86" s="299" t="str">
        <f t="shared" si="7"/>
        <v>Check...</v>
      </c>
      <c r="AG86" s="308"/>
      <c r="AH86" s="317" t="b">
        <v>0</v>
      </c>
      <c r="AI86" s="317" t="b">
        <v>0</v>
      </c>
      <c r="AJ86" s="308" t="str">
        <f t="array" ref="AJ86">iferror(index('Type Mapping'!$A$2:$D$21,match(J86,'Type Mapping'!$B$2:$B$21,0),4),"type mismatch")</f>
        <v>BOOLEAN</v>
      </c>
      <c r="AK86" s="308"/>
      <c r="AL86" s="308"/>
      <c r="AM86" s="308"/>
      <c r="AN86" s="300" t="b">
        <v>0</v>
      </c>
      <c r="AO86" s="300" t="b">
        <v>0</v>
      </c>
      <c r="AP86" s="300" t="b">
        <v>0</v>
      </c>
      <c r="AQ86" s="300" t="b">
        <v>0</v>
      </c>
      <c r="AR86" s="300"/>
      <c r="AS86" s="300"/>
      <c r="AT86" s="301" t="s">
        <v>942</v>
      </c>
      <c r="AU86" s="302"/>
      <c r="AV86" s="303" t="b">
        <v>1</v>
      </c>
      <c r="AW86" s="304" t="str">
        <f t="shared" si="9"/>
        <v>false</v>
      </c>
      <c r="AX86" s="305" t="str">
        <f t="shared" si="17"/>
        <v>&lt;column comment="" default="" key="false" label="FireProtection" length="255" nullable="true" originalDbColumnName="FireProtection" originalLength="-1" pattern="" precision="-1" talendType="id_String" type=""/&gt;</v>
      </c>
      <c r="AY86" s="306"/>
      <c r="AZ86" s="305" t="str">
        <f t="shared" si="10"/>
        <v>&lt;column comment="" default="" key="false" label="FireProtection" length="255" nullable="true" originalDbColumnName="FireProtection" originalLength="-1" pattern="" precision="-1" talendType="id_String" type=""/&gt;</v>
      </c>
      <c r="BA86" s="306"/>
      <c r="BB86" s="302"/>
      <c r="BC86" s="303" t="b">
        <f t="shared" si="11"/>
        <v>1</v>
      </c>
      <c r="BD86" s="304"/>
      <c r="BE86" s="304" t="str">
        <f t="shared" si="12"/>
        <v>false</v>
      </c>
      <c r="BF86" s="307"/>
      <c r="BG86" s="305"/>
      <c r="BH86" s="305"/>
      <c r="BI86" s="305"/>
      <c r="BJ86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6" s="306"/>
      <c r="BL86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6" s="306"/>
      <c r="BN86" s="302"/>
      <c r="BO86" s="302"/>
      <c r="BP86" s="302"/>
      <c r="BQ86" s="302"/>
      <c r="BR86" s="302"/>
      <c r="BS86" s="302"/>
      <c r="BT86" s="302"/>
      <c r="BU86" s="302"/>
      <c r="BV86" s="302"/>
      <c r="BW86" s="302"/>
      <c r="BX86" s="302"/>
    </row>
    <row r="87">
      <c r="A87" s="292" t="s">
        <v>728</v>
      </c>
      <c r="B87" s="292">
        <v>86.0</v>
      </c>
      <c r="C87" s="292">
        <f t="shared" si="15"/>
        <v>2</v>
      </c>
      <c r="D87" s="293" t="str">
        <f t="shared" si="1"/>
        <v>Parcel Data</v>
      </c>
      <c r="E87" s="46" t="str">
        <f t="shared" si="2"/>
        <v>prcl.mdb.BldgSect.Elevator</v>
      </c>
      <c r="F87" s="46" t="s">
        <v>306</v>
      </c>
      <c r="G87" s="46" t="s">
        <v>530</v>
      </c>
      <c r="H87" s="294">
        <v>26.0</v>
      </c>
      <c r="I87" s="294" t="s">
        <v>979</v>
      </c>
      <c r="J87" s="295" t="s">
        <v>873</v>
      </c>
      <c r="K87" s="296">
        <v>1.0</v>
      </c>
      <c r="L87" s="297" t="b">
        <v>0</v>
      </c>
      <c r="M87" s="294" t="s">
        <v>802</v>
      </c>
      <c r="N87" s="294"/>
      <c r="O87" s="296"/>
      <c r="P87" s="296"/>
      <c r="Q87" s="298" t="str">
        <f t="shared" si="3"/>
        <v>BldgSect</v>
      </c>
      <c r="R87" s="298" t="str">
        <f t="shared" si="19"/>
        <v>Elevator</v>
      </c>
      <c r="S87" s="298" t="str">
        <f t="array" ref="S87">iferror(index('Type Mapping'!$A$2:$D$21,match(J87,'Type Mapping'!$B$2:$B$21,0),3),"type mismatch")</f>
        <v>VARCHAR</v>
      </c>
      <c r="T87" s="298"/>
      <c r="U87" s="298"/>
      <c r="V87" s="298"/>
      <c r="W87" s="51" t="b">
        <v>1</v>
      </c>
      <c r="X87" s="51"/>
      <c r="Y87" s="309"/>
      <c r="Z87" s="309"/>
      <c r="AA87" s="311" t="s">
        <v>977</v>
      </c>
      <c r="AB87" s="53" t="str">
        <f t="shared" si="5"/>
        <v>**field missing**_history</v>
      </c>
      <c r="AC87" s="308" t="str">
        <f t="array" ref="AC87">iferror(index('StoT Mapping (Depreciated)'!$D$2:$L$976,match(E87,'StoT Mapping (Depreciated)'!$D$2:$D$976,0),9),"**FIELD MISSING**")</f>
        <v>**FIELD MISSING**</v>
      </c>
      <c r="AD87" s="53" t="str">
        <f t="shared" si="6"/>
        <v>**field missing**.**FIELD MISSING**</v>
      </c>
      <c r="AE87" s="299">
        <f>countif(NEW_REDB_table.field,AD87)</f>
        <v>0</v>
      </c>
      <c r="AF87" s="299" t="str">
        <f t="shared" si="7"/>
        <v>Check...</v>
      </c>
      <c r="AG87" s="308"/>
      <c r="AH87" s="317" t="b">
        <v>0</v>
      </c>
      <c r="AI87" s="317" t="b">
        <v>0</v>
      </c>
      <c r="AJ87" s="308" t="str">
        <f t="array" ref="AJ87">iferror(index('Type Mapping'!$A$2:$D$21,match(J87,'Type Mapping'!$B$2:$B$21,0),4),"type mismatch")</f>
        <v>BOOLEAN</v>
      </c>
      <c r="AK87" s="308"/>
      <c r="AL87" s="308"/>
      <c r="AM87" s="308"/>
      <c r="AN87" s="300" t="b">
        <v>0</v>
      </c>
      <c r="AO87" s="300" t="b">
        <v>0</v>
      </c>
      <c r="AP87" s="300" t="b">
        <v>0</v>
      </c>
      <c r="AQ87" s="300" t="b">
        <v>0</v>
      </c>
      <c r="AR87" s="300"/>
      <c r="AS87" s="300"/>
      <c r="AT87" s="301" t="s">
        <v>942</v>
      </c>
      <c r="AU87" s="302"/>
      <c r="AV87" s="303" t="b">
        <v>1</v>
      </c>
      <c r="AW87" s="304" t="str">
        <f t="shared" si="9"/>
        <v>false</v>
      </c>
      <c r="AX87" s="305" t="str">
        <f t="shared" si="17"/>
        <v>&lt;column comment="" default="" key="false" label="Elevator" length="255" nullable="true" originalDbColumnName="Elevator" originalLength="-1" pattern="" precision="-1" talendType="id_String" type=""/&gt;</v>
      </c>
      <c r="AY87" s="306"/>
      <c r="AZ87" s="305" t="str">
        <f t="shared" si="10"/>
        <v>&lt;column comment="" default="" key="false" label="Elevator" length="255" nullable="true" originalDbColumnName="Elevator" originalLength="-1" pattern="" precision="-1" talendType="id_String" type=""/&gt;</v>
      </c>
      <c r="BA87" s="306"/>
      <c r="BB87" s="302"/>
      <c r="BC87" s="303" t="b">
        <f t="shared" si="11"/>
        <v>1</v>
      </c>
      <c r="BD87" s="304"/>
      <c r="BE87" s="304" t="str">
        <f t="shared" si="12"/>
        <v>false</v>
      </c>
      <c r="BF87" s="307"/>
      <c r="BG87" s="305"/>
      <c r="BH87" s="305"/>
      <c r="BI87" s="305"/>
      <c r="BJ87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7" s="306"/>
      <c r="BL87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7" s="306"/>
      <c r="BN87" s="302"/>
      <c r="BO87" s="302"/>
      <c r="BP87" s="302"/>
      <c r="BQ87" s="302"/>
      <c r="BR87" s="302"/>
      <c r="BS87" s="302"/>
      <c r="BT87" s="302"/>
      <c r="BU87" s="302"/>
      <c r="BV87" s="302"/>
      <c r="BW87" s="302"/>
      <c r="BX87" s="302"/>
    </row>
    <row r="88">
      <c r="A88" s="292" t="s">
        <v>728</v>
      </c>
      <c r="B88" s="292">
        <v>87.0</v>
      </c>
      <c r="C88" s="292">
        <f t="shared" si="15"/>
        <v>2</v>
      </c>
      <c r="D88" s="293" t="str">
        <f t="shared" si="1"/>
        <v>Parcel Data</v>
      </c>
      <c r="E88" s="46" t="str">
        <f t="shared" si="2"/>
        <v>prcl.mdb.BldgSect.BsmtStoryHeight</v>
      </c>
      <c r="F88" s="46" t="s">
        <v>306</v>
      </c>
      <c r="G88" s="46" t="s">
        <v>530</v>
      </c>
      <c r="H88" s="294">
        <v>27.0</v>
      </c>
      <c r="I88" s="294" t="s">
        <v>982</v>
      </c>
      <c r="J88" s="295" t="s">
        <v>740</v>
      </c>
      <c r="K88" s="296">
        <v>1.0</v>
      </c>
      <c r="L88" s="297" t="b">
        <v>0</v>
      </c>
      <c r="M88" s="294" t="s">
        <v>802</v>
      </c>
      <c r="N88" s="294"/>
      <c r="O88" s="296"/>
      <c r="P88" s="296"/>
      <c r="Q88" s="298" t="str">
        <f t="shared" si="3"/>
        <v>BldgSect</v>
      </c>
      <c r="R88" s="298" t="str">
        <f t="shared" si="19"/>
        <v>BsmtStoryHeight</v>
      </c>
      <c r="S88" s="298" t="str">
        <f t="array" ref="S88">iferror(index('Type Mapping'!$A$2:$D$21,match(J88,'Type Mapping'!$B$2:$B$21,0),3),"type mismatch")</f>
        <v>VARCHAR</v>
      </c>
      <c r="T88" s="298"/>
      <c r="U88" s="298"/>
      <c r="V88" s="298"/>
      <c r="W88" s="51" t="b">
        <v>1</v>
      </c>
      <c r="X88" s="51"/>
      <c r="Y88" s="309"/>
      <c r="Z88" s="309"/>
      <c r="AA88" s="311" t="s">
        <v>977</v>
      </c>
      <c r="AB88" s="53" t="str">
        <f t="shared" si="5"/>
        <v>**field missing**_history</v>
      </c>
      <c r="AC88" s="308" t="str">
        <f t="array" ref="AC88">iferror(index('StoT Mapping (Depreciated)'!$D$2:$L$976,match(E88,'StoT Mapping (Depreciated)'!$D$2:$D$976,0),9),"**FIELD MISSING**")</f>
        <v>**FIELD MISSING**</v>
      </c>
      <c r="AD88" s="53" t="str">
        <f t="shared" si="6"/>
        <v>**field missing**.**FIELD MISSING**</v>
      </c>
      <c r="AE88" s="299">
        <f>countif(NEW_REDB_table.field,AD88)</f>
        <v>0</v>
      </c>
      <c r="AF88" s="299" t="str">
        <f t="shared" si="7"/>
        <v>Check...</v>
      </c>
      <c r="AG88" s="308"/>
      <c r="AH88" s="317" t="b">
        <v>0</v>
      </c>
      <c r="AI88" s="317" t="b">
        <v>0</v>
      </c>
      <c r="AJ88" s="308" t="str">
        <f t="array" ref="AJ88">iferror(index('Type Mapping'!$A$2:$D$21,match(J88,'Type Mapping'!$B$2:$B$21,0),4),"type mismatch")</f>
        <v>INT</v>
      </c>
      <c r="AK88" s="308"/>
      <c r="AL88" s="308"/>
      <c r="AM88" s="308"/>
      <c r="AN88" s="300" t="b">
        <v>0</v>
      </c>
      <c r="AO88" s="300" t="b">
        <v>0</v>
      </c>
      <c r="AP88" s="300" t="b">
        <v>0</v>
      </c>
      <c r="AQ88" s="300" t="b">
        <v>0</v>
      </c>
      <c r="AR88" s="300"/>
      <c r="AS88" s="300"/>
      <c r="AT88" s="310" t="s">
        <v>942</v>
      </c>
      <c r="AU88" s="302"/>
      <c r="AV88" s="303" t="b">
        <v>1</v>
      </c>
      <c r="AW88" s="304" t="str">
        <f t="shared" si="9"/>
        <v>false</v>
      </c>
      <c r="AX88" s="305" t="str">
        <f t="shared" si="17"/>
        <v>&lt;column comment="" default="" key="false" label="BsmtStoryHeight" length="255" nullable="true" originalDbColumnName="BsmtStoryHeight" originalLength="-1" pattern="" precision="-1" talendType="id_String" type=""/&gt;</v>
      </c>
      <c r="AY88" s="306"/>
      <c r="AZ88" s="305" t="str">
        <f t="shared" si="10"/>
        <v>&lt;column comment="" default="" key="false" label="BsmtStoryHeight" length="255" nullable="true" originalDbColumnName="BsmtStoryHeight" originalLength="-1" pattern="" precision="-1" talendType="id_String" type=""/&gt;</v>
      </c>
      <c r="BA88" s="306"/>
      <c r="BB88" s="302"/>
      <c r="BC88" s="303" t="b">
        <f t="shared" si="11"/>
        <v>1</v>
      </c>
      <c r="BD88" s="304"/>
      <c r="BE88" s="304" t="str">
        <f t="shared" si="12"/>
        <v>false</v>
      </c>
      <c r="BF88" s="307"/>
      <c r="BG88" s="305"/>
      <c r="BH88" s="305"/>
      <c r="BI88" s="305"/>
      <c r="BJ88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8" s="306"/>
      <c r="BL88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8" s="306"/>
      <c r="BN88" s="302"/>
      <c r="BO88" s="302"/>
      <c r="BP88" s="302"/>
      <c r="BQ88" s="302"/>
      <c r="BR88" s="302"/>
      <c r="BS88" s="302"/>
      <c r="BT88" s="302"/>
      <c r="BU88" s="302"/>
      <c r="BV88" s="302"/>
      <c r="BW88" s="302"/>
      <c r="BX88" s="302"/>
    </row>
    <row r="89">
      <c r="A89" s="292" t="s">
        <v>728</v>
      </c>
      <c r="B89" s="292">
        <v>88.0</v>
      </c>
      <c r="C89" s="292">
        <f t="shared" si="15"/>
        <v>2</v>
      </c>
      <c r="D89" s="293" t="str">
        <f t="shared" si="1"/>
        <v>Parcel Data</v>
      </c>
      <c r="E89" s="46" t="str">
        <f t="shared" si="2"/>
        <v>prcl.mdb.BldgSect.BsmtNbrOfStories</v>
      </c>
      <c r="F89" s="46" t="s">
        <v>306</v>
      </c>
      <c r="G89" s="46" t="s">
        <v>530</v>
      </c>
      <c r="H89" s="294">
        <v>28.0</v>
      </c>
      <c r="I89" s="294" t="s">
        <v>985</v>
      </c>
      <c r="J89" s="295" t="s">
        <v>740</v>
      </c>
      <c r="K89" s="296">
        <v>1.0</v>
      </c>
      <c r="L89" s="297" t="b">
        <v>0</v>
      </c>
      <c r="M89" s="294" t="s">
        <v>802</v>
      </c>
      <c r="N89" s="294"/>
      <c r="O89" s="296"/>
      <c r="P89" s="296"/>
      <c r="Q89" s="298" t="str">
        <f t="shared" si="3"/>
        <v>BldgSect</v>
      </c>
      <c r="R89" s="298" t="str">
        <f t="shared" si="19"/>
        <v>BsmtNbrOfStories</v>
      </c>
      <c r="S89" s="298" t="str">
        <f t="array" ref="S89">iferror(index('Type Mapping'!$A$2:$D$21,match(J89,'Type Mapping'!$B$2:$B$21,0),3),"type mismatch")</f>
        <v>VARCHAR</v>
      </c>
      <c r="T89" s="298"/>
      <c r="U89" s="298"/>
      <c r="V89" s="298"/>
      <c r="W89" s="51" t="b">
        <v>1</v>
      </c>
      <c r="X89" s="51"/>
      <c r="Y89" s="309"/>
      <c r="Z89" s="309"/>
      <c r="AA89" s="311" t="s">
        <v>977</v>
      </c>
      <c r="AB89" s="53" t="str">
        <f t="shared" si="5"/>
        <v>**field missing**_history</v>
      </c>
      <c r="AC89" s="308" t="str">
        <f t="array" ref="AC89">iferror(index('StoT Mapping (Depreciated)'!$D$2:$L$976,match(E89,'StoT Mapping (Depreciated)'!$D$2:$D$976,0),9),"**FIELD MISSING**")</f>
        <v>**FIELD MISSING**</v>
      </c>
      <c r="AD89" s="53" t="str">
        <f t="shared" si="6"/>
        <v>**field missing**.**FIELD MISSING**</v>
      </c>
      <c r="AE89" s="299">
        <f>countif(NEW_REDB_table.field,AD89)</f>
        <v>0</v>
      </c>
      <c r="AF89" s="299" t="str">
        <f t="shared" si="7"/>
        <v>Check...</v>
      </c>
      <c r="AG89" s="308"/>
      <c r="AH89" s="317" t="b">
        <v>0</v>
      </c>
      <c r="AI89" s="317" t="b">
        <v>0</v>
      </c>
      <c r="AJ89" s="308" t="str">
        <f t="array" ref="AJ89">iferror(index('Type Mapping'!$A$2:$D$21,match(J89,'Type Mapping'!$B$2:$B$21,0),4),"type mismatch")</f>
        <v>INT</v>
      </c>
      <c r="AK89" s="308"/>
      <c r="AL89" s="308"/>
      <c r="AM89" s="308"/>
      <c r="AN89" s="300" t="b">
        <v>0</v>
      </c>
      <c r="AO89" s="300" t="b">
        <v>0</v>
      </c>
      <c r="AP89" s="300" t="b">
        <v>0</v>
      </c>
      <c r="AQ89" s="300" t="b">
        <v>0</v>
      </c>
      <c r="AR89" s="300"/>
      <c r="AS89" s="300"/>
      <c r="AT89" s="310" t="s">
        <v>942</v>
      </c>
      <c r="AU89" s="302"/>
      <c r="AV89" s="303" t="b">
        <v>1</v>
      </c>
      <c r="AW89" s="304" t="str">
        <f t="shared" si="9"/>
        <v>false</v>
      </c>
      <c r="AX89" s="305" t="str">
        <f t="shared" si="17"/>
        <v>&lt;column comment="" default="" key="false" label="BsmtNbrOfStories" length="255" nullable="true" originalDbColumnName="BsmtNbrOfStories" originalLength="-1" pattern="" precision="-1" talendType="id_String" type=""/&gt;</v>
      </c>
      <c r="AY89" s="306"/>
      <c r="AZ89" s="305" t="str">
        <f t="shared" si="10"/>
        <v>&lt;column comment="" default="" key="false" label="BsmtNbrOfStories" length="255" nullable="true" originalDbColumnName="BsmtNbrOfStories" originalLength="-1" pattern="" precision="-1" talendType="id_String" type=""/&gt;</v>
      </c>
      <c r="BA89" s="306"/>
      <c r="BB89" s="302"/>
      <c r="BC89" s="303" t="b">
        <f t="shared" si="11"/>
        <v>1</v>
      </c>
      <c r="BD89" s="304"/>
      <c r="BE89" s="304" t="str">
        <f t="shared" si="12"/>
        <v>false</v>
      </c>
      <c r="BF89" s="307"/>
      <c r="BG89" s="305"/>
      <c r="BH89" s="305"/>
      <c r="BI89" s="305"/>
      <c r="BJ89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89" s="306"/>
      <c r="BL89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89" s="306"/>
      <c r="BN89" s="302"/>
      <c r="BO89" s="302"/>
      <c r="BP89" s="302"/>
      <c r="BQ89" s="302"/>
      <c r="BR89" s="302"/>
      <c r="BS89" s="302"/>
      <c r="BT89" s="302"/>
      <c r="BU89" s="302"/>
      <c r="BV89" s="302"/>
      <c r="BW89" s="302"/>
      <c r="BX89" s="302"/>
    </row>
    <row r="90">
      <c r="A90" s="292" t="s">
        <v>728</v>
      </c>
      <c r="B90" s="292">
        <v>89.0</v>
      </c>
      <c r="C90" s="292">
        <f t="shared" si="15"/>
        <v>2</v>
      </c>
      <c r="D90" s="293" t="str">
        <f t="shared" si="1"/>
        <v>Parcel Data</v>
      </c>
      <c r="E90" s="46" t="str">
        <f t="shared" si="2"/>
        <v>prcl.mdb.BldgSect.BsmtAreaFinished</v>
      </c>
      <c r="F90" s="46" t="s">
        <v>306</v>
      </c>
      <c r="G90" s="46" t="s">
        <v>530</v>
      </c>
      <c r="H90" s="294">
        <v>29.0</v>
      </c>
      <c r="I90" s="294" t="s">
        <v>835</v>
      </c>
      <c r="J90" s="295" t="s">
        <v>738</v>
      </c>
      <c r="K90" s="296">
        <v>4.0</v>
      </c>
      <c r="L90" s="297" t="b">
        <v>0</v>
      </c>
      <c r="M90" s="294" t="s">
        <v>802</v>
      </c>
      <c r="N90" s="294"/>
      <c r="O90" s="296"/>
      <c r="P90" s="296"/>
      <c r="Q90" s="298" t="str">
        <f t="shared" si="3"/>
        <v>BldgSect</v>
      </c>
      <c r="R90" s="298" t="str">
        <f t="shared" si="19"/>
        <v>BsmtAreaFinished</v>
      </c>
      <c r="S90" s="298" t="str">
        <f t="array" ref="S90">iferror(index('Type Mapping'!$A$2:$D$21,match(J90,'Type Mapping'!$B$2:$B$21,0),3),"type mismatch")</f>
        <v>VARCHAR</v>
      </c>
      <c r="T90" s="298"/>
      <c r="U90" s="298"/>
      <c r="V90" s="298"/>
      <c r="W90" s="51" t="b">
        <v>1</v>
      </c>
      <c r="X90" s="51"/>
      <c r="Y90" s="309"/>
      <c r="Z90" s="309"/>
      <c r="AA90" s="311" t="s">
        <v>977</v>
      </c>
      <c r="AB90" s="53" t="str">
        <f t="shared" si="5"/>
        <v>**field missing**_history</v>
      </c>
      <c r="AC90" s="308" t="str">
        <f t="array" ref="AC90">iferror(index('StoT Mapping (Depreciated)'!$D$2:$L$976,match(E90,'StoT Mapping (Depreciated)'!$D$2:$D$976,0),9),"**FIELD MISSING**")</f>
        <v>**FIELD MISSING**</v>
      </c>
      <c r="AD90" s="53" t="str">
        <f t="shared" si="6"/>
        <v>**field missing**.**FIELD MISSING**</v>
      </c>
      <c r="AE90" s="299">
        <f>countif(NEW_REDB_table.field,AD90)</f>
        <v>0</v>
      </c>
      <c r="AF90" s="299" t="str">
        <f t="shared" si="7"/>
        <v>Check...</v>
      </c>
      <c r="AG90" s="308"/>
      <c r="AH90" s="317" t="b">
        <v>0</v>
      </c>
      <c r="AI90" s="317" t="b">
        <v>0</v>
      </c>
      <c r="AJ90" s="308" t="str">
        <f t="array" ref="AJ90">iferror(index('Type Mapping'!$A$2:$D$21,match(J90,'Type Mapping'!$B$2:$B$21,0),4),"type mismatch")</f>
        <v>INT</v>
      </c>
      <c r="AK90" s="308"/>
      <c r="AL90" s="308"/>
      <c r="AM90" s="308"/>
      <c r="AN90" s="300" t="b">
        <v>0</v>
      </c>
      <c r="AO90" s="300" t="b">
        <v>0</v>
      </c>
      <c r="AP90" s="300" t="b">
        <v>0</v>
      </c>
      <c r="AQ90" s="300" t="b">
        <v>0</v>
      </c>
      <c r="AR90" s="300"/>
      <c r="AS90" s="300"/>
      <c r="AT90" s="310" t="s">
        <v>942</v>
      </c>
      <c r="AU90" s="302"/>
      <c r="AV90" s="303" t="b">
        <v>1</v>
      </c>
      <c r="AW90" s="304" t="str">
        <f t="shared" si="9"/>
        <v>false</v>
      </c>
      <c r="AX90" s="305" t="str">
        <f t="shared" si="17"/>
        <v>&lt;column comment="" default="" key="false" label="BsmtAreaFinished" length="255" nullable="true" originalDbColumnName="BsmtAreaFinished" originalLength="-1" pattern="" precision="-1" talendType="id_String" type=""/&gt;</v>
      </c>
      <c r="AY90" s="306"/>
      <c r="AZ90" s="305" t="str">
        <f t="shared" si="10"/>
        <v>&lt;column comment="" default="" key="false" label="BsmtAreaFinished" length="255" nullable="true" originalDbColumnName="BsmtAreaFinished" originalLength="-1" pattern="" precision="-1" talendType="id_String" type=""/&gt;</v>
      </c>
      <c r="BA90" s="306"/>
      <c r="BB90" s="302"/>
      <c r="BC90" s="303" t="b">
        <f t="shared" si="11"/>
        <v>1</v>
      </c>
      <c r="BD90" s="304"/>
      <c r="BE90" s="304" t="str">
        <f t="shared" si="12"/>
        <v>false</v>
      </c>
      <c r="BF90" s="307"/>
      <c r="BG90" s="305"/>
      <c r="BH90" s="305"/>
      <c r="BI90" s="305"/>
      <c r="BJ90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90" s="306"/>
      <c r="BL90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90" s="306"/>
      <c r="BN90" s="302"/>
      <c r="BO90" s="302"/>
      <c r="BP90" s="302"/>
      <c r="BQ90" s="302"/>
      <c r="BR90" s="302"/>
      <c r="BS90" s="302"/>
      <c r="BT90" s="302"/>
      <c r="BU90" s="302"/>
      <c r="BV90" s="302"/>
      <c r="BW90" s="302"/>
      <c r="BX90" s="302"/>
    </row>
    <row r="91">
      <c r="A91" s="292" t="s">
        <v>728</v>
      </c>
      <c r="B91" s="292">
        <v>90.0</v>
      </c>
      <c r="C91" s="292">
        <f t="shared" si="15"/>
        <v>2</v>
      </c>
      <c r="D91" s="293" t="str">
        <f t="shared" si="1"/>
        <v>Parcel Data</v>
      </c>
      <c r="E91" s="46" t="str">
        <f t="shared" si="2"/>
        <v>prcl.mdb.BldgSect.BsmtAreaUnfin</v>
      </c>
      <c r="F91" s="46" t="s">
        <v>306</v>
      </c>
      <c r="G91" s="46" t="s">
        <v>530</v>
      </c>
      <c r="H91" s="294">
        <v>30.0</v>
      </c>
      <c r="I91" s="294" t="s">
        <v>990</v>
      </c>
      <c r="J91" s="295" t="s">
        <v>738</v>
      </c>
      <c r="K91" s="296">
        <v>4.0</v>
      </c>
      <c r="L91" s="297" t="b">
        <v>0</v>
      </c>
      <c r="M91" s="294" t="s">
        <v>802</v>
      </c>
      <c r="N91" s="294"/>
      <c r="O91" s="296"/>
      <c r="P91" s="296"/>
      <c r="Q91" s="298" t="str">
        <f t="shared" si="3"/>
        <v>BldgSect</v>
      </c>
      <c r="R91" s="298" t="str">
        <f t="shared" si="19"/>
        <v>BsmtAreaUnfin</v>
      </c>
      <c r="S91" s="298" t="str">
        <f t="array" ref="S91">iferror(index('Type Mapping'!$A$2:$D$21,match(J91,'Type Mapping'!$B$2:$B$21,0),3),"type mismatch")</f>
        <v>VARCHAR</v>
      </c>
      <c r="T91" s="298"/>
      <c r="U91" s="298"/>
      <c r="V91" s="298"/>
      <c r="W91" s="51" t="b">
        <v>1</v>
      </c>
      <c r="X91" s="51"/>
      <c r="Y91" s="309"/>
      <c r="Z91" s="309"/>
      <c r="AA91" s="311" t="s">
        <v>977</v>
      </c>
      <c r="AB91" s="53" t="str">
        <f t="shared" si="5"/>
        <v>**field missing**_history</v>
      </c>
      <c r="AC91" s="308" t="str">
        <f t="array" ref="AC91">iferror(index('StoT Mapping (Depreciated)'!$D$2:$L$976,match(E91,'StoT Mapping (Depreciated)'!$D$2:$D$976,0),9),"**FIELD MISSING**")</f>
        <v>**FIELD MISSING**</v>
      </c>
      <c r="AD91" s="53" t="str">
        <f t="shared" si="6"/>
        <v>**field missing**.**FIELD MISSING**</v>
      </c>
      <c r="AE91" s="299">
        <f>countif(NEW_REDB_table.field,AD91)</f>
        <v>0</v>
      </c>
      <c r="AF91" s="299" t="str">
        <f t="shared" si="7"/>
        <v>Check...</v>
      </c>
      <c r="AG91" s="308"/>
      <c r="AH91" s="317" t="b">
        <v>0</v>
      </c>
      <c r="AI91" s="317" t="b">
        <v>0</v>
      </c>
      <c r="AJ91" s="308" t="str">
        <f t="array" ref="AJ91">iferror(index('Type Mapping'!$A$2:$D$21,match(J91,'Type Mapping'!$B$2:$B$21,0),4),"type mismatch")</f>
        <v>INT</v>
      </c>
      <c r="AK91" s="308"/>
      <c r="AL91" s="308"/>
      <c r="AM91" s="308"/>
      <c r="AN91" s="300" t="b">
        <v>0</v>
      </c>
      <c r="AO91" s="300" t="b">
        <v>0</v>
      </c>
      <c r="AP91" s="300" t="b">
        <v>0</v>
      </c>
      <c r="AQ91" s="300" t="b">
        <v>0</v>
      </c>
      <c r="AR91" s="300"/>
      <c r="AS91" s="300"/>
      <c r="AT91" s="310" t="s">
        <v>942</v>
      </c>
      <c r="AU91" s="302"/>
      <c r="AV91" s="303" t="b">
        <v>1</v>
      </c>
      <c r="AW91" s="304" t="str">
        <f t="shared" si="9"/>
        <v>false</v>
      </c>
      <c r="AX91" s="305" t="str">
        <f t="shared" si="17"/>
        <v>&lt;column comment="" default="" key="false" label="BsmtAreaUnfin" length="255" nullable="true" originalDbColumnName="BsmtAreaUnfin" originalLength="-1" pattern="" precision="-1" talendType="id_String" type=""/&gt;</v>
      </c>
      <c r="AY91" s="306"/>
      <c r="AZ91" s="305" t="str">
        <f t="shared" si="10"/>
        <v>&lt;column comment="" default="" key="false" label="BsmtAreaUnfin" length="255" nullable="true" originalDbColumnName="BsmtAreaUnfin" originalLength="-1" pattern="" precision="-1" talendType="id_String" type=""/&gt;</v>
      </c>
      <c r="BA91" s="306"/>
      <c r="BB91" s="302"/>
      <c r="BC91" s="303" t="b">
        <f t="shared" si="11"/>
        <v>1</v>
      </c>
      <c r="BD91" s="304"/>
      <c r="BE91" s="304" t="str">
        <f t="shared" si="12"/>
        <v>false</v>
      </c>
      <c r="BF91" s="307"/>
      <c r="BG91" s="305"/>
      <c r="BH91" s="305"/>
      <c r="BI91" s="305"/>
      <c r="BJ91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91" s="306"/>
      <c r="BL91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91" s="306"/>
      <c r="BN91" s="302"/>
      <c r="BO91" s="302"/>
      <c r="BP91" s="302"/>
      <c r="BQ91" s="302"/>
      <c r="BR91" s="302"/>
      <c r="BS91" s="302"/>
      <c r="BT91" s="302"/>
      <c r="BU91" s="302"/>
      <c r="BV91" s="302"/>
      <c r="BW91" s="302"/>
      <c r="BX91" s="302"/>
    </row>
    <row r="92">
      <c r="A92" s="292" t="s">
        <v>728</v>
      </c>
      <c r="B92" s="292">
        <v>91.0</v>
      </c>
      <c r="C92" s="292">
        <f t="shared" si="15"/>
        <v>2</v>
      </c>
      <c r="D92" s="293" t="str">
        <f t="shared" si="1"/>
        <v>Parcel Data</v>
      </c>
      <c r="E92" s="46" t="str">
        <f t="shared" si="2"/>
        <v>prcl.mdb.BldgSect.BsmtGarageArea</v>
      </c>
      <c r="F92" s="46" t="s">
        <v>306</v>
      </c>
      <c r="G92" s="46" t="s">
        <v>530</v>
      </c>
      <c r="H92" s="294">
        <v>31.0</v>
      </c>
      <c r="I92" s="294" t="s">
        <v>993</v>
      </c>
      <c r="J92" s="295" t="s">
        <v>738</v>
      </c>
      <c r="K92" s="296">
        <v>4.0</v>
      </c>
      <c r="L92" s="297" t="b">
        <v>0</v>
      </c>
      <c r="M92" s="294" t="s">
        <v>802</v>
      </c>
      <c r="N92" s="294"/>
      <c r="O92" s="296"/>
      <c r="P92" s="296"/>
      <c r="Q92" s="298" t="str">
        <f t="shared" si="3"/>
        <v>BldgSect</v>
      </c>
      <c r="R92" s="298" t="str">
        <f t="shared" si="19"/>
        <v>BsmtGarageArea</v>
      </c>
      <c r="S92" s="298" t="str">
        <f t="array" ref="S92">iferror(index('Type Mapping'!$A$2:$D$21,match(J92,'Type Mapping'!$B$2:$B$21,0),3),"type mismatch")</f>
        <v>VARCHAR</v>
      </c>
      <c r="T92" s="298"/>
      <c r="U92" s="298"/>
      <c r="V92" s="298"/>
      <c r="W92" s="51" t="b">
        <v>1</v>
      </c>
      <c r="X92" s="51"/>
      <c r="Y92" s="309"/>
      <c r="Z92" s="309"/>
      <c r="AA92" s="311" t="s">
        <v>977</v>
      </c>
      <c r="AB92" s="53" t="str">
        <f t="shared" si="5"/>
        <v>**field missing**_history</v>
      </c>
      <c r="AC92" s="308" t="str">
        <f t="array" ref="AC92">iferror(index('StoT Mapping (Depreciated)'!$D$2:$L$976,match(E92,'StoT Mapping (Depreciated)'!$D$2:$D$976,0),9),"**FIELD MISSING**")</f>
        <v>**FIELD MISSING**</v>
      </c>
      <c r="AD92" s="53" t="str">
        <f t="shared" si="6"/>
        <v>**field missing**.**FIELD MISSING**</v>
      </c>
      <c r="AE92" s="299">
        <f>countif(NEW_REDB_table.field,AD92)</f>
        <v>0</v>
      </c>
      <c r="AF92" s="299" t="str">
        <f t="shared" si="7"/>
        <v>Check...</v>
      </c>
      <c r="AG92" s="308"/>
      <c r="AH92" s="317" t="b">
        <v>0</v>
      </c>
      <c r="AI92" s="317" t="b">
        <v>0</v>
      </c>
      <c r="AJ92" s="308" t="str">
        <f t="array" ref="AJ92">iferror(index('Type Mapping'!$A$2:$D$21,match(J92,'Type Mapping'!$B$2:$B$21,0),4),"type mismatch")</f>
        <v>INT</v>
      </c>
      <c r="AK92" s="308"/>
      <c r="AL92" s="308"/>
      <c r="AM92" s="308"/>
      <c r="AN92" s="300" t="b">
        <v>0</v>
      </c>
      <c r="AO92" s="300" t="b">
        <v>0</v>
      </c>
      <c r="AP92" s="300" t="b">
        <v>0</v>
      </c>
      <c r="AQ92" s="300" t="b">
        <v>0</v>
      </c>
      <c r="AR92" s="300"/>
      <c r="AS92" s="300"/>
      <c r="AT92" s="310" t="s">
        <v>942</v>
      </c>
      <c r="AU92" s="302"/>
      <c r="AV92" s="303" t="b">
        <v>1</v>
      </c>
      <c r="AW92" s="304" t="str">
        <f t="shared" si="9"/>
        <v>false</v>
      </c>
      <c r="AX92" s="305" t="str">
        <f t="shared" si="17"/>
        <v>&lt;column comment="" default="" key="false" label="BsmtGarageArea" length="255" nullable="true" originalDbColumnName="BsmtGarageArea" originalLength="-1" pattern="" precision="-1" talendType="id_String" type=""/&gt;</v>
      </c>
      <c r="AY92" s="306"/>
      <c r="AZ92" s="305" t="str">
        <f t="shared" si="10"/>
        <v>&lt;column comment="" default="" key="false" label="BsmtGarageArea" length="255" nullable="true" originalDbColumnName="BsmtGarageArea" originalLength="-1" pattern="" precision="-1" talendType="id_String" type=""/&gt;</v>
      </c>
      <c r="BA92" s="306"/>
      <c r="BB92" s="302"/>
      <c r="BC92" s="303" t="b">
        <f t="shared" si="11"/>
        <v>1</v>
      </c>
      <c r="BD92" s="304"/>
      <c r="BE92" s="304" t="str">
        <f t="shared" si="12"/>
        <v>false</v>
      </c>
      <c r="BF92" s="307"/>
      <c r="BG92" s="305"/>
      <c r="BH92" s="305"/>
      <c r="BI92" s="305"/>
      <c r="BJ92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92" s="306"/>
      <c r="BL92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92" s="306"/>
      <c r="BN92" s="302"/>
      <c r="BO92" s="302"/>
      <c r="BP92" s="302"/>
      <c r="BQ92" s="302"/>
      <c r="BR92" s="302"/>
      <c r="BS92" s="302"/>
      <c r="BT92" s="302"/>
      <c r="BU92" s="302"/>
      <c r="BV92" s="302"/>
      <c r="BW92" s="302"/>
      <c r="BX92" s="302"/>
    </row>
    <row r="93">
      <c r="A93" s="292" t="s">
        <v>728</v>
      </c>
      <c r="B93" s="292">
        <v>92.0</v>
      </c>
      <c r="C93" s="292">
        <f t="shared" si="15"/>
        <v>2</v>
      </c>
      <c r="D93" s="293" t="str">
        <f t="shared" si="1"/>
        <v>Parcel Data</v>
      </c>
      <c r="E93" s="46" t="str">
        <f t="shared" si="2"/>
        <v>prcl.mdb.BldgSect.FirstDate</v>
      </c>
      <c r="F93" s="46" t="s">
        <v>306</v>
      </c>
      <c r="G93" s="46" t="s">
        <v>530</v>
      </c>
      <c r="H93" s="294">
        <v>32.0</v>
      </c>
      <c r="I93" s="294" t="s">
        <v>787</v>
      </c>
      <c r="J93" s="295" t="s">
        <v>788</v>
      </c>
      <c r="K93" s="296">
        <v>8.0</v>
      </c>
      <c r="L93" s="297" t="b">
        <v>0</v>
      </c>
      <c r="M93" s="294" t="s">
        <v>789</v>
      </c>
      <c r="N93" s="294"/>
      <c r="O93" s="296"/>
      <c r="P93" s="296"/>
      <c r="Q93" s="298" t="str">
        <f t="shared" si="3"/>
        <v>BldgSect</v>
      </c>
      <c r="R93" s="298" t="str">
        <f t="shared" si="19"/>
        <v>FirstDate</v>
      </c>
      <c r="S93" s="298" t="str">
        <f t="array" ref="S93">iferror(index('Type Mapping'!$A$2:$D$21,match(J93,'Type Mapping'!$B$2:$B$21,0),3),"type mismatch")</f>
        <v>VARCHAR</v>
      </c>
      <c r="T93" s="298"/>
      <c r="U93" s="298"/>
      <c r="V93" s="298"/>
      <c r="W93" s="51" t="b">
        <v>1</v>
      </c>
      <c r="X93" s="51"/>
      <c r="Y93" s="309"/>
      <c r="Z93" s="309"/>
      <c r="AA93" s="311" t="s">
        <v>977</v>
      </c>
      <c r="AB93" s="53" t="str">
        <f t="shared" si="5"/>
        <v>**field missing**_history</v>
      </c>
      <c r="AC93" s="308" t="str">
        <f t="array" ref="AC93">iferror(index('StoT Mapping (Depreciated)'!$D$2:$L$976,match(E93,'StoT Mapping (Depreciated)'!$D$2:$D$976,0),9),"**FIELD MISSING**")</f>
        <v>**FIELD MISSING**</v>
      </c>
      <c r="AD93" s="53" t="str">
        <f t="shared" si="6"/>
        <v>**field missing**.**FIELD MISSING**</v>
      </c>
      <c r="AE93" s="299">
        <f>countif(NEW_REDB_table.field,AD93)</f>
        <v>0</v>
      </c>
      <c r="AF93" s="299" t="str">
        <f t="shared" si="7"/>
        <v>Check...</v>
      </c>
      <c r="AG93" s="308"/>
      <c r="AH93" s="317" t="b">
        <v>0</v>
      </c>
      <c r="AI93" s="317" t="b">
        <v>0</v>
      </c>
      <c r="AJ93" s="308" t="str">
        <f t="array" ref="AJ93">iferror(index('Type Mapping'!$A$2:$D$21,match(J93,'Type Mapping'!$B$2:$B$21,0),4),"type mismatch")</f>
        <v>DATE</v>
      </c>
      <c r="AK93" s="308"/>
      <c r="AL93" s="308"/>
      <c r="AM93" s="308"/>
      <c r="AN93" s="300" t="b">
        <v>0</v>
      </c>
      <c r="AO93" s="300" t="b">
        <v>0</v>
      </c>
      <c r="AP93" s="300" t="b">
        <v>0</v>
      </c>
      <c r="AQ93" s="300" t="b">
        <v>0</v>
      </c>
      <c r="AR93" s="300"/>
      <c r="AS93" s="300"/>
      <c r="AT93" s="320"/>
      <c r="AU93" s="302"/>
      <c r="AV93" s="303" t="b">
        <v>1</v>
      </c>
      <c r="AW93" s="304" t="str">
        <f t="shared" si="9"/>
        <v>false</v>
      </c>
      <c r="AX93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93" s="306"/>
      <c r="AZ93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93" s="306"/>
      <c r="BB93" s="302"/>
      <c r="BC93" s="303" t="b">
        <f t="shared" si="11"/>
        <v>1</v>
      </c>
      <c r="BD93" s="304"/>
      <c r="BE93" s="304" t="str">
        <f t="shared" si="12"/>
        <v>false</v>
      </c>
      <c r="BF93" s="307"/>
      <c r="BG93" s="305"/>
      <c r="BH93" s="305"/>
      <c r="BI93" s="305"/>
      <c r="BJ93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93" s="306"/>
      <c r="BL93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93" s="306"/>
      <c r="BN93" s="302"/>
      <c r="BO93" s="302"/>
      <c r="BP93" s="302"/>
      <c r="BQ93" s="302"/>
      <c r="BR93" s="302"/>
      <c r="BS93" s="302"/>
      <c r="BT93" s="302"/>
      <c r="BU93" s="302"/>
      <c r="BV93" s="302"/>
      <c r="BW93" s="302"/>
      <c r="BX93" s="302"/>
    </row>
    <row r="94">
      <c r="A94" s="292" t="s">
        <v>728</v>
      </c>
      <c r="B94" s="292">
        <v>93.0</v>
      </c>
      <c r="C94" s="292">
        <f t="shared" si="15"/>
        <v>2</v>
      </c>
      <c r="D94" s="293" t="str">
        <f t="shared" si="1"/>
        <v>Parcel Data</v>
      </c>
      <c r="E94" s="46" t="str">
        <f t="shared" si="2"/>
        <v>prcl.mdb.BldgSect.LastDate</v>
      </c>
      <c r="F94" s="46" t="s">
        <v>306</v>
      </c>
      <c r="G94" s="46" t="s">
        <v>530</v>
      </c>
      <c r="H94" s="294">
        <v>33.0</v>
      </c>
      <c r="I94" s="294" t="s">
        <v>794</v>
      </c>
      <c r="J94" s="295" t="s">
        <v>788</v>
      </c>
      <c r="K94" s="296">
        <v>8.0</v>
      </c>
      <c r="L94" s="297" t="b">
        <v>0</v>
      </c>
      <c r="M94" s="294" t="s">
        <v>796</v>
      </c>
      <c r="N94" s="294"/>
      <c r="O94" s="296"/>
      <c r="P94" s="296"/>
      <c r="Q94" s="298" t="str">
        <f t="shared" si="3"/>
        <v>BldgSect</v>
      </c>
      <c r="R94" s="298" t="str">
        <f t="shared" si="19"/>
        <v>LastDate</v>
      </c>
      <c r="S94" s="298" t="str">
        <f t="array" ref="S94">iferror(index('Type Mapping'!$A$2:$D$21,match(J94,'Type Mapping'!$B$2:$B$21,0),3),"type mismatch")</f>
        <v>VARCHAR</v>
      </c>
      <c r="T94" s="298"/>
      <c r="U94" s="298"/>
      <c r="V94" s="298"/>
      <c r="W94" s="51" t="b">
        <v>1</v>
      </c>
      <c r="X94" s="51"/>
      <c r="Y94" s="309"/>
      <c r="Z94" s="309"/>
      <c r="AA94" s="311" t="s">
        <v>977</v>
      </c>
      <c r="AB94" s="53" t="str">
        <f t="shared" si="5"/>
        <v>**field missing**_history</v>
      </c>
      <c r="AC94" s="308" t="str">
        <f t="array" ref="AC94">iferror(index('StoT Mapping (Depreciated)'!$D$2:$L$976,match(E94,'StoT Mapping (Depreciated)'!$D$2:$D$976,0),9),"**FIELD MISSING**")</f>
        <v>**FIELD MISSING**</v>
      </c>
      <c r="AD94" s="53" t="str">
        <f t="shared" si="6"/>
        <v>**field missing**.**FIELD MISSING**</v>
      </c>
      <c r="AE94" s="299">
        <f>countif(NEW_REDB_table.field,AD94)</f>
        <v>0</v>
      </c>
      <c r="AF94" s="299" t="str">
        <f t="shared" si="7"/>
        <v>Check...</v>
      </c>
      <c r="AG94" s="308"/>
      <c r="AH94" s="317" t="b">
        <v>0</v>
      </c>
      <c r="AI94" s="317" t="b">
        <v>0</v>
      </c>
      <c r="AJ94" s="308" t="str">
        <f t="array" ref="AJ94">iferror(index('Type Mapping'!$A$2:$D$21,match(J94,'Type Mapping'!$B$2:$B$21,0),4),"type mismatch")</f>
        <v>DATE</v>
      </c>
      <c r="AK94" s="308"/>
      <c r="AL94" s="308"/>
      <c r="AM94" s="308"/>
      <c r="AN94" s="300" t="b">
        <v>0</v>
      </c>
      <c r="AO94" s="300" t="b">
        <v>0</v>
      </c>
      <c r="AP94" s="300" t="b">
        <v>0</v>
      </c>
      <c r="AQ94" s="300" t="b">
        <v>0</v>
      </c>
      <c r="AR94" s="300"/>
      <c r="AS94" s="300"/>
      <c r="AT94" s="320"/>
      <c r="AU94" s="302"/>
      <c r="AV94" s="303" t="b">
        <v>1</v>
      </c>
      <c r="AW94" s="304" t="str">
        <f t="shared" si="9"/>
        <v>false</v>
      </c>
      <c r="AX94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94" s="306"/>
      <c r="AZ94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94" s="306"/>
      <c r="BB94" s="302"/>
      <c r="BC94" s="303" t="b">
        <f t="shared" si="11"/>
        <v>1</v>
      </c>
      <c r="BD94" s="304"/>
      <c r="BE94" s="304" t="str">
        <f t="shared" si="12"/>
        <v>false</v>
      </c>
      <c r="BF94" s="307"/>
      <c r="BG94" s="305"/>
      <c r="BH94" s="305"/>
      <c r="BI94" s="305"/>
      <c r="BJ94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94" s="306"/>
      <c r="BL94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94" s="306"/>
      <c r="BN94" s="302"/>
      <c r="BO94" s="302"/>
      <c r="BP94" s="302"/>
      <c r="BQ94" s="302"/>
      <c r="BR94" s="302"/>
      <c r="BS94" s="302"/>
      <c r="BT94" s="302"/>
      <c r="BU94" s="302"/>
      <c r="BV94" s="302"/>
      <c r="BW94" s="302"/>
      <c r="BX94" s="302"/>
    </row>
    <row r="95">
      <c r="A95" s="292" t="s">
        <v>728</v>
      </c>
      <c r="B95" s="292">
        <v>94.0</v>
      </c>
      <c r="C95" s="292">
        <f t="shared" si="15"/>
        <v>2</v>
      </c>
      <c r="D95" s="293" t="str">
        <f t="shared" si="1"/>
        <v>Parcel Data</v>
      </c>
      <c r="E95" s="46" t="str">
        <f t="shared" si="2"/>
        <v>prcl.mdb.BldgSect.LastUpDate</v>
      </c>
      <c r="F95" s="46" t="s">
        <v>306</v>
      </c>
      <c r="G95" s="46" t="s">
        <v>530</v>
      </c>
      <c r="H95" s="294">
        <v>34.0</v>
      </c>
      <c r="I95" s="294" t="s">
        <v>801</v>
      </c>
      <c r="J95" s="295" t="s">
        <v>788</v>
      </c>
      <c r="K95" s="296">
        <v>8.0</v>
      </c>
      <c r="L95" s="297" t="b">
        <v>0</v>
      </c>
      <c r="M95" s="294" t="s">
        <v>802</v>
      </c>
      <c r="N95" s="294"/>
      <c r="O95" s="296"/>
      <c r="P95" s="296"/>
      <c r="Q95" s="298" t="str">
        <f t="shared" si="3"/>
        <v>BldgSect</v>
      </c>
      <c r="R95" s="298" t="str">
        <f t="shared" si="19"/>
        <v>LastUpDate</v>
      </c>
      <c r="S95" s="298" t="str">
        <f t="array" ref="S95">iferror(index('Type Mapping'!$A$2:$D$21,match(J95,'Type Mapping'!$B$2:$B$21,0),3),"type mismatch")</f>
        <v>VARCHAR</v>
      </c>
      <c r="T95" s="298"/>
      <c r="U95" s="298"/>
      <c r="V95" s="298"/>
      <c r="W95" s="51" t="b">
        <v>1</v>
      </c>
      <c r="X95" s="51"/>
      <c r="Y95" s="309"/>
      <c r="Z95" s="309"/>
      <c r="AA95" s="311" t="s">
        <v>977</v>
      </c>
      <c r="AB95" s="53" t="str">
        <f t="shared" si="5"/>
        <v>**field missing**_history</v>
      </c>
      <c r="AC95" s="308" t="str">
        <f t="array" ref="AC95">iferror(index('StoT Mapping (Depreciated)'!$D$2:$L$976,match(E95,'StoT Mapping (Depreciated)'!$D$2:$D$976,0),9),"**FIELD MISSING**")</f>
        <v>**FIELD MISSING**</v>
      </c>
      <c r="AD95" s="53" t="str">
        <f t="shared" si="6"/>
        <v>**field missing**.**FIELD MISSING**</v>
      </c>
      <c r="AE95" s="299">
        <f>countif(NEW_REDB_table.field,AD95)</f>
        <v>0</v>
      </c>
      <c r="AF95" s="299" t="str">
        <f t="shared" si="7"/>
        <v>Check...</v>
      </c>
      <c r="AG95" s="308"/>
      <c r="AH95" s="317" t="b">
        <v>0</v>
      </c>
      <c r="AI95" s="317" t="b">
        <v>0</v>
      </c>
      <c r="AJ95" s="308" t="str">
        <f t="array" ref="AJ95">iferror(index('Type Mapping'!$A$2:$D$21,match(J95,'Type Mapping'!$B$2:$B$21,0),4),"type mismatch")</f>
        <v>DATE</v>
      </c>
      <c r="AK95" s="308"/>
      <c r="AL95" s="308"/>
      <c r="AM95" s="308"/>
      <c r="AN95" s="300" t="b">
        <v>0</v>
      </c>
      <c r="AO95" s="300" t="b">
        <v>0</v>
      </c>
      <c r="AP95" s="300" t="b">
        <v>0</v>
      </c>
      <c r="AQ95" s="300" t="b">
        <v>0</v>
      </c>
      <c r="AR95" s="300"/>
      <c r="AS95" s="300"/>
      <c r="AT95" s="320"/>
      <c r="AU95" s="302"/>
      <c r="AV95" s="303" t="b">
        <v>1</v>
      </c>
      <c r="AW95" s="304" t="str">
        <f t="shared" si="9"/>
        <v>false</v>
      </c>
      <c r="AX95" s="305" t="str">
        <f t="shared" si="17"/>
        <v>&lt;column comment="" default="" key="false" label="LastUpDate" length="255" nullable="true" originalDbColumnName="LastUpDate" originalLength="-1" pattern="" precision="-1" talendType="id_String" type=""/&gt;&lt;/schema&gt;</v>
      </c>
      <c r="AY95" s="306"/>
      <c r="AZ95" s="305" t="str">
        <f t="shared" si="10"/>
        <v>&lt;column comment="" default="" key="false" label="LastUpDate" length="255" nullable="true" originalDbColumnName="LastUpDate" originalLength="-1" pattern="" precision="-1" talendType="id_String" type=""/&gt;
&lt;/schema&gt;
</v>
      </c>
      <c r="BA95" s="306"/>
      <c r="BB95" s="302"/>
      <c r="BC95" s="303" t="b">
        <f t="shared" si="11"/>
        <v>1</v>
      </c>
      <c r="BD95" s="304"/>
      <c r="BE95" s="304" t="str">
        <f t="shared" si="12"/>
        <v>false</v>
      </c>
      <c r="BF95" s="307"/>
      <c r="BG95" s="305"/>
      <c r="BH95" s="305"/>
      <c r="BI95" s="305"/>
      <c r="BJ95" s="305" t="str">
        <f t="shared" si="18"/>
        <v>&lt;column comment="" default="" key="false" label="BldgSect" length="255" nullable="true" originalDbColumnName="BldgSect" originalLength="-1" pattern="" precision="-1" talendType="id_String" type=""/&gt;</v>
      </c>
      <c r="BK95" s="306"/>
      <c r="BL95" s="305" t="str">
        <f t="shared" si="14"/>
        <v>&lt;column comment="" default="" key="false" label="BldgSect" length="255" nullable="true" originalDbColumnName="BldgSect" originalLength="-1" pattern="" precision="-1" talendType="id_String" type=""/&gt;</v>
      </c>
      <c r="BM95" s="306"/>
      <c r="BN95" s="302"/>
      <c r="BO95" s="302"/>
      <c r="BP95" s="302"/>
      <c r="BQ95" s="302"/>
      <c r="BR95" s="302"/>
      <c r="BS95" s="302"/>
      <c r="BT95" s="302"/>
      <c r="BU95" s="302"/>
      <c r="BV95" s="302"/>
      <c r="BW95" s="302"/>
      <c r="BX95" s="302"/>
    </row>
    <row r="96">
      <c r="A96" s="292" t="s">
        <v>728</v>
      </c>
      <c r="B96" s="292">
        <v>95.0</v>
      </c>
      <c r="C96" s="292">
        <f t="shared" si="15"/>
        <v>1</v>
      </c>
      <c r="D96" s="293" t="str">
        <f t="shared" si="1"/>
        <v>Parcel Data</v>
      </c>
      <c r="E96" s="46" t="str">
        <f t="shared" si="2"/>
        <v>prcl.mdb.CdAttrTypeNum.AttrType</v>
      </c>
      <c r="F96" s="46" t="s">
        <v>306</v>
      </c>
      <c r="G96" s="46" t="s">
        <v>104</v>
      </c>
      <c r="H96" s="294">
        <v>1.0</v>
      </c>
      <c r="I96" s="294" t="s">
        <v>536</v>
      </c>
      <c r="J96" s="295" t="s">
        <v>743</v>
      </c>
      <c r="K96" s="296">
        <v>4.0</v>
      </c>
      <c r="L96" s="297" t="b">
        <v>1</v>
      </c>
      <c r="M96" s="294" t="s">
        <v>802</v>
      </c>
      <c r="N96" s="294"/>
      <c r="O96" s="296"/>
      <c r="P96" s="296"/>
      <c r="Q96" s="298" t="str">
        <f t="shared" si="3"/>
        <v>CdAttrTypeNum</v>
      </c>
      <c r="R96" s="298" t="str">
        <f t="shared" si="19"/>
        <v>AttrType</v>
      </c>
      <c r="S96" s="298" t="str">
        <f t="array" ref="S96">iferror(index('Type Mapping'!$A$2:$D$21,match(J96,'Type Mapping'!$B$2:$B$21,0),3),"type mismatch")</f>
        <v>VARCHAR</v>
      </c>
      <c r="T96" s="298"/>
      <c r="U96" s="298"/>
      <c r="V96" s="298"/>
      <c r="W96" s="51" t="b">
        <v>0</v>
      </c>
      <c r="X96" s="51" t="s">
        <v>1000</v>
      </c>
      <c r="Y96" s="309"/>
      <c r="Z96" s="309"/>
      <c r="AA96" s="311" t="s">
        <v>977</v>
      </c>
      <c r="AB96" s="53" t="str">
        <f t="shared" si="5"/>
        <v>**field missing**_history</v>
      </c>
      <c r="AC96" s="308" t="str">
        <f t="array" ref="AC96">iferror(index('StoT Mapping (Depreciated)'!$D$2:$L$976,match(E96,'StoT Mapping (Depreciated)'!$D$2:$D$976,0),9),"**FIELD MISSING**")</f>
        <v>**FIELD MISSING**</v>
      </c>
      <c r="AD96" s="53" t="str">
        <f t="shared" si="6"/>
        <v>**field missing**.**FIELD MISSING**</v>
      </c>
      <c r="AE96" s="299">
        <f>countif(NEW_REDB_table.field,AD96)</f>
        <v>0</v>
      </c>
      <c r="AF96" s="299" t="str">
        <f t="shared" si="7"/>
        <v>Check...</v>
      </c>
      <c r="AG96" s="308"/>
      <c r="AH96" s="317" t="b">
        <v>0</v>
      </c>
      <c r="AI96" s="317" t="b">
        <v>0</v>
      </c>
      <c r="AJ96" s="308" t="str">
        <f t="array" ref="AJ96">iferror(index('Type Mapping'!$A$2:$D$21,match(J96,'Type Mapping'!$B$2:$B$21,0),4),"type mismatch")</f>
        <v>VARCHAR</v>
      </c>
      <c r="AK96" s="53" t="s">
        <v>736</v>
      </c>
      <c r="AL96" s="53"/>
      <c r="AM96" s="53"/>
      <c r="AN96" s="300" t="b">
        <v>0</v>
      </c>
      <c r="AO96" s="300" t="b">
        <v>0</v>
      </c>
      <c r="AP96" s="300" t="b">
        <v>0</v>
      </c>
      <c r="AQ96" s="300" t="b">
        <v>0</v>
      </c>
      <c r="AR96" s="300"/>
      <c r="AS96" s="300"/>
      <c r="AT96" s="301" t="s">
        <v>1001</v>
      </c>
      <c r="AU96" s="302"/>
      <c r="AV96" s="303" t="b">
        <v>1</v>
      </c>
      <c r="AW96" s="304" t="str">
        <f t="shared" si="9"/>
        <v>true</v>
      </c>
      <c r="AX96" s="305" t="str">
        <f t="shared" si="17"/>
        <v>***CdAttrTypeNum.xml &lt;?xml version="1.0" encoding="UTF-8"?&gt;&lt;schema&gt;&lt;column comment="" default="" key="true" label="AttrType" length="255" nullable="true" originalDbColumnName="AttrType" originalLength="-1" pattern="" precision="-1" talendType="id_String" type=""/&gt;</v>
      </c>
      <c r="AY96" s="306"/>
      <c r="AZ96" s="305" t="str">
        <f t="shared" si="10"/>
        <v>CdAttrTypeNum.xml
&lt;?xml version="1.0" encoding="UTF-8"?&gt;&lt;schema&gt;
&lt;column comment="" default="" key="true" label="AttrType" length="255" nullable="true" originalDbColumnName="AttrType" originalLength="-1" pattern="" precision="-1" talendType="id_String" type=""/&gt;</v>
      </c>
      <c r="BA96" s="306"/>
      <c r="BB96" s="302"/>
      <c r="BC96" s="303" t="b">
        <f t="shared" si="11"/>
        <v>0</v>
      </c>
      <c r="BD96" s="304"/>
      <c r="BE96" s="304" t="str">
        <f t="shared" si="12"/>
        <v/>
      </c>
      <c r="BF96" s="307"/>
      <c r="BG96" s="305"/>
      <c r="BH96" s="305"/>
      <c r="BI96" s="305"/>
      <c r="BJ96" s="305" t="str">
        <f t="shared" si="18"/>
        <v/>
      </c>
      <c r="BK96" s="306"/>
      <c r="BL96" s="305" t="str">
        <f t="shared" si="14"/>
        <v/>
      </c>
      <c r="BM96" s="306"/>
      <c r="BN96" s="302"/>
      <c r="BO96" s="302"/>
      <c r="BP96" s="302"/>
      <c r="BQ96" s="302"/>
      <c r="BR96" s="302"/>
      <c r="BS96" s="302"/>
      <c r="BT96" s="302"/>
      <c r="BU96" s="302"/>
      <c r="BV96" s="302"/>
      <c r="BW96" s="302"/>
      <c r="BX96" s="302"/>
    </row>
    <row r="97">
      <c r="A97" s="292" t="s">
        <v>728</v>
      </c>
      <c r="B97" s="292">
        <v>96.0</v>
      </c>
      <c r="C97" s="292">
        <f t="shared" si="15"/>
        <v>1</v>
      </c>
      <c r="D97" s="293" t="str">
        <f t="shared" si="1"/>
        <v>Parcel Data</v>
      </c>
      <c r="E97" s="46" t="str">
        <f t="shared" si="2"/>
        <v>prcl.mdb.CdAttrTypeNum.AttrNum</v>
      </c>
      <c r="F97" s="46" t="s">
        <v>306</v>
      </c>
      <c r="G97" s="46" t="s">
        <v>104</v>
      </c>
      <c r="H97" s="294">
        <v>2.0</v>
      </c>
      <c r="I97" s="294" t="s">
        <v>1004</v>
      </c>
      <c r="J97" s="295" t="s">
        <v>729</v>
      </c>
      <c r="K97" s="296">
        <v>8.0</v>
      </c>
      <c r="L97" s="297" t="b">
        <v>1</v>
      </c>
      <c r="M97" s="294" t="s">
        <v>802</v>
      </c>
      <c r="N97" s="294"/>
      <c r="O97" s="296"/>
      <c r="P97" s="296"/>
      <c r="Q97" s="298" t="str">
        <f t="shared" si="3"/>
        <v>CdAttrTypeNum</v>
      </c>
      <c r="R97" s="298" t="str">
        <f t="shared" si="19"/>
        <v>AttrNum</v>
      </c>
      <c r="S97" s="298" t="str">
        <f t="array" ref="S97">iferror(index('Type Mapping'!$A$2:$D$21,match(J97,'Type Mapping'!$B$2:$B$21,0),3),"type mismatch")</f>
        <v>VARCHAR</v>
      </c>
      <c r="T97" s="298"/>
      <c r="U97" s="298"/>
      <c r="V97" s="298"/>
      <c r="W97" s="51" t="b">
        <v>0</v>
      </c>
      <c r="X97" s="51" t="s">
        <v>1000</v>
      </c>
      <c r="Y97" s="309"/>
      <c r="Z97" s="309"/>
      <c r="AA97" s="311" t="s">
        <v>977</v>
      </c>
      <c r="AB97" s="53" t="str">
        <f t="shared" si="5"/>
        <v>**field missing**_history</v>
      </c>
      <c r="AC97" s="308" t="str">
        <f t="array" ref="AC97">iferror(index('StoT Mapping (Depreciated)'!$D$2:$L$976,match(E97,'StoT Mapping (Depreciated)'!$D$2:$D$976,0),9),"**FIELD MISSING**")</f>
        <v>**FIELD MISSING**</v>
      </c>
      <c r="AD97" s="53" t="str">
        <f t="shared" si="6"/>
        <v>**field missing**.**FIELD MISSING**</v>
      </c>
      <c r="AE97" s="299">
        <f>countif(NEW_REDB_table.field,AD97)</f>
        <v>0</v>
      </c>
      <c r="AF97" s="299" t="str">
        <f t="shared" si="7"/>
        <v>Check...</v>
      </c>
      <c r="AG97" s="308"/>
      <c r="AH97" s="317" t="b">
        <v>0</v>
      </c>
      <c r="AI97" s="317" t="b">
        <v>0</v>
      </c>
      <c r="AJ97" s="308" t="str">
        <f t="array" ref="AJ97">iferror(index('Type Mapping'!$A$2:$D$21,match(J97,'Type Mapping'!$B$2:$B$21,0),4),"type mismatch")</f>
        <v>FLOAT</v>
      </c>
      <c r="AK97" s="53" t="s">
        <v>736</v>
      </c>
      <c r="AL97" s="53"/>
      <c r="AM97" s="53"/>
      <c r="AN97" s="300" t="b">
        <v>0</v>
      </c>
      <c r="AO97" s="300" t="b">
        <v>0</v>
      </c>
      <c r="AP97" s="300" t="b">
        <v>0</v>
      </c>
      <c r="AQ97" s="300" t="b">
        <v>0</v>
      </c>
      <c r="AR97" s="300"/>
      <c r="AS97" s="300"/>
      <c r="AT97" s="301" t="s">
        <v>1001</v>
      </c>
      <c r="AU97" s="302"/>
      <c r="AV97" s="303" t="b">
        <v>1</v>
      </c>
      <c r="AW97" s="304" t="str">
        <f t="shared" si="9"/>
        <v>true</v>
      </c>
      <c r="AX97" s="305" t="str">
        <f t="shared" si="17"/>
        <v>&lt;column comment="" default="" key="true" label="AttrNum" length="255" nullable="true" originalDbColumnName="AttrNum" originalLength="-1" pattern="" precision="-1" talendType="id_String" type=""/&gt;</v>
      </c>
      <c r="AY97" s="306"/>
      <c r="AZ97" s="305" t="str">
        <f t="shared" si="10"/>
        <v>&lt;column comment="" default="" key="true" label="AttrNum" length="255" nullable="true" originalDbColumnName="AttrNum" originalLength="-1" pattern="" precision="-1" talendType="id_String" type=""/&gt;</v>
      </c>
      <c r="BA97" s="306"/>
      <c r="BB97" s="302"/>
      <c r="BC97" s="303" t="b">
        <f t="shared" si="11"/>
        <v>0</v>
      </c>
      <c r="BD97" s="304"/>
      <c r="BE97" s="304" t="str">
        <f t="shared" si="12"/>
        <v/>
      </c>
      <c r="BF97" s="307"/>
      <c r="BG97" s="305"/>
      <c r="BH97" s="305"/>
      <c r="BI97" s="305"/>
      <c r="BJ97" s="305" t="str">
        <f t="shared" si="18"/>
        <v/>
      </c>
      <c r="BK97" s="306"/>
      <c r="BL97" s="305" t="str">
        <f t="shared" si="14"/>
        <v/>
      </c>
      <c r="BM97" s="306"/>
      <c r="BN97" s="302"/>
      <c r="BO97" s="302"/>
      <c r="BP97" s="302"/>
      <c r="BQ97" s="302"/>
      <c r="BR97" s="302"/>
      <c r="BS97" s="302"/>
      <c r="BT97" s="302"/>
      <c r="BU97" s="302"/>
      <c r="BV97" s="302"/>
      <c r="BW97" s="302"/>
      <c r="BX97" s="302"/>
    </row>
    <row r="98">
      <c r="A98" s="292" t="s">
        <v>728</v>
      </c>
      <c r="B98" s="292">
        <v>97.0</v>
      </c>
      <c r="C98" s="292">
        <f t="shared" si="15"/>
        <v>1</v>
      </c>
      <c r="D98" s="293" t="str">
        <f t="shared" si="1"/>
        <v>Parcel Data</v>
      </c>
      <c r="E98" s="46" t="str">
        <f t="shared" si="2"/>
        <v>prcl.mdb.CdAttrTypeNum.PdaNum</v>
      </c>
      <c r="F98" s="46" t="s">
        <v>306</v>
      </c>
      <c r="G98" s="46" t="s">
        <v>104</v>
      </c>
      <c r="H98" s="294">
        <v>3.0</v>
      </c>
      <c r="I98" s="294" t="s">
        <v>1005</v>
      </c>
      <c r="J98" s="295" t="s">
        <v>749</v>
      </c>
      <c r="K98" s="296">
        <v>2.0</v>
      </c>
      <c r="L98" s="297" t="b">
        <v>0</v>
      </c>
      <c r="M98" s="294" t="s">
        <v>802</v>
      </c>
      <c r="N98" s="294"/>
      <c r="O98" s="296"/>
      <c r="P98" s="296"/>
      <c r="Q98" s="298" t="str">
        <f t="shared" si="3"/>
        <v>CdAttrTypeNum</v>
      </c>
      <c r="R98" s="298" t="str">
        <f t="shared" si="19"/>
        <v>PdaNum</v>
      </c>
      <c r="S98" s="298" t="str">
        <f t="array" ref="S98">iferror(index('Type Mapping'!$A$2:$D$21,match(J98,'Type Mapping'!$B$2:$B$21,0),3),"type mismatch")</f>
        <v>VARCHAR</v>
      </c>
      <c r="T98" s="298"/>
      <c r="U98" s="298"/>
      <c r="V98" s="298"/>
      <c r="W98" s="51" t="b">
        <v>0</v>
      </c>
      <c r="X98" s="51" t="s">
        <v>1000</v>
      </c>
      <c r="Y98" s="309"/>
      <c r="Z98" s="309"/>
      <c r="AA98" s="311" t="s">
        <v>977</v>
      </c>
      <c r="AB98" s="53" t="str">
        <f t="shared" si="5"/>
        <v>**field missing**_history</v>
      </c>
      <c r="AC98" s="308" t="str">
        <f t="array" ref="AC98">iferror(index('StoT Mapping (Depreciated)'!$D$2:$L$976,match(E98,'StoT Mapping (Depreciated)'!$D$2:$D$976,0),9),"**FIELD MISSING**")</f>
        <v>**FIELD MISSING**</v>
      </c>
      <c r="AD98" s="53" t="str">
        <f t="shared" si="6"/>
        <v>**field missing**.**FIELD MISSING**</v>
      </c>
      <c r="AE98" s="299">
        <f>countif(NEW_REDB_table.field,AD98)</f>
        <v>0</v>
      </c>
      <c r="AF98" s="299" t="str">
        <f t="shared" si="7"/>
        <v>Check...</v>
      </c>
      <c r="AG98" s="308"/>
      <c r="AH98" s="317" t="b">
        <v>0</v>
      </c>
      <c r="AI98" s="317" t="b">
        <v>0</v>
      </c>
      <c r="AJ98" s="308" t="str">
        <f t="array" ref="AJ98">iferror(index('Type Mapping'!$A$2:$D$21,match(J98,'Type Mapping'!$B$2:$B$21,0),4),"type mismatch")</f>
        <v>INT</v>
      </c>
      <c r="AK98" s="53" t="s">
        <v>736</v>
      </c>
      <c r="AL98" s="53"/>
      <c r="AM98" s="53"/>
      <c r="AN98" s="300" t="b">
        <v>0</v>
      </c>
      <c r="AO98" s="300" t="b">
        <v>0</v>
      </c>
      <c r="AP98" s="300" t="b">
        <v>0</v>
      </c>
      <c r="AQ98" s="300" t="b">
        <v>0</v>
      </c>
      <c r="AR98" s="300"/>
      <c r="AS98" s="300"/>
      <c r="AT98" s="301" t="s">
        <v>1001</v>
      </c>
      <c r="AU98" s="302"/>
      <c r="AV98" s="303" t="b">
        <v>1</v>
      </c>
      <c r="AW98" s="304" t="str">
        <f t="shared" si="9"/>
        <v>false</v>
      </c>
      <c r="AX98" s="305" t="str">
        <f t="shared" si="17"/>
        <v>&lt;column comment="" default="" key="false" label="PdaNum" length="255" nullable="true" originalDbColumnName="PdaNum" originalLength="-1" pattern="" precision="-1" talendType="id_String" type=""/&gt;</v>
      </c>
      <c r="AY98" s="306"/>
      <c r="AZ98" s="305" t="str">
        <f t="shared" si="10"/>
        <v>&lt;column comment="" default="" key="false" label="PdaNum" length="255" nullable="true" originalDbColumnName="PdaNum" originalLength="-1" pattern="" precision="-1" talendType="id_String" type=""/&gt;</v>
      </c>
      <c r="BA98" s="306"/>
      <c r="BB98" s="302"/>
      <c r="BC98" s="303" t="b">
        <f t="shared" si="11"/>
        <v>0</v>
      </c>
      <c r="BD98" s="304"/>
      <c r="BE98" s="304" t="str">
        <f t="shared" si="12"/>
        <v/>
      </c>
      <c r="BF98" s="307"/>
      <c r="BG98" s="305"/>
      <c r="BH98" s="305"/>
      <c r="BI98" s="305"/>
      <c r="BJ98" s="305" t="str">
        <f t="shared" si="18"/>
        <v/>
      </c>
      <c r="BK98" s="306"/>
      <c r="BL98" s="305" t="str">
        <f t="shared" si="14"/>
        <v/>
      </c>
      <c r="BM98" s="306"/>
      <c r="BN98" s="302"/>
      <c r="BO98" s="302"/>
      <c r="BP98" s="302"/>
      <c r="BQ98" s="302"/>
      <c r="BR98" s="302"/>
      <c r="BS98" s="302"/>
      <c r="BT98" s="302"/>
      <c r="BU98" s="302"/>
      <c r="BV98" s="302"/>
      <c r="BW98" s="302"/>
      <c r="BX98" s="302"/>
    </row>
    <row r="99">
      <c r="A99" s="292" t="s">
        <v>728</v>
      </c>
      <c r="B99" s="292">
        <v>98.0</v>
      </c>
      <c r="C99" s="292">
        <f t="shared" si="15"/>
        <v>1</v>
      </c>
      <c r="D99" s="293" t="str">
        <f t="shared" si="1"/>
        <v>Parcel Data</v>
      </c>
      <c r="E99" s="46" t="str">
        <f t="shared" si="2"/>
        <v>prcl.mdb.CdAttrTypeNum.PdaAlpha</v>
      </c>
      <c r="F99" s="46" t="s">
        <v>306</v>
      </c>
      <c r="G99" s="46" t="s">
        <v>104</v>
      </c>
      <c r="H99" s="294">
        <v>4.0</v>
      </c>
      <c r="I99" s="294" t="s">
        <v>1006</v>
      </c>
      <c r="J99" s="295" t="s">
        <v>743</v>
      </c>
      <c r="K99" s="296">
        <v>5.0</v>
      </c>
      <c r="L99" s="297" t="b">
        <v>0</v>
      </c>
      <c r="M99" s="294" t="s">
        <v>802</v>
      </c>
      <c r="N99" s="294"/>
      <c r="O99" s="296"/>
      <c r="P99" s="296"/>
      <c r="Q99" s="298" t="str">
        <f t="shared" si="3"/>
        <v>CdAttrTypeNum</v>
      </c>
      <c r="R99" s="298" t="str">
        <f t="shared" si="19"/>
        <v>PdaAlpha</v>
      </c>
      <c r="S99" s="298" t="str">
        <f t="array" ref="S99">iferror(index('Type Mapping'!$A$2:$D$21,match(J99,'Type Mapping'!$B$2:$B$21,0),3),"type mismatch")</f>
        <v>VARCHAR</v>
      </c>
      <c r="T99" s="298"/>
      <c r="U99" s="298"/>
      <c r="V99" s="298"/>
      <c r="W99" s="51" t="b">
        <v>0</v>
      </c>
      <c r="X99" s="51" t="s">
        <v>1000</v>
      </c>
      <c r="Y99" s="309"/>
      <c r="Z99" s="309"/>
      <c r="AA99" s="311" t="s">
        <v>977</v>
      </c>
      <c r="AB99" s="53" t="str">
        <f t="shared" si="5"/>
        <v>**field missing**_history</v>
      </c>
      <c r="AC99" s="308" t="str">
        <f t="array" ref="AC99">iferror(index('StoT Mapping (Depreciated)'!$D$2:$L$976,match(E99,'StoT Mapping (Depreciated)'!$D$2:$D$976,0),9),"**FIELD MISSING**")</f>
        <v>**FIELD MISSING**</v>
      </c>
      <c r="AD99" s="53" t="str">
        <f t="shared" si="6"/>
        <v>**field missing**.**FIELD MISSING**</v>
      </c>
      <c r="AE99" s="299">
        <f>countif(NEW_REDB_table.field,AD99)</f>
        <v>0</v>
      </c>
      <c r="AF99" s="299" t="str">
        <f t="shared" si="7"/>
        <v>Check...</v>
      </c>
      <c r="AG99" s="308"/>
      <c r="AH99" s="317" t="b">
        <v>0</v>
      </c>
      <c r="AI99" s="317" t="b">
        <v>0</v>
      </c>
      <c r="AJ99" s="308" t="str">
        <f t="array" ref="AJ99">iferror(index('Type Mapping'!$A$2:$D$21,match(J99,'Type Mapping'!$B$2:$B$21,0),4),"type mismatch")</f>
        <v>VARCHAR</v>
      </c>
      <c r="AK99" s="53" t="s">
        <v>736</v>
      </c>
      <c r="AL99" s="53"/>
      <c r="AM99" s="53"/>
      <c r="AN99" s="300" t="b">
        <v>0</v>
      </c>
      <c r="AO99" s="300" t="b">
        <v>0</v>
      </c>
      <c r="AP99" s="300" t="b">
        <v>0</v>
      </c>
      <c r="AQ99" s="300" t="b">
        <v>0</v>
      </c>
      <c r="AR99" s="300"/>
      <c r="AS99" s="300"/>
      <c r="AT99" s="301" t="s">
        <v>1001</v>
      </c>
      <c r="AU99" s="302"/>
      <c r="AV99" s="303" t="b">
        <v>1</v>
      </c>
      <c r="AW99" s="304" t="str">
        <f t="shared" si="9"/>
        <v>false</v>
      </c>
      <c r="AX99" s="305" t="str">
        <f t="shared" si="17"/>
        <v>&lt;column comment="" default="" key="false" label="PdaAlpha" length="255" nullable="true" originalDbColumnName="PdaAlpha" originalLength="-1" pattern="" precision="-1" talendType="id_String" type=""/&gt;</v>
      </c>
      <c r="AY99" s="306"/>
      <c r="AZ99" s="305" t="str">
        <f t="shared" si="10"/>
        <v>&lt;column comment="" default="" key="false" label="PdaAlpha" length="255" nullable="true" originalDbColumnName="PdaAlpha" originalLength="-1" pattern="" precision="-1" talendType="id_String" type=""/&gt;</v>
      </c>
      <c r="BA99" s="306"/>
      <c r="BB99" s="302"/>
      <c r="BC99" s="303" t="b">
        <f t="shared" si="11"/>
        <v>0</v>
      </c>
      <c r="BD99" s="304"/>
      <c r="BE99" s="304" t="str">
        <f t="shared" si="12"/>
        <v/>
      </c>
      <c r="BF99" s="307"/>
      <c r="BG99" s="305"/>
      <c r="BH99" s="305"/>
      <c r="BI99" s="305"/>
      <c r="BJ99" s="305" t="str">
        <f t="shared" si="18"/>
        <v/>
      </c>
      <c r="BK99" s="306"/>
      <c r="BL99" s="305" t="str">
        <f t="shared" si="14"/>
        <v/>
      </c>
      <c r="BM99" s="306"/>
      <c r="BN99" s="302"/>
      <c r="BO99" s="302"/>
      <c r="BP99" s="302"/>
      <c r="BQ99" s="302"/>
      <c r="BR99" s="302"/>
      <c r="BS99" s="302"/>
      <c r="BT99" s="302"/>
      <c r="BU99" s="302"/>
      <c r="BV99" s="302"/>
      <c r="BW99" s="302"/>
      <c r="BX99" s="302"/>
    </row>
    <row r="100">
      <c r="A100" s="292" t="s">
        <v>728</v>
      </c>
      <c r="B100" s="292">
        <v>99.0</v>
      </c>
      <c r="C100" s="292">
        <f t="shared" si="15"/>
        <v>1</v>
      </c>
      <c r="D100" s="293" t="str">
        <f t="shared" si="1"/>
        <v>Parcel Data</v>
      </c>
      <c r="E100" s="46" t="str">
        <f t="shared" si="2"/>
        <v>prcl.mdb.CdAttrTypeNum.Name</v>
      </c>
      <c r="F100" s="46" t="s">
        <v>306</v>
      </c>
      <c r="G100" s="46" t="s">
        <v>104</v>
      </c>
      <c r="H100" s="294">
        <v>5.0</v>
      </c>
      <c r="I100" s="294" t="s">
        <v>681</v>
      </c>
      <c r="J100" s="295" t="s">
        <v>743</v>
      </c>
      <c r="K100" s="296">
        <v>100.0</v>
      </c>
      <c r="L100" s="297" t="b">
        <v>0</v>
      </c>
      <c r="M100" s="294" t="s">
        <v>802</v>
      </c>
      <c r="N100" s="294"/>
      <c r="O100" s="296"/>
      <c r="P100" s="296"/>
      <c r="Q100" s="298" t="str">
        <f t="shared" si="3"/>
        <v>CdAttrTypeNum</v>
      </c>
      <c r="R100" s="298" t="str">
        <f t="shared" si="19"/>
        <v>Name</v>
      </c>
      <c r="S100" s="298" t="str">
        <f t="array" ref="S100">iferror(index('Type Mapping'!$A$2:$D$21,match(J100,'Type Mapping'!$B$2:$B$21,0),3),"type mismatch")</f>
        <v>VARCHAR</v>
      </c>
      <c r="T100" s="298"/>
      <c r="U100" s="298"/>
      <c r="V100" s="298"/>
      <c r="W100" s="51" t="b">
        <v>0</v>
      </c>
      <c r="X100" s="51" t="s">
        <v>1000</v>
      </c>
      <c r="Y100" s="309"/>
      <c r="Z100" s="309"/>
      <c r="AA100" s="311" t="s">
        <v>977</v>
      </c>
      <c r="AB100" s="53" t="str">
        <f t="shared" si="5"/>
        <v>**field missing**_history</v>
      </c>
      <c r="AC100" s="308" t="str">
        <f t="array" ref="AC100">iferror(index('StoT Mapping (Depreciated)'!$D$2:$L$976,match(E100,'StoT Mapping (Depreciated)'!$D$2:$D$976,0),9),"**FIELD MISSING**")</f>
        <v>**FIELD MISSING**</v>
      </c>
      <c r="AD100" s="53" t="str">
        <f t="shared" si="6"/>
        <v>**field missing**.**FIELD MISSING**</v>
      </c>
      <c r="AE100" s="299">
        <f>countif(NEW_REDB_table.field,AD100)</f>
        <v>0</v>
      </c>
      <c r="AF100" s="299" t="str">
        <f t="shared" si="7"/>
        <v>Check...</v>
      </c>
      <c r="AG100" s="308"/>
      <c r="AH100" s="317" t="b">
        <v>0</v>
      </c>
      <c r="AI100" s="317" t="b">
        <v>0</v>
      </c>
      <c r="AJ100" s="308" t="str">
        <f t="array" ref="AJ100">iferror(index('Type Mapping'!$A$2:$D$21,match(J100,'Type Mapping'!$B$2:$B$21,0),4),"type mismatch")</f>
        <v>VARCHAR</v>
      </c>
      <c r="AK100" s="53" t="s">
        <v>736</v>
      </c>
      <c r="AL100" s="53"/>
      <c r="AM100" s="53"/>
      <c r="AN100" s="300" t="b">
        <v>0</v>
      </c>
      <c r="AO100" s="300" t="b">
        <v>0</v>
      </c>
      <c r="AP100" s="300" t="b">
        <v>0</v>
      </c>
      <c r="AQ100" s="300" t="b">
        <v>0</v>
      </c>
      <c r="AR100" s="300"/>
      <c r="AS100" s="300"/>
      <c r="AT100" s="301" t="s">
        <v>1001</v>
      </c>
      <c r="AU100" s="302"/>
      <c r="AV100" s="303" t="b">
        <v>1</v>
      </c>
      <c r="AW100" s="304" t="str">
        <f t="shared" si="9"/>
        <v>false</v>
      </c>
      <c r="AX100" s="305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00" s="306"/>
      <c r="AZ100" s="305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00" s="306"/>
      <c r="BB100" s="302"/>
      <c r="BC100" s="303" t="b">
        <f t="shared" si="11"/>
        <v>0</v>
      </c>
      <c r="BD100" s="304"/>
      <c r="BE100" s="304" t="str">
        <f t="shared" si="12"/>
        <v/>
      </c>
      <c r="BF100" s="307"/>
      <c r="BG100" s="305"/>
      <c r="BH100" s="305"/>
      <c r="BI100" s="305"/>
      <c r="BJ100" s="305" t="str">
        <f t="shared" si="18"/>
        <v/>
      </c>
      <c r="BK100" s="306"/>
      <c r="BL100" s="305" t="str">
        <f t="shared" si="14"/>
        <v/>
      </c>
      <c r="BM100" s="306"/>
      <c r="BN100" s="302"/>
      <c r="BO100" s="302"/>
      <c r="BP100" s="302"/>
      <c r="BQ100" s="302"/>
      <c r="BR100" s="302"/>
      <c r="BS100" s="302"/>
      <c r="BT100" s="302"/>
      <c r="BU100" s="302"/>
      <c r="BV100" s="302"/>
      <c r="BW100" s="302"/>
      <c r="BX100" s="302"/>
    </row>
    <row r="101">
      <c r="A101" s="292" t="s">
        <v>728</v>
      </c>
      <c r="B101" s="292">
        <v>100.0</v>
      </c>
      <c r="C101" s="292">
        <f t="shared" si="15"/>
        <v>1</v>
      </c>
      <c r="D101" s="293" t="str">
        <f t="shared" si="1"/>
        <v>Parcel Data</v>
      </c>
      <c r="E101" s="46" t="str">
        <f t="shared" si="2"/>
        <v>prcl.mdb.CdAttrTypeNum.IgnoreCode</v>
      </c>
      <c r="F101" s="46" t="s">
        <v>306</v>
      </c>
      <c r="G101" s="46" t="s">
        <v>104</v>
      </c>
      <c r="H101" s="294">
        <v>6.0</v>
      </c>
      <c r="I101" s="294" t="s">
        <v>1009</v>
      </c>
      <c r="J101" s="295" t="s">
        <v>743</v>
      </c>
      <c r="K101" s="296">
        <v>1.0</v>
      </c>
      <c r="L101" s="297" t="b">
        <v>0</v>
      </c>
      <c r="M101" s="294" t="s">
        <v>802</v>
      </c>
      <c r="N101" s="294"/>
      <c r="O101" s="296"/>
      <c r="P101" s="296"/>
      <c r="Q101" s="298" t="str">
        <f t="shared" si="3"/>
        <v>CdAttrTypeNum</v>
      </c>
      <c r="R101" s="298" t="str">
        <f t="shared" si="19"/>
        <v>IgnoreCode</v>
      </c>
      <c r="S101" s="298" t="str">
        <f t="array" ref="S101">iferror(index('Type Mapping'!$A$2:$D$21,match(J101,'Type Mapping'!$B$2:$B$21,0),3),"type mismatch")</f>
        <v>VARCHAR</v>
      </c>
      <c r="T101" s="298"/>
      <c r="U101" s="298"/>
      <c r="V101" s="298"/>
      <c r="W101" s="51" t="b">
        <v>0</v>
      </c>
      <c r="X101" s="51" t="s">
        <v>1000</v>
      </c>
      <c r="Y101" s="309"/>
      <c r="Z101" s="309"/>
      <c r="AA101" s="311" t="s">
        <v>977</v>
      </c>
      <c r="AB101" s="53" t="str">
        <f t="shared" si="5"/>
        <v>**field missing**_history</v>
      </c>
      <c r="AC101" s="308" t="str">
        <f t="array" ref="AC101">iferror(index('StoT Mapping (Depreciated)'!$D$2:$L$976,match(E101,'StoT Mapping (Depreciated)'!$D$2:$D$976,0),9),"**FIELD MISSING**")</f>
        <v>**FIELD MISSING**</v>
      </c>
      <c r="AD101" s="53" t="str">
        <f t="shared" si="6"/>
        <v>**field missing**.**FIELD MISSING**</v>
      </c>
      <c r="AE101" s="299">
        <f>countif(NEW_REDB_table.field,AD101)</f>
        <v>0</v>
      </c>
      <c r="AF101" s="299" t="str">
        <f t="shared" si="7"/>
        <v>Check...</v>
      </c>
      <c r="AG101" s="308"/>
      <c r="AH101" s="317" t="b">
        <v>0</v>
      </c>
      <c r="AI101" s="317" t="b">
        <v>0</v>
      </c>
      <c r="AJ101" s="308" t="str">
        <f t="array" ref="AJ101">iferror(index('Type Mapping'!$A$2:$D$21,match(J101,'Type Mapping'!$B$2:$B$21,0),4),"type mismatch")</f>
        <v>VARCHAR</v>
      </c>
      <c r="AK101" s="53" t="s">
        <v>736</v>
      </c>
      <c r="AL101" s="53"/>
      <c r="AM101" s="53"/>
      <c r="AN101" s="300" t="b">
        <v>0</v>
      </c>
      <c r="AO101" s="300" t="b">
        <v>0</v>
      </c>
      <c r="AP101" s="300" t="b">
        <v>0</v>
      </c>
      <c r="AQ101" s="300" t="b">
        <v>0</v>
      </c>
      <c r="AR101" s="300"/>
      <c r="AS101" s="300"/>
      <c r="AT101" s="301" t="s">
        <v>1010</v>
      </c>
      <c r="AU101" s="302"/>
      <c r="AV101" s="303" t="b">
        <v>1</v>
      </c>
      <c r="AW101" s="304" t="str">
        <f t="shared" si="9"/>
        <v>false</v>
      </c>
      <c r="AX101" s="305" t="str">
        <f t="shared" si="17"/>
        <v>&lt;column comment="" default="" key="false" label="IgnoreCode" length="255" nullable="true" originalDbColumnName="IgnoreCode" originalLength="-1" pattern="" precision="-1" talendType="id_String" type=""/&gt;</v>
      </c>
      <c r="AY101" s="306"/>
      <c r="AZ101" s="305" t="str">
        <f t="shared" si="10"/>
        <v>&lt;column comment="" default="" key="false" label="IgnoreCode" length="255" nullable="true" originalDbColumnName="IgnoreCode" originalLength="-1" pattern="" precision="-1" talendType="id_String" type=""/&gt;</v>
      </c>
      <c r="BA101" s="306"/>
      <c r="BB101" s="302"/>
      <c r="BC101" s="303" t="b">
        <f t="shared" si="11"/>
        <v>0</v>
      </c>
      <c r="BD101" s="304"/>
      <c r="BE101" s="304" t="str">
        <f t="shared" si="12"/>
        <v/>
      </c>
      <c r="BF101" s="307"/>
      <c r="BG101" s="305"/>
      <c r="BH101" s="305"/>
      <c r="BI101" s="305"/>
      <c r="BJ101" s="305" t="str">
        <f t="shared" si="18"/>
        <v/>
      </c>
      <c r="BK101" s="306"/>
      <c r="BL101" s="305" t="str">
        <f t="shared" si="14"/>
        <v/>
      </c>
      <c r="BM101" s="306"/>
      <c r="BN101" s="302"/>
      <c r="BO101" s="302"/>
      <c r="BP101" s="302"/>
      <c r="BQ101" s="302"/>
      <c r="BR101" s="302"/>
      <c r="BS101" s="302"/>
      <c r="BT101" s="302"/>
      <c r="BU101" s="302"/>
      <c r="BV101" s="302"/>
      <c r="BW101" s="302"/>
      <c r="BX101" s="302"/>
    </row>
    <row r="102">
      <c r="A102" s="292" t="s">
        <v>728</v>
      </c>
      <c r="B102" s="292">
        <v>101.0</v>
      </c>
      <c r="C102" s="292">
        <f t="shared" si="15"/>
        <v>1</v>
      </c>
      <c r="D102" s="293" t="str">
        <f t="shared" si="1"/>
        <v>Parcel Data</v>
      </c>
      <c r="E102" s="46" t="str">
        <f t="shared" si="2"/>
        <v>prcl.mdb.CdAttrTypeNum.ExpireDate</v>
      </c>
      <c r="F102" s="46" t="s">
        <v>306</v>
      </c>
      <c r="G102" s="46" t="s">
        <v>104</v>
      </c>
      <c r="H102" s="294">
        <v>7.0</v>
      </c>
      <c r="I102" s="294" t="s">
        <v>1011</v>
      </c>
      <c r="J102" s="295" t="s">
        <v>788</v>
      </c>
      <c r="K102" s="296">
        <v>8.0</v>
      </c>
      <c r="L102" s="297" t="b">
        <v>0</v>
      </c>
      <c r="M102" s="294" t="s">
        <v>802</v>
      </c>
      <c r="N102" s="294"/>
      <c r="O102" s="296"/>
      <c r="P102" s="296"/>
      <c r="Q102" s="298" t="str">
        <f t="shared" si="3"/>
        <v>CdAttrTypeNum</v>
      </c>
      <c r="R102" s="298" t="str">
        <f t="shared" si="19"/>
        <v>ExpireDate</v>
      </c>
      <c r="S102" s="298" t="str">
        <f t="array" ref="S102">iferror(index('Type Mapping'!$A$2:$D$21,match(J102,'Type Mapping'!$B$2:$B$21,0),3),"type mismatch")</f>
        <v>VARCHAR</v>
      </c>
      <c r="T102" s="298"/>
      <c r="U102" s="298"/>
      <c r="V102" s="298"/>
      <c r="W102" s="51" t="b">
        <v>0</v>
      </c>
      <c r="X102" s="51" t="s">
        <v>1000</v>
      </c>
      <c r="Y102" s="309"/>
      <c r="Z102" s="309"/>
      <c r="AA102" s="311" t="s">
        <v>977</v>
      </c>
      <c r="AB102" s="53" t="str">
        <f t="shared" si="5"/>
        <v>**field missing**_history</v>
      </c>
      <c r="AC102" s="308" t="str">
        <f t="array" ref="AC102">iferror(index('StoT Mapping (Depreciated)'!$D$2:$L$976,match(E102,'StoT Mapping (Depreciated)'!$D$2:$D$976,0),9),"**FIELD MISSING**")</f>
        <v>**FIELD MISSING**</v>
      </c>
      <c r="AD102" s="53" t="str">
        <f t="shared" si="6"/>
        <v>**field missing**.**FIELD MISSING**</v>
      </c>
      <c r="AE102" s="299">
        <f>countif(NEW_REDB_table.field,AD102)</f>
        <v>0</v>
      </c>
      <c r="AF102" s="299" t="str">
        <f t="shared" si="7"/>
        <v>Check...</v>
      </c>
      <c r="AG102" s="308"/>
      <c r="AH102" s="317" t="b">
        <v>0</v>
      </c>
      <c r="AI102" s="317" t="b">
        <v>0</v>
      </c>
      <c r="AJ102" s="308" t="str">
        <f t="array" ref="AJ102">iferror(index('Type Mapping'!$A$2:$D$21,match(J102,'Type Mapping'!$B$2:$B$21,0),4),"type mismatch")</f>
        <v>DATE</v>
      </c>
      <c r="AK102" s="53" t="s">
        <v>736</v>
      </c>
      <c r="AL102" s="53"/>
      <c r="AM102" s="53"/>
      <c r="AN102" s="300" t="b">
        <v>0</v>
      </c>
      <c r="AO102" s="300" t="b">
        <v>0</v>
      </c>
      <c r="AP102" s="300" t="b">
        <v>0</v>
      </c>
      <c r="AQ102" s="300" t="b">
        <v>0</v>
      </c>
      <c r="AR102" s="300"/>
      <c r="AS102" s="300"/>
      <c r="AT102" s="301" t="s">
        <v>1010</v>
      </c>
      <c r="AU102" s="302"/>
      <c r="AV102" s="303" t="b">
        <v>1</v>
      </c>
      <c r="AW102" s="304" t="str">
        <f t="shared" si="9"/>
        <v>false</v>
      </c>
      <c r="AX102" s="305" t="str">
        <f t="shared" si="17"/>
        <v>&lt;column comment="" default="" key="false" label="ExpireDate" length="255" nullable="true" originalDbColumnName="ExpireDate" originalLength="-1" pattern="" precision="-1" talendType="id_String" type=""/&gt;</v>
      </c>
      <c r="AY102" s="306"/>
      <c r="AZ102" s="305" t="str">
        <f t="shared" si="10"/>
        <v>&lt;column comment="" default="" key="false" label="ExpireDate" length="255" nullable="true" originalDbColumnName="ExpireDate" originalLength="-1" pattern="" precision="-1" talendType="id_String" type=""/&gt;</v>
      </c>
      <c r="BA102" s="306"/>
      <c r="BB102" s="302"/>
      <c r="BC102" s="303" t="b">
        <f t="shared" si="11"/>
        <v>0</v>
      </c>
      <c r="BD102" s="304"/>
      <c r="BE102" s="304" t="str">
        <f t="shared" si="12"/>
        <v/>
      </c>
      <c r="BF102" s="307"/>
      <c r="BG102" s="305"/>
      <c r="BH102" s="305"/>
      <c r="BI102" s="305"/>
      <c r="BJ102" s="305" t="str">
        <f t="shared" si="18"/>
        <v/>
      </c>
      <c r="BK102" s="306"/>
      <c r="BL102" s="305" t="str">
        <f t="shared" si="14"/>
        <v/>
      </c>
      <c r="BM102" s="306"/>
      <c r="BN102" s="302"/>
      <c r="BO102" s="302"/>
      <c r="BP102" s="302"/>
      <c r="BQ102" s="302"/>
      <c r="BR102" s="302"/>
      <c r="BS102" s="302"/>
      <c r="BT102" s="302"/>
      <c r="BU102" s="302"/>
      <c r="BV102" s="302"/>
      <c r="BW102" s="302"/>
      <c r="BX102" s="302"/>
    </row>
    <row r="103">
      <c r="A103" s="292" t="s">
        <v>728</v>
      </c>
      <c r="B103" s="292">
        <v>102.0</v>
      </c>
      <c r="C103" s="292">
        <f t="shared" si="15"/>
        <v>1</v>
      </c>
      <c r="D103" s="293" t="str">
        <f t="shared" si="1"/>
        <v>Parcel Data</v>
      </c>
      <c r="E103" s="46" t="str">
        <f t="shared" si="2"/>
        <v>prcl.mdb.CdAttrTypeNum.BoardBillStatus</v>
      </c>
      <c r="F103" s="46" t="s">
        <v>306</v>
      </c>
      <c r="G103" s="46" t="s">
        <v>104</v>
      </c>
      <c r="H103" s="294">
        <v>8.0</v>
      </c>
      <c r="I103" s="294" t="s">
        <v>1014</v>
      </c>
      <c r="J103" s="295" t="s">
        <v>743</v>
      </c>
      <c r="K103" s="296">
        <v>1.0</v>
      </c>
      <c r="L103" s="297" t="b">
        <v>0</v>
      </c>
      <c r="M103" s="294" t="s">
        <v>802</v>
      </c>
      <c r="N103" s="294"/>
      <c r="O103" s="296"/>
      <c r="P103" s="296"/>
      <c r="Q103" s="298" t="str">
        <f t="shared" si="3"/>
        <v>CdAttrTypeNum</v>
      </c>
      <c r="R103" s="298" t="str">
        <f t="shared" si="19"/>
        <v>BoardBillStatus</v>
      </c>
      <c r="S103" s="298" t="str">
        <f t="array" ref="S103">iferror(index('Type Mapping'!$A$2:$D$21,match(J103,'Type Mapping'!$B$2:$B$21,0),3),"type mismatch")</f>
        <v>VARCHAR</v>
      </c>
      <c r="T103" s="298"/>
      <c r="U103" s="298"/>
      <c r="V103" s="298"/>
      <c r="W103" s="51" t="b">
        <v>0</v>
      </c>
      <c r="X103" s="51" t="s">
        <v>1000</v>
      </c>
      <c r="Y103" s="309"/>
      <c r="Z103" s="309"/>
      <c r="AA103" s="311" t="s">
        <v>977</v>
      </c>
      <c r="AB103" s="53" t="str">
        <f t="shared" si="5"/>
        <v>**field missing**_history</v>
      </c>
      <c r="AC103" s="308" t="str">
        <f t="array" ref="AC103">iferror(index('StoT Mapping (Depreciated)'!$D$2:$L$976,match(E103,'StoT Mapping (Depreciated)'!$D$2:$D$976,0),9),"**FIELD MISSING**")</f>
        <v>**FIELD MISSING**</v>
      </c>
      <c r="AD103" s="53" t="str">
        <f t="shared" si="6"/>
        <v>**field missing**.**FIELD MISSING**</v>
      </c>
      <c r="AE103" s="299">
        <f>countif(NEW_REDB_table.field,AD103)</f>
        <v>0</v>
      </c>
      <c r="AF103" s="299" t="str">
        <f t="shared" si="7"/>
        <v>Check...</v>
      </c>
      <c r="AG103" s="308"/>
      <c r="AH103" s="317" t="b">
        <v>0</v>
      </c>
      <c r="AI103" s="317" t="b">
        <v>0</v>
      </c>
      <c r="AJ103" s="308" t="str">
        <f t="array" ref="AJ103">iferror(index('Type Mapping'!$A$2:$D$21,match(J103,'Type Mapping'!$B$2:$B$21,0),4),"type mismatch")</f>
        <v>VARCHAR</v>
      </c>
      <c r="AK103" s="53" t="s">
        <v>736</v>
      </c>
      <c r="AL103" s="53"/>
      <c r="AM103" s="53"/>
      <c r="AN103" s="300" t="b">
        <v>0</v>
      </c>
      <c r="AO103" s="300" t="b">
        <v>0</v>
      </c>
      <c r="AP103" s="300" t="b">
        <v>0</v>
      </c>
      <c r="AQ103" s="300" t="b">
        <v>0</v>
      </c>
      <c r="AR103" s="300"/>
      <c r="AS103" s="300"/>
      <c r="AT103" s="301" t="s">
        <v>1010</v>
      </c>
      <c r="AU103" s="302"/>
      <c r="AV103" s="303" t="b">
        <v>1</v>
      </c>
      <c r="AW103" s="304" t="str">
        <f t="shared" si="9"/>
        <v>false</v>
      </c>
      <c r="AX103" s="305" t="str">
        <f t="shared" si="17"/>
        <v>&lt;column comment="" default="" key="false" label="BoardBillStatus" length="255" nullable="true" originalDbColumnName="BoardBillStatus" originalLength="-1" pattern="" precision="-1" talendType="id_String" type=""/&gt;</v>
      </c>
      <c r="AY103" s="306"/>
      <c r="AZ103" s="305" t="str">
        <f t="shared" si="10"/>
        <v>&lt;column comment="" default="" key="false" label="BoardBillStatus" length="255" nullable="true" originalDbColumnName="BoardBillStatus" originalLength="-1" pattern="" precision="-1" talendType="id_String" type=""/&gt;</v>
      </c>
      <c r="BA103" s="306"/>
      <c r="BB103" s="302"/>
      <c r="BC103" s="303" t="b">
        <f t="shared" si="11"/>
        <v>0</v>
      </c>
      <c r="BD103" s="304"/>
      <c r="BE103" s="304" t="str">
        <f t="shared" si="12"/>
        <v/>
      </c>
      <c r="BF103" s="307"/>
      <c r="BG103" s="305"/>
      <c r="BH103" s="305"/>
      <c r="BI103" s="305"/>
      <c r="BJ103" s="305" t="str">
        <f t="shared" si="18"/>
        <v/>
      </c>
      <c r="BK103" s="306"/>
      <c r="BL103" s="305" t="str">
        <f t="shared" si="14"/>
        <v/>
      </c>
      <c r="BM103" s="306"/>
      <c r="BN103" s="302"/>
      <c r="BO103" s="302"/>
      <c r="BP103" s="302"/>
      <c r="BQ103" s="302"/>
      <c r="BR103" s="302"/>
      <c r="BS103" s="302"/>
      <c r="BT103" s="302"/>
      <c r="BU103" s="302"/>
      <c r="BV103" s="302"/>
      <c r="BW103" s="302"/>
      <c r="BX103" s="302"/>
    </row>
    <row r="104">
      <c r="A104" s="292" t="s">
        <v>728</v>
      </c>
      <c r="B104" s="292">
        <v>103.0</v>
      </c>
      <c r="C104" s="292">
        <f t="shared" si="15"/>
        <v>1</v>
      </c>
      <c r="D104" s="293" t="str">
        <f t="shared" si="1"/>
        <v>Parcel Data</v>
      </c>
      <c r="E104" s="46" t="str">
        <f t="shared" si="2"/>
        <v>prcl.mdb.CdAttrTypeNum.FirstBoardBillNum</v>
      </c>
      <c r="F104" s="46" t="s">
        <v>306</v>
      </c>
      <c r="G104" s="46" t="s">
        <v>104</v>
      </c>
      <c r="H104" s="294">
        <v>9.0</v>
      </c>
      <c r="I104" s="294" t="s">
        <v>1016</v>
      </c>
      <c r="J104" s="295" t="s">
        <v>729</v>
      </c>
      <c r="K104" s="296">
        <v>8.0</v>
      </c>
      <c r="L104" s="297" t="b">
        <v>0</v>
      </c>
      <c r="M104" s="294" t="s">
        <v>802</v>
      </c>
      <c r="N104" s="294"/>
      <c r="O104" s="296"/>
      <c r="P104" s="296"/>
      <c r="Q104" s="298" t="str">
        <f t="shared" si="3"/>
        <v>CdAttrTypeNum</v>
      </c>
      <c r="R104" s="298" t="str">
        <f t="shared" si="19"/>
        <v>FirstBoardBillNum</v>
      </c>
      <c r="S104" s="298" t="str">
        <f t="array" ref="S104">iferror(index('Type Mapping'!$A$2:$D$21,match(J104,'Type Mapping'!$B$2:$B$21,0),3),"type mismatch")</f>
        <v>VARCHAR</v>
      </c>
      <c r="T104" s="298"/>
      <c r="U104" s="298"/>
      <c r="V104" s="298"/>
      <c r="W104" s="51" t="b">
        <v>0</v>
      </c>
      <c r="X104" s="51" t="s">
        <v>1000</v>
      </c>
      <c r="Y104" s="309"/>
      <c r="Z104" s="309"/>
      <c r="AA104" s="311" t="s">
        <v>977</v>
      </c>
      <c r="AB104" s="53" t="str">
        <f t="shared" si="5"/>
        <v>**field missing**_history</v>
      </c>
      <c r="AC104" s="308" t="str">
        <f t="array" ref="AC104">iferror(index('StoT Mapping (Depreciated)'!$D$2:$L$976,match(E104,'StoT Mapping (Depreciated)'!$D$2:$D$976,0),9),"**FIELD MISSING**")</f>
        <v>**FIELD MISSING**</v>
      </c>
      <c r="AD104" s="53" t="str">
        <f t="shared" si="6"/>
        <v>**field missing**.**FIELD MISSING**</v>
      </c>
      <c r="AE104" s="299">
        <f>countif(NEW_REDB_table.field,AD104)</f>
        <v>0</v>
      </c>
      <c r="AF104" s="299" t="str">
        <f t="shared" si="7"/>
        <v>Check...</v>
      </c>
      <c r="AG104" s="308"/>
      <c r="AH104" s="317" t="b">
        <v>0</v>
      </c>
      <c r="AI104" s="317" t="b">
        <v>0</v>
      </c>
      <c r="AJ104" s="308" t="str">
        <f t="array" ref="AJ104">iferror(index('Type Mapping'!$A$2:$D$21,match(J104,'Type Mapping'!$B$2:$B$21,0),4),"type mismatch")</f>
        <v>FLOAT</v>
      </c>
      <c r="AK104" s="53" t="s">
        <v>736</v>
      </c>
      <c r="AL104" s="53"/>
      <c r="AM104" s="53"/>
      <c r="AN104" s="300" t="b">
        <v>0</v>
      </c>
      <c r="AO104" s="300" t="b">
        <v>0</v>
      </c>
      <c r="AP104" s="300" t="b">
        <v>0</v>
      </c>
      <c r="AQ104" s="300" t="b">
        <v>0</v>
      </c>
      <c r="AR104" s="300"/>
      <c r="AS104" s="300"/>
      <c r="AT104" s="301" t="s">
        <v>1010</v>
      </c>
      <c r="AU104" s="302"/>
      <c r="AV104" s="303" t="b">
        <v>1</v>
      </c>
      <c r="AW104" s="304" t="str">
        <f t="shared" si="9"/>
        <v>false</v>
      </c>
      <c r="AX104" s="305" t="str">
        <f t="shared" si="17"/>
        <v>&lt;column comment="" default="" key="false" label="FirstBoardBillNum" length="255" nullable="true" originalDbColumnName="FirstBoardBillNum" originalLength="-1" pattern="" precision="-1" talendType="id_String" type=""/&gt;</v>
      </c>
      <c r="AY104" s="306"/>
      <c r="AZ104" s="305" t="str">
        <f t="shared" si="10"/>
        <v>&lt;column comment="" default="" key="false" label="FirstBoardBillNum" length="255" nullable="true" originalDbColumnName="FirstBoardBillNum" originalLength="-1" pattern="" precision="-1" talendType="id_String" type=""/&gt;</v>
      </c>
      <c r="BA104" s="306"/>
      <c r="BB104" s="302"/>
      <c r="BC104" s="303" t="b">
        <f t="shared" si="11"/>
        <v>0</v>
      </c>
      <c r="BD104" s="304"/>
      <c r="BE104" s="304" t="str">
        <f t="shared" si="12"/>
        <v/>
      </c>
      <c r="BF104" s="307"/>
      <c r="BG104" s="305"/>
      <c r="BH104" s="305"/>
      <c r="BI104" s="305"/>
      <c r="BJ104" s="305" t="str">
        <f t="shared" si="18"/>
        <v/>
      </c>
      <c r="BK104" s="306"/>
      <c r="BL104" s="305" t="str">
        <f t="shared" si="14"/>
        <v/>
      </c>
      <c r="BM104" s="306"/>
      <c r="BN104" s="302"/>
      <c r="BO104" s="302"/>
      <c r="BP104" s="302"/>
      <c r="BQ104" s="302"/>
      <c r="BR104" s="302"/>
      <c r="BS104" s="302"/>
      <c r="BT104" s="302"/>
      <c r="BU104" s="302"/>
      <c r="BV104" s="302"/>
      <c r="BW104" s="302"/>
      <c r="BX104" s="302"/>
    </row>
    <row r="105">
      <c r="A105" s="292" t="s">
        <v>728</v>
      </c>
      <c r="B105" s="292">
        <v>104.0</v>
      </c>
      <c r="C105" s="292">
        <f t="shared" si="15"/>
        <v>1</v>
      </c>
      <c r="D105" s="293" t="str">
        <f t="shared" si="1"/>
        <v>Parcel Data</v>
      </c>
      <c r="E105" s="46" t="str">
        <f t="shared" si="2"/>
        <v>prcl.mdb.CdAttrTypeNum.FirstOrdNum</v>
      </c>
      <c r="F105" s="46" t="s">
        <v>306</v>
      </c>
      <c r="G105" s="46" t="s">
        <v>104</v>
      </c>
      <c r="H105" s="294">
        <v>10.0</v>
      </c>
      <c r="I105" s="294" t="s">
        <v>1019</v>
      </c>
      <c r="J105" s="295" t="s">
        <v>738</v>
      </c>
      <c r="K105" s="296">
        <v>4.0</v>
      </c>
      <c r="L105" s="297" t="b">
        <v>0</v>
      </c>
      <c r="M105" s="294" t="s">
        <v>802</v>
      </c>
      <c r="N105" s="294"/>
      <c r="O105" s="296"/>
      <c r="P105" s="296"/>
      <c r="Q105" s="298" t="str">
        <f t="shared" si="3"/>
        <v>CdAttrTypeNum</v>
      </c>
      <c r="R105" s="298" t="str">
        <f t="shared" si="19"/>
        <v>FirstOrdNum</v>
      </c>
      <c r="S105" s="298" t="str">
        <f t="array" ref="S105">iferror(index('Type Mapping'!$A$2:$D$21,match(J105,'Type Mapping'!$B$2:$B$21,0),3),"type mismatch")</f>
        <v>VARCHAR</v>
      </c>
      <c r="T105" s="298"/>
      <c r="U105" s="298"/>
      <c r="V105" s="298"/>
      <c r="W105" s="51" t="b">
        <v>0</v>
      </c>
      <c r="X105" s="51" t="s">
        <v>1000</v>
      </c>
      <c r="Y105" s="309"/>
      <c r="Z105" s="309"/>
      <c r="AA105" s="311" t="s">
        <v>977</v>
      </c>
      <c r="AB105" s="53" t="str">
        <f t="shared" si="5"/>
        <v>**field missing**_history</v>
      </c>
      <c r="AC105" s="308" t="str">
        <f t="array" ref="AC105">iferror(index('StoT Mapping (Depreciated)'!$D$2:$L$976,match(E105,'StoT Mapping (Depreciated)'!$D$2:$D$976,0),9),"**FIELD MISSING**")</f>
        <v>**FIELD MISSING**</v>
      </c>
      <c r="AD105" s="53" t="str">
        <f t="shared" si="6"/>
        <v>**field missing**.**FIELD MISSING**</v>
      </c>
      <c r="AE105" s="299">
        <f>countif(NEW_REDB_table.field,AD105)</f>
        <v>0</v>
      </c>
      <c r="AF105" s="299" t="str">
        <f t="shared" si="7"/>
        <v>Check...</v>
      </c>
      <c r="AG105" s="308"/>
      <c r="AH105" s="317" t="b">
        <v>0</v>
      </c>
      <c r="AI105" s="317" t="b">
        <v>0</v>
      </c>
      <c r="AJ105" s="308" t="str">
        <f t="array" ref="AJ105">iferror(index('Type Mapping'!$A$2:$D$21,match(J105,'Type Mapping'!$B$2:$B$21,0),4),"type mismatch")</f>
        <v>INT</v>
      </c>
      <c r="AK105" s="53" t="s">
        <v>736</v>
      </c>
      <c r="AL105" s="53"/>
      <c r="AM105" s="53"/>
      <c r="AN105" s="300" t="b">
        <v>0</v>
      </c>
      <c r="AO105" s="300" t="b">
        <v>0</v>
      </c>
      <c r="AP105" s="300" t="b">
        <v>0</v>
      </c>
      <c r="AQ105" s="300" t="b">
        <v>0</v>
      </c>
      <c r="AR105" s="300"/>
      <c r="AS105" s="300"/>
      <c r="AT105" s="301" t="s">
        <v>1010</v>
      </c>
      <c r="AU105" s="302"/>
      <c r="AV105" s="303" t="b">
        <v>1</v>
      </c>
      <c r="AW105" s="304" t="str">
        <f t="shared" si="9"/>
        <v>false</v>
      </c>
      <c r="AX105" s="305" t="str">
        <f t="shared" si="17"/>
        <v>&lt;column comment="" default="" key="false" label="FirstOrdNum" length="255" nullable="true" originalDbColumnName="FirstOrdNum" originalLength="-1" pattern="" precision="-1" talendType="id_String" type=""/&gt;</v>
      </c>
      <c r="AY105" s="306"/>
      <c r="AZ105" s="305" t="str">
        <f t="shared" si="10"/>
        <v>&lt;column comment="" default="" key="false" label="FirstOrdNum" length="255" nullable="true" originalDbColumnName="FirstOrdNum" originalLength="-1" pattern="" precision="-1" talendType="id_String" type=""/&gt;</v>
      </c>
      <c r="BA105" s="306"/>
      <c r="BB105" s="302"/>
      <c r="BC105" s="303" t="b">
        <f t="shared" si="11"/>
        <v>0</v>
      </c>
      <c r="BD105" s="304"/>
      <c r="BE105" s="304" t="str">
        <f t="shared" si="12"/>
        <v/>
      </c>
      <c r="BF105" s="307"/>
      <c r="BG105" s="305"/>
      <c r="BH105" s="305"/>
      <c r="BI105" s="305"/>
      <c r="BJ105" s="305" t="str">
        <f t="shared" si="18"/>
        <v/>
      </c>
      <c r="BK105" s="306"/>
      <c r="BL105" s="305" t="str">
        <f t="shared" si="14"/>
        <v/>
      </c>
      <c r="BM105" s="306"/>
      <c r="BN105" s="302"/>
      <c r="BO105" s="302"/>
      <c r="BP105" s="302"/>
      <c r="BQ105" s="302"/>
      <c r="BR105" s="302"/>
      <c r="BS105" s="302"/>
      <c r="BT105" s="302"/>
      <c r="BU105" s="302"/>
      <c r="BV105" s="302"/>
      <c r="BW105" s="302"/>
      <c r="BX105" s="302"/>
    </row>
    <row r="106">
      <c r="A106" s="292" t="s">
        <v>728</v>
      </c>
      <c r="B106" s="292">
        <v>105.0</v>
      </c>
      <c r="C106" s="292">
        <f t="shared" si="15"/>
        <v>1</v>
      </c>
      <c r="D106" s="293" t="str">
        <f t="shared" si="1"/>
        <v>Parcel Data</v>
      </c>
      <c r="E106" s="46" t="str">
        <f t="shared" si="2"/>
        <v>prcl.mdb.CdAttrTypeNum.FirstEffectDate</v>
      </c>
      <c r="F106" s="46" t="s">
        <v>306</v>
      </c>
      <c r="G106" s="46" t="s">
        <v>104</v>
      </c>
      <c r="H106" s="294">
        <v>11.0</v>
      </c>
      <c r="I106" s="294" t="s">
        <v>1020</v>
      </c>
      <c r="J106" s="295" t="s">
        <v>788</v>
      </c>
      <c r="K106" s="296">
        <v>8.0</v>
      </c>
      <c r="L106" s="297" t="b">
        <v>0</v>
      </c>
      <c r="M106" s="294" t="s">
        <v>802</v>
      </c>
      <c r="N106" s="294"/>
      <c r="O106" s="296"/>
      <c r="P106" s="296"/>
      <c r="Q106" s="298" t="str">
        <f t="shared" si="3"/>
        <v>CdAttrTypeNum</v>
      </c>
      <c r="R106" s="298" t="str">
        <f t="shared" si="19"/>
        <v>FirstEffectDate</v>
      </c>
      <c r="S106" s="298" t="str">
        <f t="array" ref="S106">iferror(index('Type Mapping'!$A$2:$D$21,match(J106,'Type Mapping'!$B$2:$B$21,0),3),"type mismatch")</f>
        <v>VARCHAR</v>
      </c>
      <c r="T106" s="298"/>
      <c r="U106" s="298"/>
      <c r="V106" s="298"/>
      <c r="W106" s="51" t="b">
        <v>0</v>
      </c>
      <c r="X106" s="51" t="s">
        <v>1000</v>
      </c>
      <c r="Y106" s="309"/>
      <c r="Z106" s="309"/>
      <c r="AA106" s="311" t="s">
        <v>977</v>
      </c>
      <c r="AB106" s="53" t="str">
        <f t="shared" si="5"/>
        <v>**field missing**_history</v>
      </c>
      <c r="AC106" s="308" t="str">
        <f t="array" ref="AC106">iferror(index('StoT Mapping (Depreciated)'!$D$2:$L$976,match(E106,'StoT Mapping (Depreciated)'!$D$2:$D$976,0),9),"**FIELD MISSING**")</f>
        <v>**FIELD MISSING**</v>
      </c>
      <c r="AD106" s="53" t="str">
        <f t="shared" si="6"/>
        <v>**field missing**.**FIELD MISSING**</v>
      </c>
      <c r="AE106" s="299">
        <f>countif(NEW_REDB_table.field,AD106)</f>
        <v>0</v>
      </c>
      <c r="AF106" s="299" t="str">
        <f t="shared" si="7"/>
        <v>Check...</v>
      </c>
      <c r="AG106" s="308"/>
      <c r="AH106" s="317" t="b">
        <v>0</v>
      </c>
      <c r="AI106" s="317" t="b">
        <v>0</v>
      </c>
      <c r="AJ106" s="308" t="str">
        <f t="array" ref="AJ106">iferror(index('Type Mapping'!$A$2:$D$21,match(J106,'Type Mapping'!$B$2:$B$21,0),4),"type mismatch")</f>
        <v>DATE</v>
      </c>
      <c r="AK106" s="53" t="s">
        <v>736</v>
      </c>
      <c r="AL106" s="53"/>
      <c r="AM106" s="53"/>
      <c r="AN106" s="300" t="b">
        <v>0</v>
      </c>
      <c r="AO106" s="300" t="b">
        <v>0</v>
      </c>
      <c r="AP106" s="300" t="b">
        <v>0</v>
      </c>
      <c r="AQ106" s="300" t="b">
        <v>0</v>
      </c>
      <c r="AR106" s="300"/>
      <c r="AS106" s="300"/>
      <c r="AT106" s="301" t="s">
        <v>1010</v>
      </c>
      <c r="AU106" s="302"/>
      <c r="AV106" s="303" t="b">
        <v>1</v>
      </c>
      <c r="AW106" s="304" t="str">
        <f t="shared" si="9"/>
        <v>false</v>
      </c>
      <c r="AX106" s="305" t="str">
        <f t="shared" si="17"/>
        <v>&lt;column comment="" default="" key="false" label="FirstEffectDate" length="255" nullable="true" originalDbColumnName="FirstEffectDate" originalLength="-1" pattern="" precision="-1" talendType="id_String" type=""/&gt;</v>
      </c>
      <c r="AY106" s="306"/>
      <c r="AZ106" s="305" t="str">
        <f t="shared" si="10"/>
        <v>&lt;column comment="" default="" key="false" label="FirstEffectDate" length="255" nullable="true" originalDbColumnName="FirstEffectDate" originalLength="-1" pattern="" precision="-1" talendType="id_String" type=""/&gt;</v>
      </c>
      <c r="BA106" s="306"/>
      <c r="BB106" s="302"/>
      <c r="BC106" s="303" t="b">
        <f t="shared" si="11"/>
        <v>0</v>
      </c>
      <c r="BD106" s="304"/>
      <c r="BE106" s="304" t="str">
        <f t="shared" si="12"/>
        <v/>
      </c>
      <c r="BF106" s="307"/>
      <c r="BG106" s="305"/>
      <c r="BH106" s="305"/>
      <c r="BI106" s="305"/>
      <c r="BJ106" s="305" t="str">
        <f t="shared" si="18"/>
        <v/>
      </c>
      <c r="BK106" s="306"/>
      <c r="BL106" s="305" t="str">
        <f t="shared" si="14"/>
        <v/>
      </c>
      <c r="BM106" s="306"/>
      <c r="BN106" s="302"/>
      <c r="BO106" s="302"/>
      <c r="BP106" s="302"/>
      <c r="BQ106" s="302"/>
      <c r="BR106" s="302"/>
      <c r="BS106" s="302"/>
      <c r="BT106" s="302"/>
      <c r="BU106" s="302"/>
      <c r="BV106" s="302"/>
      <c r="BW106" s="302"/>
      <c r="BX106" s="302"/>
    </row>
    <row r="107">
      <c r="A107" s="292" t="s">
        <v>728</v>
      </c>
      <c r="B107" s="292">
        <v>106.0</v>
      </c>
      <c r="C107" s="292">
        <f t="shared" si="15"/>
        <v>1</v>
      </c>
      <c r="D107" s="293" t="str">
        <f t="shared" si="1"/>
        <v>Parcel Data</v>
      </c>
      <c r="E107" s="46" t="str">
        <f t="shared" si="2"/>
        <v>prcl.mdb.CdAttrTypeNum.LastBoardBillNum</v>
      </c>
      <c r="F107" s="46" t="s">
        <v>306</v>
      </c>
      <c r="G107" s="46" t="s">
        <v>104</v>
      </c>
      <c r="H107" s="294">
        <v>12.0</v>
      </c>
      <c r="I107" s="294" t="s">
        <v>1021</v>
      </c>
      <c r="J107" s="295" t="s">
        <v>729</v>
      </c>
      <c r="K107" s="296">
        <v>8.0</v>
      </c>
      <c r="L107" s="297" t="b">
        <v>0</v>
      </c>
      <c r="M107" s="294" t="s">
        <v>802</v>
      </c>
      <c r="N107" s="294"/>
      <c r="O107" s="296"/>
      <c r="P107" s="296"/>
      <c r="Q107" s="298" t="str">
        <f t="shared" si="3"/>
        <v>CdAttrTypeNum</v>
      </c>
      <c r="R107" s="298" t="str">
        <f t="shared" si="19"/>
        <v>LastBoardBillNum</v>
      </c>
      <c r="S107" s="298" t="str">
        <f t="array" ref="S107">iferror(index('Type Mapping'!$A$2:$D$21,match(J107,'Type Mapping'!$B$2:$B$21,0),3),"type mismatch")</f>
        <v>VARCHAR</v>
      </c>
      <c r="T107" s="298"/>
      <c r="U107" s="298"/>
      <c r="V107" s="298"/>
      <c r="W107" s="51" t="b">
        <v>0</v>
      </c>
      <c r="X107" s="51" t="s">
        <v>1000</v>
      </c>
      <c r="Y107" s="309"/>
      <c r="Z107" s="309"/>
      <c r="AA107" s="311" t="s">
        <v>977</v>
      </c>
      <c r="AB107" s="53" t="str">
        <f t="shared" si="5"/>
        <v>**field missing**_history</v>
      </c>
      <c r="AC107" s="308" t="str">
        <f t="array" ref="AC107">iferror(index('StoT Mapping (Depreciated)'!$D$2:$L$976,match(E107,'StoT Mapping (Depreciated)'!$D$2:$D$976,0),9),"**FIELD MISSING**")</f>
        <v>**FIELD MISSING**</v>
      </c>
      <c r="AD107" s="53" t="str">
        <f t="shared" si="6"/>
        <v>**field missing**.**FIELD MISSING**</v>
      </c>
      <c r="AE107" s="299">
        <f>countif(NEW_REDB_table.field,AD107)</f>
        <v>0</v>
      </c>
      <c r="AF107" s="299" t="str">
        <f t="shared" si="7"/>
        <v>Check...</v>
      </c>
      <c r="AG107" s="308"/>
      <c r="AH107" s="317" t="b">
        <v>0</v>
      </c>
      <c r="AI107" s="317" t="b">
        <v>0</v>
      </c>
      <c r="AJ107" s="308" t="str">
        <f t="array" ref="AJ107">iferror(index('Type Mapping'!$A$2:$D$21,match(J107,'Type Mapping'!$B$2:$B$21,0),4),"type mismatch")</f>
        <v>FLOAT</v>
      </c>
      <c r="AK107" s="53" t="s">
        <v>736</v>
      </c>
      <c r="AL107" s="53"/>
      <c r="AM107" s="53"/>
      <c r="AN107" s="300" t="b">
        <v>0</v>
      </c>
      <c r="AO107" s="300" t="b">
        <v>0</v>
      </c>
      <c r="AP107" s="300" t="b">
        <v>0</v>
      </c>
      <c r="AQ107" s="300" t="b">
        <v>0</v>
      </c>
      <c r="AR107" s="300"/>
      <c r="AS107" s="300"/>
      <c r="AT107" s="301" t="s">
        <v>1010</v>
      </c>
      <c r="AU107" s="302"/>
      <c r="AV107" s="303" t="b">
        <v>1</v>
      </c>
      <c r="AW107" s="304" t="str">
        <f t="shared" si="9"/>
        <v>false</v>
      </c>
      <c r="AX107" s="305" t="str">
        <f t="shared" si="17"/>
        <v>&lt;column comment="" default="" key="false" label="LastBoardBillNum" length="255" nullable="true" originalDbColumnName="LastBoardBillNum" originalLength="-1" pattern="" precision="-1" talendType="id_String" type=""/&gt;</v>
      </c>
      <c r="AY107" s="306"/>
      <c r="AZ107" s="305" t="str">
        <f t="shared" si="10"/>
        <v>&lt;column comment="" default="" key="false" label="LastBoardBillNum" length="255" nullable="true" originalDbColumnName="LastBoardBillNum" originalLength="-1" pattern="" precision="-1" talendType="id_String" type=""/&gt;</v>
      </c>
      <c r="BA107" s="306"/>
      <c r="BB107" s="302"/>
      <c r="BC107" s="303" t="b">
        <f t="shared" si="11"/>
        <v>0</v>
      </c>
      <c r="BD107" s="304"/>
      <c r="BE107" s="304" t="str">
        <f t="shared" si="12"/>
        <v/>
      </c>
      <c r="BF107" s="307"/>
      <c r="BG107" s="305"/>
      <c r="BH107" s="305"/>
      <c r="BI107" s="305"/>
      <c r="BJ107" s="305" t="str">
        <f t="shared" si="18"/>
        <v/>
      </c>
      <c r="BK107" s="306"/>
      <c r="BL107" s="305" t="str">
        <f t="shared" si="14"/>
        <v/>
      </c>
      <c r="BM107" s="306"/>
      <c r="BN107" s="302"/>
      <c r="BO107" s="302"/>
      <c r="BP107" s="302"/>
      <c r="BQ107" s="302"/>
      <c r="BR107" s="302"/>
      <c r="BS107" s="302"/>
      <c r="BT107" s="302"/>
      <c r="BU107" s="302"/>
      <c r="BV107" s="302"/>
      <c r="BW107" s="302"/>
      <c r="BX107" s="302"/>
    </row>
    <row r="108">
      <c r="A108" s="292" t="s">
        <v>728</v>
      </c>
      <c r="B108" s="292">
        <v>107.0</v>
      </c>
      <c r="C108" s="292">
        <f t="shared" si="15"/>
        <v>1</v>
      </c>
      <c r="D108" s="293" t="str">
        <f t="shared" si="1"/>
        <v>Parcel Data</v>
      </c>
      <c r="E108" s="46" t="str">
        <f t="shared" si="2"/>
        <v>prcl.mdb.CdAttrTypeNum.LastOrdNum</v>
      </c>
      <c r="F108" s="46" t="s">
        <v>306</v>
      </c>
      <c r="G108" s="46" t="s">
        <v>104</v>
      </c>
      <c r="H108" s="294">
        <v>13.0</v>
      </c>
      <c r="I108" s="294" t="s">
        <v>1022</v>
      </c>
      <c r="J108" s="295" t="s">
        <v>738</v>
      </c>
      <c r="K108" s="296">
        <v>4.0</v>
      </c>
      <c r="L108" s="297" t="b">
        <v>0</v>
      </c>
      <c r="M108" s="294" t="s">
        <v>802</v>
      </c>
      <c r="N108" s="294"/>
      <c r="O108" s="296"/>
      <c r="P108" s="296"/>
      <c r="Q108" s="298" t="str">
        <f t="shared" si="3"/>
        <v>CdAttrTypeNum</v>
      </c>
      <c r="R108" s="298" t="str">
        <f t="shared" si="19"/>
        <v>LastOrdNum</v>
      </c>
      <c r="S108" s="298" t="str">
        <f t="array" ref="S108">iferror(index('Type Mapping'!$A$2:$D$21,match(J108,'Type Mapping'!$B$2:$B$21,0),3),"type mismatch")</f>
        <v>VARCHAR</v>
      </c>
      <c r="T108" s="298"/>
      <c r="U108" s="298"/>
      <c r="V108" s="298"/>
      <c r="W108" s="51" t="b">
        <v>0</v>
      </c>
      <c r="X108" s="51" t="s">
        <v>1000</v>
      </c>
      <c r="Y108" s="309"/>
      <c r="Z108" s="309"/>
      <c r="AA108" s="311" t="s">
        <v>977</v>
      </c>
      <c r="AB108" s="53" t="str">
        <f t="shared" si="5"/>
        <v>**field missing**_history</v>
      </c>
      <c r="AC108" s="308" t="str">
        <f t="array" ref="AC108">iferror(index('StoT Mapping (Depreciated)'!$D$2:$L$976,match(E108,'StoT Mapping (Depreciated)'!$D$2:$D$976,0),9),"**FIELD MISSING**")</f>
        <v>**FIELD MISSING**</v>
      </c>
      <c r="AD108" s="53" t="str">
        <f t="shared" si="6"/>
        <v>**field missing**.**FIELD MISSING**</v>
      </c>
      <c r="AE108" s="299">
        <f>countif(NEW_REDB_table.field,AD108)</f>
        <v>0</v>
      </c>
      <c r="AF108" s="299" t="str">
        <f t="shared" si="7"/>
        <v>Check...</v>
      </c>
      <c r="AG108" s="308"/>
      <c r="AH108" s="317" t="b">
        <v>0</v>
      </c>
      <c r="AI108" s="317" t="b">
        <v>0</v>
      </c>
      <c r="AJ108" s="308" t="str">
        <f t="array" ref="AJ108">iferror(index('Type Mapping'!$A$2:$D$21,match(J108,'Type Mapping'!$B$2:$B$21,0),4),"type mismatch")</f>
        <v>INT</v>
      </c>
      <c r="AK108" s="53" t="s">
        <v>736</v>
      </c>
      <c r="AL108" s="53"/>
      <c r="AM108" s="53"/>
      <c r="AN108" s="300" t="b">
        <v>0</v>
      </c>
      <c r="AO108" s="300" t="b">
        <v>0</v>
      </c>
      <c r="AP108" s="300" t="b">
        <v>0</v>
      </c>
      <c r="AQ108" s="300" t="b">
        <v>0</v>
      </c>
      <c r="AR108" s="300"/>
      <c r="AS108" s="300"/>
      <c r="AT108" s="301" t="s">
        <v>1010</v>
      </c>
      <c r="AU108" s="302"/>
      <c r="AV108" s="303" t="b">
        <v>1</v>
      </c>
      <c r="AW108" s="304" t="str">
        <f t="shared" si="9"/>
        <v>false</v>
      </c>
      <c r="AX108" s="305" t="str">
        <f t="shared" si="17"/>
        <v>&lt;column comment="" default="" key="false" label="LastOrdNum" length="255" nullable="true" originalDbColumnName="LastOrdNum" originalLength="-1" pattern="" precision="-1" talendType="id_String" type=""/&gt;</v>
      </c>
      <c r="AY108" s="306"/>
      <c r="AZ108" s="305" t="str">
        <f t="shared" si="10"/>
        <v>&lt;column comment="" default="" key="false" label="LastOrdNum" length="255" nullable="true" originalDbColumnName="LastOrdNum" originalLength="-1" pattern="" precision="-1" talendType="id_String" type=""/&gt;</v>
      </c>
      <c r="BA108" s="306"/>
      <c r="BB108" s="302"/>
      <c r="BC108" s="303" t="b">
        <f t="shared" si="11"/>
        <v>0</v>
      </c>
      <c r="BD108" s="304"/>
      <c r="BE108" s="304" t="str">
        <f t="shared" si="12"/>
        <v/>
      </c>
      <c r="BF108" s="307"/>
      <c r="BG108" s="305"/>
      <c r="BH108" s="305"/>
      <c r="BI108" s="305"/>
      <c r="BJ108" s="305" t="str">
        <f t="shared" si="18"/>
        <v/>
      </c>
      <c r="BK108" s="306"/>
      <c r="BL108" s="305" t="str">
        <f t="shared" si="14"/>
        <v/>
      </c>
      <c r="BM108" s="306"/>
      <c r="BN108" s="302"/>
      <c r="BO108" s="302"/>
      <c r="BP108" s="302"/>
      <c r="BQ108" s="302"/>
      <c r="BR108" s="302"/>
      <c r="BS108" s="302"/>
      <c r="BT108" s="302"/>
      <c r="BU108" s="302"/>
      <c r="BV108" s="302"/>
      <c r="BW108" s="302"/>
      <c r="BX108" s="302"/>
    </row>
    <row r="109">
      <c r="A109" s="292" t="s">
        <v>728</v>
      </c>
      <c r="B109" s="292">
        <v>108.0</v>
      </c>
      <c r="C109" s="292">
        <f t="shared" si="15"/>
        <v>1</v>
      </c>
      <c r="D109" s="293" t="str">
        <f t="shared" si="1"/>
        <v>Parcel Data</v>
      </c>
      <c r="E109" s="46" t="str">
        <f t="shared" si="2"/>
        <v>prcl.mdb.CdAttrTypeNum.LastEffectDate</v>
      </c>
      <c r="F109" s="46" t="s">
        <v>306</v>
      </c>
      <c r="G109" s="46" t="s">
        <v>104</v>
      </c>
      <c r="H109" s="294">
        <v>14.0</v>
      </c>
      <c r="I109" s="294" t="s">
        <v>1023</v>
      </c>
      <c r="J109" s="295" t="s">
        <v>788</v>
      </c>
      <c r="K109" s="296">
        <v>8.0</v>
      </c>
      <c r="L109" s="297" t="b">
        <v>0</v>
      </c>
      <c r="M109" s="294" t="s">
        <v>802</v>
      </c>
      <c r="N109" s="294"/>
      <c r="O109" s="296"/>
      <c r="P109" s="296"/>
      <c r="Q109" s="298" t="str">
        <f t="shared" si="3"/>
        <v>CdAttrTypeNum</v>
      </c>
      <c r="R109" s="298" t="str">
        <f t="shared" si="19"/>
        <v>LastEffectDate</v>
      </c>
      <c r="S109" s="298" t="str">
        <f t="array" ref="S109">iferror(index('Type Mapping'!$A$2:$D$21,match(J109,'Type Mapping'!$B$2:$B$21,0),3),"type mismatch")</f>
        <v>VARCHAR</v>
      </c>
      <c r="T109" s="298"/>
      <c r="U109" s="298"/>
      <c r="V109" s="298"/>
      <c r="W109" s="51" t="b">
        <v>0</v>
      </c>
      <c r="X109" s="51" t="s">
        <v>1000</v>
      </c>
      <c r="Y109" s="309"/>
      <c r="Z109" s="309"/>
      <c r="AA109" s="311" t="s">
        <v>977</v>
      </c>
      <c r="AB109" s="53" t="str">
        <f t="shared" si="5"/>
        <v>**field missing**_history</v>
      </c>
      <c r="AC109" s="308" t="str">
        <f t="array" ref="AC109">iferror(index('StoT Mapping (Depreciated)'!$D$2:$L$976,match(E109,'StoT Mapping (Depreciated)'!$D$2:$D$976,0),9),"**FIELD MISSING**")</f>
        <v>**FIELD MISSING**</v>
      </c>
      <c r="AD109" s="53" t="str">
        <f t="shared" si="6"/>
        <v>**field missing**.**FIELD MISSING**</v>
      </c>
      <c r="AE109" s="299">
        <f>countif(NEW_REDB_table.field,AD109)</f>
        <v>0</v>
      </c>
      <c r="AF109" s="299" t="str">
        <f t="shared" si="7"/>
        <v>Check...</v>
      </c>
      <c r="AG109" s="308"/>
      <c r="AH109" s="317" t="b">
        <v>0</v>
      </c>
      <c r="AI109" s="317" t="b">
        <v>0</v>
      </c>
      <c r="AJ109" s="308" t="str">
        <f t="array" ref="AJ109">iferror(index('Type Mapping'!$A$2:$D$21,match(J109,'Type Mapping'!$B$2:$B$21,0),4),"type mismatch")</f>
        <v>DATE</v>
      </c>
      <c r="AK109" s="53" t="s">
        <v>736</v>
      </c>
      <c r="AL109" s="53"/>
      <c r="AM109" s="53"/>
      <c r="AN109" s="300" t="b">
        <v>0</v>
      </c>
      <c r="AO109" s="300" t="b">
        <v>0</v>
      </c>
      <c r="AP109" s="300" t="b">
        <v>0</v>
      </c>
      <c r="AQ109" s="300" t="b">
        <v>0</v>
      </c>
      <c r="AR109" s="300"/>
      <c r="AS109" s="300"/>
      <c r="AT109" s="301" t="s">
        <v>1010</v>
      </c>
      <c r="AU109" s="302"/>
      <c r="AV109" s="303" t="b">
        <v>1</v>
      </c>
      <c r="AW109" s="304" t="str">
        <f t="shared" si="9"/>
        <v>false</v>
      </c>
      <c r="AX109" s="305" t="str">
        <f t="shared" si="17"/>
        <v>&lt;column comment="" default="" key="false" label="LastEffectDate" length="255" nullable="true" originalDbColumnName="LastEffectDate" originalLength="-1" pattern="" precision="-1" talendType="id_String" type=""/&gt;</v>
      </c>
      <c r="AY109" s="306"/>
      <c r="AZ109" s="305" t="str">
        <f t="shared" si="10"/>
        <v>&lt;column comment="" default="" key="false" label="LastEffectDate" length="255" nullable="true" originalDbColumnName="LastEffectDate" originalLength="-1" pattern="" precision="-1" talendType="id_String" type=""/&gt;</v>
      </c>
      <c r="BA109" s="306"/>
      <c r="BB109" s="302"/>
      <c r="BC109" s="303" t="b">
        <f t="shared" si="11"/>
        <v>0</v>
      </c>
      <c r="BD109" s="304"/>
      <c r="BE109" s="304" t="str">
        <f t="shared" si="12"/>
        <v/>
      </c>
      <c r="BF109" s="307"/>
      <c r="BG109" s="305"/>
      <c r="BH109" s="305"/>
      <c r="BI109" s="305"/>
      <c r="BJ109" s="305" t="str">
        <f t="shared" si="18"/>
        <v/>
      </c>
      <c r="BK109" s="306"/>
      <c r="BL109" s="305" t="str">
        <f t="shared" si="14"/>
        <v/>
      </c>
      <c r="BM109" s="306"/>
      <c r="BN109" s="302"/>
      <c r="BO109" s="302"/>
      <c r="BP109" s="302"/>
      <c r="BQ109" s="302"/>
      <c r="BR109" s="302"/>
      <c r="BS109" s="302"/>
      <c r="BT109" s="302"/>
      <c r="BU109" s="302"/>
      <c r="BV109" s="302"/>
      <c r="BW109" s="302"/>
      <c r="BX109" s="302"/>
    </row>
    <row r="110">
      <c r="A110" s="292" t="s">
        <v>728</v>
      </c>
      <c r="B110" s="292">
        <v>109.0</v>
      </c>
      <c r="C110" s="292">
        <f t="shared" si="15"/>
        <v>1</v>
      </c>
      <c r="D110" s="293" t="str">
        <f t="shared" si="1"/>
        <v>Parcel Data</v>
      </c>
      <c r="E110" s="46" t="str">
        <f t="shared" si="2"/>
        <v>prcl.mdb.CdAttrTypeNum.Note</v>
      </c>
      <c r="F110" s="46" t="s">
        <v>306</v>
      </c>
      <c r="G110" s="46" t="s">
        <v>104</v>
      </c>
      <c r="H110" s="294">
        <v>15.0</v>
      </c>
      <c r="I110" s="294" t="s">
        <v>1024</v>
      </c>
      <c r="J110" s="295" t="s">
        <v>743</v>
      </c>
      <c r="K110" s="296">
        <v>50.0</v>
      </c>
      <c r="L110" s="297" t="b">
        <v>0</v>
      </c>
      <c r="M110" s="294" t="s">
        <v>802</v>
      </c>
      <c r="N110" s="294"/>
      <c r="O110" s="296"/>
      <c r="P110" s="296"/>
      <c r="Q110" s="298" t="str">
        <f t="shared" si="3"/>
        <v>CdAttrTypeNum</v>
      </c>
      <c r="R110" s="298" t="str">
        <f t="shared" si="19"/>
        <v>Note</v>
      </c>
      <c r="S110" s="298" t="str">
        <f t="array" ref="S110">iferror(index('Type Mapping'!$A$2:$D$21,match(J110,'Type Mapping'!$B$2:$B$21,0),3),"type mismatch")</f>
        <v>VARCHAR</v>
      </c>
      <c r="T110" s="298"/>
      <c r="U110" s="298"/>
      <c r="V110" s="298"/>
      <c r="W110" s="51" t="b">
        <v>0</v>
      </c>
      <c r="X110" s="51" t="s">
        <v>1000</v>
      </c>
      <c r="Y110" s="309"/>
      <c r="Z110" s="309"/>
      <c r="AA110" s="311" t="s">
        <v>977</v>
      </c>
      <c r="AB110" s="53" t="str">
        <f t="shared" si="5"/>
        <v>**field missing**_history</v>
      </c>
      <c r="AC110" s="308" t="str">
        <f t="array" ref="AC110">iferror(index('StoT Mapping (Depreciated)'!$D$2:$L$976,match(E110,'StoT Mapping (Depreciated)'!$D$2:$D$976,0),9),"**FIELD MISSING**")</f>
        <v>**FIELD MISSING**</v>
      </c>
      <c r="AD110" s="53" t="str">
        <f t="shared" si="6"/>
        <v>**field missing**.**FIELD MISSING**</v>
      </c>
      <c r="AE110" s="299">
        <f>countif(NEW_REDB_table.field,AD110)</f>
        <v>0</v>
      </c>
      <c r="AF110" s="299" t="str">
        <f t="shared" si="7"/>
        <v>Check...</v>
      </c>
      <c r="AG110" s="308"/>
      <c r="AH110" s="317" t="b">
        <v>0</v>
      </c>
      <c r="AI110" s="317" t="b">
        <v>0</v>
      </c>
      <c r="AJ110" s="308" t="str">
        <f t="array" ref="AJ110">iferror(index('Type Mapping'!$A$2:$D$21,match(J110,'Type Mapping'!$B$2:$B$21,0),4),"type mismatch")</f>
        <v>VARCHAR</v>
      </c>
      <c r="AK110" s="53" t="s">
        <v>736</v>
      </c>
      <c r="AL110" s="53"/>
      <c r="AM110" s="53"/>
      <c r="AN110" s="300" t="b">
        <v>0</v>
      </c>
      <c r="AO110" s="300" t="b">
        <v>0</v>
      </c>
      <c r="AP110" s="300" t="b">
        <v>0</v>
      </c>
      <c r="AQ110" s="300" t="b">
        <v>0</v>
      </c>
      <c r="AR110" s="300"/>
      <c r="AS110" s="300"/>
      <c r="AT110" s="301" t="s">
        <v>1010</v>
      </c>
      <c r="AU110" s="302"/>
      <c r="AV110" s="303" t="b">
        <v>1</v>
      </c>
      <c r="AW110" s="304" t="str">
        <f t="shared" si="9"/>
        <v>false</v>
      </c>
      <c r="AX110" s="305" t="str">
        <f t="shared" si="17"/>
        <v>&lt;column comment="" default="" key="false" label="Note" length="255" nullable="true" originalDbColumnName="Note" originalLength="-1" pattern="" precision="-1" talendType="id_String" type=""/&gt;&lt;/schema&gt;</v>
      </c>
      <c r="AY110" s="306"/>
      <c r="AZ110" s="305" t="str">
        <f t="shared" si="10"/>
        <v>&lt;column comment="" default="" key="false" label="Note" length="255" nullable="true" originalDbColumnName="Note" originalLength="-1" pattern="" precision="-1" talendType="id_String" type=""/&gt;
&lt;/schema&gt;
</v>
      </c>
      <c r="BA110" s="306"/>
      <c r="BB110" s="302"/>
      <c r="BC110" s="303" t="b">
        <f t="shared" si="11"/>
        <v>0</v>
      </c>
      <c r="BD110" s="304"/>
      <c r="BE110" s="304" t="str">
        <f t="shared" si="12"/>
        <v/>
      </c>
      <c r="BF110" s="307"/>
      <c r="BG110" s="305"/>
      <c r="BH110" s="305"/>
      <c r="BI110" s="305"/>
      <c r="BJ110" s="305" t="str">
        <f t="shared" si="18"/>
        <v/>
      </c>
      <c r="BK110" s="306"/>
      <c r="BL110" s="305" t="str">
        <f t="shared" si="14"/>
        <v/>
      </c>
      <c r="BM110" s="306"/>
      <c r="BN110" s="302"/>
      <c r="BO110" s="302"/>
      <c r="BP110" s="302"/>
      <c r="BQ110" s="302"/>
      <c r="BR110" s="302"/>
      <c r="BS110" s="302"/>
      <c r="BT110" s="302"/>
      <c r="BU110" s="302"/>
      <c r="BV110" s="302"/>
      <c r="BW110" s="302"/>
      <c r="BX110" s="302"/>
    </row>
    <row r="111">
      <c r="A111" s="292" t="s">
        <v>728</v>
      </c>
      <c r="B111" s="292">
        <v>110.0</v>
      </c>
      <c r="C111" s="292">
        <f t="shared" si="15"/>
        <v>2</v>
      </c>
      <c r="D111" s="293" t="str">
        <f t="shared" si="1"/>
        <v>Parcel Data</v>
      </c>
      <c r="E111" s="46" t="str">
        <f t="shared" si="2"/>
        <v>prcl.mdb.CxPrclCnBlk10.CityBlock</v>
      </c>
      <c r="F111" s="46" t="s">
        <v>306</v>
      </c>
      <c r="G111" s="46" t="s">
        <v>537</v>
      </c>
      <c r="H111" s="294">
        <v>1.0</v>
      </c>
      <c r="I111" s="294" t="s">
        <v>65</v>
      </c>
      <c r="J111" s="295" t="s">
        <v>729</v>
      </c>
      <c r="K111" s="296">
        <v>8.0</v>
      </c>
      <c r="L111" s="297" t="b">
        <v>1</v>
      </c>
      <c r="M111" s="294" t="s">
        <v>730</v>
      </c>
      <c r="N111" s="294"/>
      <c r="O111" s="296"/>
      <c r="P111" s="296"/>
      <c r="Q111" s="298" t="str">
        <f t="shared" si="3"/>
        <v>CxPrclCnBlk10</v>
      </c>
      <c r="R111" s="298" t="str">
        <f t="shared" si="19"/>
        <v>CityBlock</v>
      </c>
      <c r="S111" s="298" t="str">
        <f t="array" ref="S111">iferror(index('Type Mapping'!$A$2:$D$21,match(J111,'Type Mapping'!$B$2:$B$21,0),3),"type mismatch")</f>
        <v>VARCHAR</v>
      </c>
      <c r="T111" s="298"/>
      <c r="U111" s="298"/>
      <c r="V111" s="298"/>
      <c r="W111" s="51" t="b">
        <v>0</v>
      </c>
      <c r="X111" s="51" t="s">
        <v>1025</v>
      </c>
      <c r="Y111" s="51"/>
      <c r="Z111" s="51" t="s">
        <v>1026</v>
      </c>
      <c r="AA111" s="311"/>
      <c r="AB111" s="53"/>
      <c r="AC111" s="308"/>
      <c r="AD111" s="53" t="str">
        <f t="shared" si="6"/>
        <v>.</v>
      </c>
      <c r="AE111" s="299">
        <f>countif(NEW_REDB_table.field,AD111)</f>
        <v>5</v>
      </c>
      <c r="AF111" s="299" t="str">
        <f t="shared" si="7"/>
        <v>#N/A</v>
      </c>
      <c r="AG111" s="308"/>
      <c r="AH111" s="317" t="b">
        <v>0</v>
      </c>
      <c r="AI111" s="317" t="b">
        <v>0</v>
      </c>
      <c r="AJ111" s="308" t="str">
        <f t="array" ref="AJ111">iferror(index('Type Mapping'!$A$2:$D$21,match(J111,'Type Mapping'!$B$2:$B$21,0),4),"type mismatch")</f>
        <v>FLOAT</v>
      </c>
      <c r="AK111" s="308"/>
      <c r="AL111" s="308"/>
      <c r="AM111" s="308"/>
      <c r="AN111" s="300" t="b">
        <v>0</v>
      </c>
      <c r="AO111" s="300" t="b">
        <v>0</v>
      </c>
      <c r="AP111" s="300" t="b">
        <v>0</v>
      </c>
      <c r="AQ111" s="300" t="b">
        <v>0</v>
      </c>
      <c r="AR111" s="300"/>
      <c r="AS111" s="300"/>
      <c r="AT111" s="302"/>
      <c r="AU111" s="302"/>
      <c r="AV111" s="303" t="b">
        <v>1</v>
      </c>
      <c r="AW111" s="304" t="str">
        <f t="shared" si="9"/>
        <v>true</v>
      </c>
      <c r="AX111" s="305" t="str">
        <f t="shared" si="17"/>
        <v>***CxPrclCnBlk10.xml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111" s="306"/>
      <c r="AZ111" s="305" t="str">
        <f t="shared" si="10"/>
        <v>CxPrclCnBlk10.xml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111" s="306"/>
      <c r="BB111" s="302"/>
      <c r="BC111" s="303" t="b">
        <f t="shared" si="11"/>
        <v>0</v>
      </c>
      <c r="BD111" s="304"/>
      <c r="BE111" s="304" t="str">
        <f t="shared" si="12"/>
        <v/>
      </c>
      <c r="BF111" s="307"/>
      <c r="BG111" s="305"/>
      <c r="BH111" s="305"/>
      <c r="BI111" s="305"/>
      <c r="BJ111" s="305" t="str">
        <f t="shared" si="18"/>
        <v/>
      </c>
      <c r="BK111" s="306"/>
      <c r="BL111" s="305" t="str">
        <f t="shared" si="14"/>
        <v/>
      </c>
      <c r="BM111" s="306"/>
      <c r="BN111" s="302"/>
      <c r="BO111" s="302"/>
      <c r="BP111" s="302"/>
      <c r="BQ111" s="302"/>
      <c r="BR111" s="302"/>
      <c r="BS111" s="302"/>
      <c r="BT111" s="302"/>
      <c r="BU111" s="302"/>
      <c r="BV111" s="302"/>
      <c r="BW111" s="302"/>
      <c r="BX111" s="302"/>
    </row>
    <row r="112">
      <c r="A112" s="292" t="s">
        <v>728</v>
      </c>
      <c r="B112" s="292">
        <v>111.0</v>
      </c>
      <c r="C112" s="292">
        <f t="shared" si="15"/>
        <v>2</v>
      </c>
      <c r="D112" s="293" t="str">
        <f t="shared" si="1"/>
        <v>Parcel Data</v>
      </c>
      <c r="E112" s="46" t="str">
        <f t="shared" si="2"/>
        <v>prcl.mdb.CxPrclCnBlk10.Parcel</v>
      </c>
      <c r="F112" s="46" t="s">
        <v>306</v>
      </c>
      <c r="G112" s="46" t="s">
        <v>537</v>
      </c>
      <c r="H112" s="294">
        <v>2.0</v>
      </c>
      <c r="I112" s="294" t="s">
        <v>78</v>
      </c>
      <c r="J112" s="295" t="s">
        <v>1027</v>
      </c>
      <c r="K112" s="296">
        <v>4.0</v>
      </c>
      <c r="L112" s="297" t="b">
        <v>1</v>
      </c>
      <c r="M112" s="294" t="s">
        <v>739</v>
      </c>
      <c r="N112" s="294"/>
      <c r="O112" s="296"/>
      <c r="P112" s="296"/>
      <c r="Q112" s="298" t="str">
        <f t="shared" si="3"/>
        <v>CxPrclCnBlk10</v>
      </c>
      <c r="R112" s="298" t="str">
        <f t="shared" si="19"/>
        <v>Parcel</v>
      </c>
      <c r="S112" s="298" t="str">
        <f t="array" ref="S112">iferror(index('Type Mapping'!$A$2:$D$21,match(J112,'Type Mapping'!$B$2:$B$21,0),3),"type mismatch")</f>
        <v>VARCHAR</v>
      </c>
      <c r="T112" s="298"/>
      <c r="U112" s="298"/>
      <c r="V112" s="298"/>
      <c r="W112" s="51" t="b">
        <v>0</v>
      </c>
      <c r="X112" s="51" t="s">
        <v>1025</v>
      </c>
      <c r="Y112" s="51"/>
      <c r="Z112" s="51" t="s">
        <v>1026</v>
      </c>
      <c r="AA112" s="311"/>
      <c r="AB112" s="53"/>
      <c r="AC112" s="308"/>
      <c r="AD112" s="53" t="str">
        <f t="shared" si="6"/>
        <v>.</v>
      </c>
      <c r="AE112" s="299">
        <f>countif(NEW_REDB_table.field,AD112)</f>
        <v>5</v>
      </c>
      <c r="AF112" s="299" t="str">
        <f t="shared" si="7"/>
        <v>#N/A</v>
      </c>
      <c r="AG112" s="308"/>
      <c r="AH112" s="317" t="b">
        <v>0</v>
      </c>
      <c r="AI112" s="317" t="b">
        <v>0</v>
      </c>
      <c r="AJ112" s="308" t="str">
        <f t="array" ref="AJ112">iferror(index('Type Mapping'!$A$2:$D$21,match(J112,'Type Mapping'!$B$2:$B$21,0),4),"type mismatch")</f>
        <v>FLOAT</v>
      </c>
      <c r="AK112" s="308"/>
      <c r="AL112" s="308"/>
      <c r="AM112" s="308"/>
      <c r="AN112" s="300" t="b">
        <v>0</v>
      </c>
      <c r="AO112" s="300" t="b">
        <v>0</v>
      </c>
      <c r="AP112" s="300" t="b">
        <v>0</v>
      </c>
      <c r="AQ112" s="300" t="b">
        <v>0</v>
      </c>
      <c r="AR112" s="300"/>
      <c r="AS112" s="300"/>
      <c r="AT112" s="302"/>
      <c r="AU112" s="302"/>
      <c r="AV112" s="303" t="b">
        <v>1</v>
      </c>
      <c r="AW112" s="304" t="str">
        <f t="shared" si="9"/>
        <v>true</v>
      </c>
      <c r="AX112" s="305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112" s="306"/>
      <c r="AZ112" s="305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112" s="306"/>
      <c r="BB112" s="302"/>
      <c r="BC112" s="303" t="b">
        <f t="shared" si="11"/>
        <v>0</v>
      </c>
      <c r="BD112" s="304"/>
      <c r="BE112" s="304" t="str">
        <f t="shared" si="12"/>
        <v/>
      </c>
      <c r="BF112" s="307"/>
      <c r="BG112" s="305"/>
      <c r="BH112" s="305"/>
      <c r="BI112" s="305"/>
      <c r="BJ112" s="305" t="str">
        <f t="shared" si="18"/>
        <v/>
      </c>
      <c r="BK112" s="306"/>
      <c r="BL112" s="305" t="str">
        <f t="shared" si="14"/>
        <v/>
      </c>
      <c r="BM112" s="306"/>
      <c r="BN112" s="302"/>
      <c r="BO112" s="302"/>
      <c r="BP112" s="302"/>
      <c r="BQ112" s="302"/>
      <c r="BR112" s="302"/>
      <c r="BS112" s="302"/>
      <c r="BT112" s="302"/>
      <c r="BU112" s="302"/>
      <c r="BV112" s="302"/>
      <c r="BW112" s="302"/>
      <c r="BX112" s="302"/>
    </row>
    <row r="113">
      <c r="A113" s="292" t="s">
        <v>728</v>
      </c>
      <c r="B113" s="292">
        <v>112.0</v>
      </c>
      <c r="C113" s="292">
        <f t="shared" si="15"/>
        <v>2</v>
      </c>
      <c r="D113" s="293" t="str">
        <f t="shared" si="1"/>
        <v>Parcel Data</v>
      </c>
      <c r="E113" s="46" t="str">
        <f t="shared" si="2"/>
        <v>prcl.mdb.CxPrclCnBlk10.CensTract10</v>
      </c>
      <c r="F113" s="46" t="s">
        <v>306</v>
      </c>
      <c r="G113" s="46" t="s">
        <v>537</v>
      </c>
      <c r="H113" s="294">
        <v>3.0</v>
      </c>
      <c r="I113" s="294" t="s">
        <v>1028</v>
      </c>
      <c r="J113" s="295" t="s">
        <v>729</v>
      </c>
      <c r="K113" s="296">
        <v>8.0</v>
      </c>
      <c r="L113" s="297" t="b">
        <v>1</v>
      </c>
      <c r="M113" s="294" t="s">
        <v>1029</v>
      </c>
      <c r="N113" s="294"/>
      <c r="O113" s="296"/>
      <c r="P113" s="296"/>
      <c r="Q113" s="298" t="str">
        <f t="shared" si="3"/>
        <v>CxPrclCnBlk10</v>
      </c>
      <c r="R113" s="298" t="str">
        <f t="shared" si="19"/>
        <v>CensTract10</v>
      </c>
      <c r="S113" s="298" t="str">
        <f t="array" ref="S113">iferror(index('Type Mapping'!$A$2:$D$21,match(J113,'Type Mapping'!$B$2:$B$21,0),3),"type mismatch")</f>
        <v>VARCHAR</v>
      </c>
      <c r="T113" s="298"/>
      <c r="U113" s="298"/>
      <c r="V113" s="298"/>
      <c r="W113" s="51" t="b">
        <v>0</v>
      </c>
      <c r="X113" s="51" t="s">
        <v>1025</v>
      </c>
      <c r="Y113" s="309"/>
      <c r="Z113" s="309"/>
      <c r="AA113" s="311"/>
      <c r="AB113" s="53"/>
      <c r="AC113" s="308"/>
      <c r="AD113" s="53" t="str">
        <f t="shared" si="6"/>
        <v>.</v>
      </c>
      <c r="AE113" s="299">
        <f>countif(NEW_REDB_table.field,AD113)</f>
        <v>5</v>
      </c>
      <c r="AF113" s="299" t="str">
        <f t="shared" si="7"/>
        <v>#N/A</v>
      </c>
      <c r="AG113" s="308"/>
      <c r="AH113" s="317" t="b">
        <v>0</v>
      </c>
      <c r="AI113" s="317" t="b">
        <v>0</v>
      </c>
      <c r="AJ113" s="308" t="str">
        <f t="array" ref="AJ113">iferror(index('Type Mapping'!$A$2:$D$21,match(J113,'Type Mapping'!$B$2:$B$21,0),4),"type mismatch")</f>
        <v>FLOAT</v>
      </c>
      <c r="AK113" s="308"/>
      <c r="AL113" s="308"/>
      <c r="AM113" s="308"/>
      <c r="AN113" s="300" t="b">
        <v>0</v>
      </c>
      <c r="AO113" s="300" t="b">
        <v>0</v>
      </c>
      <c r="AP113" s="300" t="b">
        <v>0</v>
      </c>
      <c r="AQ113" s="300" t="b">
        <v>0</v>
      </c>
      <c r="AR113" s="300"/>
      <c r="AS113" s="300"/>
      <c r="AT113" s="302"/>
      <c r="AU113" s="302"/>
      <c r="AV113" s="303" t="b">
        <v>1</v>
      </c>
      <c r="AW113" s="304" t="str">
        <f t="shared" si="9"/>
        <v>true</v>
      </c>
      <c r="AX113" s="305" t="str">
        <f t="shared" si="17"/>
        <v>&lt;column comment="" default="" key="true" label="CensTract10" length="255" nullable="true" originalDbColumnName="CensTract10" originalLength="-1" pattern="" precision="-1" talendType="id_String" type=""/&gt;</v>
      </c>
      <c r="AY113" s="306"/>
      <c r="AZ113" s="305" t="str">
        <f t="shared" si="10"/>
        <v>&lt;column comment="" default="" key="true" label="CensTract10" length="255" nullable="true" originalDbColumnName="CensTract10" originalLength="-1" pattern="" precision="-1" talendType="id_String" type=""/&gt;</v>
      </c>
      <c r="BA113" s="306"/>
      <c r="BB113" s="302"/>
      <c r="BC113" s="303" t="b">
        <f t="shared" si="11"/>
        <v>0</v>
      </c>
      <c r="BD113" s="304"/>
      <c r="BE113" s="304" t="str">
        <f t="shared" si="12"/>
        <v/>
      </c>
      <c r="BF113" s="307"/>
      <c r="BG113" s="305"/>
      <c r="BH113" s="305"/>
      <c r="BI113" s="305"/>
      <c r="BJ113" s="305" t="str">
        <f t="shared" si="18"/>
        <v/>
      </c>
      <c r="BK113" s="306"/>
      <c r="BL113" s="305" t="str">
        <f t="shared" si="14"/>
        <v/>
      </c>
      <c r="BM113" s="306"/>
      <c r="BN113" s="302"/>
      <c r="BO113" s="302"/>
      <c r="BP113" s="302"/>
      <c r="BQ113" s="302"/>
      <c r="BR113" s="302"/>
      <c r="BS113" s="302"/>
      <c r="BT113" s="302"/>
      <c r="BU113" s="302"/>
      <c r="BV113" s="302"/>
      <c r="BW113" s="302"/>
      <c r="BX113" s="302"/>
    </row>
    <row r="114">
      <c r="A114" s="292" t="s">
        <v>728</v>
      </c>
      <c r="B114" s="292">
        <v>113.0</v>
      </c>
      <c r="C114" s="292">
        <f t="shared" si="15"/>
        <v>2</v>
      </c>
      <c r="D114" s="293" t="str">
        <f t="shared" si="1"/>
        <v>Parcel Data</v>
      </c>
      <c r="E114" s="46" t="str">
        <f t="shared" si="2"/>
        <v>prcl.mdb.CxPrclCnBlk10.CensBlock10</v>
      </c>
      <c r="F114" s="46" t="s">
        <v>306</v>
      </c>
      <c r="G114" s="46" t="s">
        <v>537</v>
      </c>
      <c r="H114" s="294">
        <v>4.0</v>
      </c>
      <c r="I114" s="294" t="s">
        <v>1030</v>
      </c>
      <c r="J114" s="295" t="s">
        <v>1027</v>
      </c>
      <c r="K114" s="296">
        <v>4.0</v>
      </c>
      <c r="L114" s="297" t="b">
        <v>1</v>
      </c>
      <c r="M114" s="294" t="s">
        <v>802</v>
      </c>
      <c r="N114" s="294"/>
      <c r="O114" s="296"/>
      <c r="P114" s="296"/>
      <c r="Q114" s="298" t="str">
        <f t="shared" si="3"/>
        <v>CxPrclCnBlk10</v>
      </c>
      <c r="R114" s="298" t="str">
        <f t="shared" si="19"/>
        <v>CensBlock10</v>
      </c>
      <c r="S114" s="298" t="str">
        <f t="array" ref="S114">iferror(index('Type Mapping'!$A$2:$D$21,match(J114,'Type Mapping'!$B$2:$B$21,0),3),"type mismatch")</f>
        <v>VARCHAR</v>
      </c>
      <c r="T114" s="298"/>
      <c r="U114" s="298"/>
      <c r="V114" s="298"/>
      <c r="W114" s="51" t="b">
        <v>0</v>
      </c>
      <c r="X114" s="51" t="s">
        <v>1025</v>
      </c>
      <c r="Y114" s="309"/>
      <c r="Z114" s="309"/>
      <c r="AA114" s="311"/>
      <c r="AB114" s="53"/>
      <c r="AC114" s="308"/>
      <c r="AD114" s="53" t="str">
        <f t="shared" si="6"/>
        <v>.</v>
      </c>
      <c r="AE114" s="299">
        <f>countif(NEW_REDB_table.field,AD114)</f>
        <v>5</v>
      </c>
      <c r="AF114" s="299" t="str">
        <f t="shared" si="7"/>
        <v>#N/A</v>
      </c>
      <c r="AG114" s="308"/>
      <c r="AH114" s="317" t="b">
        <v>0</v>
      </c>
      <c r="AI114" s="317" t="b">
        <v>0</v>
      </c>
      <c r="AJ114" s="308" t="str">
        <f t="array" ref="AJ114">iferror(index('Type Mapping'!$A$2:$D$21,match(J114,'Type Mapping'!$B$2:$B$21,0),4),"type mismatch")</f>
        <v>FLOAT</v>
      </c>
      <c r="AK114" s="308"/>
      <c r="AL114" s="308"/>
      <c r="AM114" s="308"/>
      <c r="AN114" s="300" t="b">
        <v>0</v>
      </c>
      <c r="AO114" s="300" t="b">
        <v>0</v>
      </c>
      <c r="AP114" s="300" t="b">
        <v>0</v>
      </c>
      <c r="AQ114" s="300" t="b">
        <v>0</v>
      </c>
      <c r="AR114" s="300"/>
      <c r="AS114" s="300"/>
      <c r="AT114" s="302"/>
      <c r="AU114" s="302"/>
      <c r="AV114" s="303" t="b">
        <v>1</v>
      </c>
      <c r="AW114" s="304" t="str">
        <f t="shared" si="9"/>
        <v>true</v>
      </c>
      <c r="AX114" s="305" t="str">
        <f t="shared" si="17"/>
        <v>&lt;column comment="" default="" key="true" label="CensBlock10" length="255" nullable="true" originalDbColumnName="CensBlock10" originalLength="-1" pattern="" precision="-1" talendType="id_String" type=""/&gt;</v>
      </c>
      <c r="AY114" s="306"/>
      <c r="AZ114" s="305" t="str">
        <f t="shared" si="10"/>
        <v>&lt;column comment="" default="" key="true" label="CensBlock10" length="255" nullable="true" originalDbColumnName="CensBlock10" originalLength="-1" pattern="" precision="-1" talendType="id_String" type=""/&gt;</v>
      </c>
      <c r="BA114" s="306"/>
      <c r="BB114" s="302"/>
      <c r="BC114" s="303" t="b">
        <f t="shared" si="11"/>
        <v>0</v>
      </c>
      <c r="BD114" s="304"/>
      <c r="BE114" s="304" t="str">
        <f t="shared" si="12"/>
        <v/>
      </c>
      <c r="BF114" s="307"/>
      <c r="BG114" s="305"/>
      <c r="BH114" s="305"/>
      <c r="BI114" s="305"/>
      <c r="BJ114" s="305" t="str">
        <f t="shared" si="18"/>
        <v/>
      </c>
      <c r="BK114" s="306"/>
      <c r="BL114" s="305" t="str">
        <f t="shared" si="14"/>
        <v/>
      </c>
      <c r="BM114" s="306"/>
      <c r="BN114" s="302"/>
      <c r="BO114" s="302"/>
      <c r="BP114" s="302"/>
      <c r="BQ114" s="302"/>
      <c r="BR114" s="302"/>
      <c r="BS114" s="302"/>
      <c r="BT114" s="302"/>
      <c r="BU114" s="302"/>
      <c r="BV114" s="302"/>
      <c r="BW114" s="302"/>
      <c r="BX114" s="302"/>
    </row>
    <row r="115">
      <c r="A115" s="292" t="s">
        <v>728</v>
      </c>
      <c r="B115" s="292">
        <v>114.0</v>
      </c>
      <c r="C115" s="292">
        <f t="shared" si="15"/>
        <v>2</v>
      </c>
      <c r="D115" s="293" t="str">
        <f t="shared" si="1"/>
        <v>Parcel Data</v>
      </c>
      <c r="E115" s="46" t="str">
        <f t="shared" si="2"/>
        <v>prcl.mdb.CxPrclCnBlk10.IsPrimaryCensBlk10</v>
      </c>
      <c r="F115" s="46" t="s">
        <v>306</v>
      </c>
      <c r="G115" s="46" t="s">
        <v>537</v>
      </c>
      <c r="H115" s="294">
        <v>5.0</v>
      </c>
      <c r="I115" s="294" t="s">
        <v>1031</v>
      </c>
      <c r="J115" s="295" t="s">
        <v>873</v>
      </c>
      <c r="K115" s="296">
        <v>1.0</v>
      </c>
      <c r="L115" s="297" t="b">
        <v>0</v>
      </c>
      <c r="M115" s="294" t="s">
        <v>802</v>
      </c>
      <c r="N115" s="294"/>
      <c r="O115" s="296"/>
      <c r="P115" s="296"/>
      <c r="Q115" s="298" t="str">
        <f t="shared" si="3"/>
        <v>CxPrclCnBlk10</v>
      </c>
      <c r="R115" s="298" t="str">
        <f t="shared" si="19"/>
        <v>IsPrimaryCensBlk10</v>
      </c>
      <c r="S115" s="298" t="str">
        <f t="array" ref="S115">iferror(index('Type Mapping'!$A$2:$D$21,match(J115,'Type Mapping'!$B$2:$B$21,0),3),"type mismatch")</f>
        <v>VARCHAR</v>
      </c>
      <c r="T115" s="298"/>
      <c r="U115" s="298"/>
      <c r="V115" s="298"/>
      <c r="W115" s="51" t="b">
        <v>0</v>
      </c>
      <c r="X115" s="51" t="s">
        <v>1025</v>
      </c>
      <c r="Y115" s="309"/>
      <c r="Z115" s="309"/>
      <c r="AA115" s="311"/>
      <c r="AB115" s="53"/>
      <c r="AC115" s="308"/>
      <c r="AD115" s="53" t="str">
        <f t="shared" si="6"/>
        <v>.</v>
      </c>
      <c r="AE115" s="299">
        <f>countif(NEW_REDB_table.field,AD115)</f>
        <v>5</v>
      </c>
      <c r="AF115" s="299" t="str">
        <f t="shared" si="7"/>
        <v>#N/A</v>
      </c>
      <c r="AG115" s="308"/>
      <c r="AH115" s="317" t="b">
        <v>0</v>
      </c>
      <c r="AI115" s="317" t="b">
        <v>0</v>
      </c>
      <c r="AJ115" s="308" t="str">
        <f t="array" ref="AJ115">iferror(index('Type Mapping'!$A$2:$D$21,match(J115,'Type Mapping'!$B$2:$B$21,0),4),"type mismatch")</f>
        <v>BOOLEAN</v>
      </c>
      <c r="AK115" s="308"/>
      <c r="AL115" s="308"/>
      <c r="AM115" s="308"/>
      <c r="AN115" s="300" t="b">
        <v>0</v>
      </c>
      <c r="AO115" s="300" t="b">
        <v>0</v>
      </c>
      <c r="AP115" s="300" t="b">
        <v>0</v>
      </c>
      <c r="AQ115" s="300" t="b">
        <v>0</v>
      </c>
      <c r="AR115" s="300"/>
      <c r="AS115" s="300"/>
      <c r="AT115" s="302"/>
      <c r="AU115" s="302"/>
      <c r="AV115" s="303" t="b">
        <v>1</v>
      </c>
      <c r="AW115" s="304" t="str">
        <f t="shared" si="9"/>
        <v>false</v>
      </c>
      <c r="AX115" s="305" t="str">
        <f t="shared" si="17"/>
        <v>&lt;column comment="" default="" key="false" label="IsPrimaryCensBlk10" length="255" nullable="true" originalDbColumnName="IsPrimaryCensBlk10" originalLength="-1" pattern="" precision="-1" talendType="id_String" type=""/&gt;&lt;/schema&gt;</v>
      </c>
      <c r="AY115" s="306"/>
      <c r="AZ115" s="305" t="str">
        <f t="shared" si="10"/>
        <v>&lt;column comment="" default="" key="false" label="IsPrimaryCensBlk10" length="255" nullable="true" originalDbColumnName="IsPrimaryCensBlk10" originalLength="-1" pattern="" precision="-1" talendType="id_String" type=""/&gt;
&lt;/schema&gt;
</v>
      </c>
      <c r="BA115" s="306"/>
      <c r="BB115" s="302"/>
      <c r="BC115" s="303" t="b">
        <f t="shared" si="11"/>
        <v>0</v>
      </c>
      <c r="BD115" s="304"/>
      <c r="BE115" s="304" t="str">
        <f t="shared" si="12"/>
        <v/>
      </c>
      <c r="BF115" s="307"/>
      <c r="BG115" s="305"/>
      <c r="BH115" s="305"/>
      <c r="BI115" s="305"/>
      <c r="BJ115" s="305" t="str">
        <f t="shared" si="18"/>
        <v/>
      </c>
      <c r="BK115" s="306"/>
      <c r="BL115" s="305" t="str">
        <f t="shared" si="14"/>
        <v/>
      </c>
      <c r="BM115" s="306"/>
      <c r="BN115" s="302"/>
      <c r="BO115" s="302"/>
      <c r="BP115" s="302"/>
      <c r="BQ115" s="302"/>
      <c r="BR115" s="302"/>
      <c r="BS115" s="302"/>
      <c r="BT115" s="302"/>
      <c r="BU115" s="302"/>
      <c r="BV115" s="302"/>
      <c r="BW115" s="302"/>
      <c r="BX115" s="302"/>
    </row>
    <row r="116">
      <c r="A116" s="292" t="s">
        <v>728</v>
      </c>
      <c r="B116" s="292">
        <v>115.0</v>
      </c>
      <c r="C116" s="292">
        <f t="shared" si="15"/>
        <v>1</v>
      </c>
      <c r="D116" s="293" t="str">
        <f t="shared" si="1"/>
        <v>Parcel Data</v>
      </c>
      <c r="E116" s="46" t="str">
        <f t="shared" si="2"/>
        <v>prcl.mdb.Prcl.CityBlock</v>
      </c>
      <c r="F116" s="46" t="s">
        <v>306</v>
      </c>
      <c r="G116" s="46" t="s">
        <v>527</v>
      </c>
      <c r="H116" s="294">
        <v>1.0</v>
      </c>
      <c r="I116" s="294" t="s">
        <v>65</v>
      </c>
      <c r="J116" s="295" t="s">
        <v>729</v>
      </c>
      <c r="K116" s="296">
        <v>8.0</v>
      </c>
      <c r="L116" s="297" t="b">
        <v>1</v>
      </c>
      <c r="M116" s="294" t="s">
        <v>730</v>
      </c>
      <c r="N116" s="321" t="b">
        <v>0</v>
      </c>
      <c r="O116" s="322">
        <v>1098.0</v>
      </c>
      <c r="P116" s="296">
        <v>878.18</v>
      </c>
      <c r="Q116" s="298" t="str">
        <f t="shared" si="3"/>
        <v>Prcl</v>
      </c>
      <c r="R116" s="298" t="str">
        <f t="shared" si="19"/>
        <v>CityBlock</v>
      </c>
      <c r="S116" s="298" t="str">
        <f t="array" ref="S116">iferror(index('Type Mapping'!$A$2:$D$21,match(J116,'Type Mapping'!$B$2:$B$21,0),3),"type mismatch")</f>
        <v>VARCHAR</v>
      </c>
      <c r="T116" s="298"/>
      <c r="U116" s="298"/>
      <c r="V116" s="298"/>
      <c r="W116" s="51" t="b">
        <v>1</v>
      </c>
      <c r="X116" s="51"/>
      <c r="Y116" s="51"/>
      <c r="Z116" s="51"/>
      <c r="AA116" s="323" t="s">
        <v>647</v>
      </c>
      <c r="AB116" s="53" t="str">
        <f t="shared" ref="AB116:AB197" si="20">AA116&amp;"_history"</f>
        <v>parcel_history</v>
      </c>
      <c r="AC116" s="53" t="s">
        <v>782</v>
      </c>
      <c r="AD116" s="53" t="str">
        <f t="shared" si="6"/>
        <v>parcel.city_block_ number</v>
      </c>
      <c r="AE116" s="299">
        <f>countif(NEW_REDB_table.field,AD116)</f>
        <v>1</v>
      </c>
      <c r="AF116" s="299" t="str">
        <f t="shared" si="7"/>
        <v>YAY!!</v>
      </c>
      <c r="AG116" s="53"/>
      <c r="AH116" s="299" t="b">
        <v>0</v>
      </c>
      <c r="AI116" s="299" t="b">
        <v>0</v>
      </c>
      <c r="AJ116" s="53" t="s">
        <v>191</v>
      </c>
      <c r="AK116" s="53" t="s">
        <v>311</v>
      </c>
      <c r="AL116" s="53"/>
      <c r="AM116" s="53"/>
      <c r="AN116" s="300" t="b">
        <v>1</v>
      </c>
      <c r="AO116" s="300" t="b">
        <v>0</v>
      </c>
      <c r="AP116" s="300" t="b">
        <v>0</v>
      </c>
      <c r="AQ116" s="300" t="b">
        <v>0</v>
      </c>
      <c r="AR116" s="300"/>
      <c r="AS116" s="300"/>
      <c r="AT116" s="301" t="s">
        <v>1032</v>
      </c>
      <c r="AU116" s="302"/>
      <c r="AV116" s="303" t="b">
        <v>1</v>
      </c>
      <c r="AW116" s="304" t="str">
        <f t="shared" si="9"/>
        <v>true</v>
      </c>
      <c r="AX116" s="305" t="str">
        <f t="shared" si="17"/>
        <v>***Prcl.xml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116" s="306"/>
      <c r="AZ116" s="305" t="str">
        <f t="shared" si="10"/>
        <v>Prcl.xml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116" s="306"/>
      <c r="BB116" s="302"/>
      <c r="BC116" s="303" t="b">
        <f t="shared" si="11"/>
        <v>1</v>
      </c>
      <c r="BD116" s="304"/>
      <c r="BE116" s="304" t="str">
        <f t="shared" si="12"/>
        <v>false</v>
      </c>
      <c r="BF116" s="307"/>
      <c r="BG116" s="305"/>
      <c r="BH116" s="305"/>
      <c r="BI116" s="305"/>
      <c r="BJ116" s="305" t="str">
        <f t="shared" si="18"/>
        <v>***1098.xml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16" s="306"/>
      <c r="BL116" s="305" t="str">
        <f t="shared" si="14"/>
        <v>1098.xml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16" s="306"/>
      <c r="BN116" s="302"/>
      <c r="BO116" s="302"/>
      <c r="BP116" s="302"/>
      <c r="BQ116" s="302"/>
      <c r="BR116" s="302"/>
      <c r="BS116" s="302"/>
      <c r="BT116" s="302"/>
      <c r="BU116" s="302"/>
      <c r="BV116" s="302"/>
      <c r="BW116" s="302"/>
      <c r="BX116" s="302"/>
    </row>
    <row r="117">
      <c r="A117" s="292" t="s">
        <v>728</v>
      </c>
      <c r="B117" s="292">
        <v>116.0</v>
      </c>
      <c r="C117" s="292">
        <f t="shared" si="15"/>
        <v>1</v>
      </c>
      <c r="D117" s="293" t="str">
        <f t="shared" si="1"/>
        <v>Parcel Data</v>
      </c>
      <c r="E117" s="46" t="str">
        <f t="shared" si="2"/>
        <v>prcl.mdb.Prcl.Parcel</v>
      </c>
      <c r="F117" s="46" t="s">
        <v>306</v>
      </c>
      <c r="G117" s="46" t="s">
        <v>527</v>
      </c>
      <c r="H117" s="294">
        <v>2.0</v>
      </c>
      <c r="I117" s="294" t="s">
        <v>78</v>
      </c>
      <c r="J117" s="295" t="s">
        <v>738</v>
      </c>
      <c r="K117" s="296">
        <v>4.0</v>
      </c>
      <c r="L117" s="297" t="b">
        <v>1</v>
      </c>
      <c r="M117" s="294" t="s">
        <v>739</v>
      </c>
      <c r="N117" s="321" t="b">
        <v>0</v>
      </c>
      <c r="O117" s="296">
        <v>160.0</v>
      </c>
      <c r="P117" s="296">
        <v>10.0</v>
      </c>
      <c r="Q117" s="298" t="str">
        <f t="shared" si="3"/>
        <v>Prcl</v>
      </c>
      <c r="R117" s="298" t="str">
        <f t="shared" si="19"/>
        <v>Parcel</v>
      </c>
      <c r="S117" s="298" t="str">
        <f t="array" ref="S117">iferror(index('Type Mapping'!$A$2:$D$21,match(J117,'Type Mapping'!$B$2:$B$21,0),3),"type mismatch")</f>
        <v>VARCHAR</v>
      </c>
      <c r="T117" s="298"/>
      <c r="U117" s="298"/>
      <c r="V117" s="298"/>
      <c r="W117" s="51" t="b">
        <v>1</v>
      </c>
      <c r="X117" s="51"/>
      <c r="Y117" s="309"/>
      <c r="Z117" s="51"/>
      <c r="AA117" s="323" t="s">
        <v>647</v>
      </c>
      <c r="AB117" s="53" t="str">
        <f t="shared" si="20"/>
        <v>parcel_history</v>
      </c>
      <c r="AC117" s="53" t="s">
        <v>784</v>
      </c>
      <c r="AD117" s="53" t="str">
        <f t="shared" si="6"/>
        <v>parcel.parcel_number</v>
      </c>
      <c r="AE117" s="299">
        <f>countif(NEW_REDB_table.field,AD117)</f>
        <v>1</v>
      </c>
      <c r="AF117" s="299" t="str">
        <f t="shared" si="7"/>
        <v>YAY!!</v>
      </c>
      <c r="AG117" s="53"/>
      <c r="AH117" s="299" t="b">
        <v>0</v>
      </c>
      <c r="AI117" s="299" t="b">
        <v>0</v>
      </c>
      <c r="AJ117" s="53" t="s">
        <v>191</v>
      </c>
      <c r="AK117" s="53" t="s">
        <v>311</v>
      </c>
      <c r="AL117" s="53"/>
      <c r="AM117" s="53"/>
      <c r="AN117" s="300" t="b">
        <v>1</v>
      </c>
      <c r="AO117" s="300" t="b">
        <v>0</v>
      </c>
      <c r="AP117" s="300" t="b">
        <v>0</v>
      </c>
      <c r="AQ117" s="300" t="b">
        <v>0</v>
      </c>
      <c r="AR117" s="300"/>
      <c r="AS117" s="300"/>
      <c r="AT117" s="301" t="s">
        <v>1032</v>
      </c>
      <c r="AU117" s="302"/>
      <c r="AV117" s="303" t="b">
        <v>1</v>
      </c>
      <c r="AW117" s="304" t="str">
        <f t="shared" si="9"/>
        <v>true</v>
      </c>
      <c r="AX117" s="305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117" s="306"/>
      <c r="AZ117" s="305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117" s="306"/>
      <c r="BB117" s="302"/>
      <c r="BC117" s="303" t="b">
        <f t="shared" si="11"/>
        <v>1</v>
      </c>
      <c r="BD117" s="304"/>
      <c r="BE117" s="304" t="str">
        <f t="shared" si="12"/>
        <v>false</v>
      </c>
      <c r="BF117" s="307"/>
      <c r="BG117" s="305"/>
      <c r="BH117" s="305"/>
      <c r="BI117" s="305"/>
      <c r="BJ117" s="305" t="str">
        <f t="shared" si="18"/>
        <v>***160.xml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17" s="306"/>
      <c r="BL117" s="305" t="str">
        <f t="shared" si="14"/>
        <v>160.xml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17" s="306"/>
      <c r="BN117" s="302"/>
      <c r="BO117" s="302"/>
      <c r="BP117" s="302"/>
      <c r="BQ117" s="302"/>
      <c r="BR117" s="302"/>
      <c r="BS117" s="302"/>
      <c r="BT117" s="302"/>
      <c r="BU117" s="302"/>
      <c r="BV117" s="302"/>
      <c r="BW117" s="302"/>
      <c r="BX117" s="302"/>
    </row>
    <row r="118">
      <c r="A118" s="292" t="s">
        <v>728</v>
      </c>
      <c r="B118" s="292">
        <v>117.0</v>
      </c>
      <c r="C118" s="292">
        <f t="shared" si="15"/>
        <v>1</v>
      </c>
      <c r="D118" s="293" t="str">
        <f t="shared" si="1"/>
        <v>Parcel Data</v>
      </c>
      <c r="E118" s="46" t="str">
        <f t="shared" si="2"/>
        <v>prcl.mdb.Prcl.OwnerCode</v>
      </c>
      <c r="F118" s="46" t="s">
        <v>306</v>
      </c>
      <c r="G118" s="46" t="s">
        <v>527</v>
      </c>
      <c r="H118" s="294">
        <v>3.0</v>
      </c>
      <c r="I118" s="294" t="s">
        <v>90</v>
      </c>
      <c r="J118" s="295" t="s">
        <v>740</v>
      </c>
      <c r="K118" s="296">
        <v>1.0</v>
      </c>
      <c r="L118" s="297" t="b">
        <v>1</v>
      </c>
      <c r="M118" s="294" t="s">
        <v>741</v>
      </c>
      <c r="N118" s="321" t="b">
        <v>0</v>
      </c>
      <c r="O118" s="296">
        <v>2.0</v>
      </c>
      <c r="P118" s="296">
        <v>7.0</v>
      </c>
      <c r="Q118" s="298" t="str">
        <f t="shared" si="3"/>
        <v>Prcl</v>
      </c>
      <c r="R118" s="298" t="str">
        <f t="shared" si="19"/>
        <v>OwnerCode</v>
      </c>
      <c r="S118" s="298" t="str">
        <f t="array" ref="S118">iferror(index('Type Mapping'!$A$2:$D$21,match(J118,'Type Mapping'!$B$2:$B$21,0),3),"type mismatch")</f>
        <v>VARCHAR</v>
      </c>
      <c r="T118" s="298"/>
      <c r="U118" s="298"/>
      <c r="V118" s="298"/>
      <c r="W118" s="51" t="b">
        <v>1</v>
      </c>
      <c r="X118" s="51"/>
      <c r="Y118" s="309"/>
      <c r="Z118" s="51"/>
      <c r="AA118" s="323" t="s">
        <v>647</v>
      </c>
      <c r="AB118" s="53" t="str">
        <f t="shared" si="20"/>
        <v>parcel_history</v>
      </c>
      <c r="AC118" s="53" t="s">
        <v>786</v>
      </c>
      <c r="AD118" s="53" t="str">
        <f t="shared" si="6"/>
        <v>parcel.parcel_taxing_status</v>
      </c>
      <c r="AE118" s="299">
        <f>countif(NEW_REDB_table.field,AD118)</f>
        <v>1</v>
      </c>
      <c r="AF118" s="299" t="str">
        <f t="shared" si="7"/>
        <v>YAY!!</v>
      </c>
      <c r="AG118" s="53"/>
      <c r="AH118" s="299" t="b">
        <v>0</v>
      </c>
      <c r="AI118" s="299" t="b">
        <v>0</v>
      </c>
      <c r="AJ118" s="53" t="s">
        <v>191</v>
      </c>
      <c r="AK118" s="53" t="s">
        <v>311</v>
      </c>
      <c r="AL118" s="53"/>
      <c r="AM118" s="53"/>
      <c r="AN118" s="300" t="b">
        <v>1</v>
      </c>
      <c r="AO118" s="300" t="b">
        <v>0</v>
      </c>
      <c r="AP118" s="300" t="b">
        <v>0</v>
      </c>
      <c r="AQ118" s="300" t="b">
        <v>0</v>
      </c>
      <c r="AR118" s="300"/>
      <c r="AS118" s="300"/>
      <c r="AT118" s="301" t="s">
        <v>1032</v>
      </c>
      <c r="AU118" s="302"/>
      <c r="AV118" s="303" t="b">
        <v>1</v>
      </c>
      <c r="AW118" s="304" t="str">
        <f t="shared" si="9"/>
        <v>true</v>
      </c>
      <c r="AX118" s="305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118" s="306"/>
      <c r="AZ118" s="305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118" s="306"/>
      <c r="BB118" s="302"/>
      <c r="BC118" s="303" t="b">
        <f t="shared" si="11"/>
        <v>1</v>
      </c>
      <c r="BD118" s="304"/>
      <c r="BE118" s="304" t="str">
        <f t="shared" si="12"/>
        <v>false</v>
      </c>
      <c r="BF118" s="307"/>
      <c r="BG118" s="305"/>
      <c r="BH118" s="305"/>
      <c r="BI118" s="305"/>
      <c r="BJ118" s="305" t="str">
        <f t="shared" si="18"/>
        <v>***2.xml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18" s="306"/>
      <c r="BL118" s="305" t="str">
        <f t="shared" si="14"/>
        <v>2.xml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18" s="306"/>
      <c r="BN118" s="302"/>
      <c r="BO118" s="302"/>
      <c r="BP118" s="302"/>
      <c r="BQ118" s="302"/>
      <c r="BR118" s="302"/>
      <c r="BS118" s="302"/>
      <c r="BT118" s="302"/>
      <c r="BU118" s="302"/>
      <c r="BV118" s="302"/>
      <c r="BW118" s="302"/>
      <c r="BX118" s="302"/>
    </row>
    <row r="119">
      <c r="A119" s="292" t="s">
        <v>728</v>
      </c>
      <c r="B119" s="292">
        <v>118.0</v>
      </c>
      <c r="C119" s="292">
        <f t="shared" si="15"/>
        <v>1</v>
      </c>
      <c r="D119" s="293" t="str">
        <f t="shared" si="1"/>
        <v>Parcel Data</v>
      </c>
      <c r="E119" s="46" t="str">
        <f t="shared" si="2"/>
        <v>prcl.mdb.Prcl.ParcelId</v>
      </c>
      <c r="F119" s="46" t="s">
        <v>306</v>
      </c>
      <c r="G119" s="46" t="s">
        <v>527</v>
      </c>
      <c r="H119" s="294">
        <v>4.0</v>
      </c>
      <c r="I119" s="294" t="s">
        <v>1034</v>
      </c>
      <c r="J119" s="295" t="s">
        <v>743</v>
      </c>
      <c r="K119" s="296">
        <v>11.0</v>
      </c>
      <c r="L119" s="297" t="b">
        <v>0</v>
      </c>
      <c r="M119" s="294" t="s">
        <v>279</v>
      </c>
      <c r="N119" s="321" t="b">
        <v>0</v>
      </c>
      <c r="O119" s="296">
        <v>3.8600018E9</v>
      </c>
      <c r="P119" s="296">
        <v>1.09800013E10</v>
      </c>
      <c r="Q119" s="298" t="str">
        <f t="shared" si="3"/>
        <v>Prcl</v>
      </c>
      <c r="R119" s="298" t="str">
        <f t="shared" si="19"/>
        <v>ParcelId</v>
      </c>
      <c r="S119" s="298" t="str">
        <f t="array" ref="S119">iferror(index('Type Mapping'!$A$2:$D$21,match(J119,'Type Mapping'!$B$2:$B$21,0),3),"type mismatch")</f>
        <v>VARCHAR</v>
      </c>
      <c r="T119" s="298"/>
      <c r="U119" s="298"/>
      <c r="V119" s="298"/>
      <c r="W119" s="51" t="b">
        <v>1</v>
      </c>
      <c r="X119" s="51"/>
      <c r="Y119" s="309"/>
      <c r="Z119" s="309"/>
      <c r="AA119" s="53" t="s">
        <v>733</v>
      </c>
      <c r="AB119" s="53" t="str">
        <f t="shared" si="20"/>
        <v>county_id_mapping_history</v>
      </c>
      <c r="AC119" s="53" t="s">
        <v>734</v>
      </c>
      <c r="AD119" s="53" t="str">
        <f t="shared" si="6"/>
        <v>county_id_mapping.county_id</v>
      </c>
      <c r="AE119" s="299">
        <f>countif(NEW_REDB_table.field,AD119)</f>
        <v>1</v>
      </c>
      <c r="AF119" s="299" t="str">
        <f t="shared" si="7"/>
        <v>YAY!!</v>
      </c>
      <c r="AG119" s="53" t="s">
        <v>1035</v>
      </c>
      <c r="AH119" s="317" t="b">
        <v>0</v>
      </c>
      <c r="AI119" s="317" t="b">
        <v>0</v>
      </c>
      <c r="AJ119" s="308" t="str">
        <f t="array" ref="AJ119">iferror(index('Type Mapping'!$A$2:$D$21,match(J119,'Type Mapping'!$B$2:$B$21,0),4),"type mismatch")</f>
        <v>VARCHAR</v>
      </c>
      <c r="AK119" s="53" t="s">
        <v>311</v>
      </c>
      <c r="AL119" s="308"/>
      <c r="AM119" s="308"/>
      <c r="AN119" s="300" t="b">
        <v>1</v>
      </c>
      <c r="AO119" s="300" t="b">
        <v>0</v>
      </c>
      <c r="AP119" s="300" t="b">
        <v>0</v>
      </c>
      <c r="AQ119" s="300" t="b">
        <v>0</v>
      </c>
      <c r="AR119" s="300"/>
      <c r="AS119" s="300"/>
      <c r="AT119" s="301" t="s">
        <v>1032</v>
      </c>
      <c r="AU119" s="302"/>
      <c r="AV119" s="303" t="b">
        <v>1</v>
      </c>
      <c r="AW119" s="304" t="str">
        <f t="shared" si="9"/>
        <v>false</v>
      </c>
      <c r="AX119" s="305" t="str">
        <f t="shared" si="17"/>
        <v>&lt;column comment="" default="" key="false" label="ParcelId" length="255" nullable="true" originalDbColumnName="ParcelId" originalLength="-1" pattern="" precision="-1" talendType="id_String" type=""/&gt;</v>
      </c>
      <c r="AY119" s="306"/>
      <c r="AZ119" s="305" t="str">
        <f t="shared" si="10"/>
        <v>&lt;column comment="" default="" key="false" label="ParcelId" length="255" nullable="true" originalDbColumnName="ParcelId" originalLength="-1" pattern="" precision="-1" talendType="id_String" type=""/&gt;</v>
      </c>
      <c r="BA119" s="306"/>
      <c r="BB119" s="302"/>
      <c r="BC119" s="303" t="b">
        <f t="shared" si="11"/>
        <v>1</v>
      </c>
      <c r="BD119" s="304"/>
      <c r="BE119" s="304" t="str">
        <f t="shared" si="12"/>
        <v>false</v>
      </c>
      <c r="BF119" s="307"/>
      <c r="BG119" s="305"/>
      <c r="BH119" s="305"/>
      <c r="BI119" s="305"/>
      <c r="BJ119" s="305" t="str">
        <f t="shared" si="18"/>
        <v>***3860001800.xml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19" s="306"/>
      <c r="BL119" s="305" t="str">
        <f t="shared" si="14"/>
        <v>3860001800.xml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19" s="306"/>
      <c r="BN119" s="302"/>
      <c r="BO119" s="302"/>
      <c r="BP119" s="302"/>
      <c r="BQ119" s="302"/>
      <c r="BR119" s="302"/>
      <c r="BS119" s="302"/>
      <c r="BT119" s="302"/>
      <c r="BU119" s="302"/>
      <c r="BV119" s="302"/>
      <c r="BW119" s="302"/>
      <c r="BX119" s="302"/>
    </row>
    <row r="120">
      <c r="A120" s="292" t="s">
        <v>728</v>
      </c>
      <c r="B120" s="292">
        <v>119.0</v>
      </c>
      <c r="C120" s="292">
        <f t="shared" si="15"/>
        <v>1</v>
      </c>
      <c r="D120" s="293" t="str">
        <f t="shared" si="1"/>
        <v>Parcel Data</v>
      </c>
      <c r="E120" s="46" t="str">
        <f t="shared" si="2"/>
        <v>prcl.mdb.Prcl.PrimAddrRecNum</v>
      </c>
      <c r="F120" s="46" t="s">
        <v>306</v>
      </c>
      <c r="G120" s="46" t="s">
        <v>527</v>
      </c>
      <c r="H120" s="294">
        <v>5.0</v>
      </c>
      <c r="I120" s="294" t="s">
        <v>1036</v>
      </c>
      <c r="J120" s="295" t="s">
        <v>740</v>
      </c>
      <c r="K120" s="296">
        <v>1.0</v>
      </c>
      <c r="L120" s="297" t="b">
        <v>0</v>
      </c>
      <c r="M120" s="324" t="s">
        <v>1037</v>
      </c>
      <c r="N120" s="321" t="b">
        <v>0</v>
      </c>
      <c r="O120" s="296">
        <v>2.0</v>
      </c>
      <c r="P120" s="296">
        <v>48.0</v>
      </c>
      <c r="Q120" s="298" t="str">
        <f t="shared" si="3"/>
        <v>Prcl</v>
      </c>
      <c r="R120" s="298" t="str">
        <f t="shared" si="19"/>
        <v>PrimAddrRecNum</v>
      </c>
      <c r="S120" s="298" t="str">
        <f t="array" ref="S120">iferror(index('Type Mapping'!$A$2:$D$21,match(J120,'Type Mapping'!$B$2:$B$21,0),3),"type mismatch")</f>
        <v>VARCHAR</v>
      </c>
      <c r="T120" s="298"/>
      <c r="U120" s="298"/>
      <c r="V120" s="298"/>
      <c r="W120" s="51" t="b">
        <v>1</v>
      </c>
      <c r="X120" s="51"/>
      <c r="Y120" s="309"/>
      <c r="Z120" s="309"/>
      <c r="AA120" s="323" t="s">
        <v>647</v>
      </c>
      <c r="AB120" s="53" t="str">
        <f t="shared" si="20"/>
        <v>parcel_history</v>
      </c>
      <c r="AC120" s="53" t="s">
        <v>791</v>
      </c>
      <c r="AD120" s="53" t="str">
        <f t="shared" si="6"/>
        <v>parcel.primary_address_count</v>
      </c>
      <c r="AE120" s="299">
        <f>countif(NEW_REDB_table.field,AD120)</f>
        <v>1</v>
      </c>
      <c r="AF120" s="299" t="str">
        <f t="shared" si="7"/>
        <v>YAY!!</v>
      </c>
      <c r="AG120" s="53"/>
      <c r="AH120" s="317" t="b">
        <v>0</v>
      </c>
      <c r="AI120" s="317" t="b">
        <v>0</v>
      </c>
      <c r="AJ120" s="308" t="str">
        <f t="array" ref="AJ120">iferror(index('Type Mapping'!$A$2:$D$21,match(J120,'Type Mapping'!$B$2:$B$21,0),4),"type mismatch")</f>
        <v>INT</v>
      </c>
      <c r="AK120" s="53" t="s">
        <v>311</v>
      </c>
      <c r="AL120" s="308"/>
      <c r="AM120" s="308"/>
      <c r="AN120" s="300" t="b">
        <v>0</v>
      </c>
      <c r="AO120" s="300" t="b">
        <v>0</v>
      </c>
      <c r="AP120" s="300" t="b">
        <v>0</v>
      </c>
      <c r="AQ120" s="300" t="b">
        <v>0</v>
      </c>
      <c r="AR120" s="300"/>
      <c r="AS120" s="300"/>
      <c r="AT120" s="318" t="s">
        <v>1038</v>
      </c>
      <c r="AU120" s="302"/>
      <c r="AV120" s="303" t="b">
        <v>1</v>
      </c>
      <c r="AW120" s="304" t="str">
        <f t="shared" si="9"/>
        <v>false</v>
      </c>
      <c r="AX120" s="305" t="str">
        <f t="shared" si="17"/>
        <v>&lt;column comment="" default="" key="false" label="PrimAddrRecNum" length="255" nullable="true" originalDbColumnName="PrimAddrRecNum" originalLength="-1" pattern="" precision="-1" talendType="id_String" type=""/&gt;</v>
      </c>
      <c r="AY120" s="306"/>
      <c r="AZ120" s="305" t="str">
        <f t="shared" si="10"/>
        <v>&lt;column comment="" default="" key="false" label="PrimAddrRecNum" length="255" nullable="true" originalDbColumnName="PrimAddrRecNum" originalLength="-1" pattern="" precision="-1" talendType="id_String" type=""/&gt;</v>
      </c>
      <c r="BA120" s="306"/>
      <c r="BB120" s="302"/>
      <c r="BC120" s="303" t="b">
        <f t="shared" si="11"/>
        <v>1</v>
      </c>
      <c r="BD120" s="304"/>
      <c r="BE120" s="304" t="str">
        <f t="shared" si="12"/>
        <v>false</v>
      </c>
      <c r="BF120" s="307"/>
      <c r="BG120" s="305"/>
      <c r="BH120" s="305"/>
      <c r="BI120" s="305"/>
      <c r="BJ120" s="305" t="str">
        <f t="shared" si="18"/>
        <v>***2.xml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20" s="306"/>
      <c r="BL120" s="305" t="str">
        <f t="shared" si="14"/>
        <v>2.xml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20" s="306"/>
      <c r="BN120" s="302"/>
      <c r="BO120" s="302"/>
      <c r="BP120" s="302"/>
      <c r="BQ120" s="302"/>
      <c r="BR120" s="302"/>
      <c r="BS120" s="302"/>
      <c r="BT120" s="302"/>
      <c r="BU120" s="302"/>
      <c r="BV120" s="302"/>
      <c r="BW120" s="302"/>
      <c r="BX120" s="302"/>
    </row>
    <row r="121">
      <c r="A121" s="292" t="s">
        <v>728</v>
      </c>
      <c r="B121" s="292">
        <v>120.0</v>
      </c>
      <c r="C121" s="292">
        <f t="shared" si="15"/>
        <v>1</v>
      </c>
      <c r="D121" s="293" t="str">
        <f t="shared" si="1"/>
        <v>Parcel Data</v>
      </c>
      <c r="E121" s="46" t="str">
        <f t="shared" si="2"/>
        <v>prcl.mdb.Prcl.AddrType</v>
      </c>
      <c r="F121" s="46" t="s">
        <v>306</v>
      </c>
      <c r="G121" s="46" t="s">
        <v>527</v>
      </c>
      <c r="H121" s="294">
        <v>6.0</v>
      </c>
      <c r="I121" s="294" t="s">
        <v>1039</v>
      </c>
      <c r="J121" s="295" t="s">
        <v>743</v>
      </c>
      <c r="K121" s="296">
        <v>1.0</v>
      </c>
      <c r="L121" s="297" t="b">
        <v>0</v>
      </c>
      <c r="M121" s="294" t="s">
        <v>1040</v>
      </c>
      <c r="N121" s="321" t="b">
        <v>0</v>
      </c>
      <c r="O121" s="296">
        <v>3.0</v>
      </c>
      <c r="P121" s="296" t="s">
        <v>1041</v>
      </c>
      <c r="Q121" s="298" t="str">
        <f t="shared" si="3"/>
        <v>Prcl</v>
      </c>
      <c r="R121" s="298" t="str">
        <f t="shared" si="19"/>
        <v>AddrType</v>
      </c>
      <c r="S121" s="298" t="str">
        <f t="array" ref="S121">iferror(index('Type Mapping'!$A$2:$D$21,match(J121,'Type Mapping'!$B$2:$B$21,0),3),"type mismatch")</f>
        <v>VARCHAR</v>
      </c>
      <c r="T121" s="298"/>
      <c r="U121" s="298"/>
      <c r="V121" s="298"/>
      <c r="W121" s="51" t="b">
        <v>0</v>
      </c>
      <c r="X121" s="51" t="s">
        <v>1043</v>
      </c>
      <c r="Y121" s="309"/>
      <c r="Z121" s="309"/>
      <c r="AA121" s="53" t="s">
        <v>651</v>
      </c>
      <c r="AB121" s="53" t="str">
        <f t="shared" si="20"/>
        <v>address_history</v>
      </c>
      <c r="AC121" s="53" t="s">
        <v>1044</v>
      </c>
      <c r="AD121" s="53" t="str">
        <f t="shared" si="6"/>
        <v>address.address_type</v>
      </c>
      <c r="AE121" s="299">
        <f>countif(NEW_REDB_table.field,AD121)</f>
        <v>0</v>
      </c>
      <c r="AF121" s="299" t="str">
        <f t="shared" si="7"/>
        <v>Check...</v>
      </c>
      <c r="AG121" s="53" t="s">
        <v>1045</v>
      </c>
      <c r="AH121" s="317" t="b">
        <v>0</v>
      </c>
      <c r="AI121" s="317" t="b">
        <v>0</v>
      </c>
      <c r="AJ121" s="308" t="str">
        <f t="array" ref="AJ121">iferror(index('Type Mapping'!$A$2:$D$21,match(J121,'Type Mapping'!$B$2:$B$21,0),4),"type mismatch")</f>
        <v>VARCHAR</v>
      </c>
      <c r="AK121" s="308"/>
      <c r="AL121" s="308"/>
      <c r="AM121" s="308"/>
      <c r="AN121" s="300" t="b">
        <v>0</v>
      </c>
      <c r="AO121" s="300" t="b">
        <v>0</v>
      </c>
      <c r="AP121" s="300" t="b">
        <v>0</v>
      </c>
      <c r="AQ121" s="300" t="b">
        <v>0</v>
      </c>
      <c r="AR121" s="300"/>
      <c r="AS121" s="300"/>
      <c r="AT121" s="301" t="s">
        <v>942</v>
      </c>
      <c r="AU121" s="302"/>
      <c r="AV121" s="303" t="b">
        <v>1</v>
      </c>
      <c r="AW121" s="304" t="str">
        <f t="shared" si="9"/>
        <v>false</v>
      </c>
      <c r="AX121" s="305" t="str">
        <f t="shared" si="17"/>
        <v>&lt;column comment="" default="" key="false" label="AddrType" length="255" nullable="true" originalDbColumnName="AddrType" originalLength="-1" pattern="" precision="-1" talendType="id_String" type=""/&gt;</v>
      </c>
      <c r="AY121" s="306"/>
      <c r="AZ121" s="305" t="str">
        <f t="shared" si="10"/>
        <v>&lt;column comment="" default="" key="false" label="AddrType" length="255" nullable="true" originalDbColumnName="AddrType" originalLength="-1" pattern="" precision="-1" talendType="id_String" type=""/&gt;</v>
      </c>
      <c r="BA121" s="306"/>
      <c r="BB121" s="302"/>
      <c r="BC121" s="303" t="b">
        <f t="shared" si="11"/>
        <v>0</v>
      </c>
      <c r="BD121" s="304"/>
      <c r="BE121" s="304" t="str">
        <f t="shared" si="12"/>
        <v/>
      </c>
      <c r="BF121" s="307"/>
      <c r="BG121" s="305"/>
      <c r="BH121" s="305"/>
      <c r="BI121" s="305"/>
      <c r="BJ121" s="305" t="str">
        <f t="shared" si="18"/>
        <v/>
      </c>
      <c r="BK121" s="306"/>
      <c r="BL121" s="305" t="str">
        <f t="shared" si="14"/>
        <v/>
      </c>
      <c r="BM121" s="306"/>
      <c r="BN121" s="302"/>
      <c r="BO121" s="302"/>
      <c r="BP121" s="302"/>
      <c r="BQ121" s="302"/>
      <c r="BR121" s="302"/>
      <c r="BS121" s="302"/>
      <c r="BT121" s="302"/>
      <c r="BU121" s="302"/>
      <c r="BV121" s="302"/>
      <c r="BW121" s="302"/>
      <c r="BX121" s="302"/>
    </row>
    <row r="122">
      <c r="A122" s="292" t="s">
        <v>728</v>
      </c>
      <c r="B122" s="292">
        <v>121.0</v>
      </c>
      <c r="C122" s="292">
        <f t="shared" si="15"/>
        <v>1</v>
      </c>
      <c r="D122" s="293" t="str">
        <f t="shared" si="1"/>
        <v>Parcel Data</v>
      </c>
      <c r="E122" s="46" t="str">
        <f t="shared" si="2"/>
        <v>prcl.mdb.Prcl.LowAddrNum</v>
      </c>
      <c r="F122" s="46" t="s">
        <v>306</v>
      </c>
      <c r="G122" s="46" t="s">
        <v>527</v>
      </c>
      <c r="H122" s="294">
        <v>7.0</v>
      </c>
      <c r="I122" s="294" t="s">
        <v>1046</v>
      </c>
      <c r="J122" s="295" t="s">
        <v>738</v>
      </c>
      <c r="K122" s="296">
        <v>4.0</v>
      </c>
      <c r="L122" s="297" t="b">
        <v>0</v>
      </c>
      <c r="M122" s="294" t="s">
        <v>1047</v>
      </c>
      <c r="N122" s="321" t="b">
        <v>0</v>
      </c>
      <c r="O122" s="296">
        <v>1017.0</v>
      </c>
      <c r="P122" s="296">
        <v>398.0</v>
      </c>
      <c r="Q122" s="298" t="str">
        <f t="shared" si="3"/>
        <v>Prcl</v>
      </c>
      <c r="R122" s="298" t="str">
        <f t="shared" si="19"/>
        <v>LowAddrNum</v>
      </c>
      <c r="S122" s="298" t="str">
        <f t="array" ref="S122">iferror(index('Type Mapping'!$A$2:$D$21,match(J122,'Type Mapping'!$B$2:$B$21,0),3),"type mismatch")</f>
        <v>VARCHAR</v>
      </c>
      <c r="T122" s="298"/>
      <c r="U122" s="298"/>
      <c r="V122" s="298"/>
      <c r="W122" s="51" t="b">
        <v>0</v>
      </c>
      <c r="X122" s="51" t="s">
        <v>1043</v>
      </c>
      <c r="Y122" s="309"/>
      <c r="Z122" s="309"/>
      <c r="AA122" s="311" t="s">
        <v>651</v>
      </c>
      <c r="AB122" s="53" t="str">
        <f t="shared" si="20"/>
        <v>address_history</v>
      </c>
      <c r="AC122" s="53" t="s">
        <v>1048</v>
      </c>
      <c r="AD122" s="53" t="str">
        <f t="shared" si="6"/>
        <v>address.address_street_number</v>
      </c>
      <c r="AE122" s="299">
        <f>countif(NEW_REDB_table.field,AD122)</f>
        <v>0</v>
      </c>
      <c r="AF122" s="299" t="str">
        <f t="shared" si="7"/>
        <v>Check...</v>
      </c>
      <c r="AG122" s="53"/>
      <c r="AH122" s="299" t="b">
        <v>0</v>
      </c>
      <c r="AI122" s="299" t="b">
        <v>0</v>
      </c>
      <c r="AJ122" s="308" t="str">
        <f t="array" ref="AJ122">iferror(index('Type Mapping'!$A$2:$D$21,match(J122,'Type Mapping'!$B$2:$B$21,0),4),"type mismatch")</f>
        <v>INT</v>
      </c>
      <c r="AK122" s="308"/>
      <c r="AL122" s="308"/>
      <c r="AM122" s="308"/>
      <c r="AN122" s="300" t="b">
        <v>0</v>
      </c>
      <c r="AO122" s="300" t="b">
        <v>0</v>
      </c>
      <c r="AP122" s="300" t="b">
        <v>0</v>
      </c>
      <c r="AQ122" s="300" t="b">
        <v>0</v>
      </c>
      <c r="AR122" s="300"/>
      <c r="AS122" s="300"/>
      <c r="AT122" s="320"/>
      <c r="AU122" s="302"/>
      <c r="AV122" s="303" t="b">
        <v>1</v>
      </c>
      <c r="AW122" s="304" t="str">
        <f t="shared" si="9"/>
        <v>false</v>
      </c>
      <c r="AX122" s="305" t="str">
        <f t="shared" si="17"/>
        <v>&lt;column comment="" default="" key="false" label="LowAddrNum" length="255" nullable="true" originalDbColumnName="LowAddrNum" originalLength="-1" pattern="" precision="-1" talendType="id_String" type=""/&gt;</v>
      </c>
      <c r="AY122" s="306"/>
      <c r="AZ122" s="305" t="str">
        <f t="shared" si="10"/>
        <v>&lt;column comment="" default="" key="false" label="LowAddrNum" length="255" nullable="true" originalDbColumnName="LowAddrNum" originalLength="-1" pattern="" precision="-1" talendType="id_String" type=""/&gt;</v>
      </c>
      <c r="BA122" s="306"/>
      <c r="BB122" s="302"/>
      <c r="BC122" s="303" t="b">
        <f t="shared" si="11"/>
        <v>0</v>
      </c>
      <c r="BD122" s="304"/>
      <c r="BE122" s="304" t="str">
        <f t="shared" si="12"/>
        <v/>
      </c>
      <c r="BF122" s="307"/>
      <c r="BG122" s="305"/>
      <c r="BH122" s="305"/>
      <c r="BI122" s="305"/>
      <c r="BJ122" s="305" t="str">
        <f t="shared" si="18"/>
        <v/>
      </c>
      <c r="BK122" s="306"/>
      <c r="BL122" s="305" t="str">
        <f t="shared" si="14"/>
        <v/>
      </c>
      <c r="BM122" s="306"/>
      <c r="BN122" s="302"/>
      <c r="BO122" s="302"/>
      <c r="BP122" s="302"/>
      <c r="BQ122" s="302"/>
      <c r="BR122" s="302"/>
      <c r="BS122" s="302"/>
      <c r="BT122" s="302"/>
      <c r="BU122" s="302"/>
      <c r="BV122" s="302"/>
      <c r="BW122" s="302"/>
      <c r="BX122" s="302"/>
    </row>
    <row r="123">
      <c r="A123" s="292" t="s">
        <v>728</v>
      </c>
      <c r="B123" s="292">
        <v>122.0</v>
      </c>
      <c r="C123" s="292">
        <f t="shared" si="15"/>
        <v>1</v>
      </c>
      <c r="D123" s="293" t="str">
        <f t="shared" si="1"/>
        <v>Parcel Data</v>
      </c>
      <c r="E123" s="46" t="str">
        <f t="shared" si="2"/>
        <v>prcl.mdb.Prcl.LowAddrSuf</v>
      </c>
      <c r="F123" s="46" t="s">
        <v>306</v>
      </c>
      <c r="G123" s="46" t="s">
        <v>527</v>
      </c>
      <c r="H123" s="294">
        <v>8.0</v>
      </c>
      <c r="I123" s="294" t="s">
        <v>1049</v>
      </c>
      <c r="J123" s="295" t="s">
        <v>743</v>
      </c>
      <c r="K123" s="296">
        <v>3.0</v>
      </c>
      <c r="L123" s="297" t="b">
        <v>0</v>
      </c>
      <c r="M123" s="294" t="s">
        <v>1050</v>
      </c>
      <c r="N123" s="321" t="b">
        <v>0</v>
      </c>
      <c r="O123" s="296" t="s">
        <v>1051</v>
      </c>
      <c r="P123" s="296" t="s">
        <v>1052</v>
      </c>
      <c r="Q123" s="298" t="str">
        <f t="shared" si="3"/>
        <v>Prcl</v>
      </c>
      <c r="R123" s="298" t="str">
        <f t="shared" si="19"/>
        <v>LowAddrSuf</v>
      </c>
      <c r="S123" s="298" t="str">
        <f t="array" ref="S123">iferror(index('Type Mapping'!$A$2:$D$21,match(J123,'Type Mapping'!$B$2:$B$21,0),3),"type mismatch")</f>
        <v>VARCHAR</v>
      </c>
      <c r="T123" s="298"/>
      <c r="U123" s="298"/>
      <c r="V123" s="298"/>
      <c r="W123" s="51" t="b">
        <v>0</v>
      </c>
      <c r="X123" s="51" t="s">
        <v>1043</v>
      </c>
      <c r="Y123" s="309"/>
      <c r="Z123" s="309"/>
      <c r="AA123" s="311" t="s">
        <v>651</v>
      </c>
      <c r="AB123" s="53" t="str">
        <f t="shared" si="20"/>
        <v>address_history</v>
      </c>
      <c r="AC123" s="53" t="s">
        <v>910</v>
      </c>
      <c r="AD123" s="53" t="str">
        <f t="shared" si="6"/>
        <v>address.street_name_suffix</v>
      </c>
      <c r="AE123" s="299">
        <f>countif(NEW_REDB_table.field,AD123)</f>
        <v>1</v>
      </c>
      <c r="AF123" s="299" t="str">
        <f t="shared" si="7"/>
        <v>YAY!!</v>
      </c>
      <c r="AG123" s="53"/>
      <c r="AH123" s="299" t="b">
        <v>0</v>
      </c>
      <c r="AI123" s="299" t="b">
        <v>0</v>
      </c>
      <c r="AJ123" s="308" t="str">
        <f t="array" ref="AJ123">iferror(index('Type Mapping'!$A$2:$D$21,match(J123,'Type Mapping'!$B$2:$B$21,0),4),"type mismatch")</f>
        <v>VARCHAR</v>
      </c>
      <c r="AK123" s="308"/>
      <c r="AL123" s="308"/>
      <c r="AM123" s="308"/>
      <c r="AN123" s="300" t="b">
        <v>0</v>
      </c>
      <c r="AO123" s="300" t="b">
        <v>0</v>
      </c>
      <c r="AP123" s="300" t="b">
        <v>0</v>
      </c>
      <c r="AQ123" s="300" t="b">
        <v>0</v>
      </c>
      <c r="AR123" s="300"/>
      <c r="AS123" s="300"/>
      <c r="AT123" s="310" t="s">
        <v>1053</v>
      </c>
      <c r="AU123" s="302"/>
      <c r="AV123" s="303" t="b">
        <v>1</v>
      </c>
      <c r="AW123" s="304" t="str">
        <f t="shared" si="9"/>
        <v>false</v>
      </c>
      <c r="AX123" s="305" t="str">
        <f t="shared" si="17"/>
        <v>&lt;column comment="" default="" key="false" label="LowAddrSuf" length="255" nullable="true" originalDbColumnName="LowAddrSuf" originalLength="-1" pattern="" precision="-1" talendType="id_String" type=""/&gt;</v>
      </c>
      <c r="AY123" s="306"/>
      <c r="AZ123" s="305" t="str">
        <f t="shared" si="10"/>
        <v>&lt;column comment="" default="" key="false" label="LowAddrSuf" length="255" nullable="true" originalDbColumnName="LowAddrSuf" originalLength="-1" pattern="" precision="-1" talendType="id_String" type=""/&gt;</v>
      </c>
      <c r="BA123" s="306"/>
      <c r="BB123" s="302"/>
      <c r="BC123" s="303" t="b">
        <f t="shared" si="11"/>
        <v>0</v>
      </c>
      <c r="BD123" s="304"/>
      <c r="BE123" s="304" t="str">
        <f t="shared" si="12"/>
        <v/>
      </c>
      <c r="BF123" s="307"/>
      <c r="BG123" s="305"/>
      <c r="BH123" s="305"/>
      <c r="BI123" s="305"/>
      <c r="BJ123" s="305" t="str">
        <f t="shared" si="18"/>
        <v/>
      </c>
      <c r="BK123" s="306"/>
      <c r="BL123" s="305" t="str">
        <f t="shared" si="14"/>
        <v/>
      </c>
      <c r="BM123" s="306"/>
      <c r="BN123" s="302"/>
      <c r="BO123" s="302"/>
      <c r="BP123" s="302"/>
      <c r="BQ123" s="302"/>
      <c r="BR123" s="302"/>
      <c r="BS123" s="302"/>
      <c r="BT123" s="302"/>
      <c r="BU123" s="302"/>
      <c r="BV123" s="302"/>
      <c r="BW123" s="302"/>
      <c r="BX123" s="302"/>
    </row>
    <row r="124">
      <c r="A124" s="292" t="s">
        <v>728</v>
      </c>
      <c r="B124" s="292">
        <v>123.0</v>
      </c>
      <c r="C124" s="292">
        <f t="shared" si="15"/>
        <v>1</v>
      </c>
      <c r="D124" s="293" t="str">
        <f t="shared" si="1"/>
        <v>Parcel Data</v>
      </c>
      <c r="E124" s="46" t="str">
        <f t="shared" si="2"/>
        <v>prcl.mdb.Prcl.HighAddrNum</v>
      </c>
      <c r="F124" s="46" t="s">
        <v>306</v>
      </c>
      <c r="G124" s="46" t="s">
        <v>527</v>
      </c>
      <c r="H124" s="294">
        <v>9.0</v>
      </c>
      <c r="I124" s="294" t="s">
        <v>1054</v>
      </c>
      <c r="J124" s="295" t="s">
        <v>738</v>
      </c>
      <c r="K124" s="296">
        <v>4.0</v>
      </c>
      <c r="L124" s="297" t="b">
        <v>0</v>
      </c>
      <c r="M124" s="294" t="s">
        <v>1055</v>
      </c>
      <c r="N124" s="321" t="b">
        <v>0</v>
      </c>
      <c r="O124" s="296">
        <v>1719.0</v>
      </c>
      <c r="P124" s="296">
        <v>398.0</v>
      </c>
      <c r="Q124" s="298" t="str">
        <f t="shared" si="3"/>
        <v>Prcl</v>
      </c>
      <c r="R124" s="298" t="str">
        <f t="shared" si="19"/>
        <v>HighAddrNum</v>
      </c>
      <c r="S124" s="298" t="str">
        <f t="array" ref="S124">iferror(index('Type Mapping'!$A$2:$D$21,match(J124,'Type Mapping'!$B$2:$B$21,0),3),"type mismatch")</f>
        <v>VARCHAR</v>
      </c>
      <c r="T124" s="298"/>
      <c r="U124" s="298"/>
      <c r="V124" s="298"/>
      <c r="W124" s="51" t="b">
        <v>0</v>
      </c>
      <c r="X124" s="51" t="s">
        <v>1043</v>
      </c>
      <c r="Y124" s="309"/>
      <c r="Z124" s="309"/>
      <c r="AA124" s="311" t="s">
        <v>651</v>
      </c>
      <c r="AB124" s="53" t="str">
        <f t="shared" si="20"/>
        <v>address_history</v>
      </c>
      <c r="AC124" s="53" t="s">
        <v>907</v>
      </c>
      <c r="AD124" s="53" t="str">
        <f t="shared" si="6"/>
        <v>address.street_number</v>
      </c>
      <c r="AE124" s="299">
        <f>countif(NEW_REDB_table.field,AD124)</f>
        <v>1</v>
      </c>
      <c r="AF124" s="299" t="str">
        <f t="shared" si="7"/>
        <v>YAY!!</v>
      </c>
      <c r="AG124" s="53"/>
      <c r="AH124" s="317" t="b">
        <v>0</v>
      </c>
      <c r="AI124" s="317" t="b">
        <v>0</v>
      </c>
      <c r="AJ124" s="308" t="str">
        <f t="array" ref="AJ124">iferror(index('Type Mapping'!$A$2:$D$21,match(J124,'Type Mapping'!$B$2:$B$21,0),4),"type mismatch")</f>
        <v>INT</v>
      </c>
      <c r="AK124" s="308"/>
      <c r="AL124" s="308"/>
      <c r="AM124" s="308"/>
      <c r="AN124" s="312" t="b">
        <v>0</v>
      </c>
      <c r="AO124" s="312" t="b">
        <v>0</v>
      </c>
      <c r="AP124" s="312" t="b">
        <v>0</v>
      </c>
      <c r="AQ124" s="312" t="b">
        <v>0</v>
      </c>
      <c r="AR124" s="312"/>
      <c r="AS124" s="312"/>
      <c r="AT124" s="320"/>
      <c r="AU124" s="302"/>
      <c r="AV124" s="303" t="b">
        <v>1</v>
      </c>
      <c r="AW124" s="304" t="str">
        <f t="shared" si="9"/>
        <v>false</v>
      </c>
      <c r="AX124" s="305" t="str">
        <f t="shared" si="17"/>
        <v>&lt;column comment="" default="" key="false" label="HighAddrNum" length="255" nullable="true" originalDbColumnName="HighAddrNum" originalLength="-1" pattern="" precision="-1" talendType="id_String" type=""/&gt;</v>
      </c>
      <c r="AY124" s="306"/>
      <c r="AZ124" s="305" t="str">
        <f t="shared" si="10"/>
        <v>&lt;column comment="" default="" key="false" label="HighAddrNum" length="255" nullable="true" originalDbColumnName="HighAddrNum" originalLength="-1" pattern="" precision="-1" talendType="id_String" type=""/&gt;</v>
      </c>
      <c r="BA124" s="306"/>
      <c r="BB124" s="302"/>
      <c r="BC124" s="303" t="b">
        <f t="shared" si="11"/>
        <v>0</v>
      </c>
      <c r="BD124" s="304"/>
      <c r="BE124" s="304" t="str">
        <f t="shared" si="12"/>
        <v/>
      </c>
      <c r="BF124" s="307"/>
      <c r="BG124" s="305"/>
      <c r="BH124" s="305"/>
      <c r="BI124" s="305"/>
      <c r="BJ124" s="305" t="str">
        <f t="shared" si="18"/>
        <v/>
      </c>
      <c r="BK124" s="306"/>
      <c r="BL124" s="305" t="str">
        <f t="shared" si="14"/>
        <v/>
      </c>
      <c r="BM124" s="306"/>
      <c r="BN124" s="302"/>
      <c r="BO124" s="302"/>
      <c r="BP124" s="302"/>
      <c r="BQ124" s="302"/>
      <c r="BR124" s="302"/>
      <c r="BS124" s="302"/>
      <c r="BT124" s="302"/>
      <c r="BU124" s="302"/>
      <c r="BV124" s="302"/>
      <c r="BW124" s="302"/>
      <c r="BX124" s="302"/>
    </row>
    <row r="125">
      <c r="A125" s="292" t="s">
        <v>728</v>
      </c>
      <c r="B125" s="292">
        <v>124.0</v>
      </c>
      <c r="C125" s="292">
        <f t="shared" si="15"/>
        <v>1</v>
      </c>
      <c r="D125" s="293" t="str">
        <f t="shared" si="1"/>
        <v>Parcel Data</v>
      </c>
      <c r="E125" s="46" t="str">
        <f t="shared" si="2"/>
        <v>prcl.mdb.Prcl.HighAddrSuf</v>
      </c>
      <c r="F125" s="46" t="s">
        <v>306</v>
      </c>
      <c r="G125" s="46" t="s">
        <v>527</v>
      </c>
      <c r="H125" s="294">
        <v>10.0</v>
      </c>
      <c r="I125" s="294" t="s">
        <v>1057</v>
      </c>
      <c r="J125" s="295" t="s">
        <v>743</v>
      </c>
      <c r="K125" s="296">
        <v>3.0</v>
      </c>
      <c r="L125" s="297" t="b">
        <v>0</v>
      </c>
      <c r="M125" s="294" t="s">
        <v>1050</v>
      </c>
      <c r="N125" s="321" t="b">
        <v>0</v>
      </c>
      <c r="O125" s="296" t="s">
        <v>1051</v>
      </c>
      <c r="P125" s="296" t="s">
        <v>1052</v>
      </c>
      <c r="Q125" s="298" t="str">
        <f t="shared" si="3"/>
        <v>Prcl</v>
      </c>
      <c r="R125" s="298" t="str">
        <f t="shared" si="19"/>
        <v>HighAddrSuf</v>
      </c>
      <c r="S125" s="298" t="str">
        <f t="array" ref="S125">iferror(index('Type Mapping'!$A$2:$D$21,match(J125,'Type Mapping'!$B$2:$B$21,0),3),"type mismatch")</f>
        <v>VARCHAR</v>
      </c>
      <c r="T125" s="298"/>
      <c r="U125" s="298"/>
      <c r="V125" s="298"/>
      <c r="W125" s="51" t="b">
        <v>0</v>
      </c>
      <c r="X125" s="51" t="s">
        <v>1043</v>
      </c>
      <c r="Y125" s="309"/>
      <c r="Z125" s="309"/>
      <c r="AA125" s="311" t="s">
        <v>651</v>
      </c>
      <c r="AB125" s="53" t="str">
        <f t="shared" si="20"/>
        <v>address_history</v>
      </c>
      <c r="AC125" s="53" t="s">
        <v>910</v>
      </c>
      <c r="AD125" s="53" t="str">
        <f t="shared" si="6"/>
        <v>address.street_name_suffix</v>
      </c>
      <c r="AE125" s="299">
        <f>countif(NEW_REDB_table.field,AD125)</f>
        <v>1</v>
      </c>
      <c r="AF125" s="299" t="str">
        <f t="shared" si="7"/>
        <v>YAY!!</v>
      </c>
      <c r="AG125" s="53"/>
      <c r="AH125" s="317" t="b">
        <v>0</v>
      </c>
      <c r="AI125" s="317" t="b">
        <v>0</v>
      </c>
      <c r="AJ125" s="308" t="str">
        <f t="array" ref="AJ125">iferror(index('Type Mapping'!$A$2:$D$21,match(J125,'Type Mapping'!$B$2:$B$21,0),4),"type mismatch")</f>
        <v>VARCHAR</v>
      </c>
      <c r="AK125" s="308"/>
      <c r="AL125" s="308"/>
      <c r="AM125" s="308"/>
      <c r="AN125" s="300" t="b">
        <v>0</v>
      </c>
      <c r="AO125" s="300" t="b">
        <v>0</v>
      </c>
      <c r="AP125" s="300" t="b">
        <v>0</v>
      </c>
      <c r="AQ125" s="300" t="b">
        <v>0</v>
      </c>
      <c r="AR125" s="300"/>
      <c r="AS125" s="300"/>
      <c r="AT125" s="320"/>
      <c r="AU125" s="302"/>
      <c r="AV125" s="303" t="b">
        <v>1</v>
      </c>
      <c r="AW125" s="304" t="str">
        <f t="shared" si="9"/>
        <v>false</v>
      </c>
      <c r="AX125" s="305" t="str">
        <f t="shared" si="17"/>
        <v>&lt;column comment="" default="" key="false" label="HighAddrSuf" length="255" nullable="true" originalDbColumnName="HighAddrSuf" originalLength="-1" pattern="" precision="-1" talendType="id_String" type=""/&gt;</v>
      </c>
      <c r="AY125" s="306"/>
      <c r="AZ125" s="305" t="str">
        <f t="shared" si="10"/>
        <v>&lt;column comment="" default="" key="false" label="HighAddrSuf" length="255" nullable="true" originalDbColumnName="HighAddrSuf" originalLength="-1" pattern="" precision="-1" talendType="id_String" type=""/&gt;</v>
      </c>
      <c r="BA125" s="306"/>
      <c r="BB125" s="302"/>
      <c r="BC125" s="303" t="b">
        <f t="shared" si="11"/>
        <v>0</v>
      </c>
      <c r="BD125" s="304"/>
      <c r="BE125" s="304" t="str">
        <f t="shared" si="12"/>
        <v/>
      </c>
      <c r="BF125" s="307"/>
      <c r="BG125" s="305"/>
      <c r="BH125" s="305"/>
      <c r="BI125" s="305"/>
      <c r="BJ125" s="305" t="str">
        <f t="shared" si="18"/>
        <v/>
      </c>
      <c r="BK125" s="306"/>
      <c r="BL125" s="305" t="str">
        <f t="shared" si="14"/>
        <v/>
      </c>
      <c r="BM125" s="306"/>
      <c r="BN125" s="302"/>
      <c r="BO125" s="302"/>
      <c r="BP125" s="302"/>
      <c r="BQ125" s="302"/>
      <c r="BR125" s="302"/>
      <c r="BS125" s="302"/>
      <c r="BT125" s="302"/>
      <c r="BU125" s="302"/>
      <c r="BV125" s="302"/>
      <c r="BW125" s="302"/>
      <c r="BX125" s="302"/>
    </row>
    <row r="126">
      <c r="A126" s="292" t="s">
        <v>728</v>
      </c>
      <c r="B126" s="292">
        <v>125.0</v>
      </c>
      <c r="C126" s="292">
        <f t="shared" si="15"/>
        <v>1</v>
      </c>
      <c r="D126" s="293" t="str">
        <f t="shared" si="1"/>
        <v>Parcel Data</v>
      </c>
      <c r="E126" s="46" t="str">
        <f t="shared" si="2"/>
        <v>prcl.mdb.Prcl.NLC</v>
      </c>
      <c r="F126" s="46" t="s">
        <v>306</v>
      </c>
      <c r="G126" s="46" t="s">
        <v>527</v>
      </c>
      <c r="H126" s="294">
        <v>11.0</v>
      </c>
      <c r="I126" s="294" t="s">
        <v>1058</v>
      </c>
      <c r="J126" s="295" t="s">
        <v>729</v>
      </c>
      <c r="K126" s="296">
        <v>8.0</v>
      </c>
      <c r="L126" s="297" t="b">
        <v>0</v>
      </c>
      <c r="M126" s="294" t="s">
        <v>1059</v>
      </c>
      <c r="N126" s="321" t="b">
        <v>0</v>
      </c>
      <c r="O126" s="296">
        <v>82.0</v>
      </c>
      <c r="P126" s="296">
        <v>412.0</v>
      </c>
      <c r="Q126" s="298" t="str">
        <f t="shared" si="3"/>
        <v>Prcl</v>
      </c>
      <c r="R126" s="298" t="str">
        <f t="shared" si="19"/>
        <v>NLC</v>
      </c>
      <c r="S126" s="298" t="str">
        <f t="array" ref="S126">iferror(index('Type Mapping'!$A$2:$D$21,match(J126,'Type Mapping'!$B$2:$B$21,0),3),"type mismatch")</f>
        <v>VARCHAR</v>
      </c>
      <c r="T126" s="298"/>
      <c r="U126" s="298"/>
      <c r="V126" s="298"/>
      <c r="W126" s="51" t="b">
        <v>0</v>
      </c>
      <c r="X126" s="51" t="s">
        <v>1060</v>
      </c>
      <c r="Y126" s="309"/>
      <c r="Z126" s="309"/>
      <c r="AA126" s="311" t="s">
        <v>149</v>
      </c>
      <c r="AB126" s="53" t="str">
        <f t="shared" si="20"/>
        <v>???_history</v>
      </c>
      <c r="AC126" s="308" t="str">
        <f t="array" ref="AC126">iferror(index('StoT Mapping (Depreciated)'!$D$2:$L$976,match(E126,'StoT Mapping (Depreciated)'!$D$2:$D$976,0),9),"**FIELD MISSING**")</f>
        <v>???</v>
      </c>
      <c r="AD126" s="53" t="str">
        <f t="shared" si="6"/>
        <v>???.???</v>
      </c>
      <c r="AE126" s="299">
        <f>countif(NEW_REDB_table.field,AD126)</f>
        <v>0</v>
      </c>
      <c r="AF126" s="299" t="str">
        <f t="shared" si="7"/>
        <v>Check...</v>
      </c>
      <c r="AG126" s="308"/>
      <c r="AH126" s="317" t="b">
        <v>0</v>
      </c>
      <c r="AI126" s="317" t="b">
        <v>0</v>
      </c>
      <c r="AJ126" s="308" t="str">
        <f t="array" ref="AJ126">iferror(index('Type Mapping'!$A$2:$D$21,match(J126,'Type Mapping'!$B$2:$B$21,0),4),"type mismatch")</f>
        <v>FLOAT</v>
      </c>
      <c r="AK126" s="308"/>
      <c r="AL126" s="308"/>
      <c r="AM126" s="308"/>
      <c r="AN126" s="300" t="b">
        <v>0</v>
      </c>
      <c r="AO126" s="300" t="b">
        <v>0</v>
      </c>
      <c r="AP126" s="300" t="b">
        <v>0</v>
      </c>
      <c r="AQ126" s="300" t="b">
        <v>0</v>
      </c>
      <c r="AR126" s="300"/>
      <c r="AS126" s="300"/>
      <c r="AT126" s="301" t="s">
        <v>942</v>
      </c>
      <c r="AU126" s="302"/>
      <c r="AV126" s="303" t="b">
        <v>1</v>
      </c>
      <c r="AW126" s="304" t="str">
        <f t="shared" si="9"/>
        <v>false</v>
      </c>
      <c r="AX126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126" s="306"/>
      <c r="AZ126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126" s="306"/>
      <c r="BB126" s="302"/>
      <c r="BC126" s="303" t="b">
        <f t="shared" si="11"/>
        <v>0</v>
      </c>
      <c r="BD126" s="304"/>
      <c r="BE126" s="304" t="str">
        <f t="shared" si="12"/>
        <v/>
      </c>
      <c r="BF126" s="307"/>
      <c r="BG126" s="305"/>
      <c r="BH126" s="305"/>
      <c r="BI126" s="305"/>
      <c r="BJ126" s="305" t="str">
        <f t="shared" si="18"/>
        <v/>
      </c>
      <c r="BK126" s="306"/>
      <c r="BL126" s="305" t="str">
        <f t="shared" si="14"/>
        <v/>
      </c>
      <c r="BM126" s="306"/>
      <c r="BN126" s="302"/>
      <c r="BO126" s="302"/>
      <c r="BP126" s="302"/>
      <c r="BQ126" s="302"/>
      <c r="BR126" s="302"/>
      <c r="BS126" s="302"/>
      <c r="BT126" s="302"/>
      <c r="BU126" s="302"/>
      <c r="BV126" s="302"/>
      <c r="BW126" s="302"/>
      <c r="BX126" s="302"/>
    </row>
    <row r="127">
      <c r="A127" s="292" t="s">
        <v>728</v>
      </c>
      <c r="B127" s="292">
        <v>126.0</v>
      </c>
      <c r="C127" s="292">
        <f t="shared" si="15"/>
        <v>1</v>
      </c>
      <c r="D127" s="293" t="str">
        <f t="shared" si="1"/>
        <v>Parcel Data</v>
      </c>
      <c r="E127" s="46" t="str">
        <f t="shared" si="2"/>
        <v>prcl.mdb.Prcl.Parity</v>
      </c>
      <c r="F127" s="46" t="s">
        <v>306</v>
      </c>
      <c r="G127" s="46" t="s">
        <v>527</v>
      </c>
      <c r="H127" s="294">
        <v>12.0</v>
      </c>
      <c r="I127" s="294" t="s">
        <v>1061</v>
      </c>
      <c r="J127" s="295" t="s">
        <v>743</v>
      </c>
      <c r="K127" s="296">
        <v>1.0</v>
      </c>
      <c r="L127" s="297" t="b">
        <v>0</v>
      </c>
      <c r="M127" s="294" t="s">
        <v>1062</v>
      </c>
      <c r="N127" s="321" t="b">
        <v>0</v>
      </c>
      <c r="O127" s="296" t="s">
        <v>1063</v>
      </c>
      <c r="P127" s="296" t="s">
        <v>1064</v>
      </c>
      <c r="Q127" s="298" t="str">
        <f t="shared" si="3"/>
        <v>Prcl</v>
      </c>
      <c r="R127" s="298" t="str">
        <f t="shared" si="19"/>
        <v>Parity</v>
      </c>
      <c r="S127" s="298" t="str">
        <f t="array" ref="S127">iferror(index('Type Mapping'!$A$2:$D$21,match(J127,'Type Mapping'!$B$2:$B$21,0),3),"type mismatch")</f>
        <v>VARCHAR</v>
      </c>
      <c r="T127" s="298"/>
      <c r="U127" s="298"/>
      <c r="V127" s="298"/>
      <c r="W127" s="51" t="b">
        <v>0</v>
      </c>
      <c r="X127" s="51" t="s">
        <v>1043</v>
      </c>
      <c r="Y127" s="309"/>
      <c r="Z127" s="309"/>
      <c r="AA127" s="53" t="s">
        <v>651</v>
      </c>
      <c r="AB127" s="53" t="str">
        <f t="shared" si="20"/>
        <v>address_history</v>
      </c>
      <c r="AC127" s="53" t="s">
        <v>1065</v>
      </c>
      <c r="AD127" s="53" t="str">
        <f t="shared" si="6"/>
        <v>address.even_or_odd</v>
      </c>
      <c r="AE127" s="299">
        <f>countif(NEW_REDB_table.field,AD127)</f>
        <v>0</v>
      </c>
      <c r="AF127" s="299" t="str">
        <f t="shared" si="7"/>
        <v>Check...</v>
      </c>
      <c r="AG127" s="53"/>
      <c r="AH127" s="317" t="b">
        <v>0</v>
      </c>
      <c r="AI127" s="317" t="b">
        <v>0</v>
      </c>
      <c r="AJ127" s="308" t="str">
        <f t="array" ref="AJ127">iferror(index('Type Mapping'!$A$2:$D$21,match(J127,'Type Mapping'!$B$2:$B$21,0),4),"type mismatch")</f>
        <v>VARCHAR</v>
      </c>
      <c r="AK127" s="308"/>
      <c r="AL127" s="308"/>
      <c r="AM127" s="308"/>
      <c r="AN127" s="300" t="b">
        <v>0</v>
      </c>
      <c r="AO127" s="300" t="b">
        <v>0</v>
      </c>
      <c r="AP127" s="300" t="b">
        <v>0</v>
      </c>
      <c r="AQ127" s="300" t="b">
        <v>0</v>
      </c>
      <c r="AR127" s="300"/>
      <c r="AS127" s="300"/>
      <c r="AT127" s="301" t="s">
        <v>942</v>
      </c>
      <c r="AU127" s="302"/>
      <c r="AV127" s="303" t="b">
        <v>1</v>
      </c>
      <c r="AW127" s="304" t="str">
        <f t="shared" si="9"/>
        <v>false</v>
      </c>
      <c r="AX127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127" s="306"/>
      <c r="AZ127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127" s="306"/>
      <c r="BB127" s="302"/>
      <c r="BC127" s="303" t="b">
        <f t="shared" si="11"/>
        <v>0</v>
      </c>
      <c r="BD127" s="304"/>
      <c r="BE127" s="304" t="str">
        <f t="shared" si="12"/>
        <v/>
      </c>
      <c r="BF127" s="307"/>
      <c r="BG127" s="305"/>
      <c r="BH127" s="305"/>
      <c r="BI127" s="305"/>
      <c r="BJ127" s="305" t="str">
        <f t="shared" si="18"/>
        <v/>
      </c>
      <c r="BK127" s="306"/>
      <c r="BL127" s="305" t="str">
        <f t="shared" si="14"/>
        <v/>
      </c>
      <c r="BM127" s="306"/>
      <c r="BN127" s="302"/>
      <c r="BO127" s="302"/>
      <c r="BP127" s="302"/>
      <c r="BQ127" s="302"/>
      <c r="BR127" s="302"/>
      <c r="BS127" s="302"/>
      <c r="BT127" s="302"/>
      <c r="BU127" s="302"/>
      <c r="BV127" s="302"/>
      <c r="BW127" s="302"/>
      <c r="BX127" s="302"/>
    </row>
    <row r="128">
      <c r="A128" s="292" t="s">
        <v>728</v>
      </c>
      <c r="B128" s="292">
        <v>127.0</v>
      </c>
      <c r="C128" s="292">
        <f t="shared" si="15"/>
        <v>1</v>
      </c>
      <c r="D128" s="293" t="str">
        <f t="shared" si="1"/>
        <v>Parcel Data</v>
      </c>
      <c r="E128" s="46" t="str">
        <f t="shared" si="2"/>
        <v>prcl.mdb.Prcl.StPreDir</v>
      </c>
      <c r="F128" s="46" t="s">
        <v>306</v>
      </c>
      <c r="G128" s="46" t="s">
        <v>527</v>
      </c>
      <c r="H128" s="294">
        <v>13.0</v>
      </c>
      <c r="I128" s="294" t="s">
        <v>1066</v>
      </c>
      <c r="J128" s="295" t="s">
        <v>743</v>
      </c>
      <c r="K128" s="296">
        <v>2.0</v>
      </c>
      <c r="L128" s="297" t="b">
        <v>0</v>
      </c>
      <c r="M128" s="294" t="s">
        <v>1067</v>
      </c>
      <c r="N128" s="321" t="b">
        <v>0</v>
      </c>
      <c r="O128" s="296" t="s">
        <v>1068</v>
      </c>
      <c r="P128" s="296" t="s">
        <v>1069</v>
      </c>
      <c r="Q128" s="298" t="str">
        <f t="shared" si="3"/>
        <v>Prcl</v>
      </c>
      <c r="R128" s="298" t="str">
        <f t="shared" si="19"/>
        <v>StPreDir</v>
      </c>
      <c r="S128" s="298" t="str">
        <f t="array" ref="S128">iferror(index('Type Mapping'!$A$2:$D$21,match(J128,'Type Mapping'!$B$2:$B$21,0),3),"type mismatch")</f>
        <v>VARCHAR</v>
      </c>
      <c r="T128" s="298"/>
      <c r="U128" s="298"/>
      <c r="V128" s="298"/>
      <c r="W128" s="51" t="b">
        <v>0</v>
      </c>
      <c r="X128" s="51" t="s">
        <v>1043</v>
      </c>
      <c r="Y128" s="309"/>
      <c r="Z128" s="309"/>
      <c r="AA128" s="53" t="s">
        <v>651</v>
      </c>
      <c r="AB128" s="53" t="str">
        <f t="shared" si="20"/>
        <v>address_history</v>
      </c>
      <c r="AC128" s="53" t="s">
        <v>1070</v>
      </c>
      <c r="AD128" s="53" t="str">
        <f t="shared" si="6"/>
        <v>address.direction_prefix</v>
      </c>
      <c r="AE128" s="299">
        <f>countif(NEW_REDB_table.field,AD128)</f>
        <v>0</v>
      </c>
      <c r="AF128" s="299" t="str">
        <f t="shared" si="7"/>
        <v>Check...</v>
      </c>
      <c r="AG128" s="53"/>
      <c r="AH128" s="317" t="b">
        <v>0</v>
      </c>
      <c r="AI128" s="317" t="b">
        <v>0</v>
      </c>
      <c r="AJ128" s="308" t="str">
        <f t="array" ref="AJ128">iferror(index('Type Mapping'!$A$2:$D$21,match(J128,'Type Mapping'!$B$2:$B$21,0),4),"type mismatch")</f>
        <v>VARCHAR</v>
      </c>
      <c r="AK128" s="308"/>
      <c r="AL128" s="308"/>
      <c r="AM128" s="308"/>
      <c r="AN128" s="300" t="b">
        <v>0</v>
      </c>
      <c r="AO128" s="300" t="b">
        <v>0</v>
      </c>
      <c r="AP128" s="300" t="b">
        <v>0</v>
      </c>
      <c r="AQ128" s="300" t="b">
        <v>0</v>
      </c>
      <c r="AR128" s="300"/>
      <c r="AS128" s="300"/>
      <c r="AT128" s="301" t="s">
        <v>942</v>
      </c>
      <c r="AU128" s="302"/>
      <c r="AV128" s="303" t="b">
        <v>1</v>
      </c>
      <c r="AW128" s="304" t="str">
        <f t="shared" si="9"/>
        <v>false</v>
      </c>
      <c r="AX128" s="305" t="str">
        <f t="shared" si="17"/>
        <v>&lt;column comment="" default="" key="false" label="StPreDir" length="255" nullable="true" originalDbColumnName="StPreDir" originalLength="-1" pattern="" precision="-1" talendType="id_String" type=""/&gt;</v>
      </c>
      <c r="AY128" s="306"/>
      <c r="AZ128" s="305" t="str">
        <f t="shared" si="10"/>
        <v>&lt;column comment="" default="" key="false" label="StPreDir" length="255" nullable="true" originalDbColumnName="StPreDir" originalLength="-1" pattern="" precision="-1" talendType="id_String" type=""/&gt;</v>
      </c>
      <c r="BA128" s="306"/>
      <c r="BB128" s="302"/>
      <c r="BC128" s="303" t="b">
        <f t="shared" si="11"/>
        <v>0</v>
      </c>
      <c r="BD128" s="304"/>
      <c r="BE128" s="304" t="str">
        <f t="shared" si="12"/>
        <v/>
      </c>
      <c r="BF128" s="307"/>
      <c r="BG128" s="305"/>
      <c r="BH128" s="305"/>
      <c r="BI128" s="305"/>
      <c r="BJ128" s="305" t="str">
        <f t="shared" si="18"/>
        <v/>
      </c>
      <c r="BK128" s="306"/>
      <c r="BL128" s="305" t="str">
        <f t="shared" si="14"/>
        <v/>
      </c>
      <c r="BM128" s="306"/>
      <c r="BN128" s="302"/>
      <c r="BO128" s="302"/>
      <c r="BP128" s="302"/>
      <c r="BQ128" s="302"/>
      <c r="BR128" s="302"/>
      <c r="BS128" s="302"/>
      <c r="BT128" s="302"/>
      <c r="BU128" s="302"/>
      <c r="BV128" s="302"/>
      <c r="BW128" s="302"/>
      <c r="BX128" s="302"/>
    </row>
    <row r="129">
      <c r="A129" s="292" t="s">
        <v>728</v>
      </c>
      <c r="B129" s="292">
        <v>128.0</v>
      </c>
      <c r="C129" s="292">
        <f t="shared" si="15"/>
        <v>1</v>
      </c>
      <c r="D129" s="293" t="str">
        <f t="shared" si="1"/>
        <v>Parcel Data</v>
      </c>
      <c r="E129" s="46" t="str">
        <f t="shared" si="2"/>
        <v>prcl.mdb.Prcl.StName</v>
      </c>
      <c r="F129" s="46" t="s">
        <v>306</v>
      </c>
      <c r="G129" s="46" t="s">
        <v>527</v>
      </c>
      <c r="H129" s="294">
        <v>14.0</v>
      </c>
      <c r="I129" s="294" t="s">
        <v>1071</v>
      </c>
      <c r="J129" s="295" t="s">
        <v>743</v>
      </c>
      <c r="K129" s="296">
        <v>40.0</v>
      </c>
      <c r="L129" s="297" t="b">
        <v>0</v>
      </c>
      <c r="M129" s="294" t="s">
        <v>1072</v>
      </c>
      <c r="N129" s="321" t="b">
        <v>0</v>
      </c>
      <c r="O129" s="296" t="s">
        <v>1073</v>
      </c>
      <c r="P129" s="296" t="s">
        <v>1074</v>
      </c>
      <c r="Q129" s="298" t="str">
        <f t="shared" si="3"/>
        <v>Prcl</v>
      </c>
      <c r="R129" s="298" t="str">
        <f t="shared" si="19"/>
        <v>StName</v>
      </c>
      <c r="S129" s="298" t="str">
        <f t="array" ref="S129">iferror(index('Type Mapping'!$A$2:$D$21,match(J129,'Type Mapping'!$B$2:$B$21,0),3),"type mismatch")</f>
        <v>VARCHAR</v>
      </c>
      <c r="T129" s="298"/>
      <c r="U129" s="298"/>
      <c r="V129" s="298"/>
      <c r="W129" s="51" t="b">
        <v>0</v>
      </c>
      <c r="X129" s="51" t="s">
        <v>1043</v>
      </c>
      <c r="Y129" s="309"/>
      <c r="Z129" s="309"/>
      <c r="AA129" s="311" t="s">
        <v>651</v>
      </c>
      <c r="AB129" s="53" t="str">
        <f t="shared" si="20"/>
        <v>address_history</v>
      </c>
      <c r="AC129" s="53" t="s">
        <v>909</v>
      </c>
      <c r="AD129" s="53" t="str">
        <f t="shared" si="6"/>
        <v>address.street_name</v>
      </c>
      <c r="AE129" s="299">
        <f>countif(NEW_REDB_table.field,AD129)</f>
        <v>1</v>
      </c>
      <c r="AF129" s="299" t="str">
        <f t="shared" si="7"/>
        <v>YAY!!</v>
      </c>
      <c r="AG129" s="53"/>
      <c r="AH129" s="317" t="b">
        <v>0</v>
      </c>
      <c r="AI129" s="317" t="b">
        <v>0</v>
      </c>
      <c r="AJ129" s="308" t="str">
        <f t="array" ref="AJ129">iferror(index('Type Mapping'!$A$2:$D$21,match(J129,'Type Mapping'!$B$2:$B$21,0),4),"type mismatch")</f>
        <v>VARCHAR</v>
      </c>
      <c r="AK129" s="308"/>
      <c r="AL129" s="308"/>
      <c r="AM129" s="308"/>
      <c r="AN129" s="300" t="b">
        <v>0</v>
      </c>
      <c r="AO129" s="300" t="b">
        <v>0</v>
      </c>
      <c r="AP129" s="300" t="b">
        <v>0</v>
      </c>
      <c r="AQ129" s="300" t="b">
        <v>0</v>
      </c>
      <c r="AR129" s="300"/>
      <c r="AS129" s="300"/>
      <c r="AT129" s="320"/>
      <c r="AU129" s="302"/>
      <c r="AV129" s="303" t="b">
        <v>1</v>
      </c>
      <c r="AW129" s="304" t="str">
        <f t="shared" si="9"/>
        <v>false</v>
      </c>
      <c r="AX129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129" s="306"/>
      <c r="AZ129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129" s="306"/>
      <c r="BB129" s="302"/>
      <c r="BC129" s="303" t="b">
        <f t="shared" si="11"/>
        <v>0</v>
      </c>
      <c r="BD129" s="304"/>
      <c r="BE129" s="304" t="str">
        <f t="shared" si="12"/>
        <v/>
      </c>
      <c r="BF129" s="307"/>
      <c r="BG129" s="305"/>
      <c r="BH129" s="305"/>
      <c r="BI129" s="305"/>
      <c r="BJ129" s="305" t="str">
        <f t="shared" si="18"/>
        <v/>
      </c>
      <c r="BK129" s="306"/>
      <c r="BL129" s="305" t="str">
        <f t="shared" si="14"/>
        <v/>
      </c>
      <c r="BM129" s="306"/>
      <c r="BN129" s="302"/>
      <c r="BO129" s="302"/>
      <c r="BP129" s="302"/>
      <c r="BQ129" s="302"/>
      <c r="BR129" s="302"/>
      <c r="BS129" s="302"/>
      <c r="BT129" s="302"/>
      <c r="BU129" s="302"/>
      <c r="BV129" s="302"/>
      <c r="BW129" s="302"/>
      <c r="BX129" s="302"/>
    </row>
    <row r="130">
      <c r="A130" s="292" t="s">
        <v>728</v>
      </c>
      <c r="B130" s="292">
        <v>129.0</v>
      </c>
      <c r="C130" s="292">
        <f t="shared" si="15"/>
        <v>1</v>
      </c>
      <c r="D130" s="293" t="str">
        <f t="shared" si="1"/>
        <v>Parcel Data</v>
      </c>
      <c r="E130" s="46" t="str">
        <f t="shared" si="2"/>
        <v>prcl.mdb.Prcl.StType</v>
      </c>
      <c r="F130" s="46" t="s">
        <v>306</v>
      </c>
      <c r="G130" s="46" t="s">
        <v>527</v>
      </c>
      <c r="H130" s="294">
        <v>15.0</v>
      </c>
      <c r="I130" s="294" t="s">
        <v>1075</v>
      </c>
      <c r="J130" s="295" t="s">
        <v>743</v>
      </c>
      <c r="K130" s="296">
        <v>4.0</v>
      </c>
      <c r="L130" s="297" t="b">
        <v>0</v>
      </c>
      <c r="M130" s="294" t="s">
        <v>1076</v>
      </c>
      <c r="N130" s="321" t="b">
        <v>0</v>
      </c>
      <c r="O130" s="296" t="s">
        <v>1077</v>
      </c>
      <c r="P130" s="296" t="s">
        <v>1078</v>
      </c>
      <c r="Q130" s="298" t="str">
        <f t="shared" si="3"/>
        <v>Prcl</v>
      </c>
      <c r="R130" s="298" t="str">
        <f t="shared" si="19"/>
        <v>StType</v>
      </c>
      <c r="S130" s="298" t="str">
        <f t="array" ref="S130">iferror(index('Type Mapping'!$A$2:$D$21,match(J130,'Type Mapping'!$B$2:$B$21,0),3),"type mismatch")</f>
        <v>VARCHAR</v>
      </c>
      <c r="T130" s="298"/>
      <c r="U130" s="298"/>
      <c r="V130" s="298"/>
      <c r="W130" s="51" t="b">
        <v>0</v>
      </c>
      <c r="X130" s="51" t="s">
        <v>1043</v>
      </c>
      <c r="Y130" s="309"/>
      <c r="Z130" s="309"/>
      <c r="AA130" s="311" t="s">
        <v>651</v>
      </c>
      <c r="AB130" s="53" t="str">
        <f t="shared" si="20"/>
        <v>address_history</v>
      </c>
      <c r="AC130" s="53" t="s">
        <v>1079</v>
      </c>
      <c r="AD130" s="53" t="str">
        <f t="shared" si="6"/>
        <v>address.street_type</v>
      </c>
      <c r="AE130" s="299">
        <f>countif(NEW_REDB_table.field,AD130)</f>
        <v>0</v>
      </c>
      <c r="AF130" s="299" t="str">
        <f t="shared" si="7"/>
        <v>Check...</v>
      </c>
      <c r="AG130" s="53"/>
      <c r="AH130" s="317" t="b">
        <v>0</v>
      </c>
      <c r="AI130" s="317" t="b">
        <v>0</v>
      </c>
      <c r="AJ130" s="308" t="str">
        <f t="array" ref="AJ130">iferror(index('Type Mapping'!$A$2:$D$21,match(J130,'Type Mapping'!$B$2:$B$21,0),4),"type mismatch")</f>
        <v>VARCHAR</v>
      </c>
      <c r="AK130" s="308"/>
      <c r="AL130" s="308"/>
      <c r="AM130" s="308"/>
      <c r="AN130" s="300" t="b">
        <v>0</v>
      </c>
      <c r="AO130" s="300" t="b">
        <v>0</v>
      </c>
      <c r="AP130" s="300" t="b">
        <v>0</v>
      </c>
      <c r="AQ130" s="300" t="b">
        <v>0</v>
      </c>
      <c r="AR130" s="300"/>
      <c r="AS130" s="300"/>
      <c r="AT130" s="320"/>
      <c r="AU130" s="302"/>
      <c r="AV130" s="303" t="b">
        <v>1</v>
      </c>
      <c r="AW130" s="304" t="str">
        <f t="shared" si="9"/>
        <v>false</v>
      </c>
      <c r="AX130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130" s="306"/>
      <c r="AZ130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130" s="306"/>
      <c r="BB130" s="302"/>
      <c r="BC130" s="303" t="b">
        <f t="shared" si="11"/>
        <v>0</v>
      </c>
      <c r="BD130" s="304"/>
      <c r="BE130" s="304" t="str">
        <f t="shared" si="12"/>
        <v/>
      </c>
      <c r="BF130" s="307"/>
      <c r="BG130" s="305"/>
      <c r="BH130" s="305"/>
      <c r="BI130" s="305"/>
      <c r="BJ130" s="305" t="str">
        <f t="shared" si="18"/>
        <v/>
      </c>
      <c r="BK130" s="306"/>
      <c r="BL130" s="305" t="str">
        <f t="shared" si="14"/>
        <v/>
      </c>
      <c r="BM130" s="306"/>
      <c r="BN130" s="302"/>
      <c r="BO130" s="302"/>
      <c r="BP130" s="302"/>
      <c r="BQ130" s="302"/>
      <c r="BR130" s="302"/>
      <c r="BS130" s="302"/>
      <c r="BT130" s="302"/>
      <c r="BU130" s="302"/>
      <c r="BV130" s="302"/>
      <c r="BW130" s="302"/>
      <c r="BX130" s="302"/>
    </row>
    <row r="131">
      <c r="A131" s="292" t="s">
        <v>728</v>
      </c>
      <c r="B131" s="292">
        <v>130.0</v>
      </c>
      <c r="C131" s="292">
        <f t="shared" si="15"/>
        <v>1</v>
      </c>
      <c r="D131" s="293" t="str">
        <f t="shared" si="1"/>
        <v>Parcel Data</v>
      </c>
      <c r="E131" s="46" t="str">
        <f t="shared" si="2"/>
        <v>prcl.mdb.Prcl.StSufDir</v>
      </c>
      <c r="F131" s="46" t="s">
        <v>306</v>
      </c>
      <c r="G131" s="46" t="s">
        <v>527</v>
      </c>
      <c r="H131" s="294">
        <v>16.0</v>
      </c>
      <c r="I131" s="294" t="s">
        <v>1080</v>
      </c>
      <c r="J131" s="295" t="s">
        <v>743</v>
      </c>
      <c r="K131" s="296">
        <v>2.0</v>
      </c>
      <c r="L131" s="297" t="b">
        <v>0</v>
      </c>
      <c r="M131" s="294" t="s">
        <v>1081</v>
      </c>
      <c r="N131" s="321" t="b">
        <v>0</v>
      </c>
      <c r="O131" s="296"/>
      <c r="P131" s="296"/>
      <c r="Q131" s="298" t="str">
        <f t="shared" si="3"/>
        <v>Prcl</v>
      </c>
      <c r="R131" s="298" t="str">
        <f t="shared" si="19"/>
        <v>StSufDir</v>
      </c>
      <c r="S131" s="298" t="str">
        <f t="array" ref="S131">iferror(index('Type Mapping'!$A$2:$D$21,match(J131,'Type Mapping'!$B$2:$B$21,0),3),"type mismatch")</f>
        <v>VARCHAR</v>
      </c>
      <c r="T131" s="298"/>
      <c r="U131" s="298"/>
      <c r="V131" s="298"/>
      <c r="W131" s="51" t="b">
        <v>0</v>
      </c>
      <c r="X131" s="51" t="s">
        <v>1043</v>
      </c>
      <c r="Y131" s="309"/>
      <c r="Z131" s="309"/>
      <c r="AA131" s="311" t="s">
        <v>651</v>
      </c>
      <c r="AB131" s="53" t="str">
        <f t="shared" si="20"/>
        <v>address_history</v>
      </c>
      <c r="AC131" s="53" t="s">
        <v>910</v>
      </c>
      <c r="AD131" s="53" t="str">
        <f t="shared" si="6"/>
        <v>address.street_name_suffix</v>
      </c>
      <c r="AE131" s="299">
        <f>countif(NEW_REDB_table.field,AD131)</f>
        <v>1</v>
      </c>
      <c r="AF131" s="299" t="str">
        <f t="shared" si="7"/>
        <v>YAY!!</v>
      </c>
      <c r="AG131" s="53"/>
      <c r="AH131" s="317" t="b">
        <v>0</v>
      </c>
      <c r="AI131" s="317" t="b">
        <v>0</v>
      </c>
      <c r="AJ131" s="308" t="str">
        <f t="array" ref="AJ131">iferror(index('Type Mapping'!$A$2:$D$21,match(J131,'Type Mapping'!$B$2:$B$21,0),4),"type mismatch")</f>
        <v>VARCHAR</v>
      </c>
      <c r="AK131" s="308"/>
      <c r="AL131" s="308"/>
      <c r="AM131" s="308"/>
      <c r="AN131" s="300" t="b">
        <v>0</v>
      </c>
      <c r="AO131" s="300" t="b">
        <v>0</v>
      </c>
      <c r="AP131" s="300" t="b">
        <v>0</v>
      </c>
      <c r="AQ131" s="300" t="b">
        <v>0</v>
      </c>
      <c r="AR131" s="300"/>
      <c r="AS131" s="300"/>
      <c r="AT131" s="320"/>
      <c r="AU131" s="302"/>
      <c r="AV131" s="303" t="b">
        <v>1</v>
      </c>
      <c r="AW131" s="304" t="str">
        <f t="shared" si="9"/>
        <v>false</v>
      </c>
      <c r="AX131" s="305" t="str">
        <f t="shared" si="17"/>
        <v>&lt;column comment="" default="" key="false" label="StSufDir" length="255" nullable="true" originalDbColumnName="StSufDir" originalLength="-1" pattern="" precision="-1" talendType="id_String" type=""/&gt;</v>
      </c>
      <c r="AY131" s="306"/>
      <c r="AZ131" s="305" t="str">
        <f t="shared" si="10"/>
        <v>&lt;column comment="" default="" key="false" label="StSufDir" length="255" nullable="true" originalDbColumnName="StSufDir" originalLength="-1" pattern="" precision="-1" talendType="id_String" type=""/&gt;</v>
      </c>
      <c r="BA131" s="306"/>
      <c r="BB131" s="302"/>
      <c r="BC131" s="303" t="b">
        <f t="shared" si="11"/>
        <v>0</v>
      </c>
      <c r="BD131" s="304"/>
      <c r="BE131" s="304" t="str">
        <f t="shared" si="12"/>
        <v/>
      </c>
      <c r="BF131" s="307"/>
      <c r="BG131" s="305"/>
      <c r="BH131" s="305"/>
      <c r="BI131" s="305"/>
      <c r="BJ131" s="305" t="str">
        <f t="shared" si="18"/>
        <v/>
      </c>
      <c r="BK131" s="306"/>
      <c r="BL131" s="305" t="str">
        <f t="shared" si="14"/>
        <v/>
      </c>
      <c r="BM131" s="306"/>
      <c r="BN131" s="302"/>
      <c r="BO131" s="302"/>
      <c r="BP131" s="302"/>
      <c r="BQ131" s="302"/>
      <c r="BR131" s="302"/>
      <c r="BS131" s="302"/>
      <c r="BT131" s="302"/>
      <c r="BU131" s="302"/>
      <c r="BV131" s="302"/>
      <c r="BW131" s="302"/>
      <c r="BX131" s="302"/>
    </row>
    <row r="132">
      <c r="A132" s="292" t="s">
        <v>728</v>
      </c>
      <c r="B132" s="292">
        <v>131.0</v>
      </c>
      <c r="C132" s="292">
        <f t="shared" si="15"/>
        <v>1</v>
      </c>
      <c r="D132" s="293" t="str">
        <f t="shared" si="1"/>
        <v>Parcel Data</v>
      </c>
      <c r="E132" s="46" t="str">
        <f t="shared" si="2"/>
        <v>prcl.mdb.Prcl.StdUnitNum</v>
      </c>
      <c r="F132" s="46" t="s">
        <v>306</v>
      </c>
      <c r="G132" s="46" t="s">
        <v>527</v>
      </c>
      <c r="H132" s="294">
        <v>17.0</v>
      </c>
      <c r="I132" s="294" t="s">
        <v>1083</v>
      </c>
      <c r="J132" s="295" t="s">
        <v>743</v>
      </c>
      <c r="K132" s="296">
        <v>10.0</v>
      </c>
      <c r="L132" s="297" t="b">
        <v>0</v>
      </c>
      <c r="M132" s="294" t="s">
        <v>1084</v>
      </c>
      <c r="N132" s="321" t="b">
        <v>0</v>
      </c>
      <c r="O132" s="296">
        <v>3.0</v>
      </c>
      <c r="P132" s="296" t="s">
        <v>1085</v>
      </c>
      <c r="Q132" s="298" t="str">
        <f t="shared" si="3"/>
        <v>Prcl</v>
      </c>
      <c r="R132" s="298" t="str">
        <f t="shared" si="19"/>
        <v>StdUnitNum</v>
      </c>
      <c r="S132" s="298" t="str">
        <f t="array" ref="S132">iferror(index('Type Mapping'!$A$2:$D$21,match(J132,'Type Mapping'!$B$2:$B$21,0),3),"type mismatch")</f>
        <v>VARCHAR</v>
      </c>
      <c r="T132" s="298"/>
      <c r="U132" s="298"/>
      <c r="V132" s="298"/>
      <c r="W132" s="51" t="b">
        <v>0</v>
      </c>
      <c r="X132" s="51" t="s">
        <v>1043</v>
      </c>
      <c r="Y132" s="309"/>
      <c r="Z132" s="309"/>
      <c r="AA132" s="53" t="s">
        <v>651</v>
      </c>
      <c r="AB132" s="53" t="str">
        <f t="shared" si="20"/>
        <v>address_history</v>
      </c>
      <c r="AC132" s="53" t="s">
        <v>911</v>
      </c>
      <c r="AD132" s="53" t="str">
        <f t="shared" si="6"/>
        <v>address.secondary_designator</v>
      </c>
      <c r="AE132" s="299">
        <f>countif(NEW_REDB_table.field,AD132)</f>
        <v>1</v>
      </c>
      <c r="AF132" s="299" t="str">
        <f t="shared" si="7"/>
        <v>YAY!!</v>
      </c>
      <c r="AG132" s="53"/>
      <c r="AH132" s="317" t="b">
        <v>0</v>
      </c>
      <c r="AI132" s="317" t="b">
        <v>0</v>
      </c>
      <c r="AJ132" s="308" t="str">
        <f t="array" ref="AJ132">iferror(index('Type Mapping'!$A$2:$D$21,match(J132,'Type Mapping'!$B$2:$B$21,0),4),"type mismatch")</f>
        <v>VARCHAR</v>
      </c>
      <c r="AK132" s="308"/>
      <c r="AL132" s="308"/>
      <c r="AM132" s="308"/>
      <c r="AN132" s="300" t="b">
        <v>0</v>
      </c>
      <c r="AO132" s="300" t="b">
        <v>0</v>
      </c>
      <c r="AP132" s="300" t="b">
        <v>0</v>
      </c>
      <c r="AQ132" s="300" t="b">
        <v>0</v>
      </c>
      <c r="AR132" s="300"/>
      <c r="AS132" s="300"/>
      <c r="AT132" s="302"/>
      <c r="AU132" s="302"/>
      <c r="AV132" s="303" t="b">
        <v>1</v>
      </c>
      <c r="AW132" s="304" t="str">
        <f t="shared" si="9"/>
        <v>false</v>
      </c>
      <c r="AX132" s="305" t="str">
        <f t="shared" si="17"/>
        <v>&lt;column comment="" default="" key="false" label="StdUnitNum" length="255" nullable="true" originalDbColumnName="StdUnitNum" originalLength="-1" pattern="" precision="-1" talendType="id_String" type=""/&gt;</v>
      </c>
      <c r="AY132" s="306"/>
      <c r="AZ132" s="305" t="str">
        <f t="shared" si="10"/>
        <v>&lt;column comment="" default="" key="false" label="StdUnitNum" length="255" nullable="true" originalDbColumnName="StdUnitNum" originalLength="-1" pattern="" precision="-1" talendType="id_String" type=""/&gt;</v>
      </c>
      <c r="BA132" s="306"/>
      <c r="BB132" s="302"/>
      <c r="BC132" s="303" t="b">
        <f t="shared" si="11"/>
        <v>0</v>
      </c>
      <c r="BD132" s="304"/>
      <c r="BE132" s="304" t="str">
        <f t="shared" si="12"/>
        <v/>
      </c>
      <c r="BF132" s="307"/>
      <c r="BG132" s="305"/>
      <c r="BH132" s="305"/>
      <c r="BI132" s="305"/>
      <c r="BJ132" s="305" t="str">
        <f t="shared" si="18"/>
        <v/>
      </c>
      <c r="BK132" s="306"/>
      <c r="BL132" s="305" t="str">
        <f t="shared" si="14"/>
        <v/>
      </c>
      <c r="BM132" s="306"/>
      <c r="BN132" s="302"/>
      <c r="BO132" s="302"/>
      <c r="BP132" s="302"/>
      <c r="BQ132" s="302"/>
      <c r="BR132" s="302"/>
      <c r="BS132" s="302"/>
      <c r="BT132" s="302"/>
      <c r="BU132" s="302"/>
      <c r="BV132" s="302"/>
      <c r="BW132" s="302"/>
      <c r="BX132" s="302"/>
    </row>
    <row r="133">
      <c r="A133" s="292" t="s">
        <v>728</v>
      </c>
      <c r="B133" s="292">
        <v>132.0</v>
      </c>
      <c r="C133" s="292">
        <f t="shared" si="15"/>
        <v>1</v>
      </c>
      <c r="D133" s="293" t="str">
        <f t="shared" si="1"/>
        <v>Parcel Data</v>
      </c>
      <c r="E133" s="46" t="str">
        <f t="shared" si="2"/>
        <v>prcl.mdb.Prcl.OwnerName</v>
      </c>
      <c r="F133" s="46" t="s">
        <v>306</v>
      </c>
      <c r="G133" s="46" t="s">
        <v>527</v>
      </c>
      <c r="H133" s="294">
        <v>18.0</v>
      </c>
      <c r="I133" s="294" t="s">
        <v>1086</v>
      </c>
      <c r="J133" s="295" t="s">
        <v>743</v>
      </c>
      <c r="K133" s="296">
        <v>40.0</v>
      </c>
      <c r="L133" s="297" t="b">
        <v>0</v>
      </c>
      <c r="M133" s="294" t="s">
        <v>1087</v>
      </c>
      <c r="N133" s="321" t="b">
        <v>0</v>
      </c>
      <c r="O133" s="296" t="s">
        <v>1088</v>
      </c>
      <c r="P133" s="296" t="s">
        <v>1089</v>
      </c>
      <c r="Q133" s="298" t="str">
        <f t="shared" si="3"/>
        <v>Prcl</v>
      </c>
      <c r="R133" s="298" t="str">
        <f t="shared" si="19"/>
        <v>OwnerName</v>
      </c>
      <c r="S133" s="298" t="str">
        <f t="array" ref="S133">iferror(index('Type Mapping'!$A$2:$D$21,match(J133,'Type Mapping'!$B$2:$B$21,0),3),"type mismatch")</f>
        <v>VARCHAR</v>
      </c>
      <c r="T133" s="298"/>
      <c r="U133" s="298"/>
      <c r="V133" s="298"/>
      <c r="W133" s="51" t="b">
        <v>1</v>
      </c>
      <c r="X133" s="51"/>
      <c r="Y133" s="51"/>
      <c r="Z133" s="51" t="s">
        <v>1090</v>
      </c>
      <c r="AA133" s="53" t="s">
        <v>650</v>
      </c>
      <c r="AB133" s="53" t="str">
        <f t="shared" si="20"/>
        <v>legal_entity_history</v>
      </c>
      <c r="AC133" s="53" t="s">
        <v>904</v>
      </c>
      <c r="AD133" s="53" t="str">
        <f t="shared" si="6"/>
        <v>legal_entity.legal_entity_name</v>
      </c>
      <c r="AE133" s="299">
        <f>countif(NEW_REDB_table.field,AD133)</f>
        <v>1</v>
      </c>
      <c r="AF133" s="299" t="str">
        <f t="shared" si="7"/>
        <v>YAY!!</v>
      </c>
      <c r="AG133" s="53" t="s">
        <v>1091</v>
      </c>
      <c r="AH133" s="317" t="b">
        <v>0</v>
      </c>
      <c r="AI133" s="317" t="b">
        <v>0</v>
      </c>
      <c r="AJ133" s="308" t="str">
        <f t="array" ref="AJ133">iferror(index('Type Mapping'!$A$2:$D$21,match(J133,'Type Mapping'!$B$2:$B$21,0),4),"type mismatch")</f>
        <v>VARCHAR</v>
      </c>
      <c r="AK133" s="308"/>
      <c r="AL133" s="308"/>
      <c r="AM133" s="308"/>
      <c r="AN133" s="300" t="b">
        <v>1</v>
      </c>
      <c r="AO133" s="300" t="b">
        <v>0</v>
      </c>
      <c r="AP133" s="300" t="b">
        <v>0</v>
      </c>
      <c r="AQ133" s="300" t="b">
        <v>0</v>
      </c>
      <c r="AR133" s="300"/>
      <c r="AS133" s="300"/>
      <c r="AT133" s="302"/>
      <c r="AU133" s="302"/>
      <c r="AV133" s="303" t="b">
        <v>1</v>
      </c>
      <c r="AW133" s="304" t="str">
        <f t="shared" si="9"/>
        <v>false</v>
      </c>
      <c r="AX133" s="305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133" s="306"/>
      <c r="AZ133" s="305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133" s="306"/>
      <c r="BB133" s="302"/>
      <c r="BC133" s="303" t="b">
        <f t="shared" si="11"/>
        <v>1</v>
      </c>
      <c r="BD133" s="304"/>
      <c r="BE133" s="304" t="str">
        <f t="shared" si="12"/>
        <v>false</v>
      </c>
      <c r="BF133" s="307"/>
      <c r="BG133" s="305"/>
      <c r="BH133" s="305"/>
      <c r="BI133" s="305"/>
      <c r="BJ133" s="305" t="str">
        <f t="shared" si="18"/>
        <v>***KIM, CHRISTINE.xml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33" s="306"/>
      <c r="BL133" s="305" t="str">
        <f t="shared" si="14"/>
        <v>KIM, CHRISTINE.xml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33" s="306"/>
      <c r="BN133" s="302"/>
      <c r="BO133" s="302"/>
      <c r="BP133" s="302"/>
      <c r="BQ133" s="302"/>
      <c r="BR133" s="302"/>
      <c r="BS133" s="302"/>
      <c r="BT133" s="302"/>
      <c r="BU133" s="302"/>
      <c r="BV133" s="302"/>
      <c r="BW133" s="302"/>
      <c r="BX133" s="302"/>
    </row>
    <row r="134">
      <c r="A134" s="292" t="s">
        <v>728</v>
      </c>
      <c r="B134" s="292">
        <v>133.0</v>
      </c>
      <c r="C134" s="292">
        <f t="shared" si="15"/>
        <v>1</v>
      </c>
      <c r="D134" s="293" t="str">
        <f t="shared" si="1"/>
        <v>Parcel Data</v>
      </c>
      <c r="E134" s="46" t="str">
        <f t="shared" si="2"/>
        <v>prcl.mdb.Prcl.OwnerName2</v>
      </c>
      <c r="F134" s="46" t="s">
        <v>306</v>
      </c>
      <c r="G134" s="46" t="s">
        <v>527</v>
      </c>
      <c r="H134" s="294">
        <v>19.0</v>
      </c>
      <c r="I134" s="294" t="s">
        <v>1092</v>
      </c>
      <c r="J134" s="295" t="s">
        <v>743</v>
      </c>
      <c r="K134" s="296">
        <v>40.0</v>
      </c>
      <c r="L134" s="297" t="b">
        <v>0</v>
      </c>
      <c r="M134" s="294" t="s">
        <v>1093</v>
      </c>
      <c r="N134" s="321" t="b">
        <v>0</v>
      </c>
      <c r="O134" s="296" t="s">
        <v>1094</v>
      </c>
      <c r="P134" s="296" t="s">
        <v>1095</v>
      </c>
      <c r="Q134" s="298" t="str">
        <f t="shared" si="3"/>
        <v>Prcl</v>
      </c>
      <c r="R134" s="298" t="str">
        <f t="shared" si="19"/>
        <v>OwnerName2</v>
      </c>
      <c r="S134" s="298" t="str">
        <f t="array" ref="S134">iferror(index('Type Mapping'!$A$2:$D$21,match(J134,'Type Mapping'!$B$2:$B$21,0),3),"type mismatch")</f>
        <v>VARCHAR</v>
      </c>
      <c r="T134" s="298"/>
      <c r="U134" s="298"/>
      <c r="V134" s="298"/>
      <c r="W134" s="51" t="b">
        <v>1</v>
      </c>
      <c r="X134" s="51"/>
      <c r="Y134" s="51"/>
      <c r="Z134" s="51" t="s">
        <v>1090</v>
      </c>
      <c r="AA134" s="53" t="s">
        <v>650</v>
      </c>
      <c r="AB134" s="53" t="str">
        <f t="shared" si="20"/>
        <v>legal_entity_history</v>
      </c>
      <c r="AC134" s="53" t="s">
        <v>906</v>
      </c>
      <c r="AD134" s="53" t="str">
        <f t="shared" si="6"/>
        <v>legal_entity.legal_entity_second_name</v>
      </c>
      <c r="AE134" s="299">
        <f>countif(NEW_REDB_table.field,AD134)</f>
        <v>1</v>
      </c>
      <c r="AF134" s="299" t="str">
        <f t="shared" si="7"/>
        <v>YAY!!</v>
      </c>
      <c r="AG134" s="53"/>
      <c r="AH134" s="317" t="b">
        <v>0</v>
      </c>
      <c r="AI134" s="317" t="b">
        <v>0</v>
      </c>
      <c r="AJ134" s="308" t="str">
        <f t="array" ref="AJ134">iferror(index('Type Mapping'!$A$2:$D$21,match(J134,'Type Mapping'!$B$2:$B$21,0),4),"type mismatch")</f>
        <v>VARCHAR</v>
      </c>
      <c r="AK134" s="308"/>
      <c r="AL134" s="308"/>
      <c r="AM134" s="308"/>
      <c r="AN134" s="300" t="b">
        <v>1</v>
      </c>
      <c r="AO134" s="300" t="b">
        <v>0</v>
      </c>
      <c r="AP134" s="300" t="b">
        <v>0</v>
      </c>
      <c r="AQ134" s="300" t="b">
        <v>0</v>
      </c>
      <c r="AR134" s="300"/>
      <c r="AS134" s="300"/>
      <c r="AT134" s="302"/>
      <c r="AU134" s="302"/>
      <c r="AV134" s="303" t="b">
        <v>1</v>
      </c>
      <c r="AW134" s="304" t="str">
        <f t="shared" si="9"/>
        <v>false</v>
      </c>
      <c r="AX134" s="305" t="str">
        <f t="shared" si="17"/>
        <v>&lt;column comment="" default="" key="false" label="OwnerName2" length="255" nullable="true" originalDbColumnName="OwnerName2" originalLength="-1" pattern="" precision="-1" talendType="id_String" type=""/&gt;</v>
      </c>
      <c r="AY134" s="306"/>
      <c r="AZ134" s="305" t="str">
        <f t="shared" si="10"/>
        <v>&lt;column comment="" default="" key="false" label="OwnerName2" length="255" nullable="true" originalDbColumnName="OwnerName2" originalLength="-1" pattern="" precision="-1" talendType="id_String" type=""/&gt;</v>
      </c>
      <c r="BA134" s="306"/>
      <c r="BB134" s="302"/>
      <c r="BC134" s="303" t="b">
        <f t="shared" si="11"/>
        <v>1</v>
      </c>
      <c r="BD134" s="304"/>
      <c r="BE134" s="304" t="str">
        <f t="shared" si="12"/>
        <v>false</v>
      </c>
      <c r="BF134" s="307"/>
      <c r="BG134" s="305"/>
      <c r="BH134" s="305"/>
      <c r="BI134" s="305"/>
      <c r="BJ134" s="305" t="str">
        <f t="shared" si="18"/>
        <v>***FREIDMAN.xml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34" s="306"/>
      <c r="BL134" s="305" t="str">
        <f t="shared" si="14"/>
        <v>FREIDMAN.xml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34" s="306"/>
      <c r="BN134" s="302"/>
      <c r="BO134" s="302"/>
      <c r="BP134" s="302"/>
      <c r="BQ134" s="302"/>
      <c r="BR134" s="302"/>
      <c r="BS134" s="302"/>
      <c r="BT134" s="302"/>
      <c r="BU134" s="302"/>
      <c r="BV134" s="302"/>
      <c r="BW134" s="302"/>
      <c r="BX134" s="302"/>
    </row>
    <row r="135">
      <c r="A135" s="292" t="s">
        <v>728</v>
      </c>
      <c r="B135" s="292">
        <v>134.0</v>
      </c>
      <c r="C135" s="292">
        <f t="shared" si="15"/>
        <v>1</v>
      </c>
      <c r="D135" s="293" t="str">
        <f t="shared" si="1"/>
        <v>Parcel Data</v>
      </c>
      <c r="E135" s="46" t="str">
        <f t="shared" si="2"/>
        <v>prcl.mdb.Prcl.OwnerAddr</v>
      </c>
      <c r="F135" s="46" t="s">
        <v>306</v>
      </c>
      <c r="G135" s="46" t="s">
        <v>527</v>
      </c>
      <c r="H135" s="294">
        <v>20.0</v>
      </c>
      <c r="I135" s="294" t="s">
        <v>1096</v>
      </c>
      <c r="J135" s="295" t="s">
        <v>743</v>
      </c>
      <c r="K135" s="296">
        <v>40.0</v>
      </c>
      <c r="L135" s="297" t="b">
        <v>0</v>
      </c>
      <c r="M135" s="294" t="s">
        <v>1101</v>
      </c>
      <c r="N135" s="321" t="b">
        <v>0</v>
      </c>
      <c r="O135" s="296" t="s">
        <v>1102</v>
      </c>
      <c r="P135" s="296" t="s">
        <v>1103</v>
      </c>
      <c r="Q135" s="298" t="str">
        <f t="shared" si="3"/>
        <v>Prcl</v>
      </c>
      <c r="R135" s="298" t="str">
        <f t="shared" si="19"/>
        <v>OwnerAddr</v>
      </c>
      <c r="S135" s="298" t="str">
        <f t="array" ref="S135">iferror(index('Type Mapping'!$A$2:$D$21,match(J135,'Type Mapping'!$B$2:$B$21,0),3),"type mismatch")</f>
        <v>VARCHAR</v>
      </c>
      <c r="T135" s="298"/>
      <c r="U135" s="298"/>
      <c r="V135" s="298"/>
      <c r="W135" s="51" t="b">
        <v>0</v>
      </c>
      <c r="X135" s="51" t="s">
        <v>1104</v>
      </c>
      <c r="Y135" s="309"/>
      <c r="Z135" s="309"/>
      <c r="AA135" s="53" t="s">
        <v>651</v>
      </c>
      <c r="AB135" s="53" t="str">
        <f t="shared" si="20"/>
        <v>address_history</v>
      </c>
      <c r="AC135" s="53" t="s">
        <v>1105</v>
      </c>
      <c r="AD135" s="53" t="str">
        <f t="shared" si="6"/>
        <v>address.legal_entity_address</v>
      </c>
      <c r="AE135" s="299">
        <f>countif(NEW_REDB_table.field,AD135)</f>
        <v>0</v>
      </c>
      <c r="AF135" s="299" t="str">
        <f t="shared" si="7"/>
        <v>Check...</v>
      </c>
      <c r="AG135" s="53" t="s">
        <v>1106</v>
      </c>
      <c r="AH135" s="317" t="b">
        <v>0</v>
      </c>
      <c r="AI135" s="317" t="b">
        <v>0</v>
      </c>
      <c r="AJ135" s="308" t="str">
        <f t="array" ref="AJ135">iferror(index('Type Mapping'!$A$2:$D$21,match(J135,'Type Mapping'!$B$2:$B$21,0),4),"type mismatch")</f>
        <v>VARCHAR</v>
      </c>
      <c r="AK135" s="308"/>
      <c r="AL135" s="308"/>
      <c r="AM135" s="308"/>
      <c r="AN135" s="300" t="b">
        <v>0</v>
      </c>
      <c r="AO135" s="300" t="b">
        <v>0</v>
      </c>
      <c r="AP135" s="300" t="b">
        <v>0</v>
      </c>
      <c r="AQ135" s="300" t="b">
        <v>0</v>
      </c>
      <c r="AR135" s="300"/>
      <c r="AS135" s="300"/>
      <c r="AT135" s="302"/>
      <c r="AU135" s="302"/>
      <c r="AV135" s="303" t="b">
        <v>1</v>
      </c>
      <c r="AW135" s="304" t="str">
        <f t="shared" si="9"/>
        <v>false</v>
      </c>
      <c r="AX135" s="305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135" s="306"/>
      <c r="AZ135" s="305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135" s="306"/>
      <c r="BB135" s="302"/>
      <c r="BC135" s="303" t="b">
        <f t="shared" si="11"/>
        <v>0</v>
      </c>
      <c r="BD135" s="304"/>
      <c r="BE135" s="304" t="str">
        <f t="shared" si="12"/>
        <v/>
      </c>
      <c r="BF135" s="307"/>
      <c r="BG135" s="305"/>
      <c r="BH135" s="305"/>
      <c r="BI135" s="305"/>
      <c r="BJ135" s="305" t="str">
        <f t="shared" si="18"/>
        <v/>
      </c>
      <c r="BK135" s="306"/>
      <c r="BL135" s="305" t="str">
        <f t="shared" si="14"/>
        <v/>
      </c>
      <c r="BM135" s="306"/>
      <c r="BN135" s="302"/>
      <c r="BO135" s="302"/>
      <c r="BP135" s="302"/>
      <c r="BQ135" s="302"/>
      <c r="BR135" s="302"/>
      <c r="BS135" s="302"/>
      <c r="BT135" s="302"/>
      <c r="BU135" s="302"/>
      <c r="BV135" s="302"/>
      <c r="BW135" s="302"/>
      <c r="BX135" s="302"/>
    </row>
    <row r="136">
      <c r="A136" s="292" t="s">
        <v>728</v>
      </c>
      <c r="B136" s="292">
        <v>135.0</v>
      </c>
      <c r="C136" s="292">
        <f t="shared" si="15"/>
        <v>1</v>
      </c>
      <c r="D136" s="293" t="str">
        <f t="shared" si="1"/>
        <v>Parcel Data</v>
      </c>
      <c r="E136" s="46" t="str">
        <f t="shared" si="2"/>
        <v>prcl.mdb.Prcl.OwnerCity</v>
      </c>
      <c r="F136" s="46" t="s">
        <v>306</v>
      </c>
      <c r="G136" s="46" t="s">
        <v>527</v>
      </c>
      <c r="H136" s="294">
        <v>21.0</v>
      </c>
      <c r="I136" s="294" t="s">
        <v>1107</v>
      </c>
      <c r="J136" s="295" t="s">
        <v>743</v>
      </c>
      <c r="K136" s="296">
        <v>13.0</v>
      </c>
      <c r="L136" s="297" t="b">
        <v>0</v>
      </c>
      <c r="M136" s="294" t="s">
        <v>1108</v>
      </c>
      <c r="N136" s="321" t="b">
        <v>0</v>
      </c>
      <c r="O136" s="296" t="s">
        <v>1109</v>
      </c>
      <c r="P136" s="296" t="s">
        <v>1110</v>
      </c>
      <c r="Q136" s="298" t="str">
        <f t="shared" si="3"/>
        <v>Prcl</v>
      </c>
      <c r="R136" s="298" t="str">
        <f t="shared" si="19"/>
        <v>OwnerCity</v>
      </c>
      <c r="S136" s="298" t="str">
        <f t="array" ref="S136">iferror(index('Type Mapping'!$A$2:$D$21,match(J136,'Type Mapping'!$B$2:$B$21,0),3),"type mismatch")</f>
        <v>VARCHAR</v>
      </c>
      <c r="T136" s="298"/>
      <c r="U136" s="298"/>
      <c r="V136" s="298"/>
      <c r="W136" s="51" t="b">
        <v>1</v>
      </c>
      <c r="X136" s="51"/>
      <c r="Y136" s="309"/>
      <c r="Z136" s="309"/>
      <c r="AA136" s="53" t="s">
        <v>651</v>
      </c>
      <c r="AB136" s="53" t="str">
        <f t="shared" si="20"/>
        <v>address_history</v>
      </c>
      <c r="AC136" s="53" t="s">
        <v>912</v>
      </c>
      <c r="AD136" s="53" t="str">
        <f t="shared" si="6"/>
        <v>address.city</v>
      </c>
      <c r="AE136" s="299">
        <f>countif(NEW_REDB_table.field,AD136)</f>
        <v>1</v>
      </c>
      <c r="AF136" s="299" t="str">
        <f t="shared" si="7"/>
        <v>YAY!!</v>
      </c>
      <c r="AG136" s="53" t="s">
        <v>1106</v>
      </c>
      <c r="AH136" s="317" t="b">
        <v>0</v>
      </c>
      <c r="AI136" s="317" t="b">
        <v>0</v>
      </c>
      <c r="AJ136" s="308" t="str">
        <f t="array" ref="AJ136">iferror(index('Type Mapping'!$A$2:$D$21,match(J136,'Type Mapping'!$B$2:$B$21,0),4),"type mismatch")</f>
        <v>VARCHAR</v>
      </c>
      <c r="AK136" s="308"/>
      <c r="AL136" s="308"/>
      <c r="AM136" s="308"/>
      <c r="AN136" s="300" t="b">
        <v>0</v>
      </c>
      <c r="AO136" s="300" t="b">
        <v>0</v>
      </c>
      <c r="AP136" s="300" t="b">
        <v>0</v>
      </c>
      <c r="AQ136" s="300" t="b">
        <v>0</v>
      </c>
      <c r="AR136" s="300"/>
      <c r="AS136" s="300"/>
      <c r="AT136" s="302"/>
      <c r="AU136" s="302"/>
      <c r="AV136" s="303" t="b">
        <v>1</v>
      </c>
      <c r="AW136" s="304" t="str">
        <f t="shared" si="9"/>
        <v>false</v>
      </c>
      <c r="AX136" s="305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136" s="306"/>
      <c r="AZ136" s="305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136" s="306"/>
      <c r="BB136" s="302"/>
      <c r="BC136" s="303" t="b">
        <f t="shared" si="11"/>
        <v>1</v>
      </c>
      <c r="BD136" s="304"/>
      <c r="BE136" s="304" t="str">
        <f t="shared" si="12"/>
        <v>false</v>
      </c>
      <c r="BF136" s="307"/>
      <c r="BG136" s="305"/>
      <c r="BH136" s="305"/>
      <c r="BI136" s="305"/>
      <c r="BJ136" s="305" t="str">
        <f t="shared" si="18"/>
        <v>***COLUMBIA.xml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36" s="306"/>
      <c r="BL136" s="305" t="str">
        <f t="shared" si="14"/>
        <v>COLUMBIA.xml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36" s="306"/>
      <c r="BN136" s="302"/>
      <c r="BO136" s="302"/>
      <c r="BP136" s="302"/>
      <c r="BQ136" s="302"/>
      <c r="BR136" s="302"/>
      <c r="BS136" s="302"/>
      <c r="BT136" s="302"/>
      <c r="BU136" s="302"/>
      <c r="BV136" s="302"/>
      <c r="BW136" s="302"/>
      <c r="BX136" s="302"/>
    </row>
    <row r="137">
      <c r="A137" s="292" t="s">
        <v>728</v>
      </c>
      <c r="B137" s="292">
        <v>136.0</v>
      </c>
      <c r="C137" s="292">
        <f t="shared" si="15"/>
        <v>1</v>
      </c>
      <c r="D137" s="293" t="str">
        <f t="shared" si="1"/>
        <v>Parcel Data</v>
      </c>
      <c r="E137" s="46" t="str">
        <f t="shared" si="2"/>
        <v>prcl.mdb.Prcl.OwnerState</v>
      </c>
      <c r="F137" s="46" t="s">
        <v>306</v>
      </c>
      <c r="G137" s="46" t="s">
        <v>527</v>
      </c>
      <c r="H137" s="294">
        <v>22.0</v>
      </c>
      <c r="I137" s="294" t="s">
        <v>1111</v>
      </c>
      <c r="J137" s="295" t="s">
        <v>743</v>
      </c>
      <c r="K137" s="296">
        <v>2.0</v>
      </c>
      <c r="L137" s="297" t="b">
        <v>0</v>
      </c>
      <c r="M137" s="294" t="s">
        <v>1112</v>
      </c>
      <c r="N137" s="321" t="b">
        <v>0</v>
      </c>
      <c r="O137" s="296" t="s">
        <v>1113</v>
      </c>
      <c r="P137" s="296" t="s">
        <v>1114</v>
      </c>
      <c r="Q137" s="298" t="str">
        <f t="shared" si="3"/>
        <v>Prcl</v>
      </c>
      <c r="R137" s="298" t="str">
        <f t="shared" si="19"/>
        <v>OwnerState</v>
      </c>
      <c r="S137" s="298" t="str">
        <f t="array" ref="S137">iferror(index('Type Mapping'!$A$2:$D$21,match(J137,'Type Mapping'!$B$2:$B$21,0),3),"type mismatch")</f>
        <v>VARCHAR</v>
      </c>
      <c r="T137" s="298"/>
      <c r="U137" s="298"/>
      <c r="V137" s="298"/>
      <c r="W137" s="51" t="b">
        <v>1</v>
      </c>
      <c r="X137" s="51"/>
      <c r="Y137" s="309"/>
      <c r="Z137" s="309"/>
      <c r="AA137" s="53" t="s">
        <v>651</v>
      </c>
      <c r="AB137" s="53" t="str">
        <f t="shared" si="20"/>
        <v>address_history</v>
      </c>
      <c r="AC137" s="53" t="s">
        <v>914</v>
      </c>
      <c r="AD137" s="53" t="str">
        <f t="shared" si="6"/>
        <v>address.state</v>
      </c>
      <c r="AE137" s="299">
        <f>countif(NEW_REDB_table.field,AD137)</f>
        <v>1</v>
      </c>
      <c r="AF137" s="299" t="str">
        <f t="shared" si="7"/>
        <v>YAY!!</v>
      </c>
      <c r="AG137" s="53"/>
      <c r="AH137" s="317" t="b">
        <v>0</v>
      </c>
      <c r="AI137" s="317" t="b">
        <v>0</v>
      </c>
      <c r="AJ137" s="308" t="str">
        <f t="array" ref="AJ137">iferror(index('Type Mapping'!$A$2:$D$21,match(J137,'Type Mapping'!$B$2:$B$21,0),4),"type mismatch")</f>
        <v>VARCHAR</v>
      </c>
      <c r="AK137" s="308"/>
      <c r="AL137" s="308"/>
      <c r="AM137" s="308"/>
      <c r="AN137" s="300" t="b">
        <v>0</v>
      </c>
      <c r="AO137" s="300" t="b">
        <v>0</v>
      </c>
      <c r="AP137" s="300" t="b">
        <v>0</v>
      </c>
      <c r="AQ137" s="300" t="b">
        <v>0</v>
      </c>
      <c r="AR137" s="300"/>
      <c r="AS137" s="300"/>
      <c r="AT137" s="302"/>
      <c r="AU137" s="302"/>
      <c r="AV137" s="303" t="b">
        <v>1</v>
      </c>
      <c r="AW137" s="304" t="str">
        <f t="shared" si="9"/>
        <v>false</v>
      </c>
      <c r="AX137" s="305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137" s="306"/>
      <c r="AZ137" s="305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137" s="306"/>
      <c r="BB137" s="302"/>
      <c r="BC137" s="303" t="b">
        <f t="shared" si="11"/>
        <v>1</v>
      </c>
      <c r="BD137" s="304"/>
      <c r="BE137" s="304" t="str">
        <f t="shared" si="12"/>
        <v>false</v>
      </c>
      <c r="BF137" s="307"/>
      <c r="BG137" s="305"/>
      <c r="BH137" s="305"/>
      <c r="BI137" s="305"/>
      <c r="BJ137" s="305" t="str">
        <f t="shared" si="18"/>
        <v>***MO.xml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37" s="306"/>
      <c r="BL137" s="305" t="str">
        <f t="shared" si="14"/>
        <v>MO.xml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37" s="306"/>
      <c r="BN137" s="302"/>
      <c r="BO137" s="302"/>
      <c r="BP137" s="302"/>
      <c r="BQ137" s="302"/>
      <c r="BR137" s="302"/>
      <c r="BS137" s="302"/>
      <c r="BT137" s="302"/>
      <c r="BU137" s="302"/>
      <c r="BV137" s="302"/>
      <c r="BW137" s="302"/>
      <c r="BX137" s="302"/>
    </row>
    <row r="138">
      <c r="A138" s="292" t="s">
        <v>728</v>
      </c>
      <c r="B138" s="292">
        <v>137.0</v>
      </c>
      <c r="C138" s="292">
        <f t="shared" si="15"/>
        <v>1</v>
      </c>
      <c r="D138" s="293" t="str">
        <f t="shared" si="1"/>
        <v>Parcel Data</v>
      </c>
      <c r="E138" s="46" t="str">
        <f t="shared" si="2"/>
        <v>prcl.mdb.Prcl.OwnerCountry</v>
      </c>
      <c r="F138" s="46" t="s">
        <v>306</v>
      </c>
      <c r="G138" s="46" t="s">
        <v>527</v>
      </c>
      <c r="H138" s="294">
        <v>23.0</v>
      </c>
      <c r="I138" s="294" t="s">
        <v>1116</v>
      </c>
      <c r="J138" s="295" t="s">
        <v>743</v>
      </c>
      <c r="K138" s="296">
        <v>13.0</v>
      </c>
      <c r="L138" s="297" t="b">
        <v>0</v>
      </c>
      <c r="M138" s="294" t="s">
        <v>1117</v>
      </c>
      <c r="N138" s="321" t="b">
        <v>0</v>
      </c>
      <c r="O138" s="296" t="s">
        <v>1118</v>
      </c>
      <c r="P138" s="296" t="s">
        <v>1119</v>
      </c>
      <c r="Q138" s="298" t="str">
        <f t="shared" si="3"/>
        <v>Prcl</v>
      </c>
      <c r="R138" s="298" t="str">
        <f t="shared" si="19"/>
        <v>OwnerCountry</v>
      </c>
      <c r="S138" s="298" t="str">
        <f t="array" ref="S138">iferror(index('Type Mapping'!$A$2:$D$21,match(J138,'Type Mapping'!$B$2:$B$21,0),3),"type mismatch")</f>
        <v>VARCHAR</v>
      </c>
      <c r="T138" s="298"/>
      <c r="U138" s="298"/>
      <c r="V138" s="298"/>
      <c r="W138" s="51" t="b">
        <v>1</v>
      </c>
      <c r="X138" s="51"/>
      <c r="Y138" s="309"/>
      <c r="Z138" s="309"/>
      <c r="AA138" s="53" t="s">
        <v>651</v>
      </c>
      <c r="AB138" s="53" t="str">
        <f t="shared" si="20"/>
        <v>address_history</v>
      </c>
      <c r="AC138" s="53" t="s">
        <v>915</v>
      </c>
      <c r="AD138" s="53" t="str">
        <f t="shared" si="6"/>
        <v>address.country</v>
      </c>
      <c r="AE138" s="299">
        <f>countif(NEW_REDB_table.field,AD138)</f>
        <v>1</v>
      </c>
      <c r="AF138" s="299" t="str">
        <f t="shared" si="7"/>
        <v>YAY!!</v>
      </c>
      <c r="AG138" s="53"/>
      <c r="AH138" s="317" t="b">
        <v>0</v>
      </c>
      <c r="AI138" s="317" t="b">
        <v>0</v>
      </c>
      <c r="AJ138" s="308" t="str">
        <f t="array" ref="AJ138">iferror(index('Type Mapping'!$A$2:$D$21,match(J138,'Type Mapping'!$B$2:$B$21,0),4),"type mismatch")</f>
        <v>VARCHAR</v>
      </c>
      <c r="AK138" s="308"/>
      <c r="AL138" s="308"/>
      <c r="AM138" s="308"/>
      <c r="AN138" s="300" t="b">
        <v>0</v>
      </c>
      <c r="AO138" s="300" t="b">
        <v>0</v>
      </c>
      <c r="AP138" s="300" t="b">
        <v>0</v>
      </c>
      <c r="AQ138" s="300" t="b">
        <v>0</v>
      </c>
      <c r="AR138" s="300"/>
      <c r="AS138" s="300"/>
      <c r="AT138" s="302"/>
      <c r="AU138" s="302"/>
      <c r="AV138" s="303" t="b">
        <v>1</v>
      </c>
      <c r="AW138" s="304" t="str">
        <f t="shared" si="9"/>
        <v>false</v>
      </c>
      <c r="AX138" s="305" t="str">
        <f t="shared" si="17"/>
        <v>&lt;column comment="" default="" key="false" label="OwnerCountry" length="255" nullable="true" originalDbColumnName="OwnerCountry" originalLength="-1" pattern="" precision="-1" talendType="id_String" type=""/&gt;</v>
      </c>
      <c r="AY138" s="306"/>
      <c r="AZ138" s="305" t="str">
        <f t="shared" si="10"/>
        <v>&lt;column comment="" default="" key="false" label="OwnerCountry" length="255" nullable="true" originalDbColumnName="OwnerCountry" originalLength="-1" pattern="" precision="-1" talendType="id_String" type=""/&gt;</v>
      </c>
      <c r="BA138" s="306"/>
      <c r="BB138" s="302"/>
      <c r="BC138" s="303" t="b">
        <f t="shared" si="11"/>
        <v>1</v>
      </c>
      <c r="BD138" s="304"/>
      <c r="BE138" s="304" t="str">
        <f t="shared" si="12"/>
        <v>false</v>
      </c>
      <c r="BF138" s="307"/>
      <c r="BG138" s="305"/>
      <c r="BH138" s="305"/>
      <c r="BI138" s="305"/>
      <c r="BJ138" s="305" t="str">
        <f t="shared" si="18"/>
        <v>***NSW.xml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38" s="306"/>
      <c r="BL138" s="305" t="str">
        <f t="shared" si="14"/>
        <v>NSW.xml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38" s="306"/>
      <c r="BN138" s="302"/>
      <c r="BO138" s="302"/>
      <c r="BP138" s="302"/>
      <c r="BQ138" s="302"/>
      <c r="BR138" s="302"/>
      <c r="BS138" s="302"/>
      <c r="BT138" s="302"/>
      <c r="BU138" s="302"/>
      <c r="BV138" s="302"/>
      <c r="BW138" s="302"/>
      <c r="BX138" s="302"/>
    </row>
    <row r="139">
      <c r="A139" s="292" t="s">
        <v>728</v>
      </c>
      <c r="B139" s="292">
        <v>138.0</v>
      </c>
      <c r="C139" s="292">
        <f t="shared" si="15"/>
        <v>1</v>
      </c>
      <c r="D139" s="293" t="str">
        <f t="shared" si="1"/>
        <v>Parcel Data</v>
      </c>
      <c r="E139" s="46" t="str">
        <f t="shared" si="2"/>
        <v>prcl.mdb.Prcl.OwnerZIP</v>
      </c>
      <c r="F139" s="46" t="s">
        <v>306</v>
      </c>
      <c r="G139" s="46" t="s">
        <v>527</v>
      </c>
      <c r="H139" s="294">
        <v>24.0</v>
      </c>
      <c r="I139" s="294" t="s">
        <v>1120</v>
      </c>
      <c r="J139" s="295" t="s">
        <v>743</v>
      </c>
      <c r="K139" s="296">
        <v>9.0</v>
      </c>
      <c r="L139" s="297" t="b">
        <v>0</v>
      </c>
      <c r="M139" s="294" t="s">
        <v>1122</v>
      </c>
      <c r="N139" s="321" t="b">
        <v>0</v>
      </c>
      <c r="O139" s="296">
        <v>63103.0</v>
      </c>
      <c r="P139" s="296">
        <v>22407.0</v>
      </c>
      <c r="Q139" s="298" t="str">
        <f t="shared" si="3"/>
        <v>Prcl</v>
      </c>
      <c r="R139" s="298" t="str">
        <f t="shared" si="19"/>
        <v>OwnerZIP</v>
      </c>
      <c r="S139" s="298" t="str">
        <f t="array" ref="S139">iferror(index('Type Mapping'!$A$2:$D$21,match(J139,'Type Mapping'!$B$2:$B$21,0),3),"type mismatch")</f>
        <v>VARCHAR</v>
      </c>
      <c r="T139" s="298"/>
      <c r="U139" s="298"/>
      <c r="V139" s="298"/>
      <c r="W139" s="51" t="b">
        <v>1</v>
      </c>
      <c r="X139" s="51"/>
      <c r="Y139" s="309"/>
      <c r="Z139" s="309"/>
      <c r="AA139" s="53" t="s">
        <v>651</v>
      </c>
      <c r="AB139" s="53" t="str">
        <f t="shared" si="20"/>
        <v>address_history</v>
      </c>
      <c r="AC139" s="53" t="s">
        <v>811</v>
      </c>
      <c r="AD139" s="53" t="str">
        <f t="shared" si="6"/>
        <v>address.zip_code</v>
      </c>
      <c r="AE139" s="299">
        <f>countif(NEW_REDB_table.field,AD139)</f>
        <v>1</v>
      </c>
      <c r="AF139" s="299" t="str">
        <f t="shared" si="7"/>
        <v>YAY!!</v>
      </c>
      <c r="AG139" s="53"/>
      <c r="AH139" s="317" t="b">
        <v>0</v>
      </c>
      <c r="AI139" s="317" t="b">
        <v>0</v>
      </c>
      <c r="AJ139" s="308" t="str">
        <f t="array" ref="AJ139">iferror(index('Type Mapping'!$A$2:$D$21,match(J139,'Type Mapping'!$B$2:$B$21,0),4),"type mismatch")</f>
        <v>VARCHAR</v>
      </c>
      <c r="AK139" s="308"/>
      <c r="AL139" s="308"/>
      <c r="AM139" s="308"/>
      <c r="AN139" s="300" t="b">
        <v>0</v>
      </c>
      <c r="AO139" s="300" t="b">
        <v>0</v>
      </c>
      <c r="AP139" s="300" t="b">
        <v>0</v>
      </c>
      <c r="AQ139" s="300" t="b">
        <v>0</v>
      </c>
      <c r="AR139" s="300"/>
      <c r="AS139" s="300"/>
      <c r="AT139" s="302"/>
      <c r="AU139" s="302"/>
      <c r="AV139" s="303" t="b">
        <v>1</v>
      </c>
      <c r="AW139" s="304" t="str">
        <f t="shared" si="9"/>
        <v>false</v>
      </c>
      <c r="AX139" s="305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139" s="306"/>
      <c r="AZ139" s="305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139" s="306"/>
      <c r="BB139" s="302"/>
      <c r="BC139" s="303" t="b">
        <f t="shared" si="11"/>
        <v>1</v>
      </c>
      <c r="BD139" s="304"/>
      <c r="BE139" s="304" t="str">
        <f t="shared" si="12"/>
        <v>false</v>
      </c>
      <c r="BF139" s="307"/>
      <c r="BG139" s="305"/>
      <c r="BH139" s="305"/>
      <c r="BI139" s="305"/>
      <c r="BJ139" s="305" t="str">
        <f t="shared" si="18"/>
        <v>***63103.xml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39" s="306"/>
      <c r="BL139" s="305" t="str">
        <f t="shared" si="14"/>
        <v>63103.xml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39" s="306"/>
      <c r="BN139" s="302"/>
      <c r="BO139" s="302"/>
      <c r="BP139" s="302"/>
      <c r="BQ139" s="302"/>
      <c r="BR139" s="302"/>
      <c r="BS139" s="302"/>
      <c r="BT139" s="302"/>
      <c r="BU139" s="302"/>
      <c r="BV139" s="302"/>
      <c r="BW139" s="302"/>
      <c r="BX139" s="302"/>
    </row>
    <row r="140">
      <c r="A140" s="292" t="s">
        <v>728</v>
      </c>
      <c r="B140" s="292">
        <v>139.0</v>
      </c>
      <c r="C140" s="292">
        <f t="shared" si="15"/>
        <v>1</v>
      </c>
      <c r="D140" s="293" t="str">
        <f t="shared" si="1"/>
        <v>Parcel Data</v>
      </c>
      <c r="E140" s="46" t="str">
        <f t="shared" si="2"/>
        <v>prcl.mdb.Prcl.OwnerRank</v>
      </c>
      <c r="F140" s="46" t="s">
        <v>306</v>
      </c>
      <c r="G140" s="46" t="s">
        <v>527</v>
      </c>
      <c r="H140" s="294">
        <v>25.0</v>
      </c>
      <c r="I140" s="294" t="s">
        <v>1123</v>
      </c>
      <c r="J140" s="295" t="s">
        <v>743</v>
      </c>
      <c r="K140" s="296">
        <v>4.0</v>
      </c>
      <c r="L140" s="297" t="b">
        <v>0</v>
      </c>
      <c r="M140" s="294" t="s">
        <v>1124</v>
      </c>
      <c r="N140" s="321" t="b">
        <v>0</v>
      </c>
      <c r="O140" s="296" t="s">
        <v>1125</v>
      </c>
      <c r="P140" s="296" t="s">
        <v>1126</v>
      </c>
      <c r="Q140" s="298" t="str">
        <f t="shared" si="3"/>
        <v>Prcl</v>
      </c>
      <c r="R140" s="298" t="str">
        <f t="shared" si="19"/>
        <v>OwnerRank</v>
      </c>
      <c r="S140" s="298" t="str">
        <f t="array" ref="S140">iferror(index('Type Mapping'!$A$2:$D$21,match(J140,'Type Mapping'!$B$2:$B$21,0),3),"type mismatch")</f>
        <v>VARCHAR</v>
      </c>
      <c r="T140" s="298"/>
      <c r="U140" s="298"/>
      <c r="V140" s="298"/>
      <c r="W140" s="51" t="b">
        <v>0</v>
      </c>
      <c r="X140" s="51"/>
      <c r="Y140" s="309"/>
      <c r="Z140" s="309"/>
      <c r="AA140" s="323" t="s">
        <v>1127</v>
      </c>
      <c r="AB140" s="53" t="str">
        <f t="shared" si="20"/>
        <v>parcel | building | unit_history</v>
      </c>
      <c r="AC140" s="53" t="s">
        <v>1128</v>
      </c>
      <c r="AD140" s="53" t="str">
        <f t="shared" si="6"/>
        <v>parcel | building | unit.owner_rank</v>
      </c>
      <c r="AE140" s="299">
        <f>countif(NEW_REDB_table.field,AD140)</f>
        <v>0</v>
      </c>
      <c r="AF140" s="299" t="str">
        <f t="shared" si="7"/>
        <v>Check...</v>
      </c>
      <c r="AG140" s="308"/>
      <c r="AH140" s="317" t="b">
        <v>0</v>
      </c>
      <c r="AI140" s="317" t="b">
        <v>0</v>
      </c>
      <c r="AJ140" s="308" t="str">
        <f t="array" ref="AJ140">iferror(index('Type Mapping'!$A$2:$D$21,match(J140,'Type Mapping'!$B$2:$B$21,0),4),"type mismatch")</f>
        <v>VARCHAR</v>
      </c>
      <c r="AK140" s="308"/>
      <c r="AL140" s="308"/>
      <c r="AM140" s="308"/>
      <c r="AN140" s="300" t="b">
        <v>0</v>
      </c>
      <c r="AO140" s="300" t="b">
        <v>0</v>
      </c>
      <c r="AP140" s="300" t="b">
        <v>0</v>
      </c>
      <c r="AQ140" s="300" t="b">
        <v>0</v>
      </c>
      <c r="AR140" s="300"/>
      <c r="AS140" s="300"/>
      <c r="AT140" s="301" t="s">
        <v>942</v>
      </c>
      <c r="AU140" s="302"/>
      <c r="AV140" s="303" t="b">
        <v>1</v>
      </c>
      <c r="AW140" s="304" t="str">
        <f t="shared" si="9"/>
        <v>false</v>
      </c>
      <c r="AX140" s="305" t="str">
        <f t="shared" si="17"/>
        <v>&lt;column comment="" default="" key="false" label="OwnerRank" length="255" nullable="true" originalDbColumnName="OwnerRank" originalLength="-1" pattern="" precision="-1" talendType="id_String" type=""/&gt;</v>
      </c>
      <c r="AY140" s="306"/>
      <c r="AZ140" s="305" t="str">
        <f t="shared" si="10"/>
        <v>&lt;column comment="" default="" key="false" label="OwnerRank" length="255" nullable="true" originalDbColumnName="OwnerRank" originalLength="-1" pattern="" precision="-1" talendType="id_String" type=""/&gt;</v>
      </c>
      <c r="BA140" s="306"/>
      <c r="BB140" s="302"/>
      <c r="BC140" s="303" t="b">
        <f t="shared" si="11"/>
        <v>0</v>
      </c>
      <c r="BD140" s="304"/>
      <c r="BE140" s="304" t="str">
        <f t="shared" si="12"/>
        <v/>
      </c>
      <c r="BF140" s="307"/>
      <c r="BG140" s="305"/>
      <c r="BH140" s="305"/>
      <c r="BI140" s="305"/>
      <c r="BJ140" s="305" t="str">
        <f t="shared" si="18"/>
        <v/>
      </c>
      <c r="BK140" s="306"/>
      <c r="BL140" s="305" t="str">
        <f t="shared" si="14"/>
        <v/>
      </c>
      <c r="BM140" s="306"/>
      <c r="BN140" s="302"/>
      <c r="BO140" s="302"/>
      <c r="BP140" s="302"/>
      <c r="BQ140" s="302"/>
      <c r="BR140" s="302"/>
      <c r="BS140" s="302"/>
      <c r="BT140" s="302"/>
      <c r="BU140" s="302"/>
      <c r="BV140" s="302"/>
      <c r="BW140" s="302"/>
      <c r="BX140" s="302"/>
    </row>
    <row r="141">
      <c r="A141" s="292" t="s">
        <v>728</v>
      </c>
      <c r="B141" s="292">
        <v>140.0</v>
      </c>
      <c r="C141" s="292">
        <f t="shared" si="15"/>
        <v>1</v>
      </c>
      <c r="D141" s="293" t="str">
        <f t="shared" si="1"/>
        <v>Parcel Data</v>
      </c>
      <c r="E141" s="46" t="str">
        <f t="shared" si="2"/>
        <v>prcl.mdb.Prcl.LegalDesc1</v>
      </c>
      <c r="F141" s="46" t="s">
        <v>306</v>
      </c>
      <c r="G141" s="46" t="s">
        <v>527</v>
      </c>
      <c r="H141" s="294">
        <v>26.0</v>
      </c>
      <c r="I141" s="294" t="s">
        <v>1129</v>
      </c>
      <c r="J141" s="295" t="s">
        <v>743</v>
      </c>
      <c r="K141" s="296">
        <v>40.0</v>
      </c>
      <c r="L141" s="297" t="b">
        <v>0</v>
      </c>
      <c r="M141" s="294" t="s">
        <v>1130</v>
      </c>
      <c r="N141" s="321" t="b">
        <v>0</v>
      </c>
      <c r="O141" s="296" t="s">
        <v>1131</v>
      </c>
      <c r="P141" s="296" t="s">
        <v>1132</v>
      </c>
      <c r="Q141" s="298" t="str">
        <f t="shared" si="3"/>
        <v>Prcl</v>
      </c>
      <c r="R141" s="298" t="str">
        <f t="shared" si="19"/>
        <v>LegalDesc1</v>
      </c>
      <c r="S141" s="298" t="str">
        <f t="array" ref="S141">iferror(index('Type Mapping'!$A$2:$D$21,match(J141,'Type Mapping'!$B$2:$B$21,0),3),"type mismatch")</f>
        <v>VARCHAR</v>
      </c>
      <c r="T141" s="298"/>
      <c r="U141" s="298"/>
      <c r="V141" s="298"/>
      <c r="W141" s="51" t="b">
        <v>1</v>
      </c>
      <c r="X141" s="51"/>
      <c r="Y141" s="51"/>
      <c r="Z141" s="51" t="s">
        <v>1133</v>
      </c>
      <c r="AA141" s="323" t="s">
        <v>1127</v>
      </c>
      <c r="AB141" s="53" t="str">
        <f t="shared" si="20"/>
        <v>parcel | building | unit_history</v>
      </c>
      <c r="AC141" s="53" t="s">
        <v>929</v>
      </c>
      <c r="AD141" s="53" t="str">
        <f t="shared" si="6"/>
        <v>parcel | building | unit.description</v>
      </c>
      <c r="AE141" s="299">
        <f>countif(NEW_REDB_table.field,AD141)</f>
        <v>0</v>
      </c>
      <c r="AF141" s="299" t="str">
        <f t="shared" si="7"/>
        <v>Check...</v>
      </c>
      <c r="AG141" s="53"/>
      <c r="AH141" s="317" t="b">
        <v>0</v>
      </c>
      <c r="AI141" s="317" t="b">
        <v>0</v>
      </c>
      <c r="AJ141" s="308" t="str">
        <f t="array" ref="AJ141">iferror(index('Type Mapping'!$A$2:$D$21,match(J141,'Type Mapping'!$B$2:$B$21,0),4),"type mismatch")</f>
        <v>VARCHAR</v>
      </c>
      <c r="AK141" s="308"/>
      <c r="AL141" s="308"/>
      <c r="AM141" s="308"/>
      <c r="AN141" s="300" t="b">
        <v>1</v>
      </c>
      <c r="AO141" s="300" t="b">
        <v>0</v>
      </c>
      <c r="AP141" s="300" t="b">
        <v>0</v>
      </c>
      <c r="AQ141" s="300" t="b">
        <v>0</v>
      </c>
      <c r="AR141" s="300"/>
      <c r="AS141" s="300"/>
      <c r="AT141" s="302"/>
      <c r="AU141" s="302"/>
      <c r="AV141" s="303" t="b">
        <v>1</v>
      </c>
      <c r="AW141" s="304" t="str">
        <f t="shared" si="9"/>
        <v>false</v>
      </c>
      <c r="AX141" s="305" t="str">
        <f t="shared" si="17"/>
        <v>&lt;column comment="" default="" key="false" label="LegalDesc1" length="255" nullable="true" originalDbColumnName="LegalDesc1" originalLength="-1" pattern="" precision="-1" talendType="id_String" type=""/&gt;</v>
      </c>
      <c r="AY141" s="306"/>
      <c r="AZ141" s="305" t="str">
        <f t="shared" si="10"/>
        <v>&lt;column comment="" default="" key="false" label="LegalDesc1" length="255" nullable="true" originalDbColumnName="LegalDesc1" originalLength="-1" pattern="" precision="-1" talendType="id_String" type=""/&gt;</v>
      </c>
      <c r="BA141" s="306"/>
      <c r="BB141" s="302"/>
      <c r="BC141" s="303" t="b">
        <f t="shared" si="11"/>
        <v>1</v>
      </c>
      <c r="BD141" s="304"/>
      <c r="BE141" s="304" t="str">
        <f t="shared" si="12"/>
        <v>false</v>
      </c>
      <c r="BF141" s="307"/>
      <c r="BG141" s="305"/>
      <c r="BH141" s="305"/>
      <c r="BI141" s="305"/>
      <c r="BJ141" s="305" t="str">
        <f t="shared" si="18"/>
        <v>***C B 439 TUCKER BLVD.xml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1" s="306"/>
      <c r="BL141" s="305" t="str">
        <f t="shared" si="14"/>
        <v>C B 439 TUCKER BLVD.xml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1" s="306"/>
      <c r="BN141" s="302"/>
      <c r="BO141" s="302"/>
      <c r="BP141" s="302"/>
      <c r="BQ141" s="302"/>
      <c r="BR141" s="302"/>
      <c r="BS141" s="302"/>
      <c r="BT141" s="302"/>
      <c r="BU141" s="302"/>
      <c r="BV141" s="302"/>
      <c r="BW141" s="302"/>
      <c r="BX141" s="302"/>
    </row>
    <row r="142">
      <c r="A142" s="292" t="s">
        <v>728</v>
      </c>
      <c r="B142" s="292">
        <v>141.0</v>
      </c>
      <c r="C142" s="292">
        <f t="shared" si="15"/>
        <v>1</v>
      </c>
      <c r="D142" s="293" t="str">
        <f t="shared" si="1"/>
        <v>Parcel Data</v>
      </c>
      <c r="E142" s="46" t="str">
        <f t="shared" si="2"/>
        <v>prcl.mdb.Prcl.LegalDesc2</v>
      </c>
      <c r="F142" s="46" t="s">
        <v>306</v>
      </c>
      <c r="G142" s="46" t="s">
        <v>527</v>
      </c>
      <c r="H142" s="294">
        <v>27.0</v>
      </c>
      <c r="I142" s="294" t="s">
        <v>1134</v>
      </c>
      <c r="J142" s="295" t="s">
        <v>743</v>
      </c>
      <c r="K142" s="296">
        <v>40.0</v>
      </c>
      <c r="L142" s="297" t="b">
        <v>0</v>
      </c>
      <c r="M142" s="294" t="s">
        <v>1135</v>
      </c>
      <c r="N142" s="321" t="b">
        <v>0</v>
      </c>
      <c r="O142" s="296" t="s">
        <v>1136</v>
      </c>
      <c r="P142" s="296" t="s">
        <v>1137</v>
      </c>
      <c r="Q142" s="298" t="str">
        <f t="shared" si="3"/>
        <v>Prcl</v>
      </c>
      <c r="R142" s="298" t="str">
        <f t="shared" si="19"/>
        <v>LegalDesc2</v>
      </c>
      <c r="S142" s="298" t="str">
        <f t="array" ref="S142">iferror(index('Type Mapping'!$A$2:$D$21,match(J142,'Type Mapping'!$B$2:$B$21,0),3),"type mismatch")</f>
        <v>VARCHAR</v>
      </c>
      <c r="T142" s="298"/>
      <c r="U142" s="298"/>
      <c r="V142" s="298"/>
      <c r="W142" s="51" t="b">
        <v>1</v>
      </c>
      <c r="X142" s="51"/>
      <c r="Y142" s="51"/>
      <c r="Z142" s="51" t="s">
        <v>1133</v>
      </c>
      <c r="AA142" s="323" t="s">
        <v>1127</v>
      </c>
      <c r="AB142" s="53" t="str">
        <f t="shared" si="20"/>
        <v>parcel | building | unit_history</v>
      </c>
      <c r="AC142" s="53" t="s">
        <v>929</v>
      </c>
      <c r="AD142" s="53" t="str">
        <f t="shared" si="6"/>
        <v>parcel | building | unit.description</v>
      </c>
      <c r="AE142" s="299">
        <f>countif(NEW_REDB_table.field,AD142)</f>
        <v>0</v>
      </c>
      <c r="AF142" s="299" t="str">
        <f t="shared" si="7"/>
        <v>Check...</v>
      </c>
      <c r="AG142" s="53"/>
      <c r="AH142" s="317" t="b">
        <v>0</v>
      </c>
      <c r="AI142" s="317" t="b">
        <v>0</v>
      </c>
      <c r="AJ142" s="308" t="str">
        <f t="array" ref="AJ142">iferror(index('Type Mapping'!$A$2:$D$21,match(J142,'Type Mapping'!$B$2:$B$21,0),4),"type mismatch")</f>
        <v>VARCHAR</v>
      </c>
      <c r="AK142" s="308"/>
      <c r="AL142" s="308"/>
      <c r="AM142" s="308"/>
      <c r="AN142" s="300" t="b">
        <v>1</v>
      </c>
      <c r="AO142" s="300" t="b">
        <v>0</v>
      </c>
      <c r="AP142" s="300" t="b">
        <v>0</v>
      </c>
      <c r="AQ142" s="300" t="b">
        <v>0</v>
      </c>
      <c r="AR142" s="300"/>
      <c r="AS142" s="300"/>
      <c r="AT142" s="302"/>
      <c r="AU142" s="302"/>
      <c r="AV142" s="303" t="b">
        <v>1</v>
      </c>
      <c r="AW142" s="304" t="str">
        <f t="shared" si="9"/>
        <v>false</v>
      </c>
      <c r="AX142" s="305" t="str">
        <f t="shared" si="17"/>
        <v>&lt;column comment="" default="" key="false" label="LegalDesc2" length="255" nullable="true" originalDbColumnName="LegalDesc2" originalLength="-1" pattern="" precision="-1" talendType="id_String" type=""/&gt;</v>
      </c>
      <c r="AY142" s="306"/>
      <c r="AZ142" s="305" t="str">
        <f t="shared" si="10"/>
        <v>&lt;column comment="" default="" key="false" label="LegalDesc2" length="255" nullable="true" originalDbColumnName="LegalDesc2" originalLength="-1" pattern="" precision="-1" talendType="id_String" type=""/&gt;</v>
      </c>
      <c r="BA142" s="306"/>
      <c r="BB142" s="302"/>
      <c r="BC142" s="303" t="b">
        <f t="shared" si="11"/>
        <v>1</v>
      </c>
      <c r="BD142" s="304"/>
      <c r="BE142" s="304" t="str">
        <f t="shared" si="12"/>
        <v>false</v>
      </c>
      <c r="BF142" s="307"/>
      <c r="BG142" s="305"/>
      <c r="BH142" s="305"/>
      <c r="BI142" s="305"/>
      <c r="BJ142" s="305" t="str">
        <f t="shared" si="18"/>
        <v>***176 FT / 100 FT X.xml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2" s="306"/>
      <c r="BL142" s="305" t="str">
        <f t="shared" si="14"/>
        <v>176 FT / 100 FT X.xml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2" s="306"/>
      <c r="BN142" s="302"/>
      <c r="BO142" s="302"/>
      <c r="BP142" s="302"/>
      <c r="BQ142" s="302"/>
      <c r="BR142" s="302"/>
      <c r="BS142" s="302"/>
      <c r="BT142" s="302"/>
      <c r="BU142" s="302"/>
      <c r="BV142" s="302"/>
      <c r="BW142" s="302"/>
      <c r="BX142" s="302"/>
    </row>
    <row r="143">
      <c r="A143" s="292" t="s">
        <v>728</v>
      </c>
      <c r="B143" s="292">
        <v>142.0</v>
      </c>
      <c r="C143" s="292">
        <f t="shared" si="15"/>
        <v>1</v>
      </c>
      <c r="D143" s="293" t="str">
        <f t="shared" si="1"/>
        <v>Parcel Data</v>
      </c>
      <c r="E143" s="46" t="str">
        <f t="shared" si="2"/>
        <v>prcl.mdb.Prcl.LegalDesc3</v>
      </c>
      <c r="F143" s="46" t="s">
        <v>306</v>
      </c>
      <c r="G143" s="46" t="s">
        <v>527</v>
      </c>
      <c r="H143" s="294">
        <v>28.0</v>
      </c>
      <c r="I143" s="294" t="s">
        <v>1138</v>
      </c>
      <c r="J143" s="295" t="s">
        <v>743</v>
      </c>
      <c r="K143" s="296">
        <v>40.0</v>
      </c>
      <c r="L143" s="297" t="b">
        <v>0</v>
      </c>
      <c r="M143" s="294" t="s">
        <v>1139</v>
      </c>
      <c r="N143" s="321" t="b">
        <v>0</v>
      </c>
      <c r="O143" s="296" t="s">
        <v>1140</v>
      </c>
      <c r="P143" s="296" t="s">
        <v>1141</v>
      </c>
      <c r="Q143" s="298" t="str">
        <f t="shared" si="3"/>
        <v>Prcl</v>
      </c>
      <c r="R143" s="298" t="str">
        <f t="shared" si="19"/>
        <v>LegalDesc3</v>
      </c>
      <c r="S143" s="298" t="str">
        <f t="array" ref="S143">iferror(index('Type Mapping'!$A$2:$D$21,match(J143,'Type Mapping'!$B$2:$B$21,0),3),"type mismatch")</f>
        <v>VARCHAR</v>
      </c>
      <c r="T143" s="298"/>
      <c r="U143" s="298"/>
      <c r="V143" s="298"/>
      <c r="W143" s="51" t="b">
        <v>1</v>
      </c>
      <c r="X143" s="51"/>
      <c r="Y143" s="51"/>
      <c r="Z143" s="51" t="s">
        <v>1133</v>
      </c>
      <c r="AA143" s="323" t="s">
        <v>1127</v>
      </c>
      <c r="AB143" s="53" t="str">
        <f t="shared" si="20"/>
        <v>parcel | building | unit_history</v>
      </c>
      <c r="AC143" s="53" t="s">
        <v>929</v>
      </c>
      <c r="AD143" s="53" t="str">
        <f t="shared" si="6"/>
        <v>parcel | building | unit.description</v>
      </c>
      <c r="AE143" s="299">
        <f>countif(NEW_REDB_table.field,AD143)</f>
        <v>0</v>
      </c>
      <c r="AF143" s="299" t="str">
        <f t="shared" si="7"/>
        <v>Check...</v>
      </c>
      <c r="AG143" s="53"/>
      <c r="AH143" s="317" t="b">
        <v>0</v>
      </c>
      <c r="AI143" s="317" t="b">
        <v>0</v>
      </c>
      <c r="AJ143" s="308" t="str">
        <f t="array" ref="AJ143">iferror(index('Type Mapping'!$A$2:$D$21,match(J143,'Type Mapping'!$B$2:$B$21,0),4),"type mismatch")</f>
        <v>VARCHAR</v>
      </c>
      <c r="AK143" s="308"/>
      <c r="AL143" s="308"/>
      <c r="AM143" s="308"/>
      <c r="AN143" s="300" t="b">
        <v>1</v>
      </c>
      <c r="AO143" s="300" t="b">
        <v>0</v>
      </c>
      <c r="AP143" s="300" t="b">
        <v>0</v>
      </c>
      <c r="AQ143" s="300" t="b">
        <v>0</v>
      </c>
      <c r="AR143" s="300"/>
      <c r="AS143" s="300"/>
      <c r="AT143" s="302"/>
      <c r="AU143" s="302"/>
      <c r="AV143" s="303" t="b">
        <v>1</v>
      </c>
      <c r="AW143" s="304" t="str">
        <f t="shared" si="9"/>
        <v>false</v>
      </c>
      <c r="AX143" s="305" t="str">
        <f t="shared" si="17"/>
        <v>&lt;column comment="" default="" key="false" label="LegalDesc3" length="255" nullable="true" originalDbColumnName="LegalDesc3" originalLength="-1" pattern="" precision="-1" talendType="id_String" type=""/&gt;</v>
      </c>
      <c r="AY143" s="306"/>
      <c r="AZ143" s="305" t="str">
        <f t="shared" si="10"/>
        <v>&lt;column comment="" default="" key="false" label="LegalDesc3" length="255" nullable="true" originalDbColumnName="LegalDesc3" originalLength="-1" pattern="" precision="-1" talendType="id_String" type=""/&gt;</v>
      </c>
      <c r="BA143" s="306"/>
      <c r="BB143" s="302"/>
      <c r="BC143" s="303" t="b">
        <f t="shared" si="11"/>
        <v>1</v>
      </c>
      <c r="BD143" s="304"/>
      <c r="BE143" s="304" t="str">
        <f t="shared" si="12"/>
        <v>false</v>
      </c>
      <c r="BF143" s="307"/>
      <c r="BG143" s="305"/>
      <c r="BH143" s="305"/>
      <c r="BI143" s="305"/>
      <c r="BJ143" s="305" t="str">
        <f t="shared" si="18"/>
        <v>***LOT 6.xml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3" s="306"/>
      <c r="BL143" s="305" t="str">
        <f t="shared" si="14"/>
        <v>LOT 6.xml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3" s="306"/>
      <c r="BN143" s="302"/>
      <c r="BO143" s="302"/>
      <c r="BP143" s="302"/>
      <c r="BQ143" s="302"/>
      <c r="BR143" s="302"/>
      <c r="BS143" s="302"/>
      <c r="BT143" s="302"/>
      <c r="BU143" s="302"/>
      <c r="BV143" s="302"/>
      <c r="BW143" s="302"/>
      <c r="BX143" s="302"/>
    </row>
    <row r="144">
      <c r="A144" s="292" t="s">
        <v>728</v>
      </c>
      <c r="B144" s="292">
        <v>143.0</v>
      </c>
      <c r="C144" s="292">
        <f t="shared" si="15"/>
        <v>1</v>
      </c>
      <c r="D144" s="293" t="str">
        <f t="shared" si="1"/>
        <v>Parcel Data</v>
      </c>
      <c r="E144" s="46" t="str">
        <f t="shared" si="2"/>
        <v>prcl.mdb.Prcl.LegalDesc4</v>
      </c>
      <c r="F144" s="46" t="s">
        <v>306</v>
      </c>
      <c r="G144" s="46" t="s">
        <v>527</v>
      </c>
      <c r="H144" s="294">
        <v>29.0</v>
      </c>
      <c r="I144" s="294" t="s">
        <v>1142</v>
      </c>
      <c r="J144" s="295" t="s">
        <v>743</v>
      </c>
      <c r="K144" s="296">
        <v>40.0</v>
      </c>
      <c r="L144" s="297" t="b">
        <v>0</v>
      </c>
      <c r="M144" s="294" t="s">
        <v>1143</v>
      </c>
      <c r="N144" s="321" t="b">
        <v>0</v>
      </c>
      <c r="O144" s="296" t="s">
        <v>1144</v>
      </c>
      <c r="P144" s="296" t="s">
        <v>1145</v>
      </c>
      <c r="Q144" s="298" t="str">
        <f t="shared" si="3"/>
        <v>Prcl</v>
      </c>
      <c r="R144" s="298" t="str">
        <f t="shared" si="19"/>
        <v>LegalDesc4</v>
      </c>
      <c r="S144" s="298" t="str">
        <f t="array" ref="S144">iferror(index('Type Mapping'!$A$2:$D$21,match(J144,'Type Mapping'!$B$2:$B$21,0),3),"type mismatch")</f>
        <v>VARCHAR</v>
      </c>
      <c r="T144" s="298"/>
      <c r="U144" s="298"/>
      <c r="V144" s="298"/>
      <c r="W144" s="51" t="b">
        <v>1</v>
      </c>
      <c r="X144" s="51"/>
      <c r="Y144" s="51"/>
      <c r="Z144" s="51" t="s">
        <v>1133</v>
      </c>
      <c r="AA144" s="323" t="s">
        <v>1127</v>
      </c>
      <c r="AB144" s="53" t="str">
        <f t="shared" si="20"/>
        <v>parcel | building | unit_history</v>
      </c>
      <c r="AC144" s="53" t="s">
        <v>929</v>
      </c>
      <c r="AD144" s="53" t="str">
        <f t="shared" si="6"/>
        <v>parcel | building | unit.description</v>
      </c>
      <c r="AE144" s="299">
        <f>countif(NEW_REDB_table.field,AD144)</f>
        <v>0</v>
      </c>
      <c r="AF144" s="299" t="str">
        <f t="shared" si="7"/>
        <v>Check...</v>
      </c>
      <c r="AG144" s="53"/>
      <c r="AH144" s="317" t="b">
        <v>0</v>
      </c>
      <c r="AI144" s="317" t="b">
        <v>0</v>
      </c>
      <c r="AJ144" s="308" t="str">
        <f t="array" ref="AJ144">iferror(index('Type Mapping'!$A$2:$D$21,match(J144,'Type Mapping'!$B$2:$B$21,0),4),"type mismatch")</f>
        <v>VARCHAR</v>
      </c>
      <c r="AK144" s="308"/>
      <c r="AL144" s="308"/>
      <c r="AM144" s="308"/>
      <c r="AN144" s="300" t="b">
        <v>1</v>
      </c>
      <c r="AO144" s="300" t="b">
        <v>0</v>
      </c>
      <c r="AP144" s="300" t="b">
        <v>0</v>
      </c>
      <c r="AQ144" s="300" t="b">
        <v>0</v>
      </c>
      <c r="AR144" s="300"/>
      <c r="AS144" s="300"/>
      <c r="AT144" s="302"/>
      <c r="AU144" s="302"/>
      <c r="AV144" s="303" t="b">
        <v>1</v>
      </c>
      <c r="AW144" s="304" t="str">
        <f t="shared" si="9"/>
        <v>false</v>
      </c>
      <c r="AX144" s="305" t="str">
        <f t="shared" si="17"/>
        <v>&lt;column comment="" default="" key="false" label="LegalDesc4" length="255" nullable="true" originalDbColumnName="LegalDesc4" originalLength="-1" pattern="" precision="-1" talendType="id_String" type=""/&gt;</v>
      </c>
      <c r="AY144" s="306"/>
      <c r="AZ144" s="305" t="str">
        <f t="shared" si="10"/>
        <v>&lt;column comment="" default="" key="false" label="LegalDesc4" length="255" nullable="true" originalDbColumnName="LegalDesc4" originalLength="-1" pattern="" precision="-1" talendType="id_String" type=""/&gt;</v>
      </c>
      <c r="BA144" s="306"/>
      <c r="BB144" s="302"/>
      <c r="BC144" s="303" t="b">
        <f t="shared" si="11"/>
        <v>1</v>
      </c>
      <c r="BD144" s="304"/>
      <c r="BE144" s="304" t="str">
        <f t="shared" si="12"/>
        <v>false</v>
      </c>
      <c r="BF144" s="307"/>
      <c r="BG144" s="305"/>
      <c r="BH144" s="305"/>
      <c r="BI144" s="305"/>
      <c r="BJ144" s="305" t="str">
        <f t="shared" si="18"/>
        <v>***WHOLE BLOCK.xml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4" s="306"/>
      <c r="BL144" s="305" t="str">
        <f t="shared" si="14"/>
        <v>WHOLE BLOCK.xml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4" s="306"/>
      <c r="BN144" s="302"/>
      <c r="BO144" s="302"/>
      <c r="BP144" s="302"/>
      <c r="BQ144" s="302"/>
      <c r="BR144" s="302"/>
      <c r="BS144" s="302"/>
      <c r="BT144" s="302"/>
      <c r="BU144" s="302"/>
      <c r="BV144" s="302"/>
      <c r="BW144" s="302"/>
      <c r="BX144" s="302"/>
    </row>
    <row r="145">
      <c r="A145" s="292" t="s">
        <v>728</v>
      </c>
      <c r="B145" s="292">
        <v>144.0</v>
      </c>
      <c r="C145" s="292">
        <f t="shared" si="15"/>
        <v>1</v>
      </c>
      <c r="D145" s="293" t="str">
        <f t="shared" si="1"/>
        <v>Parcel Data</v>
      </c>
      <c r="E145" s="46" t="str">
        <f t="shared" si="2"/>
        <v>prcl.mdb.Prcl.LegalDesc5</v>
      </c>
      <c r="F145" s="46" t="s">
        <v>306</v>
      </c>
      <c r="G145" s="46" t="s">
        <v>527</v>
      </c>
      <c r="H145" s="294">
        <v>30.0</v>
      </c>
      <c r="I145" s="294" t="s">
        <v>1150</v>
      </c>
      <c r="J145" s="295" t="s">
        <v>743</v>
      </c>
      <c r="K145" s="296">
        <v>40.0</v>
      </c>
      <c r="L145" s="297" t="b">
        <v>0</v>
      </c>
      <c r="M145" s="294" t="s">
        <v>1151</v>
      </c>
      <c r="N145" s="321" t="b">
        <v>0</v>
      </c>
      <c r="O145" s="296" t="s">
        <v>1152</v>
      </c>
      <c r="P145" s="296" t="s">
        <v>1153</v>
      </c>
      <c r="Q145" s="298" t="str">
        <f t="shared" si="3"/>
        <v>Prcl</v>
      </c>
      <c r="R145" s="298" t="str">
        <f t="shared" si="19"/>
        <v>LegalDesc5</v>
      </c>
      <c r="S145" s="298" t="str">
        <f t="array" ref="S145">iferror(index('Type Mapping'!$A$2:$D$21,match(J145,'Type Mapping'!$B$2:$B$21,0),3),"type mismatch")</f>
        <v>VARCHAR</v>
      </c>
      <c r="T145" s="298"/>
      <c r="U145" s="298"/>
      <c r="V145" s="298"/>
      <c r="W145" s="51" t="b">
        <v>1</v>
      </c>
      <c r="X145" s="51"/>
      <c r="Y145" s="51"/>
      <c r="Z145" s="51" t="s">
        <v>1133</v>
      </c>
      <c r="AA145" s="323" t="s">
        <v>1127</v>
      </c>
      <c r="AB145" s="53" t="str">
        <f t="shared" si="20"/>
        <v>parcel | building | unit_history</v>
      </c>
      <c r="AC145" s="53" t="s">
        <v>929</v>
      </c>
      <c r="AD145" s="53" t="str">
        <f t="shared" si="6"/>
        <v>parcel | building | unit.description</v>
      </c>
      <c r="AE145" s="299">
        <f>countif(NEW_REDB_table.field,AD145)</f>
        <v>0</v>
      </c>
      <c r="AF145" s="299" t="str">
        <f t="shared" si="7"/>
        <v>Check...</v>
      </c>
      <c r="AG145" s="53"/>
      <c r="AH145" s="317" t="b">
        <v>0</v>
      </c>
      <c r="AI145" s="317" t="b">
        <v>0</v>
      </c>
      <c r="AJ145" s="308" t="str">
        <f t="array" ref="AJ145">iferror(index('Type Mapping'!$A$2:$D$21,match(J145,'Type Mapping'!$B$2:$B$21,0),4),"type mismatch")</f>
        <v>VARCHAR</v>
      </c>
      <c r="AK145" s="308"/>
      <c r="AL145" s="308"/>
      <c r="AM145" s="308"/>
      <c r="AN145" s="300" t="b">
        <v>1</v>
      </c>
      <c r="AO145" s="300" t="b">
        <v>0</v>
      </c>
      <c r="AP145" s="300" t="b">
        <v>0</v>
      </c>
      <c r="AQ145" s="300" t="b">
        <v>0</v>
      </c>
      <c r="AR145" s="300"/>
      <c r="AS145" s="300"/>
      <c r="AT145" s="302"/>
      <c r="AU145" s="302"/>
      <c r="AV145" s="303" t="b">
        <v>1</v>
      </c>
      <c r="AW145" s="304" t="str">
        <f t="shared" si="9"/>
        <v>false</v>
      </c>
      <c r="AX145" s="305" t="str">
        <f t="shared" si="17"/>
        <v>&lt;column comment="" default="" key="false" label="LegalDesc5" length="255" nullable="true" originalDbColumnName="LegalDesc5" originalLength="-1" pattern="" precision="-1" talendType="id_String" type=""/&gt;</v>
      </c>
      <c r="AY145" s="306"/>
      <c r="AZ145" s="305" t="str">
        <f t="shared" si="10"/>
        <v>&lt;column comment="" default="" key="false" label="LegalDesc5" length="255" nullable="true" originalDbColumnName="LegalDesc5" originalLength="-1" pattern="" precision="-1" talendType="id_String" type=""/&gt;</v>
      </c>
      <c r="BA145" s="306"/>
      <c r="BB145" s="302"/>
      <c r="BC145" s="303" t="b">
        <f t="shared" si="11"/>
        <v>1</v>
      </c>
      <c r="BD145" s="304"/>
      <c r="BE145" s="304" t="str">
        <f t="shared" si="12"/>
        <v>false</v>
      </c>
      <c r="BF145" s="307"/>
      <c r="BG145" s="305"/>
      <c r="BH145" s="305"/>
      <c r="BI145" s="305"/>
      <c r="BJ145" s="305" t="str">
        <f t="shared" si="18"/>
        <v>***SEE PARCEL  0042 00 00101.xml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5" s="306"/>
      <c r="BL145" s="305" t="str">
        <f t="shared" si="14"/>
        <v>SEE PARCEL  0042 00 00101.xml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5" s="306"/>
      <c r="BN145" s="302"/>
      <c r="BO145" s="302"/>
      <c r="BP145" s="302"/>
      <c r="BQ145" s="302"/>
      <c r="BR145" s="302"/>
      <c r="BS145" s="302"/>
      <c r="BT145" s="302"/>
      <c r="BU145" s="302"/>
      <c r="BV145" s="302"/>
      <c r="BW145" s="302"/>
      <c r="BX145" s="302"/>
    </row>
    <row r="146">
      <c r="A146" s="292" t="s">
        <v>728</v>
      </c>
      <c r="B146" s="292">
        <v>145.0</v>
      </c>
      <c r="C146" s="292">
        <f t="shared" si="15"/>
        <v>1</v>
      </c>
      <c r="D146" s="293" t="str">
        <f t="shared" si="1"/>
        <v>Parcel Data</v>
      </c>
      <c r="E146" s="46" t="str">
        <f t="shared" si="2"/>
        <v>prcl.mdb.Prcl.AsrClassCode</v>
      </c>
      <c r="F146" s="46" t="s">
        <v>306</v>
      </c>
      <c r="G146" s="46" t="s">
        <v>527</v>
      </c>
      <c r="H146" s="294">
        <v>31.0</v>
      </c>
      <c r="I146" s="294" t="s">
        <v>1155</v>
      </c>
      <c r="J146" s="295" t="s">
        <v>749</v>
      </c>
      <c r="K146" s="296">
        <v>2.0</v>
      </c>
      <c r="L146" s="297" t="b">
        <v>0</v>
      </c>
      <c r="M146" s="294" t="s">
        <v>1156</v>
      </c>
      <c r="N146" s="321" t="b">
        <v>0</v>
      </c>
      <c r="O146" s="296">
        <v>299.0</v>
      </c>
      <c r="P146" s="296">
        <v>48.0</v>
      </c>
      <c r="Q146" s="298" t="str">
        <f t="shared" si="3"/>
        <v>Prcl</v>
      </c>
      <c r="R146" s="298" t="str">
        <f t="shared" si="19"/>
        <v>AsrClassCode</v>
      </c>
      <c r="S146" s="298" t="str">
        <f t="array" ref="S146">iferror(index('Type Mapping'!$A$2:$D$21,match(J146,'Type Mapping'!$B$2:$B$21,0),3),"type mismatch")</f>
        <v>VARCHAR</v>
      </c>
      <c r="T146" s="298"/>
      <c r="U146" s="298"/>
      <c r="V146" s="298"/>
      <c r="W146" s="51" t="b">
        <v>1</v>
      </c>
      <c r="X146" s="51"/>
      <c r="Y146" s="309"/>
      <c r="Z146" s="309"/>
      <c r="AA146" s="323" t="s">
        <v>1127</v>
      </c>
      <c r="AB146" s="53" t="str">
        <f t="shared" si="20"/>
        <v>parcel | building | unit_history</v>
      </c>
      <c r="AC146" s="53" t="s">
        <v>1157</v>
      </c>
      <c r="AD146" s="53" t="str">
        <f t="shared" si="6"/>
        <v>parcel | building | unit.assr_class_code</v>
      </c>
      <c r="AE146" s="299">
        <f>countif(NEW_REDB_table.field,AD146)</f>
        <v>0</v>
      </c>
      <c r="AF146" s="299" t="str">
        <f t="shared" si="7"/>
        <v>Check...</v>
      </c>
      <c r="AG146" s="308"/>
      <c r="AH146" s="317" t="b">
        <v>0</v>
      </c>
      <c r="AI146" s="317" t="b">
        <v>0</v>
      </c>
      <c r="AJ146" s="308" t="str">
        <f t="array" ref="AJ146">iferror(index('Type Mapping'!$A$2:$D$21,match(J146,'Type Mapping'!$B$2:$B$21,0),4),"type mismatch")</f>
        <v>INT</v>
      </c>
      <c r="AK146" s="53" t="s">
        <v>736</v>
      </c>
      <c r="AL146" s="53" t="s">
        <v>1159</v>
      </c>
      <c r="AM146" s="53" t="s">
        <v>1160</v>
      </c>
      <c r="AN146" s="312" t="b">
        <v>0</v>
      </c>
      <c r="AO146" s="300" t="b">
        <v>0</v>
      </c>
      <c r="AP146" s="300" t="b">
        <v>0</v>
      </c>
      <c r="AQ146" s="300" t="b">
        <v>0</v>
      </c>
      <c r="AR146" s="300"/>
      <c r="AS146" s="300"/>
      <c r="AT146" s="301" t="s">
        <v>1161</v>
      </c>
      <c r="AU146" s="302"/>
      <c r="AV146" s="303" t="b">
        <v>1</v>
      </c>
      <c r="AW146" s="304" t="str">
        <f t="shared" si="9"/>
        <v>false</v>
      </c>
      <c r="AX146" s="305" t="str">
        <f t="shared" si="17"/>
        <v>&lt;column comment="" default="" key="false" label="AsrClassCode" length="255" nullable="true" originalDbColumnName="AsrClassCode" originalLength="-1" pattern="" precision="-1" talendType="id_String" type=""/&gt;</v>
      </c>
      <c r="AY146" s="306"/>
      <c r="AZ146" s="305" t="str">
        <f t="shared" si="10"/>
        <v>&lt;column comment="" default="" key="false" label="AsrClassCode" length="255" nullable="true" originalDbColumnName="AsrClassCode" originalLength="-1" pattern="" precision="-1" talendType="id_String" type=""/&gt;</v>
      </c>
      <c r="BA146" s="306"/>
      <c r="BB146" s="302"/>
      <c r="BC146" s="303" t="b">
        <f t="shared" si="11"/>
        <v>1</v>
      </c>
      <c r="BD146" s="304"/>
      <c r="BE146" s="304" t="str">
        <f t="shared" si="12"/>
        <v>false</v>
      </c>
      <c r="BF146" s="307"/>
      <c r="BG146" s="305"/>
      <c r="BH146" s="305"/>
      <c r="BI146" s="305"/>
      <c r="BJ146" s="305" t="str">
        <f t="shared" si="18"/>
        <v>***299.xml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6" s="306"/>
      <c r="BL146" s="305" t="str">
        <f t="shared" si="14"/>
        <v>299.xml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6" s="306"/>
      <c r="BN146" s="302"/>
      <c r="BO146" s="302"/>
      <c r="BP146" s="302"/>
      <c r="BQ146" s="302"/>
      <c r="BR146" s="302"/>
      <c r="BS146" s="302"/>
      <c r="BT146" s="302"/>
      <c r="BU146" s="302"/>
      <c r="BV146" s="302"/>
      <c r="BW146" s="302"/>
      <c r="BX146" s="302"/>
    </row>
    <row r="147">
      <c r="A147" s="292" t="s">
        <v>728</v>
      </c>
      <c r="B147" s="292">
        <v>146.0</v>
      </c>
      <c r="C147" s="292">
        <f t="shared" si="15"/>
        <v>1</v>
      </c>
      <c r="D147" s="293" t="str">
        <f t="shared" si="1"/>
        <v>Parcel Data</v>
      </c>
      <c r="E147" s="46" t="str">
        <f t="shared" si="2"/>
        <v>prcl.mdb.Prcl.AsrLandUse1</v>
      </c>
      <c r="F147" s="46" t="s">
        <v>306</v>
      </c>
      <c r="G147" s="46" t="s">
        <v>527</v>
      </c>
      <c r="H147" s="294">
        <v>32.0</v>
      </c>
      <c r="I147" s="294" t="s">
        <v>1163</v>
      </c>
      <c r="J147" s="295" t="s">
        <v>749</v>
      </c>
      <c r="K147" s="296">
        <v>2.0</v>
      </c>
      <c r="L147" s="297" t="b">
        <v>0</v>
      </c>
      <c r="M147" s="294" t="s">
        <v>1164</v>
      </c>
      <c r="N147" s="321" t="b">
        <v>0</v>
      </c>
      <c r="O147" s="296">
        <v>6700.0</v>
      </c>
      <c r="P147" s="296">
        <v>1145.0</v>
      </c>
      <c r="Q147" s="298" t="str">
        <f t="shared" si="3"/>
        <v>Prcl</v>
      </c>
      <c r="R147" s="298" t="str">
        <f t="shared" si="19"/>
        <v>AsrLandUse1</v>
      </c>
      <c r="S147" s="298" t="str">
        <f t="array" ref="S147">iferror(index('Type Mapping'!$A$2:$D$21,match(J147,'Type Mapping'!$B$2:$B$21,0),3),"type mismatch")</f>
        <v>VARCHAR</v>
      </c>
      <c r="T147" s="298"/>
      <c r="U147" s="298"/>
      <c r="V147" s="298"/>
      <c r="W147" s="51" t="b">
        <v>1</v>
      </c>
      <c r="X147" s="51"/>
      <c r="Y147" s="309"/>
      <c r="Z147" s="309"/>
      <c r="AA147" s="323" t="s">
        <v>1165</v>
      </c>
      <c r="AB147" s="53" t="str">
        <f t="shared" si="20"/>
        <v>assessor_land_use_history</v>
      </c>
      <c r="AC147" s="53" t="s">
        <v>1166</v>
      </c>
      <c r="AD147" s="53" t="str">
        <f t="shared" si="6"/>
        <v>assessor_land_use.assr_land_use_code</v>
      </c>
      <c r="AE147" s="299">
        <f>countif(NEW_REDB_table.field,AD147)</f>
        <v>0</v>
      </c>
      <c r="AF147" s="299" t="str">
        <f t="shared" si="7"/>
        <v>Check...</v>
      </c>
      <c r="AG147" s="53" t="s">
        <v>1167</v>
      </c>
      <c r="AH147" s="317" t="b">
        <v>0</v>
      </c>
      <c r="AI147" s="317" t="b">
        <v>0</v>
      </c>
      <c r="AJ147" s="308" t="str">
        <f t="array" ref="AJ147">iferror(index('Type Mapping'!$A$2:$D$21,match(J147,'Type Mapping'!$B$2:$B$21,0),4),"type mismatch")</f>
        <v>INT</v>
      </c>
      <c r="AK147" s="308"/>
      <c r="AL147" s="308"/>
      <c r="AM147" s="308"/>
      <c r="AN147" s="300" t="b">
        <v>0</v>
      </c>
      <c r="AO147" s="300" t="b">
        <v>0</v>
      </c>
      <c r="AP147" s="300" t="b">
        <v>0</v>
      </c>
      <c r="AQ147" s="300" t="b">
        <v>0</v>
      </c>
      <c r="AR147" s="300"/>
      <c r="AS147" s="300"/>
      <c r="AT147" s="318" t="s">
        <v>1169</v>
      </c>
      <c r="AU147" s="302"/>
      <c r="AV147" s="303" t="b">
        <v>1</v>
      </c>
      <c r="AW147" s="304" t="str">
        <f t="shared" si="9"/>
        <v>false</v>
      </c>
      <c r="AX147" s="305" t="str">
        <f t="shared" si="17"/>
        <v>&lt;column comment="" default="" key="false" label="AsrLandUse1" length="255" nullable="true" originalDbColumnName="AsrLandUse1" originalLength="-1" pattern="" precision="-1" talendType="id_String" type=""/&gt;</v>
      </c>
      <c r="AY147" s="306"/>
      <c r="AZ147" s="305" t="str">
        <f t="shared" si="10"/>
        <v>&lt;column comment="" default="" key="false" label="AsrLandUse1" length="255" nullable="true" originalDbColumnName="AsrLandUse1" originalLength="-1" pattern="" precision="-1" talendType="id_String" type=""/&gt;</v>
      </c>
      <c r="BA147" s="306"/>
      <c r="BB147" s="302"/>
      <c r="BC147" s="303" t="b">
        <f t="shared" si="11"/>
        <v>1</v>
      </c>
      <c r="BD147" s="304"/>
      <c r="BE147" s="304" t="str">
        <f t="shared" si="12"/>
        <v>false</v>
      </c>
      <c r="BF147" s="307"/>
      <c r="BG147" s="305"/>
      <c r="BH147" s="305"/>
      <c r="BI147" s="305"/>
      <c r="BJ147" s="305" t="str">
        <f t="shared" si="18"/>
        <v>***6700.xml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7" s="306"/>
      <c r="BL147" s="305" t="str">
        <f t="shared" si="14"/>
        <v>6700.xml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7" s="306"/>
      <c r="BN147" s="302"/>
      <c r="BO147" s="302"/>
      <c r="BP147" s="302"/>
      <c r="BQ147" s="302"/>
      <c r="BR147" s="302"/>
      <c r="BS147" s="302"/>
      <c r="BT147" s="302"/>
      <c r="BU147" s="302"/>
      <c r="BV147" s="302"/>
      <c r="BW147" s="302"/>
      <c r="BX147" s="302"/>
    </row>
    <row r="148">
      <c r="A148" s="292" t="s">
        <v>728</v>
      </c>
      <c r="B148" s="292">
        <v>147.0</v>
      </c>
      <c r="C148" s="292">
        <f t="shared" si="15"/>
        <v>1</v>
      </c>
      <c r="D148" s="293" t="str">
        <f t="shared" si="1"/>
        <v>Parcel Data</v>
      </c>
      <c r="E148" s="46" t="str">
        <f t="shared" si="2"/>
        <v>prcl.mdb.Prcl.AsrLanduse2</v>
      </c>
      <c r="F148" s="46" t="s">
        <v>306</v>
      </c>
      <c r="G148" s="46" t="s">
        <v>527</v>
      </c>
      <c r="H148" s="294">
        <v>33.0</v>
      </c>
      <c r="I148" s="294" t="s">
        <v>1171</v>
      </c>
      <c r="J148" s="295" t="s">
        <v>749</v>
      </c>
      <c r="K148" s="296">
        <v>2.0</v>
      </c>
      <c r="L148" s="297" t="b">
        <v>0</v>
      </c>
      <c r="M148" s="294" t="s">
        <v>1172</v>
      </c>
      <c r="N148" s="321" t="b">
        <v>0</v>
      </c>
      <c r="O148" s="296">
        <v>0.0</v>
      </c>
      <c r="P148" s="296">
        <v>5000.0</v>
      </c>
      <c r="Q148" s="298" t="str">
        <f t="shared" si="3"/>
        <v>Prcl</v>
      </c>
      <c r="R148" s="298" t="str">
        <f t="shared" si="19"/>
        <v>AsrLanduse2</v>
      </c>
      <c r="S148" s="298" t="str">
        <f t="array" ref="S148">iferror(index('Type Mapping'!$A$2:$D$21,match(J148,'Type Mapping'!$B$2:$B$21,0),3),"type mismatch")</f>
        <v>VARCHAR</v>
      </c>
      <c r="T148" s="298"/>
      <c r="U148" s="298"/>
      <c r="V148" s="298"/>
      <c r="W148" s="51" t="b">
        <v>1</v>
      </c>
      <c r="X148" s="51"/>
      <c r="Y148" s="309"/>
      <c r="Z148" s="309"/>
      <c r="AA148" s="323" t="s">
        <v>1165</v>
      </c>
      <c r="AB148" s="53" t="str">
        <f t="shared" si="20"/>
        <v>assessor_land_use_history</v>
      </c>
      <c r="AC148" s="53" t="s">
        <v>1166</v>
      </c>
      <c r="AD148" s="53" t="str">
        <f t="shared" si="6"/>
        <v>assessor_land_use.assr_land_use_code</v>
      </c>
      <c r="AE148" s="299">
        <f>countif(NEW_REDB_table.field,AD148)</f>
        <v>0</v>
      </c>
      <c r="AF148" s="299" t="str">
        <f t="shared" si="7"/>
        <v>Check...</v>
      </c>
      <c r="AG148" s="308"/>
      <c r="AH148" s="317" t="b">
        <v>0</v>
      </c>
      <c r="AI148" s="317" t="b">
        <v>0</v>
      </c>
      <c r="AJ148" s="308" t="str">
        <f t="array" ref="AJ148">iferror(index('Type Mapping'!$A$2:$D$21,match(J148,'Type Mapping'!$B$2:$B$21,0),4),"type mismatch")</f>
        <v>INT</v>
      </c>
      <c r="AK148" s="308"/>
      <c r="AL148" s="308"/>
      <c r="AM148" s="308"/>
      <c r="AN148" s="300" t="b">
        <v>0</v>
      </c>
      <c r="AO148" s="300" t="b">
        <v>0</v>
      </c>
      <c r="AP148" s="300" t="b">
        <v>0</v>
      </c>
      <c r="AQ148" s="300" t="b">
        <v>0</v>
      </c>
      <c r="AR148" s="300"/>
      <c r="AS148" s="300"/>
      <c r="AT148" s="301" t="s">
        <v>1161</v>
      </c>
      <c r="AU148" s="302"/>
      <c r="AV148" s="303" t="b">
        <v>1</v>
      </c>
      <c r="AW148" s="304" t="str">
        <f t="shared" si="9"/>
        <v>false</v>
      </c>
      <c r="AX148" s="305" t="str">
        <f t="shared" si="17"/>
        <v>&lt;column comment="" default="" key="false" label="AsrLanduse2" length="255" nullable="true" originalDbColumnName="AsrLanduse2" originalLength="-1" pattern="" precision="-1" talendType="id_String" type=""/&gt;</v>
      </c>
      <c r="AY148" s="306"/>
      <c r="AZ148" s="305" t="str">
        <f t="shared" si="10"/>
        <v>&lt;column comment="" default="" key="false" label="AsrLanduse2" length="255" nullable="true" originalDbColumnName="AsrLanduse2" originalLength="-1" pattern="" precision="-1" talendType="id_String" type=""/&gt;</v>
      </c>
      <c r="BA148" s="306"/>
      <c r="BB148" s="302"/>
      <c r="BC148" s="303" t="b">
        <f t="shared" si="11"/>
        <v>1</v>
      </c>
      <c r="BD148" s="304"/>
      <c r="BE148" s="304" t="str">
        <f t="shared" si="12"/>
        <v>false</v>
      </c>
      <c r="BF148" s="307"/>
      <c r="BG148" s="305"/>
      <c r="BH148" s="305"/>
      <c r="BI148" s="305"/>
      <c r="BJ148" s="305" t="str">
        <f t="shared" si="18"/>
        <v>***0.xml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48" s="306"/>
      <c r="BL148" s="305" t="str">
        <f t="shared" si="14"/>
        <v>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48" s="306"/>
      <c r="BN148" s="302"/>
      <c r="BO148" s="302"/>
      <c r="BP148" s="302"/>
      <c r="BQ148" s="302"/>
      <c r="BR148" s="302"/>
      <c r="BS148" s="302"/>
      <c r="BT148" s="302"/>
      <c r="BU148" s="302"/>
      <c r="BV148" s="302"/>
      <c r="BW148" s="302"/>
      <c r="BX148" s="302"/>
    </row>
    <row r="149">
      <c r="A149" s="292" t="s">
        <v>728</v>
      </c>
      <c r="B149" s="292">
        <v>148.0</v>
      </c>
      <c r="C149" s="292">
        <f t="shared" si="15"/>
        <v>1</v>
      </c>
      <c r="D149" s="293" t="str">
        <f t="shared" si="1"/>
        <v>Parcel Data</v>
      </c>
      <c r="E149" s="46" t="str">
        <f t="shared" si="2"/>
        <v>prcl.mdb.Prcl.RedevPhase</v>
      </c>
      <c r="F149" s="46" t="s">
        <v>306</v>
      </c>
      <c r="G149" s="46" t="s">
        <v>527</v>
      </c>
      <c r="H149" s="294">
        <v>34.0</v>
      </c>
      <c r="I149" s="294" t="s">
        <v>1175</v>
      </c>
      <c r="J149" s="295" t="s">
        <v>740</v>
      </c>
      <c r="K149" s="296">
        <v>1.0</v>
      </c>
      <c r="L149" s="297" t="b">
        <v>0</v>
      </c>
      <c r="M149" s="294" t="s">
        <v>1176</v>
      </c>
      <c r="N149" s="321" t="b">
        <v>1</v>
      </c>
      <c r="O149" s="296">
        <v>3.0</v>
      </c>
      <c r="P149" s="296">
        <v>0.0</v>
      </c>
      <c r="Q149" s="298" t="str">
        <f t="shared" si="3"/>
        <v>Prcl</v>
      </c>
      <c r="R149" s="298" t="str">
        <f t="shared" si="19"/>
        <v>RedevPhase</v>
      </c>
      <c r="S149" s="298" t="str">
        <f t="array" ref="S149">iferror(index('Type Mapping'!$A$2:$D$21,match(J149,'Type Mapping'!$B$2:$B$21,0),3),"type mismatch")</f>
        <v>VARCHAR</v>
      </c>
      <c r="T149" s="298"/>
      <c r="U149" s="298"/>
      <c r="V149" s="298"/>
      <c r="W149" s="51" t="b">
        <v>0</v>
      </c>
      <c r="X149" s="51"/>
      <c r="Y149" s="309"/>
      <c r="Z149" s="309"/>
      <c r="AA149" s="323" t="s">
        <v>1127</v>
      </c>
      <c r="AB149" s="53" t="str">
        <f t="shared" si="20"/>
        <v>parcel | building | unit_history</v>
      </c>
      <c r="AC149" s="53" t="s">
        <v>1178</v>
      </c>
      <c r="AD149" s="53" t="str">
        <f t="shared" si="6"/>
        <v>parcel | building | unit.redev_phase</v>
      </c>
      <c r="AE149" s="299">
        <f>countif(NEW_REDB_table.field,AD149)</f>
        <v>0</v>
      </c>
      <c r="AF149" s="299" t="str">
        <f t="shared" si="7"/>
        <v>Check...</v>
      </c>
      <c r="AG149" s="308"/>
      <c r="AH149" s="317" t="b">
        <v>0</v>
      </c>
      <c r="AI149" s="317" t="b">
        <v>0</v>
      </c>
      <c r="AJ149" s="308" t="str">
        <f t="array" ref="AJ149">iferror(index('Type Mapping'!$A$2:$D$21,match(J149,'Type Mapping'!$B$2:$B$21,0),4),"type mismatch")</f>
        <v>INT</v>
      </c>
      <c r="AK149" s="308"/>
      <c r="AL149" s="308"/>
      <c r="AM149" s="308"/>
      <c r="AN149" s="300" t="b">
        <v>0</v>
      </c>
      <c r="AO149" s="300" t="b">
        <v>0</v>
      </c>
      <c r="AP149" s="300" t="b">
        <v>0</v>
      </c>
      <c r="AQ149" s="300" t="b">
        <v>0</v>
      </c>
      <c r="AR149" s="300"/>
      <c r="AS149" s="300"/>
      <c r="AT149" s="301" t="s">
        <v>942</v>
      </c>
      <c r="AU149" s="302"/>
      <c r="AV149" s="303" t="b">
        <v>1</v>
      </c>
      <c r="AW149" s="304" t="str">
        <f t="shared" si="9"/>
        <v>false</v>
      </c>
      <c r="AX149" s="305" t="str">
        <f t="shared" si="17"/>
        <v>&lt;column comment="" default="" key="false" label="RedevPhase" length="255" nullable="true" originalDbColumnName="RedevPhase" originalLength="-1" pattern="" precision="-1" talendType="id_String" type=""/&gt;</v>
      </c>
      <c r="AY149" s="306"/>
      <c r="AZ149" s="305" t="str">
        <f t="shared" si="10"/>
        <v>&lt;column comment="" default="" key="false" label="RedevPhase" length="255" nullable="true" originalDbColumnName="RedevPhase" originalLength="-1" pattern="" precision="-1" talendType="id_String" type=""/&gt;</v>
      </c>
      <c r="BA149" s="306"/>
      <c r="BB149" s="302"/>
      <c r="BC149" s="303" t="b">
        <f t="shared" si="11"/>
        <v>0</v>
      </c>
      <c r="BD149" s="304"/>
      <c r="BE149" s="304" t="str">
        <f t="shared" si="12"/>
        <v/>
      </c>
      <c r="BF149" s="307"/>
      <c r="BG149" s="305"/>
      <c r="BH149" s="305"/>
      <c r="BI149" s="305"/>
      <c r="BJ149" s="305" t="str">
        <f t="shared" si="18"/>
        <v/>
      </c>
      <c r="BK149" s="306"/>
      <c r="BL149" s="305" t="str">
        <f t="shared" si="14"/>
        <v/>
      </c>
      <c r="BM149" s="306"/>
      <c r="BN149" s="302"/>
      <c r="BO149" s="302"/>
      <c r="BP149" s="302"/>
      <c r="BQ149" s="302"/>
      <c r="BR149" s="302"/>
      <c r="BS149" s="302"/>
      <c r="BT149" s="302"/>
      <c r="BU149" s="302"/>
      <c r="BV149" s="302"/>
      <c r="BW149" s="302"/>
      <c r="BX149" s="302"/>
    </row>
    <row r="150">
      <c r="A150" s="292" t="s">
        <v>728</v>
      </c>
      <c r="B150" s="292">
        <v>149.0</v>
      </c>
      <c r="C150" s="292">
        <f t="shared" si="15"/>
        <v>1</v>
      </c>
      <c r="D150" s="293" t="str">
        <f t="shared" si="1"/>
        <v>Parcel Data</v>
      </c>
      <c r="E150" s="46" t="str">
        <f t="shared" si="2"/>
        <v>prcl.mdb.Prcl.RedevYearEnd</v>
      </c>
      <c r="F150" s="46" t="s">
        <v>306</v>
      </c>
      <c r="G150" s="46" t="s">
        <v>527</v>
      </c>
      <c r="H150" s="294">
        <v>35.0</v>
      </c>
      <c r="I150" s="294" t="s">
        <v>1184</v>
      </c>
      <c r="J150" s="295" t="s">
        <v>740</v>
      </c>
      <c r="K150" s="296">
        <v>1.0</v>
      </c>
      <c r="L150" s="297" t="b">
        <v>0</v>
      </c>
      <c r="M150" s="294" t="s">
        <v>1185</v>
      </c>
      <c r="N150" s="321" t="b">
        <v>1</v>
      </c>
      <c r="O150" s="296">
        <v>23.0</v>
      </c>
      <c r="P150" s="296">
        <v>11.0</v>
      </c>
      <c r="Q150" s="298" t="str">
        <f t="shared" si="3"/>
        <v>Prcl</v>
      </c>
      <c r="R150" s="298" t="str">
        <f t="shared" si="19"/>
        <v>RedevYearEnd</v>
      </c>
      <c r="S150" s="298" t="str">
        <f t="array" ref="S150">iferror(index('Type Mapping'!$A$2:$D$21,match(J150,'Type Mapping'!$B$2:$B$21,0),3),"type mismatch")</f>
        <v>VARCHAR</v>
      </c>
      <c r="T150" s="298"/>
      <c r="U150" s="298"/>
      <c r="V150" s="298"/>
      <c r="W150" s="51" t="b">
        <v>0</v>
      </c>
      <c r="X150" s="51"/>
      <c r="Y150" s="309"/>
      <c r="Z150" s="51" t="s">
        <v>1187</v>
      </c>
      <c r="AA150" s="323" t="s">
        <v>1127</v>
      </c>
      <c r="AB150" s="53" t="str">
        <f t="shared" si="20"/>
        <v>parcel | building | unit_history</v>
      </c>
      <c r="AC150" s="53" t="s">
        <v>1188</v>
      </c>
      <c r="AD150" s="53" t="str">
        <f t="shared" si="6"/>
        <v>parcel | building | unit.redev_phase_end</v>
      </c>
      <c r="AE150" s="299">
        <f>countif(NEW_REDB_table.field,AD150)</f>
        <v>0</v>
      </c>
      <c r="AF150" s="299" t="str">
        <f t="shared" si="7"/>
        <v>Check...</v>
      </c>
      <c r="AG150" s="308"/>
      <c r="AH150" s="317" t="b">
        <v>0</v>
      </c>
      <c r="AI150" s="317" t="b">
        <v>0</v>
      </c>
      <c r="AJ150" s="308" t="str">
        <f t="array" ref="AJ150">iferror(index('Type Mapping'!$A$2:$D$21,match(J150,'Type Mapping'!$B$2:$B$21,0),4),"type mismatch")</f>
        <v>INT</v>
      </c>
      <c r="AK150" s="308"/>
      <c r="AL150" s="308"/>
      <c r="AM150" s="308"/>
      <c r="AN150" s="300" t="b">
        <v>0</v>
      </c>
      <c r="AO150" s="300" t="b">
        <v>0</v>
      </c>
      <c r="AP150" s="300" t="b">
        <v>0</v>
      </c>
      <c r="AQ150" s="300" t="b">
        <v>0</v>
      </c>
      <c r="AR150" s="300"/>
      <c r="AS150" s="300"/>
      <c r="AT150" s="301" t="s">
        <v>942</v>
      </c>
      <c r="AU150" s="302"/>
      <c r="AV150" s="303" t="b">
        <v>1</v>
      </c>
      <c r="AW150" s="304" t="str">
        <f t="shared" si="9"/>
        <v>false</v>
      </c>
      <c r="AX150" s="305" t="str">
        <f t="shared" si="17"/>
        <v>&lt;column comment="" default="" key="false" label="RedevYearEnd" length="255" nullable="true" originalDbColumnName="RedevYearEnd" originalLength="-1" pattern="" precision="-1" talendType="id_String" type=""/&gt;</v>
      </c>
      <c r="AY150" s="306"/>
      <c r="AZ150" s="305" t="str">
        <f t="shared" si="10"/>
        <v>&lt;column comment="" default="" key="false" label="RedevYearEnd" length="255" nullable="true" originalDbColumnName="RedevYearEnd" originalLength="-1" pattern="" precision="-1" talendType="id_String" type=""/&gt;</v>
      </c>
      <c r="BA150" s="306"/>
      <c r="BB150" s="302"/>
      <c r="BC150" s="303" t="b">
        <f t="shared" si="11"/>
        <v>0</v>
      </c>
      <c r="BD150" s="304"/>
      <c r="BE150" s="304" t="str">
        <f t="shared" si="12"/>
        <v/>
      </c>
      <c r="BF150" s="307"/>
      <c r="BG150" s="305"/>
      <c r="BH150" s="305"/>
      <c r="BI150" s="305"/>
      <c r="BJ150" s="305" t="str">
        <f t="shared" si="18"/>
        <v/>
      </c>
      <c r="BK150" s="306"/>
      <c r="BL150" s="305" t="str">
        <f t="shared" si="14"/>
        <v/>
      </c>
      <c r="BM150" s="306"/>
      <c r="BN150" s="302"/>
      <c r="BO150" s="302"/>
      <c r="BP150" s="302"/>
      <c r="BQ150" s="302"/>
      <c r="BR150" s="302"/>
      <c r="BS150" s="302"/>
      <c r="BT150" s="302"/>
      <c r="BU150" s="302"/>
      <c r="BV150" s="302"/>
      <c r="BW150" s="302"/>
      <c r="BX150" s="302"/>
    </row>
    <row r="151">
      <c r="A151" s="292" t="s">
        <v>728</v>
      </c>
      <c r="B151" s="292">
        <v>150.0</v>
      </c>
      <c r="C151" s="292">
        <f t="shared" si="15"/>
        <v>1</v>
      </c>
      <c r="D151" s="293" t="str">
        <f t="shared" si="1"/>
        <v>Parcel Data</v>
      </c>
      <c r="E151" s="46" t="str">
        <f t="shared" si="2"/>
        <v>prcl.mdb.Prcl.RedevPhase2</v>
      </c>
      <c r="F151" s="46" t="s">
        <v>306</v>
      </c>
      <c r="G151" s="46" t="s">
        <v>527</v>
      </c>
      <c r="H151" s="294">
        <v>36.0</v>
      </c>
      <c r="I151" s="294" t="s">
        <v>1190</v>
      </c>
      <c r="J151" s="295" t="s">
        <v>740</v>
      </c>
      <c r="K151" s="296">
        <v>1.0</v>
      </c>
      <c r="L151" s="297" t="b">
        <v>0</v>
      </c>
      <c r="M151" s="294" t="s">
        <v>1191</v>
      </c>
      <c r="N151" s="321" t="b">
        <v>1</v>
      </c>
      <c r="O151" s="296">
        <v>9.0</v>
      </c>
      <c r="P151" s="296">
        <v>3.0</v>
      </c>
      <c r="Q151" s="298" t="str">
        <f t="shared" si="3"/>
        <v>Prcl</v>
      </c>
      <c r="R151" s="298" t="str">
        <f t="shared" si="19"/>
        <v>RedevPhase2</v>
      </c>
      <c r="S151" s="298" t="str">
        <f t="array" ref="S151">iferror(index('Type Mapping'!$A$2:$D$21,match(J151,'Type Mapping'!$B$2:$B$21,0),3),"type mismatch")</f>
        <v>VARCHAR</v>
      </c>
      <c r="T151" s="298"/>
      <c r="U151" s="298"/>
      <c r="V151" s="298"/>
      <c r="W151" s="51" t="b">
        <v>0</v>
      </c>
      <c r="X151" s="51"/>
      <c r="Y151" s="309"/>
      <c r="Z151" s="309"/>
      <c r="AA151" s="323" t="s">
        <v>1127</v>
      </c>
      <c r="AB151" s="53" t="str">
        <f t="shared" si="20"/>
        <v>parcel | building | unit_history</v>
      </c>
      <c r="AC151" s="53" t="s">
        <v>1194</v>
      </c>
      <c r="AD151" s="53" t="str">
        <f t="shared" si="6"/>
        <v>parcel | building | unit.second_redev_phase</v>
      </c>
      <c r="AE151" s="299">
        <f>countif(NEW_REDB_table.field,AD151)</f>
        <v>0</v>
      </c>
      <c r="AF151" s="299" t="str">
        <f t="shared" si="7"/>
        <v>Check...</v>
      </c>
      <c r="AG151" s="308"/>
      <c r="AH151" s="317" t="b">
        <v>0</v>
      </c>
      <c r="AI151" s="317" t="b">
        <v>0</v>
      </c>
      <c r="AJ151" s="308" t="str">
        <f t="array" ref="AJ151">iferror(index('Type Mapping'!$A$2:$D$21,match(J151,'Type Mapping'!$B$2:$B$21,0),4),"type mismatch")</f>
        <v>INT</v>
      </c>
      <c r="AK151" s="308"/>
      <c r="AL151" s="308"/>
      <c r="AM151" s="308"/>
      <c r="AN151" s="300" t="b">
        <v>0</v>
      </c>
      <c r="AO151" s="300" t="b">
        <v>0</v>
      </c>
      <c r="AP151" s="300" t="b">
        <v>0</v>
      </c>
      <c r="AQ151" s="300" t="b">
        <v>0</v>
      </c>
      <c r="AR151" s="300"/>
      <c r="AS151" s="300"/>
      <c r="AT151" s="301" t="s">
        <v>942</v>
      </c>
      <c r="AU151" s="302"/>
      <c r="AV151" s="303" t="b">
        <v>1</v>
      </c>
      <c r="AW151" s="304" t="str">
        <f t="shared" si="9"/>
        <v>false</v>
      </c>
      <c r="AX151" s="305" t="str">
        <f t="shared" si="17"/>
        <v>&lt;column comment="" default="" key="false" label="RedevPhase2" length="255" nullable="true" originalDbColumnName="RedevPhase2" originalLength="-1" pattern="" precision="-1" talendType="id_String" type=""/&gt;</v>
      </c>
      <c r="AY151" s="306"/>
      <c r="AZ151" s="305" t="str">
        <f t="shared" si="10"/>
        <v>&lt;column comment="" default="" key="false" label="RedevPhase2" length="255" nullable="true" originalDbColumnName="RedevPhase2" originalLength="-1" pattern="" precision="-1" talendType="id_String" type=""/&gt;</v>
      </c>
      <c r="BA151" s="306"/>
      <c r="BB151" s="302"/>
      <c r="BC151" s="303" t="b">
        <f t="shared" si="11"/>
        <v>0</v>
      </c>
      <c r="BD151" s="304"/>
      <c r="BE151" s="304" t="str">
        <f t="shared" si="12"/>
        <v/>
      </c>
      <c r="BF151" s="307"/>
      <c r="BG151" s="305"/>
      <c r="BH151" s="305"/>
      <c r="BI151" s="305"/>
      <c r="BJ151" s="305" t="str">
        <f t="shared" si="18"/>
        <v/>
      </c>
      <c r="BK151" s="306"/>
      <c r="BL151" s="305" t="str">
        <f t="shared" si="14"/>
        <v/>
      </c>
      <c r="BM151" s="306"/>
      <c r="BN151" s="302"/>
      <c r="BO151" s="302"/>
      <c r="BP151" s="302"/>
      <c r="BQ151" s="302"/>
      <c r="BR151" s="302"/>
      <c r="BS151" s="302"/>
      <c r="BT151" s="302"/>
      <c r="BU151" s="302"/>
      <c r="BV151" s="302"/>
      <c r="BW151" s="302"/>
      <c r="BX151" s="302"/>
    </row>
    <row r="152">
      <c r="A152" s="292" t="s">
        <v>728</v>
      </c>
      <c r="B152" s="292">
        <v>151.0</v>
      </c>
      <c r="C152" s="292">
        <f t="shared" si="15"/>
        <v>1</v>
      </c>
      <c r="D152" s="293" t="str">
        <f t="shared" si="1"/>
        <v>Parcel Data</v>
      </c>
      <c r="E152" s="46" t="str">
        <f t="shared" si="2"/>
        <v>prcl.mdb.Prcl.RedevYearEnd2</v>
      </c>
      <c r="F152" s="46" t="s">
        <v>306</v>
      </c>
      <c r="G152" s="46" t="s">
        <v>527</v>
      </c>
      <c r="H152" s="294">
        <v>37.0</v>
      </c>
      <c r="I152" s="294" t="s">
        <v>1196</v>
      </c>
      <c r="J152" s="295" t="s">
        <v>740</v>
      </c>
      <c r="K152" s="296">
        <v>1.0</v>
      </c>
      <c r="L152" s="297" t="b">
        <v>0</v>
      </c>
      <c r="M152" s="294" t="s">
        <v>1197</v>
      </c>
      <c r="N152" s="321" t="b">
        <v>1</v>
      </c>
      <c r="O152" s="296">
        <v>99.0</v>
      </c>
      <c r="P152" s="296">
        <v>3.0</v>
      </c>
      <c r="Q152" s="298" t="str">
        <f t="shared" si="3"/>
        <v>Prcl</v>
      </c>
      <c r="R152" s="298" t="str">
        <f t="shared" si="19"/>
        <v>RedevYearEnd2</v>
      </c>
      <c r="S152" s="298" t="str">
        <f t="array" ref="S152">iferror(index('Type Mapping'!$A$2:$D$21,match(J152,'Type Mapping'!$B$2:$B$21,0),3),"type mismatch")</f>
        <v>VARCHAR</v>
      </c>
      <c r="T152" s="298"/>
      <c r="U152" s="298"/>
      <c r="V152" s="298"/>
      <c r="W152" s="51" t="b">
        <v>0</v>
      </c>
      <c r="X152" s="51"/>
      <c r="Y152" s="309"/>
      <c r="Z152" s="51" t="s">
        <v>1187</v>
      </c>
      <c r="AA152" s="323" t="s">
        <v>1127</v>
      </c>
      <c r="AB152" s="53" t="str">
        <f t="shared" si="20"/>
        <v>parcel | building | unit_history</v>
      </c>
      <c r="AC152" s="53" t="s">
        <v>1199</v>
      </c>
      <c r="AD152" s="53" t="str">
        <f t="shared" si="6"/>
        <v>parcel | building | unit.second_redev_phase_end</v>
      </c>
      <c r="AE152" s="299">
        <f>countif(NEW_REDB_table.field,AD152)</f>
        <v>0</v>
      </c>
      <c r="AF152" s="299" t="str">
        <f t="shared" si="7"/>
        <v>Check...</v>
      </c>
      <c r="AG152" s="308"/>
      <c r="AH152" s="317" t="b">
        <v>0</v>
      </c>
      <c r="AI152" s="317" t="b">
        <v>0</v>
      </c>
      <c r="AJ152" s="308" t="str">
        <f t="array" ref="AJ152">iferror(index('Type Mapping'!$A$2:$D$21,match(J152,'Type Mapping'!$B$2:$B$21,0),4),"type mismatch")</f>
        <v>INT</v>
      </c>
      <c r="AK152" s="308"/>
      <c r="AL152" s="308"/>
      <c r="AM152" s="308"/>
      <c r="AN152" s="300" t="b">
        <v>0</v>
      </c>
      <c r="AO152" s="300" t="b">
        <v>0</v>
      </c>
      <c r="AP152" s="300" t="b">
        <v>0</v>
      </c>
      <c r="AQ152" s="300" t="b">
        <v>0</v>
      </c>
      <c r="AR152" s="300"/>
      <c r="AS152" s="300"/>
      <c r="AT152" s="301" t="s">
        <v>942</v>
      </c>
      <c r="AU152" s="302"/>
      <c r="AV152" s="303" t="b">
        <v>1</v>
      </c>
      <c r="AW152" s="304" t="str">
        <f t="shared" si="9"/>
        <v>false</v>
      </c>
      <c r="AX152" s="305" t="str">
        <f t="shared" si="17"/>
        <v>&lt;column comment="" default="" key="false" label="RedevYearEnd2" length="255" nullable="true" originalDbColumnName="RedevYearEnd2" originalLength="-1" pattern="" precision="-1" talendType="id_String" type=""/&gt;</v>
      </c>
      <c r="AY152" s="306"/>
      <c r="AZ152" s="305" t="str">
        <f t="shared" si="10"/>
        <v>&lt;column comment="" default="" key="false" label="RedevYearEnd2" length="255" nullable="true" originalDbColumnName="RedevYearEnd2" originalLength="-1" pattern="" precision="-1" talendType="id_String" type=""/&gt;</v>
      </c>
      <c r="BA152" s="306"/>
      <c r="BB152" s="302"/>
      <c r="BC152" s="303" t="b">
        <f t="shared" si="11"/>
        <v>0</v>
      </c>
      <c r="BD152" s="304"/>
      <c r="BE152" s="304" t="str">
        <f t="shared" si="12"/>
        <v/>
      </c>
      <c r="BF152" s="307"/>
      <c r="BG152" s="305"/>
      <c r="BH152" s="305"/>
      <c r="BI152" s="305"/>
      <c r="BJ152" s="305" t="str">
        <f t="shared" si="18"/>
        <v/>
      </c>
      <c r="BK152" s="306"/>
      <c r="BL152" s="305" t="str">
        <f t="shared" si="14"/>
        <v/>
      </c>
      <c r="BM152" s="306"/>
      <c r="BN152" s="302"/>
      <c r="BO152" s="302"/>
      <c r="BP152" s="302"/>
      <c r="BQ152" s="302"/>
      <c r="BR152" s="302"/>
      <c r="BS152" s="302"/>
      <c r="BT152" s="302"/>
      <c r="BU152" s="302"/>
      <c r="BV152" s="302"/>
      <c r="BW152" s="302"/>
      <c r="BX152" s="302"/>
    </row>
    <row r="153">
      <c r="A153" s="292" t="s">
        <v>728</v>
      </c>
      <c r="B153" s="292">
        <v>152.0</v>
      </c>
      <c r="C153" s="292">
        <f t="shared" si="15"/>
        <v>1</v>
      </c>
      <c r="D153" s="293" t="str">
        <f t="shared" si="1"/>
        <v>Parcel Data</v>
      </c>
      <c r="E153" s="46" t="str">
        <f t="shared" si="2"/>
        <v>prcl.mdb.Prcl.VacantLot</v>
      </c>
      <c r="F153" s="46" t="s">
        <v>306</v>
      </c>
      <c r="G153" s="46" t="s">
        <v>527</v>
      </c>
      <c r="H153" s="294">
        <v>38.0</v>
      </c>
      <c r="I153" s="294" t="s">
        <v>1201</v>
      </c>
      <c r="J153" s="295" t="s">
        <v>873</v>
      </c>
      <c r="K153" s="296">
        <v>1.0</v>
      </c>
      <c r="L153" s="297" t="b">
        <v>0</v>
      </c>
      <c r="M153" s="294" t="s">
        <v>1203</v>
      </c>
      <c r="N153" s="321" t="b">
        <v>0</v>
      </c>
      <c r="O153" s="296" t="b">
        <v>1</v>
      </c>
      <c r="P153" s="296" t="b">
        <v>0</v>
      </c>
      <c r="Q153" s="298" t="str">
        <f t="shared" si="3"/>
        <v>Prcl</v>
      </c>
      <c r="R153" s="298" t="str">
        <f t="shared" si="19"/>
        <v>VacantLot</v>
      </c>
      <c r="S153" s="298" t="str">
        <f t="array" ref="S153">iferror(index('Type Mapping'!$A$2:$D$21,match(J153,'Type Mapping'!$B$2:$B$21,0),3),"type mismatch")</f>
        <v>VARCHAR</v>
      </c>
      <c r="T153" s="298"/>
      <c r="U153" s="298"/>
      <c r="V153" s="298"/>
      <c r="W153" s="51" t="b">
        <v>1</v>
      </c>
      <c r="X153" s="51"/>
      <c r="Y153" s="309"/>
      <c r="Z153" s="309"/>
      <c r="AA153" s="53" t="s">
        <v>675</v>
      </c>
      <c r="AB153" s="53" t="str">
        <f t="shared" si="20"/>
        <v>vacancy_history</v>
      </c>
      <c r="AC153" s="53" t="s">
        <v>1204</v>
      </c>
      <c r="AD153" s="53" t="str">
        <f t="shared" si="6"/>
        <v>vacancy.assesor_marked_vacant_lot</v>
      </c>
      <c r="AE153" s="299">
        <f>countif(NEW_REDB_table.field,AD153)</f>
        <v>0</v>
      </c>
      <c r="AF153" s="299" t="str">
        <f t="shared" si="7"/>
        <v>Check...</v>
      </c>
      <c r="AG153" s="53" t="s">
        <v>1205</v>
      </c>
      <c r="AH153" s="299" t="b">
        <v>0</v>
      </c>
      <c r="AI153" s="299" t="b">
        <v>0</v>
      </c>
      <c r="AJ153" s="308" t="str">
        <f t="array" ref="AJ153">iferror(index('Type Mapping'!$A$2:$D$21,match(J153,'Type Mapping'!$B$2:$B$21,0),4),"type mismatch")</f>
        <v>BOOLEAN</v>
      </c>
      <c r="AK153" s="308"/>
      <c r="AL153" s="308"/>
      <c r="AM153" s="308"/>
      <c r="AN153" s="300" t="b">
        <v>0</v>
      </c>
      <c r="AO153" s="300" t="b">
        <v>0</v>
      </c>
      <c r="AP153" s="300" t="b">
        <v>0</v>
      </c>
      <c r="AQ153" s="300" t="b">
        <v>0</v>
      </c>
      <c r="AR153" s="300"/>
      <c r="AS153" s="300"/>
      <c r="AT153" s="320"/>
      <c r="AU153" s="302"/>
      <c r="AV153" s="303" t="b">
        <v>1</v>
      </c>
      <c r="AW153" s="304" t="str">
        <f t="shared" si="9"/>
        <v>false</v>
      </c>
      <c r="AX153" s="305" t="str">
        <f t="shared" si="17"/>
        <v>&lt;column comment="" default="" key="false" label="VacantLot" length="255" nullable="true" originalDbColumnName="VacantLot" originalLength="-1" pattern="" precision="-1" talendType="id_String" type=""/&gt;</v>
      </c>
      <c r="AY153" s="306"/>
      <c r="AZ153" s="305" t="str">
        <f t="shared" si="10"/>
        <v>&lt;column comment="" default="" key="false" label="VacantLot" length="255" nullable="true" originalDbColumnName="VacantLot" originalLength="-1" pattern="" precision="-1" talendType="id_String" type=""/&gt;</v>
      </c>
      <c r="BA153" s="306"/>
      <c r="BB153" s="302"/>
      <c r="BC153" s="303" t="b">
        <f t="shared" si="11"/>
        <v>1</v>
      </c>
      <c r="BD153" s="304"/>
      <c r="BE153" s="304" t="str">
        <f t="shared" si="12"/>
        <v>false</v>
      </c>
      <c r="BF153" s="307"/>
      <c r="BG153" s="305"/>
      <c r="BH153" s="305"/>
      <c r="BI153" s="305"/>
      <c r="BJ153" s="305" t="str">
        <f t="shared" si="18"/>
        <v>***TRUE.xml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53" s="306"/>
      <c r="BL153" s="305" t="str">
        <f t="shared" si="14"/>
        <v>TRUE.xml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53" s="306"/>
      <c r="BN153" s="302"/>
      <c r="BO153" s="302"/>
      <c r="BP153" s="302"/>
      <c r="BQ153" s="302"/>
      <c r="BR153" s="302"/>
      <c r="BS153" s="302"/>
      <c r="BT153" s="302"/>
      <c r="BU153" s="302"/>
      <c r="BV153" s="302"/>
      <c r="BW153" s="302"/>
      <c r="BX153" s="302"/>
    </row>
    <row r="154">
      <c r="A154" s="292" t="s">
        <v>728</v>
      </c>
      <c r="B154" s="292">
        <v>153.0</v>
      </c>
      <c r="C154" s="292">
        <f t="shared" si="15"/>
        <v>1</v>
      </c>
      <c r="D154" s="293" t="str">
        <f t="shared" si="1"/>
        <v>Parcel Data</v>
      </c>
      <c r="E154" s="46" t="str">
        <f t="shared" si="2"/>
        <v>prcl.mdb.Prcl.SpecBusDist</v>
      </c>
      <c r="F154" s="46" t="s">
        <v>306</v>
      </c>
      <c r="G154" s="46" t="s">
        <v>527</v>
      </c>
      <c r="H154" s="294">
        <v>39.0</v>
      </c>
      <c r="I154" s="294" t="s">
        <v>1207</v>
      </c>
      <c r="J154" s="295" t="s">
        <v>740</v>
      </c>
      <c r="K154" s="296">
        <v>1.0</v>
      </c>
      <c r="L154" s="297" t="b">
        <v>0</v>
      </c>
      <c r="M154" s="294" t="s">
        <v>1208</v>
      </c>
      <c r="N154" s="321" t="b">
        <v>1</v>
      </c>
      <c r="O154" s="296">
        <v>18.0</v>
      </c>
      <c r="P154" s="296">
        <v>40.0</v>
      </c>
      <c r="Q154" s="298" t="str">
        <f t="shared" si="3"/>
        <v>Prcl</v>
      </c>
      <c r="R154" s="298" t="str">
        <f t="shared" si="19"/>
        <v>SpecBusDist</v>
      </c>
      <c r="S154" s="298" t="str">
        <f t="array" ref="S154">iferror(index('Type Mapping'!$A$2:$D$21,match(J154,'Type Mapping'!$B$2:$B$21,0),3),"type mismatch")</f>
        <v>VARCHAR</v>
      </c>
      <c r="T154" s="298"/>
      <c r="U154" s="298"/>
      <c r="V154" s="298"/>
      <c r="W154" s="51" t="b">
        <v>1</v>
      </c>
      <c r="X154" s="51"/>
      <c r="Y154" s="51"/>
      <c r="Z154" s="51" t="s">
        <v>1209</v>
      </c>
      <c r="AA154" s="323" t="s">
        <v>1210</v>
      </c>
      <c r="AB154" s="53" t="str">
        <f t="shared" si="20"/>
        <v>special_business_distr_history</v>
      </c>
      <c r="AC154" s="53" t="s">
        <v>1211</v>
      </c>
      <c r="AD154" s="53" t="str">
        <f t="shared" si="6"/>
        <v>special_business_distr.special_business_distr_code</v>
      </c>
      <c r="AE154" s="299">
        <f>countif(NEW_REDB_table.field,AD154)</f>
        <v>0</v>
      </c>
      <c r="AF154" s="299" t="str">
        <f t="shared" si="7"/>
        <v>Check...</v>
      </c>
      <c r="AG154" s="53" t="s">
        <v>1212</v>
      </c>
      <c r="AH154" s="317" t="b">
        <v>0</v>
      </c>
      <c r="AI154" s="317" t="b">
        <v>0</v>
      </c>
      <c r="AJ154" s="53" t="s">
        <v>1181</v>
      </c>
      <c r="AK154" s="53" t="s">
        <v>736</v>
      </c>
      <c r="AL154" s="53" t="s">
        <v>1159</v>
      </c>
      <c r="AM154" s="53" t="s">
        <v>1213</v>
      </c>
      <c r="AN154" s="300" t="b">
        <v>1</v>
      </c>
      <c r="AO154" s="300" t="b">
        <v>0</v>
      </c>
      <c r="AP154" s="300" t="b">
        <v>0</v>
      </c>
      <c r="AQ154" s="300" t="b">
        <v>0</v>
      </c>
      <c r="AR154" s="300"/>
      <c r="AS154" s="300"/>
      <c r="AT154" s="302"/>
      <c r="AU154" s="302"/>
      <c r="AV154" s="303" t="b">
        <v>1</v>
      </c>
      <c r="AW154" s="304" t="str">
        <f t="shared" si="9"/>
        <v>false</v>
      </c>
      <c r="AX154" s="305" t="str">
        <f t="shared" si="17"/>
        <v>&lt;column comment="" default="" key="false" label="SpecBusDist" length="255" nullable="true" originalDbColumnName="SpecBusDist" originalLength="-1" pattern="" precision="-1" talendType="id_String" type=""/&gt;</v>
      </c>
      <c r="AY154" s="306"/>
      <c r="AZ154" s="305" t="str">
        <f t="shared" si="10"/>
        <v>&lt;column comment="" default="" key="false" label="SpecBusDist" length="255" nullable="true" originalDbColumnName="SpecBusDist" originalLength="-1" pattern="" precision="-1" talendType="id_String" type=""/&gt;</v>
      </c>
      <c r="BA154" s="306"/>
      <c r="BB154" s="302"/>
      <c r="BC154" s="303" t="b">
        <f t="shared" si="11"/>
        <v>1</v>
      </c>
      <c r="BD154" s="304"/>
      <c r="BE154" s="304" t="str">
        <f t="shared" si="12"/>
        <v>false</v>
      </c>
      <c r="BF154" s="307"/>
      <c r="BG154" s="305"/>
      <c r="BH154" s="305"/>
      <c r="BI154" s="305"/>
      <c r="BJ154" s="305" t="str">
        <f t="shared" si="18"/>
        <v>***18.xml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54" s="306"/>
      <c r="BL154" s="305" t="str">
        <f t="shared" si="14"/>
        <v>18.xml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54" s="306"/>
      <c r="BN154" s="302"/>
      <c r="BO154" s="302"/>
      <c r="BP154" s="302"/>
      <c r="BQ154" s="302"/>
      <c r="BR154" s="302"/>
      <c r="BS154" s="302"/>
      <c r="BT154" s="302"/>
      <c r="BU154" s="302"/>
      <c r="BV154" s="302"/>
      <c r="BW154" s="302"/>
      <c r="BX154" s="302"/>
    </row>
    <row r="155">
      <c r="A155" s="292" t="s">
        <v>728</v>
      </c>
      <c r="B155" s="292">
        <v>154.0</v>
      </c>
      <c r="C155" s="292">
        <f t="shared" si="15"/>
        <v>1</v>
      </c>
      <c r="D155" s="293" t="str">
        <f t="shared" si="1"/>
        <v>Parcel Data</v>
      </c>
      <c r="E155" s="46" t="str">
        <f t="shared" si="2"/>
        <v>prcl.mdb.Prcl.SpecBusDist2</v>
      </c>
      <c r="F155" s="46" t="s">
        <v>306</v>
      </c>
      <c r="G155" s="46" t="s">
        <v>527</v>
      </c>
      <c r="H155" s="294">
        <v>40.0</v>
      </c>
      <c r="I155" s="294" t="s">
        <v>1216</v>
      </c>
      <c r="J155" s="295" t="s">
        <v>740</v>
      </c>
      <c r="K155" s="296">
        <v>1.0</v>
      </c>
      <c r="L155" s="297" t="b">
        <v>0</v>
      </c>
      <c r="M155" s="294" t="s">
        <v>1217</v>
      </c>
      <c r="N155" s="321" t="b">
        <v>1</v>
      </c>
      <c r="O155" s="296">
        <v>2.0</v>
      </c>
      <c r="P155" s="296">
        <v>37.0</v>
      </c>
      <c r="Q155" s="298" t="str">
        <f t="shared" si="3"/>
        <v>Prcl</v>
      </c>
      <c r="R155" s="298" t="str">
        <f t="shared" si="19"/>
        <v>SpecBusDist2</v>
      </c>
      <c r="S155" s="298" t="str">
        <f t="array" ref="S155">iferror(index('Type Mapping'!$A$2:$D$21,match(J155,'Type Mapping'!$B$2:$B$21,0),3),"type mismatch")</f>
        <v>VARCHAR</v>
      </c>
      <c r="T155" s="298"/>
      <c r="U155" s="298"/>
      <c r="V155" s="298"/>
      <c r="W155" s="51" t="b">
        <v>1</v>
      </c>
      <c r="X155" s="51"/>
      <c r="Y155" s="51"/>
      <c r="Z155" s="51" t="s">
        <v>1209</v>
      </c>
      <c r="AA155" s="323" t="s">
        <v>1210</v>
      </c>
      <c r="AB155" s="53" t="str">
        <f t="shared" si="20"/>
        <v>special_business_distr_history</v>
      </c>
      <c r="AC155" s="53" t="s">
        <v>1211</v>
      </c>
      <c r="AD155" s="53" t="str">
        <f t="shared" si="6"/>
        <v>special_business_distr.special_business_distr_code</v>
      </c>
      <c r="AE155" s="299">
        <f>countif(NEW_REDB_table.field,AD155)</f>
        <v>0</v>
      </c>
      <c r="AF155" s="299" t="str">
        <f t="shared" si="7"/>
        <v>Check...</v>
      </c>
      <c r="AG155" s="308"/>
      <c r="AH155" s="317" t="b">
        <v>0</v>
      </c>
      <c r="AI155" s="317" t="b">
        <v>0</v>
      </c>
      <c r="AJ155" s="53" t="s">
        <v>1181</v>
      </c>
      <c r="AK155" s="53" t="s">
        <v>736</v>
      </c>
      <c r="AL155" s="53" t="s">
        <v>1159</v>
      </c>
      <c r="AM155" s="53" t="s">
        <v>1213</v>
      </c>
      <c r="AN155" s="300" t="b">
        <v>1</v>
      </c>
      <c r="AO155" s="300" t="b">
        <v>0</v>
      </c>
      <c r="AP155" s="300" t="b">
        <v>0</v>
      </c>
      <c r="AQ155" s="300" t="b">
        <v>0</v>
      </c>
      <c r="AR155" s="300"/>
      <c r="AS155" s="300"/>
      <c r="AT155" s="302"/>
      <c r="AU155" s="302"/>
      <c r="AV155" s="303" t="b">
        <v>1</v>
      </c>
      <c r="AW155" s="304" t="str">
        <f t="shared" si="9"/>
        <v>false</v>
      </c>
      <c r="AX155" s="305" t="str">
        <f t="shared" si="17"/>
        <v>&lt;column comment="" default="" key="false" label="SpecBusDist2" length="255" nullable="true" originalDbColumnName="SpecBusDist2" originalLength="-1" pattern="" precision="-1" talendType="id_String" type=""/&gt;</v>
      </c>
      <c r="AY155" s="306"/>
      <c r="AZ155" s="305" t="str">
        <f t="shared" si="10"/>
        <v>&lt;column comment="" default="" key="false" label="SpecBusDist2" length="255" nullable="true" originalDbColumnName="SpecBusDist2" originalLength="-1" pattern="" precision="-1" talendType="id_String" type=""/&gt;</v>
      </c>
      <c r="BA155" s="306"/>
      <c r="BB155" s="302"/>
      <c r="BC155" s="303" t="b">
        <f t="shared" si="11"/>
        <v>1</v>
      </c>
      <c r="BD155" s="304"/>
      <c r="BE155" s="304" t="str">
        <f t="shared" si="12"/>
        <v>false</v>
      </c>
      <c r="BF155" s="307"/>
      <c r="BG155" s="305"/>
      <c r="BH155" s="305"/>
      <c r="BI155" s="305"/>
      <c r="BJ155" s="305" t="str">
        <f t="shared" si="18"/>
        <v>***2.xml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55" s="306"/>
      <c r="BL155" s="305" t="str">
        <f t="shared" si="14"/>
        <v>2.xml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55" s="306"/>
      <c r="BN155" s="302"/>
      <c r="BO155" s="302"/>
      <c r="BP155" s="302"/>
      <c r="BQ155" s="302"/>
      <c r="BR155" s="302"/>
      <c r="BS155" s="302"/>
      <c r="BT155" s="302"/>
      <c r="BU155" s="302"/>
      <c r="BV155" s="302"/>
      <c r="BW155" s="302"/>
      <c r="BX155" s="302"/>
    </row>
    <row r="156">
      <c r="A156" s="292" t="s">
        <v>728</v>
      </c>
      <c r="B156" s="292">
        <v>155.0</v>
      </c>
      <c r="C156" s="292">
        <f t="shared" si="15"/>
        <v>1</v>
      </c>
      <c r="D156" s="293" t="str">
        <f t="shared" si="1"/>
        <v>Parcel Data</v>
      </c>
      <c r="E156" s="46" t="str">
        <f t="shared" si="2"/>
        <v>prcl.mdb.Prcl.TIFDist</v>
      </c>
      <c r="F156" s="46" t="s">
        <v>306</v>
      </c>
      <c r="G156" s="46" t="s">
        <v>527</v>
      </c>
      <c r="H156" s="294">
        <v>41.0</v>
      </c>
      <c r="I156" s="294" t="s">
        <v>1219</v>
      </c>
      <c r="J156" s="295" t="s">
        <v>749</v>
      </c>
      <c r="K156" s="296">
        <v>2.0</v>
      </c>
      <c r="L156" s="297" t="b">
        <v>0</v>
      </c>
      <c r="M156" s="294" t="s">
        <v>1220</v>
      </c>
      <c r="N156" s="321" t="b">
        <v>1</v>
      </c>
      <c r="O156" s="296">
        <v>101.0</v>
      </c>
      <c r="P156" s="296">
        <v>23.0</v>
      </c>
      <c r="Q156" s="298" t="str">
        <f t="shared" si="3"/>
        <v>Prcl</v>
      </c>
      <c r="R156" s="298" t="str">
        <f t="shared" si="19"/>
        <v>TIFDist</v>
      </c>
      <c r="S156" s="298" t="str">
        <f t="array" ref="S156">iferror(index('Type Mapping'!$A$2:$D$21,match(J156,'Type Mapping'!$B$2:$B$21,0),3),"type mismatch")</f>
        <v>VARCHAR</v>
      </c>
      <c r="T156" s="298"/>
      <c r="U156" s="298"/>
      <c r="V156" s="298"/>
      <c r="W156" s="51" t="b">
        <v>1</v>
      </c>
      <c r="X156" s="51"/>
      <c r="Y156" s="51"/>
      <c r="Z156" s="51" t="s">
        <v>1209</v>
      </c>
      <c r="AA156" s="323" t="s">
        <v>1210</v>
      </c>
      <c r="AB156" s="53" t="str">
        <f t="shared" si="20"/>
        <v>special_business_distr_history</v>
      </c>
      <c r="AC156" s="53" t="s">
        <v>1221</v>
      </c>
      <c r="AD156" s="53" t="str">
        <f t="shared" si="6"/>
        <v>special_business_distr.tif_disctrict_code</v>
      </c>
      <c r="AE156" s="299">
        <f>countif(NEW_REDB_table.field,AD156)</f>
        <v>0</v>
      </c>
      <c r="AF156" s="299" t="str">
        <f t="shared" si="7"/>
        <v>Check...</v>
      </c>
      <c r="AG156" s="53" t="s">
        <v>1212</v>
      </c>
      <c r="AH156" s="317" t="b">
        <v>0</v>
      </c>
      <c r="AI156" s="317" t="b">
        <v>0</v>
      </c>
      <c r="AJ156" s="308" t="str">
        <f t="array" ref="AJ156">iferror(index('Type Mapping'!$A$2:$D$21,match(J156,'Type Mapping'!$B$2:$B$21,0),4),"type mismatch")</f>
        <v>INT</v>
      </c>
      <c r="AK156" s="53" t="s">
        <v>736</v>
      </c>
      <c r="AL156" s="53" t="s">
        <v>1159</v>
      </c>
      <c r="AM156" s="53" t="s">
        <v>1222</v>
      </c>
      <c r="AN156" s="300" t="b">
        <v>1</v>
      </c>
      <c r="AO156" s="300" t="b">
        <v>0</v>
      </c>
      <c r="AP156" s="300" t="b">
        <v>0</v>
      </c>
      <c r="AQ156" s="300" t="b">
        <v>0</v>
      </c>
      <c r="AR156" s="300"/>
      <c r="AS156" s="300"/>
      <c r="AT156" s="302"/>
      <c r="AU156" s="302"/>
      <c r="AV156" s="303" t="b">
        <v>1</v>
      </c>
      <c r="AW156" s="304" t="str">
        <f t="shared" si="9"/>
        <v>false</v>
      </c>
      <c r="AX156" s="305" t="str">
        <f t="shared" si="17"/>
        <v>&lt;column comment="" default="" key="false" label="TIFDist" length="255" nullable="true" originalDbColumnName="TIFDist" originalLength="-1" pattern="" precision="-1" talendType="id_String" type=""/&gt;</v>
      </c>
      <c r="AY156" s="306"/>
      <c r="AZ156" s="305" t="str">
        <f t="shared" si="10"/>
        <v>&lt;column comment="" default="" key="false" label="TIFDist" length="255" nullable="true" originalDbColumnName="TIFDist" originalLength="-1" pattern="" precision="-1" talendType="id_String" type=""/&gt;</v>
      </c>
      <c r="BA156" s="306"/>
      <c r="BB156" s="302"/>
      <c r="BC156" s="303" t="b">
        <f t="shared" si="11"/>
        <v>1</v>
      </c>
      <c r="BD156" s="304"/>
      <c r="BE156" s="304" t="str">
        <f t="shared" si="12"/>
        <v>false</v>
      </c>
      <c r="BF156" s="307"/>
      <c r="BG156" s="305"/>
      <c r="BH156" s="305"/>
      <c r="BI156" s="305"/>
      <c r="BJ156" s="305" t="str">
        <f t="shared" si="18"/>
        <v>***101.xml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56" s="306"/>
      <c r="BL156" s="305" t="str">
        <f t="shared" si="14"/>
        <v>101.xml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56" s="306"/>
      <c r="BN156" s="302"/>
      <c r="BO156" s="302"/>
      <c r="BP156" s="302"/>
      <c r="BQ156" s="302"/>
      <c r="BR156" s="302"/>
      <c r="BS156" s="302"/>
      <c r="BT156" s="302"/>
      <c r="BU156" s="302"/>
      <c r="BV156" s="302"/>
      <c r="BW156" s="302"/>
      <c r="BX156" s="302"/>
    </row>
    <row r="157">
      <c r="A157" s="292" t="s">
        <v>728</v>
      </c>
      <c r="B157" s="292">
        <v>156.0</v>
      </c>
      <c r="C157" s="292">
        <f t="shared" si="15"/>
        <v>1</v>
      </c>
      <c r="D157" s="293" t="str">
        <f t="shared" si="1"/>
        <v>Parcel Data</v>
      </c>
      <c r="E157" s="46" t="str">
        <f t="shared" si="2"/>
        <v>prcl.mdb.Prcl.LendingAgcy</v>
      </c>
      <c r="F157" s="46" t="s">
        <v>306</v>
      </c>
      <c r="G157" s="46" t="s">
        <v>527</v>
      </c>
      <c r="H157" s="294">
        <v>42.0</v>
      </c>
      <c r="I157" s="294" t="s">
        <v>1224</v>
      </c>
      <c r="J157" s="295" t="s">
        <v>749</v>
      </c>
      <c r="K157" s="296">
        <v>2.0</v>
      </c>
      <c r="L157" s="297" t="b">
        <v>0</v>
      </c>
      <c r="M157" s="294" t="s">
        <v>1225</v>
      </c>
      <c r="N157" s="321" t="b">
        <v>1</v>
      </c>
      <c r="O157" s="296">
        <v>670.0</v>
      </c>
      <c r="P157" s="296">
        <v>209.0</v>
      </c>
      <c r="Q157" s="298" t="str">
        <f t="shared" si="3"/>
        <v>Prcl</v>
      </c>
      <c r="R157" s="298" t="str">
        <f t="shared" si="19"/>
        <v>LendingAgcy</v>
      </c>
      <c r="S157" s="298" t="str">
        <f t="array" ref="S157">iferror(index('Type Mapping'!$A$2:$D$21,match(J157,'Type Mapping'!$B$2:$B$21,0),3),"type mismatch")</f>
        <v>VARCHAR</v>
      </c>
      <c r="T157" s="298"/>
      <c r="U157" s="298"/>
      <c r="V157" s="298"/>
      <c r="W157" s="51" t="b">
        <v>0</v>
      </c>
      <c r="X157" s="51" t="s">
        <v>1227</v>
      </c>
      <c r="Y157" s="51"/>
      <c r="Z157" s="51" t="s">
        <v>1090</v>
      </c>
      <c r="AA157" s="311" t="s">
        <v>647</v>
      </c>
      <c r="AB157" s="53" t="str">
        <f t="shared" si="20"/>
        <v>parcel_history</v>
      </c>
      <c r="AC157" s="308" t="s">
        <v>1228</v>
      </c>
      <c r="AD157" s="53" t="str">
        <f t="shared" si="6"/>
        <v>parcel.Legal_Entity</v>
      </c>
      <c r="AE157" s="299">
        <f>countif(NEW_REDB_table.field,AD157)</f>
        <v>0</v>
      </c>
      <c r="AF157" s="299" t="str">
        <f t="shared" si="7"/>
        <v>Check...</v>
      </c>
      <c r="AG157" s="308"/>
      <c r="AH157" s="317" t="b">
        <v>0</v>
      </c>
      <c r="AI157" s="317" t="b">
        <v>0</v>
      </c>
      <c r="AJ157" s="308" t="str">
        <f t="array" ref="AJ157">iferror(index('Type Mapping'!$A$2:$D$21,match(J157,'Type Mapping'!$B$2:$B$21,0),4),"type mismatch")</f>
        <v>INT</v>
      </c>
      <c r="AK157" s="308"/>
      <c r="AL157" s="308"/>
      <c r="AM157" s="308"/>
      <c r="AN157" s="330" t="b">
        <v>0</v>
      </c>
      <c r="AO157" s="331" t="b">
        <v>0</v>
      </c>
      <c r="AP157" s="331" t="b">
        <v>0</v>
      </c>
      <c r="AQ157" s="331" t="b">
        <v>0</v>
      </c>
      <c r="AR157" s="331"/>
      <c r="AS157" s="331"/>
      <c r="AT157" s="301" t="s">
        <v>1229</v>
      </c>
      <c r="AU157" s="302"/>
      <c r="AV157" s="303" t="b">
        <v>1</v>
      </c>
      <c r="AW157" s="304" t="str">
        <f t="shared" si="9"/>
        <v>false</v>
      </c>
      <c r="AX157" s="305" t="str">
        <f t="shared" si="17"/>
        <v>&lt;column comment="" default="" key="false" label="LendingAgcy" length="255" nullable="true" originalDbColumnName="LendingAgcy" originalLength="-1" pattern="" precision="-1" talendType="id_String" type=""/&gt;</v>
      </c>
      <c r="AY157" s="306"/>
      <c r="AZ157" s="305" t="str">
        <f t="shared" si="10"/>
        <v>&lt;column comment="" default="" key="false" label="LendingAgcy" length="255" nullable="true" originalDbColumnName="LendingAgcy" originalLength="-1" pattern="" precision="-1" talendType="id_String" type=""/&gt;</v>
      </c>
      <c r="BA157" s="306"/>
      <c r="BB157" s="302"/>
      <c r="BC157" s="303" t="b">
        <f t="shared" si="11"/>
        <v>0</v>
      </c>
      <c r="BD157" s="304"/>
      <c r="BE157" s="304" t="str">
        <f t="shared" si="12"/>
        <v/>
      </c>
      <c r="BF157" s="307"/>
      <c r="BG157" s="305"/>
      <c r="BH157" s="305"/>
      <c r="BI157" s="305"/>
      <c r="BJ157" s="305" t="str">
        <f t="shared" si="18"/>
        <v/>
      </c>
      <c r="BK157" s="306"/>
      <c r="BL157" s="305" t="str">
        <f t="shared" si="14"/>
        <v/>
      </c>
      <c r="BM157" s="306"/>
      <c r="BN157" s="302"/>
      <c r="BO157" s="302"/>
      <c r="BP157" s="302"/>
      <c r="BQ157" s="302"/>
      <c r="BR157" s="302"/>
      <c r="BS157" s="302"/>
      <c r="BT157" s="302"/>
      <c r="BU157" s="302"/>
      <c r="BV157" s="302"/>
      <c r="BW157" s="302"/>
      <c r="BX157" s="302"/>
    </row>
    <row r="158">
      <c r="A158" s="292" t="s">
        <v>728</v>
      </c>
      <c r="B158" s="292">
        <v>157.0</v>
      </c>
      <c r="C158" s="292">
        <f t="shared" si="15"/>
        <v>1</v>
      </c>
      <c r="D158" s="293" t="str">
        <f t="shared" si="1"/>
        <v>Parcel Data</v>
      </c>
      <c r="E158" s="46" t="str">
        <f t="shared" si="2"/>
        <v>prcl.mdb.Prcl.Condominium</v>
      </c>
      <c r="F158" s="46" t="s">
        <v>306</v>
      </c>
      <c r="G158" s="46" t="s">
        <v>527</v>
      </c>
      <c r="H158" s="294">
        <v>43.0</v>
      </c>
      <c r="I158" s="294" t="s">
        <v>116</v>
      </c>
      <c r="J158" s="295" t="s">
        <v>873</v>
      </c>
      <c r="K158" s="296">
        <v>1.0</v>
      </c>
      <c r="L158" s="297" t="b">
        <v>0</v>
      </c>
      <c r="M158" s="294" t="s">
        <v>1232</v>
      </c>
      <c r="N158" s="321" t="b">
        <v>0</v>
      </c>
      <c r="O158" s="296" t="b">
        <v>1</v>
      </c>
      <c r="P158" s="296" t="b">
        <v>0</v>
      </c>
      <c r="Q158" s="298" t="str">
        <f t="shared" si="3"/>
        <v>Prcl</v>
      </c>
      <c r="R158" s="298" t="str">
        <f t="shared" si="19"/>
        <v>Condominium</v>
      </c>
      <c r="S158" s="298" t="str">
        <f t="array" ref="S158">iferror(index('Type Mapping'!$A$2:$D$21,match(J158,'Type Mapping'!$B$2:$B$21,0),3),"type mismatch")</f>
        <v>VARCHAR</v>
      </c>
      <c r="T158" s="298"/>
      <c r="U158" s="298"/>
      <c r="V158" s="298"/>
      <c r="W158" s="51" t="b">
        <v>1</v>
      </c>
      <c r="X158" s="51"/>
      <c r="Y158" s="309"/>
      <c r="Z158" s="309"/>
      <c r="AA158" s="53" t="s">
        <v>649</v>
      </c>
      <c r="AB158" s="53" t="str">
        <f t="shared" si="20"/>
        <v>unit_history</v>
      </c>
      <c r="AC158" s="53" t="s">
        <v>1234</v>
      </c>
      <c r="AD158" s="53" t="str">
        <f t="shared" si="6"/>
        <v>unit.marked_as_condominium</v>
      </c>
      <c r="AE158" s="299">
        <f>countif(NEW_REDB_table.field,AD158)</f>
        <v>0</v>
      </c>
      <c r="AF158" s="299" t="str">
        <f t="shared" si="7"/>
        <v>Check...</v>
      </c>
      <c r="AG158" s="53"/>
      <c r="AH158" s="299" t="b">
        <v>0</v>
      </c>
      <c r="AI158" s="299" t="b">
        <v>0</v>
      </c>
      <c r="AJ158" s="308" t="str">
        <f t="array" ref="AJ158">iferror(index('Type Mapping'!$A$2:$D$21,match(J158,'Type Mapping'!$B$2:$B$21,0),4),"type mismatch")</f>
        <v>BOOLEAN</v>
      </c>
      <c r="AK158" s="308"/>
      <c r="AL158" s="308"/>
      <c r="AM158" s="308"/>
      <c r="AN158" s="300" t="b">
        <v>1</v>
      </c>
      <c r="AO158" s="300" t="b">
        <v>0</v>
      </c>
      <c r="AP158" s="300" t="b">
        <v>0</v>
      </c>
      <c r="AQ158" s="300" t="b">
        <v>0</v>
      </c>
      <c r="AR158" s="300"/>
      <c r="AS158" s="300"/>
      <c r="AT158" s="302"/>
      <c r="AU158" s="302"/>
      <c r="AV158" s="303" t="b">
        <v>1</v>
      </c>
      <c r="AW158" s="304" t="str">
        <f t="shared" si="9"/>
        <v>false</v>
      </c>
      <c r="AX158" s="305" t="str">
        <f t="shared" si="17"/>
        <v>&lt;column comment="" default="" key="false" label="Condominium" length="255" nullable="true" originalDbColumnName="Condominium" originalLength="-1" pattern="" precision="-1" talendType="id_String" type=""/&gt;</v>
      </c>
      <c r="AY158" s="306"/>
      <c r="AZ158" s="305" t="str">
        <f t="shared" si="10"/>
        <v>&lt;column comment="" default="" key="false" label="Condominium" length="255" nullable="true" originalDbColumnName="Condominium" originalLength="-1" pattern="" precision="-1" talendType="id_String" type=""/&gt;</v>
      </c>
      <c r="BA158" s="306"/>
      <c r="BB158" s="302"/>
      <c r="BC158" s="303" t="b">
        <f t="shared" si="11"/>
        <v>1</v>
      </c>
      <c r="BD158" s="304"/>
      <c r="BE158" s="304" t="str">
        <f t="shared" si="12"/>
        <v>false</v>
      </c>
      <c r="BF158" s="307"/>
      <c r="BG158" s="305"/>
      <c r="BH158" s="305"/>
      <c r="BI158" s="305"/>
      <c r="BJ158" s="305" t="str">
        <f t="shared" si="18"/>
        <v>***TRUE.xml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58" s="306"/>
      <c r="BL158" s="305" t="str">
        <f t="shared" si="14"/>
        <v>TRUE.xml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58" s="306"/>
      <c r="BN158" s="302"/>
      <c r="BO158" s="302"/>
      <c r="BP158" s="302"/>
      <c r="BQ158" s="302"/>
      <c r="BR158" s="302"/>
      <c r="BS158" s="302"/>
      <c r="BT158" s="302"/>
      <c r="BU158" s="302"/>
      <c r="BV158" s="302"/>
      <c r="BW158" s="302"/>
      <c r="BX158" s="302"/>
    </row>
    <row r="159">
      <c r="A159" s="292" t="s">
        <v>728</v>
      </c>
      <c r="B159" s="292">
        <v>158.0</v>
      </c>
      <c r="C159" s="292">
        <f t="shared" si="15"/>
        <v>1</v>
      </c>
      <c r="D159" s="293" t="str">
        <f t="shared" si="1"/>
        <v>Parcel Data</v>
      </c>
      <c r="E159" s="46" t="str">
        <f t="shared" si="2"/>
        <v>prcl.mdb.Prcl.NbrOfUnits</v>
      </c>
      <c r="F159" s="46" t="s">
        <v>306</v>
      </c>
      <c r="G159" s="46" t="s">
        <v>527</v>
      </c>
      <c r="H159" s="294">
        <v>44.0</v>
      </c>
      <c r="I159" s="294" t="s">
        <v>1237</v>
      </c>
      <c r="J159" s="295" t="s">
        <v>749</v>
      </c>
      <c r="K159" s="296">
        <v>2.0</v>
      </c>
      <c r="L159" s="297" t="b">
        <v>0</v>
      </c>
      <c r="M159" s="294" t="s">
        <v>1238</v>
      </c>
      <c r="N159" s="321" t="b">
        <v>0</v>
      </c>
      <c r="O159" s="296">
        <v>0.0</v>
      </c>
      <c r="P159" s="296">
        <v>64.0</v>
      </c>
      <c r="Q159" s="298" t="str">
        <f t="shared" si="3"/>
        <v>Prcl</v>
      </c>
      <c r="R159" s="298" t="str">
        <f t="shared" si="19"/>
        <v>NbrOfUnits</v>
      </c>
      <c r="S159" s="298" t="str">
        <f t="array" ref="S159">iferror(index('Type Mapping'!$A$2:$D$21,match(J159,'Type Mapping'!$B$2:$B$21,0),3),"type mismatch")</f>
        <v>VARCHAR</v>
      </c>
      <c r="T159" s="298"/>
      <c r="U159" s="298"/>
      <c r="V159" s="298"/>
      <c r="W159" s="51" t="b">
        <v>0</v>
      </c>
      <c r="X159" s="51"/>
      <c r="Y159" s="309"/>
      <c r="Z159" s="309"/>
      <c r="AA159" s="53" t="s">
        <v>1239</v>
      </c>
      <c r="AB159" s="53" t="str">
        <f t="shared" si="20"/>
        <v>parcel | building_history</v>
      </c>
      <c r="AC159" s="53" t="s">
        <v>1240</v>
      </c>
      <c r="AD159" s="53" t="str">
        <f t="shared" si="6"/>
        <v>parcel | building.number_units</v>
      </c>
      <c r="AE159" s="299">
        <f>countif(NEW_REDB_table.field,AD159)</f>
        <v>0</v>
      </c>
      <c r="AF159" s="299" t="str">
        <f t="shared" si="7"/>
        <v>Check...</v>
      </c>
      <c r="AG159" s="53"/>
      <c r="AH159" s="299" t="b">
        <v>0</v>
      </c>
      <c r="AI159" s="299" t="b">
        <v>0</v>
      </c>
      <c r="AJ159" s="308" t="str">
        <f t="array" ref="AJ159">iferror(index('Type Mapping'!$A$2:$D$21,match(J159,'Type Mapping'!$B$2:$B$21,0),4),"type mismatch")</f>
        <v>INT</v>
      </c>
      <c r="AK159" s="308"/>
      <c r="AL159" s="308"/>
      <c r="AM159" s="308"/>
      <c r="AN159" s="300" t="b">
        <v>0</v>
      </c>
      <c r="AO159" s="300" t="b">
        <v>0</v>
      </c>
      <c r="AP159" s="300" t="b">
        <v>0</v>
      </c>
      <c r="AQ159" s="300" t="b">
        <v>0</v>
      </c>
      <c r="AR159" s="300"/>
      <c r="AS159" s="300"/>
      <c r="AT159" s="301" t="s">
        <v>1241</v>
      </c>
      <c r="AU159" s="302"/>
      <c r="AV159" s="303" t="b">
        <v>1</v>
      </c>
      <c r="AW159" s="304" t="str">
        <f t="shared" si="9"/>
        <v>false</v>
      </c>
      <c r="AX159" s="305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159" s="306"/>
      <c r="AZ159" s="305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159" s="306"/>
      <c r="BB159" s="302"/>
      <c r="BC159" s="303" t="b">
        <f t="shared" si="11"/>
        <v>0</v>
      </c>
      <c r="BD159" s="304"/>
      <c r="BE159" s="304" t="str">
        <f t="shared" si="12"/>
        <v/>
      </c>
      <c r="BF159" s="307"/>
      <c r="BG159" s="305"/>
      <c r="BH159" s="305"/>
      <c r="BI159" s="305"/>
      <c r="BJ159" s="305" t="str">
        <f t="shared" si="18"/>
        <v/>
      </c>
      <c r="BK159" s="306"/>
      <c r="BL159" s="305" t="str">
        <f t="shared" si="14"/>
        <v/>
      </c>
      <c r="BM159" s="306"/>
      <c r="BN159" s="302"/>
      <c r="BO159" s="302"/>
      <c r="BP159" s="302"/>
      <c r="BQ159" s="302"/>
      <c r="BR159" s="302"/>
      <c r="BS159" s="302"/>
      <c r="BT159" s="302"/>
      <c r="BU159" s="302"/>
      <c r="BV159" s="302"/>
      <c r="BW159" s="302"/>
      <c r="BX159" s="302"/>
    </row>
    <row r="160">
      <c r="A160" s="292" t="s">
        <v>728</v>
      </c>
      <c r="B160" s="292">
        <v>159.0</v>
      </c>
      <c r="C160" s="292">
        <f t="shared" si="15"/>
        <v>1</v>
      </c>
      <c r="D160" s="293" t="str">
        <f t="shared" si="1"/>
        <v>Parcel Data</v>
      </c>
      <c r="E160" s="46" t="str">
        <f t="shared" si="2"/>
        <v>prcl.mdb.Prcl.NbrOfApts</v>
      </c>
      <c r="F160" s="46" t="s">
        <v>306</v>
      </c>
      <c r="G160" s="46" t="s">
        <v>527</v>
      </c>
      <c r="H160" s="294">
        <v>45.0</v>
      </c>
      <c r="I160" s="294" t="s">
        <v>1242</v>
      </c>
      <c r="J160" s="295" t="s">
        <v>749</v>
      </c>
      <c r="K160" s="296">
        <v>2.0</v>
      </c>
      <c r="L160" s="297" t="b">
        <v>0</v>
      </c>
      <c r="M160" s="324" t="s">
        <v>1243</v>
      </c>
      <c r="N160" s="321" t="b">
        <v>1</v>
      </c>
      <c r="O160" s="296">
        <v>295.0</v>
      </c>
      <c r="P160" s="296">
        <v>0.0</v>
      </c>
      <c r="Q160" s="298" t="str">
        <f t="shared" si="3"/>
        <v>Prcl</v>
      </c>
      <c r="R160" s="298" t="str">
        <f t="shared" si="19"/>
        <v>NbrOfApts</v>
      </c>
      <c r="S160" s="298" t="str">
        <f t="array" ref="S160">iferror(index('Type Mapping'!$A$2:$D$21,match(J160,'Type Mapping'!$B$2:$B$21,0),3),"type mismatch")</f>
        <v>VARCHAR</v>
      </c>
      <c r="T160" s="298"/>
      <c r="U160" s="298"/>
      <c r="V160" s="298"/>
      <c r="W160" s="51" t="b">
        <v>1</v>
      </c>
      <c r="X160" s="51"/>
      <c r="Y160" s="309"/>
      <c r="Z160" s="309"/>
      <c r="AA160" s="53" t="s">
        <v>648</v>
      </c>
      <c r="AB160" s="53" t="str">
        <f t="shared" si="20"/>
        <v>building_history</v>
      </c>
      <c r="AC160" s="53" t="s">
        <v>1244</v>
      </c>
      <c r="AD160" s="53" t="str">
        <f t="shared" si="6"/>
        <v>building.number_apts</v>
      </c>
      <c r="AE160" s="299">
        <f>countif(NEW_REDB_table.field,AD160)</f>
        <v>0</v>
      </c>
      <c r="AF160" s="299" t="str">
        <f t="shared" si="7"/>
        <v>Check...</v>
      </c>
      <c r="AG160" s="53"/>
      <c r="AH160" s="299" t="b">
        <v>0</v>
      </c>
      <c r="AI160" s="299" t="b">
        <v>0</v>
      </c>
      <c r="AJ160" s="308" t="str">
        <f t="array" ref="AJ160">iferror(index('Type Mapping'!$A$2:$D$21,match(J160,'Type Mapping'!$B$2:$B$21,0),4),"type mismatch")</f>
        <v>INT</v>
      </c>
      <c r="AK160" s="308"/>
      <c r="AL160" s="308"/>
      <c r="AM160" s="308"/>
      <c r="AN160" s="300" t="b">
        <v>0</v>
      </c>
      <c r="AO160" s="300" t="b">
        <v>0</v>
      </c>
      <c r="AP160" s="300" t="b">
        <v>0</v>
      </c>
      <c r="AQ160" s="300" t="b">
        <v>0</v>
      </c>
      <c r="AR160" s="300"/>
      <c r="AS160" s="300"/>
      <c r="AT160" s="301" t="s">
        <v>1241</v>
      </c>
      <c r="AU160" s="302"/>
      <c r="AV160" s="303" t="b">
        <v>1</v>
      </c>
      <c r="AW160" s="304" t="str">
        <f t="shared" si="9"/>
        <v>false</v>
      </c>
      <c r="AX160" s="305" t="str">
        <f t="shared" si="17"/>
        <v>&lt;column comment="" default="" key="false" label="NbrOfApts" length="255" nullable="true" originalDbColumnName="NbrOfApts" originalLength="-1" pattern="" precision="-1" talendType="id_String" type=""/&gt;</v>
      </c>
      <c r="AY160" s="306"/>
      <c r="AZ160" s="305" t="str">
        <f t="shared" si="10"/>
        <v>&lt;column comment="" default="" key="false" label="NbrOfApts" length="255" nullable="true" originalDbColumnName="NbrOfApts" originalLength="-1" pattern="" precision="-1" talendType="id_String" type=""/&gt;</v>
      </c>
      <c r="BA160" s="306"/>
      <c r="BB160" s="302"/>
      <c r="BC160" s="303" t="b">
        <f t="shared" si="11"/>
        <v>1</v>
      </c>
      <c r="BD160" s="304"/>
      <c r="BE160" s="304" t="str">
        <f t="shared" si="12"/>
        <v>false</v>
      </c>
      <c r="BF160" s="307"/>
      <c r="BG160" s="305"/>
      <c r="BH160" s="305"/>
      <c r="BI160" s="305"/>
      <c r="BJ160" s="305" t="str">
        <f t="shared" si="18"/>
        <v>***295.xml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0" s="306"/>
      <c r="BL160" s="305" t="str">
        <f t="shared" si="14"/>
        <v>295.xml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0" s="306"/>
      <c r="BN160" s="302"/>
      <c r="BO160" s="302"/>
      <c r="BP160" s="302"/>
      <c r="BQ160" s="302"/>
      <c r="BR160" s="302"/>
      <c r="BS160" s="302"/>
      <c r="BT160" s="302"/>
      <c r="BU160" s="302"/>
      <c r="BV160" s="302"/>
      <c r="BW160" s="302"/>
      <c r="BX160" s="302"/>
    </row>
    <row r="161">
      <c r="A161" s="292" t="s">
        <v>728</v>
      </c>
      <c r="B161" s="292">
        <v>160.0</v>
      </c>
      <c r="C161" s="292">
        <f t="shared" si="15"/>
        <v>1</v>
      </c>
      <c r="D161" s="293" t="str">
        <f t="shared" si="1"/>
        <v>Parcel Data</v>
      </c>
      <c r="E161" s="46" t="str">
        <f t="shared" si="2"/>
        <v>prcl.mdb.Prcl.Frontage</v>
      </c>
      <c r="F161" s="46" t="s">
        <v>306</v>
      </c>
      <c r="G161" s="46" t="s">
        <v>527</v>
      </c>
      <c r="H161" s="294">
        <v>46.0</v>
      </c>
      <c r="I161" s="294" t="s">
        <v>1245</v>
      </c>
      <c r="J161" s="295" t="s">
        <v>1027</v>
      </c>
      <c r="K161" s="296">
        <v>4.0</v>
      </c>
      <c r="L161" s="297" t="b">
        <v>0</v>
      </c>
      <c r="M161" s="294" t="s">
        <v>1246</v>
      </c>
      <c r="N161" s="332" t="b">
        <v>0</v>
      </c>
      <c r="O161" s="296">
        <v>0.01</v>
      </c>
      <c r="P161" s="296">
        <v>25.0</v>
      </c>
      <c r="Q161" s="298" t="str">
        <f t="shared" si="3"/>
        <v>Prcl</v>
      </c>
      <c r="R161" s="298" t="str">
        <f t="shared" si="19"/>
        <v>Frontage</v>
      </c>
      <c r="S161" s="298" t="str">
        <f t="array" ref="S161">iferror(index('Type Mapping'!$A$2:$D$21,match(J161,'Type Mapping'!$B$2:$B$21,0),3),"type mismatch")</f>
        <v>VARCHAR</v>
      </c>
      <c r="T161" s="298"/>
      <c r="U161" s="298"/>
      <c r="V161" s="298"/>
      <c r="W161" s="51" t="b">
        <v>1</v>
      </c>
      <c r="X161" s="51"/>
      <c r="Y161" s="309"/>
      <c r="Z161" s="309"/>
      <c r="AA161" s="53" t="s">
        <v>647</v>
      </c>
      <c r="AB161" s="53" t="str">
        <f t="shared" si="20"/>
        <v>parcel_history</v>
      </c>
      <c r="AC161" s="53" t="s">
        <v>1248</v>
      </c>
      <c r="AD161" s="53" t="str">
        <f t="shared" si="6"/>
        <v>parcel.frontage_to_street</v>
      </c>
      <c r="AE161" s="299">
        <f>countif(NEW_REDB_table.field,AD161)</f>
        <v>0</v>
      </c>
      <c r="AF161" s="299" t="str">
        <f t="shared" si="7"/>
        <v>Check...</v>
      </c>
      <c r="AG161" s="308"/>
      <c r="AH161" s="317" t="b">
        <v>0</v>
      </c>
      <c r="AI161" s="317" t="b">
        <v>0</v>
      </c>
      <c r="AJ161" s="308" t="str">
        <f t="array" ref="AJ161">iferror(index('Type Mapping'!$A$2:$D$21,match(J161,'Type Mapping'!$B$2:$B$21,0),4),"type mismatch")</f>
        <v>FLOAT</v>
      </c>
      <c r="AK161" s="308"/>
      <c r="AL161" s="308"/>
      <c r="AM161" s="308"/>
      <c r="AN161" s="300" t="b">
        <v>0</v>
      </c>
      <c r="AO161" s="300" t="b">
        <v>0</v>
      </c>
      <c r="AP161" s="300" t="b">
        <v>0</v>
      </c>
      <c r="AQ161" s="300" t="b">
        <v>0</v>
      </c>
      <c r="AR161" s="300"/>
      <c r="AS161" s="300"/>
      <c r="AT161" s="310" t="s">
        <v>1249</v>
      </c>
      <c r="AU161" s="302"/>
      <c r="AV161" s="303" t="b">
        <v>1</v>
      </c>
      <c r="AW161" s="304" t="str">
        <f t="shared" si="9"/>
        <v>false</v>
      </c>
      <c r="AX161" s="305" t="str">
        <f t="shared" si="17"/>
        <v>&lt;column comment="" default="" key="false" label="Frontage" length="255" nullable="true" originalDbColumnName="Frontage" originalLength="-1" pattern="" precision="-1" talendType="id_String" type=""/&gt;</v>
      </c>
      <c r="AY161" s="306"/>
      <c r="AZ161" s="305" t="str">
        <f t="shared" si="10"/>
        <v>&lt;column comment="" default="" key="false" label="Frontage" length="255" nullable="true" originalDbColumnName="Frontage" originalLength="-1" pattern="" precision="-1" talendType="id_String" type=""/&gt;</v>
      </c>
      <c r="BA161" s="306"/>
      <c r="BB161" s="302"/>
      <c r="BC161" s="303" t="b">
        <f t="shared" si="11"/>
        <v>1</v>
      </c>
      <c r="BD161" s="304"/>
      <c r="BE161" s="304" t="str">
        <f t="shared" si="12"/>
        <v>false</v>
      </c>
      <c r="BF161" s="307"/>
      <c r="BG161" s="305"/>
      <c r="BH161" s="305"/>
      <c r="BI161" s="305"/>
      <c r="BJ161" s="305" t="str">
        <f t="shared" si="18"/>
        <v>***0.01.xml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1" s="306"/>
      <c r="BL161" s="305" t="str">
        <f t="shared" si="14"/>
        <v>0.01.xml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1" s="306"/>
      <c r="BN161" s="302"/>
      <c r="BO161" s="302"/>
      <c r="BP161" s="302"/>
      <c r="BQ161" s="302"/>
      <c r="BR161" s="302"/>
      <c r="BS161" s="302"/>
      <c r="BT161" s="302"/>
      <c r="BU161" s="302"/>
      <c r="BV161" s="302"/>
      <c r="BW161" s="302"/>
      <c r="BX161" s="302"/>
    </row>
    <row r="162">
      <c r="A162" s="292" t="s">
        <v>728</v>
      </c>
      <c r="B162" s="292">
        <v>161.0</v>
      </c>
      <c r="C162" s="292">
        <f t="shared" si="15"/>
        <v>1</v>
      </c>
      <c r="D162" s="293" t="str">
        <f t="shared" si="1"/>
        <v>Parcel Data</v>
      </c>
      <c r="E162" s="46" t="str">
        <f t="shared" si="2"/>
        <v>prcl.mdb.Prcl.LandArea</v>
      </c>
      <c r="F162" s="46" t="s">
        <v>306</v>
      </c>
      <c r="G162" s="46" t="s">
        <v>527</v>
      </c>
      <c r="H162" s="294">
        <v>47.0</v>
      </c>
      <c r="I162" s="294" t="s">
        <v>1251</v>
      </c>
      <c r="J162" s="295" t="s">
        <v>738</v>
      </c>
      <c r="K162" s="296">
        <v>4.0</v>
      </c>
      <c r="L162" s="297" t="b">
        <v>0</v>
      </c>
      <c r="M162" s="324" t="s">
        <v>1252</v>
      </c>
      <c r="N162" s="321" t="b">
        <v>0</v>
      </c>
      <c r="O162" s="296">
        <v>131010.0</v>
      </c>
      <c r="P162" s="296">
        <v>2400.0</v>
      </c>
      <c r="Q162" s="298" t="str">
        <f t="shared" si="3"/>
        <v>Prcl</v>
      </c>
      <c r="R162" s="298" t="str">
        <f t="shared" si="19"/>
        <v>LandArea</v>
      </c>
      <c r="S162" s="298" t="str">
        <f t="array" ref="S162">iferror(index('Type Mapping'!$A$2:$D$21,match(J162,'Type Mapping'!$B$2:$B$21,0),3),"type mismatch")</f>
        <v>VARCHAR</v>
      </c>
      <c r="T162" s="298"/>
      <c r="U162" s="298"/>
      <c r="V162" s="298"/>
      <c r="W162" s="51" t="b">
        <v>1</v>
      </c>
      <c r="X162" s="51"/>
      <c r="Y162" s="309"/>
      <c r="Z162" s="309"/>
      <c r="AA162" s="53" t="s">
        <v>647</v>
      </c>
      <c r="AB162" s="53" t="str">
        <f t="shared" si="20"/>
        <v>parcel_history</v>
      </c>
      <c r="AC162" s="308" t="s">
        <v>1182</v>
      </c>
      <c r="AD162" s="53" t="str">
        <f t="shared" si="6"/>
        <v>parcel.Land_Area</v>
      </c>
      <c r="AE162" s="299">
        <f>countif(NEW_REDB_table.field,AD162)</f>
        <v>0</v>
      </c>
      <c r="AF162" s="299" t="str">
        <f t="shared" si="7"/>
        <v>Check...</v>
      </c>
      <c r="AG162" s="308"/>
      <c r="AH162" s="317" t="b">
        <v>0</v>
      </c>
      <c r="AI162" s="317" t="b">
        <v>0</v>
      </c>
      <c r="AJ162" s="308" t="str">
        <f t="array" ref="AJ162">iferror(index('Type Mapping'!$A$2:$D$21,match(J162,'Type Mapping'!$B$2:$B$21,0),4),"type mismatch")</f>
        <v>INT</v>
      </c>
      <c r="AK162" s="308"/>
      <c r="AL162" s="308"/>
      <c r="AM162" s="308"/>
      <c r="AN162" s="300" t="b">
        <v>0</v>
      </c>
      <c r="AO162" s="300" t="b">
        <v>0</v>
      </c>
      <c r="AP162" s="300" t="b">
        <v>0</v>
      </c>
      <c r="AQ162" s="300" t="b">
        <v>0</v>
      </c>
      <c r="AR162" s="300"/>
      <c r="AS162" s="300"/>
      <c r="AT162" s="302"/>
      <c r="AU162" s="302"/>
      <c r="AV162" s="303" t="b">
        <v>1</v>
      </c>
      <c r="AW162" s="304" t="str">
        <f t="shared" si="9"/>
        <v>false</v>
      </c>
      <c r="AX162" s="305" t="str">
        <f t="shared" si="17"/>
        <v>&lt;column comment="" default="" key="false" label="LandArea" length="255" nullable="true" originalDbColumnName="LandArea" originalLength="-1" pattern="" precision="-1" talendType="id_String" type=""/&gt;</v>
      </c>
      <c r="AY162" s="306"/>
      <c r="AZ162" s="305" t="str">
        <f t="shared" si="10"/>
        <v>&lt;column comment="" default="" key="false" label="LandArea" length="255" nullable="true" originalDbColumnName="LandArea" originalLength="-1" pattern="" precision="-1" talendType="id_String" type=""/&gt;</v>
      </c>
      <c r="BA162" s="306"/>
      <c r="BB162" s="302"/>
      <c r="BC162" s="303" t="b">
        <f t="shared" si="11"/>
        <v>1</v>
      </c>
      <c r="BD162" s="304"/>
      <c r="BE162" s="304" t="str">
        <f t="shared" si="12"/>
        <v>false</v>
      </c>
      <c r="BF162" s="307"/>
      <c r="BG162" s="305"/>
      <c r="BH162" s="305"/>
      <c r="BI162" s="305"/>
      <c r="BJ162" s="305" t="str">
        <f t="shared" si="18"/>
        <v>***131010.xml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2" s="306"/>
      <c r="BL162" s="305" t="str">
        <f t="shared" si="14"/>
        <v>131010.xml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2" s="306"/>
      <c r="BN162" s="302"/>
      <c r="BO162" s="302"/>
      <c r="BP162" s="302"/>
      <c r="BQ162" s="302"/>
      <c r="BR162" s="302"/>
      <c r="BS162" s="302"/>
      <c r="BT162" s="302"/>
      <c r="BU162" s="302"/>
      <c r="BV162" s="302"/>
      <c r="BW162" s="302"/>
      <c r="BX162" s="302"/>
    </row>
    <row r="163">
      <c r="A163" s="292" t="s">
        <v>728</v>
      </c>
      <c r="B163" s="292">
        <v>162.0</v>
      </c>
      <c r="C163" s="292">
        <f t="shared" si="15"/>
        <v>1</v>
      </c>
      <c r="D163" s="293" t="str">
        <f t="shared" si="1"/>
        <v>Parcel Data</v>
      </c>
      <c r="E163" s="46" t="str">
        <f t="shared" si="2"/>
        <v>prcl.mdb.Prcl.RecDailyDate</v>
      </c>
      <c r="F163" s="46" t="s">
        <v>306</v>
      </c>
      <c r="G163" s="46" t="s">
        <v>527</v>
      </c>
      <c r="H163" s="294">
        <v>48.0</v>
      </c>
      <c r="I163" s="294" t="s">
        <v>1253</v>
      </c>
      <c r="J163" s="295" t="s">
        <v>788</v>
      </c>
      <c r="K163" s="296">
        <v>8.0</v>
      </c>
      <c r="L163" s="297" t="b">
        <v>0</v>
      </c>
      <c r="M163" s="294" t="s">
        <v>1254</v>
      </c>
      <c r="N163" s="321" t="b">
        <v>0</v>
      </c>
      <c r="O163" s="333">
        <v>43821.0</v>
      </c>
      <c r="P163" s="333">
        <v>38798.0</v>
      </c>
      <c r="Q163" s="298" t="str">
        <f t="shared" si="3"/>
        <v>Prcl</v>
      </c>
      <c r="R163" s="298" t="str">
        <f t="shared" si="19"/>
        <v>RecDailyDate</v>
      </c>
      <c r="S163" s="298" t="str">
        <f t="array" ref="S163">iferror(index('Type Mapping'!$A$2:$D$21,match(J163,'Type Mapping'!$B$2:$B$21,0),3),"type mismatch")</f>
        <v>VARCHAR</v>
      </c>
      <c r="T163" s="298"/>
      <c r="U163" s="298"/>
      <c r="V163" s="298"/>
      <c r="W163" s="51" t="b">
        <v>1</v>
      </c>
      <c r="X163" s="51"/>
      <c r="Y163" s="309"/>
      <c r="Z163" s="309"/>
      <c r="AA163" s="323" t="s">
        <v>1127</v>
      </c>
      <c r="AB163" s="53" t="str">
        <f t="shared" si="20"/>
        <v>parcel | building | unit_history</v>
      </c>
      <c r="AC163" s="53" t="s">
        <v>1255</v>
      </c>
      <c r="AD163" s="53" t="str">
        <f t="shared" si="6"/>
        <v>parcel | building | unit.rec_of_deeds_date</v>
      </c>
      <c r="AE163" s="299">
        <f>countif(NEW_REDB_table.field,AD163)</f>
        <v>0</v>
      </c>
      <c r="AF163" s="299" t="str">
        <f t="shared" si="7"/>
        <v>Check...</v>
      </c>
      <c r="AG163" s="308"/>
      <c r="AH163" s="317" t="b">
        <v>0</v>
      </c>
      <c r="AI163" s="317" t="b">
        <v>0</v>
      </c>
      <c r="AJ163" s="308" t="str">
        <f t="array" ref="AJ163">iferror(index('Type Mapping'!$A$2:$D$21,match(J163,'Type Mapping'!$B$2:$B$21,0),4),"type mismatch")</f>
        <v>DATE</v>
      </c>
      <c r="AK163" s="308"/>
      <c r="AL163" s="308"/>
      <c r="AM163" s="308"/>
      <c r="AN163" s="331" t="b">
        <v>0</v>
      </c>
      <c r="AO163" s="331" t="b">
        <v>0</v>
      </c>
      <c r="AP163" s="331" t="b">
        <v>0</v>
      </c>
      <c r="AQ163" s="331" t="b">
        <v>0</v>
      </c>
      <c r="AR163" s="331"/>
      <c r="AS163" s="331"/>
      <c r="AT163" s="301" t="s">
        <v>1256</v>
      </c>
      <c r="AU163" s="302"/>
      <c r="AV163" s="303" t="b">
        <v>1</v>
      </c>
      <c r="AW163" s="304" t="str">
        <f t="shared" si="9"/>
        <v>false</v>
      </c>
      <c r="AX163" s="305" t="str">
        <f t="shared" si="17"/>
        <v>&lt;column comment="" default="" key="false" label="RecDailyDate" length="255" nullable="true" originalDbColumnName="RecDailyDate" originalLength="-1" pattern="" precision="-1" talendType="id_String" type=""/&gt;</v>
      </c>
      <c r="AY163" s="306"/>
      <c r="AZ163" s="305" t="str">
        <f t="shared" si="10"/>
        <v>&lt;column comment="" default="" key="false" label="RecDailyDate" length="255" nullable="true" originalDbColumnName="RecDailyDate" originalLength="-1" pattern="" precision="-1" talendType="id_String" type=""/&gt;</v>
      </c>
      <c r="BA163" s="306"/>
      <c r="BB163" s="302"/>
      <c r="BC163" s="303" t="b">
        <f t="shared" si="11"/>
        <v>1</v>
      </c>
      <c r="BD163" s="304"/>
      <c r="BE163" s="304" t="str">
        <f t="shared" si="12"/>
        <v>false</v>
      </c>
      <c r="BF163" s="307"/>
      <c r="BG163" s="305"/>
      <c r="BH163" s="305"/>
      <c r="BI163" s="305"/>
      <c r="BJ163" s="305" t="str">
        <f t="shared" si="18"/>
        <v>***43821.xml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3" s="306"/>
      <c r="BL163" s="305" t="str">
        <f t="shared" si="14"/>
        <v>43821.xml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3" s="306"/>
      <c r="BN163" s="302"/>
      <c r="BO163" s="302"/>
      <c r="BP163" s="302"/>
      <c r="BQ163" s="302"/>
      <c r="BR163" s="302"/>
      <c r="BS163" s="302"/>
      <c r="BT163" s="302"/>
      <c r="BU163" s="302"/>
      <c r="BV163" s="302"/>
      <c r="BW163" s="302"/>
      <c r="BX163" s="302"/>
    </row>
    <row r="164">
      <c r="A164" s="292" t="s">
        <v>728</v>
      </c>
      <c r="B164" s="292">
        <v>163.0</v>
      </c>
      <c r="C164" s="292">
        <f t="shared" si="15"/>
        <v>1</v>
      </c>
      <c r="D164" s="293" t="str">
        <f t="shared" si="1"/>
        <v>Parcel Data</v>
      </c>
      <c r="E164" s="46" t="str">
        <f t="shared" si="2"/>
        <v>prcl.mdb.Prcl.RecDailyNum</v>
      </c>
      <c r="F164" s="46" t="s">
        <v>306</v>
      </c>
      <c r="G164" s="46" t="s">
        <v>527</v>
      </c>
      <c r="H164" s="294">
        <v>49.0</v>
      </c>
      <c r="I164" s="294" t="s">
        <v>1257</v>
      </c>
      <c r="J164" s="295" t="s">
        <v>738</v>
      </c>
      <c r="K164" s="296">
        <v>4.0</v>
      </c>
      <c r="L164" s="297" t="b">
        <v>0</v>
      </c>
      <c r="M164" s="294" t="s">
        <v>1258</v>
      </c>
      <c r="N164" s="321" t="b">
        <v>0</v>
      </c>
      <c r="O164" s="296">
        <v>384.0</v>
      </c>
      <c r="P164" s="296">
        <v>17.0</v>
      </c>
      <c r="Q164" s="298" t="str">
        <f t="shared" si="3"/>
        <v>Prcl</v>
      </c>
      <c r="R164" s="298" t="str">
        <f t="shared" si="19"/>
        <v>RecDailyNum</v>
      </c>
      <c r="S164" s="298" t="str">
        <f t="array" ref="S164">iferror(index('Type Mapping'!$A$2:$D$21,match(J164,'Type Mapping'!$B$2:$B$21,0),3),"type mismatch")</f>
        <v>VARCHAR</v>
      </c>
      <c r="T164" s="298"/>
      <c r="U164" s="298"/>
      <c r="V164" s="298"/>
      <c r="W164" s="51" t="b">
        <v>1</v>
      </c>
      <c r="X164" s="51"/>
      <c r="Y164" s="309"/>
      <c r="Z164" s="309"/>
      <c r="AA164" s="323" t="s">
        <v>1127</v>
      </c>
      <c r="AB164" s="53" t="str">
        <f t="shared" si="20"/>
        <v>parcel | building | unit_history</v>
      </c>
      <c r="AC164" s="53" t="s">
        <v>1259</v>
      </c>
      <c r="AD164" s="53" t="str">
        <f t="shared" si="6"/>
        <v>parcel | building | unit.rec_of_deeds_number</v>
      </c>
      <c r="AE164" s="299">
        <f>countif(NEW_REDB_table.field,AD164)</f>
        <v>0</v>
      </c>
      <c r="AF164" s="299" t="str">
        <f t="shared" si="7"/>
        <v>Check...</v>
      </c>
      <c r="AG164" s="308"/>
      <c r="AH164" s="317" t="b">
        <v>0</v>
      </c>
      <c r="AI164" s="317" t="b">
        <v>0</v>
      </c>
      <c r="AJ164" s="308" t="str">
        <f t="array" ref="AJ164">iferror(index('Type Mapping'!$A$2:$D$21,match(J164,'Type Mapping'!$B$2:$B$21,0),4),"type mismatch")</f>
        <v>INT</v>
      </c>
      <c r="AK164" s="308"/>
      <c r="AL164" s="308"/>
      <c r="AM164" s="308"/>
      <c r="AN164" s="331" t="b">
        <v>0</v>
      </c>
      <c r="AO164" s="331" t="b">
        <v>0</v>
      </c>
      <c r="AP164" s="331" t="b">
        <v>0</v>
      </c>
      <c r="AQ164" s="331" t="b">
        <v>0</v>
      </c>
      <c r="AR164" s="331"/>
      <c r="AS164" s="331"/>
      <c r="AT164" s="301" t="s">
        <v>1256</v>
      </c>
      <c r="AU164" s="302"/>
      <c r="AV164" s="303" t="b">
        <v>1</v>
      </c>
      <c r="AW164" s="304" t="str">
        <f t="shared" si="9"/>
        <v>false</v>
      </c>
      <c r="AX164" s="305" t="str">
        <f t="shared" si="17"/>
        <v>&lt;column comment="" default="" key="false" label="RecDailyNum" length="255" nullable="true" originalDbColumnName="RecDailyNum" originalLength="-1" pattern="" precision="-1" talendType="id_String" type=""/&gt;</v>
      </c>
      <c r="AY164" s="306"/>
      <c r="AZ164" s="305" t="str">
        <f t="shared" si="10"/>
        <v>&lt;column comment="" default="" key="false" label="RecDailyNum" length="255" nullable="true" originalDbColumnName="RecDailyNum" originalLength="-1" pattern="" precision="-1" talendType="id_String" type=""/&gt;</v>
      </c>
      <c r="BA164" s="306"/>
      <c r="BB164" s="302"/>
      <c r="BC164" s="303" t="b">
        <f t="shared" si="11"/>
        <v>1</v>
      </c>
      <c r="BD164" s="304"/>
      <c r="BE164" s="304" t="str">
        <f t="shared" si="12"/>
        <v>false</v>
      </c>
      <c r="BF164" s="307"/>
      <c r="BG164" s="305"/>
      <c r="BH164" s="305"/>
      <c r="BI164" s="305"/>
      <c r="BJ164" s="305" t="str">
        <f t="shared" si="18"/>
        <v>***384.xml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4" s="306"/>
      <c r="BL164" s="305" t="str">
        <f t="shared" si="14"/>
        <v>384.xml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4" s="306"/>
      <c r="BN164" s="302"/>
      <c r="BO164" s="302"/>
      <c r="BP164" s="302"/>
      <c r="BQ164" s="302"/>
      <c r="BR164" s="302"/>
      <c r="BS164" s="302"/>
      <c r="BT164" s="302"/>
      <c r="BU164" s="302"/>
      <c r="BV164" s="302"/>
      <c r="BW164" s="302"/>
      <c r="BX164" s="302"/>
    </row>
    <row r="165">
      <c r="A165" s="292" t="s">
        <v>728</v>
      </c>
      <c r="B165" s="292">
        <v>164.0</v>
      </c>
      <c r="C165" s="292">
        <f t="shared" si="15"/>
        <v>1</v>
      </c>
      <c r="D165" s="293" t="str">
        <f t="shared" si="1"/>
        <v>Parcel Data</v>
      </c>
      <c r="E165" s="46" t="str">
        <f t="shared" si="2"/>
        <v>prcl.mdb.Prcl.RecBookNum</v>
      </c>
      <c r="F165" s="46" t="s">
        <v>306</v>
      </c>
      <c r="G165" s="46" t="s">
        <v>527</v>
      </c>
      <c r="H165" s="294">
        <v>50.0</v>
      </c>
      <c r="I165" s="294" t="s">
        <v>1260</v>
      </c>
      <c r="J165" s="295" t="s">
        <v>743</v>
      </c>
      <c r="K165" s="296">
        <v>4.0</v>
      </c>
      <c r="L165" s="297" t="b">
        <v>0</v>
      </c>
      <c r="M165" s="294" t="s">
        <v>1261</v>
      </c>
      <c r="N165" s="321" t="b">
        <v>0</v>
      </c>
      <c r="O165" s="296">
        <v>1593.0</v>
      </c>
      <c r="P165" s="296">
        <v>1834.0</v>
      </c>
      <c r="Q165" s="298" t="str">
        <f t="shared" si="3"/>
        <v>Prcl</v>
      </c>
      <c r="R165" s="298" t="str">
        <f t="shared" si="19"/>
        <v>RecBookNum</v>
      </c>
      <c r="S165" s="298" t="str">
        <f t="array" ref="S165">iferror(index('Type Mapping'!$A$2:$D$21,match(J165,'Type Mapping'!$B$2:$B$21,0),3),"type mismatch")</f>
        <v>VARCHAR</v>
      </c>
      <c r="T165" s="298"/>
      <c r="U165" s="298"/>
      <c r="V165" s="298"/>
      <c r="W165" s="51" t="b">
        <v>0</v>
      </c>
      <c r="X165" s="51"/>
      <c r="Y165" s="309"/>
      <c r="Z165" s="309"/>
      <c r="AA165" s="323" t="s">
        <v>1127</v>
      </c>
      <c r="AB165" s="53" t="str">
        <f t="shared" si="20"/>
        <v>parcel | building | unit_history</v>
      </c>
      <c r="AC165" s="53" t="s">
        <v>1262</v>
      </c>
      <c r="AD165" s="53" t="str">
        <f t="shared" si="6"/>
        <v>parcel | building | unit.rec_of_deeds_book</v>
      </c>
      <c r="AE165" s="299">
        <f>countif(NEW_REDB_table.field,AD165)</f>
        <v>0</v>
      </c>
      <c r="AF165" s="299" t="str">
        <f t="shared" si="7"/>
        <v>Check...</v>
      </c>
      <c r="AG165" s="308"/>
      <c r="AH165" s="317" t="b">
        <v>0</v>
      </c>
      <c r="AI165" s="317" t="b">
        <v>0</v>
      </c>
      <c r="AJ165" s="308" t="str">
        <f t="array" ref="AJ165">iferror(index('Type Mapping'!$A$2:$D$21,match(J165,'Type Mapping'!$B$2:$B$21,0),4),"type mismatch")</f>
        <v>VARCHAR</v>
      </c>
      <c r="AK165" s="308"/>
      <c r="AL165" s="308"/>
      <c r="AM165" s="308"/>
      <c r="AN165" s="331" t="b">
        <v>0</v>
      </c>
      <c r="AO165" s="331" t="b">
        <v>0</v>
      </c>
      <c r="AP165" s="331" t="b">
        <v>0</v>
      </c>
      <c r="AQ165" s="331" t="b">
        <v>0</v>
      </c>
      <c r="AR165" s="331"/>
      <c r="AS165" s="331"/>
      <c r="AT165" s="301" t="s">
        <v>1263</v>
      </c>
      <c r="AU165" s="302"/>
      <c r="AV165" s="303" t="b">
        <v>1</v>
      </c>
      <c r="AW165" s="304" t="str">
        <f t="shared" si="9"/>
        <v>false</v>
      </c>
      <c r="AX165" s="305" t="str">
        <f t="shared" si="17"/>
        <v>&lt;column comment="" default="" key="false" label="RecBookNum" length="255" nullable="true" originalDbColumnName="RecBookNum" originalLength="-1" pattern="" precision="-1" talendType="id_String" type=""/&gt;</v>
      </c>
      <c r="AY165" s="306"/>
      <c r="AZ165" s="305" t="str">
        <f t="shared" si="10"/>
        <v>&lt;column comment="" default="" key="false" label="RecBookNum" length="255" nullable="true" originalDbColumnName="RecBookNum" originalLength="-1" pattern="" precision="-1" talendType="id_String" type=""/&gt;</v>
      </c>
      <c r="BA165" s="306"/>
      <c r="BB165" s="302"/>
      <c r="BC165" s="303" t="b">
        <f t="shared" si="11"/>
        <v>0</v>
      </c>
      <c r="BD165" s="304"/>
      <c r="BE165" s="304" t="str">
        <f t="shared" si="12"/>
        <v/>
      </c>
      <c r="BF165" s="307"/>
      <c r="BG165" s="305"/>
      <c r="BH165" s="305"/>
      <c r="BI165" s="305"/>
      <c r="BJ165" s="305" t="str">
        <f t="shared" si="18"/>
        <v/>
      </c>
      <c r="BK165" s="306"/>
      <c r="BL165" s="305" t="str">
        <f t="shared" si="14"/>
        <v/>
      </c>
      <c r="BM165" s="306"/>
      <c r="BN165" s="302"/>
      <c r="BO165" s="302"/>
      <c r="BP165" s="302"/>
      <c r="BQ165" s="302"/>
      <c r="BR165" s="302"/>
      <c r="BS165" s="302"/>
      <c r="BT165" s="302"/>
      <c r="BU165" s="302"/>
      <c r="BV165" s="302"/>
      <c r="BW165" s="302"/>
      <c r="BX165" s="302"/>
    </row>
    <row r="166">
      <c r="A166" s="292" t="s">
        <v>728</v>
      </c>
      <c r="B166" s="292">
        <v>165.0</v>
      </c>
      <c r="C166" s="292">
        <f t="shared" si="15"/>
        <v>1</v>
      </c>
      <c r="D166" s="293" t="str">
        <f t="shared" si="1"/>
        <v>Parcel Data</v>
      </c>
      <c r="E166" s="46" t="str">
        <f t="shared" si="2"/>
        <v>prcl.mdb.Prcl.RecPageNum</v>
      </c>
      <c r="F166" s="46" t="s">
        <v>306</v>
      </c>
      <c r="G166" s="46" t="s">
        <v>527</v>
      </c>
      <c r="H166" s="294">
        <v>51.0</v>
      </c>
      <c r="I166" s="294" t="s">
        <v>1264</v>
      </c>
      <c r="J166" s="295" t="s">
        <v>749</v>
      </c>
      <c r="K166" s="296">
        <v>2.0</v>
      </c>
      <c r="L166" s="297" t="b">
        <v>0</v>
      </c>
      <c r="M166" s="294" t="s">
        <v>1265</v>
      </c>
      <c r="N166" s="321" t="b">
        <v>0</v>
      </c>
      <c r="O166" s="296">
        <v>1971.0</v>
      </c>
      <c r="P166" s="296">
        <v>714.0</v>
      </c>
      <c r="Q166" s="298" t="str">
        <f t="shared" si="3"/>
        <v>Prcl</v>
      </c>
      <c r="R166" s="298" t="str">
        <f t="shared" si="19"/>
        <v>RecPageNum</v>
      </c>
      <c r="S166" s="298" t="str">
        <f t="array" ref="S166">iferror(index('Type Mapping'!$A$2:$D$21,match(J166,'Type Mapping'!$B$2:$B$21,0),3),"type mismatch")</f>
        <v>VARCHAR</v>
      </c>
      <c r="T166" s="298"/>
      <c r="U166" s="298"/>
      <c r="V166" s="298"/>
      <c r="W166" s="51" t="b">
        <v>0</v>
      </c>
      <c r="X166" s="51"/>
      <c r="Y166" s="309"/>
      <c r="Z166" s="309"/>
      <c r="AA166" s="323" t="s">
        <v>1127</v>
      </c>
      <c r="AB166" s="53" t="str">
        <f t="shared" si="20"/>
        <v>parcel | building | unit_history</v>
      </c>
      <c r="AC166" s="53" t="s">
        <v>1266</v>
      </c>
      <c r="AD166" s="53" t="str">
        <f t="shared" si="6"/>
        <v>parcel | building | unit.rec_of_deeds_page_num</v>
      </c>
      <c r="AE166" s="299">
        <f>countif(NEW_REDB_table.field,AD166)</f>
        <v>0</v>
      </c>
      <c r="AF166" s="299" t="str">
        <f t="shared" si="7"/>
        <v>Check...</v>
      </c>
      <c r="AG166" s="308"/>
      <c r="AH166" s="317" t="b">
        <v>0</v>
      </c>
      <c r="AI166" s="317" t="b">
        <v>0</v>
      </c>
      <c r="AJ166" s="308" t="str">
        <f t="array" ref="AJ166">iferror(index('Type Mapping'!$A$2:$D$21,match(J166,'Type Mapping'!$B$2:$B$21,0),4),"type mismatch")</f>
        <v>INT</v>
      </c>
      <c r="AK166" s="308"/>
      <c r="AL166" s="308"/>
      <c r="AM166" s="308"/>
      <c r="AN166" s="331" t="b">
        <v>0</v>
      </c>
      <c r="AO166" s="331" t="b">
        <v>0</v>
      </c>
      <c r="AP166" s="331" t="b">
        <v>0</v>
      </c>
      <c r="AQ166" s="331" t="b">
        <v>0</v>
      </c>
      <c r="AR166" s="331"/>
      <c r="AS166" s="331"/>
      <c r="AT166" s="301" t="s">
        <v>1263</v>
      </c>
      <c r="AU166" s="302"/>
      <c r="AV166" s="303" t="b">
        <v>1</v>
      </c>
      <c r="AW166" s="304" t="str">
        <f t="shared" si="9"/>
        <v>false</v>
      </c>
      <c r="AX166" s="305" t="str">
        <f t="shared" si="17"/>
        <v>&lt;column comment="" default="" key="false" label="RecPageNum" length="255" nullable="true" originalDbColumnName="RecPageNum" originalLength="-1" pattern="" precision="-1" talendType="id_String" type=""/&gt;</v>
      </c>
      <c r="AY166" s="306"/>
      <c r="AZ166" s="305" t="str">
        <f t="shared" si="10"/>
        <v>&lt;column comment="" default="" key="false" label="RecPageNum" length="255" nullable="true" originalDbColumnName="RecPageNum" originalLength="-1" pattern="" precision="-1" talendType="id_String" type=""/&gt;</v>
      </c>
      <c r="BA166" s="306"/>
      <c r="BB166" s="302"/>
      <c r="BC166" s="303" t="b">
        <f t="shared" si="11"/>
        <v>0</v>
      </c>
      <c r="BD166" s="304"/>
      <c r="BE166" s="304" t="str">
        <f t="shared" si="12"/>
        <v/>
      </c>
      <c r="BF166" s="307"/>
      <c r="BG166" s="305"/>
      <c r="BH166" s="305"/>
      <c r="BI166" s="305"/>
      <c r="BJ166" s="305" t="str">
        <f t="shared" si="18"/>
        <v/>
      </c>
      <c r="BK166" s="306"/>
      <c r="BL166" s="305" t="str">
        <f t="shared" si="14"/>
        <v/>
      </c>
      <c r="BM166" s="306"/>
      <c r="BN166" s="302"/>
      <c r="BO166" s="302"/>
      <c r="BP166" s="302"/>
      <c r="BQ166" s="302"/>
      <c r="BR166" s="302"/>
      <c r="BS166" s="302"/>
      <c r="BT166" s="302"/>
      <c r="BU166" s="302"/>
      <c r="BV166" s="302"/>
      <c r="BW166" s="302"/>
      <c r="BX166" s="302"/>
    </row>
    <row r="167">
      <c r="A167" s="292" t="s">
        <v>728</v>
      </c>
      <c r="B167" s="292">
        <v>166.0</v>
      </c>
      <c r="C167" s="292">
        <f t="shared" si="15"/>
        <v>1</v>
      </c>
      <c r="D167" s="293" t="str">
        <f t="shared" si="1"/>
        <v>Parcel Data</v>
      </c>
      <c r="E167" s="46" t="str">
        <f t="shared" si="2"/>
        <v>prcl.mdb.Prcl.AsdLand</v>
      </c>
      <c r="F167" s="46" t="s">
        <v>306</v>
      </c>
      <c r="G167" s="46" t="s">
        <v>527</v>
      </c>
      <c r="H167" s="294">
        <v>52.0</v>
      </c>
      <c r="I167" s="294" t="s">
        <v>1267</v>
      </c>
      <c r="J167" s="295" t="s">
        <v>1268</v>
      </c>
      <c r="K167" s="296">
        <v>8.0</v>
      </c>
      <c r="L167" s="297" t="b">
        <v>0</v>
      </c>
      <c r="M167" s="294" t="s">
        <v>1269</v>
      </c>
      <c r="N167" s="321" t="b">
        <v>0</v>
      </c>
      <c r="O167" s="334">
        <v>67200.0</v>
      </c>
      <c r="P167" s="334">
        <v>511700.0</v>
      </c>
      <c r="Q167" s="298" t="str">
        <f t="shared" si="3"/>
        <v>Prcl</v>
      </c>
      <c r="R167" s="298" t="str">
        <f t="shared" si="19"/>
        <v>AsdLand</v>
      </c>
      <c r="S167" s="298" t="str">
        <f t="array" ref="S167">iferror(index('Type Mapping'!$A$2:$D$21,match(J167,'Type Mapping'!$B$2:$B$21,0),3),"type mismatch")</f>
        <v>VARCHAR</v>
      </c>
      <c r="T167" s="298"/>
      <c r="U167" s="298"/>
      <c r="V167" s="298"/>
      <c r="W167" s="51" t="b">
        <v>1</v>
      </c>
      <c r="X167" s="51"/>
      <c r="Y167" s="309"/>
      <c r="Z167" s="309"/>
      <c r="AA167" s="311" t="s">
        <v>656</v>
      </c>
      <c r="AB167" s="53" t="str">
        <f t="shared" si="20"/>
        <v>assessment_history</v>
      </c>
      <c r="AC167" s="53" t="s">
        <v>1270</v>
      </c>
      <c r="AD167" s="53" t="str">
        <f t="shared" si="6"/>
        <v>assessment.assessed_parcel_land_value</v>
      </c>
      <c r="AE167" s="299">
        <f>countif(NEW_REDB_table.field,AD167)</f>
        <v>0</v>
      </c>
      <c r="AF167" s="299" t="str">
        <f t="shared" si="7"/>
        <v>Check...</v>
      </c>
      <c r="AG167" s="53" t="s">
        <v>1271</v>
      </c>
      <c r="AH167" s="317" t="b">
        <v>0</v>
      </c>
      <c r="AI167" s="317" t="b">
        <v>0</v>
      </c>
      <c r="AJ167" s="308" t="str">
        <f t="array" ref="AJ167">iferror(index('Type Mapping'!$A$2:$D$21,match(J167,'Type Mapping'!$B$2:$B$21,0),4),"type mismatch")</f>
        <v>FLOAT</v>
      </c>
      <c r="AK167" s="308"/>
      <c r="AL167" s="308"/>
      <c r="AM167" s="308"/>
      <c r="AN167" s="300" t="b">
        <v>0</v>
      </c>
      <c r="AO167" s="300" t="b">
        <v>0</v>
      </c>
      <c r="AP167" s="300" t="b">
        <v>0</v>
      </c>
      <c r="AQ167" s="300" t="b">
        <v>0</v>
      </c>
      <c r="AR167" s="300"/>
      <c r="AS167" s="300"/>
      <c r="AT167" s="302"/>
      <c r="AU167" s="302"/>
      <c r="AV167" s="303" t="b">
        <v>1</v>
      </c>
      <c r="AW167" s="304" t="str">
        <f t="shared" si="9"/>
        <v>false</v>
      </c>
      <c r="AX167" s="305" t="str">
        <f t="shared" si="17"/>
        <v>&lt;column comment="" default="" key="false" label="AsdLand" length="255" nullable="true" originalDbColumnName="AsdLand" originalLength="-1" pattern="" precision="-1" talendType="id_String" type=""/&gt;</v>
      </c>
      <c r="AY167" s="306"/>
      <c r="AZ167" s="305" t="str">
        <f t="shared" si="10"/>
        <v>&lt;column comment="" default="" key="false" label="AsdLand" length="255" nullable="true" originalDbColumnName="AsdLand" originalLength="-1" pattern="" precision="-1" talendType="id_String" type=""/&gt;</v>
      </c>
      <c r="BA167" s="306"/>
      <c r="BB167" s="302"/>
      <c r="BC167" s="303" t="b">
        <f t="shared" si="11"/>
        <v>1</v>
      </c>
      <c r="BD167" s="304"/>
      <c r="BE167" s="304" t="str">
        <f t="shared" si="12"/>
        <v>false</v>
      </c>
      <c r="BF167" s="307"/>
      <c r="BG167" s="305"/>
      <c r="BH167" s="305"/>
      <c r="BI167" s="305"/>
      <c r="BJ167" s="305" t="str">
        <f t="shared" si="18"/>
        <v>***67200.xml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7" s="306"/>
      <c r="BL167" s="305" t="str">
        <f t="shared" si="14"/>
        <v>67200.xml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7" s="306"/>
      <c r="BN167" s="302"/>
      <c r="BO167" s="302"/>
      <c r="BP167" s="302"/>
      <c r="BQ167" s="302"/>
      <c r="BR167" s="302"/>
      <c r="BS167" s="302"/>
      <c r="BT167" s="302"/>
      <c r="BU167" s="302"/>
      <c r="BV167" s="302"/>
      <c r="BW167" s="302"/>
      <c r="BX167" s="302"/>
    </row>
    <row r="168">
      <c r="A168" s="292" t="s">
        <v>728</v>
      </c>
      <c r="B168" s="292">
        <v>167.0</v>
      </c>
      <c r="C168" s="292">
        <f t="shared" si="15"/>
        <v>1</v>
      </c>
      <c r="D168" s="293" t="str">
        <f t="shared" si="1"/>
        <v>Parcel Data</v>
      </c>
      <c r="E168" s="46" t="str">
        <f t="shared" si="2"/>
        <v>prcl.mdb.Prcl.AsdImprove</v>
      </c>
      <c r="F168" s="46" t="s">
        <v>306</v>
      </c>
      <c r="G168" s="46" t="s">
        <v>527</v>
      </c>
      <c r="H168" s="294">
        <v>53.0</v>
      </c>
      <c r="I168" s="294" t="s">
        <v>1272</v>
      </c>
      <c r="J168" s="295" t="s">
        <v>1268</v>
      </c>
      <c r="K168" s="296">
        <v>8.0</v>
      </c>
      <c r="L168" s="297" t="b">
        <v>0</v>
      </c>
      <c r="M168" s="294" t="s">
        <v>1273</v>
      </c>
      <c r="N168" s="321" t="b">
        <v>0</v>
      </c>
      <c r="O168" s="334">
        <v>28800.0</v>
      </c>
      <c r="P168" s="334">
        <v>-402200.0</v>
      </c>
      <c r="Q168" s="298" t="str">
        <f t="shared" si="3"/>
        <v>Prcl</v>
      </c>
      <c r="R168" s="298" t="str">
        <f t="shared" si="19"/>
        <v>AsdImprove</v>
      </c>
      <c r="S168" s="298" t="str">
        <f t="array" ref="S168">iferror(index('Type Mapping'!$A$2:$D$21,match(J168,'Type Mapping'!$B$2:$B$21,0),3),"type mismatch")</f>
        <v>VARCHAR</v>
      </c>
      <c r="T168" s="298"/>
      <c r="U168" s="298"/>
      <c r="V168" s="298"/>
      <c r="W168" s="51" t="b">
        <v>1</v>
      </c>
      <c r="X168" s="51"/>
      <c r="Y168" s="309"/>
      <c r="Z168" s="309"/>
      <c r="AA168" s="311" t="s">
        <v>656</v>
      </c>
      <c r="AB168" s="53" t="str">
        <f t="shared" si="20"/>
        <v>assessment_history</v>
      </c>
      <c r="AC168" s="53" t="s">
        <v>1274</v>
      </c>
      <c r="AD168" s="53" t="str">
        <f t="shared" si="6"/>
        <v>assessment.assessed_parcel_impr_value</v>
      </c>
      <c r="AE168" s="299">
        <f>countif(NEW_REDB_table.field,AD168)</f>
        <v>0</v>
      </c>
      <c r="AF168" s="299" t="str">
        <f t="shared" si="7"/>
        <v>Check...</v>
      </c>
      <c r="AG168" s="308"/>
      <c r="AH168" s="317" t="b">
        <v>0</v>
      </c>
      <c r="AI168" s="317" t="b">
        <v>0</v>
      </c>
      <c r="AJ168" s="308" t="str">
        <f t="array" ref="AJ168">iferror(index('Type Mapping'!$A$2:$D$21,match(J168,'Type Mapping'!$B$2:$B$21,0),4),"type mismatch")</f>
        <v>FLOAT</v>
      </c>
      <c r="AK168" s="308"/>
      <c r="AL168" s="308"/>
      <c r="AM168" s="308"/>
      <c r="AN168" s="300" t="b">
        <v>0</v>
      </c>
      <c r="AO168" s="300" t="b">
        <v>0</v>
      </c>
      <c r="AP168" s="300" t="b">
        <v>0</v>
      </c>
      <c r="AQ168" s="300" t="b">
        <v>0</v>
      </c>
      <c r="AR168" s="300"/>
      <c r="AS168" s="300"/>
      <c r="AT168" s="301" t="s">
        <v>1275</v>
      </c>
      <c r="AU168" s="302"/>
      <c r="AV168" s="303" t="b">
        <v>1</v>
      </c>
      <c r="AW168" s="304" t="str">
        <f t="shared" si="9"/>
        <v>false</v>
      </c>
      <c r="AX168" s="305" t="str">
        <f t="shared" si="17"/>
        <v>&lt;column comment="" default="" key="false" label="AsdImprove" length="255" nullable="true" originalDbColumnName="AsdImprove" originalLength="-1" pattern="" precision="-1" talendType="id_String" type=""/&gt;</v>
      </c>
      <c r="AY168" s="306"/>
      <c r="AZ168" s="305" t="str">
        <f t="shared" si="10"/>
        <v>&lt;column comment="" default="" key="false" label="AsdImprove" length="255" nullable="true" originalDbColumnName="AsdImprove" originalLength="-1" pattern="" precision="-1" talendType="id_String" type=""/&gt;</v>
      </c>
      <c r="BA168" s="306"/>
      <c r="BB168" s="302"/>
      <c r="BC168" s="303" t="b">
        <f t="shared" si="11"/>
        <v>1</v>
      </c>
      <c r="BD168" s="304"/>
      <c r="BE168" s="304" t="str">
        <f t="shared" si="12"/>
        <v>false</v>
      </c>
      <c r="BF168" s="307"/>
      <c r="BG168" s="305"/>
      <c r="BH168" s="305"/>
      <c r="BI168" s="305"/>
      <c r="BJ168" s="305" t="str">
        <f t="shared" si="18"/>
        <v>***28800.xml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8" s="306"/>
      <c r="BL168" s="305" t="str">
        <f t="shared" si="14"/>
        <v>28800.xml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8" s="306"/>
      <c r="BN168" s="302"/>
      <c r="BO168" s="302"/>
      <c r="BP168" s="302"/>
      <c r="BQ168" s="302"/>
      <c r="BR168" s="302"/>
      <c r="BS168" s="302"/>
      <c r="BT168" s="302"/>
      <c r="BU168" s="302"/>
      <c r="BV168" s="302"/>
      <c r="BW168" s="302"/>
      <c r="BX168" s="302"/>
    </row>
    <row r="169">
      <c r="A169" s="292" t="s">
        <v>728</v>
      </c>
      <c r="B169" s="292">
        <v>168.0</v>
      </c>
      <c r="C169" s="292">
        <f t="shared" si="15"/>
        <v>1</v>
      </c>
      <c r="D169" s="293" t="str">
        <f t="shared" si="1"/>
        <v>Parcel Data</v>
      </c>
      <c r="E169" s="46" t="str">
        <f t="shared" si="2"/>
        <v>prcl.mdb.Prcl.AsdTotal</v>
      </c>
      <c r="F169" s="46" t="s">
        <v>306</v>
      </c>
      <c r="G169" s="46" t="s">
        <v>527</v>
      </c>
      <c r="H169" s="294">
        <v>54.0</v>
      </c>
      <c r="I169" s="294" t="s">
        <v>1276</v>
      </c>
      <c r="J169" s="295" t="s">
        <v>1268</v>
      </c>
      <c r="K169" s="296">
        <v>8.0</v>
      </c>
      <c r="L169" s="297" t="b">
        <v>0</v>
      </c>
      <c r="M169" s="294" t="s">
        <v>1277</v>
      </c>
      <c r="N169" s="321" t="b">
        <v>0</v>
      </c>
      <c r="O169" s="334">
        <v>96000.0</v>
      </c>
      <c r="P169" s="334">
        <v>109400.0</v>
      </c>
      <c r="Q169" s="298" t="str">
        <f t="shared" si="3"/>
        <v>Prcl</v>
      </c>
      <c r="R169" s="298" t="str">
        <f t="shared" si="19"/>
        <v>AsdTotal</v>
      </c>
      <c r="S169" s="298" t="str">
        <f t="array" ref="S169">iferror(index('Type Mapping'!$A$2:$D$21,match(J169,'Type Mapping'!$B$2:$B$21,0),3),"type mismatch")</f>
        <v>VARCHAR</v>
      </c>
      <c r="T169" s="298"/>
      <c r="U169" s="298"/>
      <c r="V169" s="298"/>
      <c r="W169" s="51" t="b">
        <v>1</v>
      </c>
      <c r="X169" s="51"/>
      <c r="Y169" s="309"/>
      <c r="Z169" s="309"/>
      <c r="AA169" s="311" t="s">
        <v>656</v>
      </c>
      <c r="AB169" s="53" t="str">
        <f t="shared" si="20"/>
        <v>assessment_history</v>
      </c>
      <c r="AC169" s="53" t="s">
        <v>1278</v>
      </c>
      <c r="AD169" s="53" t="str">
        <f t="shared" si="6"/>
        <v>assessment.assessed_parcel_total_value</v>
      </c>
      <c r="AE169" s="299">
        <f>countif(NEW_REDB_table.field,AD169)</f>
        <v>0</v>
      </c>
      <c r="AF169" s="299" t="str">
        <f t="shared" si="7"/>
        <v>Check...</v>
      </c>
      <c r="AG169" s="308"/>
      <c r="AH169" s="317" t="b">
        <v>0</v>
      </c>
      <c r="AI169" s="317" t="b">
        <v>0</v>
      </c>
      <c r="AJ169" s="308" t="str">
        <f t="array" ref="AJ169">iferror(index('Type Mapping'!$A$2:$D$21,match(J169,'Type Mapping'!$B$2:$B$21,0),4),"type mismatch")</f>
        <v>FLOAT</v>
      </c>
      <c r="AK169" s="308"/>
      <c r="AL169" s="308"/>
      <c r="AM169" s="308"/>
      <c r="AN169" s="300" t="b">
        <v>0</v>
      </c>
      <c r="AO169" s="300" t="b">
        <v>0</v>
      </c>
      <c r="AP169" s="300" t="b">
        <v>0</v>
      </c>
      <c r="AQ169" s="300" t="b">
        <v>0</v>
      </c>
      <c r="AR169" s="300"/>
      <c r="AS169" s="300"/>
      <c r="AT169" s="301" t="s">
        <v>1275</v>
      </c>
      <c r="AU169" s="302"/>
      <c r="AV169" s="303" t="b">
        <v>1</v>
      </c>
      <c r="AW169" s="304" t="str">
        <f t="shared" si="9"/>
        <v>false</v>
      </c>
      <c r="AX169" s="305" t="str">
        <f t="shared" si="17"/>
        <v>&lt;column comment="" default="" key="false" label="AsdTotal" length="255" nullable="true" originalDbColumnName="AsdTotal" originalLength="-1" pattern="" precision="-1" talendType="id_String" type=""/&gt;</v>
      </c>
      <c r="AY169" s="306"/>
      <c r="AZ169" s="305" t="str">
        <f t="shared" si="10"/>
        <v>&lt;column comment="" default="" key="false" label="AsdTotal" length="255" nullable="true" originalDbColumnName="AsdTotal" originalLength="-1" pattern="" precision="-1" talendType="id_String" type=""/&gt;</v>
      </c>
      <c r="BA169" s="306"/>
      <c r="BB169" s="302"/>
      <c r="BC169" s="303" t="b">
        <f t="shared" si="11"/>
        <v>1</v>
      </c>
      <c r="BD169" s="304"/>
      <c r="BE169" s="304" t="str">
        <f t="shared" si="12"/>
        <v>false</v>
      </c>
      <c r="BF169" s="307"/>
      <c r="BG169" s="305"/>
      <c r="BH169" s="305"/>
      <c r="BI169" s="305"/>
      <c r="BJ169" s="305" t="str">
        <f t="shared" si="18"/>
        <v>***96000.xml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69" s="306"/>
      <c r="BL169" s="305" t="str">
        <f t="shared" si="14"/>
        <v>96000.xml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69" s="306"/>
      <c r="BN169" s="302"/>
      <c r="BO169" s="302"/>
      <c r="BP169" s="302"/>
      <c r="BQ169" s="302"/>
      <c r="BR169" s="302"/>
      <c r="BS169" s="302"/>
      <c r="BT169" s="302"/>
      <c r="BU169" s="302"/>
      <c r="BV169" s="302"/>
      <c r="BW169" s="302"/>
      <c r="BX169" s="302"/>
    </row>
    <row r="170">
      <c r="A170" s="292" t="s">
        <v>728</v>
      </c>
      <c r="B170" s="292">
        <v>169.0</v>
      </c>
      <c r="C170" s="292">
        <f t="shared" si="15"/>
        <v>1</v>
      </c>
      <c r="D170" s="293" t="str">
        <f t="shared" si="1"/>
        <v>Parcel Data</v>
      </c>
      <c r="E170" s="46" t="str">
        <f t="shared" si="2"/>
        <v>prcl.mdb.Prcl.BillLand</v>
      </c>
      <c r="F170" s="46" t="s">
        <v>306</v>
      </c>
      <c r="G170" s="46" t="s">
        <v>527</v>
      </c>
      <c r="H170" s="294">
        <v>55.0</v>
      </c>
      <c r="I170" s="294" t="s">
        <v>1279</v>
      </c>
      <c r="J170" s="295" t="s">
        <v>1268</v>
      </c>
      <c r="K170" s="296">
        <v>8.0</v>
      </c>
      <c r="L170" s="297" t="b">
        <v>0</v>
      </c>
      <c r="M170" s="294" t="s">
        <v>1280</v>
      </c>
      <c r="N170" s="321" t="b">
        <v>0</v>
      </c>
      <c r="O170" s="334">
        <v>67200.0</v>
      </c>
      <c r="P170" s="334">
        <v>511700.0</v>
      </c>
      <c r="Q170" s="298" t="str">
        <f t="shared" si="3"/>
        <v>Prcl</v>
      </c>
      <c r="R170" s="298" t="str">
        <f t="shared" si="19"/>
        <v>BillLand</v>
      </c>
      <c r="S170" s="298" t="str">
        <f t="array" ref="S170">iferror(index('Type Mapping'!$A$2:$D$21,match(J170,'Type Mapping'!$B$2:$B$21,0),3),"type mismatch")</f>
        <v>VARCHAR</v>
      </c>
      <c r="T170" s="298"/>
      <c r="U170" s="298"/>
      <c r="V170" s="298"/>
      <c r="W170" s="51" t="b">
        <v>1</v>
      </c>
      <c r="X170" s="51"/>
      <c r="Y170" s="309"/>
      <c r="Z170" s="309"/>
      <c r="AA170" s="311" t="s">
        <v>656</v>
      </c>
      <c r="AB170" s="53" t="str">
        <f t="shared" si="20"/>
        <v>assessment_history</v>
      </c>
      <c r="AC170" s="53" t="s">
        <v>1281</v>
      </c>
      <c r="AD170" s="53" t="str">
        <f t="shared" si="6"/>
        <v>assessment.assessed_bill_for_land</v>
      </c>
      <c r="AE170" s="299">
        <f>countif(NEW_REDB_table.field,AD170)</f>
        <v>0</v>
      </c>
      <c r="AF170" s="299" t="str">
        <f t="shared" si="7"/>
        <v>Check...</v>
      </c>
      <c r="AG170" s="308"/>
      <c r="AH170" s="317" t="b">
        <v>0</v>
      </c>
      <c r="AI170" s="317" t="b">
        <v>0</v>
      </c>
      <c r="AJ170" s="308" t="str">
        <f t="array" ref="AJ170">iferror(index('Type Mapping'!$A$2:$D$21,match(J170,'Type Mapping'!$B$2:$B$21,0),4),"type mismatch")</f>
        <v>FLOAT</v>
      </c>
      <c r="AK170" s="308"/>
      <c r="AL170" s="308"/>
      <c r="AM170" s="308"/>
      <c r="AN170" s="300" t="b">
        <v>0</v>
      </c>
      <c r="AO170" s="300" t="b">
        <v>0</v>
      </c>
      <c r="AP170" s="300" t="b">
        <v>0</v>
      </c>
      <c r="AQ170" s="300" t="b">
        <v>0</v>
      </c>
      <c r="AR170" s="300"/>
      <c r="AS170" s="300"/>
      <c r="AT170" s="301" t="s">
        <v>1275</v>
      </c>
      <c r="AU170" s="302"/>
      <c r="AV170" s="303" t="b">
        <v>1</v>
      </c>
      <c r="AW170" s="304" t="str">
        <f t="shared" si="9"/>
        <v>false</v>
      </c>
      <c r="AX170" s="305" t="str">
        <f t="shared" si="17"/>
        <v>&lt;column comment="" default="" key="false" label="BillLand" length="255" nullable="true" originalDbColumnName="BillLand" originalLength="-1" pattern="" precision="-1" talendType="id_String" type=""/&gt;</v>
      </c>
      <c r="AY170" s="306"/>
      <c r="AZ170" s="305" t="str">
        <f t="shared" si="10"/>
        <v>&lt;column comment="" default="" key="false" label="BillLand" length="255" nullable="true" originalDbColumnName="BillLand" originalLength="-1" pattern="" precision="-1" talendType="id_String" type=""/&gt;</v>
      </c>
      <c r="BA170" s="306"/>
      <c r="BB170" s="302"/>
      <c r="BC170" s="303" t="b">
        <f t="shared" si="11"/>
        <v>1</v>
      </c>
      <c r="BD170" s="304"/>
      <c r="BE170" s="304" t="str">
        <f t="shared" si="12"/>
        <v>false</v>
      </c>
      <c r="BF170" s="307"/>
      <c r="BG170" s="305"/>
      <c r="BH170" s="305"/>
      <c r="BI170" s="305"/>
      <c r="BJ170" s="305" t="str">
        <f t="shared" si="18"/>
        <v>***67200.xml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0" s="306"/>
      <c r="BL170" s="305" t="str">
        <f t="shared" si="14"/>
        <v>67200.xml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0" s="306"/>
      <c r="BN170" s="302"/>
      <c r="BO170" s="302"/>
      <c r="BP170" s="302"/>
      <c r="BQ170" s="302"/>
      <c r="BR170" s="302"/>
      <c r="BS170" s="302"/>
      <c r="BT170" s="302"/>
      <c r="BU170" s="302"/>
      <c r="BV170" s="302"/>
      <c r="BW170" s="302"/>
      <c r="BX170" s="302"/>
    </row>
    <row r="171">
      <c r="A171" s="292" t="s">
        <v>728</v>
      </c>
      <c r="B171" s="292">
        <v>170.0</v>
      </c>
      <c r="C171" s="292">
        <f t="shared" si="15"/>
        <v>1</v>
      </c>
      <c r="D171" s="293" t="str">
        <f t="shared" si="1"/>
        <v>Parcel Data</v>
      </c>
      <c r="E171" s="46" t="str">
        <f t="shared" si="2"/>
        <v>prcl.mdb.Prcl.BillImprove</v>
      </c>
      <c r="F171" s="46" t="s">
        <v>306</v>
      </c>
      <c r="G171" s="46" t="s">
        <v>527</v>
      </c>
      <c r="H171" s="294">
        <v>56.0</v>
      </c>
      <c r="I171" s="294" t="s">
        <v>1283</v>
      </c>
      <c r="J171" s="295" t="s">
        <v>1268</v>
      </c>
      <c r="K171" s="296">
        <v>8.0</v>
      </c>
      <c r="L171" s="297" t="b">
        <v>0</v>
      </c>
      <c r="M171" s="294" t="s">
        <v>1284</v>
      </c>
      <c r="N171" s="321" t="b">
        <v>0</v>
      </c>
      <c r="O171" s="334">
        <v>182100.0</v>
      </c>
      <c r="P171" s="334">
        <v>-402200.0</v>
      </c>
      <c r="Q171" s="298" t="str">
        <f t="shared" si="3"/>
        <v>Prcl</v>
      </c>
      <c r="R171" s="298" t="str">
        <f t="shared" si="19"/>
        <v>BillImprove</v>
      </c>
      <c r="S171" s="298" t="str">
        <f t="array" ref="S171">iferror(index('Type Mapping'!$A$2:$D$21,match(J171,'Type Mapping'!$B$2:$B$21,0),3),"type mismatch")</f>
        <v>VARCHAR</v>
      </c>
      <c r="T171" s="298"/>
      <c r="U171" s="298"/>
      <c r="V171" s="298"/>
      <c r="W171" s="51" t="b">
        <v>1</v>
      </c>
      <c r="X171" s="51"/>
      <c r="Y171" s="309"/>
      <c r="Z171" s="309"/>
      <c r="AA171" s="311" t="s">
        <v>656</v>
      </c>
      <c r="AB171" s="53" t="str">
        <f t="shared" si="20"/>
        <v>assessment_history</v>
      </c>
      <c r="AC171" s="53" t="s">
        <v>1285</v>
      </c>
      <c r="AD171" s="53" t="str">
        <f t="shared" si="6"/>
        <v>assessment.assessed_bill_for_impr</v>
      </c>
      <c r="AE171" s="299">
        <f>countif(NEW_REDB_table.field,AD171)</f>
        <v>0</v>
      </c>
      <c r="AF171" s="299" t="str">
        <f t="shared" si="7"/>
        <v>Check...</v>
      </c>
      <c r="AG171" s="308"/>
      <c r="AH171" s="317" t="b">
        <v>0</v>
      </c>
      <c r="AI171" s="317" t="b">
        <v>0</v>
      </c>
      <c r="AJ171" s="308" t="str">
        <f t="array" ref="AJ171">iferror(index('Type Mapping'!$A$2:$D$21,match(J171,'Type Mapping'!$B$2:$B$21,0),4),"type mismatch")</f>
        <v>FLOAT</v>
      </c>
      <c r="AK171" s="308"/>
      <c r="AL171" s="308"/>
      <c r="AM171" s="308"/>
      <c r="AN171" s="300" t="b">
        <v>0</v>
      </c>
      <c r="AO171" s="300" t="b">
        <v>0</v>
      </c>
      <c r="AP171" s="300" t="b">
        <v>0</v>
      </c>
      <c r="AQ171" s="300" t="b">
        <v>0</v>
      </c>
      <c r="AR171" s="300"/>
      <c r="AS171" s="300"/>
      <c r="AT171" s="302"/>
      <c r="AU171" s="302"/>
      <c r="AV171" s="303" t="b">
        <v>1</v>
      </c>
      <c r="AW171" s="304" t="str">
        <f t="shared" si="9"/>
        <v>false</v>
      </c>
      <c r="AX171" s="305" t="str">
        <f t="shared" si="17"/>
        <v>&lt;column comment="" default="" key="false" label="BillImprove" length="255" nullable="true" originalDbColumnName="BillImprove" originalLength="-1" pattern="" precision="-1" talendType="id_String" type=""/&gt;</v>
      </c>
      <c r="AY171" s="306"/>
      <c r="AZ171" s="305" t="str">
        <f t="shared" si="10"/>
        <v>&lt;column comment="" default="" key="false" label="BillImprove" length="255" nullable="true" originalDbColumnName="BillImprove" originalLength="-1" pattern="" precision="-1" talendType="id_String" type=""/&gt;</v>
      </c>
      <c r="BA171" s="306"/>
      <c r="BB171" s="302"/>
      <c r="BC171" s="303" t="b">
        <f t="shared" si="11"/>
        <v>1</v>
      </c>
      <c r="BD171" s="304"/>
      <c r="BE171" s="304" t="str">
        <f t="shared" si="12"/>
        <v>false</v>
      </c>
      <c r="BF171" s="307"/>
      <c r="BG171" s="305"/>
      <c r="BH171" s="305"/>
      <c r="BI171" s="305"/>
      <c r="BJ171" s="305" t="str">
        <f t="shared" si="18"/>
        <v>***182100.xml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1" s="306"/>
      <c r="BL171" s="305" t="str">
        <f t="shared" si="14"/>
        <v>182100.xml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1" s="306"/>
      <c r="BN171" s="302"/>
      <c r="BO171" s="302"/>
      <c r="BP171" s="302"/>
      <c r="BQ171" s="302"/>
      <c r="BR171" s="302"/>
      <c r="BS171" s="302"/>
      <c r="BT171" s="302"/>
      <c r="BU171" s="302"/>
      <c r="BV171" s="302"/>
      <c r="BW171" s="302"/>
      <c r="BX171" s="302"/>
    </row>
    <row r="172">
      <c r="A172" s="292" t="s">
        <v>728</v>
      </c>
      <c r="B172" s="292">
        <v>171.0</v>
      </c>
      <c r="C172" s="292">
        <f t="shared" si="15"/>
        <v>1</v>
      </c>
      <c r="D172" s="293" t="str">
        <f t="shared" si="1"/>
        <v>Parcel Data</v>
      </c>
      <c r="E172" s="46" t="str">
        <f t="shared" si="2"/>
        <v>prcl.mdb.Prcl.BillTotal</v>
      </c>
      <c r="F172" s="46" t="s">
        <v>306</v>
      </c>
      <c r="G172" s="46" t="s">
        <v>527</v>
      </c>
      <c r="H172" s="294">
        <v>57.0</v>
      </c>
      <c r="I172" s="294" t="s">
        <v>1286</v>
      </c>
      <c r="J172" s="295" t="s">
        <v>1268</v>
      </c>
      <c r="K172" s="296">
        <v>8.0</v>
      </c>
      <c r="L172" s="297" t="b">
        <v>0</v>
      </c>
      <c r="M172" s="294" t="s">
        <v>1287</v>
      </c>
      <c r="N172" s="321" t="b">
        <v>0</v>
      </c>
      <c r="O172" s="334">
        <v>249300.0</v>
      </c>
      <c r="P172" s="334">
        <v>109400.0</v>
      </c>
      <c r="Q172" s="298" t="str">
        <f t="shared" si="3"/>
        <v>Prcl</v>
      </c>
      <c r="R172" s="298" t="str">
        <f t="shared" si="19"/>
        <v>BillTotal</v>
      </c>
      <c r="S172" s="298" t="str">
        <f t="array" ref="S172">iferror(index('Type Mapping'!$A$2:$D$21,match(J172,'Type Mapping'!$B$2:$B$21,0),3),"type mismatch")</f>
        <v>VARCHAR</v>
      </c>
      <c r="T172" s="298"/>
      <c r="U172" s="298"/>
      <c r="V172" s="298"/>
      <c r="W172" s="51" t="b">
        <v>1</v>
      </c>
      <c r="X172" s="51"/>
      <c r="Y172" s="309"/>
      <c r="Z172" s="309"/>
      <c r="AA172" s="311" t="s">
        <v>656</v>
      </c>
      <c r="AB172" s="53" t="str">
        <f t="shared" si="20"/>
        <v>assessment_history</v>
      </c>
      <c r="AC172" s="53" t="s">
        <v>1288</v>
      </c>
      <c r="AD172" s="53" t="str">
        <f t="shared" si="6"/>
        <v>assessment.assessed_bill_for_total</v>
      </c>
      <c r="AE172" s="299">
        <f>countif(NEW_REDB_table.field,AD172)</f>
        <v>0</v>
      </c>
      <c r="AF172" s="299" t="str">
        <f t="shared" si="7"/>
        <v>Check...</v>
      </c>
      <c r="AG172" s="308"/>
      <c r="AH172" s="317" t="b">
        <v>0</v>
      </c>
      <c r="AI172" s="317" t="b">
        <v>0</v>
      </c>
      <c r="AJ172" s="308" t="str">
        <f t="array" ref="AJ172">iferror(index('Type Mapping'!$A$2:$D$21,match(J172,'Type Mapping'!$B$2:$B$21,0),4),"type mismatch")</f>
        <v>FLOAT</v>
      </c>
      <c r="AK172" s="308"/>
      <c r="AL172" s="308"/>
      <c r="AM172" s="308"/>
      <c r="AN172" s="300" t="b">
        <v>0</v>
      </c>
      <c r="AO172" s="300" t="b">
        <v>0</v>
      </c>
      <c r="AP172" s="300" t="b">
        <v>0</v>
      </c>
      <c r="AQ172" s="300" t="b">
        <v>0</v>
      </c>
      <c r="AR172" s="300"/>
      <c r="AS172" s="300"/>
      <c r="AT172" s="302"/>
      <c r="AU172" s="302"/>
      <c r="AV172" s="303" t="b">
        <v>1</v>
      </c>
      <c r="AW172" s="304" t="str">
        <f t="shared" si="9"/>
        <v>false</v>
      </c>
      <c r="AX172" s="305" t="str">
        <f t="shared" si="17"/>
        <v>&lt;column comment="" default="" key="false" label="BillTotal" length="255" nullable="true" originalDbColumnName="BillTotal" originalLength="-1" pattern="" precision="-1" talendType="id_String" type=""/&gt;</v>
      </c>
      <c r="AY172" s="306"/>
      <c r="AZ172" s="305" t="str">
        <f t="shared" si="10"/>
        <v>&lt;column comment="" default="" key="false" label="BillTotal" length="255" nullable="true" originalDbColumnName="BillTotal" originalLength="-1" pattern="" precision="-1" talendType="id_String" type=""/&gt;</v>
      </c>
      <c r="BA172" s="306"/>
      <c r="BB172" s="302"/>
      <c r="BC172" s="303" t="b">
        <f t="shared" si="11"/>
        <v>1</v>
      </c>
      <c r="BD172" s="304"/>
      <c r="BE172" s="304" t="str">
        <f t="shared" si="12"/>
        <v>false</v>
      </c>
      <c r="BF172" s="307"/>
      <c r="BG172" s="305"/>
      <c r="BH172" s="305"/>
      <c r="BI172" s="305"/>
      <c r="BJ172" s="305" t="str">
        <f t="shared" si="18"/>
        <v>***249300.xml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2" s="306"/>
      <c r="BL172" s="305" t="str">
        <f t="shared" si="14"/>
        <v>249300.xml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2" s="306"/>
      <c r="BN172" s="302"/>
      <c r="BO172" s="302"/>
      <c r="BP172" s="302"/>
      <c r="BQ172" s="302"/>
      <c r="BR172" s="302"/>
      <c r="BS172" s="302"/>
      <c r="BT172" s="302"/>
      <c r="BU172" s="302"/>
      <c r="BV172" s="302"/>
      <c r="BW172" s="302"/>
      <c r="BX172" s="302"/>
    </row>
    <row r="173">
      <c r="A173" s="292" t="s">
        <v>728</v>
      </c>
      <c r="B173" s="292">
        <v>172.0</v>
      </c>
      <c r="C173" s="292">
        <f t="shared" si="15"/>
        <v>1</v>
      </c>
      <c r="D173" s="293" t="str">
        <f t="shared" si="1"/>
        <v>Parcel Data</v>
      </c>
      <c r="E173" s="46" t="str">
        <f t="shared" si="2"/>
        <v>prcl.mdb.Prcl.AprLand</v>
      </c>
      <c r="F173" s="46" t="s">
        <v>306</v>
      </c>
      <c r="G173" s="46" t="s">
        <v>527</v>
      </c>
      <c r="H173" s="294">
        <v>58.0</v>
      </c>
      <c r="I173" s="294" t="s">
        <v>1289</v>
      </c>
      <c r="J173" s="295" t="s">
        <v>1268</v>
      </c>
      <c r="K173" s="296">
        <v>8.0</v>
      </c>
      <c r="L173" s="297" t="b">
        <v>0</v>
      </c>
      <c r="M173" s="294" t="s">
        <v>1290</v>
      </c>
      <c r="N173" s="321" t="b">
        <v>0</v>
      </c>
      <c r="O173" s="334">
        <v>210000.0</v>
      </c>
      <c r="P173" s="334">
        <v>1599000.0</v>
      </c>
      <c r="Q173" s="298" t="str">
        <f t="shared" si="3"/>
        <v>Prcl</v>
      </c>
      <c r="R173" s="298" t="str">
        <f t="shared" si="19"/>
        <v>AprLand</v>
      </c>
      <c r="S173" s="298" t="str">
        <f t="array" ref="S173">iferror(index('Type Mapping'!$A$2:$D$21,match(J173,'Type Mapping'!$B$2:$B$21,0),3),"type mismatch")</f>
        <v>VARCHAR</v>
      </c>
      <c r="T173" s="298"/>
      <c r="U173" s="298"/>
      <c r="V173" s="298"/>
      <c r="W173" s="51" t="b">
        <v>1</v>
      </c>
      <c r="X173" s="51"/>
      <c r="Y173" s="309"/>
      <c r="Z173" s="309"/>
      <c r="AA173" s="311" t="s">
        <v>656</v>
      </c>
      <c r="AB173" s="53" t="str">
        <f t="shared" si="20"/>
        <v>assessment_history</v>
      </c>
      <c r="AC173" s="53" t="s">
        <v>1291</v>
      </c>
      <c r="AD173" s="53" t="str">
        <f t="shared" si="6"/>
        <v>assessment.appraised_land_value</v>
      </c>
      <c r="AE173" s="299">
        <f>countif(NEW_REDB_table.field,AD173)</f>
        <v>0</v>
      </c>
      <c r="AF173" s="299" t="str">
        <f t="shared" si="7"/>
        <v>Check...</v>
      </c>
      <c r="AG173" s="308"/>
      <c r="AH173" s="317" t="b">
        <v>0</v>
      </c>
      <c r="AI173" s="317" t="b">
        <v>0</v>
      </c>
      <c r="AJ173" s="308" t="str">
        <f t="array" ref="AJ173">iferror(index('Type Mapping'!$A$2:$D$21,match(J173,'Type Mapping'!$B$2:$B$21,0),4),"type mismatch")</f>
        <v>FLOAT</v>
      </c>
      <c r="AK173" s="308"/>
      <c r="AL173" s="308"/>
      <c r="AM173" s="308"/>
      <c r="AN173" s="300" t="b">
        <v>0</v>
      </c>
      <c r="AO173" s="300" t="b">
        <v>0</v>
      </c>
      <c r="AP173" s="300" t="b">
        <v>0</v>
      </c>
      <c r="AQ173" s="300" t="b">
        <v>0</v>
      </c>
      <c r="AR173" s="300"/>
      <c r="AS173" s="300"/>
      <c r="AT173" s="302"/>
      <c r="AU173" s="302"/>
      <c r="AV173" s="303" t="b">
        <v>1</v>
      </c>
      <c r="AW173" s="304" t="str">
        <f t="shared" si="9"/>
        <v>false</v>
      </c>
      <c r="AX173" s="305" t="str">
        <f t="shared" si="17"/>
        <v>&lt;column comment="" default="" key="false" label="AprLand" length="255" nullable="true" originalDbColumnName="AprLand" originalLength="-1" pattern="" precision="-1" talendType="id_String" type=""/&gt;</v>
      </c>
      <c r="AY173" s="306"/>
      <c r="AZ173" s="305" t="str">
        <f t="shared" si="10"/>
        <v>&lt;column comment="" default="" key="false" label="AprLand" length="255" nullable="true" originalDbColumnName="AprLand" originalLength="-1" pattern="" precision="-1" talendType="id_String" type=""/&gt;</v>
      </c>
      <c r="BA173" s="306"/>
      <c r="BB173" s="302"/>
      <c r="BC173" s="303" t="b">
        <f t="shared" si="11"/>
        <v>1</v>
      </c>
      <c r="BD173" s="304"/>
      <c r="BE173" s="304" t="str">
        <f t="shared" si="12"/>
        <v>false</v>
      </c>
      <c r="BF173" s="307"/>
      <c r="BG173" s="305"/>
      <c r="BH173" s="305"/>
      <c r="BI173" s="305"/>
      <c r="BJ173" s="305" t="str">
        <f t="shared" si="18"/>
        <v>***210000.xml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3" s="306"/>
      <c r="BL173" s="305" t="str">
        <f t="shared" si="14"/>
        <v>210000.xml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3" s="306"/>
      <c r="BN173" s="302"/>
      <c r="BO173" s="302"/>
      <c r="BP173" s="302"/>
      <c r="BQ173" s="302"/>
      <c r="BR173" s="302"/>
      <c r="BS173" s="302"/>
      <c r="BT173" s="302"/>
      <c r="BU173" s="302"/>
      <c r="BV173" s="302"/>
      <c r="BW173" s="302"/>
      <c r="BX173" s="302"/>
    </row>
    <row r="174">
      <c r="A174" s="292" t="s">
        <v>728</v>
      </c>
      <c r="B174" s="292">
        <v>173.0</v>
      </c>
      <c r="C174" s="292">
        <f t="shared" si="15"/>
        <v>1</v>
      </c>
      <c r="D174" s="293" t="str">
        <f t="shared" si="1"/>
        <v>Parcel Data</v>
      </c>
      <c r="E174" s="46" t="str">
        <f t="shared" si="2"/>
        <v>prcl.mdb.Prcl.CostAprImprove</v>
      </c>
      <c r="F174" s="46" t="s">
        <v>306</v>
      </c>
      <c r="G174" s="46" t="s">
        <v>527</v>
      </c>
      <c r="H174" s="294">
        <v>59.0</v>
      </c>
      <c r="I174" s="294" t="s">
        <v>1300</v>
      </c>
      <c r="J174" s="295" t="s">
        <v>1268</v>
      </c>
      <c r="K174" s="296">
        <v>8.0</v>
      </c>
      <c r="L174" s="297" t="b">
        <v>0</v>
      </c>
      <c r="M174" s="324" t="s">
        <v>1303</v>
      </c>
      <c r="N174" s="332" t="b">
        <v>0</v>
      </c>
      <c r="O174" s="334">
        <v>564700.0</v>
      </c>
      <c r="P174" s="334">
        <v>0.0</v>
      </c>
      <c r="Q174" s="298" t="str">
        <f t="shared" si="3"/>
        <v>Prcl</v>
      </c>
      <c r="R174" s="298" t="str">
        <f t="shared" si="19"/>
        <v>CostAprImprove</v>
      </c>
      <c r="S174" s="298" t="str">
        <f t="array" ref="S174">iferror(index('Type Mapping'!$A$2:$D$21,match(J174,'Type Mapping'!$B$2:$B$21,0),3),"type mismatch")</f>
        <v>VARCHAR</v>
      </c>
      <c r="T174" s="298"/>
      <c r="U174" s="298"/>
      <c r="V174" s="298"/>
      <c r="W174" s="51" t="b">
        <v>1</v>
      </c>
      <c r="X174" s="51"/>
      <c r="Y174" s="309"/>
      <c r="Z174" s="309"/>
      <c r="AA174" s="311" t="s">
        <v>656</v>
      </c>
      <c r="AB174" s="53" t="str">
        <f t="shared" si="20"/>
        <v>assessment_history</v>
      </c>
      <c r="AC174" s="53" t="s">
        <v>1305</v>
      </c>
      <c r="AD174" s="53" t="str">
        <f t="shared" si="6"/>
        <v>assessment.cost_for_appr_impr</v>
      </c>
      <c r="AE174" s="299">
        <f>countif(NEW_REDB_table.field,AD174)</f>
        <v>0</v>
      </c>
      <c r="AF174" s="299" t="str">
        <f t="shared" si="7"/>
        <v>Check...</v>
      </c>
      <c r="AG174" s="308"/>
      <c r="AH174" s="317" t="b">
        <v>0</v>
      </c>
      <c r="AI174" s="317" t="b">
        <v>0</v>
      </c>
      <c r="AJ174" s="308" t="str">
        <f t="array" ref="AJ174">iferror(index('Type Mapping'!$A$2:$D$21,match(J174,'Type Mapping'!$B$2:$B$21,0),4),"type mismatch")</f>
        <v>FLOAT</v>
      </c>
      <c r="AK174" s="308"/>
      <c r="AL174" s="308"/>
      <c r="AM174" s="308"/>
      <c r="AN174" s="300" t="b">
        <v>0</v>
      </c>
      <c r="AO174" s="300" t="b">
        <v>0</v>
      </c>
      <c r="AP174" s="300" t="b">
        <v>0</v>
      </c>
      <c r="AQ174" s="300" t="b">
        <v>0</v>
      </c>
      <c r="AR174" s="300"/>
      <c r="AS174" s="300"/>
      <c r="AT174" s="302"/>
      <c r="AU174" s="302"/>
      <c r="AV174" s="303" t="b">
        <v>1</v>
      </c>
      <c r="AW174" s="304" t="str">
        <f t="shared" si="9"/>
        <v>false</v>
      </c>
      <c r="AX174" s="305" t="str">
        <f t="shared" si="17"/>
        <v>&lt;column comment="" default="" key="false" label="CostAprImprove" length="255" nullable="true" originalDbColumnName="CostAprImprove" originalLength="-1" pattern="" precision="-1" talendType="id_String" type=""/&gt;</v>
      </c>
      <c r="AY174" s="306"/>
      <c r="AZ174" s="305" t="str">
        <f t="shared" si="10"/>
        <v>&lt;column comment="" default="" key="false" label="CostAprImprove" length="255" nullable="true" originalDbColumnName="CostAprImprove" originalLength="-1" pattern="" precision="-1" talendType="id_String" type=""/&gt;</v>
      </c>
      <c r="BA174" s="306"/>
      <c r="BB174" s="302"/>
      <c r="BC174" s="303" t="b">
        <f t="shared" si="11"/>
        <v>1</v>
      </c>
      <c r="BD174" s="304"/>
      <c r="BE174" s="304" t="str">
        <f t="shared" si="12"/>
        <v>false</v>
      </c>
      <c r="BF174" s="307"/>
      <c r="BG174" s="305"/>
      <c r="BH174" s="305"/>
      <c r="BI174" s="305"/>
      <c r="BJ174" s="305" t="str">
        <f t="shared" si="18"/>
        <v>***564700.xml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4" s="306"/>
      <c r="BL174" s="305" t="str">
        <f t="shared" si="14"/>
        <v>564700.xml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4" s="306"/>
      <c r="BN174" s="302"/>
      <c r="BO174" s="302"/>
      <c r="BP174" s="302"/>
      <c r="BQ174" s="302"/>
      <c r="BR174" s="302"/>
      <c r="BS174" s="302"/>
      <c r="BT174" s="302"/>
      <c r="BU174" s="302"/>
      <c r="BV174" s="302"/>
      <c r="BW174" s="302"/>
      <c r="BX174" s="302"/>
    </row>
    <row r="175">
      <c r="A175" s="292" t="s">
        <v>728</v>
      </c>
      <c r="B175" s="292">
        <v>174.0</v>
      </c>
      <c r="C175" s="292">
        <f t="shared" si="15"/>
        <v>1</v>
      </c>
      <c r="D175" s="293" t="str">
        <f t="shared" si="1"/>
        <v>Parcel Data</v>
      </c>
      <c r="E175" s="46" t="str">
        <f t="shared" si="2"/>
        <v>prcl.mdb.Prcl.AsmtAppealYear</v>
      </c>
      <c r="F175" s="46" t="s">
        <v>306</v>
      </c>
      <c r="G175" s="46" t="s">
        <v>527</v>
      </c>
      <c r="H175" s="294">
        <v>60.0</v>
      </c>
      <c r="I175" s="294" t="s">
        <v>1308</v>
      </c>
      <c r="J175" s="295" t="s">
        <v>749</v>
      </c>
      <c r="K175" s="296">
        <v>2.0</v>
      </c>
      <c r="L175" s="297" t="b">
        <v>0</v>
      </c>
      <c r="M175" s="294" t="s">
        <v>1309</v>
      </c>
      <c r="N175" s="321" t="b">
        <v>0</v>
      </c>
      <c r="O175" s="296">
        <v>2019.0</v>
      </c>
      <c r="P175" s="296">
        <v>2019.0</v>
      </c>
      <c r="Q175" s="298" t="str">
        <f t="shared" si="3"/>
        <v>Prcl</v>
      </c>
      <c r="R175" s="298" t="str">
        <f t="shared" si="19"/>
        <v>AsmtAppealYear</v>
      </c>
      <c r="S175" s="298" t="str">
        <f t="array" ref="S175">iferror(index('Type Mapping'!$A$2:$D$21,match(J175,'Type Mapping'!$B$2:$B$21,0),3),"type mismatch")</f>
        <v>VARCHAR</v>
      </c>
      <c r="T175" s="298"/>
      <c r="U175" s="298"/>
      <c r="V175" s="298"/>
      <c r="W175" s="51" t="b">
        <v>1</v>
      </c>
      <c r="X175" s="51"/>
      <c r="Y175" s="309"/>
      <c r="Z175" s="309"/>
      <c r="AA175" s="311" t="s">
        <v>656</v>
      </c>
      <c r="AB175" s="53" t="str">
        <f t="shared" si="20"/>
        <v>assessment_history</v>
      </c>
      <c r="AC175" s="53" t="s">
        <v>991</v>
      </c>
      <c r="AD175" s="53" t="str">
        <f t="shared" si="6"/>
        <v>assessment.asmt_appeal_year</v>
      </c>
      <c r="AE175" s="299">
        <f>countif(NEW_REDB_table.field,AD175)</f>
        <v>1</v>
      </c>
      <c r="AF175" s="299" t="str">
        <f t="shared" si="7"/>
        <v>YAY!!</v>
      </c>
      <c r="AG175" s="308"/>
      <c r="AH175" s="317" t="b">
        <v>0</v>
      </c>
      <c r="AI175" s="317" t="b">
        <v>0</v>
      </c>
      <c r="AJ175" s="308" t="str">
        <f t="array" ref="AJ175">iferror(index('Type Mapping'!$A$2:$D$21,match(J175,'Type Mapping'!$B$2:$B$21,0),4),"type mismatch")</f>
        <v>INT</v>
      </c>
      <c r="AK175" s="308"/>
      <c r="AL175" s="308"/>
      <c r="AM175" s="308"/>
      <c r="AN175" s="300" t="b">
        <v>0</v>
      </c>
      <c r="AO175" s="300" t="b">
        <v>0</v>
      </c>
      <c r="AP175" s="300" t="b">
        <v>0</v>
      </c>
      <c r="AQ175" s="300" t="b">
        <v>0</v>
      </c>
      <c r="AR175" s="300"/>
      <c r="AS175" s="300"/>
      <c r="AT175" s="302"/>
      <c r="AU175" s="302"/>
      <c r="AV175" s="303" t="b">
        <v>1</v>
      </c>
      <c r="AW175" s="304" t="str">
        <f t="shared" si="9"/>
        <v>false</v>
      </c>
      <c r="AX175" s="305" t="str">
        <f t="shared" si="17"/>
        <v>&lt;column comment="" default="" key="false" label="AsmtAppealYear" length="255" nullable="true" originalDbColumnName="AsmtAppealYear" originalLength="-1" pattern="" precision="-1" talendType="id_String" type=""/&gt;</v>
      </c>
      <c r="AY175" s="306"/>
      <c r="AZ175" s="305" t="str">
        <f t="shared" si="10"/>
        <v>&lt;column comment="" default="" key="false" label="AsmtAppealYear" length="255" nullable="true" originalDbColumnName="AsmtAppealYear" originalLength="-1" pattern="" precision="-1" talendType="id_String" type=""/&gt;</v>
      </c>
      <c r="BA175" s="306"/>
      <c r="BB175" s="302"/>
      <c r="BC175" s="303" t="b">
        <f t="shared" si="11"/>
        <v>1</v>
      </c>
      <c r="BD175" s="304"/>
      <c r="BE175" s="304" t="str">
        <f t="shared" si="12"/>
        <v>false</v>
      </c>
      <c r="BF175" s="307"/>
      <c r="BG175" s="305"/>
      <c r="BH175" s="305"/>
      <c r="BI175" s="305"/>
      <c r="BJ175" s="305" t="str">
        <f t="shared" si="18"/>
        <v>***2019.xml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5" s="306"/>
      <c r="BL175" s="305" t="str">
        <f t="shared" si="14"/>
        <v>2019.xml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5" s="306"/>
      <c r="BN175" s="302"/>
      <c r="BO175" s="302"/>
      <c r="BP175" s="302"/>
      <c r="BQ175" s="302"/>
      <c r="BR175" s="302"/>
      <c r="BS175" s="302"/>
      <c r="BT175" s="302"/>
      <c r="BU175" s="302"/>
      <c r="BV175" s="302"/>
      <c r="BW175" s="302"/>
      <c r="BX175" s="302"/>
    </row>
    <row r="176">
      <c r="A176" s="292" t="s">
        <v>728</v>
      </c>
      <c r="B176" s="292">
        <v>175.0</v>
      </c>
      <c r="C176" s="292">
        <f t="shared" si="15"/>
        <v>1</v>
      </c>
      <c r="D176" s="293" t="str">
        <f t="shared" si="1"/>
        <v>Parcel Data</v>
      </c>
      <c r="E176" s="46" t="str">
        <f t="shared" si="2"/>
        <v>prcl.mdb.Prcl.AsmtAppealNum</v>
      </c>
      <c r="F176" s="46" t="s">
        <v>306</v>
      </c>
      <c r="G176" s="46" t="s">
        <v>527</v>
      </c>
      <c r="H176" s="294">
        <v>61.0</v>
      </c>
      <c r="I176" s="294" t="s">
        <v>1313</v>
      </c>
      <c r="J176" s="295" t="s">
        <v>738</v>
      </c>
      <c r="K176" s="296">
        <v>4.0</v>
      </c>
      <c r="L176" s="297" t="b">
        <v>0</v>
      </c>
      <c r="M176" s="294" t="s">
        <v>1314</v>
      </c>
      <c r="N176" s="321" t="b">
        <v>0</v>
      </c>
      <c r="O176" s="296">
        <v>1645.0</v>
      </c>
      <c r="P176" s="296">
        <v>502.0</v>
      </c>
      <c r="Q176" s="298" t="str">
        <f t="shared" si="3"/>
        <v>Prcl</v>
      </c>
      <c r="R176" s="298" t="str">
        <f t="shared" si="19"/>
        <v>AsmtAppealNum</v>
      </c>
      <c r="S176" s="298" t="str">
        <f t="array" ref="S176">iferror(index('Type Mapping'!$A$2:$D$21,match(J176,'Type Mapping'!$B$2:$B$21,0),3),"type mismatch")</f>
        <v>VARCHAR</v>
      </c>
      <c r="T176" s="298"/>
      <c r="U176" s="298"/>
      <c r="V176" s="298"/>
      <c r="W176" s="51" t="b">
        <v>1</v>
      </c>
      <c r="X176" s="51"/>
      <c r="Y176" s="309"/>
      <c r="Z176" s="309"/>
      <c r="AA176" s="311" t="s">
        <v>656</v>
      </c>
      <c r="AB176" s="53" t="str">
        <f t="shared" si="20"/>
        <v>assessment_history</v>
      </c>
      <c r="AC176" s="53" t="s">
        <v>992</v>
      </c>
      <c r="AD176" s="53" t="str">
        <f t="shared" si="6"/>
        <v>assessment.asmt_appeal_num</v>
      </c>
      <c r="AE176" s="299">
        <f>countif(NEW_REDB_table.field,AD176)</f>
        <v>1</v>
      </c>
      <c r="AF176" s="299" t="str">
        <f t="shared" si="7"/>
        <v>YAY!!</v>
      </c>
      <c r="AG176" s="308"/>
      <c r="AH176" s="317" t="b">
        <v>0</v>
      </c>
      <c r="AI176" s="317" t="b">
        <v>0</v>
      </c>
      <c r="AJ176" s="308" t="str">
        <f t="array" ref="AJ176">iferror(index('Type Mapping'!$A$2:$D$21,match(J176,'Type Mapping'!$B$2:$B$21,0),4),"type mismatch")</f>
        <v>INT</v>
      </c>
      <c r="AK176" s="308"/>
      <c r="AL176" s="308"/>
      <c r="AM176" s="308"/>
      <c r="AN176" s="300" t="b">
        <v>0</v>
      </c>
      <c r="AO176" s="300" t="b">
        <v>0</v>
      </c>
      <c r="AP176" s="300" t="b">
        <v>0</v>
      </c>
      <c r="AQ176" s="300" t="b">
        <v>0</v>
      </c>
      <c r="AR176" s="300"/>
      <c r="AS176" s="300"/>
      <c r="AT176" s="302"/>
      <c r="AU176" s="302"/>
      <c r="AV176" s="303" t="b">
        <v>1</v>
      </c>
      <c r="AW176" s="304" t="str">
        <f t="shared" si="9"/>
        <v>false</v>
      </c>
      <c r="AX176" s="305" t="str">
        <f t="shared" si="17"/>
        <v>&lt;column comment="" default="" key="false" label="AsmtAppealNum" length="255" nullable="true" originalDbColumnName="AsmtAppealNum" originalLength="-1" pattern="" precision="-1" talendType="id_String" type=""/&gt;</v>
      </c>
      <c r="AY176" s="306"/>
      <c r="AZ176" s="305" t="str">
        <f t="shared" si="10"/>
        <v>&lt;column comment="" default="" key="false" label="AsmtAppealNum" length="255" nullable="true" originalDbColumnName="AsmtAppealNum" originalLength="-1" pattern="" precision="-1" talendType="id_String" type=""/&gt;</v>
      </c>
      <c r="BA176" s="306"/>
      <c r="BB176" s="302"/>
      <c r="BC176" s="303" t="b">
        <f t="shared" si="11"/>
        <v>1</v>
      </c>
      <c r="BD176" s="304"/>
      <c r="BE176" s="304" t="str">
        <f t="shared" si="12"/>
        <v>false</v>
      </c>
      <c r="BF176" s="307"/>
      <c r="BG176" s="305"/>
      <c r="BH176" s="305"/>
      <c r="BI176" s="305"/>
      <c r="BJ176" s="305" t="str">
        <f t="shared" si="18"/>
        <v>***1645.xml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6" s="306"/>
      <c r="BL176" s="305" t="str">
        <f t="shared" si="14"/>
        <v>1645.xml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6" s="306"/>
      <c r="BN176" s="302"/>
      <c r="BO176" s="302"/>
      <c r="BP176" s="302"/>
      <c r="BQ176" s="302"/>
      <c r="BR176" s="302"/>
      <c r="BS176" s="302"/>
      <c r="BT176" s="302"/>
      <c r="BU176" s="302"/>
      <c r="BV176" s="302"/>
      <c r="BW176" s="302"/>
      <c r="BX176" s="302"/>
    </row>
    <row r="177">
      <c r="A177" s="292" t="s">
        <v>728</v>
      </c>
      <c r="B177" s="292">
        <v>176.0</v>
      </c>
      <c r="C177" s="292">
        <f t="shared" si="15"/>
        <v>1</v>
      </c>
      <c r="D177" s="293" t="str">
        <f t="shared" si="1"/>
        <v>Parcel Data</v>
      </c>
      <c r="E177" s="46" t="str">
        <f t="shared" si="2"/>
        <v>prcl.mdb.Prcl.AsmtAppealType</v>
      </c>
      <c r="F177" s="46" t="s">
        <v>306</v>
      </c>
      <c r="G177" s="46" t="s">
        <v>527</v>
      </c>
      <c r="H177" s="294">
        <v>62.0</v>
      </c>
      <c r="I177" s="294" t="s">
        <v>1318</v>
      </c>
      <c r="J177" s="295" t="s">
        <v>743</v>
      </c>
      <c r="K177" s="296">
        <v>1.0</v>
      </c>
      <c r="L177" s="297" t="b">
        <v>0</v>
      </c>
      <c r="M177" s="294" t="s">
        <v>1319</v>
      </c>
      <c r="N177" s="321" t="b">
        <v>0</v>
      </c>
      <c r="O177" s="296" t="s">
        <v>1051</v>
      </c>
      <c r="P177" s="296" t="s">
        <v>1321</v>
      </c>
      <c r="Q177" s="298" t="str">
        <f t="shared" si="3"/>
        <v>Prcl</v>
      </c>
      <c r="R177" s="298" t="str">
        <f t="shared" si="19"/>
        <v>AsmtAppealType</v>
      </c>
      <c r="S177" s="298" t="str">
        <f t="array" ref="S177">iferror(index('Type Mapping'!$A$2:$D$21,match(J177,'Type Mapping'!$B$2:$B$21,0),3),"type mismatch")</f>
        <v>VARCHAR</v>
      </c>
      <c r="T177" s="298"/>
      <c r="U177" s="298"/>
      <c r="V177" s="298"/>
      <c r="W177" s="51" t="b">
        <v>1</v>
      </c>
      <c r="X177" s="51"/>
      <c r="Y177" s="309"/>
      <c r="Z177" s="309"/>
      <c r="AA177" s="311" t="s">
        <v>656</v>
      </c>
      <c r="AB177" s="53" t="str">
        <f t="shared" si="20"/>
        <v>assessment_history</v>
      </c>
      <c r="AC177" s="53" t="s">
        <v>994</v>
      </c>
      <c r="AD177" s="53" t="str">
        <f t="shared" si="6"/>
        <v>assessment.asmt_appeal_type</v>
      </c>
      <c r="AE177" s="299">
        <f>countif(NEW_REDB_table.field,AD177)</f>
        <v>1</v>
      </c>
      <c r="AF177" s="299" t="str">
        <f t="shared" si="7"/>
        <v>YAY!!</v>
      </c>
      <c r="AG177" s="308"/>
      <c r="AH177" s="317" t="b">
        <v>0</v>
      </c>
      <c r="AI177" s="317" t="b">
        <v>0</v>
      </c>
      <c r="AJ177" s="308" t="str">
        <f t="array" ref="AJ177">iferror(index('Type Mapping'!$A$2:$D$21,match(J177,'Type Mapping'!$B$2:$B$21,0),4),"type mismatch")</f>
        <v>VARCHAR</v>
      </c>
      <c r="AK177" s="308"/>
      <c r="AL177" s="53" t="s">
        <v>1323</v>
      </c>
      <c r="AM177" s="308"/>
      <c r="AN177" s="300" t="b">
        <v>0</v>
      </c>
      <c r="AO177" s="300" t="b">
        <v>0</v>
      </c>
      <c r="AP177" s="300" t="b">
        <v>0</v>
      </c>
      <c r="AQ177" s="300" t="b">
        <v>0</v>
      </c>
      <c r="AR177" s="300"/>
      <c r="AS177" s="300"/>
      <c r="AT177" s="302"/>
      <c r="AU177" s="302"/>
      <c r="AV177" s="303" t="b">
        <v>1</v>
      </c>
      <c r="AW177" s="304" t="str">
        <f t="shared" si="9"/>
        <v>false</v>
      </c>
      <c r="AX177" s="305" t="str">
        <f t="shared" si="17"/>
        <v>&lt;column comment="" default="" key="false" label="AsmtAppealType" length="255" nullable="true" originalDbColumnName="AsmtAppealType" originalLength="-1" pattern="" precision="-1" talendType="id_String" type=""/&gt;</v>
      </c>
      <c r="AY177" s="306"/>
      <c r="AZ177" s="305" t="str">
        <f t="shared" si="10"/>
        <v>&lt;column comment="" default="" key="false" label="AsmtAppealType" length="255" nullable="true" originalDbColumnName="AsmtAppealType" originalLength="-1" pattern="" precision="-1" talendType="id_String" type=""/&gt;</v>
      </c>
      <c r="BA177" s="306"/>
      <c r="BB177" s="302"/>
      <c r="BC177" s="303" t="b">
        <f t="shared" si="11"/>
        <v>1</v>
      </c>
      <c r="BD177" s="304"/>
      <c r="BE177" s="304" t="str">
        <f t="shared" si="12"/>
        <v>false</v>
      </c>
      <c r="BF177" s="307"/>
      <c r="BG177" s="305"/>
      <c r="BH177" s="305"/>
      <c r="BI177" s="305"/>
      <c r="BJ177" s="305" t="str">
        <f t="shared" si="18"/>
        <v>***R.xml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7" s="306"/>
      <c r="BL177" s="305" t="str">
        <f t="shared" si="14"/>
        <v>R.xml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7" s="306"/>
      <c r="BN177" s="302"/>
      <c r="BO177" s="302"/>
      <c r="BP177" s="302"/>
      <c r="BQ177" s="302"/>
      <c r="BR177" s="302"/>
      <c r="BS177" s="302"/>
      <c r="BT177" s="302"/>
      <c r="BU177" s="302"/>
      <c r="BV177" s="302"/>
      <c r="BW177" s="302"/>
      <c r="BX177" s="302"/>
    </row>
    <row r="178">
      <c r="A178" s="292" t="s">
        <v>728</v>
      </c>
      <c r="B178" s="292">
        <v>177.0</v>
      </c>
      <c r="C178" s="292">
        <f t="shared" si="15"/>
        <v>1</v>
      </c>
      <c r="D178" s="293" t="str">
        <f t="shared" si="1"/>
        <v>Parcel Data</v>
      </c>
      <c r="E178" s="46" t="str">
        <f t="shared" si="2"/>
        <v>prcl.mdb.Prcl.PriorAsdDate</v>
      </c>
      <c r="F178" s="46" t="s">
        <v>306</v>
      </c>
      <c r="G178" s="46" t="s">
        <v>527</v>
      </c>
      <c r="H178" s="294">
        <v>63.0</v>
      </c>
      <c r="I178" s="294" t="s">
        <v>1326</v>
      </c>
      <c r="J178" s="295" t="s">
        <v>788</v>
      </c>
      <c r="K178" s="296">
        <v>8.0</v>
      </c>
      <c r="L178" s="297" t="b">
        <v>0</v>
      </c>
      <c r="M178" s="324" t="s">
        <v>1327</v>
      </c>
      <c r="N178" s="332" t="b">
        <v>0</v>
      </c>
      <c r="O178" s="333">
        <v>42281.0</v>
      </c>
      <c r="P178" s="333">
        <v>42281.0</v>
      </c>
      <c r="Q178" s="298" t="str">
        <f t="shared" si="3"/>
        <v>Prcl</v>
      </c>
      <c r="R178" s="298" t="str">
        <f t="shared" si="19"/>
        <v>PriorAsdDate</v>
      </c>
      <c r="S178" s="298" t="str">
        <f t="array" ref="S178">iferror(index('Type Mapping'!$A$2:$D$21,match(J178,'Type Mapping'!$B$2:$B$21,0),3),"type mismatch")</f>
        <v>VARCHAR</v>
      </c>
      <c r="T178" s="298"/>
      <c r="U178" s="298"/>
      <c r="V178" s="298"/>
      <c r="W178" s="51" t="b">
        <v>0</v>
      </c>
      <c r="X178" s="51" t="s">
        <v>1329</v>
      </c>
      <c r="Y178" s="309"/>
      <c r="Z178" s="309"/>
      <c r="AA178" s="311" t="s">
        <v>656</v>
      </c>
      <c r="AB178" s="53" t="str">
        <f t="shared" si="20"/>
        <v>assessment_history</v>
      </c>
      <c r="AC178" s="53" t="s">
        <v>1330</v>
      </c>
      <c r="AD178" s="53" t="str">
        <f t="shared" si="6"/>
        <v>assessment.IGNORE</v>
      </c>
      <c r="AE178" s="299">
        <f>countif(NEW_REDB_table.field,AD178)</f>
        <v>0</v>
      </c>
      <c r="AF178" s="299" t="str">
        <f t="shared" si="7"/>
        <v>Check...</v>
      </c>
      <c r="AG178" s="308"/>
      <c r="AH178" s="317" t="b">
        <v>0</v>
      </c>
      <c r="AI178" s="317" t="b">
        <v>0</v>
      </c>
      <c r="AJ178" s="308" t="str">
        <f t="array" ref="AJ178">iferror(index('Type Mapping'!$A$2:$D$21,match(J178,'Type Mapping'!$B$2:$B$21,0),4),"type mismatch")</f>
        <v>DATE</v>
      </c>
      <c r="AK178" s="308"/>
      <c r="AL178" s="308"/>
      <c r="AM178" s="308"/>
      <c r="AN178" s="300" t="b">
        <v>0</v>
      </c>
      <c r="AO178" s="300" t="b">
        <v>0</v>
      </c>
      <c r="AP178" s="300" t="b">
        <v>0</v>
      </c>
      <c r="AQ178" s="300" t="b">
        <v>0</v>
      </c>
      <c r="AR178" s="300"/>
      <c r="AS178" s="300"/>
      <c r="AT178" s="302"/>
      <c r="AU178" s="302"/>
      <c r="AV178" s="303" t="b">
        <v>1</v>
      </c>
      <c r="AW178" s="304" t="str">
        <f t="shared" si="9"/>
        <v>false</v>
      </c>
      <c r="AX178" s="305" t="str">
        <f t="shared" si="17"/>
        <v>&lt;column comment="" default="" key="false" label="PriorAsdDate" length="255" nullable="true" originalDbColumnName="PriorAsdDate" originalLength="-1" pattern="" precision="-1" talendType="id_String" type=""/&gt;</v>
      </c>
      <c r="AY178" s="306"/>
      <c r="AZ178" s="305" t="str">
        <f t="shared" si="10"/>
        <v>&lt;column comment="" default="" key="false" label="PriorAsdDate" length="255" nullable="true" originalDbColumnName="PriorAsdDate" originalLength="-1" pattern="" precision="-1" talendType="id_String" type=""/&gt;</v>
      </c>
      <c r="BA178" s="306"/>
      <c r="BB178" s="302"/>
      <c r="BC178" s="303" t="b">
        <f t="shared" si="11"/>
        <v>0</v>
      </c>
      <c r="BD178" s="304"/>
      <c r="BE178" s="304" t="str">
        <f t="shared" si="12"/>
        <v/>
      </c>
      <c r="BF178" s="307"/>
      <c r="BG178" s="305"/>
      <c r="BH178" s="305"/>
      <c r="BI178" s="305"/>
      <c r="BJ178" s="305" t="str">
        <f t="shared" si="18"/>
        <v/>
      </c>
      <c r="BK178" s="306"/>
      <c r="BL178" s="305" t="str">
        <f t="shared" si="14"/>
        <v/>
      </c>
      <c r="BM178" s="306"/>
      <c r="BN178" s="302"/>
      <c r="BO178" s="302"/>
      <c r="BP178" s="302"/>
      <c r="BQ178" s="302"/>
      <c r="BR178" s="302"/>
      <c r="BS178" s="302"/>
      <c r="BT178" s="302"/>
      <c r="BU178" s="302"/>
      <c r="BV178" s="302"/>
      <c r="BW178" s="302"/>
      <c r="BX178" s="302"/>
    </row>
    <row r="179">
      <c r="A179" s="292" t="s">
        <v>728</v>
      </c>
      <c r="B179" s="292">
        <v>178.0</v>
      </c>
      <c r="C179" s="292">
        <f t="shared" si="15"/>
        <v>1</v>
      </c>
      <c r="D179" s="293" t="str">
        <f t="shared" si="1"/>
        <v>Parcel Data</v>
      </c>
      <c r="E179" s="46" t="str">
        <f t="shared" si="2"/>
        <v>prcl.mdb.Prcl.PriorAsdLand</v>
      </c>
      <c r="F179" s="46" t="s">
        <v>306</v>
      </c>
      <c r="G179" s="46" t="s">
        <v>527</v>
      </c>
      <c r="H179" s="294">
        <v>64.0</v>
      </c>
      <c r="I179" s="294" t="s">
        <v>1333</v>
      </c>
      <c r="J179" s="295" t="s">
        <v>1268</v>
      </c>
      <c r="K179" s="296">
        <v>8.0</v>
      </c>
      <c r="L179" s="297" t="b">
        <v>0</v>
      </c>
      <c r="M179" s="294" t="s">
        <v>1334</v>
      </c>
      <c r="N179" s="321" t="b">
        <v>0</v>
      </c>
      <c r="O179" s="334">
        <v>313000.0</v>
      </c>
      <c r="P179" s="334">
        <v>37800.0</v>
      </c>
      <c r="Q179" s="298" t="str">
        <f t="shared" si="3"/>
        <v>Prcl</v>
      </c>
      <c r="R179" s="298" t="str">
        <f t="shared" si="19"/>
        <v>PriorAsdLand</v>
      </c>
      <c r="S179" s="298" t="str">
        <f t="array" ref="S179">iferror(index('Type Mapping'!$A$2:$D$21,match(J179,'Type Mapping'!$B$2:$B$21,0),3),"type mismatch")</f>
        <v>VARCHAR</v>
      </c>
      <c r="T179" s="298"/>
      <c r="U179" s="298"/>
      <c r="V179" s="298"/>
      <c r="W179" s="51" t="b">
        <v>1</v>
      </c>
      <c r="X179" s="51"/>
      <c r="Y179" s="309"/>
      <c r="Z179" s="309"/>
      <c r="AA179" s="311" t="s">
        <v>656</v>
      </c>
      <c r="AB179" s="53" t="str">
        <f t="shared" si="20"/>
        <v>assessment_history</v>
      </c>
      <c r="AC179" s="53" t="s">
        <v>1336</v>
      </c>
      <c r="AD179" s="53" t="str">
        <f t="shared" si="6"/>
        <v>assessment.prior_assessed_land_value</v>
      </c>
      <c r="AE179" s="299">
        <f>countif(NEW_REDB_table.field,AD179)</f>
        <v>0</v>
      </c>
      <c r="AF179" s="299" t="str">
        <f t="shared" si="7"/>
        <v>Check...</v>
      </c>
      <c r="AG179" s="308"/>
      <c r="AH179" s="317" t="b">
        <v>0</v>
      </c>
      <c r="AI179" s="317" t="b">
        <v>0</v>
      </c>
      <c r="AJ179" s="308" t="str">
        <f t="array" ref="AJ179">iferror(index('Type Mapping'!$A$2:$D$21,match(J179,'Type Mapping'!$B$2:$B$21,0),4),"type mismatch")</f>
        <v>FLOAT</v>
      </c>
      <c r="AK179" s="308"/>
      <c r="AL179" s="308"/>
      <c r="AM179" s="308"/>
      <c r="AN179" s="300" t="b">
        <v>0</v>
      </c>
      <c r="AO179" s="300" t="b">
        <v>0</v>
      </c>
      <c r="AP179" s="300" t="b">
        <v>0</v>
      </c>
      <c r="AQ179" s="300" t="b">
        <v>0</v>
      </c>
      <c r="AR179" s="300"/>
      <c r="AS179" s="300"/>
      <c r="AT179" s="301" t="s">
        <v>1338</v>
      </c>
      <c r="AU179" s="302"/>
      <c r="AV179" s="303" t="b">
        <v>1</v>
      </c>
      <c r="AW179" s="304" t="str">
        <f t="shared" si="9"/>
        <v>false</v>
      </c>
      <c r="AX179" s="305" t="str">
        <f t="shared" si="17"/>
        <v>&lt;column comment="" default="" key="false" label="PriorAsdLand" length="255" nullable="true" originalDbColumnName="PriorAsdLand" originalLength="-1" pattern="" precision="-1" talendType="id_String" type=""/&gt;</v>
      </c>
      <c r="AY179" s="306"/>
      <c r="AZ179" s="305" t="str">
        <f t="shared" si="10"/>
        <v>&lt;column comment="" default="" key="false" label="PriorAsdLand" length="255" nullable="true" originalDbColumnName="PriorAsdLand" originalLength="-1" pattern="" precision="-1" talendType="id_String" type=""/&gt;</v>
      </c>
      <c r="BA179" s="306"/>
      <c r="BB179" s="302"/>
      <c r="BC179" s="303" t="b">
        <f t="shared" si="11"/>
        <v>1</v>
      </c>
      <c r="BD179" s="304"/>
      <c r="BE179" s="304" t="str">
        <f t="shared" si="12"/>
        <v>false</v>
      </c>
      <c r="BF179" s="307"/>
      <c r="BG179" s="305"/>
      <c r="BH179" s="305"/>
      <c r="BI179" s="305"/>
      <c r="BJ179" s="305" t="str">
        <f t="shared" si="18"/>
        <v>***313000.xml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79" s="306"/>
      <c r="BL179" s="305" t="str">
        <f t="shared" si="14"/>
        <v>313000.xml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79" s="306"/>
      <c r="BN179" s="302"/>
      <c r="BO179" s="302"/>
      <c r="BP179" s="302"/>
      <c r="BQ179" s="302"/>
      <c r="BR179" s="302"/>
      <c r="BS179" s="302"/>
      <c r="BT179" s="302"/>
      <c r="BU179" s="302"/>
      <c r="BV179" s="302"/>
      <c r="BW179" s="302"/>
      <c r="BX179" s="302"/>
    </row>
    <row r="180">
      <c r="A180" s="292" t="s">
        <v>728</v>
      </c>
      <c r="B180" s="292">
        <v>179.0</v>
      </c>
      <c r="C180" s="292">
        <f t="shared" si="15"/>
        <v>1</v>
      </c>
      <c r="D180" s="293" t="str">
        <f t="shared" si="1"/>
        <v>Parcel Data</v>
      </c>
      <c r="E180" s="46" t="str">
        <f t="shared" si="2"/>
        <v>prcl.mdb.Prcl.PriorAsdImprove</v>
      </c>
      <c r="F180" s="46" t="s">
        <v>306</v>
      </c>
      <c r="G180" s="46" t="s">
        <v>527</v>
      </c>
      <c r="H180" s="294">
        <v>65.0</v>
      </c>
      <c r="I180" s="294" t="s">
        <v>1340</v>
      </c>
      <c r="J180" s="295" t="s">
        <v>1268</v>
      </c>
      <c r="K180" s="296">
        <v>8.0</v>
      </c>
      <c r="L180" s="297" t="b">
        <v>0</v>
      </c>
      <c r="M180" s="294" t="s">
        <v>1341</v>
      </c>
      <c r="N180" s="321" t="b">
        <v>0</v>
      </c>
      <c r="O180" s="334">
        <v>-67900.0</v>
      </c>
      <c r="P180" s="334">
        <v>11600.0</v>
      </c>
      <c r="Q180" s="298" t="str">
        <f t="shared" si="3"/>
        <v>Prcl</v>
      </c>
      <c r="R180" s="298" t="str">
        <f t="shared" si="19"/>
        <v>PriorAsdImprove</v>
      </c>
      <c r="S180" s="298" t="str">
        <f t="array" ref="S180">iferror(index('Type Mapping'!$A$2:$D$21,match(J180,'Type Mapping'!$B$2:$B$21,0),3),"type mismatch")</f>
        <v>VARCHAR</v>
      </c>
      <c r="T180" s="298"/>
      <c r="U180" s="298"/>
      <c r="V180" s="298"/>
      <c r="W180" s="51" t="b">
        <v>1</v>
      </c>
      <c r="X180" s="51"/>
      <c r="Y180" s="309"/>
      <c r="Z180" s="309"/>
      <c r="AA180" s="311" t="s">
        <v>656</v>
      </c>
      <c r="AB180" s="53" t="str">
        <f t="shared" si="20"/>
        <v>assessment_history</v>
      </c>
      <c r="AC180" s="53" t="s">
        <v>1343</v>
      </c>
      <c r="AD180" s="53" t="str">
        <f t="shared" si="6"/>
        <v>assessment.prior_assessed_impr_value</v>
      </c>
      <c r="AE180" s="299">
        <f>countif(NEW_REDB_table.field,AD180)</f>
        <v>0</v>
      </c>
      <c r="AF180" s="299" t="str">
        <f t="shared" si="7"/>
        <v>Check...</v>
      </c>
      <c r="AG180" s="308"/>
      <c r="AH180" s="317" t="b">
        <v>0</v>
      </c>
      <c r="AI180" s="317" t="b">
        <v>0</v>
      </c>
      <c r="AJ180" s="308" t="str">
        <f t="array" ref="AJ180">iferror(index('Type Mapping'!$A$2:$D$21,match(J180,'Type Mapping'!$B$2:$B$21,0),4),"type mismatch")</f>
        <v>FLOAT</v>
      </c>
      <c r="AK180" s="308"/>
      <c r="AL180" s="308"/>
      <c r="AM180" s="308"/>
      <c r="AN180" s="300" t="b">
        <v>0</v>
      </c>
      <c r="AO180" s="300" t="b">
        <v>0</v>
      </c>
      <c r="AP180" s="300" t="b">
        <v>0</v>
      </c>
      <c r="AQ180" s="300" t="b">
        <v>0</v>
      </c>
      <c r="AR180" s="300"/>
      <c r="AS180" s="300"/>
      <c r="AT180" s="302"/>
      <c r="AU180" s="302"/>
      <c r="AV180" s="303" t="b">
        <v>1</v>
      </c>
      <c r="AW180" s="304" t="str">
        <f t="shared" si="9"/>
        <v>false</v>
      </c>
      <c r="AX180" s="305" t="str">
        <f t="shared" si="17"/>
        <v>&lt;column comment="" default="" key="false" label="PriorAsdImprove" length="255" nullable="true" originalDbColumnName="PriorAsdImprove" originalLength="-1" pattern="" precision="-1" talendType="id_String" type=""/&gt;</v>
      </c>
      <c r="AY180" s="306"/>
      <c r="AZ180" s="305" t="str">
        <f t="shared" si="10"/>
        <v>&lt;column comment="" default="" key="false" label="PriorAsdImprove" length="255" nullable="true" originalDbColumnName="PriorAsdImprove" originalLength="-1" pattern="" precision="-1" talendType="id_String" type=""/&gt;</v>
      </c>
      <c r="BA180" s="306"/>
      <c r="BB180" s="302"/>
      <c r="BC180" s="303" t="b">
        <f t="shared" si="11"/>
        <v>1</v>
      </c>
      <c r="BD180" s="304"/>
      <c r="BE180" s="304" t="str">
        <f t="shared" si="12"/>
        <v>false</v>
      </c>
      <c r="BF180" s="307"/>
      <c r="BG180" s="305"/>
      <c r="BH180" s="305"/>
      <c r="BI180" s="305"/>
      <c r="BJ180" s="305" t="str">
        <f t="shared" si="18"/>
        <v>***-67900.xml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80" s="306"/>
      <c r="BL180" s="305" t="str">
        <f t="shared" si="14"/>
        <v>-67900.xml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80" s="306"/>
      <c r="BN180" s="302"/>
      <c r="BO180" s="302"/>
      <c r="BP180" s="302"/>
      <c r="BQ180" s="302"/>
      <c r="BR180" s="302"/>
      <c r="BS180" s="302"/>
      <c r="BT180" s="302"/>
      <c r="BU180" s="302"/>
      <c r="BV180" s="302"/>
      <c r="BW180" s="302"/>
      <c r="BX180" s="302"/>
    </row>
    <row r="181">
      <c r="A181" s="292" t="s">
        <v>728</v>
      </c>
      <c r="B181" s="292">
        <v>180.0</v>
      </c>
      <c r="C181" s="292">
        <f t="shared" si="15"/>
        <v>1</v>
      </c>
      <c r="D181" s="293" t="str">
        <f t="shared" si="1"/>
        <v>Parcel Data</v>
      </c>
      <c r="E181" s="46" t="str">
        <f t="shared" si="2"/>
        <v>prcl.mdb.Prcl.PriorAsdTotal</v>
      </c>
      <c r="F181" s="46" t="s">
        <v>306</v>
      </c>
      <c r="G181" s="46" t="s">
        <v>527</v>
      </c>
      <c r="H181" s="294">
        <v>66.0</v>
      </c>
      <c r="I181" s="294" t="s">
        <v>1347</v>
      </c>
      <c r="J181" s="295" t="s">
        <v>1268</v>
      </c>
      <c r="K181" s="296">
        <v>8.0</v>
      </c>
      <c r="L181" s="297" t="b">
        <v>0</v>
      </c>
      <c r="M181" s="294" t="s">
        <v>1348</v>
      </c>
      <c r="N181" s="321" t="b">
        <v>0</v>
      </c>
      <c r="O181" s="334">
        <v>245000.0</v>
      </c>
      <c r="P181" s="334">
        <v>49400.0</v>
      </c>
      <c r="Q181" s="298" t="str">
        <f t="shared" si="3"/>
        <v>Prcl</v>
      </c>
      <c r="R181" s="298" t="str">
        <f t="shared" si="19"/>
        <v>PriorAsdTotal</v>
      </c>
      <c r="S181" s="298" t="str">
        <f t="array" ref="S181">iferror(index('Type Mapping'!$A$2:$D$21,match(J181,'Type Mapping'!$B$2:$B$21,0),3),"type mismatch")</f>
        <v>VARCHAR</v>
      </c>
      <c r="T181" s="298"/>
      <c r="U181" s="298"/>
      <c r="V181" s="298"/>
      <c r="W181" s="51" t="b">
        <v>1</v>
      </c>
      <c r="X181" s="51"/>
      <c r="Y181" s="309"/>
      <c r="Z181" s="309"/>
      <c r="AA181" s="311" t="s">
        <v>656</v>
      </c>
      <c r="AB181" s="53" t="str">
        <f t="shared" si="20"/>
        <v>assessment_history</v>
      </c>
      <c r="AC181" s="53" t="s">
        <v>1351</v>
      </c>
      <c r="AD181" s="53" t="str">
        <f t="shared" si="6"/>
        <v>assessment.prior_assessed_total_value</v>
      </c>
      <c r="AE181" s="299">
        <f>countif(NEW_REDB_table.field,AD181)</f>
        <v>0</v>
      </c>
      <c r="AF181" s="299" t="str">
        <f t="shared" si="7"/>
        <v>Check...</v>
      </c>
      <c r="AG181" s="308"/>
      <c r="AH181" s="317" t="b">
        <v>0</v>
      </c>
      <c r="AI181" s="317" t="b">
        <v>0</v>
      </c>
      <c r="AJ181" s="308" t="str">
        <f t="array" ref="AJ181">iferror(index('Type Mapping'!$A$2:$D$21,match(J181,'Type Mapping'!$B$2:$B$21,0),4),"type mismatch")</f>
        <v>FLOAT</v>
      </c>
      <c r="AK181" s="308"/>
      <c r="AL181" s="308"/>
      <c r="AM181" s="308"/>
      <c r="AN181" s="331" t="b">
        <v>0</v>
      </c>
      <c r="AO181" s="331" t="b">
        <v>0</v>
      </c>
      <c r="AP181" s="331" t="b">
        <v>0</v>
      </c>
      <c r="AQ181" s="331" t="b">
        <v>0</v>
      </c>
      <c r="AR181" s="331"/>
      <c r="AS181" s="331"/>
      <c r="AT181" s="301" t="s">
        <v>1353</v>
      </c>
      <c r="AU181" s="302"/>
      <c r="AV181" s="303" t="b">
        <v>1</v>
      </c>
      <c r="AW181" s="304" t="str">
        <f t="shared" si="9"/>
        <v>false</v>
      </c>
      <c r="AX181" s="305" t="str">
        <f t="shared" si="17"/>
        <v>&lt;column comment="" default="" key="false" label="PriorAsdTotal" length="255" nullable="true" originalDbColumnName="PriorAsdTotal" originalLength="-1" pattern="" precision="-1" talendType="id_String" type=""/&gt;</v>
      </c>
      <c r="AY181" s="306"/>
      <c r="AZ181" s="305" t="str">
        <f t="shared" si="10"/>
        <v>&lt;column comment="" default="" key="false" label="PriorAsdTotal" length="255" nullable="true" originalDbColumnName="PriorAsdTotal" originalLength="-1" pattern="" precision="-1" talendType="id_String" type=""/&gt;</v>
      </c>
      <c r="BA181" s="306"/>
      <c r="BB181" s="302"/>
      <c r="BC181" s="303" t="b">
        <f t="shared" si="11"/>
        <v>1</v>
      </c>
      <c r="BD181" s="304"/>
      <c r="BE181" s="304" t="str">
        <f t="shared" si="12"/>
        <v>false</v>
      </c>
      <c r="BF181" s="307"/>
      <c r="BG181" s="305"/>
      <c r="BH181" s="305"/>
      <c r="BI181" s="305"/>
      <c r="BJ181" s="305" t="str">
        <f t="shared" si="18"/>
        <v>***245000.xml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81" s="306"/>
      <c r="BL181" s="305" t="str">
        <f t="shared" si="14"/>
        <v>245000.xml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81" s="306"/>
      <c r="BN181" s="302"/>
      <c r="BO181" s="302"/>
      <c r="BP181" s="302"/>
      <c r="BQ181" s="302"/>
      <c r="BR181" s="302"/>
      <c r="BS181" s="302"/>
      <c r="BT181" s="302"/>
      <c r="BU181" s="302"/>
      <c r="BV181" s="302"/>
      <c r="BW181" s="302"/>
      <c r="BX181" s="302"/>
    </row>
    <row r="182">
      <c r="A182" s="292" t="s">
        <v>728</v>
      </c>
      <c r="B182" s="292">
        <v>181.0</v>
      </c>
      <c r="C182" s="292">
        <f t="shared" si="15"/>
        <v>1</v>
      </c>
      <c r="D182" s="293" t="str">
        <f t="shared" si="1"/>
        <v>Parcel Data</v>
      </c>
      <c r="E182" s="46" t="str">
        <f t="shared" si="2"/>
        <v>prcl.mdb.Prcl.PriorTaxAmt</v>
      </c>
      <c r="F182" s="46" t="s">
        <v>306</v>
      </c>
      <c r="G182" s="46" t="s">
        <v>527</v>
      </c>
      <c r="H182" s="294">
        <v>67.0</v>
      </c>
      <c r="I182" s="294" t="s">
        <v>1355</v>
      </c>
      <c r="J182" s="295" t="s">
        <v>1268</v>
      </c>
      <c r="K182" s="296">
        <v>8.0</v>
      </c>
      <c r="L182" s="297" t="b">
        <v>0</v>
      </c>
      <c r="M182" s="294" t="s">
        <v>1356</v>
      </c>
      <c r="N182" s="321" t="b">
        <v>0</v>
      </c>
      <c r="O182" s="334">
        <v>1714.0</v>
      </c>
      <c r="P182" s="334">
        <v>147500.46</v>
      </c>
      <c r="Q182" s="298" t="str">
        <f t="shared" si="3"/>
        <v>Prcl</v>
      </c>
      <c r="R182" s="298" t="str">
        <f t="shared" si="19"/>
        <v>PriorTaxAmt</v>
      </c>
      <c r="S182" s="298" t="str">
        <f t="array" ref="S182">iferror(index('Type Mapping'!$A$2:$D$21,match(J182,'Type Mapping'!$B$2:$B$21,0),3),"type mismatch")</f>
        <v>VARCHAR</v>
      </c>
      <c r="T182" s="298"/>
      <c r="U182" s="298"/>
      <c r="V182" s="298"/>
      <c r="W182" s="51" t="b">
        <v>1</v>
      </c>
      <c r="X182" s="51"/>
      <c r="Y182" s="309"/>
      <c r="Z182" s="309"/>
      <c r="AA182" s="53" t="s">
        <v>656</v>
      </c>
      <c r="AB182" s="53" t="str">
        <f t="shared" si="20"/>
        <v>assessment_history</v>
      </c>
      <c r="AC182" s="53" t="s">
        <v>1359</v>
      </c>
      <c r="AD182" s="53" t="str">
        <f t="shared" si="6"/>
        <v>assessment.prior_tax_ammount</v>
      </c>
      <c r="AE182" s="299">
        <f>countif(NEW_REDB_table.field,AD182)</f>
        <v>0</v>
      </c>
      <c r="AF182" s="299" t="str">
        <f t="shared" si="7"/>
        <v>Check...</v>
      </c>
      <c r="AG182" s="308"/>
      <c r="AH182" s="317" t="b">
        <v>0</v>
      </c>
      <c r="AI182" s="317" t="b">
        <v>0</v>
      </c>
      <c r="AJ182" s="308" t="str">
        <f t="array" ref="AJ182">iferror(index('Type Mapping'!$A$2:$D$21,match(J182,'Type Mapping'!$B$2:$B$21,0),4),"type mismatch")</f>
        <v>FLOAT</v>
      </c>
      <c r="AK182" s="308"/>
      <c r="AL182" s="308"/>
      <c r="AM182" s="308"/>
      <c r="AN182" s="300" t="b">
        <v>0</v>
      </c>
      <c r="AO182" s="300" t="b">
        <v>0</v>
      </c>
      <c r="AP182" s="300" t="b">
        <v>0</v>
      </c>
      <c r="AQ182" s="300" t="b">
        <v>0</v>
      </c>
      <c r="AR182" s="300"/>
      <c r="AS182" s="300"/>
      <c r="AT182" s="302"/>
      <c r="AU182" s="302"/>
      <c r="AV182" s="303" t="b">
        <v>1</v>
      </c>
      <c r="AW182" s="304" t="str">
        <f t="shared" si="9"/>
        <v>false</v>
      </c>
      <c r="AX182" s="305" t="str">
        <f t="shared" si="17"/>
        <v>&lt;column comment="" default="" key="false" label="PriorTaxAmt" length="255" nullable="true" originalDbColumnName="PriorTaxAmt" originalLength="-1" pattern="" precision="-1" talendType="id_String" type=""/&gt;</v>
      </c>
      <c r="AY182" s="306"/>
      <c r="AZ182" s="305" t="str">
        <f t="shared" si="10"/>
        <v>&lt;column comment="" default="" key="false" label="PriorTaxAmt" length="255" nullable="true" originalDbColumnName="PriorTaxAmt" originalLength="-1" pattern="" precision="-1" talendType="id_String" type=""/&gt;</v>
      </c>
      <c r="BA182" s="306"/>
      <c r="BB182" s="302"/>
      <c r="BC182" s="303" t="b">
        <f t="shared" si="11"/>
        <v>1</v>
      </c>
      <c r="BD182" s="304"/>
      <c r="BE182" s="304" t="str">
        <f t="shared" si="12"/>
        <v>false</v>
      </c>
      <c r="BF182" s="307"/>
      <c r="BG182" s="305"/>
      <c r="BH182" s="305"/>
      <c r="BI182" s="305"/>
      <c r="BJ182" s="305" t="str">
        <f t="shared" si="18"/>
        <v>***1714.xml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82" s="306"/>
      <c r="BL182" s="305" t="str">
        <f t="shared" si="14"/>
        <v>1714.xml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82" s="306"/>
      <c r="BN182" s="302"/>
      <c r="BO182" s="302"/>
      <c r="BP182" s="302"/>
      <c r="BQ182" s="302"/>
      <c r="BR182" s="302"/>
      <c r="BS182" s="302"/>
      <c r="BT182" s="302"/>
      <c r="BU182" s="302"/>
      <c r="BV182" s="302"/>
      <c r="BW182" s="302"/>
      <c r="BX182" s="302"/>
    </row>
    <row r="183">
      <c r="A183" s="292" t="s">
        <v>728</v>
      </c>
      <c r="B183" s="292">
        <v>182.0</v>
      </c>
      <c r="C183" s="292">
        <f t="shared" si="15"/>
        <v>1</v>
      </c>
      <c r="D183" s="293" t="str">
        <f t="shared" si="1"/>
        <v>Parcel Data</v>
      </c>
      <c r="E183" s="46" t="str">
        <f t="shared" si="2"/>
        <v>prcl.mdb.Prcl.CDALandUse1</v>
      </c>
      <c r="F183" s="46" t="s">
        <v>306</v>
      </c>
      <c r="G183" s="46" t="s">
        <v>527</v>
      </c>
      <c r="H183" s="294">
        <v>68.0</v>
      </c>
      <c r="I183" s="294" t="s">
        <v>1363</v>
      </c>
      <c r="J183" s="295" t="s">
        <v>749</v>
      </c>
      <c r="K183" s="296">
        <v>2.0</v>
      </c>
      <c r="L183" s="297" t="b">
        <v>0</v>
      </c>
      <c r="M183" s="294" t="s">
        <v>1364</v>
      </c>
      <c r="N183" s="321" t="b">
        <v>0</v>
      </c>
      <c r="O183" s="296">
        <v>4800.0</v>
      </c>
      <c r="P183" s="296">
        <v>6411.0</v>
      </c>
      <c r="Q183" s="298" t="str">
        <f t="shared" si="3"/>
        <v>Prcl</v>
      </c>
      <c r="R183" s="298" t="str">
        <f t="shared" si="19"/>
        <v>CDALandUse1</v>
      </c>
      <c r="S183" s="298" t="str">
        <f t="array" ref="S183">iferror(index('Type Mapping'!$A$2:$D$21,match(J183,'Type Mapping'!$B$2:$B$21,0),3),"type mismatch")</f>
        <v>VARCHAR</v>
      </c>
      <c r="T183" s="298"/>
      <c r="U183" s="298"/>
      <c r="V183" s="298"/>
      <c r="W183" s="51" t="b">
        <v>1</v>
      </c>
      <c r="X183" s="51"/>
      <c r="Y183" s="309"/>
      <c r="Z183" s="309"/>
      <c r="AA183" s="323" t="s">
        <v>1366</v>
      </c>
      <c r="AB183" s="53" t="str">
        <f t="shared" si="20"/>
        <v>cda_land_use_history</v>
      </c>
      <c r="AC183" s="53" t="s">
        <v>1368</v>
      </c>
      <c r="AD183" s="53" t="str">
        <f t="shared" si="6"/>
        <v>cda_land_use.cda_land_use_code</v>
      </c>
      <c r="AE183" s="299">
        <f>countif(NEW_REDB_table.field,AD183)</f>
        <v>0</v>
      </c>
      <c r="AF183" s="299" t="str">
        <f t="shared" si="7"/>
        <v>Check...</v>
      </c>
      <c r="AG183" s="53" t="s">
        <v>1369</v>
      </c>
      <c r="AH183" s="317" t="b">
        <v>0</v>
      </c>
      <c r="AI183" s="317" t="b">
        <v>0</v>
      </c>
      <c r="AJ183" s="308" t="str">
        <f t="array" ref="AJ183">iferror(index('Type Mapping'!$A$2:$D$21,match(J183,'Type Mapping'!$B$2:$B$21,0),4),"type mismatch")</f>
        <v>INT</v>
      </c>
      <c r="AK183" s="53" t="s">
        <v>736</v>
      </c>
      <c r="AL183" s="53" t="s">
        <v>1371</v>
      </c>
      <c r="AM183" s="53"/>
      <c r="AN183" s="331" t="b">
        <v>0</v>
      </c>
      <c r="AO183" s="331" t="b">
        <v>0</v>
      </c>
      <c r="AP183" s="331" t="b">
        <v>0</v>
      </c>
      <c r="AQ183" s="331" t="b">
        <v>0</v>
      </c>
      <c r="AR183" s="331"/>
      <c r="AS183" s="331"/>
      <c r="AT183" s="301" t="s">
        <v>1372</v>
      </c>
      <c r="AU183" s="302"/>
      <c r="AV183" s="303" t="b">
        <v>1</v>
      </c>
      <c r="AW183" s="304" t="str">
        <f t="shared" si="9"/>
        <v>false</v>
      </c>
      <c r="AX183" s="305" t="str">
        <f t="shared" si="17"/>
        <v>&lt;column comment="" default="" key="false" label="CDALandUse1" length="255" nullable="true" originalDbColumnName="CDALandUse1" originalLength="-1" pattern="" precision="-1" talendType="id_String" type=""/&gt;</v>
      </c>
      <c r="AY183" s="306"/>
      <c r="AZ183" s="305" t="str">
        <f t="shared" si="10"/>
        <v>&lt;column comment="" default="" key="false" label="CDALandUse1" length="255" nullable="true" originalDbColumnName="CDALandUse1" originalLength="-1" pattern="" precision="-1" talendType="id_String" type=""/&gt;</v>
      </c>
      <c r="BA183" s="306"/>
      <c r="BB183" s="302"/>
      <c r="BC183" s="303" t="b">
        <f t="shared" si="11"/>
        <v>1</v>
      </c>
      <c r="BD183" s="304"/>
      <c r="BE183" s="304" t="str">
        <f t="shared" si="12"/>
        <v>false</v>
      </c>
      <c r="BF183" s="307"/>
      <c r="BG183" s="305"/>
      <c r="BH183" s="305"/>
      <c r="BI183" s="305"/>
      <c r="BJ183" s="305" t="str">
        <f t="shared" si="18"/>
        <v>***4800.xml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83" s="306"/>
      <c r="BL183" s="305" t="str">
        <f t="shared" si="14"/>
        <v>4800.xml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83" s="306"/>
      <c r="BN183" s="302"/>
      <c r="BO183" s="302"/>
      <c r="BP183" s="302"/>
      <c r="BQ183" s="302"/>
      <c r="BR183" s="302"/>
      <c r="BS183" s="302"/>
      <c r="BT183" s="302"/>
      <c r="BU183" s="302"/>
      <c r="BV183" s="302"/>
      <c r="BW183" s="302"/>
      <c r="BX183" s="302"/>
    </row>
    <row r="184">
      <c r="A184" s="292" t="s">
        <v>728</v>
      </c>
      <c r="B184" s="292">
        <v>183.0</v>
      </c>
      <c r="C184" s="292">
        <f t="shared" si="15"/>
        <v>1</v>
      </c>
      <c r="D184" s="293" t="str">
        <f t="shared" si="1"/>
        <v>Parcel Data</v>
      </c>
      <c r="E184" s="46" t="str">
        <f t="shared" si="2"/>
        <v>prcl.mdb.Prcl.CDALandUse2</v>
      </c>
      <c r="F184" s="46" t="s">
        <v>306</v>
      </c>
      <c r="G184" s="46" t="s">
        <v>527</v>
      </c>
      <c r="H184" s="294">
        <v>69.0</v>
      </c>
      <c r="I184" s="294" t="s">
        <v>1376</v>
      </c>
      <c r="J184" s="295" t="s">
        <v>749</v>
      </c>
      <c r="K184" s="296">
        <v>2.0</v>
      </c>
      <c r="L184" s="297" t="b">
        <v>0</v>
      </c>
      <c r="M184" s="294" t="s">
        <v>1377</v>
      </c>
      <c r="N184" s="321" t="b">
        <v>0</v>
      </c>
      <c r="O184" s="296">
        <v>6300.0</v>
      </c>
      <c r="P184" s="296">
        <v>0.0</v>
      </c>
      <c r="Q184" s="298" t="str">
        <f t="shared" si="3"/>
        <v>Prcl</v>
      </c>
      <c r="R184" s="298" t="str">
        <f t="shared" si="19"/>
        <v>CDALandUse2</v>
      </c>
      <c r="S184" s="298" t="str">
        <f t="array" ref="S184">iferror(index('Type Mapping'!$A$2:$D$21,match(J184,'Type Mapping'!$B$2:$B$21,0),3),"type mismatch")</f>
        <v>VARCHAR</v>
      </c>
      <c r="T184" s="298"/>
      <c r="U184" s="298"/>
      <c r="V184" s="298"/>
      <c r="W184" s="51" t="b">
        <v>1</v>
      </c>
      <c r="X184" s="51"/>
      <c r="Y184" s="309"/>
      <c r="Z184" s="309"/>
      <c r="AA184" s="323" t="s">
        <v>1366</v>
      </c>
      <c r="AB184" s="53" t="str">
        <f t="shared" si="20"/>
        <v>cda_land_use_history</v>
      </c>
      <c r="AC184" s="53" t="s">
        <v>1368</v>
      </c>
      <c r="AD184" s="53" t="str">
        <f t="shared" si="6"/>
        <v>cda_land_use.cda_land_use_code</v>
      </c>
      <c r="AE184" s="299">
        <f>countif(NEW_REDB_table.field,AD184)</f>
        <v>0</v>
      </c>
      <c r="AF184" s="299" t="str">
        <f t="shared" si="7"/>
        <v>Check...</v>
      </c>
      <c r="AG184" s="308"/>
      <c r="AH184" s="317" t="b">
        <v>0</v>
      </c>
      <c r="AI184" s="317" t="b">
        <v>0</v>
      </c>
      <c r="AJ184" s="308" t="str">
        <f t="array" ref="AJ184">iferror(index('Type Mapping'!$A$2:$D$21,match(J184,'Type Mapping'!$B$2:$B$21,0),4),"type mismatch")</f>
        <v>INT</v>
      </c>
      <c r="AK184" s="53" t="s">
        <v>736</v>
      </c>
      <c r="AL184" s="53" t="s">
        <v>1371</v>
      </c>
      <c r="AM184" s="53"/>
      <c r="AN184" s="331" t="b">
        <v>0</v>
      </c>
      <c r="AO184" s="331" t="b">
        <v>0</v>
      </c>
      <c r="AP184" s="331" t="b">
        <v>0</v>
      </c>
      <c r="AQ184" s="331" t="b">
        <v>0</v>
      </c>
      <c r="AR184" s="331"/>
      <c r="AS184" s="331"/>
      <c r="AT184" s="301" t="s">
        <v>1372</v>
      </c>
      <c r="AU184" s="302"/>
      <c r="AV184" s="303" t="b">
        <v>1</v>
      </c>
      <c r="AW184" s="304" t="str">
        <f t="shared" si="9"/>
        <v>false</v>
      </c>
      <c r="AX184" s="305" t="str">
        <f t="shared" si="17"/>
        <v>&lt;column comment="" default="" key="false" label="CDALandUse2" length="255" nullable="true" originalDbColumnName="CDALandUse2" originalLength="-1" pattern="" precision="-1" talendType="id_String" type=""/&gt;</v>
      </c>
      <c r="AY184" s="306"/>
      <c r="AZ184" s="305" t="str">
        <f t="shared" si="10"/>
        <v>&lt;column comment="" default="" key="false" label="CDALandUse2" length="255" nullable="true" originalDbColumnName="CDALandUse2" originalLength="-1" pattern="" precision="-1" talendType="id_String" type=""/&gt;</v>
      </c>
      <c r="BA184" s="306"/>
      <c r="BB184" s="302"/>
      <c r="BC184" s="303" t="b">
        <f t="shared" si="11"/>
        <v>1</v>
      </c>
      <c r="BD184" s="304"/>
      <c r="BE184" s="304" t="str">
        <f t="shared" si="12"/>
        <v>false</v>
      </c>
      <c r="BF184" s="307"/>
      <c r="BG184" s="305"/>
      <c r="BH184" s="305"/>
      <c r="BI184" s="305"/>
      <c r="BJ184" s="305" t="str">
        <f t="shared" si="18"/>
        <v>***6300.xml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84" s="306"/>
      <c r="BL184" s="305" t="str">
        <f t="shared" si="14"/>
        <v>6300.xml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84" s="306"/>
      <c r="BN184" s="302"/>
      <c r="BO184" s="302"/>
      <c r="BP184" s="302"/>
      <c r="BQ184" s="302"/>
      <c r="BR184" s="302"/>
      <c r="BS184" s="302"/>
      <c r="BT184" s="302"/>
      <c r="BU184" s="302"/>
      <c r="BV184" s="302"/>
      <c r="BW184" s="302"/>
      <c r="BX184" s="302"/>
    </row>
    <row r="185">
      <c r="A185" s="292" t="s">
        <v>728</v>
      </c>
      <c r="B185" s="292">
        <v>184.0</v>
      </c>
      <c r="C185" s="292">
        <f t="shared" si="15"/>
        <v>1</v>
      </c>
      <c r="D185" s="293" t="str">
        <f t="shared" si="1"/>
        <v>Parcel Data</v>
      </c>
      <c r="E185" s="46" t="str">
        <f t="shared" si="2"/>
        <v>prcl.mdb.Prcl.LRMSUnitNum</v>
      </c>
      <c r="F185" s="46" t="s">
        <v>306</v>
      </c>
      <c r="G185" s="46" t="s">
        <v>527</v>
      </c>
      <c r="H185" s="294">
        <v>70.0</v>
      </c>
      <c r="I185" s="294" t="s">
        <v>1382</v>
      </c>
      <c r="J185" s="295" t="s">
        <v>743</v>
      </c>
      <c r="K185" s="296">
        <v>4.0</v>
      </c>
      <c r="L185" s="297" t="b">
        <v>0</v>
      </c>
      <c r="M185" s="294" t="s">
        <v>1384</v>
      </c>
      <c r="N185" s="321" t="b">
        <v>0</v>
      </c>
      <c r="O185" s="296">
        <v>905.0</v>
      </c>
      <c r="P185" s="296" t="s">
        <v>1385</v>
      </c>
      <c r="Q185" s="298" t="str">
        <f t="shared" si="3"/>
        <v>Prcl</v>
      </c>
      <c r="R185" s="298" t="str">
        <f t="shared" si="19"/>
        <v>LRMSUnitNum</v>
      </c>
      <c r="S185" s="298" t="str">
        <f t="array" ref="S185">iferror(index('Type Mapping'!$A$2:$D$21,match(J185,'Type Mapping'!$B$2:$B$21,0),3),"type mismatch")</f>
        <v>VARCHAR</v>
      </c>
      <c r="T185" s="298"/>
      <c r="U185" s="298"/>
      <c r="V185" s="298"/>
      <c r="W185" s="51" t="b">
        <v>0</v>
      </c>
      <c r="X185" s="51" t="s">
        <v>1387</v>
      </c>
      <c r="Y185" s="309"/>
      <c r="Z185" s="309"/>
      <c r="AA185" s="311" t="s">
        <v>802</v>
      </c>
      <c r="AB185" s="53" t="str">
        <f t="shared" si="20"/>
        <v>_history</v>
      </c>
      <c r="AC185" s="308"/>
      <c r="AD185" s="53" t="str">
        <f t="shared" si="6"/>
        <v>.</v>
      </c>
      <c r="AE185" s="299">
        <f>countif(NEW_REDB_table.field,AD185)</f>
        <v>5</v>
      </c>
      <c r="AF185" s="299" t="str">
        <f t="shared" si="7"/>
        <v>#N/A</v>
      </c>
      <c r="AG185" s="308"/>
      <c r="AH185" s="317" t="b">
        <v>0</v>
      </c>
      <c r="AI185" s="317" t="b">
        <v>0</v>
      </c>
      <c r="AJ185" s="308" t="str">
        <f t="array" ref="AJ185">iferror(index('Type Mapping'!$A$2:$D$21,match(J185,'Type Mapping'!$B$2:$B$21,0),4),"type mismatch")</f>
        <v>VARCHAR</v>
      </c>
      <c r="AK185" s="308"/>
      <c r="AL185" s="308"/>
      <c r="AM185" s="308"/>
      <c r="AN185" s="300" t="b">
        <v>0</v>
      </c>
      <c r="AO185" s="300" t="b">
        <v>0</v>
      </c>
      <c r="AP185" s="300" t="b">
        <v>0</v>
      </c>
      <c r="AQ185" s="300" t="b">
        <v>0</v>
      </c>
      <c r="AR185" s="300"/>
      <c r="AS185" s="300"/>
      <c r="AT185" s="302"/>
      <c r="AU185" s="302"/>
      <c r="AV185" s="303" t="b">
        <v>1</v>
      </c>
      <c r="AW185" s="304" t="str">
        <f t="shared" si="9"/>
        <v>false</v>
      </c>
      <c r="AX185" s="305" t="str">
        <f t="shared" si="17"/>
        <v>&lt;column comment="" default="" key="false" label="LRMSUnitNum" length="255" nullable="true" originalDbColumnName="LRMSUnitNum" originalLength="-1" pattern="" precision="-1" talendType="id_String" type=""/&gt;</v>
      </c>
      <c r="AY185" s="306"/>
      <c r="AZ185" s="305" t="str">
        <f t="shared" si="10"/>
        <v>&lt;column comment="" default="" key="false" label="LRMSUnitNum" length="255" nullable="true" originalDbColumnName="LRMSUnitNum" originalLength="-1" pattern="" precision="-1" talendType="id_String" type=""/&gt;</v>
      </c>
      <c r="BA185" s="306"/>
      <c r="BB185" s="302"/>
      <c r="BC185" s="303" t="b">
        <f t="shared" si="11"/>
        <v>0</v>
      </c>
      <c r="BD185" s="304"/>
      <c r="BE185" s="304" t="str">
        <f t="shared" si="12"/>
        <v/>
      </c>
      <c r="BF185" s="307"/>
      <c r="BG185" s="305"/>
      <c r="BH185" s="305"/>
      <c r="BI185" s="305"/>
      <c r="BJ185" s="305" t="str">
        <f t="shared" si="18"/>
        <v/>
      </c>
      <c r="BK185" s="306"/>
      <c r="BL185" s="305" t="str">
        <f t="shared" si="14"/>
        <v/>
      </c>
      <c r="BM185" s="306"/>
      <c r="BN185" s="302"/>
      <c r="BO185" s="302"/>
      <c r="BP185" s="302"/>
      <c r="BQ185" s="302"/>
      <c r="BR185" s="302"/>
      <c r="BS185" s="302"/>
      <c r="BT185" s="302"/>
      <c r="BU185" s="302"/>
      <c r="BV185" s="302"/>
      <c r="BW185" s="302"/>
      <c r="BX185" s="302"/>
    </row>
    <row r="186">
      <c r="A186" s="292" t="s">
        <v>728</v>
      </c>
      <c r="B186" s="292">
        <v>185.0</v>
      </c>
      <c r="C186" s="292">
        <f t="shared" si="15"/>
        <v>1</v>
      </c>
      <c r="D186" s="293" t="str">
        <f t="shared" si="1"/>
        <v>Parcel Data</v>
      </c>
      <c r="E186" s="46" t="str">
        <f t="shared" si="2"/>
        <v>prcl.mdb.Prcl.Zoning</v>
      </c>
      <c r="F186" s="46" t="s">
        <v>306</v>
      </c>
      <c r="G186" s="46" t="s">
        <v>527</v>
      </c>
      <c r="H186" s="294">
        <v>71.0</v>
      </c>
      <c r="I186" s="294" t="s">
        <v>476</v>
      </c>
      <c r="J186" s="295" t="s">
        <v>743</v>
      </c>
      <c r="K186" s="296">
        <v>4.0</v>
      </c>
      <c r="L186" s="297" t="b">
        <v>0</v>
      </c>
      <c r="M186" s="294" t="s">
        <v>1391</v>
      </c>
      <c r="N186" s="321" t="b">
        <v>0</v>
      </c>
      <c r="O186" s="296" t="s">
        <v>1392</v>
      </c>
      <c r="P186" s="296" t="s">
        <v>1052</v>
      </c>
      <c r="Q186" s="298" t="str">
        <f t="shared" si="3"/>
        <v>Prcl</v>
      </c>
      <c r="R186" s="298" t="str">
        <f t="shared" si="19"/>
        <v>Zoning</v>
      </c>
      <c r="S186" s="298" t="str">
        <f t="array" ref="S186">iferror(index('Type Mapping'!$A$2:$D$21,match(J186,'Type Mapping'!$B$2:$B$21,0),3),"type mismatch")</f>
        <v>VARCHAR</v>
      </c>
      <c r="T186" s="298"/>
      <c r="U186" s="298"/>
      <c r="V186" s="298"/>
      <c r="W186" s="51" t="b">
        <v>1</v>
      </c>
      <c r="X186" s="51"/>
      <c r="Y186" s="309"/>
      <c r="Z186" s="309"/>
      <c r="AA186" s="323" t="s">
        <v>647</v>
      </c>
      <c r="AB186" s="53" t="str">
        <f t="shared" si="20"/>
        <v>parcel_history</v>
      </c>
      <c r="AC186" s="53" t="s">
        <v>664</v>
      </c>
      <c r="AD186" s="53" t="str">
        <f t="shared" si="6"/>
        <v>parcel.zoning_class</v>
      </c>
      <c r="AE186" s="299">
        <f>countif(NEW_REDB_table.field,AD186)</f>
        <v>0</v>
      </c>
      <c r="AF186" s="299" t="str">
        <f t="shared" si="7"/>
        <v>Check...</v>
      </c>
      <c r="AG186" s="308"/>
      <c r="AH186" s="317" t="b">
        <v>0</v>
      </c>
      <c r="AI186" s="317" t="b">
        <v>0</v>
      </c>
      <c r="AJ186" s="308" t="str">
        <f t="array" ref="AJ186">iferror(index('Type Mapping'!$A$2:$D$21,match(J186,'Type Mapping'!$B$2:$B$21,0),4),"type mismatch")</f>
        <v>VARCHAR</v>
      </c>
      <c r="AK186" s="53" t="s">
        <v>736</v>
      </c>
      <c r="AL186" s="53" t="s">
        <v>1394</v>
      </c>
      <c r="AM186" s="308"/>
      <c r="AN186" s="300" t="b">
        <v>0</v>
      </c>
      <c r="AO186" s="300" t="b">
        <v>0</v>
      </c>
      <c r="AP186" s="300" t="b">
        <v>0</v>
      </c>
      <c r="AQ186" s="300" t="b">
        <v>0</v>
      </c>
      <c r="AR186" s="300"/>
      <c r="AS186" s="300"/>
      <c r="AT186" s="302"/>
      <c r="AU186" s="302"/>
      <c r="AV186" s="303" t="b">
        <v>1</v>
      </c>
      <c r="AW186" s="304" t="str">
        <f t="shared" si="9"/>
        <v>false</v>
      </c>
      <c r="AX186" s="305" t="str">
        <f t="shared" si="17"/>
        <v>&lt;column comment="" default="" key="false" label="Zoning" length="255" nullable="true" originalDbColumnName="Zoning" originalLength="-1" pattern="" precision="-1" talendType="id_String" type=""/&gt;</v>
      </c>
      <c r="AY186" s="306"/>
      <c r="AZ186" s="305" t="str">
        <f t="shared" si="10"/>
        <v>&lt;column comment="" default="" key="false" label="Zoning" length="255" nullable="true" originalDbColumnName="Zoning" originalLength="-1" pattern="" precision="-1" talendType="id_String" type=""/&gt;</v>
      </c>
      <c r="BA186" s="306"/>
      <c r="BB186" s="302"/>
      <c r="BC186" s="303" t="b">
        <f t="shared" si="11"/>
        <v>1</v>
      </c>
      <c r="BD186" s="304"/>
      <c r="BE186" s="304" t="str">
        <f t="shared" si="12"/>
        <v>false</v>
      </c>
      <c r="BF186" s="307"/>
      <c r="BG186" s="305"/>
      <c r="BH186" s="305"/>
      <c r="BI186" s="305"/>
      <c r="BJ186" s="305" t="str">
        <f t="shared" si="18"/>
        <v>***K.xml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86" s="306"/>
      <c r="BL186" s="305" t="str">
        <f t="shared" si="14"/>
        <v>K.xml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86" s="306"/>
      <c r="BN186" s="302"/>
      <c r="BO186" s="302"/>
      <c r="BP186" s="302"/>
      <c r="BQ186" s="302"/>
      <c r="BR186" s="302"/>
      <c r="BS186" s="302"/>
      <c r="BT186" s="302"/>
      <c r="BU186" s="302"/>
      <c r="BV186" s="302"/>
      <c r="BW186" s="302"/>
      <c r="BX186" s="302"/>
    </row>
    <row r="187">
      <c r="A187" s="292" t="s">
        <v>728</v>
      </c>
      <c r="B187" s="292">
        <v>186.0</v>
      </c>
      <c r="C187" s="292">
        <f t="shared" si="15"/>
        <v>1</v>
      </c>
      <c r="D187" s="293" t="str">
        <f t="shared" si="1"/>
        <v>Parcel Data</v>
      </c>
      <c r="E187" s="46" t="str">
        <f t="shared" si="2"/>
        <v>prcl.mdb.Prcl.NbrOfBldgsRes</v>
      </c>
      <c r="F187" s="46" t="s">
        <v>306</v>
      </c>
      <c r="G187" s="46" t="s">
        <v>527</v>
      </c>
      <c r="H187" s="294">
        <v>72.0</v>
      </c>
      <c r="I187" s="294" t="s">
        <v>1395</v>
      </c>
      <c r="J187" s="295" t="s">
        <v>740</v>
      </c>
      <c r="K187" s="296">
        <v>1.0</v>
      </c>
      <c r="L187" s="297" t="b">
        <v>0</v>
      </c>
      <c r="M187" s="294" t="s">
        <v>1396</v>
      </c>
      <c r="N187" s="321" t="b">
        <v>0</v>
      </c>
      <c r="O187" s="296">
        <v>1.0</v>
      </c>
      <c r="P187" s="296">
        <v>0.0</v>
      </c>
      <c r="Q187" s="298" t="str">
        <f t="shared" si="3"/>
        <v>Prcl</v>
      </c>
      <c r="R187" s="298" t="str">
        <f t="shared" si="19"/>
        <v>NbrOfBldgsRes</v>
      </c>
      <c r="S187" s="298" t="str">
        <f t="array" ref="S187">iferror(index('Type Mapping'!$A$2:$D$21,match(J187,'Type Mapping'!$B$2:$B$21,0),3),"type mismatch")</f>
        <v>VARCHAR</v>
      </c>
      <c r="T187" s="298"/>
      <c r="U187" s="298"/>
      <c r="V187" s="298"/>
      <c r="W187" s="51" t="b">
        <v>0</v>
      </c>
      <c r="X187" s="51" t="s">
        <v>1397</v>
      </c>
      <c r="Y187" s="309"/>
      <c r="Z187" s="309"/>
      <c r="AA187" s="311" t="s">
        <v>977</v>
      </c>
      <c r="AB187" s="53" t="str">
        <f t="shared" si="20"/>
        <v>**field missing**_history</v>
      </c>
      <c r="AC187" s="308" t="s">
        <v>1398</v>
      </c>
      <c r="AD187" s="53" t="str">
        <f t="shared" si="6"/>
        <v>**field missing**.**FIELD MISSING**</v>
      </c>
      <c r="AE187" s="299">
        <f>countif(NEW_REDB_table.field,AD187)</f>
        <v>0</v>
      </c>
      <c r="AF187" s="299" t="str">
        <f t="shared" si="7"/>
        <v>Check...</v>
      </c>
      <c r="AG187" s="308"/>
      <c r="AH187" s="317" t="b">
        <v>0</v>
      </c>
      <c r="AI187" s="317" t="b">
        <v>0</v>
      </c>
      <c r="AJ187" s="308" t="str">
        <f t="array" ref="AJ187">iferror(index('Type Mapping'!$A$2:$D$21,match(J187,'Type Mapping'!$B$2:$B$21,0),4),"type mismatch")</f>
        <v>INT</v>
      </c>
      <c r="AK187" s="308"/>
      <c r="AL187" s="308"/>
      <c r="AM187" s="308"/>
      <c r="AN187" s="300" t="b">
        <v>0</v>
      </c>
      <c r="AO187" s="300" t="b">
        <v>0</v>
      </c>
      <c r="AP187" s="300" t="b">
        <v>0</v>
      </c>
      <c r="AQ187" s="300" t="b">
        <v>0</v>
      </c>
      <c r="AR187" s="300"/>
      <c r="AS187" s="300"/>
      <c r="AT187" s="301" t="s">
        <v>1399</v>
      </c>
      <c r="AU187" s="302"/>
      <c r="AV187" s="303" t="b">
        <v>1</v>
      </c>
      <c r="AW187" s="304" t="str">
        <f t="shared" si="9"/>
        <v>false</v>
      </c>
      <c r="AX187" s="305" t="str">
        <f t="shared" si="17"/>
        <v>&lt;column comment="" default="" key="false" label="NbrOfBldgsRes" length="255" nullable="true" originalDbColumnName="NbrOfBldgsRes" originalLength="-1" pattern="" precision="-1" talendType="id_String" type=""/&gt;</v>
      </c>
      <c r="AY187" s="306"/>
      <c r="AZ187" s="305" t="str">
        <f t="shared" si="10"/>
        <v>&lt;column comment="" default="" key="false" label="NbrOfBldgsRes" length="255" nullable="true" originalDbColumnName="NbrOfBldgsRes" originalLength="-1" pattern="" precision="-1" talendType="id_String" type=""/&gt;</v>
      </c>
      <c r="BA187" s="306"/>
      <c r="BB187" s="302"/>
      <c r="BC187" s="303" t="b">
        <f t="shared" si="11"/>
        <v>0</v>
      </c>
      <c r="BD187" s="304"/>
      <c r="BE187" s="304" t="str">
        <f t="shared" si="12"/>
        <v/>
      </c>
      <c r="BF187" s="307"/>
      <c r="BG187" s="305"/>
      <c r="BH187" s="305"/>
      <c r="BI187" s="305"/>
      <c r="BJ187" s="305" t="str">
        <f t="shared" si="18"/>
        <v/>
      </c>
      <c r="BK187" s="306"/>
      <c r="BL187" s="305" t="str">
        <f t="shared" si="14"/>
        <v/>
      </c>
      <c r="BM187" s="306"/>
      <c r="BN187" s="302"/>
      <c r="BO187" s="302"/>
      <c r="BP187" s="302"/>
      <c r="BQ187" s="302"/>
      <c r="BR187" s="302"/>
      <c r="BS187" s="302"/>
      <c r="BT187" s="302"/>
      <c r="BU187" s="302"/>
      <c r="BV187" s="302"/>
      <c r="BW187" s="302"/>
      <c r="BX187" s="302"/>
    </row>
    <row r="188">
      <c r="A188" s="292" t="s">
        <v>728</v>
      </c>
      <c r="B188" s="292">
        <v>187.0</v>
      </c>
      <c r="C188" s="292">
        <f t="shared" si="15"/>
        <v>1</v>
      </c>
      <c r="D188" s="293" t="str">
        <f t="shared" si="1"/>
        <v>Parcel Data</v>
      </c>
      <c r="E188" s="46" t="str">
        <f t="shared" si="2"/>
        <v>prcl.mdb.Prcl.NbrOfBldgsCom</v>
      </c>
      <c r="F188" s="46" t="s">
        <v>306</v>
      </c>
      <c r="G188" s="46" t="s">
        <v>527</v>
      </c>
      <c r="H188" s="294">
        <v>73.0</v>
      </c>
      <c r="I188" s="294" t="s">
        <v>1400</v>
      </c>
      <c r="J188" s="295" t="s">
        <v>740</v>
      </c>
      <c r="K188" s="296">
        <v>1.0</v>
      </c>
      <c r="L188" s="297" t="b">
        <v>0</v>
      </c>
      <c r="M188" s="294" t="s">
        <v>1401</v>
      </c>
      <c r="N188" s="321" t="b">
        <v>0</v>
      </c>
      <c r="O188" s="296">
        <v>0.0</v>
      </c>
      <c r="P188" s="296">
        <v>16.0</v>
      </c>
      <c r="Q188" s="298" t="str">
        <f t="shared" si="3"/>
        <v>Prcl</v>
      </c>
      <c r="R188" s="298" t="str">
        <f t="shared" si="19"/>
        <v>NbrOfBldgsCom</v>
      </c>
      <c r="S188" s="298" t="str">
        <f t="array" ref="S188">iferror(index('Type Mapping'!$A$2:$D$21,match(J188,'Type Mapping'!$B$2:$B$21,0),3),"type mismatch")</f>
        <v>VARCHAR</v>
      </c>
      <c r="T188" s="298"/>
      <c r="U188" s="298"/>
      <c r="V188" s="298"/>
      <c r="W188" s="51" t="b">
        <v>0</v>
      </c>
      <c r="X188" s="51" t="s">
        <v>1397</v>
      </c>
      <c r="Y188" s="309"/>
      <c r="Z188" s="309"/>
      <c r="AA188" s="311" t="s">
        <v>977</v>
      </c>
      <c r="AB188" s="53" t="str">
        <f t="shared" si="20"/>
        <v>**field missing**_history</v>
      </c>
      <c r="AC188" s="308" t="s">
        <v>1398</v>
      </c>
      <c r="AD188" s="53" t="str">
        <f t="shared" si="6"/>
        <v>**field missing**.**FIELD MISSING**</v>
      </c>
      <c r="AE188" s="299">
        <f>countif(NEW_REDB_table.field,AD188)</f>
        <v>0</v>
      </c>
      <c r="AF188" s="299" t="str">
        <f t="shared" si="7"/>
        <v>Check...</v>
      </c>
      <c r="AG188" s="308"/>
      <c r="AH188" s="317" t="b">
        <v>0</v>
      </c>
      <c r="AI188" s="317" t="b">
        <v>0</v>
      </c>
      <c r="AJ188" s="308" t="str">
        <f t="array" ref="AJ188">iferror(index('Type Mapping'!$A$2:$D$21,match(J188,'Type Mapping'!$B$2:$B$21,0),4),"type mismatch")</f>
        <v>INT</v>
      </c>
      <c r="AK188" s="308"/>
      <c r="AL188" s="308"/>
      <c r="AM188" s="308"/>
      <c r="AN188" s="300" t="b">
        <v>0</v>
      </c>
      <c r="AO188" s="300" t="b">
        <v>0</v>
      </c>
      <c r="AP188" s="300" t="b">
        <v>0</v>
      </c>
      <c r="AQ188" s="300" t="b">
        <v>0</v>
      </c>
      <c r="AR188" s="300"/>
      <c r="AS188" s="300"/>
      <c r="AT188" s="301" t="s">
        <v>1399</v>
      </c>
      <c r="AU188" s="302"/>
      <c r="AV188" s="303" t="b">
        <v>1</v>
      </c>
      <c r="AW188" s="304" t="str">
        <f t="shared" si="9"/>
        <v>false</v>
      </c>
      <c r="AX188" s="305" t="str">
        <f t="shared" si="17"/>
        <v>&lt;column comment="" default="" key="false" label="NbrOfBldgsCom" length="255" nullable="true" originalDbColumnName="NbrOfBldgsCom" originalLength="-1" pattern="" precision="-1" talendType="id_String" type=""/&gt;</v>
      </c>
      <c r="AY188" s="306"/>
      <c r="AZ188" s="305" t="str">
        <f t="shared" si="10"/>
        <v>&lt;column comment="" default="" key="false" label="NbrOfBldgsCom" length="255" nullable="true" originalDbColumnName="NbrOfBldgsCom" originalLength="-1" pattern="" precision="-1" talendType="id_String" type=""/&gt;</v>
      </c>
      <c r="BA188" s="306"/>
      <c r="BB188" s="302"/>
      <c r="BC188" s="303" t="b">
        <f t="shared" si="11"/>
        <v>0</v>
      </c>
      <c r="BD188" s="304"/>
      <c r="BE188" s="304" t="str">
        <f t="shared" si="12"/>
        <v/>
      </c>
      <c r="BF188" s="307"/>
      <c r="BG188" s="305"/>
      <c r="BH188" s="305"/>
      <c r="BI188" s="305"/>
      <c r="BJ188" s="305" t="str">
        <f t="shared" si="18"/>
        <v/>
      </c>
      <c r="BK188" s="306"/>
      <c r="BL188" s="305" t="str">
        <f t="shared" si="14"/>
        <v/>
      </c>
      <c r="BM188" s="306"/>
      <c r="BN188" s="302"/>
      <c r="BO188" s="302"/>
      <c r="BP188" s="302"/>
      <c r="BQ188" s="302"/>
      <c r="BR188" s="302"/>
      <c r="BS188" s="302"/>
      <c r="BT188" s="302"/>
      <c r="BU188" s="302"/>
      <c r="BV188" s="302"/>
      <c r="BW188" s="302"/>
      <c r="BX188" s="302"/>
    </row>
    <row r="189">
      <c r="A189" s="292" t="s">
        <v>728</v>
      </c>
      <c r="B189" s="292">
        <v>188.0</v>
      </c>
      <c r="C189" s="292">
        <f t="shared" si="15"/>
        <v>1</v>
      </c>
      <c r="D189" s="293" t="str">
        <f t="shared" si="1"/>
        <v>Parcel Data</v>
      </c>
      <c r="E189" s="46" t="str">
        <f t="shared" si="2"/>
        <v>prcl.mdb.Prcl.FirstYearBuilt</v>
      </c>
      <c r="F189" s="46" t="s">
        <v>306</v>
      </c>
      <c r="G189" s="46" t="s">
        <v>527</v>
      </c>
      <c r="H189" s="294">
        <v>74.0</v>
      </c>
      <c r="I189" s="294" t="s">
        <v>1404</v>
      </c>
      <c r="J189" s="295" t="s">
        <v>749</v>
      </c>
      <c r="K189" s="296">
        <v>2.0</v>
      </c>
      <c r="L189" s="297" t="b">
        <v>0</v>
      </c>
      <c r="M189" s="294" t="s">
        <v>1405</v>
      </c>
      <c r="N189" s="321" t="b">
        <v>0</v>
      </c>
      <c r="O189" s="296">
        <v>1893.0</v>
      </c>
      <c r="P189" s="296">
        <v>1949.0</v>
      </c>
      <c r="Q189" s="298" t="str">
        <f t="shared" si="3"/>
        <v>Prcl</v>
      </c>
      <c r="R189" s="298" t="str">
        <f t="shared" si="19"/>
        <v>FirstYearBuilt</v>
      </c>
      <c r="S189" s="298" t="str">
        <f t="array" ref="S189">iferror(index('Type Mapping'!$A$2:$D$21,match(J189,'Type Mapping'!$B$2:$B$21,0),3),"type mismatch")</f>
        <v>VARCHAR</v>
      </c>
      <c r="T189" s="298"/>
      <c r="U189" s="298"/>
      <c r="V189" s="298"/>
      <c r="W189" s="51" t="b">
        <v>0</v>
      </c>
      <c r="X189" s="51" t="s">
        <v>1397</v>
      </c>
      <c r="Y189" s="309"/>
      <c r="Z189" s="309"/>
      <c r="AA189" s="311" t="s">
        <v>977</v>
      </c>
      <c r="AB189" s="53" t="str">
        <f t="shared" si="20"/>
        <v>**field missing**_history</v>
      </c>
      <c r="AC189" s="308" t="s">
        <v>1398</v>
      </c>
      <c r="AD189" s="53" t="str">
        <f t="shared" si="6"/>
        <v>**field missing**.**FIELD MISSING**</v>
      </c>
      <c r="AE189" s="299">
        <f>countif(NEW_REDB_table.field,AD189)</f>
        <v>0</v>
      </c>
      <c r="AF189" s="299" t="str">
        <f t="shared" si="7"/>
        <v>Check...</v>
      </c>
      <c r="AG189" s="308"/>
      <c r="AH189" s="317" t="b">
        <v>0</v>
      </c>
      <c r="AI189" s="317" t="b">
        <v>0</v>
      </c>
      <c r="AJ189" s="308" t="str">
        <f t="array" ref="AJ189">iferror(index('Type Mapping'!$A$2:$D$21,match(J189,'Type Mapping'!$B$2:$B$21,0),4),"type mismatch")</f>
        <v>INT</v>
      </c>
      <c r="AK189" s="308"/>
      <c r="AL189" s="308"/>
      <c r="AM189" s="308"/>
      <c r="AN189" s="300" t="b">
        <v>0</v>
      </c>
      <c r="AO189" s="300" t="b">
        <v>0</v>
      </c>
      <c r="AP189" s="300" t="b">
        <v>0</v>
      </c>
      <c r="AQ189" s="300" t="b">
        <v>0</v>
      </c>
      <c r="AR189" s="300"/>
      <c r="AS189" s="300"/>
      <c r="AT189" s="301" t="s">
        <v>1399</v>
      </c>
      <c r="AU189" s="302"/>
      <c r="AV189" s="303" t="b">
        <v>1</v>
      </c>
      <c r="AW189" s="304" t="str">
        <f t="shared" si="9"/>
        <v>false</v>
      </c>
      <c r="AX189" s="305" t="str">
        <f t="shared" si="17"/>
        <v>&lt;column comment="" default="" key="false" label="FirstYearBuilt" length="255" nullable="true" originalDbColumnName="FirstYearBuilt" originalLength="-1" pattern="" precision="-1" talendType="id_String" type=""/&gt;</v>
      </c>
      <c r="AY189" s="306"/>
      <c r="AZ189" s="305" t="str">
        <f t="shared" si="10"/>
        <v>&lt;column comment="" default="" key="false" label="FirstYearBuilt" length="255" nullable="true" originalDbColumnName="FirstYearBuilt" originalLength="-1" pattern="" precision="-1" talendType="id_String" type=""/&gt;</v>
      </c>
      <c r="BA189" s="306"/>
      <c r="BB189" s="302"/>
      <c r="BC189" s="303" t="b">
        <f t="shared" si="11"/>
        <v>0</v>
      </c>
      <c r="BD189" s="304"/>
      <c r="BE189" s="304" t="str">
        <f t="shared" si="12"/>
        <v/>
      </c>
      <c r="BF189" s="307"/>
      <c r="BG189" s="305"/>
      <c r="BH189" s="305"/>
      <c r="BI189" s="305"/>
      <c r="BJ189" s="305" t="str">
        <f t="shared" si="18"/>
        <v/>
      </c>
      <c r="BK189" s="306"/>
      <c r="BL189" s="305" t="str">
        <f t="shared" si="14"/>
        <v/>
      </c>
      <c r="BM189" s="306"/>
      <c r="BN189" s="302"/>
      <c r="BO189" s="302"/>
      <c r="BP189" s="302"/>
      <c r="BQ189" s="302"/>
      <c r="BR189" s="302"/>
      <c r="BS189" s="302"/>
      <c r="BT189" s="302"/>
      <c r="BU189" s="302"/>
      <c r="BV189" s="302"/>
      <c r="BW189" s="302"/>
      <c r="BX189" s="302"/>
    </row>
    <row r="190">
      <c r="A190" s="292" t="s">
        <v>728</v>
      </c>
      <c r="B190" s="292">
        <v>189.0</v>
      </c>
      <c r="C190" s="292">
        <f t="shared" si="15"/>
        <v>1</v>
      </c>
      <c r="D190" s="293" t="str">
        <f t="shared" si="1"/>
        <v>Parcel Data</v>
      </c>
      <c r="E190" s="46" t="str">
        <f t="shared" si="2"/>
        <v>prcl.mdb.Prcl.LastYearBuilt</v>
      </c>
      <c r="F190" s="46" t="s">
        <v>306</v>
      </c>
      <c r="G190" s="46" t="s">
        <v>527</v>
      </c>
      <c r="H190" s="294">
        <v>75.0</v>
      </c>
      <c r="I190" s="294" t="s">
        <v>1406</v>
      </c>
      <c r="J190" s="295" t="s">
        <v>749</v>
      </c>
      <c r="K190" s="296">
        <v>2.0</v>
      </c>
      <c r="L190" s="297" t="b">
        <v>0</v>
      </c>
      <c r="M190" s="294" t="s">
        <v>1407</v>
      </c>
      <c r="N190" s="321" t="b">
        <v>0</v>
      </c>
      <c r="O190" s="296">
        <v>1976.0</v>
      </c>
      <c r="P190" s="296">
        <v>1993.0</v>
      </c>
      <c r="Q190" s="298" t="str">
        <f t="shared" si="3"/>
        <v>Prcl</v>
      </c>
      <c r="R190" s="298" t="str">
        <f t="shared" si="19"/>
        <v>LastYearBuilt</v>
      </c>
      <c r="S190" s="298" t="str">
        <f t="array" ref="S190">iferror(index('Type Mapping'!$A$2:$D$21,match(J190,'Type Mapping'!$B$2:$B$21,0),3),"type mismatch")</f>
        <v>VARCHAR</v>
      </c>
      <c r="T190" s="298"/>
      <c r="U190" s="298"/>
      <c r="V190" s="298"/>
      <c r="W190" s="51" t="b">
        <v>0</v>
      </c>
      <c r="X190" s="51" t="s">
        <v>1397</v>
      </c>
      <c r="Y190" s="309"/>
      <c r="Z190" s="309"/>
      <c r="AA190" s="311" t="s">
        <v>977</v>
      </c>
      <c r="AB190" s="53" t="str">
        <f t="shared" si="20"/>
        <v>**field missing**_history</v>
      </c>
      <c r="AC190" s="308" t="s">
        <v>1398</v>
      </c>
      <c r="AD190" s="53" t="str">
        <f t="shared" si="6"/>
        <v>**field missing**.**FIELD MISSING**</v>
      </c>
      <c r="AE190" s="299">
        <f>countif(NEW_REDB_table.field,AD190)</f>
        <v>0</v>
      </c>
      <c r="AF190" s="299" t="str">
        <f t="shared" si="7"/>
        <v>Check...</v>
      </c>
      <c r="AG190" s="308"/>
      <c r="AH190" s="317" t="b">
        <v>0</v>
      </c>
      <c r="AI190" s="317" t="b">
        <v>0</v>
      </c>
      <c r="AJ190" s="308" t="str">
        <f t="array" ref="AJ190">iferror(index('Type Mapping'!$A$2:$D$21,match(J190,'Type Mapping'!$B$2:$B$21,0),4),"type mismatch")</f>
        <v>INT</v>
      </c>
      <c r="AK190" s="308"/>
      <c r="AL190" s="308"/>
      <c r="AM190" s="308"/>
      <c r="AN190" s="300" t="b">
        <v>0</v>
      </c>
      <c r="AO190" s="300" t="b">
        <v>0</v>
      </c>
      <c r="AP190" s="300" t="b">
        <v>0</v>
      </c>
      <c r="AQ190" s="300" t="b">
        <v>0</v>
      </c>
      <c r="AR190" s="300"/>
      <c r="AS190" s="300"/>
      <c r="AT190" s="301" t="s">
        <v>1399</v>
      </c>
      <c r="AU190" s="302"/>
      <c r="AV190" s="303" t="b">
        <v>1</v>
      </c>
      <c r="AW190" s="304" t="str">
        <f t="shared" si="9"/>
        <v>false</v>
      </c>
      <c r="AX190" s="305" t="str">
        <f t="shared" si="17"/>
        <v>&lt;column comment="" default="" key="false" label="LastYearBuilt" length="255" nullable="true" originalDbColumnName="LastYearBuilt" originalLength="-1" pattern="" precision="-1" talendType="id_String" type=""/&gt;</v>
      </c>
      <c r="AY190" s="306"/>
      <c r="AZ190" s="305" t="str">
        <f t="shared" si="10"/>
        <v>&lt;column comment="" default="" key="false" label="LastYearBuilt" length="255" nullable="true" originalDbColumnName="LastYearBuilt" originalLength="-1" pattern="" precision="-1" talendType="id_String" type=""/&gt;</v>
      </c>
      <c r="BA190" s="306"/>
      <c r="BB190" s="302"/>
      <c r="BC190" s="303" t="b">
        <f t="shared" si="11"/>
        <v>0</v>
      </c>
      <c r="BD190" s="304"/>
      <c r="BE190" s="304" t="str">
        <f t="shared" si="12"/>
        <v/>
      </c>
      <c r="BF190" s="307"/>
      <c r="BG190" s="305"/>
      <c r="BH190" s="305"/>
      <c r="BI190" s="305"/>
      <c r="BJ190" s="305" t="str">
        <f t="shared" si="18"/>
        <v/>
      </c>
      <c r="BK190" s="306"/>
      <c r="BL190" s="305" t="str">
        <f t="shared" si="14"/>
        <v/>
      </c>
      <c r="BM190" s="306"/>
      <c r="BN190" s="302"/>
      <c r="BO190" s="302"/>
      <c r="BP190" s="302"/>
      <c r="BQ190" s="302"/>
      <c r="BR190" s="302"/>
      <c r="BS190" s="302"/>
      <c r="BT190" s="302"/>
      <c r="BU190" s="302"/>
      <c r="BV190" s="302"/>
      <c r="BW190" s="302"/>
      <c r="BX190" s="302"/>
    </row>
    <row r="191">
      <c r="A191" s="292" t="s">
        <v>728</v>
      </c>
      <c r="B191" s="292">
        <v>190.0</v>
      </c>
      <c r="C191" s="292">
        <f t="shared" si="15"/>
        <v>1</v>
      </c>
      <c r="D191" s="293" t="str">
        <f t="shared" si="1"/>
        <v>Parcel Data</v>
      </c>
      <c r="E191" s="46" t="str">
        <f t="shared" si="2"/>
        <v>prcl.mdb.Prcl.ResSalePrice</v>
      </c>
      <c r="F191" s="46" t="s">
        <v>306</v>
      </c>
      <c r="G191" s="46" t="s">
        <v>527</v>
      </c>
      <c r="H191" s="294">
        <v>76.0</v>
      </c>
      <c r="I191" s="294" t="s">
        <v>1410</v>
      </c>
      <c r="J191" s="295" t="s">
        <v>1268</v>
      </c>
      <c r="K191" s="296">
        <v>8.0</v>
      </c>
      <c r="L191" s="297" t="b">
        <v>0</v>
      </c>
      <c r="M191" s="324" t="s">
        <v>1411</v>
      </c>
      <c r="N191" s="332" t="b">
        <v>0</v>
      </c>
      <c r="O191" s="334">
        <v>69000.0</v>
      </c>
      <c r="P191" s="334">
        <v>307500.0</v>
      </c>
      <c r="Q191" s="298" t="str">
        <f t="shared" si="3"/>
        <v>Prcl</v>
      </c>
      <c r="R191" s="298" t="str">
        <f t="shared" si="19"/>
        <v>ResSalePrice</v>
      </c>
      <c r="S191" s="298" t="str">
        <f t="array" ref="S191">iferror(index('Type Mapping'!$A$2:$D$21,match(J191,'Type Mapping'!$B$2:$B$21,0),3),"type mismatch")</f>
        <v>VARCHAR</v>
      </c>
      <c r="T191" s="298"/>
      <c r="U191" s="298"/>
      <c r="V191" s="298"/>
      <c r="W191" s="51" t="b">
        <v>1</v>
      </c>
      <c r="X191" s="51"/>
      <c r="Y191" s="309"/>
      <c r="Z191" s="309"/>
      <c r="AA191" s="323" t="s">
        <v>672</v>
      </c>
      <c r="AB191" s="53" t="str">
        <f t="shared" si="20"/>
        <v>sales_history</v>
      </c>
      <c r="AC191" s="53" t="s">
        <v>1413</v>
      </c>
      <c r="AD191" s="53" t="str">
        <f t="shared" si="6"/>
        <v>sales.res_sale_price</v>
      </c>
      <c r="AE191" s="299">
        <f>countif(NEW_REDB_table.field,AD191)</f>
        <v>0</v>
      </c>
      <c r="AF191" s="299" t="str">
        <f t="shared" si="7"/>
        <v>Check...</v>
      </c>
      <c r="AG191" s="53" t="s">
        <v>1415</v>
      </c>
      <c r="AH191" s="317" t="b">
        <v>0</v>
      </c>
      <c r="AI191" s="317" t="b">
        <v>0</v>
      </c>
      <c r="AJ191" s="308" t="str">
        <f t="array" ref="AJ191">iferror(index('Type Mapping'!$A$2:$D$21,match(J191,'Type Mapping'!$B$2:$B$21,0),4),"type mismatch")</f>
        <v>FLOAT</v>
      </c>
      <c r="AK191" s="308"/>
      <c r="AL191" s="308"/>
      <c r="AM191" s="308"/>
      <c r="AN191" s="300" t="b">
        <v>0</v>
      </c>
      <c r="AO191" s="300" t="b">
        <v>0</v>
      </c>
      <c r="AP191" s="300" t="b">
        <v>0</v>
      </c>
      <c r="AQ191" s="300" t="b">
        <v>0</v>
      </c>
      <c r="AR191" s="300"/>
      <c r="AS191" s="300"/>
      <c r="AT191" s="301" t="s">
        <v>1416</v>
      </c>
      <c r="AU191" s="302"/>
      <c r="AV191" s="303" t="b">
        <v>1</v>
      </c>
      <c r="AW191" s="304" t="str">
        <f t="shared" si="9"/>
        <v>false</v>
      </c>
      <c r="AX191" s="305" t="str">
        <f t="shared" si="17"/>
        <v>&lt;column comment="" default="" key="false" label="ResSalePrice" length="255" nullable="true" originalDbColumnName="ResSalePrice" originalLength="-1" pattern="" precision="-1" talendType="id_String" type=""/&gt;</v>
      </c>
      <c r="AY191" s="306"/>
      <c r="AZ191" s="305" t="str">
        <f t="shared" si="10"/>
        <v>&lt;column comment="" default="" key="false" label="ResSalePrice" length="255" nullable="true" originalDbColumnName="ResSalePrice" originalLength="-1" pattern="" precision="-1" talendType="id_String" type=""/&gt;</v>
      </c>
      <c r="BA191" s="306"/>
      <c r="BB191" s="302"/>
      <c r="BC191" s="303" t="b">
        <f t="shared" si="11"/>
        <v>1</v>
      </c>
      <c r="BD191" s="304"/>
      <c r="BE191" s="304" t="str">
        <f t="shared" si="12"/>
        <v>false</v>
      </c>
      <c r="BF191" s="307"/>
      <c r="BG191" s="305"/>
      <c r="BH191" s="305"/>
      <c r="BI191" s="305"/>
      <c r="BJ191" s="305" t="str">
        <f t="shared" si="18"/>
        <v>***69000.xml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91" s="306"/>
      <c r="BL191" s="305" t="str">
        <f t="shared" si="14"/>
        <v>69000.xml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91" s="306"/>
      <c r="BN191" s="302"/>
      <c r="BO191" s="302"/>
      <c r="BP191" s="302"/>
      <c r="BQ191" s="302"/>
      <c r="BR191" s="302"/>
      <c r="BS191" s="302"/>
      <c r="BT191" s="302"/>
      <c r="BU191" s="302"/>
      <c r="BV191" s="302"/>
      <c r="BW191" s="302"/>
      <c r="BX191" s="302"/>
    </row>
    <row r="192">
      <c r="A192" s="292" t="s">
        <v>728</v>
      </c>
      <c r="B192" s="292">
        <v>191.0</v>
      </c>
      <c r="C192" s="292">
        <f t="shared" si="15"/>
        <v>1</v>
      </c>
      <c r="D192" s="293" t="str">
        <f t="shared" si="1"/>
        <v>Parcel Data</v>
      </c>
      <c r="E192" s="46" t="str">
        <f t="shared" si="2"/>
        <v>prcl.mdb.Prcl.ResSaleDate</v>
      </c>
      <c r="F192" s="46" t="s">
        <v>306</v>
      </c>
      <c r="G192" s="46" t="s">
        <v>527</v>
      </c>
      <c r="H192" s="294">
        <v>77.0</v>
      </c>
      <c r="I192" s="294" t="s">
        <v>1419</v>
      </c>
      <c r="J192" s="295" t="s">
        <v>788</v>
      </c>
      <c r="K192" s="296">
        <v>8.0</v>
      </c>
      <c r="L192" s="297" t="b">
        <v>0</v>
      </c>
      <c r="M192" s="324" t="s">
        <v>1420</v>
      </c>
      <c r="N192" s="332" t="b">
        <v>0</v>
      </c>
      <c r="O192" s="333">
        <v>34198.0</v>
      </c>
      <c r="P192" s="333">
        <v>43276.0</v>
      </c>
      <c r="Q192" s="298" t="str">
        <f t="shared" si="3"/>
        <v>Prcl</v>
      </c>
      <c r="R192" s="298" t="str">
        <f t="shared" si="19"/>
        <v>ResSaleDate</v>
      </c>
      <c r="S192" s="298" t="str">
        <f t="array" ref="S192">iferror(index('Type Mapping'!$A$2:$D$21,match(J192,'Type Mapping'!$B$2:$B$21,0),3),"type mismatch")</f>
        <v>VARCHAR</v>
      </c>
      <c r="T192" s="298"/>
      <c r="U192" s="298"/>
      <c r="V192" s="298"/>
      <c r="W192" s="51" t="b">
        <v>1</v>
      </c>
      <c r="X192" s="51"/>
      <c r="Y192" s="309"/>
      <c r="Z192" s="309"/>
      <c r="AA192" s="323" t="s">
        <v>672</v>
      </c>
      <c r="AB192" s="53" t="str">
        <f t="shared" si="20"/>
        <v>sales_history</v>
      </c>
      <c r="AC192" s="53" t="s">
        <v>1422</v>
      </c>
      <c r="AD192" s="53" t="str">
        <f t="shared" si="6"/>
        <v>sales.res_sale_date</v>
      </c>
      <c r="AE192" s="299">
        <f>countif(NEW_REDB_table.field,AD192)</f>
        <v>0</v>
      </c>
      <c r="AF192" s="299" t="str">
        <f t="shared" si="7"/>
        <v>Check...</v>
      </c>
      <c r="AG192" s="308"/>
      <c r="AH192" s="317" t="b">
        <v>0</v>
      </c>
      <c r="AI192" s="317" t="b">
        <v>0</v>
      </c>
      <c r="AJ192" s="308" t="str">
        <f t="array" ref="AJ192">iferror(index('Type Mapping'!$A$2:$D$21,match(J192,'Type Mapping'!$B$2:$B$21,0),4),"type mismatch")</f>
        <v>DATE</v>
      </c>
      <c r="AK192" s="308"/>
      <c r="AL192" s="308"/>
      <c r="AM192" s="308"/>
      <c r="AN192" s="300" t="b">
        <v>0</v>
      </c>
      <c r="AO192" s="300" t="b">
        <v>0</v>
      </c>
      <c r="AP192" s="300" t="b">
        <v>0</v>
      </c>
      <c r="AQ192" s="300" t="b">
        <v>0</v>
      </c>
      <c r="AR192" s="300"/>
      <c r="AS192" s="300"/>
      <c r="AT192" s="301" t="s">
        <v>1416</v>
      </c>
      <c r="AU192" s="302"/>
      <c r="AV192" s="303" t="b">
        <v>1</v>
      </c>
      <c r="AW192" s="304" t="str">
        <f t="shared" si="9"/>
        <v>false</v>
      </c>
      <c r="AX192" s="305" t="str">
        <f t="shared" si="17"/>
        <v>&lt;column comment="" default="" key="false" label="ResSaleDate" length="255" nullable="true" originalDbColumnName="ResSaleDate" originalLength="-1" pattern="" precision="-1" talendType="id_String" type=""/&gt;</v>
      </c>
      <c r="AY192" s="306"/>
      <c r="AZ192" s="305" t="str">
        <f t="shared" si="10"/>
        <v>&lt;column comment="" default="" key="false" label="ResSaleDate" length="255" nullable="true" originalDbColumnName="ResSaleDate" originalLength="-1" pattern="" precision="-1" talendType="id_String" type=""/&gt;</v>
      </c>
      <c r="BA192" s="306"/>
      <c r="BB192" s="302"/>
      <c r="BC192" s="303" t="b">
        <f t="shared" si="11"/>
        <v>1</v>
      </c>
      <c r="BD192" s="304"/>
      <c r="BE192" s="304" t="str">
        <f t="shared" si="12"/>
        <v>false</v>
      </c>
      <c r="BF192" s="307"/>
      <c r="BG192" s="305"/>
      <c r="BH192" s="305"/>
      <c r="BI192" s="305"/>
      <c r="BJ192" s="305" t="str">
        <f t="shared" si="18"/>
        <v>***34198.xml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92" s="306"/>
      <c r="BL192" s="305" t="str">
        <f t="shared" si="14"/>
        <v>34198.xml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92" s="306"/>
      <c r="BN192" s="302"/>
      <c r="BO192" s="302"/>
      <c r="BP192" s="302"/>
      <c r="BQ192" s="302"/>
      <c r="BR192" s="302"/>
      <c r="BS192" s="302"/>
      <c r="BT192" s="302"/>
      <c r="BU192" s="302"/>
      <c r="BV192" s="302"/>
      <c r="BW192" s="302"/>
      <c r="BX192" s="302"/>
    </row>
    <row r="193">
      <c r="A193" s="292" t="s">
        <v>728</v>
      </c>
      <c r="B193" s="292">
        <v>192.0</v>
      </c>
      <c r="C193" s="292">
        <f t="shared" si="15"/>
        <v>1</v>
      </c>
      <c r="D193" s="293" t="str">
        <f t="shared" si="1"/>
        <v>Parcel Data</v>
      </c>
      <c r="E193" s="46" t="str">
        <f t="shared" si="2"/>
        <v>prcl.mdb.Prcl.VacBldgYear</v>
      </c>
      <c r="F193" s="46" t="s">
        <v>306</v>
      </c>
      <c r="G193" s="46" t="s">
        <v>527</v>
      </c>
      <c r="H193" s="294">
        <v>78.0</v>
      </c>
      <c r="I193" s="294" t="s">
        <v>1424</v>
      </c>
      <c r="J193" s="295" t="s">
        <v>749</v>
      </c>
      <c r="K193" s="296">
        <v>2.0</v>
      </c>
      <c r="L193" s="297" t="b">
        <v>0</v>
      </c>
      <c r="M193" s="324" t="s">
        <v>1425</v>
      </c>
      <c r="N193" s="332" t="b">
        <v>0</v>
      </c>
      <c r="O193" s="296">
        <v>2004.0</v>
      </c>
      <c r="P193" s="296">
        <v>1991.0</v>
      </c>
      <c r="Q193" s="298" t="str">
        <f t="shared" si="3"/>
        <v>Prcl</v>
      </c>
      <c r="R193" s="298" t="str">
        <f t="shared" si="19"/>
        <v>VacBldgYear</v>
      </c>
      <c r="S193" s="298" t="str">
        <f t="array" ref="S193">iferror(index('Type Mapping'!$A$2:$D$21,match(J193,'Type Mapping'!$B$2:$B$21,0),3),"type mismatch")</f>
        <v>VARCHAR</v>
      </c>
      <c r="T193" s="298"/>
      <c r="U193" s="298"/>
      <c r="V193" s="298"/>
      <c r="W193" s="51" t="b">
        <v>1</v>
      </c>
      <c r="X193" s="51"/>
      <c r="Y193" s="309"/>
      <c r="Z193" s="309"/>
      <c r="AA193" s="53" t="s">
        <v>1426</v>
      </c>
      <c r="AB193" s="53" t="str">
        <f t="shared" si="20"/>
        <v>vacancyy_history</v>
      </c>
      <c r="AC193" s="53" t="s">
        <v>1427</v>
      </c>
      <c r="AD193" s="53" t="str">
        <f t="shared" si="6"/>
        <v>vacancyy.year_building_marked_vacant</v>
      </c>
      <c r="AE193" s="299">
        <f>countif(NEW_REDB_table.field,AD193)</f>
        <v>0</v>
      </c>
      <c r="AF193" s="299" t="str">
        <f t="shared" si="7"/>
        <v>Check...</v>
      </c>
      <c r="AG193" s="53" t="s">
        <v>1428</v>
      </c>
      <c r="AH193" s="317" t="b">
        <v>0</v>
      </c>
      <c r="AI193" s="317" t="b">
        <v>0</v>
      </c>
      <c r="AJ193" s="308" t="str">
        <f t="array" ref="AJ193">iferror(index('Type Mapping'!$A$2:$D$21,match(J193,'Type Mapping'!$B$2:$B$21,0),4),"type mismatch")</f>
        <v>INT</v>
      </c>
      <c r="AK193" s="308"/>
      <c r="AL193" s="308"/>
      <c r="AM193" s="308"/>
      <c r="AN193" s="300" t="b">
        <v>0</v>
      </c>
      <c r="AO193" s="300" t="b">
        <v>0</v>
      </c>
      <c r="AP193" s="300" t="b">
        <v>0</v>
      </c>
      <c r="AQ193" s="300" t="b">
        <v>0</v>
      </c>
      <c r="AR193" s="300"/>
      <c r="AS193" s="300"/>
      <c r="AT193" s="302"/>
      <c r="AU193" s="302"/>
      <c r="AV193" s="303" t="b">
        <v>1</v>
      </c>
      <c r="AW193" s="304" t="str">
        <f t="shared" si="9"/>
        <v>false</v>
      </c>
      <c r="AX193" s="305" t="str">
        <f t="shared" si="17"/>
        <v>&lt;column comment="" default="" key="false" label="VacBldgYear" length="255" nullable="true" originalDbColumnName="VacBldgYear" originalLength="-1" pattern="" precision="-1" talendType="id_String" type=""/&gt;</v>
      </c>
      <c r="AY193" s="306"/>
      <c r="AZ193" s="305" t="str">
        <f t="shared" si="10"/>
        <v>&lt;column comment="" default="" key="false" label="VacBldgYear" length="255" nullable="true" originalDbColumnName="VacBldgYear" originalLength="-1" pattern="" precision="-1" talendType="id_String" type=""/&gt;</v>
      </c>
      <c r="BA193" s="306"/>
      <c r="BB193" s="302"/>
      <c r="BC193" s="303" t="b">
        <f t="shared" si="11"/>
        <v>1</v>
      </c>
      <c r="BD193" s="304"/>
      <c r="BE193" s="304" t="str">
        <f t="shared" si="12"/>
        <v>false</v>
      </c>
      <c r="BF193" s="307"/>
      <c r="BG193" s="305"/>
      <c r="BH193" s="305"/>
      <c r="BI193" s="305"/>
      <c r="BJ193" s="305" t="str">
        <f t="shared" si="18"/>
        <v>***2004.xml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93" s="306"/>
      <c r="BL193" s="305" t="str">
        <f t="shared" si="14"/>
        <v>2004.xml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93" s="306"/>
      <c r="BN193" s="302"/>
      <c r="BO193" s="302"/>
      <c r="BP193" s="302"/>
      <c r="BQ193" s="302"/>
      <c r="BR193" s="302"/>
      <c r="BS193" s="302"/>
      <c r="BT193" s="302"/>
      <c r="BU193" s="302"/>
      <c r="BV193" s="302"/>
      <c r="BW193" s="302"/>
      <c r="BX193" s="302"/>
    </row>
    <row r="194">
      <c r="A194" s="292" t="s">
        <v>728</v>
      </c>
      <c r="B194" s="292">
        <v>193.0</v>
      </c>
      <c r="C194" s="292">
        <f t="shared" si="15"/>
        <v>1</v>
      </c>
      <c r="D194" s="293" t="str">
        <f t="shared" si="1"/>
        <v>Parcel Data</v>
      </c>
      <c r="E194" s="46" t="str">
        <f t="shared" si="2"/>
        <v>prcl.mdb.Prcl.GeoCityBlockPart</v>
      </c>
      <c r="F194" s="46" t="s">
        <v>306</v>
      </c>
      <c r="G194" s="46" t="s">
        <v>527</v>
      </c>
      <c r="H194" s="294">
        <v>79.0</v>
      </c>
      <c r="I194" s="294" t="s">
        <v>1432</v>
      </c>
      <c r="J194" s="295" t="s">
        <v>729</v>
      </c>
      <c r="K194" s="296">
        <v>8.0</v>
      </c>
      <c r="L194" s="297" t="b">
        <v>0</v>
      </c>
      <c r="M194" s="294" t="s">
        <v>1433</v>
      </c>
      <c r="N194" s="321" t="b">
        <v>0</v>
      </c>
      <c r="O194" s="296">
        <v>6501.0083</v>
      </c>
      <c r="P194" s="296">
        <v>661.0487</v>
      </c>
      <c r="Q194" s="298" t="str">
        <f t="shared" si="3"/>
        <v>Prcl</v>
      </c>
      <c r="R194" s="298" t="str">
        <f t="shared" si="19"/>
        <v>GeoCityBlockPart</v>
      </c>
      <c r="S194" s="298" t="str">
        <f t="array" ref="S194">iferror(index('Type Mapping'!$A$2:$D$21,match(J194,'Type Mapping'!$B$2:$B$21,0),3),"type mismatch")</f>
        <v>VARCHAR</v>
      </c>
      <c r="T194" s="298"/>
      <c r="U194" s="298"/>
      <c r="V194" s="298"/>
      <c r="W194" s="51" t="b">
        <v>0</v>
      </c>
      <c r="X194" s="51" t="s">
        <v>1434</v>
      </c>
      <c r="Y194" s="309"/>
      <c r="Z194" s="309"/>
      <c r="AA194" s="311" t="s">
        <v>977</v>
      </c>
      <c r="AB194" s="53" t="str">
        <f t="shared" si="20"/>
        <v>**field missing**_history</v>
      </c>
      <c r="AC194" s="308" t="s">
        <v>1398</v>
      </c>
      <c r="AD194" s="53" t="str">
        <f t="shared" si="6"/>
        <v>**field missing**.**FIELD MISSING**</v>
      </c>
      <c r="AE194" s="299">
        <f>countif(NEW_REDB_table.field,AD194)</f>
        <v>0</v>
      </c>
      <c r="AF194" s="299" t="str">
        <f t="shared" si="7"/>
        <v>Check...</v>
      </c>
      <c r="AG194" s="308"/>
      <c r="AH194" s="317" t="b">
        <v>0</v>
      </c>
      <c r="AI194" s="317" t="b">
        <v>0</v>
      </c>
      <c r="AJ194" s="308" t="str">
        <f t="array" ref="AJ194">iferror(index('Type Mapping'!$A$2:$D$21,match(J194,'Type Mapping'!$B$2:$B$21,0),4),"type mismatch")</f>
        <v>FLOAT</v>
      </c>
      <c r="AK194" s="308"/>
      <c r="AL194" s="308"/>
      <c r="AM194" s="308"/>
      <c r="AN194" s="300" t="b">
        <v>0</v>
      </c>
      <c r="AO194" s="300" t="b">
        <v>0</v>
      </c>
      <c r="AP194" s="300" t="b">
        <v>0</v>
      </c>
      <c r="AQ194" s="300" t="b">
        <v>0</v>
      </c>
      <c r="AR194" s="300"/>
      <c r="AS194" s="300"/>
      <c r="AT194" s="302"/>
      <c r="AU194" s="302"/>
      <c r="AV194" s="303" t="b">
        <v>1</v>
      </c>
      <c r="AW194" s="304" t="str">
        <f t="shared" si="9"/>
        <v>false</v>
      </c>
      <c r="AX194" s="305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194" s="306"/>
      <c r="AZ194" s="305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194" s="306"/>
      <c r="BB194" s="302"/>
      <c r="BC194" s="303" t="b">
        <f t="shared" si="11"/>
        <v>0</v>
      </c>
      <c r="BD194" s="304"/>
      <c r="BE194" s="304" t="str">
        <f t="shared" si="12"/>
        <v/>
      </c>
      <c r="BF194" s="307"/>
      <c r="BG194" s="305"/>
      <c r="BH194" s="305"/>
      <c r="BI194" s="305"/>
      <c r="BJ194" s="305" t="str">
        <f t="shared" si="18"/>
        <v/>
      </c>
      <c r="BK194" s="306"/>
      <c r="BL194" s="305" t="str">
        <f t="shared" si="14"/>
        <v/>
      </c>
      <c r="BM194" s="306"/>
      <c r="BN194" s="302"/>
      <c r="BO194" s="302"/>
      <c r="BP194" s="302"/>
      <c r="BQ194" s="302"/>
      <c r="BR194" s="302"/>
      <c r="BS194" s="302"/>
      <c r="BT194" s="302"/>
      <c r="BU194" s="302"/>
      <c r="BV194" s="302"/>
      <c r="BW194" s="302"/>
      <c r="BX194" s="302"/>
    </row>
    <row r="195">
      <c r="A195" s="292" t="s">
        <v>728</v>
      </c>
      <c r="B195" s="292">
        <v>194.0</v>
      </c>
      <c r="C195" s="292">
        <f t="shared" si="15"/>
        <v>1</v>
      </c>
      <c r="D195" s="293" t="str">
        <f t="shared" si="1"/>
        <v>Parcel Data</v>
      </c>
      <c r="E195" s="46" t="str">
        <f t="shared" si="2"/>
        <v>prcl.mdb.Prcl.Ward10</v>
      </c>
      <c r="F195" s="46" t="s">
        <v>306</v>
      </c>
      <c r="G195" s="46" t="s">
        <v>527</v>
      </c>
      <c r="H195" s="294">
        <v>80.0</v>
      </c>
      <c r="I195" s="294" t="s">
        <v>1436</v>
      </c>
      <c r="J195" s="295" t="s">
        <v>740</v>
      </c>
      <c r="K195" s="296">
        <v>1.0</v>
      </c>
      <c r="L195" s="297" t="b">
        <v>0</v>
      </c>
      <c r="M195" s="294" t="s">
        <v>1438</v>
      </c>
      <c r="N195" s="321" t="b">
        <v>0</v>
      </c>
      <c r="O195" s="296">
        <v>7.0</v>
      </c>
      <c r="P195" s="296">
        <v>2.0</v>
      </c>
      <c r="Q195" s="298" t="str">
        <f t="shared" si="3"/>
        <v>Prcl</v>
      </c>
      <c r="R195" s="298" t="str">
        <f t="shared" si="19"/>
        <v>Ward10</v>
      </c>
      <c r="S195" s="298" t="str">
        <f t="array" ref="S195">iferror(index('Type Mapping'!$A$2:$D$21,match(J195,'Type Mapping'!$B$2:$B$21,0),3),"type mismatch")</f>
        <v>VARCHAR</v>
      </c>
      <c r="T195" s="298"/>
      <c r="U195" s="298"/>
      <c r="V195" s="298"/>
      <c r="W195" s="51" t="b">
        <v>1</v>
      </c>
      <c r="X195" s="51"/>
      <c r="Y195" s="309"/>
      <c r="Z195" s="309"/>
      <c r="AA195" s="323" t="s">
        <v>647</v>
      </c>
      <c r="AB195" s="53" t="str">
        <f t="shared" si="20"/>
        <v>parcel_history</v>
      </c>
      <c r="AC195" s="53" t="s">
        <v>1440</v>
      </c>
      <c r="AD195" s="53" t="str">
        <f t="shared" si="6"/>
        <v>parcel.ward_number</v>
      </c>
      <c r="AE195" s="299">
        <f>countif(NEW_REDB_table.field,AD195)</f>
        <v>0</v>
      </c>
      <c r="AF195" s="299" t="str">
        <f t="shared" si="7"/>
        <v>Check...</v>
      </c>
      <c r="AG195" s="53"/>
      <c r="AH195" s="299" t="b">
        <v>0</v>
      </c>
      <c r="AI195" s="299" t="b">
        <v>0</v>
      </c>
      <c r="AJ195" s="53" t="s">
        <v>79</v>
      </c>
      <c r="AK195" s="308"/>
      <c r="AL195" s="308"/>
      <c r="AM195" s="308"/>
      <c r="AN195" s="300" t="b">
        <v>0</v>
      </c>
      <c r="AO195" s="300" t="b">
        <v>0</v>
      </c>
      <c r="AP195" s="300" t="b">
        <v>0</v>
      </c>
      <c r="AQ195" s="300" t="b">
        <v>0</v>
      </c>
      <c r="AR195" s="300"/>
      <c r="AS195" s="300"/>
      <c r="AT195" s="301" t="s">
        <v>1442</v>
      </c>
      <c r="AU195" s="302"/>
      <c r="AV195" s="303" t="b">
        <v>1</v>
      </c>
      <c r="AW195" s="304" t="str">
        <f t="shared" si="9"/>
        <v>false</v>
      </c>
      <c r="AX195" s="305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195" s="306"/>
      <c r="AZ195" s="305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195" s="306"/>
      <c r="BB195" s="302"/>
      <c r="BC195" s="303" t="b">
        <f t="shared" si="11"/>
        <v>1</v>
      </c>
      <c r="BD195" s="304"/>
      <c r="BE195" s="304" t="str">
        <f t="shared" si="12"/>
        <v>false</v>
      </c>
      <c r="BF195" s="307"/>
      <c r="BG195" s="305"/>
      <c r="BH195" s="305"/>
      <c r="BI195" s="305"/>
      <c r="BJ195" s="305" t="str">
        <f t="shared" si="18"/>
        <v>***7.xml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95" s="306"/>
      <c r="BL195" s="305" t="str">
        <f t="shared" si="14"/>
        <v>7.xml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95" s="306"/>
      <c r="BN195" s="302"/>
      <c r="BO195" s="302"/>
      <c r="BP195" s="302"/>
      <c r="BQ195" s="302"/>
      <c r="BR195" s="302"/>
      <c r="BS195" s="302"/>
      <c r="BT195" s="302"/>
      <c r="BU195" s="302"/>
      <c r="BV195" s="302"/>
      <c r="BW195" s="302"/>
      <c r="BX195" s="302"/>
    </row>
    <row r="196">
      <c r="A196" s="292" t="s">
        <v>728</v>
      </c>
      <c r="B196" s="292">
        <v>195.0</v>
      </c>
      <c r="C196" s="292">
        <f t="shared" si="15"/>
        <v>1</v>
      </c>
      <c r="D196" s="293" t="str">
        <f t="shared" si="1"/>
        <v>Parcel Data</v>
      </c>
      <c r="E196" s="46" t="str">
        <f t="shared" si="2"/>
        <v>prcl.mdb.Prcl.Precinct10</v>
      </c>
      <c r="F196" s="46" t="s">
        <v>306</v>
      </c>
      <c r="G196" s="46" t="s">
        <v>527</v>
      </c>
      <c r="H196" s="294">
        <v>81.0</v>
      </c>
      <c r="I196" s="294" t="s">
        <v>1445</v>
      </c>
      <c r="J196" s="295" t="s">
        <v>740</v>
      </c>
      <c r="K196" s="296">
        <v>1.0</v>
      </c>
      <c r="L196" s="297" t="b">
        <v>0</v>
      </c>
      <c r="M196" s="294" t="s">
        <v>1446</v>
      </c>
      <c r="N196" s="321" t="b">
        <v>0</v>
      </c>
      <c r="O196" s="296">
        <v>6.0</v>
      </c>
      <c r="P196" s="296">
        <v>1.0</v>
      </c>
      <c r="Q196" s="298" t="str">
        <f t="shared" si="3"/>
        <v>Prcl</v>
      </c>
      <c r="R196" s="298" t="str">
        <f t="shared" si="19"/>
        <v>Precinct10</v>
      </c>
      <c r="S196" s="298" t="str">
        <f t="array" ref="S196">iferror(index('Type Mapping'!$A$2:$D$21,match(J196,'Type Mapping'!$B$2:$B$21,0),3),"type mismatch")</f>
        <v>VARCHAR</v>
      </c>
      <c r="T196" s="298"/>
      <c r="U196" s="298"/>
      <c r="V196" s="298"/>
      <c r="W196" s="51" t="b">
        <v>1</v>
      </c>
      <c r="X196" s="51"/>
      <c r="Y196" s="309"/>
      <c r="Z196" s="309"/>
      <c r="AA196" s="323" t="s">
        <v>647</v>
      </c>
      <c r="AB196" s="53" t="str">
        <f t="shared" si="20"/>
        <v>parcel_history</v>
      </c>
      <c r="AC196" s="53" t="s">
        <v>1448</v>
      </c>
      <c r="AD196" s="53" t="str">
        <f t="shared" si="6"/>
        <v>parcel.voting_precinct_number</v>
      </c>
      <c r="AE196" s="299">
        <f>countif(NEW_REDB_table.field,AD196)</f>
        <v>0</v>
      </c>
      <c r="AF196" s="299" t="str">
        <f t="shared" si="7"/>
        <v>Check...</v>
      </c>
      <c r="AG196" s="53"/>
      <c r="AH196" s="299" t="b">
        <v>0</v>
      </c>
      <c r="AI196" s="299" t="b">
        <v>0</v>
      </c>
      <c r="AJ196" s="308" t="str">
        <f t="array" ref="AJ196">iferror(index('Type Mapping'!$A$2:$D$21,match(J196,'Type Mapping'!$B$2:$B$21,0),4),"type mismatch")</f>
        <v>INT</v>
      </c>
      <c r="AK196" s="308"/>
      <c r="AL196" s="308"/>
      <c r="AM196" s="308"/>
      <c r="AN196" s="300" t="b">
        <v>0</v>
      </c>
      <c r="AO196" s="300" t="b">
        <v>0</v>
      </c>
      <c r="AP196" s="300" t="b">
        <v>0</v>
      </c>
      <c r="AQ196" s="300" t="b">
        <v>0</v>
      </c>
      <c r="AR196" s="300"/>
      <c r="AS196" s="300"/>
      <c r="AT196" s="302"/>
      <c r="AU196" s="302"/>
      <c r="AV196" s="303" t="b">
        <v>1</v>
      </c>
      <c r="AW196" s="304" t="str">
        <f t="shared" si="9"/>
        <v>false</v>
      </c>
      <c r="AX196" s="305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196" s="306"/>
      <c r="AZ196" s="305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196" s="306"/>
      <c r="BB196" s="302"/>
      <c r="BC196" s="303" t="b">
        <f t="shared" si="11"/>
        <v>1</v>
      </c>
      <c r="BD196" s="304"/>
      <c r="BE196" s="304" t="str">
        <f t="shared" si="12"/>
        <v>false</v>
      </c>
      <c r="BF196" s="307"/>
      <c r="BG196" s="305"/>
      <c r="BH196" s="305"/>
      <c r="BI196" s="305"/>
      <c r="BJ196" s="305" t="str">
        <f t="shared" si="18"/>
        <v>***6.xml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96" s="306"/>
      <c r="BL196" s="305" t="str">
        <f t="shared" si="14"/>
        <v>6.xml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96" s="306"/>
      <c r="BN196" s="302"/>
      <c r="BO196" s="302"/>
      <c r="BP196" s="302"/>
      <c r="BQ196" s="302"/>
      <c r="BR196" s="302"/>
      <c r="BS196" s="302"/>
      <c r="BT196" s="302"/>
      <c r="BU196" s="302"/>
      <c r="BV196" s="302"/>
      <c r="BW196" s="302"/>
      <c r="BX196" s="302"/>
    </row>
    <row r="197">
      <c r="A197" s="292" t="s">
        <v>728</v>
      </c>
      <c r="B197" s="292">
        <v>196.0</v>
      </c>
      <c r="C197" s="292">
        <f t="shared" si="15"/>
        <v>1</v>
      </c>
      <c r="D197" s="293" t="str">
        <f t="shared" si="1"/>
        <v>Parcel Data</v>
      </c>
      <c r="E197" s="46" t="str">
        <f t="shared" si="2"/>
        <v>prcl.mdb.Prcl.InspArea10</v>
      </c>
      <c r="F197" s="46" t="s">
        <v>306</v>
      </c>
      <c r="G197" s="46" t="s">
        <v>527</v>
      </c>
      <c r="H197" s="294">
        <v>82.0</v>
      </c>
      <c r="I197" s="294" t="s">
        <v>1451</v>
      </c>
      <c r="J197" s="295" t="s">
        <v>740</v>
      </c>
      <c r="K197" s="296">
        <v>1.0</v>
      </c>
      <c r="L197" s="297" t="b">
        <v>0</v>
      </c>
      <c r="M197" s="294" t="s">
        <v>1452</v>
      </c>
      <c r="N197" s="321" t="b">
        <v>0</v>
      </c>
      <c r="O197" s="296">
        <v>1.0</v>
      </c>
      <c r="P197" s="296">
        <v>3.0</v>
      </c>
      <c r="Q197" s="298" t="str">
        <f t="shared" si="3"/>
        <v>Prcl</v>
      </c>
      <c r="R197" s="298" t="str">
        <f t="shared" si="19"/>
        <v>InspArea10</v>
      </c>
      <c r="S197" s="298" t="str">
        <f t="array" ref="S197">iferror(index('Type Mapping'!$A$2:$D$21,match(J197,'Type Mapping'!$B$2:$B$21,0),3),"type mismatch")</f>
        <v>VARCHAR</v>
      </c>
      <c r="T197" s="298"/>
      <c r="U197" s="298"/>
      <c r="V197" s="298"/>
      <c r="W197" s="51" t="b">
        <v>1</v>
      </c>
      <c r="X197" s="51"/>
      <c r="Y197" s="309"/>
      <c r="Z197" s="309"/>
      <c r="AA197" s="323" t="s">
        <v>647</v>
      </c>
      <c r="AB197" s="53" t="str">
        <f t="shared" si="20"/>
        <v>parcel_history</v>
      </c>
      <c r="AC197" s="53" t="s">
        <v>1455</v>
      </c>
      <c r="AD197" s="53" t="str">
        <f t="shared" si="6"/>
        <v>parcel.insp_area_number</v>
      </c>
      <c r="AE197" s="299">
        <f>countif(NEW_REDB_table.field,AD197)</f>
        <v>0</v>
      </c>
      <c r="AF197" s="299" t="str">
        <f t="shared" si="7"/>
        <v>Check...</v>
      </c>
      <c r="AG197" s="53"/>
      <c r="AH197" s="299" t="b">
        <v>0</v>
      </c>
      <c r="AI197" s="299" t="b">
        <v>0</v>
      </c>
      <c r="AJ197" s="308" t="str">
        <f t="array" ref="AJ197">iferror(index('Type Mapping'!$A$2:$D$21,match(J197,'Type Mapping'!$B$2:$B$21,0),4),"type mismatch")</f>
        <v>INT</v>
      </c>
      <c r="AK197" s="308"/>
      <c r="AL197" s="308"/>
      <c r="AM197" s="308"/>
      <c r="AN197" s="300" t="b">
        <v>0</v>
      </c>
      <c r="AO197" s="300" t="b">
        <v>0</v>
      </c>
      <c r="AP197" s="300" t="b">
        <v>0</v>
      </c>
      <c r="AQ197" s="300" t="b">
        <v>0</v>
      </c>
      <c r="AR197" s="300"/>
      <c r="AS197" s="300"/>
      <c r="AT197" s="302"/>
      <c r="AU197" s="302"/>
      <c r="AV197" s="303" t="b">
        <v>1</v>
      </c>
      <c r="AW197" s="304" t="str">
        <f t="shared" si="9"/>
        <v>false</v>
      </c>
      <c r="AX197" s="305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197" s="306"/>
      <c r="AZ197" s="305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197" s="306"/>
      <c r="BB197" s="302"/>
      <c r="BC197" s="303" t="b">
        <f t="shared" si="11"/>
        <v>1</v>
      </c>
      <c r="BD197" s="304"/>
      <c r="BE197" s="304" t="str">
        <f t="shared" si="12"/>
        <v>false</v>
      </c>
      <c r="BF197" s="307"/>
      <c r="BG197" s="305"/>
      <c r="BH197" s="305"/>
      <c r="BI197" s="305"/>
      <c r="BJ197" s="305" t="str">
        <f t="shared" si="18"/>
        <v>***1.xml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197" s="306"/>
      <c r="BL197" s="305" t="str">
        <f t="shared" si="14"/>
        <v>1.xml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197" s="306"/>
      <c r="BN197" s="302"/>
      <c r="BO197" s="302"/>
      <c r="BP197" s="302"/>
      <c r="BQ197" s="302"/>
      <c r="BR197" s="302"/>
      <c r="BS197" s="302"/>
      <c r="BT197" s="302"/>
      <c r="BU197" s="302"/>
      <c r="BV197" s="302"/>
      <c r="BW197" s="302"/>
      <c r="BX197" s="302"/>
    </row>
    <row r="198">
      <c r="A198" s="292" t="s">
        <v>728</v>
      </c>
      <c r="B198" s="292">
        <v>197.0</v>
      </c>
      <c r="C198" s="292">
        <f t="shared" si="15"/>
        <v>1</v>
      </c>
      <c r="D198" s="293" t="str">
        <f t="shared" si="1"/>
        <v>Parcel Data</v>
      </c>
      <c r="E198" s="46" t="str">
        <f t="shared" si="2"/>
        <v>prcl.mdb.Prcl.Ward00</v>
      </c>
      <c r="F198" s="46" t="s">
        <v>306</v>
      </c>
      <c r="G198" s="46" t="s">
        <v>527</v>
      </c>
      <c r="H198" s="294">
        <v>83.0</v>
      </c>
      <c r="I198" s="294" t="s">
        <v>1457</v>
      </c>
      <c r="J198" s="295" t="s">
        <v>740</v>
      </c>
      <c r="K198" s="296">
        <v>1.0</v>
      </c>
      <c r="L198" s="297" t="b">
        <v>0</v>
      </c>
      <c r="M198" s="294" t="s">
        <v>1458</v>
      </c>
      <c r="N198" s="321" t="b">
        <v>0</v>
      </c>
      <c r="O198" s="296">
        <v>5.0</v>
      </c>
      <c r="P198" s="296">
        <v>6.0</v>
      </c>
      <c r="Q198" s="298" t="str">
        <f t="shared" si="3"/>
        <v>Prcl</v>
      </c>
      <c r="R198" s="298" t="str">
        <f t="shared" si="19"/>
        <v>Ward00</v>
      </c>
      <c r="S198" s="298" t="str">
        <f t="array" ref="S198">iferror(index('Type Mapping'!$A$2:$D$21,match(J198,'Type Mapping'!$B$2:$B$21,0),3),"type mismatch")</f>
        <v>VARCHAR</v>
      </c>
      <c r="T198" s="298"/>
      <c r="U198" s="298"/>
      <c r="V198" s="298"/>
      <c r="W198" s="51" t="b">
        <v>0</v>
      </c>
      <c r="X198" s="51" t="s">
        <v>1459</v>
      </c>
      <c r="Y198" s="309"/>
      <c r="Z198" s="309"/>
      <c r="AA198" s="311"/>
      <c r="AB198" s="53"/>
      <c r="AC198" s="308"/>
      <c r="AD198" s="53" t="str">
        <f t="shared" si="6"/>
        <v>.</v>
      </c>
      <c r="AE198" s="299">
        <f>countif(NEW_REDB_table.field,AD198)</f>
        <v>5</v>
      </c>
      <c r="AF198" s="299" t="str">
        <f t="shared" si="7"/>
        <v>#N/A</v>
      </c>
      <c r="AG198" s="308"/>
      <c r="AH198" s="317" t="b">
        <v>0</v>
      </c>
      <c r="AI198" s="317" t="b">
        <v>0</v>
      </c>
      <c r="AJ198" s="308" t="str">
        <f t="array" ref="AJ198">iferror(index('Type Mapping'!$A$2:$D$21,match(J198,'Type Mapping'!$B$2:$B$21,0),4),"type mismatch")</f>
        <v>INT</v>
      </c>
      <c r="AK198" s="308"/>
      <c r="AL198" s="308"/>
      <c r="AM198" s="308"/>
      <c r="AN198" s="300" t="b">
        <v>0</v>
      </c>
      <c r="AO198" s="300" t="b">
        <v>0</v>
      </c>
      <c r="AP198" s="300" t="b">
        <v>0</v>
      </c>
      <c r="AQ198" s="300" t="b">
        <v>0</v>
      </c>
      <c r="AR198" s="300"/>
      <c r="AS198" s="300"/>
      <c r="AT198" s="302"/>
      <c r="AU198" s="302"/>
      <c r="AV198" s="303" t="b">
        <v>1</v>
      </c>
      <c r="AW198" s="304" t="str">
        <f t="shared" si="9"/>
        <v>false</v>
      </c>
      <c r="AX198" s="305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198" s="306"/>
      <c r="AZ198" s="305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198" s="306"/>
      <c r="BB198" s="302"/>
      <c r="BC198" s="303" t="b">
        <f t="shared" si="11"/>
        <v>0</v>
      </c>
      <c r="BD198" s="304"/>
      <c r="BE198" s="304" t="str">
        <f t="shared" si="12"/>
        <v/>
      </c>
      <c r="BF198" s="307"/>
      <c r="BG198" s="305"/>
      <c r="BH198" s="305"/>
      <c r="BI198" s="305"/>
      <c r="BJ198" s="305" t="str">
        <f t="shared" si="18"/>
        <v/>
      </c>
      <c r="BK198" s="306"/>
      <c r="BL198" s="305" t="str">
        <f t="shared" si="14"/>
        <v/>
      </c>
      <c r="BM198" s="306"/>
      <c r="BN198" s="302"/>
      <c r="BO198" s="302"/>
      <c r="BP198" s="302"/>
      <c r="BQ198" s="302"/>
      <c r="BR198" s="302"/>
      <c r="BS198" s="302"/>
      <c r="BT198" s="302"/>
      <c r="BU198" s="302"/>
      <c r="BV198" s="302"/>
      <c r="BW198" s="302"/>
      <c r="BX198" s="302"/>
    </row>
    <row r="199">
      <c r="A199" s="292" t="s">
        <v>728</v>
      </c>
      <c r="B199" s="292">
        <v>198.0</v>
      </c>
      <c r="C199" s="292">
        <f t="shared" si="15"/>
        <v>1</v>
      </c>
      <c r="D199" s="293" t="str">
        <f t="shared" si="1"/>
        <v>Parcel Data</v>
      </c>
      <c r="E199" s="46" t="str">
        <f t="shared" si="2"/>
        <v>prcl.mdb.Prcl.Precinct02</v>
      </c>
      <c r="F199" s="46" t="s">
        <v>306</v>
      </c>
      <c r="G199" s="46" t="s">
        <v>527</v>
      </c>
      <c r="H199" s="294">
        <v>84.0</v>
      </c>
      <c r="I199" s="294" t="s">
        <v>1462</v>
      </c>
      <c r="J199" s="295" t="s">
        <v>740</v>
      </c>
      <c r="K199" s="296">
        <v>1.0</v>
      </c>
      <c r="L199" s="297" t="b">
        <v>0</v>
      </c>
      <c r="M199" s="294" t="s">
        <v>1463</v>
      </c>
      <c r="N199" s="321" t="b">
        <v>0</v>
      </c>
      <c r="O199" s="296">
        <v>4.0</v>
      </c>
      <c r="P199" s="296">
        <v>12.0</v>
      </c>
      <c r="Q199" s="298" t="str">
        <f t="shared" si="3"/>
        <v>Prcl</v>
      </c>
      <c r="R199" s="298" t="str">
        <f t="shared" si="19"/>
        <v>Precinct02</v>
      </c>
      <c r="S199" s="298" t="str">
        <f t="array" ref="S199">iferror(index('Type Mapping'!$A$2:$D$21,match(J199,'Type Mapping'!$B$2:$B$21,0),3),"type mismatch")</f>
        <v>VARCHAR</v>
      </c>
      <c r="T199" s="298"/>
      <c r="U199" s="298"/>
      <c r="V199" s="298"/>
      <c r="W199" s="51" t="b">
        <v>0</v>
      </c>
      <c r="X199" s="51" t="s">
        <v>1459</v>
      </c>
      <c r="Y199" s="309"/>
      <c r="Z199" s="309"/>
      <c r="AA199" s="311"/>
      <c r="AB199" s="53"/>
      <c r="AC199" s="308"/>
      <c r="AD199" s="53" t="str">
        <f t="shared" si="6"/>
        <v>.</v>
      </c>
      <c r="AE199" s="299">
        <f>countif(NEW_REDB_table.field,AD199)</f>
        <v>5</v>
      </c>
      <c r="AF199" s="299" t="str">
        <f t="shared" si="7"/>
        <v>#N/A</v>
      </c>
      <c r="AG199" s="308"/>
      <c r="AH199" s="317" t="b">
        <v>0</v>
      </c>
      <c r="AI199" s="317" t="b">
        <v>0</v>
      </c>
      <c r="AJ199" s="308" t="str">
        <f t="array" ref="AJ199">iferror(index('Type Mapping'!$A$2:$D$21,match(J199,'Type Mapping'!$B$2:$B$21,0),4),"type mismatch")</f>
        <v>INT</v>
      </c>
      <c r="AK199" s="308"/>
      <c r="AL199" s="308"/>
      <c r="AM199" s="308"/>
      <c r="AN199" s="300" t="b">
        <v>0</v>
      </c>
      <c r="AO199" s="300" t="b">
        <v>0</v>
      </c>
      <c r="AP199" s="300" t="b">
        <v>0</v>
      </c>
      <c r="AQ199" s="300" t="b">
        <v>0</v>
      </c>
      <c r="AR199" s="300"/>
      <c r="AS199" s="300"/>
      <c r="AT199" s="302"/>
      <c r="AU199" s="302"/>
      <c r="AV199" s="303" t="b">
        <v>1</v>
      </c>
      <c r="AW199" s="304" t="str">
        <f t="shared" si="9"/>
        <v>false</v>
      </c>
      <c r="AX199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199" s="306"/>
      <c r="AZ199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199" s="306"/>
      <c r="BB199" s="302"/>
      <c r="BC199" s="303" t="b">
        <f t="shared" si="11"/>
        <v>0</v>
      </c>
      <c r="BD199" s="304"/>
      <c r="BE199" s="304" t="str">
        <f t="shared" si="12"/>
        <v/>
      </c>
      <c r="BF199" s="307"/>
      <c r="BG199" s="305"/>
      <c r="BH199" s="305"/>
      <c r="BI199" s="305"/>
      <c r="BJ199" s="305" t="str">
        <f t="shared" si="18"/>
        <v/>
      </c>
      <c r="BK199" s="306"/>
      <c r="BL199" s="305" t="str">
        <f t="shared" si="14"/>
        <v/>
      </c>
      <c r="BM199" s="306"/>
      <c r="BN199" s="302"/>
      <c r="BO199" s="302"/>
      <c r="BP199" s="302"/>
      <c r="BQ199" s="302"/>
      <c r="BR199" s="302"/>
      <c r="BS199" s="302"/>
      <c r="BT199" s="302"/>
      <c r="BU199" s="302"/>
      <c r="BV199" s="302"/>
      <c r="BW199" s="302"/>
      <c r="BX199" s="302"/>
    </row>
    <row r="200">
      <c r="A200" s="292" t="s">
        <v>728</v>
      </c>
      <c r="B200" s="292">
        <v>199.0</v>
      </c>
      <c r="C200" s="292">
        <f t="shared" si="15"/>
        <v>1</v>
      </c>
      <c r="D200" s="293" t="str">
        <f t="shared" si="1"/>
        <v>Parcel Data</v>
      </c>
      <c r="E200" s="46" t="str">
        <f t="shared" si="2"/>
        <v>prcl.mdb.Prcl.Precinct04</v>
      </c>
      <c r="F200" s="46" t="s">
        <v>306</v>
      </c>
      <c r="G200" s="46" t="s">
        <v>527</v>
      </c>
      <c r="H200" s="294">
        <v>85.0</v>
      </c>
      <c r="I200" s="294" t="s">
        <v>1467</v>
      </c>
      <c r="J200" s="295" t="s">
        <v>740</v>
      </c>
      <c r="K200" s="296">
        <v>1.0</v>
      </c>
      <c r="L200" s="297" t="b">
        <v>0</v>
      </c>
      <c r="M200" s="294" t="s">
        <v>1468</v>
      </c>
      <c r="N200" s="321" t="b">
        <v>0</v>
      </c>
      <c r="O200" s="296">
        <v>1.0</v>
      </c>
      <c r="P200" s="296">
        <v>5.0</v>
      </c>
      <c r="Q200" s="298" t="str">
        <f t="shared" si="3"/>
        <v>Prcl</v>
      </c>
      <c r="R200" s="298" t="str">
        <f t="shared" si="19"/>
        <v>Precinct04</v>
      </c>
      <c r="S200" s="298" t="str">
        <f t="array" ref="S200">iferror(index('Type Mapping'!$A$2:$D$21,match(J200,'Type Mapping'!$B$2:$B$21,0),3),"type mismatch")</f>
        <v>VARCHAR</v>
      </c>
      <c r="T200" s="298"/>
      <c r="U200" s="298"/>
      <c r="V200" s="298"/>
      <c r="W200" s="51" t="b">
        <v>0</v>
      </c>
      <c r="X200" s="51" t="s">
        <v>1459</v>
      </c>
      <c r="Y200" s="309"/>
      <c r="Z200" s="309"/>
      <c r="AA200" s="311"/>
      <c r="AB200" s="53"/>
      <c r="AC200" s="308"/>
      <c r="AD200" s="53" t="str">
        <f t="shared" si="6"/>
        <v>.</v>
      </c>
      <c r="AE200" s="299">
        <f>countif(NEW_REDB_table.field,AD200)</f>
        <v>5</v>
      </c>
      <c r="AF200" s="299" t="str">
        <f t="shared" si="7"/>
        <v>#N/A</v>
      </c>
      <c r="AG200" s="308"/>
      <c r="AH200" s="317" t="b">
        <v>0</v>
      </c>
      <c r="AI200" s="317" t="b">
        <v>0</v>
      </c>
      <c r="AJ200" s="308" t="str">
        <f t="array" ref="AJ200">iferror(index('Type Mapping'!$A$2:$D$21,match(J200,'Type Mapping'!$B$2:$B$21,0),4),"type mismatch")</f>
        <v>INT</v>
      </c>
      <c r="AK200" s="308"/>
      <c r="AL200" s="308"/>
      <c r="AM200" s="308"/>
      <c r="AN200" s="300" t="b">
        <v>0</v>
      </c>
      <c r="AO200" s="300" t="b">
        <v>0</v>
      </c>
      <c r="AP200" s="300" t="b">
        <v>0</v>
      </c>
      <c r="AQ200" s="300" t="b">
        <v>0</v>
      </c>
      <c r="AR200" s="300"/>
      <c r="AS200" s="300"/>
      <c r="AT200" s="302"/>
      <c r="AU200" s="302"/>
      <c r="AV200" s="303" t="b">
        <v>1</v>
      </c>
      <c r="AW200" s="304" t="str">
        <f t="shared" si="9"/>
        <v>false</v>
      </c>
      <c r="AX200" s="305" t="str">
        <f t="shared" si="17"/>
        <v>&lt;column comment="" default="" key="false" label="Precinct04" length="255" nullable="true" originalDbColumnName="Precinct04" originalLength="-1" pattern="" precision="-1" talendType="id_String" type=""/&gt;</v>
      </c>
      <c r="AY200" s="306"/>
      <c r="AZ200" s="305" t="str">
        <f t="shared" si="10"/>
        <v>&lt;column comment="" default="" key="false" label="Precinct04" length="255" nullable="true" originalDbColumnName="Precinct04" originalLength="-1" pattern="" precision="-1" talendType="id_String" type=""/&gt;</v>
      </c>
      <c r="BA200" s="306"/>
      <c r="BB200" s="302"/>
      <c r="BC200" s="303" t="b">
        <f t="shared" si="11"/>
        <v>0</v>
      </c>
      <c r="BD200" s="304"/>
      <c r="BE200" s="304" t="str">
        <f t="shared" si="12"/>
        <v/>
      </c>
      <c r="BF200" s="307"/>
      <c r="BG200" s="305"/>
      <c r="BH200" s="305"/>
      <c r="BI200" s="305"/>
      <c r="BJ200" s="305" t="str">
        <f t="shared" si="18"/>
        <v/>
      </c>
      <c r="BK200" s="306"/>
      <c r="BL200" s="305" t="str">
        <f t="shared" si="14"/>
        <v/>
      </c>
      <c r="BM200" s="306"/>
      <c r="BN200" s="302"/>
      <c r="BO200" s="302"/>
      <c r="BP200" s="302"/>
      <c r="BQ200" s="302"/>
      <c r="BR200" s="302"/>
      <c r="BS200" s="302"/>
      <c r="BT200" s="302"/>
      <c r="BU200" s="302"/>
      <c r="BV200" s="302"/>
      <c r="BW200" s="302"/>
      <c r="BX200" s="302"/>
    </row>
    <row r="201">
      <c r="A201" s="292" t="s">
        <v>728</v>
      </c>
      <c r="B201" s="292">
        <v>200.0</v>
      </c>
      <c r="C201" s="292">
        <f t="shared" si="15"/>
        <v>1</v>
      </c>
      <c r="D201" s="293" t="str">
        <f t="shared" si="1"/>
        <v>Parcel Data</v>
      </c>
      <c r="E201" s="46" t="str">
        <f t="shared" si="2"/>
        <v>prcl.mdb.Prcl.Nbrhd</v>
      </c>
      <c r="F201" s="46" t="s">
        <v>306</v>
      </c>
      <c r="G201" s="46" t="s">
        <v>527</v>
      </c>
      <c r="H201" s="294">
        <v>86.0</v>
      </c>
      <c r="I201" s="294" t="s">
        <v>1472</v>
      </c>
      <c r="J201" s="295" t="s">
        <v>740</v>
      </c>
      <c r="K201" s="296">
        <v>1.0</v>
      </c>
      <c r="L201" s="297" t="b">
        <v>0</v>
      </c>
      <c r="M201" s="294" t="s">
        <v>1473</v>
      </c>
      <c r="N201" s="321" t="b">
        <v>0</v>
      </c>
      <c r="O201" s="296">
        <v>23.0</v>
      </c>
      <c r="P201" s="296">
        <v>77.0</v>
      </c>
      <c r="Q201" s="298" t="str">
        <f t="shared" si="3"/>
        <v>Prcl</v>
      </c>
      <c r="R201" s="298" t="str">
        <f t="shared" si="19"/>
        <v>Nbrhd</v>
      </c>
      <c r="S201" s="298" t="str">
        <f t="array" ref="S201">iferror(index('Type Mapping'!$A$2:$D$21,match(J201,'Type Mapping'!$B$2:$B$21,0),3),"type mismatch")</f>
        <v>VARCHAR</v>
      </c>
      <c r="T201" s="298"/>
      <c r="U201" s="298"/>
      <c r="V201" s="298"/>
      <c r="W201" s="51" t="b">
        <v>1</v>
      </c>
      <c r="X201" s="51"/>
      <c r="Y201" s="309"/>
      <c r="Z201" s="309"/>
      <c r="AA201" s="53" t="s">
        <v>647</v>
      </c>
      <c r="AB201" s="53" t="str">
        <f t="shared" ref="AB201:AB206" si="21">AA201&amp;"_history"</f>
        <v>parcel_history</v>
      </c>
      <c r="AC201" s="53" t="s">
        <v>1183</v>
      </c>
      <c r="AD201" s="53" t="str">
        <f t="shared" si="6"/>
        <v>parcel.neighborhood_id</v>
      </c>
      <c r="AE201" s="299">
        <f>countif(NEW_REDB_table.field,AD201)</f>
        <v>0</v>
      </c>
      <c r="AF201" s="299" t="str">
        <f t="shared" si="7"/>
        <v>Check...</v>
      </c>
      <c r="AG201" s="53"/>
      <c r="AH201" s="299" t="b">
        <v>0</v>
      </c>
      <c r="AI201" s="299" t="b">
        <v>0</v>
      </c>
      <c r="AJ201" s="308" t="str">
        <f t="array" ref="AJ201">iferror(index('Type Mapping'!$A$2:$D$21,match(J201,'Type Mapping'!$B$2:$B$21,0),4),"type mismatch")</f>
        <v>INT</v>
      </c>
      <c r="AK201" s="53"/>
      <c r="AL201" s="53"/>
      <c r="AM201" s="53"/>
      <c r="AN201" s="300" t="b">
        <v>1</v>
      </c>
      <c r="AO201" s="300" t="b">
        <v>0</v>
      </c>
      <c r="AP201" s="300" t="b">
        <v>0</v>
      </c>
      <c r="AQ201" s="300" t="b">
        <v>0</v>
      </c>
      <c r="AR201" s="300"/>
      <c r="AS201" s="300"/>
      <c r="AT201" s="301" t="s">
        <v>1476</v>
      </c>
      <c r="AU201" s="302"/>
      <c r="AV201" s="303" t="b">
        <v>1</v>
      </c>
      <c r="AW201" s="304" t="str">
        <f t="shared" si="9"/>
        <v>false</v>
      </c>
      <c r="AX201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201" s="306"/>
      <c r="AZ201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201" s="306"/>
      <c r="BB201" s="302"/>
      <c r="BC201" s="303" t="b">
        <f t="shared" si="11"/>
        <v>1</v>
      </c>
      <c r="BD201" s="304"/>
      <c r="BE201" s="304" t="str">
        <f t="shared" si="12"/>
        <v>false</v>
      </c>
      <c r="BF201" s="307"/>
      <c r="BG201" s="305"/>
      <c r="BH201" s="305"/>
      <c r="BI201" s="305"/>
      <c r="BJ201" s="305" t="str">
        <f t="shared" si="18"/>
        <v>***23.xml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01" s="306"/>
      <c r="BL201" s="305" t="str">
        <f t="shared" si="14"/>
        <v>23.xml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01" s="306"/>
      <c r="BN201" s="302"/>
      <c r="BO201" s="302"/>
      <c r="BP201" s="302"/>
      <c r="BQ201" s="302"/>
      <c r="BR201" s="302"/>
      <c r="BS201" s="302"/>
      <c r="BT201" s="302"/>
      <c r="BU201" s="302"/>
      <c r="BV201" s="302"/>
      <c r="BW201" s="302"/>
      <c r="BX201" s="302"/>
    </row>
    <row r="202">
      <c r="A202" s="292" t="s">
        <v>728</v>
      </c>
      <c r="B202" s="292">
        <v>201.0</v>
      </c>
      <c r="C202" s="292">
        <f t="shared" si="15"/>
        <v>1</v>
      </c>
      <c r="D202" s="293" t="str">
        <f t="shared" si="1"/>
        <v>Parcel Data</v>
      </c>
      <c r="E202" s="46" t="str">
        <f t="shared" si="2"/>
        <v>prcl.mdb.Prcl.CDADist</v>
      </c>
      <c r="F202" s="46" t="s">
        <v>306</v>
      </c>
      <c r="G202" s="46" t="s">
        <v>527</v>
      </c>
      <c r="H202" s="294">
        <v>87.0</v>
      </c>
      <c r="I202" s="294" t="s">
        <v>1478</v>
      </c>
      <c r="J202" s="295" t="s">
        <v>740</v>
      </c>
      <c r="K202" s="296">
        <v>1.0</v>
      </c>
      <c r="L202" s="297" t="b">
        <v>0</v>
      </c>
      <c r="M202" s="294" t="s">
        <v>1480</v>
      </c>
      <c r="N202" s="321" t="b">
        <v>0</v>
      </c>
      <c r="O202" s="296">
        <v>8.0</v>
      </c>
      <c r="P202" s="296">
        <v>2.0</v>
      </c>
      <c r="Q202" s="298" t="str">
        <f t="shared" si="3"/>
        <v>Prcl</v>
      </c>
      <c r="R202" s="298" t="str">
        <f t="shared" si="19"/>
        <v>CDADist</v>
      </c>
      <c r="S202" s="298" t="str">
        <f t="array" ref="S202">iferror(index('Type Mapping'!$A$2:$D$21,match(J202,'Type Mapping'!$B$2:$B$21,0),3),"type mismatch")</f>
        <v>VARCHAR</v>
      </c>
      <c r="T202" s="298"/>
      <c r="U202" s="298"/>
      <c r="V202" s="298"/>
      <c r="W202" s="51" t="b">
        <v>0</v>
      </c>
      <c r="X202" s="51"/>
      <c r="Y202" s="309"/>
      <c r="Z202" s="309"/>
      <c r="AA202" s="53" t="s">
        <v>647</v>
      </c>
      <c r="AB202" s="53" t="str">
        <f t="shared" si="21"/>
        <v>parcel_history</v>
      </c>
      <c r="AC202" s="53" t="s">
        <v>1481</v>
      </c>
      <c r="AD202" s="53" t="str">
        <f t="shared" si="6"/>
        <v>parcel.cda_distr</v>
      </c>
      <c r="AE202" s="299">
        <f>countif(NEW_REDB_table.field,AD202)</f>
        <v>0</v>
      </c>
      <c r="AF202" s="299" t="str">
        <f t="shared" si="7"/>
        <v>Check...</v>
      </c>
      <c r="AG202" s="53"/>
      <c r="AH202" s="299" t="b">
        <v>0</v>
      </c>
      <c r="AI202" s="299" t="b">
        <v>0</v>
      </c>
      <c r="AJ202" s="308" t="str">
        <f t="array" ref="AJ202">iferror(index('Type Mapping'!$A$2:$D$21,match(J202,'Type Mapping'!$B$2:$B$21,0),4),"type mismatch")</f>
        <v>INT</v>
      </c>
      <c r="AK202" s="53" t="s">
        <v>736</v>
      </c>
      <c r="AL202" s="53"/>
      <c r="AM202" s="53"/>
      <c r="AN202" s="300" t="b">
        <v>1</v>
      </c>
      <c r="AO202" s="300" t="b">
        <v>0</v>
      </c>
      <c r="AP202" s="300" t="b">
        <v>0</v>
      </c>
      <c r="AQ202" s="300" t="b">
        <v>0</v>
      </c>
      <c r="AR202" s="300"/>
      <c r="AS202" s="300"/>
      <c r="AT202" s="301" t="s">
        <v>1483</v>
      </c>
      <c r="AU202" s="302"/>
      <c r="AV202" s="303" t="b">
        <v>1</v>
      </c>
      <c r="AW202" s="304" t="str">
        <f t="shared" si="9"/>
        <v>false</v>
      </c>
      <c r="AX202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202" s="306"/>
      <c r="AZ202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202" s="306"/>
      <c r="BB202" s="302"/>
      <c r="BC202" s="303" t="b">
        <f t="shared" si="11"/>
        <v>0</v>
      </c>
      <c r="BD202" s="304"/>
      <c r="BE202" s="304" t="str">
        <f t="shared" si="12"/>
        <v/>
      </c>
      <c r="BF202" s="307"/>
      <c r="BG202" s="305"/>
      <c r="BH202" s="305"/>
      <c r="BI202" s="305"/>
      <c r="BJ202" s="305" t="str">
        <f t="shared" si="18"/>
        <v/>
      </c>
      <c r="BK202" s="306"/>
      <c r="BL202" s="305" t="str">
        <f t="shared" si="14"/>
        <v/>
      </c>
      <c r="BM202" s="306"/>
      <c r="BN202" s="302"/>
      <c r="BO202" s="302"/>
      <c r="BP202" s="302"/>
      <c r="BQ202" s="302"/>
      <c r="BR202" s="302"/>
      <c r="BS202" s="302"/>
      <c r="BT202" s="302"/>
      <c r="BU202" s="302"/>
      <c r="BV202" s="302"/>
      <c r="BW202" s="302"/>
      <c r="BX202" s="302"/>
    </row>
    <row r="203">
      <c r="A203" s="292" t="s">
        <v>728</v>
      </c>
      <c r="B203" s="292">
        <v>202.0</v>
      </c>
      <c r="C203" s="292">
        <f t="shared" si="15"/>
        <v>1</v>
      </c>
      <c r="D203" s="293" t="str">
        <f t="shared" si="1"/>
        <v>Parcel Data</v>
      </c>
      <c r="E203" s="46" t="str">
        <f t="shared" si="2"/>
        <v>prcl.mdb.Prcl.CDASubDist</v>
      </c>
      <c r="F203" s="46" t="s">
        <v>306</v>
      </c>
      <c r="G203" s="46" t="s">
        <v>527</v>
      </c>
      <c r="H203" s="294">
        <v>88.0</v>
      </c>
      <c r="I203" s="294" t="s">
        <v>1485</v>
      </c>
      <c r="J203" s="295" t="s">
        <v>740</v>
      </c>
      <c r="K203" s="296">
        <v>1.0</v>
      </c>
      <c r="L203" s="297" t="b">
        <v>0</v>
      </c>
      <c r="M203" s="294" t="s">
        <v>1486</v>
      </c>
      <c r="N203" s="321" t="b">
        <v>0</v>
      </c>
      <c r="O203" s="296">
        <v>14.0</v>
      </c>
      <c r="P203" s="296">
        <v>4.0</v>
      </c>
      <c r="Q203" s="298" t="str">
        <f t="shared" si="3"/>
        <v>Prcl</v>
      </c>
      <c r="R203" s="298" t="str">
        <f t="shared" si="19"/>
        <v>CDASubDist</v>
      </c>
      <c r="S203" s="298" t="str">
        <f t="array" ref="S203">iferror(index('Type Mapping'!$A$2:$D$21,match(J203,'Type Mapping'!$B$2:$B$21,0),3),"type mismatch")</f>
        <v>VARCHAR</v>
      </c>
      <c r="T203" s="298"/>
      <c r="U203" s="298"/>
      <c r="V203" s="298"/>
      <c r="W203" s="51" t="b">
        <v>0</v>
      </c>
      <c r="X203" s="51"/>
      <c r="Y203" s="309"/>
      <c r="Z203" s="309"/>
      <c r="AA203" s="53" t="s">
        <v>647</v>
      </c>
      <c r="AB203" s="53" t="str">
        <f t="shared" si="21"/>
        <v>parcel_history</v>
      </c>
      <c r="AC203" s="53" t="s">
        <v>1488</v>
      </c>
      <c r="AD203" s="53" t="str">
        <f t="shared" si="6"/>
        <v>parcel.cda_subdistr</v>
      </c>
      <c r="AE203" s="299">
        <f>countif(NEW_REDB_table.field,AD203)</f>
        <v>0</v>
      </c>
      <c r="AF203" s="299" t="str">
        <f t="shared" si="7"/>
        <v>Check...</v>
      </c>
      <c r="AG203" s="53"/>
      <c r="AH203" s="299" t="b">
        <v>0</v>
      </c>
      <c r="AI203" s="299" t="b">
        <v>0</v>
      </c>
      <c r="AJ203" s="308" t="str">
        <f t="array" ref="AJ203">iferror(index('Type Mapping'!$A$2:$D$21,match(J203,'Type Mapping'!$B$2:$B$21,0),4),"type mismatch")</f>
        <v>INT</v>
      </c>
      <c r="AK203" s="53" t="s">
        <v>736</v>
      </c>
      <c r="AL203" s="53" t="s">
        <v>23</v>
      </c>
      <c r="AM203" s="53" t="s">
        <v>1489</v>
      </c>
      <c r="AN203" s="300" t="b">
        <v>1</v>
      </c>
      <c r="AO203" s="300" t="b">
        <v>0</v>
      </c>
      <c r="AP203" s="300" t="b">
        <v>0</v>
      </c>
      <c r="AQ203" s="300" t="b">
        <v>0</v>
      </c>
      <c r="AR203" s="300"/>
      <c r="AS203" s="300"/>
      <c r="AT203" s="301" t="s">
        <v>1483</v>
      </c>
      <c r="AU203" s="302"/>
      <c r="AV203" s="303" t="b">
        <v>1</v>
      </c>
      <c r="AW203" s="304" t="str">
        <f t="shared" si="9"/>
        <v>false</v>
      </c>
      <c r="AX203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203" s="306"/>
      <c r="AZ203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203" s="306"/>
      <c r="BB203" s="302"/>
      <c r="BC203" s="303" t="b">
        <f t="shared" si="11"/>
        <v>0</v>
      </c>
      <c r="BD203" s="304"/>
      <c r="BE203" s="304" t="str">
        <f t="shared" si="12"/>
        <v/>
      </c>
      <c r="BF203" s="307"/>
      <c r="BG203" s="305"/>
      <c r="BH203" s="305"/>
      <c r="BI203" s="305"/>
      <c r="BJ203" s="305" t="str">
        <f t="shared" si="18"/>
        <v/>
      </c>
      <c r="BK203" s="306"/>
      <c r="BL203" s="305" t="str">
        <f t="shared" si="14"/>
        <v/>
      </c>
      <c r="BM203" s="306"/>
      <c r="BN203" s="302"/>
      <c r="BO203" s="302"/>
      <c r="BP203" s="302"/>
      <c r="BQ203" s="302"/>
      <c r="BR203" s="302"/>
      <c r="BS203" s="302"/>
      <c r="BT203" s="302"/>
      <c r="BU203" s="302"/>
      <c r="BV203" s="302"/>
      <c r="BW203" s="302"/>
      <c r="BX203" s="302"/>
    </row>
    <row r="204">
      <c r="A204" s="292" t="s">
        <v>728</v>
      </c>
      <c r="B204" s="292">
        <v>203.0</v>
      </c>
      <c r="C204" s="292">
        <f t="shared" si="15"/>
        <v>1</v>
      </c>
      <c r="D204" s="293" t="str">
        <f t="shared" si="1"/>
        <v>Parcel Data</v>
      </c>
      <c r="E204" s="46" t="str">
        <f t="shared" si="2"/>
        <v>prcl.mdb.Prcl.PoliceDist</v>
      </c>
      <c r="F204" s="46" t="s">
        <v>306</v>
      </c>
      <c r="G204" s="46" t="s">
        <v>527</v>
      </c>
      <c r="H204" s="294">
        <v>89.0</v>
      </c>
      <c r="I204" s="294" t="s">
        <v>1490</v>
      </c>
      <c r="J204" s="295" t="s">
        <v>740</v>
      </c>
      <c r="K204" s="296">
        <v>1.0</v>
      </c>
      <c r="L204" s="297" t="b">
        <v>0</v>
      </c>
      <c r="M204" s="294" t="s">
        <v>1491</v>
      </c>
      <c r="N204" s="321" t="b">
        <v>0</v>
      </c>
      <c r="O204" s="296">
        <v>4.0</v>
      </c>
      <c r="P204" s="296">
        <v>2.0</v>
      </c>
      <c r="Q204" s="298" t="str">
        <f t="shared" si="3"/>
        <v>Prcl</v>
      </c>
      <c r="R204" s="298" t="str">
        <f t="shared" si="19"/>
        <v>PoliceDist</v>
      </c>
      <c r="S204" s="298" t="str">
        <f t="array" ref="S204">iferror(index('Type Mapping'!$A$2:$D$21,match(J204,'Type Mapping'!$B$2:$B$21,0),3),"type mismatch")</f>
        <v>VARCHAR</v>
      </c>
      <c r="T204" s="298"/>
      <c r="U204" s="298"/>
      <c r="V204" s="298"/>
      <c r="W204" s="51" t="b">
        <v>1</v>
      </c>
      <c r="X204" s="51"/>
      <c r="Y204" s="309"/>
      <c r="Z204" s="309"/>
      <c r="AA204" s="53" t="s">
        <v>647</v>
      </c>
      <c r="AB204" s="53" t="str">
        <f t="shared" si="21"/>
        <v>parcel_history</v>
      </c>
      <c r="AC204" s="53" t="s">
        <v>1492</v>
      </c>
      <c r="AD204" s="53" t="str">
        <f t="shared" si="6"/>
        <v>parcel.police_distr</v>
      </c>
      <c r="AE204" s="299">
        <f>countif(NEW_REDB_table.field,AD204)</f>
        <v>0</v>
      </c>
      <c r="AF204" s="299" t="str">
        <f t="shared" si="7"/>
        <v>Check...</v>
      </c>
      <c r="AG204" s="53"/>
      <c r="AH204" s="299" t="b">
        <v>0</v>
      </c>
      <c r="AI204" s="299" t="b">
        <v>0</v>
      </c>
      <c r="AJ204" s="308" t="str">
        <f t="array" ref="AJ204">iferror(index('Type Mapping'!$A$2:$D$21,match(J204,'Type Mapping'!$B$2:$B$21,0),4),"type mismatch")</f>
        <v>INT</v>
      </c>
      <c r="AK204" s="308"/>
      <c r="AL204" s="308"/>
      <c r="AM204" s="308"/>
      <c r="AN204" s="300" t="b">
        <v>1</v>
      </c>
      <c r="AO204" s="300" t="b">
        <v>0</v>
      </c>
      <c r="AP204" s="300" t="b">
        <v>0</v>
      </c>
      <c r="AQ204" s="300" t="b">
        <v>0</v>
      </c>
      <c r="AR204" s="300"/>
      <c r="AS204" s="300"/>
      <c r="AT204" s="302"/>
      <c r="AU204" s="302"/>
      <c r="AV204" s="303" t="b">
        <v>1</v>
      </c>
      <c r="AW204" s="304" t="str">
        <f t="shared" si="9"/>
        <v>false</v>
      </c>
      <c r="AX204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204" s="306"/>
      <c r="AZ204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204" s="306"/>
      <c r="BB204" s="302"/>
      <c r="BC204" s="303" t="b">
        <f t="shared" si="11"/>
        <v>1</v>
      </c>
      <c r="BD204" s="304"/>
      <c r="BE204" s="304" t="str">
        <f t="shared" si="12"/>
        <v>false</v>
      </c>
      <c r="BF204" s="307"/>
      <c r="BG204" s="305"/>
      <c r="BH204" s="305"/>
      <c r="BI204" s="305"/>
      <c r="BJ204" s="305" t="str">
        <f t="shared" si="18"/>
        <v>***4.xml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04" s="306"/>
      <c r="BL204" s="305" t="str">
        <f t="shared" si="14"/>
        <v>4.xml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04" s="306"/>
      <c r="BN204" s="302"/>
      <c r="BO204" s="302"/>
      <c r="BP204" s="302"/>
      <c r="BQ204" s="302"/>
      <c r="BR204" s="302"/>
      <c r="BS204" s="302"/>
      <c r="BT204" s="302"/>
      <c r="BU204" s="302"/>
      <c r="BV204" s="302"/>
      <c r="BW204" s="302"/>
      <c r="BX204" s="302"/>
    </row>
    <row r="205">
      <c r="A205" s="292" t="s">
        <v>728</v>
      </c>
      <c r="B205" s="292">
        <v>204.0</v>
      </c>
      <c r="C205" s="292">
        <f t="shared" si="15"/>
        <v>1</v>
      </c>
      <c r="D205" s="293" t="str">
        <f t="shared" si="1"/>
        <v>Parcel Data</v>
      </c>
      <c r="E205" s="46" t="str">
        <f t="shared" si="2"/>
        <v>prcl.mdb.Prcl.CensTract10</v>
      </c>
      <c r="F205" s="46" t="s">
        <v>306</v>
      </c>
      <c r="G205" s="46" t="s">
        <v>527</v>
      </c>
      <c r="H205" s="294">
        <v>90.0</v>
      </c>
      <c r="I205" s="294" t="s">
        <v>1028</v>
      </c>
      <c r="J205" s="295" t="s">
        <v>729</v>
      </c>
      <c r="K205" s="296">
        <v>8.0</v>
      </c>
      <c r="L205" s="297" t="b">
        <v>0</v>
      </c>
      <c r="M205" s="294" t="s">
        <v>1029</v>
      </c>
      <c r="N205" s="321" t="b">
        <v>0</v>
      </c>
      <c r="O205" s="296">
        <v>1275.0</v>
      </c>
      <c r="P205" s="296">
        <v>1105.0</v>
      </c>
      <c r="Q205" s="298" t="str">
        <f t="shared" si="3"/>
        <v>Prcl</v>
      </c>
      <c r="R205" s="298" t="str">
        <f t="shared" si="19"/>
        <v>CensTract10</v>
      </c>
      <c r="S205" s="298" t="str">
        <f t="array" ref="S205">iferror(index('Type Mapping'!$A$2:$D$21,match(J205,'Type Mapping'!$B$2:$B$21,0),3),"type mismatch")</f>
        <v>VARCHAR</v>
      </c>
      <c r="T205" s="298"/>
      <c r="U205" s="298"/>
      <c r="V205" s="298"/>
      <c r="W205" s="51" t="b">
        <v>1</v>
      </c>
      <c r="X205" s="51"/>
      <c r="Y205" s="309"/>
      <c r="Z205" s="309"/>
      <c r="AA205" s="53" t="s">
        <v>647</v>
      </c>
      <c r="AB205" s="53" t="str">
        <f t="shared" si="21"/>
        <v>parcel_history</v>
      </c>
      <c r="AC205" s="53" t="s">
        <v>1179</v>
      </c>
      <c r="AD205" s="53" t="str">
        <f t="shared" si="6"/>
        <v>parcel.census_tract_id</v>
      </c>
      <c r="AE205" s="299">
        <f>countif(NEW_REDB_table.field,AD205)</f>
        <v>0</v>
      </c>
      <c r="AF205" s="299" t="str">
        <f t="shared" si="7"/>
        <v>Check...</v>
      </c>
      <c r="AG205" s="53"/>
      <c r="AH205" s="299" t="b">
        <v>0</v>
      </c>
      <c r="AI205" s="299" t="b">
        <v>0</v>
      </c>
      <c r="AJ205" s="53" t="s">
        <v>79</v>
      </c>
      <c r="AK205" s="308"/>
      <c r="AL205" s="308"/>
      <c r="AM205" s="308"/>
      <c r="AN205" s="300" t="b">
        <v>1</v>
      </c>
      <c r="AO205" s="300" t="b">
        <v>0</v>
      </c>
      <c r="AP205" s="300" t="b">
        <v>0</v>
      </c>
      <c r="AQ205" s="300" t="b">
        <v>0</v>
      </c>
      <c r="AR205" s="300"/>
      <c r="AS205" s="300"/>
      <c r="AT205" s="335" t="s">
        <v>1494</v>
      </c>
      <c r="AU205" s="302"/>
      <c r="AV205" s="303" t="b">
        <v>1</v>
      </c>
      <c r="AW205" s="304" t="str">
        <f t="shared" si="9"/>
        <v>false</v>
      </c>
      <c r="AX205" s="305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205" s="306"/>
      <c r="AZ205" s="305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205" s="306"/>
      <c r="BB205" s="302"/>
      <c r="BC205" s="303" t="b">
        <f t="shared" si="11"/>
        <v>1</v>
      </c>
      <c r="BD205" s="304"/>
      <c r="BE205" s="304" t="str">
        <f t="shared" si="12"/>
        <v>false</v>
      </c>
      <c r="BF205" s="307"/>
      <c r="BG205" s="305"/>
      <c r="BH205" s="305"/>
      <c r="BI205" s="305"/>
      <c r="BJ205" s="305" t="str">
        <f t="shared" si="18"/>
        <v>***1275.xml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05" s="306"/>
      <c r="BL205" s="305" t="str">
        <f t="shared" si="14"/>
        <v>1275.xml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05" s="306"/>
      <c r="BN205" s="302"/>
      <c r="BO205" s="302"/>
      <c r="BP205" s="302"/>
      <c r="BQ205" s="302"/>
      <c r="BR205" s="302"/>
      <c r="BS205" s="302"/>
      <c r="BT205" s="302"/>
      <c r="BU205" s="302"/>
      <c r="BV205" s="302"/>
      <c r="BW205" s="302"/>
      <c r="BX205" s="302"/>
    </row>
    <row r="206">
      <c r="A206" s="292" t="s">
        <v>728</v>
      </c>
      <c r="B206" s="292">
        <v>205.0</v>
      </c>
      <c r="C206" s="292">
        <f t="shared" si="15"/>
        <v>1</v>
      </c>
      <c r="D206" s="293" t="str">
        <f t="shared" si="1"/>
        <v>Parcel Data</v>
      </c>
      <c r="E206" s="46" t="str">
        <f t="shared" si="2"/>
        <v>prcl.mdb.Prcl.CensBlock10</v>
      </c>
      <c r="F206" s="46" t="s">
        <v>306</v>
      </c>
      <c r="G206" s="46" t="s">
        <v>527</v>
      </c>
      <c r="H206" s="294">
        <v>91.0</v>
      </c>
      <c r="I206" s="294" t="s">
        <v>1030</v>
      </c>
      <c r="J206" s="295" t="s">
        <v>749</v>
      </c>
      <c r="K206" s="296">
        <v>2.0</v>
      </c>
      <c r="L206" s="297" t="b">
        <v>0</v>
      </c>
      <c r="M206" s="294" t="s">
        <v>1496</v>
      </c>
      <c r="N206" s="321" t="b">
        <v>0</v>
      </c>
      <c r="O206" s="296">
        <v>1007.0</v>
      </c>
      <c r="P206" s="296">
        <v>1024.0</v>
      </c>
      <c r="Q206" s="298" t="str">
        <f t="shared" si="3"/>
        <v>Prcl</v>
      </c>
      <c r="R206" s="298" t="str">
        <f t="shared" si="19"/>
        <v>CensBlock10</v>
      </c>
      <c r="S206" s="298" t="str">
        <f t="array" ref="S206">iferror(index('Type Mapping'!$A$2:$D$21,match(J206,'Type Mapping'!$B$2:$B$21,0),3),"type mismatch")</f>
        <v>VARCHAR</v>
      </c>
      <c r="T206" s="298"/>
      <c r="U206" s="298"/>
      <c r="V206" s="298"/>
      <c r="W206" s="51" t="b">
        <v>1</v>
      </c>
      <c r="X206" s="51"/>
      <c r="Y206" s="309"/>
      <c r="Z206" s="309"/>
      <c r="AA206" s="53" t="s">
        <v>647</v>
      </c>
      <c r="AB206" s="53" t="str">
        <f t="shared" si="21"/>
        <v>parcel_history</v>
      </c>
      <c r="AC206" s="53" t="s">
        <v>1177</v>
      </c>
      <c r="AD206" s="53" t="str">
        <f t="shared" si="6"/>
        <v>parcel.census_block_id</v>
      </c>
      <c r="AE206" s="299">
        <f>countif(NEW_REDB_table.field,AD206)</f>
        <v>0</v>
      </c>
      <c r="AF206" s="299" t="str">
        <f t="shared" si="7"/>
        <v>Check...</v>
      </c>
      <c r="AG206" s="53"/>
      <c r="AH206" s="299" t="b">
        <v>0</v>
      </c>
      <c r="AI206" s="299" t="b">
        <v>0</v>
      </c>
      <c r="AJ206" s="308" t="str">
        <f t="array" ref="AJ206">iferror(index('Type Mapping'!$A$2:$D$21,match(J206,'Type Mapping'!$B$2:$B$21,0),4),"type mismatch")</f>
        <v>INT</v>
      </c>
      <c r="AK206" s="308"/>
      <c r="AL206" s="308"/>
      <c r="AM206" s="308"/>
      <c r="AN206" s="300" t="b">
        <v>1</v>
      </c>
      <c r="AO206" s="300" t="b">
        <v>0</v>
      </c>
      <c r="AP206" s="300" t="b">
        <v>0</v>
      </c>
      <c r="AQ206" s="300" t="b">
        <v>0</v>
      </c>
      <c r="AR206" s="300"/>
      <c r="AS206" s="300"/>
      <c r="AT206" s="302"/>
      <c r="AU206" s="302"/>
      <c r="AV206" s="303" t="b">
        <v>1</v>
      </c>
      <c r="AW206" s="304" t="str">
        <f t="shared" si="9"/>
        <v>false</v>
      </c>
      <c r="AX206" s="305" t="str">
        <f t="shared" si="17"/>
        <v>&lt;column comment="" default="" key="false" label="CensBlock10" length="255" nullable="true" originalDbColumnName="CensBlock10" originalLength="-1" pattern="" precision="-1" talendType="id_String" type=""/&gt;</v>
      </c>
      <c r="AY206" s="306"/>
      <c r="AZ206" s="305" t="str">
        <f t="shared" si="10"/>
        <v>&lt;column comment="" default="" key="false" label="CensBlock10" length="255" nullable="true" originalDbColumnName="CensBlock10" originalLength="-1" pattern="" precision="-1" talendType="id_String" type=""/&gt;</v>
      </c>
      <c r="BA206" s="306"/>
      <c r="BB206" s="302"/>
      <c r="BC206" s="303" t="b">
        <f t="shared" si="11"/>
        <v>1</v>
      </c>
      <c r="BD206" s="304"/>
      <c r="BE206" s="304" t="str">
        <f t="shared" si="12"/>
        <v>false</v>
      </c>
      <c r="BF206" s="307"/>
      <c r="BG206" s="305"/>
      <c r="BH206" s="305"/>
      <c r="BI206" s="305"/>
      <c r="BJ206" s="305" t="str">
        <f t="shared" si="18"/>
        <v>***1007.xml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06" s="306"/>
      <c r="BL206" s="305" t="str">
        <f t="shared" si="14"/>
        <v>1007.xml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06" s="306"/>
      <c r="BN206" s="302"/>
      <c r="BO206" s="302"/>
      <c r="BP206" s="302"/>
      <c r="BQ206" s="302"/>
      <c r="BR206" s="302"/>
      <c r="BS206" s="302"/>
      <c r="BT206" s="302"/>
      <c r="BU206" s="302"/>
      <c r="BV206" s="302"/>
      <c r="BW206" s="302"/>
      <c r="BX206" s="302"/>
    </row>
    <row r="207">
      <c r="A207" s="292" t="s">
        <v>728</v>
      </c>
      <c r="B207" s="292">
        <v>206.0</v>
      </c>
      <c r="C207" s="292">
        <f t="shared" si="15"/>
        <v>1</v>
      </c>
      <c r="D207" s="293" t="str">
        <f t="shared" si="1"/>
        <v>Parcel Data</v>
      </c>
      <c r="E207" s="46" t="str">
        <f t="shared" si="2"/>
        <v>prcl.mdb.Prcl.CensBlock00</v>
      </c>
      <c r="F207" s="46" t="s">
        <v>306</v>
      </c>
      <c r="G207" s="46" t="s">
        <v>527</v>
      </c>
      <c r="H207" s="294">
        <v>92.0</v>
      </c>
      <c r="I207" s="294" t="s">
        <v>1499</v>
      </c>
      <c r="J207" s="295" t="s">
        <v>729</v>
      </c>
      <c r="K207" s="296">
        <v>8.0</v>
      </c>
      <c r="L207" s="297" t="b">
        <v>0</v>
      </c>
      <c r="M207" s="294" t="s">
        <v>1500</v>
      </c>
      <c r="N207" s="321" t="b">
        <v>0</v>
      </c>
      <c r="O207" s="296"/>
      <c r="P207" s="296"/>
      <c r="Q207" s="298" t="str">
        <f t="shared" si="3"/>
        <v>Prcl</v>
      </c>
      <c r="R207" s="298" t="str">
        <f t="shared" si="19"/>
        <v>CensBlock00</v>
      </c>
      <c r="S207" s="298" t="str">
        <f t="array" ref="S207">iferror(index('Type Mapping'!$A$2:$D$21,match(J207,'Type Mapping'!$B$2:$B$21,0),3),"type mismatch")</f>
        <v>VARCHAR</v>
      </c>
      <c r="T207" s="298"/>
      <c r="U207" s="298"/>
      <c r="V207" s="298"/>
      <c r="W207" s="51" t="b">
        <v>0</v>
      </c>
      <c r="X207" s="51" t="s">
        <v>1459</v>
      </c>
      <c r="Y207" s="309"/>
      <c r="Z207" s="309"/>
      <c r="AA207" s="311"/>
      <c r="AB207" s="53"/>
      <c r="AC207" s="308"/>
      <c r="AD207" s="53" t="str">
        <f t="shared" si="6"/>
        <v>.</v>
      </c>
      <c r="AE207" s="299">
        <f>countif(NEW_REDB_table.field,AD207)</f>
        <v>5</v>
      </c>
      <c r="AF207" s="299" t="str">
        <f t="shared" si="7"/>
        <v>#N/A</v>
      </c>
      <c r="AG207" s="308"/>
      <c r="AH207" s="317" t="b">
        <v>0</v>
      </c>
      <c r="AI207" s="317" t="b">
        <v>0</v>
      </c>
      <c r="AJ207" s="308" t="str">
        <f t="array" ref="AJ207">iferror(index('Type Mapping'!$A$2:$D$21,match(J207,'Type Mapping'!$B$2:$B$21,0),4),"type mismatch")</f>
        <v>FLOAT</v>
      </c>
      <c r="AK207" s="308"/>
      <c r="AL207" s="308"/>
      <c r="AM207" s="308"/>
      <c r="AN207" s="300" t="b">
        <v>0</v>
      </c>
      <c r="AO207" s="300" t="b">
        <v>0</v>
      </c>
      <c r="AP207" s="300" t="b">
        <v>0</v>
      </c>
      <c r="AQ207" s="300" t="b">
        <v>0</v>
      </c>
      <c r="AR207" s="300"/>
      <c r="AS207" s="300"/>
      <c r="AT207" s="302"/>
      <c r="AU207" s="302"/>
      <c r="AV207" s="303" t="b">
        <v>1</v>
      </c>
      <c r="AW207" s="304" t="str">
        <f t="shared" si="9"/>
        <v>false</v>
      </c>
      <c r="AX207" s="305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207" s="306"/>
      <c r="AZ207" s="305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207" s="306"/>
      <c r="BB207" s="302"/>
      <c r="BC207" s="303" t="b">
        <f t="shared" si="11"/>
        <v>0</v>
      </c>
      <c r="BD207" s="304"/>
      <c r="BE207" s="304" t="str">
        <f t="shared" si="12"/>
        <v/>
      </c>
      <c r="BF207" s="307"/>
      <c r="BG207" s="305"/>
      <c r="BH207" s="305"/>
      <c r="BI207" s="305"/>
      <c r="BJ207" s="305" t="str">
        <f t="shared" si="18"/>
        <v/>
      </c>
      <c r="BK207" s="306"/>
      <c r="BL207" s="305" t="str">
        <f t="shared" si="14"/>
        <v/>
      </c>
      <c r="BM207" s="306"/>
      <c r="BN207" s="302"/>
      <c r="BO207" s="302"/>
      <c r="BP207" s="302"/>
      <c r="BQ207" s="302"/>
      <c r="BR207" s="302"/>
      <c r="BS207" s="302"/>
      <c r="BT207" s="302"/>
      <c r="BU207" s="302"/>
      <c r="BV207" s="302"/>
      <c r="BW207" s="302"/>
      <c r="BX207" s="302"/>
    </row>
    <row r="208">
      <c r="A208" s="292" t="s">
        <v>728</v>
      </c>
      <c r="B208" s="292">
        <v>207.0</v>
      </c>
      <c r="C208" s="292">
        <f t="shared" si="15"/>
        <v>1</v>
      </c>
      <c r="D208" s="293" t="str">
        <f t="shared" si="1"/>
        <v>Parcel Data</v>
      </c>
      <c r="E208" s="46" t="str">
        <f t="shared" si="2"/>
        <v>prcl.mdb.Prcl.Ward90</v>
      </c>
      <c r="F208" s="46" t="s">
        <v>306</v>
      </c>
      <c r="G208" s="46" t="s">
        <v>527</v>
      </c>
      <c r="H208" s="294">
        <v>93.0</v>
      </c>
      <c r="I208" s="294" t="s">
        <v>1504</v>
      </c>
      <c r="J208" s="295" t="s">
        <v>740</v>
      </c>
      <c r="K208" s="296">
        <v>1.0</v>
      </c>
      <c r="L208" s="297" t="b">
        <v>0</v>
      </c>
      <c r="M208" s="294" t="s">
        <v>1505</v>
      </c>
      <c r="N208" s="321" t="b">
        <v>0</v>
      </c>
      <c r="O208" s="296"/>
      <c r="P208" s="296"/>
      <c r="Q208" s="298" t="str">
        <f t="shared" si="3"/>
        <v>Prcl</v>
      </c>
      <c r="R208" s="298" t="str">
        <f t="shared" si="19"/>
        <v>Ward90</v>
      </c>
      <c r="S208" s="298" t="str">
        <f t="array" ref="S208">iferror(index('Type Mapping'!$A$2:$D$21,match(J208,'Type Mapping'!$B$2:$B$21,0),3),"type mismatch")</f>
        <v>VARCHAR</v>
      </c>
      <c r="T208" s="298"/>
      <c r="U208" s="298"/>
      <c r="V208" s="298"/>
      <c r="W208" s="51" t="b">
        <v>0</v>
      </c>
      <c r="X208" s="51" t="s">
        <v>1459</v>
      </c>
      <c r="Y208" s="309"/>
      <c r="Z208" s="309"/>
      <c r="AA208" s="311"/>
      <c r="AB208" s="53"/>
      <c r="AC208" s="308"/>
      <c r="AD208" s="53" t="str">
        <f t="shared" si="6"/>
        <v>.</v>
      </c>
      <c r="AE208" s="299">
        <f>countif(NEW_REDB_table.field,AD208)</f>
        <v>5</v>
      </c>
      <c r="AF208" s="299" t="str">
        <f t="shared" si="7"/>
        <v>#N/A</v>
      </c>
      <c r="AG208" s="308"/>
      <c r="AH208" s="317" t="b">
        <v>0</v>
      </c>
      <c r="AI208" s="317" t="b">
        <v>0</v>
      </c>
      <c r="AJ208" s="308" t="str">
        <f t="array" ref="AJ208">iferror(index('Type Mapping'!$A$2:$D$21,match(J208,'Type Mapping'!$B$2:$B$21,0),4),"type mismatch")</f>
        <v>INT</v>
      </c>
      <c r="AK208" s="308"/>
      <c r="AL208" s="308"/>
      <c r="AM208" s="308"/>
      <c r="AN208" s="300" t="b">
        <v>0</v>
      </c>
      <c r="AO208" s="300" t="b">
        <v>0</v>
      </c>
      <c r="AP208" s="300" t="b">
        <v>0</v>
      </c>
      <c r="AQ208" s="300" t="b">
        <v>0</v>
      </c>
      <c r="AR208" s="300"/>
      <c r="AS208" s="300"/>
      <c r="AT208" s="302"/>
      <c r="AU208" s="302"/>
      <c r="AV208" s="303" t="b">
        <v>1</v>
      </c>
      <c r="AW208" s="304" t="str">
        <f t="shared" si="9"/>
        <v>false</v>
      </c>
      <c r="AX208" s="305" t="str">
        <f t="shared" si="17"/>
        <v>&lt;column comment="" default="" key="false" label="Ward90" length="255" nullable="true" originalDbColumnName="Ward90" originalLength="-1" pattern="" precision="-1" talendType="id_String" type=""/&gt;</v>
      </c>
      <c r="AY208" s="306"/>
      <c r="AZ208" s="305" t="str">
        <f t="shared" si="10"/>
        <v>&lt;column comment="" default="" key="false" label="Ward90" length="255" nullable="true" originalDbColumnName="Ward90" originalLength="-1" pattern="" precision="-1" talendType="id_String" type=""/&gt;</v>
      </c>
      <c r="BA208" s="306"/>
      <c r="BB208" s="302"/>
      <c r="BC208" s="303" t="b">
        <f t="shared" si="11"/>
        <v>0</v>
      </c>
      <c r="BD208" s="304"/>
      <c r="BE208" s="304" t="str">
        <f t="shared" si="12"/>
        <v/>
      </c>
      <c r="BF208" s="307"/>
      <c r="BG208" s="305"/>
      <c r="BH208" s="305"/>
      <c r="BI208" s="305"/>
      <c r="BJ208" s="305" t="str">
        <f t="shared" si="18"/>
        <v/>
      </c>
      <c r="BK208" s="306"/>
      <c r="BL208" s="305" t="str">
        <f t="shared" si="14"/>
        <v/>
      </c>
      <c r="BM208" s="306"/>
      <c r="BN208" s="302"/>
      <c r="BO208" s="302"/>
      <c r="BP208" s="302"/>
      <c r="BQ208" s="302"/>
      <c r="BR208" s="302"/>
      <c r="BS208" s="302"/>
      <c r="BT208" s="302"/>
      <c r="BU208" s="302"/>
      <c r="BV208" s="302"/>
      <c r="BW208" s="302"/>
      <c r="BX208" s="302"/>
    </row>
    <row r="209">
      <c r="A209" s="292" t="s">
        <v>728</v>
      </c>
      <c r="B209" s="292">
        <v>208.0</v>
      </c>
      <c r="C209" s="292">
        <f t="shared" si="15"/>
        <v>1</v>
      </c>
      <c r="D209" s="293" t="str">
        <f t="shared" si="1"/>
        <v>Parcel Data</v>
      </c>
      <c r="E209" s="46" t="str">
        <f t="shared" si="2"/>
        <v>prcl.mdb.Prcl.Precinct90</v>
      </c>
      <c r="F209" s="46" t="s">
        <v>306</v>
      </c>
      <c r="G209" s="46" t="s">
        <v>527</v>
      </c>
      <c r="H209" s="294">
        <v>94.0</v>
      </c>
      <c r="I209" s="294" t="s">
        <v>1506</v>
      </c>
      <c r="J209" s="295" t="s">
        <v>740</v>
      </c>
      <c r="K209" s="296">
        <v>1.0</v>
      </c>
      <c r="L209" s="297" t="b">
        <v>0</v>
      </c>
      <c r="M209" s="294" t="s">
        <v>1507</v>
      </c>
      <c r="N209" s="321" t="b">
        <v>0</v>
      </c>
      <c r="O209" s="296"/>
      <c r="P209" s="296"/>
      <c r="Q209" s="298" t="str">
        <f t="shared" si="3"/>
        <v>Prcl</v>
      </c>
      <c r="R209" s="298" t="str">
        <f t="shared" si="19"/>
        <v>Precinct90</v>
      </c>
      <c r="S209" s="298" t="str">
        <f t="array" ref="S209">iferror(index('Type Mapping'!$A$2:$D$21,match(J209,'Type Mapping'!$B$2:$B$21,0),3),"type mismatch")</f>
        <v>VARCHAR</v>
      </c>
      <c r="T209" s="298"/>
      <c r="U209" s="298"/>
      <c r="V209" s="298"/>
      <c r="W209" s="51" t="b">
        <v>0</v>
      </c>
      <c r="X209" s="51" t="s">
        <v>1459</v>
      </c>
      <c r="Y209" s="309"/>
      <c r="Z209" s="309"/>
      <c r="AA209" s="311"/>
      <c r="AB209" s="53"/>
      <c r="AC209" s="308"/>
      <c r="AD209" s="53" t="str">
        <f t="shared" si="6"/>
        <v>.</v>
      </c>
      <c r="AE209" s="299">
        <f>countif(NEW_REDB_table.field,AD209)</f>
        <v>5</v>
      </c>
      <c r="AF209" s="299" t="str">
        <f t="shared" si="7"/>
        <v>#N/A</v>
      </c>
      <c r="AG209" s="308"/>
      <c r="AH209" s="317" t="b">
        <v>0</v>
      </c>
      <c r="AI209" s="317" t="b">
        <v>0</v>
      </c>
      <c r="AJ209" s="308" t="str">
        <f t="array" ref="AJ209">iferror(index('Type Mapping'!$A$2:$D$21,match(J209,'Type Mapping'!$B$2:$B$21,0),4),"type mismatch")</f>
        <v>INT</v>
      </c>
      <c r="AK209" s="308"/>
      <c r="AL209" s="308"/>
      <c r="AM209" s="308"/>
      <c r="AN209" s="300" t="b">
        <v>0</v>
      </c>
      <c r="AO209" s="300" t="b">
        <v>0</v>
      </c>
      <c r="AP209" s="300" t="b">
        <v>0</v>
      </c>
      <c r="AQ209" s="300" t="b">
        <v>0</v>
      </c>
      <c r="AR209" s="300"/>
      <c r="AS209" s="300"/>
      <c r="AT209" s="302"/>
      <c r="AU209" s="302"/>
      <c r="AV209" s="303" t="b">
        <v>1</v>
      </c>
      <c r="AW209" s="304" t="str">
        <f t="shared" si="9"/>
        <v>false</v>
      </c>
      <c r="AX209" s="305" t="str">
        <f t="shared" si="17"/>
        <v>&lt;column comment="" default="" key="false" label="Precinct90" length="255" nullable="true" originalDbColumnName="Precinct90" originalLength="-1" pattern="" precision="-1" talendType="id_String" type=""/&gt;</v>
      </c>
      <c r="AY209" s="306"/>
      <c r="AZ209" s="305" t="str">
        <f t="shared" si="10"/>
        <v>&lt;column comment="" default="" key="false" label="Precinct90" length="255" nullable="true" originalDbColumnName="Precinct90" originalLength="-1" pattern="" precision="-1" talendType="id_String" type=""/&gt;</v>
      </c>
      <c r="BA209" s="306"/>
      <c r="BB209" s="302"/>
      <c r="BC209" s="303" t="b">
        <f t="shared" si="11"/>
        <v>0</v>
      </c>
      <c r="BD209" s="304"/>
      <c r="BE209" s="304" t="str">
        <f t="shared" si="12"/>
        <v/>
      </c>
      <c r="BF209" s="307"/>
      <c r="BG209" s="305"/>
      <c r="BH209" s="305"/>
      <c r="BI209" s="305"/>
      <c r="BJ209" s="305" t="str">
        <f t="shared" si="18"/>
        <v/>
      </c>
      <c r="BK209" s="306"/>
      <c r="BL209" s="305" t="str">
        <f t="shared" si="14"/>
        <v/>
      </c>
      <c r="BM209" s="306"/>
      <c r="BN209" s="302"/>
      <c r="BO209" s="302"/>
      <c r="BP209" s="302"/>
      <c r="BQ209" s="302"/>
      <c r="BR209" s="302"/>
      <c r="BS209" s="302"/>
      <c r="BT209" s="302"/>
      <c r="BU209" s="302"/>
      <c r="BV209" s="302"/>
      <c r="BW209" s="302"/>
      <c r="BX209" s="302"/>
    </row>
    <row r="210">
      <c r="A210" s="292" t="s">
        <v>728</v>
      </c>
      <c r="B210" s="292">
        <v>209.0</v>
      </c>
      <c r="C210" s="292">
        <f t="shared" si="15"/>
        <v>1</v>
      </c>
      <c r="D210" s="293" t="str">
        <f t="shared" si="1"/>
        <v>Parcel Data</v>
      </c>
      <c r="E210" s="46" t="str">
        <f t="shared" si="2"/>
        <v>prcl.mdb.Prcl.CensBlock90</v>
      </c>
      <c r="F210" s="46" t="s">
        <v>306</v>
      </c>
      <c r="G210" s="46" t="s">
        <v>527</v>
      </c>
      <c r="H210" s="294">
        <v>95.0</v>
      </c>
      <c r="I210" s="294" t="s">
        <v>1510</v>
      </c>
      <c r="J210" s="295" t="s">
        <v>729</v>
      </c>
      <c r="K210" s="296">
        <v>8.0</v>
      </c>
      <c r="L210" s="297" t="b">
        <v>0</v>
      </c>
      <c r="M210" s="294" t="s">
        <v>1511</v>
      </c>
      <c r="N210" s="321" t="b">
        <v>0</v>
      </c>
      <c r="O210" s="296"/>
      <c r="P210" s="296"/>
      <c r="Q210" s="298" t="str">
        <f t="shared" si="3"/>
        <v>Prcl</v>
      </c>
      <c r="R210" s="298" t="str">
        <f t="shared" si="19"/>
        <v>CensBlock90</v>
      </c>
      <c r="S210" s="298" t="str">
        <f t="array" ref="S210">iferror(index('Type Mapping'!$A$2:$D$21,match(J210,'Type Mapping'!$B$2:$B$21,0),3),"type mismatch")</f>
        <v>VARCHAR</v>
      </c>
      <c r="T210" s="298"/>
      <c r="U210" s="298"/>
      <c r="V210" s="298"/>
      <c r="W210" s="51" t="b">
        <v>0</v>
      </c>
      <c r="X210" s="51" t="s">
        <v>1459</v>
      </c>
      <c r="Y210" s="309"/>
      <c r="Z210" s="309"/>
      <c r="AA210" s="311"/>
      <c r="AB210" s="53"/>
      <c r="AC210" s="308"/>
      <c r="AD210" s="53" t="str">
        <f t="shared" si="6"/>
        <v>.</v>
      </c>
      <c r="AE210" s="299">
        <f>countif(NEW_REDB_table.field,AD210)</f>
        <v>5</v>
      </c>
      <c r="AF210" s="299" t="str">
        <f t="shared" si="7"/>
        <v>#N/A</v>
      </c>
      <c r="AG210" s="308"/>
      <c r="AH210" s="317" t="b">
        <v>0</v>
      </c>
      <c r="AI210" s="317" t="b">
        <v>0</v>
      </c>
      <c r="AJ210" s="308" t="str">
        <f t="array" ref="AJ210">iferror(index('Type Mapping'!$A$2:$D$21,match(J210,'Type Mapping'!$B$2:$B$21,0),4),"type mismatch")</f>
        <v>FLOAT</v>
      </c>
      <c r="AK210" s="308"/>
      <c r="AL210" s="308"/>
      <c r="AM210" s="308"/>
      <c r="AN210" s="300" t="b">
        <v>0</v>
      </c>
      <c r="AO210" s="300" t="b">
        <v>0</v>
      </c>
      <c r="AP210" s="300" t="b">
        <v>0</v>
      </c>
      <c r="AQ210" s="300" t="b">
        <v>0</v>
      </c>
      <c r="AR210" s="300"/>
      <c r="AS210" s="300"/>
      <c r="AT210" s="302"/>
      <c r="AU210" s="302"/>
      <c r="AV210" s="303" t="b">
        <v>1</v>
      </c>
      <c r="AW210" s="304" t="str">
        <f t="shared" si="9"/>
        <v>false</v>
      </c>
      <c r="AX210" s="305" t="str">
        <f t="shared" si="17"/>
        <v>&lt;column comment="" default="" key="false" label="CensBlock90" length="255" nullable="true" originalDbColumnName="CensBlock90" originalLength="-1" pattern="" precision="-1" talendType="id_String" type=""/&gt;</v>
      </c>
      <c r="AY210" s="306"/>
      <c r="AZ210" s="305" t="str">
        <f t="shared" si="10"/>
        <v>&lt;column comment="" default="" key="false" label="CensBlock90" length="255" nullable="true" originalDbColumnName="CensBlock90" originalLength="-1" pattern="" precision="-1" talendType="id_String" type=""/&gt;</v>
      </c>
      <c r="BA210" s="306"/>
      <c r="BB210" s="302"/>
      <c r="BC210" s="303" t="b">
        <f t="shared" si="11"/>
        <v>0</v>
      </c>
      <c r="BD210" s="304"/>
      <c r="BE210" s="304" t="str">
        <f t="shared" si="12"/>
        <v/>
      </c>
      <c r="BF210" s="307"/>
      <c r="BG210" s="305"/>
      <c r="BH210" s="305"/>
      <c r="BI210" s="305"/>
      <c r="BJ210" s="305" t="str">
        <f t="shared" si="18"/>
        <v/>
      </c>
      <c r="BK210" s="306"/>
      <c r="BL210" s="305" t="str">
        <f t="shared" si="14"/>
        <v/>
      </c>
      <c r="BM210" s="306"/>
      <c r="BN210" s="302"/>
      <c r="BO210" s="302"/>
      <c r="BP210" s="302"/>
      <c r="BQ210" s="302"/>
      <c r="BR210" s="302"/>
      <c r="BS210" s="302"/>
      <c r="BT210" s="302"/>
      <c r="BU210" s="302"/>
      <c r="BV210" s="302"/>
      <c r="BW210" s="302"/>
      <c r="BX210" s="302"/>
    </row>
    <row r="211">
      <c r="A211" s="292" t="s">
        <v>728</v>
      </c>
      <c r="B211" s="292">
        <v>210.0</v>
      </c>
      <c r="C211" s="292">
        <f t="shared" si="15"/>
        <v>1</v>
      </c>
      <c r="D211" s="293" t="str">
        <f t="shared" si="1"/>
        <v>Parcel Data</v>
      </c>
      <c r="E211" s="46" t="str">
        <f t="shared" si="2"/>
        <v>prcl.mdb.Prcl.HouseConsDist</v>
      </c>
      <c r="F211" s="46" t="s">
        <v>306</v>
      </c>
      <c r="G211" s="46" t="s">
        <v>527</v>
      </c>
      <c r="H211" s="294">
        <v>96.0</v>
      </c>
      <c r="I211" s="294" t="s">
        <v>1515</v>
      </c>
      <c r="J211" s="295" t="s">
        <v>740</v>
      </c>
      <c r="K211" s="296">
        <v>1.0</v>
      </c>
      <c r="L211" s="297" t="b">
        <v>0</v>
      </c>
      <c r="M211" s="294" t="s">
        <v>1516</v>
      </c>
      <c r="N211" s="321" t="b">
        <v>0</v>
      </c>
      <c r="O211" s="296">
        <v>37.0</v>
      </c>
      <c r="P211" s="296">
        <v>85.0</v>
      </c>
      <c r="Q211" s="298" t="str">
        <f t="shared" si="3"/>
        <v>Prcl</v>
      </c>
      <c r="R211" s="298" t="str">
        <f t="shared" si="19"/>
        <v>HouseConsDist</v>
      </c>
      <c r="S211" s="298" t="str">
        <f t="array" ref="S211">iferror(index('Type Mapping'!$A$2:$D$21,match(J211,'Type Mapping'!$B$2:$B$21,0),3),"type mismatch")</f>
        <v>VARCHAR</v>
      </c>
      <c r="T211" s="298"/>
      <c r="U211" s="298"/>
      <c r="V211" s="298"/>
      <c r="W211" s="51" t="b">
        <v>0</v>
      </c>
      <c r="X211" s="51"/>
      <c r="Y211" s="309"/>
      <c r="Z211" s="309"/>
      <c r="AA211" s="53" t="s">
        <v>647</v>
      </c>
      <c r="AB211" s="53" t="str">
        <f t="shared" ref="AB211:AB234" si="22">AA211&amp;"_history"</f>
        <v>parcel_history</v>
      </c>
      <c r="AC211" s="53" t="s">
        <v>1517</v>
      </c>
      <c r="AD211" s="53" t="str">
        <f t="shared" si="6"/>
        <v>parcel.house_conserv_distr</v>
      </c>
      <c r="AE211" s="299">
        <f>countif(NEW_REDB_table.field,AD211)</f>
        <v>0</v>
      </c>
      <c r="AF211" s="299" t="str">
        <f t="shared" si="7"/>
        <v>Check...</v>
      </c>
      <c r="AG211" s="308"/>
      <c r="AH211" s="317" t="b">
        <v>0</v>
      </c>
      <c r="AI211" s="317" t="b">
        <v>0</v>
      </c>
      <c r="AJ211" s="308" t="str">
        <f t="array" ref="AJ211">iferror(index('Type Mapping'!$A$2:$D$21,match(J211,'Type Mapping'!$B$2:$B$21,0),4),"type mismatch")</f>
        <v>INT</v>
      </c>
      <c r="AK211" s="53" t="s">
        <v>736</v>
      </c>
      <c r="AL211" s="308"/>
      <c r="AM211" s="53" t="s">
        <v>1518</v>
      </c>
      <c r="AN211" s="300" t="b">
        <v>0</v>
      </c>
      <c r="AO211" s="300" t="b">
        <v>0</v>
      </c>
      <c r="AP211" s="300" t="b">
        <v>0</v>
      </c>
      <c r="AQ211" s="300" t="b">
        <v>0</v>
      </c>
      <c r="AR211" s="300"/>
      <c r="AS211" s="300"/>
      <c r="AT211" s="310" t="s">
        <v>1519</v>
      </c>
      <c r="AU211" s="302"/>
      <c r="AV211" s="303" t="b">
        <v>1</v>
      </c>
      <c r="AW211" s="304" t="str">
        <f t="shared" si="9"/>
        <v>false</v>
      </c>
      <c r="AX211" s="305" t="str">
        <f t="shared" si="17"/>
        <v>&lt;column comment="" default="" key="false" label="HouseConsDist" length="255" nullable="true" originalDbColumnName="HouseConsDist" originalLength="-1" pattern="" precision="-1" talendType="id_String" type=""/&gt;</v>
      </c>
      <c r="AY211" s="306"/>
      <c r="AZ211" s="305" t="str">
        <f t="shared" si="10"/>
        <v>&lt;column comment="" default="" key="false" label="HouseConsDist" length="255" nullable="true" originalDbColumnName="HouseConsDist" originalLength="-1" pattern="" precision="-1" talendType="id_String" type=""/&gt;</v>
      </c>
      <c r="BA211" s="306"/>
      <c r="BB211" s="302"/>
      <c r="BC211" s="303" t="b">
        <f t="shared" si="11"/>
        <v>0</v>
      </c>
      <c r="BD211" s="304"/>
      <c r="BE211" s="304" t="str">
        <f t="shared" si="12"/>
        <v/>
      </c>
      <c r="BF211" s="307"/>
      <c r="BG211" s="305"/>
      <c r="BH211" s="305"/>
      <c r="BI211" s="305"/>
      <c r="BJ211" s="305" t="str">
        <f t="shared" si="18"/>
        <v/>
      </c>
      <c r="BK211" s="306"/>
      <c r="BL211" s="305" t="str">
        <f t="shared" si="14"/>
        <v/>
      </c>
      <c r="BM211" s="306"/>
      <c r="BN211" s="302"/>
      <c r="BO211" s="302"/>
      <c r="BP211" s="302"/>
      <c r="BQ211" s="302"/>
      <c r="BR211" s="302"/>
      <c r="BS211" s="302"/>
      <c r="BT211" s="302"/>
      <c r="BU211" s="302"/>
      <c r="BV211" s="302"/>
      <c r="BW211" s="302"/>
      <c r="BX211" s="302"/>
    </row>
    <row r="212">
      <c r="A212" s="292" t="s">
        <v>728</v>
      </c>
      <c r="B212" s="292">
        <v>211.0</v>
      </c>
      <c r="C212" s="292">
        <f t="shared" si="15"/>
        <v>1</v>
      </c>
      <c r="D212" s="293" t="str">
        <f t="shared" si="1"/>
        <v>Parcel Data</v>
      </c>
      <c r="E212" s="46" t="str">
        <f t="shared" si="2"/>
        <v>prcl.mdb.Prcl.AsrNbrhd</v>
      </c>
      <c r="F212" s="46" t="s">
        <v>306</v>
      </c>
      <c r="G212" s="46" t="s">
        <v>527</v>
      </c>
      <c r="H212" s="294">
        <v>97.0</v>
      </c>
      <c r="I212" s="294" t="s">
        <v>1520</v>
      </c>
      <c r="J212" s="295" t="s">
        <v>749</v>
      </c>
      <c r="K212" s="296">
        <v>2.0</v>
      </c>
      <c r="L212" s="297" t="b">
        <v>0</v>
      </c>
      <c r="M212" s="294" t="s">
        <v>1521</v>
      </c>
      <c r="N212" s="321" t="b">
        <v>0</v>
      </c>
      <c r="O212" s="296">
        <v>247.0</v>
      </c>
      <c r="P212" s="296">
        <v>138.0</v>
      </c>
      <c r="Q212" s="298" t="str">
        <f t="shared" si="3"/>
        <v>Prcl</v>
      </c>
      <c r="R212" s="298" t="str">
        <f t="shared" si="19"/>
        <v>AsrNbrhd</v>
      </c>
      <c r="S212" s="298" t="str">
        <f t="array" ref="S212">iferror(index('Type Mapping'!$A$2:$D$21,match(J212,'Type Mapping'!$B$2:$B$21,0),3),"type mismatch")</f>
        <v>VARCHAR</v>
      </c>
      <c r="T212" s="298"/>
      <c r="U212" s="298"/>
      <c r="V212" s="298"/>
      <c r="W212" s="51" t="b">
        <v>1</v>
      </c>
      <c r="X212" s="51"/>
      <c r="Y212" s="309"/>
      <c r="Z212" s="309"/>
      <c r="AA212" s="53" t="s">
        <v>647</v>
      </c>
      <c r="AB212" s="53" t="str">
        <f t="shared" si="22"/>
        <v>parcel_history</v>
      </c>
      <c r="AC212" s="53" t="s">
        <v>1522</v>
      </c>
      <c r="AD212" s="53" t="str">
        <f t="shared" si="6"/>
        <v>parcel.assessor_nbhrhd</v>
      </c>
      <c r="AE212" s="299">
        <f>countif(NEW_REDB_table.field,AD212)</f>
        <v>0</v>
      </c>
      <c r="AF212" s="299" t="str">
        <f t="shared" si="7"/>
        <v>Check...</v>
      </c>
      <c r="AG212" s="308"/>
      <c r="AH212" s="317" t="b">
        <v>0</v>
      </c>
      <c r="AI212" s="317" t="b">
        <v>0</v>
      </c>
      <c r="AJ212" s="308" t="str">
        <f t="array" ref="AJ212">iferror(index('Type Mapping'!$A$2:$D$21,match(J212,'Type Mapping'!$B$2:$B$21,0),4),"type mismatch")</f>
        <v>INT</v>
      </c>
      <c r="AK212" s="308"/>
      <c r="AL212" s="308"/>
      <c r="AM212" s="308"/>
      <c r="AN212" s="300" t="b">
        <v>0</v>
      </c>
      <c r="AO212" s="300" t="b">
        <v>0</v>
      </c>
      <c r="AP212" s="300" t="b">
        <v>0</v>
      </c>
      <c r="AQ212" s="300" t="b">
        <v>0</v>
      </c>
      <c r="AR212" s="300"/>
      <c r="AS212" s="300"/>
      <c r="AT212" s="320"/>
      <c r="AU212" s="302"/>
      <c r="AV212" s="303" t="b">
        <v>1</v>
      </c>
      <c r="AW212" s="304" t="str">
        <f t="shared" si="9"/>
        <v>false</v>
      </c>
      <c r="AX212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212" s="306"/>
      <c r="AZ212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212" s="306"/>
      <c r="BB212" s="302"/>
      <c r="BC212" s="303" t="b">
        <f t="shared" si="11"/>
        <v>1</v>
      </c>
      <c r="BD212" s="304"/>
      <c r="BE212" s="304" t="str">
        <f t="shared" si="12"/>
        <v>false</v>
      </c>
      <c r="BF212" s="307"/>
      <c r="BG212" s="305"/>
      <c r="BH212" s="305"/>
      <c r="BI212" s="305"/>
      <c r="BJ212" s="305" t="str">
        <f t="shared" si="18"/>
        <v>***247.xml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12" s="306"/>
      <c r="BL212" s="305" t="str">
        <f t="shared" si="14"/>
        <v>247.xml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12" s="306"/>
      <c r="BN212" s="302"/>
      <c r="BO212" s="302"/>
      <c r="BP212" s="302"/>
      <c r="BQ212" s="302"/>
      <c r="BR212" s="302"/>
      <c r="BS212" s="302"/>
      <c r="BT212" s="302"/>
      <c r="BU212" s="302"/>
      <c r="BV212" s="302"/>
      <c r="BW212" s="302"/>
      <c r="BX212" s="302"/>
    </row>
    <row r="213">
      <c r="A213" s="292" t="s">
        <v>728</v>
      </c>
      <c r="B213" s="292">
        <v>212.0</v>
      </c>
      <c r="C213" s="292">
        <f t="shared" si="15"/>
        <v>1</v>
      </c>
      <c r="D213" s="293" t="str">
        <f t="shared" si="1"/>
        <v>Parcel Data</v>
      </c>
      <c r="E213" s="46" t="str">
        <f t="shared" si="2"/>
        <v>prcl.mdb.Prcl.EntZone</v>
      </c>
      <c r="F213" s="46" t="s">
        <v>306</v>
      </c>
      <c r="G213" s="46" t="s">
        <v>527</v>
      </c>
      <c r="H213" s="294">
        <v>98.0</v>
      </c>
      <c r="I213" s="294" t="s">
        <v>1524</v>
      </c>
      <c r="J213" s="295" t="s">
        <v>740</v>
      </c>
      <c r="K213" s="296">
        <v>1.0</v>
      </c>
      <c r="L213" s="297" t="b">
        <v>0</v>
      </c>
      <c r="M213" s="294" t="s">
        <v>802</v>
      </c>
      <c r="N213" s="321" t="b">
        <v>1</v>
      </c>
      <c r="O213" s="296">
        <v>1.0</v>
      </c>
      <c r="P213" s="296">
        <v>0.0</v>
      </c>
      <c r="Q213" s="298" t="str">
        <f t="shared" si="3"/>
        <v>Prcl</v>
      </c>
      <c r="R213" s="298" t="str">
        <f t="shared" si="19"/>
        <v>EntZone</v>
      </c>
      <c r="S213" s="298" t="str">
        <f t="array" ref="S213">iferror(index('Type Mapping'!$A$2:$D$21,match(J213,'Type Mapping'!$B$2:$B$21,0),3),"type mismatch")</f>
        <v>VARCHAR</v>
      </c>
      <c r="T213" s="298"/>
      <c r="U213" s="298"/>
      <c r="V213" s="298"/>
      <c r="W213" s="51" t="b">
        <v>0</v>
      </c>
      <c r="X213" s="51"/>
      <c r="Y213" s="309"/>
      <c r="Z213" s="309"/>
      <c r="AA213" s="53" t="s">
        <v>647</v>
      </c>
      <c r="AB213" s="53" t="str">
        <f t="shared" si="22"/>
        <v>parcel_history</v>
      </c>
      <c r="AC213" s="53" t="s">
        <v>1525</v>
      </c>
      <c r="AD213" s="53" t="str">
        <f t="shared" si="6"/>
        <v>parcel.ent_zone</v>
      </c>
      <c r="AE213" s="299">
        <f>countif(NEW_REDB_table.field,AD213)</f>
        <v>0</v>
      </c>
      <c r="AF213" s="299" t="str">
        <f t="shared" si="7"/>
        <v>Check...</v>
      </c>
      <c r="AG213" s="308"/>
      <c r="AH213" s="317" t="b">
        <v>0</v>
      </c>
      <c r="AI213" s="317" t="b">
        <v>0</v>
      </c>
      <c r="AJ213" s="308" t="str">
        <f t="array" ref="AJ213">iferror(index('Type Mapping'!$A$2:$D$21,match(J213,'Type Mapping'!$B$2:$B$21,0),4),"type mismatch")</f>
        <v>INT</v>
      </c>
      <c r="AK213" s="53" t="s">
        <v>736</v>
      </c>
      <c r="AL213" s="53" t="s">
        <v>1526</v>
      </c>
      <c r="AM213" s="53" t="s">
        <v>1527</v>
      </c>
      <c r="AN213" s="312" t="b">
        <v>0</v>
      </c>
      <c r="AO213" s="312" t="b">
        <v>0</v>
      </c>
      <c r="AP213" s="312" t="b">
        <v>0</v>
      </c>
      <c r="AQ213" s="312" t="b">
        <v>0</v>
      </c>
      <c r="AR213" s="312"/>
      <c r="AS213" s="312"/>
      <c r="AT213" s="336" t="s">
        <v>1528</v>
      </c>
      <c r="AU213" s="302"/>
      <c r="AV213" s="303" t="b">
        <v>1</v>
      </c>
      <c r="AW213" s="304" t="str">
        <f t="shared" si="9"/>
        <v>false</v>
      </c>
      <c r="AX213" s="305" t="str">
        <f t="shared" si="17"/>
        <v>&lt;column comment="" default="" key="false" label="EntZone" length="255" nullable="true" originalDbColumnName="EntZone" originalLength="-1" pattern="" precision="-1" talendType="id_String" type=""/&gt;</v>
      </c>
      <c r="AY213" s="306"/>
      <c r="AZ213" s="305" t="str">
        <f t="shared" si="10"/>
        <v>&lt;column comment="" default="" key="false" label="EntZone" length="255" nullable="true" originalDbColumnName="EntZone" originalLength="-1" pattern="" precision="-1" talendType="id_String" type=""/&gt;</v>
      </c>
      <c r="BA213" s="306"/>
      <c r="BB213" s="302"/>
      <c r="BC213" s="303" t="b">
        <f t="shared" si="11"/>
        <v>0</v>
      </c>
      <c r="BD213" s="304"/>
      <c r="BE213" s="304" t="str">
        <f t="shared" si="12"/>
        <v/>
      </c>
      <c r="BF213" s="307"/>
      <c r="BG213" s="305"/>
      <c r="BH213" s="305"/>
      <c r="BI213" s="305"/>
      <c r="BJ213" s="305" t="str">
        <f t="shared" si="18"/>
        <v/>
      </c>
      <c r="BK213" s="306"/>
      <c r="BL213" s="305" t="str">
        <f t="shared" si="14"/>
        <v/>
      </c>
      <c r="BM213" s="306"/>
      <c r="BN213" s="302"/>
      <c r="BO213" s="302"/>
      <c r="BP213" s="302"/>
      <c r="BQ213" s="302"/>
      <c r="BR213" s="302"/>
      <c r="BS213" s="302"/>
      <c r="BT213" s="302"/>
      <c r="BU213" s="302"/>
      <c r="BV213" s="302"/>
      <c r="BW213" s="302"/>
      <c r="BX213" s="302"/>
    </row>
    <row r="214">
      <c r="A214" s="292" t="s">
        <v>728</v>
      </c>
      <c r="B214" s="292">
        <v>213.0</v>
      </c>
      <c r="C214" s="292">
        <f t="shared" si="15"/>
        <v>1</v>
      </c>
      <c r="D214" s="293" t="str">
        <f t="shared" si="1"/>
        <v>Parcel Data</v>
      </c>
      <c r="E214" s="46" t="str">
        <f t="shared" si="2"/>
        <v>prcl.mdb.Prcl.ImpactArea</v>
      </c>
      <c r="F214" s="46" t="s">
        <v>306</v>
      </c>
      <c r="G214" s="46" t="s">
        <v>527</v>
      </c>
      <c r="H214" s="294">
        <v>99.0</v>
      </c>
      <c r="I214" s="294" t="s">
        <v>1532</v>
      </c>
      <c r="J214" s="295" t="s">
        <v>740</v>
      </c>
      <c r="K214" s="296">
        <v>1.0</v>
      </c>
      <c r="L214" s="297" t="b">
        <v>0</v>
      </c>
      <c r="M214" s="294" t="s">
        <v>802</v>
      </c>
      <c r="N214" s="321" t="b">
        <v>1</v>
      </c>
      <c r="O214" s="296">
        <v>2.0</v>
      </c>
      <c r="P214" s="296">
        <v>1.0</v>
      </c>
      <c r="Q214" s="298" t="str">
        <f t="shared" si="3"/>
        <v>Prcl</v>
      </c>
      <c r="R214" s="298" t="str">
        <f t="shared" si="19"/>
        <v>ImpactArea</v>
      </c>
      <c r="S214" s="298" t="str">
        <f t="array" ref="S214">iferror(index('Type Mapping'!$A$2:$D$21,match(J214,'Type Mapping'!$B$2:$B$21,0),3),"type mismatch")</f>
        <v>VARCHAR</v>
      </c>
      <c r="T214" s="298"/>
      <c r="U214" s="298"/>
      <c r="V214" s="298"/>
      <c r="W214" s="51" t="b">
        <v>0</v>
      </c>
      <c r="X214" s="51"/>
      <c r="Y214" s="309"/>
      <c r="Z214" s="309"/>
      <c r="AA214" s="53" t="s">
        <v>647</v>
      </c>
      <c r="AB214" s="53" t="str">
        <f t="shared" si="22"/>
        <v>parcel_history</v>
      </c>
      <c r="AC214" s="53" t="s">
        <v>1534</v>
      </c>
      <c r="AD214" s="53" t="str">
        <f t="shared" si="6"/>
        <v>parcel.impact_area</v>
      </c>
      <c r="AE214" s="299">
        <f>countif(NEW_REDB_table.field,AD214)</f>
        <v>0</v>
      </c>
      <c r="AF214" s="299" t="str">
        <f t="shared" si="7"/>
        <v>Check...</v>
      </c>
      <c r="AG214" s="308"/>
      <c r="AH214" s="317" t="b">
        <v>0</v>
      </c>
      <c r="AI214" s="317" t="b">
        <v>0</v>
      </c>
      <c r="AJ214" s="308" t="str">
        <f t="array" ref="AJ214">iferror(index('Type Mapping'!$A$2:$D$21,match(J214,'Type Mapping'!$B$2:$B$21,0),4),"type mismatch")</f>
        <v>INT</v>
      </c>
      <c r="AK214" s="53" t="s">
        <v>736</v>
      </c>
      <c r="AL214" s="308"/>
      <c r="AM214" s="308"/>
      <c r="AN214" s="300" t="b">
        <v>0</v>
      </c>
      <c r="AO214" s="300" t="b">
        <v>0</v>
      </c>
      <c r="AP214" s="300" t="b">
        <v>0</v>
      </c>
      <c r="AQ214" s="300" t="b">
        <v>0</v>
      </c>
      <c r="AR214" s="300"/>
      <c r="AS214" s="300"/>
      <c r="AT214" s="320"/>
      <c r="AU214" s="302"/>
      <c r="AV214" s="303" t="b">
        <v>1</v>
      </c>
      <c r="AW214" s="304" t="str">
        <f t="shared" si="9"/>
        <v>false</v>
      </c>
      <c r="AX214" s="305" t="str">
        <f t="shared" si="17"/>
        <v>&lt;column comment="" default="" key="false" label="ImpactArea" length="255" nullable="true" originalDbColumnName="ImpactArea" originalLength="-1" pattern="" precision="-1" talendType="id_String" type=""/&gt;</v>
      </c>
      <c r="AY214" s="306"/>
      <c r="AZ214" s="305" t="str">
        <f t="shared" si="10"/>
        <v>&lt;column comment="" default="" key="false" label="ImpactArea" length="255" nullable="true" originalDbColumnName="ImpactArea" originalLength="-1" pattern="" precision="-1" talendType="id_String" type=""/&gt;</v>
      </c>
      <c r="BA214" s="306"/>
      <c r="BB214" s="302"/>
      <c r="BC214" s="303" t="b">
        <f t="shared" si="11"/>
        <v>0</v>
      </c>
      <c r="BD214" s="304"/>
      <c r="BE214" s="304" t="str">
        <f t="shared" si="12"/>
        <v/>
      </c>
      <c r="BF214" s="307"/>
      <c r="BG214" s="305"/>
      <c r="BH214" s="305"/>
      <c r="BI214" s="305"/>
      <c r="BJ214" s="305" t="str">
        <f t="shared" si="18"/>
        <v/>
      </c>
      <c r="BK214" s="306"/>
      <c r="BL214" s="305" t="str">
        <f t="shared" si="14"/>
        <v/>
      </c>
      <c r="BM214" s="306"/>
      <c r="BN214" s="302"/>
      <c r="BO214" s="302"/>
      <c r="BP214" s="302"/>
      <c r="BQ214" s="302"/>
      <c r="BR214" s="302"/>
      <c r="BS214" s="302"/>
      <c r="BT214" s="302"/>
      <c r="BU214" s="302"/>
      <c r="BV214" s="302"/>
      <c r="BW214" s="302"/>
      <c r="BX214" s="302"/>
    </row>
    <row r="215">
      <c r="A215" s="292" t="s">
        <v>728</v>
      </c>
      <c r="B215" s="292">
        <v>214.0</v>
      </c>
      <c r="C215" s="292">
        <f t="shared" si="15"/>
        <v>1</v>
      </c>
      <c r="D215" s="293" t="str">
        <f t="shared" si="1"/>
        <v>Parcel Data</v>
      </c>
      <c r="E215" s="46" t="str">
        <f t="shared" si="2"/>
        <v>prcl.mdb.Prcl.CTDArea</v>
      </c>
      <c r="F215" s="46" t="s">
        <v>306</v>
      </c>
      <c r="G215" s="46" t="s">
        <v>527</v>
      </c>
      <c r="H215" s="294">
        <v>100.0</v>
      </c>
      <c r="I215" s="294" t="s">
        <v>1537</v>
      </c>
      <c r="J215" s="295" t="s">
        <v>740</v>
      </c>
      <c r="K215" s="296">
        <v>1.0</v>
      </c>
      <c r="L215" s="297" t="b">
        <v>0</v>
      </c>
      <c r="M215" s="294" t="s">
        <v>802</v>
      </c>
      <c r="N215" s="321" t="b">
        <v>1</v>
      </c>
      <c r="O215" s="296">
        <v>8.0</v>
      </c>
      <c r="P215" s="296">
        <v>21.0</v>
      </c>
      <c r="Q215" s="298" t="str">
        <f t="shared" si="3"/>
        <v>Prcl</v>
      </c>
      <c r="R215" s="298" t="str">
        <f t="shared" si="19"/>
        <v>CTDArea</v>
      </c>
      <c r="S215" s="298" t="str">
        <f t="array" ref="S215">iferror(index('Type Mapping'!$A$2:$D$21,match(J215,'Type Mapping'!$B$2:$B$21,0),3),"type mismatch")</f>
        <v>VARCHAR</v>
      </c>
      <c r="T215" s="298"/>
      <c r="U215" s="298"/>
      <c r="V215" s="298"/>
      <c r="W215" s="51" t="b">
        <v>0</v>
      </c>
      <c r="X215" s="51"/>
      <c r="Y215" s="309"/>
      <c r="Z215" s="309"/>
      <c r="AA215" s="53" t="s">
        <v>647</v>
      </c>
      <c r="AB215" s="53" t="str">
        <f t="shared" si="22"/>
        <v>parcel_history</v>
      </c>
      <c r="AC215" s="53" t="s">
        <v>1539</v>
      </c>
      <c r="AD215" s="53" t="str">
        <f t="shared" si="6"/>
        <v>parcel.ctd_area</v>
      </c>
      <c r="AE215" s="299">
        <f>countif(NEW_REDB_table.field,AD215)</f>
        <v>0</v>
      </c>
      <c r="AF215" s="299" t="str">
        <f t="shared" si="7"/>
        <v>Check...</v>
      </c>
      <c r="AG215" s="308"/>
      <c r="AH215" s="317" t="b">
        <v>0</v>
      </c>
      <c r="AI215" s="317" t="b">
        <v>0</v>
      </c>
      <c r="AJ215" s="308" t="str">
        <f t="array" ref="AJ215">iferror(index('Type Mapping'!$A$2:$D$21,match(J215,'Type Mapping'!$B$2:$B$21,0),4),"type mismatch")</f>
        <v>INT</v>
      </c>
      <c r="AK215" s="53"/>
      <c r="AL215" s="308"/>
      <c r="AM215" s="308"/>
      <c r="AN215" s="300" t="b">
        <v>0</v>
      </c>
      <c r="AO215" s="300" t="b">
        <v>0</v>
      </c>
      <c r="AP215" s="300" t="b">
        <v>0</v>
      </c>
      <c r="AQ215" s="300" t="b">
        <v>0</v>
      </c>
      <c r="AR215" s="300"/>
      <c r="AS215" s="300"/>
      <c r="AT215" s="320"/>
      <c r="AU215" s="302"/>
      <c r="AV215" s="303" t="b">
        <v>1</v>
      </c>
      <c r="AW215" s="304" t="str">
        <f t="shared" si="9"/>
        <v>false</v>
      </c>
      <c r="AX215" s="305" t="str">
        <f t="shared" si="17"/>
        <v>&lt;column comment="" default="" key="false" label="CTDArea" length="255" nullable="true" originalDbColumnName="CTDArea" originalLength="-1" pattern="" precision="-1" talendType="id_String" type=""/&gt;</v>
      </c>
      <c r="AY215" s="306"/>
      <c r="AZ215" s="305" t="str">
        <f t="shared" si="10"/>
        <v>&lt;column comment="" default="" key="false" label="CTDArea" length="255" nullable="true" originalDbColumnName="CTDArea" originalLength="-1" pattern="" precision="-1" talendType="id_String" type=""/&gt;</v>
      </c>
      <c r="BA215" s="306"/>
      <c r="BB215" s="302"/>
      <c r="BC215" s="303" t="b">
        <f t="shared" si="11"/>
        <v>0</v>
      </c>
      <c r="BD215" s="304"/>
      <c r="BE215" s="304" t="str">
        <f t="shared" si="12"/>
        <v/>
      </c>
      <c r="BF215" s="307"/>
      <c r="BG215" s="305"/>
      <c r="BH215" s="305"/>
      <c r="BI215" s="305"/>
      <c r="BJ215" s="305" t="str">
        <f t="shared" si="18"/>
        <v/>
      </c>
      <c r="BK215" s="306"/>
      <c r="BL215" s="305" t="str">
        <f t="shared" si="14"/>
        <v/>
      </c>
      <c r="BM215" s="306"/>
      <c r="BN215" s="302"/>
      <c r="BO215" s="302"/>
      <c r="BP215" s="302"/>
      <c r="BQ215" s="302"/>
      <c r="BR215" s="302"/>
      <c r="BS215" s="302"/>
      <c r="BT215" s="302"/>
      <c r="BU215" s="302"/>
      <c r="BV215" s="302"/>
      <c r="BW215" s="302"/>
      <c r="BX215" s="302"/>
    </row>
    <row r="216">
      <c r="A216" s="292" t="s">
        <v>728</v>
      </c>
      <c r="B216" s="292">
        <v>215.0</v>
      </c>
      <c r="C216" s="292">
        <f t="shared" si="15"/>
        <v>1</v>
      </c>
      <c r="D216" s="293" t="str">
        <f t="shared" si="1"/>
        <v>Parcel Data</v>
      </c>
      <c r="E216" s="46" t="str">
        <f t="shared" si="2"/>
        <v>prcl.mdb.Prcl.LeafArea</v>
      </c>
      <c r="F216" s="46" t="s">
        <v>306</v>
      </c>
      <c r="G216" s="46" t="s">
        <v>527</v>
      </c>
      <c r="H216" s="294">
        <v>101.0</v>
      </c>
      <c r="I216" s="294" t="s">
        <v>1542</v>
      </c>
      <c r="J216" s="295" t="s">
        <v>740</v>
      </c>
      <c r="K216" s="296">
        <v>1.0</v>
      </c>
      <c r="L216" s="297" t="b">
        <v>0</v>
      </c>
      <c r="M216" s="294" t="s">
        <v>802</v>
      </c>
      <c r="N216" s="321" t="b">
        <v>1</v>
      </c>
      <c r="O216" s="296">
        <v>0.0</v>
      </c>
      <c r="P216" s="296">
        <v>5.0</v>
      </c>
      <c r="Q216" s="298" t="str">
        <f t="shared" si="3"/>
        <v>Prcl</v>
      </c>
      <c r="R216" s="298" t="str">
        <f t="shared" si="19"/>
        <v>LeafArea</v>
      </c>
      <c r="S216" s="298" t="str">
        <f t="array" ref="S216">iferror(index('Type Mapping'!$A$2:$D$21,match(J216,'Type Mapping'!$B$2:$B$21,0),3),"type mismatch")</f>
        <v>VARCHAR</v>
      </c>
      <c r="T216" s="298"/>
      <c r="U216" s="298"/>
      <c r="V216" s="298"/>
      <c r="W216" s="51" t="b">
        <v>0</v>
      </c>
      <c r="X216" s="51"/>
      <c r="Y216" s="309"/>
      <c r="Z216" s="309"/>
      <c r="AA216" s="53" t="s">
        <v>647</v>
      </c>
      <c r="AB216" s="53" t="str">
        <f t="shared" si="22"/>
        <v>parcel_history</v>
      </c>
      <c r="AC216" s="53" t="s">
        <v>1543</v>
      </c>
      <c r="AD216" s="53" t="str">
        <f t="shared" si="6"/>
        <v>parcel.leaf_area</v>
      </c>
      <c r="AE216" s="299">
        <f>countif(NEW_REDB_table.field,AD216)</f>
        <v>0</v>
      </c>
      <c r="AF216" s="299" t="str">
        <f t="shared" si="7"/>
        <v>Check...</v>
      </c>
      <c r="AG216" s="308"/>
      <c r="AH216" s="317" t="b">
        <v>0</v>
      </c>
      <c r="AI216" s="317" t="b">
        <v>0</v>
      </c>
      <c r="AJ216" s="308" t="str">
        <f t="array" ref="AJ216">iferror(index('Type Mapping'!$A$2:$D$21,match(J216,'Type Mapping'!$B$2:$B$21,0),4),"type mismatch")</f>
        <v>INT</v>
      </c>
      <c r="AK216" s="53"/>
      <c r="AL216" s="308"/>
      <c r="AM216" s="308"/>
      <c r="AN216" s="300" t="b">
        <v>0</v>
      </c>
      <c r="AO216" s="300" t="b">
        <v>0</v>
      </c>
      <c r="AP216" s="300" t="b">
        <v>0</v>
      </c>
      <c r="AQ216" s="300" t="b">
        <v>0</v>
      </c>
      <c r="AR216" s="300"/>
      <c r="AS216" s="300"/>
      <c r="AT216" s="320"/>
      <c r="AU216" s="302"/>
      <c r="AV216" s="303" t="b">
        <v>1</v>
      </c>
      <c r="AW216" s="304" t="str">
        <f t="shared" si="9"/>
        <v>false</v>
      </c>
      <c r="AX216" s="305" t="str">
        <f t="shared" si="17"/>
        <v>&lt;column comment="" default="" key="false" label="LeafArea" length="255" nullable="true" originalDbColumnName="LeafArea" originalLength="-1" pattern="" precision="-1" talendType="id_String" type=""/&gt;</v>
      </c>
      <c r="AY216" s="306"/>
      <c r="AZ216" s="305" t="str">
        <f t="shared" si="10"/>
        <v>&lt;column comment="" default="" key="false" label="LeafArea" length="255" nullable="true" originalDbColumnName="LeafArea" originalLength="-1" pattern="" precision="-1" talendType="id_String" type=""/&gt;</v>
      </c>
      <c r="BA216" s="306"/>
      <c r="BB216" s="302"/>
      <c r="BC216" s="303" t="b">
        <f t="shared" si="11"/>
        <v>0</v>
      </c>
      <c r="BD216" s="304"/>
      <c r="BE216" s="304" t="str">
        <f t="shared" si="12"/>
        <v/>
      </c>
      <c r="BF216" s="307"/>
      <c r="BG216" s="305"/>
      <c r="BH216" s="305"/>
      <c r="BI216" s="305"/>
      <c r="BJ216" s="305" t="str">
        <f t="shared" si="18"/>
        <v/>
      </c>
      <c r="BK216" s="306"/>
      <c r="BL216" s="305" t="str">
        <f t="shared" si="14"/>
        <v/>
      </c>
      <c r="BM216" s="306"/>
      <c r="BN216" s="302"/>
      <c r="BO216" s="302"/>
      <c r="BP216" s="302"/>
      <c r="BQ216" s="302"/>
      <c r="BR216" s="302"/>
      <c r="BS216" s="302"/>
      <c r="BT216" s="302"/>
      <c r="BU216" s="302"/>
      <c r="BV216" s="302"/>
      <c r="BW216" s="302"/>
      <c r="BX216" s="302"/>
    </row>
    <row r="217">
      <c r="A217" s="292" t="s">
        <v>728</v>
      </c>
      <c r="B217" s="292">
        <v>216.0</v>
      </c>
      <c r="C217" s="292">
        <f t="shared" si="15"/>
        <v>1</v>
      </c>
      <c r="D217" s="293" t="str">
        <f t="shared" si="1"/>
        <v>Parcel Data</v>
      </c>
      <c r="E217" s="46" t="str">
        <f t="shared" si="2"/>
        <v>prcl.mdb.Prcl.ZIP</v>
      </c>
      <c r="F217" s="46" t="s">
        <v>306</v>
      </c>
      <c r="G217" s="46" t="s">
        <v>527</v>
      </c>
      <c r="H217" s="294">
        <v>102.0</v>
      </c>
      <c r="I217" s="294" t="s">
        <v>1544</v>
      </c>
      <c r="J217" s="295" t="s">
        <v>729</v>
      </c>
      <c r="K217" s="296">
        <v>8.0</v>
      </c>
      <c r="L217" s="297" t="b">
        <v>0</v>
      </c>
      <c r="M217" s="294" t="s">
        <v>1545</v>
      </c>
      <c r="N217" s="321" t="b">
        <v>0</v>
      </c>
      <c r="O217" s="337">
        <v>63107.0</v>
      </c>
      <c r="P217" s="337">
        <v>63116.0</v>
      </c>
      <c r="Q217" s="298" t="str">
        <f t="shared" si="3"/>
        <v>Prcl</v>
      </c>
      <c r="R217" s="298" t="str">
        <f t="shared" si="19"/>
        <v>ZIP</v>
      </c>
      <c r="S217" s="298" t="str">
        <f t="array" ref="S217">iferror(index('Type Mapping'!$A$2:$D$21,match(J217,'Type Mapping'!$B$2:$B$21,0),3),"type mismatch")</f>
        <v>VARCHAR</v>
      </c>
      <c r="T217" s="298"/>
      <c r="U217" s="298"/>
      <c r="V217" s="298"/>
      <c r="W217" s="51" t="b">
        <v>0</v>
      </c>
      <c r="X217" s="51"/>
      <c r="Y217" s="309"/>
      <c r="Z217" s="51" t="s">
        <v>1546</v>
      </c>
      <c r="AA217" s="323" t="s">
        <v>651</v>
      </c>
      <c r="AB217" s="53" t="str">
        <f t="shared" si="22"/>
        <v>address_history</v>
      </c>
      <c r="AC217" s="53" t="s">
        <v>811</v>
      </c>
      <c r="AD217" s="53" t="str">
        <f t="shared" si="6"/>
        <v>address.zip_code</v>
      </c>
      <c r="AE217" s="299">
        <f>countif(NEW_REDB_table.field,AD217)</f>
        <v>1</v>
      </c>
      <c r="AF217" s="299" t="str">
        <f t="shared" si="7"/>
        <v>YAY!!</v>
      </c>
      <c r="AG217" s="308"/>
      <c r="AH217" s="317" t="b">
        <v>0</v>
      </c>
      <c r="AI217" s="317" t="b">
        <v>0</v>
      </c>
      <c r="AJ217" s="308" t="str">
        <f t="array" ref="AJ217">iferror(index('Type Mapping'!$A$2:$D$21,match(J217,'Type Mapping'!$B$2:$B$21,0),4),"type mismatch")</f>
        <v>FLOAT</v>
      </c>
      <c r="AK217" s="308"/>
      <c r="AL217" s="308"/>
      <c r="AM217" s="308"/>
      <c r="AN217" s="300" t="b">
        <v>0</v>
      </c>
      <c r="AO217" s="300" t="b">
        <v>0</v>
      </c>
      <c r="AP217" s="300" t="b">
        <v>0</v>
      </c>
      <c r="AQ217" s="300" t="b">
        <v>0</v>
      </c>
      <c r="AR217" s="300"/>
      <c r="AS217" s="300"/>
      <c r="AT217" s="320"/>
      <c r="AU217" s="302"/>
      <c r="AV217" s="303" t="b">
        <v>1</v>
      </c>
      <c r="AW217" s="304" t="str">
        <f t="shared" si="9"/>
        <v>false</v>
      </c>
      <c r="AX217" s="305" t="str">
        <f t="shared" si="17"/>
        <v>&lt;column comment="" default="" key="false" label="ZIP" length="255" nullable="true" originalDbColumnName="ZIP" originalLength="-1" pattern="" precision="-1" talendType="id_String" type=""/&gt;</v>
      </c>
      <c r="AY217" s="306"/>
      <c r="AZ217" s="305" t="str">
        <f t="shared" si="10"/>
        <v>&lt;column comment="" default="" key="false" label="ZIP" length="255" nullable="true" originalDbColumnName="ZIP" originalLength="-1" pattern="" precision="-1" talendType="id_String" type=""/&gt;</v>
      </c>
      <c r="BA217" s="306"/>
      <c r="BB217" s="302"/>
      <c r="BC217" s="303" t="b">
        <f t="shared" si="11"/>
        <v>0</v>
      </c>
      <c r="BD217" s="304"/>
      <c r="BE217" s="304" t="str">
        <f t="shared" si="12"/>
        <v/>
      </c>
      <c r="BF217" s="307"/>
      <c r="BG217" s="305"/>
      <c r="BH217" s="305"/>
      <c r="BI217" s="305"/>
      <c r="BJ217" s="305" t="str">
        <f t="shared" si="18"/>
        <v/>
      </c>
      <c r="BK217" s="306"/>
      <c r="BL217" s="305" t="str">
        <f t="shared" si="14"/>
        <v/>
      </c>
      <c r="BM217" s="306"/>
      <c r="BN217" s="302"/>
      <c r="BO217" s="302"/>
      <c r="BP217" s="302"/>
      <c r="BQ217" s="302"/>
      <c r="BR217" s="302"/>
      <c r="BS217" s="302"/>
      <c r="BT217" s="302"/>
      <c r="BU217" s="302"/>
      <c r="BV217" s="302"/>
      <c r="BW217" s="302"/>
      <c r="BX217" s="302"/>
    </row>
    <row r="218">
      <c r="A218" s="292" t="s">
        <v>728</v>
      </c>
      <c r="B218" s="292">
        <v>217.0</v>
      </c>
      <c r="C218" s="292">
        <f t="shared" si="15"/>
        <v>1</v>
      </c>
      <c r="D218" s="293" t="str">
        <f t="shared" si="1"/>
        <v>Parcel Data</v>
      </c>
      <c r="E218" s="46" t="str">
        <f t="shared" si="2"/>
        <v>prcl.mdb.Prcl.OnFloodBlock</v>
      </c>
      <c r="F218" s="46" t="s">
        <v>306</v>
      </c>
      <c r="G218" s="46" t="s">
        <v>527</v>
      </c>
      <c r="H218" s="294">
        <v>103.0</v>
      </c>
      <c r="I218" s="294" t="s">
        <v>1549</v>
      </c>
      <c r="J218" s="295" t="s">
        <v>740</v>
      </c>
      <c r="K218" s="296">
        <v>1.0</v>
      </c>
      <c r="L218" s="297" t="b">
        <v>0</v>
      </c>
      <c r="M218" s="294" t="s">
        <v>802</v>
      </c>
      <c r="N218" s="321" t="b">
        <v>1</v>
      </c>
      <c r="O218" s="296">
        <v>1.0</v>
      </c>
      <c r="P218" s="296">
        <v>0.0</v>
      </c>
      <c r="Q218" s="298" t="str">
        <f t="shared" si="3"/>
        <v>Prcl</v>
      </c>
      <c r="R218" s="298" t="str">
        <f t="shared" si="19"/>
        <v>OnFloodBlock</v>
      </c>
      <c r="S218" s="298" t="str">
        <f t="array" ref="S218">iferror(index('Type Mapping'!$A$2:$D$21,match(J218,'Type Mapping'!$B$2:$B$21,0),3),"type mismatch")</f>
        <v>VARCHAR</v>
      </c>
      <c r="T218" s="298"/>
      <c r="U218" s="298"/>
      <c r="V218" s="298"/>
      <c r="W218" s="51" t="b">
        <v>0</v>
      </c>
      <c r="X218" s="51"/>
      <c r="Y218" s="309"/>
      <c r="Z218" s="309"/>
      <c r="AA218" s="323" t="s">
        <v>1127</v>
      </c>
      <c r="AB218" s="53" t="str">
        <f t="shared" si="22"/>
        <v>parcel | building | unit_history</v>
      </c>
      <c r="AC218" s="53" t="s">
        <v>1552</v>
      </c>
      <c r="AD218" s="53" t="str">
        <f t="shared" si="6"/>
        <v>parcel | building | unit.on_flood_block</v>
      </c>
      <c r="AE218" s="299">
        <f>countif(NEW_REDB_table.field,AD218)</f>
        <v>0</v>
      </c>
      <c r="AF218" s="299" t="str">
        <f t="shared" si="7"/>
        <v>Check...</v>
      </c>
      <c r="AG218" s="308"/>
      <c r="AH218" s="317" t="b">
        <v>0</v>
      </c>
      <c r="AI218" s="317" t="b">
        <v>0</v>
      </c>
      <c r="AJ218" s="308" t="str">
        <f t="array" ref="AJ218">iferror(index('Type Mapping'!$A$2:$D$21,match(J218,'Type Mapping'!$B$2:$B$21,0),4),"type mismatch")</f>
        <v>INT</v>
      </c>
      <c r="AK218" s="308"/>
      <c r="AL218" s="308"/>
      <c r="AM218" s="308"/>
      <c r="AN218" s="300" t="b">
        <v>0</v>
      </c>
      <c r="AO218" s="300" t="b">
        <v>0</v>
      </c>
      <c r="AP218" s="300" t="b">
        <v>0</v>
      </c>
      <c r="AQ218" s="300" t="b">
        <v>0</v>
      </c>
      <c r="AR218" s="300"/>
      <c r="AS218" s="300"/>
      <c r="AT218" s="320"/>
      <c r="AU218" s="302"/>
      <c r="AV218" s="303" t="b">
        <v>1</v>
      </c>
      <c r="AW218" s="304" t="str">
        <f t="shared" si="9"/>
        <v>false</v>
      </c>
      <c r="AX218" s="305" t="str">
        <f t="shared" si="17"/>
        <v>&lt;column comment="" default="" key="false" label="OnFloodBlock" length="255" nullable="true" originalDbColumnName="OnFloodBlock" originalLength="-1" pattern="" precision="-1" talendType="id_String" type=""/&gt;</v>
      </c>
      <c r="AY218" s="306"/>
      <c r="AZ218" s="305" t="str">
        <f t="shared" si="10"/>
        <v>&lt;column comment="" default="" key="false" label="OnFloodBlock" length="255" nullable="true" originalDbColumnName="OnFloodBlock" originalLength="-1" pattern="" precision="-1" talendType="id_String" type=""/&gt;</v>
      </c>
      <c r="BA218" s="306"/>
      <c r="BB218" s="302"/>
      <c r="BC218" s="303" t="b">
        <f t="shared" si="11"/>
        <v>0</v>
      </c>
      <c r="BD218" s="304"/>
      <c r="BE218" s="304" t="str">
        <f t="shared" si="12"/>
        <v/>
      </c>
      <c r="BF218" s="307"/>
      <c r="BG218" s="305"/>
      <c r="BH218" s="305"/>
      <c r="BI218" s="305"/>
      <c r="BJ218" s="305" t="str">
        <f t="shared" si="18"/>
        <v/>
      </c>
      <c r="BK218" s="306"/>
      <c r="BL218" s="305" t="str">
        <f t="shared" si="14"/>
        <v/>
      </c>
      <c r="BM218" s="306"/>
      <c r="BN218" s="302"/>
      <c r="BO218" s="302"/>
      <c r="BP218" s="302"/>
      <c r="BQ218" s="302"/>
      <c r="BR218" s="302"/>
      <c r="BS218" s="302"/>
      <c r="BT218" s="302"/>
      <c r="BU218" s="302"/>
      <c r="BV218" s="302"/>
      <c r="BW218" s="302"/>
      <c r="BX218" s="302"/>
    </row>
    <row r="219">
      <c r="A219" s="292" t="s">
        <v>728</v>
      </c>
      <c r="B219" s="292">
        <v>218.0</v>
      </c>
      <c r="C219" s="292">
        <f t="shared" si="15"/>
        <v>1</v>
      </c>
      <c r="D219" s="293" t="str">
        <f t="shared" si="1"/>
        <v>Parcel Data</v>
      </c>
      <c r="E219" s="46" t="str">
        <f t="shared" si="2"/>
        <v>prcl.mdb.Prcl.SpecParcelType</v>
      </c>
      <c r="F219" s="46" t="s">
        <v>306</v>
      </c>
      <c r="G219" s="46" t="s">
        <v>527</v>
      </c>
      <c r="H219" s="294">
        <v>104.0</v>
      </c>
      <c r="I219" s="294" t="s">
        <v>1555</v>
      </c>
      <c r="J219" s="295" t="s">
        <v>743</v>
      </c>
      <c r="K219" s="296">
        <v>1.0</v>
      </c>
      <c r="L219" s="297" t="b">
        <v>0</v>
      </c>
      <c r="M219" s="294" t="s">
        <v>1557</v>
      </c>
      <c r="N219" s="321" t="b">
        <v>0</v>
      </c>
      <c r="O219" s="296" t="s">
        <v>1321</v>
      </c>
      <c r="P219" s="296" t="s">
        <v>1052</v>
      </c>
      <c r="Q219" s="298" t="str">
        <f t="shared" si="3"/>
        <v>Prcl</v>
      </c>
      <c r="R219" s="298" t="str">
        <f t="shared" si="19"/>
        <v>SpecParcelType</v>
      </c>
      <c r="S219" s="298" t="str">
        <f t="array" ref="S219">iferror(index('Type Mapping'!$A$2:$D$21,match(J219,'Type Mapping'!$B$2:$B$21,0),3),"type mismatch")</f>
        <v>VARCHAR</v>
      </c>
      <c r="T219" s="298"/>
      <c r="U219" s="298"/>
      <c r="V219" s="298"/>
      <c r="W219" s="51" t="b">
        <v>1</v>
      </c>
      <c r="X219" s="51"/>
      <c r="Y219" s="309"/>
      <c r="Z219" s="309"/>
      <c r="AA219" s="53" t="s">
        <v>647</v>
      </c>
      <c r="AB219" s="53" t="str">
        <f t="shared" si="22"/>
        <v>parcel_history</v>
      </c>
      <c r="AC219" s="53" t="s">
        <v>1558</v>
      </c>
      <c r="AD219" s="53" t="str">
        <f t="shared" si="6"/>
        <v>parcel.spec_parcel_type</v>
      </c>
      <c r="AE219" s="299">
        <f>countif(NEW_REDB_table.field,AD219)</f>
        <v>0</v>
      </c>
      <c r="AF219" s="299" t="str">
        <f t="shared" si="7"/>
        <v>Check...</v>
      </c>
      <c r="AG219" s="308"/>
      <c r="AH219" s="317" t="b">
        <v>0</v>
      </c>
      <c r="AI219" s="317" t="b">
        <v>0</v>
      </c>
      <c r="AJ219" s="308" t="str">
        <f t="array" ref="AJ219">iferror(index('Type Mapping'!$A$2:$D$21,match(J219,'Type Mapping'!$B$2:$B$21,0),4),"type mismatch")</f>
        <v>VARCHAR</v>
      </c>
      <c r="AK219" s="53" t="s">
        <v>736</v>
      </c>
      <c r="AL219" s="53" t="s">
        <v>1560</v>
      </c>
      <c r="AM219" s="53" t="s">
        <v>1562</v>
      </c>
      <c r="AN219" s="300" t="b">
        <v>0</v>
      </c>
      <c r="AO219" s="300" t="b">
        <v>0</v>
      </c>
      <c r="AP219" s="300" t="b">
        <v>0</v>
      </c>
      <c r="AQ219" s="300" t="b">
        <v>0</v>
      </c>
      <c r="AR219" s="300"/>
      <c r="AS219" s="300"/>
      <c r="AT219" s="320"/>
      <c r="AU219" s="302"/>
      <c r="AV219" s="303" t="b">
        <v>1</v>
      </c>
      <c r="AW219" s="304" t="str">
        <f t="shared" si="9"/>
        <v>false</v>
      </c>
      <c r="AX219" s="305" t="str">
        <f t="shared" si="17"/>
        <v>&lt;column comment="" default="" key="false" label="SpecParcelType" length="255" nullable="true" originalDbColumnName="SpecParcelType" originalLength="-1" pattern="" precision="-1" talendType="id_String" type=""/&gt;</v>
      </c>
      <c r="AY219" s="306"/>
      <c r="AZ219" s="305" t="str">
        <f t="shared" si="10"/>
        <v>&lt;column comment="" default="" key="false" label="SpecParcelType" length="255" nullable="true" originalDbColumnName="SpecParcelType" originalLength="-1" pattern="" precision="-1" talendType="id_String" type=""/&gt;</v>
      </c>
      <c r="BA219" s="306"/>
      <c r="BB219" s="302"/>
      <c r="BC219" s="303" t="b">
        <f t="shared" si="11"/>
        <v>1</v>
      </c>
      <c r="BD219" s="304"/>
      <c r="BE219" s="304" t="str">
        <f t="shared" si="12"/>
        <v>false</v>
      </c>
      <c r="BF219" s="307"/>
      <c r="BG219" s="305"/>
      <c r="BH219" s="305"/>
      <c r="BI219" s="305"/>
      <c r="BJ219" s="305" t="str">
        <f t="shared" si="18"/>
        <v>***C.xml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19" s="306"/>
      <c r="BL219" s="305" t="str">
        <f t="shared" si="14"/>
        <v>C.xml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19" s="306"/>
      <c r="BN219" s="302"/>
      <c r="BO219" s="302"/>
      <c r="BP219" s="302"/>
      <c r="BQ219" s="302"/>
      <c r="BR219" s="302"/>
      <c r="BS219" s="302"/>
      <c r="BT219" s="302"/>
      <c r="BU219" s="302"/>
      <c r="BV219" s="302"/>
      <c r="BW219" s="302"/>
      <c r="BX219" s="302"/>
    </row>
    <row r="220">
      <c r="A220" s="292" t="s">
        <v>728</v>
      </c>
      <c r="B220" s="292">
        <v>219.0</v>
      </c>
      <c r="C220" s="292">
        <f t="shared" si="15"/>
        <v>1</v>
      </c>
      <c r="D220" s="293" t="str">
        <f t="shared" si="1"/>
        <v>Parcel Data</v>
      </c>
      <c r="E220" s="46" t="str">
        <f t="shared" si="2"/>
        <v>prcl.mdb.Prcl.SubParcelType</v>
      </c>
      <c r="F220" s="46" t="s">
        <v>306</v>
      </c>
      <c r="G220" s="46" t="s">
        <v>527</v>
      </c>
      <c r="H220" s="294">
        <v>105.0</v>
      </c>
      <c r="I220" s="294" t="s">
        <v>1564</v>
      </c>
      <c r="J220" s="295" t="s">
        <v>743</v>
      </c>
      <c r="K220" s="296">
        <v>1.0</v>
      </c>
      <c r="L220" s="297" t="b">
        <v>0</v>
      </c>
      <c r="M220" s="294" t="s">
        <v>1566</v>
      </c>
      <c r="N220" s="321" t="b">
        <v>0</v>
      </c>
      <c r="O220" s="296" t="s">
        <v>1064</v>
      </c>
      <c r="P220" s="296" t="s">
        <v>1085</v>
      </c>
      <c r="Q220" s="298" t="str">
        <f t="shared" si="3"/>
        <v>Prcl</v>
      </c>
      <c r="R220" s="298" t="str">
        <f t="shared" si="19"/>
        <v>SubParcelType</v>
      </c>
      <c r="S220" s="298" t="str">
        <f t="array" ref="S220">iferror(index('Type Mapping'!$A$2:$D$21,match(J220,'Type Mapping'!$B$2:$B$21,0),3),"type mismatch")</f>
        <v>VARCHAR</v>
      </c>
      <c r="T220" s="298"/>
      <c r="U220" s="298"/>
      <c r="V220" s="298"/>
      <c r="W220" s="51" t="b">
        <v>1</v>
      </c>
      <c r="X220" s="51"/>
      <c r="Y220" s="309"/>
      <c r="Z220" s="309"/>
      <c r="AA220" s="53" t="s">
        <v>647</v>
      </c>
      <c r="AB220" s="53" t="str">
        <f t="shared" si="22"/>
        <v>parcel_history</v>
      </c>
      <c r="AC220" s="53" t="s">
        <v>1568</v>
      </c>
      <c r="AD220" s="53" t="str">
        <f t="shared" si="6"/>
        <v>parcel.sub_parcel_type</v>
      </c>
      <c r="AE220" s="299">
        <f>countif(NEW_REDB_table.field,AD220)</f>
        <v>0</v>
      </c>
      <c r="AF220" s="299" t="str">
        <f t="shared" si="7"/>
        <v>Check...</v>
      </c>
      <c r="AG220" s="308"/>
      <c r="AH220" s="317" t="b">
        <v>0</v>
      </c>
      <c r="AI220" s="317" t="b">
        <v>0</v>
      </c>
      <c r="AJ220" s="308" t="str">
        <f t="array" ref="AJ220">iferror(index('Type Mapping'!$A$2:$D$21,match(J220,'Type Mapping'!$B$2:$B$21,0),4),"type mismatch")</f>
        <v>VARCHAR</v>
      </c>
      <c r="AK220" s="53" t="s">
        <v>736</v>
      </c>
      <c r="AL220" s="53" t="s">
        <v>23</v>
      </c>
      <c r="AM220" s="53" t="s">
        <v>1569</v>
      </c>
      <c r="AN220" s="300" t="b">
        <v>0</v>
      </c>
      <c r="AO220" s="300" t="b">
        <v>0</v>
      </c>
      <c r="AP220" s="300" t="b">
        <v>0</v>
      </c>
      <c r="AQ220" s="300" t="b">
        <v>0</v>
      </c>
      <c r="AR220" s="300"/>
      <c r="AS220" s="300"/>
      <c r="AT220" s="320"/>
      <c r="AU220" s="302"/>
      <c r="AV220" s="303" t="b">
        <v>1</v>
      </c>
      <c r="AW220" s="304" t="str">
        <f t="shared" si="9"/>
        <v>false</v>
      </c>
      <c r="AX220" s="305" t="str">
        <f t="shared" si="17"/>
        <v>&lt;column comment="" default="" key="false" label="SubParcelType" length="255" nullable="true" originalDbColumnName="SubParcelType" originalLength="-1" pattern="" precision="-1" talendType="id_String" type=""/&gt;</v>
      </c>
      <c r="AY220" s="306"/>
      <c r="AZ220" s="305" t="str">
        <f t="shared" si="10"/>
        <v>&lt;column comment="" default="" key="false" label="SubParcelType" length="255" nullable="true" originalDbColumnName="SubParcelType" originalLength="-1" pattern="" precision="-1" talendType="id_String" type=""/&gt;</v>
      </c>
      <c r="BA220" s="306"/>
      <c r="BB220" s="302"/>
      <c r="BC220" s="303" t="b">
        <f t="shared" si="11"/>
        <v>1</v>
      </c>
      <c r="BD220" s="304"/>
      <c r="BE220" s="304" t="str">
        <f t="shared" si="12"/>
        <v>false</v>
      </c>
      <c r="BF220" s="307"/>
      <c r="BG220" s="305"/>
      <c r="BH220" s="305"/>
      <c r="BI220" s="305"/>
      <c r="BJ220" s="305" t="str">
        <f t="shared" si="18"/>
        <v>***E.xml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20" s="306"/>
      <c r="BL220" s="305" t="str">
        <f t="shared" si="14"/>
        <v>E.xml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20" s="306"/>
      <c r="BN220" s="302"/>
      <c r="BO220" s="302"/>
      <c r="BP220" s="302"/>
      <c r="BQ220" s="302"/>
      <c r="BR220" s="302"/>
      <c r="BS220" s="302"/>
      <c r="BT220" s="302"/>
      <c r="BU220" s="302"/>
      <c r="BV220" s="302"/>
      <c r="BW220" s="302"/>
      <c r="BX220" s="302"/>
    </row>
    <row r="221">
      <c r="A221" s="292" t="s">
        <v>728</v>
      </c>
      <c r="B221" s="292">
        <v>220.0</v>
      </c>
      <c r="C221" s="292">
        <f t="shared" si="15"/>
        <v>1</v>
      </c>
      <c r="D221" s="293" t="str">
        <f t="shared" si="1"/>
        <v>Parcel Data</v>
      </c>
      <c r="E221" s="46" t="str">
        <f t="shared" si="2"/>
        <v>prcl.mdb.Prcl.NbrOfSubAccts</v>
      </c>
      <c r="F221" s="46" t="s">
        <v>306</v>
      </c>
      <c r="G221" s="46" t="s">
        <v>527</v>
      </c>
      <c r="H221" s="294">
        <v>106.0</v>
      </c>
      <c r="I221" s="294" t="s">
        <v>1572</v>
      </c>
      <c r="J221" s="295" t="s">
        <v>749</v>
      </c>
      <c r="K221" s="296">
        <v>2.0</v>
      </c>
      <c r="L221" s="297" t="b">
        <v>0</v>
      </c>
      <c r="M221" s="294" t="s">
        <v>1573</v>
      </c>
      <c r="N221" s="321" t="b">
        <v>0</v>
      </c>
      <c r="O221" s="296">
        <v>1.0</v>
      </c>
      <c r="P221" s="296">
        <v>0.0</v>
      </c>
      <c r="Q221" s="298" t="str">
        <f t="shared" si="3"/>
        <v>Prcl</v>
      </c>
      <c r="R221" s="298" t="str">
        <f t="shared" si="19"/>
        <v>NbrOfSubAccts</v>
      </c>
      <c r="S221" s="298" t="str">
        <f t="array" ref="S221">iferror(index('Type Mapping'!$A$2:$D$21,match(J221,'Type Mapping'!$B$2:$B$21,0),3),"type mismatch")</f>
        <v>VARCHAR</v>
      </c>
      <c r="T221" s="298"/>
      <c r="U221" s="298"/>
      <c r="V221" s="298"/>
      <c r="W221" s="51" t="b">
        <v>0</v>
      </c>
      <c r="X221" s="51"/>
      <c r="Y221" s="309"/>
      <c r="Z221" s="309"/>
      <c r="AA221" s="323" t="s">
        <v>1127</v>
      </c>
      <c r="AB221" s="53" t="str">
        <f t="shared" si="22"/>
        <v>parcel | building | unit_history</v>
      </c>
      <c r="AC221" s="53" t="s">
        <v>1575</v>
      </c>
      <c r="AD221" s="53" t="str">
        <f t="shared" si="6"/>
        <v>parcel | building | unit.number_sub_accounts</v>
      </c>
      <c r="AE221" s="299">
        <f>countif(NEW_REDB_table.field,AD221)</f>
        <v>0</v>
      </c>
      <c r="AF221" s="299" t="str">
        <f t="shared" si="7"/>
        <v>Check...</v>
      </c>
      <c r="AG221" s="308"/>
      <c r="AH221" s="317" t="b">
        <v>0</v>
      </c>
      <c r="AI221" s="317" t="b">
        <v>0</v>
      </c>
      <c r="AJ221" s="308" t="str">
        <f t="array" ref="AJ221">iferror(index('Type Mapping'!$A$2:$D$21,match(J221,'Type Mapping'!$B$2:$B$21,0),4),"type mismatch")</f>
        <v>INT</v>
      </c>
      <c r="AK221" s="308"/>
      <c r="AL221" s="308"/>
      <c r="AM221" s="308"/>
      <c r="AN221" s="300" t="b">
        <v>0</v>
      </c>
      <c r="AO221" s="300" t="b">
        <v>0</v>
      </c>
      <c r="AP221" s="300" t="b">
        <v>0</v>
      </c>
      <c r="AQ221" s="300" t="b">
        <v>0</v>
      </c>
      <c r="AR221" s="300"/>
      <c r="AS221" s="300"/>
      <c r="AT221" s="320"/>
      <c r="AU221" s="302"/>
      <c r="AV221" s="303" t="b">
        <v>1</v>
      </c>
      <c r="AW221" s="304" t="str">
        <f t="shared" si="9"/>
        <v>false</v>
      </c>
      <c r="AX221" s="305" t="str">
        <f t="shared" si="17"/>
        <v>&lt;column comment="" default="" key="false" label="NbrOfSubAccts" length="255" nullable="true" originalDbColumnName="NbrOfSubAccts" originalLength="-1" pattern="" precision="-1" talendType="id_String" type=""/&gt;</v>
      </c>
      <c r="AY221" s="306"/>
      <c r="AZ221" s="305" t="str">
        <f t="shared" si="10"/>
        <v>&lt;column comment="" default="" key="false" label="NbrOfSubAccts" length="255" nullable="true" originalDbColumnName="NbrOfSubAccts" originalLength="-1" pattern="" precision="-1" talendType="id_String" type=""/&gt;</v>
      </c>
      <c r="BA221" s="306"/>
      <c r="BB221" s="302"/>
      <c r="BC221" s="303" t="b">
        <f t="shared" si="11"/>
        <v>0</v>
      </c>
      <c r="BD221" s="304"/>
      <c r="BE221" s="304" t="str">
        <f t="shared" si="12"/>
        <v/>
      </c>
      <c r="BF221" s="307"/>
      <c r="BG221" s="305"/>
      <c r="BH221" s="305"/>
      <c r="BI221" s="305"/>
      <c r="BJ221" s="305" t="str">
        <f t="shared" si="18"/>
        <v/>
      </c>
      <c r="BK221" s="306"/>
      <c r="BL221" s="305" t="str">
        <f t="shared" si="14"/>
        <v/>
      </c>
      <c r="BM221" s="306"/>
      <c r="BN221" s="302"/>
      <c r="BO221" s="302"/>
      <c r="BP221" s="302"/>
      <c r="BQ221" s="302"/>
      <c r="BR221" s="302"/>
      <c r="BS221" s="302"/>
      <c r="BT221" s="302"/>
      <c r="BU221" s="302"/>
      <c r="BV221" s="302"/>
      <c r="BW221" s="302"/>
      <c r="BX221" s="302"/>
    </row>
    <row r="222">
      <c r="A222" s="292" t="s">
        <v>728</v>
      </c>
      <c r="B222" s="292">
        <v>221.0</v>
      </c>
      <c r="C222" s="292">
        <f t="shared" si="15"/>
        <v>1</v>
      </c>
      <c r="D222" s="293" t="str">
        <f t="shared" si="1"/>
        <v>Parcel Data</v>
      </c>
      <c r="E222" s="46" t="str">
        <f t="shared" si="2"/>
        <v>prcl.mdb.Prcl.NbrOfCondos</v>
      </c>
      <c r="F222" s="46" t="s">
        <v>306</v>
      </c>
      <c r="G222" s="46" t="s">
        <v>527</v>
      </c>
      <c r="H222" s="294">
        <v>107.0</v>
      </c>
      <c r="I222" s="294" t="s">
        <v>1576</v>
      </c>
      <c r="J222" s="295" t="s">
        <v>749</v>
      </c>
      <c r="K222" s="296">
        <v>2.0</v>
      </c>
      <c r="L222" s="297" t="b">
        <v>0</v>
      </c>
      <c r="M222" s="294" t="s">
        <v>1577</v>
      </c>
      <c r="N222" s="321" t="b">
        <v>0</v>
      </c>
      <c r="O222" s="296">
        <v>2.0</v>
      </c>
      <c r="P222" s="296">
        <v>120.0</v>
      </c>
      <c r="Q222" s="298" t="str">
        <f t="shared" si="3"/>
        <v>Prcl</v>
      </c>
      <c r="R222" s="298" t="str">
        <f t="shared" si="19"/>
        <v>NbrOfCondos</v>
      </c>
      <c r="S222" s="298" t="str">
        <f t="array" ref="S222">iferror(index('Type Mapping'!$A$2:$D$21,match(J222,'Type Mapping'!$B$2:$B$21,0),3),"type mismatch")</f>
        <v>VARCHAR</v>
      </c>
      <c r="T222" s="298"/>
      <c r="U222" s="298"/>
      <c r="V222" s="298"/>
      <c r="W222" s="51" t="b">
        <v>0</v>
      </c>
      <c r="X222" s="51"/>
      <c r="Y222" s="309"/>
      <c r="Z222" s="309"/>
      <c r="AA222" s="323" t="s">
        <v>1127</v>
      </c>
      <c r="AB222" s="53" t="str">
        <f t="shared" si="22"/>
        <v>parcel | building | unit_history</v>
      </c>
      <c r="AC222" s="53" t="s">
        <v>1578</v>
      </c>
      <c r="AD222" s="53" t="str">
        <f t="shared" si="6"/>
        <v>parcel | building | unit.number_condos</v>
      </c>
      <c r="AE222" s="299">
        <f>countif(NEW_REDB_table.field,AD222)</f>
        <v>0</v>
      </c>
      <c r="AF222" s="299" t="str">
        <f t="shared" si="7"/>
        <v>Check...</v>
      </c>
      <c r="AG222" s="308"/>
      <c r="AH222" s="317" t="b">
        <v>0</v>
      </c>
      <c r="AI222" s="317" t="b">
        <v>0</v>
      </c>
      <c r="AJ222" s="308" t="str">
        <f t="array" ref="AJ222">iferror(index('Type Mapping'!$A$2:$D$21,match(J222,'Type Mapping'!$B$2:$B$21,0),4),"type mismatch")</f>
        <v>INT</v>
      </c>
      <c r="AK222" s="308"/>
      <c r="AL222" s="308"/>
      <c r="AM222" s="308"/>
      <c r="AN222" s="300" t="b">
        <v>0</v>
      </c>
      <c r="AO222" s="300" t="b">
        <v>0</v>
      </c>
      <c r="AP222" s="300" t="b">
        <v>0</v>
      </c>
      <c r="AQ222" s="300" t="b">
        <v>0</v>
      </c>
      <c r="AR222" s="300"/>
      <c r="AS222" s="300"/>
      <c r="AT222" s="320"/>
      <c r="AU222" s="302"/>
      <c r="AV222" s="303" t="b">
        <v>1</v>
      </c>
      <c r="AW222" s="304" t="str">
        <f t="shared" si="9"/>
        <v>false</v>
      </c>
      <c r="AX222" s="305" t="str">
        <f t="shared" si="17"/>
        <v>&lt;column comment="" default="" key="false" label="NbrOfCondos" length="255" nullable="true" originalDbColumnName="NbrOfCondos" originalLength="-1" pattern="" precision="-1" talendType="id_String" type=""/&gt;</v>
      </c>
      <c r="AY222" s="306"/>
      <c r="AZ222" s="305" t="str">
        <f t="shared" si="10"/>
        <v>&lt;column comment="" default="" key="false" label="NbrOfCondos" length="255" nullable="true" originalDbColumnName="NbrOfCondos" originalLength="-1" pattern="" precision="-1" talendType="id_String" type=""/&gt;</v>
      </c>
      <c r="BA222" s="306"/>
      <c r="BB222" s="302"/>
      <c r="BC222" s="303" t="b">
        <f t="shared" si="11"/>
        <v>0</v>
      </c>
      <c r="BD222" s="304"/>
      <c r="BE222" s="304" t="str">
        <f t="shared" si="12"/>
        <v/>
      </c>
      <c r="BF222" s="307"/>
      <c r="BG222" s="305"/>
      <c r="BH222" s="305"/>
      <c r="BI222" s="305"/>
      <c r="BJ222" s="305" t="str">
        <f t="shared" si="18"/>
        <v/>
      </c>
      <c r="BK222" s="306"/>
      <c r="BL222" s="305" t="str">
        <f t="shared" si="14"/>
        <v/>
      </c>
      <c r="BM222" s="306"/>
      <c r="BN222" s="302"/>
      <c r="BO222" s="302"/>
      <c r="BP222" s="302"/>
      <c r="BQ222" s="302"/>
      <c r="BR222" s="302"/>
      <c r="BS222" s="302"/>
      <c r="BT222" s="302"/>
      <c r="BU222" s="302"/>
      <c r="BV222" s="302"/>
      <c r="BW222" s="302"/>
      <c r="BX222" s="302"/>
    </row>
    <row r="223">
      <c r="A223" s="292" t="s">
        <v>728</v>
      </c>
      <c r="B223" s="292">
        <v>222.0</v>
      </c>
      <c r="C223" s="292">
        <f t="shared" si="15"/>
        <v>1</v>
      </c>
      <c r="D223" s="293" t="str">
        <f t="shared" si="1"/>
        <v>Parcel Data</v>
      </c>
      <c r="E223" s="46" t="str">
        <f t="shared" si="2"/>
        <v>prcl.mdb.Prcl.LRMSParcel</v>
      </c>
      <c r="F223" s="46" t="s">
        <v>306</v>
      </c>
      <c r="G223" s="46" t="s">
        <v>527</v>
      </c>
      <c r="H223" s="294">
        <v>108.0</v>
      </c>
      <c r="I223" s="294" t="s">
        <v>1581</v>
      </c>
      <c r="J223" s="295" t="s">
        <v>873</v>
      </c>
      <c r="K223" s="296">
        <v>1.0</v>
      </c>
      <c r="L223" s="297" t="b">
        <v>0</v>
      </c>
      <c r="M223" s="294" t="s">
        <v>1582</v>
      </c>
      <c r="N223" s="321" t="b">
        <v>0</v>
      </c>
      <c r="O223" s="296" t="b">
        <v>1</v>
      </c>
      <c r="P223" s="296" t="b">
        <v>0</v>
      </c>
      <c r="Q223" s="298" t="str">
        <f t="shared" si="3"/>
        <v>Prcl</v>
      </c>
      <c r="R223" s="298" t="str">
        <f t="shared" si="19"/>
        <v>LRMSParcel</v>
      </c>
      <c r="S223" s="298" t="str">
        <f t="array" ref="S223">iferror(index('Type Mapping'!$A$2:$D$21,match(J223,'Type Mapping'!$B$2:$B$21,0),3),"type mismatch")</f>
        <v>VARCHAR</v>
      </c>
      <c r="T223" s="298"/>
      <c r="U223" s="298"/>
      <c r="V223" s="298"/>
      <c r="W223" s="51" t="b">
        <v>0</v>
      </c>
      <c r="X223" s="51" t="s">
        <v>1584</v>
      </c>
      <c r="Y223" s="309"/>
      <c r="Z223" s="309"/>
      <c r="AA223" s="53" t="s">
        <v>647</v>
      </c>
      <c r="AB223" s="53" t="str">
        <f t="shared" si="22"/>
        <v>parcel_history</v>
      </c>
      <c r="AC223" s="308" t="s">
        <v>1581</v>
      </c>
      <c r="AD223" s="53" t="str">
        <f t="shared" si="6"/>
        <v>parcel.LRMSParcel</v>
      </c>
      <c r="AE223" s="299">
        <f>countif(NEW_REDB_table.field,AD223)</f>
        <v>0</v>
      </c>
      <c r="AF223" s="299" t="str">
        <f t="shared" si="7"/>
        <v>Check...</v>
      </c>
      <c r="AG223" s="308"/>
      <c r="AH223" s="317" t="b">
        <v>0</v>
      </c>
      <c r="AI223" s="317" t="b">
        <v>0</v>
      </c>
      <c r="AJ223" s="308" t="str">
        <f t="array" ref="AJ223">iferror(index('Type Mapping'!$A$2:$D$21,match(J223,'Type Mapping'!$B$2:$B$21,0),4),"type mismatch")</f>
        <v>BOOLEAN</v>
      </c>
      <c r="AK223" s="308"/>
      <c r="AL223" s="308"/>
      <c r="AM223" s="308"/>
      <c r="AN223" s="300" t="b">
        <v>0</v>
      </c>
      <c r="AO223" s="300" t="b">
        <v>0</v>
      </c>
      <c r="AP223" s="300" t="b">
        <v>0</v>
      </c>
      <c r="AQ223" s="300" t="b">
        <v>0</v>
      </c>
      <c r="AR223" s="300"/>
      <c r="AS223" s="300"/>
      <c r="AT223" s="302"/>
      <c r="AU223" s="302"/>
      <c r="AV223" s="303" t="b">
        <v>1</v>
      </c>
      <c r="AW223" s="304" t="str">
        <f t="shared" si="9"/>
        <v>false</v>
      </c>
      <c r="AX223" s="305" t="str">
        <f t="shared" si="17"/>
        <v>&lt;column comment="" default="" key="false" label="LRMSParcel" length="255" nullable="true" originalDbColumnName="LRMSParcel" originalLength="-1" pattern="" precision="-1" talendType="id_String" type=""/&gt;</v>
      </c>
      <c r="AY223" s="306"/>
      <c r="AZ223" s="305" t="str">
        <f t="shared" si="10"/>
        <v>&lt;column comment="" default="" key="false" label="LRMSParcel" length="255" nullable="true" originalDbColumnName="LRMSParcel" originalLength="-1" pattern="" precision="-1" talendType="id_String" type=""/&gt;</v>
      </c>
      <c r="BA223" s="306"/>
      <c r="BB223" s="302"/>
      <c r="BC223" s="303" t="b">
        <f t="shared" si="11"/>
        <v>0</v>
      </c>
      <c r="BD223" s="304"/>
      <c r="BE223" s="304" t="str">
        <f t="shared" si="12"/>
        <v/>
      </c>
      <c r="BF223" s="307"/>
      <c r="BG223" s="305"/>
      <c r="BH223" s="305"/>
      <c r="BI223" s="305"/>
      <c r="BJ223" s="305" t="str">
        <f t="shared" si="18"/>
        <v/>
      </c>
      <c r="BK223" s="306"/>
      <c r="BL223" s="305" t="str">
        <f t="shared" si="14"/>
        <v/>
      </c>
      <c r="BM223" s="306"/>
      <c r="BN223" s="302"/>
      <c r="BO223" s="302"/>
      <c r="BP223" s="302"/>
      <c r="BQ223" s="302"/>
      <c r="BR223" s="302"/>
      <c r="BS223" s="302"/>
      <c r="BT223" s="302"/>
      <c r="BU223" s="302"/>
      <c r="BV223" s="302"/>
      <c r="BW223" s="302"/>
      <c r="BX223" s="302"/>
    </row>
    <row r="224">
      <c r="A224" s="292" t="s">
        <v>728</v>
      </c>
      <c r="B224" s="292">
        <v>223.0</v>
      </c>
      <c r="C224" s="292">
        <f t="shared" si="15"/>
        <v>1</v>
      </c>
      <c r="D224" s="293" t="str">
        <f t="shared" si="1"/>
        <v>Parcel Data</v>
      </c>
      <c r="E224" s="46" t="str">
        <f t="shared" si="2"/>
        <v>prcl.mdb.Prcl.AcctPrimary</v>
      </c>
      <c r="F224" s="46" t="s">
        <v>306</v>
      </c>
      <c r="G224" s="46" t="s">
        <v>527</v>
      </c>
      <c r="H224" s="294">
        <v>109.0</v>
      </c>
      <c r="I224" s="294" t="s">
        <v>1586</v>
      </c>
      <c r="J224" s="295" t="s">
        <v>873</v>
      </c>
      <c r="K224" s="296">
        <v>1.0</v>
      </c>
      <c r="L224" s="297" t="b">
        <v>0</v>
      </c>
      <c r="M224" s="294" t="s">
        <v>1587</v>
      </c>
      <c r="N224" s="321" t="b">
        <v>0</v>
      </c>
      <c r="O224" s="296" t="b">
        <v>1</v>
      </c>
      <c r="P224" s="296" t="b">
        <v>0</v>
      </c>
      <c r="Q224" s="298" t="str">
        <f t="shared" si="3"/>
        <v>Prcl</v>
      </c>
      <c r="R224" s="298" t="str">
        <f t="shared" si="19"/>
        <v>AcctPrimary</v>
      </c>
      <c r="S224" s="298" t="str">
        <f t="array" ref="S224">iferror(index('Type Mapping'!$A$2:$D$21,match(J224,'Type Mapping'!$B$2:$B$21,0),3),"type mismatch")</f>
        <v>VARCHAR</v>
      </c>
      <c r="T224" s="298"/>
      <c r="U224" s="298"/>
      <c r="V224" s="298"/>
      <c r="W224" s="51" t="b">
        <v>0</v>
      </c>
      <c r="X224" s="51"/>
      <c r="Y224" s="309"/>
      <c r="Z224" s="309"/>
      <c r="AA224" s="53" t="s">
        <v>647</v>
      </c>
      <c r="AB224" s="53" t="str">
        <f t="shared" si="22"/>
        <v>parcel_history</v>
      </c>
      <c r="AC224" s="53" t="s">
        <v>1588</v>
      </c>
      <c r="AD224" s="53" t="str">
        <f t="shared" si="6"/>
        <v>parcel.primary_account</v>
      </c>
      <c r="AE224" s="299">
        <f>countif(NEW_REDB_table.field,AD224)</f>
        <v>0</v>
      </c>
      <c r="AF224" s="299" t="str">
        <f t="shared" si="7"/>
        <v>Check...</v>
      </c>
      <c r="AG224" s="308"/>
      <c r="AH224" s="317" t="b">
        <v>0</v>
      </c>
      <c r="AI224" s="317" t="b">
        <v>0</v>
      </c>
      <c r="AJ224" s="308" t="str">
        <f t="array" ref="AJ224">iferror(index('Type Mapping'!$A$2:$D$21,match(J224,'Type Mapping'!$B$2:$B$21,0),4),"type mismatch")</f>
        <v>BOOLEAN</v>
      </c>
      <c r="AK224" s="308"/>
      <c r="AL224" s="308"/>
      <c r="AM224" s="308"/>
      <c r="AN224" s="300" t="b">
        <v>0</v>
      </c>
      <c r="AO224" s="300" t="b">
        <v>0</v>
      </c>
      <c r="AP224" s="300" t="b">
        <v>0</v>
      </c>
      <c r="AQ224" s="300" t="b">
        <v>0</v>
      </c>
      <c r="AR224" s="300"/>
      <c r="AS224" s="300"/>
      <c r="AT224" s="310" t="s">
        <v>1589</v>
      </c>
      <c r="AU224" s="302"/>
      <c r="AV224" s="303" t="b">
        <v>1</v>
      </c>
      <c r="AW224" s="304" t="str">
        <f t="shared" si="9"/>
        <v>false</v>
      </c>
      <c r="AX224" s="305" t="str">
        <f t="shared" si="17"/>
        <v>&lt;column comment="" default="" key="false" label="AcctPrimary" length="255" nullable="true" originalDbColumnName="AcctPrimary" originalLength="-1" pattern="" precision="-1" talendType="id_String" type=""/&gt;</v>
      </c>
      <c r="AY224" s="306"/>
      <c r="AZ224" s="305" t="str">
        <f t="shared" si="10"/>
        <v>&lt;column comment="" default="" key="false" label="AcctPrimary" length="255" nullable="true" originalDbColumnName="AcctPrimary" originalLength="-1" pattern="" precision="-1" talendType="id_String" type=""/&gt;</v>
      </c>
      <c r="BA224" s="306"/>
      <c r="BB224" s="302"/>
      <c r="BC224" s="303" t="b">
        <f t="shared" si="11"/>
        <v>0</v>
      </c>
      <c r="BD224" s="304"/>
      <c r="BE224" s="304" t="str">
        <f t="shared" si="12"/>
        <v/>
      </c>
      <c r="BF224" s="307"/>
      <c r="BG224" s="305"/>
      <c r="BH224" s="305"/>
      <c r="BI224" s="305"/>
      <c r="BJ224" s="305" t="str">
        <f t="shared" si="18"/>
        <v/>
      </c>
      <c r="BK224" s="306"/>
      <c r="BL224" s="305" t="str">
        <f t="shared" si="14"/>
        <v/>
      </c>
      <c r="BM224" s="306"/>
      <c r="BN224" s="302"/>
      <c r="BO224" s="302"/>
      <c r="BP224" s="302"/>
      <c r="BQ224" s="302"/>
      <c r="BR224" s="302"/>
      <c r="BS224" s="302"/>
      <c r="BT224" s="302"/>
      <c r="BU224" s="302"/>
      <c r="BV224" s="302"/>
      <c r="BW224" s="302"/>
      <c r="BX224" s="302"/>
    </row>
    <row r="225">
      <c r="A225" s="292" t="s">
        <v>728</v>
      </c>
      <c r="B225" s="292">
        <v>224.0</v>
      </c>
      <c r="C225" s="292">
        <f t="shared" si="15"/>
        <v>1</v>
      </c>
      <c r="D225" s="293" t="str">
        <f t="shared" si="1"/>
        <v>Parcel Data</v>
      </c>
      <c r="E225" s="46" t="str">
        <f t="shared" si="2"/>
        <v>prcl.mdb.Prcl.GisPrimary</v>
      </c>
      <c r="F225" s="46" t="s">
        <v>306</v>
      </c>
      <c r="G225" s="46" t="s">
        <v>527</v>
      </c>
      <c r="H225" s="294">
        <v>110.0</v>
      </c>
      <c r="I225" s="294" t="s">
        <v>1590</v>
      </c>
      <c r="J225" s="295" t="s">
        <v>873</v>
      </c>
      <c r="K225" s="296">
        <v>1.0</v>
      </c>
      <c r="L225" s="297" t="b">
        <v>0</v>
      </c>
      <c r="M225" s="294" t="s">
        <v>1591</v>
      </c>
      <c r="N225" s="321" t="b">
        <v>0</v>
      </c>
      <c r="O225" s="296" t="b">
        <v>1</v>
      </c>
      <c r="P225" s="296" t="b">
        <v>0</v>
      </c>
      <c r="Q225" s="298" t="str">
        <f t="shared" si="3"/>
        <v>Prcl</v>
      </c>
      <c r="R225" s="298" t="str">
        <f t="shared" si="19"/>
        <v>GisPrimary</v>
      </c>
      <c r="S225" s="298" t="str">
        <f t="array" ref="S225">iferror(index('Type Mapping'!$A$2:$D$21,match(J225,'Type Mapping'!$B$2:$B$21,0),3),"type mismatch")</f>
        <v>VARCHAR</v>
      </c>
      <c r="T225" s="298"/>
      <c r="U225" s="298"/>
      <c r="V225" s="298"/>
      <c r="W225" s="51" t="b">
        <v>0</v>
      </c>
      <c r="X225" s="51"/>
      <c r="Y225" s="309"/>
      <c r="Z225" s="309"/>
      <c r="AA225" s="53" t="s">
        <v>647</v>
      </c>
      <c r="AB225" s="53" t="str">
        <f t="shared" si="22"/>
        <v>parcel_history</v>
      </c>
      <c r="AC225" s="53" t="s">
        <v>1593</v>
      </c>
      <c r="AD225" s="53" t="str">
        <f t="shared" si="6"/>
        <v>parcel.primary_gis</v>
      </c>
      <c r="AE225" s="299">
        <f>countif(NEW_REDB_table.field,AD225)</f>
        <v>0</v>
      </c>
      <c r="AF225" s="299" t="str">
        <f t="shared" si="7"/>
        <v>Check...</v>
      </c>
      <c r="AG225" s="308"/>
      <c r="AH225" s="317" t="b">
        <v>0</v>
      </c>
      <c r="AI225" s="317" t="b">
        <v>0</v>
      </c>
      <c r="AJ225" s="308" t="str">
        <f t="array" ref="AJ225">iferror(index('Type Mapping'!$A$2:$D$21,match(J225,'Type Mapping'!$B$2:$B$21,0),4),"type mismatch")</f>
        <v>BOOLEAN</v>
      </c>
      <c r="AK225" s="308"/>
      <c r="AL225" s="308"/>
      <c r="AM225" s="308"/>
      <c r="AN225" s="300" t="b">
        <v>0</v>
      </c>
      <c r="AO225" s="300" t="b">
        <v>0</v>
      </c>
      <c r="AP225" s="300" t="b">
        <v>0</v>
      </c>
      <c r="AQ225" s="300" t="b">
        <v>0</v>
      </c>
      <c r="AR225" s="300"/>
      <c r="AS225" s="300"/>
      <c r="AT225" s="310" t="s">
        <v>1589</v>
      </c>
      <c r="AU225" s="302"/>
      <c r="AV225" s="303" t="b">
        <v>1</v>
      </c>
      <c r="AW225" s="304" t="str">
        <f t="shared" si="9"/>
        <v>false</v>
      </c>
      <c r="AX225" s="305" t="str">
        <f t="shared" si="17"/>
        <v>&lt;column comment="" default="" key="false" label="GisPrimary" length="255" nullable="true" originalDbColumnName="GisPrimary" originalLength="-1" pattern="" precision="-1" talendType="id_String" type=""/&gt;</v>
      </c>
      <c r="AY225" s="306"/>
      <c r="AZ225" s="305" t="str">
        <f t="shared" si="10"/>
        <v>&lt;column comment="" default="" key="false" label="GisPrimary" length="255" nullable="true" originalDbColumnName="GisPrimary" originalLength="-1" pattern="" precision="-1" talendType="id_String" type=""/&gt;</v>
      </c>
      <c r="BA225" s="306"/>
      <c r="BB225" s="302"/>
      <c r="BC225" s="303" t="b">
        <f t="shared" si="11"/>
        <v>0</v>
      </c>
      <c r="BD225" s="304"/>
      <c r="BE225" s="304" t="str">
        <f t="shared" si="12"/>
        <v/>
      </c>
      <c r="BF225" s="307"/>
      <c r="BG225" s="305"/>
      <c r="BH225" s="305"/>
      <c r="BI225" s="305"/>
      <c r="BJ225" s="305" t="str">
        <f t="shared" si="18"/>
        <v/>
      </c>
      <c r="BK225" s="306"/>
      <c r="BL225" s="305" t="str">
        <f t="shared" si="14"/>
        <v/>
      </c>
      <c r="BM225" s="306"/>
      <c r="BN225" s="302"/>
      <c r="BO225" s="302"/>
      <c r="BP225" s="302"/>
      <c r="BQ225" s="302"/>
      <c r="BR225" s="302"/>
      <c r="BS225" s="302"/>
      <c r="BT225" s="302"/>
      <c r="BU225" s="302"/>
      <c r="BV225" s="302"/>
      <c r="BW225" s="302"/>
      <c r="BX225" s="302"/>
    </row>
    <row r="226">
      <c r="A226" s="292" t="s">
        <v>728</v>
      </c>
      <c r="B226" s="292">
        <v>225.0</v>
      </c>
      <c r="C226" s="292">
        <f t="shared" si="15"/>
        <v>1</v>
      </c>
      <c r="D226" s="293" t="str">
        <f t="shared" si="1"/>
        <v>Parcel Data</v>
      </c>
      <c r="E226" s="46" t="str">
        <f t="shared" si="2"/>
        <v>prcl.mdb.Prcl.GisCityBLock</v>
      </c>
      <c r="F226" s="46" t="s">
        <v>306</v>
      </c>
      <c r="G226" s="46" t="s">
        <v>527</v>
      </c>
      <c r="H226" s="294">
        <v>111.0</v>
      </c>
      <c r="I226" s="294" t="s">
        <v>1595</v>
      </c>
      <c r="J226" s="295" t="s">
        <v>729</v>
      </c>
      <c r="K226" s="296">
        <v>8.0</v>
      </c>
      <c r="L226" s="297" t="b">
        <v>0</v>
      </c>
      <c r="M226" s="294" t="s">
        <v>1596</v>
      </c>
      <c r="N226" s="321" t="b">
        <v>0</v>
      </c>
      <c r="O226" s="296">
        <v>73.03</v>
      </c>
      <c r="P226" s="322">
        <v>97.0</v>
      </c>
      <c r="Q226" s="298" t="str">
        <f t="shared" si="3"/>
        <v>Prcl</v>
      </c>
      <c r="R226" s="298" t="str">
        <f t="shared" si="19"/>
        <v>GisCityBLock</v>
      </c>
      <c r="S226" s="298" t="str">
        <f t="array" ref="S226">iferror(index('Type Mapping'!$A$2:$D$21,match(J226,'Type Mapping'!$B$2:$B$21,0),3),"type mismatch")</f>
        <v>VARCHAR</v>
      </c>
      <c r="T226" s="298"/>
      <c r="U226" s="298"/>
      <c r="V226" s="298"/>
      <c r="W226" s="51" t="b">
        <v>1</v>
      </c>
      <c r="X226" s="51"/>
      <c r="Y226" s="51"/>
      <c r="Z226" s="51" t="s">
        <v>1597</v>
      </c>
      <c r="AA226" s="53" t="s">
        <v>647</v>
      </c>
      <c r="AB226" s="53" t="str">
        <f t="shared" si="22"/>
        <v>parcel_history</v>
      </c>
      <c r="AC226" s="53" t="s">
        <v>1598</v>
      </c>
      <c r="AD226" s="53" t="str">
        <f t="shared" si="6"/>
        <v>parcel.gis_city_block</v>
      </c>
      <c r="AE226" s="299">
        <f>countif(NEW_REDB_table.field,AD226)</f>
        <v>0</v>
      </c>
      <c r="AF226" s="299" t="str">
        <f t="shared" si="7"/>
        <v>Check...</v>
      </c>
      <c r="AG226" s="308"/>
      <c r="AH226" s="317" t="b">
        <v>0</v>
      </c>
      <c r="AI226" s="317" t="b">
        <v>0</v>
      </c>
      <c r="AJ226" s="308" t="str">
        <f t="array" ref="AJ226">iferror(index('Type Mapping'!$A$2:$D$21,match(J226,'Type Mapping'!$B$2:$B$21,0),4),"type mismatch")</f>
        <v>FLOAT</v>
      </c>
      <c r="AK226" s="308"/>
      <c r="AL226" s="308"/>
      <c r="AM226" s="308"/>
      <c r="AN226" s="300" t="b">
        <v>0</v>
      </c>
      <c r="AO226" s="300" t="b">
        <v>0</v>
      </c>
      <c r="AP226" s="300" t="b">
        <v>0</v>
      </c>
      <c r="AQ226" s="300" t="b">
        <v>0</v>
      </c>
      <c r="AR226" s="300"/>
      <c r="AS226" s="300"/>
      <c r="AT226" s="320"/>
      <c r="AU226" s="302"/>
      <c r="AV226" s="303" t="b">
        <v>1</v>
      </c>
      <c r="AW226" s="304" t="str">
        <f t="shared" si="9"/>
        <v>false</v>
      </c>
      <c r="AX226" s="305" t="str">
        <f t="shared" si="17"/>
        <v>&lt;column comment="" default="" key="false" label="GisCityBLock" length="255" nullable="true" originalDbColumnName="GisCityBLock" originalLength="-1" pattern="" precision="-1" talendType="id_String" type=""/&gt;</v>
      </c>
      <c r="AY226" s="306"/>
      <c r="AZ226" s="305" t="str">
        <f t="shared" si="10"/>
        <v>&lt;column comment="" default="" key="false" label="GisCityBLock" length="255" nullable="true" originalDbColumnName="GisCityBLock" originalLength="-1" pattern="" precision="-1" talendType="id_String" type=""/&gt;</v>
      </c>
      <c r="BA226" s="306"/>
      <c r="BB226" s="302"/>
      <c r="BC226" s="303" t="b">
        <f t="shared" si="11"/>
        <v>1</v>
      </c>
      <c r="BD226" s="304"/>
      <c r="BE226" s="304" t="str">
        <f t="shared" si="12"/>
        <v>false</v>
      </c>
      <c r="BF226" s="307"/>
      <c r="BG226" s="305"/>
      <c r="BH226" s="305"/>
      <c r="BI226" s="305"/>
      <c r="BJ226" s="305" t="str">
        <f t="shared" si="18"/>
        <v>***73.03.xml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26" s="306"/>
      <c r="BL226" s="305" t="str">
        <f t="shared" si="14"/>
        <v>73.03.xml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26" s="306"/>
      <c r="BN226" s="302"/>
      <c r="BO226" s="302"/>
      <c r="BP226" s="302"/>
      <c r="BQ226" s="302"/>
      <c r="BR226" s="302"/>
      <c r="BS226" s="302"/>
      <c r="BT226" s="302"/>
      <c r="BU226" s="302"/>
      <c r="BV226" s="302"/>
      <c r="BW226" s="302"/>
      <c r="BX226" s="302"/>
    </row>
    <row r="227">
      <c r="A227" s="292" t="s">
        <v>728</v>
      </c>
      <c r="B227" s="292">
        <v>226.0</v>
      </c>
      <c r="C227" s="292">
        <f t="shared" si="15"/>
        <v>1</v>
      </c>
      <c r="D227" s="293" t="str">
        <f t="shared" si="1"/>
        <v>Parcel Data</v>
      </c>
      <c r="E227" s="46" t="str">
        <f t="shared" si="2"/>
        <v>prcl.mdb.Prcl.GisParcel</v>
      </c>
      <c r="F227" s="46" t="s">
        <v>306</v>
      </c>
      <c r="G227" s="46" t="s">
        <v>527</v>
      </c>
      <c r="H227" s="294">
        <v>112.0</v>
      </c>
      <c r="I227" s="294" t="s">
        <v>142</v>
      </c>
      <c r="J227" s="295" t="s">
        <v>738</v>
      </c>
      <c r="K227" s="296">
        <v>4.0</v>
      </c>
      <c r="L227" s="297" t="b">
        <v>0</v>
      </c>
      <c r="M227" s="294" t="s">
        <v>1600</v>
      </c>
      <c r="N227" s="321" t="b">
        <v>0</v>
      </c>
      <c r="O227" s="296">
        <v>65.0</v>
      </c>
      <c r="P227" s="296">
        <v>30.0</v>
      </c>
      <c r="Q227" s="298" t="str">
        <f t="shared" si="3"/>
        <v>Prcl</v>
      </c>
      <c r="R227" s="298" t="str">
        <f t="shared" si="19"/>
        <v>GisParcel</v>
      </c>
      <c r="S227" s="298" t="str">
        <f t="array" ref="S227">iferror(index('Type Mapping'!$A$2:$D$21,match(J227,'Type Mapping'!$B$2:$B$21,0),3),"type mismatch")</f>
        <v>VARCHAR</v>
      </c>
      <c r="T227" s="298"/>
      <c r="U227" s="298"/>
      <c r="V227" s="298"/>
      <c r="W227" s="51" t="b">
        <v>1</v>
      </c>
      <c r="X227" s="51"/>
      <c r="Y227" s="51"/>
      <c r="Z227" s="51" t="s">
        <v>1597</v>
      </c>
      <c r="AA227" s="53" t="s">
        <v>647</v>
      </c>
      <c r="AB227" s="53" t="str">
        <f t="shared" si="22"/>
        <v>parcel_history</v>
      </c>
      <c r="AC227" s="53" t="s">
        <v>1602</v>
      </c>
      <c r="AD227" s="53" t="str">
        <f t="shared" si="6"/>
        <v>parcel.gis_parcel</v>
      </c>
      <c r="AE227" s="299">
        <f>countif(NEW_REDB_table.field,AD227)</f>
        <v>0</v>
      </c>
      <c r="AF227" s="299" t="str">
        <f t="shared" si="7"/>
        <v>Check...</v>
      </c>
      <c r="AG227" s="308"/>
      <c r="AH227" s="317" t="b">
        <v>0</v>
      </c>
      <c r="AI227" s="317" t="b">
        <v>0</v>
      </c>
      <c r="AJ227" s="308" t="str">
        <f t="array" ref="AJ227">iferror(index('Type Mapping'!$A$2:$D$21,match(J227,'Type Mapping'!$B$2:$B$21,0),4),"type mismatch")</f>
        <v>INT</v>
      </c>
      <c r="AK227" s="308"/>
      <c r="AL227" s="308"/>
      <c r="AM227" s="308"/>
      <c r="AN227" s="300" t="b">
        <v>0</v>
      </c>
      <c r="AO227" s="300" t="b">
        <v>0</v>
      </c>
      <c r="AP227" s="300" t="b">
        <v>0</v>
      </c>
      <c r="AQ227" s="300" t="b">
        <v>0</v>
      </c>
      <c r="AR227" s="300"/>
      <c r="AS227" s="300"/>
      <c r="AT227" s="320"/>
      <c r="AU227" s="302"/>
      <c r="AV227" s="303" t="b">
        <v>1</v>
      </c>
      <c r="AW227" s="304" t="str">
        <f t="shared" si="9"/>
        <v>false</v>
      </c>
      <c r="AX227" s="305" t="str">
        <f t="shared" si="17"/>
        <v>&lt;column comment="" default="" key="false" label="GisParcel" length="255" nullable="true" originalDbColumnName="GisParcel" originalLength="-1" pattern="" precision="-1" talendType="id_String" type=""/&gt;</v>
      </c>
      <c r="AY227" s="306"/>
      <c r="AZ227" s="305" t="str">
        <f t="shared" si="10"/>
        <v>&lt;column comment="" default="" key="false" label="GisParcel" length="255" nullable="true" originalDbColumnName="GisParcel" originalLength="-1" pattern="" precision="-1" talendType="id_String" type=""/&gt;</v>
      </c>
      <c r="BA227" s="306"/>
      <c r="BB227" s="302"/>
      <c r="BC227" s="303" t="b">
        <f t="shared" si="11"/>
        <v>1</v>
      </c>
      <c r="BD227" s="304"/>
      <c r="BE227" s="304" t="str">
        <f t="shared" si="12"/>
        <v>false</v>
      </c>
      <c r="BF227" s="307"/>
      <c r="BG227" s="305"/>
      <c r="BH227" s="305"/>
      <c r="BI227" s="305"/>
      <c r="BJ227" s="305" t="str">
        <f t="shared" si="18"/>
        <v>***65.xml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27" s="306"/>
      <c r="BL227" s="305" t="str">
        <f t="shared" si="14"/>
        <v>65.xml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27" s="306"/>
      <c r="BN227" s="302"/>
      <c r="BO227" s="302"/>
      <c r="BP227" s="302"/>
      <c r="BQ227" s="302"/>
      <c r="BR227" s="302"/>
      <c r="BS227" s="302"/>
      <c r="BT227" s="302"/>
      <c r="BU227" s="302"/>
      <c r="BV227" s="302"/>
      <c r="BW227" s="302"/>
      <c r="BX227" s="302"/>
    </row>
    <row r="228">
      <c r="A228" s="292" t="s">
        <v>728</v>
      </c>
      <c r="B228" s="292">
        <v>227.0</v>
      </c>
      <c r="C228" s="292">
        <f t="shared" si="15"/>
        <v>1</v>
      </c>
      <c r="D228" s="293" t="str">
        <f t="shared" si="1"/>
        <v>Parcel Data</v>
      </c>
      <c r="E228" s="46" t="str">
        <f t="shared" si="2"/>
        <v>prcl.mdb.Prcl.GisOwnerCode</v>
      </c>
      <c r="F228" s="46" t="s">
        <v>306</v>
      </c>
      <c r="G228" s="46" t="s">
        <v>527</v>
      </c>
      <c r="H228" s="294">
        <v>113.0</v>
      </c>
      <c r="I228" s="294" t="s">
        <v>151</v>
      </c>
      <c r="J228" s="295" t="s">
        <v>740</v>
      </c>
      <c r="K228" s="296">
        <v>1.0</v>
      </c>
      <c r="L228" s="297" t="b">
        <v>0</v>
      </c>
      <c r="M228" s="294" t="s">
        <v>1605</v>
      </c>
      <c r="N228" s="321" t="b">
        <v>0</v>
      </c>
      <c r="O228" s="296">
        <v>0.0</v>
      </c>
      <c r="P228" s="296">
        <v>7.0</v>
      </c>
      <c r="Q228" s="298" t="str">
        <f t="shared" si="3"/>
        <v>Prcl</v>
      </c>
      <c r="R228" s="298" t="str">
        <f t="shared" si="19"/>
        <v>GisOwnerCode</v>
      </c>
      <c r="S228" s="298" t="str">
        <f t="array" ref="S228">iferror(index('Type Mapping'!$A$2:$D$21,match(J228,'Type Mapping'!$B$2:$B$21,0),3),"type mismatch")</f>
        <v>VARCHAR</v>
      </c>
      <c r="T228" s="298"/>
      <c r="U228" s="298"/>
      <c r="V228" s="298"/>
      <c r="W228" s="51" t="b">
        <v>1</v>
      </c>
      <c r="X228" s="51"/>
      <c r="Y228" s="51"/>
      <c r="Z228" s="51" t="s">
        <v>1597</v>
      </c>
      <c r="AA228" s="53" t="s">
        <v>647</v>
      </c>
      <c r="AB228" s="53" t="str">
        <f t="shared" si="22"/>
        <v>parcel_history</v>
      </c>
      <c r="AC228" s="53" t="s">
        <v>1606</v>
      </c>
      <c r="AD228" s="53" t="str">
        <f t="shared" si="6"/>
        <v>parcel.gis_owner_code</v>
      </c>
      <c r="AE228" s="299">
        <f>countif(NEW_REDB_table.field,AD228)</f>
        <v>0</v>
      </c>
      <c r="AF228" s="299" t="str">
        <f t="shared" si="7"/>
        <v>Check...</v>
      </c>
      <c r="AG228" s="308"/>
      <c r="AH228" s="317" t="b">
        <v>0</v>
      </c>
      <c r="AI228" s="317" t="b">
        <v>0</v>
      </c>
      <c r="AJ228" s="308" t="str">
        <f t="array" ref="AJ228">iferror(index('Type Mapping'!$A$2:$D$21,match(J228,'Type Mapping'!$B$2:$B$21,0),4),"type mismatch")</f>
        <v>INT</v>
      </c>
      <c r="AK228" s="308"/>
      <c r="AL228" s="308"/>
      <c r="AM228" s="308"/>
      <c r="AN228" s="300" t="b">
        <v>0</v>
      </c>
      <c r="AO228" s="300" t="b">
        <v>0</v>
      </c>
      <c r="AP228" s="300" t="b">
        <v>0</v>
      </c>
      <c r="AQ228" s="300" t="b">
        <v>0</v>
      </c>
      <c r="AR228" s="300"/>
      <c r="AS228" s="300"/>
      <c r="AT228" s="320"/>
      <c r="AU228" s="302"/>
      <c r="AV228" s="303" t="b">
        <v>1</v>
      </c>
      <c r="AW228" s="304" t="str">
        <f t="shared" si="9"/>
        <v>false</v>
      </c>
      <c r="AX228" s="305" t="str">
        <f t="shared" si="17"/>
        <v>&lt;column comment="" default="" key="false" label="GisOwnerCode" length="255" nullable="true" originalDbColumnName="GisOwnerCode" originalLength="-1" pattern="" precision="-1" talendType="id_String" type=""/&gt;</v>
      </c>
      <c r="AY228" s="306"/>
      <c r="AZ228" s="305" t="str">
        <f t="shared" si="10"/>
        <v>&lt;column comment="" default="" key="false" label="GisOwnerCode" length="255" nullable="true" originalDbColumnName="GisOwnerCode" originalLength="-1" pattern="" precision="-1" talendType="id_String" type=""/&gt;</v>
      </c>
      <c r="BA228" s="306"/>
      <c r="BB228" s="302"/>
      <c r="BC228" s="303" t="b">
        <f t="shared" si="11"/>
        <v>1</v>
      </c>
      <c r="BD228" s="304"/>
      <c r="BE228" s="304" t="str">
        <f t="shared" si="12"/>
        <v>false</v>
      </c>
      <c r="BF228" s="307"/>
      <c r="BG228" s="305"/>
      <c r="BH228" s="305"/>
      <c r="BI228" s="305"/>
      <c r="BJ228" s="305" t="str">
        <f t="shared" si="18"/>
        <v>***0.xml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28" s="306"/>
      <c r="BL228" s="305" t="str">
        <f t="shared" si="14"/>
        <v>0.xml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28" s="306"/>
      <c r="BN228" s="302"/>
      <c r="BO228" s="302"/>
      <c r="BP228" s="302"/>
      <c r="BQ228" s="302"/>
      <c r="BR228" s="302"/>
      <c r="BS228" s="302"/>
      <c r="BT228" s="302"/>
      <c r="BU228" s="302"/>
      <c r="BV228" s="302"/>
      <c r="BW228" s="302"/>
      <c r="BX228" s="302"/>
    </row>
    <row r="229">
      <c r="A229" s="292" t="s">
        <v>728</v>
      </c>
      <c r="B229" s="292">
        <v>228.0</v>
      </c>
      <c r="C229" s="292">
        <f t="shared" si="15"/>
        <v>1</v>
      </c>
      <c r="D229" s="293" t="str">
        <f t="shared" si="1"/>
        <v>Parcel Data</v>
      </c>
      <c r="E229" s="46" t="str">
        <f t="shared" si="2"/>
        <v>prcl.mdb.Prcl.Handle</v>
      </c>
      <c r="F229" s="46" t="s">
        <v>306</v>
      </c>
      <c r="G229" s="46" t="s">
        <v>527</v>
      </c>
      <c r="H229" s="294">
        <v>114.0</v>
      </c>
      <c r="I229" s="294" t="s">
        <v>159</v>
      </c>
      <c r="J229" s="295" t="s">
        <v>743</v>
      </c>
      <c r="K229" s="296">
        <v>13.0</v>
      </c>
      <c r="L229" s="297" t="b">
        <v>0</v>
      </c>
      <c r="M229" s="294" t="s">
        <v>1608</v>
      </c>
      <c r="N229" s="321" t="b">
        <v>0</v>
      </c>
      <c r="O229" s="296">
        <v>1.0073030065E10</v>
      </c>
      <c r="P229" s="296">
        <v>1.009700003E10</v>
      </c>
      <c r="Q229" s="298" t="str">
        <f t="shared" si="3"/>
        <v>Prcl</v>
      </c>
      <c r="R229" s="298" t="str">
        <f t="shared" si="19"/>
        <v>Handle</v>
      </c>
      <c r="S229" s="298" t="str">
        <f t="array" ref="S229">iferror(index('Type Mapping'!$A$2:$D$21,match(J229,'Type Mapping'!$B$2:$B$21,0),3),"type mismatch")</f>
        <v>VARCHAR</v>
      </c>
      <c r="T229" s="298"/>
      <c r="U229" s="298"/>
      <c r="V229" s="298"/>
      <c r="W229" s="51" t="b">
        <v>1</v>
      </c>
      <c r="X229" s="51"/>
      <c r="Y229" s="309"/>
      <c r="Z229" s="309"/>
      <c r="AA229" s="53" t="s">
        <v>733</v>
      </c>
      <c r="AB229" s="53" t="str">
        <f t="shared" si="22"/>
        <v>county_id_mapping_history</v>
      </c>
      <c r="AC229" s="53" t="s">
        <v>1609</v>
      </c>
      <c r="AD229" s="53" t="str">
        <f t="shared" si="6"/>
        <v>county_id_mapping.county_handle</v>
      </c>
      <c r="AE229" s="299">
        <f>countif(NEW_REDB_table.field,AD229)</f>
        <v>0</v>
      </c>
      <c r="AF229" s="299" t="str">
        <f t="shared" si="7"/>
        <v>Check...</v>
      </c>
      <c r="AG229" s="53" t="s">
        <v>1610</v>
      </c>
      <c r="AH229" s="317" t="b">
        <v>0</v>
      </c>
      <c r="AI229" s="317" t="b">
        <v>0</v>
      </c>
      <c r="AJ229" s="308" t="str">
        <f t="array" ref="AJ229">iferror(index('Type Mapping'!$A$2:$D$21,match(J229,'Type Mapping'!$B$2:$B$21,0),4),"type mismatch")</f>
        <v>VARCHAR</v>
      </c>
      <c r="AK229" s="308"/>
      <c r="AL229" s="308"/>
      <c r="AM229" s="308"/>
      <c r="AN229" s="300" t="b">
        <v>1</v>
      </c>
      <c r="AO229" s="300" t="b">
        <v>0</v>
      </c>
      <c r="AP229" s="300" t="b">
        <v>0</v>
      </c>
      <c r="AQ229" s="300" t="b">
        <v>0</v>
      </c>
      <c r="AR229" s="300"/>
      <c r="AS229" s="300"/>
      <c r="AT229" s="310" t="s">
        <v>1611</v>
      </c>
      <c r="AU229" s="302"/>
      <c r="AV229" s="303" t="b">
        <v>1</v>
      </c>
      <c r="AW229" s="304" t="str">
        <f t="shared" si="9"/>
        <v>false</v>
      </c>
      <c r="AX229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229" s="306"/>
      <c r="AZ229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229" s="306"/>
      <c r="BB229" s="302"/>
      <c r="BC229" s="303" t="b">
        <f t="shared" si="11"/>
        <v>1</v>
      </c>
      <c r="BD229" s="304"/>
      <c r="BE229" s="304" t="str">
        <f t="shared" si="12"/>
        <v>false</v>
      </c>
      <c r="BF229" s="307"/>
      <c r="BG229" s="305"/>
      <c r="BH229" s="305"/>
      <c r="BI229" s="305"/>
      <c r="BJ229" s="305" t="str">
        <f t="shared" si="18"/>
        <v>***10073030065.xml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29" s="306"/>
      <c r="BL229" s="305" t="str">
        <f t="shared" si="14"/>
        <v>10073030065.xml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29" s="306"/>
      <c r="BN229" s="302"/>
      <c r="BO229" s="302"/>
      <c r="BP229" s="302"/>
      <c r="BQ229" s="302"/>
      <c r="BR229" s="302"/>
      <c r="BS229" s="302"/>
      <c r="BT229" s="302"/>
      <c r="BU229" s="302"/>
      <c r="BV229" s="302"/>
      <c r="BW229" s="302"/>
      <c r="BX229" s="302"/>
    </row>
    <row r="230">
      <c r="A230" s="292" t="s">
        <v>728</v>
      </c>
      <c r="B230" s="292">
        <v>229.0</v>
      </c>
      <c r="C230" s="292">
        <f t="shared" si="15"/>
        <v>1</v>
      </c>
      <c r="D230" s="293" t="str">
        <f t="shared" si="1"/>
        <v>Parcel Data</v>
      </c>
      <c r="E230" s="46" t="str">
        <f t="shared" si="2"/>
        <v>prcl.mdb.Prcl.Parcel9</v>
      </c>
      <c r="F230" s="46" t="s">
        <v>306</v>
      </c>
      <c r="G230" s="46" t="s">
        <v>527</v>
      </c>
      <c r="H230" s="294">
        <v>115.0</v>
      </c>
      <c r="I230" s="294" t="s">
        <v>165</v>
      </c>
      <c r="J230" s="295" t="s">
        <v>738</v>
      </c>
      <c r="K230" s="296">
        <v>4.0</v>
      </c>
      <c r="L230" s="297" t="b">
        <v>0</v>
      </c>
      <c r="M230" s="294" t="s">
        <v>1614</v>
      </c>
      <c r="N230" s="321" t="b">
        <v>0</v>
      </c>
      <c r="O230" s="296">
        <v>7303065.0</v>
      </c>
      <c r="P230" s="296">
        <v>9700030.0</v>
      </c>
      <c r="Q230" s="298" t="str">
        <f t="shared" si="3"/>
        <v>Prcl</v>
      </c>
      <c r="R230" s="298" t="str">
        <f t="shared" si="19"/>
        <v>Parcel9</v>
      </c>
      <c r="S230" s="298" t="str">
        <f t="array" ref="S230">iferror(index('Type Mapping'!$A$2:$D$21,match(J230,'Type Mapping'!$B$2:$B$21,0),3),"type mismatch")</f>
        <v>VARCHAR</v>
      </c>
      <c r="T230" s="298"/>
      <c r="U230" s="298"/>
      <c r="V230" s="298"/>
      <c r="W230" s="51" t="b">
        <v>0</v>
      </c>
      <c r="X230" s="51"/>
      <c r="Y230" s="309"/>
      <c r="Z230" s="309"/>
      <c r="AA230" s="53" t="s">
        <v>647</v>
      </c>
      <c r="AB230" s="53" t="str">
        <f t="shared" si="22"/>
        <v>parcel_history</v>
      </c>
      <c r="AC230" s="53" t="s">
        <v>1615</v>
      </c>
      <c r="AD230" s="53" t="str">
        <f t="shared" si="6"/>
        <v>parcel.parcel_9</v>
      </c>
      <c r="AE230" s="299">
        <f>countif(NEW_REDB_table.field,AD230)</f>
        <v>0</v>
      </c>
      <c r="AF230" s="299" t="str">
        <f t="shared" si="7"/>
        <v>Check...</v>
      </c>
      <c r="AG230" s="308"/>
      <c r="AH230" s="317" t="b">
        <v>0</v>
      </c>
      <c r="AI230" s="317" t="b">
        <v>0</v>
      </c>
      <c r="AJ230" s="308" t="str">
        <f t="array" ref="AJ230">iferror(index('Type Mapping'!$A$2:$D$21,match(J230,'Type Mapping'!$B$2:$B$21,0),4),"type mismatch")</f>
        <v>INT</v>
      </c>
      <c r="AK230" s="308"/>
      <c r="AL230" s="308"/>
      <c r="AM230" s="308"/>
      <c r="AN230" s="300" t="b">
        <v>1</v>
      </c>
      <c r="AO230" s="300" t="b">
        <v>0</v>
      </c>
      <c r="AP230" s="300" t="b">
        <v>0</v>
      </c>
      <c r="AQ230" s="300" t="b">
        <v>0</v>
      </c>
      <c r="AR230" s="300"/>
      <c r="AS230" s="300"/>
      <c r="AT230" s="320"/>
      <c r="AU230" s="302"/>
      <c r="AV230" s="303" t="b">
        <v>1</v>
      </c>
      <c r="AW230" s="304" t="str">
        <f t="shared" si="9"/>
        <v>false</v>
      </c>
      <c r="AX230" s="305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230" s="306"/>
      <c r="AZ230" s="305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230" s="306"/>
      <c r="BB230" s="302"/>
      <c r="BC230" s="303" t="b">
        <f t="shared" si="11"/>
        <v>0</v>
      </c>
      <c r="BD230" s="304"/>
      <c r="BE230" s="304" t="str">
        <f t="shared" si="12"/>
        <v/>
      </c>
      <c r="BF230" s="307"/>
      <c r="BG230" s="305"/>
      <c r="BH230" s="305"/>
      <c r="BI230" s="305"/>
      <c r="BJ230" s="305" t="str">
        <f t="shared" si="18"/>
        <v/>
      </c>
      <c r="BK230" s="306"/>
      <c r="BL230" s="305" t="str">
        <f t="shared" si="14"/>
        <v/>
      </c>
      <c r="BM230" s="306"/>
      <c r="BN230" s="302"/>
      <c r="BO230" s="302"/>
      <c r="BP230" s="302"/>
      <c r="BQ230" s="302"/>
      <c r="BR230" s="302"/>
      <c r="BS230" s="302"/>
      <c r="BT230" s="302"/>
      <c r="BU230" s="302"/>
      <c r="BV230" s="302"/>
      <c r="BW230" s="302"/>
      <c r="BX230" s="302"/>
    </row>
    <row r="231">
      <c r="A231" s="292" t="s">
        <v>728</v>
      </c>
      <c r="B231" s="292">
        <v>230.0</v>
      </c>
      <c r="C231" s="292">
        <f t="shared" si="15"/>
        <v>1</v>
      </c>
      <c r="D231" s="293" t="str">
        <f t="shared" si="1"/>
        <v>Parcel Data</v>
      </c>
      <c r="E231" s="46" t="str">
        <f t="shared" si="2"/>
        <v>prcl.mdb.Prcl.OwnerOcc</v>
      </c>
      <c r="F231" s="46" t="s">
        <v>306</v>
      </c>
      <c r="G231" s="46" t="s">
        <v>527</v>
      </c>
      <c r="H231" s="294">
        <v>116.0</v>
      </c>
      <c r="I231" s="294" t="s">
        <v>1616</v>
      </c>
      <c r="J231" s="295" t="s">
        <v>743</v>
      </c>
      <c r="K231" s="296">
        <v>1.0</v>
      </c>
      <c r="L231" s="297" t="b">
        <v>0</v>
      </c>
      <c r="M231" s="324" t="s">
        <v>1617</v>
      </c>
      <c r="N231" s="332" t="b">
        <v>0</v>
      </c>
      <c r="O231" s="296" t="s">
        <v>1321</v>
      </c>
      <c r="P231" s="296">
        <v>5.0</v>
      </c>
      <c r="Q231" s="298" t="str">
        <f t="shared" si="3"/>
        <v>Prcl</v>
      </c>
      <c r="R231" s="298" t="str">
        <f t="shared" si="19"/>
        <v>OwnerOcc</v>
      </c>
      <c r="S231" s="298" t="str">
        <f t="array" ref="S231">iferror(index('Type Mapping'!$A$2:$D$21,match(J231,'Type Mapping'!$B$2:$B$21,0),3),"type mismatch")</f>
        <v>VARCHAR</v>
      </c>
      <c r="T231" s="298"/>
      <c r="U231" s="298"/>
      <c r="V231" s="298"/>
      <c r="W231" s="51" t="b">
        <v>1</v>
      </c>
      <c r="X231" s="51"/>
      <c r="Y231" s="309"/>
      <c r="Z231" s="309"/>
      <c r="AA231" s="323" t="s">
        <v>648</v>
      </c>
      <c r="AB231" s="53" t="str">
        <f t="shared" si="22"/>
        <v>building_history</v>
      </c>
      <c r="AC231" s="53" t="s">
        <v>1618</v>
      </c>
      <c r="AD231" s="53" t="str">
        <f t="shared" si="6"/>
        <v>building.owner_occ_code</v>
      </c>
      <c r="AE231" s="299">
        <f>countif(NEW_REDB_table.field,AD231)</f>
        <v>0</v>
      </c>
      <c r="AF231" s="299" t="str">
        <f t="shared" si="7"/>
        <v>Check...</v>
      </c>
      <c r="AG231" s="308"/>
      <c r="AH231" s="317" t="b">
        <v>0</v>
      </c>
      <c r="AI231" s="317" t="b">
        <v>0</v>
      </c>
      <c r="AJ231" s="308" t="str">
        <f t="array" ref="AJ231">iferror(index('Type Mapping'!$A$2:$D$21,match(J231,'Type Mapping'!$B$2:$B$21,0),4),"type mismatch")</f>
        <v>VARCHAR</v>
      </c>
      <c r="AK231" s="53" t="s">
        <v>736</v>
      </c>
      <c r="AL231" s="53" t="s">
        <v>23</v>
      </c>
      <c r="AM231" s="53" t="s">
        <v>1619</v>
      </c>
      <c r="AN231" s="300" t="b">
        <v>1</v>
      </c>
      <c r="AO231" s="300" t="b">
        <v>0</v>
      </c>
      <c r="AP231" s="300" t="b">
        <v>0</v>
      </c>
      <c r="AQ231" s="300" t="b">
        <v>0</v>
      </c>
      <c r="AR231" s="300"/>
      <c r="AS231" s="300"/>
      <c r="AT231" s="320"/>
      <c r="AU231" s="302"/>
      <c r="AV231" s="303" t="b">
        <v>1</v>
      </c>
      <c r="AW231" s="304" t="str">
        <f t="shared" si="9"/>
        <v>false</v>
      </c>
      <c r="AX231" s="305" t="str">
        <f t="shared" si="17"/>
        <v>&lt;column comment="" default="" key="false" label="OwnerOcc" length="255" nullable="true" originalDbColumnName="OwnerOcc" originalLength="-1" pattern="" precision="-1" talendType="id_String" type=""/&gt;</v>
      </c>
      <c r="AY231" s="306"/>
      <c r="AZ231" s="305" t="str">
        <f t="shared" si="10"/>
        <v>&lt;column comment="" default="" key="false" label="OwnerOcc" length="255" nullable="true" originalDbColumnName="OwnerOcc" originalLength="-1" pattern="" precision="-1" talendType="id_String" type=""/&gt;</v>
      </c>
      <c r="BA231" s="306"/>
      <c r="BB231" s="302"/>
      <c r="BC231" s="303" t="b">
        <f t="shared" si="11"/>
        <v>1</v>
      </c>
      <c r="BD231" s="304"/>
      <c r="BE231" s="304" t="str">
        <f t="shared" si="12"/>
        <v>false</v>
      </c>
      <c r="BF231" s="307"/>
      <c r="BG231" s="305"/>
      <c r="BH231" s="305"/>
      <c r="BI231" s="305"/>
      <c r="BJ231" s="305" t="str">
        <f t="shared" si="18"/>
        <v>***C.xml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31" s="306"/>
      <c r="BL231" s="305" t="str">
        <f t="shared" si="14"/>
        <v>C.xml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31" s="306"/>
      <c r="BN231" s="302"/>
      <c r="BO231" s="302"/>
      <c r="BP231" s="302"/>
      <c r="BQ231" s="302"/>
      <c r="BR231" s="302"/>
      <c r="BS231" s="302"/>
      <c r="BT231" s="302"/>
      <c r="BU231" s="302"/>
      <c r="BV231" s="302"/>
      <c r="BW231" s="302"/>
      <c r="BX231" s="302"/>
    </row>
    <row r="232">
      <c r="A232" s="292" t="s">
        <v>728</v>
      </c>
      <c r="B232" s="292">
        <v>231.0</v>
      </c>
      <c r="C232" s="292">
        <f t="shared" si="15"/>
        <v>1</v>
      </c>
      <c r="D232" s="293" t="str">
        <f t="shared" si="1"/>
        <v>Parcel Data</v>
      </c>
      <c r="E232" s="46" t="str">
        <f t="shared" si="2"/>
        <v>prcl.mdb.Prcl.FirstDate</v>
      </c>
      <c r="F232" s="46" t="s">
        <v>306</v>
      </c>
      <c r="G232" s="46" t="s">
        <v>527</v>
      </c>
      <c r="H232" s="294">
        <v>117.0</v>
      </c>
      <c r="I232" s="294" t="s">
        <v>787</v>
      </c>
      <c r="J232" s="295" t="s">
        <v>788</v>
      </c>
      <c r="K232" s="296">
        <v>8.0</v>
      </c>
      <c r="L232" s="297" t="b">
        <v>0</v>
      </c>
      <c r="M232" s="294" t="s">
        <v>789</v>
      </c>
      <c r="N232" s="321" t="b">
        <v>0</v>
      </c>
      <c r="O232" s="333">
        <v>38963.0</v>
      </c>
      <c r="P232" s="333">
        <v>42961.0</v>
      </c>
      <c r="Q232" s="298" t="str">
        <f t="shared" si="3"/>
        <v>Prcl</v>
      </c>
      <c r="R232" s="298" t="str">
        <f t="shared" si="19"/>
        <v>FirstDate</v>
      </c>
      <c r="S232" s="298" t="str">
        <f t="array" ref="S232">iferror(index('Type Mapping'!$A$2:$D$21,match(J232,'Type Mapping'!$B$2:$B$21,0),3),"type mismatch")</f>
        <v>VARCHAR</v>
      </c>
      <c r="T232" s="298"/>
      <c r="U232" s="298"/>
      <c r="V232" s="298"/>
      <c r="W232" s="51" t="b">
        <v>0</v>
      </c>
      <c r="X232" s="51"/>
      <c r="Y232" s="309"/>
      <c r="Z232" s="309"/>
      <c r="AA232" s="53" t="s">
        <v>668</v>
      </c>
      <c r="AB232" s="53" t="str">
        <f t="shared" si="22"/>
        <v>data_age_table_history</v>
      </c>
      <c r="AC232" s="53" t="s">
        <v>1622</v>
      </c>
      <c r="AD232" s="53" t="str">
        <f t="shared" si="6"/>
        <v>data_age_table.record_appears_date</v>
      </c>
      <c r="AE232" s="299">
        <f>countif(NEW_REDB_table.field,AD232)</f>
        <v>0</v>
      </c>
      <c r="AF232" s="299" t="str">
        <f t="shared" si="7"/>
        <v>Check...</v>
      </c>
      <c r="AG232" s="53"/>
      <c r="AH232" s="299" t="b">
        <v>0</v>
      </c>
      <c r="AI232" s="299" t="b">
        <v>0</v>
      </c>
      <c r="AJ232" s="308" t="str">
        <f t="array" ref="AJ232">iferror(index('Type Mapping'!$A$2:$D$21,match(J232,'Type Mapping'!$B$2:$B$21,0),4),"type mismatch")</f>
        <v>DATE</v>
      </c>
      <c r="AK232" s="308"/>
      <c r="AL232" s="308"/>
      <c r="AM232" s="308"/>
      <c r="AN232" s="300" t="b">
        <v>1</v>
      </c>
      <c r="AO232" s="300" t="b">
        <v>0</v>
      </c>
      <c r="AP232" s="300" t="b">
        <v>0</v>
      </c>
      <c r="AQ232" s="300" t="b">
        <v>0</v>
      </c>
      <c r="AR232" s="300"/>
      <c r="AS232" s="300"/>
      <c r="AT232" s="302"/>
      <c r="AU232" s="302"/>
      <c r="AV232" s="303" t="b">
        <v>1</v>
      </c>
      <c r="AW232" s="304" t="str">
        <f t="shared" si="9"/>
        <v>false</v>
      </c>
      <c r="AX232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232" s="306"/>
      <c r="AZ232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232" s="306"/>
      <c r="BB232" s="302"/>
      <c r="BC232" s="303" t="b">
        <f t="shared" si="11"/>
        <v>0</v>
      </c>
      <c r="BD232" s="304"/>
      <c r="BE232" s="304" t="str">
        <f t="shared" si="12"/>
        <v/>
      </c>
      <c r="BF232" s="307"/>
      <c r="BG232" s="305"/>
      <c r="BH232" s="305"/>
      <c r="BI232" s="305"/>
      <c r="BJ232" s="305" t="str">
        <f t="shared" si="18"/>
        <v/>
      </c>
      <c r="BK232" s="306"/>
      <c r="BL232" s="305" t="str">
        <f t="shared" si="14"/>
        <v/>
      </c>
      <c r="BM232" s="306"/>
      <c r="BN232" s="302"/>
      <c r="BO232" s="302"/>
      <c r="BP232" s="302"/>
      <c r="BQ232" s="302"/>
      <c r="BR232" s="302"/>
      <c r="BS232" s="302"/>
      <c r="BT232" s="302"/>
      <c r="BU232" s="302"/>
      <c r="BV232" s="302"/>
      <c r="BW232" s="302"/>
      <c r="BX232" s="302"/>
    </row>
    <row r="233">
      <c r="A233" s="292" t="s">
        <v>728</v>
      </c>
      <c r="B233" s="292">
        <v>232.0</v>
      </c>
      <c r="C233" s="292">
        <f t="shared" si="15"/>
        <v>1</v>
      </c>
      <c r="D233" s="293" t="str">
        <f t="shared" si="1"/>
        <v>Parcel Data</v>
      </c>
      <c r="E233" s="46" t="str">
        <f t="shared" si="2"/>
        <v>prcl.mdb.Prcl.LastDate</v>
      </c>
      <c r="F233" s="46" t="s">
        <v>306</v>
      </c>
      <c r="G233" s="46" t="s">
        <v>527</v>
      </c>
      <c r="H233" s="294">
        <v>118.0</v>
      </c>
      <c r="I233" s="294" t="s">
        <v>794</v>
      </c>
      <c r="J233" s="295" t="s">
        <v>788</v>
      </c>
      <c r="K233" s="296">
        <v>8.0</v>
      </c>
      <c r="L233" s="297" t="b">
        <v>0</v>
      </c>
      <c r="M233" s="294" t="s">
        <v>796</v>
      </c>
      <c r="N233" s="321" t="b">
        <v>0</v>
      </c>
      <c r="O233" s="333">
        <v>43746.0</v>
      </c>
      <c r="P233" s="333">
        <v>43746.0</v>
      </c>
      <c r="Q233" s="298" t="str">
        <f t="shared" si="3"/>
        <v>Prcl</v>
      </c>
      <c r="R233" s="298" t="str">
        <f t="shared" si="19"/>
        <v>LastDate</v>
      </c>
      <c r="S233" s="298" t="str">
        <f t="array" ref="S233">iferror(index('Type Mapping'!$A$2:$D$21,match(J233,'Type Mapping'!$B$2:$B$21,0),3),"type mismatch")</f>
        <v>VARCHAR</v>
      </c>
      <c r="T233" s="298"/>
      <c r="U233" s="298"/>
      <c r="V233" s="298"/>
      <c r="W233" s="51" t="b">
        <v>0</v>
      </c>
      <c r="X233" s="51"/>
      <c r="Y233" s="309"/>
      <c r="Z233" s="309"/>
      <c r="AA233" s="53" t="s">
        <v>668</v>
      </c>
      <c r="AB233" s="53" t="str">
        <f t="shared" si="22"/>
        <v>data_age_table_history</v>
      </c>
      <c r="AC233" s="53" t="s">
        <v>1623</v>
      </c>
      <c r="AD233" s="53" t="str">
        <f t="shared" si="6"/>
        <v>data_age_table.file_upload_date</v>
      </c>
      <c r="AE233" s="299">
        <f>countif(NEW_REDB_table.field,AD233)</f>
        <v>0</v>
      </c>
      <c r="AF233" s="299" t="str">
        <f t="shared" si="7"/>
        <v>Check...</v>
      </c>
      <c r="AG233" s="53"/>
      <c r="AH233" s="299" t="b">
        <v>0</v>
      </c>
      <c r="AI233" s="299" t="b">
        <v>0</v>
      </c>
      <c r="AJ233" s="308" t="str">
        <f t="array" ref="AJ233">iferror(index('Type Mapping'!$A$2:$D$21,match(J233,'Type Mapping'!$B$2:$B$21,0),4),"type mismatch")</f>
        <v>DATE</v>
      </c>
      <c r="AK233" s="308"/>
      <c r="AL233" s="308"/>
      <c r="AM233" s="308"/>
      <c r="AN233" s="300" t="b">
        <v>1</v>
      </c>
      <c r="AO233" s="300" t="b">
        <v>0</v>
      </c>
      <c r="AP233" s="300" t="b">
        <v>0</v>
      </c>
      <c r="AQ233" s="300" t="b">
        <v>0</v>
      </c>
      <c r="AR233" s="300"/>
      <c r="AS233" s="300"/>
      <c r="AT233" s="302"/>
      <c r="AU233" s="302"/>
      <c r="AV233" s="303" t="b">
        <v>1</v>
      </c>
      <c r="AW233" s="304" t="str">
        <f t="shared" si="9"/>
        <v>false</v>
      </c>
      <c r="AX233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233" s="306"/>
      <c r="AZ233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233" s="306"/>
      <c r="BB233" s="302"/>
      <c r="BC233" s="303" t="b">
        <f t="shared" si="11"/>
        <v>0</v>
      </c>
      <c r="BD233" s="304"/>
      <c r="BE233" s="304" t="str">
        <f t="shared" si="12"/>
        <v/>
      </c>
      <c r="BF233" s="307"/>
      <c r="BG233" s="305"/>
      <c r="BH233" s="305"/>
      <c r="BI233" s="305"/>
      <c r="BJ233" s="305" t="str">
        <f t="shared" si="18"/>
        <v/>
      </c>
      <c r="BK233" s="306"/>
      <c r="BL233" s="305" t="str">
        <f t="shared" si="14"/>
        <v/>
      </c>
      <c r="BM233" s="306"/>
      <c r="BN233" s="302"/>
      <c r="BO233" s="302"/>
      <c r="BP233" s="302"/>
      <c r="BQ233" s="302"/>
      <c r="BR233" s="302"/>
      <c r="BS233" s="302"/>
      <c r="BT233" s="302"/>
      <c r="BU233" s="302"/>
      <c r="BV233" s="302"/>
      <c r="BW233" s="302"/>
      <c r="BX233" s="302"/>
    </row>
    <row r="234">
      <c r="A234" s="292" t="s">
        <v>728</v>
      </c>
      <c r="B234" s="292">
        <v>233.0</v>
      </c>
      <c r="C234" s="292">
        <f t="shared" si="15"/>
        <v>1</v>
      </c>
      <c r="D234" s="293" t="str">
        <f t="shared" si="1"/>
        <v>Parcel Data</v>
      </c>
      <c r="E234" s="46" t="str">
        <f t="shared" si="2"/>
        <v>prcl.mdb.Prcl.OwnerUpdate</v>
      </c>
      <c r="F234" s="46" t="s">
        <v>306</v>
      </c>
      <c r="G234" s="46" t="s">
        <v>527</v>
      </c>
      <c r="H234" s="294">
        <v>119.0</v>
      </c>
      <c r="I234" s="294" t="s">
        <v>1625</v>
      </c>
      <c r="J234" s="295" t="s">
        <v>788</v>
      </c>
      <c r="K234" s="296">
        <v>8.0</v>
      </c>
      <c r="L234" s="297" t="b">
        <v>0</v>
      </c>
      <c r="M234" s="294" t="s">
        <v>1626</v>
      </c>
      <c r="N234" s="321" t="b">
        <v>0</v>
      </c>
      <c r="O234" s="333">
        <v>41487.0</v>
      </c>
      <c r="P234" s="333">
        <v>43360.0</v>
      </c>
      <c r="Q234" s="298" t="str">
        <f t="shared" si="3"/>
        <v>Prcl</v>
      </c>
      <c r="R234" s="298" t="str">
        <f t="shared" si="19"/>
        <v>OwnerUpdate</v>
      </c>
      <c r="S234" s="298" t="str">
        <f t="array" ref="S234">iferror(index('Type Mapping'!$A$2:$D$21,match(J234,'Type Mapping'!$B$2:$B$21,0),3),"type mismatch")</f>
        <v>VARCHAR</v>
      </c>
      <c r="T234" s="298"/>
      <c r="U234" s="298"/>
      <c r="V234" s="298"/>
      <c r="W234" s="51" t="b">
        <v>1</v>
      </c>
      <c r="X234" s="51"/>
      <c r="Y234" s="309"/>
      <c r="Z234" s="309"/>
      <c r="AA234" s="323" t="s">
        <v>1127</v>
      </c>
      <c r="AB234" s="53" t="str">
        <f t="shared" si="22"/>
        <v>parcel | building | unit_history</v>
      </c>
      <c r="AC234" s="53" t="s">
        <v>1628</v>
      </c>
      <c r="AD234" s="53" t="str">
        <f t="shared" si="6"/>
        <v>parcel | building | unit.owner_updated_date</v>
      </c>
      <c r="AE234" s="299">
        <f>countif(NEW_REDB_table.field,AD234)</f>
        <v>0</v>
      </c>
      <c r="AF234" s="299" t="str">
        <f t="shared" si="7"/>
        <v>Check...</v>
      </c>
      <c r="AG234" s="53"/>
      <c r="AH234" s="299" t="b">
        <v>0</v>
      </c>
      <c r="AI234" s="299" t="b">
        <v>0</v>
      </c>
      <c r="AJ234" s="308" t="str">
        <f t="array" ref="AJ234">iferror(index('Type Mapping'!$A$2:$D$21,match(J234,'Type Mapping'!$B$2:$B$21,0),4),"type mismatch")</f>
        <v>DATE</v>
      </c>
      <c r="AK234" s="308"/>
      <c r="AL234" s="308"/>
      <c r="AM234" s="308"/>
      <c r="AN234" s="300" t="b">
        <v>1</v>
      </c>
      <c r="AO234" s="300" t="b">
        <v>0</v>
      </c>
      <c r="AP234" s="300" t="b">
        <v>0</v>
      </c>
      <c r="AQ234" s="300" t="b">
        <v>0</v>
      </c>
      <c r="AR234" s="300"/>
      <c r="AS234" s="300"/>
      <c r="AT234" s="302"/>
      <c r="AU234" s="302"/>
      <c r="AV234" s="303" t="b">
        <v>1</v>
      </c>
      <c r="AW234" s="304" t="str">
        <f t="shared" si="9"/>
        <v>false</v>
      </c>
      <c r="AX234" s="305" t="str">
        <f t="shared" si="17"/>
        <v>&lt;column comment="" default="" key="false" label="OwnerUpdate" length="255" nullable="true" originalDbColumnName="OwnerUpdate" originalLength="-1" pattern="" precision="-1" talendType="id_String" type=""/&gt;&lt;/schema&gt;</v>
      </c>
      <c r="AY234" s="306"/>
      <c r="AZ234" s="305" t="str">
        <f t="shared" si="10"/>
        <v>&lt;column comment="" default="" key="false" label="OwnerUpdate" length="255" nullable="true" originalDbColumnName="OwnerUpdate" originalLength="-1" pattern="" precision="-1" talendType="id_String" type=""/&gt;
&lt;/schema&gt;
</v>
      </c>
      <c r="BA234" s="306"/>
      <c r="BB234" s="302"/>
      <c r="BC234" s="303" t="b">
        <f t="shared" si="11"/>
        <v>1</v>
      </c>
      <c r="BD234" s="304"/>
      <c r="BE234" s="304" t="str">
        <f t="shared" si="12"/>
        <v>false</v>
      </c>
      <c r="BF234" s="307"/>
      <c r="BG234" s="305"/>
      <c r="BH234" s="305"/>
      <c r="BI234" s="305"/>
      <c r="BJ234" s="305" t="str">
        <f t="shared" si="18"/>
        <v>***41487.xml &lt;?xml version="1.0" encoding="UTF-8"?&gt;&lt;schema&gt;&lt;column comment="" default="" key="false" label="Prcl" length="255" nullable="true" originalDbColumnName="Prcl" originalLength="-1" pattern="" precision="-1" talendType="id_String" type=""/&gt;&lt;/schema&gt;</v>
      </c>
      <c r="BK234" s="306"/>
      <c r="BL234" s="305" t="str">
        <f t="shared" si="14"/>
        <v>41487.xml
&lt;?xml version="1.0" encoding="UTF-8"?&gt;&lt;schema&gt;
&lt;column comment="" default="" key="false" label="Prcl" length="255" nullable="true" originalDbColumnName="Prcl" originalLength="-1" pattern="" precision="-1" talendType="id_String" type=""/&gt;&lt;/schema&gt;</v>
      </c>
      <c r="BM234" s="306"/>
      <c r="BN234" s="302"/>
      <c r="BO234" s="302"/>
      <c r="BP234" s="302"/>
      <c r="BQ234" s="302"/>
      <c r="BR234" s="302"/>
      <c r="BS234" s="302"/>
      <c r="BT234" s="302"/>
      <c r="BU234" s="302"/>
      <c r="BV234" s="302"/>
      <c r="BW234" s="302"/>
      <c r="BX234" s="302"/>
    </row>
    <row r="235">
      <c r="A235" s="292" t="s">
        <v>728</v>
      </c>
      <c r="B235" s="292">
        <v>234.0</v>
      </c>
      <c r="C235" s="292">
        <f t="shared" si="15"/>
        <v>2</v>
      </c>
      <c r="D235" s="293" t="str">
        <f t="shared" si="1"/>
        <v>Parcel Data</v>
      </c>
      <c r="E235" s="46" t="str">
        <f t="shared" si="2"/>
        <v>prcl.mdb.PrclAddr.CityBlock</v>
      </c>
      <c r="F235" s="46" t="s">
        <v>306</v>
      </c>
      <c r="G235" s="46" t="s">
        <v>540</v>
      </c>
      <c r="H235" s="294">
        <v>1.0</v>
      </c>
      <c r="I235" s="294" t="s">
        <v>65</v>
      </c>
      <c r="J235" s="295" t="s">
        <v>729</v>
      </c>
      <c r="K235" s="296">
        <v>8.0</v>
      </c>
      <c r="L235" s="297" t="b">
        <v>1</v>
      </c>
      <c r="M235" s="294" t="s">
        <v>730</v>
      </c>
      <c r="N235" s="294"/>
      <c r="O235" s="296"/>
      <c r="P235" s="296"/>
      <c r="Q235" s="298" t="str">
        <f t="shared" si="3"/>
        <v>PrclAddr</v>
      </c>
      <c r="R235" s="298" t="str">
        <f t="shared" si="19"/>
        <v>CityBlock</v>
      </c>
      <c r="S235" s="298" t="str">
        <f t="array" ref="S235">iferror(index('Type Mapping'!$A$2:$D$21,match(J235,'Type Mapping'!$B$2:$B$21,0),3),"type mismatch")</f>
        <v>VARCHAR</v>
      </c>
      <c r="T235" s="298"/>
      <c r="U235" s="298"/>
      <c r="V235" s="298"/>
      <c r="W235" s="51" t="b">
        <v>1</v>
      </c>
      <c r="X235" s="51" t="s">
        <v>1629</v>
      </c>
      <c r="Y235" s="309"/>
      <c r="Z235" s="309" t="s">
        <v>808</v>
      </c>
      <c r="AA235" s="311"/>
      <c r="AB235" s="53"/>
      <c r="AC235" s="308"/>
      <c r="AD235" s="53" t="str">
        <f t="shared" si="6"/>
        <v>.</v>
      </c>
      <c r="AE235" s="299">
        <f>countif(NEW_REDB_table.field,AD235)</f>
        <v>5</v>
      </c>
      <c r="AF235" s="299" t="str">
        <f t="shared" si="7"/>
        <v>#N/A</v>
      </c>
      <c r="AG235" s="308"/>
      <c r="AH235" s="317" t="b">
        <v>0</v>
      </c>
      <c r="AI235" s="317" t="b">
        <v>0</v>
      </c>
      <c r="AJ235" s="308" t="str">
        <f t="array" ref="AJ235">iferror(index('Type Mapping'!$A$2:$D$21,match(J235,'Type Mapping'!$B$2:$B$21,0),4),"type mismatch")</f>
        <v>FLOAT</v>
      </c>
      <c r="AK235" s="308"/>
      <c r="AL235" s="308"/>
      <c r="AM235" s="308"/>
      <c r="AN235" s="300" t="b">
        <v>0</v>
      </c>
      <c r="AO235" s="300" t="b">
        <v>0</v>
      </c>
      <c r="AP235" s="300" t="b">
        <v>0</v>
      </c>
      <c r="AQ235" s="300" t="b">
        <v>0</v>
      </c>
      <c r="AR235" s="300"/>
      <c r="AS235" s="300"/>
      <c r="AT235" s="302"/>
      <c r="AU235" s="302"/>
      <c r="AV235" s="303" t="b">
        <v>1</v>
      </c>
      <c r="AW235" s="304" t="str">
        <f t="shared" si="9"/>
        <v>true</v>
      </c>
      <c r="AX235" s="305" t="str">
        <f t="shared" si="17"/>
        <v>***PrclAddr.xml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235" s="306"/>
      <c r="AZ235" s="305" t="str">
        <f t="shared" si="10"/>
        <v>PrclAddr.xml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235" s="306"/>
      <c r="BB235" s="302"/>
      <c r="BC235" s="303" t="b">
        <f t="shared" si="11"/>
        <v>1</v>
      </c>
      <c r="BD235" s="304"/>
      <c r="BE235" s="304" t="str">
        <f t="shared" si="12"/>
        <v>false</v>
      </c>
      <c r="BF235" s="307"/>
      <c r="BG235" s="305"/>
      <c r="BH235" s="305"/>
      <c r="BI235" s="305"/>
      <c r="BJ235" s="305" t="str">
        <f t="shared" si="18"/>
        <v>***.xml &lt;?xml version="1.0" encoding="UTF-8"?&gt;&lt;schema&gt;&lt;column comment="" default="" key="false" label="PrclAddr" length="255" nullable="true" originalDbColumnName="PrclAddr" originalLength="-1" pattern="" precision="-1" talendType="id_String" type=""/&gt;</v>
      </c>
      <c r="BK235" s="306"/>
      <c r="BL235" s="305" t="str">
        <f t="shared" si="14"/>
        <v>.xml
&lt;?xml version="1.0" encoding="UTF-8"?&gt;&lt;schema&gt;
&lt;column comment="" default="" key="false" label="PrclAddr" length="255" nullable="true" originalDbColumnName="PrclAddr" originalLength="-1" pattern="" precision="-1" talendType="id_String" type=""/&gt;</v>
      </c>
      <c r="BM235" s="306"/>
      <c r="BN235" s="302"/>
      <c r="BO235" s="302"/>
      <c r="BP235" s="302"/>
      <c r="BQ235" s="302"/>
      <c r="BR235" s="302"/>
      <c r="BS235" s="302"/>
      <c r="BT235" s="302"/>
      <c r="BU235" s="302"/>
      <c r="BV235" s="302"/>
      <c r="BW235" s="302"/>
      <c r="BX235" s="302"/>
    </row>
    <row r="236">
      <c r="A236" s="292" t="s">
        <v>728</v>
      </c>
      <c r="B236" s="292">
        <v>235.0</v>
      </c>
      <c r="C236" s="292">
        <f t="shared" si="15"/>
        <v>2</v>
      </c>
      <c r="D236" s="293" t="str">
        <f t="shared" si="1"/>
        <v>Parcel Data</v>
      </c>
      <c r="E236" s="46" t="str">
        <f t="shared" si="2"/>
        <v>prcl.mdb.PrclAddr.Parcel</v>
      </c>
      <c r="F236" s="46" t="s">
        <v>306</v>
      </c>
      <c r="G236" s="46" t="s">
        <v>540</v>
      </c>
      <c r="H236" s="294">
        <v>2.0</v>
      </c>
      <c r="I236" s="294" t="s">
        <v>78</v>
      </c>
      <c r="J236" s="295" t="s">
        <v>738</v>
      </c>
      <c r="K236" s="296">
        <v>4.0</v>
      </c>
      <c r="L236" s="297" t="b">
        <v>1</v>
      </c>
      <c r="M236" s="294" t="s">
        <v>739</v>
      </c>
      <c r="N236" s="294"/>
      <c r="O236" s="296"/>
      <c r="P236" s="296"/>
      <c r="Q236" s="298" t="str">
        <f t="shared" si="3"/>
        <v>PrclAddr</v>
      </c>
      <c r="R236" s="298" t="str">
        <f t="shared" si="19"/>
        <v>Parcel</v>
      </c>
      <c r="S236" s="298" t="str">
        <f t="array" ref="S236">iferror(index('Type Mapping'!$A$2:$D$21,match(J236,'Type Mapping'!$B$2:$B$21,0),3),"type mismatch")</f>
        <v>VARCHAR</v>
      </c>
      <c r="T236" s="298"/>
      <c r="U236" s="298"/>
      <c r="V236" s="298"/>
      <c r="W236" s="51" t="b">
        <v>1</v>
      </c>
      <c r="X236" s="51" t="s">
        <v>1629</v>
      </c>
      <c r="Y236" s="309"/>
      <c r="Z236" s="309" t="s">
        <v>808</v>
      </c>
      <c r="AA236" s="311"/>
      <c r="AB236" s="53"/>
      <c r="AC236" s="308"/>
      <c r="AD236" s="53" t="str">
        <f t="shared" si="6"/>
        <v>.</v>
      </c>
      <c r="AE236" s="299">
        <f>countif(NEW_REDB_table.field,AD236)</f>
        <v>5</v>
      </c>
      <c r="AF236" s="299" t="str">
        <f t="shared" si="7"/>
        <v>#N/A</v>
      </c>
      <c r="AG236" s="308"/>
      <c r="AH236" s="317" t="b">
        <v>0</v>
      </c>
      <c r="AI236" s="317" t="b">
        <v>0</v>
      </c>
      <c r="AJ236" s="308" t="str">
        <f t="array" ref="AJ236">iferror(index('Type Mapping'!$A$2:$D$21,match(J236,'Type Mapping'!$B$2:$B$21,0),4),"type mismatch")</f>
        <v>INT</v>
      </c>
      <c r="AK236" s="308"/>
      <c r="AL236" s="308"/>
      <c r="AM236" s="308"/>
      <c r="AN236" s="300" t="b">
        <v>0</v>
      </c>
      <c r="AO236" s="300" t="b">
        <v>0</v>
      </c>
      <c r="AP236" s="300" t="b">
        <v>0</v>
      </c>
      <c r="AQ236" s="300" t="b">
        <v>0</v>
      </c>
      <c r="AR236" s="300"/>
      <c r="AS236" s="300"/>
      <c r="AT236" s="302"/>
      <c r="AU236" s="302"/>
      <c r="AV236" s="303" t="b">
        <v>1</v>
      </c>
      <c r="AW236" s="304" t="str">
        <f t="shared" si="9"/>
        <v>true</v>
      </c>
      <c r="AX236" s="305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236" s="306"/>
      <c r="AZ236" s="305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236" s="306"/>
      <c r="BB236" s="302"/>
      <c r="BC236" s="303" t="b">
        <f t="shared" si="11"/>
        <v>1</v>
      </c>
      <c r="BD236" s="304"/>
      <c r="BE236" s="304" t="str">
        <f t="shared" si="12"/>
        <v>false</v>
      </c>
      <c r="BF236" s="307"/>
      <c r="BG236" s="305"/>
      <c r="BH236" s="305"/>
      <c r="BI236" s="305"/>
      <c r="BJ236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36" s="306"/>
      <c r="BL236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36" s="306"/>
      <c r="BN236" s="302"/>
      <c r="BO236" s="302"/>
      <c r="BP236" s="302"/>
      <c r="BQ236" s="302"/>
      <c r="BR236" s="302"/>
      <c r="BS236" s="302"/>
      <c r="BT236" s="302"/>
      <c r="BU236" s="302"/>
      <c r="BV236" s="302"/>
      <c r="BW236" s="302"/>
      <c r="BX236" s="302"/>
    </row>
    <row r="237">
      <c r="A237" s="292" t="s">
        <v>728</v>
      </c>
      <c r="B237" s="292">
        <v>236.0</v>
      </c>
      <c r="C237" s="292">
        <f t="shared" si="15"/>
        <v>2</v>
      </c>
      <c r="D237" s="293" t="str">
        <f t="shared" si="1"/>
        <v>Parcel Data</v>
      </c>
      <c r="E237" s="46" t="str">
        <f t="shared" si="2"/>
        <v>prcl.mdb.PrclAddr.OwnerCode</v>
      </c>
      <c r="F237" s="46" t="s">
        <v>306</v>
      </c>
      <c r="G237" s="46" t="s">
        <v>540</v>
      </c>
      <c r="H237" s="294">
        <v>3.0</v>
      </c>
      <c r="I237" s="294" t="s">
        <v>90</v>
      </c>
      <c r="J237" s="295" t="s">
        <v>740</v>
      </c>
      <c r="K237" s="296">
        <v>1.0</v>
      </c>
      <c r="L237" s="297" t="b">
        <v>1</v>
      </c>
      <c r="M237" s="294" t="s">
        <v>741</v>
      </c>
      <c r="N237" s="294"/>
      <c r="O237" s="296"/>
      <c r="P237" s="296"/>
      <c r="Q237" s="298" t="str">
        <f t="shared" si="3"/>
        <v>PrclAddr</v>
      </c>
      <c r="R237" s="298" t="str">
        <f t="shared" si="19"/>
        <v>OwnerCode</v>
      </c>
      <c r="S237" s="298" t="str">
        <f t="array" ref="S237">iferror(index('Type Mapping'!$A$2:$D$21,match(J237,'Type Mapping'!$B$2:$B$21,0),3),"type mismatch")</f>
        <v>VARCHAR</v>
      </c>
      <c r="T237" s="298"/>
      <c r="U237" s="298"/>
      <c r="V237" s="298"/>
      <c r="W237" s="51" t="b">
        <v>1</v>
      </c>
      <c r="X237" s="51" t="s">
        <v>1629</v>
      </c>
      <c r="Y237" s="309"/>
      <c r="Z237" s="309" t="s">
        <v>808</v>
      </c>
      <c r="AA237" s="311"/>
      <c r="AB237" s="53"/>
      <c r="AC237" s="308"/>
      <c r="AD237" s="53" t="str">
        <f t="shared" si="6"/>
        <v>.</v>
      </c>
      <c r="AE237" s="299">
        <f>countif(NEW_REDB_table.field,AD237)</f>
        <v>5</v>
      </c>
      <c r="AF237" s="299" t="str">
        <f t="shared" si="7"/>
        <v>#N/A</v>
      </c>
      <c r="AG237" s="308"/>
      <c r="AH237" s="317" t="b">
        <v>0</v>
      </c>
      <c r="AI237" s="317" t="b">
        <v>0</v>
      </c>
      <c r="AJ237" s="308" t="str">
        <f t="array" ref="AJ237">iferror(index('Type Mapping'!$A$2:$D$21,match(J237,'Type Mapping'!$B$2:$B$21,0),4),"type mismatch")</f>
        <v>INT</v>
      </c>
      <c r="AK237" s="308"/>
      <c r="AL237" s="308"/>
      <c r="AM237" s="308"/>
      <c r="AN237" s="300" t="b">
        <v>0</v>
      </c>
      <c r="AO237" s="300" t="b">
        <v>0</v>
      </c>
      <c r="AP237" s="300" t="b">
        <v>0</v>
      </c>
      <c r="AQ237" s="300" t="b">
        <v>0</v>
      </c>
      <c r="AR237" s="300"/>
      <c r="AS237" s="300"/>
      <c r="AT237" s="302"/>
      <c r="AU237" s="302"/>
      <c r="AV237" s="303" t="b">
        <v>1</v>
      </c>
      <c r="AW237" s="304" t="str">
        <f t="shared" si="9"/>
        <v>true</v>
      </c>
      <c r="AX237" s="305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237" s="306"/>
      <c r="AZ237" s="305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237" s="306"/>
      <c r="BB237" s="302"/>
      <c r="BC237" s="303" t="b">
        <f t="shared" si="11"/>
        <v>1</v>
      </c>
      <c r="BD237" s="304"/>
      <c r="BE237" s="304" t="str">
        <f t="shared" si="12"/>
        <v>false</v>
      </c>
      <c r="BF237" s="307"/>
      <c r="BG237" s="305"/>
      <c r="BH237" s="305"/>
      <c r="BI237" s="305"/>
      <c r="BJ237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37" s="306"/>
      <c r="BL237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37" s="306"/>
      <c r="BN237" s="302"/>
      <c r="BO237" s="302"/>
      <c r="BP237" s="302"/>
      <c r="BQ237" s="302"/>
      <c r="BR237" s="302"/>
      <c r="BS237" s="302"/>
      <c r="BT237" s="302"/>
      <c r="BU237" s="302"/>
      <c r="BV237" s="302"/>
      <c r="BW237" s="302"/>
      <c r="BX237" s="302"/>
    </row>
    <row r="238">
      <c r="A238" s="292" t="s">
        <v>728</v>
      </c>
      <c r="B238" s="292">
        <v>237.0</v>
      </c>
      <c r="C238" s="292">
        <f t="shared" si="15"/>
        <v>2</v>
      </c>
      <c r="D238" s="293" t="str">
        <f t="shared" si="1"/>
        <v>Parcel Data</v>
      </c>
      <c r="E238" s="46" t="str">
        <f t="shared" si="2"/>
        <v>prcl.mdb.PrclAddr.LRMSNLC</v>
      </c>
      <c r="F238" s="46" t="s">
        <v>306</v>
      </c>
      <c r="G238" s="46" t="s">
        <v>540</v>
      </c>
      <c r="H238" s="294">
        <v>4.0</v>
      </c>
      <c r="I238" s="294" t="s">
        <v>1632</v>
      </c>
      <c r="J238" s="295" t="s">
        <v>749</v>
      </c>
      <c r="K238" s="296">
        <v>2.0</v>
      </c>
      <c r="L238" s="297" t="b">
        <v>1</v>
      </c>
      <c r="M238" s="294" t="s">
        <v>802</v>
      </c>
      <c r="N238" s="294"/>
      <c r="O238" s="296"/>
      <c r="P238" s="296"/>
      <c r="Q238" s="298" t="str">
        <f t="shared" si="3"/>
        <v>PrclAddr</v>
      </c>
      <c r="R238" s="298" t="str">
        <f t="shared" si="19"/>
        <v>LRMSNLC</v>
      </c>
      <c r="S238" s="298" t="str">
        <f t="array" ref="S238">iferror(index('Type Mapping'!$A$2:$D$21,match(J238,'Type Mapping'!$B$2:$B$21,0),3),"type mismatch")</f>
        <v>VARCHAR</v>
      </c>
      <c r="T238" s="298"/>
      <c r="U238" s="298"/>
      <c r="V238" s="298"/>
      <c r="W238" s="51" t="b">
        <v>1</v>
      </c>
      <c r="X238" s="51" t="s">
        <v>1629</v>
      </c>
      <c r="Y238" s="309"/>
      <c r="Z238" s="309"/>
      <c r="AA238" s="311"/>
      <c r="AB238" s="53"/>
      <c r="AC238" s="308"/>
      <c r="AD238" s="53" t="str">
        <f t="shared" si="6"/>
        <v>.</v>
      </c>
      <c r="AE238" s="299">
        <f>countif(NEW_REDB_table.field,AD238)</f>
        <v>5</v>
      </c>
      <c r="AF238" s="299" t="str">
        <f t="shared" si="7"/>
        <v>#N/A</v>
      </c>
      <c r="AG238" s="308"/>
      <c r="AH238" s="317" t="b">
        <v>0</v>
      </c>
      <c r="AI238" s="317" t="b">
        <v>0</v>
      </c>
      <c r="AJ238" s="308" t="str">
        <f t="array" ref="AJ238">iferror(index('Type Mapping'!$A$2:$D$21,match(J238,'Type Mapping'!$B$2:$B$21,0),4),"type mismatch")</f>
        <v>INT</v>
      </c>
      <c r="AK238" s="308"/>
      <c r="AL238" s="308"/>
      <c r="AM238" s="308"/>
      <c r="AN238" s="300" t="b">
        <v>0</v>
      </c>
      <c r="AO238" s="300" t="b">
        <v>0</v>
      </c>
      <c r="AP238" s="300" t="b">
        <v>0</v>
      </c>
      <c r="AQ238" s="300" t="b">
        <v>0</v>
      </c>
      <c r="AR238" s="300"/>
      <c r="AS238" s="300"/>
      <c r="AT238" s="302"/>
      <c r="AU238" s="302"/>
      <c r="AV238" s="303" t="b">
        <v>1</v>
      </c>
      <c r="AW238" s="304" t="str">
        <f t="shared" si="9"/>
        <v>true</v>
      </c>
      <c r="AX238" s="305" t="str">
        <f t="shared" si="17"/>
        <v>&lt;column comment="" default="" key="true" label="LRMSNLC" length="255" nullable="true" originalDbColumnName="LRMSNLC" originalLength="-1" pattern="" precision="-1" talendType="id_String" type=""/&gt;</v>
      </c>
      <c r="AY238" s="306"/>
      <c r="AZ238" s="305" t="str">
        <f t="shared" si="10"/>
        <v>&lt;column comment="" default="" key="true" label="LRMSNLC" length="255" nullable="true" originalDbColumnName="LRMSNLC" originalLength="-1" pattern="" precision="-1" talendType="id_String" type=""/&gt;</v>
      </c>
      <c r="BA238" s="306"/>
      <c r="BB238" s="302"/>
      <c r="BC238" s="303" t="b">
        <f t="shared" si="11"/>
        <v>1</v>
      </c>
      <c r="BD238" s="304"/>
      <c r="BE238" s="304" t="str">
        <f t="shared" si="12"/>
        <v>false</v>
      </c>
      <c r="BF238" s="307"/>
      <c r="BG238" s="305"/>
      <c r="BH238" s="305"/>
      <c r="BI238" s="305"/>
      <c r="BJ238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38" s="306"/>
      <c r="BL238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38" s="306"/>
      <c r="BN238" s="302"/>
      <c r="BO238" s="302"/>
      <c r="BP238" s="302"/>
      <c r="BQ238" s="302"/>
      <c r="BR238" s="302"/>
      <c r="BS238" s="302"/>
      <c r="BT238" s="302"/>
      <c r="BU238" s="302"/>
      <c r="BV238" s="302"/>
      <c r="BW238" s="302"/>
      <c r="BX238" s="302"/>
    </row>
    <row r="239">
      <c r="A239" s="292" t="s">
        <v>728</v>
      </c>
      <c r="B239" s="292">
        <v>238.0</v>
      </c>
      <c r="C239" s="292">
        <f t="shared" si="15"/>
        <v>2</v>
      </c>
      <c r="D239" s="293" t="str">
        <f t="shared" si="1"/>
        <v>Parcel Data</v>
      </c>
      <c r="E239" s="46" t="str">
        <f t="shared" si="2"/>
        <v>prcl.mdb.PrclAddr.DoubleBlkCode</v>
      </c>
      <c r="F239" s="46" t="s">
        <v>306</v>
      </c>
      <c r="G239" s="46" t="s">
        <v>540</v>
      </c>
      <c r="H239" s="294">
        <v>5.0</v>
      </c>
      <c r="I239" s="294" t="s">
        <v>1634</v>
      </c>
      <c r="J239" s="295" t="s">
        <v>740</v>
      </c>
      <c r="K239" s="296">
        <v>1.0</v>
      </c>
      <c r="L239" s="297" t="b">
        <v>1</v>
      </c>
      <c r="M239" s="294" t="s">
        <v>802</v>
      </c>
      <c r="N239" s="294"/>
      <c r="O239" s="296"/>
      <c r="P239" s="296"/>
      <c r="Q239" s="298" t="str">
        <f t="shared" si="3"/>
        <v>PrclAddr</v>
      </c>
      <c r="R239" s="298" t="str">
        <f t="shared" si="19"/>
        <v>DoubleBlkCode</v>
      </c>
      <c r="S239" s="298" t="str">
        <f t="array" ref="S239">iferror(index('Type Mapping'!$A$2:$D$21,match(J239,'Type Mapping'!$B$2:$B$21,0),3),"type mismatch")</f>
        <v>VARCHAR</v>
      </c>
      <c r="T239" s="298"/>
      <c r="U239" s="298"/>
      <c r="V239" s="298"/>
      <c r="W239" s="51" t="b">
        <v>1</v>
      </c>
      <c r="X239" s="51" t="s">
        <v>1629</v>
      </c>
      <c r="Y239" s="309"/>
      <c r="Z239" s="309"/>
      <c r="AA239" s="311"/>
      <c r="AB239" s="53"/>
      <c r="AC239" s="308"/>
      <c r="AD239" s="53" t="str">
        <f t="shared" si="6"/>
        <v>.</v>
      </c>
      <c r="AE239" s="299">
        <f>countif(NEW_REDB_table.field,AD239)</f>
        <v>5</v>
      </c>
      <c r="AF239" s="299" t="str">
        <f t="shared" si="7"/>
        <v>#N/A</v>
      </c>
      <c r="AG239" s="308"/>
      <c r="AH239" s="317" t="b">
        <v>0</v>
      </c>
      <c r="AI239" s="317" t="b">
        <v>0</v>
      </c>
      <c r="AJ239" s="308" t="str">
        <f t="array" ref="AJ239">iferror(index('Type Mapping'!$A$2:$D$21,match(J239,'Type Mapping'!$B$2:$B$21,0),4),"type mismatch")</f>
        <v>INT</v>
      </c>
      <c r="AK239" s="308"/>
      <c r="AL239" s="308"/>
      <c r="AM239" s="308"/>
      <c r="AN239" s="300" t="b">
        <v>0</v>
      </c>
      <c r="AO239" s="300" t="b">
        <v>0</v>
      </c>
      <c r="AP239" s="300" t="b">
        <v>0</v>
      </c>
      <c r="AQ239" s="300" t="b">
        <v>0</v>
      </c>
      <c r="AR239" s="300"/>
      <c r="AS239" s="300"/>
      <c r="AT239" s="302"/>
      <c r="AU239" s="302"/>
      <c r="AV239" s="303" t="b">
        <v>1</v>
      </c>
      <c r="AW239" s="304" t="str">
        <f t="shared" si="9"/>
        <v>true</v>
      </c>
      <c r="AX239" s="305" t="str">
        <f t="shared" si="17"/>
        <v>&lt;column comment="" default="" key="true" label="DoubleBlkCode" length="255" nullable="true" originalDbColumnName="DoubleBlkCode" originalLength="-1" pattern="" precision="-1" talendType="id_String" type=""/&gt;</v>
      </c>
      <c r="AY239" s="306"/>
      <c r="AZ239" s="305" t="str">
        <f t="shared" si="10"/>
        <v>&lt;column comment="" default="" key="true" label="DoubleBlkCode" length="255" nullable="true" originalDbColumnName="DoubleBlkCode" originalLength="-1" pattern="" precision="-1" talendType="id_String" type=""/&gt;</v>
      </c>
      <c r="BA239" s="306"/>
      <c r="BB239" s="302"/>
      <c r="BC239" s="303" t="b">
        <f t="shared" si="11"/>
        <v>1</v>
      </c>
      <c r="BD239" s="304"/>
      <c r="BE239" s="304" t="str">
        <f t="shared" si="12"/>
        <v>false</v>
      </c>
      <c r="BF239" s="307"/>
      <c r="BG239" s="305"/>
      <c r="BH239" s="305"/>
      <c r="BI239" s="305"/>
      <c r="BJ239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39" s="306"/>
      <c r="BL239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39" s="306"/>
      <c r="BN239" s="302"/>
      <c r="BO239" s="302"/>
      <c r="BP239" s="302"/>
      <c r="BQ239" s="302"/>
      <c r="BR239" s="302"/>
      <c r="BS239" s="302"/>
      <c r="BT239" s="302"/>
      <c r="BU239" s="302"/>
      <c r="BV239" s="302"/>
      <c r="BW239" s="302"/>
      <c r="BX239" s="302"/>
    </row>
    <row r="240">
      <c r="A240" s="292" t="s">
        <v>728</v>
      </c>
      <c r="B240" s="292">
        <v>239.0</v>
      </c>
      <c r="C240" s="292">
        <f t="shared" si="15"/>
        <v>2</v>
      </c>
      <c r="D240" s="293" t="str">
        <f t="shared" si="1"/>
        <v>Parcel Data</v>
      </c>
      <c r="E240" s="46" t="str">
        <f t="shared" si="2"/>
        <v>prcl.mdb.PrclAddr.LowAddrNum</v>
      </c>
      <c r="F240" s="46" t="s">
        <v>306</v>
      </c>
      <c r="G240" s="46" t="s">
        <v>540</v>
      </c>
      <c r="H240" s="294">
        <v>6.0</v>
      </c>
      <c r="I240" s="294" t="s">
        <v>1046</v>
      </c>
      <c r="J240" s="295" t="s">
        <v>738</v>
      </c>
      <c r="K240" s="296">
        <v>4.0</v>
      </c>
      <c r="L240" s="297" t="b">
        <v>1</v>
      </c>
      <c r="M240" s="294" t="s">
        <v>802</v>
      </c>
      <c r="N240" s="294"/>
      <c r="O240" s="296"/>
      <c r="P240" s="296"/>
      <c r="Q240" s="298" t="str">
        <f t="shared" si="3"/>
        <v>PrclAddr</v>
      </c>
      <c r="R240" s="298" t="str">
        <f t="shared" si="19"/>
        <v>LowAddrNum</v>
      </c>
      <c r="S240" s="298" t="str">
        <f t="array" ref="S240">iferror(index('Type Mapping'!$A$2:$D$21,match(J240,'Type Mapping'!$B$2:$B$21,0),3),"type mismatch")</f>
        <v>VARCHAR</v>
      </c>
      <c r="T240" s="298"/>
      <c r="U240" s="298"/>
      <c r="V240" s="298"/>
      <c r="W240" s="51" t="b">
        <v>1</v>
      </c>
      <c r="X240" s="51" t="s">
        <v>1629</v>
      </c>
      <c r="Y240" s="309"/>
      <c r="Z240" s="309"/>
      <c r="AA240" s="311"/>
      <c r="AB240" s="53"/>
      <c r="AC240" s="308"/>
      <c r="AD240" s="53" t="str">
        <f t="shared" si="6"/>
        <v>.</v>
      </c>
      <c r="AE240" s="299">
        <f>countif(NEW_REDB_table.field,AD240)</f>
        <v>5</v>
      </c>
      <c r="AF240" s="299" t="str">
        <f t="shared" si="7"/>
        <v>#N/A</v>
      </c>
      <c r="AG240" s="308"/>
      <c r="AH240" s="317" t="b">
        <v>0</v>
      </c>
      <c r="AI240" s="317" t="b">
        <v>0</v>
      </c>
      <c r="AJ240" s="308" t="str">
        <f t="array" ref="AJ240">iferror(index('Type Mapping'!$A$2:$D$21,match(J240,'Type Mapping'!$B$2:$B$21,0),4),"type mismatch")</f>
        <v>INT</v>
      </c>
      <c r="AK240" s="308"/>
      <c r="AL240" s="308"/>
      <c r="AM240" s="308"/>
      <c r="AN240" s="300" t="b">
        <v>0</v>
      </c>
      <c r="AO240" s="300" t="b">
        <v>0</v>
      </c>
      <c r="AP240" s="300" t="b">
        <v>0</v>
      </c>
      <c r="AQ240" s="300" t="b">
        <v>0</v>
      </c>
      <c r="AR240" s="300"/>
      <c r="AS240" s="300"/>
      <c r="AT240" s="302"/>
      <c r="AU240" s="302"/>
      <c r="AV240" s="303" t="b">
        <v>1</v>
      </c>
      <c r="AW240" s="304" t="str">
        <f t="shared" si="9"/>
        <v>true</v>
      </c>
      <c r="AX240" s="305" t="str">
        <f t="shared" si="17"/>
        <v>&lt;column comment="" default="" key="true" label="LowAddrNum" length="255" nullable="true" originalDbColumnName="LowAddrNum" originalLength="-1" pattern="" precision="-1" talendType="id_String" type=""/&gt;</v>
      </c>
      <c r="AY240" s="306"/>
      <c r="AZ240" s="305" t="str">
        <f t="shared" si="10"/>
        <v>&lt;column comment="" default="" key="true" label="LowAddrNum" length="255" nullable="true" originalDbColumnName="LowAddrNum" originalLength="-1" pattern="" precision="-1" talendType="id_String" type=""/&gt;</v>
      </c>
      <c r="BA240" s="306"/>
      <c r="BB240" s="302"/>
      <c r="BC240" s="303" t="b">
        <f t="shared" si="11"/>
        <v>1</v>
      </c>
      <c r="BD240" s="304"/>
      <c r="BE240" s="304" t="str">
        <f t="shared" si="12"/>
        <v>false</v>
      </c>
      <c r="BF240" s="307"/>
      <c r="BG240" s="305"/>
      <c r="BH240" s="305"/>
      <c r="BI240" s="305"/>
      <c r="BJ240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0" s="306"/>
      <c r="BL240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0" s="306"/>
      <c r="BN240" s="302"/>
      <c r="BO240" s="302"/>
      <c r="BP240" s="302"/>
      <c r="BQ240" s="302"/>
      <c r="BR240" s="302"/>
      <c r="BS240" s="302"/>
      <c r="BT240" s="302"/>
      <c r="BU240" s="302"/>
      <c r="BV240" s="302"/>
      <c r="BW240" s="302"/>
      <c r="BX240" s="302"/>
    </row>
    <row r="241">
      <c r="A241" s="292" t="s">
        <v>728</v>
      </c>
      <c r="B241" s="292">
        <v>240.0</v>
      </c>
      <c r="C241" s="292">
        <f t="shared" si="15"/>
        <v>2</v>
      </c>
      <c r="D241" s="293" t="str">
        <f t="shared" si="1"/>
        <v>Parcel Data</v>
      </c>
      <c r="E241" s="46" t="str">
        <f t="shared" si="2"/>
        <v>prcl.mdb.PrclAddr.LowAddrSuf</v>
      </c>
      <c r="F241" s="46" t="s">
        <v>306</v>
      </c>
      <c r="G241" s="46" t="s">
        <v>540</v>
      </c>
      <c r="H241" s="294">
        <v>7.0</v>
      </c>
      <c r="I241" s="294" t="s">
        <v>1049</v>
      </c>
      <c r="J241" s="295" t="s">
        <v>743</v>
      </c>
      <c r="K241" s="296">
        <v>3.0</v>
      </c>
      <c r="L241" s="297" t="b">
        <v>1</v>
      </c>
      <c r="M241" s="294" t="s">
        <v>802</v>
      </c>
      <c r="N241" s="294"/>
      <c r="O241" s="296"/>
      <c r="P241" s="296"/>
      <c r="Q241" s="298" t="str">
        <f t="shared" si="3"/>
        <v>PrclAddr</v>
      </c>
      <c r="R241" s="298" t="str">
        <f t="shared" si="19"/>
        <v>LowAddrSuf</v>
      </c>
      <c r="S241" s="298" t="str">
        <f t="array" ref="S241">iferror(index('Type Mapping'!$A$2:$D$21,match(J241,'Type Mapping'!$B$2:$B$21,0),3),"type mismatch")</f>
        <v>VARCHAR</v>
      </c>
      <c r="T241" s="298"/>
      <c r="U241" s="298"/>
      <c r="V241" s="298"/>
      <c r="W241" s="51" t="b">
        <v>1</v>
      </c>
      <c r="X241" s="51" t="s">
        <v>1629</v>
      </c>
      <c r="Y241" s="309"/>
      <c r="Z241" s="309"/>
      <c r="AA241" s="311"/>
      <c r="AB241" s="53"/>
      <c r="AC241" s="308"/>
      <c r="AD241" s="53" t="str">
        <f t="shared" si="6"/>
        <v>.</v>
      </c>
      <c r="AE241" s="299">
        <f>countif(NEW_REDB_table.field,AD241)</f>
        <v>5</v>
      </c>
      <c r="AF241" s="299" t="str">
        <f t="shared" si="7"/>
        <v>#N/A</v>
      </c>
      <c r="AG241" s="308"/>
      <c r="AH241" s="317" t="b">
        <v>0</v>
      </c>
      <c r="AI241" s="317" t="b">
        <v>0</v>
      </c>
      <c r="AJ241" s="308" t="str">
        <f t="array" ref="AJ241">iferror(index('Type Mapping'!$A$2:$D$21,match(J241,'Type Mapping'!$B$2:$B$21,0),4),"type mismatch")</f>
        <v>VARCHAR</v>
      </c>
      <c r="AK241" s="308"/>
      <c r="AL241" s="308"/>
      <c r="AM241" s="308"/>
      <c r="AN241" s="300" t="b">
        <v>0</v>
      </c>
      <c r="AO241" s="300" t="b">
        <v>0</v>
      </c>
      <c r="AP241" s="300" t="b">
        <v>0</v>
      </c>
      <c r="AQ241" s="300" t="b">
        <v>0</v>
      </c>
      <c r="AR241" s="300"/>
      <c r="AS241" s="300"/>
      <c r="AT241" s="302"/>
      <c r="AU241" s="302"/>
      <c r="AV241" s="303" t="b">
        <v>1</v>
      </c>
      <c r="AW241" s="304" t="str">
        <f t="shared" si="9"/>
        <v>true</v>
      </c>
      <c r="AX241" s="305" t="str">
        <f t="shared" si="17"/>
        <v>&lt;column comment="" default="" key="true" label="LowAddrSuf" length="255" nullable="true" originalDbColumnName="LowAddrSuf" originalLength="-1" pattern="" precision="-1" talendType="id_String" type=""/&gt;</v>
      </c>
      <c r="AY241" s="306"/>
      <c r="AZ241" s="305" t="str">
        <f t="shared" si="10"/>
        <v>&lt;column comment="" default="" key="true" label="LowAddrSuf" length="255" nullable="true" originalDbColumnName="LowAddrSuf" originalLength="-1" pattern="" precision="-1" talendType="id_String" type=""/&gt;</v>
      </c>
      <c r="BA241" s="306"/>
      <c r="BB241" s="302"/>
      <c r="BC241" s="303" t="b">
        <f t="shared" si="11"/>
        <v>1</v>
      </c>
      <c r="BD241" s="304"/>
      <c r="BE241" s="304" t="str">
        <f t="shared" si="12"/>
        <v>false</v>
      </c>
      <c r="BF241" s="307"/>
      <c r="BG241" s="305"/>
      <c r="BH241" s="305"/>
      <c r="BI241" s="305"/>
      <c r="BJ241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1" s="306"/>
      <c r="BL241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1" s="306"/>
      <c r="BN241" s="302"/>
      <c r="BO241" s="302"/>
      <c r="BP241" s="302"/>
      <c r="BQ241" s="302"/>
      <c r="BR241" s="302"/>
      <c r="BS241" s="302"/>
      <c r="BT241" s="302"/>
      <c r="BU241" s="302"/>
      <c r="BV241" s="302"/>
      <c r="BW241" s="302"/>
      <c r="BX241" s="302"/>
    </row>
    <row r="242">
      <c r="A242" s="292" t="s">
        <v>728</v>
      </c>
      <c r="B242" s="292">
        <v>241.0</v>
      </c>
      <c r="C242" s="292">
        <f t="shared" si="15"/>
        <v>2</v>
      </c>
      <c r="D242" s="293" t="str">
        <f t="shared" si="1"/>
        <v>Parcel Data</v>
      </c>
      <c r="E242" s="46" t="str">
        <f t="shared" si="2"/>
        <v>prcl.mdb.PrclAddr.HighAddrNum</v>
      </c>
      <c r="F242" s="46" t="s">
        <v>306</v>
      </c>
      <c r="G242" s="46" t="s">
        <v>540</v>
      </c>
      <c r="H242" s="294">
        <v>8.0</v>
      </c>
      <c r="I242" s="294" t="s">
        <v>1054</v>
      </c>
      <c r="J242" s="295" t="s">
        <v>738</v>
      </c>
      <c r="K242" s="296">
        <v>4.0</v>
      </c>
      <c r="L242" s="297" t="b">
        <v>1</v>
      </c>
      <c r="M242" s="294" t="s">
        <v>802</v>
      </c>
      <c r="N242" s="294"/>
      <c r="O242" s="296"/>
      <c r="P242" s="296"/>
      <c r="Q242" s="298" t="str">
        <f t="shared" si="3"/>
        <v>PrclAddr</v>
      </c>
      <c r="R242" s="298" t="str">
        <f t="shared" si="19"/>
        <v>HighAddrNum</v>
      </c>
      <c r="S242" s="298" t="str">
        <f t="array" ref="S242">iferror(index('Type Mapping'!$A$2:$D$21,match(J242,'Type Mapping'!$B$2:$B$21,0),3),"type mismatch")</f>
        <v>VARCHAR</v>
      </c>
      <c r="T242" s="298"/>
      <c r="U242" s="298"/>
      <c r="V242" s="298"/>
      <c r="W242" s="51" t="b">
        <v>1</v>
      </c>
      <c r="X242" s="51" t="s">
        <v>1629</v>
      </c>
      <c r="Y242" s="309"/>
      <c r="Z242" s="309"/>
      <c r="AA242" s="311"/>
      <c r="AB242" s="53"/>
      <c r="AC242" s="308"/>
      <c r="AD242" s="53" t="str">
        <f t="shared" si="6"/>
        <v>.</v>
      </c>
      <c r="AE242" s="299">
        <f>countif(NEW_REDB_table.field,AD242)</f>
        <v>5</v>
      </c>
      <c r="AF242" s="299" t="str">
        <f t="shared" si="7"/>
        <v>#N/A</v>
      </c>
      <c r="AG242" s="308"/>
      <c r="AH242" s="317" t="b">
        <v>0</v>
      </c>
      <c r="AI242" s="317" t="b">
        <v>0</v>
      </c>
      <c r="AJ242" s="308" t="str">
        <f t="array" ref="AJ242">iferror(index('Type Mapping'!$A$2:$D$21,match(J242,'Type Mapping'!$B$2:$B$21,0),4),"type mismatch")</f>
        <v>INT</v>
      </c>
      <c r="AK242" s="308"/>
      <c r="AL242" s="308"/>
      <c r="AM242" s="308"/>
      <c r="AN242" s="300" t="b">
        <v>0</v>
      </c>
      <c r="AO242" s="300" t="b">
        <v>0</v>
      </c>
      <c r="AP242" s="300" t="b">
        <v>0</v>
      </c>
      <c r="AQ242" s="300" t="b">
        <v>0</v>
      </c>
      <c r="AR242" s="300"/>
      <c r="AS242" s="300"/>
      <c r="AT242" s="302"/>
      <c r="AU242" s="302"/>
      <c r="AV242" s="303" t="b">
        <v>1</v>
      </c>
      <c r="AW242" s="304" t="str">
        <f t="shared" si="9"/>
        <v>true</v>
      </c>
      <c r="AX242" s="305" t="str">
        <f t="shared" si="17"/>
        <v>&lt;column comment="" default="" key="true" label="HighAddrNum" length="255" nullable="true" originalDbColumnName="HighAddrNum" originalLength="-1" pattern="" precision="-1" talendType="id_String" type=""/&gt;</v>
      </c>
      <c r="AY242" s="306"/>
      <c r="AZ242" s="305" t="str">
        <f t="shared" si="10"/>
        <v>&lt;column comment="" default="" key="true" label="HighAddrNum" length="255" nullable="true" originalDbColumnName="HighAddrNum" originalLength="-1" pattern="" precision="-1" talendType="id_String" type=""/&gt;</v>
      </c>
      <c r="BA242" s="306"/>
      <c r="BB242" s="302"/>
      <c r="BC242" s="303" t="b">
        <f t="shared" si="11"/>
        <v>1</v>
      </c>
      <c r="BD242" s="304"/>
      <c r="BE242" s="304" t="str">
        <f t="shared" si="12"/>
        <v>false</v>
      </c>
      <c r="BF242" s="307"/>
      <c r="BG242" s="305"/>
      <c r="BH242" s="305"/>
      <c r="BI242" s="305"/>
      <c r="BJ242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2" s="306"/>
      <c r="BL242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2" s="306"/>
      <c r="BN242" s="302"/>
      <c r="BO242" s="302"/>
      <c r="BP242" s="302"/>
      <c r="BQ242" s="302"/>
      <c r="BR242" s="302"/>
      <c r="BS242" s="302"/>
      <c r="BT242" s="302"/>
      <c r="BU242" s="302"/>
      <c r="BV242" s="302"/>
      <c r="BW242" s="302"/>
      <c r="BX242" s="302"/>
    </row>
    <row r="243">
      <c r="A243" s="292" t="s">
        <v>728</v>
      </c>
      <c r="B243" s="292">
        <v>242.0</v>
      </c>
      <c r="C243" s="292">
        <f t="shared" si="15"/>
        <v>2</v>
      </c>
      <c r="D243" s="293" t="str">
        <f t="shared" si="1"/>
        <v>Parcel Data</v>
      </c>
      <c r="E243" s="46" t="str">
        <f t="shared" si="2"/>
        <v>prcl.mdb.PrclAddr.HighAddrSuf</v>
      </c>
      <c r="F243" s="46" t="s">
        <v>306</v>
      </c>
      <c r="G243" s="46" t="s">
        <v>540</v>
      </c>
      <c r="H243" s="294">
        <v>9.0</v>
      </c>
      <c r="I243" s="294" t="s">
        <v>1057</v>
      </c>
      <c r="J243" s="295" t="s">
        <v>743</v>
      </c>
      <c r="K243" s="296">
        <v>3.0</v>
      </c>
      <c r="L243" s="297" t="b">
        <v>1</v>
      </c>
      <c r="M243" s="294" t="s">
        <v>802</v>
      </c>
      <c r="N243" s="294"/>
      <c r="O243" s="296"/>
      <c r="P243" s="296"/>
      <c r="Q243" s="298" t="str">
        <f t="shared" si="3"/>
        <v>PrclAddr</v>
      </c>
      <c r="R243" s="298" t="str">
        <f t="shared" si="19"/>
        <v>HighAddrSuf</v>
      </c>
      <c r="S243" s="298" t="str">
        <f t="array" ref="S243">iferror(index('Type Mapping'!$A$2:$D$21,match(J243,'Type Mapping'!$B$2:$B$21,0),3),"type mismatch")</f>
        <v>VARCHAR</v>
      </c>
      <c r="T243" s="298"/>
      <c r="U243" s="298"/>
      <c r="V243" s="298"/>
      <c r="W243" s="51" t="b">
        <v>1</v>
      </c>
      <c r="X243" s="51" t="s">
        <v>1629</v>
      </c>
      <c r="Y243" s="309"/>
      <c r="Z243" s="309"/>
      <c r="AA243" s="311"/>
      <c r="AB243" s="53"/>
      <c r="AC243" s="308"/>
      <c r="AD243" s="53" t="str">
        <f t="shared" si="6"/>
        <v>.</v>
      </c>
      <c r="AE243" s="299">
        <f>countif(NEW_REDB_table.field,AD243)</f>
        <v>5</v>
      </c>
      <c r="AF243" s="299" t="str">
        <f t="shared" si="7"/>
        <v>#N/A</v>
      </c>
      <c r="AG243" s="308"/>
      <c r="AH243" s="317" t="b">
        <v>0</v>
      </c>
      <c r="AI243" s="317" t="b">
        <v>0</v>
      </c>
      <c r="AJ243" s="308" t="str">
        <f t="array" ref="AJ243">iferror(index('Type Mapping'!$A$2:$D$21,match(J243,'Type Mapping'!$B$2:$B$21,0),4),"type mismatch")</f>
        <v>VARCHAR</v>
      </c>
      <c r="AK243" s="308"/>
      <c r="AL243" s="308"/>
      <c r="AM243" s="308"/>
      <c r="AN243" s="300" t="b">
        <v>0</v>
      </c>
      <c r="AO243" s="300" t="b">
        <v>0</v>
      </c>
      <c r="AP243" s="300" t="b">
        <v>0</v>
      </c>
      <c r="AQ243" s="300" t="b">
        <v>0</v>
      </c>
      <c r="AR243" s="300"/>
      <c r="AS243" s="300"/>
      <c r="AT243" s="302"/>
      <c r="AU243" s="302"/>
      <c r="AV243" s="303" t="b">
        <v>1</v>
      </c>
      <c r="AW243" s="304" t="str">
        <f t="shared" si="9"/>
        <v>true</v>
      </c>
      <c r="AX243" s="305" t="str">
        <f t="shared" si="17"/>
        <v>&lt;column comment="" default="" key="true" label="HighAddrSuf" length="255" nullable="true" originalDbColumnName="HighAddrSuf" originalLength="-1" pattern="" precision="-1" talendType="id_String" type=""/&gt;</v>
      </c>
      <c r="AY243" s="306"/>
      <c r="AZ243" s="305" t="str">
        <f t="shared" si="10"/>
        <v>&lt;column comment="" default="" key="true" label="HighAddrSuf" length="255" nullable="true" originalDbColumnName="HighAddrSuf" originalLength="-1" pattern="" precision="-1" talendType="id_String" type=""/&gt;</v>
      </c>
      <c r="BA243" s="306"/>
      <c r="BB243" s="302"/>
      <c r="BC243" s="303" t="b">
        <f t="shared" si="11"/>
        <v>1</v>
      </c>
      <c r="BD243" s="304"/>
      <c r="BE243" s="304" t="str">
        <f t="shared" si="12"/>
        <v>false</v>
      </c>
      <c r="BF243" s="307"/>
      <c r="BG243" s="305"/>
      <c r="BH243" s="305"/>
      <c r="BI243" s="305"/>
      <c r="BJ243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3" s="306"/>
      <c r="BL243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3" s="306"/>
      <c r="BN243" s="302"/>
      <c r="BO243" s="302"/>
      <c r="BP243" s="302"/>
      <c r="BQ243" s="302"/>
      <c r="BR243" s="302"/>
      <c r="BS243" s="302"/>
      <c r="BT243" s="302"/>
      <c r="BU243" s="302"/>
      <c r="BV243" s="302"/>
      <c r="BW243" s="302"/>
      <c r="BX243" s="302"/>
    </row>
    <row r="244">
      <c r="A244" s="292" t="s">
        <v>728</v>
      </c>
      <c r="B244" s="292">
        <v>243.0</v>
      </c>
      <c r="C244" s="292">
        <f t="shared" si="15"/>
        <v>2</v>
      </c>
      <c r="D244" s="293" t="str">
        <f t="shared" si="1"/>
        <v>Parcel Data</v>
      </c>
      <c r="E244" s="46" t="str">
        <f t="shared" si="2"/>
        <v>prcl.mdb.PrclAddr.UnitNum</v>
      </c>
      <c r="F244" s="46" t="s">
        <v>306</v>
      </c>
      <c r="G244" s="46" t="s">
        <v>540</v>
      </c>
      <c r="H244" s="294">
        <v>10.0</v>
      </c>
      <c r="I244" s="294" t="s">
        <v>1639</v>
      </c>
      <c r="J244" s="295" t="s">
        <v>743</v>
      </c>
      <c r="K244" s="296">
        <v>10.0</v>
      </c>
      <c r="L244" s="297" t="b">
        <v>1</v>
      </c>
      <c r="M244" s="294" t="s">
        <v>1640</v>
      </c>
      <c r="N244" s="294"/>
      <c r="O244" s="296"/>
      <c r="P244" s="296"/>
      <c r="Q244" s="298" t="str">
        <f t="shared" si="3"/>
        <v>PrclAddr</v>
      </c>
      <c r="R244" s="298" t="str">
        <f t="shared" si="19"/>
        <v>UnitNum</v>
      </c>
      <c r="S244" s="298" t="str">
        <f t="array" ref="S244">iferror(index('Type Mapping'!$A$2:$D$21,match(J244,'Type Mapping'!$B$2:$B$21,0),3),"type mismatch")</f>
        <v>VARCHAR</v>
      </c>
      <c r="T244" s="298"/>
      <c r="U244" s="298"/>
      <c r="V244" s="298"/>
      <c r="W244" s="51" t="b">
        <v>1</v>
      </c>
      <c r="X244" s="51" t="s">
        <v>1629</v>
      </c>
      <c r="Y244" s="309"/>
      <c r="Z244" s="309"/>
      <c r="AA244" s="311"/>
      <c r="AB244" s="53"/>
      <c r="AC244" s="308"/>
      <c r="AD244" s="53" t="str">
        <f t="shared" si="6"/>
        <v>.</v>
      </c>
      <c r="AE244" s="299">
        <f>countif(NEW_REDB_table.field,AD244)</f>
        <v>5</v>
      </c>
      <c r="AF244" s="299" t="str">
        <f t="shared" si="7"/>
        <v>#N/A</v>
      </c>
      <c r="AG244" s="308"/>
      <c r="AH244" s="317" t="b">
        <v>0</v>
      </c>
      <c r="AI244" s="317" t="b">
        <v>0</v>
      </c>
      <c r="AJ244" s="308" t="str">
        <f t="array" ref="AJ244">iferror(index('Type Mapping'!$A$2:$D$21,match(J244,'Type Mapping'!$B$2:$B$21,0),4),"type mismatch")</f>
        <v>VARCHAR</v>
      </c>
      <c r="AK244" s="308"/>
      <c r="AL244" s="308"/>
      <c r="AM244" s="308"/>
      <c r="AN244" s="300" t="b">
        <v>0</v>
      </c>
      <c r="AO244" s="300" t="b">
        <v>0</v>
      </c>
      <c r="AP244" s="300" t="b">
        <v>0</v>
      </c>
      <c r="AQ244" s="300" t="b">
        <v>0</v>
      </c>
      <c r="AR244" s="300"/>
      <c r="AS244" s="300"/>
      <c r="AT244" s="302"/>
      <c r="AU244" s="302"/>
      <c r="AV244" s="303" t="b">
        <v>1</v>
      </c>
      <c r="AW244" s="304" t="str">
        <f t="shared" si="9"/>
        <v>true</v>
      </c>
      <c r="AX244" s="305" t="str">
        <f t="shared" si="17"/>
        <v>&lt;column comment="" default="" key="true" label="UnitNum" length="255" nullable="true" originalDbColumnName="UnitNum" originalLength="-1" pattern="" precision="-1" talendType="id_String" type=""/&gt;</v>
      </c>
      <c r="AY244" s="306"/>
      <c r="AZ244" s="305" t="str">
        <f t="shared" si="10"/>
        <v>&lt;column comment="" default="" key="true" label="UnitNum" length="255" nullable="true" originalDbColumnName="UnitNum" originalLength="-1" pattern="" precision="-1" talendType="id_String" type=""/&gt;</v>
      </c>
      <c r="BA244" s="306"/>
      <c r="BB244" s="302"/>
      <c r="BC244" s="303" t="b">
        <f t="shared" si="11"/>
        <v>1</v>
      </c>
      <c r="BD244" s="304"/>
      <c r="BE244" s="304" t="str">
        <f t="shared" si="12"/>
        <v>false</v>
      </c>
      <c r="BF244" s="307"/>
      <c r="BG244" s="305"/>
      <c r="BH244" s="305"/>
      <c r="BI244" s="305"/>
      <c r="BJ244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4" s="306"/>
      <c r="BL244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4" s="306"/>
      <c r="BN244" s="302"/>
      <c r="BO244" s="302"/>
      <c r="BP244" s="302"/>
      <c r="BQ244" s="302"/>
      <c r="BR244" s="302"/>
      <c r="BS244" s="302"/>
      <c r="BT244" s="302"/>
      <c r="BU244" s="302"/>
      <c r="BV244" s="302"/>
      <c r="BW244" s="302"/>
      <c r="BX244" s="302"/>
    </row>
    <row r="245">
      <c r="A245" s="292" t="s">
        <v>728</v>
      </c>
      <c r="B245" s="292">
        <v>244.0</v>
      </c>
      <c r="C245" s="292">
        <f t="shared" si="15"/>
        <v>2</v>
      </c>
      <c r="D245" s="293" t="str">
        <f t="shared" si="1"/>
        <v>Parcel Data</v>
      </c>
      <c r="E245" s="46" t="str">
        <f t="shared" si="2"/>
        <v>prcl.mdb.PrclAddr.AddrType</v>
      </c>
      <c r="F245" s="46" t="s">
        <v>306</v>
      </c>
      <c r="G245" s="46" t="s">
        <v>540</v>
      </c>
      <c r="H245" s="294">
        <v>11.0</v>
      </c>
      <c r="I245" s="294" t="s">
        <v>1039</v>
      </c>
      <c r="J245" s="295" t="s">
        <v>743</v>
      </c>
      <c r="K245" s="296">
        <v>1.0</v>
      </c>
      <c r="L245" s="297" t="b">
        <v>0</v>
      </c>
      <c r="M245" s="294" t="s">
        <v>802</v>
      </c>
      <c r="N245" s="294"/>
      <c r="O245" s="296"/>
      <c r="P245" s="296"/>
      <c r="Q245" s="298" t="str">
        <f t="shared" si="3"/>
        <v>PrclAddr</v>
      </c>
      <c r="R245" s="298" t="str">
        <f t="shared" si="19"/>
        <v>AddrType</v>
      </c>
      <c r="S245" s="298" t="str">
        <f t="array" ref="S245">iferror(index('Type Mapping'!$A$2:$D$21,match(J245,'Type Mapping'!$B$2:$B$21,0),3),"type mismatch")</f>
        <v>VARCHAR</v>
      </c>
      <c r="T245" s="298"/>
      <c r="U245" s="298"/>
      <c r="V245" s="298"/>
      <c r="W245" s="51" t="b">
        <v>1</v>
      </c>
      <c r="X245" s="51" t="s">
        <v>1629</v>
      </c>
      <c r="Y245" s="309"/>
      <c r="Z245" s="309"/>
      <c r="AA245" s="311"/>
      <c r="AB245" s="53"/>
      <c r="AC245" s="308"/>
      <c r="AD245" s="53" t="str">
        <f t="shared" si="6"/>
        <v>.</v>
      </c>
      <c r="AE245" s="299">
        <f>countif(NEW_REDB_table.field,AD245)</f>
        <v>5</v>
      </c>
      <c r="AF245" s="299" t="str">
        <f t="shared" si="7"/>
        <v>#N/A</v>
      </c>
      <c r="AG245" s="308"/>
      <c r="AH245" s="317" t="b">
        <v>0</v>
      </c>
      <c r="AI245" s="317" t="b">
        <v>0</v>
      </c>
      <c r="AJ245" s="308" t="str">
        <f t="array" ref="AJ245">iferror(index('Type Mapping'!$A$2:$D$21,match(J245,'Type Mapping'!$B$2:$B$21,0),4),"type mismatch")</f>
        <v>VARCHAR</v>
      </c>
      <c r="AK245" s="308"/>
      <c r="AL245" s="308"/>
      <c r="AM245" s="308"/>
      <c r="AN245" s="300" t="b">
        <v>0</v>
      </c>
      <c r="AO245" s="300" t="b">
        <v>0</v>
      </c>
      <c r="AP245" s="300" t="b">
        <v>0</v>
      </c>
      <c r="AQ245" s="300" t="b">
        <v>0</v>
      </c>
      <c r="AR245" s="300"/>
      <c r="AS245" s="300"/>
      <c r="AT245" s="302"/>
      <c r="AU245" s="302"/>
      <c r="AV245" s="303" t="b">
        <v>1</v>
      </c>
      <c r="AW245" s="304" t="str">
        <f t="shared" si="9"/>
        <v>false</v>
      </c>
      <c r="AX245" s="305" t="str">
        <f t="shared" si="17"/>
        <v>&lt;column comment="" default="" key="false" label="AddrType" length="255" nullable="true" originalDbColumnName="AddrType" originalLength="-1" pattern="" precision="-1" talendType="id_String" type=""/&gt;</v>
      </c>
      <c r="AY245" s="306"/>
      <c r="AZ245" s="305" t="str">
        <f t="shared" si="10"/>
        <v>&lt;column comment="" default="" key="false" label="AddrType" length="255" nullable="true" originalDbColumnName="AddrType" originalLength="-1" pattern="" precision="-1" talendType="id_String" type=""/&gt;</v>
      </c>
      <c r="BA245" s="306"/>
      <c r="BB245" s="302"/>
      <c r="BC245" s="303" t="b">
        <f t="shared" si="11"/>
        <v>1</v>
      </c>
      <c r="BD245" s="304"/>
      <c r="BE245" s="304" t="str">
        <f t="shared" si="12"/>
        <v>false</v>
      </c>
      <c r="BF245" s="307"/>
      <c r="BG245" s="305"/>
      <c r="BH245" s="305"/>
      <c r="BI245" s="305"/>
      <c r="BJ245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5" s="306"/>
      <c r="BL245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5" s="306"/>
      <c r="BN245" s="302"/>
      <c r="BO245" s="302"/>
      <c r="BP245" s="302"/>
      <c r="BQ245" s="302"/>
      <c r="BR245" s="302"/>
      <c r="BS245" s="302"/>
      <c r="BT245" s="302"/>
      <c r="BU245" s="302"/>
      <c r="BV245" s="302"/>
      <c r="BW245" s="302"/>
      <c r="BX245" s="302"/>
    </row>
    <row r="246">
      <c r="A246" s="292" t="s">
        <v>728</v>
      </c>
      <c r="B246" s="292">
        <v>245.0</v>
      </c>
      <c r="C246" s="292">
        <f t="shared" si="15"/>
        <v>2</v>
      </c>
      <c r="D246" s="293" t="str">
        <f t="shared" si="1"/>
        <v>Parcel Data</v>
      </c>
      <c r="E246" s="46" t="str">
        <f t="shared" si="2"/>
        <v>prcl.mdb.PrclAddr.BadAddrType</v>
      </c>
      <c r="F246" s="46" t="s">
        <v>306</v>
      </c>
      <c r="G246" s="46" t="s">
        <v>540</v>
      </c>
      <c r="H246" s="294">
        <v>12.0</v>
      </c>
      <c r="I246" s="294" t="s">
        <v>1643</v>
      </c>
      <c r="J246" s="295" t="s">
        <v>743</v>
      </c>
      <c r="K246" s="296">
        <v>1.0</v>
      </c>
      <c r="L246" s="297" t="b">
        <v>0</v>
      </c>
      <c r="M246" s="294" t="s">
        <v>802</v>
      </c>
      <c r="N246" s="294"/>
      <c r="O246" s="296"/>
      <c r="P246" s="296"/>
      <c r="Q246" s="298" t="str">
        <f t="shared" si="3"/>
        <v>PrclAddr</v>
      </c>
      <c r="R246" s="298" t="str">
        <f t="shared" si="19"/>
        <v>BadAddrType</v>
      </c>
      <c r="S246" s="298" t="str">
        <f t="array" ref="S246">iferror(index('Type Mapping'!$A$2:$D$21,match(J246,'Type Mapping'!$B$2:$B$21,0),3),"type mismatch")</f>
        <v>VARCHAR</v>
      </c>
      <c r="T246" s="298"/>
      <c r="U246" s="298"/>
      <c r="V246" s="298"/>
      <c r="W246" s="51" t="b">
        <v>1</v>
      </c>
      <c r="X246" s="51" t="s">
        <v>1629</v>
      </c>
      <c r="Y246" s="309"/>
      <c r="Z246" s="309"/>
      <c r="AA246" s="311"/>
      <c r="AB246" s="53"/>
      <c r="AC246" s="308"/>
      <c r="AD246" s="53" t="str">
        <f t="shared" si="6"/>
        <v>.</v>
      </c>
      <c r="AE246" s="299">
        <f>countif(NEW_REDB_table.field,AD246)</f>
        <v>5</v>
      </c>
      <c r="AF246" s="299" t="str">
        <f t="shared" si="7"/>
        <v>#N/A</v>
      </c>
      <c r="AG246" s="308"/>
      <c r="AH246" s="317" t="b">
        <v>0</v>
      </c>
      <c r="AI246" s="317" t="b">
        <v>0</v>
      </c>
      <c r="AJ246" s="308" t="str">
        <f t="array" ref="AJ246">iferror(index('Type Mapping'!$A$2:$D$21,match(J246,'Type Mapping'!$B$2:$B$21,0),4),"type mismatch")</f>
        <v>VARCHAR</v>
      </c>
      <c r="AK246" s="308"/>
      <c r="AL246" s="308"/>
      <c r="AM246" s="308"/>
      <c r="AN246" s="300" t="b">
        <v>0</v>
      </c>
      <c r="AO246" s="300" t="b">
        <v>0</v>
      </c>
      <c r="AP246" s="300" t="b">
        <v>0</v>
      </c>
      <c r="AQ246" s="300" t="b">
        <v>0</v>
      </c>
      <c r="AR246" s="300"/>
      <c r="AS246" s="300"/>
      <c r="AT246" s="302"/>
      <c r="AU246" s="302"/>
      <c r="AV246" s="303" t="b">
        <v>1</v>
      </c>
      <c r="AW246" s="304" t="str">
        <f t="shared" si="9"/>
        <v>false</v>
      </c>
      <c r="AX246" s="305" t="str">
        <f t="shared" si="17"/>
        <v>&lt;column comment="" default="" key="false" label="BadAddrType" length="255" nullable="true" originalDbColumnName="BadAddrType" originalLength="-1" pattern="" precision="-1" talendType="id_String" type=""/&gt;</v>
      </c>
      <c r="AY246" s="306"/>
      <c r="AZ246" s="305" t="str">
        <f t="shared" si="10"/>
        <v>&lt;column comment="" default="" key="false" label="BadAddrType" length="255" nullable="true" originalDbColumnName="BadAddrType" originalLength="-1" pattern="" precision="-1" talendType="id_String" type=""/&gt;</v>
      </c>
      <c r="BA246" s="306"/>
      <c r="BB246" s="302"/>
      <c r="BC246" s="303" t="b">
        <f t="shared" si="11"/>
        <v>1</v>
      </c>
      <c r="BD246" s="304"/>
      <c r="BE246" s="304" t="str">
        <f t="shared" si="12"/>
        <v>false</v>
      </c>
      <c r="BF246" s="307"/>
      <c r="BG246" s="305"/>
      <c r="BH246" s="305"/>
      <c r="BI246" s="305"/>
      <c r="BJ246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6" s="306"/>
      <c r="BL246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6" s="306"/>
      <c r="BN246" s="302"/>
      <c r="BO246" s="302"/>
      <c r="BP246" s="302"/>
      <c r="BQ246" s="302"/>
      <c r="BR246" s="302"/>
      <c r="BS246" s="302"/>
      <c r="BT246" s="302"/>
      <c r="BU246" s="302"/>
      <c r="BV246" s="302"/>
      <c r="BW246" s="302"/>
      <c r="BX246" s="302"/>
    </row>
    <row r="247">
      <c r="A247" s="292" t="s">
        <v>728</v>
      </c>
      <c r="B247" s="292">
        <v>246.0</v>
      </c>
      <c r="C247" s="292">
        <f t="shared" si="15"/>
        <v>2</v>
      </c>
      <c r="D247" s="293" t="str">
        <f t="shared" si="1"/>
        <v>Parcel Data</v>
      </c>
      <c r="E247" s="46" t="str">
        <f t="shared" si="2"/>
        <v>prcl.mdb.PrclAddr.RecNum</v>
      </c>
      <c r="F247" s="46" t="s">
        <v>306</v>
      </c>
      <c r="G247" s="46" t="s">
        <v>540</v>
      </c>
      <c r="H247" s="294">
        <v>13.0</v>
      </c>
      <c r="I247" s="294" t="s">
        <v>1644</v>
      </c>
      <c r="J247" s="295" t="s">
        <v>740</v>
      </c>
      <c r="K247" s="296">
        <v>1.0</v>
      </c>
      <c r="L247" s="297" t="b">
        <v>0</v>
      </c>
      <c r="M247" s="294" t="s">
        <v>802</v>
      </c>
      <c r="N247" s="294"/>
      <c r="O247" s="296"/>
      <c r="P247" s="296"/>
      <c r="Q247" s="298" t="str">
        <f t="shared" si="3"/>
        <v>PrclAddr</v>
      </c>
      <c r="R247" s="298" t="str">
        <f t="shared" si="19"/>
        <v>RecNum</v>
      </c>
      <c r="S247" s="298" t="str">
        <f t="array" ref="S247">iferror(index('Type Mapping'!$A$2:$D$21,match(J247,'Type Mapping'!$B$2:$B$21,0),3),"type mismatch")</f>
        <v>VARCHAR</v>
      </c>
      <c r="T247" s="298"/>
      <c r="U247" s="298"/>
      <c r="V247" s="298"/>
      <c r="W247" s="51" t="b">
        <v>1</v>
      </c>
      <c r="X247" s="51" t="s">
        <v>1629</v>
      </c>
      <c r="Y247" s="309"/>
      <c r="Z247" s="309"/>
      <c r="AA247" s="311"/>
      <c r="AB247" s="53"/>
      <c r="AC247" s="308"/>
      <c r="AD247" s="53" t="str">
        <f t="shared" si="6"/>
        <v>.</v>
      </c>
      <c r="AE247" s="299">
        <f>countif(NEW_REDB_table.field,AD247)</f>
        <v>5</v>
      </c>
      <c r="AF247" s="299" t="str">
        <f t="shared" si="7"/>
        <v>#N/A</v>
      </c>
      <c r="AG247" s="308"/>
      <c r="AH247" s="317" t="b">
        <v>0</v>
      </c>
      <c r="AI247" s="317" t="b">
        <v>0</v>
      </c>
      <c r="AJ247" s="308" t="str">
        <f t="array" ref="AJ247">iferror(index('Type Mapping'!$A$2:$D$21,match(J247,'Type Mapping'!$B$2:$B$21,0),4),"type mismatch")</f>
        <v>INT</v>
      </c>
      <c r="AK247" s="308"/>
      <c r="AL247" s="308"/>
      <c r="AM247" s="308"/>
      <c r="AN247" s="300" t="b">
        <v>0</v>
      </c>
      <c r="AO247" s="300" t="b">
        <v>0</v>
      </c>
      <c r="AP247" s="300" t="b">
        <v>0</v>
      </c>
      <c r="AQ247" s="300" t="b">
        <v>0</v>
      </c>
      <c r="AR247" s="300"/>
      <c r="AS247" s="300"/>
      <c r="AT247" s="302"/>
      <c r="AU247" s="302"/>
      <c r="AV247" s="303" t="b">
        <v>1</v>
      </c>
      <c r="AW247" s="304" t="str">
        <f t="shared" si="9"/>
        <v>false</v>
      </c>
      <c r="AX247" s="305" t="str">
        <f t="shared" si="17"/>
        <v>&lt;column comment="" default="" key="false" label="RecNum" length="255" nullable="true" originalDbColumnName="RecNum" originalLength="-1" pattern="" precision="-1" talendType="id_String" type=""/&gt;</v>
      </c>
      <c r="AY247" s="306"/>
      <c r="AZ247" s="305" t="str">
        <f t="shared" si="10"/>
        <v>&lt;column comment="" default="" key="false" label="RecNum" length="255" nullable="true" originalDbColumnName="RecNum" originalLength="-1" pattern="" precision="-1" talendType="id_String" type=""/&gt;</v>
      </c>
      <c r="BA247" s="306"/>
      <c r="BB247" s="302"/>
      <c r="BC247" s="303" t="b">
        <f t="shared" si="11"/>
        <v>1</v>
      </c>
      <c r="BD247" s="304"/>
      <c r="BE247" s="304" t="str">
        <f t="shared" si="12"/>
        <v>false</v>
      </c>
      <c r="BF247" s="307"/>
      <c r="BG247" s="305"/>
      <c r="BH247" s="305"/>
      <c r="BI247" s="305"/>
      <c r="BJ247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7" s="306"/>
      <c r="BL247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7" s="306"/>
      <c r="BN247" s="302"/>
      <c r="BO247" s="302"/>
      <c r="BP247" s="302"/>
      <c r="BQ247" s="302"/>
      <c r="BR247" s="302"/>
      <c r="BS247" s="302"/>
      <c r="BT247" s="302"/>
      <c r="BU247" s="302"/>
      <c r="BV247" s="302"/>
      <c r="BW247" s="302"/>
      <c r="BX247" s="302"/>
    </row>
    <row r="248">
      <c r="A248" s="292" t="s">
        <v>728</v>
      </c>
      <c r="B248" s="292">
        <v>247.0</v>
      </c>
      <c r="C248" s="292">
        <f t="shared" si="15"/>
        <v>2</v>
      </c>
      <c r="D248" s="293" t="str">
        <f t="shared" si="1"/>
        <v>Parcel Data</v>
      </c>
      <c r="E248" s="46" t="str">
        <f t="shared" si="2"/>
        <v>prcl.mdb.PrclAddr.RecNumLRMS</v>
      </c>
      <c r="F248" s="46" t="s">
        <v>306</v>
      </c>
      <c r="G248" s="46" t="s">
        <v>540</v>
      </c>
      <c r="H248" s="294">
        <v>14.0</v>
      </c>
      <c r="I248" s="294" t="s">
        <v>1648</v>
      </c>
      <c r="J248" s="295" t="s">
        <v>740</v>
      </c>
      <c r="K248" s="296">
        <v>1.0</v>
      </c>
      <c r="L248" s="297" t="b">
        <v>0</v>
      </c>
      <c r="M248" s="294" t="s">
        <v>802</v>
      </c>
      <c r="N248" s="294"/>
      <c r="O248" s="296"/>
      <c r="P248" s="296"/>
      <c r="Q248" s="298" t="str">
        <f t="shared" si="3"/>
        <v>PrclAddr</v>
      </c>
      <c r="R248" s="298" t="str">
        <f t="shared" si="19"/>
        <v>RecNumLRMS</v>
      </c>
      <c r="S248" s="298" t="str">
        <f t="array" ref="S248">iferror(index('Type Mapping'!$A$2:$D$21,match(J248,'Type Mapping'!$B$2:$B$21,0),3),"type mismatch")</f>
        <v>VARCHAR</v>
      </c>
      <c r="T248" s="298"/>
      <c r="U248" s="298"/>
      <c r="V248" s="298"/>
      <c r="W248" s="51" t="b">
        <v>1</v>
      </c>
      <c r="X248" s="51" t="s">
        <v>1629</v>
      </c>
      <c r="Y248" s="309"/>
      <c r="Z248" s="309"/>
      <c r="AA248" s="311"/>
      <c r="AB248" s="53"/>
      <c r="AC248" s="308"/>
      <c r="AD248" s="53" t="str">
        <f t="shared" si="6"/>
        <v>.</v>
      </c>
      <c r="AE248" s="299">
        <f>countif(NEW_REDB_table.field,AD248)</f>
        <v>5</v>
      </c>
      <c r="AF248" s="299" t="str">
        <f t="shared" si="7"/>
        <v>#N/A</v>
      </c>
      <c r="AG248" s="308"/>
      <c r="AH248" s="317" t="b">
        <v>0</v>
      </c>
      <c r="AI248" s="317" t="b">
        <v>0</v>
      </c>
      <c r="AJ248" s="308" t="str">
        <f t="array" ref="AJ248">iferror(index('Type Mapping'!$A$2:$D$21,match(J248,'Type Mapping'!$B$2:$B$21,0),4),"type mismatch")</f>
        <v>INT</v>
      </c>
      <c r="AK248" s="308"/>
      <c r="AL248" s="308"/>
      <c r="AM248" s="308"/>
      <c r="AN248" s="300" t="b">
        <v>0</v>
      </c>
      <c r="AO248" s="300" t="b">
        <v>0</v>
      </c>
      <c r="AP248" s="300" t="b">
        <v>0</v>
      </c>
      <c r="AQ248" s="300" t="b">
        <v>0</v>
      </c>
      <c r="AR248" s="300"/>
      <c r="AS248" s="300"/>
      <c r="AT248" s="302"/>
      <c r="AU248" s="302"/>
      <c r="AV248" s="303" t="b">
        <v>1</v>
      </c>
      <c r="AW248" s="304" t="str">
        <f t="shared" si="9"/>
        <v>false</v>
      </c>
      <c r="AX248" s="305" t="str">
        <f t="shared" si="17"/>
        <v>&lt;column comment="" default="" key="false" label="RecNumLRMS" length="255" nullable="true" originalDbColumnName="RecNumLRMS" originalLength="-1" pattern="" precision="-1" talendType="id_String" type=""/&gt;</v>
      </c>
      <c r="AY248" s="306"/>
      <c r="AZ248" s="305" t="str">
        <f t="shared" si="10"/>
        <v>&lt;column comment="" default="" key="false" label="RecNumLRMS" length="255" nullable="true" originalDbColumnName="RecNumLRMS" originalLength="-1" pattern="" precision="-1" talendType="id_String" type=""/&gt;</v>
      </c>
      <c r="BA248" s="306"/>
      <c r="BB248" s="302"/>
      <c r="BC248" s="303" t="b">
        <f t="shared" si="11"/>
        <v>1</v>
      </c>
      <c r="BD248" s="304"/>
      <c r="BE248" s="304" t="str">
        <f t="shared" si="12"/>
        <v>false</v>
      </c>
      <c r="BF248" s="307"/>
      <c r="BG248" s="305"/>
      <c r="BH248" s="305"/>
      <c r="BI248" s="305"/>
      <c r="BJ248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8" s="306"/>
      <c r="BL248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8" s="306"/>
      <c r="BN248" s="302"/>
      <c r="BO248" s="302"/>
      <c r="BP248" s="302"/>
      <c r="BQ248" s="302"/>
      <c r="BR248" s="302"/>
      <c r="BS248" s="302"/>
      <c r="BT248" s="302"/>
      <c r="BU248" s="302"/>
      <c r="BV248" s="302"/>
      <c r="BW248" s="302"/>
      <c r="BX248" s="302"/>
    </row>
    <row r="249">
      <c r="A249" s="292" t="s">
        <v>728</v>
      </c>
      <c r="B249" s="292">
        <v>248.0</v>
      </c>
      <c r="C249" s="292">
        <f t="shared" si="15"/>
        <v>2</v>
      </c>
      <c r="D249" s="293" t="str">
        <f t="shared" si="1"/>
        <v>Parcel Data</v>
      </c>
      <c r="E249" s="46" t="str">
        <f t="shared" si="2"/>
        <v>prcl.mdb.PrclAddr.NLC</v>
      </c>
      <c r="F249" s="46" t="s">
        <v>306</v>
      </c>
      <c r="G249" s="46" t="s">
        <v>540</v>
      </c>
      <c r="H249" s="294">
        <v>15.0</v>
      </c>
      <c r="I249" s="294" t="s">
        <v>1058</v>
      </c>
      <c r="J249" s="295" t="s">
        <v>729</v>
      </c>
      <c r="K249" s="296">
        <v>8.0</v>
      </c>
      <c r="L249" s="297" t="b">
        <v>0</v>
      </c>
      <c r="M249" s="294" t="s">
        <v>1059</v>
      </c>
      <c r="N249" s="294"/>
      <c r="O249" s="296"/>
      <c r="P249" s="296"/>
      <c r="Q249" s="298" t="str">
        <f t="shared" si="3"/>
        <v>PrclAddr</v>
      </c>
      <c r="R249" s="298" t="str">
        <f t="shared" si="19"/>
        <v>NLC</v>
      </c>
      <c r="S249" s="298" t="str">
        <f t="array" ref="S249">iferror(index('Type Mapping'!$A$2:$D$21,match(J249,'Type Mapping'!$B$2:$B$21,0),3),"type mismatch")</f>
        <v>VARCHAR</v>
      </c>
      <c r="T249" s="298"/>
      <c r="U249" s="298"/>
      <c r="V249" s="298"/>
      <c r="W249" s="51" t="b">
        <v>1</v>
      </c>
      <c r="X249" s="51" t="s">
        <v>1629</v>
      </c>
      <c r="Y249" s="309"/>
      <c r="Z249" s="309"/>
      <c r="AA249" s="311"/>
      <c r="AB249" s="53"/>
      <c r="AC249" s="308"/>
      <c r="AD249" s="53" t="str">
        <f t="shared" si="6"/>
        <v>.</v>
      </c>
      <c r="AE249" s="299">
        <f>countif(NEW_REDB_table.field,AD249)</f>
        <v>5</v>
      </c>
      <c r="AF249" s="299" t="str">
        <f t="shared" si="7"/>
        <v>#N/A</v>
      </c>
      <c r="AG249" s="308"/>
      <c r="AH249" s="317" t="b">
        <v>0</v>
      </c>
      <c r="AI249" s="317" t="b">
        <v>0</v>
      </c>
      <c r="AJ249" s="308" t="str">
        <f t="array" ref="AJ249">iferror(index('Type Mapping'!$A$2:$D$21,match(J249,'Type Mapping'!$B$2:$B$21,0),4),"type mismatch")</f>
        <v>FLOAT</v>
      </c>
      <c r="AK249" s="308"/>
      <c r="AL249" s="308"/>
      <c r="AM249" s="308"/>
      <c r="AN249" s="300" t="b">
        <v>0</v>
      </c>
      <c r="AO249" s="300" t="b">
        <v>0</v>
      </c>
      <c r="AP249" s="300" t="b">
        <v>0</v>
      </c>
      <c r="AQ249" s="300" t="b">
        <v>0</v>
      </c>
      <c r="AR249" s="300"/>
      <c r="AS249" s="300"/>
      <c r="AT249" s="302"/>
      <c r="AU249" s="302"/>
      <c r="AV249" s="303" t="b">
        <v>1</v>
      </c>
      <c r="AW249" s="304" t="str">
        <f t="shared" si="9"/>
        <v>false</v>
      </c>
      <c r="AX249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249" s="306"/>
      <c r="AZ249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249" s="306"/>
      <c r="BB249" s="302"/>
      <c r="BC249" s="303" t="b">
        <f t="shared" si="11"/>
        <v>1</v>
      </c>
      <c r="BD249" s="304"/>
      <c r="BE249" s="304" t="str">
        <f t="shared" si="12"/>
        <v>false</v>
      </c>
      <c r="BF249" s="307"/>
      <c r="BG249" s="305"/>
      <c r="BH249" s="305"/>
      <c r="BI249" s="305"/>
      <c r="BJ249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49" s="306"/>
      <c r="BL249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49" s="306"/>
      <c r="BN249" s="302"/>
      <c r="BO249" s="302"/>
      <c r="BP249" s="302"/>
      <c r="BQ249" s="302"/>
      <c r="BR249" s="302"/>
      <c r="BS249" s="302"/>
      <c r="BT249" s="302"/>
      <c r="BU249" s="302"/>
      <c r="BV249" s="302"/>
      <c r="BW249" s="302"/>
      <c r="BX249" s="302"/>
    </row>
    <row r="250">
      <c r="A250" s="292" t="s">
        <v>728</v>
      </c>
      <c r="B250" s="292">
        <v>249.0</v>
      </c>
      <c r="C250" s="292">
        <f t="shared" si="15"/>
        <v>2</v>
      </c>
      <c r="D250" s="293" t="str">
        <f t="shared" si="1"/>
        <v>Parcel Data</v>
      </c>
      <c r="E250" s="46" t="str">
        <f t="shared" si="2"/>
        <v>prcl.mdb.PrclAddr.Parity</v>
      </c>
      <c r="F250" s="46" t="s">
        <v>306</v>
      </c>
      <c r="G250" s="46" t="s">
        <v>540</v>
      </c>
      <c r="H250" s="294">
        <v>16.0</v>
      </c>
      <c r="I250" s="294" t="s">
        <v>1061</v>
      </c>
      <c r="J250" s="295" t="s">
        <v>743</v>
      </c>
      <c r="K250" s="296">
        <v>1.0</v>
      </c>
      <c r="L250" s="297" t="b">
        <v>0</v>
      </c>
      <c r="M250" s="294" t="s">
        <v>1652</v>
      </c>
      <c r="N250" s="294"/>
      <c r="O250" s="296"/>
      <c r="P250" s="296"/>
      <c r="Q250" s="298" t="str">
        <f t="shared" si="3"/>
        <v>PrclAddr</v>
      </c>
      <c r="R250" s="298" t="str">
        <f t="shared" si="19"/>
        <v>Parity</v>
      </c>
      <c r="S250" s="298" t="str">
        <f t="array" ref="S250">iferror(index('Type Mapping'!$A$2:$D$21,match(J250,'Type Mapping'!$B$2:$B$21,0),3),"type mismatch")</f>
        <v>VARCHAR</v>
      </c>
      <c r="T250" s="298"/>
      <c r="U250" s="298"/>
      <c r="V250" s="298"/>
      <c r="W250" s="51" t="b">
        <v>1</v>
      </c>
      <c r="X250" s="51" t="s">
        <v>1629</v>
      </c>
      <c r="Y250" s="309"/>
      <c r="Z250" s="309"/>
      <c r="AA250" s="311"/>
      <c r="AB250" s="53"/>
      <c r="AC250" s="308"/>
      <c r="AD250" s="53" t="str">
        <f t="shared" si="6"/>
        <v>.</v>
      </c>
      <c r="AE250" s="299">
        <f>countif(NEW_REDB_table.field,AD250)</f>
        <v>5</v>
      </c>
      <c r="AF250" s="299" t="str">
        <f t="shared" si="7"/>
        <v>#N/A</v>
      </c>
      <c r="AG250" s="308"/>
      <c r="AH250" s="317" t="b">
        <v>0</v>
      </c>
      <c r="AI250" s="317" t="b">
        <v>0</v>
      </c>
      <c r="AJ250" s="308" t="str">
        <f t="array" ref="AJ250">iferror(index('Type Mapping'!$A$2:$D$21,match(J250,'Type Mapping'!$B$2:$B$21,0),4),"type mismatch")</f>
        <v>VARCHAR</v>
      </c>
      <c r="AK250" s="308"/>
      <c r="AL250" s="308"/>
      <c r="AM250" s="308"/>
      <c r="AN250" s="300" t="b">
        <v>0</v>
      </c>
      <c r="AO250" s="300" t="b">
        <v>0</v>
      </c>
      <c r="AP250" s="300" t="b">
        <v>0</v>
      </c>
      <c r="AQ250" s="300" t="b">
        <v>0</v>
      </c>
      <c r="AR250" s="300"/>
      <c r="AS250" s="300"/>
      <c r="AT250" s="302"/>
      <c r="AU250" s="302"/>
      <c r="AV250" s="303" t="b">
        <v>1</v>
      </c>
      <c r="AW250" s="304" t="str">
        <f t="shared" si="9"/>
        <v>false</v>
      </c>
      <c r="AX250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250" s="306"/>
      <c r="AZ250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250" s="306"/>
      <c r="BB250" s="302"/>
      <c r="BC250" s="303" t="b">
        <f t="shared" si="11"/>
        <v>1</v>
      </c>
      <c r="BD250" s="304"/>
      <c r="BE250" s="304" t="str">
        <f t="shared" si="12"/>
        <v>false</v>
      </c>
      <c r="BF250" s="307"/>
      <c r="BG250" s="305"/>
      <c r="BH250" s="305"/>
      <c r="BI250" s="305"/>
      <c r="BJ250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0" s="306"/>
      <c r="BL250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0" s="306"/>
      <c r="BN250" s="302"/>
      <c r="BO250" s="302"/>
      <c r="BP250" s="302"/>
      <c r="BQ250" s="302"/>
      <c r="BR250" s="302"/>
      <c r="BS250" s="302"/>
      <c r="BT250" s="302"/>
      <c r="BU250" s="302"/>
      <c r="BV250" s="302"/>
      <c r="BW250" s="302"/>
      <c r="BX250" s="302"/>
    </row>
    <row r="251">
      <c r="A251" s="292" t="s">
        <v>728</v>
      </c>
      <c r="B251" s="292">
        <v>250.0</v>
      </c>
      <c r="C251" s="292">
        <f t="shared" si="15"/>
        <v>2</v>
      </c>
      <c r="D251" s="293" t="str">
        <f t="shared" si="1"/>
        <v>Parcel Data</v>
      </c>
      <c r="E251" s="46" t="str">
        <f t="shared" si="2"/>
        <v>prcl.mdb.PrclAddr.StPreDir</v>
      </c>
      <c r="F251" s="46" t="s">
        <v>306</v>
      </c>
      <c r="G251" s="46" t="s">
        <v>540</v>
      </c>
      <c r="H251" s="294">
        <v>17.0</v>
      </c>
      <c r="I251" s="294" t="s">
        <v>1066</v>
      </c>
      <c r="J251" s="295" t="s">
        <v>743</v>
      </c>
      <c r="K251" s="296">
        <v>2.0</v>
      </c>
      <c r="L251" s="297" t="b">
        <v>0</v>
      </c>
      <c r="M251" s="294" t="s">
        <v>802</v>
      </c>
      <c r="N251" s="294"/>
      <c r="O251" s="296"/>
      <c r="P251" s="296"/>
      <c r="Q251" s="298" t="str">
        <f t="shared" si="3"/>
        <v>PrclAddr</v>
      </c>
      <c r="R251" s="298" t="str">
        <f t="shared" si="19"/>
        <v>StPreDir</v>
      </c>
      <c r="S251" s="298" t="str">
        <f t="array" ref="S251">iferror(index('Type Mapping'!$A$2:$D$21,match(J251,'Type Mapping'!$B$2:$B$21,0),3),"type mismatch")</f>
        <v>VARCHAR</v>
      </c>
      <c r="T251" s="298"/>
      <c r="U251" s="298"/>
      <c r="V251" s="298"/>
      <c r="W251" s="51" t="b">
        <v>1</v>
      </c>
      <c r="X251" s="51" t="s">
        <v>1629</v>
      </c>
      <c r="Y251" s="309"/>
      <c r="Z251" s="309"/>
      <c r="AA251" s="311"/>
      <c r="AB251" s="53"/>
      <c r="AC251" s="308"/>
      <c r="AD251" s="53" t="str">
        <f t="shared" si="6"/>
        <v>.</v>
      </c>
      <c r="AE251" s="299">
        <f>countif(NEW_REDB_table.field,AD251)</f>
        <v>5</v>
      </c>
      <c r="AF251" s="299" t="str">
        <f t="shared" si="7"/>
        <v>#N/A</v>
      </c>
      <c r="AG251" s="308"/>
      <c r="AH251" s="317" t="b">
        <v>0</v>
      </c>
      <c r="AI251" s="317" t="b">
        <v>0</v>
      </c>
      <c r="AJ251" s="308" t="str">
        <f t="array" ref="AJ251">iferror(index('Type Mapping'!$A$2:$D$21,match(J251,'Type Mapping'!$B$2:$B$21,0),4),"type mismatch")</f>
        <v>VARCHAR</v>
      </c>
      <c r="AK251" s="308"/>
      <c r="AL251" s="308"/>
      <c r="AM251" s="308"/>
      <c r="AN251" s="300" t="b">
        <v>0</v>
      </c>
      <c r="AO251" s="300" t="b">
        <v>0</v>
      </c>
      <c r="AP251" s="300" t="b">
        <v>0</v>
      </c>
      <c r="AQ251" s="300" t="b">
        <v>0</v>
      </c>
      <c r="AR251" s="300"/>
      <c r="AS251" s="300"/>
      <c r="AT251" s="302"/>
      <c r="AU251" s="302"/>
      <c r="AV251" s="303" t="b">
        <v>1</v>
      </c>
      <c r="AW251" s="304" t="str">
        <f t="shared" si="9"/>
        <v>false</v>
      </c>
      <c r="AX251" s="305" t="str">
        <f t="shared" si="17"/>
        <v>&lt;column comment="" default="" key="false" label="StPreDir" length="255" nullable="true" originalDbColumnName="StPreDir" originalLength="-1" pattern="" precision="-1" talendType="id_String" type=""/&gt;</v>
      </c>
      <c r="AY251" s="306"/>
      <c r="AZ251" s="305" t="str">
        <f t="shared" si="10"/>
        <v>&lt;column comment="" default="" key="false" label="StPreDir" length="255" nullable="true" originalDbColumnName="StPreDir" originalLength="-1" pattern="" precision="-1" talendType="id_String" type=""/&gt;</v>
      </c>
      <c r="BA251" s="306"/>
      <c r="BB251" s="302"/>
      <c r="BC251" s="303" t="b">
        <f t="shared" si="11"/>
        <v>1</v>
      </c>
      <c r="BD251" s="304"/>
      <c r="BE251" s="304" t="str">
        <f t="shared" si="12"/>
        <v>false</v>
      </c>
      <c r="BF251" s="307"/>
      <c r="BG251" s="305"/>
      <c r="BH251" s="305"/>
      <c r="BI251" s="305"/>
      <c r="BJ251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1" s="306"/>
      <c r="BL251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1" s="306"/>
      <c r="BN251" s="302"/>
      <c r="BO251" s="302"/>
      <c r="BP251" s="302"/>
      <c r="BQ251" s="302"/>
      <c r="BR251" s="302"/>
      <c r="BS251" s="302"/>
      <c r="BT251" s="302"/>
      <c r="BU251" s="302"/>
      <c r="BV251" s="302"/>
      <c r="BW251" s="302"/>
      <c r="BX251" s="302"/>
    </row>
    <row r="252">
      <c r="A252" s="292" t="s">
        <v>728</v>
      </c>
      <c r="B252" s="292">
        <v>251.0</v>
      </c>
      <c r="C252" s="292">
        <f t="shared" si="15"/>
        <v>2</v>
      </c>
      <c r="D252" s="293" t="str">
        <f t="shared" si="1"/>
        <v>Parcel Data</v>
      </c>
      <c r="E252" s="46" t="str">
        <f t="shared" si="2"/>
        <v>prcl.mdb.PrclAddr.StName</v>
      </c>
      <c r="F252" s="46" t="s">
        <v>306</v>
      </c>
      <c r="G252" s="46" t="s">
        <v>540</v>
      </c>
      <c r="H252" s="294">
        <v>18.0</v>
      </c>
      <c r="I252" s="294" t="s">
        <v>1071</v>
      </c>
      <c r="J252" s="295" t="s">
        <v>743</v>
      </c>
      <c r="K252" s="296">
        <v>40.0</v>
      </c>
      <c r="L252" s="297" t="b">
        <v>0</v>
      </c>
      <c r="M252" s="294" t="s">
        <v>1662</v>
      </c>
      <c r="N252" s="294"/>
      <c r="O252" s="296"/>
      <c r="P252" s="296"/>
      <c r="Q252" s="298" t="str">
        <f t="shared" si="3"/>
        <v>PrclAddr</v>
      </c>
      <c r="R252" s="298" t="str">
        <f t="shared" si="19"/>
        <v>StName</v>
      </c>
      <c r="S252" s="298" t="str">
        <f t="array" ref="S252">iferror(index('Type Mapping'!$A$2:$D$21,match(J252,'Type Mapping'!$B$2:$B$21,0),3),"type mismatch")</f>
        <v>VARCHAR</v>
      </c>
      <c r="T252" s="298"/>
      <c r="U252" s="298"/>
      <c r="V252" s="298"/>
      <c r="W252" s="51" t="b">
        <v>1</v>
      </c>
      <c r="X252" s="51" t="s">
        <v>1629</v>
      </c>
      <c r="Y252" s="309"/>
      <c r="Z252" s="309"/>
      <c r="AA252" s="311"/>
      <c r="AB252" s="53"/>
      <c r="AC252" s="308"/>
      <c r="AD252" s="53" t="str">
        <f t="shared" si="6"/>
        <v>.</v>
      </c>
      <c r="AE252" s="299">
        <f>countif(NEW_REDB_table.field,AD252)</f>
        <v>5</v>
      </c>
      <c r="AF252" s="299" t="str">
        <f t="shared" si="7"/>
        <v>#N/A</v>
      </c>
      <c r="AG252" s="308"/>
      <c r="AH252" s="317" t="b">
        <v>0</v>
      </c>
      <c r="AI252" s="317" t="b">
        <v>0</v>
      </c>
      <c r="AJ252" s="308" t="str">
        <f t="array" ref="AJ252">iferror(index('Type Mapping'!$A$2:$D$21,match(J252,'Type Mapping'!$B$2:$B$21,0),4),"type mismatch")</f>
        <v>VARCHAR</v>
      </c>
      <c r="AK252" s="308"/>
      <c r="AL252" s="308"/>
      <c r="AM252" s="308"/>
      <c r="AN252" s="300" t="b">
        <v>0</v>
      </c>
      <c r="AO252" s="300" t="b">
        <v>0</v>
      </c>
      <c r="AP252" s="300" t="b">
        <v>0</v>
      </c>
      <c r="AQ252" s="300" t="b">
        <v>0</v>
      </c>
      <c r="AR252" s="300"/>
      <c r="AS252" s="300"/>
      <c r="AT252" s="302"/>
      <c r="AU252" s="302"/>
      <c r="AV252" s="303" t="b">
        <v>1</v>
      </c>
      <c r="AW252" s="304" t="str">
        <f t="shared" si="9"/>
        <v>false</v>
      </c>
      <c r="AX252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252" s="306"/>
      <c r="AZ252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252" s="306"/>
      <c r="BB252" s="302"/>
      <c r="BC252" s="303" t="b">
        <f t="shared" si="11"/>
        <v>1</v>
      </c>
      <c r="BD252" s="304"/>
      <c r="BE252" s="304" t="str">
        <f t="shared" si="12"/>
        <v>false</v>
      </c>
      <c r="BF252" s="307"/>
      <c r="BG252" s="305"/>
      <c r="BH252" s="305"/>
      <c r="BI252" s="305"/>
      <c r="BJ252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2" s="306"/>
      <c r="BL252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2" s="306"/>
      <c r="BN252" s="302"/>
      <c r="BO252" s="302"/>
      <c r="BP252" s="302"/>
      <c r="BQ252" s="302"/>
      <c r="BR252" s="302"/>
      <c r="BS252" s="302"/>
      <c r="BT252" s="302"/>
      <c r="BU252" s="302"/>
      <c r="BV252" s="302"/>
      <c r="BW252" s="302"/>
      <c r="BX252" s="302"/>
    </row>
    <row r="253">
      <c r="A253" s="292" t="s">
        <v>728</v>
      </c>
      <c r="B253" s="292">
        <v>252.0</v>
      </c>
      <c r="C253" s="292">
        <f t="shared" si="15"/>
        <v>2</v>
      </c>
      <c r="D253" s="293" t="str">
        <f t="shared" si="1"/>
        <v>Parcel Data</v>
      </c>
      <c r="E253" s="46" t="str">
        <f t="shared" si="2"/>
        <v>prcl.mdb.PrclAddr.StType</v>
      </c>
      <c r="F253" s="46" t="s">
        <v>306</v>
      </c>
      <c r="G253" s="46" t="s">
        <v>540</v>
      </c>
      <c r="H253" s="294">
        <v>19.0</v>
      </c>
      <c r="I253" s="294" t="s">
        <v>1075</v>
      </c>
      <c r="J253" s="295" t="s">
        <v>743</v>
      </c>
      <c r="K253" s="296">
        <v>4.0</v>
      </c>
      <c r="L253" s="297" t="b">
        <v>0</v>
      </c>
      <c r="M253" s="294" t="s">
        <v>1076</v>
      </c>
      <c r="N253" s="294"/>
      <c r="O253" s="296"/>
      <c r="P253" s="296"/>
      <c r="Q253" s="298" t="str">
        <f t="shared" si="3"/>
        <v>PrclAddr</v>
      </c>
      <c r="R253" s="298" t="str">
        <f t="shared" si="19"/>
        <v>StType</v>
      </c>
      <c r="S253" s="298" t="str">
        <f t="array" ref="S253">iferror(index('Type Mapping'!$A$2:$D$21,match(J253,'Type Mapping'!$B$2:$B$21,0),3),"type mismatch")</f>
        <v>VARCHAR</v>
      </c>
      <c r="T253" s="298"/>
      <c r="U253" s="298"/>
      <c r="V253" s="298"/>
      <c r="W253" s="51" t="b">
        <v>1</v>
      </c>
      <c r="X253" s="51" t="s">
        <v>1629</v>
      </c>
      <c r="Y253" s="309"/>
      <c r="Z253" s="309"/>
      <c r="AA253" s="311"/>
      <c r="AB253" s="53"/>
      <c r="AC253" s="308"/>
      <c r="AD253" s="53" t="str">
        <f t="shared" si="6"/>
        <v>.</v>
      </c>
      <c r="AE253" s="299">
        <f>countif(NEW_REDB_table.field,AD253)</f>
        <v>5</v>
      </c>
      <c r="AF253" s="299" t="str">
        <f t="shared" si="7"/>
        <v>#N/A</v>
      </c>
      <c r="AG253" s="308"/>
      <c r="AH253" s="317" t="b">
        <v>0</v>
      </c>
      <c r="AI253" s="317" t="b">
        <v>0</v>
      </c>
      <c r="AJ253" s="308" t="str">
        <f t="array" ref="AJ253">iferror(index('Type Mapping'!$A$2:$D$21,match(J253,'Type Mapping'!$B$2:$B$21,0),4),"type mismatch")</f>
        <v>VARCHAR</v>
      </c>
      <c r="AK253" s="308"/>
      <c r="AL253" s="308"/>
      <c r="AM253" s="308"/>
      <c r="AN253" s="300" t="b">
        <v>0</v>
      </c>
      <c r="AO253" s="300" t="b">
        <v>0</v>
      </c>
      <c r="AP253" s="300" t="b">
        <v>0</v>
      </c>
      <c r="AQ253" s="300" t="b">
        <v>0</v>
      </c>
      <c r="AR253" s="300"/>
      <c r="AS253" s="300"/>
      <c r="AT253" s="302"/>
      <c r="AU253" s="302"/>
      <c r="AV253" s="303" t="b">
        <v>1</v>
      </c>
      <c r="AW253" s="304" t="str">
        <f t="shared" si="9"/>
        <v>false</v>
      </c>
      <c r="AX253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253" s="306"/>
      <c r="AZ253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253" s="306"/>
      <c r="BB253" s="302"/>
      <c r="BC253" s="303" t="b">
        <f t="shared" si="11"/>
        <v>1</v>
      </c>
      <c r="BD253" s="304"/>
      <c r="BE253" s="304" t="str">
        <f t="shared" si="12"/>
        <v>false</v>
      </c>
      <c r="BF253" s="307"/>
      <c r="BG253" s="305"/>
      <c r="BH253" s="305"/>
      <c r="BI253" s="305"/>
      <c r="BJ253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3" s="306"/>
      <c r="BL253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3" s="306"/>
      <c r="BN253" s="302"/>
      <c r="BO253" s="302"/>
      <c r="BP253" s="302"/>
      <c r="BQ253" s="302"/>
      <c r="BR253" s="302"/>
      <c r="BS253" s="302"/>
      <c r="BT253" s="302"/>
      <c r="BU253" s="302"/>
      <c r="BV253" s="302"/>
      <c r="BW253" s="302"/>
      <c r="BX253" s="302"/>
    </row>
    <row r="254">
      <c r="A254" s="292" t="s">
        <v>728</v>
      </c>
      <c r="B254" s="292">
        <v>253.0</v>
      </c>
      <c r="C254" s="292">
        <f t="shared" si="15"/>
        <v>2</v>
      </c>
      <c r="D254" s="293" t="str">
        <f t="shared" si="1"/>
        <v>Parcel Data</v>
      </c>
      <c r="E254" s="46" t="str">
        <f t="shared" si="2"/>
        <v>prcl.mdb.PrclAddr.StSufDir</v>
      </c>
      <c r="F254" s="46" t="s">
        <v>306</v>
      </c>
      <c r="G254" s="46" t="s">
        <v>540</v>
      </c>
      <c r="H254" s="294">
        <v>20.0</v>
      </c>
      <c r="I254" s="294" t="s">
        <v>1080</v>
      </c>
      <c r="J254" s="295" t="s">
        <v>743</v>
      </c>
      <c r="K254" s="296">
        <v>2.0</v>
      </c>
      <c r="L254" s="297" t="b">
        <v>0</v>
      </c>
      <c r="M254" s="294" t="s">
        <v>802</v>
      </c>
      <c r="N254" s="294"/>
      <c r="O254" s="296"/>
      <c r="P254" s="296"/>
      <c r="Q254" s="298" t="str">
        <f t="shared" si="3"/>
        <v>PrclAddr</v>
      </c>
      <c r="R254" s="298" t="str">
        <f t="shared" si="19"/>
        <v>StSufDir</v>
      </c>
      <c r="S254" s="298" t="str">
        <f t="array" ref="S254">iferror(index('Type Mapping'!$A$2:$D$21,match(J254,'Type Mapping'!$B$2:$B$21,0),3),"type mismatch")</f>
        <v>VARCHAR</v>
      </c>
      <c r="T254" s="298"/>
      <c r="U254" s="298"/>
      <c r="V254" s="298"/>
      <c r="W254" s="51" t="b">
        <v>1</v>
      </c>
      <c r="X254" s="51" t="s">
        <v>1629</v>
      </c>
      <c r="Y254" s="309"/>
      <c r="Z254" s="309"/>
      <c r="AA254" s="311"/>
      <c r="AB254" s="53"/>
      <c r="AC254" s="308"/>
      <c r="AD254" s="53" t="str">
        <f t="shared" si="6"/>
        <v>.</v>
      </c>
      <c r="AE254" s="299">
        <f>countif(NEW_REDB_table.field,AD254)</f>
        <v>5</v>
      </c>
      <c r="AF254" s="299" t="str">
        <f t="shared" si="7"/>
        <v>#N/A</v>
      </c>
      <c r="AG254" s="308"/>
      <c r="AH254" s="317" t="b">
        <v>0</v>
      </c>
      <c r="AI254" s="317" t="b">
        <v>0</v>
      </c>
      <c r="AJ254" s="308" t="str">
        <f t="array" ref="AJ254">iferror(index('Type Mapping'!$A$2:$D$21,match(J254,'Type Mapping'!$B$2:$B$21,0),4),"type mismatch")</f>
        <v>VARCHAR</v>
      </c>
      <c r="AK254" s="308"/>
      <c r="AL254" s="308"/>
      <c r="AM254" s="308"/>
      <c r="AN254" s="300" t="b">
        <v>0</v>
      </c>
      <c r="AO254" s="300" t="b">
        <v>0</v>
      </c>
      <c r="AP254" s="300" t="b">
        <v>0</v>
      </c>
      <c r="AQ254" s="300" t="b">
        <v>0</v>
      </c>
      <c r="AR254" s="300"/>
      <c r="AS254" s="300"/>
      <c r="AT254" s="302"/>
      <c r="AU254" s="302"/>
      <c r="AV254" s="303" t="b">
        <v>1</v>
      </c>
      <c r="AW254" s="304" t="str">
        <f t="shared" si="9"/>
        <v>false</v>
      </c>
      <c r="AX254" s="305" t="str">
        <f t="shared" si="17"/>
        <v>&lt;column comment="" default="" key="false" label="StSufDir" length="255" nullable="true" originalDbColumnName="StSufDir" originalLength="-1" pattern="" precision="-1" talendType="id_String" type=""/&gt;</v>
      </c>
      <c r="AY254" s="306"/>
      <c r="AZ254" s="305" t="str">
        <f t="shared" si="10"/>
        <v>&lt;column comment="" default="" key="false" label="StSufDir" length="255" nullable="true" originalDbColumnName="StSufDir" originalLength="-1" pattern="" precision="-1" talendType="id_String" type=""/&gt;</v>
      </c>
      <c r="BA254" s="306"/>
      <c r="BB254" s="302"/>
      <c r="BC254" s="303" t="b">
        <f t="shared" si="11"/>
        <v>1</v>
      </c>
      <c r="BD254" s="304"/>
      <c r="BE254" s="304" t="str">
        <f t="shared" si="12"/>
        <v>false</v>
      </c>
      <c r="BF254" s="307"/>
      <c r="BG254" s="305"/>
      <c r="BH254" s="305"/>
      <c r="BI254" s="305"/>
      <c r="BJ254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4" s="306"/>
      <c r="BL254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4" s="306"/>
      <c r="BN254" s="302"/>
      <c r="BO254" s="302"/>
      <c r="BP254" s="302"/>
      <c r="BQ254" s="302"/>
      <c r="BR254" s="302"/>
      <c r="BS254" s="302"/>
      <c r="BT254" s="302"/>
      <c r="BU254" s="302"/>
      <c r="BV254" s="302"/>
      <c r="BW254" s="302"/>
      <c r="BX254" s="302"/>
    </row>
    <row r="255">
      <c r="A255" s="292" t="s">
        <v>728</v>
      </c>
      <c r="B255" s="292">
        <v>254.0</v>
      </c>
      <c r="C255" s="292">
        <f t="shared" si="15"/>
        <v>2</v>
      </c>
      <c r="D255" s="293" t="str">
        <f t="shared" si="1"/>
        <v>Parcel Data</v>
      </c>
      <c r="E255" s="46" t="str">
        <f t="shared" si="2"/>
        <v>prcl.mdb.PrclAddr.StdUnitNum</v>
      </c>
      <c r="F255" s="46" t="s">
        <v>306</v>
      </c>
      <c r="G255" s="46" t="s">
        <v>540</v>
      </c>
      <c r="H255" s="294">
        <v>21.0</v>
      </c>
      <c r="I255" s="294" t="s">
        <v>1083</v>
      </c>
      <c r="J255" s="295" t="s">
        <v>743</v>
      </c>
      <c r="K255" s="296">
        <v>10.0</v>
      </c>
      <c r="L255" s="297" t="b">
        <v>0</v>
      </c>
      <c r="M255" s="294" t="s">
        <v>802</v>
      </c>
      <c r="N255" s="294"/>
      <c r="O255" s="296"/>
      <c r="P255" s="296"/>
      <c r="Q255" s="298" t="str">
        <f t="shared" si="3"/>
        <v>PrclAddr</v>
      </c>
      <c r="R255" s="298" t="str">
        <f t="shared" si="19"/>
        <v>StdUnitNum</v>
      </c>
      <c r="S255" s="298" t="str">
        <f t="array" ref="S255">iferror(index('Type Mapping'!$A$2:$D$21,match(J255,'Type Mapping'!$B$2:$B$21,0),3),"type mismatch")</f>
        <v>VARCHAR</v>
      </c>
      <c r="T255" s="298"/>
      <c r="U255" s="298"/>
      <c r="V255" s="298"/>
      <c r="W255" s="51" t="b">
        <v>1</v>
      </c>
      <c r="X255" s="51" t="s">
        <v>1629</v>
      </c>
      <c r="Y255" s="309"/>
      <c r="Z255" s="309"/>
      <c r="AA255" s="311"/>
      <c r="AB255" s="53"/>
      <c r="AC255" s="308"/>
      <c r="AD255" s="53" t="str">
        <f t="shared" si="6"/>
        <v>.</v>
      </c>
      <c r="AE255" s="299">
        <f>countif(NEW_REDB_table.field,AD255)</f>
        <v>5</v>
      </c>
      <c r="AF255" s="299" t="str">
        <f t="shared" si="7"/>
        <v>#N/A</v>
      </c>
      <c r="AG255" s="308"/>
      <c r="AH255" s="317" t="b">
        <v>0</v>
      </c>
      <c r="AI255" s="317" t="b">
        <v>0</v>
      </c>
      <c r="AJ255" s="308" t="str">
        <f t="array" ref="AJ255">iferror(index('Type Mapping'!$A$2:$D$21,match(J255,'Type Mapping'!$B$2:$B$21,0),4),"type mismatch")</f>
        <v>VARCHAR</v>
      </c>
      <c r="AK255" s="308"/>
      <c r="AL255" s="308"/>
      <c r="AM255" s="308"/>
      <c r="AN255" s="300" t="b">
        <v>0</v>
      </c>
      <c r="AO255" s="300" t="b">
        <v>0</v>
      </c>
      <c r="AP255" s="300" t="b">
        <v>0</v>
      </c>
      <c r="AQ255" s="300" t="b">
        <v>0</v>
      </c>
      <c r="AR255" s="300"/>
      <c r="AS255" s="300"/>
      <c r="AT255" s="302"/>
      <c r="AU255" s="302"/>
      <c r="AV255" s="303" t="b">
        <v>1</v>
      </c>
      <c r="AW255" s="304" t="str">
        <f t="shared" si="9"/>
        <v>false</v>
      </c>
      <c r="AX255" s="305" t="str">
        <f t="shared" si="17"/>
        <v>&lt;column comment="" default="" key="false" label="StdUnitNum" length="255" nullable="true" originalDbColumnName="StdUnitNum" originalLength="-1" pattern="" precision="-1" talendType="id_String" type=""/&gt;</v>
      </c>
      <c r="AY255" s="306"/>
      <c r="AZ255" s="305" t="str">
        <f t="shared" si="10"/>
        <v>&lt;column comment="" default="" key="false" label="StdUnitNum" length="255" nullable="true" originalDbColumnName="StdUnitNum" originalLength="-1" pattern="" precision="-1" talendType="id_String" type=""/&gt;</v>
      </c>
      <c r="BA255" s="306"/>
      <c r="BB255" s="302"/>
      <c r="BC255" s="303" t="b">
        <f t="shared" si="11"/>
        <v>1</v>
      </c>
      <c r="BD255" s="304"/>
      <c r="BE255" s="304" t="str">
        <f t="shared" si="12"/>
        <v>false</v>
      </c>
      <c r="BF255" s="307"/>
      <c r="BG255" s="305"/>
      <c r="BH255" s="305"/>
      <c r="BI255" s="305"/>
      <c r="BJ255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5" s="306"/>
      <c r="BL255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5" s="306"/>
      <c r="BN255" s="302"/>
      <c r="BO255" s="302"/>
      <c r="BP255" s="302"/>
      <c r="BQ255" s="302"/>
      <c r="BR255" s="302"/>
      <c r="BS255" s="302"/>
      <c r="BT255" s="302"/>
      <c r="BU255" s="302"/>
      <c r="BV255" s="302"/>
      <c r="BW255" s="302"/>
      <c r="BX255" s="302"/>
    </row>
    <row r="256">
      <c r="A256" s="292" t="s">
        <v>728</v>
      </c>
      <c r="B256" s="292">
        <v>255.0</v>
      </c>
      <c r="C256" s="292">
        <f t="shared" si="15"/>
        <v>2</v>
      </c>
      <c r="D256" s="293" t="str">
        <f t="shared" si="1"/>
        <v>Parcel Data</v>
      </c>
      <c r="E256" s="46" t="str">
        <f t="shared" si="2"/>
        <v>prcl.mdb.PrclAddr.StdUnitAdjd</v>
      </c>
      <c r="F256" s="46" t="s">
        <v>306</v>
      </c>
      <c r="G256" s="46" t="s">
        <v>540</v>
      </c>
      <c r="H256" s="294">
        <v>22.0</v>
      </c>
      <c r="I256" s="294" t="s">
        <v>1689</v>
      </c>
      <c r="J256" s="295" t="s">
        <v>873</v>
      </c>
      <c r="K256" s="296">
        <v>1.0</v>
      </c>
      <c r="L256" s="297" t="b">
        <v>0</v>
      </c>
      <c r="M256" s="294" t="s">
        <v>802</v>
      </c>
      <c r="N256" s="294"/>
      <c r="O256" s="296"/>
      <c r="P256" s="296"/>
      <c r="Q256" s="298" t="str">
        <f t="shared" si="3"/>
        <v>PrclAddr</v>
      </c>
      <c r="R256" s="298" t="str">
        <f t="shared" si="19"/>
        <v>StdUnitAdjd</v>
      </c>
      <c r="S256" s="298" t="str">
        <f t="array" ref="S256">iferror(index('Type Mapping'!$A$2:$D$21,match(J256,'Type Mapping'!$B$2:$B$21,0),3),"type mismatch")</f>
        <v>VARCHAR</v>
      </c>
      <c r="T256" s="298"/>
      <c r="U256" s="298"/>
      <c r="V256" s="298"/>
      <c r="W256" s="51" t="b">
        <v>1</v>
      </c>
      <c r="X256" s="51" t="s">
        <v>1629</v>
      </c>
      <c r="Y256" s="309"/>
      <c r="Z256" s="309"/>
      <c r="AA256" s="311"/>
      <c r="AB256" s="53"/>
      <c r="AC256" s="308"/>
      <c r="AD256" s="53" t="str">
        <f t="shared" si="6"/>
        <v>.</v>
      </c>
      <c r="AE256" s="299">
        <f>countif(NEW_REDB_table.field,AD256)</f>
        <v>5</v>
      </c>
      <c r="AF256" s="299" t="str">
        <f t="shared" si="7"/>
        <v>#N/A</v>
      </c>
      <c r="AG256" s="308"/>
      <c r="AH256" s="317" t="b">
        <v>0</v>
      </c>
      <c r="AI256" s="317" t="b">
        <v>0</v>
      </c>
      <c r="AJ256" s="308" t="str">
        <f t="array" ref="AJ256">iferror(index('Type Mapping'!$A$2:$D$21,match(J256,'Type Mapping'!$B$2:$B$21,0),4),"type mismatch")</f>
        <v>BOOLEAN</v>
      </c>
      <c r="AK256" s="308"/>
      <c r="AL256" s="308"/>
      <c r="AM256" s="308"/>
      <c r="AN256" s="300" t="b">
        <v>0</v>
      </c>
      <c r="AO256" s="300" t="b">
        <v>0</v>
      </c>
      <c r="AP256" s="300" t="b">
        <v>0</v>
      </c>
      <c r="AQ256" s="300" t="b">
        <v>0</v>
      </c>
      <c r="AR256" s="300"/>
      <c r="AS256" s="300"/>
      <c r="AT256" s="302"/>
      <c r="AU256" s="302"/>
      <c r="AV256" s="303" t="b">
        <v>1</v>
      </c>
      <c r="AW256" s="304" t="str">
        <f t="shared" si="9"/>
        <v>false</v>
      </c>
      <c r="AX256" s="305" t="str">
        <f t="shared" si="17"/>
        <v>&lt;column comment="" default="" key="false" label="StdUnitAdjd" length="255" nullable="true" originalDbColumnName="StdUnitAdjd" originalLength="-1" pattern="" precision="-1" talendType="id_String" type=""/&gt;</v>
      </c>
      <c r="AY256" s="306"/>
      <c r="AZ256" s="305" t="str">
        <f t="shared" si="10"/>
        <v>&lt;column comment="" default="" key="false" label="StdUnitAdjd" length="255" nullable="true" originalDbColumnName="StdUnitAdjd" originalLength="-1" pattern="" precision="-1" talendType="id_String" type=""/&gt;</v>
      </c>
      <c r="BA256" s="306"/>
      <c r="BB256" s="302"/>
      <c r="BC256" s="303" t="b">
        <f t="shared" si="11"/>
        <v>1</v>
      </c>
      <c r="BD256" s="304"/>
      <c r="BE256" s="304" t="str">
        <f t="shared" si="12"/>
        <v>false</v>
      </c>
      <c r="BF256" s="307"/>
      <c r="BG256" s="305"/>
      <c r="BH256" s="305"/>
      <c r="BI256" s="305"/>
      <c r="BJ256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6" s="306"/>
      <c r="BL256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6" s="306"/>
      <c r="BN256" s="302"/>
      <c r="BO256" s="302"/>
      <c r="BP256" s="302"/>
      <c r="BQ256" s="302"/>
      <c r="BR256" s="302"/>
      <c r="BS256" s="302"/>
      <c r="BT256" s="302"/>
      <c r="BU256" s="302"/>
      <c r="BV256" s="302"/>
      <c r="BW256" s="302"/>
      <c r="BX256" s="302"/>
    </row>
    <row r="257">
      <c r="A257" s="292" t="s">
        <v>728</v>
      </c>
      <c r="B257" s="292">
        <v>256.0</v>
      </c>
      <c r="C257" s="292">
        <f t="shared" si="15"/>
        <v>2</v>
      </c>
      <c r="D257" s="293" t="str">
        <f t="shared" si="1"/>
        <v>Parcel Data</v>
      </c>
      <c r="E257" s="46" t="str">
        <f t="shared" si="2"/>
        <v>prcl.mdb.PrclAddr.LowHFRUnitMask</v>
      </c>
      <c r="F257" s="46" t="s">
        <v>306</v>
      </c>
      <c r="G257" s="46" t="s">
        <v>540</v>
      </c>
      <c r="H257" s="294">
        <v>23.0</v>
      </c>
      <c r="I257" s="294" t="s">
        <v>1690</v>
      </c>
      <c r="J257" s="295" t="s">
        <v>740</v>
      </c>
      <c r="K257" s="296">
        <v>1.0</v>
      </c>
      <c r="L257" s="297" t="b">
        <v>0</v>
      </c>
      <c r="M257" s="294" t="s">
        <v>802</v>
      </c>
      <c r="N257" s="294"/>
      <c r="O257" s="296"/>
      <c r="P257" s="296"/>
      <c r="Q257" s="298" t="str">
        <f t="shared" si="3"/>
        <v>PrclAddr</v>
      </c>
      <c r="R257" s="298" t="str">
        <f t="shared" si="19"/>
        <v>LowHFRUnitMask</v>
      </c>
      <c r="S257" s="298" t="str">
        <f t="array" ref="S257">iferror(index('Type Mapping'!$A$2:$D$21,match(J257,'Type Mapping'!$B$2:$B$21,0),3),"type mismatch")</f>
        <v>VARCHAR</v>
      </c>
      <c r="T257" s="298"/>
      <c r="U257" s="298"/>
      <c r="V257" s="298"/>
      <c r="W257" s="51" t="b">
        <v>1</v>
      </c>
      <c r="X257" s="51" t="s">
        <v>1629</v>
      </c>
      <c r="Y257" s="309"/>
      <c r="Z257" s="309"/>
      <c r="AA257" s="311"/>
      <c r="AB257" s="53"/>
      <c r="AC257" s="308"/>
      <c r="AD257" s="53" t="str">
        <f t="shared" si="6"/>
        <v>.</v>
      </c>
      <c r="AE257" s="299">
        <f>countif(NEW_REDB_table.field,AD257)</f>
        <v>5</v>
      </c>
      <c r="AF257" s="299" t="str">
        <f t="shared" si="7"/>
        <v>#N/A</v>
      </c>
      <c r="AG257" s="308"/>
      <c r="AH257" s="317" t="b">
        <v>0</v>
      </c>
      <c r="AI257" s="317" t="b">
        <v>0</v>
      </c>
      <c r="AJ257" s="308" t="str">
        <f t="array" ref="AJ257">iferror(index('Type Mapping'!$A$2:$D$21,match(J257,'Type Mapping'!$B$2:$B$21,0),4),"type mismatch")</f>
        <v>INT</v>
      </c>
      <c r="AK257" s="308"/>
      <c r="AL257" s="308"/>
      <c r="AM257" s="308"/>
      <c r="AN257" s="300" t="b">
        <v>0</v>
      </c>
      <c r="AO257" s="300" t="b">
        <v>0</v>
      </c>
      <c r="AP257" s="300" t="b">
        <v>0</v>
      </c>
      <c r="AQ257" s="300" t="b">
        <v>0</v>
      </c>
      <c r="AR257" s="300"/>
      <c r="AS257" s="300"/>
      <c r="AT257" s="302"/>
      <c r="AU257" s="302"/>
      <c r="AV257" s="303" t="b">
        <v>1</v>
      </c>
      <c r="AW257" s="304" t="str">
        <f t="shared" si="9"/>
        <v>false</v>
      </c>
      <c r="AX257" s="305" t="str">
        <f t="shared" si="17"/>
        <v>&lt;column comment="" default="" key="false" label="LowHFRUnitMask" length="255" nullable="true" originalDbColumnName="LowHFRUnitMask" originalLength="-1" pattern="" precision="-1" talendType="id_String" type=""/&gt;</v>
      </c>
      <c r="AY257" s="306"/>
      <c r="AZ257" s="305" t="str">
        <f t="shared" si="10"/>
        <v>&lt;column comment="" default="" key="false" label="LowHFRUnitMask" length="255" nullable="true" originalDbColumnName="LowHFRUnitMask" originalLength="-1" pattern="" precision="-1" talendType="id_String" type=""/&gt;</v>
      </c>
      <c r="BA257" s="306"/>
      <c r="BB257" s="302"/>
      <c r="BC257" s="303" t="b">
        <f t="shared" si="11"/>
        <v>1</v>
      </c>
      <c r="BD257" s="304"/>
      <c r="BE257" s="304" t="str">
        <f t="shared" si="12"/>
        <v>false</v>
      </c>
      <c r="BF257" s="307"/>
      <c r="BG257" s="305"/>
      <c r="BH257" s="305"/>
      <c r="BI257" s="305"/>
      <c r="BJ257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7" s="306"/>
      <c r="BL257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7" s="306"/>
      <c r="BN257" s="302"/>
      <c r="BO257" s="302"/>
      <c r="BP257" s="302"/>
      <c r="BQ257" s="302"/>
      <c r="BR257" s="302"/>
      <c r="BS257" s="302"/>
      <c r="BT257" s="302"/>
      <c r="BU257" s="302"/>
      <c r="BV257" s="302"/>
      <c r="BW257" s="302"/>
      <c r="BX257" s="302"/>
    </row>
    <row r="258">
      <c r="A258" s="292" t="s">
        <v>728</v>
      </c>
      <c r="B258" s="292">
        <v>257.0</v>
      </c>
      <c r="C258" s="292">
        <f t="shared" si="15"/>
        <v>2</v>
      </c>
      <c r="D258" s="293" t="str">
        <f t="shared" si="1"/>
        <v>Parcel Data</v>
      </c>
      <c r="E258" s="46" t="str">
        <f t="shared" si="2"/>
        <v>prcl.mdb.PrclAddr.HighHFRUnitMask</v>
      </c>
      <c r="F258" s="46" t="s">
        <v>306</v>
      </c>
      <c r="G258" s="46" t="s">
        <v>540</v>
      </c>
      <c r="H258" s="294">
        <v>24.0</v>
      </c>
      <c r="I258" s="294" t="s">
        <v>1691</v>
      </c>
      <c r="J258" s="295" t="s">
        <v>740</v>
      </c>
      <c r="K258" s="296">
        <v>1.0</v>
      </c>
      <c r="L258" s="297" t="b">
        <v>0</v>
      </c>
      <c r="M258" s="294" t="s">
        <v>802</v>
      </c>
      <c r="N258" s="294"/>
      <c r="O258" s="296"/>
      <c r="P258" s="296"/>
      <c r="Q258" s="298" t="str">
        <f t="shared" si="3"/>
        <v>PrclAddr</v>
      </c>
      <c r="R258" s="298" t="str">
        <f t="shared" si="19"/>
        <v>HighHFRUnitMask</v>
      </c>
      <c r="S258" s="298" t="str">
        <f t="array" ref="S258">iferror(index('Type Mapping'!$A$2:$D$21,match(J258,'Type Mapping'!$B$2:$B$21,0),3),"type mismatch")</f>
        <v>VARCHAR</v>
      </c>
      <c r="T258" s="298"/>
      <c r="U258" s="298"/>
      <c r="V258" s="298"/>
      <c r="W258" s="51" t="b">
        <v>1</v>
      </c>
      <c r="X258" s="51" t="s">
        <v>1629</v>
      </c>
      <c r="Y258" s="309"/>
      <c r="Z258" s="309"/>
      <c r="AA258" s="311"/>
      <c r="AB258" s="53"/>
      <c r="AC258" s="308"/>
      <c r="AD258" s="53" t="str">
        <f t="shared" si="6"/>
        <v>.</v>
      </c>
      <c r="AE258" s="299">
        <f>countif(NEW_REDB_table.field,AD258)</f>
        <v>5</v>
      </c>
      <c r="AF258" s="299" t="str">
        <f t="shared" si="7"/>
        <v>#N/A</v>
      </c>
      <c r="AG258" s="308"/>
      <c r="AH258" s="317" t="b">
        <v>0</v>
      </c>
      <c r="AI258" s="317" t="b">
        <v>0</v>
      </c>
      <c r="AJ258" s="308" t="str">
        <f t="array" ref="AJ258">iferror(index('Type Mapping'!$A$2:$D$21,match(J258,'Type Mapping'!$B$2:$B$21,0),4),"type mismatch")</f>
        <v>INT</v>
      </c>
      <c r="AK258" s="308"/>
      <c r="AL258" s="308"/>
      <c r="AM258" s="308"/>
      <c r="AN258" s="300" t="b">
        <v>0</v>
      </c>
      <c r="AO258" s="300" t="b">
        <v>0</v>
      </c>
      <c r="AP258" s="300" t="b">
        <v>0</v>
      </c>
      <c r="AQ258" s="300" t="b">
        <v>0</v>
      </c>
      <c r="AR258" s="300"/>
      <c r="AS258" s="300"/>
      <c r="AT258" s="302"/>
      <c r="AU258" s="302"/>
      <c r="AV258" s="303" t="b">
        <v>1</v>
      </c>
      <c r="AW258" s="304" t="str">
        <f t="shared" si="9"/>
        <v>false</v>
      </c>
      <c r="AX258" s="305" t="str">
        <f t="shared" si="17"/>
        <v>&lt;column comment="" default="" key="false" label="HighHFRUnitMask" length="255" nullable="true" originalDbColumnName="HighHFRUnitMask" originalLength="-1" pattern="" precision="-1" talendType="id_String" type=""/&gt;</v>
      </c>
      <c r="AY258" s="306"/>
      <c r="AZ258" s="305" t="str">
        <f t="shared" si="10"/>
        <v>&lt;column comment="" default="" key="false" label="HighHFRUnitMask" length="255" nullable="true" originalDbColumnName="HighHFRUnitMask" originalLength="-1" pattern="" precision="-1" talendType="id_String" type=""/&gt;</v>
      </c>
      <c r="BA258" s="306"/>
      <c r="BB258" s="302"/>
      <c r="BC258" s="303" t="b">
        <f t="shared" si="11"/>
        <v>1</v>
      </c>
      <c r="BD258" s="304"/>
      <c r="BE258" s="304" t="str">
        <f t="shared" si="12"/>
        <v>false</v>
      </c>
      <c r="BF258" s="307"/>
      <c r="BG258" s="305"/>
      <c r="BH258" s="305"/>
      <c r="BI258" s="305"/>
      <c r="BJ258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8" s="306"/>
      <c r="BL258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8" s="306"/>
      <c r="BN258" s="302"/>
      <c r="BO258" s="302"/>
      <c r="BP258" s="302"/>
      <c r="BQ258" s="302"/>
      <c r="BR258" s="302"/>
      <c r="BS258" s="302"/>
      <c r="BT258" s="302"/>
      <c r="BU258" s="302"/>
      <c r="BV258" s="302"/>
      <c r="BW258" s="302"/>
      <c r="BX258" s="302"/>
    </row>
    <row r="259">
      <c r="A259" s="292" t="s">
        <v>728</v>
      </c>
      <c r="B259" s="292">
        <v>258.0</v>
      </c>
      <c r="C259" s="292">
        <f t="shared" si="15"/>
        <v>2</v>
      </c>
      <c r="D259" s="293" t="str">
        <f t="shared" si="1"/>
        <v>Parcel Data</v>
      </c>
      <c r="E259" s="46" t="str">
        <f t="shared" si="2"/>
        <v>prcl.mdb.PrclAddr.ZIP</v>
      </c>
      <c r="F259" s="46" t="s">
        <v>306</v>
      </c>
      <c r="G259" s="46" t="s">
        <v>540</v>
      </c>
      <c r="H259" s="294">
        <v>25.0</v>
      </c>
      <c r="I259" s="294" t="s">
        <v>1544</v>
      </c>
      <c r="J259" s="295" t="s">
        <v>729</v>
      </c>
      <c r="K259" s="296">
        <v>8.0</v>
      </c>
      <c r="L259" s="297" t="b">
        <v>0</v>
      </c>
      <c r="M259" s="294" t="s">
        <v>802</v>
      </c>
      <c r="N259" s="294"/>
      <c r="O259" s="296"/>
      <c r="P259" s="296"/>
      <c r="Q259" s="298" t="str">
        <f t="shared" si="3"/>
        <v>PrclAddr</v>
      </c>
      <c r="R259" s="298" t="str">
        <f t="shared" si="19"/>
        <v>ZIP</v>
      </c>
      <c r="S259" s="298" t="str">
        <f t="array" ref="S259">iferror(index('Type Mapping'!$A$2:$D$21,match(J259,'Type Mapping'!$B$2:$B$21,0),3),"type mismatch")</f>
        <v>VARCHAR</v>
      </c>
      <c r="T259" s="298"/>
      <c r="U259" s="298"/>
      <c r="V259" s="298"/>
      <c r="W259" s="51" t="b">
        <v>1</v>
      </c>
      <c r="X259" s="51" t="s">
        <v>1629</v>
      </c>
      <c r="Y259" s="309"/>
      <c r="Z259" s="309"/>
      <c r="AA259" s="311"/>
      <c r="AB259" s="53"/>
      <c r="AC259" s="308"/>
      <c r="AD259" s="53" t="str">
        <f t="shared" si="6"/>
        <v>.</v>
      </c>
      <c r="AE259" s="299">
        <f>countif(NEW_REDB_table.field,AD259)</f>
        <v>5</v>
      </c>
      <c r="AF259" s="299" t="str">
        <f t="shared" si="7"/>
        <v>#N/A</v>
      </c>
      <c r="AG259" s="308"/>
      <c r="AH259" s="317" t="b">
        <v>0</v>
      </c>
      <c r="AI259" s="317" t="b">
        <v>0</v>
      </c>
      <c r="AJ259" s="308" t="str">
        <f t="array" ref="AJ259">iferror(index('Type Mapping'!$A$2:$D$21,match(J259,'Type Mapping'!$B$2:$B$21,0),4),"type mismatch")</f>
        <v>FLOAT</v>
      </c>
      <c r="AK259" s="308"/>
      <c r="AL259" s="308"/>
      <c r="AM259" s="308"/>
      <c r="AN259" s="300" t="b">
        <v>0</v>
      </c>
      <c r="AO259" s="300" t="b">
        <v>0</v>
      </c>
      <c r="AP259" s="300" t="b">
        <v>0</v>
      </c>
      <c r="AQ259" s="300" t="b">
        <v>0</v>
      </c>
      <c r="AR259" s="300"/>
      <c r="AS259" s="300"/>
      <c r="AT259" s="302"/>
      <c r="AU259" s="302"/>
      <c r="AV259" s="303" t="b">
        <v>1</v>
      </c>
      <c r="AW259" s="304" t="str">
        <f t="shared" si="9"/>
        <v>false</v>
      </c>
      <c r="AX259" s="305" t="str">
        <f t="shared" si="17"/>
        <v>&lt;column comment="" default="" key="false" label="ZIP" length="255" nullable="true" originalDbColumnName="ZIP" originalLength="-1" pattern="" precision="-1" talendType="id_String" type=""/&gt;</v>
      </c>
      <c r="AY259" s="306"/>
      <c r="AZ259" s="305" t="str">
        <f t="shared" si="10"/>
        <v>&lt;column comment="" default="" key="false" label="ZIP" length="255" nullable="true" originalDbColumnName="ZIP" originalLength="-1" pattern="" precision="-1" talendType="id_String" type=""/&gt;</v>
      </c>
      <c r="BA259" s="306"/>
      <c r="BB259" s="302"/>
      <c r="BC259" s="303" t="b">
        <f t="shared" si="11"/>
        <v>1</v>
      </c>
      <c r="BD259" s="304"/>
      <c r="BE259" s="304" t="str">
        <f t="shared" si="12"/>
        <v>false</v>
      </c>
      <c r="BF259" s="307"/>
      <c r="BG259" s="305"/>
      <c r="BH259" s="305"/>
      <c r="BI259" s="305"/>
      <c r="BJ259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59" s="306"/>
      <c r="BL259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59" s="306"/>
      <c r="BN259" s="302"/>
      <c r="BO259" s="302"/>
      <c r="BP259" s="302"/>
      <c r="BQ259" s="302"/>
      <c r="BR259" s="302"/>
      <c r="BS259" s="302"/>
      <c r="BT259" s="302"/>
      <c r="BU259" s="302"/>
      <c r="BV259" s="302"/>
      <c r="BW259" s="302"/>
      <c r="BX259" s="302"/>
    </row>
    <row r="260">
      <c r="A260" s="292" t="s">
        <v>728</v>
      </c>
      <c r="B260" s="292">
        <v>259.0</v>
      </c>
      <c r="C260" s="292">
        <f t="shared" si="15"/>
        <v>2</v>
      </c>
      <c r="D260" s="293" t="str">
        <f t="shared" si="1"/>
        <v>Parcel Data</v>
      </c>
      <c r="E260" s="46" t="str">
        <f t="shared" si="2"/>
        <v>prcl.mdb.PrclAddr.PrimaryAddr</v>
      </c>
      <c r="F260" s="46" t="s">
        <v>306</v>
      </c>
      <c r="G260" s="46" t="s">
        <v>540</v>
      </c>
      <c r="H260" s="294">
        <v>26.0</v>
      </c>
      <c r="I260" s="294" t="s">
        <v>1692</v>
      </c>
      <c r="J260" s="295" t="s">
        <v>873</v>
      </c>
      <c r="K260" s="296">
        <v>1.0</v>
      </c>
      <c r="L260" s="297" t="b">
        <v>0</v>
      </c>
      <c r="M260" s="294" t="s">
        <v>802</v>
      </c>
      <c r="N260" s="294"/>
      <c r="O260" s="296"/>
      <c r="P260" s="296"/>
      <c r="Q260" s="298" t="str">
        <f t="shared" si="3"/>
        <v>PrclAddr</v>
      </c>
      <c r="R260" s="298" t="str">
        <f t="shared" si="19"/>
        <v>PrimaryAddr</v>
      </c>
      <c r="S260" s="298" t="str">
        <f t="array" ref="S260">iferror(index('Type Mapping'!$A$2:$D$21,match(J260,'Type Mapping'!$B$2:$B$21,0),3),"type mismatch")</f>
        <v>VARCHAR</v>
      </c>
      <c r="T260" s="298"/>
      <c r="U260" s="298"/>
      <c r="V260" s="298"/>
      <c r="W260" s="51" t="b">
        <v>1</v>
      </c>
      <c r="X260" s="51" t="s">
        <v>1629</v>
      </c>
      <c r="Y260" s="309"/>
      <c r="Z260" s="309"/>
      <c r="AA260" s="311"/>
      <c r="AB260" s="53"/>
      <c r="AC260" s="308"/>
      <c r="AD260" s="53" t="str">
        <f t="shared" si="6"/>
        <v>.</v>
      </c>
      <c r="AE260" s="299">
        <f>countif(NEW_REDB_table.field,AD260)</f>
        <v>5</v>
      </c>
      <c r="AF260" s="299" t="str">
        <f t="shared" si="7"/>
        <v>#N/A</v>
      </c>
      <c r="AG260" s="308"/>
      <c r="AH260" s="317" t="b">
        <v>0</v>
      </c>
      <c r="AI260" s="317" t="b">
        <v>0</v>
      </c>
      <c r="AJ260" s="308" t="str">
        <f t="array" ref="AJ260">iferror(index('Type Mapping'!$A$2:$D$21,match(J260,'Type Mapping'!$B$2:$B$21,0),4),"type mismatch")</f>
        <v>BOOLEAN</v>
      </c>
      <c r="AK260" s="308"/>
      <c r="AL260" s="308"/>
      <c r="AM260" s="308"/>
      <c r="AN260" s="300" t="b">
        <v>0</v>
      </c>
      <c r="AO260" s="300" t="b">
        <v>0</v>
      </c>
      <c r="AP260" s="300" t="b">
        <v>0</v>
      </c>
      <c r="AQ260" s="300" t="b">
        <v>0</v>
      </c>
      <c r="AR260" s="300"/>
      <c r="AS260" s="300"/>
      <c r="AT260" s="302"/>
      <c r="AU260" s="302"/>
      <c r="AV260" s="303" t="b">
        <v>1</v>
      </c>
      <c r="AW260" s="304" t="str">
        <f t="shared" si="9"/>
        <v>false</v>
      </c>
      <c r="AX260" s="305" t="str">
        <f t="shared" si="17"/>
        <v>&lt;column comment="" default="" key="false" label="PrimaryAddr" length="255" nullable="true" originalDbColumnName="PrimaryAddr" originalLength="-1" pattern="" precision="-1" talendType="id_String" type=""/&gt;</v>
      </c>
      <c r="AY260" s="306"/>
      <c r="AZ260" s="305" t="str">
        <f t="shared" si="10"/>
        <v>&lt;column comment="" default="" key="false" label="PrimaryAddr" length="255" nullable="true" originalDbColumnName="PrimaryAddr" originalLength="-1" pattern="" precision="-1" talendType="id_String" type=""/&gt;</v>
      </c>
      <c r="BA260" s="306"/>
      <c r="BB260" s="302"/>
      <c r="BC260" s="303" t="b">
        <f t="shared" si="11"/>
        <v>1</v>
      </c>
      <c r="BD260" s="304"/>
      <c r="BE260" s="304" t="str">
        <f t="shared" si="12"/>
        <v>false</v>
      </c>
      <c r="BF260" s="307"/>
      <c r="BG260" s="305"/>
      <c r="BH260" s="305"/>
      <c r="BI260" s="305"/>
      <c r="BJ260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60" s="306"/>
      <c r="BL260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60" s="306"/>
      <c r="BN260" s="302"/>
      <c r="BO260" s="302"/>
      <c r="BP260" s="302"/>
      <c r="BQ260" s="302"/>
      <c r="BR260" s="302"/>
      <c r="BS260" s="302"/>
      <c r="BT260" s="302"/>
      <c r="BU260" s="302"/>
      <c r="BV260" s="302"/>
      <c r="BW260" s="302"/>
      <c r="BX260" s="302"/>
    </row>
    <row r="261">
      <c r="A261" s="292" t="s">
        <v>728</v>
      </c>
      <c r="B261" s="292">
        <v>260.0</v>
      </c>
      <c r="C261" s="292">
        <f t="shared" si="15"/>
        <v>2</v>
      </c>
      <c r="D261" s="293" t="str">
        <f t="shared" si="1"/>
        <v>Parcel Data</v>
      </c>
      <c r="E261" s="46" t="str">
        <f t="shared" si="2"/>
        <v>prcl.mdb.PrclAddr.LRMSPrimaryAddr</v>
      </c>
      <c r="F261" s="46" t="s">
        <v>306</v>
      </c>
      <c r="G261" s="46" t="s">
        <v>540</v>
      </c>
      <c r="H261" s="294">
        <v>27.0</v>
      </c>
      <c r="I261" s="294" t="s">
        <v>1693</v>
      </c>
      <c r="J261" s="295" t="s">
        <v>743</v>
      </c>
      <c r="K261" s="296">
        <v>1.0</v>
      </c>
      <c r="L261" s="297" t="b">
        <v>0</v>
      </c>
      <c r="M261" s="294" t="s">
        <v>802</v>
      </c>
      <c r="N261" s="294"/>
      <c r="O261" s="296"/>
      <c r="P261" s="296"/>
      <c r="Q261" s="298" t="str">
        <f t="shared" si="3"/>
        <v>PrclAddr</v>
      </c>
      <c r="R261" s="298" t="str">
        <f t="shared" si="19"/>
        <v>LRMSPrimaryAddr</v>
      </c>
      <c r="S261" s="298" t="str">
        <f t="array" ref="S261">iferror(index('Type Mapping'!$A$2:$D$21,match(J261,'Type Mapping'!$B$2:$B$21,0),3),"type mismatch")</f>
        <v>VARCHAR</v>
      </c>
      <c r="T261" s="298"/>
      <c r="U261" s="298"/>
      <c r="V261" s="298"/>
      <c r="W261" s="51" t="b">
        <v>1</v>
      </c>
      <c r="X261" s="51" t="s">
        <v>1629</v>
      </c>
      <c r="Y261" s="309"/>
      <c r="Z261" s="309"/>
      <c r="AA261" s="311"/>
      <c r="AB261" s="53"/>
      <c r="AC261" s="308"/>
      <c r="AD261" s="53" t="str">
        <f t="shared" si="6"/>
        <v>.</v>
      </c>
      <c r="AE261" s="299">
        <f>countif(NEW_REDB_table.field,AD261)</f>
        <v>5</v>
      </c>
      <c r="AF261" s="299" t="str">
        <f t="shared" si="7"/>
        <v>#N/A</v>
      </c>
      <c r="AG261" s="308"/>
      <c r="AH261" s="317" t="b">
        <v>0</v>
      </c>
      <c r="AI261" s="317" t="b">
        <v>0</v>
      </c>
      <c r="AJ261" s="308" t="str">
        <f t="array" ref="AJ261">iferror(index('Type Mapping'!$A$2:$D$21,match(J261,'Type Mapping'!$B$2:$B$21,0),4),"type mismatch")</f>
        <v>VARCHAR</v>
      </c>
      <c r="AK261" s="308"/>
      <c r="AL261" s="308"/>
      <c r="AM261" s="308"/>
      <c r="AN261" s="300" t="b">
        <v>0</v>
      </c>
      <c r="AO261" s="300" t="b">
        <v>0</v>
      </c>
      <c r="AP261" s="300" t="b">
        <v>0</v>
      </c>
      <c r="AQ261" s="300" t="b">
        <v>0</v>
      </c>
      <c r="AR261" s="300"/>
      <c r="AS261" s="300"/>
      <c r="AT261" s="302"/>
      <c r="AU261" s="302"/>
      <c r="AV261" s="303" t="b">
        <v>1</v>
      </c>
      <c r="AW261" s="304" t="str">
        <f t="shared" si="9"/>
        <v>false</v>
      </c>
      <c r="AX261" s="305" t="str">
        <f t="shared" si="17"/>
        <v>&lt;column comment="" default="" key="false" label="LRMSPrimaryAddr" length="255" nullable="true" originalDbColumnName="LRMSPrimaryAddr" originalLength="-1" pattern="" precision="-1" talendType="id_String" type=""/&gt;</v>
      </c>
      <c r="AY261" s="306"/>
      <c r="AZ261" s="305" t="str">
        <f t="shared" si="10"/>
        <v>&lt;column comment="" default="" key="false" label="LRMSPrimaryAddr" length="255" nullable="true" originalDbColumnName="LRMSPrimaryAddr" originalLength="-1" pattern="" precision="-1" talendType="id_String" type=""/&gt;</v>
      </c>
      <c r="BA261" s="306"/>
      <c r="BB261" s="302"/>
      <c r="BC261" s="303" t="b">
        <f t="shared" si="11"/>
        <v>1</v>
      </c>
      <c r="BD261" s="304"/>
      <c r="BE261" s="304" t="str">
        <f t="shared" si="12"/>
        <v>false</v>
      </c>
      <c r="BF261" s="307"/>
      <c r="BG261" s="305"/>
      <c r="BH261" s="305"/>
      <c r="BI261" s="305"/>
      <c r="BJ261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61" s="306"/>
      <c r="BL261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61" s="306"/>
      <c r="BN261" s="302"/>
      <c r="BO261" s="302"/>
      <c r="BP261" s="302"/>
      <c r="BQ261" s="302"/>
      <c r="BR261" s="302"/>
      <c r="BS261" s="302"/>
      <c r="BT261" s="302"/>
      <c r="BU261" s="302"/>
      <c r="BV261" s="302"/>
      <c r="BW261" s="302"/>
      <c r="BX261" s="302"/>
    </row>
    <row r="262">
      <c r="A262" s="292" t="s">
        <v>728</v>
      </c>
      <c r="B262" s="292">
        <v>261.0</v>
      </c>
      <c r="C262" s="292">
        <f t="shared" si="15"/>
        <v>2</v>
      </c>
      <c r="D262" s="293" t="str">
        <f t="shared" si="1"/>
        <v>Parcel Data</v>
      </c>
      <c r="E262" s="46" t="str">
        <f t="shared" si="2"/>
        <v>prcl.mdb.PrclAddr.IsLRMSPrimary</v>
      </c>
      <c r="F262" s="46" t="s">
        <v>306</v>
      </c>
      <c r="G262" s="46" t="s">
        <v>540</v>
      </c>
      <c r="H262" s="294">
        <v>28.0</v>
      </c>
      <c r="I262" s="294" t="s">
        <v>1694</v>
      </c>
      <c r="J262" s="295" t="s">
        <v>873</v>
      </c>
      <c r="K262" s="296">
        <v>1.0</v>
      </c>
      <c r="L262" s="297" t="b">
        <v>0</v>
      </c>
      <c r="M262" s="294" t="s">
        <v>802</v>
      </c>
      <c r="N262" s="294"/>
      <c r="O262" s="296"/>
      <c r="P262" s="296"/>
      <c r="Q262" s="298" t="str">
        <f t="shared" si="3"/>
        <v>PrclAddr</v>
      </c>
      <c r="R262" s="298" t="str">
        <f t="shared" si="19"/>
        <v>IsLRMSPrimary</v>
      </c>
      <c r="S262" s="298" t="str">
        <f t="array" ref="S262">iferror(index('Type Mapping'!$A$2:$D$21,match(J262,'Type Mapping'!$B$2:$B$21,0),3),"type mismatch")</f>
        <v>VARCHAR</v>
      </c>
      <c r="T262" s="298"/>
      <c r="U262" s="298"/>
      <c r="V262" s="298"/>
      <c r="W262" s="51" t="b">
        <v>1</v>
      </c>
      <c r="X262" s="51" t="s">
        <v>1629</v>
      </c>
      <c r="Y262" s="309"/>
      <c r="Z262" s="309"/>
      <c r="AA262" s="311"/>
      <c r="AB262" s="53"/>
      <c r="AC262" s="308"/>
      <c r="AD262" s="53" t="str">
        <f t="shared" si="6"/>
        <v>.</v>
      </c>
      <c r="AE262" s="299">
        <f>countif(NEW_REDB_table.field,AD262)</f>
        <v>5</v>
      </c>
      <c r="AF262" s="299" t="str">
        <f t="shared" si="7"/>
        <v>#N/A</v>
      </c>
      <c r="AG262" s="308"/>
      <c r="AH262" s="317" t="b">
        <v>0</v>
      </c>
      <c r="AI262" s="317" t="b">
        <v>0</v>
      </c>
      <c r="AJ262" s="308" t="str">
        <f t="array" ref="AJ262">iferror(index('Type Mapping'!$A$2:$D$21,match(J262,'Type Mapping'!$B$2:$B$21,0),4),"type mismatch")</f>
        <v>BOOLEAN</v>
      </c>
      <c r="AK262" s="308"/>
      <c r="AL262" s="308"/>
      <c r="AM262" s="308"/>
      <c r="AN262" s="300" t="b">
        <v>0</v>
      </c>
      <c r="AO262" s="300" t="b">
        <v>0</v>
      </c>
      <c r="AP262" s="300" t="b">
        <v>0</v>
      </c>
      <c r="AQ262" s="300" t="b">
        <v>0</v>
      </c>
      <c r="AR262" s="300"/>
      <c r="AS262" s="300"/>
      <c r="AT262" s="302"/>
      <c r="AU262" s="302"/>
      <c r="AV262" s="303" t="b">
        <v>1</v>
      </c>
      <c r="AW262" s="304" t="str">
        <f t="shared" si="9"/>
        <v>false</v>
      </c>
      <c r="AX262" s="305" t="str">
        <f t="shared" si="17"/>
        <v>&lt;column comment="" default="" key="false" label="IsLRMSPrimary" length="255" nullable="true" originalDbColumnName="IsLRMSPrimary" originalLength="-1" pattern="" precision="-1" talendType="id_String" type=""/&gt;</v>
      </c>
      <c r="AY262" s="306"/>
      <c r="AZ262" s="305" t="str">
        <f t="shared" si="10"/>
        <v>&lt;column comment="" default="" key="false" label="IsLRMSPrimary" length="255" nullable="true" originalDbColumnName="IsLRMSPrimary" originalLength="-1" pattern="" precision="-1" talendType="id_String" type=""/&gt;</v>
      </c>
      <c r="BA262" s="306"/>
      <c r="BB262" s="302"/>
      <c r="BC262" s="303" t="b">
        <f t="shared" si="11"/>
        <v>1</v>
      </c>
      <c r="BD262" s="304"/>
      <c r="BE262" s="304" t="str">
        <f t="shared" si="12"/>
        <v>false</v>
      </c>
      <c r="BF262" s="307"/>
      <c r="BG262" s="305"/>
      <c r="BH262" s="305"/>
      <c r="BI262" s="305"/>
      <c r="BJ262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62" s="306"/>
      <c r="BL262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62" s="306"/>
      <c r="BN262" s="302"/>
      <c r="BO262" s="302"/>
      <c r="BP262" s="302"/>
      <c r="BQ262" s="302"/>
      <c r="BR262" s="302"/>
      <c r="BS262" s="302"/>
      <c r="BT262" s="302"/>
      <c r="BU262" s="302"/>
      <c r="BV262" s="302"/>
      <c r="BW262" s="302"/>
      <c r="BX262" s="302"/>
    </row>
    <row r="263">
      <c r="A263" s="292" t="s">
        <v>728</v>
      </c>
      <c r="B263" s="292">
        <v>262.0</v>
      </c>
      <c r="C263" s="292">
        <f t="shared" si="15"/>
        <v>2</v>
      </c>
      <c r="D263" s="293" t="str">
        <f t="shared" si="1"/>
        <v>Parcel Data</v>
      </c>
      <c r="E263" s="46" t="str">
        <f t="shared" si="2"/>
        <v>prcl.mdb.PrclAddr.Rank</v>
      </c>
      <c r="F263" s="46" t="s">
        <v>306</v>
      </c>
      <c r="G263" s="46" t="s">
        <v>540</v>
      </c>
      <c r="H263" s="294">
        <v>29.0</v>
      </c>
      <c r="I263" s="294" t="s">
        <v>1695</v>
      </c>
      <c r="J263" s="295" t="s">
        <v>740</v>
      </c>
      <c r="K263" s="296">
        <v>1.0</v>
      </c>
      <c r="L263" s="297" t="b">
        <v>0</v>
      </c>
      <c r="M263" s="294" t="s">
        <v>802</v>
      </c>
      <c r="N263" s="294"/>
      <c r="O263" s="296"/>
      <c r="P263" s="296"/>
      <c r="Q263" s="298" t="str">
        <f t="shared" si="3"/>
        <v>PrclAddr</v>
      </c>
      <c r="R263" s="298" t="str">
        <f t="shared" si="19"/>
        <v>Rank</v>
      </c>
      <c r="S263" s="298" t="str">
        <f t="array" ref="S263">iferror(index('Type Mapping'!$A$2:$D$21,match(J263,'Type Mapping'!$B$2:$B$21,0),3),"type mismatch")</f>
        <v>VARCHAR</v>
      </c>
      <c r="T263" s="298"/>
      <c r="U263" s="298"/>
      <c r="V263" s="298"/>
      <c r="W263" s="51" t="b">
        <v>1</v>
      </c>
      <c r="X263" s="51" t="s">
        <v>1629</v>
      </c>
      <c r="Y263" s="309"/>
      <c r="Z263" s="309"/>
      <c r="AA263" s="311"/>
      <c r="AB263" s="53"/>
      <c r="AC263" s="308"/>
      <c r="AD263" s="53" t="str">
        <f t="shared" si="6"/>
        <v>.</v>
      </c>
      <c r="AE263" s="299">
        <f>countif(NEW_REDB_table.field,AD263)</f>
        <v>5</v>
      </c>
      <c r="AF263" s="299" t="str">
        <f t="shared" si="7"/>
        <v>#N/A</v>
      </c>
      <c r="AG263" s="308"/>
      <c r="AH263" s="317" t="b">
        <v>0</v>
      </c>
      <c r="AI263" s="317" t="b">
        <v>0</v>
      </c>
      <c r="AJ263" s="308" t="str">
        <f t="array" ref="AJ263">iferror(index('Type Mapping'!$A$2:$D$21,match(J263,'Type Mapping'!$B$2:$B$21,0),4),"type mismatch")</f>
        <v>INT</v>
      </c>
      <c r="AK263" s="308"/>
      <c r="AL263" s="308"/>
      <c r="AM263" s="308"/>
      <c r="AN263" s="300" t="b">
        <v>0</v>
      </c>
      <c r="AO263" s="300" t="b">
        <v>0</v>
      </c>
      <c r="AP263" s="300" t="b">
        <v>0</v>
      </c>
      <c r="AQ263" s="300" t="b">
        <v>0</v>
      </c>
      <c r="AR263" s="300"/>
      <c r="AS263" s="300"/>
      <c r="AT263" s="302"/>
      <c r="AU263" s="302"/>
      <c r="AV263" s="303" t="b">
        <v>1</v>
      </c>
      <c r="AW263" s="304" t="str">
        <f t="shared" si="9"/>
        <v>false</v>
      </c>
      <c r="AX263" s="305" t="str">
        <f t="shared" si="17"/>
        <v>&lt;column comment="" default="" key="false" label="Rank" length="255" nullable="true" originalDbColumnName="Rank" originalLength="-1" pattern="" precision="-1" talendType="id_String" type=""/&gt;</v>
      </c>
      <c r="AY263" s="306"/>
      <c r="AZ263" s="305" t="str">
        <f t="shared" si="10"/>
        <v>&lt;column comment="" default="" key="false" label="Rank" length="255" nullable="true" originalDbColumnName="Rank" originalLength="-1" pattern="" precision="-1" talendType="id_String" type=""/&gt;</v>
      </c>
      <c r="BA263" s="306"/>
      <c r="BB263" s="302"/>
      <c r="BC263" s="303" t="b">
        <f t="shared" si="11"/>
        <v>1</v>
      </c>
      <c r="BD263" s="304"/>
      <c r="BE263" s="304" t="str">
        <f t="shared" si="12"/>
        <v>false</v>
      </c>
      <c r="BF263" s="307"/>
      <c r="BG263" s="305"/>
      <c r="BH263" s="305"/>
      <c r="BI263" s="305"/>
      <c r="BJ263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63" s="306"/>
      <c r="BL263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63" s="306"/>
      <c r="BN263" s="302"/>
      <c r="BO263" s="302"/>
      <c r="BP263" s="302"/>
      <c r="BQ263" s="302"/>
      <c r="BR263" s="302"/>
      <c r="BS263" s="302"/>
      <c r="BT263" s="302"/>
      <c r="BU263" s="302"/>
      <c r="BV263" s="302"/>
      <c r="BW263" s="302"/>
      <c r="BX263" s="302"/>
    </row>
    <row r="264">
      <c r="A264" s="292" t="s">
        <v>728</v>
      </c>
      <c r="B264" s="292">
        <v>263.0</v>
      </c>
      <c r="C264" s="292">
        <f t="shared" si="15"/>
        <v>2</v>
      </c>
      <c r="D264" s="293" t="str">
        <f t="shared" si="1"/>
        <v>Parcel Data</v>
      </c>
      <c r="E264" s="46" t="str">
        <f t="shared" si="2"/>
        <v>prcl.mdb.PrclAddr.FirstDate</v>
      </c>
      <c r="F264" s="46" t="s">
        <v>306</v>
      </c>
      <c r="G264" s="46" t="s">
        <v>540</v>
      </c>
      <c r="H264" s="294">
        <v>30.0</v>
      </c>
      <c r="I264" s="294" t="s">
        <v>787</v>
      </c>
      <c r="J264" s="295" t="s">
        <v>788</v>
      </c>
      <c r="K264" s="296">
        <v>8.0</v>
      </c>
      <c r="L264" s="297" t="b">
        <v>0</v>
      </c>
      <c r="M264" s="294" t="s">
        <v>789</v>
      </c>
      <c r="N264" s="294"/>
      <c r="O264" s="296"/>
      <c r="P264" s="296"/>
      <c r="Q264" s="298" t="str">
        <f t="shared" si="3"/>
        <v>PrclAddr</v>
      </c>
      <c r="R264" s="298" t="str">
        <f t="shared" si="19"/>
        <v>FirstDate</v>
      </c>
      <c r="S264" s="298" t="str">
        <f t="array" ref="S264">iferror(index('Type Mapping'!$A$2:$D$21,match(J264,'Type Mapping'!$B$2:$B$21,0),3),"type mismatch")</f>
        <v>VARCHAR</v>
      </c>
      <c r="T264" s="298"/>
      <c r="U264" s="298"/>
      <c r="V264" s="298"/>
      <c r="W264" s="51" t="b">
        <v>1</v>
      </c>
      <c r="X264" s="51" t="s">
        <v>1629</v>
      </c>
      <c r="Y264" s="309"/>
      <c r="Z264" s="309"/>
      <c r="AA264" s="311"/>
      <c r="AB264" s="53"/>
      <c r="AC264" s="308"/>
      <c r="AD264" s="53" t="str">
        <f t="shared" si="6"/>
        <v>.</v>
      </c>
      <c r="AE264" s="299">
        <f>countif(NEW_REDB_table.field,AD264)</f>
        <v>5</v>
      </c>
      <c r="AF264" s="299" t="str">
        <f t="shared" si="7"/>
        <v>#N/A</v>
      </c>
      <c r="AG264" s="308"/>
      <c r="AH264" s="317" t="b">
        <v>0</v>
      </c>
      <c r="AI264" s="317" t="b">
        <v>0</v>
      </c>
      <c r="AJ264" s="308" t="str">
        <f t="array" ref="AJ264">iferror(index('Type Mapping'!$A$2:$D$21,match(J264,'Type Mapping'!$B$2:$B$21,0),4),"type mismatch")</f>
        <v>DATE</v>
      </c>
      <c r="AK264" s="308"/>
      <c r="AL264" s="308"/>
      <c r="AM264" s="308"/>
      <c r="AN264" s="300" t="b">
        <v>0</v>
      </c>
      <c r="AO264" s="300" t="b">
        <v>0</v>
      </c>
      <c r="AP264" s="300" t="b">
        <v>0</v>
      </c>
      <c r="AQ264" s="300" t="b">
        <v>0</v>
      </c>
      <c r="AR264" s="300"/>
      <c r="AS264" s="300"/>
      <c r="AT264" s="302"/>
      <c r="AU264" s="302"/>
      <c r="AV264" s="303" t="b">
        <v>1</v>
      </c>
      <c r="AW264" s="304" t="str">
        <f t="shared" si="9"/>
        <v>false</v>
      </c>
      <c r="AX264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264" s="306"/>
      <c r="AZ264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264" s="306"/>
      <c r="BB264" s="302"/>
      <c r="BC264" s="303" t="b">
        <f t="shared" si="11"/>
        <v>1</v>
      </c>
      <c r="BD264" s="304"/>
      <c r="BE264" s="304" t="str">
        <f t="shared" si="12"/>
        <v>false</v>
      </c>
      <c r="BF264" s="307"/>
      <c r="BG264" s="305"/>
      <c r="BH264" s="305"/>
      <c r="BI264" s="305"/>
      <c r="BJ264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64" s="306"/>
      <c r="BL264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64" s="306"/>
      <c r="BN264" s="302"/>
      <c r="BO264" s="302"/>
      <c r="BP264" s="302"/>
      <c r="BQ264" s="302"/>
      <c r="BR264" s="302"/>
      <c r="BS264" s="302"/>
      <c r="BT264" s="302"/>
      <c r="BU264" s="302"/>
      <c r="BV264" s="302"/>
      <c r="BW264" s="302"/>
      <c r="BX264" s="302"/>
    </row>
    <row r="265">
      <c r="A265" s="292" t="s">
        <v>728</v>
      </c>
      <c r="B265" s="292">
        <v>264.0</v>
      </c>
      <c r="C265" s="292">
        <f t="shared" si="15"/>
        <v>2</v>
      </c>
      <c r="D265" s="293" t="str">
        <f t="shared" si="1"/>
        <v>Parcel Data</v>
      </c>
      <c r="E265" s="46" t="str">
        <f t="shared" si="2"/>
        <v>prcl.mdb.PrclAddr.LastDate</v>
      </c>
      <c r="F265" s="46" t="s">
        <v>306</v>
      </c>
      <c r="G265" s="46" t="s">
        <v>540</v>
      </c>
      <c r="H265" s="294">
        <v>31.0</v>
      </c>
      <c r="I265" s="294" t="s">
        <v>794</v>
      </c>
      <c r="J265" s="295" t="s">
        <v>788</v>
      </c>
      <c r="K265" s="296">
        <v>8.0</v>
      </c>
      <c r="L265" s="297" t="b">
        <v>0</v>
      </c>
      <c r="M265" s="294" t="s">
        <v>796</v>
      </c>
      <c r="N265" s="294"/>
      <c r="O265" s="296"/>
      <c r="P265" s="296"/>
      <c r="Q265" s="298" t="str">
        <f t="shared" si="3"/>
        <v>PrclAddr</v>
      </c>
      <c r="R265" s="298" t="str">
        <f t="shared" si="19"/>
        <v>LastDate</v>
      </c>
      <c r="S265" s="298" t="str">
        <f t="array" ref="S265">iferror(index('Type Mapping'!$A$2:$D$21,match(J265,'Type Mapping'!$B$2:$B$21,0),3),"type mismatch")</f>
        <v>VARCHAR</v>
      </c>
      <c r="T265" s="298"/>
      <c r="U265" s="298"/>
      <c r="V265" s="298"/>
      <c r="W265" s="51" t="b">
        <v>1</v>
      </c>
      <c r="X265" s="51" t="s">
        <v>1629</v>
      </c>
      <c r="Y265" s="309"/>
      <c r="Z265" s="309"/>
      <c r="AA265" s="311"/>
      <c r="AB265" s="53"/>
      <c r="AC265" s="308"/>
      <c r="AD265" s="53" t="str">
        <f t="shared" si="6"/>
        <v>.</v>
      </c>
      <c r="AE265" s="299">
        <f>countif(NEW_REDB_table.field,AD265)</f>
        <v>5</v>
      </c>
      <c r="AF265" s="299" t="str">
        <f t="shared" si="7"/>
        <v>#N/A</v>
      </c>
      <c r="AG265" s="308"/>
      <c r="AH265" s="317" t="b">
        <v>0</v>
      </c>
      <c r="AI265" s="317" t="b">
        <v>0</v>
      </c>
      <c r="AJ265" s="308" t="str">
        <f t="array" ref="AJ265">iferror(index('Type Mapping'!$A$2:$D$21,match(J265,'Type Mapping'!$B$2:$B$21,0),4),"type mismatch")</f>
        <v>DATE</v>
      </c>
      <c r="AK265" s="308"/>
      <c r="AL265" s="308"/>
      <c r="AM265" s="308"/>
      <c r="AN265" s="300" t="b">
        <v>0</v>
      </c>
      <c r="AO265" s="300" t="b">
        <v>0</v>
      </c>
      <c r="AP265" s="300" t="b">
        <v>0</v>
      </c>
      <c r="AQ265" s="300" t="b">
        <v>0</v>
      </c>
      <c r="AR265" s="300"/>
      <c r="AS265" s="300"/>
      <c r="AT265" s="302"/>
      <c r="AU265" s="302"/>
      <c r="AV265" s="303" t="b">
        <v>1</v>
      </c>
      <c r="AW265" s="304" t="str">
        <f t="shared" si="9"/>
        <v>false</v>
      </c>
      <c r="AX265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265" s="306"/>
      <c r="AZ265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265" s="306"/>
      <c r="BB265" s="302"/>
      <c r="BC265" s="303" t="b">
        <f t="shared" si="11"/>
        <v>1</v>
      </c>
      <c r="BD265" s="304"/>
      <c r="BE265" s="304" t="str">
        <f t="shared" si="12"/>
        <v>false</v>
      </c>
      <c r="BF265" s="307"/>
      <c r="BG265" s="305"/>
      <c r="BH265" s="305"/>
      <c r="BI265" s="305"/>
      <c r="BJ265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65" s="306"/>
      <c r="BL265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65" s="306"/>
      <c r="BN265" s="302"/>
      <c r="BO265" s="302"/>
      <c r="BP265" s="302"/>
      <c r="BQ265" s="302"/>
      <c r="BR265" s="302"/>
      <c r="BS265" s="302"/>
      <c r="BT265" s="302"/>
      <c r="BU265" s="302"/>
      <c r="BV265" s="302"/>
      <c r="BW265" s="302"/>
      <c r="BX265" s="302"/>
    </row>
    <row r="266">
      <c r="A266" s="292" t="s">
        <v>728</v>
      </c>
      <c r="B266" s="292">
        <v>265.0</v>
      </c>
      <c r="C266" s="292">
        <f t="shared" si="15"/>
        <v>2</v>
      </c>
      <c r="D266" s="293" t="str">
        <f t="shared" si="1"/>
        <v>Parcel Data</v>
      </c>
      <c r="E266" s="46" t="str">
        <f t="shared" si="2"/>
        <v>prcl.mdb.PrclAddr.LastUpDate</v>
      </c>
      <c r="F266" s="46" t="s">
        <v>306</v>
      </c>
      <c r="G266" s="46" t="s">
        <v>540</v>
      </c>
      <c r="H266" s="294">
        <v>32.0</v>
      </c>
      <c r="I266" s="294" t="s">
        <v>801</v>
      </c>
      <c r="J266" s="295" t="s">
        <v>788</v>
      </c>
      <c r="K266" s="296">
        <v>8.0</v>
      </c>
      <c r="L266" s="297" t="b">
        <v>0</v>
      </c>
      <c r="M266" s="294" t="s">
        <v>802</v>
      </c>
      <c r="N266" s="294"/>
      <c r="O266" s="296"/>
      <c r="P266" s="296"/>
      <c r="Q266" s="298" t="str">
        <f t="shared" si="3"/>
        <v>PrclAddr</v>
      </c>
      <c r="R266" s="298" t="str">
        <f t="shared" si="19"/>
        <v>LastUpDate</v>
      </c>
      <c r="S266" s="298" t="str">
        <f t="array" ref="S266">iferror(index('Type Mapping'!$A$2:$D$21,match(J266,'Type Mapping'!$B$2:$B$21,0),3),"type mismatch")</f>
        <v>VARCHAR</v>
      </c>
      <c r="T266" s="298"/>
      <c r="U266" s="298"/>
      <c r="V266" s="298"/>
      <c r="W266" s="51" t="b">
        <v>1</v>
      </c>
      <c r="X266" s="51" t="s">
        <v>1629</v>
      </c>
      <c r="Y266" s="309"/>
      <c r="Z266" s="309"/>
      <c r="AA266" s="311"/>
      <c r="AB266" s="53"/>
      <c r="AC266" s="308"/>
      <c r="AD266" s="53" t="str">
        <f t="shared" si="6"/>
        <v>.</v>
      </c>
      <c r="AE266" s="299">
        <f>countif(NEW_REDB_table.field,AD266)</f>
        <v>5</v>
      </c>
      <c r="AF266" s="299" t="str">
        <f t="shared" si="7"/>
        <v>#N/A</v>
      </c>
      <c r="AG266" s="308"/>
      <c r="AH266" s="317" t="b">
        <v>0</v>
      </c>
      <c r="AI266" s="317" t="b">
        <v>0</v>
      </c>
      <c r="AJ266" s="308" t="str">
        <f t="array" ref="AJ266">iferror(index('Type Mapping'!$A$2:$D$21,match(J266,'Type Mapping'!$B$2:$B$21,0),4),"type mismatch")</f>
        <v>DATE</v>
      </c>
      <c r="AK266" s="308"/>
      <c r="AL266" s="308"/>
      <c r="AM266" s="308"/>
      <c r="AN266" s="300" t="b">
        <v>0</v>
      </c>
      <c r="AO266" s="300" t="b">
        <v>0</v>
      </c>
      <c r="AP266" s="300" t="b">
        <v>0</v>
      </c>
      <c r="AQ266" s="300" t="b">
        <v>0</v>
      </c>
      <c r="AR266" s="300"/>
      <c r="AS266" s="300"/>
      <c r="AT266" s="302"/>
      <c r="AU266" s="302"/>
      <c r="AV266" s="303" t="b">
        <v>1</v>
      </c>
      <c r="AW266" s="304" t="str">
        <f t="shared" si="9"/>
        <v>false</v>
      </c>
      <c r="AX266" s="305" t="str">
        <f t="shared" si="17"/>
        <v>&lt;column comment="" default="" key="false" label="LastUpDate" length="255" nullable="true" originalDbColumnName="LastUpDate" originalLength="-1" pattern="" precision="-1" talendType="id_String" type=""/&gt;&lt;/schema&gt;</v>
      </c>
      <c r="AY266" s="306"/>
      <c r="AZ266" s="305" t="str">
        <f t="shared" si="10"/>
        <v>&lt;column comment="" default="" key="false" label="LastUpDate" length="255" nullable="true" originalDbColumnName="LastUpDate" originalLength="-1" pattern="" precision="-1" talendType="id_String" type=""/&gt;
&lt;/schema&gt;
</v>
      </c>
      <c r="BA266" s="306"/>
      <c r="BB266" s="302"/>
      <c r="BC266" s="303" t="b">
        <f t="shared" si="11"/>
        <v>1</v>
      </c>
      <c r="BD266" s="304"/>
      <c r="BE266" s="304" t="str">
        <f t="shared" si="12"/>
        <v>false</v>
      </c>
      <c r="BF266" s="307"/>
      <c r="BG266" s="305"/>
      <c r="BH266" s="305"/>
      <c r="BI266" s="305"/>
      <c r="BJ266" s="305" t="str">
        <f t="shared" si="18"/>
        <v>&lt;column comment="" default="" key="false" label="PrclAddr" length="255" nullable="true" originalDbColumnName="PrclAddr" originalLength="-1" pattern="" precision="-1" talendType="id_String" type=""/&gt;</v>
      </c>
      <c r="BK266" s="306"/>
      <c r="BL266" s="305" t="str">
        <f t="shared" si="14"/>
        <v>&lt;column comment="" default="" key="false" label="PrclAddr" length="255" nullable="true" originalDbColumnName="PrclAddr" originalLength="-1" pattern="" precision="-1" talendType="id_String" type=""/&gt;</v>
      </c>
      <c r="BM266" s="306"/>
      <c r="BN266" s="302"/>
      <c r="BO266" s="302"/>
      <c r="BP266" s="302"/>
      <c r="BQ266" s="302"/>
      <c r="BR266" s="302"/>
      <c r="BS266" s="302"/>
      <c r="BT266" s="302"/>
      <c r="BU266" s="302"/>
      <c r="BV266" s="302"/>
      <c r="BW266" s="302"/>
      <c r="BX266" s="302"/>
    </row>
    <row r="267">
      <c r="A267" s="292" t="s">
        <v>728</v>
      </c>
      <c r="B267" s="292">
        <v>266.0</v>
      </c>
      <c r="C267" s="292">
        <f t="shared" si="15"/>
        <v>1</v>
      </c>
      <c r="D267" s="293" t="str">
        <f t="shared" si="1"/>
        <v>Parcel Data</v>
      </c>
      <c r="E267" s="46" t="str">
        <f t="shared" si="2"/>
        <v>prcl.mdb.PrclAddrLRMS.CityBlock</v>
      </c>
      <c r="F267" s="46" t="s">
        <v>306</v>
      </c>
      <c r="G267" s="46" t="s">
        <v>541</v>
      </c>
      <c r="H267" s="294">
        <v>1.0</v>
      </c>
      <c r="I267" s="294" t="s">
        <v>65</v>
      </c>
      <c r="J267" s="295" t="s">
        <v>729</v>
      </c>
      <c r="K267" s="296">
        <v>8.0</v>
      </c>
      <c r="L267" s="297" t="b">
        <v>1</v>
      </c>
      <c r="M267" s="294" t="s">
        <v>730</v>
      </c>
      <c r="N267" s="294"/>
      <c r="O267" s="296"/>
      <c r="P267" s="296"/>
      <c r="Q267" s="298" t="str">
        <f t="shared" si="3"/>
        <v>PrclAddrLRMS</v>
      </c>
      <c r="R267" s="298" t="str">
        <f t="shared" si="19"/>
        <v>CityBlock</v>
      </c>
      <c r="S267" s="298" t="str">
        <f t="array" ref="S267">iferror(index('Type Mapping'!$A$2:$D$21,match(J267,'Type Mapping'!$B$2:$B$21,0),3),"type mismatch")</f>
        <v>VARCHAR</v>
      </c>
      <c r="T267" s="298"/>
      <c r="U267" s="298"/>
      <c r="V267" s="298"/>
      <c r="W267" s="51" t="b">
        <v>0</v>
      </c>
      <c r="X267" s="51" t="s">
        <v>1629</v>
      </c>
      <c r="Y267" s="309"/>
      <c r="Z267" s="309" t="s">
        <v>808</v>
      </c>
      <c r="AA267" s="311"/>
      <c r="AB267" s="53"/>
      <c r="AC267" s="308"/>
      <c r="AD267" s="53" t="str">
        <f t="shared" si="6"/>
        <v>.</v>
      </c>
      <c r="AE267" s="299">
        <f>countif(NEW_REDB_table.field,AD267)</f>
        <v>5</v>
      </c>
      <c r="AF267" s="299" t="str">
        <f t="shared" si="7"/>
        <v>#N/A</v>
      </c>
      <c r="AG267" s="308"/>
      <c r="AH267" s="317" t="b">
        <v>0</v>
      </c>
      <c r="AI267" s="317" t="b">
        <v>0</v>
      </c>
      <c r="AJ267" s="308" t="str">
        <f t="array" ref="AJ267">iferror(index('Type Mapping'!$A$2:$D$21,match(J267,'Type Mapping'!$B$2:$B$21,0),4),"type mismatch")</f>
        <v>FLOAT</v>
      </c>
      <c r="AK267" s="308"/>
      <c r="AL267" s="308"/>
      <c r="AM267" s="308"/>
      <c r="AN267" s="300" t="b">
        <v>0</v>
      </c>
      <c r="AO267" s="300" t="b">
        <v>0</v>
      </c>
      <c r="AP267" s="300" t="b">
        <v>0</v>
      </c>
      <c r="AQ267" s="300" t="b">
        <v>0</v>
      </c>
      <c r="AR267" s="300"/>
      <c r="AS267" s="300"/>
      <c r="AT267" s="302"/>
      <c r="AU267" s="302"/>
      <c r="AV267" s="303" t="b">
        <v>1</v>
      </c>
      <c r="AW267" s="304" t="str">
        <f t="shared" si="9"/>
        <v>true</v>
      </c>
      <c r="AX267" s="305" t="str">
        <f t="shared" si="17"/>
        <v>***PrclAddrLRMS.xml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267" s="306"/>
      <c r="AZ267" s="305" t="str">
        <f t="shared" si="10"/>
        <v>PrclAddrLRMS.xml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267" s="306"/>
      <c r="BB267" s="302"/>
      <c r="BC267" s="303" t="b">
        <f t="shared" si="11"/>
        <v>0</v>
      </c>
      <c r="BD267" s="304"/>
      <c r="BE267" s="304" t="str">
        <f t="shared" si="12"/>
        <v/>
      </c>
      <c r="BF267" s="307"/>
      <c r="BG267" s="305"/>
      <c r="BH267" s="305"/>
      <c r="BI267" s="305"/>
      <c r="BJ267" s="305" t="str">
        <f t="shared" si="18"/>
        <v/>
      </c>
      <c r="BK267" s="306"/>
      <c r="BL267" s="305" t="str">
        <f t="shared" si="14"/>
        <v/>
      </c>
      <c r="BM267" s="306"/>
      <c r="BN267" s="302"/>
      <c r="BO267" s="302"/>
      <c r="BP267" s="302"/>
      <c r="BQ267" s="302"/>
      <c r="BR267" s="302"/>
      <c r="BS267" s="302"/>
      <c r="BT267" s="302"/>
      <c r="BU267" s="302"/>
      <c r="BV267" s="302"/>
      <c r="BW267" s="302"/>
      <c r="BX267" s="302"/>
    </row>
    <row r="268">
      <c r="A268" s="292" t="s">
        <v>728</v>
      </c>
      <c r="B268" s="292">
        <v>267.0</v>
      </c>
      <c r="C268" s="292">
        <f t="shared" si="15"/>
        <v>1</v>
      </c>
      <c r="D268" s="293" t="str">
        <f t="shared" si="1"/>
        <v>Parcel Data</v>
      </c>
      <c r="E268" s="46" t="str">
        <f t="shared" si="2"/>
        <v>prcl.mdb.PrclAddrLRMS.Parcel</v>
      </c>
      <c r="F268" s="46" t="s">
        <v>306</v>
      </c>
      <c r="G268" s="46" t="s">
        <v>541</v>
      </c>
      <c r="H268" s="294">
        <v>2.0</v>
      </c>
      <c r="I268" s="294" t="s">
        <v>78</v>
      </c>
      <c r="J268" s="295" t="s">
        <v>738</v>
      </c>
      <c r="K268" s="296">
        <v>4.0</v>
      </c>
      <c r="L268" s="297" t="b">
        <v>1</v>
      </c>
      <c r="M268" s="294" t="s">
        <v>739</v>
      </c>
      <c r="N268" s="294"/>
      <c r="O268" s="296"/>
      <c r="P268" s="296"/>
      <c r="Q268" s="298" t="str">
        <f t="shared" si="3"/>
        <v>PrclAddrLRMS</v>
      </c>
      <c r="R268" s="298" t="str">
        <f t="shared" si="19"/>
        <v>Parcel</v>
      </c>
      <c r="S268" s="298" t="str">
        <f t="array" ref="S268">iferror(index('Type Mapping'!$A$2:$D$21,match(J268,'Type Mapping'!$B$2:$B$21,0),3),"type mismatch")</f>
        <v>VARCHAR</v>
      </c>
      <c r="T268" s="298"/>
      <c r="U268" s="298"/>
      <c r="V268" s="298"/>
      <c r="W268" s="51" t="b">
        <v>0</v>
      </c>
      <c r="X268" s="51" t="s">
        <v>1629</v>
      </c>
      <c r="Y268" s="309"/>
      <c r="Z268" s="309" t="s">
        <v>808</v>
      </c>
      <c r="AA268" s="311"/>
      <c r="AB268" s="53"/>
      <c r="AC268" s="308"/>
      <c r="AD268" s="53" t="str">
        <f t="shared" si="6"/>
        <v>.</v>
      </c>
      <c r="AE268" s="299">
        <f>countif(NEW_REDB_table.field,AD268)</f>
        <v>5</v>
      </c>
      <c r="AF268" s="299" t="str">
        <f t="shared" si="7"/>
        <v>#N/A</v>
      </c>
      <c r="AG268" s="308"/>
      <c r="AH268" s="317" t="b">
        <v>0</v>
      </c>
      <c r="AI268" s="317" t="b">
        <v>0</v>
      </c>
      <c r="AJ268" s="308" t="str">
        <f t="array" ref="AJ268">iferror(index('Type Mapping'!$A$2:$D$21,match(J268,'Type Mapping'!$B$2:$B$21,0),4),"type mismatch")</f>
        <v>INT</v>
      </c>
      <c r="AK268" s="308"/>
      <c r="AL268" s="308"/>
      <c r="AM268" s="308"/>
      <c r="AN268" s="300" t="b">
        <v>0</v>
      </c>
      <c r="AO268" s="300" t="b">
        <v>0</v>
      </c>
      <c r="AP268" s="300" t="b">
        <v>0</v>
      </c>
      <c r="AQ268" s="300" t="b">
        <v>0</v>
      </c>
      <c r="AR268" s="300"/>
      <c r="AS268" s="300"/>
      <c r="AT268" s="302"/>
      <c r="AU268" s="302"/>
      <c r="AV268" s="303" t="b">
        <v>1</v>
      </c>
      <c r="AW268" s="304" t="str">
        <f t="shared" si="9"/>
        <v>true</v>
      </c>
      <c r="AX268" s="305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268" s="306"/>
      <c r="AZ268" s="305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268" s="306"/>
      <c r="BB268" s="302"/>
      <c r="BC268" s="303" t="b">
        <f t="shared" si="11"/>
        <v>0</v>
      </c>
      <c r="BD268" s="304"/>
      <c r="BE268" s="304" t="str">
        <f t="shared" si="12"/>
        <v/>
      </c>
      <c r="BF268" s="307"/>
      <c r="BG268" s="305"/>
      <c r="BH268" s="305"/>
      <c r="BI268" s="305"/>
      <c r="BJ268" s="305" t="str">
        <f t="shared" si="18"/>
        <v/>
      </c>
      <c r="BK268" s="306"/>
      <c r="BL268" s="305" t="str">
        <f t="shared" si="14"/>
        <v/>
      </c>
      <c r="BM268" s="306"/>
      <c r="BN268" s="302"/>
      <c r="BO268" s="302"/>
      <c r="BP268" s="302"/>
      <c r="BQ268" s="302"/>
      <c r="BR268" s="302"/>
      <c r="BS268" s="302"/>
      <c r="BT268" s="302"/>
      <c r="BU268" s="302"/>
      <c r="BV268" s="302"/>
      <c r="BW268" s="302"/>
      <c r="BX268" s="302"/>
    </row>
    <row r="269">
      <c r="A269" s="292" t="s">
        <v>728</v>
      </c>
      <c r="B269" s="292">
        <v>268.0</v>
      </c>
      <c r="C269" s="292">
        <f t="shared" si="15"/>
        <v>1</v>
      </c>
      <c r="D269" s="293" t="str">
        <f t="shared" si="1"/>
        <v>Parcel Data</v>
      </c>
      <c r="E269" s="46" t="str">
        <f t="shared" si="2"/>
        <v>prcl.mdb.PrclAddrLRMS.OwnerCode</v>
      </c>
      <c r="F269" s="46" t="s">
        <v>306</v>
      </c>
      <c r="G269" s="46" t="s">
        <v>541</v>
      </c>
      <c r="H269" s="294">
        <v>3.0</v>
      </c>
      <c r="I269" s="294" t="s">
        <v>90</v>
      </c>
      <c r="J269" s="295" t="s">
        <v>740</v>
      </c>
      <c r="K269" s="296">
        <v>1.0</v>
      </c>
      <c r="L269" s="297" t="b">
        <v>1</v>
      </c>
      <c r="M269" s="294" t="s">
        <v>741</v>
      </c>
      <c r="N269" s="294"/>
      <c r="O269" s="296"/>
      <c r="P269" s="296"/>
      <c r="Q269" s="298" t="str">
        <f t="shared" si="3"/>
        <v>PrclAddrLRMS</v>
      </c>
      <c r="R269" s="298" t="str">
        <f t="shared" si="19"/>
        <v>OwnerCode</v>
      </c>
      <c r="S269" s="298" t="str">
        <f t="array" ref="S269">iferror(index('Type Mapping'!$A$2:$D$21,match(J269,'Type Mapping'!$B$2:$B$21,0),3),"type mismatch")</f>
        <v>VARCHAR</v>
      </c>
      <c r="T269" s="298"/>
      <c r="U269" s="298"/>
      <c r="V269" s="298"/>
      <c r="W269" s="51" t="b">
        <v>0</v>
      </c>
      <c r="X269" s="51" t="s">
        <v>1629</v>
      </c>
      <c r="Y269" s="309"/>
      <c r="Z269" s="309" t="s">
        <v>808</v>
      </c>
      <c r="AA269" s="311"/>
      <c r="AB269" s="53"/>
      <c r="AC269" s="308"/>
      <c r="AD269" s="53" t="str">
        <f t="shared" si="6"/>
        <v>.</v>
      </c>
      <c r="AE269" s="299">
        <f>countif(NEW_REDB_table.field,AD269)</f>
        <v>5</v>
      </c>
      <c r="AF269" s="299" t="str">
        <f t="shared" si="7"/>
        <v>#N/A</v>
      </c>
      <c r="AG269" s="308"/>
      <c r="AH269" s="317" t="b">
        <v>0</v>
      </c>
      <c r="AI269" s="317" t="b">
        <v>0</v>
      </c>
      <c r="AJ269" s="308" t="str">
        <f t="array" ref="AJ269">iferror(index('Type Mapping'!$A$2:$D$21,match(J269,'Type Mapping'!$B$2:$B$21,0),4),"type mismatch")</f>
        <v>INT</v>
      </c>
      <c r="AK269" s="308"/>
      <c r="AL269" s="308"/>
      <c r="AM269" s="308"/>
      <c r="AN269" s="300" t="b">
        <v>0</v>
      </c>
      <c r="AO269" s="300" t="b">
        <v>0</v>
      </c>
      <c r="AP269" s="300" t="b">
        <v>0</v>
      </c>
      <c r="AQ269" s="300" t="b">
        <v>0</v>
      </c>
      <c r="AR269" s="300"/>
      <c r="AS269" s="300"/>
      <c r="AT269" s="302"/>
      <c r="AU269" s="302"/>
      <c r="AV269" s="303" t="b">
        <v>1</v>
      </c>
      <c r="AW269" s="304" t="str">
        <f t="shared" si="9"/>
        <v>true</v>
      </c>
      <c r="AX269" s="305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269" s="306"/>
      <c r="AZ269" s="305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269" s="306"/>
      <c r="BB269" s="302"/>
      <c r="BC269" s="303" t="b">
        <f t="shared" si="11"/>
        <v>0</v>
      </c>
      <c r="BD269" s="304"/>
      <c r="BE269" s="304" t="str">
        <f t="shared" si="12"/>
        <v/>
      </c>
      <c r="BF269" s="307"/>
      <c r="BG269" s="305"/>
      <c r="BH269" s="305"/>
      <c r="BI269" s="305"/>
      <c r="BJ269" s="305" t="str">
        <f t="shared" si="18"/>
        <v/>
      </c>
      <c r="BK269" s="306"/>
      <c r="BL269" s="305" t="str">
        <f t="shared" si="14"/>
        <v/>
      </c>
      <c r="BM269" s="306"/>
      <c r="BN269" s="302"/>
      <c r="BO269" s="302"/>
      <c r="BP269" s="302"/>
      <c r="BQ269" s="302"/>
      <c r="BR269" s="302"/>
      <c r="BS269" s="302"/>
      <c r="BT269" s="302"/>
      <c r="BU269" s="302"/>
      <c r="BV269" s="302"/>
      <c r="BW269" s="302"/>
      <c r="BX269" s="302"/>
    </row>
    <row r="270">
      <c r="A270" s="292" t="s">
        <v>728</v>
      </c>
      <c r="B270" s="292">
        <v>269.0</v>
      </c>
      <c r="C270" s="292">
        <f t="shared" si="15"/>
        <v>1</v>
      </c>
      <c r="D270" s="293" t="str">
        <f t="shared" si="1"/>
        <v>Parcel Data</v>
      </c>
      <c r="E270" s="46" t="str">
        <f t="shared" si="2"/>
        <v>prcl.mdb.PrclAddrLRMS.LRMSNLC</v>
      </c>
      <c r="F270" s="46" t="s">
        <v>306</v>
      </c>
      <c r="G270" s="46" t="s">
        <v>541</v>
      </c>
      <c r="H270" s="294">
        <v>4.0</v>
      </c>
      <c r="I270" s="294" t="s">
        <v>1632</v>
      </c>
      <c r="J270" s="295" t="s">
        <v>749</v>
      </c>
      <c r="K270" s="296">
        <v>2.0</v>
      </c>
      <c r="L270" s="297" t="b">
        <v>1</v>
      </c>
      <c r="M270" s="294" t="s">
        <v>802</v>
      </c>
      <c r="N270" s="294"/>
      <c r="O270" s="296"/>
      <c r="P270" s="296"/>
      <c r="Q270" s="298" t="str">
        <f t="shared" si="3"/>
        <v>PrclAddrLRMS</v>
      </c>
      <c r="R270" s="298" t="str">
        <f t="shared" si="19"/>
        <v>LRMSNLC</v>
      </c>
      <c r="S270" s="298" t="str">
        <f t="array" ref="S270">iferror(index('Type Mapping'!$A$2:$D$21,match(J270,'Type Mapping'!$B$2:$B$21,0),3),"type mismatch")</f>
        <v>VARCHAR</v>
      </c>
      <c r="T270" s="298"/>
      <c r="U270" s="298"/>
      <c r="V270" s="298"/>
      <c r="W270" s="51" t="b">
        <v>0</v>
      </c>
      <c r="X270" s="51" t="s">
        <v>1629</v>
      </c>
      <c r="Y270" s="309"/>
      <c r="Z270" s="309"/>
      <c r="AA270" s="311"/>
      <c r="AB270" s="53"/>
      <c r="AC270" s="308"/>
      <c r="AD270" s="53" t="str">
        <f t="shared" si="6"/>
        <v>.</v>
      </c>
      <c r="AE270" s="299">
        <f>countif(NEW_REDB_table.field,AD270)</f>
        <v>5</v>
      </c>
      <c r="AF270" s="299" t="str">
        <f t="shared" si="7"/>
        <v>#N/A</v>
      </c>
      <c r="AG270" s="308"/>
      <c r="AH270" s="317" t="b">
        <v>0</v>
      </c>
      <c r="AI270" s="317" t="b">
        <v>0</v>
      </c>
      <c r="AJ270" s="308" t="str">
        <f t="array" ref="AJ270">iferror(index('Type Mapping'!$A$2:$D$21,match(J270,'Type Mapping'!$B$2:$B$21,0),4),"type mismatch")</f>
        <v>INT</v>
      </c>
      <c r="AK270" s="308"/>
      <c r="AL270" s="308"/>
      <c r="AM270" s="308"/>
      <c r="AN270" s="300" t="b">
        <v>0</v>
      </c>
      <c r="AO270" s="300" t="b">
        <v>0</v>
      </c>
      <c r="AP270" s="300" t="b">
        <v>0</v>
      </c>
      <c r="AQ270" s="300" t="b">
        <v>0</v>
      </c>
      <c r="AR270" s="300"/>
      <c r="AS270" s="300"/>
      <c r="AT270" s="302"/>
      <c r="AU270" s="302"/>
      <c r="AV270" s="303" t="b">
        <v>1</v>
      </c>
      <c r="AW270" s="304" t="str">
        <f t="shared" si="9"/>
        <v>true</v>
      </c>
      <c r="AX270" s="305" t="str">
        <f t="shared" si="17"/>
        <v>&lt;column comment="" default="" key="true" label="LRMSNLC" length="255" nullable="true" originalDbColumnName="LRMSNLC" originalLength="-1" pattern="" precision="-1" talendType="id_String" type=""/&gt;</v>
      </c>
      <c r="AY270" s="306"/>
      <c r="AZ270" s="305" t="str">
        <f t="shared" si="10"/>
        <v>&lt;column comment="" default="" key="true" label="LRMSNLC" length="255" nullable="true" originalDbColumnName="LRMSNLC" originalLength="-1" pattern="" precision="-1" talendType="id_String" type=""/&gt;</v>
      </c>
      <c r="BA270" s="306"/>
      <c r="BB270" s="302"/>
      <c r="BC270" s="303" t="b">
        <f t="shared" si="11"/>
        <v>0</v>
      </c>
      <c r="BD270" s="304"/>
      <c r="BE270" s="304" t="str">
        <f t="shared" si="12"/>
        <v/>
      </c>
      <c r="BF270" s="307"/>
      <c r="BG270" s="305"/>
      <c r="BH270" s="305"/>
      <c r="BI270" s="305"/>
      <c r="BJ270" s="305" t="str">
        <f t="shared" si="18"/>
        <v/>
      </c>
      <c r="BK270" s="306"/>
      <c r="BL270" s="305" t="str">
        <f t="shared" si="14"/>
        <v/>
      </c>
      <c r="BM270" s="306"/>
      <c r="BN270" s="302"/>
      <c r="BO270" s="302"/>
      <c r="BP270" s="302"/>
      <c r="BQ270" s="302"/>
      <c r="BR270" s="302"/>
      <c r="BS270" s="302"/>
      <c r="BT270" s="302"/>
      <c r="BU270" s="302"/>
      <c r="BV270" s="302"/>
      <c r="BW270" s="302"/>
      <c r="BX270" s="302"/>
    </row>
    <row r="271">
      <c r="A271" s="292" t="s">
        <v>728</v>
      </c>
      <c r="B271" s="292">
        <v>270.0</v>
      </c>
      <c r="C271" s="292">
        <f t="shared" si="15"/>
        <v>1</v>
      </c>
      <c r="D271" s="293" t="str">
        <f t="shared" si="1"/>
        <v>Parcel Data</v>
      </c>
      <c r="E271" s="46" t="str">
        <f t="shared" si="2"/>
        <v>prcl.mdb.PrclAddrLRMS.DoubleBlkCode</v>
      </c>
      <c r="F271" s="46" t="s">
        <v>306</v>
      </c>
      <c r="G271" s="46" t="s">
        <v>541</v>
      </c>
      <c r="H271" s="294">
        <v>5.0</v>
      </c>
      <c r="I271" s="294" t="s">
        <v>1634</v>
      </c>
      <c r="J271" s="295" t="s">
        <v>740</v>
      </c>
      <c r="K271" s="296">
        <v>1.0</v>
      </c>
      <c r="L271" s="297" t="b">
        <v>1</v>
      </c>
      <c r="M271" s="294" t="s">
        <v>802</v>
      </c>
      <c r="N271" s="294"/>
      <c r="O271" s="296"/>
      <c r="P271" s="296"/>
      <c r="Q271" s="298" t="str">
        <f t="shared" si="3"/>
        <v>PrclAddrLRMS</v>
      </c>
      <c r="R271" s="298" t="str">
        <f t="shared" si="19"/>
        <v>DoubleBlkCode</v>
      </c>
      <c r="S271" s="298" t="str">
        <f t="array" ref="S271">iferror(index('Type Mapping'!$A$2:$D$21,match(J271,'Type Mapping'!$B$2:$B$21,0),3),"type mismatch")</f>
        <v>VARCHAR</v>
      </c>
      <c r="T271" s="298"/>
      <c r="U271" s="298"/>
      <c r="V271" s="298"/>
      <c r="W271" s="51" t="b">
        <v>0</v>
      </c>
      <c r="X271" s="51" t="s">
        <v>1629</v>
      </c>
      <c r="Y271" s="309"/>
      <c r="Z271" s="309"/>
      <c r="AA271" s="311"/>
      <c r="AB271" s="53"/>
      <c r="AC271" s="308"/>
      <c r="AD271" s="53" t="str">
        <f t="shared" si="6"/>
        <v>.</v>
      </c>
      <c r="AE271" s="299">
        <f>countif(NEW_REDB_table.field,AD271)</f>
        <v>5</v>
      </c>
      <c r="AF271" s="299" t="str">
        <f t="shared" si="7"/>
        <v>#N/A</v>
      </c>
      <c r="AG271" s="308"/>
      <c r="AH271" s="317" t="b">
        <v>0</v>
      </c>
      <c r="AI271" s="317" t="b">
        <v>0</v>
      </c>
      <c r="AJ271" s="308" t="str">
        <f t="array" ref="AJ271">iferror(index('Type Mapping'!$A$2:$D$21,match(J271,'Type Mapping'!$B$2:$B$21,0),4),"type mismatch")</f>
        <v>INT</v>
      </c>
      <c r="AK271" s="308"/>
      <c r="AL271" s="308"/>
      <c r="AM271" s="308"/>
      <c r="AN271" s="300" t="b">
        <v>0</v>
      </c>
      <c r="AO271" s="300" t="b">
        <v>0</v>
      </c>
      <c r="AP271" s="300" t="b">
        <v>0</v>
      </c>
      <c r="AQ271" s="300" t="b">
        <v>0</v>
      </c>
      <c r="AR271" s="300"/>
      <c r="AS271" s="300"/>
      <c r="AT271" s="302"/>
      <c r="AU271" s="302"/>
      <c r="AV271" s="303" t="b">
        <v>1</v>
      </c>
      <c r="AW271" s="304" t="str">
        <f t="shared" si="9"/>
        <v>true</v>
      </c>
      <c r="AX271" s="305" t="str">
        <f t="shared" si="17"/>
        <v>&lt;column comment="" default="" key="true" label="DoubleBlkCode" length="255" nullable="true" originalDbColumnName="DoubleBlkCode" originalLength="-1" pattern="" precision="-1" talendType="id_String" type=""/&gt;</v>
      </c>
      <c r="AY271" s="306"/>
      <c r="AZ271" s="305" t="str">
        <f t="shared" si="10"/>
        <v>&lt;column comment="" default="" key="true" label="DoubleBlkCode" length="255" nullable="true" originalDbColumnName="DoubleBlkCode" originalLength="-1" pattern="" precision="-1" talendType="id_String" type=""/&gt;</v>
      </c>
      <c r="BA271" s="306"/>
      <c r="BB271" s="302"/>
      <c r="BC271" s="303" t="b">
        <f t="shared" si="11"/>
        <v>0</v>
      </c>
      <c r="BD271" s="304"/>
      <c r="BE271" s="304" t="str">
        <f t="shared" si="12"/>
        <v/>
      </c>
      <c r="BF271" s="307"/>
      <c r="BG271" s="305"/>
      <c r="BH271" s="305"/>
      <c r="BI271" s="305"/>
      <c r="BJ271" s="305" t="str">
        <f t="shared" si="18"/>
        <v/>
      </c>
      <c r="BK271" s="306"/>
      <c r="BL271" s="305" t="str">
        <f t="shared" si="14"/>
        <v/>
      </c>
      <c r="BM271" s="306"/>
      <c r="BN271" s="302"/>
      <c r="BO271" s="302"/>
      <c r="BP271" s="302"/>
      <c r="BQ271" s="302"/>
      <c r="BR271" s="302"/>
      <c r="BS271" s="302"/>
      <c r="BT271" s="302"/>
      <c r="BU271" s="302"/>
      <c r="BV271" s="302"/>
      <c r="BW271" s="302"/>
      <c r="BX271" s="302"/>
    </row>
    <row r="272">
      <c r="A272" s="292" t="s">
        <v>728</v>
      </c>
      <c r="B272" s="292">
        <v>271.0</v>
      </c>
      <c r="C272" s="292">
        <f t="shared" si="15"/>
        <v>1</v>
      </c>
      <c r="D272" s="293" t="str">
        <f t="shared" si="1"/>
        <v>Parcel Data</v>
      </c>
      <c r="E272" s="46" t="str">
        <f t="shared" si="2"/>
        <v>prcl.mdb.PrclAddrLRMS.AddrNum</v>
      </c>
      <c r="F272" s="46" t="s">
        <v>306</v>
      </c>
      <c r="G272" s="46" t="s">
        <v>541</v>
      </c>
      <c r="H272" s="294">
        <v>6.0</v>
      </c>
      <c r="I272" s="294" t="s">
        <v>1709</v>
      </c>
      <c r="J272" s="295" t="s">
        <v>738</v>
      </c>
      <c r="K272" s="296">
        <v>4.0</v>
      </c>
      <c r="L272" s="297" t="b">
        <v>1</v>
      </c>
      <c r="M272" s="294" t="s">
        <v>1710</v>
      </c>
      <c r="N272" s="294"/>
      <c r="O272" s="296"/>
      <c r="P272" s="296"/>
      <c r="Q272" s="298" t="str">
        <f t="shared" si="3"/>
        <v>PrclAddrLRMS</v>
      </c>
      <c r="R272" s="298" t="str">
        <f t="shared" si="19"/>
        <v>AddrNum</v>
      </c>
      <c r="S272" s="298" t="str">
        <f t="array" ref="S272">iferror(index('Type Mapping'!$A$2:$D$21,match(J272,'Type Mapping'!$B$2:$B$21,0),3),"type mismatch")</f>
        <v>VARCHAR</v>
      </c>
      <c r="T272" s="298"/>
      <c r="U272" s="298"/>
      <c r="V272" s="298"/>
      <c r="W272" s="51" t="b">
        <v>0</v>
      </c>
      <c r="X272" s="51" t="s">
        <v>1629</v>
      </c>
      <c r="Y272" s="309"/>
      <c r="Z272" s="309"/>
      <c r="AA272" s="311"/>
      <c r="AB272" s="53"/>
      <c r="AC272" s="308"/>
      <c r="AD272" s="53" t="str">
        <f t="shared" si="6"/>
        <v>.</v>
      </c>
      <c r="AE272" s="299">
        <f>countif(NEW_REDB_table.field,AD272)</f>
        <v>5</v>
      </c>
      <c r="AF272" s="299" t="str">
        <f t="shared" si="7"/>
        <v>#N/A</v>
      </c>
      <c r="AG272" s="308"/>
      <c r="AH272" s="317" t="b">
        <v>0</v>
      </c>
      <c r="AI272" s="317" t="b">
        <v>0</v>
      </c>
      <c r="AJ272" s="308" t="str">
        <f t="array" ref="AJ272">iferror(index('Type Mapping'!$A$2:$D$21,match(J272,'Type Mapping'!$B$2:$B$21,0),4),"type mismatch")</f>
        <v>INT</v>
      </c>
      <c r="AK272" s="308"/>
      <c r="AL272" s="308"/>
      <c r="AM272" s="308"/>
      <c r="AN272" s="300" t="b">
        <v>0</v>
      </c>
      <c r="AO272" s="300" t="b">
        <v>0</v>
      </c>
      <c r="AP272" s="300" t="b">
        <v>0</v>
      </c>
      <c r="AQ272" s="300" t="b">
        <v>0</v>
      </c>
      <c r="AR272" s="300"/>
      <c r="AS272" s="300"/>
      <c r="AT272" s="302"/>
      <c r="AU272" s="302"/>
      <c r="AV272" s="303" t="b">
        <v>1</v>
      </c>
      <c r="AW272" s="304" t="str">
        <f t="shared" si="9"/>
        <v>true</v>
      </c>
      <c r="AX272" s="305" t="str">
        <f t="shared" si="17"/>
        <v>&lt;column comment="" default="" key="true" label="AddrNum" length="255" nullable="true" originalDbColumnName="AddrNum" originalLength="-1" pattern="" precision="-1" talendType="id_String" type=""/&gt;</v>
      </c>
      <c r="AY272" s="306"/>
      <c r="AZ272" s="305" t="str">
        <f t="shared" si="10"/>
        <v>&lt;column comment="" default="" key="true" label="AddrNum" length="255" nullable="true" originalDbColumnName="AddrNum" originalLength="-1" pattern="" precision="-1" talendType="id_String" type=""/&gt;</v>
      </c>
      <c r="BA272" s="306"/>
      <c r="BB272" s="302"/>
      <c r="BC272" s="303" t="b">
        <f t="shared" si="11"/>
        <v>0</v>
      </c>
      <c r="BD272" s="304"/>
      <c r="BE272" s="304" t="str">
        <f t="shared" si="12"/>
        <v/>
      </c>
      <c r="BF272" s="307"/>
      <c r="BG272" s="305"/>
      <c r="BH272" s="305"/>
      <c r="BI272" s="305"/>
      <c r="BJ272" s="305" t="str">
        <f t="shared" si="18"/>
        <v/>
      </c>
      <c r="BK272" s="306"/>
      <c r="BL272" s="305" t="str">
        <f t="shared" si="14"/>
        <v/>
      </c>
      <c r="BM272" s="306"/>
      <c r="BN272" s="302"/>
      <c r="BO272" s="302"/>
      <c r="BP272" s="302"/>
      <c r="BQ272" s="302"/>
      <c r="BR272" s="302"/>
      <c r="BS272" s="302"/>
      <c r="BT272" s="302"/>
      <c r="BU272" s="302"/>
      <c r="BV272" s="302"/>
      <c r="BW272" s="302"/>
      <c r="BX272" s="302"/>
    </row>
    <row r="273">
      <c r="A273" s="292" t="s">
        <v>728</v>
      </c>
      <c r="B273" s="292">
        <v>272.0</v>
      </c>
      <c r="C273" s="292">
        <f t="shared" si="15"/>
        <v>1</v>
      </c>
      <c r="D273" s="293" t="str">
        <f t="shared" si="1"/>
        <v>Parcel Data</v>
      </c>
      <c r="E273" s="46" t="str">
        <f t="shared" si="2"/>
        <v>prcl.mdb.PrclAddrLRMS.AddrSuf</v>
      </c>
      <c r="F273" s="46" t="s">
        <v>306</v>
      </c>
      <c r="G273" s="46" t="s">
        <v>541</v>
      </c>
      <c r="H273" s="294">
        <v>7.0</v>
      </c>
      <c r="I273" s="294" t="s">
        <v>1723</v>
      </c>
      <c r="J273" s="295" t="s">
        <v>743</v>
      </c>
      <c r="K273" s="296">
        <v>1.0</v>
      </c>
      <c r="L273" s="297" t="b">
        <v>1</v>
      </c>
      <c r="M273" s="294" t="s">
        <v>1724</v>
      </c>
      <c r="N273" s="294"/>
      <c r="O273" s="296"/>
      <c r="P273" s="296"/>
      <c r="Q273" s="298" t="str">
        <f t="shared" si="3"/>
        <v>PrclAddrLRMS</v>
      </c>
      <c r="R273" s="298" t="str">
        <f t="shared" si="19"/>
        <v>AddrSuf</v>
      </c>
      <c r="S273" s="298" t="str">
        <f t="array" ref="S273">iferror(index('Type Mapping'!$A$2:$D$21,match(J273,'Type Mapping'!$B$2:$B$21,0),3),"type mismatch")</f>
        <v>VARCHAR</v>
      </c>
      <c r="T273" s="298"/>
      <c r="U273" s="298"/>
      <c r="V273" s="298"/>
      <c r="W273" s="51" t="b">
        <v>0</v>
      </c>
      <c r="X273" s="51" t="s">
        <v>1629</v>
      </c>
      <c r="Y273" s="309"/>
      <c r="Z273" s="309"/>
      <c r="AA273" s="311"/>
      <c r="AB273" s="53"/>
      <c r="AC273" s="308"/>
      <c r="AD273" s="53" t="str">
        <f t="shared" si="6"/>
        <v>.</v>
      </c>
      <c r="AE273" s="299">
        <f>countif(NEW_REDB_table.field,AD273)</f>
        <v>5</v>
      </c>
      <c r="AF273" s="299" t="str">
        <f t="shared" si="7"/>
        <v>#N/A</v>
      </c>
      <c r="AG273" s="308"/>
      <c r="AH273" s="317" t="b">
        <v>0</v>
      </c>
      <c r="AI273" s="317" t="b">
        <v>0</v>
      </c>
      <c r="AJ273" s="308" t="str">
        <f t="array" ref="AJ273">iferror(index('Type Mapping'!$A$2:$D$21,match(J273,'Type Mapping'!$B$2:$B$21,0),4),"type mismatch")</f>
        <v>VARCHAR</v>
      </c>
      <c r="AK273" s="308"/>
      <c r="AL273" s="308"/>
      <c r="AM273" s="308"/>
      <c r="AN273" s="300" t="b">
        <v>0</v>
      </c>
      <c r="AO273" s="300" t="b">
        <v>0</v>
      </c>
      <c r="AP273" s="300" t="b">
        <v>0</v>
      </c>
      <c r="AQ273" s="300" t="b">
        <v>0</v>
      </c>
      <c r="AR273" s="300"/>
      <c r="AS273" s="300"/>
      <c r="AT273" s="302"/>
      <c r="AU273" s="302"/>
      <c r="AV273" s="303" t="b">
        <v>1</v>
      </c>
      <c r="AW273" s="304" t="str">
        <f t="shared" si="9"/>
        <v>true</v>
      </c>
      <c r="AX273" s="305" t="str">
        <f t="shared" si="17"/>
        <v>&lt;column comment="" default="" key="true" label="AddrSuf" length="255" nullable="true" originalDbColumnName="AddrSuf" originalLength="-1" pattern="" precision="-1" talendType="id_String" type=""/&gt;</v>
      </c>
      <c r="AY273" s="306"/>
      <c r="AZ273" s="305" t="str">
        <f t="shared" si="10"/>
        <v>&lt;column comment="" default="" key="true" label="AddrSuf" length="255" nullable="true" originalDbColumnName="AddrSuf" originalLength="-1" pattern="" precision="-1" talendType="id_String" type=""/&gt;</v>
      </c>
      <c r="BA273" s="306"/>
      <c r="BB273" s="302"/>
      <c r="BC273" s="303" t="b">
        <f t="shared" si="11"/>
        <v>0</v>
      </c>
      <c r="BD273" s="304"/>
      <c r="BE273" s="304" t="str">
        <f t="shared" si="12"/>
        <v/>
      </c>
      <c r="BF273" s="307"/>
      <c r="BG273" s="305"/>
      <c r="BH273" s="305"/>
      <c r="BI273" s="305"/>
      <c r="BJ273" s="305" t="str">
        <f t="shared" si="18"/>
        <v/>
      </c>
      <c r="BK273" s="306"/>
      <c r="BL273" s="305" t="str">
        <f t="shared" si="14"/>
        <v/>
      </c>
      <c r="BM273" s="306"/>
      <c r="BN273" s="302"/>
      <c r="BO273" s="302"/>
      <c r="BP273" s="302"/>
      <c r="BQ273" s="302"/>
      <c r="BR273" s="302"/>
      <c r="BS273" s="302"/>
      <c r="BT273" s="302"/>
      <c r="BU273" s="302"/>
      <c r="BV273" s="302"/>
      <c r="BW273" s="302"/>
      <c r="BX273" s="302"/>
    </row>
    <row r="274">
      <c r="A274" s="292" t="s">
        <v>728</v>
      </c>
      <c r="B274" s="292">
        <v>273.0</v>
      </c>
      <c r="C274" s="292">
        <f t="shared" si="15"/>
        <v>1</v>
      </c>
      <c r="D274" s="293" t="str">
        <f t="shared" si="1"/>
        <v>Parcel Data</v>
      </c>
      <c r="E274" s="46" t="str">
        <f t="shared" si="2"/>
        <v>prcl.mdb.PrclAddrLRMS.AddrType</v>
      </c>
      <c r="F274" s="46" t="s">
        <v>306</v>
      </c>
      <c r="G274" s="46" t="s">
        <v>541</v>
      </c>
      <c r="H274" s="294">
        <v>8.0</v>
      </c>
      <c r="I274" s="294" t="s">
        <v>1039</v>
      </c>
      <c r="J274" s="295" t="s">
        <v>743</v>
      </c>
      <c r="K274" s="296">
        <v>1.0</v>
      </c>
      <c r="L274" s="297" t="b">
        <v>0</v>
      </c>
      <c r="M274" s="294" t="s">
        <v>802</v>
      </c>
      <c r="N274" s="294"/>
      <c r="O274" s="296"/>
      <c r="P274" s="296"/>
      <c r="Q274" s="298" t="str">
        <f t="shared" si="3"/>
        <v>PrclAddrLRMS</v>
      </c>
      <c r="R274" s="298" t="str">
        <f t="shared" si="19"/>
        <v>AddrType</v>
      </c>
      <c r="S274" s="298" t="str">
        <f t="array" ref="S274">iferror(index('Type Mapping'!$A$2:$D$21,match(J274,'Type Mapping'!$B$2:$B$21,0),3),"type mismatch")</f>
        <v>VARCHAR</v>
      </c>
      <c r="T274" s="298"/>
      <c r="U274" s="298"/>
      <c r="V274" s="298"/>
      <c r="W274" s="51" t="b">
        <v>0</v>
      </c>
      <c r="X274" s="51" t="s">
        <v>1629</v>
      </c>
      <c r="Y274" s="309"/>
      <c r="Z274" s="309"/>
      <c r="AA274" s="311"/>
      <c r="AB274" s="53"/>
      <c r="AC274" s="308"/>
      <c r="AD274" s="53" t="str">
        <f t="shared" si="6"/>
        <v>.</v>
      </c>
      <c r="AE274" s="299">
        <f>countif(NEW_REDB_table.field,AD274)</f>
        <v>5</v>
      </c>
      <c r="AF274" s="299" t="str">
        <f t="shared" si="7"/>
        <v>#N/A</v>
      </c>
      <c r="AG274" s="308"/>
      <c r="AH274" s="317" t="b">
        <v>0</v>
      </c>
      <c r="AI274" s="317" t="b">
        <v>0</v>
      </c>
      <c r="AJ274" s="308" t="str">
        <f t="array" ref="AJ274">iferror(index('Type Mapping'!$A$2:$D$21,match(J274,'Type Mapping'!$B$2:$B$21,0),4),"type mismatch")</f>
        <v>VARCHAR</v>
      </c>
      <c r="AK274" s="308"/>
      <c r="AL274" s="308"/>
      <c r="AM274" s="308"/>
      <c r="AN274" s="300" t="b">
        <v>0</v>
      </c>
      <c r="AO274" s="300" t="b">
        <v>0</v>
      </c>
      <c r="AP274" s="300" t="b">
        <v>0</v>
      </c>
      <c r="AQ274" s="300" t="b">
        <v>0</v>
      </c>
      <c r="AR274" s="300"/>
      <c r="AS274" s="300"/>
      <c r="AT274" s="302"/>
      <c r="AU274" s="302"/>
      <c r="AV274" s="303" t="b">
        <v>1</v>
      </c>
      <c r="AW274" s="304" t="str">
        <f t="shared" si="9"/>
        <v>false</v>
      </c>
      <c r="AX274" s="305" t="str">
        <f t="shared" si="17"/>
        <v>&lt;column comment="" default="" key="false" label="AddrType" length="255" nullable="true" originalDbColumnName="AddrType" originalLength="-1" pattern="" precision="-1" talendType="id_String" type=""/&gt;</v>
      </c>
      <c r="AY274" s="306"/>
      <c r="AZ274" s="305" t="str">
        <f t="shared" si="10"/>
        <v>&lt;column comment="" default="" key="false" label="AddrType" length="255" nullable="true" originalDbColumnName="AddrType" originalLength="-1" pattern="" precision="-1" talendType="id_String" type=""/&gt;</v>
      </c>
      <c r="BA274" s="306"/>
      <c r="BB274" s="302"/>
      <c r="BC274" s="303" t="b">
        <f t="shared" si="11"/>
        <v>0</v>
      </c>
      <c r="BD274" s="304"/>
      <c r="BE274" s="304" t="str">
        <f t="shared" si="12"/>
        <v/>
      </c>
      <c r="BF274" s="307"/>
      <c r="BG274" s="305"/>
      <c r="BH274" s="305"/>
      <c r="BI274" s="305"/>
      <c r="BJ274" s="305" t="str">
        <f t="shared" si="18"/>
        <v/>
      </c>
      <c r="BK274" s="306"/>
      <c r="BL274" s="305" t="str">
        <f t="shared" si="14"/>
        <v/>
      </c>
      <c r="BM274" s="306"/>
      <c r="BN274" s="302"/>
      <c r="BO274" s="302"/>
      <c r="BP274" s="302"/>
      <c r="BQ274" s="302"/>
      <c r="BR274" s="302"/>
      <c r="BS274" s="302"/>
      <c r="BT274" s="302"/>
      <c r="BU274" s="302"/>
      <c r="BV274" s="302"/>
      <c r="BW274" s="302"/>
      <c r="BX274" s="302"/>
    </row>
    <row r="275">
      <c r="A275" s="292" t="s">
        <v>728</v>
      </c>
      <c r="B275" s="292">
        <v>274.0</v>
      </c>
      <c r="C275" s="292">
        <f t="shared" si="15"/>
        <v>1</v>
      </c>
      <c r="D275" s="293" t="str">
        <f t="shared" si="1"/>
        <v>Parcel Data</v>
      </c>
      <c r="E275" s="46" t="str">
        <f t="shared" si="2"/>
        <v>prcl.mdb.PrclAddrLRMS.RecNum</v>
      </c>
      <c r="F275" s="46" t="s">
        <v>306</v>
      </c>
      <c r="G275" s="46" t="s">
        <v>541</v>
      </c>
      <c r="H275" s="294">
        <v>9.0</v>
      </c>
      <c r="I275" s="294" t="s">
        <v>1644</v>
      </c>
      <c r="J275" s="295" t="s">
        <v>740</v>
      </c>
      <c r="K275" s="296">
        <v>1.0</v>
      </c>
      <c r="L275" s="297" t="b">
        <v>0</v>
      </c>
      <c r="M275" s="294" t="s">
        <v>802</v>
      </c>
      <c r="N275" s="294"/>
      <c r="O275" s="296"/>
      <c r="P275" s="296"/>
      <c r="Q275" s="298" t="str">
        <f t="shared" si="3"/>
        <v>PrclAddrLRMS</v>
      </c>
      <c r="R275" s="298" t="str">
        <f t="shared" si="19"/>
        <v>RecNum</v>
      </c>
      <c r="S275" s="298" t="str">
        <f t="array" ref="S275">iferror(index('Type Mapping'!$A$2:$D$21,match(J275,'Type Mapping'!$B$2:$B$21,0),3),"type mismatch")</f>
        <v>VARCHAR</v>
      </c>
      <c r="T275" s="298"/>
      <c r="U275" s="298"/>
      <c r="V275" s="298"/>
      <c r="W275" s="51" t="b">
        <v>0</v>
      </c>
      <c r="X275" s="51" t="s">
        <v>1629</v>
      </c>
      <c r="Y275" s="309"/>
      <c r="Z275" s="309"/>
      <c r="AA275" s="311"/>
      <c r="AB275" s="53"/>
      <c r="AC275" s="308"/>
      <c r="AD275" s="53" t="str">
        <f t="shared" si="6"/>
        <v>.</v>
      </c>
      <c r="AE275" s="299">
        <f>countif(NEW_REDB_table.field,AD275)</f>
        <v>5</v>
      </c>
      <c r="AF275" s="299" t="str">
        <f t="shared" si="7"/>
        <v>#N/A</v>
      </c>
      <c r="AG275" s="308"/>
      <c r="AH275" s="317" t="b">
        <v>0</v>
      </c>
      <c r="AI275" s="317" t="b">
        <v>0</v>
      </c>
      <c r="AJ275" s="308" t="str">
        <f t="array" ref="AJ275">iferror(index('Type Mapping'!$A$2:$D$21,match(J275,'Type Mapping'!$B$2:$B$21,0),4),"type mismatch")</f>
        <v>INT</v>
      </c>
      <c r="AK275" s="308"/>
      <c r="AL275" s="308"/>
      <c r="AM275" s="308"/>
      <c r="AN275" s="300" t="b">
        <v>0</v>
      </c>
      <c r="AO275" s="300" t="b">
        <v>0</v>
      </c>
      <c r="AP275" s="300" t="b">
        <v>0</v>
      </c>
      <c r="AQ275" s="300" t="b">
        <v>0</v>
      </c>
      <c r="AR275" s="300"/>
      <c r="AS275" s="300"/>
      <c r="AT275" s="302"/>
      <c r="AU275" s="302"/>
      <c r="AV275" s="303" t="b">
        <v>1</v>
      </c>
      <c r="AW275" s="304" t="str">
        <f t="shared" si="9"/>
        <v>false</v>
      </c>
      <c r="AX275" s="305" t="str">
        <f t="shared" si="17"/>
        <v>&lt;column comment="" default="" key="false" label="RecNum" length="255" nullable="true" originalDbColumnName="RecNum" originalLength="-1" pattern="" precision="-1" talendType="id_String" type=""/&gt;</v>
      </c>
      <c r="AY275" s="306"/>
      <c r="AZ275" s="305" t="str">
        <f t="shared" si="10"/>
        <v>&lt;column comment="" default="" key="false" label="RecNum" length="255" nullable="true" originalDbColumnName="RecNum" originalLength="-1" pattern="" precision="-1" talendType="id_String" type=""/&gt;</v>
      </c>
      <c r="BA275" s="306"/>
      <c r="BB275" s="302"/>
      <c r="BC275" s="303" t="b">
        <f t="shared" si="11"/>
        <v>0</v>
      </c>
      <c r="BD275" s="304"/>
      <c r="BE275" s="304" t="str">
        <f t="shared" si="12"/>
        <v/>
      </c>
      <c r="BF275" s="307"/>
      <c r="BG275" s="305"/>
      <c r="BH275" s="305"/>
      <c r="BI275" s="305"/>
      <c r="BJ275" s="305" t="str">
        <f t="shared" si="18"/>
        <v/>
      </c>
      <c r="BK275" s="306"/>
      <c r="BL275" s="305" t="str">
        <f t="shared" si="14"/>
        <v/>
      </c>
      <c r="BM275" s="306"/>
      <c r="BN275" s="302"/>
      <c r="BO275" s="302"/>
      <c r="BP275" s="302"/>
      <c r="BQ275" s="302"/>
      <c r="BR275" s="302"/>
      <c r="BS275" s="302"/>
      <c r="BT275" s="302"/>
      <c r="BU275" s="302"/>
      <c r="BV275" s="302"/>
      <c r="BW275" s="302"/>
      <c r="BX275" s="302"/>
    </row>
    <row r="276">
      <c r="A276" s="292" t="s">
        <v>728</v>
      </c>
      <c r="B276" s="292">
        <v>275.0</v>
      </c>
      <c r="C276" s="292">
        <f t="shared" si="15"/>
        <v>1</v>
      </c>
      <c r="D276" s="293" t="str">
        <f t="shared" si="1"/>
        <v>Parcel Data</v>
      </c>
      <c r="E276" s="46" t="str">
        <f t="shared" si="2"/>
        <v>prcl.mdb.PrclAddrLRMS.LRMSPrimaryAddr</v>
      </c>
      <c r="F276" s="46" t="s">
        <v>306</v>
      </c>
      <c r="G276" s="46" t="s">
        <v>541</v>
      </c>
      <c r="H276" s="294">
        <v>10.0</v>
      </c>
      <c r="I276" s="294" t="s">
        <v>1693</v>
      </c>
      <c r="J276" s="295" t="s">
        <v>743</v>
      </c>
      <c r="K276" s="296">
        <v>1.0</v>
      </c>
      <c r="L276" s="297" t="b">
        <v>0</v>
      </c>
      <c r="M276" s="294" t="s">
        <v>802</v>
      </c>
      <c r="N276" s="294"/>
      <c r="O276" s="296"/>
      <c r="P276" s="296"/>
      <c r="Q276" s="298" t="str">
        <f t="shared" si="3"/>
        <v>PrclAddrLRMS</v>
      </c>
      <c r="R276" s="298" t="str">
        <f t="shared" si="19"/>
        <v>LRMSPrimaryAddr</v>
      </c>
      <c r="S276" s="298" t="str">
        <f t="array" ref="S276">iferror(index('Type Mapping'!$A$2:$D$21,match(J276,'Type Mapping'!$B$2:$B$21,0),3),"type mismatch")</f>
        <v>VARCHAR</v>
      </c>
      <c r="T276" s="298"/>
      <c r="U276" s="298"/>
      <c r="V276" s="298"/>
      <c r="W276" s="51" t="b">
        <v>0</v>
      </c>
      <c r="X276" s="51" t="s">
        <v>1629</v>
      </c>
      <c r="Y276" s="309"/>
      <c r="Z276" s="309"/>
      <c r="AA276" s="311"/>
      <c r="AB276" s="53"/>
      <c r="AC276" s="308"/>
      <c r="AD276" s="53" t="str">
        <f t="shared" si="6"/>
        <v>.</v>
      </c>
      <c r="AE276" s="299">
        <f>countif(NEW_REDB_table.field,AD276)</f>
        <v>5</v>
      </c>
      <c r="AF276" s="299" t="str">
        <f t="shared" si="7"/>
        <v>#N/A</v>
      </c>
      <c r="AG276" s="308"/>
      <c r="AH276" s="317" t="b">
        <v>0</v>
      </c>
      <c r="AI276" s="317" t="b">
        <v>0</v>
      </c>
      <c r="AJ276" s="308" t="str">
        <f t="array" ref="AJ276">iferror(index('Type Mapping'!$A$2:$D$21,match(J276,'Type Mapping'!$B$2:$B$21,0),4),"type mismatch")</f>
        <v>VARCHAR</v>
      </c>
      <c r="AK276" s="308"/>
      <c r="AL276" s="308"/>
      <c r="AM276" s="308"/>
      <c r="AN276" s="300" t="b">
        <v>0</v>
      </c>
      <c r="AO276" s="300" t="b">
        <v>0</v>
      </c>
      <c r="AP276" s="300" t="b">
        <v>0</v>
      </c>
      <c r="AQ276" s="300" t="b">
        <v>0</v>
      </c>
      <c r="AR276" s="300"/>
      <c r="AS276" s="300"/>
      <c r="AT276" s="302"/>
      <c r="AU276" s="302"/>
      <c r="AV276" s="303" t="b">
        <v>1</v>
      </c>
      <c r="AW276" s="304" t="str">
        <f t="shared" si="9"/>
        <v>false</v>
      </c>
      <c r="AX276" s="305" t="str">
        <f t="shared" si="17"/>
        <v>&lt;column comment="" default="" key="false" label="LRMSPrimaryAddr" length="255" nullable="true" originalDbColumnName="LRMSPrimaryAddr" originalLength="-1" pattern="" precision="-1" talendType="id_String" type=""/&gt;</v>
      </c>
      <c r="AY276" s="306"/>
      <c r="AZ276" s="305" t="str">
        <f t="shared" si="10"/>
        <v>&lt;column comment="" default="" key="false" label="LRMSPrimaryAddr" length="255" nullable="true" originalDbColumnName="LRMSPrimaryAddr" originalLength="-1" pattern="" precision="-1" talendType="id_String" type=""/&gt;</v>
      </c>
      <c r="BA276" s="306"/>
      <c r="BB276" s="302"/>
      <c r="BC276" s="303" t="b">
        <f t="shared" si="11"/>
        <v>0</v>
      </c>
      <c r="BD276" s="304"/>
      <c r="BE276" s="304" t="str">
        <f t="shared" si="12"/>
        <v/>
      </c>
      <c r="BF276" s="307"/>
      <c r="BG276" s="305"/>
      <c r="BH276" s="305"/>
      <c r="BI276" s="305"/>
      <c r="BJ276" s="305" t="str">
        <f t="shared" si="18"/>
        <v/>
      </c>
      <c r="BK276" s="306"/>
      <c r="BL276" s="305" t="str">
        <f t="shared" si="14"/>
        <v/>
      </c>
      <c r="BM276" s="306"/>
      <c r="BN276" s="302"/>
      <c r="BO276" s="302"/>
      <c r="BP276" s="302"/>
      <c r="BQ276" s="302"/>
      <c r="BR276" s="302"/>
      <c r="BS276" s="302"/>
      <c r="BT276" s="302"/>
      <c r="BU276" s="302"/>
      <c r="BV276" s="302"/>
      <c r="BW276" s="302"/>
      <c r="BX276" s="302"/>
    </row>
    <row r="277">
      <c r="A277" s="292" t="s">
        <v>728</v>
      </c>
      <c r="B277" s="292">
        <v>276.0</v>
      </c>
      <c r="C277" s="292">
        <f t="shared" si="15"/>
        <v>1</v>
      </c>
      <c r="D277" s="293" t="str">
        <f t="shared" si="1"/>
        <v>Parcel Data</v>
      </c>
      <c r="E277" s="46" t="str">
        <f t="shared" si="2"/>
        <v>prcl.mdb.PrclAddrLRMS.NLC</v>
      </c>
      <c r="F277" s="46" t="s">
        <v>306</v>
      </c>
      <c r="G277" s="46" t="s">
        <v>541</v>
      </c>
      <c r="H277" s="294">
        <v>11.0</v>
      </c>
      <c r="I277" s="294" t="s">
        <v>1058</v>
      </c>
      <c r="J277" s="295" t="s">
        <v>729</v>
      </c>
      <c r="K277" s="296">
        <v>8.0</v>
      </c>
      <c r="L277" s="297" t="b">
        <v>0</v>
      </c>
      <c r="M277" s="294" t="s">
        <v>1059</v>
      </c>
      <c r="N277" s="294"/>
      <c r="O277" s="296"/>
      <c r="P277" s="296"/>
      <c r="Q277" s="298" t="str">
        <f t="shared" si="3"/>
        <v>PrclAddrLRMS</v>
      </c>
      <c r="R277" s="298" t="str">
        <f t="shared" si="19"/>
        <v>NLC</v>
      </c>
      <c r="S277" s="298" t="str">
        <f t="array" ref="S277">iferror(index('Type Mapping'!$A$2:$D$21,match(J277,'Type Mapping'!$B$2:$B$21,0),3),"type mismatch")</f>
        <v>VARCHAR</v>
      </c>
      <c r="T277" s="298"/>
      <c r="U277" s="298"/>
      <c r="V277" s="298"/>
      <c r="W277" s="51" t="b">
        <v>0</v>
      </c>
      <c r="X277" s="51" t="s">
        <v>1629</v>
      </c>
      <c r="Y277" s="309"/>
      <c r="Z277" s="309"/>
      <c r="AA277" s="311"/>
      <c r="AB277" s="53"/>
      <c r="AC277" s="308"/>
      <c r="AD277" s="53" t="str">
        <f t="shared" si="6"/>
        <v>.</v>
      </c>
      <c r="AE277" s="299">
        <f>countif(NEW_REDB_table.field,AD277)</f>
        <v>5</v>
      </c>
      <c r="AF277" s="299" t="str">
        <f t="shared" si="7"/>
        <v>#N/A</v>
      </c>
      <c r="AG277" s="308"/>
      <c r="AH277" s="317" t="b">
        <v>0</v>
      </c>
      <c r="AI277" s="317" t="b">
        <v>0</v>
      </c>
      <c r="AJ277" s="308" t="str">
        <f t="array" ref="AJ277">iferror(index('Type Mapping'!$A$2:$D$21,match(J277,'Type Mapping'!$B$2:$B$21,0),4),"type mismatch")</f>
        <v>FLOAT</v>
      </c>
      <c r="AK277" s="308"/>
      <c r="AL277" s="308"/>
      <c r="AM277" s="308"/>
      <c r="AN277" s="300" t="b">
        <v>0</v>
      </c>
      <c r="AO277" s="300" t="b">
        <v>0</v>
      </c>
      <c r="AP277" s="300" t="b">
        <v>0</v>
      </c>
      <c r="AQ277" s="300" t="b">
        <v>0</v>
      </c>
      <c r="AR277" s="300"/>
      <c r="AS277" s="300"/>
      <c r="AT277" s="302"/>
      <c r="AU277" s="302"/>
      <c r="AV277" s="303" t="b">
        <v>1</v>
      </c>
      <c r="AW277" s="304" t="str">
        <f t="shared" si="9"/>
        <v>false</v>
      </c>
      <c r="AX277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277" s="306"/>
      <c r="AZ277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277" s="306"/>
      <c r="BB277" s="302"/>
      <c r="BC277" s="303" t="b">
        <f t="shared" si="11"/>
        <v>0</v>
      </c>
      <c r="BD277" s="304"/>
      <c r="BE277" s="304" t="str">
        <f t="shared" si="12"/>
        <v/>
      </c>
      <c r="BF277" s="307"/>
      <c r="BG277" s="305"/>
      <c r="BH277" s="305"/>
      <c r="BI277" s="305"/>
      <c r="BJ277" s="305" t="str">
        <f t="shared" si="18"/>
        <v/>
      </c>
      <c r="BK277" s="306"/>
      <c r="BL277" s="305" t="str">
        <f t="shared" si="14"/>
        <v/>
      </c>
      <c r="BM277" s="306"/>
      <c r="BN277" s="302"/>
      <c r="BO277" s="302"/>
      <c r="BP277" s="302"/>
      <c r="BQ277" s="302"/>
      <c r="BR277" s="302"/>
      <c r="BS277" s="302"/>
      <c r="BT277" s="302"/>
      <c r="BU277" s="302"/>
      <c r="BV277" s="302"/>
      <c r="BW277" s="302"/>
      <c r="BX277" s="302"/>
    </row>
    <row r="278">
      <c r="A278" s="292" t="s">
        <v>728</v>
      </c>
      <c r="B278" s="292">
        <v>277.0</v>
      </c>
      <c r="C278" s="292">
        <f t="shared" si="15"/>
        <v>1</v>
      </c>
      <c r="D278" s="293" t="str">
        <f t="shared" si="1"/>
        <v>Parcel Data</v>
      </c>
      <c r="E278" s="46" t="str">
        <f t="shared" si="2"/>
        <v>prcl.mdb.PrclAddrLRMS.Parity</v>
      </c>
      <c r="F278" s="46" t="s">
        <v>306</v>
      </c>
      <c r="G278" s="46" t="s">
        <v>541</v>
      </c>
      <c r="H278" s="294">
        <v>12.0</v>
      </c>
      <c r="I278" s="294" t="s">
        <v>1061</v>
      </c>
      <c r="J278" s="295" t="s">
        <v>743</v>
      </c>
      <c r="K278" s="296">
        <v>1.0</v>
      </c>
      <c r="L278" s="297" t="b">
        <v>0</v>
      </c>
      <c r="M278" s="294" t="s">
        <v>1652</v>
      </c>
      <c r="N278" s="294"/>
      <c r="O278" s="296"/>
      <c r="P278" s="296"/>
      <c r="Q278" s="298" t="str">
        <f t="shared" si="3"/>
        <v>PrclAddrLRMS</v>
      </c>
      <c r="R278" s="298" t="str">
        <f t="shared" si="19"/>
        <v>Parity</v>
      </c>
      <c r="S278" s="298" t="str">
        <f t="array" ref="S278">iferror(index('Type Mapping'!$A$2:$D$21,match(J278,'Type Mapping'!$B$2:$B$21,0),3),"type mismatch")</f>
        <v>VARCHAR</v>
      </c>
      <c r="T278" s="298"/>
      <c r="U278" s="298"/>
      <c r="V278" s="298"/>
      <c r="W278" s="51" t="b">
        <v>0</v>
      </c>
      <c r="X278" s="51" t="s">
        <v>1629</v>
      </c>
      <c r="Y278" s="309"/>
      <c r="Z278" s="309"/>
      <c r="AA278" s="311"/>
      <c r="AB278" s="53"/>
      <c r="AC278" s="308"/>
      <c r="AD278" s="53" t="str">
        <f t="shared" si="6"/>
        <v>.</v>
      </c>
      <c r="AE278" s="299">
        <f>countif(NEW_REDB_table.field,AD278)</f>
        <v>5</v>
      </c>
      <c r="AF278" s="299" t="str">
        <f t="shared" si="7"/>
        <v>#N/A</v>
      </c>
      <c r="AG278" s="308"/>
      <c r="AH278" s="317" t="b">
        <v>0</v>
      </c>
      <c r="AI278" s="317" t="b">
        <v>0</v>
      </c>
      <c r="AJ278" s="308" t="str">
        <f t="array" ref="AJ278">iferror(index('Type Mapping'!$A$2:$D$21,match(J278,'Type Mapping'!$B$2:$B$21,0),4),"type mismatch")</f>
        <v>VARCHAR</v>
      </c>
      <c r="AK278" s="308"/>
      <c r="AL278" s="308"/>
      <c r="AM278" s="308"/>
      <c r="AN278" s="300" t="b">
        <v>0</v>
      </c>
      <c r="AO278" s="300" t="b">
        <v>0</v>
      </c>
      <c r="AP278" s="300" t="b">
        <v>0</v>
      </c>
      <c r="AQ278" s="300" t="b">
        <v>0</v>
      </c>
      <c r="AR278" s="300"/>
      <c r="AS278" s="300"/>
      <c r="AT278" s="302"/>
      <c r="AU278" s="302"/>
      <c r="AV278" s="303" t="b">
        <v>1</v>
      </c>
      <c r="AW278" s="304" t="str">
        <f t="shared" si="9"/>
        <v>false</v>
      </c>
      <c r="AX278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278" s="306"/>
      <c r="AZ278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278" s="306"/>
      <c r="BB278" s="302"/>
      <c r="BC278" s="303" t="b">
        <f t="shared" si="11"/>
        <v>0</v>
      </c>
      <c r="BD278" s="304"/>
      <c r="BE278" s="304" t="str">
        <f t="shared" si="12"/>
        <v/>
      </c>
      <c r="BF278" s="307"/>
      <c r="BG278" s="305"/>
      <c r="BH278" s="305"/>
      <c r="BI278" s="305"/>
      <c r="BJ278" s="305" t="str">
        <f t="shared" si="18"/>
        <v/>
      </c>
      <c r="BK278" s="306"/>
      <c r="BL278" s="305" t="str">
        <f t="shared" si="14"/>
        <v/>
      </c>
      <c r="BM278" s="306"/>
      <c r="BN278" s="302"/>
      <c r="BO278" s="302"/>
      <c r="BP278" s="302"/>
      <c r="BQ278" s="302"/>
      <c r="BR278" s="302"/>
      <c r="BS278" s="302"/>
      <c r="BT278" s="302"/>
      <c r="BU278" s="302"/>
      <c r="BV278" s="302"/>
      <c r="BW278" s="302"/>
      <c r="BX278" s="302"/>
    </row>
    <row r="279">
      <c r="A279" s="292" t="s">
        <v>728</v>
      </c>
      <c r="B279" s="292">
        <v>278.0</v>
      </c>
      <c r="C279" s="292">
        <f t="shared" si="15"/>
        <v>1</v>
      </c>
      <c r="D279" s="293" t="str">
        <f t="shared" si="1"/>
        <v>Parcel Data</v>
      </c>
      <c r="E279" s="46" t="str">
        <f t="shared" si="2"/>
        <v>prcl.mdb.PrclAddrLRMS.LowAddrNum</v>
      </c>
      <c r="F279" s="46" t="s">
        <v>306</v>
      </c>
      <c r="G279" s="46" t="s">
        <v>541</v>
      </c>
      <c r="H279" s="294">
        <v>13.0</v>
      </c>
      <c r="I279" s="294" t="s">
        <v>1046</v>
      </c>
      <c r="J279" s="295" t="s">
        <v>738</v>
      </c>
      <c r="K279" s="296">
        <v>4.0</v>
      </c>
      <c r="L279" s="297" t="b">
        <v>0</v>
      </c>
      <c r="M279" s="294" t="s">
        <v>802</v>
      </c>
      <c r="N279" s="294"/>
      <c r="O279" s="296"/>
      <c r="P279" s="296"/>
      <c r="Q279" s="298" t="str">
        <f t="shared" si="3"/>
        <v>PrclAddrLRMS</v>
      </c>
      <c r="R279" s="298" t="str">
        <f t="shared" si="19"/>
        <v>LowAddrNum</v>
      </c>
      <c r="S279" s="298" t="str">
        <f t="array" ref="S279">iferror(index('Type Mapping'!$A$2:$D$21,match(J279,'Type Mapping'!$B$2:$B$21,0),3),"type mismatch")</f>
        <v>VARCHAR</v>
      </c>
      <c r="T279" s="298"/>
      <c r="U279" s="298"/>
      <c r="V279" s="298"/>
      <c r="W279" s="51" t="b">
        <v>0</v>
      </c>
      <c r="X279" s="51" t="s">
        <v>1629</v>
      </c>
      <c r="Y279" s="309"/>
      <c r="Z279" s="309"/>
      <c r="AA279" s="311"/>
      <c r="AB279" s="53"/>
      <c r="AC279" s="308"/>
      <c r="AD279" s="53" t="str">
        <f t="shared" si="6"/>
        <v>.</v>
      </c>
      <c r="AE279" s="299">
        <f>countif(NEW_REDB_table.field,AD279)</f>
        <v>5</v>
      </c>
      <c r="AF279" s="299" t="str">
        <f t="shared" si="7"/>
        <v>#N/A</v>
      </c>
      <c r="AG279" s="308"/>
      <c r="AH279" s="317" t="b">
        <v>0</v>
      </c>
      <c r="AI279" s="317" t="b">
        <v>0</v>
      </c>
      <c r="AJ279" s="308" t="str">
        <f t="array" ref="AJ279">iferror(index('Type Mapping'!$A$2:$D$21,match(J279,'Type Mapping'!$B$2:$B$21,0),4),"type mismatch")</f>
        <v>INT</v>
      </c>
      <c r="AK279" s="308"/>
      <c r="AL279" s="308"/>
      <c r="AM279" s="308"/>
      <c r="AN279" s="300" t="b">
        <v>0</v>
      </c>
      <c r="AO279" s="300" t="b">
        <v>0</v>
      </c>
      <c r="AP279" s="300" t="b">
        <v>0</v>
      </c>
      <c r="AQ279" s="300" t="b">
        <v>0</v>
      </c>
      <c r="AR279" s="300"/>
      <c r="AS279" s="300"/>
      <c r="AT279" s="302"/>
      <c r="AU279" s="302"/>
      <c r="AV279" s="303" t="b">
        <v>1</v>
      </c>
      <c r="AW279" s="304" t="str">
        <f t="shared" si="9"/>
        <v>false</v>
      </c>
      <c r="AX279" s="305" t="str">
        <f t="shared" si="17"/>
        <v>&lt;column comment="" default="" key="false" label="LowAddrNum" length="255" nullable="true" originalDbColumnName="LowAddrNum" originalLength="-1" pattern="" precision="-1" talendType="id_String" type=""/&gt;</v>
      </c>
      <c r="AY279" s="306"/>
      <c r="AZ279" s="305" t="str">
        <f t="shared" si="10"/>
        <v>&lt;column comment="" default="" key="false" label="LowAddrNum" length="255" nullable="true" originalDbColumnName="LowAddrNum" originalLength="-1" pattern="" precision="-1" talendType="id_String" type=""/&gt;</v>
      </c>
      <c r="BA279" s="306"/>
      <c r="BB279" s="302"/>
      <c r="BC279" s="303" t="b">
        <f t="shared" si="11"/>
        <v>0</v>
      </c>
      <c r="BD279" s="304"/>
      <c r="BE279" s="304" t="str">
        <f t="shared" si="12"/>
        <v/>
      </c>
      <c r="BF279" s="307"/>
      <c r="BG279" s="305"/>
      <c r="BH279" s="305"/>
      <c r="BI279" s="305"/>
      <c r="BJ279" s="305" t="str">
        <f t="shared" si="18"/>
        <v/>
      </c>
      <c r="BK279" s="306"/>
      <c r="BL279" s="305" t="str">
        <f t="shared" si="14"/>
        <v/>
      </c>
      <c r="BM279" s="306"/>
      <c r="BN279" s="302"/>
      <c r="BO279" s="302"/>
      <c r="BP279" s="302"/>
      <c r="BQ279" s="302"/>
      <c r="BR279" s="302"/>
      <c r="BS279" s="302"/>
      <c r="BT279" s="302"/>
      <c r="BU279" s="302"/>
      <c r="BV279" s="302"/>
      <c r="BW279" s="302"/>
      <c r="BX279" s="302"/>
    </row>
    <row r="280">
      <c r="A280" s="292" t="s">
        <v>728</v>
      </c>
      <c r="B280" s="292">
        <v>279.0</v>
      </c>
      <c r="C280" s="292">
        <f t="shared" si="15"/>
        <v>1</v>
      </c>
      <c r="D280" s="293" t="str">
        <f t="shared" si="1"/>
        <v>Parcel Data</v>
      </c>
      <c r="E280" s="46" t="str">
        <f t="shared" si="2"/>
        <v>prcl.mdb.PrclAddrLRMS.LowAddrSuf</v>
      </c>
      <c r="F280" s="46" t="s">
        <v>306</v>
      </c>
      <c r="G280" s="46" t="s">
        <v>541</v>
      </c>
      <c r="H280" s="294">
        <v>14.0</v>
      </c>
      <c r="I280" s="294" t="s">
        <v>1049</v>
      </c>
      <c r="J280" s="295" t="s">
        <v>743</v>
      </c>
      <c r="K280" s="296">
        <v>1.0</v>
      </c>
      <c r="L280" s="297" t="b">
        <v>0</v>
      </c>
      <c r="M280" s="294" t="s">
        <v>802</v>
      </c>
      <c r="N280" s="294"/>
      <c r="O280" s="296"/>
      <c r="P280" s="296"/>
      <c r="Q280" s="298" t="str">
        <f t="shared" si="3"/>
        <v>PrclAddrLRMS</v>
      </c>
      <c r="R280" s="298" t="str">
        <f t="shared" si="19"/>
        <v>LowAddrSuf</v>
      </c>
      <c r="S280" s="298" t="str">
        <f t="array" ref="S280">iferror(index('Type Mapping'!$A$2:$D$21,match(J280,'Type Mapping'!$B$2:$B$21,0),3),"type mismatch")</f>
        <v>VARCHAR</v>
      </c>
      <c r="T280" s="298"/>
      <c r="U280" s="298"/>
      <c r="V280" s="298"/>
      <c r="W280" s="51" t="b">
        <v>0</v>
      </c>
      <c r="X280" s="51" t="s">
        <v>1629</v>
      </c>
      <c r="Y280" s="309"/>
      <c r="Z280" s="309"/>
      <c r="AA280" s="311"/>
      <c r="AB280" s="53"/>
      <c r="AC280" s="308"/>
      <c r="AD280" s="53" t="str">
        <f t="shared" si="6"/>
        <v>.</v>
      </c>
      <c r="AE280" s="299">
        <f>countif(NEW_REDB_table.field,AD280)</f>
        <v>5</v>
      </c>
      <c r="AF280" s="299" t="str">
        <f t="shared" si="7"/>
        <v>#N/A</v>
      </c>
      <c r="AG280" s="308"/>
      <c r="AH280" s="317" t="b">
        <v>0</v>
      </c>
      <c r="AI280" s="317" t="b">
        <v>0</v>
      </c>
      <c r="AJ280" s="308" t="str">
        <f t="array" ref="AJ280">iferror(index('Type Mapping'!$A$2:$D$21,match(J280,'Type Mapping'!$B$2:$B$21,0),4),"type mismatch")</f>
        <v>VARCHAR</v>
      </c>
      <c r="AK280" s="308"/>
      <c r="AL280" s="308"/>
      <c r="AM280" s="308"/>
      <c r="AN280" s="300" t="b">
        <v>0</v>
      </c>
      <c r="AO280" s="300" t="b">
        <v>0</v>
      </c>
      <c r="AP280" s="300" t="b">
        <v>0</v>
      </c>
      <c r="AQ280" s="300" t="b">
        <v>0</v>
      </c>
      <c r="AR280" s="300"/>
      <c r="AS280" s="300"/>
      <c r="AT280" s="302"/>
      <c r="AU280" s="302"/>
      <c r="AV280" s="303" t="b">
        <v>1</v>
      </c>
      <c r="AW280" s="304" t="str">
        <f t="shared" si="9"/>
        <v>false</v>
      </c>
      <c r="AX280" s="305" t="str">
        <f t="shared" si="17"/>
        <v>&lt;column comment="" default="" key="false" label="LowAddrSuf" length="255" nullable="true" originalDbColumnName="LowAddrSuf" originalLength="-1" pattern="" precision="-1" talendType="id_String" type=""/&gt;</v>
      </c>
      <c r="AY280" s="306"/>
      <c r="AZ280" s="305" t="str">
        <f t="shared" si="10"/>
        <v>&lt;column comment="" default="" key="false" label="LowAddrSuf" length="255" nullable="true" originalDbColumnName="LowAddrSuf" originalLength="-1" pattern="" precision="-1" talendType="id_String" type=""/&gt;</v>
      </c>
      <c r="BA280" s="306"/>
      <c r="BB280" s="302"/>
      <c r="BC280" s="303" t="b">
        <f t="shared" si="11"/>
        <v>0</v>
      </c>
      <c r="BD280" s="304"/>
      <c r="BE280" s="304" t="str">
        <f t="shared" si="12"/>
        <v/>
      </c>
      <c r="BF280" s="307"/>
      <c r="BG280" s="305"/>
      <c r="BH280" s="305"/>
      <c r="BI280" s="305"/>
      <c r="BJ280" s="305" t="str">
        <f t="shared" si="18"/>
        <v/>
      </c>
      <c r="BK280" s="306"/>
      <c r="BL280" s="305" t="str">
        <f t="shared" si="14"/>
        <v/>
      </c>
      <c r="BM280" s="306"/>
      <c r="BN280" s="302"/>
      <c r="BO280" s="302"/>
      <c r="BP280" s="302"/>
      <c r="BQ280" s="302"/>
      <c r="BR280" s="302"/>
      <c r="BS280" s="302"/>
      <c r="BT280" s="302"/>
      <c r="BU280" s="302"/>
      <c r="BV280" s="302"/>
      <c r="BW280" s="302"/>
      <c r="BX280" s="302"/>
    </row>
    <row r="281">
      <c r="A281" s="292" t="s">
        <v>728</v>
      </c>
      <c r="B281" s="292">
        <v>280.0</v>
      </c>
      <c r="C281" s="292">
        <f t="shared" si="15"/>
        <v>1</v>
      </c>
      <c r="D281" s="293" t="str">
        <f t="shared" si="1"/>
        <v>Parcel Data</v>
      </c>
      <c r="E281" s="46" t="str">
        <f t="shared" si="2"/>
        <v>prcl.mdb.PrclAddrLRMS.HighAddrNum</v>
      </c>
      <c r="F281" s="46" t="s">
        <v>306</v>
      </c>
      <c r="G281" s="46" t="s">
        <v>541</v>
      </c>
      <c r="H281" s="294">
        <v>15.0</v>
      </c>
      <c r="I281" s="294" t="s">
        <v>1054</v>
      </c>
      <c r="J281" s="295" t="s">
        <v>738</v>
      </c>
      <c r="K281" s="296">
        <v>4.0</v>
      </c>
      <c r="L281" s="297" t="b">
        <v>0</v>
      </c>
      <c r="M281" s="294" t="s">
        <v>802</v>
      </c>
      <c r="N281" s="294"/>
      <c r="O281" s="296"/>
      <c r="P281" s="296"/>
      <c r="Q281" s="298" t="str">
        <f t="shared" si="3"/>
        <v>PrclAddrLRMS</v>
      </c>
      <c r="R281" s="298" t="str">
        <f t="shared" si="19"/>
        <v>HighAddrNum</v>
      </c>
      <c r="S281" s="298" t="str">
        <f t="array" ref="S281">iferror(index('Type Mapping'!$A$2:$D$21,match(J281,'Type Mapping'!$B$2:$B$21,0),3),"type mismatch")</f>
        <v>VARCHAR</v>
      </c>
      <c r="T281" s="298"/>
      <c r="U281" s="298"/>
      <c r="V281" s="298"/>
      <c r="W281" s="51" t="b">
        <v>0</v>
      </c>
      <c r="X281" s="51" t="s">
        <v>1629</v>
      </c>
      <c r="Y281" s="309"/>
      <c r="Z281" s="309"/>
      <c r="AA281" s="311"/>
      <c r="AB281" s="53"/>
      <c r="AC281" s="308"/>
      <c r="AD281" s="53" t="str">
        <f t="shared" si="6"/>
        <v>.</v>
      </c>
      <c r="AE281" s="299">
        <f>countif(NEW_REDB_table.field,AD281)</f>
        <v>5</v>
      </c>
      <c r="AF281" s="299" t="str">
        <f t="shared" si="7"/>
        <v>#N/A</v>
      </c>
      <c r="AG281" s="308"/>
      <c r="AH281" s="317" t="b">
        <v>0</v>
      </c>
      <c r="AI281" s="317" t="b">
        <v>0</v>
      </c>
      <c r="AJ281" s="308" t="str">
        <f t="array" ref="AJ281">iferror(index('Type Mapping'!$A$2:$D$21,match(J281,'Type Mapping'!$B$2:$B$21,0),4),"type mismatch")</f>
        <v>INT</v>
      </c>
      <c r="AK281" s="308"/>
      <c r="AL281" s="308"/>
      <c r="AM281" s="308"/>
      <c r="AN281" s="300" t="b">
        <v>0</v>
      </c>
      <c r="AO281" s="300" t="b">
        <v>0</v>
      </c>
      <c r="AP281" s="300" t="b">
        <v>0</v>
      </c>
      <c r="AQ281" s="300" t="b">
        <v>0</v>
      </c>
      <c r="AR281" s="300"/>
      <c r="AS281" s="300"/>
      <c r="AT281" s="302"/>
      <c r="AU281" s="302"/>
      <c r="AV281" s="303" t="b">
        <v>1</v>
      </c>
      <c r="AW281" s="304" t="str">
        <f t="shared" si="9"/>
        <v>false</v>
      </c>
      <c r="AX281" s="305" t="str">
        <f t="shared" si="17"/>
        <v>&lt;column comment="" default="" key="false" label="HighAddrNum" length="255" nullable="true" originalDbColumnName="HighAddrNum" originalLength="-1" pattern="" precision="-1" talendType="id_String" type=""/&gt;</v>
      </c>
      <c r="AY281" s="306"/>
      <c r="AZ281" s="305" t="str">
        <f t="shared" si="10"/>
        <v>&lt;column comment="" default="" key="false" label="HighAddrNum" length="255" nullable="true" originalDbColumnName="HighAddrNum" originalLength="-1" pattern="" precision="-1" talendType="id_String" type=""/&gt;</v>
      </c>
      <c r="BA281" s="306"/>
      <c r="BB281" s="302"/>
      <c r="BC281" s="303" t="b">
        <f t="shared" si="11"/>
        <v>0</v>
      </c>
      <c r="BD281" s="304"/>
      <c r="BE281" s="304" t="str">
        <f t="shared" si="12"/>
        <v/>
      </c>
      <c r="BF281" s="307"/>
      <c r="BG281" s="305"/>
      <c r="BH281" s="305"/>
      <c r="BI281" s="305"/>
      <c r="BJ281" s="305" t="str">
        <f t="shared" si="18"/>
        <v/>
      </c>
      <c r="BK281" s="306"/>
      <c r="BL281" s="305" t="str">
        <f t="shared" si="14"/>
        <v/>
      </c>
      <c r="BM281" s="306"/>
      <c r="BN281" s="302"/>
      <c r="BO281" s="302"/>
      <c r="BP281" s="302"/>
      <c r="BQ281" s="302"/>
      <c r="BR281" s="302"/>
      <c r="BS281" s="302"/>
      <c r="BT281" s="302"/>
      <c r="BU281" s="302"/>
      <c r="BV281" s="302"/>
      <c r="BW281" s="302"/>
      <c r="BX281" s="302"/>
    </row>
    <row r="282">
      <c r="A282" s="292" t="s">
        <v>728</v>
      </c>
      <c r="B282" s="292">
        <v>281.0</v>
      </c>
      <c r="C282" s="292">
        <f t="shared" si="15"/>
        <v>1</v>
      </c>
      <c r="D282" s="293" t="str">
        <f t="shared" si="1"/>
        <v>Parcel Data</v>
      </c>
      <c r="E282" s="46" t="str">
        <f t="shared" si="2"/>
        <v>prcl.mdb.PrclAddrLRMS.HighAddrSuf</v>
      </c>
      <c r="F282" s="46" t="s">
        <v>306</v>
      </c>
      <c r="G282" s="46" t="s">
        <v>541</v>
      </c>
      <c r="H282" s="294">
        <v>16.0</v>
      </c>
      <c r="I282" s="294" t="s">
        <v>1057</v>
      </c>
      <c r="J282" s="295" t="s">
        <v>743</v>
      </c>
      <c r="K282" s="296">
        <v>1.0</v>
      </c>
      <c r="L282" s="297" t="b">
        <v>0</v>
      </c>
      <c r="M282" s="294" t="s">
        <v>802</v>
      </c>
      <c r="N282" s="294"/>
      <c r="O282" s="296"/>
      <c r="P282" s="296"/>
      <c r="Q282" s="298" t="str">
        <f t="shared" si="3"/>
        <v>PrclAddrLRMS</v>
      </c>
      <c r="R282" s="298" t="str">
        <f t="shared" si="19"/>
        <v>HighAddrSuf</v>
      </c>
      <c r="S282" s="298" t="str">
        <f t="array" ref="S282">iferror(index('Type Mapping'!$A$2:$D$21,match(J282,'Type Mapping'!$B$2:$B$21,0),3),"type mismatch")</f>
        <v>VARCHAR</v>
      </c>
      <c r="T282" s="298"/>
      <c r="U282" s="298"/>
      <c r="V282" s="298"/>
      <c r="W282" s="51" t="b">
        <v>0</v>
      </c>
      <c r="X282" s="51" t="s">
        <v>1629</v>
      </c>
      <c r="Y282" s="309"/>
      <c r="Z282" s="309"/>
      <c r="AA282" s="311"/>
      <c r="AB282" s="53"/>
      <c r="AC282" s="308"/>
      <c r="AD282" s="53" t="str">
        <f t="shared" si="6"/>
        <v>.</v>
      </c>
      <c r="AE282" s="299">
        <f>countif(NEW_REDB_table.field,AD282)</f>
        <v>5</v>
      </c>
      <c r="AF282" s="299" t="str">
        <f t="shared" si="7"/>
        <v>#N/A</v>
      </c>
      <c r="AG282" s="308"/>
      <c r="AH282" s="317" t="b">
        <v>0</v>
      </c>
      <c r="AI282" s="317" t="b">
        <v>0</v>
      </c>
      <c r="AJ282" s="308" t="str">
        <f t="array" ref="AJ282">iferror(index('Type Mapping'!$A$2:$D$21,match(J282,'Type Mapping'!$B$2:$B$21,0),4),"type mismatch")</f>
        <v>VARCHAR</v>
      </c>
      <c r="AK282" s="308"/>
      <c r="AL282" s="308"/>
      <c r="AM282" s="308"/>
      <c r="AN282" s="300" t="b">
        <v>0</v>
      </c>
      <c r="AO282" s="300" t="b">
        <v>0</v>
      </c>
      <c r="AP282" s="300" t="b">
        <v>0</v>
      </c>
      <c r="AQ282" s="300" t="b">
        <v>0</v>
      </c>
      <c r="AR282" s="300"/>
      <c r="AS282" s="300"/>
      <c r="AT282" s="302"/>
      <c r="AU282" s="302"/>
      <c r="AV282" s="303" t="b">
        <v>1</v>
      </c>
      <c r="AW282" s="304" t="str">
        <f t="shared" si="9"/>
        <v>false</v>
      </c>
      <c r="AX282" s="305" t="str">
        <f t="shared" si="17"/>
        <v>&lt;column comment="" default="" key="false" label="HighAddrSuf" length="255" nullable="true" originalDbColumnName="HighAddrSuf" originalLength="-1" pattern="" precision="-1" talendType="id_String" type=""/&gt;</v>
      </c>
      <c r="AY282" s="306"/>
      <c r="AZ282" s="305" t="str">
        <f t="shared" si="10"/>
        <v>&lt;column comment="" default="" key="false" label="HighAddrSuf" length="255" nullable="true" originalDbColumnName="HighAddrSuf" originalLength="-1" pattern="" precision="-1" talendType="id_String" type=""/&gt;</v>
      </c>
      <c r="BA282" s="306"/>
      <c r="BB282" s="302"/>
      <c r="BC282" s="303" t="b">
        <f t="shared" si="11"/>
        <v>0</v>
      </c>
      <c r="BD282" s="304"/>
      <c r="BE282" s="304" t="str">
        <f t="shared" si="12"/>
        <v/>
      </c>
      <c r="BF282" s="307"/>
      <c r="BG282" s="305"/>
      <c r="BH282" s="305"/>
      <c r="BI282" s="305"/>
      <c r="BJ282" s="305" t="str">
        <f t="shared" si="18"/>
        <v/>
      </c>
      <c r="BK282" s="306"/>
      <c r="BL282" s="305" t="str">
        <f t="shared" si="14"/>
        <v/>
      </c>
      <c r="BM282" s="306"/>
      <c r="BN282" s="302"/>
      <c r="BO282" s="302"/>
      <c r="BP282" s="302"/>
      <c r="BQ282" s="302"/>
      <c r="BR282" s="302"/>
      <c r="BS282" s="302"/>
      <c r="BT282" s="302"/>
      <c r="BU282" s="302"/>
      <c r="BV282" s="302"/>
      <c r="BW282" s="302"/>
      <c r="BX282" s="302"/>
    </row>
    <row r="283">
      <c r="A283" s="292" t="s">
        <v>728</v>
      </c>
      <c r="B283" s="292">
        <v>282.0</v>
      </c>
      <c r="C283" s="292">
        <f t="shared" si="15"/>
        <v>1</v>
      </c>
      <c r="D283" s="293" t="str">
        <f t="shared" si="1"/>
        <v>Parcel Data</v>
      </c>
      <c r="E283" s="46" t="str">
        <f t="shared" si="2"/>
        <v>prcl.mdb.PrclAddrLRMS.StPreDir</v>
      </c>
      <c r="F283" s="46" t="s">
        <v>306</v>
      </c>
      <c r="G283" s="46" t="s">
        <v>541</v>
      </c>
      <c r="H283" s="294">
        <v>17.0</v>
      </c>
      <c r="I283" s="294" t="s">
        <v>1066</v>
      </c>
      <c r="J283" s="295" t="s">
        <v>743</v>
      </c>
      <c r="K283" s="296">
        <v>2.0</v>
      </c>
      <c r="L283" s="297" t="b">
        <v>0</v>
      </c>
      <c r="M283" s="294" t="s">
        <v>802</v>
      </c>
      <c r="N283" s="294"/>
      <c r="O283" s="296"/>
      <c r="P283" s="296"/>
      <c r="Q283" s="298" t="str">
        <f t="shared" si="3"/>
        <v>PrclAddrLRMS</v>
      </c>
      <c r="R283" s="298" t="str">
        <f t="shared" si="19"/>
        <v>StPreDir</v>
      </c>
      <c r="S283" s="298" t="str">
        <f t="array" ref="S283">iferror(index('Type Mapping'!$A$2:$D$21,match(J283,'Type Mapping'!$B$2:$B$21,0),3),"type mismatch")</f>
        <v>VARCHAR</v>
      </c>
      <c r="T283" s="298"/>
      <c r="U283" s="298"/>
      <c r="V283" s="298"/>
      <c r="W283" s="51" t="b">
        <v>0</v>
      </c>
      <c r="X283" s="51" t="s">
        <v>1629</v>
      </c>
      <c r="Y283" s="309"/>
      <c r="Z283" s="309"/>
      <c r="AA283" s="311"/>
      <c r="AB283" s="53"/>
      <c r="AC283" s="308"/>
      <c r="AD283" s="53" t="str">
        <f t="shared" si="6"/>
        <v>.</v>
      </c>
      <c r="AE283" s="299">
        <f>countif(NEW_REDB_table.field,AD283)</f>
        <v>5</v>
      </c>
      <c r="AF283" s="299" t="str">
        <f t="shared" si="7"/>
        <v>#N/A</v>
      </c>
      <c r="AG283" s="308"/>
      <c r="AH283" s="317" t="b">
        <v>0</v>
      </c>
      <c r="AI283" s="317" t="b">
        <v>0</v>
      </c>
      <c r="AJ283" s="308" t="str">
        <f t="array" ref="AJ283">iferror(index('Type Mapping'!$A$2:$D$21,match(J283,'Type Mapping'!$B$2:$B$21,0),4),"type mismatch")</f>
        <v>VARCHAR</v>
      </c>
      <c r="AK283" s="308"/>
      <c r="AL283" s="308"/>
      <c r="AM283" s="308"/>
      <c r="AN283" s="300" t="b">
        <v>0</v>
      </c>
      <c r="AO283" s="300" t="b">
        <v>0</v>
      </c>
      <c r="AP283" s="300" t="b">
        <v>0</v>
      </c>
      <c r="AQ283" s="300" t="b">
        <v>0</v>
      </c>
      <c r="AR283" s="300"/>
      <c r="AS283" s="300"/>
      <c r="AT283" s="302"/>
      <c r="AU283" s="302"/>
      <c r="AV283" s="303" t="b">
        <v>1</v>
      </c>
      <c r="AW283" s="304" t="str">
        <f t="shared" si="9"/>
        <v>false</v>
      </c>
      <c r="AX283" s="305" t="str">
        <f t="shared" si="17"/>
        <v>&lt;column comment="" default="" key="false" label="StPreDir" length="255" nullable="true" originalDbColumnName="StPreDir" originalLength="-1" pattern="" precision="-1" talendType="id_String" type=""/&gt;</v>
      </c>
      <c r="AY283" s="306"/>
      <c r="AZ283" s="305" t="str">
        <f t="shared" si="10"/>
        <v>&lt;column comment="" default="" key="false" label="StPreDir" length="255" nullable="true" originalDbColumnName="StPreDir" originalLength="-1" pattern="" precision="-1" talendType="id_String" type=""/&gt;</v>
      </c>
      <c r="BA283" s="306"/>
      <c r="BB283" s="302"/>
      <c r="BC283" s="303" t="b">
        <f t="shared" si="11"/>
        <v>0</v>
      </c>
      <c r="BD283" s="304"/>
      <c r="BE283" s="304" t="str">
        <f t="shared" si="12"/>
        <v/>
      </c>
      <c r="BF283" s="307"/>
      <c r="BG283" s="305"/>
      <c r="BH283" s="305"/>
      <c r="BI283" s="305"/>
      <c r="BJ283" s="305" t="str">
        <f t="shared" si="18"/>
        <v/>
      </c>
      <c r="BK283" s="306"/>
      <c r="BL283" s="305" t="str">
        <f t="shared" si="14"/>
        <v/>
      </c>
      <c r="BM283" s="306"/>
      <c r="BN283" s="302"/>
      <c r="BO283" s="302"/>
      <c r="BP283" s="302"/>
      <c r="BQ283" s="302"/>
      <c r="BR283" s="302"/>
      <c r="BS283" s="302"/>
      <c r="BT283" s="302"/>
      <c r="BU283" s="302"/>
      <c r="BV283" s="302"/>
      <c r="BW283" s="302"/>
      <c r="BX283" s="302"/>
    </row>
    <row r="284">
      <c r="A284" s="292" t="s">
        <v>728</v>
      </c>
      <c r="B284" s="292">
        <v>283.0</v>
      </c>
      <c r="C284" s="292">
        <f t="shared" si="15"/>
        <v>1</v>
      </c>
      <c r="D284" s="293" t="str">
        <f t="shared" si="1"/>
        <v>Parcel Data</v>
      </c>
      <c r="E284" s="46" t="str">
        <f t="shared" si="2"/>
        <v>prcl.mdb.PrclAddrLRMS.StName</v>
      </c>
      <c r="F284" s="46" t="s">
        <v>306</v>
      </c>
      <c r="G284" s="46" t="s">
        <v>541</v>
      </c>
      <c r="H284" s="294">
        <v>18.0</v>
      </c>
      <c r="I284" s="294" t="s">
        <v>1071</v>
      </c>
      <c r="J284" s="295" t="s">
        <v>743</v>
      </c>
      <c r="K284" s="296">
        <v>40.0</v>
      </c>
      <c r="L284" s="297" t="b">
        <v>0</v>
      </c>
      <c r="M284" s="294" t="s">
        <v>1662</v>
      </c>
      <c r="N284" s="294"/>
      <c r="O284" s="296"/>
      <c r="P284" s="296"/>
      <c r="Q284" s="298" t="str">
        <f t="shared" si="3"/>
        <v>PrclAddrLRMS</v>
      </c>
      <c r="R284" s="298" t="str">
        <f t="shared" si="19"/>
        <v>StName</v>
      </c>
      <c r="S284" s="298" t="str">
        <f t="array" ref="S284">iferror(index('Type Mapping'!$A$2:$D$21,match(J284,'Type Mapping'!$B$2:$B$21,0),3),"type mismatch")</f>
        <v>VARCHAR</v>
      </c>
      <c r="T284" s="298"/>
      <c r="U284" s="298"/>
      <c r="V284" s="298"/>
      <c r="W284" s="51" t="b">
        <v>0</v>
      </c>
      <c r="X284" s="51" t="s">
        <v>1629</v>
      </c>
      <c r="Y284" s="309"/>
      <c r="Z284" s="309"/>
      <c r="AA284" s="311"/>
      <c r="AB284" s="53"/>
      <c r="AC284" s="308"/>
      <c r="AD284" s="53" t="str">
        <f t="shared" si="6"/>
        <v>.</v>
      </c>
      <c r="AE284" s="299">
        <f>countif(NEW_REDB_table.field,AD284)</f>
        <v>5</v>
      </c>
      <c r="AF284" s="299" t="str">
        <f t="shared" si="7"/>
        <v>#N/A</v>
      </c>
      <c r="AG284" s="308"/>
      <c r="AH284" s="317" t="b">
        <v>0</v>
      </c>
      <c r="AI284" s="317" t="b">
        <v>0</v>
      </c>
      <c r="AJ284" s="308" t="str">
        <f t="array" ref="AJ284">iferror(index('Type Mapping'!$A$2:$D$21,match(J284,'Type Mapping'!$B$2:$B$21,0),4),"type mismatch")</f>
        <v>VARCHAR</v>
      </c>
      <c r="AK284" s="308"/>
      <c r="AL284" s="308"/>
      <c r="AM284" s="308"/>
      <c r="AN284" s="300" t="b">
        <v>0</v>
      </c>
      <c r="AO284" s="300" t="b">
        <v>0</v>
      </c>
      <c r="AP284" s="300" t="b">
        <v>0</v>
      </c>
      <c r="AQ284" s="300" t="b">
        <v>0</v>
      </c>
      <c r="AR284" s="300"/>
      <c r="AS284" s="300"/>
      <c r="AT284" s="302"/>
      <c r="AU284" s="302"/>
      <c r="AV284" s="303" t="b">
        <v>1</v>
      </c>
      <c r="AW284" s="304" t="str">
        <f t="shared" si="9"/>
        <v>false</v>
      </c>
      <c r="AX284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284" s="306"/>
      <c r="AZ284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284" s="306"/>
      <c r="BB284" s="302"/>
      <c r="BC284" s="303" t="b">
        <f t="shared" si="11"/>
        <v>0</v>
      </c>
      <c r="BD284" s="304"/>
      <c r="BE284" s="304" t="str">
        <f t="shared" si="12"/>
        <v/>
      </c>
      <c r="BF284" s="307"/>
      <c r="BG284" s="305"/>
      <c r="BH284" s="305"/>
      <c r="BI284" s="305"/>
      <c r="BJ284" s="305" t="str">
        <f t="shared" si="18"/>
        <v/>
      </c>
      <c r="BK284" s="306"/>
      <c r="BL284" s="305" t="str">
        <f t="shared" si="14"/>
        <v/>
      </c>
      <c r="BM284" s="306"/>
      <c r="BN284" s="302"/>
      <c r="BO284" s="302"/>
      <c r="BP284" s="302"/>
      <c r="BQ284" s="302"/>
      <c r="BR284" s="302"/>
      <c r="BS284" s="302"/>
      <c r="BT284" s="302"/>
      <c r="BU284" s="302"/>
      <c r="BV284" s="302"/>
      <c r="BW284" s="302"/>
      <c r="BX284" s="302"/>
    </row>
    <row r="285">
      <c r="A285" s="292" t="s">
        <v>728</v>
      </c>
      <c r="B285" s="292">
        <v>284.0</v>
      </c>
      <c r="C285" s="292">
        <f t="shared" si="15"/>
        <v>1</v>
      </c>
      <c r="D285" s="293" t="str">
        <f t="shared" si="1"/>
        <v>Parcel Data</v>
      </c>
      <c r="E285" s="46" t="str">
        <f t="shared" si="2"/>
        <v>prcl.mdb.PrclAddrLRMS.StType</v>
      </c>
      <c r="F285" s="46" t="s">
        <v>306</v>
      </c>
      <c r="G285" s="46" t="s">
        <v>541</v>
      </c>
      <c r="H285" s="294">
        <v>19.0</v>
      </c>
      <c r="I285" s="294" t="s">
        <v>1075</v>
      </c>
      <c r="J285" s="295" t="s">
        <v>743</v>
      </c>
      <c r="K285" s="296">
        <v>4.0</v>
      </c>
      <c r="L285" s="297" t="b">
        <v>0</v>
      </c>
      <c r="M285" s="294" t="s">
        <v>1076</v>
      </c>
      <c r="N285" s="294"/>
      <c r="O285" s="296"/>
      <c r="P285" s="296"/>
      <c r="Q285" s="298" t="str">
        <f t="shared" si="3"/>
        <v>PrclAddrLRMS</v>
      </c>
      <c r="R285" s="298" t="str">
        <f t="shared" si="19"/>
        <v>StType</v>
      </c>
      <c r="S285" s="298" t="str">
        <f t="array" ref="S285">iferror(index('Type Mapping'!$A$2:$D$21,match(J285,'Type Mapping'!$B$2:$B$21,0),3),"type mismatch")</f>
        <v>VARCHAR</v>
      </c>
      <c r="T285" s="298"/>
      <c r="U285" s="298"/>
      <c r="V285" s="298"/>
      <c r="W285" s="51" t="b">
        <v>0</v>
      </c>
      <c r="X285" s="51" t="s">
        <v>1629</v>
      </c>
      <c r="Y285" s="309"/>
      <c r="Z285" s="309"/>
      <c r="AA285" s="311"/>
      <c r="AB285" s="53"/>
      <c r="AC285" s="308"/>
      <c r="AD285" s="53" t="str">
        <f t="shared" si="6"/>
        <v>.</v>
      </c>
      <c r="AE285" s="299">
        <f>countif(NEW_REDB_table.field,AD285)</f>
        <v>5</v>
      </c>
      <c r="AF285" s="299" t="str">
        <f t="shared" si="7"/>
        <v>#N/A</v>
      </c>
      <c r="AG285" s="308"/>
      <c r="AH285" s="317" t="b">
        <v>0</v>
      </c>
      <c r="AI285" s="317" t="b">
        <v>0</v>
      </c>
      <c r="AJ285" s="308" t="str">
        <f t="array" ref="AJ285">iferror(index('Type Mapping'!$A$2:$D$21,match(J285,'Type Mapping'!$B$2:$B$21,0),4),"type mismatch")</f>
        <v>VARCHAR</v>
      </c>
      <c r="AK285" s="308"/>
      <c r="AL285" s="308"/>
      <c r="AM285" s="308"/>
      <c r="AN285" s="300" t="b">
        <v>0</v>
      </c>
      <c r="AO285" s="300" t="b">
        <v>0</v>
      </c>
      <c r="AP285" s="300" t="b">
        <v>0</v>
      </c>
      <c r="AQ285" s="300" t="b">
        <v>0</v>
      </c>
      <c r="AR285" s="300"/>
      <c r="AS285" s="300"/>
      <c r="AT285" s="302"/>
      <c r="AU285" s="302"/>
      <c r="AV285" s="303" t="b">
        <v>1</v>
      </c>
      <c r="AW285" s="304" t="str">
        <f t="shared" si="9"/>
        <v>false</v>
      </c>
      <c r="AX285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285" s="306"/>
      <c r="AZ285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285" s="306"/>
      <c r="BB285" s="302"/>
      <c r="BC285" s="303" t="b">
        <f t="shared" si="11"/>
        <v>0</v>
      </c>
      <c r="BD285" s="304"/>
      <c r="BE285" s="304" t="str">
        <f t="shared" si="12"/>
        <v/>
      </c>
      <c r="BF285" s="307"/>
      <c r="BG285" s="305"/>
      <c r="BH285" s="305"/>
      <c r="BI285" s="305"/>
      <c r="BJ285" s="305" t="str">
        <f t="shared" si="18"/>
        <v/>
      </c>
      <c r="BK285" s="306"/>
      <c r="BL285" s="305" t="str">
        <f t="shared" si="14"/>
        <v/>
      </c>
      <c r="BM285" s="306"/>
      <c r="BN285" s="302"/>
      <c r="BO285" s="302"/>
      <c r="BP285" s="302"/>
      <c r="BQ285" s="302"/>
      <c r="BR285" s="302"/>
      <c r="BS285" s="302"/>
      <c r="BT285" s="302"/>
      <c r="BU285" s="302"/>
      <c r="BV285" s="302"/>
      <c r="BW285" s="302"/>
      <c r="BX285" s="302"/>
    </row>
    <row r="286">
      <c r="A286" s="292" t="s">
        <v>728</v>
      </c>
      <c r="B286" s="292">
        <v>285.0</v>
      </c>
      <c r="C286" s="292">
        <f t="shared" si="15"/>
        <v>1</v>
      </c>
      <c r="D286" s="293" t="str">
        <f t="shared" si="1"/>
        <v>Parcel Data</v>
      </c>
      <c r="E286" s="46" t="str">
        <f t="shared" si="2"/>
        <v>prcl.mdb.PrclAddrLRMS.StSufDir</v>
      </c>
      <c r="F286" s="46" t="s">
        <v>306</v>
      </c>
      <c r="G286" s="46" t="s">
        <v>541</v>
      </c>
      <c r="H286" s="294">
        <v>20.0</v>
      </c>
      <c r="I286" s="294" t="s">
        <v>1080</v>
      </c>
      <c r="J286" s="295" t="s">
        <v>743</v>
      </c>
      <c r="K286" s="296">
        <v>2.0</v>
      </c>
      <c r="L286" s="297" t="b">
        <v>0</v>
      </c>
      <c r="M286" s="294" t="s">
        <v>802</v>
      </c>
      <c r="N286" s="294"/>
      <c r="O286" s="296"/>
      <c r="P286" s="296"/>
      <c r="Q286" s="298" t="str">
        <f t="shared" si="3"/>
        <v>PrclAddrLRMS</v>
      </c>
      <c r="R286" s="298" t="str">
        <f t="shared" si="19"/>
        <v>StSufDir</v>
      </c>
      <c r="S286" s="298" t="str">
        <f t="array" ref="S286">iferror(index('Type Mapping'!$A$2:$D$21,match(J286,'Type Mapping'!$B$2:$B$21,0),3),"type mismatch")</f>
        <v>VARCHAR</v>
      </c>
      <c r="T286" s="298"/>
      <c r="U286" s="298"/>
      <c r="V286" s="298"/>
      <c r="W286" s="51" t="b">
        <v>0</v>
      </c>
      <c r="X286" s="51" t="s">
        <v>1629</v>
      </c>
      <c r="Y286" s="309"/>
      <c r="Z286" s="309"/>
      <c r="AA286" s="311"/>
      <c r="AB286" s="53"/>
      <c r="AC286" s="308"/>
      <c r="AD286" s="53" t="str">
        <f t="shared" si="6"/>
        <v>.</v>
      </c>
      <c r="AE286" s="299">
        <f>countif(NEW_REDB_table.field,AD286)</f>
        <v>5</v>
      </c>
      <c r="AF286" s="299" t="str">
        <f t="shared" si="7"/>
        <v>#N/A</v>
      </c>
      <c r="AG286" s="308"/>
      <c r="AH286" s="317" t="b">
        <v>0</v>
      </c>
      <c r="AI286" s="317" t="b">
        <v>0</v>
      </c>
      <c r="AJ286" s="308" t="str">
        <f t="array" ref="AJ286">iferror(index('Type Mapping'!$A$2:$D$21,match(J286,'Type Mapping'!$B$2:$B$21,0),4),"type mismatch")</f>
        <v>VARCHAR</v>
      </c>
      <c r="AK286" s="308"/>
      <c r="AL286" s="308"/>
      <c r="AM286" s="308"/>
      <c r="AN286" s="300" t="b">
        <v>0</v>
      </c>
      <c r="AO286" s="300" t="b">
        <v>0</v>
      </c>
      <c r="AP286" s="300" t="b">
        <v>0</v>
      </c>
      <c r="AQ286" s="300" t="b">
        <v>0</v>
      </c>
      <c r="AR286" s="300"/>
      <c r="AS286" s="300"/>
      <c r="AT286" s="302"/>
      <c r="AU286" s="302"/>
      <c r="AV286" s="303" t="b">
        <v>1</v>
      </c>
      <c r="AW286" s="304" t="str">
        <f t="shared" si="9"/>
        <v>false</v>
      </c>
      <c r="AX286" s="305" t="str">
        <f t="shared" si="17"/>
        <v>&lt;column comment="" default="" key="false" label="StSufDir" length="255" nullable="true" originalDbColumnName="StSufDir" originalLength="-1" pattern="" precision="-1" talendType="id_String" type=""/&gt;</v>
      </c>
      <c r="AY286" s="306"/>
      <c r="AZ286" s="305" t="str">
        <f t="shared" si="10"/>
        <v>&lt;column comment="" default="" key="false" label="StSufDir" length="255" nullable="true" originalDbColumnName="StSufDir" originalLength="-1" pattern="" precision="-1" talendType="id_String" type=""/&gt;</v>
      </c>
      <c r="BA286" s="306"/>
      <c r="BB286" s="302"/>
      <c r="BC286" s="303" t="b">
        <f t="shared" si="11"/>
        <v>0</v>
      </c>
      <c r="BD286" s="304"/>
      <c r="BE286" s="304" t="str">
        <f t="shared" si="12"/>
        <v/>
      </c>
      <c r="BF286" s="307"/>
      <c r="BG286" s="305"/>
      <c r="BH286" s="305"/>
      <c r="BI286" s="305"/>
      <c r="BJ286" s="305" t="str">
        <f t="shared" si="18"/>
        <v/>
      </c>
      <c r="BK286" s="306"/>
      <c r="BL286" s="305" t="str">
        <f t="shared" si="14"/>
        <v/>
      </c>
      <c r="BM286" s="306"/>
      <c r="BN286" s="302"/>
      <c r="BO286" s="302"/>
      <c r="BP286" s="302"/>
      <c r="BQ286" s="302"/>
      <c r="BR286" s="302"/>
      <c r="BS286" s="302"/>
      <c r="BT286" s="302"/>
      <c r="BU286" s="302"/>
      <c r="BV286" s="302"/>
      <c r="BW286" s="302"/>
      <c r="BX286" s="302"/>
    </row>
    <row r="287">
      <c r="A287" s="292" t="s">
        <v>728</v>
      </c>
      <c r="B287" s="292">
        <v>286.0</v>
      </c>
      <c r="C287" s="292">
        <f t="shared" si="15"/>
        <v>1</v>
      </c>
      <c r="D287" s="293" t="str">
        <f t="shared" si="1"/>
        <v>Parcel Data</v>
      </c>
      <c r="E287" s="46" t="str">
        <f t="shared" si="2"/>
        <v>prcl.mdb.PrclAddrLRMS.Rank</v>
      </c>
      <c r="F287" s="46" t="s">
        <v>306</v>
      </c>
      <c r="G287" s="46" t="s">
        <v>541</v>
      </c>
      <c r="H287" s="294">
        <v>21.0</v>
      </c>
      <c r="I287" s="294" t="s">
        <v>1695</v>
      </c>
      <c r="J287" s="295" t="s">
        <v>740</v>
      </c>
      <c r="K287" s="296">
        <v>1.0</v>
      </c>
      <c r="L287" s="297" t="b">
        <v>0</v>
      </c>
      <c r="M287" s="294" t="s">
        <v>802</v>
      </c>
      <c r="N287" s="294"/>
      <c r="O287" s="296"/>
      <c r="P287" s="296"/>
      <c r="Q287" s="298" t="str">
        <f t="shared" si="3"/>
        <v>PrclAddrLRMS</v>
      </c>
      <c r="R287" s="298" t="str">
        <f t="shared" si="19"/>
        <v>Rank</v>
      </c>
      <c r="S287" s="298" t="str">
        <f t="array" ref="S287">iferror(index('Type Mapping'!$A$2:$D$21,match(J287,'Type Mapping'!$B$2:$B$21,0),3),"type mismatch")</f>
        <v>VARCHAR</v>
      </c>
      <c r="T287" s="298"/>
      <c r="U287" s="298"/>
      <c r="V287" s="298"/>
      <c r="W287" s="51" t="b">
        <v>0</v>
      </c>
      <c r="X287" s="51" t="s">
        <v>1629</v>
      </c>
      <c r="Y287" s="309"/>
      <c r="Z287" s="309"/>
      <c r="AA287" s="311"/>
      <c r="AB287" s="53"/>
      <c r="AC287" s="308"/>
      <c r="AD287" s="53" t="str">
        <f t="shared" si="6"/>
        <v>.</v>
      </c>
      <c r="AE287" s="299">
        <f>countif(NEW_REDB_table.field,AD287)</f>
        <v>5</v>
      </c>
      <c r="AF287" s="299" t="str">
        <f t="shared" si="7"/>
        <v>#N/A</v>
      </c>
      <c r="AG287" s="308"/>
      <c r="AH287" s="317" t="b">
        <v>0</v>
      </c>
      <c r="AI287" s="317" t="b">
        <v>0</v>
      </c>
      <c r="AJ287" s="308" t="str">
        <f t="array" ref="AJ287">iferror(index('Type Mapping'!$A$2:$D$21,match(J287,'Type Mapping'!$B$2:$B$21,0),4),"type mismatch")</f>
        <v>INT</v>
      </c>
      <c r="AK287" s="308"/>
      <c r="AL287" s="308"/>
      <c r="AM287" s="308"/>
      <c r="AN287" s="300" t="b">
        <v>0</v>
      </c>
      <c r="AO287" s="300" t="b">
        <v>0</v>
      </c>
      <c r="AP287" s="300" t="b">
        <v>0</v>
      </c>
      <c r="AQ287" s="300" t="b">
        <v>0</v>
      </c>
      <c r="AR287" s="300"/>
      <c r="AS287" s="300"/>
      <c r="AT287" s="302"/>
      <c r="AU287" s="302"/>
      <c r="AV287" s="303" t="b">
        <v>1</v>
      </c>
      <c r="AW287" s="304" t="str">
        <f t="shared" si="9"/>
        <v>false</v>
      </c>
      <c r="AX287" s="305" t="str">
        <f t="shared" si="17"/>
        <v>&lt;column comment="" default="" key="false" label="Rank" length="255" nullable="true" originalDbColumnName="Rank" originalLength="-1" pattern="" precision="-1" talendType="id_String" type=""/&gt;</v>
      </c>
      <c r="AY287" s="306"/>
      <c r="AZ287" s="305" t="str">
        <f t="shared" si="10"/>
        <v>&lt;column comment="" default="" key="false" label="Rank" length="255" nullable="true" originalDbColumnName="Rank" originalLength="-1" pattern="" precision="-1" talendType="id_String" type=""/&gt;</v>
      </c>
      <c r="BA287" s="306"/>
      <c r="BB287" s="302"/>
      <c r="BC287" s="303" t="b">
        <f t="shared" si="11"/>
        <v>0</v>
      </c>
      <c r="BD287" s="304"/>
      <c r="BE287" s="304" t="str">
        <f t="shared" si="12"/>
        <v/>
      </c>
      <c r="BF287" s="307"/>
      <c r="BG287" s="305"/>
      <c r="BH287" s="305"/>
      <c r="BI287" s="305"/>
      <c r="BJ287" s="305" t="str">
        <f t="shared" si="18"/>
        <v/>
      </c>
      <c r="BK287" s="306"/>
      <c r="BL287" s="305" t="str">
        <f t="shared" si="14"/>
        <v/>
      </c>
      <c r="BM287" s="306"/>
      <c r="BN287" s="302"/>
      <c r="BO287" s="302"/>
      <c r="BP287" s="302"/>
      <c r="BQ287" s="302"/>
      <c r="BR287" s="302"/>
      <c r="BS287" s="302"/>
      <c r="BT287" s="302"/>
      <c r="BU287" s="302"/>
      <c r="BV287" s="302"/>
      <c r="BW287" s="302"/>
      <c r="BX287" s="302"/>
    </row>
    <row r="288">
      <c r="A288" s="292" t="s">
        <v>728</v>
      </c>
      <c r="B288" s="292">
        <v>287.0</v>
      </c>
      <c r="C288" s="292">
        <f t="shared" si="15"/>
        <v>1</v>
      </c>
      <c r="D288" s="293" t="str">
        <f t="shared" si="1"/>
        <v>Parcel Data</v>
      </c>
      <c r="E288" s="46" t="str">
        <f t="shared" si="2"/>
        <v>prcl.mdb.PrclAddrLRMS.FirstDate</v>
      </c>
      <c r="F288" s="46" t="s">
        <v>306</v>
      </c>
      <c r="G288" s="46" t="s">
        <v>541</v>
      </c>
      <c r="H288" s="294">
        <v>22.0</v>
      </c>
      <c r="I288" s="294" t="s">
        <v>787</v>
      </c>
      <c r="J288" s="295" t="s">
        <v>788</v>
      </c>
      <c r="K288" s="296">
        <v>8.0</v>
      </c>
      <c r="L288" s="297" t="b">
        <v>0</v>
      </c>
      <c r="M288" s="294" t="s">
        <v>789</v>
      </c>
      <c r="N288" s="294"/>
      <c r="O288" s="296"/>
      <c r="P288" s="296"/>
      <c r="Q288" s="298" t="str">
        <f t="shared" si="3"/>
        <v>PrclAddrLRMS</v>
      </c>
      <c r="R288" s="298" t="str">
        <f t="shared" si="19"/>
        <v>FirstDate</v>
      </c>
      <c r="S288" s="298" t="str">
        <f t="array" ref="S288">iferror(index('Type Mapping'!$A$2:$D$21,match(J288,'Type Mapping'!$B$2:$B$21,0),3),"type mismatch")</f>
        <v>VARCHAR</v>
      </c>
      <c r="T288" s="298"/>
      <c r="U288" s="298"/>
      <c r="V288" s="298"/>
      <c r="W288" s="51" t="b">
        <v>0</v>
      </c>
      <c r="X288" s="51" t="s">
        <v>1629</v>
      </c>
      <c r="Y288" s="309"/>
      <c r="Z288" s="309"/>
      <c r="AA288" s="311"/>
      <c r="AB288" s="53"/>
      <c r="AC288" s="308"/>
      <c r="AD288" s="53" t="str">
        <f t="shared" si="6"/>
        <v>.</v>
      </c>
      <c r="AE288" s="299">
        <f>countif(NEW_REDB_table.field,AD288)</f>
        <v>5</v>
      </c>
      <c r="AF288" s="299" t="str">
        <f t="shared" si="7"/>
        <v>#N/A</v>
      </c>
      <c r="AG288" s="308"/>
      <c r="AH288" s="317" t="b">
        <v>0</v>
      </c>
      <c r="AI288" s="317" t="b">
        <v>0</v>
      </c>
      <c r="AJ288" s="308" t="str">
        <f t="array" ref="AJ288">iferror(index('Type Mapping'!$A$2:$D$21,match(J288,'Type Mapping'!$B$2:$B$21,0),4),"type mismatch")</f>
        <v>DATE</v>
      </c>
      <c r="AK288" s="308"/>
      <c r="AL288" s="308"/>
      <c r="AM288" s="308"/>
      <c r="AN288" s="300" t="b">
        <v>0</v>
      </c>
      <c r="AO288" s="300" t="b">
        <v>0</v>
      </c>
      <c r="AP288" s="300" t="b">
        <v>0</v>
      </c>
      <c r="AQ288" s="300" t="b">
        <v>0</v>
      </c>
      <c r="AR288" s="300"/>
      <c r="AS288" s="300"/>
      <c r="AT288" s="302"/>
      <c r="AU288" s="302"/>
      <c r="AV288" s="303" t="b">
        <v>1</v>
      </c>
      <c r="AW288" s="304" t="str">
        <f t="shared" si="9"/>
        <v>false</v>
      </c>
      <c r="AX288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288" s="306"/>
      <c r="AZ288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288" s="306"/>
      <c r="BB288" s="302"/>
      <c r="BC288" s="303" t="b">
        <f t="shared" si="11"/>
        <v>0</v>
      </c>
      <c r="BD288" s="304"/>
      <c r="BE288" s="304" t="str">
        <f t="shared" si="12"/>
        <v/>
      </c>
      <c r="BF288" s="307"/>
      <c r="BG288" s="305"/>
      <c r="BH288" s="305"/>
      <c r="BI288" s="305"/>
      <c r="BJ288" s="305" t="str">
        <f t="shared" si="18"/>
        <v/>
      </c>
      <c r="BK288" s="306"/>
      <c r="BL288" s="305" t="str">
        <f t="shared" si="14"/>
        <v/>
      </c>
      <c r="BM288" s="306"/>
      <c r="BN288" s="302"/>
      <c r="BO288" s="302"/>
      <c r="BP288" s="302"/>
      <c r="BQ288" s="302"/>
      <c r="BR288" s="302"/>
      <c r="BS288" s="302"/>
      <c r="BT288" s="302"/>
      <c r="BU288" s="302"/>
      <c r="BV288" s="302"/>
      <c r="BW288" s="302"/>
      <c r="BX288" s="302"/>
    </row>
    <row r="289">
      <c r="A289" s="292" t="s">
        <v>728</v>
      </c>
      <c r="B289" s="292">
        <v>288.0</v>
      </c>
      <c r="C289" s="292">
        <f t="shared" si="15"/>
        <v>1</v>
      </c>
      <c r="D289" s="293" t="str">
        <f t="shared" si="1"/>
        <v>Parcel Data</v>
      </c>
      <c r="E289" s="46" t="str">
        <f t="shared" si="2"/>
        <v>prcl.mdb.PrclAddrLRMS.LastDate</v>
      </c>
      <c r="F289" s="46" t="s">
        <v>306</v>
      </c>
      <c r="G289" s="46" t="s">
        <v>541</v>
      </c>
      <c r="H289" s="294">
        <v>23.0</v>
      </c>
      <c r="I289" s="294" t="s">
        <v>794</v>
      </c>
      <c r="J289" s="295" t="s">
        <v>788</v>
      </c>
      <c r="K289" s="296">
        <v>8.0</v>
      </c>
      <c r="L289" s="297" t="b">
        <v>0</v>
      </c>
      <c r="M289" s="294" t="s">
        <v>796</v>
      </c>
      <c r="N289" s="294"/>
      <c r="O289" s="296"/>
      <c r="P289" s="296"/>
      <c r="Q289" s="298" t="str">
        <f t="shared" si="3"/>
        <v>PrclAddrLRMS</v>
      </c>
      <c r="R289" s="298" t="str">
        <f t="shared" si="19"/>
        <v>LastDate</v>
      </c>
      <c r="S289" s="298" t="str">
        <f t="array" ref="S289">iferror(index('Type Mapping'!$A$2:$D$21,match(J289,'Type Mapping'!$B$2:$B$21,0),3),"type mismatch")</f>
        <v>VARCHAR</v>
      </c>
      <c r="T289" s="298"/>
      <c r="U289" s="298"/>
      <c r="V289" s="298"/>
      <c r="W289" s="51" t="b">
        <v>0</v>
      </c>
      <c r="X289" s="51" t="s">
        <v>1629</v>
      </c>
      <c r="Y289" s="309"/>
      <c r="Z289" s="309"/>
      <c r="AA289" s="311"/>
      <c r="AB289" s="53"/>
      <c r="AC289" s="308"/>
      <c r="AD289" s="53" t="str">
        <f t="shared" si="6"/>
        <v>.</v>
      </c>
      <c r="AE289" s="299">
        <f>countif(NEW_REDB_table.field,AD289)</f>
        <v>5</v>
      </c>
      <c r="AF289" s="299" t="str">
        <f t="shared" si="7"/>
        <v>#N/A</v>
      </c>
      <c r="AG289" s="308"/>
      <c r="AH289" s="317" t="b">
        <v>0</v>
      </c>
      <c r="AI289" s="317" t="b">
        <v>0</v>
      </c>
      <c r="AJ289" s="308" t="str">
        <f t="array" ref="AJ289">iferror(index('Type Mapping'!$A$2:$D$21,match(J289,'Type Mapping'!$B$2:$B$21,0),4),"type mismatch")</f>
        <v>DATE</v>
      </c>
      <c r="AK289" s="308"/>
      <c r="AL289" s="308"/>
      <c r="AM289" s="308"/>
      <c r="AN289" s="300" t="b">
        <v>0</v>
      </c>
      <c r="AO289" s="300" t="b">
        <v>0</v>
      </c>
      <c r="AP289" s="300" t="b">
        <v>0</v>
      </c>
      <c r="AQ289" s="300" t="b">
        <v>0</v>
      </c>
      <c r="AR289" s="300"/>
      <c r="AS289" s="300"/>
      <c r="AT289" s="302"/>
      <c r="AU289" s="302"/>
      <c r="AV289" s="303" t="b">
        <v>1</v>
      </c>
      <c r="AW289" s="304" t="str">
        <f t="shared" si="9"/>
        <v>false</v>
      </c>
      <c r="AX289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289" s="306"/>
      <c r="AZ289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289" s="306"/>
      <c r="BB289" s="302"/>
      <c r="BC289" s="303" t="b">
        <f t="shared" si="11"/>
        <v>0</v>
      </c>
      <c r="BD289" s="304"/>
      <c r="BE289" s="304" t="str">
        <f t="shared" si="12"/>
        <v/>
      </c>
      <c r="BF289" s="307"/>
      <c r="BG289" s="305"/>
      <c r="BH289" s="305"/>
      <c r="BI289" s="305"/>
      <c r="BJ289" s="305" t="str">
        <f t="shared" si="18"/>
        <v/>
      </c>
      <c r="BK289" s="306"/>
      <c r="BL289" s="305" t="str">
        <f t="shared" si="14"/>
        <v/>
      </c>
      <c r="BM289" s="306"/>
      <c r="BN289" s="302"/>
      <c r="BO289" s="302"/>
      <c r="BP289" s="302"/>
      <c r="BQ289" s="302"/>
      <c r="BR289" s="302"/>
      <c r="BS289" s="302"/>
      <c r="BT289" s="302"/>
      <c r="BU289" s="302"/>
      <c r="BV289" s="302"/>
      <c r="BW289" s="302"/>
      <c r="BX289" s="302"/>
    </row>
    <row r="290">
      <c r="A290" s="292" t="s">
        <v>728</v>
      </c>
      <c r="B290" s="292">
        <v>289.0</v>
      </c>
      <c r="C290" s="292">
        <f t="shared" si="15"/>
        <v>1</v>
      </c>
      <c r="D290" s="293" t="str">
        <f t="shared" si="1"/>
        <v>Parcel Data</v>
      </c>
      <c r="E290" s="46" t="str">
        <f t="shared" si="2"/>
        <v>prcl.mdb.PrclAddrLRMS.LastUpDate</v>
      </c>
      <c r="F290" s="46" t="s">
        <v>306</v>
      </c>
      <c r="G290" s="46" t="s">
        <v>541</v>
      </c>
      <c r="H290" s="294">
        <v>24.0</v>
      </c>
      <c r="I290" s="294" t="s">
        <v>801</v>
      </c>
      <c r="J290" s="295" t="s">
        <v>788</v>
      </c>
      <c r="K290" s="296">
        <v>8.0</v>
      </c>
      <c r="L290" s="297" t="b">
        <v>0</v>
      </c>
      <c r="M290" s="294" t="s">
        <v>802</v>
      </c>
      <c r="N290" s="294"/>
      <c r="O290" s="296"/>
      <c r="P290" s="296"/>
      <c r="Q290" s="298" t="str">
        <f t="shared" si="3"/>
        <v>PrclAddrLRMS</v>
      </c>
      <c r="R290" s="298" t="str">
        <f t="shared" si="19"/>
        <v>LastUpDate</v>
      </c>
      <c r="S290" s="298" t="str">
        <f t="array" ref="S290">iferror(index('Type Mapping'!$A$2:$D$21,match(J290,'Type Mapping'!$B$2:$B$21,0),3),"type mismatch")</f>
        <v>VARCHAR</v>
      </c>
      <c r="T290" s="298"/>
      <c r="U290" s="298"/>
      <c r="V290" s="298"/>
      <c r="W290" s="51" t="b">
        <v>0</v>
      </c>
      <c r="X290" s="51" t="s">
        <v>1629</v>
      </c>
      <c r="Y290" s="309"/>
      <c r="Z290" s="309"/>
      <c r="AA290" s="311"/>
      <c r="AB290" s="53"/>
      <c r="AC290" s="308"/>
      <c r="AD290" s="53" t="str">
        <f t="shared" si="6"/>
        <v>.</v>
      </c>
      <c r="AE290" s="299">
        <f>countif(NEW_REDB_table.field,AD290)</f>
        <v>5</v>
      </c>
      <c r="AF290" s="299" t="str">
        <f t="shared" si="7"/>
        <v>#N/A</v>
      </c>
      <c r="AG290" s="308"/>
      <c r="AH290" s="317" t="b">
        <v>0</v>
      </c>
      <c r="AI290" s="317" t="b">
        <v>0</v>
      </c>
      <c r="AJ290" s="308" t="str">
        <f t="array" ref="AJ290">iferror(index('Type Mapping'!$A$2:$D$21,match(J290,'Type Mapping'!$B$2:$B$21,0),4),"type mismatch")</f>
        <v>DATE</v>
      </c>
      <c r="AK290" s="308"/>
      <c r="AL290" s="308"/>
      <c r="AM290" s="308"/>
      <c r="AN290" s="300" t="b">
        <v>0</v>
      </c>
      <c r="AO290" s="300" t="b">
        <v>0</v>
      </c>
      <c r="AP290" s="300" t="b">
        <v>0</v>
      </c>
      <c r="AQ290" s="300" t="b">
        <v>0</v>
      </c>
      <c r="AR290" s="300"/>
      <c r="AS290" s="300"/>
      <c r="AT290" s="302"/>
      <c r="AU290" s="302"/>
      <c r="AV290" s="303" t="b">
        <v>1</v>
      </c>
      <c r="AW290" s="304" t="str">
        <f t="shared" si="9"/>
        <v>false</v>
      </c>
      <c r="AX290" s="305" t="str">
        <f t="shared" si="17"/>
        <v>&lt;column comment="" default="" key="false" label="LastUpDate" length="255" nullable="true" originalDbColumnName="LastUpDate" originalLength="-1" pattern="" precision="-1" talendType="id_String" type=""/&gt;&lt;/schema&gt;</v>
      </c>
      <c r="AY290" s="306"/>
      <c r="AZ290" s="305" t="str">
        <f t="shared" si="10"/>
        <v>&lt;column comment="" default="" key="false" label="LastUpDate" length="255" nullable="true" originalDbColumnName="LastUpDate" originalLength="-1" pattern="" precision="-1" talendType="id_String" type=""/&gt;
&lt;/schema&gt;
</v>
      </c>
      <c r="BA290" s="306"/>
      <c r="BB290" s="302"/>
      <c r="BC290" s="303" t="b">
        <f t="shared" si="11"/>
        <v>0</v>
      </c>
      <c r="BD290" s="304"/>
      <c r="BE290" s="304" t="str">
        <f t="shared" si="12"/>
        <v/>
      </c>
      <c r="BF290" s="307"/>
      <c r="BG290" s="305"/>
      <c r="BH290" s="305"/>
      <c r="BI290" s="305"/>
      <c r="BJ290" s="305" t="str">
        <f t="shared" si="18"/>
        <v/>
      </c>
      <c r="BK290" s="306"/>
      <c r="BL290" s="305" t="str">
        <f t="shared" si="14"/>
        <v/>
      </c>
      <c r="BM290" s="306"/>
      <c r="BN290" s="302"/>
      <c r="BO290" s="302"/>
      <c r="BP290" s="302"/>
      <c r="BQ290" s="302"/>
      <c r="BR290" s="302"/>
      <c r="BS290" s="302"/>
      <c r="BT290" s="302"/>
      <c r="BU290" s="302"/>
      <c r="BV290" s="302"/>
      <c r="BW290" s="302"/>
      <c r="BX290" s="302"/>
    </row>
    <row r="291">
      <c r="A291" s="292" t="s">
        <v>728</v>
      </c>
      <c r="B291" s="292">
        <v>290.0</v>
      </c>
      <c r="C291" s="292">
        <f t="shared" si="15"/>
        <v>2</v>
      </c>
      <c r="D291" s="293" t="str">
        <f t="shared" si="1"/>
        <v>Parcel Data</v>
      </c>
      <c r="E291" s="46" t="str">
        <f t="shared" si="2"/>
        <v>prcl.mdb.PrclAsmt.CityBlock</v>
      </c>
      <c r="F291" s="46" t="s">
        <v>306</v>
      </c>
      <c r="G291" s="46" t="s">
        <v>543</v>
      </c>
      <c r="H291" s="294">
        <v>1.0</v>
      </c>
      <c r="I291" s="294" t="s">
        <v>65</v>
      </c>
      <c r="J291" s="295" t="s">
        <v>729</v>
      </c>
      <c r="K291" s="296">
        <v>8.0</v>
      </c>
      <c r="L291" s="297" t="b">
        <v>1</v>
      </c>
      <c r="M291" s="294" t="s">
        <v>730</v>
      </c>
      <c r="N291" s="294"/>
      <c r="O291" s="296"/>
      <c r="P291" s="296"/>
      <c r="Q291" s="298" t="str">
        <f t="shared" si="3"/>
        <v>PrclAsmt</v>
      </c>
      <c r="R291" s="298" t="str">
        <f t="shared" si="19"/>
        <v>CityBlock</v>
      </c>
      <c r="S291" s="298" t="str">
        <f t="array" ref="S291">iferror(index('Type Mapping'!$A$2:$D$21,match(J291,'Type Mapping'!$B$2:$B$21,0),3),"type mismatch")</f>
        <v>VARCHAR</v>
      </c>
      <c r="T291" s="298"/>
      <c r="U291" s="298"/>
      <c r="V291" s="298"/>
      <c r="W291" s="51" t="b">
        <v>1</v>
      </c>
      <c r="X291" s="51"/>
      <c r="Y291" s="309"/>
      <c r="Z291" s="309" t="s">
        <v>808</v>
      </c>
      <c r="AA291" s="53" t="s">
        <v>656</v>
      </c>
      <c r="AB291" s="53" t="str">
        <f t="shared" ref="AB291:AB1664" si="23">AA291&amp;"_history"</f>
        <v>assessment_history</v>
      </c>
      <c r="AC291" s="308" t="str">
        <f t="array" ref="AC291">iferror(index('StoT Mapping (Depreciated)'!$D$2:$L$976,match(E291,'StoT Mapping (Depreciated)'!$D$2:$D$976,0),9),"**FIELD MISSING**")</f>
        <v>**FIELD MISSING**</v>
      </c>
      <c r="AD291" s="53" t="str">
        <f t="shared" si="6"/>
        <v>assessment.**FIELD MISSING**</v>
      </c>
      <c r="AE291" s="299">
        <f>countif(NEW_REDB_table.field,AD291)</f>
        <v>0</v>
      </c>
      <c r="AF291" s="299" t="str">
        <f t="shared" si="7"/>
        <v>Check...</v>
      </c>
      <c r="AG291" s="308"/>
      <c r="AH291" s="317" t="b">
        <v>0</v>
      </c>
      <c r="AI291" s="317" t="b">
        <v>0</v>
      </c>
      <c r="AJ291" s="308" t="str">
        <f t="array" ref="AJ291">iferror(index('Type Mapping'!$A$2:$D$21,match(J291,'Type Mapping'!$B$2:$B$21,0),4),"type mismatch")</f>
        <v>FLOAT</v>
      </c>
      <c r="AK291" s="308"/>
      <c r="AL291" s="308"/>
      <c r="AM291" s="308"/>
      <c r="AN291" s="300" t="b">
        <v>0</v>
      </c>
      <c r="AO291" s="300" t="b">
        <v>0</v>
      </c>
      <c r="AP291" s="300" t="b">
        <v>0</v>
      </c>
      <c r="AQ291" s="300" t="b">
        <v>0</v>
      </c>
      <c r="AR291" s="300"/>
      <c r="AS291" s="300"/>
      <c r="AT291" s="301" t="s">
        <v>1725</v>
      </c>
      <c r="AU291" s="302"/>
      <c r="AV291" s="303" t="b">
        <v>1</v>
      </c>
      <c r="AW291" s="304" t="str">
        <f t="shared" si="9"/>
        <v>true</v>
      </c>
      <c r="AX291" s="305" t="str">
        <f t="shared" si="17"/>
        <v>***PrclAsmt.xml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291" s="306"/>
      <c r="AZ291" s="305" t="str">
        <f t="shared" si="10"/>
        <v>PrclAsmt.xml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291" s="306"/>
      <c r="BB291" s="302"/>
      <c r="BC291" s="303" t="b">
        <f t="shared" si="11"/>
        <v>1</v>
      </c>
      <c r="BD291" s="304"/>
      <c r="BE291" s="304" t="str">
        <f t="shared" si="12"/>
        <v>false</v>
      </c>
      <c r="BF291" s="307"/>
      <c r="BG291" s="305"/>
      <c r="BH291" s="305"/>
      <c r="BI291" s="305"/>
      <c r="BJ291" s="305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1" s="306"/>
      <c r="BL291" s="305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1" s="306"/>
      <c r="BN291" s="302"/>
      <c r="BO291" s="302"/>
      <c r="BP291" s="302"/>
      <c r="BQ291" s="302"/>
      <c r="BR291" s="302"/>
      <c r="BS291" s="302"/>
      <c r="BT291" s="302"/>
      <c r="BU291" s="302"/>
      <c r="BV291" s="302"/>
      <c r="BW291" s="302"/>
      <c r="BX291" s="302"/>
    </row>
    <row r="292">
      <c r="A292" s="292" t="s">
        <v>728</v>
      </c>
      <c r="B292" s="292">
        <v>291.0</v>
      </c>
      <c r="C292" s="292">
        <f t="shared" si="15"/>
        <v>2</v>
      </c>
      <c r="D292" s="293" t="str">
        <f t="shared" si="1"/>
        <v>Parcel Data</v>
      </c>
      <c r="E292" s="46" t="str">
        <f t="shared" si="2"/>
        <v>prcl.mdb.PrclAsmt.Parcel</v>
      </c>
      <c r="F292" s="46" t="s">
        <v>306</v>
      </c>
      <c r="G292" s="46" t="s">
        <v>543</v>
      </c>
      <c r="H292" s="294">
        <v>2.0</v>
      </c>
      <c r="I292" s="294" t="s">
        <v>78</v>
      </c>
      <c r="J292" s="295" t="s">
        <v>738</v>
      </c>
      <c r="K292" s="296">
        <v>4.0</v>
      </c>
      <c r="L292" s="297" t="b">
        <v>1</v>
      </c>
      <c r="M292" s="294" t="s">
        <v>739</v>
      </c>
      <c r="N292" s="294"/>
      <c r="O292" s="296"/>
      <c r="P292" s="296"/>
      <c r="Q292" s="298" t="str">
        <f t="shared" si="3"/>
        <v>PrclAsmt</v>
      </c>
      <c r="R292" s="298" t="str">
        <f t="shared" si="19"/>
        <v>Parcel</v>
      </c>
      <c r="S292" s="298" t="str">
        <f t="array" ref="S292">iferror(index('Type Mapping'!$A$2:$D$21,match(J292,'Type Mapping'!$B$2:$B$21,0),3),"type mismatch")</f>
        <v>VARCHAR</v>
      </c>
      <c r="T292" s="298"/>
      <c r="U292" s="298"/>
      <c r="V292" s="298"/>
      <c r="W292" s="51" t="b">
        <v>1</v>
      </c>
      <c r="X292" s="51"/>
      <c r="Y292" s="309"/>
      <c r="Z292" s="309" t="s">
        <v>808</v>
      </c>
      <c r="AA292" s="53" t="s">
        <v>656</v>
      </c>
      <c r="AB292" s="53" t="str">
        <f t="shared" si="23"/>
        <v>assessment_history</v>
      </c>
      <c r="AC292" s="308" t="str">
        <f t="array" ref="AC292">iferror(index('StoT Mapping (Depreciated)'!$D$2:$L$976,match(E292,'StoT Mapping (Depreciated)'!$D$2:$D$976,0),9),"**FIELD MISSING**")</f>
        <v>**FIELD MISSING**</v>
      </c>
      <c r="AD292" s="53" t="str">
        <f t="shared" si="6"/>
        <v>assessment.**FIELD MISSING**</v>
      </c>
      <c r="AE292" s="299">
        <f>countif(NEW_REDB_table.field,AD292)</f>
        <v>0</v>
      </c>
      <c r="AF292" s="299" t="str">
        <f t="shared" si="7"/>
        <v>Check...</v>
      </c>
      <c r="AG292" s="308"/>
      <c r="AH292" s="317" t="b">
        <v>0</v>
      </c>
      <c r="AI292" s="317" t="b">
        <v>0</v>
      </c>
      <c r="AJ292" s="308" t="str">
        <f t="array" ref="AJ292">iferror(index('Type Mapping'!$A$2:$D$21,match(J292,'Type Mapping'!$B$2:$B$21,0),4),"type mismatch")</f>
        <v>INT</v>
      </c>
      <c r="AK292" s="308"/>
      <c r="AL292" s="308"/>
      <c r="AM292" s="308"/>
      <c r="AN292" s="300" t="b">
        <v>0</v>
      </c>
      <c r="AO292" s="300" t="b">
        <v>0</v>
      </c>
      <c r="AP292" s="300" t="b">
        <v>0</v>
      </c>
      <c r="AQ292" s="300" t="b">
        <v>0</v>
      </c>
      <c r="AR292" s="300"/>
      <c r="AS292" s="300"/>
      <c r="AT292" s="301" t="s">
        <v>1725</v>
      </c>
      <c r="AU292" s="302"/>
      <c r="AV292" s="303" t="b">
        <v>1</v>
      </c>
      <c r="AW292" s="304" t="str">
        <f t="shared" si="9"/>
        <v>true</v>
      </c>
      <c r="AX292" s="305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292" s="306"/>
      <c r="AZ292" s="305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292" s="306"/>
      <c r="BB292" s="302"/>
      <c r="BC292" s="303" t="b">
        <f t="shared" si="11"/>
        <v>1</v>
      </c>
      <c r="BD292" s="304"/>
      <c r="BE292" s="304" t="str">
        <f t="shared" si="12"/>
        <v>false</v>
      </c>
      <c r="BF292" s="307"/>
      <c r="BG292" s="305"/>
      <c r="BH292" s="305"/>
      <c r="BI292" s="305"/>
      <c r="BJ292" s="305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2" s="306"/>
      <c r="BL292" s="305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2" s="306"/>
      <c r="BN292" s="302"/>
      <c r="BO292" s="302"/>
      <c r="BP292" s="302"/>
      <c r="BQ292" s="302"/>
      <c r="BR292" s="302"/>
      <c r="BS292" s="302"/>
      <c r="BT292" s="302"/>
      <c r="BU292" s="302"/>
      <c r="BV292" s="302"/>
      <c r="BW292" s="302"/>
      <c r="BX292" s="302"/>
    </row>
    <row r="293">
      <c r="A293" s="292" t="s">
        <v>728</v>
      </c>
      <c r="B293" s="292">
        <v>292.0</v>
      </c>
      <c r="C293" s="292">
        <f t="shared" si="15"/>
        <v>2</v>
      </c>
      <c r="D293" s="293" t="str">
        <f t="shared" si="1"/>
        <v>Parcel Data</v>
      </c>
      <c r="E293" s="46" t="str">
        <f t="shared" si="2"/>
        <v>prcl.mdb.PrclAsmt.OwnerCode</v>
      </c>
      <c r="F293" s="46" t="s">
        <v>306</v>
      </c>
      <c r="G293" s="46" t="s">
        <v>543</v>
      </c>
      <c r="H293" s="294">
        <v>3.0</v>
      </c>
      <c r="I293" s="294" t="s">
        <v>90</v>
      </c>
      <c r="J293" s="295" t="s">
        <v>740</v>
      </c>
      <c r="K293" s="296">
        <v>1.0</v>
      </c>
      <c r="L293" s="297" t="b">
        <v>1</v>
      </c>
      <c r="M293" s="294" t="s">
        <v>741</v>
      </c>
      <c r="N293" s="294"/>
      <c r="O293" s="296"/>
      <c r="P293" s="296"/>
      <c r="Q293" s="298" t="str">
        <f t="shared" si="3"/>
        <v>PrclAsmt</v>
      </c>
      <c r="R293" s="298" t="str">
        <f t="shared" si="19"/>
        <v>OwnerCode</v>
      </c>
      <c r="S293" s="298" t="str">
        <f t="array" ref="S293">iferror(index('Type Mapping'!$A$2:$D$21,match(J293,'Type Mapping'!$B$2:$B$21,0),3),"type mismatch")</f>
        <v>VARCHAR</v>
      </c>
      <c r="T293" s="298"/>
      <c r="U293" s="298"/>
      <c r="V293" s="298"/>
      <c r="W293" s="51" t="b">
        <v>1</v>
      </c>
      <c r="X293" s="51"/>
      <c r="Y293" s="309"/>
      <c r="Z293" s="309" t="s">
        <v>808</v>
      </c>
      <c r="AA293" s="53" t="s">
        <v>656</v>
      </c>
      <c r="AB293" s="53" t="str">
        <f t="shared" si="23"/>
        <v>assessment_history</v>
      </c>
      <c r="AC293" s="308" t="str">
        <f t="array" ref="AC293">iferror(index('StoT Mapping (Depreciated)'!$D$2:$L$976,match(E293,'StoT Mapping (Depreciated)'!$D$2:$D$976,0),9),"**FIELD MISSING**")</f>
        <v>**FIELD MISSING**</v>
      </c>
      <c r="AD293" s="53" t="str">
        <f t="shared" si="6"/>
        <v>assessment.**FIELD MISSING**</v>
      </c>
      <c r="AE293" s="299">
        <f>countif(NEW_REDB_table.field,AD293)</f>
        <v>0</v>
      </c>
      <c r="AF293" s="299" t="str">
        <f t="shared" si="7"/>
        <v>Check...</v>
      </c>
      <c r="AG293" s="308"/>
      <c r="AH293" s="317" t="b">
        <v>0</v>
      </c>
      <c r="AI293" s="317" t="b">
        <v>0</v>
      </c>
      <c r="AJ293" s="308" t="str">
        <f t="array" ref="AJ293">iferror(index('Type Mapping'!$A$2:$D$21,match(J293,'Type Mapping'!$B$2:$B$21,0),4),"type mismatch")</f>
        <v>INT</v>
      </c>
      <c r="AK293" s="308"/>
      <c r="AL293" s="308"/>
      <c r="AM293" s="308"/>
      <c r="AN293" s="300" t="b">
        <v>0</v>
      </c>
      <c r="AO293" s="300" t="b">
        <v>0</v>
      </c>
      <c r="AP293" s="300" t="b">
        <v>0</v>
      </c>
      <c r="AQ293" s="300" t="b">
        <v>0</v>
      </c>
      <c r="AR293" s="300"/>
      <c r="AS293" s="300"/>
      <c r="AT293" s="301" t="s">
        <v>1725</v>
      </c>
      <c r="AU293" s="302"/>
      <c r="AV293" s="303" t="b">
        <v>1</v>
      </c>
      <c r="AW293" s="304" t="str">
        <f t="shared" si="9"/>
        <v>true</v>
      </c>
      <c r="AX293" s="305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293" s="306"/>
      <c r="AZ293" s="305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293" s="306"/>
      <c r="BB293" s="302"/>
      <c r="BC293" s="303" t="b">
        <f t="shared" si="11"/>
        <v>1</v>
      </c>
      <c r="BD293" s="304"/>
      <c r="BE293" s="304" t="str">
        <f t="shared" si="12"/>
        <v>false</v>
      </c>
      <c r="BF293" s="307"/>
      <c r="BG293" s="305"/>
      <c r="BH293" s="305"/>
      <c r="BI293" s="305"/>
      <c r="BJ293" s="305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3" s="306"/>
      <c r="BL293" s="305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3" s="306"/>
      <c r="BN293" s="302"/>
      <c r="BO293" s="302"/>
      <c r="BP293" s="302"/>
      <c r="BQ293" s="302"/>
      <c r="BR293" s="302"/>
      <c r="BS293" s="302"/>
      <c r="BT293" s="302"/>
      <c r="BU293" s="302"/>
      <c r="BV293" s="302"/>
      <c r="BW293" s="302"/>
      <c r="BX293" s="302"/>
    </row>
    <row r="294">
      <c r="A294" s="292" t="s">
        <v>728</v>
      </c>
      <c r="B294" s="292">
        <v>293.0</v>
      </c>
      <c r="C294" s="292">
        <f t="shared" si="15"/>
        <v>2</v>
      </c>
      <c r="D294" s="293" t="str">
        <f t="shared" si="1"/>
        <v>Parcel Data</v>
      </c>
      <c r="E294" s="46" t="str">
        <f t="shared" si="2"/>
        <v>prcl.mdb.PrclAsmt.AsrClassCode</v>
      </c>
      <c r="F294" s="46" t="s">
        <v>306</v>
      </c>
      <c r="G294" s="46" t="s">
        <v>543</v>
      </c>
      <c r="H294" s="294">
        <v>4.0</v>
      </c>
      <c r="I294" s="294" t="s">
        <v>1155</v>
      </c>
      <c r="J294" s="295" t="s">
        <v>749</v>
      </c>
      <c r="K294" s="296">
        <v>2.0</v>
      </c>
      <c r="L294" s="297" t="b">
        <v>1</v>
      </c>
      <c r="M294" s="294" t="s">
        <v>802</v>
      </c>
      <c r="N294" s="294"/>
      <c r="O294" s="296"/>
      <c r="P294" s="296"/>
      <c r="Q294" s="298" t="str">
        <f t="shared" si="3"/>
        <v>PrclAsmt</v>
      </c>
      <c r="R294" s="298" t="str">
        <f t="shared" si="19"/>
        <v>AsrClassCode</v>
      </c>
      <c r="S294" s="298" t="str">
        <f t="array" ref="S294">iferror(index('Type Mapping'!$A$2:$D$21,match(J294,'Type Mapping'!$B$2:$B$21,0),3),"type mismatch")</f>
        <v>VARCHAR</v>
      </c>
      <c r="T294" s="298"/>
      <c r="U294" s="298"/>
      <c r="V294" s="298"/>
      <c r="W294" s="51" t="b">
        <v>1</v>
      </c>
      <c r="X294" s="51"/>
      <c r="Y294" s="309"/>
      <c r="Z294" s="309"/>
      <c r="AA294" s="53" t="s">
        <v>656</v>
      </c>
      <c r="AB294" s="53" t="str">
        <f t="shared" si="23"/>
        <v>assessment_history</v>
      </c>
      <c r="AC294" s="308" t="str">
        <f t="array" ref="AC294">iferror(index('StoT Mapping (Depreciated)'!$D$2:$L$976,match(E294,'StoT Mapping (Depreciated)'!$D$2:$D$976,0),9),"**FIELD MISSING**")</f>
        <v>**FIELD MISSING**</v>
      </c>
      <c r="AD294" s="53" t="str">
        <f t="shared" si="6"/>
        <v>assessment.**FIELD MISSING**</v>
      </c>
      <c r="AE294" s="299">
        <f>countif(NEW_REDB_table.field,AD294)</f>
        <v>0</v>
      </c>
      <c r="AF294" s="299" t="str">
        <f t="shared" si="7"/>
        <v>Check...</v>
      </c>
      <c r="AG294" s="308"/>
      <c r="AH294" s="317" t="b">
        <v>0</v>
      </c>
      <c r="AI294" s="317" t="b">
        <v>0</v>
      </c>
      <c r="AJ294" s="308" t="str">
        <f t="array" ref="AJ294">iferror(index('Type Mapping'!$A$2:$D$21,match(J294,'Type Mapping'!$B$2:$B$21,0),4),"type mismatch")</f>
        <v>INT</v>
      </c>
      <c r="AK294" s="308"/>
      <c r="AL294" s="308"/>
      <c r="AM294" s="308"/>
      <c r="AN294" s="300" t="b">
        <v>0</v>
      </c>
      <c r="AO294" s="300" t="b">
        <v>0</v>
      </c>
      <c r="AP294" s="300" t="b">
        <v>0</v>
      </c>
      <c r="AQ294" s="300" t="b">
        <v>0</v>
      </c>
      <c r="AR294" s="300"/>
      <c r="AS294" s="300"/>
      <c r="AT294" s="301" t="s">
        <v>1725</v>
      </c>
      <c r="AU294" s="302"/>
      <c r="AV294" s="303" t="b">
        <v>1</v>
      </c>
      <c r="AW294" s="304" t="str">
        <f t="shared" si="9"/>
        <v>true</v>
      </c>
      <c r="AX294" s="305" t="str">
        <f t="shared" si="17"/>
        <v>&lt;column comment="" default="" key="true" label="AsrClassCode" length="255" nullable="true" originalDbColumnName="AsrClassCode" originalLength="-1" pattern="" precision="-1" talendType="id_String" type=""/&gt;</v>
      </c>
      <c r="AY294" s="306"/>
      <c r="AZ294" s="305" t="str">
        <f t="shared" si="10"/>
        <v>&lt;column comment="" default="" key="true" label="AsrClassCode" length="255" nullable="true" originalDbColumnName="AsrClassCode" originalLength="-1" pattern="" precision="-1" talendType="id_String" type=""/&gt;</v>
      </c>
      <c r="BA294" s="306"/>
      <c r="BB294" s="302"/>
      <c r="BC294" s="303" t="b">
        <f t="shared" si="11"/>
        <v>1</v>
      </c>
      <c r="BD294" s="304"/>
      <c r="BE294" s="304" t="str">
        <f t="shared" si="12"/>
        <v>false</v>
      </c>
      <c r="BF294" s="307"/>
      <c r="BG294" s="305"/>
      <c r="BH294" s="305"/>
      <c r="BI294" s="305"/>
      <c r="BJ294" s="305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4" s="306"/>
      <c r="BL294" s="305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4" s="306"/>
      <c r="BN294" s="302"/>
      <c r="BO294" s="302"/>
      <c r="BP294" s="302"/>
      <c r="BQ294" s="302"/>
      <c r="BR294" s="302"/>
      <c r="BS294" s="302"/>
      <c r="BT294" s="302"/>
      <c r="BU294" s="302"/>
      <c r="BV294" s="302"/>
      <c r="BW294" s="302"/>
      <c r="BX294" s="302"/>
    </row>
    <row r="295">
      <c r="A295" s="292" t="s">
        <v>728</v>
      </c>
      <c r="B295" s="292">
        <v>294.0</v>
      </c>
      <c r="C295" s="292">
        <f t="shared" si="15"/>
        <v>2</v>
      </c>
      <c r="D295" s="293" t="str">
        <f t="shared" si="1"/>
        <v>Parcel Data</v>
      </c>
      <c r="E295" s="46" t="str">
        <f t="shared" si="2"/>
        <v>prcl.mdb.PrclAsmt.AsdLand</v>
      </c>
      <c r="F295" s="46" t="s">
        <v>306</v>
      </c>
      <c r="G295" s="46" t="s">
        <v>543</v>
      </c>
      <c r="H295" s="294">
        <v>5.0</v>
      </c>
      <c r="I295" s="294" t="s">
        <v>1267</v>
      </c>
      <c r="J295" s="295" t="s">
        <v>1268</v>
      </c>
      <c r="K295" s="296">
        <v>8.0</v>
      </c>
      <c r="L295" s="297" t="b">
        <v>0</v>
      </c>
      <c r="M295" s="294" t="s">
        <v>802</v>
      </c>
      <c r="N295" s="294"/>
      <c r="O295" s="296"/>
      <c r="P295" s="296"/>
      <c r="Q295" s="298" t="str">
        <f t="shared" si="3"/>
        <v>PrclAsmt</v>
      </c>
      <c r="R295" s="298" t="str">
        <f t="shared" si="19"/>
        <v>AsdLand</v>
      </c>
      <c r="S295" s="298" t="str">
        <f t="array" ref="S295">iferror(index('Type Mapping'!$A$2:$D$21,match(J295,'Type Mapping'!$B$2:$B$21,0),3),"type mismatch")</f>
        <v>VARCHAR</v>
      </c>
      <c r="T295" s="298"/>
      <c r="U295" s="298"/>
      <c r="V295" s="298"/>
      <c r="W295" s="51" t="b">
        <v>1</v>
      </c>
      <c r="X295" s="51"/>
      <c r="Y295" s="309"/>
      <c r="Z295" s="309"/>
      <c r="AA295" s="53" t="s">
        <v>656</v>
      </c>
      <c r="AB295" s="53" t="str">
        <f t="shared" si="23"/>
        <v>assessment_history</v>
      </c>
      <c r="AC295" s="308" t="str">
        <f t="array" ref="AC295">iferror(index('StoT Mapping (Depreciated)'!$D$2:$L$976,match(E295,'StoT Mapping (Depreciated)'!$D$2:$D$976,0),9),"**FIELD MISSING**")</f>
        <v>**FIELD MISSING**</v>
      </c>
      <c r="AD295" s="53" t="str">
        <f t="shared" si="6"/>
        <v>assessment.**FIELD MISSING**</v>
      </c>
      <c r="AE295" s="299">
        <f>countif(NEW_REDB_table.field,AD295)</f>
        <v>0</v>
      </c>
      <c r="AF295" s="299" t="str">
        <f t="shared" si="7"/>
        <v>Check...</v>
      </c>
      <c r="AG295" s="308"/>
      <c r="AH295" s="317" t="b">
        <v>0</v>
      </c>
      <c r="AI295" s="317" t="b">
        <v>0</v>
      </c>
      <c r="AJ295" s="308" t="str">
        <f t="array" ref="AJ295">iferror(index('Type Mapping'!$A$2:$D$21,match(J295,'Type Mapping'!$B$2:$B$21,0),4),"type mismatch")</f>
        <v>FLOAT</v>
      </c>
      <c r="AK295" s="308"/>
      <c r="AL295" s="308"/>
      <c r="AM295" s="308"/>
      <c r="AN295" s="300" t="b">
        <v>0</v>
      </c>
      <c r="AO295" s="300" t="b">
        <v>0</v>
      </c>
      <c r="AP295" s="300" t="b">
        <v>0</v>
      </c>
      <c r="AQ295" s="300" t="b">
        <v>0</v>
      </c>
      <c r="AR295" s="300"/>
      <c r="AS295" s="300"/>
      <c r="AT295" s="301" t="s">
        <v>1725</v>
      </c>
      <c r="AU295" s="302"/>
      <c r="AV295" s="303" t="b">
        <v>1</v>
      </c>
      <c r="AW295" s="304" t="str">
        <f t="shared" si="9"/>
        <v>false</v>
      </c>
      <c r="AX295" s="305" t="str">
        <f t="shared" si="17"/>
        <v>&lt;column comment="" default="" key="false" label="AsdLand" length="255" nullable="true" originalDbColumnName="AsdLand" originalLength="-1" pattern="" precision="-1" talendType="id_String" type=""/&gt;</v>
      </c>
      <c r="AY295" s="306"/>
      <c r="AZ295" s="305" t="str">
        <f t="shared" si="10"/>
        <v>&lt;column comment="" default="" key="false" label="AsdLand" length="255" nullable="true" originalDbColumnName="AsdLand" originalLength="-1" pattern="" precision="-1" talendType="id_String" type=""/&gt;</v>
      </c>
      <c r="BA295" s="306"/>
      <c r="BB295" s="302"/>
      <c r="BC295" s="303" t="b">
        <f t="shared" si="11"/>
        <v>1</v>
      </c>
      <c r="BD295" s="304"/>
      <c r="BE295" s="304" t="str">
        <f t="shared" si="12"/>
        <v>false</v>
      </c>
      <c r="BF295" s="307"/>
      <c r="BG295" s="305"/>
      <c r="BH295" s="305"/>
      <c r="BI295" s="305"/>
      <c r="BJ295" s="305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5" s="306"/>
      <c r="BL295" s="305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5" s="306"/>
      <c r="BN295" s="302"/>
      <c r="BO295" s="302"/>
      <c r="BP295" s="302"/>
      <c r="BQ295" s="302"/>
      <c r="BR295" s="302"/>
      <c r="BS295" s="302"/>
      <c r="BT295" s="302"/>
      <c r="BU295" s="302"/>
      <c r="BV295" s="302"/>
      <c r="BW295" s="302"/>
      <c r="BX295" s="302"/>
    </row>
    <row r="296">
      <c r="A296" s="292" t="s">
        <v>728</v>
      </c>
      <c r="B296" s="292">
        <v>295.0</v>
      </c>
      <c r="C296" s="292">
        <f t="shared" si="15"/>
        <v>2</v>
      </c>
      <c r="D296" s="293" t="str">
        <f t="shared" si="1"/>
        <v>Parcel Data</v>
      </c>
      <c r="E296" s="46" t="str">
        <f t="shared" si="2"/>
        <v>prcl.mdb.PrclAsmt.AsdImprove</v>
      </c>
      <c r="F296" s="46" t="s">
        <v>306</v>
      </c>
      <c r="G296" s="46" t="s">
        <v>543</v>
      </c>
      <c r="H296" s="294">
        <v>6.0</v>
      </c>
      <c r="I296" s="294" t="s">
        <v>1272</v>
      </c>
      <c r="J296" s="295" t="s">
        <v>1268</v>
      </c>
      <c r="K296" s="296">
        <v>8.0</v>
      </c>
      <c r="L296" s="297" t="b">
        <v>0</v>
      </c>
      <c r="M296" s="294" t="s">
        <v>802</v>
      </c>
      <c r="N296" s="294"/>
      <c r="O296" s="296"/>
      <c r="P296" s="296"/>
      <c r="Q296" s="298" t="str">
        <f t="shared" si="3"/>
        <v>PrclAsmt</v>
      </c>
      <c r="R296" s="298" t="str">
        <f t="shared" si="19"/>
        <v>AsdImprove</v>
      </c>
      <c r="S296" s="298" t="str">
        <f t="array" ref="S296">iferror(index('Type Mapping'!$A$2:$D$21,match(J296,'Type Mapping'!$B$2:$B$21,0),3),"type mismatch")</f>
        <v>VARCHAR</v>
      </c>
      <c r="T296" s="298"/>
      <c r="U296" s="298"/>
      <c r="V296" s="298"/>
      <c r="W296" s="51" t="b">
        <v>1</v>
      </c>
      <c r="X296" s="51"/>
      <c r="Y296" s="309"/>
      <c r="Z296" s="309"/>
      <c r="AA296" s="53" t="s">
        <v>656</v>
      </c>
      <c r="AB296" s="53" t="str">
        <f t="shared" si="23"/>
        <v>assessment_history</v>
      </c>
      <c r="AC296" s="308" t="str">
        <f t="array" ref="AC296">iferror(index('StoT Mapping (Depreciated)'!$D$2:$L$976,match(E296,'StoT Mapping (Depreciated)'!$D$2:$D$976,0),9),"**FIELD MISSING**")</f>
        <v>**FIELD MISSING**</v>
      </c>
      <c r="AD296" s="53" t="str">
        <f t="shared" si="6"/>
        <v>assessment.**FIELD MISSING**</v>
      </c>
      <c r="AE296" s="299">
        <f>countif(NEW_REDB_table.field,AD296)</f>
        <v>0</v>
      </c>
      <c r="AF296" s="299" t="str">
        <f t="shared" si="7"/>
        <v>Check...</v>
      </c>
      <c r="AG296" s="308"/>
      <c r="AH296" s="317" t="b">
        <v>0</v>
      </c>
      <c r="AI296" s="317" t="b">
        <v>0</v>
      </c>
      <c r="AJ296" s="308" t="str">
        <f t="array" ref="AJ296">iferror(index('Type Mapping'!$A$2:$D$21,match(J296,'Type Mapping'!$B$2:$B$21,0),4),"type mismatch")</f>
        <v>FLOAT</v>
      </c>
      <c r="AK296" s="308"/>
      <c r="AL296" s="308"/>
      <c r="AM296" s="308"/>
      <c r="AN296" s="300" t="b">
        <v>0</v>
      </c>
      <c r="AO296" s="300" t="b">
        <v>0</v>
      </c>
      <c r="AP296" s="300" t="b">
        <v>0</v>
      </c>
      <c r="AQ296" s="300" t="b">
        <v>0</v>
      </c>
      <c r="AR296" s="300"/>
      <c r="AS296" s="300"/>
      <c r="AT296" s="301" t="s">
        <v>1725</v>
      </c>
      <c r="AU296" s="302"/>
      <c r="AV296" s="303" t="b">
        <v>1</v>
      </c>
      <c r="AW296" s="304" t="str">
        <f t="shared" si="9"/>
        <v>false</v>
      </c>
      <c r="AX296" s="305" t="str">
        <f t="shared" si="17"/>
        <v>&lt;column comment="" default="" key="false" label="AsdImprove" length="255" nullable="true" originalDbColumnName="AsdImprove" originalLength="-1" pattern="" precision="-1" talendType="id_String" type=""/&gt;</v>
      </c>
      <c r="AY296" s="306"/>
      <c r="AZ296" s="305" t="str">
        <f t="shared" si="10"/>
        <v>&lt;column comment="" default="" key="false" label="AsdImprove" length="255" nullable="true" originalDbColumnName="AsdImprove" originalLength="-1" pattern="" precision="-1" talendType="id_String" type=""/&gt;</v>
      </c>
      <c r="BA296" s="306"/>
      <c r="BB296" s="302"/>
      <c r="BC296" s="303" t="b">
        <f t="shared" si="11"/>
        <v>1</v>
      </c>
      <c r="BD296" s="304"/>
      <c r="BE296" s="304" t="str">
        <f t="shared" si="12"/>
        <v>false</v>
      </c>
      <c r="BF296" s="307"/>
      <c r="BG296" s="305"/>
      <c r="BH296" s="305"/>
      <c r="BI296" s="305"/>
      <c r="BJ296" s="305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6" s="306"/>
      <c r="BL296" s="305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6" s="306"/>
      <c r="BN296" s="302"/>
      <c r="BO296" s="302"/>
      <c r="BP296" s="302"/>
      <c r="BQ296" s="302"/>
      <c r="BR296" s="302"/>
      <c r="BS296" s="302"/>
      <c r="BT296" s="302"/>
      <c r="BU296" s="302"/>
      <c r="BV296" s="302"/>
      <c r="BW296" s="302"/>
      <c r="BX296" s="302"/>
    </row>
    <row r="297">
      <c r="A297" s="292" t="s">
        <v>728</v>
      </c>
      <c r="B297" s="292">
        <v>296.0</v>
      </c>
      <c r="C297" s="292">
        <f t="shared" si="15"/>
        <v>2</v>
      </c>
      <c r="D297" s="293" t="str">
        <f t="shared" si="1"/>
        <v>Parcel Data</v>
      </c>
      <c r="E297" s="46" t="str">
        <f t="shared" si="2"/>
        <v>prcl.mdb.PrclAsmt.AsdTotal</v>
      </c>
      <c r="F297" s="46" t="s">
        <v>306</v>
      </c>
      <c r="G297" s="46" t="s">
        <v>543</v>
      </c>
      <c r="H297" s="294">
        <v>7.0</v>
      </c>
      <c r="I297" s="294" t="s">
        <v>1276</v>
      </c>
      <c r="J297" s="295" t="s">
        <v>1268</v>
      </c>
      <c r="K297" s="296">
        <v>8.0</v>
      </c>
      <c r="L297" s="297" t="b">
        <v>0</v>
      </c>
      <c r="M297" s="294" t="s">
        <v>802</v>
      </c>
      <c r="N297" s="294"/>
      <c r="O297" s="296"/>
      <c r="P297" s="296"/>
      <c r="Q297" s="298" t="str">
        <f t="shared" si="3"/>
        <v>PrclAsmt</v>
      </c>
      <c r="R297" s="298" t="str">
        <f t="shared" si="19"/>
        <v>AsdTotal</v>
      </c>
      <c r="S297" s="298" t="str">
        <f t="array" ref="S297">iferror(index('Type Mapping'!$A$2:$D$21,match(J297,'Type Mapping'!$B$2:$B$21,0),3),"type mismatch")</f>
        <v>VARCHAR</v>
      </c>
      <c r="T297" s="298"/>
      <c r="U297" s="298"/>
      <c r="V297" s="298"/>
      <c r="W297" s="51" t="b">
        <v>1</v>
      </c>
      <c r="X297" s="51"/>
      <c r="Y297" s="309"/>
      <c r="Z297" s="309"/>
      <c r="AA297" s="53" t="s">
        <v>656</v>
      </c>
      <c r="AB297" s="53" t="str">
        <f t="shared" si="23"/>
        <v>assessment_history</v>
      </c>
      <c r="AC297" s="308" t="str">
        <f t="array" ref="AC297">iferror(index('StoT Mapping (Depreciated)'!$D$2:$L$976,match(E297,'StoT Mapping (Depreciated)'!$D$2:$D$976,0),9),"**FIELD MISSING**")</f>
        <v>**FIELD MISSING**</v>
      </c>
      <c r="AD297" s="53" t="str">
        <f t="shared" si="6"/>
        <v>assessment.**FIELD MISSING**</v>
      </c>
      <c r="AE297" s="299">
        <f>countif(NEW_REDB_table.field,AD297)</f>
        <v>0</v>
      </c>
      <c r="AF297" s="299" t="str">
        <f t="shared" si="7"/>
        <v>Check...</v>
      </c>
      <c r="AG297" s="308"/>
      <c r="AH297" s="317" t="b">
        <v>0</v>
      </c>
      <c r="AI297" s="317" t="b">
        <v>0</v>
      </c>
      <c r="AJ297" s="308" t="str">
        <f t="array" ref="AJ297">iferror(index('Type Mapping'!$A$2:$D$21,match(J297,'Type Mapping'!$B$2:$B$21,0),4),"type mismatch")</f>
        <v>FLOAT</v>
      </c>
      <c r="AK297" s="308"/>
      <c r="AL297" s="308"/>
      <c r="AM297" s="308"/>
      <c r="AN297" s="300" t="b">
        <v>0</v>
      </c>
      <c r="AO297" s="300" t="b">
        <v>0</v>
      </c>
      <c r="AP297" s="300" t="b">
        <v>0</v>
      </c>
      <c r="AQ297" s="300" t="b">
        <v>0</v>
      </c>
      <c r="AR297" s="300"/>
      <c r="AS297" s="300"/>
      <c r="AT297" s="301" t="s">
        <v>1725</v>
      </c>
      <c r="AU297" s="302"/>
      <c r="AV297" s="303" t="b">
        <v>1</v>
      </c>
      <c r="AW297" s="304" t="str">
        <f t="shared" si="9"/>
        <v>false</v>
      </c>
      <c r="AX297" s="305" t="str">
        <f t="shared" si="17"/>
        <v>&lt;column comment="" default="" key="false" label="AsdTotal" length="255" nullable="true" originalDbColumnName="AsdTotal" originalLength="-1" pattern="" precision="-1" talendType="id_String" type=""/&gt;</v>
      </c>
      <c r="AY297" s="306"/>
      <c r="AZ297" s="305" t="str">
        <f t="shared" si="10"/>
        <v>&lt;column comment="" default="" key="false" label="AsdTotal" length="255" nullable="true" originalDbColumnName="AsdTotal" originalLength="-1" pattern="" precision="-1" talendType="id_String" type=""/&gt;</v>
      </c>
      <c r="BA297" s="306"/>
      <c r="BB297" s="302"/>
      <c r="BC297" s="303" t="b">
        <f t="shared" si="11"/>
        <v>1</v>
      </c>
      <c r="BD297" s="304"/>
      <c r="BE297" s="304" t="str">
        <f t="shared" si="12"/>
        <v>false</v>
      </c>
      <c r="BF297" s="307"/>
      <c r="BG297" s="305"/>
      <c r="BH297" s="305"/>
      <c r="BI297" s="305"/>
      <c r="BJ297" s="305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7" s="306"/>
      <c r="BL297" s="305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7" s="306"/>
      <c r="BN297" s="302"/>
      <c r="BO297" s="302"/>
      <c r="BP297" s="302"/>
      <c r="BQ297" s="302"/>
      <c r="BR297" s="302"/>
      <c r="BS297" s="302"/>
      <c r="BT297" s="302"/>
      <c r="BU297" s="302"/>
      <c r="BV297" s="302"/>
      <c r="BW297" s="302"/>
      <c r="BX297" s="302"/>
    </row>
    <row r="298">
      <c r="A298" s="292" t="s">
        <v>728</v>
      </c>
      <c r="B298" s="292">
        <v>297.0</v>
      </c>
      <c r="C298" s="292">
        <f t="shared" si="15"/>
        <v>2</v>
      </c>
      <c r="D298" s="293" t="str">
        <f t="shared" si="1"/>
        <v>Parcel Data</v>
      </c>
      <c r="E298" s="46" t="str">
        <f t="shared" si="2"/>
        <v>prcl.mdb.PrclAsmt.BillLand</v>
      </c>
      <c r="F298" s="46" t="s">
        <v>306</v>
      </c>
      <c r="G298" s="46" t="s">
        <v>543</v>
      </c>
      <c r="H298" s="294">
        <v>8.0</v>
      </c>
      <c r="I298" s="294" t="s">
        <v>1279</v>
      </c>
      <c r="J298" s="295" t="s">
        <v>1268</v>
      </c>
      <c r="K298" s="296">
        <v>8.0</v>
      </c>
      <c r="L298" s="297" t="b">
        <v>0</v>
      </c>
      <c r="M298" s="294" t="s">
        <v>802</v>
      </c>
      <c r="N298" s="294"/>
      <c r="O298" s="296"/>
      <c r="P298" s="296"/>
      <c r="Q298" s="298" t="str">
        <f t="shared" si="3"/>
        <v>PrclAsmt</v>
      </c>
      <c r="R298" s="298" t="str">
        <f t="shared" si="19"/>
        <v>BillLand</v>
      </c>
      <c r="S298" s="298" t="str">
        <f t="array" ref="S298">iferror(index('Type Mapping'!$A$2:$D$21,match(J298,'Type Mapping'!$B$2:$B$21,0),3),"type mismatch")</f>
        <v>VARCHAR</v>
      </c>
      <c r="T298" s="298"/>
      <c r="U298" s="298"/>
      <c r="V298" s="298"/>
      <c r="W298" s="51" t="b">
        <v>1</v>
      </c>
      <c r="X298" s="51"/>
      <c r="Y298" s="309"/>
      <c r="Z298" s="309"/>
      <c r="AA298" s="53" t="s">
        <v>656</v>
      </c>
      <c r="AB298" s="53" t="str">
        <f t="shared" si="23"/>
        <v>assessment_history</v>
      </c>
      <c r="AC298" s="308" t="str">
        <f t="array" ref="AC298">iferror(index('StoT Mapping (Depreciated)'!$D$2:$L$976,match(E298,'StoT Mapping (Depreciated)'!$D$2:$D$976,0),9),"**FIELD MISSING**")</f>
        <v>**FIELD MISSING**</v>
      </c>
      <c r="AD298" s="53" t="str">
        <f t="shared" si="6"/>
        <v>assessment.**FIELD MISSING**</v>
      </c>
      <c r="AE298" s="299">
        <f>countif(NEW_REDB_table.field,AD298)</f>
        <v>0</v>
      </c>
      <c r="AF298" s="299" t="str">
        <f t="shared" si="7"/>
        <v>Check...</v>
      </c>
      <c r="AG298" s="308"/>
      <c r="AH298" s="317" t="b">
        <v>0</v>
      </c>
      <c r="AI298" s="317" t="b">
        <v>0</v>
      </c>
      <c r="AJ298" s="308" t="str">
        <f t="array" ref="AJ298">iferror(index('Type Mapping'!$A$2:$D$21,match(J298,'Type Mapping'!$B$2:$B$21,0),4),"type mismatch")</f>
        <v>FLOAT</v>
      </c>
      <c r="AK298" s="308"/>
      <c r="AL298" s="308"/>
      <c r="AM298" s="308"/>
      <c r="AN298" s="300" t="b">
        <v>0</v>
      </c>
      <c r="AO298" s="300" t="b">
        <v>0</v>
      </c>
      <c r="AP298" s="300" t="b">
        <v>0</v>
      </c>
      <c r="AQ298" s="300" t="b">
        <v>0</v>
      </c>
      <c r="AR298" s="300"/>
      <c r="AS298" s="300"/>
      <c r="AT298" s="301" t="s">
        <v>1725</v>
      </c>
      <c r="AU298" s="302"/>
      <c r="AV298" s="303" t="b">
        <v>1</v>
      </c>
      <c r="AW298" s="304" t="str">
        <f t="shared" si="9"/>
        <v>false</v>
      </c>
      <c r="AX298" s="305" t="str">
        <f t="shared" si="17"/>
        <v>&lt;column comment="" default="" key="false" label="BillLand" length="255" nullable="true" originalDbColumnName="BillLand" originalLength="-1" pattern="" precision="-1" talendType="id_String" type=""/&gt;</v>
      </c>
      <c r="AY298" s="306"/>
      <c r="AZ298" s="305" t="str">
        <f t="shared" si="10"/>
        <v>&lt;column comment="" default="" key="false" label="BillLand" length="255" nullable="true" originalDbColumnName="BillLand" originalLength="-1" pattern="" precision="-1" talendType="id_String" type=""/&gt;</v>
      </c>
      <c r="BA298" s="306"/>
      <c r="BB298" s="302"/>
      <c r="BC298" s="303" t="b">
        <f t="shared" si="11"/>
        <v>1</v>
      </c>
      <c r="BD298" s="304"/>
      <c r="BE298" s="304" t="str">
        <f t="shared" si="12"/>
        <v>false</v>
      </c>
      <c r="BF298" s="307"/>
      <c r="BG298" s="305"/>
      <c r="BH298" s="305"/>
      <c r="BI298" s="305"/>
      <c r="BJ298" s="305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8" s="306"/>
      <c r="BL298" s="305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8" s="306"/>
      <c r="BN298" s="302"/>
      <c r="BO298" s="302"/>
      <c r="BP298" s="302"/>
      <c r="BQ298" s="302"/>
      <c r="BR298" s="302"/>
      <c r="BS298" s="302"/>
      <c r="BT298" s="302"/>
      <c r="BU298" s="302"/>
      <c r="BV298" s="302"/>
      <c r="BW298" s="302"/>
      <c r="BX298" s="302"/>
    </row>
    <row r="299">
      <c r="A299" s="292" t="s">
        <v>728</v>
      </c>
      <c r="B299" s="292">
        <v>298.0</v>
      </c>
      <c r="C299" s="292">
        <f t="shared" si="15"/>
        <v>2</v>
      </c>
      <c r="D299" s="293" t="str">
        <f t="shared" si="1"/>
        <v>Parcel Data</v>
      </c>
      <c r="E299" s="46" t="str">
        <f t="shared" si="2"/>
        <v>prcl.mdb.PrclAsmt.BillImprove</v>
      </c>
      <c r="F299" s="46" t="s">
        <v>306</v>
      </c>
      <c r="G299" s="46" t="s">
        <v>543</v>
      </c>
      <c r="H299" s="294">
        <v>9.0</v>
      </c>
      <c r="I299" s="294" t="s">
        <v>1283</v>
      </c>
      <c r="J299" s="295" t="s">
        <v>1268</v>
      </c>
      <c r="K299" s="296">
        <v>8.0</v>
      </c>
      <c r="L299" s="297" t="b">
        <v>0</v>
      </c>
      <c r="M299" s="294" t="s">
        <v>802</v>
      </c>
      <c r="N299" s="294"/>
      <c r="O299" s="296"/>
      <c r="P299" s="296"/>
      <c r="Q299" s="298" t="str">
        <f t="shared" si="3"/>
        <v>PrclAsmt</v>
      </c>
      <c r="R299" s="298" t="str">
        <f t="shared" si="19"/>
        <v>BillImprove</v>
      </c>
      <c r="S299" s="298" t="str">
        <f t="array" ref="S299">iferror(index('Type Mapping'!$A$2:$D$21,match(J299,'Type Mapping'!$B$2:$B$21,0),3),"type mismatch")</f>
        <v>VARCHAR</v>
      </c>
      <c r="T299" s="298"/>
      <c r="U299" s="298"/>
      <c r="V299" s="298"/>
      <c r="W299" s="51" t="b">
        <v>1</v>
      </c>
      <c r="X299" s="51"/>
      <c r="Y299" s="309"/>
      <c r="Z299" s="309"/>
      <c r="AA299" s="53" t="s">
        <v>656</v>
      </c>
      <c r="AB299" s="53" t="str">
        <f t="shared" si="23"/>
        <v>assessment_history</v>
      </c>
      <c r="AC299" s="308" t="str">
        <f t="array" ref="AC299">iferror(index('StoT Mapping (Depreciated)'!$D$2:$L$976,match(E299,'StoT Mapping (Depreciated)'!$D$2:$D$976,0),9),"**FIELD MISSING**")</f>
        <v>**FIELD MISSING**</v>
      </c>
      <c r="AD299" s="53" t="str">
        <f t="shared" si="6"/>
        <v>assessment.**FIELD MISSING**</v>
      </c>
      <c r="AE299" s="299">
        <f>countif(NEW_REDB_table.field,AD299)</f>
        <v>0</v>
      </c>
      <c r="AF299" s="299" t="str">
        <f t="shared" si="7"/>
        <v>Check...</v>
      </c>
      <c r="AG299" s="308"/>
      <c r="AH299" s="317" t="b">
        <v>0</v>
      </c>
      <c r="AI299" s="317" t="b">
        <v>0</v>
      </c>
      <c r="AJ299" s="308" t="str">
        <f t="array" ref="AJ299">iferror(index('Type Mapping'!$A$2:$D$21,match(J299,'Type Mapping'!$B$2:$B$21,0),4),"type mismatch")</f>
        <v>FLOAT</v>
      </c>
      <c r="AK299" s="308"/>
      <c r="AL299" s="308"/>
      <c r="AM299" s="308"/>
      <c r="AN299" s="300" t="b">
        <v>0</v>
      </c>
      <c r="AO299" s="300" t="b">
        <v>0</v>
      </c>
      <c r="AP299" s="300" t="b">
        <v>0</v>
      </c>
      <c r="AQ299" s="300" t="b">
        <v>0</v>
      </c>
      <c r="AR299" s="300"/>
      <c r="AS299" s="300"/>
      <c r="AT299" s="301" t="s">
        <v>1725</v>
      </c>
      <c r="AU299" s="302"/>
      <c r="AV299" s="303" t="b">
        <v>1</v>
      </c>
      <c r="AW299" s="304" t="str">
        <f t="shared" si="9"/>
        <v>false</v>
      </c>
      <c r="AX299" s="305" t="str">
        <f t="shared" si="17"/>
        <v>&lt;column comment="" default="" key="false" label="BillImprove" length="255" nullable="true" originalDbColumnName="BillImprove" originalLength="-1" pattern="" precision="-1" talendType="id_String" type=""/&gt;</v>
      </c>
      <c r="AY299" s="306"/>
      <c r="AZ299" s="305" t="str">
        <f t="shared" si="10"/>
        <v>&lt;column comment="" default="" key="false" label="BillImprove" length="255" nullable="true" originalDbColumnName="BillImprove" originalLength="-1" pattern="" precision="-1" talendType="id_String" type=""/&gt;</v>
      </c>
      <c r="BA299" s="306"/>
      <c r="BB299" s="302"/>
      <c r="BC299" s="303" t="b">
        <f t="shared" si="11"/>
        <v>1</v>
      </c>
      <c r="BD299" s="304"/>
      <c r="BE299" s="304" t="str">
        <f t="shared" si="12"/>
        <v>false</v>
      </c>
      <c r="BF299" s="307"/>
      <c r="BG299" s="305"/>
      <c r="BH299" s="305"/>
      <c r="BI299" s="305"/>
      <c r="BJ299" s="305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299" s="306"/>
      <c r="BL299" s="305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299" s="306"/>
      <c r="BN299" s="302"/>
      <c r="BO299" s="302"/>
      <c r="BP299" s="302"/>
      <c r="BQ299" s="302"/>
      <c r="BR299" s="302"/>
      <c r="BS299" s="302"/>
      <c r="BT299" s="302"/>
      <c r="BU299" s="302"/>
      <c r="BV299" s="302"/>
      <c r="BW299" s="302"/>
      <c r="BX299" s="302"/>
    </row>
    <row r="300">
      <c r="A300" s="292" t="s">
        <v>728</v>
      </c>
      <c r="B300" s="292">
        <v>299.0</v>
      </c>
      <c r="C300" s="292">
        <f t="shared" si="15"/>
        <v>2</v>
      </c>
      <c r="D300" s="293" t="str">
        <f t="shared" si="1"/>
        <v>Parcel Data</v>
      </c>
      <c r="E300" s="46" t="str">
        <f t="shared" si="2"/>
        <v>prcl.mdb.PrclAsmt.BillTotal</v>
      </c>
      <c r="F300" s="46" t="s">
        <v>306</v>
      </c>
      <c r="G300" s="46" t="s">
        <v>543</v>
      </c>
      <c r="H300" s="294">
        <v>10.0</v>
      </c>
      <c r="I300" s="294" t="s">
        <v>1286</v>
      </c>
      <c r="J300" s="295" t="s">
        <v>1268</v>
      </c>
      <c r="K300" s="296">
        <v>8.0</v>
      </c>
      <c r="L300" s="297" t="b">
        <v>0</v>
      </c>
      <c r="M300" s="294" t="s">
        <v>802</v>
      </c>
      <c r="N300" s="294"/>
      <c r="O300" s="296"/>
      <c r="P300" s="296"/>
      <c r="Q300" s="298" t="str">
        <f t="shared" si="3"/>
        <v>PrclAsmt</v>
      </c>
      <c r="R300" s="298" t="str">
        <f t="shared" si="19"/>
        <v>BillTotal</v>
      </c>
      <c r="S300" s="298" t="str">
        <f t="array" ref="S300">iferror(index('Type Mapping'!$A$2:$D$21,match(J300,'Type Mapping'!$B$2:$B$21,0),3),"type mismatch")</f>
        <v>VARCHAR</v>
      </c>
      <c r="T300" s="298"/>
      <c r="U300" s="298"/>
      <c r="V300" s="298"/>
      <c r="W300" s="51" t="b">
        <v>1</v>
      </c>
      <c r="X300" s="51"/>
      <c r="Y300" s="309"/>
      <c r="Z300" s="309"/>
      <c r="AA300" s="53" t="s">
        <v>656</v>
      </c>
      <c r="AB300" s="53" t="str">
        <f t="shared" si="23"/>
        <v>assessment_history</v>
      </c>
      <c r="AC300" s="308" t="str">
        <f t="array" ref="AC300">iferror(index('StoT Mapping (Depreciated)'!$D$2:$L$976,match(E300,'StoT Mapping (Depreciated)'!$D$2:$D$976,0),9),"**FIELD MISSING**")</f>
        <v>**FIELD MISSING**</v>
      </c>
      <c r="AD300" s="53" t="str">
        <f t="shared" si="6"/>
        <v>assessment.**FIELD MISSING**</v>
      </c>
      <c r="AE300" s="299">
        <f>countif(NEW_REDB_table.field,AD300)</f>
        <v>0</v>
      </c>
      <c r="AF300" s="299" t="str">
        <f t="shared" si="7"/>
        <v>Check...</v>
      </c>
      <c r="AG300" s="308"/>
      <c r="AH300" s="317" t="b">
        <v>0</v>
      </c>
      <c r="AI300" s="317" t="b">
        <v>0</v>
      </c>
      <c r="AJ300" s="308" t="str">
        <f t="array" ref="AJ300">iferror(index('Type Mapping'!$A$2:$D$21,match(J300,'Type Mapping'!$B$2:$B$21,0),4),"type mismatch")</f>
        <v>FLOAT</v>
      </c>
      <c r="AK300" s="308"/>
      <c r="AL300" s="308"/>
      <c r="AM300" s="308"/>
      <c r="AN300" s="300" t="b">
        <v>0</v>
      </c>
      <c r="AO300" s="300" t="b">
        <v>0</v>
      </c>
      <c r="AP300" s="300" t="b">
        <v>0</v>
      </c>
      <c r="AQ300" s="300" t="b">
        <v>0</v>
      </c>
      <c r="AR300" s="300"/>
      <c r="AS300" s="300"/>
      <c r="AT300" s="301" t="s">
        <v>1725</v>
      </c>
      <c r="AU300" s="302"/>
      <c r="AV300" s="303" t="b">
        <v>1</v>
      </c>
      <c r="AW300" s="304" t="str">
        <f t="shared" si="9"/>
        <v>false</v>
      </c>
      <c r="AX300" s="305" t="str">
        <f t="shared" si="17"/>
        <v>&lt;column comment="" default="" key="false" label="BillTotal" length="255" nullable="true" originalDbColumnName="BillTotal" originalLength="-1" pattern="" precision="-1" talendType="id_String" type=""/&gt;</v>
      </c>
      <c r="AY300" s="306"/>
      <c r="AZ300" s="305" t="str">
        <f t="shared" si="10"/>
        <v>&lt;column comment="" default="" key="false" label="BillTotal" length="255" nullable="true" originalDbColumnName="BillTotal" originalLength="-1" pattern="" precision="-1" talendType="id_String" type=""/&gt;</v>
      </c>
      <c r="BA300" s="306"/>
      <c r="BB300" s="302"/>
      <c r="BC300" s="303" t="b">
        <f t="shared" si="11"/>
        <v>1</v>
      </c>
      <c r="BD300" s="304"/>
      <c r="BE300" s="304" t="str">
        <f t="shared" si="12"/>
        <v>false</v>
      </c>
      <c r="BF300" s="307"/>
      <c r="BG300" s="305"/>
      <c r="BH300" s="305"/>
      <c r="BI300" s="305"/>
      <c r="BJ300" s="305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300" s="306"/>
      <c r="BL300" s="305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300" s="306"/>
      <c r="BN300" s="302"/>
      <c r="BO300" s="302"/>
      <c r="BP300" s="302"/>
      <c r="BQ300" s="302"/>
      <c r="BR300" s="302"/>
      <c r="BS300" s="302"/>
      <c r="BT300" s="302"/>
      <c r="BU300" s="302"/>
      <c r="BV300" s="302"/>
      <c r="BW300" s="302"/>
      <c r="BX300" s="302"/>
    </row>
    <row r="301">
      <c r="A301" s="292" t="s">
        <v>728</v>
      </c>
      <c r="B301" s="292">
        <v>300.0</v>
      </c>
      <c r="C301" s="292">
        <f t="shared" si="15"/>
        <v>2</v>
      </c>
      <c r="D301" s="293" t="str">
        <f t="shared" si="1"/>
        <v>Parcel Data</v>
      </c>
      <c r="E301" s="46" t="str">
        <f t="shared" si="2"/>
        <v>prcl.mdb.PrclAsmt.AprLand</v>
      </c>
      <c r="F301" s="46" t="s">
        <v>306</v>
      </c>
      <c r="G301" s="46" t="s">
        <v>543</v>
      </c>
      <c r="H301" s="294">
        <v>11.0</v>
      </c>
      <c r="I301" s="294" t="s">
        <v>1289</v>
      </c>
      <c r="J301" s="295" t="s">
        <v>1268</v>
      </c>
      <c r="K301" s="296">
        <v>8.0</v>
      </c>
      <c r="L301" s="297" t="b">
        <v>0</v>
      </c>
      <c r="M301" s="294" t="s">
        <v>802</v>
      </c>
      <c r="N301" s="294"/>
      <c r="O301" s="296"/>
      <c r="P301" s="296"/>
      <c r="Q301" s="298" t="str">
        <f t="shared" si="3"/>
        <v>PrclAsmt</v>
      </c>
      <c r="R301" s="298" t="str">
        <f t="shared" si="19"/>
        <v>AprLand</v>
      </c>
      <c r="S301" s="298" t="str">
        <f t="array" ref="S301">iferror(index('Type Mapping'!$A$2:$D$21,match(J301,'Type Mapping'!$B$2:$B$21,0),3),"type mismatch")</f>
        <v>VARCHAR</v>
      </c>
      <c r="T301" s="298"/>
      <c r="U301" s="298"/>
      <c r="V301" s="298"/>
      <c r="W301" s="51" t="b">
        <v>1</v>
      </c>
      <c r="X301" s="51"/>
      <c r="Y301" s="309"/>
      <c r="Z301" s="309"/>
      <c r="AA301" s="53" t="s">
        <v>656</v>
      </c>
      <c r="AB301" s="53" t="str">
        <f t="shared" si="23"/>
        <v>assessment_history</v>
      </c>
      <c r="AC301" s="308" t="str">
        <f t="array" ref="AC301">iferror(index('StoT Mapping (Depreciated)'!$D$2:$L$976,match(E301,'StoT Mapping (Depreciated)'!$D$2:$D$976,0),9),"**FIELD MISSING**")</f>
        <v>**FIELD MISSING**</v>
      </c>
      <c r="AD301" s="53" t="str">
        <f t="shared" si="6"/>
        <v>assessment.**FIELD MISSING**</v>
      </c>
      <c r="AE301" s="299">
        <f>countif(NEW_REDB_table.field,AD301)</f>
        <v>0</v>
      </c>
      <c r="AF301" s="299" t="str">
        <f t="shared" si="7"/>
        <v>Check...</v>
      </c>
      <c r="AG301" s="308"/>
      <c r="AH301" s="317" t="b">
        <v>0</v>
      </c>
      <c r="AI301" s="317" t="b">
        <v>0</v>
      </c>
      <c r="AJ301" s="308" t="str">
        <f t="array" ref="AJ301">iferror(index('Type Mapping'!$A$2:$D$21,match(J301,'Type Mapping'!$B$2:$B$21,0),4),"type mismatch")</f>
        <v>FLOAT</v>
      </c>
      <c r="AK301" s="308"/>
      <c r="AL301" s="308"/>
      <c r="AM301" s="308"/>
      <c r="AN301" s="300" t="b">
        <v>0</v>
      </c>
      <c r="AO301" s="300" t="b">
        <v>0</v>
      </c>
      <c r="AP301" s="300" t="b">
        <v>0</v>
      </c>
      <c r="AQ301" s="300" t="b">
        <v>0</v>
      </c>
      <c r="AR301" s="300"/>
      <c r="AS301" s="300"/>
      <c r="AT301" s="301" t="s">
        <v>1725</v>
      </c>
      <c r="AU301" s="302"/>
      <c r="AV301" s="303" t="b">
        <v>1</v>
      </c>
      <c r="AW301" s="304" t="str">
        <f t="shared" si="9"/>
        <v>false</v>
      </c>
      <c r="AX301" s="305" t="str">
        <f t="shared" si="17"/>
        <v>&lt;column comment="" default="" key="false" label="AprLand" length="255" nullable="true" originalDbColumnName="AprLand" originalLength="-1" pattern="" precision="-1" talendType="id_String" type=""/&gt;</v>
      </c>
      <c r="AY301" s="306"/>
      <c r="AZ301" s="305" t="str">
        <f t="shared" si="10"/>
        <v>&lt;column comment="" default="" key="false" label="AprLand" length="255" nullable="true" originalDbColumnName="AprLand" originalLength="-1" pattern="" precision="-1" talendType="id_String" type=""/&gt;</v>
      </c>
      <c r="BA301" s="306"/>
      <c r="BB301" s="302"/>
      <c r="BC301" s="303" t="b">
        <f t="shared" si="11"/>
        <v>1</v>
      </c>
      <c r="BD301" s="304"/>
      <c r="BE301" s="304" t="str">
        <f t="shared" si="12"/>
        <v>false</v>
      </c>
      <c r="BF301" s="307"/>
      <c r="BG301" s="305"/>
      <c r="BH301" s="305"/>
      <c r="BI301" s="305"/>
      <c r="BJ301" s="305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301" s="306"/>
      <c r="BL301" s="305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301" s="306"/>
      <c r="BN301" s="302"/>
      <c r="BO301" s="302"/>
      <c r="BP301" s="302"/>
      <c r="BQ301" s="302"/>
      <c r="BR301" s="302"/>
      <c r="BS301" s="302"/>
      <c r="BT301" s="302"/>
      <c r="BU301" s="302"/>
      <c r="BV301" s="302"/>
      <c r="BW301" s="302"/>
      <c r="BX301" s="302"/>
    </row>
    <row r="302">
      <c r="A302" s="292" t="s">
        <v>728</v>
      </c>
      <c r="B302" s="292">
        <v>301.0</v>
      </c>
      <c r="C302" s="292">
        <f t="shared" si="15"/>
        <v>2</v>
      </c>
      <c r="D302" s="293" t="str">
        <f t="shared" si="1"/>
        <v>Parcel Data</v>
      </c>
      <c r="E302" s="46" t="str">
        <f t="shared" si="2"/>
        <v>prcl.mdb.PrclAsmt.CostAprImprove</v>
      </c>
      <c r="F302" s="46" t="s">
        <v>306</v>
      </c>
      <c r="G302" s="46" t="s">
        <v>543</v>
      </c>
      <c r="H302" s="294">
        <v>12.0</v>
      </c>
      <c r="I302" s="294" t="s">
        <v>1300</v>
      </c>
      <c r="J302" s="295" t="s">
        <v>1268</v>
      </c>
      <c r="K302" s="296">
        <v>8.0</v>
      </c>
      <c r="L302" s="297" t="b">
        <v>0</v>
      </c>
      <c r="M302" s="294" t="s">
        <v>802</v>
      </c>
      <c r="N302" s="294"/>
      <c r="O302" s="296"/>
      <c r="P302" s="296"/>
      <c r="Q302" s="298" t="str">
        <f t="shared" si="3"/>
        <v>PrclAsmt</v>
      </c>
      <c r="R302" s="298" t="str">
        <f t="shared" si="19"/>
        <v>CostAprImprove</v>
      </c>
      <c r="S302" s="298" t="str">
        <f t="array" ref="S302">iferror(index('Type Mapping'!$A$2:$D$21,match(J302,'Type Mapping'!$B$2:$B$21,0),3),"type mismatch")</f>
        <v>VARCHAR</v>
      </c>
      <c r="T302" s="298"/>
      <c r="U302" s="298"/>
      <c r="V302" s="298"/>
      <c r="W302" s="51" t="b">
        <v>1</v>
      </c>
      <c r="X302" s="51"/>
      <c r="Y302" s="309"/>
      <c r="Z302" s="309"/>
      <c r="AA302" s="53" t="s">
        <v>656</v>
      </c>
      <c r="AB302" s="53" t="str">
        <f t="shared" si="23"/>
        <v>assessment_history</v>
      </c>
      <c r="AC302" s="308" t="str">
        <f t="array" ref="AC302">iferror(index('StoT Mapping (Depreciated)'!$D$2:$L$976,match(E302,'StoT Mapping (Depreciated)'!$D$2:$D$976,0),9),"**FIELD MISSING**")</f>
        <v>**FIELD MISSING**</v>
      </c>
      <c r="AD302" s="53" t="str">
        <f t="shared" si="6"/>
        <v>assessment.**FIELD MISSING**</v>
      </c>
      <c r="AE302" s="299">
        <f>countif(NEW_REDB_table.field,AD302)</f>
        <v>0</v>
      </c>
      <c r="AF302" s="299" t="str">
        <f t="shared" si="7"/>
        <v>Check...</v>
      </c>
      <c r="AG302" s="308"/>
      <c r="AH302" s="317" t="b">
        <v>0</v>
      </c>
      <c r="AI302" s="317" t="b">
        <v>0</v>
      </c>
      <c r="AJ302" s="308" t="str">
        <f t="array" ref="AJ302">iferror(index('Type Mapping'!$A$2:$D$21,match(J302,'Type Mapping'!$B$2:$B$21,0),4),"type mismatch")</f>
        <v>FLOAT</v>
      </c>
      <c r="AK302" s="308"/>
      <c r="AL302" s="308"/>
      <c r="AM302" s="308"/>
      <c r="AN302" s="300" t="b">
        <v>0</v>
      </c>
      <c r="AO302" s="300" t="b">
        <v>0</v>
      </c>
      <c r="AP302" s="300" t="b">
        <v>0</v>
      </c>
      <c r="AQ302" s="300" t="b">
        <v>0</v>
      </c>
      <c r="AR302" s="300"/>
      <c r="AS302" s="300"/>
      <c r="AT302" s="301" t="s">
        <v>1725</v>
      </c>
      <c r="AU302" s="302"/>
      <c r="AV302" s="303" t="b">
        <v>1</v>
      </c>
      <c r="AW302" s="304" t="str">
        <f t="shared" si="9"/>
        <v>false</v>
      </c>
      <c r="AX302" s="305" t="str">
        <f t="shared" si="17"/>
        <v>&lt;column comment="" default="" key="false" label="CostAprImprove" length="255" nullable="true" originalDbColumnName="CostAprImprove" originalLength="-1" pattern="" precision="-1" talendType="id_String" type=""/&gt;</v>
      </c>
      <c r="AY302" s="306"/>
      <c r="AZ302" s="305" t="str">
        <f t="shared" si="10"/>
        <v>&lt;column comment="" default="" key="false" label="CostAprImprove" length="255" nullable="true" originalDbColumnName="CostAprImprove" originalLength="-1" pattern="" precision="-1" talendType="id_String" type=""/&gt;</v>
      </c>
      <c r="BA302" s="306"/>
      <c r="BB302" s="302"/>
      <c r="BC302" s="303" t="b">
        <f t="shared" si="11"/>
        <v>1</v>
      </c>
      <c r="BD302" s="304"/>
      <c r="BE302" s="304" t="str">
        <f t="shared" si="12"/>
        <v>false</v>
      </c>
      <c r="BF302" s="307"/>
      <c r="BG302" s="305"/>
      <c r="BH302" s="305"/>
      <c r="BI302" s="305"/>
      <c r="BJ302" s="305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302" s="306"/>
      <c r="BL302" s="305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302" s="306"/>
      <c r="BN302" s="302"/>
      <c r="BO302" s="302"/>
      <c r="BP302" s="302"/>
      <c r="BQ302" s="302"/>
      <c r="BR302" s="302"/>
      <c r="BS302" s="302"/>
      <c r="BT302" s="302"/>
      <c r="BU302" s="302"/>
      <c r="BV302" s="302"/>
      <c r="BW302" s="302"/>
      <c r="BX302" s="302"/>
    </row>
    <row r="303">
      <c r="A303" s="292" t="s">
        <v>728</v>
      </c>
      <c r="B303" s="292">
        <v>302.0</v>
      </c>
      <c r="C303" s="292">
        <f t="shared" si="15"/>
        <v>2</v>
      </c>
      <c r="D303" s="293" t="str">
        <f t="shared" si="1"/>
        <v>Parcel Data</v>
      </c>
      <c r="E303" s="46" t="str">
        <f t="shared" si="2"/>
        <v>prcl.mdb.PrclAsmt.AsrLandUse</v>
      </c>
      <c r="F303" s="46" t="s">
        <v>306</v>
      </c>
      <c r="G303" s="46" t="s">
        <v>543</v>
      </c>
      <c r="H303" s="294">
        <v>13.0</v>
      </c>
      <c r="I303" s="294" t="s">
        <v>1726</v>
      </c>
      <c r="J303" s="295" t="s">
        <v>749</v>
      </c>
      <c r="K303" s="296">
        <v>2.0</v>
      </c>
      <c r="L303" s="297" t="b">
        <v>0</v>
      </c>
      <c r="M303" s="294" t="s">
        <v>802</v>
      </c>
      <c r="N303" s="294"/>
      <c r="O303" s="296"/>
      <c r="P303" s="296"/>
      <c r="Q303" s="298" t="str">
        <f t="shared" si="3"/>
        <v>PrclAsmt</v>
      </c>
      <c r="R303" s="298" t="str">
        <f t="shared" si="19"/>
        <v>AsrLandUse</v>
      </c>
      <c r="S303" s="298" t="str">
        <f t="array" ref="S303">iferror(index('Type Mapping'!$A$2:$D$21,match(J303,'Type Mapping'!$B$2:$B$21,0),3),"type mismatch")</f>
        <v>VARCHAR</v>
      </c>
      <c r="T303" s="298"/>
      <c r="U303" s="298"/>
      <c r="V303" s="298"/>
      <c r="W303" s="51" t="b">
        <v>1</v>
      </c>
      <c r="X303" s="51"/>
      <c r="Y303" s="309"/>
      <c r="Z303" s="309"/>
      <c r="AA303" s="53" t="s">
        <v>656</v>
      </c>
      <c r="AB303" s="53" t="str">
        <f t="shared" si="23"/>
        <v>assessment_history</v>
      </c>
      <c r="AC303" s="308" t="str">
        <f t="array" ref="AC303">iferror(index('StoT Mapping (Depreciated)'!$D$2:$L$976,match(E303,'StoT Mapping (Depreciated)'!$D$2:$D$976,0),9),"**FIELD MISSING**")</f>
        <v>**FIELD MISSING**</v>
      </c>
      <c r="AD303" s="53" t="str">
        <f t="shared" si="6"/>
        <v>assessment.**FIELD MISSING**</v>
      </c>
      <c r="AE303" s="299">
        <f>countif(NEW_REDB_table.field,AD303)</f>
        <v>0</v>
      </c>
      <c r="AF303" s="299" t="str">
        <f t="shared" si="7"/>
        <v>Check...</v>
      </c>
      <c r="AG303" s="308"/>
      <c r="AH303" s="317" t="b">
        <v>0</v>
      </c>
      <c r="AI303" s="317" t="b">
        <v>0</v>
      </c>
      <c r="AJ303" s="308" t="str">
        <f t="array" ref="AJ303">iferror(index('Type Mapping'!$A$2:$D$21,match(J303,'Type Mapping'!$B$2:$B$21,0),4),"type mismatch")</f>
        <v>INT</v>
      </c>
      <c r="AK303" s="308"/>
      <c r="AL303" s="308"/>
      <c r="AM303" s="308"/>
      <c r="AN303" s="300" t="b">
        <v>0</v>
      </c>
      <c r="AO303" s="300" t="b">
        <v>0</v>
      </c>
      <c r="AP303" s="300" t="b">
        <v>0</v>
      </c>
      <c r="AQ303" s="300" t="b">
        <v>0</v>
      </c>
      <c r="AR303" s="300"/>
      <c r="AS303" s="300"/>
      <c r="AT303" s="301" t="s">
        <v>1725</v>
      </c>
      <c r="AU303" s="302"/>
      <c r="AV303" s="303" t="b">
        <v>1</v>
      </c>
      <c r="AW303" s="304" t="str">
        <f t="shared" si="9"/>
        <v>false</v>
      </c>
      <c r="AX303" s="305" t="str">
        <f t="shared" si="17"/>
        <v>&lt;column comment="" default="" key="false" label="AsrLandUse" length="255" nullable="true" originalDbColumnName="AsrLandUse" originalLength="-1" pattern="" precision="-1" talendType="id_String" type=""/&gt;&lt;/schema&gt;</v>
      </c>
      <c r="AY303" s="306"/>
      <c r="AZ303" s="305" t="str">
        <f t="shared" si="10"/>
        <v>&lt;column comment="" default="" key="false" label="AsrLandUse" length="255" nullable="true" originalDbColumnName="AsrLandUse" originalLength="-1" pattern="" precision="-1" talendType="id_String" type=""/&gt;
&lt;/schema&gt;
</v>
      </c>
      <c r="BA303" s="306"/>
      <c r="BB303" s="302"/>
      <c r="BC303" s="303" t="b">
        <f t="shared" si="11"/>
        <v>1</v>
      </c>
      <c r="BD303" s="304"/>
      <c r="BE303" s="304" t="str">
        <f t="shared" si="12"/>
        <v>false</v>
      </c>
      <c r="BF303" s="307"/>
      <c r="BG303" s="305"/>
      <c r="BH303" s="305"/>
      <c r="BI303" s="305"/>
      <c r="BJ303" s="305" t="str">
        <f t="shared" si="18"/>
        <v>&lt;column comment="" default="" key="false" label="PrclAsmt" length="255" nullable="true" originalDbColumnName="PrclAsmt" originalLength="-1" pattern="" precision="-1" talendType="id_String" type=""/&gt;</v>
      </c>
      <c r="BK303" s="306"/>
      <c r="BL303" s="305" t="str">
        <f t="shared" si="14"/>
        <v>&lt;column comment="" default="" key="false" label="PrclAsmt" length="255" nullable="true" originalDbColumnName="PrclAsmt" originalLength="-1" pattern="" precision="-1" talendType="id_String" type=""/&gt;</v>
      </c>
      <c r="BM303" s="306"/>
      <c r="BN303" s="302"/>
      <c r="BO303" s="302"/>
      <c r="BP303" s="302"/>
      <c r="BQ303" s="302"/>
      <c r="BR303" s="302"/>
      <c r="BS303" s="302"/>
      <c r="BT303" s="302"/>
      <c r="BU303" s="302"/>
      <c r="BV303" s="302"/>
      <c r="BW303" s="302"/>
      <c r="BX303" s="302"/>
    </row>
    <row r="304" hidden="1">
      <c r="A304" s="292" t="s">
        <v>728</v>
      </c>
      <c r="B304" s="292">
        <v>303.0</v>
      </c>
      <c r="C304" s="292">
        <f t="shared" si="15"/>
        <v>1</v>
      </c>
      <c r="D304" s="293" t="str">
        <f t="shared" si="1"/>
        <v>Parcel Data</v>
      </c>
      <c r="E304" s="46" t="str">
        <f t="shared" si="2"/>
        <v>prcl.mdb.PrclAttr.CityBlock</v>
      </c>
      <c r="F304" s="46" t="s">
        <v>306</v>
      </c>
      <c r="G304" s="46" t="s">
        <v>545</v>
      </c>
      <c r="H304" s="294">
        <v>1.0</v>
      </c>
      <c r="I304" s="294" t="s">
        <v>65</v>
      </c>
      <c r="J304" s="295" t="s">
        <v>729</v>
      </c>
      <c r="K304" s="296">
        <v>8.0</v>
      </c>
      <c r="L304" s="297" t="b">
        <v>1</v>
      </c>
      <c r="M304" s="294" t="s">
        <v>730</v>
      </c>
      <c r="N304" s="294"/>
      <c r="O304" s="296"/>
      <c r="P304" s="296"/>
      <c r="Q304" s="298" t="str">
        <f t="shared" si="3"/>
        <v>PrclAttr</v>
      </c>
      <c r="R304" s="298" t="str">
        <f t="shared" si="19"/>
        <v>CityBlock</v>
      </c>
      <c r="S304" s="298" t="str">
        <f t="array" ref="S304">iferror(index('Type Mapping'!$A$2:$D$21,match(J304,'Type Mapping'!$B$2:$B$21,0),3),"type mismatch")</f>
        <v>VARCHAR</v>
      </c>
      <c r="T304" s="298"/>
      <c r="U304" s="298"/>
      <c r="V304" s="298"/>
      <c r="W304" s="51" t="b">
        <v>0</v>
      </c>
      <c r="X304" s="51" t="s">
        <v>1727</v>
      </c>
      <c r="Y304" s="51"/>
      <c r="Z304" s="51" t="s">
        <v>1728</v>
      </c>
      <c r="AA304" s="311" t="s">
        <v>977</v>
      </c>
      <c r="AB304" s="53" t="str">
        <f t="shared" si="23"/>
        <v>**field missing**_history</v>
      </c>
      <c r="AC304" s="308" t="str">
        <f t="array" ref="AC304">iferror(index('StoT Mapping (Depreciated)'!$D$2:$L$976,match(E304,'StoT Mapping (Depreciated)'!$D$2:$D$976,0),9),"**FIELD MISSING**")</f>
        <v>**FIELD MISSING**</v>
      </c>
      <c r="AD304" s="53" t="str">
        <f t="shared" si="6"/>
        <v>**field missing**.**FIELD MISSING**</v>
      </c>
      <c r="AE304" s="299">
        <f>countif(NEW_REDB_table.field,AD304)</f>
        <v>0</v>
      </c>
      <c r="AF304" s="299" t="str">
        <f t="shared" si="7"/>
        <v>Check...</v>
      </c>
      <c r="AG304" s="308"/>
      <c r="AH304" s="317" t="b">
        <v>0</v>
      </c>
      <c r="AI304" s="317" t="b">
        <v>0</v>
      </c>
      <c r="AJ304" s="308" t="str">
        <f t="array" ref="AJ304">iferror(index('Type Mapping'!$A$2:$D$21,match(J304,'Type Mapping'!$B$2:$B$21,0),4),"type mismatch")</f>
        <v>FLOAT</v>
      </c>
      <c r="AK304" s="308"/>
      <c r="AL304" s="308"/>
      <c r="AM304" s="308"/>
      <c r="AN304" s="300" t="b">
        <v>0</v>
      </c>
      <c r="AO304" s="300" t="b">
        <v>0</v>
      </c>
      <c r="AP304" s="300" t="b">
        <v>0</v>
      </c>
      <c r="AQ304" s="300" t="b">
        <v>0</v>
      </c>
      <c r="AR304" s="300"/>
      <c r="AS304" s="300"/>
      <c r="AT304" s="302"/>
      <c r="AU304" s="302"/>
      <c r="AV304" s="303" t="b">
        <v>1</v>
      </c>
      <c r="AW304" s="304" t="str">
        <f t="shared" si="9"/>
        <v>true</v>
      </c>
      <c r="AX304" s="305" t="str">
        <f t="shared" si="17"/>
        <v>***PrclAttr.xml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304" s="306"/>
      <c r="AZ304" s="305" t="str">
        <f t="shared" si="10"/>
        <v>PrclAttr.xml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304" s="306"/>
      <c r="BB304" s="302"/>
      <c r="BC304" s="303" t="b">
        <f t="shared" si="11"/>
        <v>0</v>
      </c>
      <c r="BD304" s="304"/>
      <c r="BE304" s="304" t="str">
        <f t="shared" si="12"/>
        <v/>
      </c>
      <c r="BF304" s="307"/>
      <c r="BG304" s="305"/>
      <c r="BH304" s="305"/>
      <c r="BI304" s="305"/>
      <c r="BJ304" s="305" t="str">
        <f t="shared" si="18"/>
        <v/>
      </c>
      <c r="BK304" s="306"/>
      <c r="BL304" s="305" t="str">
        <f t="shared" si="14"/>
        <v/>
      </c>
      <c r="BM304" s="306"/>
      <c r="BN304" s="302"/>
      <c r="BO304" s="302"/>
      <c r="BP304" s="302"/>
      <c r="BQ304" s="302"/>
      <c r="BR304" s="302"/>
      <c r="BS304" s="302"/>
      <c r="BT304" s="302"/>
      <c r="BU304" s="302"/>
      <c r="BV304" s="302"/>
      <c r="BW304" s="302"/>
      <c r="BX304" s="302"/>
    </row>
    <row r="305" hidden="1">
      <c r="A305" s="292" t="s">
        <v>728</v>
      </c>
      <c r="B305" s="292">
        <v>304.0</v>
      </c>
      <c r="C305" s="292">
        <f t="shared" si="15"/>
        <v>1</v>
      </c>
      <c r="D305" s="293" t="str">
        <f t="shared" si="1"/>
        <v>Parcel Data</v>
      </c>
      <c r="E305" s="46" t="str">
        <f t="shared" si="2"/>
        <v>prcl.mdb.PrclAttr.Parcel</v>
      </c>
      <c r="F305" s="46" t="s">
        <v>306</v>
      </c>
      <c r="G305" s="46" t="s">
        <v>545</v>
      </c>
      <c r="H305" s="294">
        <v>2.0</v>
      </c>
      <c r="I305" s="294" t="s">
        <v>78</v>
      </c>
      <c r="J305" s="295" t="s">
        <v>738</v>
      </c>
      <c r="K305" s="296">
        <v>4.0</v>
      </c>
      <c r="L305" s="297" t="b">
        <v>1</v>
      </c>
      <c r="M305" s="294" t="s">
        <v>739</v>
      </c>
      <c r="N305" s="294"/>
      <c r="O305" s="296"/>
      <c r="P305" s="296"/>
      <c r="Q305" s="298" t="str">
        <f t="shared" si="3"/>
        <v>PrclAttr</v>
      </c>
      <c r="R305" s="298" t="str">
        <f t="shared" si="19"/>
        <v>Parcel</v>
      </c>
      <c r="S305" s="298" t="str">
        <f t="array" ref="S305">iferror(index('Type Mapping'!$A$2:$D$21,match(J305,'Type Mapping'!$B$2:$B$21,0),3),"type mismatch")</f>
        <v>VARCHAR</v>
      </c>
      <c r="T305" s="298"/>
      <c r="U305" s="298"/>
      <c r="V305" s="298"/>
      <c r="W305" s="51" t="b">
        <v>0</v>
      </c>
      <c r="X305" s="51" t="s">
        <v>1727</v>
      </c>
      <c r="Y305" s="51"/>
      <c r="Z305" s="51" t="s">
        <v>1728</v>
      </c>
      <c r="AA305" s="311" t="s">
        <v>977</v>
      </c>
      <c r="AB305" s="53" t="str">
        <f t="shared" si="23"/>
        <v>**field missing**_history</v>
      </c>
      <c r="AC305" s="308" t="str">
        <f t="array" ref="AC305">iferror(index('StoT Mapping (Depreciated)'!$D$2:$L$976,match(E305,'StoT Mapping (Depreciated)'!$D$2:$D$976,0),9),"**FIELD MISSING**")</f>
        <v>**FIELD MISSING**</v>
      </c>
      <c r="AD305" s="53" t="str">
        <f t="shared" si="6"/>
        <v>**field missing**.**FIELD MISSING**</v>
      </c>
      <c r="AE305" s="299">
        <f>countif(NEW_REDB_table.field,AD305)</f>
        <v>0</v>
      </c>
      <c r="AF305" s="299" t="str">
        <f t="shared" si="7"/>
        <v>Check...</v>
      </c>
      <c r="AG305" s="308"/>
      <c r="AH305" s="317" t="b">
        <v>0</v>
      </c>
      <c r="AI305" s="317" t="b">
        <v>0</v>
      </c>
      <c r="AJ305" s="308" t="str">
        <f t="array" ref="AJ305">iferror(index('Type Mapping'!$A$2:$D$21,match(J305,'Type Mapping'!$B$2:$B$21,0),4),"type mismatch")</f>
        <v>INT</v>
      </c>
      <c r="AK305" s="308"/>
      <c r="AL305" s="308"/>
      <c r="AM305" s="308"/>
      <c r="AN305" s="300" t="b">
        <v>0</v>
      </c>
      <c r="AO305" s="300" t="b">
        <v>0</v>
      </c>
      <c r="AP305" s="300" t="b">
        <v>0</v>
      </c>
      <c r="AQ305" s="300" t="b">
        <v>0</v>
      </c>
      <c r="AR305" s="300"/>
      <c r="AS305" s="300"/>
      <c r="AT305" s="302"/>
      <c r="AU305" s="302"/>
      <c r="AV305" s="303" t="b">
        <v>1</v>
      </c>
      <c r="AW305" s="304" t="str">
        <f t="shared" si="9"/>
        <v>true</v>
      </c>
      <c r="AX305" s="305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305" s="306"/>
      <c r="AZ305" s="305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305" s="306"/>
      <c r="BB305" s="302"/>
      <c r="BC305" s="303" t="b">
        <f t="shared" si="11"/>
        <v>0</v>
      </c>
      <c r="BD305" s="304"/>
      <c r="BE305" s="304" t="str">
        <f t="shared" si="12"/>
        <v/>
      </c>
      <c r="BF305" s="307"/>
      <c r="BG305" s="305"/>
      <c r="BH305" s="305"/>
      <c r="BI305" s="305"/>
      <c r="BJ305" s="305" t="str">
        <f t="shared" si="18"/>
        <v/>
      </c>
      <c r="BK305" s="306"/>
      <c r="BL305" s="305" t="str">
        <f t="shared" si="14"/>
        <v/>
      </c>
      <c r="BM305" s="306"/>
      <c r="BN305" s="302"/>
      <c r="BO305" s="302"/>
      <c r="BP305" s="302"/>
      <c r="BQ305" s="302"/>
      <c r="BR305" s="302"/>
      <c r="BS305" s="302"/>
      <c r="BT305" s="302"/>
      <c r="BU305" s="302"/>
      <c r="BV305" s="302"/>
      <c r="BW305" s="302"/>
      <c r="BX305" s="302"/>
    </row>
    <row r="306" hidden="1">
      <c r="A306" s="292" t="s">
        <v>728</v>
      </c>
      <c r="B306" s="292">
        <v>305.0</v>
      </c>
      <c r="C306" s="292">
        <f t="shared" si="15"/>
        <v>1</v>
      </c>
      <c r="D306" s="293" t="str">
        <f t="shared" si="1"/>
        <v>Parcel Data</v>
      </c>
      <c r="E306" s="46" t="str">
        <f t="shared" si="2"/>
        <v>prcl.mdb.PrclAttr.AttrType</v>
      </c>
      <c r="F306" s="46" t="s">
        <v>306</v>
      </c>
      <c r="G306" s="46" t="s">
        <v>545</v>
      </c>
      <c r="H306" s="294">
        <v>3.0</v>
      </c>
      <c r="I306" s="294" t="s">
        <v>536</v>
      </c>
      <c r="J306" s="295" t="s">
        <v>743</v>
      </c>
      <c r="K306" s="296">
        <v>4.0</v>
      </c>
      <c r="L306" s="297" t="b">
        <v>1</v>
      </c>
      <c r="M306" s="294" t="s">
        <v>802</v>
      </c>
      <c r="N306" s="294"/>
      <c r="O306" s="296"/>
      <c r="P306" s="296"/>
      <c r="Q306" s="298" t="str">
        <f t="shared" si="3"/>
        <v>PrclAttr</v>
      </c>
      <c r="R306" s="298" t="str">
        <f t="shared" si="19"/>
        <v>AttrType</v>
      </c>
      <c r="S306" s="298" t="str">
        <f t="array" ref="S306">iferror(index('Type Mapping'!$A$2:$D$21,match(J306,'Type Mapping'!$B$2:$B$21,0),3),"type mismatch")</f>
        <v>VARCHAR</v>
      </c>
      <c r="T306" s="298"/>
      <c r="U306" s="298"/>
      <c r="V306" s="298"/>
      <c r="W306" s="51" t="b">
        <v>0</v>
      </c>
      <c r="X306" s="51" t="s">
        <v>1727</v>
      </c>
      <c r="Y306" s="309"/>
      <c r="Z306" s="309"/>
      <c r="AA306" s="311" t="s">
        <v>977</v>
      </c>
      <c r="AB306" s="53" t="str">
        <f t="shared" si="23"/>
        <v>**field missing**_history</v>
      </c>
      <c r="AC306" s="308" t="str">
        <f t="array" ref="AC306">iferror(index('StoT Mapping (Depreciated)'!$D$2:$L$976,match(E306,'StoT Mapping (Depreciated)'!$D$2:$D$976,0),9),"**FIELD MISSING**")</f>
        <v>**FIELD MISSING**</v>
      </c>
      <c r="AD306" s="53" t="str">
        <f t="shared" si="6"/>
        <v>**field missing**.**FIELD MISSING**</v>
      </c>
      <c r="AE306" s="299">
        <f>countif(NEW_REDB_table.field,AD306)</f>
        <v>0</v>
      </c>
      <c r="AF306" s="299" t="str">
        <f t="shared" si="7"/>
        <v>Check...</v>
      </c>
      <c r="AG306" s="308"/>
      <c r="AH306" s="317" t="b">
        <v>0</v>
      </c>
      <c r="AI306" s="317" t="b">
        <v>0</v>
      </c>
      <c r="AJ306" s="308" t="str">
        <f t="array" ref="AJ306">iferror(index('Type Mapping'!$A$2:$D$21,match(J306,'Type Mapping'!$B$2:$B$21,0),4),"type mismatch")</f>
        <v>VARCHAR</v>
      </c>
      <c r="AK306" s="308"/>
      <c r="AL306" s="308"/>
      <c r="AM306" s="308"/>
      <c r="AN306" s="300" t="b">
        <v>0</v>
      </c>
      <c r="AO306" s="300" t="b">
        <v>0</v>
      </c>
      <c r="AP306" s="300" t="b">
        <v>0</v>
      </c>
      <c r="AQ306" s="300" t="b">
        <v>0</v>
      </c>
      <c r="AR306" s="300"/>
      <c r="AS306" s="300"/>
      <c r="AT306" s="302"/>
      <c r="AU306" s="302"/>
      <c r="AV306" s="303" t="b">
        <v>1</v>
      </c>
      <c r="AW306" s="304" t="str">
        <f t="shared" si="9"/>
        <v>true</v>
      </c>
      <c r="AX306" s="305" t="str">
        <f t="shared" si="17"/>
        <v>&lt;column comment="" default="" key="true" label="AttrType" length="255" nullable="true" originalDbColumnName="AttrType" originalLength="-1" pattern="" precision="-1" talendType="id_String" type=""/&gt;</v>
      </c>
      <c r="AY306" s="306"/>
      <c r="AZ306" s="305" t="str">
        <f t="shared" si="10"/>
        <v>&lt;column comment="" default="" key="true" label="AttrType" length="255" nullable="true" originalDbColumnName="AttrType" originalLength="-1" pattern="" precision="-1" talendType="id_String" type=""/&gt;</v>
      </c>
      <c r="BA306" s="306"/>
      <c r="BB306" s="302"/>
      <c r="BC306" s="303" t="b">
        <f t="shared" si="11"/>
        <v>0</v>
      </c>
      <c r="BD306" s="304"/>
      <c r="BE306" s="304" t="str">
        <f t="shared" si="12"/>
        <v/>
      </c>
      <c r="BF306" s="307"/>
      <c r="BG306" s="305"/>
      <c r="BH306" s="305"/>
      <c r="BI306" s="305"/>
      <c r="BJ306" s="305" t="str">
        <f t="shared" si="18"/>
        <v/>
      </c>
      <c r="BK306" s="306"/>
      <c r="BL306" s="305" t="str">
        <f t="shared" si="14"/>
        <v/>
      </c>
      <c r="BM306" s="306"/>
      <c r="BN306" s="302"/>
      <c r="BO306" s="302"/>
      <c r="BP306" s="302"/>
      <c r="BQ306" s="302"/>
      <c r="BR306" s="302"/>
      <c r="BS306" s="302"/>
      <c r="BT306" s="302"/>
      <c r="BU306" s="302"/>
      <c r="BV306" s="302"/>
      <c r="BW306" s="302"/>
      <c r="BX306" s="302"/>
    </row>
    <row r="307" hidden="1">
      <c r="A307" s="292" t="s">
        <v>728</v>
      </c>
      <c r="B307" s="292">
        <v>306.0</v>
      </c>
      <c r="C307" s="292">
        <f t="shared" si="15"/>
        <v>1</v>
      </c>
      <c r="D307" s="293" t="str">
        <f t="shared" si="1"/>
        <v>Parcel Data</v>
      </c>
      <c r="E307" s="46" t="str">
        <f t="shared" si="2"/>
        <v>prcl.mdb.PrclAttr.AttrNum</v>
      </c>
      <c r="F307" s="46" t="s">
        <v>306</v>
      </c>
      <c r="G307" s="46" t="s">
        <v>545</v>
      </c>
      <c r="H307" s="294">
        <v>4.0</v>
      </c>
      <c r="I307" s="294" t="s">
        <v>1004</v>
      </c>
      <c r="J307" s="295" t="s">
        <v>729</v>
      </c>
      <c r="K307" s="296">
        <v>8.0</v>
      </c>
      <c r="L307" s="297" t="b">
        <v>1</v>
      </c>
      <c r="M307" s="294" t="s">
        <v>802</v>
      </c>
      <c r="N307" s="294"/>
      <c r="O307" s="296"/>
      <c r="P307" s="296"/>
      <c r="Q307" s="298" t="str">
        <f t="shared" si="3"/>
        <v>PrclAttr</v>
      </c>
      <c r="R307" s="298" t="str">
        <f t="shared" si="19"/>
        <v>AttrNum</v>
      </c>
      <c r="S307" s="298" t="str">
        <f t="array" ref="S307">iferror(index('Type Mapping'!$A$2:$D$21,match(J307,'Type Mapping'!$B$2:$B$21,0),3),"type mismatch")</f>
        <v>VARCHAR</v>
      </c>
      <c r="T307" s="298"/>
      <c r="U307" s="298"/>
      <c r="V307" s="298"/>
      <c r="W307" s="51" t="b">
        <v>0</v>
      </c>
      <c r="X307" s="51" t="s">
        <v>1727</v>
      </c>
      <c r="Y307" s="309"/>
      <c r="Z307" s="309"/>
      <c r="AA307" s="311" t="s">
        <v>977</v>
      </c>
      <c r="AB307" s="53" t="str">
        <f t="shared" si="23"/>
        <v>**field missing**_history</v>
      </c>
      <c r="AC307" s="308" t="str">
        <f t="array" ref="AC307">iferror(index('StoT Mapping (Depreciated)'!$D$2:$L$976,match(E307,'StoT Mapping (Depreciated)'!$D$2:$D$976,0),9),"**FIELD MISSING**")</f>
        <v>**FIELD MISSING**</v>
      </c>
      <c r="AD307" s="53" t="str">
        <f t="shared" si="6"/>
        <v>**field missing**.**FIELD MISSING**</v>
      </c>
      <c r="AE307" s="299">
        <f>countif(NEW_REDB_table.field,AD307)</f>
        <v>0</v>
      </c>
      <c r="AF307" s="299" t="str">
        <f t="shared" si="7"/>
        <v>Check...</v>
      </c>
      <c r="AG307" s="308"/>
      <c r="AH307" s="317" t="b">
        <v>0</v>
      </c>
      <c r="AI307" s="317" t="b">
        <v>0</v>
      </c>
      <c r="AJ307" s="308" t="str">
        <f t="array" ref="AJ307">iferror(index('Type Mapping'!$A$2:$D$21,match(J307,'Type Mapping'!$B$2:$B$21,0),4),"type mismatch")</f>
        <v>FLOAT</v>
      </c>
      <c r="AK307" s="308"/>
      <c r="AL307" s="308"/>
      <c r="AM307" s="308"/>
      <c r="AN307" s="300" t="b">
        <v>0</v>
      </c>
      <c r="AO307" s="300" t="b">
        <v>0</v>
      </c>
      <c r="AP307" s="300" t="b">
        <v>0</v>
      </c>
      <c r="AQ307" s="300" t="b">
        <v>0</v>
      </c>
      <c r="AR307" s="300"/>
      <c r="AS307" s="300"/>
      <c r="AT307" s="301" t="s">
        <v>1729</v>
      </c>
      <c r="AU307" s="302"/>
      <c r="AV307" s="303" t="b">
        <v>1</v>
      </c>
      <c r="AW307" s="304" t="str">
        <f t="shared" si="9"/>
        <v>true</v>
      </c>
      <c r="AX307" s="305" t="str">
        <f t="shared" si="17"/>
        <v>&lt;column comment="" default="" key="true" label="AttrNum" length="255" nullable="true" originalDbColumnName="AttrNum" originalLength="-1" pattern="" precision="-1" talendType="id_String" type=""/&gt;</v>
      </c>
      <c r="AY307" s="306"/>
      <c r="AZ307" s="305" t="str">
        <f t="shared" si="10"/>
        <v>&lt;column comment="" default="" key="true" label="AttrNum" length="255" nullable="true" originalDbColumnName="AttrNum" originalLength="-1" pattern="" precision="-1" talendType="id_String" type=""/&gt;</v>
      </c>
      <c r="BA307" s="306"/>
      <c r="BB307" s="302"/>
      <c r="BC307" s="303" t="b">
        <f t="shared" si="11"/>
        <v>0</v>
      </c>
      <c r="BD307" s="304"/>
      <c r="BE307" s="304" t="str">
        <f t="shared" si="12"/>
        <v/>
      </c>
      <c r="BF307" s="307"/>
      <c r="BG307" s="305"/>
      <c r="BH307" s="305"/>
      <c r="BI307" s="305"/>
      <c r="BJ307" s="305" t="str">
        <f t="shared" si="18"/>
        <v/>
      </c>
      <c r="BK307" s="306"/>
      <c r="BL307" s="305" t="str">
        <f t="shared" si="14"/>
        <v/>
      </c>
      <c r="BM307" s="306"/>
      <c r="BN307" s="302"/>
      <c r="BO307" s="302"/>
      <c r="BP307" s="302"/>
      <c r="BQ307" s="302"/>
      <c r="BR307" s="302"/>
      <c r="BS307" s="302"/>
      <c r="BT307" s="302"/>
      <c r="BU307" s="302"/>
      <c r="BV307" s="302"/>
      <c r="BW307" s="302"/>
      <c r="BX307" s="302"/>
    </row>
    <row r="308" hidden="1">
      <c r="A308" s="292" t="s">
        <v>728</v>
      </c>
      <c r="B308" s="292">
        <v>307.0</v>
      </c>
      <c r="C308" s="292">
        <f t="shared" si="15"/>
        <v>1</v>
      </c>
      <c r="D308" s="293" t="str">
        <f t="shared" si="1"/>
        <v>Parcel Data</v>
      </c>
      <c r="E308" s="46" t="str">
        <f t="shared" si="2"/>
        <v>prcl.mdb.PrclAttr.LastUpDate</v>
      </c>
      <c r="F308" s="46" t="s">
        <v>306</v>
      </c>
      <c r="G308" s="46" t="s">
        <v>545</v>
      </c>
      <c r="H308" s="294">
        <v>5.0</v>
      </c>
      <c r="I308" s="294" t="s">
        <v>801</v>
      </c>
      <c r="J308" s="295" t="s">
        <v>788</v>
      </c>
      <c r="K308" s="296">
        <v>8.0</v>
      </c>
      <c r="L308" s="297" t="b">
        <v>0</v>
      </c>
      <c r="M308" s="294" t="s">
        <v>802</v>
      </c>
      <c r="N308" s="294"/>
      <c r="O308" s="296"/>
      <c r="P308" s="296"/>
      <c r="Q308" s="298" t="str">
        <f t="shared" si="3"/>
        <v>PrclAttr</v>
      </c>
      <c r="R308" s="298" t="str">
        <f t="shared" si="19"/>
        <v>LastUpDate</v>
      </c>
      <c r="S308" s="298" t="str">
        <f t="array" ref="S308">iferror(index('Type Mapping'!$A$2:$D$21,match(J308,'Type Mapping'!$B$2:$B$21,0),3),"type mismatch")</f>
        <v>VARCHAR</v>
      </c>
      <c r="T308" s="298"/>
      <c r="U308" s="298"/>
      <c r="V308" s="298"/>
      <c r="W308" s="51" t="b">
        <v>0</v>
      </c>
      <c r="X308" s="51" t="s">
        <v>1727</v>
      </c>
      <c r="Y308" s="309"/>
      <c r="Z308" s="309"/>
      <c r="AA308" s="311" t="s">
        <v>977</v>
      </c>
      <c r="AB308" s="53" t="str">
        <f t="shared" si="23"/>
        <v>**field missing**_history</v>
      </c>
      <c r="AC308" s="308" t="str">
        <f t="array" ref="AC308">iferror(index('StoT Mapping (Depreciated)'!$D$2:$L$976,match(E308,'StoT Mapping (Depreciated)'!$D$2:$D$976,0),9),"**FIELD MISSING**")</f>
        <v>**FIELD MISSING**</v>
      </c>
      <c r="AD308" s="53" t="str">
        <f t="shared" si="6"/>
        <v>**field missing**.**FIELD MISSING**</v>
      </c>
      <c r="AE308" s="299">
        <f>countif(NEW_REDB_table.field,AD308)</f>
        <v>0</v>
      </c>
      <c r="AF308" s="299" t="str">
        <f t="shared" si="7"/>
        <v>Check...</v>
      </c>
      <c r="AG308" s="308"/>
      <c r="AH308" s="317" t="b">
        <v>0</v>
      </c>
      <c r="AI308" s="317" t="b">
        <v>0</v>
      </c>
      <c r="AJ308" s="308" t="str">
        <f t="array" ref="AJ308">iferror(index('Type Mapping'!$A$2:$D$21,match(J308,'Type Mapping'!$B$2:$B$21,0),4),"type mismatch")</f>
        <v>DATE</v>
      </c>
      <c r="AK308" s="308"/>
      <c r="AL308" s="308"/>
      <c r="AM308" s="308"/>
      <c r="AN308" s="300" t="b">
        <v>0</v>
      </c>
      <c r="AO308" s="300" t="b">
        <v>0</v>
      </c>
      <c r="AP308" s="300" t="b">
        <v>0</v>
      </c>
      <c r="AQ308" s="300" t="b">
        <v>0</v>
      </c>
      <c r="AR308" s="300"/>
      <c r="AS308" s="300"/>
      <c r="AT308" s="302"/>
      <c r="AU308" s="302"/>
      <c r="AV308" s="303" t="b">
        <v>1</v>
      </c>
      <c r="AW308" s="304" t="str">
        <f t="shared" si="9"/>
        <v>false</v>
      </c>
      <c r="AX308" s="305" t="str">
        <f t="shared" si="17"/>
        <v>&lt;column comment="" default="" key="false" label="LastUpDate" length="255" nullable="true" originalDbColumnName="LastUpDate" originalLength="-1" pattern="" precision="-1" talendType="id_String" type=""/&gt;&lt;/schema&gt;</v>
      </c>
      <c r="AY308" s="306"/>
      <c r="AZ308" s="305" t="str">
        <f t="shared" si="10"/>
        <v>&lt;column comment="" default="" key="false" label="LastUpDate" length="255" nullable="true" originalDbColumnName="LastUpDate" originalLength="-1" pattern="" precision="-1" talendType="id_String" type=""/&gt;
&lt;/schema&gt;
</v>
      </c>
      <c r="BA308" s="306"/>
      <c r="BB308" s="302"/>
      <c r="BC308" s="303" t="b">
        <f t="shared" si="11"/>
        <v>0</v>
      </c>
      <c r="BD308" s="304"/>
      <c r="BE308" s="304" t="str">
        <f t="shared" si="12"/>
        <v/>
      </c>
      <c r="BF308" s="307"/>
      <c r="BG308" s="305"/>
      <c r="BH308" s="305"/>
      <c r="BI308" s="305"/>
      <c r="BJ308" s="305" t="str">
        <f t="shared" si="18"/>
        <v/>
      </c>
      <c r="BK308" s="306"/>
      <c r="BL308" s="305" t="str">
        <f t="shared" si="14"/>
        <v/>
      </c>
      <c r="BM308" s="306"/>
      <c r="BN308" s="302"/>
      <c r="BO308" s="302"/>
      <c r="BP308" s="302"/>
      <c r="BQ308" s="302"/>
      <c r="BR308" s="302"/>
      <c r="BS308" s="302"/>
      <c r="BT308" s="302"/>
      <c r="BU308" s="302"/>
      <c r="BV308" s="302"/>
      <c r="BW308" s="302"/>
      <c r="BX308" s="302"/>
    </row>
    <row r="309" hidden="1">
      <c r="A309" s="292" t="s">
        <v>728</v>
      </c>
      <c r="B309" s="292">
        <v>308.0</v>
      </c>
      <c r="C309" s="292">
        <f t="shared" si="15"/>
        <v>2</v>
      </c>
      <c r="D309" s="293" t="str">
        <f t="shared" si="1"/>
        <v>Parcel Data</v>
      </c>
      <c r="E309" s="46" t="str">
        <f t="shared" si="2"/>
        <v>prcl.mdb.PrclDate.LastUpDate</v>
      </c>
      <c r="F309" s="46" t="s">
        <v>306</v>
      </c>
      <c r="G309" s="46" t="s">
        <v>547</v>
      </c>
      <c r="H309" s="294">
        <v>1.0</v>
      </c>
      <c r="I309" s="294" t="s">
        <v>801</v>
      </c>
      <c r="J309" s="295" t="s">
        <v>788</v>
      </c>
      <c r="K309" s="296">
        <v>8.0</v>
      </c>
      <c r="L309" s="297" t="b">
        <v>1</v>
      </c>
      <c r="M309" s="294" t="s">
        <v>802</v>
      </c>
      <c r="N309" s="294"/>
      <c r="O309" s="296"/>
      <c r="P309" s="296"/>
      <c r="Q309" s="298" t="str">
        <f t="shared" si="3"/>
        <v>PrclDate</v>
      </c>
      <c r="R309" s="298" t="str">
        <f t="shared" si="19"/>
        <v>LastUpDate</v>
      </c>
      <c r="S309" s="298" t="str">
        <f t="array" ref="S309">iferror(index('Type Mapping'!$A$2:$D$21,match(J309,'Type Mapping'!$B$2:$B$21,0),3),"type mismatch")</f>
        <v>VARCHAR</v>
      </c>
      <c r="T309" s="298"/>
      <c r="U309" s="298"/>
      <c r="V309" s="298"/>
      <c r="W309" s="51" t="b">
        <v>0</v>
      </c>
      <c r="X309" s="51" t="s">
        <v>1730</v>
      </c>
      <c r="Y309" s="51"/>
      <c r="Z309" s="51" t="s">
        <v>1731</v>
      </c>
      <c r="AA309" s="311" t="s">
        <v>977</v>
      </c>
      <c r="AB309" s="53" t="str">
        <f t="shared" si="23"/>
        <v>**field missing**_history</v>
      </c>
      <c r="AC309" s="308" t="str">
        <f t="array" ref="AC309">iferror(index('StoT Mapping (Depreciated)'!$D$2:$L$976,match(E309,'StoT Mapping (Depreciated)'!$D$2:$D$976,0),9),"**FIELD MISSING**")</f>
        <v>**FIELD MISSING**</v>
      </c>
      <c r="AD309" s="53" t="str">
        <f t="shared" si="6"/>
        <v>**field missing**.**FIELD MISSING**</v>
      </c>
      <c r="AE309" s="299">
        <f>countif(NEW_REDB_table.field,AD309)</f>
        <v>0</v>
      </c>
      <c r="AF309" s="299" t="str">
        <f t="shared" si="7"/>
        <v>Check...</v>
      </c>
      <c r="AG309" s="308"/>
      <c r="AH309" s="317" t="b">
        <v>0</v>
      </c>
      <c r="AI309" s="317" t="b">
        <v>0</v>
      </c>
      <c r="AJ309" s="308" t="str">
        <f t="array" ref="AJ309">iferror(index('Type Mapping'!$A$2:$D$21,match(J309,'Type Mapping'!$B$2:$B$21,0),4),"type mismatch")</f>
        <v>DATE</v>
      </c>
      <c r="AK309" s="308"/>
      <c r="AL309" s="308"/>
      <c r="AM309" s="308"/>
      <c r="AN309" s="312" t="b">
        <v>0</v>
      </c>
      <c r="AO309" s="300" t="b">
        <v>0</v>
      </c>
      <c r="AP309" s="300" t="b">
        <v>0</v>
      </c>
      <c r="AQ309" s="300" t="b">
        <v>0</v>
      </c>
      <c r="AR309" s="300"/>
      <c r="AS309" s="300"/>
      <c r="AT309" s="302"/>
      <c r="AU309" s="302"/>
      <c r="AV309" s="303" t="b">
        <v>1</v>
      </c>
      <c r="AW309" s="304" t="str">
        <f t="shared" si="9"/>
        <v>true</v>
      </c>
      <c r="AX309" s="305" t="str">
        <f t="shared" si="17"/>
        <v>***PrclDate.xml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309" s="306"/>
      <c r="AZ309" s="305" t="str">
        <f t="shared" si="10"/>
        <v>PrclDate.xml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309" s="306"/>
      <c r="BB309" s="302"/>
      <c r="BC309" s="303" t="b">
        <f t="shared" si="11"/>
        <v>0</v>
      </c>
      <c r="BD309" s="304"/>
      <c r="BE309" s="304" t="str">
        <f t="shared" si="12"/>
        <v/>
      </c>
      <c r="BF309" s="307"/>
      <c r="BG309" s="305"/>
      <c r="BH309" s="305"/>
      <c r="BI309" s="305"/>
      <c r="BJ309" s="305" t="str">
        <f t="shared" si="18"/>
        <v/>
      </c>
      <c r="BK309" s="306"/>
      <c r="BL309" s="305" t="str">
        <f t="shared" si="14"/>
        <v/>
      </c>
      <c r="BM309" s="306"/>
      <c r="BN309" s="302"/>
      <c r="BO309" s="302"/>
      <c r="BP309" s="302"/>
      <c r="BQ309" s="302"/>
      <c r="BR309" s="302"/>
      <c r="BS309" s="302"/>
      <c r="BT309" s="302"/>
      <c r="BU309" s="302"/>
      <c r="BV309" s="302"/>
      <c r="BW309" s="302"/>
      <c r="BX309" s="302"/>
    </row>
    <row r="310" hidden="1">
      <c r="A310" s="292" t="s">
        <v>728</v>
      </c>
      <c r="B310" s="292">
        <v>309.0</v>
      </c>
      <c r="C310" s="292">
        <f t="shared" si="15"/>
        <v>2</v>
      </c>
      <c r="D310" s="293" t="str">
        <f t="shared" si="1"/>
        <v>Parcel Data</v>
      </c>
      <c r="E310" s="46" t="str">
        <f t="shared" si="2"/>
        <v>prcl.mdb.PrclDate.Status</v>
      </c>
      <c r="F310" s="46" t="s">
        <v>306</v>
      </c>
      <c r="G310" s="46" t="s">
        <v>547</v>
      </c>
      <c r="H310" s="294">
        <v>2.0</v>
      </c>
      <c r="I310" s="294" t="s">
        <v>1735</v>
      </c>
      <c r="J310" s="295" t="s">
        <v>743</v>
      </c>
      <c r="K310" s="296">
        <v>1.0</v>
      </c>
      <c r="L310" s="297" t="b">
        <v>0</v>
      </c>
      <c r="M310" s="294" t="s">
        <v>802</v>
      </c>
      <c r="N310" s="294"/>
      <c r="O310" s="296"/>
      <c r="P310" s="296"/>
      <c r="Q310" s="298" t="str">
        <f t="shared" si="3"/>
        <v>PrclDate</v>
      </c>
      <c r="R310" s="298" t="str">
        <f t="shared" si="19"/>
        <v>Status</v>
      </c>
      <c r="S310" s="298" t="str">
        <f t="array" ref="S310">iferror(index('Type Mapping'!$A$2:$D$21,match(J310,'Type Mapping'!$B$2:$B$21,0),3),"type mismatch")</f>
        <v>VARCHAR</v>
      </c>
      <c r="T310" s="298"/>
      <c r="U310" s="298"/>
      <c r="V310" s="298"/>
      <c r="W310" s="51" t="b">
        <v>0</v>
      </c>
      <c r="X310" s="51" t="s">
        <v>1730</v>
      </c>
      <c r="Y310" s="309"/>
      <c r="Z310" s="309"/>
      <c r="AA310" s="311" t="s">
        <v>977</v>
      </c>
      <c r="AB310" s="53" t="str">
        <f t="shared" si="23"/>
        <v>**field missing**_history</v>
      </c>
      <c r="AC310" s="308" t="str">
        <f t="array" ref="AC310">iferror(index('StoT Mapping (Depreciated)'!$D$2:$L$976,match(E310,'StoT Mapping (Depreciated)'!$D$2:$D$976,0),9),"**FIELD MISSING**")</f>
        <v>**FIELD MISSING**</v>
      </c>
      <c r="AD310" s="53" t="str">
        <f t="shared" si="6"/>
        <v>**field missing**.**FIELD MISSING**</v>
      </c>
      <c r="AE310" s="299">
        <f>countif(NEW_REDB_table.field,AD310)</f>
        <v>0</v>
      </c>
      <c r="AF310" s="299" t="str">
        <f t="shared" si="7"/>
        <v>Check...</v>
      </c>
      <c r="AG310" s="308"/>
      <c r="AH310" s="317" t="b">
        <v>0</v>
      </c>
      <c r="AI310" s="317" t="b">
        <v>0</v>
      </c>
      <c r="AJ310" s="308" t="str">
        <f t="array" ref="AJ310">iferror(index('Type Mapping'!$A$2:$D$21,match(J310,'Type Mapping'!$B$2:$B$21,0),4),"type mismatch")</f>
        <v>VARCHAR</v>
      </c>
      <c r="AK310" s="308"/>
      <c r="AL310" s="308"/>
      <c r="AM310" s="308"/>
      <c r="AN310" s="300" t="b">
        <v>0</v>
      </c>
      <c r="AO310" s="300" t="b">
        <v>0</v>
      </c>
      <c r="AP310" s="300" t="b">
        <v>0</v>
      </c>
      <c r="AQ310" s="300" t="b">
        <v>0</v>
      </c>
      <c r="AR310" s="300"/>
      <c r="AS310" s="300"/>
      <c r="AT310" s="302"/>
      <c r="AU310" s="302"/>
      <c r="AV310" s="303" t="b">
        <v>1</v>
      </c>
      <c r="AW310" s="304" t="str">
        <f t="shared" si="9"/>
        <v>false</v>
      </c>
      <c r="AX310" s="305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310" s="306"/>
      <c r="AZ310" s="305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310" s="306"/>
      <c r="BB310" s="302"/>
      <c r="BC310" s="303" t="b">
        <f t="shared" si="11"/>
        <v>0</v>
      </c>
      <c r="BD310" s="304"/>
      <c r="BE310" s="304" t="str">
        <f t="shared" si="12"/>
        <v/>
      </c>
      <c r="BF310" s="307"/>
      <c r="BG310" s="305"/>
      <c r="BH310" s="305"/>
      <c r="BI310" s="305"/>
      <c r="BJ310" s="305" t="str">
        <f t="shared" si="18"/>
        <v/>
      </c>
      <c r="BK310" s="306"/>
      <c r="BL310" s="305" t="str">
        <f t="shared" si="14"/>
        <v/>
      </c>
      <c r="BM310" s="306"/>
      <c r="BN310" s="302"/>
      <c r="BO310" s="302"/>
      <c r="BP310" s="302"/>
      <c r="BQ310" s="302"/>
      <c r="BR310" s="302"/>
      <c r="BS310" s="302"/>
      <c r="BT310" s="302"/>
      <c r="BU310" s="302"/>
      <c r="BV310" s="302"/>
      <c r="BW310" s="302"/>
      <c r="BX310" s="302"/>
    </row>
    <row r="311">
      <c r="A311" s="292" t="s">
        <v>728</v>
      </c>
      <c r="B311" s="292">
        <v>310.0</v>
      </c>
      <c r="C311" s="292">
        <f t="shared" si="15"/>
        <v>1</v>
      </c>
      <c r="D311" s="293" t="str">
        <f t="shared" si="1"/>
        <v>Parcel Data</v>
      </c>
      <c r="E311" s="46" t="str">
        <f t="shared" si="2"/>
        <v>prcl.mdb.PrclImp.CityBlock</v>
      </c>
      <c r="F311" s="46" t="s">
        <v>306</v>
      </c>
      <c r="G311" s="46" t="s">
        <v>549</v>
      </c>
      <c r="H311" s="294">
        <v>1.0</v>
      </c>
      <c r="I311" s="294" t="s">
        <v>65</v>
      </c>
      <c r="J311" s="295" t="s">
        <v>729</v>
      </c>
      <c r="K311" s="296">
        <v>8.0</v>
      </c>
      <c r="L311" s="297" t="b">
        <v>1</v>
      </c>
      <c r="M311" s="294" t="s">
        <v>730</v>
      </c>
      <c r="N311" s="294"/>
      <c r="O311" s="296"/>
      <c r="P311" s="296"/>
      <c r="Q311" s="298" t="str">
        <f t="shared" si="3"/>
        <v>PrclImp</v>
      </c>
      <c r="R311" s="298" t="str">
        <f t="shared" si="19"/>
        <v>CityBlock</v>
      </c>
      <c r="S311" s="298" t="str">
        <f t="array" ref="S311">iferror(index('Type Mapping'!$A$2:$D$21,match(J311,'Type Mapping'!$B$2:$B$21,0),3),"type mismatch")</f>
        <v>VARCHAR</v>
      </c>
      <c r="T311" s="298"/>
      <c r="U311" s="298"/>
      <c r="V311" s="298"/>
      <c r="W311" s="51" t="b">
        <v>1</v>
      </c>
      <c r="X311" s="51"/>
      <c r="Y311" s="309"/>
      <c r="Z311" s="309" t="s">
        <v>808</v>
      </c>
      <c r="AA311" s="311" t="s">
        <v>977</v>
      </c>
      <c r="AB311" s="53" t="str">
        <f t="shared" si="23"/>
        <v>**field missing**_history</v>
      </c>
      <c r="AC311" s="308" t="str">
        <f t="array" ref="AC311">iferror(index('StoT Mapping (Depreciated)'!$D$2:$L$976,match(E311,'StoT Mapping (Depreciated)'!$D$2:$D$976,0),9),"**FIELD MISSING**")</f>
        <v>**FIELD MISSING**</v>
      </c>
      <c r="AD311" s="53" t="str">
        <f t="shared" si="6"/>
        <v>**field missing**.**FIELD MISSING**</v>
      </c>
      <c r="AE311" s="299">
        <f>countif(NEW_REDB_table.field,AD311)</f>
        <v>0</v>
      </c>
      <c r="AF311" s="299" t="str">
        <f t="shared" si="7"/>
        <v>Check...</v>
      </c>
      <c r="AG311" s="308"/>
      <c r="AH311" s="317" t="b">
        <v>0</v>
      </c>
      <c r="AI311" s="317" t="b">
        <v>0</v>
      </c>
      <c r="AJ311" s="308" t="str">
        <f t="array" ref="AJ311">iferror(index('Type Mapping'!$A$2:$D$21,match(J311,'Type Mapping'!$B$2:$B$21,0),4),"type mismatch")</f>
        <v>FLOAT</v>
      </c>
      <c r="AK311" s="308"/>
      <c r="AL311" s="308"/>
      <c r="AM311" s="308"/>
      <c r="AN311" s="300" t="b">
        <v>0</v>
      </c>
      <c r="AO311" s="300" t="b">
        <v>0</v>
      </c>
      <c r="AP311" s="300" t="b">
        <v>0</v>
      </c>
      <c r="AQ311" s="300" t="b">
        <v>0</v>
      </c>
      <c r="AR311" s="300"/>
      <c r="AS311" s="300"/>
      <c r="AT311" s="301" t="s">
        <v>942</v>
      </c>
      <c r="AU311" s="302"/>
      <c r="AV311" s="303" t="b">
        <v>1</v>
      </c>
      <c r="AW311" s="304" t="str">
        <f t="shared" si="9"/>
        <v>true</v>
      </c>
      <c r="AX311" s="305" t="str">
        <f t="shared" si="17"/>
        <v>***PrclImp.xml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311" s="306"/>
      <c r="AZ311" s="305" t="str">
        <f t="shared" si="10"/>
        <v>PrclImp.xml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311" s="306"/>
      <c r="BB311" s="302"/>
      <c r="BC311" s="303" t="b">
        <f t="shared" si="11"/>
        <v>1</v>
      </c>
      <c r="BD311" s="304"/>
      <c r="BE311" s="304" t="str">
        <f t="shared" si="12"/>
        <v>false</v>
      </c>
      <c r="BF311" s="307"/>
      <c r="BG311" s="305"/>
      <c r="BH311" s="305"/>
      <c r="BI311" s="305"/>
      <c r="BJ311" s="305" t="str">
        <f t="shared" si="18"/>
        <v>&lt;column comment="" default="" key="false" label="PrclImp" length="255" nullable="true" originalDbColumnName="PrclImp" originalLength="-1" pattern="" precision="-1" talendType="id_String" type=""/&gt;</v>
      </c>
      <c r="BK311" s="306"/>
      <c r="BL311" s="305" t="str">
        <f t="shared" si="14"/>
        <v>&lt;column comment="" default="" key="false" label="PrclImp" length="255" nullable="true" originalDbColumnName="PrclImp" originalLength="-1" pattern="" precision="-1" talendType="id_String" type=""/&gt;</v>
      </c>
      <c r="BM311" s="306"/>
      <c r="BN311" s="302"/>
      <c r="BO311" s="302"/>
      <c r="BP311" s="302"/>
      <c r="BQ311" s="302"/>
      <c r="BR311" s="302"/>
      <c r="BS311" s="302"/>
      <c r="BT311" s="302"/>
      <c r="BU311" s="302"/>
      <c r="BV311" s="302"/>
      <c r="BW311" s="302"/>
      <c r="BX311" s="302"/>
    </row>
    <row r="312">
      <c r="A312" s="292" t="s">
        <v>728</v>
      </c>
      <c r="B312" s="292">
        <v>311.0</v>
      </c>
      <c r="C312" s="292">
        <f t="shared" si="15"/>
        <v>1</v>
      </c>
      <c r="D312" s="293" t="str">
        <f t="shared" si="1"/>
        <v>Parcel Data</v>
      </c>
      <c r="E312" s="46" t="str">
        <f t="shared" si="2"/>
        <v>prcl.mdb.PrclImp.Parcel</v>
      </c>
      <c r="F312" s="46" t="s">
        <v>306</v>
      </c>
      <c r="G312" s="46" t="s">
        <v>549</v>
      </c>
      <c r="H312" s="294">
        <v>2.0</v>
      </c>
      <c r="I312" s="294" t="s">
        <v>78</v>
      </c>
      <c r="J312" s="295" t="s">
        <v>738</v>
      </c>
      <c r="K312" s="296">
        <v>4.0</v>
      </c>
      <c r="L312" s="297" t="b">
        <v>1</v>
      </c>
      <c r="M312" s="294" t="s">
        <v>739</v>
      </c>
      <c r="N312" s="294"/>
      <c r="O312" s="296"/>
      <c r="P312" s="296"/>
      <c r="Q312" s="298" t="str">
        <f t="shared" si="3"/>
        <v>PrclImp</v>
      </c>
      <c r="R312" s="298" t="str">
        <f t="shared" si="19"/>
        <v>Parcel</v>
      </c>
      <c r="S312" s="298" t="str">
        <f t="array" ref="S312">iferror(index('Type Mapping'!$A$2:$D$21,match(J312,'Type Mapping'!$B$2:$B$21,0),3),"type mismatch")</f>
        <v>VARCHAR</v>
      </c>
      <c r="T312" s="298"/>
      <c r="U312" s="298"/>
      <c r="V312" s="298"/>
      <c r="W312" s="51" t="b">
        <v>1</v>
      </c>
      <c r="X312" s="51"/>
      <c r="Y312" s="309"/>
      <c r="Z312" s="309" t="s">
        <v>808</v>
      </c>
      <c r="AA312" s="311" t="s">
        <v>977</v>
      </c>
      <c r="AB312" s="53" t="str">
        <f t="shared" si="23"/>
        <v>**field missing**_history</v>
      </c>
      <c r="AC312" s="308" t="str">
        <f t="array" ref="AC312">iferror(index('StoT Mapping (Depreciated)'!$D$2:$L$976,match(E312,'StoT Mapping (Depreciated)'!$D$2:$D$976,0),9),"**FIELD MISSING**")</f>
        <v>**FIELD MISSING**</v>
      </c>
      <c r="AD312" s="53" t="str">
        <f t="shared" si="6"/>
        <v>**field missing**.**FIELD MISSING**</v>
      </c>
      <c r="AE312" s="299">
        <f>countif(NEW_REDB_table.field,AD312)</f>
        <v>0</v>
      </c>
      <c r="AF312" s="299" t="str">
        <f t="shared" si="7"/>
        <v>Check...</v>
      </c>
      <c r="AG312" s="308"/>
      <c r="AH312" s="317" t="b">
        <v>0</v>
      </c>
      <c r="AI312" s="317" t="b">
        <v>0</v>
      </c>
      <c r="AJ312" s="308" t="str">
        <f t="array" ref="AJ312">iferror(index('Type Mapping'!$A$2:$D$21,match(J312,'Type Mapping'!$B$2:$B$21,0),4),"type mismatch")</f>
        <v>INT</v>
      </c>
      <c r="AK312" s="308"/>
      <c r="AL312" s="308"/>
      <c r="AM312" s="308"/>
      <c r="AN312" s="300" t="b">
        <v>0</v>
      </c>
      <c r="AO312" s="300" t="b">
        <v>0</v>
      </c>
      <c r="AP312" s="300" t="b">
        <v>0</v>
      </c>
      <c r="AQ312" s="300" t="b">
        <v>0</v>
      </c>
      <c r="AR312" s="300"/>
      <c r="AS312" s="300"/>
      <c r="AT312" s="301" t="s">
        <v>942</v>
      </c>
      <c r="AU312" s="302"/>
      <c r="AV312" s="303" t="b">
        <v>1</v>
      </c>
      <c r="AW312" s="304" t="str">
        <f t="shared" si="9"/>
        <v>true</v>
      </c>
      <c r="AX312" s="305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312" s="306"/>
      <c r="AZ312" s="305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312" s="306"/>
      <c r="BB312" s="302"/>
      <c r="BC312" s="303" t="b">
        <f t="shared" si="11"/>
        <v>1</v>
      </c>
      <c r="BD312" s="304"/>
      <c r="BE312" s="304" t="str">
        <f t="shared" si="12"/>
        <v>false</v>
      </c>
      <c r="BF312" s="307"/>
      <c r="BG312" s="305"/>
      <c r="BH312" s="305"/>
      <c r="BI312" s="305"/>
      <c r="BJ312" s="305" t="str">
        <f t="shared" si="18"/>
        <v>&lt;column comment="" default="" key="false" label="PrclImp" length="255" nullable="true" originalDbColumnName="PrclImp" originalLength="-1" pattern="" precision="-1" talendType="id_String" type=""/&gt;</v>
      </c>
      <c r="BK312" s="306"/>
      <c r="BL312" s="305" t="str">
        <f t="shared" si="14"/>
        <v>&lt;column comment="" default="" key="false" label="PrclImp" length="255" nullable="true" originalDbColumnName="PrclImp" originalLength="-1" pattern="" precision="-1" talendType="id_String" type=""/&gt;</v>
      </c>
      <c r="BM312" s="306"/>
      <c r="BN312" s="302"/>
      <c r="BO312" s="302"/>
      <c r="BP312" s="302"/>
      <c r="BQ312" s="302"/>
      <c r="BR312" s="302"/>
      <c r="BS312" s="302"/>
      <c r="BT312" s="302"/>
      <c r="BU312" s="302"/>
      <c r="BV312" s="302"/>
      <c r="BW312" s="302"/>
      <c r="BX312" s="302"/>
    </row>
    <row r="313">
      <c r="A313" s="292" t="s">
        <v>728</v>
      </c>
      <c r="B313" s="292">
        <v>312.0</v>
      </c>
      <c r="C313" s="292">
        <f t="shared" si="15"/>
        <v>1</v>
      </c>
      <c r="D313" s="293" t="str">
        <f t="shared" si="1"/>
        <v>Parcel Data</v>
      </c>
      <c r="E313" s="46" t="str">
        <f t="shared" si="2"/>
        <v>prcl.mdb.PrclImp.OwnerCode</v>
      </c>
      <c r="F313" s="46" t="s">
        <v>306</v>
      </c>
      <c r="G313" s="46" t="s">
        <v>549</v>
      </c>
      <c r="H313" s="294">
        <v>3.0</v>
      </c>
      <c r="I313" s="294" t="s">
        <v>90</v>
      </c>
      <c r="J313" s="295" t="s">
        <v>740</v>
      </c>
      <c r="K313" s="296">
        <v>1.0</v>
      </c>
      <c r="L313" s="297" t="b">
        <v>1</v>
      </c>
      <c r="M313" s="294" t="s">
        <v>741</v>
      </c>
      <c r="N313" s="294"/>
      <c r="O313" s="296"/>
      <c r="P313" s="296"/>
      <c r="Q313" s="298" t="str">
        <f t="shared" si="3"/>
        <v>PrclImp</v>
      </c>
      <c r="R313" s="298" t="str">
        <f t="shared" si="19"/>
        <v>OwnerCode</v>
      </c>
      <c r="S313" s="298" t="str">
        <f t="array" ref="S313">iferror(index('Type Mapping'!$A$2:$D$21,match(J313,'Type Mapping'!$B$2:$B$21,0),3),"type mismatch")</f>
        <v>VARCHAR</v>
      </c>
      <c r="T313" s="298"/>
      <c r="U313" s="298"/>
      <c r="V313" s="298"/>
      <c r="W313" s="51" t="b">
        <v>1</v>
      </c>
      <c r="X313" s="51"/>
      <c r="Y313" s="309"/>
      <c r="Z313" s="309" t="s">
        <v>808</v>
      </c>
      <c r="AA313" s="311" t="s">
        <v>977</v>
      </c>
      <c r="AB313" s="53" t="str">
        <f t="shared" si="23"/>
        <v>**field missing**_history</v>
      </c>
      <c r="AC313" s="308" t="str">
        <f t="array" ref="AC313">iferror(index('StoT Mapping (Depreciated)'!$D$2:$L$976,match(E313,'StoT Mapping (Depreciated)'!$D$2:$D$976,0),9),"**FIELD MISSING**")</f>
        <v>**FIELD MISSING**</v>
      </c>
      <c r="AD313" s="53" t="str">
        <f t="shared" si="6"/>
        <v>**field missing**.**FIELD MISSING**</v>
      </c>
      <c r="AE313" s="299">
        <f>countif(NEW_REDB_table.field,AD313)</f>
        <v>0</v>
      </c>
      <c r="AF313" s="299" t="str">
        <f t="shared" si="7"/>
        <v>Check...</v>
      </c>
      <c r="AG313" s="308"/>
      <c r="AH313" s="317" t="b">
        <v>0</v>
      </c>
      <c r="AI313" s="317" t="b">
        <v>0</v>
      </c>
      <c r="AJ313" s="308" t="str">
        <f t="array" ref="AJ313">iferror(index('Type Mapping'!$A$2:$D$21,match(J313,'Type Mapping'!$B$2:$B$21,0),4),"type mismatch")</f>
        <v>INT</v>
      </c>
      <c r="AK313" s="308"/>
      <c r="AL313" s="308"/>
      <c r="AM313" s="308"/>
      <c r="AN313" s="300" t="b">
        <v>0</v>
      </c>
      <c r="AO313" s="300" t="b">
        <v>0</v>
      </c>
      <c r="AP313" s="300" t="b">
        <v>0</v>
      </c>
      <c r="AQ313" s="300" t="b">
        <v>0</v>
      </c>
      <c r="AR313" s="300"/>
      <c r="AS313" s="300"/>
      <c r="AT313" s="301" t="s">
        <v>942</v>
      </c>
      <c r="AU313" s="302"/>
      <c r="AV313" s="303" t="b">
        <v>1</v>
      </c>
      <c r="AW313" s="304" t="str">
        <f t="shared" si="9"/>
        <v>true</v>
      </c>
      <c r="AX313" s="305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313" s="306"/>
      <c r="AZ313" s="305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313" s="306"/>
      <c r="BB313" s="302"/>
      <c r="BC313" s="303" t="b">
        <f t="shared" si="11"/>
        <v>1</v>
      </c>
      <c r="BD313" s="304"/>
      <c r="BE313" s="304" t="str">
        <f t="shared" si="12"/>
        <v>false</v>
      </c>
      <c r="BF313" s="307"/>
      <c r="BG313" s="305"/>
      <c r="BH313" s="305"/>
      <c r="BI313" s="305"/>
      <c r="BJ313" s="305" t="str">
        <f t="shared" si="18"/>
        <v>&lt;column comment="" default="" key="false" label="PrclImp" length="255" nullable="true" originalDbColumnName="PrclImp" originalLength="-1" pattern="" precision="-1" talendType="id_String" type=""/&gt;</v>
      </c>
      <c r="BK313" s="306"/>
      <c r="BL313" s="305" t="str">
        <f t="shared" si="14"/>
        <v>&lt;column comment="" default="" key="false" label="PrclImp" length="255" nullable="true" originalDbColumnName="PrclImp" originalLength="-1" pattern="" precision="-1" talendType="id_String" type=""/&gt;</v>
      </c>
      <c r="BM313" s="306"/>
      <c r="BN313" s="302"/>
      <c r="BO313" s="302"/>
      <c r="BP313" s="302"/>
      <c r="BQ313" s="302"/>
      <c r="BR313" s="302"/>
      <c r="BS313" s="302"/>
      <c r="BT313" s="302"/>
      <c r="BU313" s="302"/>
      <c r="BV313" s="302"/>
      <c r="BW313" s="302"/>
      <c r="BX313" s="302"/>
    </row>
    <row r="314">
      <c r="A314" s="292" t="s">
        <v>728</v>
      </c>
      <c r="B314" s="292">
        <v>313.0</v>
      </c>
      <c r="C314" s="292">
        <f t="shared" si="15"/>
        <v>1</v>
      </c>
      <c r="D314" s="293" t="str">
        <f t="shared" si="1"/>
        <v>Parcel Data</v>
      </c>
      <c r="E314" s="46" t="str">
        <f t="shared" si="2"/>
        <v>prcl.mdb.PrclImp.ImpNum</v>
      </c>
      <c r="F314" s="46" t="s">
        <v>306</v>
      </c>
      <c r="G314" s="46" t="s">
        <v>549</v>
      </c>
      <c r="H314" s="294">
        <v>4.0</v>
      </c>
      <c r="I314" s="294" t="s">
        <v>551</v>
      </c>
      <c r="J314" s="295" t="s">
        <v>740</v>
      </c>
      <c r="K314" s="296">
        <v>1.0</v>
      </c>
      <c r="L314" s="297" t="b">
        <v>1</v>
      </c>
      <c r="M314" s="294" t="s">
        <v>802</v>
      </c>
      <c r="N314" s="294"/>
      <c r="O314" s="296"/>
      <c r="P314" s="296"/>
      <c r="Q314" s="298" t="str">
        <f t="shared" si="3"/>
        <v>PrclImp</v>
      </c>
      <c r="R314" s="298" t="str">
        <f t="shared" si="19"/>
        <v>ImpNum</v>
      </c>
      <c r="S314" s="298" t="str">
        <f t="array" ref="S314">iferror(index('Type Mapping'!$A$2:$D$21,match(J314,'Type Mapping'!$B$2:$B$21,0),3),"type mismatch")</f>
        <v>VARCHAR</v>
      </c>
      <c r="T314" s="298"/>
      <c r="U314" s="298"/>
      <c r="V314" s="298"/>
      <c r="W314" s="51" t="b">
        <v>1</v>
      </c>
      <c r="X314" s="51"/>
      <c r="Y314" s="309"/>
      <c r="Z314" s="309"/>
      <c r="AA314" s="311" t="s">
        <v>977</v>
      </c>
      <c r="AB314" s="53" t="str">
        <f t="shared" si="23"/>
        <v>**field missing**_history</v>
      </c>
      <c r="AC314" s="308" t="str">
        <f t="array" ref="AC314">iferror(index('StoT Mapping (Depreciated)'!$D$2:$L$976,match(E314,'StoT Mapping (Depreciated)'!$D$2:$D$976,0),9),"**FIELD MISSING**")</f>
        <v>**FIELD MISSING**</v>
      </c>
      <c r="AD314" s="53" t="str">
        <f t="shared" si="6"/>
        <v>**field missing**.**FIELD MISSING**</v>
      </c>
      <c r="AE314" s="299">
        <f>countif(NEW_REDB_table.field,AD314)</f>
        <v>0</v>
      </c>
      <c r="AF314" s="299" t="str">
        <f t="shared" si="7"/>
        <v>Check...</v>
      </c>
      <c r="AG314" s="308"/>
      <c r="AH314" s="317" t="b">
        <v>0</v>
      </c>
      <c r="AI314" s="317" t="b">
        <v>0</v>
      </c>
      <c r="AJ314" s="308" t="str">
        <f t="array" ref="AJ314">iferror(index('Type Mapping'!$A$2:$D$21,match(J314,'Type Mapping'!$B$2:$B$21,0),4),"type mismatch")</f>
        <v>INT</v>
      </c>
      <c r="AK314" s="308"/>
      <c r="AL314" s="308"/>
      <c r="AM314" s="308"/>
      <c r="AN314" s="300" t="b">
        <v>0</v>
      </c>
      <c r="AO314" s="300" t="b">
        <v>0</v>
      </c>
      <c r="AP314" s="300" t="b">
        <v>0</v>
      </c>
      <c r="AQ314" s="300" t="b">
        <v>0</v>
      </c>
      <c r="AR314" s="300"/>
      <c r="AS314" s="300"/>
      <c r="AT314" s="301" t="s">
        <v>942</v>
      </c>
      <c r="AU314" s="302"/>
      <c r="AV314" s="303" t="b">
        <v>1</v>
      </c>
      <c r="AW314" s="304" t="str">
        <f t="shared" si="9"/>
        <v>true</v>
      </c>
      <c r="AX314" s="305" t="str">
        <f t="shared" si="17"/>
        <v>&lt;column comment="" default="" key="true" label="ImpNum" length="255" nullable="true" originalDbColumnName="ImpNum" originalLength="-1" pattern="" precision="-1" talendType="id_String" type=""/&gt;</v>
      </c>
      <c r="AY314" s="306"/>
      <c r="AZ314" s="305" t="str">
        <f t="shared" si="10"/>
        <v>&lt;column comment="" default="" key="true" label="ImpNum" length="255" nullable="true" originalDbColumnName="ImpNum" originalLength="-1" pattern="" precision="-1" talendType="id_String" type=""/&gt;</v>
      </c>
      <c r="BA314" s="306"/>
      <c r="BB314" s="302"/>
      <c r="BC314" s="303" t="b">
        <f t="shared" si="11"/>
        <v>1</v>
      </c>
      <c r="BD314" s="304"/>
      <c r="BE314" s="304" t="str">
        <f t="shared" si="12"/>
        <v>false</v>
      </c>
      <c r="BF314" s="307"/>
      <c r="BG314" s="305"/>
      <c r="BH314" s="305"/>
      <c r="BI314" s="305"/>
      <c r="BJ314" s="305" t="str">
        <f t="shared" si="18"/>
        <v>&lt;column comment="" default="" key="false" label="PrclImp" length="255" nullable="true" originalDbColumnName="PrclImp" originalLength="-1" pattern="" precision="-1" talendType="id_String" type=""/&gt;</v>
      </c>
      <c r="BK314" s="306"/>
      <c r="BL314" s="305" t="str">
        <f t="shared" si="14"/>
        <v>&lt;column comment="" default="" key="false" label="PrclImp" length="255" nullable="true" originalDbColumnName="PrclImp" originalLength="-1" pattern="" precision="-1" talendType="id_String" type=""/&gt;</v>
      </c>
      <c r="BM314" s="306"/>
      <c r="BN314" s="302"/>
      <c r="BO314" s="302"/>
      <c r="BP314" s="302"/>
      <c r="BQ314" s="302"/>
      <c r="BR314" s="302"/>
      <c r="BS314" s="302"/>
      <c r="BT314" s="302"/>
      <c r="BU314" s="302"/>
      <c r="BV314" s="302"/>
      <c r="BW314" s="302"/>
      <c r="BX314" s="302"/>
    </row>
    <row r="315">
      <c r="A315" s="292" t="s">
        <v>728</v>
      </c>
      <c r="B315" s="292">
        <v>314.0</v>
      </c>
      <c r="C315" s="292">
        <f t="shared" si="15"/>
        <v>1</v>
      </c>
      <c r="D315" s="293" t="str">
        <f t="shared" si="1"/>
        <v>Parcel Data</v>
      </c>
      <c r="E315" s="46" t="str">
        <f t="shared" si="2"/>
        <v>prcl.mdb.PrclImp.ImpCode</v>
      </c>
      <c r="F315" s="46" t="s">
        <v>306</v>
      </c>
      <c r="G315" s="46" t="s">
        <v>549</v>
      </c>
      <c r="H315" s="294">
        <v>5.0</v>
      </c>
      <c r="I315" s="294" t="s">
        <v>918</v>
      </c>
      <c r="J315" s="295" t="s">
        <v>743</v>
      </c>
      <c r="K315" s="296">
        <v>2.0</v>
      </c>
      <c r="L315" s="297" t="b">
        <v>0</v>
      </c>
      <c r="M315" s="294" t="s">
        <v>802</v>
      </c>
      <c r="N315" s="294"/>
      <c r="O315" s="296"/>
      <c r="P315" s="296"/>
      <c r="Q315" s="298" t="str">
        <f t="shared" si="3"/>
        <v>PrclImp</v>
      </c>
      <c r="R315" s="298" t="str">
        <f t="shared" si="19"/>
        <v>ImpCode</v>
      </c>
      <c r="S315" s="298" t="str">
        <f t="array" ref="S315">iferror(index('Type Mapping'!$A$2:$D$21,match(J315,'Type Mapping'!$B$2:$B$21,0),3),"type mismatch")</f>
        <v>VARCHAR</v>
      </c>
      <c r="T315" s="298"/>
      <c r="U315" s="298"/>
      <c r="V315" s="298"/>
      <c r="W315" s="51" t="b">
        <v>1</v>
      </c>
      <c r="X315" s="51"/>
      <c r="Y315" s="309"/>
      <c r="Z315" s="309"/>
      <c r="AA315" s="311" t="s">
        <v>977</v>
      </c>
      <c r="AB315" s="53" t="str">
        <f t="shared" si="23"/>
        <v>**field missing**_history</v>
      </c>
      <c r="AC315" s="308" t="str">
        <f t="array" ref="AC315">iferror(index('StoT Mapping (Depreciated)'!$D$2:$L$976,match(E315,'StoT Mapping (Depreciated)'!$D$2:$D$976,0),9),"**FIELD MISSING**")</f>
        <v>**FIELD MISSING**</v>
      </c>
      <c r="AD315" s="53" t="str">
        <f t="shared" si="6"/>
        <v>**field missing**.**FIELD MISSING**</v>
      </c>
      <c r="AE315" s="299">
        <f>countif(NEW_REDB_table.field,AD315)</f>
        <v>0</v>
      </c>
      <c r="AF315" s="299" t="str">
        <f t="shared" si="7"/>
        <v>Check...</v>
      </c>
      <c r="AG315" s="308"/>
      <c r="AH315" s="317" t="b">
        <v>0</v>
      </c>
      <c r="AI315" s="317" t="b">
        <v>0</v>
      </c>
      <c r="AJ315" s="308" t="str">
        <f t="array" ref="AJ315">iferror(index('Type Mapping'!$A$2:$D$21,match(J315,'Type Mapping'!$B$2:$B$21,0),4),"type mismatch")</f>
        <v>VARCHAR</v>
      </c>
      <c r="AK315" s="308"/>
      <c r="AL315" s="308"/>
      <c r="AM315" s="308"/>
      <c r="AN315" s="300" t="b">
        <v>0</v>
      </c>
      <c r="AO315" s="300" t="b">
        <v>0</v>
      </c>
      <c r="AP315" s="300" t="b">
        <v>0</v>
      </c>
      <c r="AQ315" s="300" t="b">
        <v>0</v>
      </c>
      <c r="AR315" s="300"/>
      <c r="AS315" s="300"/>
      <c r="AT315" s="301" t="s">
        <v>942</v>
      </c>
      <c r="AU315" s="302"/>
      <c r="AV315" s="303" t="b">
        <v>1</v>
      </c>
      <c r="AW315" s="304" t="str">
        <f t="shared" si="9"/>
        <v>false</v>
      </c>
      <c r="AX315" s="305" t="str">
        <f t="shared" si="17"/>
        <v>&lt;column comment="" default="" key="false" label="ImpCode" length="255" nullable="true" originalDbColumnName="ImpCode" originalLength="-1" pattern="" precision="-1" talendType="id_String" type=""/&gt;</v>
      </c>
      <c r="AY315" s="306"/>
      <c r="AZ315" s="305" t="str">
        <f t="shared" si="10"/>
        <v>&lt;column comment="" default="" key="false" label="ImpCode" length="255" nullable="true" originalDbColumnName="ImpCode" originalLength="-1" pattern="" precision="-1" talendType="id_String" type=""/&gt;</v>
      </c>
      <c r="BA315" s="306"/>
      <c r="BB315" s="302"/>
      <c r="BC315" s="303" t="b">
        <f t="shared" si="11"/>
        <v>1</v>
      </c>
      <c r="BD315" s="304"/>
      <c r="BE315" s="304" t="str">
        <f t="shared" si="12"/>
        <v>false</v>
      </c>
      <c r="BF315" s="307"/>
      <c r="BG315" s="305"/>
      <c r="BH315" s="305"/>
      <c r="BI315" s="305"/>
      <c r="BJ315" s="305" t="str">
        <f t="shared" si="18"/>
        <v>&lt;column comment="" default="" key="false" label="PrclImp" length="255" nullable="true" originalDbColumnName="PrclImp" originalLength="-1" pattern="" precision="-1" talendType="id_String" type=""/&gt;</v>
      </c>
      <c r="BK315" s="306"/>
      <c r="BL315" s="305" t="str">
        <f t="shared" si="14"/>
        <v>&lt;column comment="" default="" key="false" label="PrclImp" length="255" nullable="true" originalDbColumnName="PrclImp" originalLength="-1" pattern="" precision="-1" talendType="id_String" type=""/&gt;</v>
      </c>
      <c r="BM315" s="306"/>
      <c r="BN315" s="302"/>
      <c r="BO315" s="302"/>
      <c r="BP315" s="302"/>
      <c r="BQ315" s="302"/>
      <c r="BR315" s="302"/>
      <c r="BS315" s="302"/>
      <c r="BT315" s="302"/>
      <c r="BU315" s="302"/>
      <c r="BV315" s="302"/>
      <c r="BW315" s="302"/>
      <c r="BX315" s="302"/>
    </row>
    <row r="316">
      <c r="A316" s="292" t="s">
        <v>728</v>
      </c>
      <c r="B316" s="292">
        <v>315.0</v>
      </c>
      <c r="C316" s="292">
        <f t="shared" si="15"/>
        <v>1</v>
      </c>
      <c r="D316" s="293" t="str">
        <f t="shared" si="1"/>
        <v>Parcel Data</v>
      </c>
      <c r="E316" s="46" t="str">
        <f t="shared" si="2"/>
        <v>prcl.mdb.PrclImp.ImpMeasure</v>
      </c>
      <c r="F316" s="46" t="s">
        <v>306</v>
      </c>
      <c r="G316" s="46" t="s">
        <v>549</v>
      </c>
      <c r="H316" s="294">
        <v>6.0</v>
      </c>
      <c r="I316" s="294" t="s">
        <v>1736</v>
      </c>
      <c r="J316" s="295" t="s">
        <v>738</v>
      </c>
      <c r="K316" s="296">
        <v>4.0</v>
      </c>
      <c r="L316" s="297" t="b">
        <v>0</v>
      </c>
      <c r="M316" s="294" t="s">
        <v>802</v>
      </c>
      <c r="N316" s="294"/>
      <c r="O316" s="296"/>
      <c r="P316" s="296"/>
      <c r="Q316" s="298" t="str">
        <f t="shared" si="3"/>
        <v>PrclImp</v>
      </c>
      <c r="R316" s="298" t="str">
        <f t="shared" si="19"/>
        <v>ImpMeasure</v>
      </c>
      <c r="S316" s="298" t="str">
        <f t="array" ref="S316">iferror(index('Type Mapping'!$A$2:$D$21,match(J316,'Type Mapping'!$B$2:$B$21,0),3),"type mismatch")</f>
        <v>VARCHAR</v>
      </c>
      <c r="T316" s="298"/>
      <c r="U316" s="298"/>
      <c r="V316" s="298"/>
      <c r="W316" s="51" t="b">
        <v>1</v>
      </c>
      <c r="X316" s="51"/>
      <c r="Y316" s="309"/>
      <c r="Z316" s="309"/>
      <c r="AA316" s="311" t="s">
        <v>149</v>
      </c>
      <c r="AB316" s="53" t="str">
        <f t="shared" si="23"/>
        <v>???_history</v>
      </c>
      <c r="AC316" s="308" t="str">
        <f t="array" ref="AC316">iferror(index('StoT Mapping (Depreciated)'!$D$2:$L$976,match(E316,'StoT Mapping (Depreciated)'!$D$2:$D$976,0),9),"**FIELD MISSING**")</f>
        <v>???</v>
      </c>
      <c r="AD316" s="53" t="str">
        <f t="shared" si="6"/>
        <v>???.???</v>
      </c>
      <c r="AE316" s="299">
        <f>countif(NEW_REDB_table.field,AD316)</f>
        <v>0</v>
      </c>
      <c r="AF316" s="299" t="str">
        <f t="shared" si="7"/>
        <v>Check...</v>
      </c>
      <c r="AG316" s="308"/>
      <c r="AH316" s="317" t="b">
        <v>0</v>
      </c>
      <c r="AI316" s="317" t="b">
        <v>0</v>
      </c>
      <c r="AJ316" s="308" t="str">
        <f t="array" ref="AJ316">iferror(index('Type Mapping'!$A$2:$D$21,match(J316,'Type Mapping'!$B$2:$B$21,0),4),"type mismatch")</f>
        <v>INT</v>
      </c>
      <c r="AK316" s="308"/>
      <c r="AL316" s="308"/>
      <c r="AM316" s="308"/>
      <c r="AN316" s="300" t="b">
        <v>0</v>
      </c>
      <c r="AO316" s="300" t="b">
        <v>0</v>
      </c>
      <c r="AP316" s="300" t="b">
        <v>0</v>
      </c>
      <c r="AQ316" s="300" t="b">
        <v>0</v>
      </c>
      <c r="AR316" s="300"/>
      <c r="AS316" s="300"/>
      <c r="AT316" s="301" t="s">
        <v>942</v>
      </c>
      <c r="AU316" s="302"/>
      <c r="AV316" s="303" t="b">
        <v>1</v>
      </c>
      <c r="AW316" s="304" t="str">
        <f t="shared" si="9"/>
        <v>false</v>
      </c>
      <c r="AX316" s="305" t="str">
        <f t="shared" si="17"/>
        <v>&lt;column comment="" default="" key="false" label="ImpMeasure" length="255" nullable="true" originalDbColumnName="ImpMeasure" originalLength="-1" pattern="" precision="-1" talendType="id_String" type=""/&gt;&lt;/schema&gt;</v>
      </c>
      <c r="AY316" s="306"/>
      <c r="AZ316" s="305" t="str">
        <f t="shared" si="10"/>
        <v>&lt;column comment="" default="" key="false" label="ImpMeasure" length="255" nullable="true" originalDbColumnName="ImpMeasure" originalLength="-1" pattern="" precision="-1" talendType="id_String" type=""/&gt;
&lt;/schema&gt;
</v>
      </c>
      <c r="BA316" s="306"/>
      <c r="BB316" s="302"/>
      <c r="BC316" s="303" t="b">
        <f t="shared" si="11"/>
        <v>1</v>
      </c>
      <c r="BD316" s="304"/>
      <c r="BE316" s="304" t="str">
        <f t="shared" si="12"/>
        <v>false</v>
      </c>
      <c r="BF316" s="307"/>
      <c r="BG316" s="305"/>
      <c r="BH316" s="305"/>
      <c r="BI316" s="305"/>
      <c r="BJ316" s="305" t="str">
        <f t="shared" si="18"/>
        <v>&lt;column comment="" default="" key="false" label="PrclImp" length="255" nullable="true" originalDbColumnName="PrclImp" originalLength="-1" pattern="" precision="-1" talendType="id_String" type=""/&gt;</v>
      </c>
      <c r="BK316" s="306"/>
      <c r="BL316" s="305" t="str">
        <f t="shared" si="14"/>
        <v>&lt;column comment="" default="" key="false" label="PrclImp" length="255" nullable="true" originalDbColumnName="PrclImp" originalLength="-1" pattern="" precision="-1" talendType="id_String" type=""/&gt;</v>
      </c>
      <c r="BM316" s="306"/>
      <c r="BN316" s="302"/>
      <c r="BO316" s="302"/>
      <c r="BP316" s="302"/>
      <c r="BQ316" s="302"/>
      <c r="BR316" s="302"/>
      <c r="BS316" s="302"/>
      <c r="BT316" s="302"/>
      <c r="BU316" s="302"/>
      <c r="BV316" s="302"/>
      <c r="BW316" s="302"/>
      <c r="BX316" s="302"/>
    </row>
    <row r="317">
      <c r="A317" s="292" t="s">
        <v>728</v>
      </c>
      <c r="B317" s="292">
        <v>316.0</v>
      </c>
      <c r="C317" s="292">
        <f t="shared" si="15"/>
        <v>2</v>
      </c>
      <c r="D317" s="293" t="str">
        <f t="shared" si="1"/>
        <v>Parcel Data</v>
      </c>
      <c r="E317" s="46" t="str">
        <f t="shared" si="2"/>
        <v>prcl.mdb.PrclREAR.CityBlock</v>
      </c>
      <c r="F317" s="46" t="s">
        <v>306</v>
      </c>
      <c r="G317" s="46" t="s">
        <v>552</v>
      </c>
      <c r="H317" s="294">
        <v>1.0</v>
      </c>
      <c r="I317" s="294" t="s">
        <v>65</v>
      </c>
      <c r="J317" s="295" t="s">
        <v>729</v>
      </c>
      <c r="K317" s="296">
        <v>8.0</v>
      </c>
      <c r="L317" s="297" t="b">
        <v>1</v>
      </c>
      <c r="M317" s="294" t="s">
        <v>730</v>
      </c>
      <c r="N317" s="294"/>
      <c r="O317" s="296"/>
      <c r="P317" s="296"/>
      <c r="Q317" s="298" t="str">
        <f t="shared" si="3"/>
        <v>PrclREAR</v>
      </c>
      <c r="R317" s="298" t="str">
        <f t="shared" si="19"/>
        <v>CityBlock</v>
      </c>
      <c r="S317" s="298" t="str">
        <f t="array" ref="S317">iferror(index('Type Mapping'!$A$2:$D$21,match(J317,'Type Mapping'!$B$2:$B$21,0),3),"type mismatch")</f>
        <v>VARCHAR</v>
      </c>
      <c r="T317" s="298"/>
      <c r="U317" s="298"/>
      <c r="V317" s="298"/>
      <c r="W317" s="51" t="b">
        <v>1</v>
      </c>
      <c r="X317" s="51"/>
      <c r="Y317" s="309"/>
      <c r="Z317" s="309" t="s">
        <v>808</v>
      </c>
      <c r="AA317" s="53" t="s">
        <v>646</v>
      </c>
      <c r="AB317" s="53" t="str">
        <f t="shared" si="23"/>
        <v>municipal_parcel_id_mapping_history</v>
      </c>
      <c r="AC317" s="53" t="s">
        <v>778</v>
      </c>
      <c r="AD317" s="53" t="str">
        <f t="shared" si="6"/>
        <v>municipal_parcel_id_mapping.parcel_id</v>
      </c>
      <c r="AE317" s="299">
        <f>countif(NEW_REDB_table.field,AD317)</f>
        <v>1</v>
      </c>
      <c r="AF317" s="299" t="str">
        <f t="shared" si="7"/>
        <v>YAY!!</v>
      </c>
      <c r="AG317" s="53"/>
      <c r="AH317" s="299" t="b">
        <v>0</v>
      </c>
      <c r="AI317" s="299" t="b">
        <v>0</v>
      </c>
      <c r="AJ317" s="308" t="s">
        <v>79</v>
      </c>
      <c r="AK317" s="53" t="s">
        <v>736</v>
      </c>
      <c r="AL317" s="53"/>
      <c r="AM317" s="53"/>
      <c r="AN317" s="300" t="b">
        <v>1</v>
      </c>
      <c r="AO317" s="300" t="b">
        <v>0</v>
      </c>
      <c r="AP317" s="300" t="b">
        <v>0</v>
      </c>
      <c r="AQ317" s="300" t="b">
        <v>0</v>
      </c>
      <c r="AR317" s="300"/>
      <c r="AS317" s="300"/>
      <c r="AT317" s="302"/>
      <c r="AU317" s="302"/>
      <c r="AV317" s="303" t="b">
        <v>1</v>
      </c>
      <c r="AW317" s="304" t="str">
        <f t="shared" si="9"/>
        <v>true</v>
      </c>
      <c r="AX317" s="305" t="str">
        <f t="shared" si="17"/>
        <v>***PrclREAR.xml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317" s="306"/>
      <c r="AZ317" s="305" t="str">
        <f t="shared" si="10"/>
        <v>PrclREAR.xml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317" s="306"/>
      <c r="BB317" s="302"/>
      <c r="BC317" s="303" t="b">
        <f t="shared" si="11"/>
        <v>1</v>
      </c>
      <c r="BD317" s="304"/>
      <c r="BE317" s="304" t="str">
        <f t="shared" si="12"/>
        <v>false</v>
      </c>
      <c r="BF317" s="307"/>
      <c r="BG317" s="305"/>
      <c r="BH317" s="305"/>
      <c r="BI317" s="305"/>
      <c r="BJ317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17" s="306"/>
      <c r="BL317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17" s="306"/>
      <c r="BN317" s="302"/>
      <c r="BO317" s="302"/>
      <c r="BP317" s="302"/>
      <c r="BQ317" s="302"/>
      <c r="BR317" s="302"/>
      <c r="BS317" s="302"/>
      <c r="BT317" s="302"/>
      <c r="BU317" s="302"/>
      <c r="BV317" s="302"/>
      <c r="BW317" s="302"/>
      <c r="BX317" s="302"/>
    </row>
    <row r="318">
      <c r="A318" s="292" t="s">
        <v>728</v>
      </c>
      <c r="B318" s="292">
        <v>317.0</v>
      </c>
      <c r="C318" s="292">
        <f t="shared" si="15"/>
        <v>2</v>
      </c>
      <c r="D318" s="293" t="str">
        <f t="shared" si="1"/>
        <v>Parcel Data</v>
      </c>
      <c r="E318" s="46" t="str">
        <f t="shared" si="2"/>
        <v>prcl.mdb.PrclREAR.Parcel</v>
      </c>
      <c r="F318" s="46" t="s">
        <v>306</v>
      </c>
      <c r="G318" s="46" t="s">
        <v>552</v>
      </c>
      <c r="H318" s="294">
        <v>2.0</v>
      </c>
      <c r="I318" s="294" t="s">
        <v>78</v>
      </c>
      <c r="J318" s="295" t="s">
        <v>738</v>
      </c>
      <c r="K318" s="296">
        <v>4.0</v>
      </c>
      <c r="L318" s="297" t="b">
        <v>1</v>
      </c>
      <c r="M318" s="294" t="s">
        <v>739</v>
      </c>
      <c r="N318" s="294"/>
      <c r="O318" s="296"/>
      <c r="P318" s="296"/>
      <c r="Q318" s="298" t="str">
        <f t="shared" si="3"/>
        <v>PrclREAR</v>
      </c>
      <c r="R318" s="298" t="str">
        <f t="shared" si="19"/>
        <v>Parcel</v>
      </c>
      <c r="S318" s="298" t="str">
        <f t="array" ref="S318">iferror(index('Type Mapping'!$A$2:$D$21,match(J318,'Type Mapping'!$B$2:$B$21,0),3),"type mismatch")</f>
        <v>VARCHAR</v>
      </c>
      <c r="T318" s="298"/>
      <c r="U318" s="298"/>
      <c r="V318" s="298"/>
      <c r="W318" s="51" t="b">
        <v>1</v>
      </c>
      <c r="X318" s="51"/>
      <c r="Y318" s="309"/>
      <c r="Z318" s="309" t="s">
        <v>808</v>
      </c>
      <c r="AA318" s="53" t="s">
        <v>646</v>
      </c>
      <c r="AB318" s="53" t="str">
        <f t="shared" si="23"/>
        <v>municipal_parcel_id_mapping_history</v>
      </c>
      <c r="AC318" s="53" t="s">
        <v>778</v>
      </c>
      <c r="AD318" s="53" t="str">
        <f t="shared" si="6"/>
        <v>municipal_parcel_id_mapping.parcel_id</v>
      </c>
      <c r="AE318" s="299">
        <f>countif(NEW_REDB_table.field,AD318)</f>
        <v>1</v>
      </c>
      <c r="AF318" s="299" t="str">
        <f t="shared" si="7"/>
        <v>YAY!!</v>
      </c>
      <c r="AG318" s="53"/>
      <c r="AH318" s="299" t="b">
        <v>0</v>
      </c>
      <c r="AI318" s="299" t="b">
        <v>0</v>
      </c>
      <c r="AJ318" s="327" t="s">
        <v>79</v>
      </c>
      <c r="AK318" s="53" t="s">
        <v>736</v>
      </c>
      <c r="AL318" s="53"/>
      <c r="AM318" s="53"/>
      <c r="AN318" s="300" t="b">
        <v>1</v>
      </c>
      <c r="AO318" s="300" t="b">
        <v>0</v>
      </c>
      <c r="AP318" s="300" t="b">
        <v>0</v>
      </c>
      <c r="AQ318" s="300" t="b">
        <v>0</v>
      </c>
      <c r="AR318" s="300"/>
      <c r="AS318" s="300"/>
      <c r="AT318" s="302"/>
      <c r="AU318" s="302"/>
      <c r="AV318" s="303" t="b">
        <v>1</v>
      </c>
      <c r="AW318" s="304" t="str">
        <f t="shared" si="9"/>
        <v>true</v>
      </c>
      <c r="AX318" s="305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318" s="306"/>
      <c r="AZ318" s="305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318" s="306"/>
      <c r="BB318" s="302"/>
      <c r="BC318" s="303" t="b">
        <f t="shared" si="11"/>
        <v>1</v>
      </c>
      <c r="BD318" s="304"/>
      <c r="BE318" s="304" t="str">
        <f t="shared" si="12"/>
        <v>false</v>
      </c>
      <c r="BF318" s="307"/>
      <c r="BG318" s="305"/>
      <c r="BH318" s="305"/>
      <c r="BI318" s="305"/>
      <c r="BJ318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18" s="306"/>
      <c r="BL318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18" s="306"/>
      <c r="BN318" s="302"/>
      <c r="BO318" s="302"/>
      <c r="BP318" s="302"/>
      <c r="BQ318" s="302"/>
      <c r="BR318" s="302"/>
      <c r="BS318" s="302"/>
      <c r="BT318" s="302"/>
      <c r="BU318" s="302"/>
      <c r="BV318" s="302"/>
      <c r="BW318" s="302"/>
      <c r="BX318" s="302"/>
    </row>
    <row r="319">
      <c r="A319" s="292" t="s">
        <v>728</v>
      </c>
      <c r="B319" s="292">
        <v>318.0</v>
      </c>
      <c r="C319" s="292">
        <f t="shared" si="15"/>
        <v>2</v>
      </c>
      <c r="D319" s="293" t="str">
        <f t="shared" si="1"/>
        <v>Parcel Data</v>
      </c>
      <c r="E319" s="46" t="str">
        <f t="shared" si="2"/>
        <v>prcl.mdb.PrclREAR.OwnerCode</v>
      </c>
      <c r="F319" s="46" t="s">
        <v>306</v>
      </c>
      <c r="G319" s="46" t="s">
        <v>552</v>
      </c>
      <c r="H319" s="294">
        <v>3.0</v>
      </c>
      <c r="I319" s="294" t="s">
        <v>90</v>
      </c>
      <c r="J319" s="295" t="s">
        <v>740</v>
      </c>
      <c r="K319" s="296">
        <v>1.0</v>
      </c>
      <c r="L319" s="297" t="b">
        <v>1</v>
      </c>
      <c r="M319" s="294" t="s">
        <v>741</v>
      </c>
      <c r="N319" s="294"/>
      <c r="O319" s="296"/>
      <c r="P319" s="296"/>
      <c r="Q319" s="298" t="str">
        <f t="shared" si="3"/>
        <v>PrclREAR</v>
      </c>
      <c r="R319" s="298" t="str">
        <f t="shared" si="19"/>
        <v>OwnerCode</v>
      </c>
      <c r="S319" s="298" t="str">
        <f t="array" ref="S319">iferror(index('Type Mapping'!$A$2:$D$21,match(J319,'Type Mapping'!$B$2:$B$21,0),3),"type mismatch")</f>
        <v>VARCHAR</v>
      </c>
      <c r="T319" s="298"/>
      <c r="U319" s="298"/>
      <c r="V319" s="298"/>
      <c r="W319" s="51" t="b">
        <v>1</v>
      </c>
      <c r="X319" s="51"/>
      <c r="Y319" s="309"/>
      <c r="Z319" s="309" t="s">
        <v>808</v>
      </c>
      <c r="AA319" s="53" t="s">
        <v>646</v>
      </c>
      <c r="AB319" s="53" t="str">
        <f t="shared" si="23"/>
        <v>municipal_parcel_id_mapping_history</v>
      </c>
      <c r="AC319" s="53" t="s">
        <v>778</v>
      </c>
      <c r="AD319" s="53" t="str">
        <f t="shared" si="6"/>
        <v>municipal_parcel_id_mapping.parcel_id</v>
      </c>
      <c r="AE319" s="299">
        <f>countif(NEW_REDB_table.field,AD319)</f>
        <v>1</v>
      </c>
      <c r="AF319" s="299" t="str">
        <f t="shared" si="7"/>
        <v>YAY!!</v>
      </c>
      <c r="AG319" s="53"/>
      <c r="AH319" s="299" t="b">
        <v>0</v>
      </c>
      <c r="AI319" s="299" t="b">
        <v>0</v>
      </c>
      <c r="AJ319" s="308" t="str">
        <f t="array" ref="AJ319">iferror(index('Type Mapping'!$A$2:$D$21,match(J319,'Type Mapping'!$B$2:$B$21,0),4),"type mismatch")</f>
        <v>INT</v>
      </c>
      <c r="AK319" s="53" t="s">
        <v>736</v>
      </c>
      <c r="AL319" s="53"/>
      <c r="AM319" s="53"/>
      <c r="AN319" s="300" t="b">
        <v>1</v>
      </c>
      <c r="AO319" s="300" t="b">
        <v>0</v>
      </c>
      <c r="AP319" s="300" t="b">
        <v>0</v>
      </c>
      <c r="AQ319" s="300" t="b">
        <v>0</v>
      </c>
      <c r="AR319" s="300"/>
      <c r="AS319" s="300"/>
      <c r="AT319" s="302"/>
      <c r="AU319" s="302"/>
      <c r="AV319" s="303" t="b">
        <v>1</v>
      </c>
      <c r="AW319" s="304" t="str">
        <f t="shared" si="9"/>
        <v>true</v>
      </c>
      <c r="AX319" s="305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319" s="306"/>
      <c r="AZ319" s="305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319" s="306"/>
      <c r="BB319" s="302"/>
      <c r="BC319" s="303" t="b">
        <f t="shared" si="11"/>
        <v>1</v>
      </c>
      <c r="BD319" s="304"/>
      <c r="BE319" s="304" t="str">
        <f t="shared" si="12"/>
        <v>false</v>
      </c>
      <c r="BF319" s="307"/>
      <c r="BG319" s="305"/>
      <c r="BH319" s="305"/>
      <c r="BI319" s="305"/>
      <c r="BJ319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19" s="306"/>
      <c r="BL319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19" s="306"/>
      <c r="BN319" s="302"/>
      <c r="BO319" s="302"/>
      <c r="BP319" s="302"/>
      <c r="BQ319" s="302"/>
      <c r="BR319" s="302"/>
      <c r="BS319" s="302"/>
      <c r="BT319" s="302"/>
      <c r="BU319" s="302"/>
      <c r="BV319" s="302"/>
      <c r="BW319" s="302"/>
      <c r="BX319" s="302"/>
    </row>
    <row r="320">
      <c r="A320" s="292" t="s">
        <v>728</v>
      </c>
      <c r="B320" s="292">
        <v>319.0</v>
      </c>
      <c r="C320" s="292">
        <f t="shared" si="15"/>
        <v>2</v>
      </c>
      <c r="D320" s="293" t="str">
        <f t="shared" si="1"/>
        <v>Parcel Data</v>
      </c>
      <c r="E320" s="46" t="str">
        <f t="shared" si="2"/>
        <v>prcl.mdb.PrclREAR.BillYear</v>
      </c>
      <c r="F320" s="46" t="s">
        <v>306</v>
      </c>
      <c r="G320" s="46" t="s">
        <v>552</v>
      </c>
      <c r="H320" s="294">
        <v>4.0</v>
      </c>
      <c r="I320" s="294" t="s">
        <v>1892</v>
      </c>
      <c r="J320" s="295" t="s">
        <v>749</v>
      </c>
      <c r="K320" s="296">
        <v>2.0</v>
      </c>
      <c r="L320" s="297" t="b">
        <v>1</v>
      </c>
      <c r="M320" s="294" t="s">
        <v>802</v>
      </c>
      <c r="N320" s="294"/>
      <c r="O320" s="296"/>
      <c r="P320" s="296"/>
      <c r="Q320" s="298" t="str">
        <f t="shared" si="3"/>
        <v>PrclREAR</v>
      </c>
      <c r="R320" s="298" t="str">
        <f t="shared" si="19"/>
        <v>BillYear</v>
      </c>
      <c r="S320" s="298" t="str">
        <f t="array" ref="S320">iferror(index('Type Mapping'!$A$2:$D$21,match(J320,'Type Mapping'!$B$2:$B$21,0),3),"type mismatch")</f>
        <v>VARCHAR</v>
      </c>
      <c r="T320" s="298"/>
      <c r="U320" s="298"/>
      <c r="V320" s="298"/>
      <c r="W320" s="51" t="b">
        <v>1</v>
      </c>
      <c r="X320" s="51"/>
      <c r="Y320" s="309"/>
      <c r="Z320" s="309"/>
      <c r="AA320" s="311" t="s">
        <v>657</v>
      </c>
      <c r="AB320" s="53" t="str">
        <f t="shared" si="23"/>
        <v>tax-delinquency_history</v>
      </c>
      <c r="AC320" s="308" t="str">
        <f t="array" ref="AC320">iferror(index('StoT Mapping (Depreciated)'!$D$2:$L$976,match(E320,'StoT Mapping (Depreciated)'!$D$2:$D$976,0),9),"**FIELD MISSING**")</f>
        <v>Last_Paid_Year</v>
      </c>
      <c r="AD320" s="53" t="str">
        <f t="shared" si="6"/>
        <v>tax-delinquency.Last_Paid_Year</v>
      </c>
      <c r="AE320" s="299">
        <f>countif(NEW_REDB_table.field,AD320)</f>
        <v>0</v>
      </c>
      <c r="AF320" s="299" t="str">
        <f t="shared" si="7"/>
        <v>Check...</v>
      </c>
      <c r="AG320" s="308"/>
      <c r="AH320" s="317" t="b">
        <v>0</v>
      </c>
      <c r="AI320" s="317" t="b">
        <v>0</v>
      </c>
      <c r="AJ320" s="308" t="str">
        <f t="array" ref="AJ320">iferror(index('Type Mapping'!$A$2:$D$21,match(J320,'Type Mapping'!$B$2:$B$21,0),4),"type mismatch")</f>
        <v>INT</v>
      </c>
      <c r="AK320" s="308"/>
      <c r="AL320" s="308"/>
      <c r="AM320" s="308"/>
      <c r="AN320" s="300" t="b">
        <v>0</v>
      </c>
      <c r="AO320" s="300" t="b">
        <v>0</v>
      </c>
      <c r="AP320" s="300" t="b">
        <v>0</v>
      </c>
      <c r="AQ320" s="300" t="b">
        <v>0</v>
      </c>
      <c r="AR320" s="300"/>
      <c r="AS320" s="300"/>
      <c r="AT320" s="302"/>
      <c r="AU320" s="302"/>
      <c r="AV320" s="303" t="b">
        <v>1</v>
      </c>
      <c r="AW320" s="304" t="str">
        <f t="shared" si="9"/>
        <v>true</v>
      </c>
      <c r="AX320" s="305" t="str">
        <f t="shared" si="17"/>
        <v>&lt;column comment="" default="" key="true" label="BillYear" length="255" nullable="true" originalDbColumnName="BillYear" originalLength="-1" pattern="" precision="-1" talendType="id_String" type=""/&gt;</v>
      </c>
      <c r="AY320" s="306"/>
      <c r="AZ320" s="305" t="str">
        <f t="shared" si="10"/>
        <v>&lt;column comment="" default="" key="true" label="BillYear" length="255" nullable="true" originalDbColumnName="BillYear" originalLength="-1" pattern="" precision="-1" talendType="id_String" type=""/&gt;</v>
      </c>
      <c r="BA320" s="306"/>
      <c r="BB320" s="302"/>
      <c r="BC320" s="303" t="b">
        <f t="shared" si="11"/>
        <v>1</v>
      </c>
      <c r="BD320" s="304"/>
      <c r="BE320" s="304" t="str">
        <f t="shared" si="12"/>
        <v>false</v>
      </c>
      <c r="BF320" s="307"/>
      <c r="BG320" s="305"/>
      <c r="BH320" s="305"/>
      <c r="BI320" s="305"/>
      <c r="BJ320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0" s="306"/>
      <c r="BL320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0" s="306"/>
      <c r="BN320" s="302"/>
      <c r="BO320" s="302"/>
      <c r="BP320" s="302"/>
      <c r="BQ320" s="302"/>
      <c r="BR320" s="302"/>
      <c r="BS320" s="302"/>
      <c r="BT320" s="302"/>
      <c r="BU320" s="302"/>
      <c r="BV320" s="302"/>
      <c r="BW320" s="302"/>
      <c r="BX320" s="302"/>
    </row>
    <row r="321">
      <c r="A321" s="292" t="s">
        <v>728</v>
      </c>
      <c r="B321" s="292">
        <v>320.0</v>
      </c>
      <c r="C321" s="292">
        <f t="shared" si="15"/>
        <v>2</v>
      </c>
      <c r="D321" s="293" t="str">
        <f t="shared" si="1"/>
        <v>Parcel Data</v>
      </c>
      <c r="E321" s="46" t="str">
        <f t="shared" si="2"/>
        <v>prcl.mdb.PrclREAR.BillSuffix</v>
      </c>
      <c r="F321" s="46" t="s">
        <v>306</v>
      </c>
      <c r="G321" s="46" t="s">
        <v>552</v>
      </c>
      <c r="H321" s="294">
        <v>5.0</v>
      </c>
      <c r="I321" s="294" t="s">
        <v>1893</v>
      </c>
      <c r="J321" s="295" t="s">
        <v>740</v>
      </c>
      <c r="K321" s="296">
        <v>1.0</v>
      </c>
      <c r="L321" s="297" t="b">
        <v>1</v>
      </c>
      <c r="M321" s="294" t="s">
        <v>802</v>
      </c>
      <c r="N321" s="294"/>
      <c r="O321" s="296"/>
      <c r="P321" s="296"/>
      <c r="Q321" s="298" t="str">
        <f t="shared" si="3"/>
        <v>PrclREAR</v>
      </c>
      <c r="R321" s="298" t="str">
        <f t="shared" si="19"/>
        <v>BillSuffix</v>
      </c>
      <c r="S321" s="298" t="str">
        <f t="array" ref="S321">iferror(index('Type Mapping'!$A$2:$D$21,match(J321,'Type Mapping'!$B$2:$B$21,0),3),"type mismatch")</f>
        <v>VARCHAR</v>
      </c>
      <c r="T321" s="298"/>
      <c r="U321" s="298"/>
      <c r="V321" s="298"/>
      <c r="W321" s="51" t="b">
        <v>1</v>
      </c>
      <c r="X321" s="51"/>
      <c r="Y321" s="309"/>
      <c r="Z321" s="309"/>
      <c r="AA321" s="311" t="s">
        <v>149</v>
      </c>
      <c r="AB321" s="53" t="str">
        <f t="shared" si="23"/>
        <v>???_history</v>
      </c>
      <c r="AC321" s="308" t="str">
        <f t="array" ref="AC321">iferror(index('StoT Mapping (Depreciated)'!$D$2:$L$976,match(E321,'StoT Mapping (Depreciated)'!$D$2:$D$976,0),9),"**FIELD MISSING**")</f>
        <v>???</v>
      </c>
      <c r="AD321" s="53" t="str">
        <f t="shared" si="6"/>
        <v>???.???</v>
      </c>
      <c r="AE321" s="299">
        <f>countif(NEW_REDB_table.field,AD321)</f>
        <v>0</v>
      </c>
      <c r="AF321" s="299" t="str">
        <f t="shared" si="7"/>
        <v>Check...</v>
      </c>
      <c r="AG321" s="308"/>
      <c r="AH321" s="317" t="b">
        <v>0</v>
      </c>
      <c r="AI321" s="317" t="b">
        <v>0</v>
      </c>
      <c r="AJ321" s="308" t="str">
        <f t="array" ref="AJ321">iferror(index('Type Mapping'!$A$2:$D$21,match(J321,'Type Mapping'!$B$2:$B$21,0),4),"type mismatch")</f>
        <v>INT</v>
      </c>
      <c r="AK321" s="308"/>
      <c r="AL321" s="308"/>
      <c r="AM321" s="308"/>
      <c r="AN321" s="300" t="b">
        <v>0</v>
      </c>
      <c r="AO321" s="300" t="b">
        <v>0</v>
      </c>
      <c r="AP321" s="300" t="b">
        <v>0</v>
      </c>
      <c r="AQ321" s="300" t="b">
        <v>0</v>
      </c>
      <c r="AR321" s="300"/>
      <c r="AS321" s="300"/>
      <c r="AT321" s="302"/>
      <c r="AU321" s="302"/>
      <c r="AV321" s="303" t="b">
        <v>1</v>
      </c>
      <c r="AW321" s="304" t="str">
        <f t="shared" si="9"/>
        <v>true</v>
      </c>
      <c r="AX321" s="305" t="str">
        <f t="shared" si="17"/>
        <v>&lt;column comment="" default="" key="true" label="BillSuffix" length="255" nullable="true" originalDbColumnName="BillSuffix" originalLength="-1" pattern="" precision="-1" talendType="id_String" type=""/&gt;</v>
      </c>
      <c r="AY321" s="306"/>
      <c r="AZ321" s="305" t="str">
        <f t="shared" si="10"/>
        <v>&lt;column comment="" default="" key="true" label="BillSuffix" length="255" nullable="true" originalDbColumnName="BillSuffix" originalLength="-1" pattern="" precision="-1" talendType="id_String" type=""/&gt;</v>
      </c>
      <c r="BA321" s="306"/>
      <c r="BB321" s="302"/>
      <c r="BC321" s="303" t="b">
        <f t="shared" si="11"/>
        <v>1</v>
      </c>
      <c r="BD321" s="304"/>
      <c r="BE321" s="304" t="str">
        <f t="shared" si="12"/>
        <v>false</v>
      </c>
      <c r="BF321" s="307"/>
      <c r="BG321" s="305"/>
      <c r="BH321" s="305"/>
      <c r="BI321" s="305"/>
      <c r="BJ321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1" s="306"/>
      <c r="BL321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1" s="306"/>
      <c r="BN321" s="302"/>
      <c r="BO321" s="302"/>
      <c r="BP321" s="302"/>
      <c r="BQ321" s="302"/>
      <c r="BR321" s="302"/>
      <c r="BS321" s="302"/>
      <c r="BT321" s="302"/>
      <c r="BU321" s="302"/>
      <c r="BV321" s="302"/>
      <c r="BW321" s="302"/>
      <c r="BX321" s="302"/>
    </row>
    <row r="322">
      <c r="A322" s="292" t="s">
        <v>728</v>
      </c>
      <c r="B322" s="292">
        <v>321.0</v>
      </c>
      <c r="C322" s="292">
        <f t="shared" si="15"/>
        <v>2</v>
      </c>
      <c r="D322" s="293" t="str">
        <f t="shared" si="1"/>
        <v>Parcel Data</v>
      </c>
      <c r="E322" s="46" t="str">
        <f t="shared" si="2"/>
        <v>prcl.mdb.PrclREAR.LastUpdate</v>
      </c>
      <c r="F322" s="46" t="s">
        <v>306</v>
      </c>
      <c r="G322" s="46" t="s">
        <v>552</v>
      </c>
      <c r="H322" s="294">
        <v>6.0</v>
      </c>
      <c r="I322" s="294" t="s">
        <v>1897</v>
      </c>
      <c r="J322" s="295" t="s">
        <v>788</v>
      </c>
      <c r="K322" s="296">
        <v>8.0</v>
      </c>
      <c r="L322" s="297" t="b">
        <v>0</v>
      </c>
      <c r="M322" s="294" t="s">
        <v>802</v>
      </c>
      <c r="N322" s="294"/>
      <c r="O322" s="296"/>
      <c r="P322" s="296"/>
      <c r="Q322" s="298" t="str">
        <f t="shared" si="3"/>
        <v>PrclREAR</v>
      </c>
      <c r="R322" s="298" t="str">
        <f t="shared" si="19"/>
        <v>LastUpdate</v>
      </c>
      <c r="S322" s="298" t="str">
        <f t="array" ref="S322">iferror(index('Type Mapping'!$A$2:$D$21,match(J322,'Type Mapping'!$B$2:$B$21,0),3),"type mismatch")</f>
        <v>VARCHAR</v>
      </c>
      <c r="T322" s="298"/>
      <c r="U322" s="298"/>
      <c r="V322" s="298"/>
      <c r="W322" s="51" t="b">
        <v>1</v>
      </c>
      <c r="X322" s="51"/>
      <c r="Y322" s="309"/>
      <c r="Z322" s="309"/>
      <c r="AA322" s="311" t="s">
        <v>657</v>
      </c>
      <c r="AB322" s="53" t="str">
        <f t="shared" si="23"/>
        <v>tax-delinquency_history</v>
      </c>
      <c r="AC322" s="308" t="str">
        <f t="array" ref="AC322">iferror(index('StoT Mapping (Depreciated)'!$D$2:$L$976,match(E322,'StoT Mapping (Depreciated)'!$D$2:$D$976,0),9),"**FIELD MISSING**")</f>
        <v>Last_Paid_Year</v>
      </c>
      <c r="AD322" s="53" t="str">
        <f t="shared" si="6"/>
        <v>tax-delinquency.Last_Paid_Year</v>
      </c>
      <c r="AE322" s="299">
        <f>countif(NEW_REDB_table.field,AD322)</f>
        <v>0</v>
      </c>
      <c r="AF322" s="299" t="str">
        <f t="shared" si="7"/>
        <v>Check...</v>
      </c>
      <c r="AG322" s="308"/>
      <c r="AH322" s="317" t="b">
        <v>0</v>
      </c>
      <c r="AI322" s="317" t="b">
        <v>0</v>
      </c>
      <c r="AJ322" s="308" t="str">
        <f t="array" ref="AJ322">iferror(index('Type Mapping'!$A$2:$D$21,match(J322,'Type Mapping'!$B$2:$B$21,0),4),"type mismatch")</f>
        <v>DATE</v>
      </c>
      <c r="AK322" s="308"/>
      <c r="AL322" s="308"/>
      <c r="AM322" s="308"/>
      <c r="AN322" s="300" t="b">
        <v>0</v>
      </c>
      <c r="AO322" s="300" t="b">
        <v>0</v>
      </c>
      <c r="AP322" s="300" t="b">
        <v>0</v>
      </c>
      <c r="AQ322" s="300" t="b">
        <v>0</v>
      </c>
      <c r="AR322" s="300"/>
      <c r="AS322" s="300"/>
      <c r="AT322" s="301" t="s">
        <v>1898</v>
      </c>
      <c r="AU322" s="302"/>
      <c r="AV322" s="303" t="b">
        <v>1</v>
      </c>
      <c r="AW322" s="304" t="str">
        <f t="shared" si="9"/>
        <v>false</v>
      </c>
      <c r="AX322" s="305" t="str">
        <f t="shared" si="17"/>
        <v>&lt;column comment="" default="" key="false" label="LastUpdate" length="255" nullable="true" originalDbColumnName="LastUpdate" originalLength="-1" pattern="" precision="-1" talendType="id_String" type=""/&gt;</v>
      </c>
      <c r="AY322" s="306"/>
      <c r="AZ322" s="305" t="str">
        <f t="shared" si="10"/>
        <v>&lt;column comment="" default="" key="false" label="LastUpdate" length="255" nullable="true" originalDbColumnName="LastUpdate" originalLength="-1" pattern="" precision="-1" talendType="id_String" type=""/&gt;</v>
      </c>
      <c r="BA322" s="306"/>
      <c r="BB322" s="302"/>
      <c r="BC322" s="303" t="b">
        <f t="shared" si="11"/>
        <v>1</v>
      </c>
      <c r="BD322" s="304"/>
      <c r="BE322" s="304" t="str">
        <f t="shared" si="12"/>
        <v>false</v>
      </c>
      <c r="BF322" s="307"/>
      <c r="BG322" s="305"/>
      <c r="BH322" s="305"/>
      <c r="BI322" s="305"/>
      <c r="BJ322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2" s="306"/>
      <c r="BL322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2" s="306"/>
      <c r="BN322" s="302"/>
      <c r="BO322" s="302"/>
      <c r="BP322" s="302"/>
      <c r="BQ322" s="302"/>
      <c r="BR322" s="302"/>
      <c r="BS322" s="302"/>
      <c r="BT322" s="302"/>
      <c r="BU322" s="302"/>
      <c r="BV322" s="302"/>
      <c r="BW322" s="302"/>
      <c r="BX322" s="302"/>
    </row>
    <row r="323">
      <c r="A323" s="292" t="s">
        <v>728</v>
      </c>
      <c r="B323" s="292">
        <v>322.0</v>
      </c>
      <c r="C323" s="292">
        <f t="shared" si="15"/>
        <v>2</v>
      </c>
      <c r="D323" s="293" t="str">
        <f t="shared" si="1"/>
        <v>Parcel Data</v>
      </c>
      <c r="E323" s="46" t="str">
        <f t="shared" si="2"/>
        <v>prcl.mdb.PrclREAR.OriginalCharge</v>
      </c>
      <c r="F323" s="46" t="s">
        <v>306</v>
      </c>
      <c r="G323" s="46" t="s">
        <v>552</v>
      </c>
      <c r="H323" s="294">
        <v>7.0</v>
      </c>
      <c r="I323" s="294" t="s">
        <v>1909</v>
      </c>
      <c r="J323" s="295" t="s">
        <v>1268</v>
      </c>
      <c r="K323" s="296">
        <v>8.0</v>
      </c>
      <c r="L323" s="297" t="b">
        <v>0</v>
      </c>
      <c r="M323" s="294" t="s">
        <v>802</v>
      </c>
      <c r="N323" s="294"/>
      <c r="O323" s="296"/>
      <c r="P323" s="296"/>
      <c r="Q323" s="298" t="str">
        <f t="shared" si="3"/>
        <v>PrclREAR</v>
      </c>
      <c r="R323" s="298" t="str">
        <f t="shared" si="19"/>
        <v>OriginalCharge</v>
      </c>
      <c r="S323" s="298" t="str">
        <f t="array" ref="S323">iferror(index('Type Mapping'!$A$2:$D$21,match(J323,'Type Mapping'!$B$2:$B$21,0),3),"type mismatch")</f>
        <v>VARCHAR</v>
      </c>
      <c r="T323" s="298"/>
      <c r="U323" s="298"/>
      <c r="V323" s="298"/>
      <c r="W323" s="51" t="b">
        <v>1</v>
      </c>
      <c r="X323" s="51"/>
      <c r="Y323" s="309"/>
      <c r="Z323" s="309"/>
      <c r="AA323" s="311" t="s">
        <v>657</v>
      </c>
      <c r="AB323" s="53" t="str">
        <f t="shared" si="23"/>
        <v>tax-delinquency_history</v>
      </c>
      <c r="AC323" s="308" t="str">
        <f t="array" ref="AC323">iferror(index('StoT Mapping (Depreciated)'!$D$2:$L$976,match(E323,'StoT Mapping (Depreciated)'!$D$2:$D$976,0),9),"**FIELD MISSING**")</f>
        <v>???</v>
      </c>
      <c r="AD323" s="53" t="str">
        <f t="shared" si="6"/>
        <v>tax-delinquency.???</v>
      </c>
      <c r="AE323" s="299">
        <f>countif(NEW_REDB_table.field,AD323)</f>
        <v>0</v>
      </c>
      <c r="AF323" s="299" t="str">
        <f t="shared" si="7"/>
        <v>Check...</v>
      </c>
      <c r="AG323" s="308"/>
      <c r="AH323" s="317" t="b">
        <v>0</v>
      </c>
      <c r="AI323" s="317" t="b">
        <v>0</v>
      </c>
      <c r="AJ323" s="308" t="str">
        <f t="array" ref="AJ323">iferror(index('Type Mapping'!$A$2:$D$21,match(J323,'Type Mapping'!$B$2:$B$21,0),4),"type mismatch")</f>
        <v>FLOAT</v>
      </c>
      <c r="AK323" s="308"/>
      <c r="AL323" s="308"/>
      <c r="AM323" s="308"/>
      <c r="AN323" s="300" t="b">
        <v>0</v>
      </c>
      <c r="AO323" s="300" t="b">
        <v>0</v>
      </c>
      <c r="AP323" s="300" t="b">
        <v>0</v>
      </c>
      <c r="AQ323" s="300" t="b">
        <v>0</v>
      </c>
      <c r="AR323" s="300"/>
      <c r="AS323" s="300"/>
      <c r="AT323" s="301" t="s">
        <v>1898</v>
      </c>
      <c r="AU323" s="302"/>
      <c r="AV323" s="303" t="b">
        <v>1</v>
      </c>
      <c r="AW323" s="304" t="str">
        <f t="shared" si="9"/>
        <v>false</v>
      </c>
      <c r="AX323" s="305" t="str">
        <f t="shared" si="17"/>
        <v>&lt;column comment="" default="" key="false" label="OriginalCharge" length="255" nullable="true" originalDbColumnName="OriginalCharge" originalLength="-1" pattern="" precision="-1" talendType="id_String" type=""/&gt;</v>
      </c>
      <c r="AY323" s="306"/>
      <c r="AZ323" s="305" t="str">
        <f t="shared" si="10"/>
        <v>&lt;column comment="" default="" key="false" label="OriginalCharge" length="255" nullable="true" originalDbColumnName="OriginalCharge" originalLength="-1" pattern="" precision="-1" talendType="id_String" type=""/&gt;</v>
      </c>
      <c r="BA323" s="306"/>
      <c r="BB323" s="302"/>
      <c r="BC323" s="303" t="b">
        <f t="shared" si="11"/>
        <v>1</v>
      </c>
      <c r="BD323" s="304"/>
      <c r="BE323" s="304" t="str">
        <f t="shared" si="12"/>
        <v>false</v>
      </c>
      <c r="BF323" s="307"/>
      <c r="BG323" s="305"/>
      <c r="BH323" s="305"/>
      <c r="BI323" s="305"/>
      <c r="BJ323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3" s="306"/>
      <c r="BL323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3" s="306"/>
      <c r="BN323" s="302"/>
      <c r="BO323" s="302"/>
      <c r="BP323" s="302"/>
      <c r="BQ323" s="302"/>
      <c r="BR323" s="302"/>
      <c r="BS323" s="302"/>
      <c r="BT323" s="302"/>
      <c r="BU323" s="302"/>
      <c r="BV323" s="302"/>
      <c r="BW323" s="302"/>
      <c r="BX323" s="302"/>
    </row>
    <row r="324">
      <c r="A324" s="292" t="s">
        <v>728</v>
      </c>
      <c r="B324" s="292">
        <v>323.0</v>
      </c>
      <c r="C324" s="292">
        <f t="shared" si="15"/>
        <v>2</v>
      </c>
      <c r="D324" s="293" t="str">
        <f t="shared" si="1"/>
        <v>Parcel Data</v>
      </c>
      <c r="E324" s="46" t="str">
        <f t="shared" si="2"/>
        <v>prcl.mdb.PrclREAR.TaxAmt</v>
      </c>
      <c r="F324" s="46" t="s">
        <v>306</v>
      </c>
      <c r="G324" s="46" t="s">
        <v>552</v>
      </c>
      <c r="H324" s="294">
        <v>8.0</v>
      </c>
      <c r="I324" s="294" t="s">
        <v>1910</v>
      </c>
      <c r="J324" s="295" t="s">
        <v>1268</v>
      </c>
      <c r="K324" s="296">
        <v>8.0</v>
      </c>
      <c r="L324" s="297" t="b">
        <v>0</v>
      </c>
      <c r="M324" s="294" t="s">
        <v>802</v>
      </c>
      <c r="N324" s="294"/>
      <c r="O324" s="296"/>
      <c r="P324" s="296"/>
      <c r="Q324" s="298" t="str">
        <f t="shared" si="3"/>
        <v>PrclREAR</v>
      </c>
      <c r="R324" s="298" t="str">
        <f t="shared" si="19"/>
        <v>TaxAmt</v>
      </c>
      <c r="S324" s="298" t="str">
        <f t="array" ref="S324">iferror(index('Type Mapping'!$A$2:$D$21,match(J324,'Type Mapping'!$B$2:$B$21,0),3),"type mismatch")</f>
        <v>VARCHAR</v>
      </c>
      <c r="T324" s="298"/>
      <c r="U324" s="298"/>
      <c r="V324" s="298"/>
      <c r="W324" s="51" t="b">
        <v>1</v>
      </c>
      <c r="X324" s="51"/>
      <c r="Y324" s="309"/>
      <c r="Z324" s="309"/>
      <c r="AA324" s="311" t="s">
        <v>977</v>
      </c>
      <c r="AB324" s="53" t="str">
        <f t="shared" si="23"/>
        <v>**field missing**_history</v>
      </c>
      <c r="AC324" s="308" t="str">
        <f t="array" ref="AC324">iferror(index('StoT Mapping (Depreciated)'!$D$2:$L$976,match(E324,'StoT Mapping (Depreciated)'!$D$2:$D$976,0),9),"**FIELD MISSING**")</f>
        <v>**FIELD MISSING**</v>
      </c>
      <c r="AD324" s="53" t="str">
        <f t="shared" si="6"/>
        <v>**field missing**.**FIELD MISSING**</v>
      </c>
      <c r="AE324" s="299">
        <f>countif(NEW_REDB_table.field,AD324)</f>
        <v>0</v>
      </c>
      <c r="AF324" s="299" t="str">
        <f t="shared" si="7"/>
        <v>Check...</v>
      </c>
      <c r="AG324" s="308"/>
      <c r="AH324" s="317" t="b">
        <v>0</v>
      </c>
      <c r="AI324" s="317" t="b">
        <v>0</v>
      </c>
      <c r="AJ324" s="308" t="str">
        <f t="array" ref="AJ324">iferror(index('Type Mapping'!$A$2:$D$21,match(J324,'Type Mapping'!$B$2:$B$21,0),4),"type mismatch")</f>
        <v>FLOAT</v>
      </c>
      <c r="AK324" s="308"/>
      <c r="AL324" s="308"/>
      <c r="AM324" s="308"/>
      <c r="AN324" s="300" t="b">
        <v>0</v>
      </c>
      <c r="AO324" s="300" t="b">
        <v>0</v>
      </c>
      <c r="AP324" s="300" t="b">
        <v>0</v>
      </c>
      <c r="AQ324" s="300" t="b">
        <v>0</v>
      </c>
      <c r="AR324" s="300"/>
      <c r="AS324" s="300"/>
      <c r="AT324" s="301" t="s">
        <v>1898</v>
      </c>
      <c r="AU324" s="302"/>
      <c r="AV324" s="303" t="b">
        <v>1</v>
      </c>
      <c r="AW324" s="304" t="str">
        <f t="shared" si="9"/>
        <v>false</v>
      </c>
      <c r="AX324" s="305" t="str">
        <f t="shared" si="17"/>
        <v>&lt;column comment="" default="" key="false" label="TaxAmt" length="255" nullable="true" originalDbColumnName="TaxAmt" originalLength="-1" pattern="" precision="-1" talendType="id_String" type=""/&gt;</v>
      </c>
      <c r="AY324" s="306"/>
      <c r="AZ324" s="305" t="str">
        <f t="shared" si="10"/>
        <v>&lt;column comment="" default="" key="false" label="TaxAmt" length="255" nullable="true" originalDbColumnName="TaxAmt" originalLength="-1" pattern="" precision="-1" talendType="id_String" type=""/&gt;</v>
      </c>
      <c r="BA324" s="306"/>
      <c r="BB324" s="302"/>
      <c r="BC324" s="303" t="b">
        <f t="shared" si="11"/>
        <v>1</v>
      </c>
      <c r="BD324" s="304"/>
      <c r="BE324" s="304" t="str">
        <f t="shared" si="12"/>
        <v>false</v>
      </c>
      <c r="BF324" s="307"/>
      <c r="BG324" s="305"/>
      <c r="BH324" s="305"/>
      <c r="BI324" s="305"/>
      <c r="BJ324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4" s="306"/>
      <c r="BL324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4" s="306"/>
      <c r="BN324" s="302"/>
      <c r="BO324" s="302"/>
      <c r="BP324" s="302"/>
      <c r="BQ324" s="302"/>
      <c r="BR324" s="302"/>
      <c r="BS324" s="302"/>
      <c r="BT324" s="302"/>
      <c r="BU324" s="302"/>
      <c r="BV324" s="302"/>
      <c r="BW324" s="302"/>
      <c r="BX324" s="302"/>
    </row>
    <row r="325">
      <c r="A325" s="292" t="s">
        <v>728</v>
      </c>
      <c r="B325" s="292">
        <v>324.0</v>
      </c>
      <c r="C325" s="292">
        <f t="shared" si="15"/>
        <v>2</v>
      </c>
      <c r="D325" s="293" t="str">
        <f t="shared" si="1"/>
        <v>Parcel Data</v>
      </c>
      <c r="E325" s="46" t="str">
        <f t="shared" si="2"/>
        <v>prcl.mdb.PrclREAR.LandValue</v>
      </c>
      <c r="F325" s="46" t="s">
        <v>306</v>
      </c>
      <c r="G325" s="46" t="s">
        <v>552</v>
      </c>
      <c r="H325" s="294">
        <v>9.0</v>
      </c>
      <c r="I325" s="294" t="s">
        <v>1911</v>
      </c>
      <c r="J325" s="295" t="s">
        <v>1268</v>
      </c>
      <c r="K325" s="296">
        <v>8.0</v>
      </c>
      <c r="L325" s="297" t="b">
        <v>0</v>
      </c>
      <c r="M325" s="294" t="s">
        <v>802</v>
      </c>
      <c r="N325" s="294"/>
      <c r="O325" s="296"/>
      <c r="P325" s="296"/>
      <c r="Q325" s="298" t="str">
        <f t="shared" si="3"/>
        <v>PrclREAR</v>
      </c>
      <c r="R325" s="298" t="str">
        <f t="shared" si="19"/>
        <v>LandValue</v>
      </c>
      <c r="S325" s="298" t="str">
        <f t="array" ref="S325">iferror(index('Type Mapping'!$A$2:$D$21,match(J325,'Type Mapping'!$B$2:$B$21,0),3),"type mismatch")</f>
        <v>VARCHAR</v>
      </c>
      <c r="T325" s="298"/>
      <c r="U325" s="298"/>
      <c r="V325" s="298"/>
      <c r="W325" s="51" t="b">
        <v>1</v>
      </c>
      <c r="X325" s="51"/>
      <c r="Y325" s="309"/>
      <c r="Z325" s="309"/>
      <c r="AA325" s="311" t="s">
        <v>656</v>
      </c>
      <c r="AB325" s="53" t="str">
        <f t="shared" si="23"/>
        <v>assessment_history</v>
      </c>
      <c r="AC325" s="308" t="str">
        <f t="array" ref="AC325">iferror(index('StoT Mapping (Depreciated)'!$D$2:$L$976,match(E325,'StoT Mapping (Depreciated)'!$D$2:$D$976,0),9),"**FIELD MISSING**")</f>
        <v>Land_Value</v>
      </c>
      <c r="AD325" s="53" t="str">
        <f t="shared" si="6"/>
        <v>assessment.Land_Value</v>
      </c>
      <c r="AE325" s="299">
        <f>countif(NEW_REDB_table.field,AD325)</f>
        <v>1</v>
      </c>
      <c r="AF325" s="299" t="str">
        <f t="shared" si="7"/>
        <v>YAY!!</v>
      </c>
      <c r="AG325" s="308"/>
      <c r="AH325" s="317" t="b">
        <v>0</v>
      </c>
      <c r="AI325" s="317" t="b">
        <v>0</v>
      </c>
      <c r="AJ325" s="308" t="str">
        <f t="array" ref="AJ325">iferror(index('Type Mapping'!$A$2:$D$21,match(J325,'Type Mapping'!$B$2:$B$21,0),4),"type mismatch")</f>
        <v>FLOAT</v>
      </c>
      <c r="AK325" s="308"/>
      <c r="AL325" s="308"/>
      <c r="AM325" s="308"/>
      <c r="AN325" s="300" t="b">
        <v>0</v>
      </c>
      <c r="AO325" s="300" t="b">
        <v>0</v>
      </c>
      <c r="AP325" s="300" t="b">
        <v>0</v>
      </c>
      <c r="AQ325" s="300" t="b">
        <v>0</v>
      </c>
      <c r="AR325" s="300"/>
      <c r="AS325" s="300"/>
      <c r="AT325" s="301" t="s">
        <v>1898</v>
      </c>
      <c r="AU325" s="302"/>
      <c r="AV325" s="303" t="b">
        <v>1</v>
      </c>
      <c r="AW325" s="304" t="str">
        <f t="shared" si="9"/>
        <v>false</v>
      </c>
      <c r="AX325" s="305" t="str">
        <f t="shared" si="17"/>
        <v>&lt;column comment="" default="" key="false" label="LandValue" length="255" nullable="true" originalDbColumnName="LandValue" originalLength="-1" pattern="" precision="-1" talendType="id_String" type=""/&gt;</v>
      </c>
      <c r="AY325" s="306"/>
      <c r="AZ325" s="305" t="str">
        <f t="shared" si="10"/>
        <v>&lt;column comment="" default="" key="false" label="LandValue" length="255" nullable="true" originalDbColumnName="LandValue" originalLength="-1" pattern="" precision="-1" talendType="id_String" type=""/&gt;</v>
      </c>
      <c r="BA325" s="306"/>
      <c r="BB325" s="302"/>
      <c r="BC325" s="303" t="b">
        <f t="shared" si="11"/>
        <v>1</v>
      </c>
      <c r="BD325" s="304"/>
      <c r="BE325" s="304" t="str">
        <f t="shared" si="12"/>
        <v>false</v>
      </c>
      <c r="BF325" s="307"/>
      <c r="BG325" s="305"/>
      <c r="BH325" s="305"/>
      <c r="BI325" s="305"/>
      <c r="BJ325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5" s="306"/>
      <c r="BL325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5" s="306"/>
      <c r="BN325" s="302"/>
      <c r="BO325" s="302"/>
      <c r="BP325" s="302"/>
      <c r="BQ325" s="302"/>
      <c r="BR325" s="302"/>
      <c r="BS325" s="302"/>
      <c r="BT325" s="302"/>
      <c r="BU325" s="302"/>
      <c r="BV325" s="302"/>
      <c r="BW325" s="302"/>
      <c r="BX325" s="302"/>
    </row>
    <row r="326">
      <c r="A326" s="292" t="s">
        <v>728</v>
      </c>
      <c r="B326" s="292">
        <v>325.0</v>
      </c>
      <c r="C326" s="292">
        <f t="shared" si="15"/>
        <v>2</v>
      </c>
      <c r="D326" s="293" t="str">
        <f t="shared" si="1"/>
        <v>Parcel Data</v>
      </c>
      <c r="E326" s="46" t="str">
        <f t="shared" si="2"/>
        <v>prcl.mdb.PrclREAR.ImproveValue</v>
      </c>
      <c r="F326" s="46" t="s">
        <v>306</v>
      </c>
      <c r="G326" s="46" t="s">
        <v>552</v>
      </c>
      <c r="H326" s="294">
        <v>10.0</v>
      </c>
      <c r="I326" s="294" t="s">
        <v>1912</v>
      </c>
      <c r="J326" s="295" t="s">
        <v>1268</v>
      </c>
      <c r="K326" s="296">
        <v>8.0</v>
      </c>
      <c r="L326" s="297" t="b">
        <v>0</v>
      </c>
      <c r="M326" s="294" t="s">
        <v>802</v>
      </c>
      <c r="N326" s="294"/>
      <c r="O326" s="296"/>
      <c r="P326" s="296"/>
      <c r="Q326" s="298" t="str">
        <f t="shared" si="3"/>
        <v>PrclREAR</v>
      </c>
      <c r="R326" s="298" t="str">
        <f t="shared" si="19"/>
        <v>ImproveValue</v>
      </c>
      <c r="S326" s="298" t="str">
        <f t="array" ref="S326">iferror(index('Type Mapping'!$A$2:$D$21,match(J326,'Type Mapping'!$B$2:$B$21,0),3),"type mismatch")</f>
        <v>VARCHAR</v>
      </c>
      <c r="T326" s="298"/>
      <c r="U326" s="298"/>
      <c r="V326" s="298"/>
      <c r="W326" s="51" t="b">
        <v>1</v>
      </c>
      <c r="X326" s="51"/>
      <c r="Y326" s="309"/>
      <c r="Z326" s="309"/>
      <c r="AA326" s="311" t="s">
        <v>656</v>
      </c>
      <c r="AB326" s="53" t="str">
        <f t="shared" si="23"/>
        <v>assessment_history</v>
      </c>
      <c r="AC326" s="308" t="str">
        <f t="array" ref="AC326">iferror(index('StoT Mapping (Depreciated)'!$D$2:$L$976,match(E326,'StoT Mapping (Depreciated)'!$D$2:$D$976,0),9),"**FIELD MISSING**")</f>
        <v>Improvement_Value</v>
      </c>
      <c r="AD326" s="53" t="str">
        <f t="shared" si="6"/>
        <v>assessment.Improvement_Value</v>
      </c>
      <c r="AE326" s="299">
        <f>countif(NEW_REDB_table.field,AD326)</f>
        <v>1</v>
      </c>
      <c r="AF326" s="299" t="str">
        <f t="shared" si="7"/>
        <v>YAY!!</v>
      </c>
      <c r="AG326" s="308"/>
      <c r="AH326" s="317" t="b">
        <v>0</v>
      </c>
      <c r="AI326" s="317" t="b">
        <v>0</v>
      </c>
      <c r="AJ326" s="308" t="str">
        <f t="array" ref="AJ326">iferror(index('Type Mapping'!$A$2:$D$21,match(J326,'Type Mapping'!$B$2:$B$21,0),4),"type mismatch")</f>
        <v>FLOAT</v>
      </c>
      <c r="AK326" s="308"/>
      <c r="AL326" s="308"/>
      <c r="AM326" s="308"/>
      <c r="AN326" s="300" t="b">
        <v>0</v>
      </c>
      <c r="AO326" s="300" t="b">
        <v>0</v>
      </c>
      <c r="AP326" s="300" t="b">
        <v>0</v>
      </c>
      <c r="AQ326" s="300" t="b">
        <v>0</v>
      </c>
      <c r="AR326" s="300"/>
      <c r="AS326" s="300"/>
      <c r="AT326" s="301" t="s">
        <v>1898</v>
      </c>
      <c r="AU326" s="302"/>
      <c r="AV326" s="303" t="b">
        <v>1</v>
      </c>
      <c r="AW326" s="304" t="str">
        <f t="shared" si="9"/>
        <v>false</v>
      </c>
      <c r="AX326" s="305" t="str">
        <f t="shared" si="17"/>
        <v>&lt;column comment="" default="" key="false" label="ImproveValue" length="255" nullable="true" originalDbColumnName="ImproveValue" originalLength="-1" pattern="" precision="-1" talendType="id_String" type=""/&gt;</v>
      </c>
      <c r="AY326" s="306"/>
      <c r="AZ326" s="305" t="str">
        <f t="shared" si="10"/>
        <v>&lt;column comment="" default="" key="false" label="ImproveValue" length="255" nullable="true" originalDbColumnName="ImproveValue" originalLength="-1" pattern="" precision="-1" talendType="id_String" type=""/&gt;</v>
      </c>
      <c r="BA326" s="306"/>
      <c r="BB326" s="302"/>
      <c r="BC326" s="303" t="b">
        <f t="shared" si="11"/>
        <v>1</v>
      </c>
      <c r="BD326" s="304"/>
      <c r="BE326" s="304" t="str">
        <f t="shared" si="12"/>
        <v>false</v>
      </c>
      <c r="BF326" s="307"/>
      <c r="BG326" s="305"/>
      <c r="BH326" s="305"/>
      <c r="BI326" s="305"/>
      <c r="BJ326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6" s="306"/>
      <c r="BL326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6" s="306"/>
      <c r="BN326" s="302"/>
      <c r="BO326" s="302"/>
      <c r="BP326" s="302"/>
      <c r="BQ326" s="302"/>
      <c r="BR326" s="302"/>
      <c r="BS326" s="302"/>
      <c r="BT326" s="302"/>
      <c r="BU326" s="302"/>
      <c r="BV326" s="302"/>
      <c r="BW326" s="302"/>
      <c r="BX326" s="302"/>
    </row>
    <row r="327">
      <c r="A327" s="292" t="s">
        <v>728</v>
      </c>
      <c r="B327" s="292">
        <v>326.0</v>
      </c>
      <c r="C327" s="292">
        <f t="shared" si="15"/>
        <v>2</v>
      </c>
      <c r="D327" s="293" t="str">
        <f t="shared" si="1"/>
        <v>Parcel Data</v>
      </c>
      <c r="E327" s="46" t="str">
        <f t="shared" si="2"/>
        <v>prcl.mdb.PrclREAR.TotalValue</v>
      </c>
      <c r="F327" s="46" t="s">
        <v>306</v>
      </c>
      <c r="G327" s="46" t="s">
        <v>552</v>
      </c>
      <c r="H327" s="294">
        <v>11.0</v>
      </c>
      <c r="I327" s="294" t="s">
        <v>1913</v>
      </c>
      <c r="J327" s="295" t="s">
        <v>1268</v>
      </c>
      <c r="K327" s="296">
        <v>8.0</v>
      </c>
      <c r="L327" s="297" t="b">
        <v>0</v>
      </c>
      <c r="M327" s="294" t="s">
        <v>802</v>
      </c>
      <c r="N327" s="294"/>
      <c r="O327" s="296"/>
      <c r="P327" s="296"/>
      <c r="Q327" s="298" t="str">
        <f t="shared" si="3"/>
        <v>PrclREAR</v>
      </c>
      <c r="R327" s="298" t="str">
        <f t="shared" si="19"/>
        <v>TotalValue</v>
      </c>
      <c r="S327" s="298" t="str">
        <f t="array" ref="S327">iferror(index('Type Mapping'!$A$2:$D$21,match(J327,'Type Mapping'!$B$2:$B$21,0),3),"type mismatch")</f>
        <v>VARCHAR</v>
      </c>
      <c r="T327" s="298"/>
      <c r="U327" s="298"/>
      <c r="V327" s="298"/>
      <c r="W327" s="51" t="b">
        <v>1</v>
      </c>
      <c r="X327" s="51"/>
      <c r="Y327" s="309"/>
      <c r="Z327" s="309"/>
      <c r="AA327" s="311" t="s">
        <v>657</v>
      </c>
      <c r="AB327" s="53" t="str">
        <f t="shared" si="23"/>
        <v>tax-delinquency_history</v>
      </c>
      <c r="AC327" s="308" t="str">
        <f t="array" ref="AC327">iferror(index('StoT Mapping (Depreciated)'!$D$2:$L$976,match(E327,'StoT Mapping (Depreciated)'!$D$2:$D$976,0),9),"**FIELD MISSING**")</f>
        <v>???</v>
      </c>
      <c r="AD327" s="53" t="str">
        <f t="shared" si="6"/>
        <v>tax-delinquency.???</v>
      </c>
      <c r="AE327" s="299">
        <f>countif(NEW_REDB_table.field,AD327)</f>
        <v>0</v>
      </c>
      <c r="AF327" s="299" t="str">
        <f t="shared" si="7"/>
        <v>Check...</v>
      </c>
      <c r="AG327" s="308"/>
      <c r="AH327" s="317" t="b">
        <v>0</v>
      </c>
      <c r="AI327" s="317" t="b">
        <v>0</v>
      </c>
      <c r="AJ327" s="308" t="str">
        <f t="array" ref="AJ327">iferror(index('Type Mapping'!$A$2:$D$21,match(J327,'Type Mapping'!$B$2:$B$21,0),4),"type mismatch")</f>
        <v>FLOAT</v>
      </c>
      <c r="AK327" s="308"/>
      <c r="AL327" s="308"/>
      <c r="AM327" s="308"/>
      <c r="AN327" s="300" t="b">
        <v>0</v>
      </c>
      <c r="AO327" s="300" t="b">
        <v>0</v>
      </c>
      <c r="AP327" s="300" t="b">
        <v>0</v>
      </c>
      <c r="AQ327" s="300" t="b">
        <v>0</v>
      </c>
      <c r="AR327" s="300"/>
      <c r="AS327" s="300"/>
      <c r="AT327" s="301" t="s">
        <v>1898</v>
      </c>
      <c r="AU327" s="302"/>
      <c r="AV327" s="303" t="b">
        <v>1</v>
      </c>
      <c r="AW327" s="304" t="str">
        <f t="shared" si="9"/>
        <v>false</v>
      </c>
      <c r="AX327" s="305" t="str">
        <f t="shared" si="17"/>
        <v>&lt;column comment="" default="" key="false" label="TotalValue" length="255" nullable="true" originalDbColumnName="TotalValue" originalLength="-1" pattern="" precision="-1" talendType="id_String" type=""/&gt;</v>
      </c>
      <c r="AY327" s="306"/>
      <c r="AZ327" s="305" t="str">
        <f t="shared" si="10"/>
        <v>&lt;column comment="" default="" key="false" label="TotalValue" length="255" nullable="true" originalDbColumnName="TotalValue" originalLength="-1" pattern="" precision="-1" talendType="id_String" type=""/&gt;</v>
      </c>
      <c r="BA327" s="306"/>
      <c r="BB327" s="302"/>
      <c r="BC327" s="303" t="b">
        <f t="shared" si="11"/>
        <v>1</v>
      </c>
      <c r="BD327" s="304"/>
      <c r="BE327" s="304" t="str">
        <f t="shared" si="12"/>
        <v>false</v>
      </c>
      <c r="BF327" s="307"/>
      <c r="BG327" s="305"/>
      <c r="BH327" s="305"/>
      <c r="BI327" s="305"/>
      <c r="BJ327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7" s="306"/>
      <c r="BL327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7" s="306"/>
      <c r="BN327" s="302"/>
      <c r="BO327" s="302"/>
      <c r="BP327" s="302"/>
      <c r="BQ327" s="302"/>
      <c r="BR327" s="302"/>
      <c r="BS327" s="302"/>
      <c r="BT327" s="302"/>
      <c r="BU327" s="302"/>
      <c r="BV327" s="302"/>
      <c r="BW327" s="302"/>
      <c r="BX327" s="302"/>
    </row>
    <row r="328">
      <c r="A328" s="292" t="s">
        <v>728</v>
      </c>
      <c r="B328" s="292">
        <v>327.0</v>
      </c>
      <c r="C328" s="292">
        <f t="shared" si="15"/>
        <v>2</v>
      </c>
      <c r="D328" s="293" t="str">
        <f t="shared" si="1"/>
        <v>Parcel Data</v>
      </c>
      <c r="E328" s="46" t="str">
        <f t="shared" si="2"/>
        <v>prcl.mdb.PrclREAR.TaxBal</v>
      </c>
      <c r="F328" s="46" t="s">
        <v>306</v>
      </c>
      <c r="G328" s="46" t="s">
        <v>552</v>
      </c>
      <c r="H328" s="294">
        <v>12.0</v>
      </c>
      <c r="I328" s="294" t="s">
        <v>1914</v>
      </c>
      <c r="J328" s="295" t="s">
        <v>1268</v>
      </c>
      <c r="K328" s="296">
        <v>8.0</v>
      </c>
      <c r="L328" s="297" t="b">
        <v>0</v>
      </c>
      <c r="M328" s="294" t="s">
        <v>802</v>
      </c>
      <c r="N328" s="294"/>
      <c r="O328" s="296"/>
      <c r="P328" s="296"/>
      <c r="Q328" s="298" t="str">
        <f t="shared" si="3"/>
        <v>PrclREAR</v>
      </c>
      <c r="R328" s="298" t="str">
        <f t="shared" si="19"/>
        <v>TaxBal</v>
      </c>
      <c r="S328" s="298" t="str">
        <f t="array" ref="S328">iferror(index('Type Mapping'!$A$2:$D$21,match(J328,'Type Mapping'!$B$2:$B$21,0),3),"type mismatch")</f>
        <v>VARCHAR</v>
      </c>
      <c r="T328" s="298"/>
      <c r="U328" s="298"/>
      <c r="V328" s="298"/>
      <c r="W328" s="51" t="b">
        <v>1</v>
      </c>
      <c r="X328" s="51"/>
      <c r="Y328" s="309"/>
      <c r="Z328" s="309"/>
      <c r="AA328" s="311" t="s">
        <v>657</v>
      </c>
      <c r="AB328" s="53" t="str">
        <f t="shared" si="23"/>
        <v>tax-delinquency_history</v>
      </c>
      <c r="AC328" s="308" t="str">
        <f t="array" ref="AC328">iferror(index('StoT Mapping (Depreciated)'!$D$2:$L$976,match(E328,'StoT Mapping (Depreciated)'!$D$2:$D$976,0),9),"**FIELD MISSING**")</f>
        <v>???</v>
      </c>
      <c r="AD328" s="53" t="str">
        <f t="shared" si="6"/>
        <v>tax-delinquency.???</v>
      </c>
      <c r="AE328" s="299">
        <f>countif(NEW_REDB_table.field,AD328)</f>
        <v>0</v>
      </c>
      <c r="AF328" s="299" t="str">
        <f t="shared" si="7"/>
        <v>Check...</v>
      </c>
      <c r="AG328" s="308"/>
      <c r="AH328" s="317" t="b">
        <v>0</v>
      </c>
      <c r="AI328" s="317" t="b">
        <v>0</v>
      </c>
      <c r="AJ328" s="308" t="str">
        <f t="array" ref="AJ328">iferror(index('Type Mapping'!$A$2:$D$21,match(J328,'Type Mapping'!$B$2:$B$21,0),4),"type mismatch")</f>
        <v>FLOAT</v>
      </c>
      <c r="AK328" s="308"/>
      <c r="AL328" s="308"/>
      <c r="AM328" s="308"/>
      <c r="AN328" s="300" t="b">
        <v>0</v>
      </c>
      <c r="AO328" s="300" t="b">
        <v>0</v>
      </c>
      <c r="AP328" s="300" t="b">
        <v>0</v>
      </c>
      <c r="AQ328" s="300" t="b">
        <v>0</v>
      </c>
      <c r="AR328" s="300"/>
      <c r="AS328" s="300"/>
      <c r="AT328" s="301" t="s">
        <v>1898</v>
      </c>
      <c r="AU328" s="302"/>
      <c r="AV328" s="303" t="b">
        <v>1</v>
      </c>
      <c r="AW328" s="304" t="str">
        <f t="shared" si="9"/>
        <v>false</v>
      </c>
      <c r="AX328" s="305" t="str">
        <f t="shared" si="17"/>
        <v>&lt;column comment="" default="" key="false" label="TaxBal" length="255" nullable="true" originalDbColumnName="TaxBal" originalLength="-1" pattern="" precision="-1" talendType="id_String" type=""/&gt;</v>
      </c>
      <c r="AY328" s="306"/>
      <c r="AZ328" s="305" t="str">
        <f t="shared" si="10"/>
        <v>&lt;column comment="" default="" key="false" label="TaxBal" length="255" nullable="true" originalDbColumnName="TaxBal" originalLength="-1" pattern="" precision="-1" talendType="id_String" type=""/&gt;</v>
      </c>
      <c r="BA328" s="306"/>
      <c r="BB328" s="302"/>
      <c r="BC328" s="303" t="b">
        <f t="shared" si="11"/>
        <v>1</v>
      </c>
      <c r="BD328" s="304"/>
      <c r="BE328" s="304" t="str">
        <f t="shared" si="12"/>
        <v>false</v>
      </c>
      <c r="BF328" s="307"/>
      <c r="BG328" s="305"/>
      <c r="BH328" s="305"/>
      <c r="BI328" s="305"/>
      <c r="BJ328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8" s="306"/>
      <c r="BL328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8" s="306"/>
      <c r="BN328" s="302"/>
      <c r="BO328" s="302"/>
      <c r="BP328" s="302"/>
      <c r="BQ328" s="302"/>
      <c r="BR328" s="302"/>
      <c r="BS328" s="302"/>
      <c r="BT328" s="302"/>
      <c r="BU328" s="302"/>
      <c r="BV328" s="302"/>
      <c r="BW328" s="302"/>
      <c r="BX328" s="302"/>
    </row>
    <row r="329">
      <c r="A329" s="292" t="s">
        <v>728</v>
      </c>
      <c r="B329" s="292">
        <v>328.0</v>
      </c>
      <c r="C329" s="292">
        <f t="shared" si="15"/>
        <v>2</v>
      </c>
      <c r="D329" s="293" t="str">
        <f t="shared" si="1"/>
        <v>Parcel Data</v>
      </c>
      <c r="E329" s="46" t="str">
        <f t="shared" si="2"/>
        <v>prcl.mdb.PrclREAR.NbrOfSewerLines</v>
      </c>
      <c r="F329" s="46" t="s">
        <v>306</v>
      </c>
      <c r="G329" s="46" t="s">
        <v>552</v>
      </c>
      <c r="H329" s="294">
        <v>13.0</v>
      </c>
      <c r="I329" s="294" t="s">
        <v>1924</v>
      </c>
      <c r="J329" s="295" t="s">
        <v>749</v>
      </c>
      <c r="K329" s="296">
        <v>2.0</v>
      </c>
      <c r="L329" s="297" t="b">
        <v>0</v>
      </c>
      <c r="M329" s="294" t="s">
        <v>802</v>
      </c>
      <c r="N329" s="294"/>
      <c r="O329" s="296"/>
      <c r="P329" s="296"/>
      <c r="Q329" s="298" t="str">
        <f t="shared" si="3"/>
        <v>PrclREAR</v>
      </c>
      <c r="R329" s="298" t="str">
        <f t="shared" si="19"/>
        <v>NbrOfSewerLines</v>
      </c>
      <c r="S329" s="298" t="str">
        <f t="array" ref="S329">iferror(index('Type Mapping'!$A$2:$D$21,match(J329,'Type Mapping'!$B$2:$B$21,0),3),"type mismatch")</f>
        <v>VARCHAR</v>
      </c>
      <c r="T329" s="298"/>
      <c r="U329" s="298"/>
      <c r="V329" s="298"/>
      <c r="W329" s="51" t="b">
        <v>1</v>
      </c>
      <c r="X329" s="51"/>
      <c r="Y329" s="309"/>
      <c r="Z329" s="309"/>
      <c r="AA329" s="311" t="s">
        <v>647</v>
      </c>
      <c r="AB329" s="53" t="str">
        <f t="shared" si="23"/>
        <v>parcel_history</v>
      </c>
      <c r="AC329" s="308" t="str">
        <f t="array" ref="AC329">iferror(index('StoT Mapping (Depreciated)'!$D$2:$L$976,match(E329,'StoT Mapping (Depreciated)'!$D$2:$D$976,0),9),"**FIELD MISSING**")</f>
        <v>??</v>
      </c>
      <c r="AD329" s="53" t="str">
        <f t="shared" si="6"/>
        <v>parcel.??</v>
      </c>
      <c r="AE329" s="299">
        <f>countif(NEW_REDB_table.field,AD329)</f>
        <v>0</v>
      </c>
      <c r="AF329" s="299" t="str">
        <f t="shared" si="7"/>
        <v>Check...</v>
      </c>
      <c r="AG329" s="308"/>
      <c r="AH329" s="317" t="b">
        <v>0</v>
      </c>
      <c r="AI329" s="317" t="b">
        <v>0</v>
      </c>
      <c r="AJ329" s="308" t="str">
        <f t="array" ref="AJ329">iferror(index('Type Mapping'!$A$2:$D$21,match(J329,'Type Mapping'!$B$2:$B$21,0),4),"type mismatch")</f>
        <v>INT</v>
      </c>
      <c r="AK329" s="308"/>
      <c r="AL329" s="308"/>
      <c r="AM329" s="308"/>
      <c r="AN329" s="300" t="b">
        <v>0</v>
      </c>
      <c r="AO329" s="300" t="b">
        <v>0</v>
      </c>
      <c r="AP329" s="300" t="b">
        <v>0</v>
      </c>
      <c r="AQ329" s="300" t="b">
        <v>0</v>
      </c>
      <c r="AR329" s="300"/>
      <c r="AS329" s="300"/>
      <c r="AT329" s="301" t="s">
        <v>1898</v>
      </c>
      <c r="AU329" s="302"/>
      <c r="AV329" s="303" t="b">
        <v>1</v>
      </c>
      <c r="AW329" s="304" t="str">
        <f t="shared" si="9"/>
        <v>false</v>
      </c>
      <c r="AX329" s="305" t="str">
        <f t="shared" si="17"/>
        <v>&lt;column comment="" default="" key="false" label="NbrOfSewerLines" length="255" nullable="true" originalDbColumnName="NbrOfSewerLines" originalLength="-1" pattern="" precision="-1" talendType="id_String" type=""/&gt;</v>
      </c>
      <c r="AY329" s="306"/>
      <c r="AZ329" s="305" t="str">
        <f t="shared" si="10"/>
        <v>&lt;column comment="" default="" key="false" label="NbrOfSewerLines" length="255" nullable="true" originalDbColumnName="NbrOfSewerLines" originalLength="-1" pattern="" precision="-1" talendType="id_String" type=""/&gt;</v>
      </c>
      <c r="BA329" s="306"/>
      <c r="BB329" s="302"/>
      <c r="BC329" s="303" t="b">
        <f t="shared" si="11"/>
        <v>1</v>
      </c>
      <c r="BD329" s="304"/>
      <c r="BE329" s="304" t="str">
        <f t="shared" si="12"/>
        <v>false</v>
      </c>
      <c r="BF329" s="307"/>
      <c r="BG329" s="305"/>
      <c r="BH329" s="305"/>
      <c r="BI329" s="305"/>
      <c r="BJ329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29" s="306"/>
      <c r="BL329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29" s="306"/>
      <c r="BN329" s="302"/>
      <c r="BO329" s="302"/>
      <c r="BP329" s="302"/>
      <c r="BQ329" s="302"/>
      <c r="BR329" s="302"/>
      <c r="BS329" s="302"/>
      <c r="BT329" s="302"/>
      <c r="BU329" s="302"/>
      <c r="BV329" s="302"/>
      <c r="BW329" s="302"/>
      <c r="BX329" s="302"/>
    </row>
    <row r="330">
      <c r="A330" s="292" t="s">
        <v>728</v>
      </c>
      <c r="B330" s="292">
        <v>329.0</v>
      </c>
      <c r="C330" s="292">
        <f t="shared" si="15"/>
        <v>2</v>
      </c>
      <c r="D330" s="293" t="str">
        <f t="shared" si="1"/>
        <v>Parcel Data</v>
      </c>
      <c r="E330" s="46" t="str">
        <f t="shared" si="2"/>
        <v>prcl.mdb.PrclREAR.IsAdd</v>
      </c>
      <c r="F330" s="46" t="s">
        <v>306</v>
      </c>
      <c r="G330" s="46" t="s">
        <v>552</v>
      </c>
      <c r="H330" s="294">
        <v>14.0</v>
      </c>
      <c r="I330" s="294" t="s">
        <v>1928</v>
      </c>
      <c r="J330" s="295" t="s">
        <v>873</v>
      </c>
      <c r="K330" s="296">
        <v>1.0</v>
      </c>
      <c r="L330" s="297" t="b">
        <v>0</v>
      </c>
      <c r="M330" s="294" t="s">
        <v>802</v>
      </c>
      <c r="N330" s="294"/>
      <c r="O330" s="296"/>
      <c r="P330" s="296"/>
      <c r="Q330" s="298" t="str">
        <f t="shared" si="3"/>
        <v>PrclREAR</v>
      </c>
      <c r="R330" s="298" t="str">
        <f t="shared" si="19"/>
        <v>IsAdd</v>
      </c>
      <c r="S330" s="298" t="str">
        <f t="array" ref="S330">iferror(index('Type Mapping'!$A$2:$D$21,match(J330,'Type Mapping'!$B$2:$B$21,0),3),"type mismatch")</f>
        <v>VARCHAR</v>
      </c>
      <c r="T330" s="298"/>
      <c r="U330" s="298"/>
      <c r="V330" s="298"/>
      <c r="W330" s="51" t="b">
        <v>1</v>
      </c>
      <c r="X330" s="51"/>
      <c r="Y330" s="309"/>
      <c r="Z330" s="309"/>
      <c r="AA330" s="311" t="s">
        <v>149</v>
      </c>
      <c r="AB330" s="53" t="str">
        <f t="shared" si="23"/>
        <v>???_history</v>
      </c>
      <c r="AC330" s="308" t="str">
        <f t="array" ref="AC330">iferror(index('StoT Mapping (Depreciated)'!$D$2:$L$976,match(E330,'StoT Mapping (Depreciated)'!$D$2:$D$976,0),9),"**FIELD MISSING**")</f>
        <v>???</v>
      </c>
      <c r="AD330" s="53" t="str">
        <f t="shared" si="6"/>
        <v>???.???</v>
      </c>
      <c r="AE330" s="299">
        <f>countif(NEW_REDB_table.field,AD330)</f>
        <v>0</v>
      </c>
      <c r="AF330" s="299" t="str">
        <f t="shared" si="7"/>
        <v>Check...</v>
      </c>
      <c r="AG330" s="308"/>
      <c r="AH330" s="317" t="b">
        <v>0</v>
      </c>
      <c r="AI330" s="317" t="b">
        <v>0</v>
      </c>
      <c r="AJ330" s="308" t="str">
        <f t="array" ref="AJ330">iferror(index('Type Mapping'!$A$2:$D$21,match(J330,'Type Mapping'!$B$2:$B$21,0),4),"type mismatch")</f>
        <v>BOOLEAN</v>
      </c>
      <c r="AK330" s="308"/>
      <c r="AL330" s="308"/>
      <c r="AM330" s="308"/>
      <c r="AN330" s="300" t="b">
        <v>0</v>
      </c>
      <c r="AO330" s="300" t="b">
        <v>0</v>
      </c>
      <c r="AP330" s="300" t="b">
        <v>0</v>
      </c>
      <c r="AQ330" s="300" t="b">
        <v>0</v>
      </c>
      <c r="AR330" s="300"/>
      <c r="AS330" s="300"/>
      <c r="AT330" s="301" t="s">
        <v>1898</v>
      </c>
      <c r="AU330" s="302"/>
      <c r="AV330" s="303" t="b">
        <v>1</v>
      </c>
      <c r="AW330" s="304" t="str">
        <f t="shared" si="9"/>
        <v>false</v>
      </c>
      <c r="AX330" s="305" t="str">
        <f t="shared" si="17"/>
        <v>&lt;column comment="" default="" key="false" label="IsAdd" length="255" nullable="true" originalDbColumnName="IsAdd" originalLength="-1" pattern="" precision="-1" talendType="id_String" type=""/&gt;</v>
      </c>
      <c r="AY330" s="306"/>
      <c r="AZ330" s="305" t="str">
        <f t="shared" si="10"/>
        <v>&lt;column comment="" default="" key="false" label="IsAdd" length="255" nullable="true" originalDbColumnName="IsAdd" originalLength="-1" pattern="" precision="-1" talendType="id_String" type=""/&gt;</v>
      </c>
      <c r="BA330" s="306"/>
      <c r="BB330" s="302"/>
      <c r="BC330" s="303" t="b">
        <f t="shared" si="11"/>
        <v>1</v>
      </c>
      <c r="BD330" s="304"/>
      <c r="BE330" s="304" t="str">
        <f t="shared" si="12"/>
        <v>false</v>
      </c>
      <c r="BF330" s="307"/>
      <c r="BG330" s="305"/>
      <c r="BH330" s="305"/>
      <c r="BI330" s="305"/>
      <c r="BJ330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0" s="306"/>
      <c r="BL330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0" s="306"/>
      <c r="BN330" s="302"/>
      <c r="BO330" s="302"/>
      <c r="BP330" s="302"/>
      <c r="BQ330" s="302"/>
      <c r="BR330" s="302"/>
      <c r="BS330" s="302"/>
      <c r="BT330" s="302"/>
      <c r="BU330" s="302"/>
      <c r="BV330" s="302"/>
      <c r="BW330" s="302"/>
      <c r="BX330" s="302"/>
    </row>
    <row r="331">
      <c r="A331" s="292" t="s">
        <v>728</v>
      </c>
      <c r="B331" s="292">
        <v>330.0</v>
      </c>
      <c r="C331" s="292">
        <f t="shared" si="15"/>
        <v>2</v>
      </c>
      <c r="D331" s="293" t="str">
        <f t="shared" si="1"/>
        <v>Parcel Data</v>
      </c>
      <c r="E331" s="46" t="str">
        <f t="shared" si="2"/>
        <v>prcl.mdb.PrclREAR.IsDeleted</v>
      </c>
      <c r="F331" s="46" t="s">
        <v>306</v>
      </c>
      <c r="G331" s="46" t="s">
        <v>552</v>
      </c>
      <c r="H331" s="294">
        <v>15.0</v>
      </c>
      <c r="I331" s="294" t="s">
        <v>1930</v>
      </c>
      <c r="J331" s="295" t="s">
        <v>873</v>
      </c>
      <c r="K331" s="296">
        <v>1.0</v>
      </c>
      <c r="L331" s="297" t="b">
        <v>0</v>
      </c>
      <c r="M331" s="294" t="s">
        <v>802</v>
      </c>
      <c r="N331" s="294"/>
      <c r="O331" s="296"/>
      <c r="P331" s="296"/>
      <c r="Q331" s="298" t="str">
        <f t="shared" si="3"/>
        <v>PrclREAR</v>
      </c>
      <c r="R331" s="298" t="str">
        <f t="shared" si="19"/>
        <v>IsDeleted</v>
      </c>
      <c r="S331" s="298" t="str">
        <f t="array" ref="S331">iferror(index('Type Mapping'!$A$2:$D$21,match(J331,'Type Mapping'!$B$2:$B$21,0),3),"type mismatch")</f>
        <v>VARCHAR</v>
      </c>
      <c r="T331" s="298"/>
      <c r="U331" s="298"/>
      <c r="V331" s="298"/>
      <c r="W331" s="51" t="b">
        <v>1</v>
      </c>
      <c r="X331" s="51"/>
      <c r="Y331" s="309"/>
      <c r="Z331" s="309"/>
      <c r="AA331" s="311" t="s">
        <v>149</v>
      </c>
      <c r="AB331" s="53" t="str">
        <f t="shared" si="23"/>
        <v>???_history</v>
      </c>
      <c r="AC331" s="308" t="str">
        <f t="array" ref="AC331">iferror(index('StoT Mapping (Depreciated)'!$D$2:$L$976,match(E331,'StoT Mapping (Depreciated)'!$D$2:$D$976,0),9),"**FIELD MISSING**")</f>
        <v>???</v>
      </c>
      <c r="AD331" s="53" t="str">
        <f t="shared" si="6"/>
        <v>???.???</v>
      </c>
      <c r="AE331" s="299">
        <f>countif(NEW_REDB_table.field,AD331)</f>
        <v>0</v>
      </c>
      <c r="AF331" s="299" t="str">
        <f t="shared" si="7"/>
        <v>Check...</v>
      </c>
      <c r="AG331" s="308"/>
      <c r="AH331" s="317" t="b">
        <v>0</v>
      </c>
      <c r="AI331" s="317" t="b">
        <v>0</v>
      </c>
      <c r="AJ331" s="308" t="str">
        <f t="array" ref="AJ331">iferror(index('Type Mapping'!$A$2:$D$21,match(J331,'Type Mapping'!$B$2:$B$21,0),4),"type mismatch")</f>
        <v>BOOLEAN</v>
      </c>
      <c r="AK331" s="308"/>
      <c r="AL331" s="308"/>
      <c r="AM331" s="308"/>
      <c r="AN331" s="300" t="b">
        <v>0</v>
      </c>
      <c r="AO331" s="300" t="b">
        <v>0</v>
      </c>
      <c r="AP331" s="300" t="b">
        <v>0</v>
      </c>
      <c r="AQ331" s="300" t="b">
        <v>0</v>
      </c>
      <c r="AR331" s="300"/>
      <c r="AS331" s="300"/>
      <c r="AT331" s="301" t="s">
        <v>1898</v>
      </c>
      <c r="AU331" s="302"/>
      <c r="AV331" s="303" t="b">
        <v>1</v>
      </c>
      <c r="AW331" s="304" t="str">
        <f t="shared" si="9"/>
        <v>false</v>
      </c>
      <c r="AX331" s="305" t="str">
        <f t="shared" si="17"/>
        <v>&lt;column comment="" default="" key="false" label="IsDeleted" length="255" nullable="true" originalDbColumnName="IsDeleted" originalLength="-1" pattern="" precision="-1" talendType="id_String" type=""/&gt;</v>
      </c>
      <c r="AY331" s="306"/>
      <c r="AZ331" s="305" t="str">
        <f t="shared" si="10"/>
        <v>&lt;column comment="" default="" key="false" label="IsDeleted" length="255" nullable="true" originalDbColumnName="IsDeleted" originalLength="-1" pattern="" precision="-1" talendType="id_String" type=""/&gt;</v>
      </c>
      <c r="BA331" s="306"/>
      <c r="BB331" s="302"/>
      <c r="BC331" s="303" t="b">
        <f t="shared" si="11"/>
        <v>1</v>
      </c>
      <c r="BD331" s="304"/>
      <c r="BE331" s="304" t="str">
        <f t="shared" si="12"/>
        <v>false</v>
      </c>
      <c r="BF331" s="307"/>
      <c r="BG331" s="305"/>
      <c r="BH331" s="305"/>
      <c r="BI331" s="305"/>
      <c r="BJ331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1" s="306"/>
      <c r="BL331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1" s="306"/>
      <c r="BN331" s="302"/>
      <c r="BO331" s="302"/>
      <c r="BP331" s="302"/>
      <c r="BQ331" s="302"/>
      <c r="BR331" s="302"/>
      <c r="BS331" s="302"/>
      <c r="BT331" s="302"/>
      <c r="BU331" s="302"/>
      <c r="BV331" s="302"/>
      <c r="BW331" s="302"/>
      <c r="BX331" s="302"/>
    </row>
    <row r="332">
      <c r="A332" s="292" t="s">
        <v>728</v>
      </c>
      <c r="B332" s="292">
        <v>331.0</v>
      </c>
      <c r="C332" s="292">
        <f t="shared" si="15"/>
        <v>2</v>
      </c>
      <c r="D332" s="293" t="str">
        <f t="shared" si="1"/>
        <v>Parcel Data</v>
      </c>
      <c r="E332" s="46" t="str">
        <f t="shared" si="2"/>
        <v>prcl.mdb.PrclREAR.IsPaidUnderProtest</v>
      </c>
      <c r="F332" s="46" t="s">
        <v>306</v>
      </c>
      <c r="G332" s="46" t="s">
        <v>552</v>
      </c>
      <c r="H332" s="294">
        <v>16.0</v>
      </c>
      <c r="I332" s="294" t="s">
        <v>1931</v>
      </c>
      <c r="J332" s="295" t="s">
        <v>873</v>
      </c>
      <c r="K332" s="296">
        <v>1.0</v>
      </c>
      <c r="L332" s="297" t="b">
        <v>0</v>
      </c>
      <c r="M332" s="294" t="s">
        <v>802</v>
      </c>
      <c r="N332" s="294"/>
      <c r="O332" s="296"/>
      <c r="P332" s="296"/>
      <c r="Q332" s="298" t="str">
        <f t="shared" si="3"/>
        <v>PrclREAR</v>
      </c>
      <c r="R332" s="298" t="str">
        <f t="shared" si="19"/>
        <v>IsPaidUnderProtest</v>
      </c>
      <c r="S332" s="298" t="str">
        <f t="array" ref="S332">iferror(index('Type Mapping'!$A$2:$D$21,match(J332,'Type Mapping'!$B$2:$B$21,0),3),"type mismatch")</f>
        <v>VARCHAR</v>
      </c>
      <c r="T332" s="298"/>
      <c r="U332" s="298"/>
      <c r="V332" s="298"/>
      <c r="W332" s="51" t="b">
        <v>1</v>
      </c>
      <c r="X332" s="51"/>
      <c r="Y332" s="309"/>
      <c r="Z332" s="309"/>
      <c r="AA332" s="311" t="s">
        <v>149</v>
      </c>
      <c r="AB332" s="53" t="str">
        <f t="shared" si="23"/>
        <v>???_history</v>
      </c>
      <c r="AC332" s="308" t="str">
        <f t="array" ref="AC332">iferror(index('StoT Mapping (Depreciated)'!$D$2:$L$976,match(E332,'StoT Mapping (Depreciated)'!$D$2:$D$976,0),9),"**FIELD MISSING**")</f>
        <v>???</v>
      </c>
      <c r="AD332" s="53" t="str">
        <f t="shared" si="6"/>
        <v>???.???</v>
      </c>
      <c r="AE332" s="299">
        <f>countif(NEW_REDB_table.field,AD332)</f>
        <v>0</v>
      </c>
      <c r="AF332" s="299" t="str">
        <f t="shared" si="7"/>
        <v>Check...</v>
      </c>
      <c r="AG332" s="308"/>
      <c r="AH332" s="317" t="b">
        <v>0</v>
      </c>
      <c r="AI332" s="317" t="b">
        <v>0</v>
      </c>
      <c r="AJ332" s="308" t="str">
        <f t="array" ref="AJ332">iferror(index('Type Mapping'!$A$2:$D$21,match(J332,'Type Mapping'!$B$2:$B$21,0),4),"type mismatch")</f>
        <v>BOOLEAN</v>
      </c>
      <c r="AK332" s="308"/>
      <c r="AL332" s="308"/>
      <c r="AM332" s="308"/>
      <c r="AN332" s="300" t="b">
        <v>0</v>
      </c>
      <c r="AO332" s="300" t="b">
        <v>0</v>
      </c>
      <c r="AP332" s="300" t="b">
        <v>0</v>
      </c>
      <c r="AQ332" s="300" t="b">
        <v>0</v>
      </c>
      <c r="AR332" s="300"/>
      <c r="AS332" s="300"/>
      <c r="AT332" s="301" t="s">
        <v>1898</v>
      </c>
      <c r="AU332" s="302"/>
      <c r="AV332" s="303" t="b">
        <v>1</v>
      </c>
      <c r="AW332" s="304" t="str">
        <f t="shared" si="9"/>
        <v>false</v>
      </c>
      <c r="AX332" s="305" t="str">
        <f t="shared" si="17"/>
        <v>&lt;column comment="" default="" key="false" label="IsPaidUnderProtest" length="255" nullable="true" originalDbColumnName="IsPaidUnderProtest" originalLength="-1" pattern="" precision="-1" talendType="id_String" type=""/&gt;</v>
      </c>
      <c r="AY332" s="306"/>
      <c r="AZ332" s="305" t="str">
        <f t="shared" si="10"/>
        <v>&lt;column comment="" default="" key="false" label="IsPaidUnderProtest" length="255" nullable="true" originalDbColumnName="IsPaidUnderProtest" originalLength="-1" pattern="" precision="-1" talendType="id_String" type=""/&gt;</v>
      </c>
      <c r="BA332" s="306"/>
      <c r="BB332" s="302"/>
      <c r="BC332" s="303" t="b">
        <f t="shared" si="11"/>
        <v>1</v>
      </c>
      <c r="BD332" s="304"/>
      <c r="BE332" s="304" t="str">
        <f t="shared" si="12"/>
        <v>false</v>
      </c>
      <c r="BF332" s="307"/>
      <c r="BG332" s="305"/>
      <c r="BH332" s="305"/>
      <c r="BI332" s="305"/>
      <c r="BJ332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2" s="306"/>
      <c r="BL332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2" s="306"/>
      <c r="BN332" s="302"/>
      <c r="BO332" s="302"/>
      <c r="BP332" s="302"/>
      <c r="BQ332" s="302"/>
      <c r="BR332" s="302"/>
      <c r="BS332" s="302"/>
      <c r="BT332" s="302"/>
      <c r="BU332" s="302"/>
      <c r="BV332" s="302"/>
      <c r="BW332" s="302"/>
      <c r="BX332" s="302"/>
    </row>
    <row r="333">
      <c r="A333" s="292" t="s">
        <v>728</v>
      </c>
      <c r="B333" s="292">
        <v>332.0</v>
      </c>
      <c r="C333" s="292">
        <f t="shared" si="15"/>
        <v>2</v>
      </c>
      <c r="D333" s="293" t="str">
        <f t="shared" si="1"/>
        <v>Parcel Data</v>
      </c>
      <c r="E333" s="46" t="str">
        <f t="shared" si="2"/>
        <v>prcl.mdb.PrclREAR.IsPrior</v>
      </c>
      <c r="F333" s="46" t="s">
        <v>306</v>
      </c>
      <c r="G333" s="46" t="s">
        <v>552</v>
      </c>
      <c r="H333" s="294">
        <v>17.0</v>
      </c>
      <c r="I333" s="294" t="s">
        <v>1934</v>
      </c>
      <c r="J333" s="295" t="s">
        <v>873</v>
      </c>
      <c r="K333" s="296">
        <v>1.0</v>
      </c>
      <c r="L333" s="297" t="b">
        <v>0</v>
      </c>
      <c r="M333" s="294" t="s">
        <v>802</v>
      </c>
      <c r="N333" s="294"/>
      <c r="O333" s="296"/>
      <c r="P333" s="296"/>
      <c r="Q333" s="298" t="str">
        <f t="shared" si="3"/>
        <v>PrclREAR</v>
      </c>
      <c r="R333" s="298" t="str">
        <f t="shared" si="19"/>
        <v>IsPrior</v>
      </c>
      <c r="S333" s="298" t="str">
        <f t="array" ref="S333">iferror(index('Type Mapping'!$A$2:$D$21,match(J333,'Type Mapping'!$B$2:$B$21,0),3),"type mismatch")</f>
        <v>VARCHAR</v>
      </c>
      <c r="T333" s="298"/>
      <c r="U333" s="298"/>
      <c r="V333" s="298"/>
      <c r="W333" s="51" t="b">
        <v>1</v>
      </c>
      <c r="X333" s="51"/>
      <c r="Y333" s="309"/>
      <c r="Z333" s="309"/>
      <c r="AA333" s="311" t="s">
        <v>149</v>
      </c>
      <c r="AB333" s="53" t="str">
        <f t="shared" si="23"/>
        <v>???_history</v>
      </c>
      <c r="AC333" s="308" t="str">
        <f t="array" ref="AC333">iferror(index('StoT Mapping (Depreciated)'!$D$2:$L$976,match(E333,'StoT Mapping (Depreciated)'!$D$2:$D$976,0),9),"**FIELD MISSING**")</f>
        <v>???</v>
      </c>
      <c r="AD333" s="53" t="str">
        <f t="shared" si="6"/>
        <v>???.???</v>
      </c>
      <c r="AE333" s="299">
        <f>countif(NEW_REDB_table.field,AD333)</f>
        <v>0</v>
      </c>
      <c r="AF333" s="299" t="str">
        <f t="shared" si="7"/>
        <v>Check...</v>
      </c>
      <c r="AG333" s="308"/>
      <c r="AH333" s="317" t="b">
        <v>0</v>
      </c>
      <c r="AI333" s="317" t="b">
        <v>0</v>
      </c>
      <c r="AJ333" s="308" t="str">
        <f t="array" ref="AJ333">iferror(index('Type Mapping'!$A$2:$D$21,match(J333,'Type Mapping'!$B$2:$B$21,0),4),"type mismatch")</f>
        <v>BOOLEAN</v>
      </c>
      <c r="AK333" s="308"/>
      <c r="AL333" s="308"/>
      <c r="AM333" s="308"/>
      <c r="AN333" s="300" t="b">
        <v>0</v>
      </c>
      <c r="AO333" s="300" t="b">
        <v>0</v>
      </c>
      <c r="AP333" s="300" t="b">
        <v>0</v>
      </c>
      <c r="AQ333" s="300" t="b">
        <v>0</v>
      </c>
      <c r="AR333" s="300"/>
      <c r="AS333" s="300"/>
      <c r="AT333" s="301" t="s">
        <v>1898</v>
      </c>
      <c r="AU333" s="302"/>
      <c r="AV333" s="303" t="b">
        <v>1</v>
      </c>
      <c r="AW333" s="304" t="str">
        <f t="shared" si="9"/>
        <v>false</v>
      </c>
      <c r="AX333" s="305" t="str">
        <f t="shared" si="17"/>
        <v>&lt;column comment="" default="" key="false" label="IsPrior" length="255" nullable="true" originalDbColumnName="IsPrior" originalLength="-1" pattern="" precision="-1" talendType="id_String" type=""/&gt;</v>
      </c>
      <c r="AY333" s="306"/>
      <c r="AZ333" s="305" t="str">
        <f t="shared" si="10"/>
        <v>&lt;column comment="" default="" key="false" label="IsPrior" length="255" nullable="true" originalDbColumnName="IsPrior" originalLength="-1" pattern="" precision="-1" talendType="id_String" type=""/&gt;</v>
      </c>
      <c r="BA333" s="306"/>
      <c r="BB333" s="302"/>
      <c r="BC333" s="303" t="b">
        <f t="shared" si="11"/>
        <v>1</v>
      </c>
      <c r="BD333" s="304"/>
      <c r="BE333" s="304" t="str">
        <f t="shared" si="12"/>
        <v>false</v>
      </c>
      <c r="BF333" s="307"/>
      <c r="BG333" s="305"/>
      <c r="BH333" s="305"/>
      <c r="BI333" s="305"/>
      <c r="BJ333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3" s="306"/>
      <c r="BL333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3" s="306"/>
      <c r="BN333" s="302"/>
      <c r="BO333" s="302"/>
      <c r="BP333" s="302"/>
      <c r="BQ333" s="302"/>
      <c r="BR333" s="302"/>
      <c r="BS333" s="302"/>
      <c r="BT333" s="302"/>
      <c r="BU333" s="302"/>
      <c r="BV333" s="302"/>
      <c r="BW333" s="302"/>
      <c r="BX333" s="302"/>
    </row>
    <row r="334">
      <c r="A334" s="292" t="s">
        <v>728</v>
      </c>
      <c r="B334" s="292">
        <v>333.0</v>
      </c>
      <c r="C334" s="292">
        <f t="shared" si="15"/>
        <v>2</v>
      </c>
      <c r="D334" s="293" t="str">
        <f t="shared" si="1"/>
        <v>Parcel Data</v>
      </c>
      <c r="E334" s="46" t="str">
        <f t="shared" si="2"/>
        <v>prcl.mdb.PrclREAR.ComResCode</v>
      </c>
      <c r="F334" s="46" t="s">
        <v>306</v>
      </c>
      <c r="G334" s="46" t="s">
        <v>552</v>
      </c>
      <c r="H334" s="294">
        <v>18.0</v>
      </c>
      <c r="I334" s="294" t="s">
        <v>1937</v>
      </c>
      <c r="J334" s="295" t="s">
        <v>740</v>
      </c>
      <c r="K334" s="296">
        <v>1.0</v>
      </c>
      <c r="L334" s="297" t="b">
        <v>0</v>
      </c>
      <c r="M334" s="294" t="s">
        <v>802</v>
      </c>
      <c r="N334" s="294"/>
      <c r="O334" s="296"/>
      <c r="P334" s="296"/>
      <c r="Q334" s="298" t="str">
        <f t="shared" si="3"/>
        <v>PrclREAR</v>
      </c>
      <c r="R334" s="298" t="str">
        <f t="shared" si="19"/>
        <v>ComResCode</v>
      </c>
      <c r="S334" s="298" t="str">
        <f t="array" ref="S334">iferror(index('Type Mapping'!$A$2:$D$21,match(J334,'Type Mapping'!$B$2:$B$21,0),3),"type mismatch")</f>
        <v>VARCHAR</v>
      </c>
      <c r="T334" s="298"/>
      <c r="U334" s="298"/>
      <c r="V334" s="298"/>
      <c r="W334" s="51" t="b">
        <v>1</v>
      </c>
      <c r="X334" s="51"/>
      <c r="Y334" s="309"/>
      <c r="Z334" s="309"/>
      <c r="AA334" s="311" t="s">
        <v>665</v>
      </c>
      <c r="AB334" s="53" t="str">
        <f t="shared" si="23"/>
        <v>usetupe_history</v>
      </c>
      <c r="AC334" s="308" t="str">
        <f t="array" ref="AC334">iferror(index('StoT Mapping (Depreciated)'!$D$2:$L$976,match(E334,'StoT Mapping (Depreciated)'!$D$2:$D$976,0),9),"**FIELD MISSING**")</f>
        <v>???</v>
      </c>
      <c r="AD334" s="53" t="str">
        <f t="shared" si="6"/>
        <v>usetupe.???</v>
      </c>
      <c r="AE334" s="299">
        <f>countif(NEW_REDB_table.field,AD334)</f>
        <v>0</v>
      </c>
      <c r="AF334" s="299" t="str">
        <f t="shared" si="7"/>
        <v>Check...</v>
      </c>
      <c r="AG334" s="308"/>
      <c r="AH334" s="317" t="b">
        <v>0</v>
      </c>
      <c r="AI334" s="317" t="b">
        <v>0</v>
      </c>
      <c r="AJ334" s="308" t="str">
        <f t="array" ref="AJ334">iferror(index('Type Mapping'!$A$2:$D$21,match(J334,'Type Mapping'!$B$2:$B$21,0),4),"type mismatch")</f>
        <v>INT</v>
      </c>
      <c r="AK334" s="308"/>
      <c r="AL334" s="308"/>
      <c r="AM334" s="308"/>
      <c r="AN334" s="300" t="b">
        <v>0</v>
      </c>
      <c r="AO334" s="300" t="b">
        <v>0</v>
      </c>
      <c r="AP334" s="300" t="b">
        <v>0</v>
      </c>
      <c r="AQ334" s="300" t="b">
        <v>0</v>
      </c>
      <c r="AR334" s="300"/>
      <c r="AS334" s="300"/>
      <c r="AT334" s="301" t="s">
        <v>1938</v>
      </c>
      <c r="AU334" s="302"/>
      <c r="AV334" s="303" t="b">
        <v>1</v>
      </c>
      <c r="AW334" s="304" t="str">
        <f t="shared" si="9"/>
        <v>false</v>
      </c>
      <c r="AX334" s="305" t="str">
        <f t="shared" si="17"/>
        <v>&lt;column comment="" default="" key="false" label="ComResCode" length="255" nullable="true" originalDbColumnName="ComResCode" originalLength="-1" pattern="" precision="-1" talendType="id_String" type=""/&gt;</v>
      </c>
      <c r="AY334" s="306"/>
      <c r="AZ334" s="305" t="str">
        <f t="shared" si="10"/>
        <v>&lt;column comment="" default="" key="false" label="ComResCode" length="255" nullable="true" originalDbColumnName="ComResCode" originalLength="-1" pattern="" precision="-1" talendType="id_String" type=""/&gt;</v>
      </c>
      <c r="BA334" s="306"/>
      <c r="BB334" s="302"/>
      <c r="BC334" s="303" t="b">
        <f t="shared" si="11"/>
        <v>1</v>
      </c>
      <c r="BD334" s="304"/>
      <c r="BE334" s="304" t="str">
        <f t="shared" si="12"/>
        <v>false</v>
      </c>
      <c r="BF334" s="307"/>
      <c r="BG334" s="305"/>
      <c r="BH334" s="305"/>
      <c r="BI334" s="305"/>
      <c r="BJ334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4" s="306"/>
      <c r="BL334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4" s="306"/>
      <c r="BN334" s="302"/>
      <c r="BO334" s="302"/>
      <c r="BP334" s="302"/>
      <c r="BQ334" s="302"/>
      <c r="BR334" s="302"/>
      <c r="BS334" s="302"/>
      <c r="BT334" s="302"/>
      <c r="BU334" s="302"/>
      <c r="BV334" s="302"/>
      <c r="BW334" s="302"/>
      <c r="BX334" s="302"/>
    </row>
    <row r="335">
      <c r="A335" s="292" t="s">
        <v>728</v>
      </c>
      <c r="B335" s="292">
        <v>334.0</v>
      </c>
      <c r="C335" s="292">
        <f t="shared" si="15"/>
        <v>2</v>
      </c>
      <c r="D335" s="293" t="str">
        <f t="shared" si="1"/>
        <v>Parcel Data</v>
      </c>
      <c r="E335" s="46" t="str">
        <f t="shared" si="2"/>
        <v>prcl.mdb.PrclREAR.SpecBusDist</v>
      </c>
      <c r="F335" s="46" t="s">
        <v>306</v>
      </c>
      <c r="G335" s="46" t="s">
        <v>552</v>
      </c>
      <c r="H335" s="294">
        <v>19.0</v>
      </c>
      <c r="I335" s="294" t="s">
        <v>1207</v>
      </c>
      <c r="J335" s="295" t="s">
        <v>740</v>
      </c>
      <c r="K335" s="296">
        <v>1.0</v>
      </c>
      <c r="L335" s="297" t="b">
        <v>0</v>
      </c>
      <c r="M335" s="294" t="s">
        <v>802</v>
      </c>
      <c r="N335" s="294"/>
      <c r="O335" s="296"/>
      <c r="P335" s="296"/>
      <c r="Q335" s="298" t="str">
        <f t="shared" si="3"/>
        <v>PrclREAR</v>
      </c>
      <c r="R335" s="298" t="str">
        <f t="shared" si="19"/>
        <v>SpecBusDist</v>
      </c>
      <c r="S335" s="298" t="str">
        <f t="array" ref="S335">iferror(index('Type Mapping'!$A$2:$D$21,match(J335,'Type Mapping'!$B$2:$B$21,0),3),"type mismatch")</f>
        <v>VARCHAR</v>
      </c>
      <c r="T335" s="298"/>
      <c r="U335" s="298"/>
      <c r="V335" s="298"/>
      <c r="W335" s="51" t="b">
        <v>1</v>
      </c>
      <c r="X335" s="51"/>
      <c r="Y335" s="309"/>
      <c r="Z335" s="309"/>
      <c r="AA335" s="311" t="s">
        <v>673</v>
      </c>
      <c r="AB335" s="53" t="str">
        <f t="shared" si="23"/>
        <v>spec_bus_dist_history</v>
      </c>
      <c r="AC335" s="308" t="str">
        <f t="array" ref="AC335">iferror(index('StoT Mapping (Depreciated)'!$D$2:$L$976,match(E335,'StoT Mapping (Depreciated)'!$D$2:$D$976,0),9),"**FIELD MISSING**")</f>
        <v>parcel_id</v>
      </c>
      <c r="AD335" s="53" t="str">
        <f t="shared" si="6"/>
        <v>spec_bus_dist.parcel_id</v>
      </c>
      <c r="AE335" s="299">
        <f>countif(NEW_REDB_table.field,AD335)</f>
        <v>0</v>
      </c>
      <c r="AF335" s="299" t="str">
        <f t="shared" si="7"/>
        <v>Check...</v>
      </c>
      <c r="AG335" s="308"/>
      <c r="AH335" s="317" t="b">
        <v>0</v>
      </c>
      <c r="AI335" s="317" t="b">
        <v>0</v>
      </c>
      <c r="AJ335" s="308" t="str">
        <f t="array" ref="AJ335">iferror(index('Type Mapping'!$A$2:$D$21,match(J335,'Type Mapping'!$B$2:$B$21,0),4),"type mismatch")</f>
        <v>INT</v>
      </c>
      <c r="AK335" s="308"/>
      <c r="AL335" s="308"/>
      <c r="AM335" s="308"/>
      <c r="AN335" s="300" t="b">
        <v>0</v>
      </c>
      <c r="AO335" s="300" t="b">
        <v>0</v>
      </c>
      <c r="AP335" s="300" t="b">
        <v>0</v>
      </c>
      <c r="AQ335" s="300" t="b">
        <v>0</v>
      </c>
      <c r="AR335" s="300"/>
      <c r="AS335" s="300"/>
      <c r="AT335" s="301" t="s">
        <v>1938</v>
      </c>
      <c r="AU335" s="302"/>
      <c r="AV335" s="303" t="b">
        <v>1</v>
      </c>
      <c r="AW335" s="304" t="str">
        <f t="shared" si="9"/>
        <v>false</v>
      </c>
      <c r="AX335" s="305" t="str">
        <f t="shared" si="17"/>
        <v>&lt;column comment="" default="" key="false" label="SpecBusDist" length="255" nullable="true" originalDbColumnName="SpecBusDist" originalLength="-1" pattern="" precision="-1" talendType="id_String" type=""/&gt;</v>
      </c>
      <c r="AY335" s="306"/>
      <c r="AZ335" s="305" t="str">
        <f t="shared" si="10"/>
        <v>&lt;column comment="" default="" key="false" label="SpecBusDist" length="255" nullable="true" originalDbColumnName="SpecBusDist" originalLength="-1" pattern="" precision="-1" talendType="id_String" type=""/&gt;</v>
      </c>
      <c r="BA335" s="306"/>
      <c r="BB335" s="302"/>
      <c r="BC335" s="303" t="b">
        <f t="shared" si="11"/>
        <v>1</v>
      </c>
      <c r="BD335" s="304"/>
      <c r="BE335" s="304" t="str">
        <f t="shared" si="12"/>
        <v>false</v>
      </c>
      <c r="BF335" s="307"/>
      <c r="BG335" s="305"/>
      <c r="BH335" s="305"/>
      <c r="BI335" s="305"/>
      <c r="BJ335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5" s="306"/>
      <c r="BL335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5" s="306"/>
      <c r="BN335" s="302"/>
      <c r="BO335" s="302"/>
      <c r="BP335" s="302"/>
      <c r="BQ335" s="302"/>
      <c r="BR335" s="302"/>
      <c r="BS335" s="302"/>
      <c r="BT335" s="302"/>
      <c r="BU335" s="302"/>
      <c r="BV335" s="302"/>
      <c r="BW335" s="302"/>
      <c r="BX335" s="302"/>
    </row>
    <row r="336">
      <c r="A336" s="292" t="s">
        <v>728</v>
      </c>
      <c r="B336" s="292">
        <v>335.0</v>
      </c>
      <c r="C336" s="292">
        <f t="shared" si="15"/>
        <v>2</v>
      </c>
      <c r="D336" s="293" t="str">
        <f t="shared" si="1"/>
        <v>Parcel Data</v>
      </c>
      <c r="E336" s="46" t="str">
        <f t="shared" si="2"/>
        <v>prcl.mdb.PrclREAR.SewerLineSplit</v>
      </c>
      <c r="F336" s="46" t="s">
        <v>306</v>
      </c>
      <c r="G336" s="46" t="s">
        <v>552</v>
      </c>
      <c r="H336" s="294">
        <v>20.0</v>
      </c>
      <c r="I336" s="294" t="s">
        <v>1941</v>
      </c>
      <c r="J336" s="295" t="s">
        <v>740</v>
      </c>
      <c r="K336" s="296">
        <v>1.0</v>
      </c>
      <c r="L336" s="297" t="b">
        <v>0</v>
      </c>
      <c r="M336" s="294" t="s">
        <v>802</v>
      </c>
      <c r="N336" s="294"/>
      <c r="O336" s="296"/>
      <c r="P336" s="296"/>
      <c r="Q336" s="298" t="str">
        <f t="shared" si="3"/>
        <v>PrclREAR</v>
      </c>
      <c r="R336" s="298" t="str">
        <f t="shared" si="19"/>
        <v>SewerLineSplit</v>
      </c>
      <c r="S336" s="298" t="str">
        <f t="array" ref="S336">iferror(index('Type Mapping'!$A$2:$D$21,match(J336,'Type Mapping'!$B$2:$B$21,0),3),"type mismatch")</f>
        <v>VARCHAR</v>
      </c>
      <c r="T336" s="298"/>
      <c r="U336" s="298"/>
      <c r="V336" s="298"/>
      <c r="W336" s="51" t="b">
        <v>1</v>
      </c>
      <c r="X336" s="51"/>
      <c r="Y336" s="309"/>
      <c r="Z336" s="309"/>
      <c r="AA336" s="311" t="s">
        <v>149</v>
      </c>
      <c r="AB336" s="53" t="str">
        <f t="shared" si="23"/>
        <v>???_history</v>
      </c>
      <c r="AC336" s="308" t="str">
        <f t="array" ref="AC336">iferror(index('StoT Mapping (Depreciated)'!$D$2:$L$976,match(E336,'StoT Mapping (Depreciated)'!$D$2:$D$976,0),9),"**FIELD MISSING**")</f>
        <v>???</v>
      </c>
      <c r="AD336" s="53" t="str">
        <f t="shared" si="6"/>
        <v>???.???</v>
      </c>
      <c r="AE336" s="299">
        <f>countif(NEW_REDB_table.field,AD336)</f>
        <v>0</v>
      </c>
      <c r="AF336" s="299" t="str">
        <f t="shared" si="7"/>
        <v>Check...</v>
      </c>
      <c r="AG336" s="308"/>
      <c r="AH336" s="317" t="b">
        <v>0</v>
      </c>
      <c r="AI336" s="317" t="b">
        <v>0</v>
      </c>
      <c r="AJ336" s="308" t="str">
        <f t="array" ref="AJ336">iferror(index('Type Mapping'!$A$2:$D$21,match(J336,'Type Mapping'!$B$2:$B$21,0),4),"type mismatch")</f>
        <v>INT</v>
      </c>
      <c r="AK336" s="308"/>
      <c r="AL336" s="308"/>
      <c r="AM336" s="308"/>
      <c r="AN336" s="300" t="b">
        <v>0</v>
      </c>
      <c r="AO336" s="300" t="b">
        <v>0</v>
      </c>
      <c r="AP336" s="300" t="b">
        <v>0</v>
      </c>
      <c r="AQ336" s="300" t="b">
        <v>0</v>
      </c>
      <c r="AR336" s="300"/>
      <c r="AS336" s="300"/>
      <c r="AT336" s="301" t="s">
        <v>1938</v>
      </c>
      <c r="AU336" s="302"/>
      <c r="AV336" s="303" t="b">
        <v>1</v>
      </c>
      <c r="AW336" s="304" t="str">
        <f t="shared" si="9"/>
        <v>false</v>
      </c>
      <c r="AX336" s="305" t="str">
        <f t="shared" si="17"/>
        <v>&lt;column comment="" default="" key="false" label="SewerLineSplit" length="255" nullable="true" originalDbColumnName="SewerLineSplit" originalLength="-1" pattern="" precision="-1" talendType="id_String" type=""/&gt;</v>
      </c>
      <c r="AY336" s="306"/>
      <c r="AZ336" s="305" t="str">
        <f t="shared" si="10"/>
        <v>&lt;column comment="" default="" key="false" label="SewerLineSplit" length="255" nullable="true" originalDbColumnName="SewerLineSplit" originalLength="-1" pattern="" precision="-1" talendType="id_String" type=""/&gt;</v>
      </c>
      <c r="BA336" s="306"/>
      <c r="BB336" s="302"/>
      <c r="BC336" s="303" t="b">
        <f t="shared" si="11"/>
        <v>1</v>
      </c>
      <c r="BD336" s="304"/>
      <c r="BE336" s="304" t="str">
        <f t="shared" si="12"/>
        <v>false</v>
      </c>
      <c r="BF336" s="307"/>
      <c r="BG336" s="305"/>
      <c r="BH336" s="305"/>
      <c r="BI336" s="305"/>
      <c r="BJ336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6" s="306"/>
      <c r="BL336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6" s="306"/>
      <c r="BN336" s="302"/>
      <c r="BO336" s="302"/>
      <c r="BP336" s="302"/>
      <c r="BQ336" s="302"/>
      <c r="BR336" s="302"/>
      <c r="BS336" s="302"/>
      <c r="BT336" s="302"/>
      <c r="BU336" s="302"/>
      <c r="BV336" s="302"/>
      <c r="BW336" s="302"/>
      <c r="BX336" s="302"/>
    </row>
    <row r="337">
      <c r="A337" s="292" t="s">
        <v>728</v>
      </c>
      <c r="B337" s="292">
        <v>336.0</v>
      </c>
      <c r="C337" s="292">
        <f t="shared" si="15"/>
        <v>2</v>
      </c>
      <c r="D337" s="293" t="str">
        <f t="shared" si="1"/>
        <v>Parcel Data</v>
      </c>
      <c r="E337" s="46" t="str">
        <f t="shared" si="2"/>
        <v>prcl.mdb.PrclREAR.ResTaxAmt</v>
      </c>
      <c r="F337" s="46" t="s">
        <v>306</v>
      </c>
      <c r="G337" s="46" t="s">
        <v>552</v>
      </c>
      <c r="H337" s="294">
        <v>21.0</v>
      </c>
      <c r="I337" s="294" t="s">
        <v>1942</v>
      </c>
      <c r="J337" s="295" t="s">
        <v>1268</v>
      </c>
      <c r="K337" s="296">
        <v>8.0</v>
      </c>
      <c r="L337" s="297" t="b">
        <v>0</v>
      </c>
      <c r="M337" s="294" t="s">
        <v>802</v>
      </c>
      <c r="N337" s="294"/>
      <c r="O337" s="296"/>
      <c r="P337" s="296"/>
      <c r="Q337" s="298" t="str">
        <f t="shared" si="3"/>
        <v>PrclREAR</v>
      </c>
      <c r="R337" s="298" t="str">
        <f t="shared" si="19"/>
        <v>ResTaxAmt</v>
      </c>
      <c r="S337" s="298" t="str">
        <f t="array" ref="S337">iferror(index('Type Mapping'!$A$2:$D$21,match(J337,'Type Mapping'!$B$2:$B$21,0),3),"type mismatch")</f>
        <v>VARCHAR</v>
      </c>
      <c r="T337" s="298"/>
      <c r="U337" s="298"/>
      <c r="V337" s="298"/>
      <c r="W337" s="51" t="b">
        <v>1</v>
      </c>
      <c r="X337" s="51"/>
      <c r="Y337" s="309"/>
      <c r="Z337" s="309"/>
      <c r="AA337" s="311" t="s">
        <v>149</v>
      </c>
      <c r="AB337" s="53" t="str">
        <f t="shared" si="23"/>
        <v>???_history</v>
      </c>
      <c r="AC337" s="308" t="str">
        <f t="array" ref="AC337">iferror(index('StoT Mapping (Depreciated)'!$D$2:$L$976,match(E337,'StoT Mapping (Depreciated)'!$D$2:$D$976,0),9),"**FIELD MISSING**")</f>
        <v>???</v>
      </c>
      <c r="AD337" s="53" t="str">
        <f t="shared" si="6"/>
        <v>???.???</v>
      </c>
      <c r="AE337" s="299">
        <f>countif(NEW_REDB_table.field,AD337)</f>
        <v>0</v>
      </c>
      <c r="AF337" s="299" t="str">
        <f t="shared" si="7"/>
        <v>Check...</v>
      </c>
      <c r="AG337" s="308"/>
      <c r="AH337" s="317" t="b">
        <v>0</v>
      </c>
      <c r="AI337" s="317" t="b">
        <v>0</v>
      </c>
      <c r="AJ337" s="308" t="str">
        <f t="array" ref="AJ337">iferror(index('Type Mapping'!$A$2:$D$21,match(J337,'Type Mapping'!$B$2:$B$21,0),4),"type mismatch")</f>
        <v>FLOAT</v>
      </c>
      <c r="AK337" s="308"/>
      <c r="AL337" s="308"/>
      <c r="AM337" s="308"/>
      <c r="AN337" s="300" t="b">
        <v>0</v>
      </c>
      <c r="AO337" s="300" t="b">
        <v>0</v>
      </c>
      <c r="AP337" s="300" t="b">
        <v>0</v>
      </c>
      <c r="AQ337" s="300" t="b">
        <v>0</v>
      </c>
      <c r="AR337" s="300"/>
      <c r="AS337" s="300"/>
      <c r="AT337" s="301" t="s">
        <v>1938</v>
      </c>
      <c r="AU337" s="302"/>
      <c r="AV337" s="303" t="b">
        <v>1</v>
      </c>
      <c r="AW337" s="304" t="str">
        <f t="shared" si="9"/>
        <v>false</v>
      </c>
      <c r="AX337" s="305" t="str">
        <f t="shared" si="17"/>
        <v>&lt;column comment="" default="" key="false" label="ResTaxAmt" length="255" nullable="true" originalDbColumnName="ResTaxAmt" originalLength="-1" pattern="" precision="-1" talendType="id_String" type=""/&gt;</v>
      </c>
      <c r="AY337" s="306"/>
      <c r="AZ337" s="305" t="str">
        <f t="shared" si="10"/>
        <v>&lt;column comment="" default="" key="false" label="ResTaxAmt" length="255" nullable="true" originalDbColumnName="ResTaxAmt" originalLength="-1" pattern="" precision="-1" talendType="id_String" type=""/&gt;</v>
      </c>
      <c r="BA337" s="306"/>
      <c r="BB337" s="302"/>
      <c r="BC337" s="303" t="b">
        <f t="shared" si="11"/>
        <v>1</v>
      </c>
      <c r="BD337" s="304"/>
      <c r="BE337" s="304" t="str">
        <f t="shared" si="12"/>
        <v>false</v>
      </c>
      <c r="BF337" s="307"/>
      <c r="BG337" s="305"/>
      <c r="BH337" s="305"/>
      <c r="BI337" s="305"/>
      <c r="BJ337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7" s="306"/>
      <c r="BL337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7" s="306"/>
      <c r="BN337" s="302"/>
      <c r="BO337" s="302"/>
      <c r="BP337" s="302"/>
      <c r="BQ337" s="302"/>
      <c r="BR337" s="302"/>
      <c r="BS337" s="302"/>
      <c r="BT337" s="302"/>
      <c r="BU337" s="302"/>
      <c r="BV337" s="302"/>
      <c r="BW337" s="302"/>
      <c r="BX337" s="302"/>
    </row>
    <row r="338">
      <c r="A338" s="292" t="s">
        <v>728</v>
      </c>
      <c r="B338" s="292">
        <v>337.0</v>
      </c>
      <c r="C338" s="292">
        <f t="shared" si="15"/>
        <v>2</v>
      </c>
      <c r="D338" s="293" t="str">
        <f t="shared" si="1"/>
        <v>Parcel Data</v>
      </c>
      <c r="E338" s="46" t="str">
        <f t="shared" si="2"/>
        <v>prcl.mdb.PrclREAR.ComLandValue</v>
      </c>
      <c r="F338" s="46" t="s">
        <v>306</v>
      </c>
      <c r="G338" s="46" t="s">
        <v>552</v>
      </c>
      <c r="H338" s="294">
        <v>22.0</v>
      </c>
      <c r="I338" s="294" t="s">
        <v>1946</v>
      </c>
      <c r="J338" s="295" t="s">
        <v>1268</v>
      </c>
      <c r="K338" s="296">
        <v>8.0</v>
      </c>
      <c r="L338" s="297" t="b">
        <v>0</v>
      </c>
      <c r="M338" s="294" t="s">
        <v>802</v>
      </c>
      <c r="N338" s="294"/>
      <c r="O338" s="296"/>
      <c r="P338" s="296"/>
      <c r="Q338" s="298" t="str">
        <f t="shared" si="3"/>
        <v>PrclREAR</v>
      </c>
      <c r="R338" s="298" t="str">
        <f t="shared" si="19"/>
        <v>ComLandValue</v>
      </c>
      <c r="S338" s="298" t="str">
        <f t="array" ref="S338">iferror(index('Type Mapping'!$A$2:$D$21,match(J338,'Type Mapping'!$B$2:$B$21,0),3),"type mismatch")</f>
        <v>VARCHAR</v>
      </c>
      <c r="T338" s="298"/>
      <c r="U338" s="298"/>
      <c r="V338" s="298"/>
      <c r="W338" s="51" t="b">
        <v>1</v>
      </c>
      <c r="X338" s="51"/>
      <c r="Y338" s="309"/>
      <c r="Z338" s="309"/>
      <c r="AA338" s="311" t="s">
        <v>149</v>
      </c>
      <c r="AB338" s="53" t="str">
        <f t="shared" si="23"/>
        <v>???_history</v>
      </c>
      <c r="AC338" s="308" t="str">
        <f t="array" ref="AC338">iferror(index('StoT Mapping (Depreciated)'!$D$2:$L$976,match(E338,'StoT Mapping (Depreciated)'!$D$2:$D$976,0),9),"**FIELD MISSING**")</f>
        <v>???</v>
      </c>
      <c r="AD338" s="53" t="str">
        <f t="shared" si="6"/>
        <v>???.???</v>
      </c>
      <c r="AE338" s="299">
        <f>countif(NEW_REDB_table.field,AD338)</f>
        <v>0</v>
      </c>
      <c r="AF338" s="299" t="str">
        <f t="shared" si="7"/>
        <v>Check...</v>
      </c>
      <c r="AG338" s="308"/>
      <c r="AH338" s="317" t="b">
        <v>0</v>
      </c>
      <c r="AI338" s="317" t="b">
        <v>0</v>
      </c>
      <c r="AJ338" s="308" t="str">
        <f t="array" ref="AJ338">iferror(index('Type Mapping'!$A$2:$D$21,match(J338,'Type Mapping'!$B$2:$B$21,0),4),"type mismatch")</f>
        <v>FLOAT</v>
      </c>
      <c r="AK338" s="308"/>
      <c r="AL338" s="308"/>
      <c r="AM338" s="308"/>
      <c r="AN338" s="300" t="b">
        <v>0</v>
      </c>
      <c r="AO338" s="300" t="b">
        <v>0</v>
      </c>
      <c r="AP338" s="300" t="b">
        <v>0</v>
      </c>
      <c r="AQ338" s="300" t="b">
        <v>0</v>
      </c>
      <c r="AR338" s="300"/>
      <c r="AS338" s="300"/>
      <c r="AT338" s="301" t="s">
        <v>1938</v>
      </c>
      <c r="AU338" s="302"/>
      <c r="AV338" s="303" t="b">
        <v>1</v>
      </c>
      <c r="AW338" s="304" t="str">
        <f t="shared" si="9"/>
        <v>false</v>
      </c>
      <c r="AX338" s="305" t="str">
        <f t="shared" si="17"/>
        <v>&lt;column comment="" default="" key="false" label="ComLandValue" length="255" nullable="true" originalDbColumnName="ComLandValue" originalLength="-1" pattern="" precision="-1" talendType="id_String" type=""/&gt;</v>
      </c>
      <c r="AY338" s="306"/>
      <c r="AZ338" s="305" t="str">
        <f t="shared" si="10"/>
        <v>&lt;column comment="" default="" key="false" label="ComLandValue" length="255" nullable="true" originalDbColumnName="ComLandValue" originalLength="-1" pattern="" precision="-1" talendType="id_String" type=""/&gt;</v>
      </c>
      <c r="BA338" s="306"/>
      <c r="BB338" s="302"/>
      <c r="BC338" s="303" t="b">
        <f t="shared" si="11"/>
        <v>1</v>
      </c>
      <c r="BD338" s="304"/>
      <c r="BE338" s="304" t="str">
        <f t="shared" si="12"/>
        <v>false</v>
      </c>
      <c r="BF338" s="307"/>
      <c r="BG338" s="305"/>
      <c r="BH338" s="305"/>
      <c r="BI338" s="305"/>
      <c r="BJ338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8" s="306"/>
      <c r="BL338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8" s="306"/>
      <c r="BN338" s="302"/>
      <c r="BO338" s="302"/>
      <c r="BP338" s="302"/>
      <c r="BQ338" s="302"/>
      <c r="BR338" s="302"/>
      <c r="BS338" s="302"/>
      <c r="BT338" s="302"/>
      <c r="BU338" s="302"/>
      <c r="BV338" s="302"/>
      <c r="BW338" s="302"/>
      <c r="BX338" s="302"/>
    </row>
    <row r="339">
      <c r="A339" s="292" t="s">
        <v>728</v>
      </c>
      <c r="B339" s="292">
        <v>338.0</v>
      </c>
      <c r="C339" s="292">
        <f t="shared" si="15"/>
        <v>2</v>
      </c>
      <c r="D339" s="293" t="str">
        <f t="shared" si="1"/>
        <v>Parcel Data</v>
      </c>
      <c r="E339" s="46" t="str">
        <f t="shared" si="2"/>
        <v>prcl.mdb.PrclREAR.ComImproveValue</v>
      </c>
      <c r="F339" s="46" t="s">
        <v>306</v>
      </c>
      <c r="G339" s="46" t="s">
        <v>552</v>
      </c>
      <c r="H339" s="294">
        <v>23.0</v>
      </c>
      <c r="I339" s="294" t="s">
        <v>1947</v>
      </c>
      <c r="J339" s="295" t="s">
        <v>1268</v>
      </c>
      <c r="K339" s="296">
        <v>8.0</v>
      </c>
      <c r="L339" s="297" t="b">
        <v>0</v>
      </c>
      <c r="M339" s="294" t="s">
        <v>802</v>
      </c>
      <c r="N339" s="294"/>
      <c r="O339" s="296"/>
      <c r="P339" s="296"/>
      <c r="Q339" s="298" t="str">
        <f t="shared" si="3"/>
        <v>PrclREAR</v>
      </c>
      <c r="R339" s="298" t="str">
        <f t="shared" si="19"/>
        <v>ComImproveValue</v>
      </c>
      <c r="S339" s="298" t="str">
        <f t="array" ref="S339">iferror(index('Type Mapping'!$A$2:$D$21,match(J339,'Type Mapping'!$B$2:$B$21,0),3),"type mismatch")</f>
        <v>VARCHAR</v>
      </c>
      <c r="T339" s="298"/>
      <c r="U339" s="298"/>
      <c r="V339" s="298"/>
      <c r="W339" s="51" t="b">
        <v>1</v>
      </c>
      <c r="X339" s="51"/>
      <c r="Y339" s="309"/>
      <c r="Z339" s="309"/>
      <c r="AA339" s="311" t="s">
        <v>149</v>
      </c>
      <c r="AB339" s="53" t="str">
        <f t="shared" si="23"/>
        <v>???_history</v>
      </c>
      <c r="AC339" s="308" t="str">
        <f t="array" ref="AC339">iferror(index('StoT Mapping (Depreciated)'!$D$2:$L$976,match(E339,'StoT Mapping (Depreciated)'!$D$2:$D$976,0),9),"**FIELD MISSING**")</f>
        <v>???</v>
      </c>
      <c r="AD339" s="53" t="str">
        <f t="shared" si="6"/>
        <v>???.???</v>
      </c>
      <c r="AE339" s="299">
        <f>countif(NEW_REDB_table.field,AD339)</f>
        <v>0</v>
      </c>
      <c r="AF339" s="299" t="str">
        <f t="shared" si="7"/>
        <v>Check...</v>
      </c>
      <c r="AG339" s="308"/>
      <c r="AH339" s="317" t="b">
        <v>0</v>
      </c>
      <c r="AI339" s="317" t="b">
        <v>0</v>
      </c>
      <c r="AJ339" s="308" t="str">
        <f t="array" ref="AJ339">iferror(index('Type Mapping'!$A$2:$D$21,match(J339,'Type Mapping'!$B$2:$B$21,0),4),"type mismatch")</f>
        <v>FLOAT</v>
      </c>
      <c r="AK339" s="308"/>
      <c r="AL339" s="308"/>
      <c r="AM339" s="308"/>
      <c r="AN339" s="300" t="b">
        <v>0</v>
      </c>
      <c r="AO339" s="300" t="b">
        <v>0</v>
      </c>
      <c r="AP339" s="300" t="b">
        <v>0</v>
      </c>
      <c r="AQ339" s="300" t="b">
        <v>0</v>
      </c>
      <c r="AR339" s="300"/>
      <c r="AS339" s="300"/>
      <c r="AT339" s="301" t="s">
        <v>1938</v>
      </c>
      <c r="AU339" s="302"/>
      <c r="AV339" s="303" t="b">
        <v>1</v>
      </c>
      <c r="AW339" s="304" t="str">
        <f t="shared" si="9"/>
        <v>false</v>
      </c>
      <c r="AX339" s="305" t="str">
        <f t="shared" si="17"/>
        <v>&lt;column comment="" default="" key="false" label="ComImproveValue" length="255" nullable="true" originalDbColumnName="ComImproveValue" originalLength="-1" pattern="" precision="-1" talendType="id_String" type=""/&gt;</v>
      </c>
      <c r="AY339" s="306"/>
      <c r="AZ339" s="305" t="str">
        <f t="shared" si="10"/>
        <v>&lt;column comment="" default="" key="false" label="ComImproveValue" length="255" nullable="true" originalDbColumnName="ComImproveValue" originalLength="-1" pattern="" precision="-1" talendType="id_String" type=""/&gt;</v>
      </c>
      <c r="BA339" s="306"/>
      <c r="BB339" s="302"/>
      <c r="BC339" s="303" t="b">
        <f t="shared" si="11"/>
        <v>1</v>
      </c>
      <c r="BD339" s="304"/>
      <c r="BE339" s="304" t="str">
        <f t="shared" si="12"/>
        <v>false</v>
      </c>
      <c r="BF339" s="307"/>
      <c r="BG339" s="305"/>
      <c r="BH339" s="305"/>
      <c r="BI339" s="305"/>
      <c r="BJ339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39" s="306"/>
      <c r="BL339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39" s="306"/>
      <c r="BN339" s="302"/>
      <c r="BO339" s="302"/>
      <c r="BP339" s="302"/>
      <c r="BQ339" s="302"/>
      <c r="BR339" s="302"/>
      <c r="BS339" s="302"/>
      <c r="BT339" s="302"/>
      <c r="BU339" s="302"/>
      <c r="BV339" s="302"/>
      <c r="BW339" s="302"/>
      <c r="BX339" s="302"/>
    </row>
    <row r="340">
      <c r="A340" s="292" t="s">
        <v>728</v>
      </c>
      <c r="B340" s="292">
        <v>339.0</v>
      </c>
      <c r="C340" s="292">
        <f t="shared" si="15"/>
        <v>2</v>
      </c>
      <c r="D340" s="293" t="str">
        <f t="shared" si="1"/>
        <v>Parcel Data</v>
      </c>
      <c r="E340" s="46" t="str">
        <f t="shared" si="2"/>
        <v>prcl.mdb.PrclREAR.ComTotalValue</v>
      </c>
      <c r="F340" s="46" t="s">
        <v>306</v>
      </c>
      <c r="G340" s="46" t="s">
        <v>552</v>
      </c>
      <c r="H340" s="294">
        <v>24.0</v>
      </c>
      <c r="I340" s="294" t="s">
        <v>1948</v>
      </c>
      <c r="J340" s="295" t="s">
        <v>1268</v>
      </c>
      <c r="K340" s="296">
        <v>8.0</v>
      </c>
      <c r="L340" s="297" t="b">
        <v>0</v>
      </c>
      <c r="M340" s="294" t="s">
        <v>802</v>
      </c>
      <c r="N340" s="294"/>
      <c r="O340" s="296"/>
      <c r="P340" s="296"/>
      <c r="Q340" s="298" t="str">
        <f t="shared" si="3"/>
        <v>PrclREAR</v>
      </c>
      <c r="R340" s="298" t="str">
        <f t="shared" si="19"/>
        <v>ComTotalValue</v>
      </c>
      <c r="S340" s="298" t="str">
        <f t="array" ref="S340">iferror(index('Type Mapping'!$A$2:$D$21,match(J340,'Type Mapping'!$B$2:$B$21,0),3),"type mismatch")</f>
        <v>VARCHAR</v>
      </c>
      <c r="T340" s="298"/>
      <c r="U340" s="298"/>
      <c r="V340" s="298"/>
      <c r="W340" s="51" t="b">
        <v>1</v>
      </c>
      <c r="X340" s="51"/>
      <c r="Y340" s="309"/>
      <c r="Z340" s="309"/>
      <c r="AA340" s="311" t="s">
        <v>149</v>
      </c>
      <c r="AB340" s="53" t="str">
        <f t="shared" si="23"/>
        <v>???_history</v>
      </c>
      <c r="AC340" s="308" t="str">
        <f t="array" ref="AC340">iferror(index('StoT Mapping (Depreciated)'!$D$2:$L$976,match(E340,'StoT Mapping (Depreciated)'!$D$2:$D$976,0),9),"**FIELD MISSING**")</f>
        <v>???</v>
      </c>
      <c r="AD340" s="53" t="str">
        <f t="shared" si="6"/>
        <v>???.???</v>
      </c>
      <c r="AE340" s="299">
        <f>countif(NEW_REDB_table.field,AD340)</f>
        <v>0</v>
      </c>
      <c r="AF340" s="299" t="str">
        <f t="shared" si="7"/>
        <v>Check...</v>
      </c>
      <c r="AG340" s="308"/>
      <c r="AH340" s="317" t="b">
        <v>0</v>
      </c>
      <c r="AI340" s="317" t="b">
        <v>0</v>
      </c>
      <c r="AJ340" s="308" t="str">
        <f t="array" ref="AJ340">iferror(index('Type Mapping'!$A$2:$D$21,match(J340,'Type Mapping'!$B$2:$B$21,0),4),"type mismatch")</f>
        <v>FLOAT</v>
      </c>
      <c r="AK340" s="308"/>
      <c r="AL340" s="308"/>
      <c r="AM340" s="308"/>
      <c r="AN340" s="300" t="b">
        <v>0</v>
      </c>
      <c r="AO340" s="300" t="b">
        <v>0</v>
      </c>
      <c r="AP340" s="300" t="b">
        <v>0</v>
      </c>
      <c r="AQ340" s="300" t="b">
        <v>0</v>
      </c>
      <c r="AR340" s="300"/>
      <c r="AS340" s="300"/>
      <c r="AT340" s="301" t="s">
        <v>1938</v>
      </c>
      <c r="AU340" s="302"/>
      <c r="AV340" s="303" t="b">
        <v>1</v>
      </c>
      <c r="AW340" s="304" t="str">
        <f t="shared" si="9"/>
        <v>false</v>
      </c>
      <c r="AX340" s="305" t="str">
        <f t="shared" si="17"/>
        <v>&lt;column comment="" default="" key="false" label="ComTotalValue" length="255" nullable="true" originalDbColumnName="ComTotalValue" originalLength="-1" pattern="" precision="-1" talendType="id_String" type=""/&gt;</v>
      </c>
      <c r="AY340" s="306"/>
      <c r="AZ340" s="305" t="str">
        <f t="shared" si="10"/>
        <v>&lt;column comment="" default="" key="false" label="ComTotalValue" length="255" nullable="true" originalDbColumnName="ComTotalValue" originalLength="-1" pattern="" precision="-1" talendType="id_String" type=""/&gt;</v>
      </c>
      <c r="BA340" s="306"/>
      <c r="BB340" s="302"/>
      <c r="BC340" s="303" t="b">
        <f t="shared" si="11"/>
        <v>1</v>
      </c>
      <c r="BD340" s="304"/>
      <c r="BE340" s="304" t="str">
        <f t="shared" si="12"/>
        <v>false</v>
      </c>
      <c r="BF340" s="307"/>
      <c r="BG340" s="305"/>
      <c r="BH340" s="305"/>
      <c r="BI340" s="305"/>
      <c r="BJ340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0" s="306"/>
      <c r="BL340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0" s="306"/>
      <c r="BN340" s="302"/>
      <c r="BO340" s="302"/>
      <c r="BP340" s="302"/>
      <c r="BQ340" s="302"/>
      <c r="BR340" s="302"/>
      <c r="BS340" s="302"/>
      <c r="BT340" s="302"/>
      <c r="BU340" s="302"/>
      <c r="BV340" s="302"/>
      <c r="BW340" s="302"/>
      <c r="BX340" s="302"/>
    </row>
    <row r="341">
      <c r="A341" s="292" t="s">
        <v>728</v>
      </c>
      <c r="B341" s="292">
        <v>340.0</v>
      </c>
      <c r="C341" s="292">
        <f t="shared" si="15"/>
        <v>2</v>
      </c>
      <c r="D341" s="293" t="str">
        <f t="shared" si="1"/>
        <v>Parcel Data</v>
      </c>
      <c r="E341" s="46" t="str">
        <f t="shared" si="2"/>
        <v>prcl.mdb.PrclREAR.ComTaxAmt</v>
      </c>
      <c r="F341" s="46" t="s">
        <v>306</v>
      </c>
      <c r="G341" s="46" t="s">
        <v>552</v>
      </c>
      <c r="H341" s="294">
        <v>25.0</v>
      </c>
      <c r="I341" s="294" t="s">
        <v>1949</v>
      </c>
      <c r="J341" s="295" t="s">
        <v>1268</v>
      </c>
      <c r="K341" s="296">
        <v>8.0</v>
      </c>
      <c r="L341" s="297" t="b">
        <v>0</v>
      </c>
      <c r="M341" s="294" t="s">
        <v>802</v>
      </c>
      <c r="N341" s="294"/>
      <c r="O341" s="296"/>
      <c r="P341" s="296"/>
      <c r="Q341" s="298" t="str">
        <f t="shared" si="3"/>
        <v>PrclREAR</v>
      </c>
      <c r="R341" s="298" t="str">
        <f t="shared" si="19"/>
        <v>ComTaxAmt</v>
      </c>
      <c r="S341" s="298" t="str">
        <f t="array" ref="S341">iferror(index('Type Mapping'!$A$2:$D$21,match(J341,'Type Mapping'!$B$2:$B$21,0),3),"type mismatch")</f>
        <v>VARCHAR</v>
      </c>
      <c r="T341" s="298"/>
      <c r="U341" s="298"/>
      <c r="V341" s="298"/>
      <c r="W341" s="51" t="b">
        <v>1</v>
      </c>
      <c r="X341" s="51"/>
      <c r="Y341" s="309"/>
      <c r="Z341" s="309"/>
      <c r="AA341" s="311" t="s">
        <v>977</v>
      </c>
      <c r="AB341" s="53" t="str">
        <f t="shared" si="23"/>
        <v>**field missing**_history</v>
      </c>
      <c r="AC341" s="308" t="str">
        <f t="array" ref="AC341">iferror(index('StoT Mapping (Depreciated)'!$D$2:$L$976,match(E341,'StoT Mapping (Depreciated)'!$D$2:$D$976,0),9),"**FIELD MISSING**")</f>
        <v>**FIELD MISSING**</v>
      </c>
      <c r="AD341" s="53" t="str">
        <f t="shared" si="6"/>
        <v>**field missing**.**FIELD MISSING**</v>
      </c>
      <c r="AE341" s="299">
        <f>countif(NEW_REDB_table.field,AD341)</f>
        <v>0</v>
      </c>
      <c r="AF341" s="299" t="str">
        <f t="shared" si="7"/>
        <v>Check...</v>
      </c>
      <c r="AG341" s="308"/>
      <c r="AH341" s="317" t="b">
        <v>0</v>
      </c>
      <c r="AI341" s="317" t="b">
        <v>0</v>
      </c>
      <c r="AJ341" s="308" t="str">
        <f t="array" ref="AJ341">iferror(index('Type Mapping'!$A$2:$D$21,match(J341,'Type Mapping'!$B$2:$B$21,0),4),"type mismatch")</f>
        <v>FLOAT</v>
      </c>
      <c r="AK341" s="308"/>
      <c r="AL341" s="308"/>
      <c r="AM341" s="308"/>
      <c r="AN341" s="300" t="b">
        <v>0</v>
      </c>
      <c r="AO341" s="300" t="b">
        <v>0</v>
      </c>
      <c r="AP341" s="300" t="b">
        <v>0</v>
      </c>
      <c r="AQ341" s="300" t="b">
        <v>0</v>
      </c>
      <c r="AR341" s="300"/>
      <c r="AS341" s="300"/>
      <c r="AT341" s="302"/>
      <c r="AU341" s="302"/>
      <c r="AV341" s="303" t="b">
        <v>1</v>
      </c>
      <c r="AW341" s="304" t="str">
        <f t="shared" si="9"/>
        <v>false</v>
      </c>
      <c r="AX341" s="305" t="str">
        <f t="shared" si="17"/>
        <v>&lt;column comment="" default="" key="false" label="ComTaxAmt" length="255" nullable="true" originalDbColumnName="ComTaxAmt" originalLength="-1" pattern="" precision="-1" talendType="id_String" type=""/&gt;</v>
      </c>
      <c r="AY341" s="306"/>
      <c r="AZ341" s="305" t="str">
        <f t="shared" si="10"/>
        <v>&lt;column comment="" default="" key="false" label="ComTaxAmt" length="255" nullable="true" originalDbColumnName="ComTaxAmt" originalLength="-1" pattern="" precision="-1" talendType="id_String" type=""/&gt;</v>
      </c>
      <c r="BA341" s="306"/>
      <c r="BB341" s="302"/>
      <c r="BC341" s="303" t="b">
        <f t="shared" si="11"/>
        <v>1</v>
      </c>
      <c r="BD341" s="304"/>
      <c r="BE341" s="304" t="str">
        <f t="shared" si="12"/>
        <v>false</v>
      </c>
      <c r="BF341" s="307"/>
      <c r="BG341" s="305"/>
      <c r="BH341" s="305"/>
      <c r="BI341" s="305"/>
      <c r="BJ341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1" s="306"/>
      <c r="BL341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1" s="306"/>
      <c r="BN341" s="302"/>
      <c r="BO341" s="302"/>
      <c r="BP341" s="302"/>
      <c r="BQ341" s="302"/>
      <c r="BR341" s="302"/>
      <c r="BS341" s="302"/>
      <c r="BT341" s="302"/>
      <c r="BU341" s="302"/>
      <c r="BV341" s="302"/>
      <c r="BW341" s="302"/>
      <c r="BX341" s="302"/>
    </row>
    <row r="342">
      <c r="A342" s="292" t="s">
        <v>728</v>
      </c>
      <c r="B342" s="292">
        <v>341.0</v>
      </c>
      <c r="C342" s="292">
        <f t="shared" si="15"/>
        <v>2</v>
      </c>
      <c r="D342" s="293" t="str">
        <f t="shared" si="1"/>
        <v>Parcel Data</v>
      </c>
      <c r="E342" s="46" t="str">
        <f t="shared" si="2"/>
        <v>prcl.mdb.PrclREAR.SurTaxAmt</v>
      </c>
      <c r="F342" s="46" t="s">
        <v>306</v>
      </c>
      <c r="G342" s="46" t="s">
        <v>552</v>
      </c>
      <c r="H342" s="294">
        <v>26.0</v>
      </c>
      <c r="I342" s="294" t="s">
        <v>1950</v>
      </c>
      <c r="J342" s="295" t="s">
        <v>1268</v>
      </c>
      <c r="K342" s="296">
        <v>8.0</v>
      </c>
      <c r="L342" s="297" t="b">
        <v>0</v>
      </c>
      <c r="M342" s="294" t="s">
        <v>802</v>
      </c>
      <c r="N342" s="294"/>
      <c r="O342" s="296"/>
      <c r="P342" s="296"/>
      <c r="Q342" s="298" t="str">
        <f t="shared" si="3"/>
        <v>PrclREAR</v>
      </c>
      <c r="R342" s="298" t="str">
        <f t="shared" si="19"/>
        <v>SurTaxAmt</v>
      </c>
      <c r="S342" s="298" t="str">
        <f t="array" ref="S342">iferror(index('Type Mapping'!$A$2:$D$21,match(J342,'Type Mapping'!$B$2:$B$21,0),3),"type mismatch")</f>
        <v>VARCHAR</v>
      </c>
      <c r="T342" s="298"/>
      <c r="U342" s="298"/>
      <c r="V342" s="298"/>
      <c r="W342" s="51" t="b">
        <v>1</v>
      </c>
      <c r="X342" s="51"/>
      <c r="Y342" s="309"/>
      <c r="Z342" s="309"/>
      <c r="AA342" s="311" t="s">
        <v>149</v>
      </c>
      <c r="AB342" s="53" t="str">
        <f t="shared" si="23"/>
        <v>???_history</v>
      </c>
      <c r="AC342" s="308" t="str">
        <f t="array" ref="AC342">iferror(index('StoT Mapping (Depreciated)'!$D$2:$L$976,match(E342,'StoT Mapping (Depreciated)'!$D$2:$D$976,0),9),"**FIELD MISSING**")</f>
        <v>???</v>
      </c>
      <c r="AD342" s="53" t="str">
        <f t="shared" si="6"/>
        <v>???.???</v>
      </c>
      <c r="AE342" s="299">
        <f>countif(NEW_REDB_table.field,AD342)</f>
        <v>0</v>
      </c>
      <c r="AF342" s="299" t="str">
        <f t="shared" si="7"/>
        <v>Check...</v>
      </c>
      <c r="AG342" s="308"/>
      <c r="AH342" s="317" t="b">
        <v>0</v>
      </c>
      <c r="AI342" s="317" t="b">
        <v>0</v>
      </c>
      <c r="AJ342" s="308" t="str">
        <f t="array" ref="AJ342">iferror(index('Type Mapping'!$A$2:$D$21,match(J342,'Type Mapping'!$B$2:$B$21,0),4),"type mismatch")</f>
        <v>FLOAT</v>
      </c>
      <c r="AK342" s="308"/>
      <c r="AL342" s="308"/>
      <c r="AM342" s="308"/>
      <c r="AN342" s="300" t="b">
        <v>0</v>
      </c>
      <c r="AO342" s="300" t="b">
        <v>0</v>
      </c>
      <c r="AP342" s="300" t="b">
        <v>0</v>
      </c>
      <c r="AQ342" s="300" t="b">
        <v>0</v>
      </c>
      <c r="AR342" s="300"/>
      <c r="AS342" s="300"/>
      <c r="AT342" s="302"/>
      <c r="AU342" s="302"/>
      <c r="AV342" s="303" t="b">
        <v>1</v>
      </c>
      <c r="AW342" s="304" t="str">
        <f t="shared" si="9"/>
        <v>false</v>
      </c>
      <c r="AX342" s="305" t="str">
        <f t="shared" si="17"/>
        <v>&lt;column comment="" default="" key="false" label="SurTaxAmt" length="255" nullable="true" originalDbColumnName="SurTaxAmt" originalLength="-1" pattern="" precision="-1" talendType="id_String" type=""/&gt;</v>
      </c>
      <c r="AY342" s="306"/>
      <c r="AZ342" s="305" t="str">
        <f t="shared" si="10"/>
        <v>&lt;column comment="" default="" key="false" label="SurTaxAmt" length="255" nullable="true" originalDbColumnName="SurTaxAmt" originalLength="-1" pattern="" precision="-1" talendType="id_String" type=""/&gt;</v>
      </c>
      <c r="BA342" s="306"/>
      <c r="BB342" s="302"/>
      <c r="BC342" s="303" t="b">
        <f t="shared" si="11"/>
        <v>1</v>
      </c>
      <c r="BD342" s="304"/>
      <c r="BE342" s="304" t="str">
        <f t="shared" si="12"/>
        <v>false</v>
      </c>
      <c r="BF342" s="307"/>
      <c r="BG342" s="305"/>
      <c r="BH342" s="305"/>
      <c r="BI342" s="305"/>
      <c r="BJ342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2" s="306"/>
      <c r="BL342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2" s="306"/>
      <c r="BN342" s="302"/>
      <c r="BO342" s="302"/>
      <c r="BP342" s="302"/>
      <c r="BQ342" s="302"/>
      <c r="BR342" s="302"/>
      <c r="BS342" s="302"/>
      <c r="BT342" s="302"/>
      <c r="BU342" s="302"/>
      <c r="BV342" s="302"/>
      <c r="BW342" s="302"/>
      <c r="BX342" s="302"/>
    </row>
    <row r="343">
      <c r="A343" s="292" t="s">
        <v>728</v>
      </c>
      <c r="B343" s="292">
        <v>342.0</v>
      </c>
      <c r="C343" s="292">
        <f t="shared" si="15"/>
        <v>2</v>
      </c>
      <c r="D343" s="293" t="str">
        <f t="shared" si="1"/>
        <v>Parcel Data</v>
      </c>
      <c r="E343" s="46" t="str">
        <f t="shared" si="2"/>
        <v>prcl.mdb.PrclREAR.SBDTaxAmt</v>
      </c>
      <c r="F343" s="46" t="s">
        <v>306</v>
      </c>
      <c r="G343" s="46" t="s">
        <v>552</v>
      </c>
      <c r="H343" s="294">
        <v>27.0</v>
      </c>
      <c r="I343" s="294" t="s">
        <v>1951</v>
      </c>
      <c r="J343" s="295" t="s">
        <v>1268</v>
      </c>
      <c r="K343" s="296">
        <v>8.0</v>
      </c>
      <c r="L343" s="297" t="b">
        <v>0</v>
      </c>
      <c r="M343" s="294" t="s">
        <v>802</v>
      </c>
      <c r="N343" s="294"/>
      <c r="O343" s="296"/>
      <c r="P343" s="296"/>
      <c r="Q343" s="298" t="str">
        <f t="shared" si="3"/>
        <v>PrclREAR</v>
      </c>
      <c r="R343" s="298" t="str">
        <f t="shared" si="19"/>
        <v>SBDTaxAmt</v>
      </c>
      <c r="S343" s="298" t="str">
        <f t="array" ref="S343">iferror(index('Type Mapping'!$A$2:$D$21,match(J343,'Type Mapping'!$B$2:$B$21,0),3),"type mismatch")</f>
        <v>VARCHAR</v>
      </c>
      <c r="T343" s="298"/>
      <c r="U343" s="298"/>
      <c r="V343" s="298"/>
      <c r="W343" s="51" t="b">
        <v>1</v>
      </c>
      <c r="X343" s="51"/>
      <c r="Y343" s="309"/>
      <c r="Z343" s="309"/>
      <c r="AA343" s="311" t="s">
        <v>149</v>
      </c>
      <c r="AB343" s="53" t="str">
        <f t="shared" si="23"/>
        <v>???_history</v>
      </c>
      <c r="AC343" s="308" t="str">
        <f t="array" ref="AC343">iferror(index('StoT Mapping (Depreciated)'!$D$2:$L$976,match(E343,'StoT Mapping (Depreciated)'!$D$2:$D$976,0),9),"**FIELD MISSING**")</f>
        <v>???</v>
      </c>
      <c r="AD343" s="53" t="str">
        <f t="shared" si="6"/>
        <v>???.???</v>
      </c>
      <c r="AE343" s="299">
        <f>countif(NEW_REDB_table.field,AD343)</f>
        <v>0</v>
      </c>
      <c r="AF343" s="299" t="str">
        <f t="shared" si="7"/>
        <v>Check...</v>
      </c>
      <c r="AG343" s="308"/>
      <c r="AH343" s="317" t="b">
        <v>0</v>
      </c>
      <c r="AI343" s="317" t="b">
        <v>0</v>
      </c>
      <c r="AJ343" s="308" t="str">
        <f t="array" ref="AJ343">iferror(index('Type Mapping'!$A$2:$D$21,match(J343,'Type Mapping'!$B$2:$B$21,0),4),"type mismatch")</f>
        <v>FLOAT</v>
      </c>
      <c r="AK343" s="308"/>
      <c r="AL343" s="308"/>
      <c r="AM343" s="308"/>
      <c r="AN343" s="300" t="b">
        <v>0</v>
      </c>
      <c r="AO343" s="300" t="b">
        <v>0</v>
      </c>
      <c r="AP343" s="300" t="b">
        <v>0</v>
      </c>
      <c r="AQ343" s="300" t="b">
        <v>0</v>
      </c>
      <c r="AR343" s="300"/>
      <c r="AS343" s="300"/>
      <c r="AT343" s="302"/>
      <c r="AU343" s="302"/>
      <c r="AV343" s="303" t="b">
        <v>1</v>
      </c>
      <c r="AW343" s="304" t="str">
        <f t="shared" si="9"/>
        <v>false</v>
      </c>
      <c r="AX343" s="305" t="str">
        <f t="shared" si="17"/>
        <v>&lt;column comment="" default="" key="false" label="SBDTaxAmt" length="255" nullable="true" originalDbColumnName="SBDTaxAmt" originalLength="-1" pattern="" precision="-1" talendType="id_String" type=""/&gt;</v>
      </c>
      <c r="AY343" s="306"/>
      <c r="AZ343" s="305" t="str">
        <f t="shared" si="10"/>
        <v>&lt;column comment="" default="" key="false" label="SBDTaxAmt" length="255" nullable="true" originalDbColumnName="SBDTaxAmt" originalLength="-1" pattern="" precision="-1" talendType="id_String" type=""/&gt;</v>
      </c>
      <c r="BA343" s="306"/>
      <c r="BB343" s="302"/>
      <c r="BC343" s="303" t="b">
        <f t="shared" si="11"/>
        <v>1</v>
      </c>
      <c r="BD343" s="304"/>
      <c r="BE343" s="304" t="str">
        <f t="shared" si="12"/>
        <v>false</v>
      </c>
      <c r="BF343" s="307"/>
      <c r="BG343" s="305"/>
      <c r="BH343" s="305"/>
      <c r="BI343" s="305"/>
      <c r="BJ343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3" s="306"/>
      <c r="BL343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3" s="306"/>
      <c r="BN343" s="302"/>
      <c r="BO343" s="302"/>
      <c r="BP343" s="302"/>
      <c r="BQ343" s="302"/>
      <c r="BR343" s="302"/>
      <c r="BS343" s="302"/>
      <c r="BT343" s="302"/>
      <c r="BU343" s="302"/>
      <c r="BV343" s="302"/>
      <c r="BW343" s="302"/>
      <c r="BX343" s="302"/>
    </row>
    <row r="344">
      <c r="A344" s="292" t="s">
        <v>728</v>
      </c>
      <c r="B344" s="292">
        <v>343.0</v>
      </c>
      <c r="C344" s="292">
        <f t="shared" si="15"/>
        <v>2</v>
      </c>
      <c r="D344" s="293" t="str">
        <f t="shared" si="1"/>
        <v>Parcel Data</v>
      </c>
      <c r="E344" s="46" t="str">
        <f t="shared" si="2"/>
        <v>prcl.mdb.PrclREAR.LatSewerAmt</v>
      </c>
      <c r="F344" s="46" t="s">
        <v>306</v>
      </c>
      <c r="G344" s="46" t="s">
        <v>552</v>
      </c>
      <c r="H344" s="294">
        <v>28.0</v>
      </c>
      <c r="I344" s="294" t="s">
        <v>1952</v>
      </c>
      <c r="J344" s="295" t="s">
        <v>1268</v>
      </c>
      <c r="K344" s="296">
        <v>8.0</v>
      </c>
      <c r="L344" s="297" t="b">
        <v>0</v>
      </c>
      <c r="M344" s="294" t="s">
        <v>802</v>
      </c>
      <c r="N344" s="294"/>
      <c r="O344" s="296"/>
      <c r="P344" s="296"/>
      <c r="Q344" s="298" t="str">
        <f t="shared" si="3"/>
        <v>PrclREAR</v>
      </c>
      <c r="R344" s="298" t="str">
        <f t="shared" si="19"/>
        <v>LatSewerAmt</v>
      </c>
      <c r="S344" s="298" t="str">
        <f t="array" ref="S344">iferror(index('Type Mapping'!$A$2:$D$21,match(J344,'Type Mapping'!$B$2:$B$21,0),3),"type mismatch")</f>
        <v>VARCHAR</v>
      </c>
      <c r="T344" s="298"/>
      <c r="U344" s="298"/>
      <c r="V344" s="298"/>
      <c r="W344" s="51" t="b">
        <v>1</v>
      </c>
      <c r="X344" s="51"/>
      <c r="Y344" s="309"/>
      <c r="Z344" s="309"/>
      <c r="AA344" s="311" t="s">
        <v>149</v>
      </c>
      <c r="AB344" s="53" t="str">
        <f t="shared" si="23"/>
        <v>???_history</v>
      </c>
      <c r="AC344" s="308" t="str">
        <f t="array" ref="AC344">iferror(index('StoT Mapping (Depreciated)'!$D$2:$L$976,match(E344,'StoT Mapping (Depreciated)'!$D$2:$D$976,0),9),"**FIELD MISSING**")</f>
        <v>???</v>
      </c>
      <c r="AD344" s="53" t="str">
        <f t="shared" si="6"/>
        <v>???.???</v>
      </c>
      <c r="AE344" s="299">
        <f>countif(NEW_REDB_table.field,AD344)</f>
        <v>0</v>
      </c>
      <c r="AF344" s="299" t="str">
        <f t="shared" si="7"/>
        <v>Check...</v>
      </c>
      <c r="AG344" s="308"/>
      <c r="AH344" s="317" t="b">
        <v>0</v>
      </c>
      <c r="AI344" s="317" t="b">
        <v>0</v>
      </c>
      <c r="AJ344" s="308" t="str">
        <f t="array" ref="AJ344">iferror(index('Type Mapping'!$A$2:$D$21,match(J344,'Type Mapping'!$B$2:$B$21,0),4),"type mismatch")</f>
        <v>FLOAT</v>
      </c>
      <c r="AK344" s="308"/>
      <c r="AL344" s="308"/>
      <c r="AM344" s="308"/>
      <c r="AN344" s="300" t="b">
        <v>0</v>
      </c>
      <c r="AO344" s="300" t="b">
        <v>0</v>
      </c>
      <c r="AP344" s="300" t="b">
        <v>0</v>
      </c>
      <c r="AQ344" s="300" t="b">
        <v>0</v>
      </c>
      <c r="AR344" s="300"/>
      <c r="AS344" s="300"/>
      <c r="AT344" s="302"/>
      <c r="AU344" s="302"/>
      <c r="AV344" s="303" t="b">
        <v>1</v>
      </c>
      <c r="AW344" s="304" t="str">
        <f t="shared" si="9"/>
        <v>false</v>
      </c>
      <c r="AX344" s="305" t="str">
        <f t="shared" si="17"/>
        <v>&lt;column comment="" default="" key="false" label="LatSewerAmt" length="255" nullable="true" originalDbColumnName="LatSewerAmt" originalLength="-1" pattern="" precision="-1" talendType="id_String" type=""/&gt;</v>
      </c>
      <c r="AY344" s="306"/>
      <c r="AZ344" s="305" t="str">
        <f t="shared" si="10"/>
        <v>&lt;column comment="" default="" key="false" label="LatSewerAmt" length="255" nullable="true" originalDbColumnName="LatSewerAmt" originalLength="-1" pattern="" precision="-1" talendType="id_String" type=""/&gt;</v>
      </c>
      <c r="BA344" s="306"/>
      <c r="BB344" s="302"/>
      <c r="BC344" s="303" t="b">
        <f t="shared" si="11"/>
        <v>1</v>
      </c>
      <c r="BD344" s="304"/>
      <c r="BE344" s="304" t="str">
        <f t="shared" si="12"/>
        <v>false</v>
      </c>
      <c r="BF344" s="307"/>
      <c r="BG344" s="305"/>
      <c r="BH344" s="305"/>
      <c r="BI344" s="305"/>
      <c r="BJ344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4" s="306"/>
      <c r="BL344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4" s="306"/>
      <c r="BN344" s="302"/>
      <c r="BO344" s="302"/>
      <c r="BP344" s="302"/>
      <c r="BQ344" s="302"/>
      <c r="BR344" s="302"/>
      <c r="BS344" s="302"/>
      <c r="BT344" s="302"/>
      <c r="BU344" s="302"/>
      <c r="BV344" s="302"/>
      <c r="BW344" s="302"/>
      <c r="BX344" s="302"/>
    </row>
    <row r="345">
      <c r="A345" s="292" t="s">
        <v>728</v>
      </c>
      <c r="B345" s="292">
        <v>344.0</v>
      </c>
      <c r="C345" s="292">
        <f t="shared" si="15"/>
        <v>2</v>
      </c>
      <c r="D345" s="293" t="str">
        <f t="shared" si="1"/>
        <v>Parcel Data</v>
      </c>
      <c r="E345" s="46" t="str">
        <f t="shared" si="2"/>
        <v>prcl.mdb.PrclREAR.DemoCharge</v>
      </c>
      <c r="F345" s="46" t="s">
        <v>306</v>
      </c>
      <c r="G345" s="46" t="s">
        <v>552</v>
      </c>
      <c r="H345" s="294">
        <v>29.0</v>
      </c>
      <c r="I345" s="294" t="s">
        <v>1953</v>
      </c>
      <c r="J345" s="295" t="s">
        <v>1268</v>
      </c>
      <c r="K345" s="296">
        <v>8.0</v>
      </c>
      <c r="L345" s="297" t="b">
        <v>0</v>
      </c>
      <c r="M345" s="294" t="s">
        <v>802</v>
      </c>
      <c r="N345" s="294"/>
      <c r="O345" s="296"/>
      <c r="P345" s="296"/>
      <c r="Q345" s="298" t="str">
        <f t="shared" si="3"/>
        <v>PrclREAR</v>
      </c>
      <c r="R345" s="298" t="str">
        <f t="shared" si="19"/>
        <v>DemoCharge</v>
      </c>
      <c r="S345" s="298" t="str">
        <f t="array" ref="S345">iferror(index('Type Mapping'!$A$2:$D$21,match(J345,'Type Mapping'!$B$2:$B$21,0),3),"type mismatch")</f>
        <v>VARCHAR</v>
      </c>
      <c r="T345" s="298"/>
      <c r="U345" s="298"/>
      <c r="V345" s="298"/>
      <c r="W345" s="51" t="b">
        <v>1</v>
      </c>
      <c r="X345" s="51"/>
      <c r="Y345" s="309"/>
      <c r="Z345" s="309"/>
      <c r="AA345" s="311" t="s">
        <v>149</v>
      </c>
      <c r="AB345" s="53" t="str">
        <f t="shared" si="23"/>
        <v>???_history</v>
      </c>
      <c r="AC345" s="308" t="str">
        <f t="array" ref="AC345">iferror(index('StoT Mapping (Depreciated)'!$D$2:$L$976,match(E345,'StoT Mapping (Depreciated)'!$D$2:$D$976,0),9),"**FIELD MISSING**")</f>
        <v>???</v>
      </c>
      <c r="AD345" s="53" t="str">
        <f t="shared" si="6"/>
        <v>???.???</v>
      </c>
      <c r="AE345" s="299">
        <f>countif(NEW_REDB_table.field,AD345)</f>
        <v>0</v>
      </c>
      <c r="AF345" s="299" t="str">
        <f t="shared" si="7"/>
        <v>Check...</v>
      </c>
      <c r="AG345" s="308"/>
      <c r="AH345" s="317" t="b">
        <v>0</v>
      </c>
      <c r="AI345" s="317" t="b">
        <v>0</v>
      </c>
      <c r="AJ345" s="308" t="str">
        <f t="array" ref="AJ345">iferror(index('Type Mapping'!$A$2:$D$21,match(J345,'Type Mapping'!$B$2:$B$21,0),4),"type mismatch")</f>
        <v>FLOAT</v>
      </c>
      <c r="AK345" s="308"/>
      <c r="AL345" s="308"/>
      <c r="AM345" s="308"/>
      <c r="AN345" s="300" t="b">
        <v>0</v>
      </c>
      <c r="AO345" s="300" t="b">
        <v>0</v>
      </c>
      <c r="AP345" s="300" t="b">
        <v>0</v>
      </c>
      <c r="AQ345" s="300" t="b">
        <v>0</v>
      </c>
      <c r="AR345" s="300"/>
      <c r="AS345" s="300"/>
      <c r="AT345" s="302"/>
      <c r="AU345" s="302"/>
      <c r="AV345" s="303" t="b">
        <v>1</v>
      </c>
      <c r="AW345" s="304" t="str">
        <f t="shared" si="9"/>
        <v>false</v>
      </c>
      <c r="AX345" s="305" t="str">
        <f t="shared" si="17"/>
        <v>&lt;column comment="" default="" key="false" label="DemoCharge" length="255" nullable="true" originalDbColumnName="DemoCharge" originalLength="-1" pattern="" precision="-1" talendType="id_String" type=""/&gt;</v>
      </c>
      <c r="AY345" s="306"/>
      <c r="AZ345" s="305" t="str">
        <f t="shared" si="10"/>
        <v>&lt;column comment="" default="" key="false" label="DemoCharge" length="255" nullable="true" originalDbColumnName="DemoCharge" originalLength="-1" pattern="" precision="-1" talendType="id_String" type=""/&gt;</v>
      </c>
      <c r="BA345" s="306"/>
      <c r="BB345" s="302"/>
      <c r="BC345" s="303" t="b">
        <f t="shared" si="11"/>
        <v>1</v>
      </c>
      <c r="BD345" s="304"/>
      <c r="BE345" s="304" t="str">
        <f t="shared" si="12"/>
        <v>false</v>
      </c>
      <c r="BF345" s="307"/>
      <c r="BG345" s="305"/>
      <c r="BH345" s="305"/>
      <c r="BI345" s="305"/>
      <c r="BJ345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5" s="306"/>
      <c r="BL345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5" s="306"/>
      <c r="BN345" s="302"/>
      <c r="BO345" s="302"/>
      <c r="BP345" s="302"/>
      <c r="BQ345" s="302"/>
      <c r="BR345" s="302"/>
      <c r="BS345" s="302"/>
      <c r="BT345" s="302"/>
      <c r="BU345" s="302"/>
      <c r="BV345" s="302"/>
      <c r="BW345" s="302"/>
      <c r="BX345" s="302"/>
    </row>
    <row r="346">
      <c r="A346" s="292" t="s">
        <v>728</v>
      </c>
      <c r="B346" s="292">
        <v>345.0</v>
      </c>
      <c r="C346" s="292">
        <f t="shared" si="15"/>
        <v>2</v>
      </c>
      <c r="D346" s="293" t="str">
        <f t="shared" si="1"/>
        <v>Parcel Data</v>
      </c>
      <c r="E346" s="46" t="str">
        <f t="shared" si="2"/>
        <v>prcl.mdb.PrclREAR.NuisanceTax</v>
      </c>
      <c r="F346" s="46" t="s">
        <v>306</v>
      </c>
      <c r="G346" s="46" t="s">
        <v>552</v>
      </c>
      <c r="H346" s="294">
        <v>30.0</v>
      </c>
      <c r="I346" s="294" t="s">
        <v>1954</v>
      </c>
      <c r="J346" s="295" t="s">
        <v>1268</v>
      </c>
      <c r="K346" s="296">
        <v>8.0</v>
      </c>
      <c r="L346" s="297" t="b">
        <v>0</v>
      </c>
      <c r="M346" s="294" t="s">
        <v>802</v>
      </c>
      <c r="N346" s="294"/>
      <c r="O346" s="296"/>
      <c r="P346" s="296"/>
      <c r="Q346" s="298" t="str">
        <f t="shared" si="3"/>
        <v>PrclREAR</v>
      </c>
      <c r="R346" s="298" t="str">
        <f t="shared" si="19"/>
        <v>NuisanceTax</v>
      </c>
      <c r="S346" s="298" t="str">
        <f t="array" ref="S346">iferror(index('Type Mapping'!$A$2:$D$21,match(J346,'Type Mapping'!$B$2:$B$21,0),3),"type mismatch")</f>
        <v>VARCHAR</v>
      </c>
      <c r="T346" s="298"/>
      <c r="U346" s="298"/>
      <c r="V346" s="298"/>
      <c r="W346" s="51" t="b">
        <v>1</v>
      </c>
      <c r="X346" s="51"/>
      <c r="Y346" s="309"/>
      <c r="Z346" s="309"/>
      <c r="AA346" s="311" t="s">
        <v>149</v>
      </c>
      <c r="AB346" s="53" t="str">
        <f t="shared" si="23"/>
        <v>???_history</v>
      </c>
      <c r="AC346" s="308" t="str">
        <f t="array" ref="AC346">iferror(index('StoT Mapping (Depreciated)'!$D$2:$L$976,match(E346,'StoT Mapping (Depreciated)'!$D$2:$D$976,0),9),"**FIELD MISSING**")</f>
        <v>???</v>
      </c>
      <c r="AD346" s="53" t="str">
        <f t="shared" si="6"/>
        <v>???.???</v>
      </c>
      <c r="AE346" s="299">
        <f>countif(NEW_REDB_table.field,AD346)</f>
        <v>0</v>
      </c>
      <c r="AF346" s="299" t="str">
        <f t="shared" si="7"/>
        <v>Check...</v>
      </c>
      <c r="AG346" s="308"/>
      <c r="AH346" s="317" t="b">
        <v>0</v>
      </c>
      <c r="AI346" s="317" t="b">
        <v>0</v>
      </c>
      <c r="AJ346" s="308" t="str">
        <f t="array" ref="AJ346">iferror(index('Type Mapping'!$A$2:$D$21,match(J346,'Type Mapping'!$B$2:$B$21,0),4),"type mismatch")</f>
        <v>FLOAT</v>
      </c>
      <c r="AK346" s="308"/>
      <c r="AL346" s="308"/>
      <c r="AM346" s="308"/>
      <c r="AN346" s="300" t="b">
        <v>0</v>
      </c>
      <c r="AO346" s="300" t="b">
        <v>0</v>
      </c>
      <c r="AP346" s="300" t="b">
        <v>0</v>
      </c>
      <c r="AQ346" s="300" t="b">
        <v>0</v>
      </c>
      <c r="AR346" s="300"/>
      <c r="AS346" s="300"/>
      <c r="AT346" s="302"/>
      <c r="AU346" s="302"/>
      <c r="AV346" s="303" t="b">
        <v>1</v>
      </c>
      <c r="AW346" s="304" t="str">
        <f t="shared" si="9"/>
        <v>false</v>
      </c>
      <c r="AX346" s="305" t="str">
        <f t="shared" si="17"/>
        <v>&lt;column comment="" default="" key="false" label="NuisanceTax" length="255" nullable="true" originalDbColumnName="NuisanceTax" originalLength="-1" pattern="" precision="-1" talendType="id_String" type=""/&gt;</v>
      </c>
      <c r="AY346" s="306"/>
      <c r="AZ346" s="305" t="str">
        <f t="shared" si="10"/>
        <v>&lt;column comment="" default="" key="false" label="NuisanceTax" length="255" nullable="true" originalDbColumnName="NuisanceTax" originalLength="-1" pattern="" precision="-1" talendType="id_String" type=""/&gt;</v>
      </c>
      <c r="BA346" s="306"/>
      <c r="BB346" s="302"/>
      <c r="BC346" s="303" t="b">
        <f t="shared" si="11"/>
        <v>1</v>
      </c>
      <c r="BD346" s="304"/>
      <c r="BE346" s="304" t="str">
        <f t="shared" si="12"/>
        <v>false</v>
      </c>
      <c r="BF346" s="307"/>
      <c r="BG346" s="305"/>
      <c r="BH346" s="305"/>
      <c r="BI346" s="305"/>
      <c r="BJ346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6" s="306"/>
      <c r="BL346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6" s="306"/>
      <c r="BN346" s="302"/>
      <c r="BO346" s="302"/>
      <c r="BP346" s="302"/>
      <c r="BQ346" s="302"/>
      <c r="BR346" s="302"/>
      <c r="BS346" s="302"/>
      <c r="BT346" s="302"/>
      <c r="BU346" s="302"/>
      <c r="BV346" s="302"/>
      <c r="BW346" s="302"/>
      <c r="BX346" s="302"/>
    </row>
    <row r="347">
      <c r="A347" s="292" t="s">
        <v>728</v>
      </c>
      <c r="B347" s="292">
        <v>346.0</v>
      </c>
      <c r="C347" s="292">
        <f t="shared" si="15"/>
        <v>2</v>
      </c>
      <c r="D347" s="293" t="str">
        <f t="shared" si="1"/>
        <v>Parcel Data</v>
      </c>
      <c r="E347" s="46" t="str">
        <f t="shared" si="2"/>
        <v>prcl.mdb.PrclREAR.TIFDist</v>
      </c>
      <c r="F347" s="46" t="s">
        <v>306</v>
      </c>
      <c r="G347" s="46" t="s">
        <v>552</v>
      </c>
      <c r="H347" s="294">
        <v>31.0</v>
      </c>
      <c r="I347" s="294" t="s">
        <v>1219</v>
      </c>
      <c r="J347" s="295" t="s">
        <v>749</v>
      </c>
      <c r="K347" s="296">
        <v>2.0</v>
      </c>
      <c r="L347" s="297" t="b">
        <v>0</v>
      </c>
      <c r="M347" s="294" t="s">
        <v>802</v>
      </c>
      <c r="N347" s="294"/>
      <c r="O347" s="296"/>
      <c r="P347" s="296"/>
      <c r="Q347" s="298" t="str">
        <f t="shared" si="3"/>
        <v>PrclREAR</v>
      </c>
      <c r="R347" s="298" t="str">
        <f t="shared" si="19"/>
        <v>TIFDist</v>
      </c>
      <c r="S347" s="298" t="str">
        <f t="array" ref="S347">iferror(index('Type Mapping'!$A$2:$D$21,match(J347,'Type Mapping'!$B$2:$B$21,0),3),"type mismatch")</f>
        <v>VARCHAR</v>
      </c>
      <c r="T347" s="298"/>
      <c r="U347" s="298"/>
      <c r="V347" s="298"/>
      <c r="W347" s="51" t="b">
        <v>1</v>
      </c>
      <c r="X347" s="51"/>
      <c r="Y347" s="309"/>
      <c r="Z347" s="309"/>
      <c r="AA347" s="311" t="s">
        <v>674</v>
      </c>
      <c r="AB347" s="53" t="str">
        <f t="shared" si="23"/>
        <v>tif_dist_history</v>
      </c>
      <c r="AC347" s="308" t="str">
        <f t="array" ref="AC347">iferror(index('StoT Mapping (Depreciated)'!$D$2:$L$976,match(E347,'StoT Mapping (Depreciated)'!$D$2:$D$976,0),9),"**FIELD MISSING**")</f>
        <v>Parcel_ID</v>
      </c>
      <c r="AD347" s="53" t="str">
        <f t="shared" si="6"/>
        <v>tif_dist.Parcel_ID</v>
      </c>
      <c r="AE347" s="299">
        <f>countif(NEW_REDB_table.field,AD347)</f>
        <v>0</v>
      </c>
      <c r="AF347" s="299" t="str">
        <f t="shared" si="7"/>
        <v>Check...</v>
      </c>
      <c r="AG347" s="308"/>
      <c r="AH347" s="317" t="b">
        <v>0</v>
      </c>
      <c r="AI347" s="317" t="b">
        <v>0</v>
      </c>
      <c r="AJ347" s="308" t="str">
        <f t="array" ref="AJ347">iferror(index('Type Mapping'!$A$2:$D$21,match(J347,'Type Mapping'!$B$2:$B$21,0),4),"type mismatch")</f>
        <v>INT</v>
      </c>
      <c r="AK347" s="308"/>
      <c r="AL347" s="308"/>
      <c r="AM347" s="308"/>
      <c r="AN347" s="300" t="b">
        <v>0</v>
      </c>
      <c r="AO347" s="300" t="b">
        <v>0</v>
      </c>
      <c r="AP347" s="300" t="b">
        <v>0</v>
      </c>
      <c r="AQ347" s="300" t="b">
        <v>0</v>
      </c>
      <c r="AR347" s="300"/>
      <c r="AS347" s="300"/>
      <c r="AT347" s="302"/>
      <c r="AU347" s="302"/>
      <c r="AV347" s="303" t="b">
        <v>1</v>
      </c>
      <c r="AW347" s="304" t="str">
        <f t="shared" si="9"/>
        <v>false</v>
      </c>
      <c r="AX347" s="305" t="str">
        <f t="shared" si="17"/>
        <v>&lt;column comment="" default="" key="false" label="TIFDist" length="255" nullable="true" originalDbColumnName="TIFDist" originalLength="-1" pattern="" precision="-1" talendType="id_String" type=""/&gt;</v>
      </c>
      <c r="AY347" s="306"/>
      <c r="AZ347" s="305" t="str">
        <f t="shared" si="10"/>
        <v>&lt;column comment="" default="" key="false" label="TIFDist" length="255" nullable="true" originalDbColumnName="TIFDist" originalLength="-1" pattern="" precision="-1" talendType="id_String" type=""/&gt;</v>
      </c>
      <c r="BA347" s="306"/>
      <c r="BB347" s="302"/>
      <c r="BC347" s="303" t="b">
        <f t="shared" si="11"/>
        <v>1</v>
      </c>
      <c r="BD347" s="304"/>
      <c r="BE347" s="304" t="str">
        <f t="shared" si="12"/>
        <v>false</v>
      </c>
      <c r="BF347" s="307"/>
      <c r="BG347" s="305"/>
      <c r="BH347" s="305"/>
      <c r="BI347" s="305"/>
      <c r="BJ347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7" s="306"/>
      <c r="BL347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7" s="306"/>
      <c r="BN347" s="302"/>
      <c r="BO347" s="302"/>
      <c r="BP347" s="302"/>
      <c r="BQ347" s="302"/>
      <c r="BR347" s="302"/>
      <c r="BS347" s="302"/>
      <c r="BT347" s="302"/>
      <c r="BU347" s="302"/>
      <c r="BV347" s="302"/>
      <c r="BW347" s="302"/>
      <c r="BX347" s="302"/>
    </row>
    <row r="348">
      <c r="A348" s="292" t="s">
        <v>728</v>
      </c>
      <c r="B348" s="292">
        <v>347.0</v>
      </c>
      <c r="C348" s="292">
        <f t="shared" si="15"/>
        <v>2</v>
      </c>
      <c r="D348" s="293" t="str">
        <f t="shared" si="1"/>
        <v>Parcel Data</v>
      </c>
      <c r="E348" s="46" t="str">
        <f t="shared" si="2"/>
        <v>prcl.mdb.PrclREAR.TIFSplit</v>
      </c>
      <c r="F348" s="46" t="s">
        <v>306</v>
      </c>
      <c r="G348" s="46" t="s">
        <v>552</v>
      </c>
      <c r="H348" s="294">
        <v>32.0</v>
      </c>
      <c r="I348" s="294" t="s">
        <v>1955</v>
      </c>
      <c r="J348" s="295" t="s">
        <v>740</v>
      </c>
      <c r="K348" s="296">
        <v>1.0</v>
      </c>
      <c r="L348" s="297" t="b">
        <v>0</v>
      </c>
      <c r="M348" s="294" t="s">
        <v>802</v>
      </c>
      <c r="N348" s="294"/>
      <c r="O348" s="296"/>
      <c r="P348" s="296"/>
      <c r="Q348" s="298" t="str">
        <f t="shared" si="3"/>
        <v>PrclREAR</v>
      </c>
      <c r="R348" s="298" t="str">
        <f t="shared" si="19"/>
        <v>TIFSplit</v>
      </c>
      <c r="S348" s="298" t="str">
        <f t="array" ref="S348">iferror(index('Type Mapping'!$A$2:$D$21,match(J348,'Type Mapping'!$B$2:$B$21,0),3),"type mismatch")</f>
        <v>VARCHAR</v>
      </c>
      <c r="T348" s="298"/>
      <c r="U348" s="298"/>
      <c r="V348" s="298"/>
      <c r="W348" s="51" t="b">
        <v>1</v>
      </c>
      <c r="X348" s="51"/>
      <c r="Y348" s="309"/>
      <c r="Z348" s="309"/>
      <c r="AA348" s="311" t="s">
        <v>149</v>
      </c>
      <c r="AB348" s="53" t="str">
        <f t="shared" si="23"/>
        <v>???_history</v>
      </c>
      <c r="AC348" s="308" t="str">
        <f t="array" ref="AC348">iferror(index('StoT Mapping (Depreciated)'!$D$2:$L$976,match(E348,'StoT Mapping (Depreciated)'!$D$2:$D$976,0),9),"**FIELD MISSING**")</f>
        <v>???</v>
      </c>
      <c r="AD348" s="53" t="str">
        <f t="shared" si="6"/>
        <v>???.???</v>
      </c>
      <c r="AE348" s="299">
        <f>countif(NEW_REDB_table.field,AD348)</f>
        <v>0</v>
      </c>
      <c r="AF348" s="299" t="str">
        <f t="shared" si="7"/>
        <v>Check...</v>
      </c>
      <c r="AG348" s="308"/>
      <c r="AH348" s="317" t="b">
        <v>0</v>
      </c>
      <c r="AI348" s="317" t="b">
        <v>0</v>
      </c>
      <c r="AJ348" s="308" t="str">
        <f t="array" ref="AJ348">iferror(index('Type Mapping'!$A$2:$D$21,match(J348,'Type Mapping'!$B$2:$B$21,0),4),"type mismatch")</f>
        <v>INT</v>
      </c>
      <c r="AK348" s="308"/>
      <c r="AL348" s="308"/>
      <c r="AM348" s="308"/>
      <c r="AN348" s="300" t="b">
        <v>0</v>
      </c>
      <c r="AO348" s="300" t="b">
        <v>0</v>
      </c>
      <c r="AP348" s="300" t="b">
        <v>0</v>
      </c>
      <c r="AQ348" s="300" t="b">
        <v>0</v>
      </c>
      <c r="AR348" s="300"/>
      <c r="AS348" s="300"/>
      <c r="AT348" s="302"/>
      <c r="AU348" s="302"/>
      <c r="AV348" s="303" t="b">
        <v>1</v>
      </c>
      <c r="AW348" s="304" t="str">
        <f t="shared" si="9"/>
        <v>false</v>
      </c>
      <c r="AX348" s="305" t="str">
        <f t="shared" si="17"/>
        <v>&lt;column comment="" default="" key="false" label="TIFSplit" length="255" nullable="true" originalDbColumnName="TIFSplit" originalLength="-1" pattern="" precision="-1" talendType="id_String" type=""/&gt;</v>
      </c>
      <c r="AY348" s="306"/>
      <c r="AZ348" s="305" t="str">
        <f t="shared" si="10"/>
        <v>&lt;column comment="" default="" key="false" label="TIFSplit" length="255" nullable="true" originalDbColumnName="TIFSplit" originalLength="-1" pattern="" precision="-1" talendType="id_String" type=""/&gt;</v>
      </c>
      <c r="BA348" s="306"/>
      <c r="BB348" s="302"/>
      <c r="BC348" s="303" t="b">
        <f t="shared" si="11"/>
        <v>1</v>
      </c>
      <c r="BD348" s="304"/>
      <c r="BE348" s="304" t="str">
        <f t="shared" si="12"/>
        <v>false</v>
      </c>
      <c r="BF348" s="307"/>
      <c r="BG348" s="305"/>
      <c r="BH348" s="305"/>
      <c r="BI348" s="305"/>
      <c r="BJ348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8" s="306"/>
      <c r="BL348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8" s="306"/>
      <c r="BN348" s="302"/>
      <c r="BO348" s="302"/>
      <c r="BP348" s="302"/>
      <c r="BQ348" s="302"/>
      <c r="BR348" s="302"/>
      <c r="BS348" s="302"/>
      <c r="BT348" s="302"/>
      <c r="BU348" s="302"/>
      <c r="BV348" s="302"/>
      <c r="BW348" s="302"/>
      <c r="BX348" s="302"/>
    </row>
    <row r="349">
      <c r="A349" s="292" t="s">
        <v>728</v>
      </c>
      <c r="B349" s="292">
        <v>348.0</v>
      </c>
      <c r="C349" s="292">
        <f t="shared" si="15"/>
        <v>2</v>
      </c>
      <c r="D349" s="293" t="str">
        <f t="shared" si="1"/>
        <v>Parcel Data</v>
      </c>
      <c r="E349" s="46" t="str">
        <f t="shared" si="2"/>
        <v>prcl.mdb.PrclREAR.SpecBusDist2</v>
      </c>
      <c r="F349" s="46" t="s">
        <v>306</v>
      </c>
      <c r="G349" s="46" t="s">
        <v>552</v>
      </c>
      <c r="H349" s="294">
        <v>33.0</v>
      </c>
      <c r="I349" s="294" t="s">
        <v>1216</v>
      </c>
      <c r="J349" s="295" t="s">
        <v>740</v>
      </c>
      <c r="K349" s="296">
        <v>1.0</v>
      </c>
      <c r="L349" s="297" t="b">
        <v>0</v>
      </c>
      <c r="M349" s="294" t="s">
        <v>802</v>
      </c>
      <c r="N349" s="294"/>
      <c r="O349" s="296"/>
      <c r="P349" s="296"/>
      <c r="Q349" s="298" t="str">
        <f t="shared" si="3"/>
        <v>PrclREAR</v>
      </c>
      <c r="R349" s="298" t="str">
        <f t="shared" si="19"/>
        <v>SpecBusDist2</v>
      </c>
      <c r="S349" s="298" t="str">
        <f t="array" ref="S349">iferror(index('Type Mapping'!$A$2:$D$21,match(J349,'Type Mapping'!$B$2:$B$21,0),3),"type mismatch")</f>
        <v>VARCHAR</v>
      </c>
      <c r="T349" s="298"/>
      <c r="U349" s="298"/>
      <c r="V349" s="298"/>
      <c r="W349" s="51" t="b">
        <v>1</v>
      </c>
      <c r="X349" s="51"/>
      <c r="Y349" s="309"/>
      <c r="Z349" s="309"/>
      <c r="AA349" s="311" t="s">
        <v>977</v>
      </c>
      <c r="AB349" s="53" t="str">
        <f t="shared" si="23"/>
        <v>**field missing**_history</v>
      </c>
      <c r="AC349" s="308" t="str">
        <f t="array" ref="AC349">iferror(index('StoT Mapping (Depreciated)'!$D$2:$L$976,match(E349,'StoT Mapping (Depreciated)'!$D$2:$D$976,0),9),"**FIELD MISSING**")</f>
        <v>**FIELD MISSING**</v>
      </c>
      <c r="AD349" s="53" t="str">
        <f t="shared" si="6"/>
        <v>**field missing**.**FIELD MISSING**</v>
      </c>
      <c r="AE349" s="299">
        <f>countif(NEW_REDB_table.field,AD349)</f>
        <v>0</v>
      </c>
      <c r="AF349" s="299" t="str">
        <f t="shared" si="7"/>
        <v>Check...</v>
      </c>
      <c r="AG349" s="308"/>
      <c r="AH349" s="317" t="b">
        <v>0</v>
      </c>
      <c r="AI349" s="317" t="b">
        <v>0</v>
      </c>
      <c r="AJ349" s="308" t="str">
        <f t="array" ref="AJ349">iferror(index('Type Mapping'!$A$2:$D$21,match(J349,'Type Mapping'!$B$2:$B$21,0),4),"type mismatch")</f>
        <v>INT</v>
      </c>
      <c r="AK349" s="308"/>
      <c r="AL349" s="308"/>
      <c r="AM349" s="308"/>
      <c r="AN349" s="300" t="b">
        <v>0</v>
      </c>
      <c r="AO349" s="300" t="b">
        <v>0</v>
      </c>
      <c r="AP349" s="300" t="b">
        <v>0</v>
      </c>
      <c r="AQ349" s="300" t="b">
        <v>0</v>
      </c>
      <c r="AR349" s="300"/>
      <c r="AS349" s="300"/>
      <c r="AT349" s="302"/>
      <c r="AU349" s="302"/>
      <c r="AV349" s="303" t="b">
        <v>1</v>
      </c>
      <c r="AW349" s="304" t="str">
        <f t="shared" si="9"/>
        <v>false</v>
      </c>
      <c r="AX349" s="305" t="str">
        <f t="shared" si="17"/>
        <v>&lt;column comment="" default="" key="false" label="SpecBusDist2" length="255" nullable="true" originalDbColumnName="SpecBusDist2" originalLength="-1" pattern="" precision="-1" talendType="id_String" type=""/&gt;&lt;/schema&gt;</v>
      </c>
      <c r="AY349" s="306"/>
      <c r="AZ349" s="305" t="str">
        <f t="shared" si="10"/>
        <v>&lt;column comment="" default="" key="false" label="SpecBusDist2" length="255" nullable="true" originalDbColumnName="SpecBusDist2" originalLength="-1" pattern="" precision="-1" talendType="id_String" type=""/&gt;
&lt;/schema&gt;
</v>
      </c>
      <c r="BA349" s="306"/>
      <c r="BB349" s="302"/>
      <c r="BC349" s="303" t="b">
        <f t="shared" si="11"/>
        <v>1</v>
      </c>
      <c r="BD349" s="304"/>
      <c r="BE349" s="304" t="str">
        <f t="shared" si="12"/>
        <v>false</v>
      </c>
      <c r="BF349" s="307"/>
      <c r="BG349" s="305"/>
      <c r="BH349" s="305"/>
      <c r="BI349" s="305"/>
      <c r="BJ349" s="305" t="str">
        <f t="shared" si="18"/>
        <v>&lt;column comment="" default="" key="false" label="PrclREAR" length="255" nullable="true" originalDbColumnName="PrclREAR" originalLength="-1" pattern="" precision="-1" talendType="id_String" type=""/&gt;</v>
      </c>
      <c r="BK349" s="306"/>
      <c r="BL349" s="305" t="str">
        <f t="shared" si="14"/>
        <v>&lt;column comment="" default="" key="false" label="PrclREAR" length="255" nullable="true" originalDbColumnName="PrclREAR" originalLength="-1" pattern="" precision="-1" talendType="id_String" type=""/&gt;</v>
      </c>
      <c r="BM349" s="306"/>
      <c r="BN349" s="302"/>
      <c r="BO349" s="302"/>
      <c r="BP349" s="302"/>
      <c r="BQ349" s="302"/>
      <c r="BR349" s="302"/>
      <c r="BS349" s="302"/>
      <c r="BT349" s="302"/>
      <c r="BU349" s="302"/>
      <c r="BV349" s="302"/>
      <c r="BW349" s="302"/>
      <c r="BX349" s="302"/>
    </row>
    <row r="350">
      <c r="A350" s="292" t="s">
        <v>728</v>
      </c>
      <c r="B350" s="292">
        <v>349.0</v>
      </c>
      <c r="C350" s="292">
        <f t="shared" si="15"/>
        <v>1</v>
      </c>
      <c r="D350" s="367" t="str">
        <f t="shared" ref="D350:D378" si="24">HYPERLINK("https://www.stlouis-mo.gov/data/lra-property.cfm","LRA Property")</f>
        <v>LRA Property</v>
      </c>
      <c r="E350" s="46" t="str">
        <f t="shared" si="2"/>
        <v>lra_public.mdb.dbo_vw_boardup_public.Record_No</v>
      </c>
      <c r="F350" s="46" t="s">
        <v>387</v>
      </c>
      <c r="G350" s="368" t="s">
        <v>516</v>
      </c>
      <c r="H350" s="47">
        <v>1.0</v>
      </c>
      <c r="I350" s="294" t="s">
        <v>518</v>
      </c>
      <c r="J350" s="295" t="s">
        <v>738</v>
      </c>
      <c r="K350" s="296">
        <v>4.0</v>
      </c>
      <c r="L350" s="297" t="b">
        <v>1</v>
      </c>
      <c r="M350" s="294" t="s">
        <v>1956</v>
      </c>
      <c r="N350" s="294"/>
      <c r="O350" s="369"/>
      <c r="P350" s="369"/>
      <c r="Q350" s="298" t="str">
        <f t="shared" si="3"/>
        <v>dbo_vw_boardup_public</v>
      </c>
      <c r="R350" s="298" t="str">
        <f t="shared" si="19"/>
        <v>Record_No</v>
      </c>
      <c r="S350" s="298" t="str">
        <f t="array" ref="S350">iferror(index('Type Mapping'!$A$2:$D$21,match(J350,'Type Mapping'!$B$2:$B$21,0),3),"type mismatch")</f>
        <v>VARCHAR</v>
      </c>
      <c r="T350" s="298"/>
      <c r="U350" s="298"/>
      <c r="V350" s="298"/>
      <c r="W350" s="51" t="b">
        <v>1</v>
      </c>
      <c r="X350" s="51"/>
      <c r="Y350" s="51"/>
      <c r="Z350" s="51" t="s">
        <v>1731</v>
      </c>
      <c r="AA350" s="53" t="s">
        <v>675</v>
      </c>
      <c r="AB350" s="53" t="str">
        <f t="shared" si="23"/>
        <v>vacancy_history</v>
      </c>
      <c r="AC350" s="308" t="str">
        <f t="array" ref="AC350">iferror(index('StoT Mapping (Depreciated)'!$D$2:$L$976,match(E350,'StoT Mapping (Depreciated)'!$D$2:$D$976,0),9),"**FIELD MISSING**")</f>
        <v>**FIELD MISSING**</v>
      </c>
      <c r="AD350" s="53" t="str">
        <f t="shared" si="6"/>
        <v>vacancy.**FIELD MISSING**</v>
      </c>
      <c r="AE350" s="299">
        <f>countif(NEW_REDB_table.field,AD350)</f>
        <v>0</v>
      </c>
      <c r="AF350" s="299" t="str">
        <f t="shared" si="7"/>
        <v>Check...</v>
      </c>
      <c r="AG350" s="308"/>
      <c r="AH350" s="317" t="b">
        <v>0</v>
      </c>
      <c r="AI350" s="317" t="b">
        <v>0</v>
      </c>
      <c r="AJ350" s="308" t="str">
        <f t="array" ref="AJ350">iferror(index('Type Mapping'!$A$2:$D$21,match(J350,'Type Mapping'!$B$2:$B$21,0),4),"type mismatch")</f>
        <v>INT</v>
      </c>
      <c r="AK350" s="308"/>
      <c r="AL350" s="308"/>
      <c r="AM350" s="308"/>
      <c r="AN350" s="300" t="b">
        <v>0</v>
      </c>
      <c r="AO350" s="300" t="b">
        <v>0</v>
      </c>
      <c r="AP350" s="300" t="b">
        <v>0</v>
      </c>
      <c r="AQ350" s="300" t="b">
        <v>0</v>
      </c>
      <c r="AR350" s="300"/>
      <c r="AS350" s="300"/>
      <c r="AT350" s="301"/>
      <c r="AU350" s="302"/>
      <c r="AV350" s="303" t="b">
        <v>1</v>
      </c>
      <c r="AW350" s="304" t="str">
        <f t="shared" si="9"/>
        <v>true</v>
      </c>
      <c r="AX350" s="305" t="str">
        <f t="shared" si="17"/>
        <v>***dbo_vw_boardup_public.xml &lt;?xml version="1.0" encoding="UTF-8"?&gt;&lt;schema&gt;&lt;column comment="" default="" key="true" label="Record_No" length="255" nullable="true" originalDbColumnName="Record_No" originalLength="-1" pattern="" precision="-1" talendType="id_String" type=""/&gt;</v>
      </c>
      <c r="AY350" s="306"/>
      <c r="AZ350" s="305" t="str">
        <f t="shared" si="10"/>
        <v>dbo_vw_boardup_public.xml
&lt;?xml version="1.0" encoding="UTF-8"?&gt;&lt;schema&gt;
&lt;column comment="" default="" key="true" label="Record_No" length="255" nullable="true" originalDbColumnName="Record_No" originalLength="-1" pattern="" precision="-1" talendType="id_String" type=""/&gt;</v>
      </c>
      <c r="BA350" s="306"/>
      <c r="BB350" s="302"/>
      <c r="BC350" s="303" t="b">
        <f t="shared" si="11"/>
        <v>1</v>
      </c>
      <c r="BD350" s="304"/>
      <c r="BE350" s="304" t="str">
        <f t="shared" si="12"/>
        <v>false</v>
      </c>
      <c r="BF350" s="307"/>
      <c r="BG350" s="305"/>
      <c r="BH350" s="305"/>
      <c r="BI350" s="305"/>
      <c r="BJ350" s="305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0" s="306"/>
      <c r="BL350" s="305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0" s="306"/>
      <c r="BN350" s="302"/>
      <c r="BO350" s="302"/>
      <c r="BP350" s="302"/>
      <c r="BQ350" s="302"/>
      <c r="BR350" s="302"/>
      <c r="BS350" s="302"/>
      <c r="BT350" s="302"/>
      <c r="BU350" s="302"/>
      <c r="BV350" s="302"/>
      <c r="BW350" s="302"/>
      <c r="BX350" s="302"/>
    </row>
    <row r="351">
      <c r="A351" s="292" t="s">
        <v>728</v>
      </c>
      <c r="B351" s="292">
        <v>350.0</v>
      </c>
      <c r="C351" s="292">
        <f t="shared" si="15"/>
        <v>1</v>
      </c>
      <c r="D351" s="367" t="str">
        <f t="shared" si="24"/>
        <v>LRA Property</v>
      </c>
      <c r="E351" s="46" t="str">
        <f t="shared" si="2"/>
        <v>lra_public.mdb.dbo_vw_boardup_public.Work_Ticket_No</v>
      </c>
      <c r="F351" s="46" t="s">
        <v>387</v>
      </c>
      <c r="G351" s="368" t="s">
        <v>516</v>
      </c>
      <c r="H351" s="47">
        <v>2.0</v>
      </c>
      <c r="I351" s="294" t="s">
        <v>1957</v>
      </c>
      <c r="J351" s="295" t="s">
        <v>738</v>
      </c>
      <c r="K351" s="296">
        <v>4.0</v>
      </c>
      <c r="L351" s="297" t="b">
        <v>1</v>
      </c>
      <c r="M351" s="294" t="s">
        <v>1956</v>
      </c>
      <c r="N351" s="294"/>
      <c r="O351" s="369"/>
      <c r="P351" s="369"/>
      <c r="Q351" s="298" t="str">
        <f t="shared" si="3"/>
        <v>dbo_vw_boardup_public</v>
      </c>
      <c r="R351" s="298" t="str">
        <f t="shared" si="19"/>
        <v>Work_Ticket_No</v>
      </c>
      <c r="S351" s="298" t="str">
        <f t="array" ref="S351">iferror(index('Type Mapping'!$A$2:$D$21,match(J351,'Type Mapping'!$B$2:$B$21,0),3),"type mismatch")</f>
        <v>VARCHAR</v>
      </c>
      <c r="T351" s="298"/>
      <c r="U351" s="298"/>
      <c r="V351" s="298"/>
      <c r="W351" s="51" t="b">
        <v>1</v>
      </c>
      <c r="X351" s="51"/>
      <c r="Y351" s="309"/>
      <c r="Z351" s="309"/>
      <c r="AA351" s="311" t="s">
        <v>977</v>
      </c>
      <c r="AB351" s="53" t="str">
        <f t="shared" si="23"/>
        <v>**field missing**_history</v>
      </c>
      <c r="AC351" s="308" t="str">
        <f t="array" ref="AC351">iferror(index('StoT Mapping (Depreciated)'!$D$2:$L$976,match(E351,'StoT Mapping (Depreciated)'!$D$2:$D$976,0),9),"**FIELD MISSING**")</f>
        <v>**FIELD MISSING**</v>
      </c>
      <c r="AD351" s="53" t="str">
        <f t="shared" si="6"/>
        <v>**field missing**.**FIELD MISSING**</v>
      </c>
      <c r="AE351" s="299">
        <f>countif(NEW_REDB_table.field,AD351)</f>
        <v>0</v>
      </c>
      <c r="AF351" s="299" t="str">
        <f t="shared" si="7"/>
        <v>Check...</v>
      </c>
      <c r="AG351" s="308"/>
      <c r="AH351" s="317" t="b">
        <v>0</v>
      </c>
      <c r="AI351" s="317" t="b">
        <v>0</v>
      </c>
      <c r="AJ351" s="308" t="str">
        <f t="array" ref="AJ351">iferror(index('Type Mapping'!$A$2:$D$21,match(J351,'Type Mapping'!$B$2:$B$21,0),4),"type mismatch")</f>
        <v>INT</v>
      </c>
      <c r="AK351" s="308"/>
      <c r="AL351" s="308"/>
      <c r="AM351" s="308"/>
      <c r="AN351" s="300" t="b">
        <v>0</v>
      </c>
      <c r="AO351" s="300" t="b">
        <v>0</v>
      </c>
      <c r="AP351" s="300" t="b">
        <v>0</v>
      </c>
      <c r="AQ351" s="300" t="b">
        <v>0</v>
      </c>
      <c r="AR351" s="300"/>
      <c r="AS351" s="300"/>
      <c r="AT351" s="302"/>
      <c r="AU351" s="302"/>
      <c r="AV351" s="303" t="b">
        <v>1</v>
      </c>
      <c r="AW351" s="304" t="str">
        <f t="shared" si="9"/>
        <v>true</v>
      </c>
      <c r="AX351" s="305" t="str">
        <f t="shared" si="17"/>
        <v>&lt;column comment="" default="" key="true" label="Work_Ticket_No" length="255" nullable="true" originalDbColumnName="Work_Ticket_No" originalLength="-1" pattern="" precision="-1" talendType="id_String" type=""/&gt;</v>
      </c>
      <c r="AY351" s="306"/>
      <c r="AZ351" s="305" t="str">
        <f t="shared" si="10"/>
        <v>&lt;column comment="" default="" key="true" label="Work_Ticket_No" length="255" nullable="true" originalDbColumnName="Work_Ticket_No" originalLength="-1" pattern="" precision="-1" talendType="id_String" type=""/&gt;</v>
      </c>
      <c r="BA351" s="306"/>
      <c r="BB351" s="302"/>
      <c r="BC351" s="303" t="b">
        <f t="shared" si="11"/>
        <v>1</v>
      </c>
      <c r="BD351" s="304"/>
      <c r="BE351" s="304" t="str">
        <f t="shared" si="12"/>
        <v>false</v>
      </c>
      <c r="BF351" s="307"/>
      <c r="BG351" s="305"/>
      <c r="BH351" s="305"/>
      <c r="BI351" s="305"/>
      <c r="BJ351" s="305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1" s="306"/>
      <c r="BL351" s="305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1" s="306"/>
      <c r="BN351" s="302"/>
      <c r="BO351" s="302"/>
      <c r="BP351" s="302"/>
      <c r="BQ351" s="302"/>
      <c r="BR351" s="302"/>
      <c r="BS351" s="302"/>
      <c r="BT351" s="302"/>
      <c r="BU351" s="302"/>
      <c r="BV351" s="302"/>
      <c r="BW351" s="302"/>
      <c r="BX351" s="302"/>
    </row>
    <row r="352">
      <c r="A352" s="292" t="s">
        <v>728</v>
      </c>
      <c r="B352" s="292">
        <v>351.0</v>
      </c>
      <c r="C352" s="292">
        <f t="shared" si="15"/>
        <v>1</v>
      </c>
      <c r="D352" s="367" t="str">
        <f t="shared" si="24"/>
        <v>LRA Property</v>
      </c>
      <c r="E352" s="46" t="str">
        <f t="shared" si="2"/>
        <v>lra_public.mdb.dbo_vw_boardup_public.Contract_Date</v>
      </c>
      <c r="F352" s="46" t="s">
        <v>387</v>
      </c>
      <c r="G352" s="368" t="s">
        <v>516</v>
      </c>
      <c r="H352" s="47">
        <v>3.0</v>
      </c>
      <c r="I352" s="294" t="s">
        <v>1958</v>
      </c>
      <c r="J352" s="295" t="s">
        <v>788</v>
      </c>
      <c r="K352" s="296">
        <v>8.0</v>
      </c>
      <c r="L352" s="297" t="b">
        <v>0</v>
      </c>
      <c r="M352" s="294" t="s">
        <v>802</v>
      </c>
      <c r="N352" s="294"/>
      <c r="O352" s="369"/>
      <c r="P352" s="369"/>
      <c r="Q352" s="298" t="str">
        <f t="shared" si="3"/>
        <v>dbo_vw_boardup_public</v>
      </c>
      <c r="R352" s="298" t="str">
        <f t="shared" si="19"/>
        <v>Contract_Date</v>
      </c>
      <c r="S352" s="298" t="str">
        <f t="array" ref="S352">iferror(index('Type Mapping'!$A$2:$D$21,match(J352,'Type Mapping'!$B$2:$B$21,0),3),"type mismatch")</f>
        <v>VARCHAR</v>
      </c>
      <c r="T352" s="298"/>
      <c r="U352" s="298"/>
      <c r="V352" s="298"/>
      <c r="W352" s="51" t="b">
        <v>1</v>
      </c>
      <c r="X352" s="51"/>
      <c r="Y352" s="309"/>
      <c r="Z352" s="309"/>
      <c r="AA352" s="311" t="s">
        <v>977</v>
      </c>
      <c r="AB352" s="53" t="str">
        <f t="shared" si="23"/>
        <v>**field missing**_history</v>
      </c>
      <c r="AC352" s="308" t="str">
        <f t="array" ref="AC352">iferror(index('StoT Mapping (Depreciated)'!$D$2:$L$976,match(E352,'StoT Mapping (Depreciated)'!$D$2:$D$976,0),9),"**FIELD MISSING**")</f>
        <v>**FIELD MISSING**</v>
      </c>
      <c r="AD352" s="53" t="str">
        <f t="shared" si="6"/>
        <v>**field missing**.**FIELD MISSING**</v>
      </c>
      <c r="AE352" s="299">
        <f>countif(NEW_REDB_table.field,AD352)</f>
        <v>0</v>
      </c>
      <c r="AF352" s="299" t="str">
        <f t="shared" si="7"/>
        <v>Check...</v>
      </c>
      <c r="AG352" s="308"/>
      <c r="AH352" s="317" t="b">
        <v>0</v>
      </c>
      <c r="AI352" s="317" t="b">
        <v>0</v>
      </c>
      <c r="AJ352" s="308" t="str">
        <f t="array" ref="AJ352">iferror(index('Type Mapping'!$A$2:$D$21,match(J352,'Type Mapping'!$B$2:$B$21,0),4),"type mismatch")</f>
        <v>DATE</v>
      </c>
      <c r="AK352" s="308"/>
      <c r="AL352" s="308"/>
      <c r="AM352" s="308"/>
      <c r="AN352" s="300" t="b">
        <v>0</v>
      </c>
      <c r="AO352" s="300" t="b">
        <v>0</v>
      </c>
      <c r="AP352" s="300" t="b">
        <v>0</v>
      </c>
      <c r="AQ352" s="300" t="b">
        <v>0</v>
      </c>
      <c r="AR352" s="300"/>
      <c r="AS352" s="300"/>
      <c r="AT352" s="302"/>
      <c r="AU352" s="302"/>
      <c r="AV352" s="303" t="b">
        <v>1</v>
      </c>
      <c r="AW352" s="304" t="str">
        <f t="shared" si="9"/>
        <v>false</v>
      </c>
      <c r="AX352" s="305" t="str">
        <f t="shared" si="17"/>
        <v>&lt;column comment="" default="" key="false" label="Contract_Date" length="255" nullable="true" originalDbColumnName="Contract_Date" originalLength="-1" pattern="" precision="-1" talendType="id_String" type=""/&gt;</v>
      </c>
      <c r="AY352" s="306"/>
      <c r="AZ352" s="305" t="str">
        <f t="shared" si="10"/>
        <v>&lt;column comment="" default="" key="false" label="Contract_Date" length="255" nullable="true" originalDbColumnName="Contract_Date" originalLength="-1" pattern="" precision="-1" talendType="id_String" type=""/&gt;</v>
      </c>
      <c r="BA352" s="306"/>
      <c r="BB352" s="302"/>
      <c r="BC352" s="303" t="b">
        <f t="shared" si="11"/>
        <v>1</v>
      </c>
      <c r="BD352" s="304"/>
      <c r="BE352" s="304" t="str">
        <f t="shared" si="12"/>
        <v>false</v>
      </c>
      <c r="BF352" s="307"/>
      <c r="BG352" s="305"/>
      <c r="BH352" s="305"/>
      <c r="BI352" s="305"/>
      <c r="BJ352" s="305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2" s="306"/>
      <c r="BL352" s="305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2" s="306"/>
      <c r="BN352" s="302"/>
      <c r="BO352" s="302"/>
      <c r="BP352" s="302"/>
      <c r="BQ352" s="302"/>
      <c r="BR352" s="302"/>
      <c r="BS352" s="302"/>
      <c r="BT352" s="302"/>
      <c r="BU352" s="302"/>
      <c r="BV352" s="302"/>
      <c r="BW352" s="302"/>
      <c r="BX352" s="302"/>
    </row>
    <row r="353">
      <c r="A353" s="292" t="s">
        <v>728</v>
      </c>
      <c r="B353" s="292">
        <v>352.0</v>
      </c>
      <c r="C353" s="292">
        <f t="shared" si="15"/>
        <v>1</v>
      </c>
      <c r="D353" s="367" t="str">
        <f t="shared" si="24"/>
        <v>LRA Property</v>
      </c>
      <c r="E353" s="46" t="str">
        <f t="shared" si="2"/>
        <v>lra_public.mdb.dbo_vw_boardup_public.Completion_date</v>
      </c>
      <c r="F353" s="46" t="s">
        <v>387</v>
      </c>
      <c r="G353" s="368" t="s">
        <v>516</v>
      </c>
      <c r="H353" s="47">
        <v>4.0</v>
      </c>
      <c r="I353" s="294" t="s">
        <v>1960</v>
      </c>
      <c r="J353" s="295" t="s">
        <v>788</v>
      </c>
      <c r="K353" s="296">
        <v>8.0</v>
      </c>
      <c r="L353" s="297" t="b">
        <v>0</v>
      </c>
      <c r="M353" s="294" t="s">
        <v>802</v>
      </c>
      <c r="N353" s="294"/>
      <c r="O353" s="369"/>
      <c r="P353" s="369"/>
      <c r="Q353" s="298" t="str">
        <f t="shared" si="3"/>
        <v>dbo_vw_boardup_public</v>
      </c>
      <c r="R353" s="298" t="str">
        <f t="shared" si="19"/>
        <v>Completion_date</v>
      </c>
      <c r="S353" s="298" t="str">
        <f t="array" ref="S353">iferror(index('Type Mapping'!$A$2:$D$21,match(J353,'Type Mapping'!$B$2:$B$21,0),3),"type mismatch")</f>
        <v>VARCHAR</v>
      </c>
      <c r="T353" s="298"/>
      <c r="U353" s="298"/>
      <c r="V353" s="298"/>
      <c r="W353" s="51" t="b">
        <v>1</v>
      </c>
      <c r="X353" s="51"/>
      <c r="Y353" s="309"/>
      <c r="Z353" s="309"/>
      <c r="AA353" s="311" t="s">
        <v>977</v>
      </c>
      <c r="AB353" s="53" t="str">
        <f t="shared" si="23"/>
        <v>**field missing**_history</v>
      </c>
      <c r="AC353" s="308" t="str">
        <f t="array" ref="AC353">iferror(index('StoT Mapping (Depreciated)'!$D$2:$L$976,match(E353,'StoT Mapping (Depreciated)'!$D$2:$D$976,0),9),"**FIELD MISSING**")</f>
        <v>**FIELD MISSING**</v>
      </c>
      <c r="AD353" s="53" t="str">
        <f t="shared" si="6"/>
        <v>**field missing**.**FIELD MISSING**</v>
      </c>
      <c r="AE353" s="299">
        <f>countif(NEW_REDB_table.field,AD353)</f>
        <v>0</v>
      </c>
      <c r="AF353" s="299" t="str">
        <f t="shared" si="7"/>
        <v>Check...</v>
      </c>
      <c r="AG353" s="308"/>
      <c r="AH353" s="317" t="b">
        <v>0</v>
      </c>
      <c r="AI353" s="317" t="b">
        <v>0</v>
      </c>
      <c r="AJ353" s="308" t="str">
        <f t="array" ref="AJ353">iferror(index('Type Mapping'!$A$2:$D$21,match(J353,'Type Mapping'!$B$2:$B$21,0),4),"type mismatch")</f>
        <v>DATE</v>
      </c>
      <c r="AK353" s="308"/>
      <c r="AL353" s="308"/>
      <c r="AM353" s="308"/>
      <c r="AN353" s="300" t="b">
        <v>0</v>
      </c>
      <c r="AO353" s="300" t="b">
        <v>0</v>
      </c>
      <c r="AP353" s="300" t="b">
        <v>0</v>
      </c>
      <c r="AQ353" s="300" t="b">
        <v>0</v>
      </c>
      <c r="AR353" s="300"/>
      <c r="AS353" s="300"/>
      <c r="AT353" s="302"/>
      <c r="AU353" s="302"/>
      <c r="AV353" s="303" t="b">
        <v>1</v>
      </c>
      <c r="AW353" s="304" t="str">
        <f t="shared" si="9"/>
        <v>false</v>
      </c>
      <c r="AX353" s="305" t="str">
        <f t="shared" si="17"/>
        <v>&lt;column comment="" default="" key="false" label="Completion_date" length="255" nullable="true" originalDbColumnName="Completion_date" originalLength="-1" pattern="" precision="-1" talendType="id_String" type=""/&gt;</v>
      </c>
      <c r="AY353" s="306"/>
      <c r="AZ353" s="305" t="str">
        <f t="shared" si="10"/>
        <v>&lt;column comment="" default="" key="false" label="Completion_date" length="255" nullable="true" originalDbColumnName="Completion_date" originalLength="-1" pattern="" precision="-1" talendType="id_String" type=""/&gt;</v>
      </c>
      <c r="BA353" s="306"/>
      <c r="BB353" s="302"/>
      <c r="BC353" s="303" t="b">
        <f t="shared" si="11"/>
        <v>1</v>
      </c>
      <c r="BD353" s="304"/>
      <c r="BE353" s="304" t="str">
        <f t="shared" si="12"/>
        <v>false</v>
      </c>
      <c r="BF353" s="307"/>
      <c r="BG353" s="305"/>
      <c r="BH353" s="305"/>
      <c r="BI353" s="305"/>
      <c r="BJ353" s="305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3" s="306"/>
      <c r="BL353" s="305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3" s="306"/>
      <c r="BN353" s="302"/>
      <c r="BO353" s="302"/>
      <c r="BP353" s="302"/>
      <c r="BQ353" s="302"/>
      <c r="BR353" s="302"/>
      <c r="BS353" s="302"/>
      <c r="BT353" s="302"/>
      <c r="BU353" s="302"/>
      <c r="BV353" s="302"/>
      <c r="BW353" s="302"/>
      <c r="BX353" s="302"/>
    </row>
    <row r="354">
      <c r="A354" s="292" t="s">
        <v>728</v>
      </c>
      <c r="B354" s="292">
        <v>353.0</v>
      </c>
      <c r="C354" s="292">
        <f t="shared" si="15"/>
        <v>1</v>
      </c>
      <c r="D354" s="367" t="str">
        <f t="shared" si="24"/>
        <v>LRA Property</v>
      </c>
      <c r="E354" s="46" t="str">
        <f t="shared" si="2"/>
        <v>lra_public.mdb.dbo_vw_boardup_public.Assigned_to</v>
      </c>
      <c r="F354" s="46" t="s">
        <v>387</v>
      </c>
      <c r="G354" s="368" t="s">
        <v>516</v>
      </c>
      <c r="H354" s="47">
        <v>5.0</v>
      </c>
      <c r="I354" s="294" t="s">
        <v>1962</v>
      </c>
      <c r="J354" s="295" t="s">
        <v>743</v>
      </c>
      <c r="K354" s="296">
        <v>25.0</v>
      </c>
      <c r="L354" s="297" t="b">
        <v>0</v>
      </c>
      <c r="M354" s="294" t="s">
        <v>802</v>
      </c>
      <c r="N354" s="294"/>
      <c r="O354" s="369"/>
      <c r="P354" s="369"/>
      <c r="Q354" s="298" t="str">
        <f t="shared" si="3"/>
        <v>dbo_vw_boardup_public</v>
      </c>
      <c r="R354" s="298" t="str">
        <f t="shared" si="19"/>
        <v>Assigned_to</v>
      </c>
      <c r="S354" s="298" t="str">
        <f t="array" ref="S354">iferror(index('Type Mapping'!$A$2:$D$21,match(J354,'Type Mapping'!$B$2:$B$21,0),3),"type mismatch")</f>
        <v>VARCHAR</v>
      </c>
      <c r="T354" s="298"/>
      <c r="U354" s="298"/>
      <c r="V354" s="298"/>
      <c r="W354" s="51" t="b">
        <v>1</v>
      </c>
      <c r="X354" s="51"/>
      <c r="Y354" s="309"/>
      <c r="Z354" s="309"/>
      <c r="AA354" s="311" t="s">
        <v>977</v>
      </c>
      <c r="AB354" s="53" t="str">
        <f t="shared" si="23"/>
        <v>**field missing**_history</v>
      </c>
      <c r="AC354" s="308" t="str">
        <f t="array" ref="AC354">iferror(index('StoT Mapping (Depreciated)'!$D$2:$L$976,match(E354,'StoT Mapping (Depreciated)'!$D$2:$D$976,0),9),"**FIELD MISSING**")</f>
        <v>**FIELD MISSING**</v>
      </c>
      <c r="AD354" s="53" t="str">
        <f t="shared" si="6"/>
        <v>**field missing**.**FIELD MISSING**</v>
      </c>
      <c r="AE354" s="299">
        <f>countif(NEW_REDB_table.field,AD354)</f>
        <v>0</v>
      </c>
      <c r="AF354" s="299" t="str">
        <f t="shared" si="7"/>
        <v>Check...</v>
      </c>
      <c r="AG354" s="308"/>
      <c r="AH354" s="317" t="b">
        <v>0</v>
      </c>
      <c r="AI354" s="317" t="b">
        <v>0</v>
      </c>
      <c r="AJ354" s="308" t="str">
        <f t="array" ref="AJ354">iferror(index('Type Mapping'!$A$2:$D$21,match(J354,'Type Mapping'!$B$2:$B$21,0),4),"type mismatch")</f>
        <v>VARCHAR</v>
      </c>
      <c r="AK354" s="308"/>
      <c r="AL354" s="308"/>
      <c r="AM354" s="308"/>
      <c r="AN354" s="300" t="b">
        <v>0</v>
      </c>
      <c r="AO354" s="300" t="b">
        <v>0</v>
      </c>
      <c r="AP354" s="300" t="b">
        <v>0</v>
      </c>
      <c r="AQ354" s="300" t="b">
        <v>0</v>
      </c>
      <c r="AR354" s="300"/>
      <c r="AS354" s="300"/>
      <c r="AT354" s="302"/>
      <c r="AU354" s="302"/>
      <c r="AV354" s="303" t="b">
        <v>1</v>
      </c>
      <c r="AW354" s="304" t="str">
        <f t="shared" si="9"/>
        <v>false</v>
      </c>
      <c r="AX354" s="305" t="str">
        <f t="shared" si="17"/>
        <v>&lt;column comment="" default="" key="false" label="Assigned_to" length="255" nullable="true" originalDbColumnName="Assigned_to" originalLength="-1" pattern="" precision="-1" talendType="id_String" type=""/&gt;</v>
      </c>
      <c r="AY354" s="306"/>
      <c r="AZ354" s="305" t="str">
        <f t="shared" si="10"/>
        <v>&lt;column comment="" default="" key="false" label="Assigned_to" length="255" nullable="true" originalDbColumnName="Assigned_to" originalLength="-1" pattern="" precision="-1" talendType="id_String" type=""/&gt;</v>
      </c>
      <c r="BA354" s="306"/>
      <c r="BB354" s="302"/>
      <c r="BC354" s="303" t="b">
        <f t="shared" si="11"/>
        <v>1</v>
      </c>
      <c r="BD354" s="304"/>
      <c r="BE354" s="304" t="str">
        <f t="shared" si="12"/>
        <v>false</v>
      </c>
      <c r="BF354" s="307"/>
      <c r="BG354" s="305"/>
      <c r="BH354" s="305"/>
      <c r="BI354" s="305"/>
      <c r="BJ354" s="305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4" s="306"/>
      <c r="BL354" s="305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4" s="306"/>
      <c r="BN354" s="302"/>
      <c r="BO354" s="302"/>
      <c r="BP354" s="302"/>
      <c r="BQ354" s="302"/>
      <c r="BR354" s="302"/>
      <c r="BS354" s="302"/>
      <c r="BT354" s="302"/>
      <c r="BU354" s="302"/>
      <c r="BV354" s="302"/>
      <c r="BW354" s="302"/>
      <c r="BX354" s="302"/>
    </row>
    <row r="355">
      <c r="A355" s="292" t="s">
        <v>728</v>
      </c>
      <c r="B355" s="292">
        <v>354.0</v>
      </c>
      <c r="C355" s="292">
        <f t="shared" si="15"/>
        <v>1</v>
      </c>
      <c r="D355" s="367" t="str">
        <f t="shared" si="24"/>
        <v>LRA Property</v>
      </c>
      <c r="E355" s="46" t="str">
        <f t="shared" si="2"/>
        <v>lra_public.mdb.dbo_vw_boardup_public.Secure</v>
      </c>
      <c r="F355" s="46" t="s">
        <v>387</v>
      </c>
      <c r="G355" s="368" t="s">
        <v>516</v>
      </c>
      <c r="H355" s="47">
        <v>6.0</v>
      </c>
      <c r="I355" s="294" t="s">
        <v>1963</v>
      </c>
      <c r="J355" s="295" t="s">
        <v>873</v>
      </c>
      <c r="K355" s="296">
        <v>1.0</v>
      </c>
      <c r="L355" s="297" t="b">
        <v>0</v>
      </c>
      <c r="M355" s="294" t="s">
        <v>802</v>
      </c>
      <c r="N355" s="294"/>
      <c r="O355" s="369"/>
      <c r="P355" s="369"/>
      <c r="Q355" s="298" t="str">
        <f t="shared" si="3"/>
        <v>dbo_vw_boardup_public</v>
      </c>
      <c r="R355" s="298" t="str">
        <f t="shared" si="19"/>
        <v>Secure</v>
      </c>
      <c r="S355" s="298" t="str">
        <f t="array" ref="S355">iferror(index('Type Mapping'!$A$2:$D$21,match(J355,'Type Mapping'!$B$2:$B$21,0),3),"type mismatch")</f>
        <v>VARCHAR</v>
      </c>
      <c r="T355" s="298"/>
      <c r="U355" s="298"/>
      <c r="V355" s="298"/>
      <c r="W355" s="51" t="b">
        <v>1</v>
      </c>
      <c r="X355" s="51"/>
      <c r="Y355" s="309"/>
      <c r="Z355" s="309"/>
      <c r="AA355" s="311" t="s">
        <v>977</v>
      </c>
      <c r="AB355" s="53" t="str">
        <f t="shared" si="23"/>
        <v>**field missing**_history</v>
      </c>
      <c r="AC355" s="308" t="str">
        <f t="array" ref="AC355">iferror(index('StoT Mapping (Depreciated)'!$D$2:$L$976,match(E355,'StoT Mapping (Depreciated)'!$D$2:$D$976,0),9),"**FIELD MISSING**")</f>
        <v>**FIELD MISSING**</v>
      </c>
      <c r="AD355" s="53" t="str">
        <f t="shared" si="6"/>
        <v>**field missing**.**FIELD MISSING**</v>
      </c>
      <c r="AE355" s="299">
        <f>countif(NEW_REDB_table.field,AD355)</f>
        <v>0</v>
      </c>
      <c r="AF355" s="299" t="str">
        <f t="shared" si="7"/>
        <v>Check...</v>
      </c>
      <c r="AG355" s="308"/>
      <c r="AH355" s="317" t="b">
        <v>0</v>
      </c>
      <c r="AI355" s="317" t="b">
        <v>0</v>
      </c>
      <c r="AJ355" s="308" t="str">
        <f t="array" ref="AJ355">iferror(index('Type Mapping'!$A$2:$D$21,match(J355,'Type Mapping'!$B$2:$B$21,0),4),"type mismatch")</f>
        <v>BOOLEAN</v>
      </c>
      <c r="AK355" s="308"/>
      <c r="AL355" s="308"/>
      <c r="AM355" s="308"/>
      <c r="AN355" s="300" t="b">
        <v>0</v>
      </c>
      <c r="AO355" s="300" t="b">
        <v>0</v>
      </c>
      <c r="AP355" s="300" t="b">
        <v>0</v>
      </c>
      <c r="AQ355" s="300" t="b">
        <v>0</v>
      </c>
      <c r="AR355" s="300"/>
      <c r="AS355" s="300"/>
      <c r="AT355" s="302"/>
      <c r="AU355" s="302"/>
      <c r="AV355" s="303" t="b">
        <v>1</v>
      </c>
      <c r="AW355" s="304" t="str">
        <f t="shared" si="9"/>
        <v>false</v>
      </c>
      <c r="AX355" s="305" t="str">
        <f t="shared" si="17"/>
        <v>&lt;column comment="" default="" key="false" label="Secure" length="255" nullable="true" originalDbColumnName="Secure" originalLength="-1" pattern="" precision="-1" talendType="id_String" type=""/&gt;</v>
      </c>
      <c r="AY355" s="306"/>
      <c r="AZ355" s="305" t="str">
        <f t="shared" si="10"/>
        <v>&lt;column comment="" default="" key="false" label="Secure" length="255" nullable="true" originalDbColumnName="Secure" originalLength="-1" pattern="" precision="-1" talendType="id_String" type=""/&gt;</v>
      </c>
      <c r="BA355" s="306"/>
      <c r="BB355" s="302"/>
      <c r="BC355" s="303" t="b">
        <f t="shared" si="11"/>
        <v>1</v>
      </c>
      <c r="BD355" s="304"/>
      <c r="BE355" s="304" t="str">
        <f t="shared" si="12"/>
        <v>false</v>
      </c>
      <c r="BF355" s="307"/>
      <c r="BG355" s="305"/>
      <c r="BH355" s="305"/>
      <c r="BI355" s="305"/>
      <c r="BJ355" s="305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5" s="306"/>
      <c r="BL355" s="305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5" s="306"/>
      <c r="BN355" s="302"/>
      <c r="BO355" s="302"/>
      <c r="BP355" s="302"/>
      <c r="BQ355" s="302"/>
      <c r="BR355" s="302"/>
      <c r="BS355" s="302"/>
      <c r="BT355" s="302"/>
      <c r="BU355" s="302"/>
      <c r="BV355" s="302"/>
      <c r="BW355" s="302"/>
      <c r="BX355" s="302"/>
    </row>
    <row r="356">
      <c r="A356" s="292" t="s">
        <v>728</v>
      </c>
      <c r="B356" s="292">
        <v>355.0</v>
      </c>
      <c r="C356" s="292">
        <f t="shared" si="15"/>
        <v>1</v>
      </c>
      <c r="D356" s="367" t="str">
        <f t="shared" si="24"/>
        <v>LRA Property</v>
      </c>
      <c r="E356" s="46" t="str">
        <f t="shared" si="2"/>
        <v>lra_public.mdb.dbo_vw_boardup_public.Locks_Hasp</v>
      </c>
      <c r="F356" s="46" t="s">
        <v>387</v>
      </c>
      <c r="G356" s="368" t="s">
        <v>516</v>
      </c>
      <c r="H356" s="47">
        <v>7.0</v>
      </c>
      <c r="I356" s="294" t="s">
        <v>1964</v>
      </c>
      <c r="J356" s="295" t="s">
        <v>873</v>
      </c>
      <c r="K356" s="296">
        <v>1.0</v>
      </c>
      <c r="L356" s="297" t="b">
        <v>0</v>
      </c>
      <c r="M356" s="294" t="s">
        <v>802</v>
      </c>
      <c r="N356" s="294"/>
      <c r="O356" s="369"/>
      <c r="P356" s="369"/>
      <c r="Q356" s="298" t="str">
        <f t="shared" si="3"/>
        <v>dbo_vw_boardup_public</v>
      </c>
      <c r="R356" s="298" t="str">
        <f t="shared" si="19"/>
        <v>Locks_Hasp</v>
      </c>
      <c r="S356" s="298" t="str">
        <f t="array" ref="S356">iferror(index('Type Mapping'!$A$2:$D$21,match(J356,'Type Mapping'!$B$2:$B$21,0),3),"type mismatch")</f>
        <v>VARCHAR</v>
      </c>
      <c r="T356" s="298"/>
      <c r="U356" s="298"/>
      <c r="V356" s="298"/>
      <c r="W356" s="51" t="b">
        <v>1</v>
      </c>
      <c r="X356" s="51"/>
      <c r="Y356" s="309"/>
      <c r="Z356" s="309"/>
      <c r="AA356" s="311" t="s">
        <v>977</v>
      </c>
      <c r="AB356" s="53" t="str">
        <f t="shared" si="23"/>
        <v>**field missing**_history</v>
      </c>
      <c r="AC356" s="308" t="str">
        <f t="array" ref="AC356">iferror(index('StoT Mapping (Depreciated)'!$D$2:$L$976,match(E356,'StoT Mapping (Depreciated)'!$D$2:$D$976,0),9),"**FIELD MISSING**")</f>
        <v>**FIELD MISSING**</v>
      </c>
      <c r="AD356" s="53" t="str">
        <f t="shared" si="6"/>
        <v>**field missing**.**FIELD MISSING**</v>
      </c>
      <c r="AE356" s="299">
        <f>countif(NEW_REDB_table.field,AD356)</f>
        <v>0</v>
      </c>
      <c r="AF356" s="299" t="str">
        <f t="shared" si="7"/>
        <v>Check...</v>
      </c>
      <c r="AG356" s="308"/>
      <c r="AH356" s="317" t="b">
        <v>0</v>
      </c>
      <c r="AI356" s="317" t="b">
        <v>0</v>
      </c>
      <c r="AJ356" s="308" t="str">
        <f t="array" ref="AJ356">iferror(index('Type Mapping'!$A$2:$D$21,match(J356,'Type Mapping'!$B$2:$B$21,0),4),"type mismatch")</f>
        <v>BOOLEAN</v>
      </c>
      <c r="AK356" s="308"/>
      <c r="AL356" s="308"/>
      <c r="AM356" s="308"/>
      <c r="AN356" s="300" t="b">
        <v>0</v>
      </c>
      <c r="AO356" s="300" t="b">
        <v>0</v>
      </c>
      <c r="AP356" s="300" t="b">
        <v>0</v>
      </c>
      <c r="AQ356" s="300" t="b">
        <v>0</v>
      </c>
      <c r="AR356" s="300"/>
      <c r="AS356" s="300"/>
      <c r="AT356" s="302"/>
      <c r="AU356" s="302"/>
      <c r="AV356" s="303" t="b">
        <v>1</v>
      </c>
      <c r="AW356" s="304" t="str">
        <f t="shared" si="9"/>
        <v>false</v>
      </c>
      <c r="AX356" s="305" t="str">
        <f t="shared" si="17"/>
        <v>&lt;column comment="" default="" key="false" label="Locks_Hasp" length="255" nullable="true" originalDbColumnName="Locks_Hasp" originalLength="-1" pattern="" precision="-1" talendType="id_String" type=""/&gt;</v>
      </c>
      <c r="AY356" s="306"/>
      <c r="AZ356" s="305" t="str">
        <f t="shared" si="10"/>
        <v>&lt;column comment="" default="" key="false" label="Locks_Hasp" length="255" nullable="true" originalDbColumnName="Locks_Hasp" originalLength="-1" pattern="" precision="-1" talendType="id_String" type=""/&gt;</v>
      </c>
      <c r="BA356" s="306"/>
      <c r="BB356" s="302"/>
      <c r="BC356" s="303" t="b">
        <f t="shared" si="11"/>
        <v>1</v>
      </c>
      <c r="BD356" s="304"/>
      <c r="BE356" s="304" t="str">
        <f t="shared" si="12"/>
        <v>false</v>
      </c>
      <c r="BF356" s="307"/>
      <c r="BG356" s="305"/>
      <c r="BH356" s="305"/>
      <c r="BI356" s="305"/>
      <c r="BJ356" s="305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6" s="306"/>
      <c r="BL356" s="305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6" s="306"/>
      <c r="BN356" s="302"/>
      <c r="BO356" s="302"/>
      <c r="BP356" s="302"/>
      <c r="BQ356" s="302"/>
      <c r="BR356" s="302"/>
      <c r="BS356" s="302"/>
      <c r="BT356" s="302"/>
      <c r="BU356" s="302"/>
      <c r="BV356" s="302"/>
      <c r="BW356" s="302"/>
      <c r="BX356" s="302"/>
    </row>
    <row r="357">
      <c r="A357" s="292" t="s">
        <v>728</v>
      </c>
      <c r="B357" s="292">
        <v>356.0</v>
      </c>
      <c r="C357" s="292">
        <f t="shared" si="15"/>
        <v>1</v>
      </c>
      <c r="D357" s="367" t="str">
        <f t="shared" si="24"/>
        <v>LRA Property</v>
      </c>
      <c r="E357" s="46" t="str">
        <f t="shared" si="2"/>
        <v>lra_public.mdb.dbo_vw_boardup_public.Priority</v>
      </c>
      <c r="F357" s="46" t="s">
        <v>387</v>
      </c>
      <c r="G357" s="368" t="s">
        <v>516</v>
      </c>
      <c r="H357" s="47">
        <v>8.0</v>
      </c>
      <c r="I357" s="294" t="s">
        <v>264</v>
      </c>
      <c r="J357" s="295" t="s">
        <v>743</v>
      </c>
      <c r="K357" s="296">
        <v>12.0</v>
      </c>
      <c r="L357" s="297" t="b">
        <v>0</v>
      </c>
      <c r="M357" s="294" t="s">
        <v>802</v>
      </c>
      <c r="N357" s="294"/>
      <c r="O357" s="369"/>
      <c r="P357" s="369"/>
      <c r="Q357" s="298" t="str">
        <f t="shared" si="3"/>
        <v>dbo_vw_boardup_public</v>
      </c>
      <c r="R357" s="298" t="str">
        <f t="shared" si="19"/>
        <v>Priority</v>
      </c>
      <c r="S357" s="298" t="str">
        <f t="array" ref="S357">iferror(index('Type Mapping'!$A$2:$D$21,match(J357,'Type Mapping'!$B$2:$B$21,0),3),"type mismatch")</f>
        <v>VARCHAR</v>
      </c>
      <c r="T357" s="298"/>
      <c r="U357" s="298"/>
      <c r="V357" s="298"/>
      <c r="W357" s="51" t="b">
        <v>1</v>
      </c>
      <c r="X357" s="51"/>
      <c r="Y357" s="309"/>
      <c r="Z357" s="309"/>
      <c r="AA357" s="311" t="s">
        <v>977</v>
      </c>
      <c r="AB357" s="53" t="str">
        <f t="shared" si="23"/>
        <v>**field missing**_history</v>
      </c>
      <c r="AC357" s="308" t="str">
        <f t="array" ref="AC357">iferror(index('StoT Mapping (Depreciated)'!$D$2:$L$976,match(E357,'StoT Mapping (Depreciated)'!$D$2:$D$976,0),9),"**FIELD MISSING**")</f>
        <v>**FIELD MISSING**</v>
      </c>
      <c r="AD357" s="53" t="str">
        <f t="shared" si="6"/>
        <v>**field missing**.**FIELD MISSING**</v>
      </c>
      <c r="AE357" s="299">
        <f>countif(NEW_REDB_table.field,AD357)</f>
        <v>0</v>
      </c>
      <c r="AF357" s="299" t="str">
        <f t="shared" si="7"/>
        <v>Check...</v>
      </c>
      <c r="AG357" s="308"/>
      <c r="AH357" s="317" t="b">
        <v>0</v>
      </c>
      <c r="AI357" s="317" t="b">
        <v>0</v>
      </c>
      <c r="AJ357" s="308" t="str">
        <f t="array" ref="AJ357">iferror(index('Type Mapping'!$A$2:$D$21,match(J357,'Type Mapping'!$B$2:$B$21,0),4),"type mismatch")</f>
        <v>VARCHAR</v>
      </c>
      <c r="AK357" s="308"/>
      <c r="AL357" s="308"/>
      <c r="AM357" s="308"/>
      <c r="AN357" s="300" t="b">
        <v>0</v>
      </c>
      <c r="AO357" s="300" t="b">
        <v>0</v>
      </c>
      <c r="AP357" s="300" t="b">
        <v>0</v>
      </c>
      <c r="AQ357" s="300" t="b">
        <v>0</v>
      </c>
      <c r="AR357" s="300"/>
      <c r="AS357" s="300"/>
      <c r="AT357" s="302"/>
      <c r="AU357" s="302"/>
      <c r="AV357" s="303" t="b">
        <v>1</v>
      </c>
      <c r="AW357" s="304" t="str">
        <f t="shared" si="9"/>
        <v>false</v>
      </c>
      <c r="AX357" s="305" t="str">
        <f t="shared" si="17"/>
        <v>&lt;column comment="" default="" key="false" label="Priority" length="255" nullable="true" originalDbColumnName="Priority" originalLength="-1" pattern="" precision="-1" talendType="id_String" type=""/&gt;&lt;/schema&gt;</v>
      </c>
      <c r="AY357" s="306"/>
      <c r="AZ357" s="305" t="str">
        <f t="shared" si="10"/>
        <v>&lt;column comment="" default="" key="false" label="Priority" length="255" nullable="true" originalDbColumnName="Priority" originalLength="-1" pattern="" precision="-1" talendType="id_String" type=""/&gt;
&lt;/schema&gt;
</v>
      </c>
      <c r="BA357" s="306"/>
      <c r="BB357" s="302"/>
      <c r="BC357" s="303" t="b">
        <f t="shared" si="11"/>
        <v>1</v>
      </c>
      <c r="BD357" s="304"/>
      <c r="BE357" s="304" t="str">
        <f t="shared" si="12"/>
        <v>false</v>
      </c>
      <c r="BF357" s="307"/>
      <c r="BG357" s="305"/>
      <c r="BH357" s="305"/>
      <c r="BI357" s="305"/>
      <c r="BJ357" s="305" t="str">
        <f t="shared" si="18"/>
        <v>&lt;column comment="" default="" key="false" label="dbo_vw_boardup_public" length="255" nullable="true" originalDbColumnName="dbo_vw_boardup_public" originalLength="-1" pattern="" precision="-1" talendType="id_String" type=""/&gt;</v>
      </c>
      <c r="BK357" s="306"/>
      <c r="BL357" s="305" t="str">
        <f t="shared" si="14"/>
        <v>&lt;column comment="" default="" key="false" label="dbo_vw_boardup_public" length="255" nullable="true" originalDbColumnName="dbo_vw_boardup_public" originalLength="-1" pattern="" precision="-1" talendType="id_String" type=""/&gt;</v>
      </c>
      <c r="BM357" s="306"/>
      <c r="BN357" s="302"/>
      <c r="BO357" s="302"/>
      <c r="BP357" s="302"/>
      <c r="BQ357" s="302"/>
      <c r="BR357" s="302"/>
      <c r="BS357" s="302"/>
      <c r="BT357" s="302"/>
      <c r="BU357" s="302"/>
      <c r="BV357" s="302"/>
      <c r="BW357" s="302"/>
      <c r="BX357" s="302"/>
    </row>
    <row r="358">
      <c r="A358" s="292" t="s">
        <v>728</v>
      </c>
      <c r="B358" s="292">
        <v>357.0</v>
      </c>
      <c r="C358" s="292">
        <f t="shared" si="15"/>
        <v>2</v>
      </c>
      <c r="D358" s="367" t="str">
        <f t="shared" si="24"/>
        <v>LRA Property</v>
      </c>
      <c r="E358" s="46" t="str">
        <f t="shared" si="2"/>
        <v>lra_public.mdb.dbo_vw_public_inventory.Record_No</v>
      </c>
      <c r="F358" s="46" t="s">
        <v>387</v>
      </c>
      <c r="G358" s="368" t="s">
        <v>519</v>
      </c>
      <c r="H358" s="47">
        <v>1.0</v>
      </c>
      <c r="I358" s="294" t="s">
        <v>518</v>
      </c>
      <c r="J358" s="295" t="s">
        <v>738</v>
      </c>
      <c r="K358" s="296">
        <v>4.0</v>
      </c>
      <c r="L358" s="297" t="b">
        <v>1</v>
      </c>
      <c r="M358" s="294" t="s">
        <v>802</v>
      </c>
      <c r="N358" s="294"/>
      <c r="O358" s="369"/>
      <c r="P358" s="369"/>
      <c r="Q358" s="298" t="str">
        <f t="shared" si="3"/>
        <v>dbo_vw_public_inventory</v>
      </c>
      <c r="R358" s="298" t="str">
        <f t="shared" si="19"/>
        <v>Record_No</v>
      </c>
      <c r="S358" s="298" t="str">
        <f t="array" ref="S358">iferror(index('Type Mapping'!$A$2:$D$21,match(J358,'Type Mapping'!$B$2:$B$21,0),3),"type mismatch")</f>
        <v>VARCHAR</v>
      </c>
      <c r="T358" s="298"/>
      <c r="U358" s="298"/>
      <c r="V358" s="298"/>
      <c r="W358" s="51" t="b">
        <v>1</v>
      </c>
      <c r="X358" s="51"/>
      <c r="Y358" s="51"/>
      <c r="Z358" s="51" t="s">
        <v>1731</v>
      </c>
      <c r="AA358" s="311" t="s">
        <v>977</v>
      </c>
      <c r="AB358" s="53" t="str">
        <f t="shared" si="23"/>
        <v>**field missing**_history</v>
      </c>
      <c r="AC358" s="308" t="str">
        <f t="array" ref="AC358">iferror(index('StoT Mapping (Depreciated)'!$D$2:$L$976,match(E358,'StoT Mapping (Depreciated)'!$D$2:$D$976,0),9),"**FIELD MISSING**")</f>
        <v>**FIELD MISSING**</v>
      </c>
      <c r="AD358" s="53" t="str">
        <f t="shared" si="6"/>
        <v>**field missing**.**FIELD MISSING**</v>
      </c>
      <c r="AE358" s="299">
        <f>countif(NEW_REDB_table.field,AD358)</f>
        <v>0</v>
      </c>
      <c r="AF358" s="299" t="str">
        <f t="shared" si="7"/>
        <v>Check...</v>
      </c>
      <c r="AG358" s="308"/>
      <c r="AH358" s="317" t="b">
        <v>0</v>
      </c>
      <c r="AI358" s="317" t="b">
        <v>0</v>
      </c>
      <c r="AJ358" s="308" t="str">
        <f t="array" ref="AJ358">iferror(index('Type Mapping'!$A$2:$D$21,match(J358,'Type Mapping'!$B$2:$B$21,0),4),"type mismatch")</f>
        <v>INT</v>
      </c>
      <c r="AK358" s="308"/>
      <c r="AL358" s="308"/>
      <c r="AM358" s="308"/>
      <c r="AN358" s="300" t="b">
        <v>0</v>
      </c>
      <c r="AO358" s="300" t="b">
        <v>0</v>
      </c>
      <c r="AP358" s="300" t="b">
        <v>0</v>
      </c>
      <c r="AQ358" s="300" t="b">
        <v>0</v>
      </c>
      <c r="AR358" s="300"/>
      <c r="AS358" s="300"/>
      <c r="AT358" s="302"/>
      <c r="AU358" s="302"/>
      <c r="AV358" s="303" t="b">
        <v>1</v>
      </c>
      <c r="AW358" s="304" t="str">
        <f t="shared" si="9"/>
        <v>true</v>
      </c>
      <c r="AX358" s="305" t="str">
        <f t="shared" si="17"/>
        <v>***dbo_vw_public_inventory.xml &lt;?xml version="1.0" encoding="UTF-8"?&gt;&lt;schema&gt;&lt;column comment="" default="" key="true" label="Record_No" length="255" nullable="true" originalDbColumnName="Record_No" originalLength="-1" pattern="" precision="-1" talendType="id_String" type=""/&gt;</v>
      </c>
      <c r="AY358" s="306"/>
      <c r="AZ358" s="305" t="str">
        <f t="shared" si="10"/>
        <v>dbo_vw_public_inventory.xml
&lt;?xml version="1.0" encoding="UTF-8"?&gt;&lt;schema&gt;
&lt;column comment="" default="" key="true" label="Record_No" length="255" nullable="true" originalDbColumnName="Record_No" originalLength="-1" pattern="" precision="-1" talendType="id_String" type=""/&gt;</v>
      </c>
      <c r="BA358" s="306"/>
      <c r="BB358" s="302"/>
      <c r="BC358" s="303" t="b">
        <f t="shared" si="11"/>
        <v>1</v>
      </c>
      <c r="BD358" s="304"/>
      <c r="BE358" s="304" t="str">
        <f t="shared" si="12"/>
        <v>false</v>
      </c>
      <c r="BF358" s="307"/>
      <c r="BG358" s="305"/>
      <c r="BH358" s="305"/>
      <c r="BI358" s="305"/>
      <c r="BJ358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58" s="306"/>
      <c r="BL358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58" s="306"/>
      <c r="BN358" s="302"/>
      <c r="BO358" s="302"/>
      <c r="BP358" s="302"/>
      <c r="BQ358" s="302"/>
      <c r="BR358" s="302"/>
      <c r="BS358" s="302"/>
      <c r="BT358" s="302"/>
      <c r="BU358" s="302"/>
      <c r="BV358" s="302"/>
      <c r="BW358" s="302"/>
      <c r="BX358" s="302"/>
    </row>
    <row r="359">
      <c r="A359" s="292" t="s">
        <v>728</v>
      </c>
      <c r="B359" s="292">
        <v>358.0</v>
      </c>
      <c r="C359" s="292">
        <f t="shared" si="15"/>
        <v>2</v>
      </c>
      <c r="D359" s="367" t="str">
        <f t="shared" si="24"/>
        <v>LRA Property</v>
      </c>
      <c r="E359" s="46" t="str">
        <f t="shared" si="2"/>
        <v>lra_public.mdb.dbo_vw_public_inventory.Handle</v>
      </c>
      <c r="F359" s="46" t="s">
        <v>387</v>
      </c>
      <c r="G359" s="368" t="s">
        <v>519</v>
      </c>
      <c r="H359" s="47">
        <v>2.0</v>
      </c>
      <c r="I359" s="294" t="s">
        <v>159</v>
      </c>
      <c r="J359" s="295" t="s">
        <v>743</v>
      </c>
      <c r="K359" s="296">
        <v>11.0</v>
      </c>
      <c r="L359" s="297" t="b">
        <v>0</v>
      </c>
      <c r="M359" s="294" t="s">
        <v>1967</v>
      </c>
      <c r="N359" s="294"/>
      <c r="O359" s="369"/>
      <c r="P359" s="369"/>
      <c r="Q359" s="298" t="str">
        <f t="shared" si="3"/>
        <v>dbo_vw_public_inventory</v>
      </c>
      <c r="R359" s="298" t="str">
        <f t="shared" si="19"/>
        <v>Handle</v>
      </c>
      <c r="S359" s="298" t="str">
        <f t="array" ref="S359">iferror(index('Type Mapping'!$A$2:$D$21,match(J359,'Type Mapping'!$B$2:$B$21,0),3),"type mismatch")</f>
        <v>VARCHAR</v>
      </c>
      <c r="T359" s="298"/>
      <c r="U359" s="298"/>
      <c r="V359" s="298"/>
      <c r="W359" s="51" t="b">
        <v>1</v>
      </c>
      <c r="X359" s="51"/>
      <c r="Y359" s="309"/>
      <c r="Z359" s="309"/>
      <c r="AA359" s="311" t="s">
        <v>977</v>
      </c>
      <c r="AB359" s="53" t="str">
        <f t="shared" si="23"/>
        <v>**field missing**_history</v>
      </c>
      <c r="AC359" s="308" t="str">
        <f t="array" ref="AC359">iferror(index('StoT Mapping (Depreciated)'!$D$2:$L$976,match(E359,'StoT Mapping (Depreciated)'!$D$2:$D$976,0),9),"**FIELD MISSING**")</f>
        <v>**FIELD MISSING**</v>
      </c>
      <c r="AD359" s="53" t="str">
        <f t="shared" si="6"/>
        <v>**field missing**.**FIELD MISSING**</v>
      </c>
      <c r="AE359" s="299">
        <f>countif(NEW_REDB_table.field,AD359)</f>
        <v>0</v>
      </c>
      <c r="AF359" s="299" t="str">
        <f t="shared" si="7"/>
        <v>Check...</v>
      </c>
      <c r="AG359" s="308"/>
      <c r="AH359" s="317" t="b">
        <v>0</v>
      </c>
      <c r="AI359" s="317" t="b">
        <v>0</v>
      </c>
      <c r="AJ359" s="308" t="str">
        <f t="array" ref="AJ359">iferror(index('Type Mapping'!$A$2:$D$21,match(J359,'Type Mapping'!$B$2:$B$21,0),4),"type mismatch")</f>
        <v>VARCHAR</v>
      </c>
      <c r="AK359" s="308"/>
      <c r="AL359" s="308"/>
      <c r="AM359" s="308"/>
      <c r="AN359" s="300" t="b">
        <v>0</v>
      </c>
      <c r="AO359" s="300" t="b">
        <v>0</v>
      </c>
      <c r="AP359" s="300" t="b">
        <v>0</v>
      </c>
      <c r="AQ359" s="300" t="b">
        <v>0</v>
      </c>
      <c r="AR359" s="300"/>
      <c r="AS359" s="300"/>
      <c r="AT359" s="302"/>
      <c r="AU359" s="302"/>
      <c r="AV359" s="303" t="b">
        <v>1</v>
      </c>
      <c r="AW359" s="304" t="str">
        <f t="shared" si="9"/>
        <v>false</v>
      </c>
      <c r="AX359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359" s="306"/>
      <c r="AZ359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359" s="306"/>
      <c r="BB359" s="302"/>
      <c r="BC359" s="303" t="b">
        <f t="shared" si="11"/>
        <v>1</v>
      </c>
      <c r="BD359" s="304"/>
      <c r="BE359" s="304" t="str">
        <f t="shared" si="12"/>
        <v>false</v>
      </c>
      <c r="BF359" s="307"/>
      <c r="BG359" s="305"/>
      <c r="BH359" s="305"/>
      <c r="BI359" s="305"/>
      <c r="BJ359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59" s="306"/>
      <c r="BL359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59" s="306"/>
      <c r="BN359" s="302"/>
      <c r="BO359" s="302"/>
      <c r="BP359" s="302"/>
      <c r="BQ359" s="302"/>
      <c r="BR359" s="302"/>
      <c r="BS359" s="302"/>
      <c r="BT359" s="302"/>
      <c r="BU359" s="302"/>
      <c r="BV359" s="302"/>
      <c r="BW359" s="302"/>
      <c r="BX359" s="302"/>
    </row>
    <row r="360">
      <c r="A360" s="292" t="s">
        <v>728</v>
      </c>
      <c r="B360" s="292">
        <v>359.0</v>
      </c>
      <c r="C360" s="292">
        <f t="shared" si="15"/>
        <v>2</v>
      </c>
      <c r="D360" s="367" t="str">
        <f t="shared" si="24"/>
        <v>LRA Property</v>
      </c>
      <c r="E360" s="46" t="str">
        <f t="shared" si="2"/>
        <v>lra_public.mdb.dbo_vw_public_inventory.ParcelID</v>
      </c>
      <c r="F360" s="46" t="s">
        <v>387</v>
      </c>
      <c r="G360" s="368" t="s">
        <v>519</v>
      </c>
      <c r="H360" s="47">
        <v>3.0</v>
      </c>
      <c r="I360" s="294" t="s">
        <v>1968</v>
      </c>
      <c r="J360" s="295" t="s">
        <v>743</v>
      </c>
      <c r="K360" s="296">
        <v>11.0</v>
      </c>
      <c r="L360" s="297" t="b">
        <v>0</v>
      </c>
      <c r="M360" s="294" t="s">
        <v>802</v>
      </c>
      <c r="N360" s="294"/>
      <c r="O360" s="369"/>
      <c r="P360" s="369"/>
      <c r="Q360" s="298" t="str">
        <f t="shared" si="3"/>
        <v>dbo_vw_public_inventory</v>
      </c>
      <c r="R360" s="298" t="str">
        <f t="shared" si="19"/>
        <v>ParcelID</v>
      </c>
      <c r="S360" s="298" t="str">
        <f t="array" ref="S360">iferror(index('Type Mapping'!$A$2:$D$21,match(J360,'Type Mapping'!$B$2:$B$21,0),3),"type mismatch")</f>
        <v>VARCHAR</v>
      </c>
      <c r="T360" s="298"/>
      <c r="U360" s="298"/>
      <c r="V360" s="298"/>
      <c r="W360" s="51" t="b">
        <v>1</v>
      </c>
      <c r="X360" s="51"/>
      <c r="Y360" s="309"/>
      <c r="Z360" s="309"/>
      <c r="AA360" s="311" t="s">
        <v>977</v>
      </c>
      <c r="AB360" s="53" t="str">
        <f t="shared" si="23"/>
        <v>**field missing**_history</v>
      </c>
      <c r="AC360" s="308" t="str">
        <f t="array" ref="AC360">iferror(index('StoT Mapping (Depreciated)'!$D$2:$L$976,match(E360,'StoT Mapping (Depreciated)'!$D$2:$D$976,0),9),"**FIELD MISSING**")</f>
        <v>**FIELD MISSING**</v>
      </c>
      <c r="AD360" s="53" t="str">
        <f t="shared" si="6"/>
        <v>**field missing**.**FIELD MISSING**</v>
      </c>
      <c r="AE360" s="299">
        <f>countif(NEW_REDB_table.field,AD360)</f>
        <v>0</v>
      </c>
      <c r="AF360" s="299" t="str">
        <f t="shared" si="7"/>
        <v>Check...</v>
      </c>
      <c r="AG360" s="308"/>
      <c r="AH360" s="317" t="b">
        <v>0</v>
      </c>
      <c r="AI360" s="317" t="b">
        <v>0</v>
      </c>
      <c r="AJ360" s="308" t="str">
        <f t="array" ref="AJ360">iferror(index('Type Mapping'!$A$2:$D$21,match(J360,'Type Mapping'!$B$2:$B$21,0),4),"type mismatch")</f>
        <v>VARCHAR</v>
      </c>
      <c r="AK360" s="308"/>
      <c r="AL360" s="308"/>
      <c r="AM360" s="308"/>
      <c r="AN360" s="300" t="b">
        <v>0</v>
      </c>
      <c r="AO360" s="300" t="b">
        <v>0</v>
      </c>
      <c r="AP360" s="300" t="b">
        <v>0</v>
      </c>
      <c r="AQ360" s="300" t="b">
        <v>0</v>
      </c>
      <c r="AR360" s="300"/>
      <c r="AS360" s="300"/>
      <c r="AT360" s="302"/>
      <c r="AU360" s="302"/>
      <c r="AV360" s="303" t="b">
        <v>1</v>
      </c>
      <c r="AW360" s="304" t="str">
        <f t="shared" si="9"/>
        <v>false</v>
      </c>
      <c r="AX360" s="305" t="str">
        <f t="shared" si="17"/>
        <v>&lt;column comment="" default="" key="false" label="ParcelID" length="255" nullable="true" originalDbColumnName="ParcelID" originalLength="-1" pattern="" precision="-1" talendType="id_String" type=""/&gt;</v>
      </c>
      <c r="AY360" s="306"/>
      <c r="AZ360" s="305" t="str">
        <f t="shared" si="10"/>
        <v>&lt;column comment="" default="" key="false" label="ParcelID" length="255" nullable="true" originalDbColumnName="ParcelID" originalLength="-1" pattern="" precision="-1" talendType="id_String" type=""/&gt;</v>
      </c>
      <c r="BA360" s="306"/>
      <c r="BB360" s="302"/>
      <c r="BC360" s="303" t="b">
        <f t="shared" si="11"/>
        <v>1</v>
      </c>
      <c r="BD360" s="304"/>
      <c r="BE360" s="304" t="str">
        <f t="shared" si="12"/>
        <v>false</v>
      </c>
      <c r="BF360" s="307"/>
      <c r="BG360" s="305"/>
      <c r="BH360" s="305"/>
      <c r="BI360" s="305"/>
      <c r="BJ360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0" s="306"/>
      <c r="BL360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0" s="306"/>
      <c r="BN360" s="302"/>
      <c r="BO360" s="302"/>
      <c r="BP360" s="302"/>
      <c r="BQ360" s="302"/>
      <c r="BR360" s="302"/>
      <c r="BS360" s="302"/>
      <c r="BT360" s="302"/>
      <c r="BU360" s="302"/>
      <c r="BV360" s="302"/>
      <c r="BW360" s="302"/>
      <c r="BX360" s="302"/>
    </row>
    <row r="361">
      <c r="A361" s="292" t="s">
        <v>728</v>
      </c>
      <c r="B361" s="292">
        <v>360.0</v>
      </c>
      <c r="C361" s="292">
        <f t="shared" si="15"/>
        <v>2</v>
      </c>
      <c r="D361" s="367" t="str">
        <f t="shared" si="24"/>
        <v>LRA Property</v>
      </c>
      <c r="E361" s="46" t="str">
        <f t="shared" si="2"/>
        <v>lra_public.mdb.dbo_vw_public_inventory.Address</v>
      </c>
      <c r="F361" s="46" t="s">
        <v>387</v>
      </c>
      <c r="G361" s="368" t="s">
        <v>519</v>
      </c>
      <c r="H361" s="47">
        <v>4.0</v>
      </c>
      <c r="I361" s="294" t="s">
        <v>1969</v>
      </c>
      <c r="J361" s="295" t="s">
        <v>743</v>
      </c>
      <c r="K361" s="296">
        <v>200.0</v>
      </c>
      <c r="L361" s="297" t="b">
        <v>0</v>
      </c>
      <c r="M361" s="294" t="s">
        <v>802</v>
      </c>
      <c r="N361" s="294"/>
      <c r="O361" s="369"/>
      <c r="P361" s="369"/>
      <c r="Q361" s="298" t="str">
        <f t="shared" si="3"/>
        <v>dbo_vw_public_inventory</v>
      </c>
      <c r="R361" s="298" t="str">
        <f t="shared" si="19"/>
        <v>Address</v>
      </c>
      <c r="S361" s="298" t="str">
        <f t="array" ref="S361">iferror(index('Type Mapping'!$A$2:$D$21,match(J361,'Type Mapping'!$B$2:$B$21,0),3),"type mismatch")</f>
        <v>VARCHAR</v>
      </c>
      <c r="T361" s="298"/>
      <c r="U361" s="298"/>
      <c r="V361" s="298"/>
      <c r="W361" s="51" t="b">
        <v>1</v>
      </c>
      <c r="X361" s="51"/>
      <c r="Y361" s="309"/>
      <c r="Z361" s="309"/>
      <c r="AA361" s="311" t="s">
        <v>977</v>
      </c>
      <c r="AB361" s="53" t="str">
        <f t="shared" si="23"/>
        <v>**field missing**_history</v>
      </c>
      <c r="AC361" s="308" t="str">
        <f t="array" ref="AC361">iferror(index('StoT Mapping (Depreciated)'!$D$2:$L$976,match(E361,'StoT Mapping (Depreciated)'!$D$2:$D$976,0),9),"**FIELD MISSING**")</f>
        <v>**FIELD MISSING**</v>
      </c>
      <c r="AD361" s="53" t="str">
        <f t="shared" si="6"/>
        <v>**field missing**.**FIELD MISSING**</v>
      </c>
      <c r="AE361" s="299">
        <f>countif(NEW_REDB_table.field,AD361)</f>
        <v>0</v>
      </c>
      <c r="AF361" s="299" t="str">
        <f t="shared" si="7"/>
        <v>Check...</v>
      </c>
      <c r="AG361" s="308"/>
      <c r="AH361" s="317" t="b">
        <v>0</v>
      </c>
      <c r="AI361" s="317" t="b">
        <v>0</v>
      </c>
      <c r="AJ361" s="308" t="str">
        <f t="array" ref="AJ361">iferror(index('Type Mapping'!$A$2:$D$21,match(J361,'Type Mapping'!$B$2:$B$21,0),4),"type mismatch")</f>
        <v>VARCHAR</v>
      </c>
      <c r="AK361" s="308"/>
      <c r="AL361" s="308"/>
      <c r="AM361" s="308"/>
      <c r="AN361" s="300" t="b">
        <v>0</v>
      </c>
      <c r="AO361" s="300" t="b">
        <v>0</v>
      </c>
      <c r="AP361" s="300" t="b">
        <v>0</v>
      </c>
      <c r="AQ361" s="300" t="b">
        <v>0</v>
      </c>
      <c r="AR361" s="300"/>
      <c r="AS361" s="300"/>
      <c r="AT361" s="302"/>
      <c r="AU361" s="302"/>
      <c r="AV361" s="303" t="b">
        <v>1</v>
      </c>
      <c r="AW361" s="304" t="str">
        <f t="shared" si="9"/>
        <v>false</v>
      </c>
      <c r="AX361" s="305" t="str">
        <f t="shared" si="17"/>
        <v>&lt;column comment="" default="" key="false" label="Address" length="255" nullable="true" originalDbColumnName="Address" originalLength="-1" pattern="" precision="-1" talendType="id_String" type=""/&gt;</v>
      </c>
      <c r="AY361" s="306"/>
      <c r="AZ361" s="305" t="str">
        <f t="shared" si="10"/>
        <v>&lt;column comment="" default="" key="false" label="Address" length="255" nullable="true" originalDbColumnName="Address" originalLength="-1" pattern="" precision="-1" talendType="id_String" type=""/&gt;</v>
      </c>
      <c r="BA361" s="306"/>
      <c r="BB361" s="302"/>
      <c r="BC361" s="303" t="b">
        <f t="shared" si="11"/>
        <v>1</v>
      </c>
      <c r="BD361" s="304"/>
      <c r="BE361" s="304" t="str">
        <f t="shared" si="12"/>
        <v>false</v>
      </c>
      <c r="BF361" s="307"/>
      <c r="BG361" s="305"/>
      <c r="BH361" s="305"/>
      <c r="BI361" s="305"/>
      <c r="BJ361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1" s="306"/>
      <c r="BL361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1" s="306"/>
      <c r="BN361" s="302"/>
      <c r="BO361" s="302"/>
      <c r="BP361" s="302"/>
      <c r="BQ361" s="302"/>
      <c r="BR361" s="302"/>
      <c r="BS361" s="302"/>
      <c r="BT361" s="302"/>
      <c r="BU361" s="302"/>
      <c r="BV361" s="302"/>
      <c r="BW361" s="302"/>
      <c r="BX361" s="302"/>
    </row>
    <row r="362">
      <c r="A362" s="292" t="s">
        <v>728</v>
      </c>
      <c r="B362" s="292">
        <v>361.0</v>
      </c>
      <c r="C362" s="292">
        <f t="shared" si="15"/>
        <v>2</v>
      </c>
      <c r="D362" s="367" t="str">
        <f t="shared" si="24"/>
        <v>LRA Property</v>
      </c>
      <c r="E362" s="46" t="str">
        <f t="shared" si="2"/>
        <v>lra_public.mdb.dbo_vw_public_inventory.Add_Suffix</v>
      </c>
      <c r="F362" s="46" t="s">
        <v>387</v>
      </c>
      <c r="G362" s="368" t="s">
        <v>519</v>
      </c>
      <c r="H362" s="47">
        <v>5.0</v>
      </c>
      <c r="I362" s="294" t="s">
        <v>1970</v>
      </c>
      <c r="J362" s="295" t="s">
        <v>743</v>
      </c>
      <c r="K362" s="296">
        <v>2.0</v>
      </c>
      <c r="L362" s="297" t="b">
        <v>0</v>
      </c>
      <c r="M362" s="294" t="s">
        <v>802</v>
      </c>
      <c r="N362" s="294"/>
      <c r="O362" s="369"/>
      <c r="P362" s="369"/>
      <c r="Q362" s="298" t="str">
        <f t="shared" si="3"/>
        <v>dbo_vw_public_inventory</v>
      </c>
      <c r="R362" s="298" t="str">
        <f t="shared" si="19"/>
        <v>Add_Suffix</v>
      </c>
      <c r="S362" s="298" t="str">
        <f t="array" ref="S362">iferror(index('Type Mapping'!$A$2:$D$21,match(J362,'Type Mapping'!$B$2:$B$21,0),3),"type mismatch")</f>
        <v>VARCHAR</v>
      </c>
      <c r="T362" s="298"/>
      <c r="U362" s="298"/>
      <c r="V362" s="298"/>
      <c r="W362" s="51" t="b">
        <v>1</v>
      </c>
      <c r="X362" s="51"/>
      <c r="Y362" s="309"/>
      <c r="Z362" s="309"/>
      <c r="AA362" s="311" t="s">
        <v>977</v>
      </c>
      <c r="AB362" s="53" t="str">
        <f t="shared" si="23"/>
        <v>**field missing**_history</v>
      </c>
      <c r="AC362" s="308" t="str">
        <f t="array" ref="AC362">iferror(index('StoT Mapping (Depreciated)'!$D$2:$L$976,match(E362,'StoT Mapping (Depreciated)'!$D$2:$D$976,0),9),"**FIELD MISSING**")</f>
        <v>**FIELD MISSING**</v>
      </c>
      <c r="AD362" s="53" t="str">
        <f t="shared" si="6"/>
        <v>**field missing**.**FIELD MISSING**</v>
      </c>
      <c r="AE362" s="299">
        <f>countif(NEW_REDB_table.field,AD362)</f>
        <v>0</v>
      </c>
      <c r="AF362" s="299" t="str">
        <f t="shared" si="7"/>
        <v>Check...</v>
      </c>
      <c r="AG362" s="308"/>
      <c r="AH362" s="317" t="b">
        <v>0</v>
      </c>
      <c r="AI362" s="317" t="b">
        <v>0</v>
      </c>
      <c r="AJ362" s="308" t="str">
        <f t="array" ref="AJ362">iferror(index('Type Mapping'!$A$2:$D$21,match(J362,'Type Mapping'!$B$2:$B$21,0),4),"type mismatch")</f>
        <v>VARCHAR</v>
      </c>
      <c r="AK362" s="308"/>
      <c r="AL362" s="308"/>
      <c r="AM362" s="308"/>
      <c r="AN362" s="300" t="b">
        <v>0</v>
      </c>
      <c r="AO362" s="300" t="b">
        <v>0</v>
      </c>
      <c r="AP362" s="300" t="b">
        <v>0</v>
      </c>
      <c r="AQ362" s="300" t="b">
        <v>0</v>
      </c>
      <c r="AR362" s="300"/>
      <c r="AS362" s="300"/>
      <c r="AT362" s="302"/>
      <c r="AU362" s="302"/>
      <c r="AV362" s="303" t="b">
        <v>1</v>
      </c>
      <c r="AW362" s="304" t="str">
        <f t="shared" si="9"/>
        <v>false</v>
      </c>
      <c r="AX362" s="305" t="str">
        <f t="shared" si="17"/>
        <v>&lt;column comment="" default="" key="false" label="Add_Suffix" length="255" nullable="true" originalDbColumnName="Add_Suffix" originalLength="-1" pattern="" precision="-1" talendType="id_String" type=""/&gt;</v>
      </c>
      <c r="AY362" s="306"/>
      <c r="AZ362" s="305" t="str">
        <f t="shared" si="10"/>
        <v>&lt;column comment="" default="" key="false" label="Add_Suffix" length="255" nullable="true" originalDbColumnName="Add_Suffix" originalLength="-1" pattern="" precision="-1" talendType="id_String" type=""/&gt;</v>
      </c>
      <c r="BA362" s="306"/>
      <c r="BB362" s="302"/>
      <c r="BC362" s="303" t="b">
        <f t="shared" si="11"/>
        <v>1</v>
      </c>
      <c r="BD362" s="304"/>
      <c r="BE362" s="304" t="str">
        <f t="shared" si="12"/>
        <v>false</v>
      </c>
      <c r="BF362" s="307"/>
      <c r="BG362" s="305"/>
      <c r="BH362" s="305"/>
      <c r="BI362" s="305"/>
      <c r="BJ362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2" s="306"/>
      <c r="BL362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2" s="306"/>
      <c r="BN362" s="302"/>
      <c r="BO362" s="302"/>
      <c r="BP362" s="302"/>
      <c r="BQ362" s="302"/>
      <c r="BR362" s="302"/>
      <c r="BS362" s="302"/>
      <c r="BT362" s="302"/>
      <c r="BU362" s="302"/>
      <c r="BV362" s="302"/>
      <c r="BW362" s="302"/>
      <c r="BX362" s="302"/>
    </row>
    <row r="363">
      <c r="A363" s="292" t="s">
        <v>728</v>
      </c>
      <c r="B363" s="292">
        <v>362.0</v>
      </c>
      <c r="C363" s="292">
        <f t="shared" si="15"/>
        <v>2</v>
      </c>
      <c r="D363" s="367" t="str">
        <f t="shared" si="24"/>
        <v>LRA Property</v>
      </c>
      <c r="E363" s="46" t="str">
        <f t="shared" si="2"/>
        <v>lra_public.mdb.dbo_vw_public_inventory.Direction</v>
      </c>
      <c r="F363" s="46" t="s">
        <v>387</v>
      </c>
      <c r="G363" s="368" t="s">
        <v>519</v>
      </c>
      <c r="H363" s="47">
        <v>6.0</v>
      </c>
      <c r="I363" s="294" t="s">
        <v>1972</v>
      </c>
      <c r="J363" s="295" t="s">
        <v>743</v>
      </c>
      <c r="K363" s="296">
        <v>2.0</v>
      </c>
      <c r="L363" s="297" t="b">
        <v>0</v>
      </c>
      <c r="M363" s="294" t="s">
        <v>802</v>
      </c>
      <c r="N363" s="294"/>
      <c r="O363" s="369"/>
      <c r="P363" s="369"/>
      <c r="Q363" s="298" t="str">
        <f t="shared" si="3"/>
        <v>dbo_vw_public_inventory</v>
      </c>
      <c r="R363" s="298" t="str">
        <f t="shared" si="19"/>
        <v>Direction</v>
      </c>
      <c r="S363" s="298" t="str">
        <f t="array" ref="S363">iferror(index('Type Mapping'!$A$2:$D$21,match(J363,'Type Mapping'!$B$2:$B$21,0),3),"type mismatch")</f>
        <v>VARCHAR</v>
      </c>
      <c r="T363" s="298"/>
      <c r="U363" s="298"/>
      <c r="V363" s="298"/>
      <c r="W363" s="51" t="b">
        <v>1</v>
      </c>
      <c r="X363" s="51"/>
      <c r="Y363" s="309"/>
      <c r="Z363" s="309"/>
      <c r="AA363" s="311" t="s">
        <v>977</v>
      </c>
      <c r="AB363" s="53" t="str">
        <f t="shared" si="23"/>
        <v>**field missing**_history</v>
      </c>
      <c r="AC363" s="308" t="str">
        <f t="array" ref="AC363">iferror(index('StoT Mapping (Depreciated)'!$D$2:$L$976,match(E363,'StoT Mapping (Depreciated)'!$D$2:$D$976,0),9),"**FIELD MISSING**")</f>
        <v>**FIELD MISSING**</v>
      </c>
      <c r="AD363" s="53" t="str">
        <f t="shared" si="6"/>
        <v>**field missing**.**FIELD MISSING**</v>
      </c>
      <c r="AE363" s="299">
        <f>countif(NEW_REDB_table.field,AD363)</f>
        <v>0</v>
      </c>
      <c r="AF363" s="299" t="str">
        <f t="shared" si="7"/>
        <v>Check...</v>
      </c>
      <c r="AG363" s="308"/>
      <c r="AH363" s="317" t="b">
        <v>0</v>
      </c>
      <c r="AI363" s="317" t="b">
        <v>0</v>
      </c>
      <c r="AJ363" s="308" t="str">
        <f t="array" ref="AJ363">iferror(index('Type Mapping'!$A$2:$D$21,match(J363,'Type Mapping'!$B$2:$B$21,0),4),"type mismatch")</f>
        <v>VARCHAR</v>
      </c>
      <c r="AK363" s="308"/>
      <c r="AL363" s="308"/>
      <c r="AM363" s="308"/>
      <c r="AN363" s="300" t="b">
        <v>0</v>
      </c>
      <c r="AO363" s="300" t="b">
        <v>0</v>
      </c>
      <c r="AP363" s="300" t="b">
        <v>0</v>
      </c>
      <c r="AQ363" s="300" t="b">
        <v>0</v>
      </c>
      <c r="AR363" s="300"/>
      <c r="AS363" s="300"/>
      <c r="AT363" s="302"/>
      <c r="AU363" s="302"/>
      <c r="AV363" s="303" t="b">
        <v>1</v>
      </c>
      <c r="AW363" s="304" t="str">
        <f t="shared" si="9"/>
        <v>false</v>
      </c>
      <c r="AX363" s="305" t="str">
        <f t="shared" si="17"/>
        <v>&lt;column comment="" default="" key="false" label="Direction" length="255" nullable="true" originalDbColumnName="Direction" originalLength="-1" pattern="" precision="-1" talendType="id_String" type=""/&gt;</v>
      </c>
      <c r="AY363" s="306"/>
      <c r="AZ363" s="305" t="str">
        <f t="shared" si="10"/>
        <v>&lt;column comment="" default="" key="false" label="Direction" length="255" nullable="true" originalDbColumnName="Direction" originalLength="-1" pattern="" precision="-1" talendType="id_String" type=""/&gt;</v>
      </c>
      <c r="BA363" s="306"/>
      <c r="BB363" s="302"/>
      <c r="BC363" s="303" t="b">
        <f t="shared" si="11"/>
        <v>1</v>
      </c>
      <c r="BD363" s="304"/>
      <c r="BE363" s="304" t="str">
        <f t="shared" si="12"/>
        <v>false</v>
      </c>
      <c r="BF363" s="307"/>
      <c r="BG363" s="305"/>
      <c r="BH363" s="305"/>
      <c r="BI363" s="305"/>
      <c r="BJ363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3" s="306"/>
      <c r="BL363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3" s="306"/>
      <c r="BN363" s="302"/>
      <c r="BO363" s="302"/>
      <c r="BP363" s="302"/>
      <c r="BQ363" s="302"/>
      <c r="BR363" s="302"/>
      <c r="BS363" s="302"/>
      <c r="BT363" s="302"/>
      <c r="BU363" s="302"/>
      <c r="BV363" s="302"/>
      <c r="BW363" s="302"/>
      <c r="BX363" s="302"/>
    </row>
    <row r="364">
      <c r="A364" s="292" t="s">
        <v>728</v>
      </c>
      <c r="B364" s="292">
        <v>363.0</v>
      </c>
      <c r="C364" s="292">
        <f t="shared" si="15"/>
        <v>2</v>
      </c>
      <c r="D364" s="367" t="str">
        <f t="shared" si="24"/>
        <v>LRA Property</v>
      </c>
      <c r="E364" s="46" t="str">
        <f t="shared" si="2"/>
        <v>lra_public.mdb.dbo_vw_public_inventory.Name</v>
      </c>
      <c r="F364" s="46" t="s">
        <v>387</v>
      </c>
      <c r="G364" s="368" t="s">
        <v>519</v>
      </c>
      <c r="H364" s="47">
        <v>7.0</v>
      </c>
      <c r="I364" s="294" t="s">
        <v>681</v>
      </c>
      <c r="J364" s="295" t="s">
        <v>743</v>
      </c>
      <c r="K364" s="296">
        <v>50.0</v>
      </c>
      <c r="L364" s="297" t="b">
        <v>0</v>
      </c>
      <c r="M364" s="294" t="s">
        <v>802</v>
      </c>
      <c r="N364" s="294"/>
      <c r="O364" s="369"/>
      <c r="P364" s="369"/>
      <c r="Q364" s="298" t="str">
        <f t="shared" si="3"/>
        <v>dbo_vw_public_inventory</v>
      </c>
      <c r="R364" s="298" t="str">
        <f t="shared" si="19"/>
        <v>Name</v>
      </c>
      <c r="S364" s="298" t="str">
        <f t="array" ref="S364">iferror(index('Type Mapping'!$A$2:$D$21,match(J364,'Type Mapping'!$B$2:$B$21,0),3),"type mismatch")</f>
        <v>VARCHAR</v>
      </c>
      <c r="T364" s="298"/>
      <c r="U364" s="298"/>
      <c r="V364" s="298"/>
      <c r="W364" s="51" t="b">
        <v>1</v>
      </c>
      <c r="X364" s="51"/>
      <c r="Y364" s="309"/>
      <c r="Z364" s="309"/>
      <c r="AA364" s="311" t="s">
        <v>977</v>
      </c>
      <c r="AB364" s="53" t="str">
        <f t="shared" si="23"/>
        <v>**field missing**_history</v>
      </c>
      <c r="AC364" s="308" t="str">
        <f t="array" ref="AC364">iferror(index('StoT Mapping (Depreciated)'!$D$2:$L$976,match(E364,'StoT Mapping (Depreciated)'!$D$2:$D$976,0),9),"**FIELD MISSING**")</f>
        <v>**FIELD MISSING**</v>
      </c>
      <c r="AD364" s="53" t="str">
        <f t="shared" si="6"/>
        <v>**field missing**.**FIELD MISSING**</v>
      </c>
      <c r="AE364" s="299">
        <f>countif(NEW_REDB_table.field,AD364)</f>
        <v>0</v>
      </c>
      <c r="AF364" s="299" t="str">
        <f t="shared" si="7"/>
        <v>Check...</v>
      </c>
      <c r="AG364" s="308"/>
      <c r="AH364" s="317" t="b">
        <v>0</v>
      </c>
      <c r="AI364" s="317" t="b">
        <v>0</v>
      </c>
      <c r="AJ364" s="308" t="str">
        <f t="array" ref="AJ364">iferror(index('Type Mapping'!$A$2:$D$21,match(J364,'Type Mapping'!$B$2:$B$21,0),4),"type mismatch")</f>
        <v>VARCHAR</v>
      </c>
      <c r="AK364" s="308"/>
      <c r="AL364" s="308"/>
      <c r="AM364" s="308"/>
      <c r="AN364" s="300" t="b">
        <v>0</v>
      </c>
      <c r="AO364" s="300" t="b">
        <v>0</v>
      </c>
      <c r="AP364" s="300" t="b">
        <v>0</v>
      </c>
      <c r="AQ364" s="300" t="b">
        <v>0</v>
      </c>
      <c r="AR364" s="300"/>
      <c r="AS364" s="300"/>
      <c r="AT364" s="302"/>
      <c r="AU364" s="302"/>
      <c r="AV364" s="303" t="b">
        <v>1</v>
      </c>
      <c r="AW364" s="304" t="str">
        <f t="shared" si="9"/>
        <v>false</v>
      </c>
      <c r="AX364" s="305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364" s="306"/>
      <c r="AZ364" s="305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364" s="306"/>
      <c r="BB364" s="302"/>
      <c r="BC364" s="303" t="b">
        <f t="shared" si="11"/>
        <v>1</v>
      </c>
      <c r="BD364" s="304"/>
      <c r="BE364" s="304" t="str">
        <f t="shared" si="12"/>
        <v>false</v>
      </c>
      <c r="BF364" s="307"/>
      <c r="BG364" s="305"/>
      <c r="BH364" s="305"/>
      <c r="BI364" s="305"/>
      <c r="BJ364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4" s="306"/>
      <c r="BL364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4" s="306"/>
      <c r="BN364" s="302"/>
      <c r="BO364" s="302"/>
      <c r="BP364" s="302"/>
      <c r="BQ364" s="302"/>
      <c r="BR364" s="302"/>
      <c r="BS364" s="302"/>
      <c r="BT364" s="302"/>
      <c r="BU364" s="302"/>
      <c r="BV364" s="302"/>
      <c r="BW364" s="302"/>
      <c r="BX364" s="302"/>
    </row>
    <row r="365">
      <c r="A365" s="292" t="s">
        <v>728</v>
      </c>
      <c r="B365" s="292">
        <v>364.0</v>
      </c>
      <c r="C365" s="292">
        <f t="shared" si="15"/>
        <v>2</v>
      </c>
      <c r="D365" s="367" t="str">
        <f t="shared" si="24"/>
        <v>LRA Property</v>
      </c>
      <c r="E365" s="46" t="str">
        <f t="shared" si="2"/>
        <v>lra_public.mdb.dbo_vw_public_inventory.Type</v>
      </c>
      <c r="F365" s="46" t="s">
        <v>387</v>
      </c>
      <c r="G365" s="368" t="s">
        <v>519</v>
      </c>
      <c r="H365" s="47">
        <v>8.0</v>
      </c>
      <c r="I365" s="294" t="s">
        <v>50</v>
      </c>
      <c r="J365" s="295" t="s">
        <v>743</v>
      </c>
      <c r="K365" s="296">
        <v>4.0</v>
      </c>
      <c r="L365" s="297" t="b">
        <v>0</v>
      </c>
      <c r="M365" s="294" t="s">
        <v>802</v>
      </c>
      <c r="N365" s="294"/>
      <c r="O365" s="369"/>
      <c r="P365" s="369"/>
      <c r="Q365" s="298" t="str">
        <f t="shared" si="3"/>
        <v>dbo_vw_public_inventory</v>
      </c>
      <c r="R365" s="298" t="str">
        <f t="shared" si="19"/>
        <v>Type</v>
      </c>
      <c r="S365" s="298" t="str">
        <f t="array" ref="S365">iferror(index('Type Mapping'!$A$2:$D$21,match(J365,'Type Mapping'!$B$2:$B$21,0),3),"type mismatch")</f>
        <v>VARCHAR</v>
      </c>
      <c r="T365" s="298"/>
      <c r="U365" s="298"/>
      <c r="V365" s="298"/>
      <c r="W365" s="51" t="b">
        <v>1</v>
      </c>
      <c r="X365" s="51"/>
      <c r="Y365" s="309"/>
      <c r="Z365" s="309"/>
      <c r="AA365" s="311" t="s">
        <v>977</v>
      </c>
      <c r="AB365" s="53" t="str">
        <f t="shared" si="23"/>
        <v>**field missing**_history</v>
      </c>
      <c r="AC365" s="308" t="str">
        <f t="array" ref="AC365">iferror(index('StoT Mapping (Depreciated)'!$D$2:$L$976,match(E365,'StoT Mapping (Depreciated)'!$D$2:$D$976,0),9),"**FIELD MISSING**")</f>
        <v>**FIELD MISSING**</v>
      </c>
      <c r="AD365" s="53" t="str">
        <f t="shared" si="6"/>
        <v>**field missing**.**FIELD MISSING**</v>
      </c>
      <c r="AE365" s="299">
        <f>countif(NEW_REDB_table.field,AD365)</f>
        <v>0</v>
      </c>
      <c r="AF365" s="299" t="str">
        <f t="shared" si="7"/>
        <v>Check...</v>
      </c>
      <c r="AG365" s="308"/>
      <c r="AH365" s="317" t="b">
        <v>0</v>
      </c>
      <c r="AI365" s="317" t="b">
        <v>0</v>
      </c>
      <c r="AJ365" s="308" t="str">
        <f t="array" ref="AJ365">iferror(index('Type Mapping'!$A$2:$D$21,match(J365,'Type Mapping'!$B$2:$B$21,0),4),"type mismatch")</f>
        <v>VARCHAR</v>
      </c>
      <c r="AK365" s="308"/>
      <c r="AL365" s="308"/>
      <c r="AM365" s="308"/>
      <c r="AN365" s="300" t="b">
        <v>0</v>
      </c>
      <c r="AO365" s="300" t="b">
        <v>0</v>
      </c>
      <c r="AP365" s="300" t="b">
        <v>0</v>
      </c>
      <c r="AQ365" s="300" t="b">
        <v>0</v>
      </c>
      <c r="AR365" s="300"/>
      <c r="AS365" s="300"/>
      <c r="AT365" s="302"/>
      <c r="AU365" s="302"/>
      <c r="AV365" s="303" t="b">
        <v>1</v>
      </c>
      <c r="AW365" s="304" t="str">
        <f t="shared" si="9"/>
        <v>false</v>
      </c>
      <c r="AX365" s="305" t="str">
        <f t="shared" si="17"/>
        <v>&lt;column comment="" default="" key="false" label="Type" length="255" nullable="true" originalDbColumnName="Type" originalLength="-1" pattern="" precision="-1" talendType="id_String" type=""/&gt;</v>
      </c>
      <c r="AY365" s="306"/>
      <c r="AZ365" s="305" t="str">
        <f t="shared" si="10"/>
        <v>&lt;column comment="" default="" key="false" label="Type" length="255" nullable="true" originalDbColumnName="Type" originalLength="-1" pattern="" precision="-1" talendType="id_String" type=""/&gt;</v>
      </c>
      <c r="BA365" s="306"/>
      <c r="BB365" s="302"/>
      <c r="BC365" s="303" t="b">
        <f t="shared" si="11"/>
        <v>1</v>
      </c>
      <c r="BD365" s="304"/>
      <c r="BE365" s="304" t="str">
        <f t="shared" si="12"/>
        <v>false</v>
      </c>
      <c r="BF365" s="307"/>
      <c r="BG365" s="305"/>
      <c r="BH365" s="305"/>
      <c r="BI365" s="305"/>
      <c r="BJ365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5" s="306"/>
      <c r="BL365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5" s="306"/>
      <c r="BN365" s="302"/>
      <c r="BO365" s="302"/>
      <c r="BP365" s="302"/>
      <c r="BQ365" s="302"/>
      <c r="BR365" s="302"/>
      <c r="BS365" s="302"/>
      <c r="BT365" s="302"/>
      <c r="BU365" s="302"/>
      <c r="BV365" s="302"/>
      <c r="BW365" s="302"/>
      <c r="BX365" s="302"/>
    </row>
    <row r="366">
      <c r="A366" s="292" t="s">
        <v>728</v>
      </c>
      <c r="B366" s="292">
        <v>365.0</v>
      </c>
      <c r="C366" s="292">
        <f t="shared" si="15"/>
        <v>2</v>
      </c>
      <c r="D366" s="367" t="str">
        <f t="shared" si="24"/>
        <v>LRA Property</v>
      </c>
      <c r="E366" s="46" t="str">
        <f t="shared" si="2"/>
        <v>lra_public.mdb.dbo_vw_public_inventory.Class</v>
      </c>
      <c r="F366" s="46" t="s">
        <v>387</v>
      </c>
      <c r="G366" s="368" t="s">
        <v>519</v>
      </c>
      <c r="H366" s="47">
        <v>9.0</v>
      </c>
      <c r="I366" s="294" t="s">
        <v>1974</v>
      </c>
      <c r="J366" s="295" t="s">
        <v>743</v>
      </c>
      <c r="K366" s="296">
        <v>4.0</v>
      </c>
      <c r="L366" s="297" t="b">
        <v>0</v>
      </c>
      <c r="M366" s="294" t="s">
        <v>802</v>
      </c>
      <c r="N366" s="294"/>
      <c r="O366" s="369"/>
      <c r="P366" s="369"/>
      <c r="Q366" s="298" t="str">
        <f t="shared" si="3"/>
        <v>dbo_vw_public_inventory</v>
      </c>
      <c r="R366" s="298" t="str">
        <f t="shared" si="19"/>
        <v>Class</v>
      </c>
      <c r="S366" s="298" t="str">
        <f t="array" ref="S366">iferror(index('Type Mapping'!$A$2:$D$21,match(J366,'Type Mapping'!$B$2:$B$21,0),3),"type mismatch")</f>
        <v>VARCHAR</v>
      </c>
      <c r="T366" s="298"/>
      <c r="U366" s="298"/>
      <c r="V366" s="298"/>
      <c r="W366" s="51" t="b">
        <v>1</v>
      </c>
      <c r="X366" s="51"/>
      <c r="Y366" s="309"/>
      <c r="Z366" s="309"/>
      <c r="AA366" s="311" t="s">
        <v>977</v>
      </c>
      <c r="AB366" s="53" t="str">
        <f t="shared" si="23"/>
        <v>**field missing**_history</v>
      </c>
      <c r="AC366" s="308" t="str">
        <f t="array" ref="AC366">iferror(index('StoT Mapping (Depreciated)'!$D$2:$L$976,match(E366,'StoT Mapping (Depreciated)'!$D$2:$D$976,0),9),"**FIELD MISSING**")</f>
        <v>**FIELD MISSING**</v>
      </c>
      <c r="AD366" s="53" t="str">
        <f t="shared" si="6"/>
        <v>**field missing**.**FIELD MISSING**</v>
      </c>
      <c r="AE366" s="299">
        <f>countif(NEW_REDB_table.field,AD366)</f>
        <v>0</v>
      </c>
      <c r="AF366" s="299" t="str">
        <f t="shared" si="7"/>
        <v>Check...</v>
      </c>
      <c r="AG366" s="308"/>
      <c r="AH366" s="317" t="b">
        <v>0</v>
      </c>
      <c r="AI366" s="317" t="b">
        <v>0</v>
      </c>
      <c r="AJ366" s="308" t="str">
        <f t="array" ref="AJ366">iferror(index('Type Mapping'!$A$2:$D$21,match(J366,'Type Mapping'!$B$2:$B$21,0),4),"type mismatch")</f>
        <v>VARCHAR</v>
      </c>
      <c r="AK366" s="308"/>
      <c r="AL366" s="308"/>
      <c r="AM366" s="308"/>
      <c r="AN366" s="300" t="b">
        <v>0</v>
      </c>
      <c r="AO366" s="300" t="b">
        <v>0</v>
      </c>
      <c r="AP366" s="300" t="b">
        <v>0</v>
      </c>
      <c r="AQ366" s="300" t="b">
        <v>0</v>
      </c>
      <c r="AR366" s="300"/>
      <c r="AS366" s="300"/>
      <c r="AT366" s="302"/>
      <c r="AU366" s="302"/>
      <c r="AV366" s="303" t="b">
        <v>1</v>
      </c>
      <c r="AW366" s="304" t="str">
        <f t="shared" si="9"/>
        <v>false</v>
      </c>
      <c r="AX366" s="305" t="str">
        <f t="shared" si="17"/>
        <v>&lt;column comment="" default="" key="false" label="Class" length="255" nullable="true" originalDbColumnName="Class" originalLength="-1" pattern="" precision="-1" talendType="id_String" type=""/&gt;</v>
      </c>
      <c r="AY366" s="306"/>
      <c r="AZ366" s="305" t="str">
        <f t="shared" si="10"/>
        <v>&lt;column comment="" default="" key="false" label="Class" length="255" nullable="true" originalDbColumnName="Class" originalLength="-1" pattern="" precision="-1" talendType="id_String" type=""/&gt;</v>
      </c>
      <c r="BA366" s="306"/>
      <c r="BB366" s="302"/>
      <c r="BC366" s="303" t="b">
        <f t="shared" si="11"/>
        <v>1</v>
      </c>
      <c r="BD366" s="304"/>
      <c r="BE366" s="304" t="str">
        <f t="shared" si="12"/>
        <v>false</v>
      </c>
      <c r="BF366" s="307"/>
      <c r="BG366" s="305"/>
      <c r="BH366" s="305"/>
      <c r="BI366" s="305"/>
      <c r="BJ366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6" s="306"/>
      <c r="BL366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6" s="306"/>
      <c r="BN366" s="302"/>
      <c r="BO366" s="302"/>
      <c r="BP366" s="302"/>
      <c r="BQ366" s="302"/>
      <c r="BR366" s="302"/>
      <c r="BS366" s="302"/>
      <c r="BT366" s="302"/>
      <c r="BU366" s="302"/>
      <c r="BV366" s="302"/>
      <c r="BW366" s="302"/>
      <c r="BX366" s="302"/>
    </row>
    <row r="367">
      <c r="A367" s="292" t="s">
        <v>728</v>
      </c>
      <c r="B367" s="292">
        <v>366.0</v>
      </c>
      <c r="C367" s="292">
        <f t="shared" si="15"/>
        <v>2</v>
      </c>
      <c r="D367" s="367" t="str">
        <f t="shared" si="24"/>
        <v>LRA Property</v>
      </c>
      <c r="E367" s="46" t="str">
        <f t="shared" si="2"/>
        <v>lra_public.mdb.dbo_vw_public_inventory.Acquisition_dt</v>
      </c>
      <c r="F367" s="46" t="s">
        <v>387</v>
      </c>
      <c r="G367" s="368" t="s">
        <v>519</v>
      </c>
      <c r="H367" s="47">
        <v>10.0</v>
      </c>
      <c r="I367" s="294" t="s">
        <v>1975</v>
      </c>
      <c r="J367" s="295" t="s">
        <v>788</v>
      </c>
      <c r="K367" s="296">
        <v>8.0</v>
      </c>
      <c r="L367" s="297" t="b">
        <v>0</v>
      </c>
      <c r="M367" s="294" t="s">
        <v>802</v>
      </c>
      <c r="N367" s="294"/>
      <c r="O367" s="369"/>
      <c r="P367" s="369"/>
      <c r="Q367" s="298" t="str">
        <f t="shared" si="3"/>
        <v>dbo_vw_public_inventory</v>
      </c>
      <c r="R367" s="298" t="str">
        <f t="shared" si="19"/>
        <v>Acquisition_dt</v>
      </c>
      <c r="S367" s="298" t="str">
        <f t="array" ref="S367">iferror(index('Type Mapping'!$A$2:$D$21,match(J367,'Type Mapping'!$B$2:$B$21,0),3),"type mismatch")</f>
        <v>VARCHAR</v>
      </c>
      <c r="T367" s="298"/>
      <c r="U367" s="298"/>
      <c r="V367" s="298"/>
      <c r="W367" s="51" t="b">
        <v>1</v>
      </c>
      <c r="X367" s="51"/>
      <c r="Y367" s="309"/>
      <c r="Z367" s="309"/>
      <c r="AA367" s="311" t="s">
        <v>977</v>
      </c>
      <c r="AB367" s="53" t="str">
        <f t="shared" si="23"/>
        <v>**field missing**_history</v>
      </c>
      <c r="AC367" s="308" t="str">
        <f t="array" ref="AC367">iferror(index('StoT Mapping (Depreciated)'!$D$2:$L$976,match(E367,'StoT Mapping (Depreciated)'!$D$2:$D$976,0),9),"**FIELD MISSING**")</f>
        <v>**FIELD MISSING**</v>
      </c>
      <c r="AD367" s="53" t="str">
        <f t="shared" si="6"/>
        <v>**field missing**.**FIELD MISSING**</v>
      </c>
      <c r="AE367" s="299">
        <f>countif(NEW_REDB_table.field,AD367)</f>
        <v>0</v>
      </c>
      <c r="AF367" s="299" t="str">
        <f t="shared" si="7"/>
        <v>Check...</v>
      </c>
      <c r="AG367" s="308"/>
      <c r="AH367" s="317" t="b">
        <v>0</v>
      </c>
      <c r="AI367" s="317" t="b">
        <v>0</v>
      </c>
      <c r="AJ367" s="308" t="str">
        <f t="array" ref="AJ367">iferror(index('Type Mapping'!$A$2:$D$21,match(J367,'Type Mapping'!$B$2:$B$21,0),4),"type mismatch")</f>
        <v>DATE</v>
      </c>
      <c r="AK367" s="308"/>
      <c r="AL367" s="308"/>
      <c r="AM367" s="308"/>
      <c r="AN367" s="300" t="b">
        <v>0</v>
      </c>
      <c r="AO367" s="300" t="b">
        <v>0</v>
      </c>
      <c r="AP367" s="300" t="b">
        <v>0</v>
      </c>
      <c r="AQ367" s="300" t="b">
        <v>0</v>
      </c>
      <c r="AR367" s="300"/>
      <c r="AS367" s="300"/>
      <c r="AT367" s="302"/>
      <c r="AU367" s="302"/>
      <c r="AV367" s="303" t="b">
        <v>1</v>
      </c>
      <c r="AW367" s="304" t="str">
        <f t="shared" si="9"/>
        <v>false</v>
      </c>
      <c r="AX367" s="305" t="str">
        <f t="shared" si="17"/>
        <v>&lt;column comment="" default="" key="false" label="Acquisition_dt" length="255" nullable="true" originalDbColumnName="Acquisition_dt" originalLength="-1" pattern="" precision="-1" talendType="id_String" type=""/&gt;</v>
      </c>
      <c r="AY367" s="306"/>
      <c r="AZ367" s="305" t="str">
        <f t="shared" si="10"/>
        <v>&lt;column comment="" default="" key="false" label="Acquisition_dt" length="255" nullable="true" originalDbColumnName="Acquisition_dt" originalLength="-1" pattern="" precision="-1" talendType="id_String" type=""/&gt;</v>
      </c>
      <c r="BA367" s="306"/>
      <c r="BB367" s="302"/>
      <c r="BC367" s="303" t="b">
        <f t="shared" si="11"/>
        <v>1</v>
      </c>
      <c r="BD367" s="304"/>
      <c r="BE367" s="304" t="str">
        <f t="shared" si="12"/>
        <v>false</v>
      </c>
      <c r="BF367" s="307"/>
      <c r="BG367" s="305"/>
      <c r="BH367" s="305"/>
      <c r="BI367" s="305"/>
      <c r="BJ367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7" s="306"/>
      <c r="BL367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7" s="306"/>
      <c r="BN367" s="302"/>
      <c r="BO367" s="302"/>
      <c r="BP367" s="302"/>
      <c r="BQ367" s="302"/>
      <c r="BR367" s="302"/>
      <c r="BS367" s="302"/>
      <c r="BT367" s="302"/>
      <c r="BU367" s="302"/>
      <c r="BV367" s="302"/>
      <c r="BW367" s="302"/>
      <c r="BX367" s="302"/>
    </row>
    <row r="368">
      <c r="A368" s="292" t="s">
        <v>728</v>
      </c>
      <c r="B368" s="292">
        <v>367.0</v>
      </c>
      <c r="C368" s="292">
        <f t="shared" si="15"/>
        <v>2</v>
      </c>
      <c r="D368" s="367" t="str">
        <f t="shared" si="24"/>
        <v>LRA Property</v>
      </c>
      <c r="E368" s="46" t="str">
        <f t="shared" si="2"/>
        <v>lra_public.mdb.dbo_vw_public_inventory.CenterX</v>
      </c>
      <c r="F368" s="46" t="s">
        <v>387</v>
      </c>
      <c r="G368" s="368" t="s">
        <v>519</v>
      </c>
      <c r="H368" s="47">
        <v>11.0</v>
      </c>
      <c r="I368" s="294" t="s">
        <v>1976</v>
      </c>
      <c r="J368" s="295" t="s">
        <v>729</v>
      </c>
      <c r="K368" s="296">
        <v>8.0</v>
      </c>
      <c r="L368" s="297" t="b">
        <v>0</v>
      </c>
      <c r="M368" s="294" t="s">
        <v>802</v>
      </c>
      <c r="N368" s="294"/>
      <c r="O368" s="369"/>
      <c r="P368" s="369"/>
      <c r="Q368" s="298" t="str">
        <f t="shared" si="3"/>
        <v>dbo_vw_public_inventory</v>
      </c>
      <c r="R368" s="298" t="str">
        <f t="shared" si="19"/>
        <v>CenterX</v>
      </c>
      <c r="S368" s="298" t="str">
        <f t="array" ref="S368">iferror(index('Type Mapping'!$A$2:$D$21,match(J368,'Type Mapping'!$B$2:$B$21,0),3),"type mismatch")</f>
        <v>VARCHAR</v>
      </c>
      <c r="T368" s="298"/>
      <c r="U368" s="298"/>
      <c r="V368" s="298"/>
      <c r="W368" s="51" t="b">
        <v>1</v>
      </c>
      <c r="X368" s="51"/>
      <c r="Y368" s="309"/>
      <c r="Z368" s="309"/>
      <c r="AA368" s="311" t="s">
        <v>977</v>
      </c>
      <c r="AB368" s="53" t="str">
        <f t="shared" si="23"/>
        <v>**field missing**_history</v>
      </c>
      <c r="AC368" s="308" t="str">
        <f t="array" ref="AC368">iferror(index('StoT Mapping (Depreciated)'!$D$2:$L$976,match(E368,'StoT Mapping (Depreciated)'!$D$2:$D$976,0),9),"**FIELD MISSING**")</f>
        <v>**FIELD MISSING**</v>
      </c>
      <c r="AD368" s="53" t="str">
        <f t="shared" si="6"/>
        <v>**field missing**.**FIELD MISSING**</v>
      </c>
      <c r="AE368" s="299">
        <f>countif(NEW_REDB_table.field,AD368)</f>
        <v>0</v>
      </c>
      <c r="AF368" s="299" t="str">
        <f t="shared" si="7"/>
        <v>Check...</v>
      </c>
      <c r="AG368" s="308"/>
      <c r="AH368" s="317" t="b">
        <v>0</v>
      </c>
      <c r="AI368" s="317" t="b">
        <v>0</v>
      </c>
      <c r="AJ368" s="308" t="str">
        <f t="array" ref="AJ368">iferror(index('Type Mapping'!$A$2:$D$21,match(J368,'Type Mapping'!$B$2:$B$21,0),4),"type mismatch")</f>
        <v>FLOAT</v>
      </c>
      <c r="AK368" s="308"/>
      <c r="AL368" s="308"/>
      <c r="AM368" s="308"/>
      <c r="AN368" s="300" t="b">
        <v>0</v>
      </c>
      <c r="AO368" s="300" t="b">
        <v>0</v>
      </c>
      <c r="AP368" s="300" t="b">
        <v>0</v>
      </c>
      <c r="AQ368" s="300" t="b">
        <v>0</v>
      </c>
      <c r="AR368" s="300"/>
      <c r="AS368" s="300"/>
      <c r="AT368" s="302"/>
      <c r="AU368" s="302"/>
      <c r="AV368" s="303" t="b">
        <v>1</v>
      </c>
      <c r="AW368" s="304" t="str">
        <f t="shared" si="9"/>
        <v>false</v>
      </c>
      <c r="AX368" s="305" t="str">
        <f t="shared" si="17"/>
        <v>&lt;column comment="" default="" key="false" label="CenterX" length="255" nullable="true" originalDbColumnName="CenterX" originalLength="-1" pattern="" precision="-1" talendType="id_String" type=""/&gt;</v>
      </c>
      <c r="AY368" s="306"/>
      <c r="AZ368" s="305" t="str">
        <f t="shared" si="10"/>
        <v>&lt;column comment="" default="" key="false" label="CenterX" length="255" nullable="true" originalDbColumnName="CenterX" originalLength="-1" pattern="" precision="-1" talendType="id_String" type=""/&gt;</v>
      </c>
      <c r="BA368" s="306"/>
      <c r="BB368" s="302"/>
      <c r="BC368" s="303" t="b">
        <f t="shared" si="11"/>
        <v>1</v>
      </c>
      <c r="BD368" s="304"/>
      <c r="BE368" s="304" t="str">
        <f t="shared" si="12"/>
        <v>false</v>
      </c>
      <c r="BF368" s="307"/>
      <c r="BG368" s="305"/>
      <c r="BH368" s="305"/>
      <c r="BI368" s="305"/>
      <c r="BJ368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8" s="306"/>
      <c r="BL368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8" s="306"/>
      <c r="BN368" s="302"/>
      <c r="BO368" s="302"/>
      <c r="BP368" s="302"/>
      <c r="BQ368" s="302"/>
      <c r="BR368" s="302"/>
      <c r="BS368" s="302"/>
      <c r="BT368" s="302"/>
      <c r="BU368" s="302"/>
      <c r="BV368" s="302"/>
      <c r="BW368" s="302"/>
      <c r="BX368" s="302"/>
    </row>
    <row r="369">
      <c r="A369" s="292" t="s">
        <v>728</v>
      </c>
      <c r="B369" s="292">
        <v>368.0</v>
      </c>
      <c r="C369" s="292">
        <f t="shared" si="15"/>
        <v>2</v>
      </c>
      <c r="D369" s="367" t="str">
        <f t="shared" si="24"/>
        <v>LRA Property</v>
      </c>
      <c r="E369" s="46" t="str">
        <f t="shared" si="2"/>
        <v>lra_public.mdb.dbo_vw_public_inventory.CenterY</v>
      </c>
      <c r="F369" s="46" t="s">
        <v>387</v>
      </c>
      <c r="G369" s="368" t="s">
        <v>519</v>
      </c>
      <c r="H369" s="47">
        <v>12.0</v>
      </c>
      <c r="I369" s="294" t="s">
        <v>1977</v>
      </c>
      <c r="J369" s="295" t="s">
        <v>729</v>
      </c>
      <c r="K369" s="296">
        <v>8.0</v>
      </c>
      <c r="L369" s="297" t="b">
        <v>0</v>
      </c>
      <c r="M369" s="294" t="s">
        <v>802</v>
      </c>
      <c r="N369" s="294"/>
      <c r="O369" s="369"/>
      <c r="P369" s="369"/>
      <c r="Q369" s="298" t="str">
        <f t="shared" si="3"/>
        <v>dbo_vw_public_inventory</v>
      </c>
      <c r="R369" s="298" t="str">
        <f t="shared" si="19"/>
        <v>CenterY</v>
      </c>
      <c r="S369" s="298" t="str">
        <f t="array" ref="S369">iferror(index('Type Mapping'!$A$2:$D$21,match(J369,'Type Mapping'!$B$2:$B$21,0),3),"type mismatch")</f>
        <v>VARCHAR</v>
      </c>
      <c r="T369" s="298"/>
      <c r="U369" s="298"/>
      <c r="V369" s="298"/>
      <c r="W369" s="51" t="b">
        <v>1</v>
      </c>
      <c r="X369" s="51"/>
      <c r="Y369" s="309"/>
      <c r="Z369" s="309"/>
      <c r="AA369" s="311" t="s">
        <v>977</v>
      </c>
      <c r="AB369" s="53" t="str">
        <f t="shared" si="23"/>
        <v>**field missing**_history</v>
      </c>
      <c r="AC369" s="308" t="str">
        <f t="array" ref="AC369">iferror(index('StoT Mapping (Depreciated)'!$D$2:$L$976,match(E369,'StoT Mapping (Depreciated)'!$D$2:$D$976,0),9),"**FIELD MISSING**")</f>
        <v>**FIELD MISSING**</v>
      </c>
      <c r="AD369" s="53" t="str">
        <f t="shared" si="6"/>
        <v>**field missing**.**FIELD MISSING**</v>
      </c>
      <c r="AE369" s="299">
        <f>countif(NEW_REDB_table.field,AD369)</f>
        <v>0</v>
      </c>
      <c r="AF369" s="299" t="str">
        <f t="shared" si="7"/>
        <v>Check...</v>
      </c>
      <c r="AG369" s="308"/>
      <c r="AH369" s="317" t="b">
        <v>0</v>
      </c>
      <c r="AI369" s="317" t="b">
        <v>0</v>
      </c>
      <c r="AJ369" s="308" t="str">
        <f t="array" ref="AJ369">iferror(index('Type Mapping'!$A$2:$D$21,match(J369,'Type Mapping'!$B$2:$B$21,0),4),"type mismatch")</f>
        <v>FLOAT</v>
      </c>
      <c r="AK369" s="308"/>
      <c r="AL369" s="308"/>
      <c r="AM369" s="308"/>
      <c r="AN369" s="300" t="b">
        <v>0</v>
      </c>
      <c r="AO369" s="300" t="b">
        <v>0</v>
      </c>
      <c r="AP369" s="300" t="b">
        <v>0</v>
      </c>
      <c r="AQ369" s="300" t="b">
        <v>0</v>
      </c>
      <c r="AR369" s="300"/>
      <c r="AS369" s="300"/>
      <c r="AT369" s="302"/>
      <c r="AU369" s="302"/>
      <c r="AV369" s="303" t="b">
        <v>1</v>
      </c>
      <c r="AW369" s="304" t="str">
        <f t="shared" si="9"/>
        <v>false</v>
      </c>
      <c r="AX369" s="305" t="str">
        <f t="shared" si="17"/>
        <v>&lt;column comment="" default="" key="false" label="CenterY" length="255" nullable="true" originalDbColumnName="CenterY" originalLength="-1" pattern="" precision="-1" talendType="id_String" type=""/&gt;</v>
      </c>
      <c r="AY369" s="306"/>
      <c r="AZ369" s="305" t="str">
        <f t="shared" si="10"/>
        <v>&lt;column comment="" default="" key="false" label="CenterY" length="255" nullable="true" originalDbColumnName="CenterY" originalLength="-1" pattern="" precision="-1" talendType="id_String" type=""/&gt;</v>
      </c>
      <c r="BA369" s="306"/>
      <c r="BB369" s="302"/>
      <c r="BC369" s="303" t="b">
        <f t="shared" si="11"/>
        <v>1</v>
      </c>
      <c r="BD369" s="304"/>
      <c r="BE369" s="304" t="str">
        <f t="shared" si="12"/>
        <v>false</v>
      </c>
      <c r="BF369" s="307"/>
      <c r="BG369" s="305"/>
      <c r="BH369" s="305"/>
      <c r="BI369" s="305"/>
      <c r="BJ369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69" s="306"/>
      <c r="BL369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69" s="306"/>
      <c r="BN369" s="302"/>
      <c r="BO369" s="302"/>
      <c r="BP369" s="302"/>
      <c r="BQ369" s="302"/>
      <c r="BR369" s="302"/>
      <c r="BS369" s="302"/>
      <c r="BT369" s="302"/>
      <c r="BU369" s="302"/>
      <c r="BV369" s="302"/>
      <c r="BW369" s="302"/>
      <c r="BX369" s="302"/>
    </row>
    <row r="370">
      <c r="A370" s="292" t="s">
        <v>728</v>
      </c>
      <c r="B370" s="292">
        <v>369.0</v>
      </c>
      <c r="C370" s="292">
        <f t="shared" si="15"/>
        <v>2</v>
      </c>
      <c r="D370" s="367" t="str">
        <f t="shared" si="24"/>
        <v>LRA Property</v>
      </c>
      <c r="E370" s="46" t="str">
        <f t="shared" si="2"/>
        <v>lra_public.mdb.dbo_vw_public_inventory.Value</v>
      </c>
      <c r="F370" s="46" t="s">
        <v>387</v>
      </c>
      <c r="G370" s="368" t="s">
        <v>519</v>
      </c>
      <c r="H370" s="47">
        <v>13.0</v>
      </c>
      <c r="I370" s="294" t="s">
        <v>1978</v>
      </c>
      <c r="J370" s="295" t="s">
        <v>738</v>
      </c>
      <c r="K370" s="296">
        <v>4.0</v>
      </c>
      <c r="L370" s="297" t="b">
        <v>0</v>
      </c>
      <c r="M370" s="294" t="s">
        <v>802</v>
      </c>
      <c r="N370" s="294"/>
      <c r="O370" s="369"/>
      <c r="P370" s="369"/>
      <c r="Q370" s="298" t="str">
        <f t="shared" si="3"/>
        <v>dbo_vw_public_inventory</v>
      </c>
      <c r="R370" s="298" t="str">
        <f t="shared" si="19"/>
        <v>Value</v>
      </c>
      <c r="S370" s="298" t="str">
        <f t="array" ref="S370">iferror(index('Type Mapping'!$A$2:$D$21,match(J370,'Type Mapping'!$B$2:$B$21,0),3),"type mismatch")</f>
        <v>VARCHAR</v>
      </c>
      <c r="T370" s="298"/>
      <c r="U370" s="298"/>
      <c r="V370" s="298"/>
      <c r="W370" s="51" t="b">
        <v>1</v>
      </c>
      <c r="X370" s="51"/>
      <c r="Y370" s="309"/>
      <c r="Z370" s="309"/>
      <c r="AA370" s="311" t="s">
        <v>977</v>
      </c>
      <c r="AB370" s="53" t="str">
        <f t="shared" si="23"/>
        <v>**field missing**_history</v>
      </c>
      <c r="AC370" s="308" t="str">
        <f t="array" ref="AC370">iferror(index('StoT Mapping (Depreciated)'!$D$2:$L$976,match(E370,'StoT Mapping (Depreciated)'!$D$2:$D$976,0),9),"**FIELD MISSING**")</f>
        <v>**FIELD MISSING**</v>
      </c>
      <c r="AD370" s="53" t="str">
        <f t="shared" si="6"/>
        <v>**field missing**.**FIELD MISSING**</v>
      </c>
      <c r="AE370" s="299">
        <f>countif(NEW_REDB_table.field,AD370)</f>
        <v>0</v>
      </c>
      <c r="AF370" s="299" t="str">
        <f t="shared" si="7"/>
        <v>Check...</v>
      </c>
      <c r="AG370" s="308"/>
      <c r="AH370" s="317" t="b">
        <v>0</v>
      </c>
      <c r="AI370" s="317" t="b">
        <v>0</v>
      </c>
      <c r="AJ370" s="308" t="str">
        <f t="array" ref="AJ370">iferror(index('Type Mapping'!$A$2:$D$21,match(J370,'Type Mapping'!$B$2:$B$21,0),4),"type mismatch")</f>
        <v>INT</v>
      </c>
      <c r="AK370" s="308"/>
      <c r="AL370" s="308"/>
      <c r="AM370" s="308"/>
      <c r="AN370" s="300" t="b">
        <v>0</v>
      </c>
      <c r="AO370" s="300" t="b">
        <v>0</v>
      </c>
      <c r="AP370" s="300" t="b">
        <v>0</v>
      </c>
      <c r="AQ370" s="300" t="b">
        <v>0</v>
      </c>
      <c r="AR370" s="300"/>
      <c r="AS370" s="300"/>
      <c r="AT370" s="302"/>
      <c r="AU370" s="302"/>
      <c r="AV370" s="303" t="b">
        <v>1</v>
      </c>
      <c r="AW370" s="304" t="str">
        <f t="shared" si="9"/>
        <v>false</v>
      </c>
      <c r="AX370" s="305" t="str">
        <f t="shared" si="17"/>
        <v>&lt;column comment="" default="" key="false" label="Value" length="255" nullable="true" originalDbColumnName="Value" originalLength="-1" pattern="" precision="-1" talendType="id_String" type=""/&gt;</v>
      </c>
      <c r="AY370" s="306"/>
      <c r="AZ370" s="305" t="str">
        <f t="shared" si="10"/>
        <v>&lt;column comment="" default="" key="false" label="Value" length="255" nullable="true" originalDbColumnName="Value" originalLength="-1" pattern="" precision="-1" talendType="id_String" type=""/&gt;</v>
      </c>
      <c r="BA370" s="306"/>
      <c r="BB370" s="302"/>
      <c r="BC370" s="303" t="b">
        <f t="shared" si="11"/>
        <v>1</v>
      </c>
      <c r="BD370" s="304"/>
      <c r="BE370" s="304" t="str">
        <f t="shared" si="12"/>
        <v>false</v>
      </c>
      <c r="BF370" s="307"/>
      <c r="BG370" s="305"/>
      <c r="BH370" s="305"/>
      <c r="BI370" s="305"/>
      <c r="BJ370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0" s="306"/>
      <c r="BL370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0" s="306"/>
      <c r="BN370" s="302"/>
      <c r="BO370" s="302"/>
      <c r="BP370" s="302"/>
      <c r="BQ370" s="302"/>
      <c r="BR370" s="302"/>
      <c r="BS370" s="302"/>
      <c r="BT370" s="302"/>
      <c r="BU370" s="302"/>
      <c r="BV370" s="302"/>
      <c r="BW370" s="302"/>
      <c r="BX370" s="302"/>
    </row>
    <row r="371">
      <c r="A371" s="292" t="s">
        <v>728</v>
      </c>
      <c r="B371" s="292">
        <v>370.0</v>
      </c>
      <c r="C371" s="292">
        <f t="shared" si="15"/>
        <v>2</v>
      </c>
      <c r="D371" s="367" t="str">
        <f t="shared" si="24"/>
        <v>LRA Property</v>
      </c>
      <c r="E371" s="46" t="str">
        <f t="shared" si="2"/>
        <v>lra_public.mdb.dbo_vw_public_inventory.Value_Estimated</v>
      </c>
      <c r="F371" s="46" t="s">
        <v>387</v>
      </c>
      <c r="G371" s="368" t="s">
        <v>519</v>
      </c>
      <c r="H371" s="47">
        <v>14.0</v>
      </c>
      <c r="I371" s="294" t="s">
        <v>1982</v>
      </c>
      <c r="J371" s="295" t="s">
        <v>873</v>
      </c>
      <c r="K371" s="296">
        <v>1.0</v>
      </c>
      <c r="L371" s="297" t="b">
        <v>0</v>
      </c>
      <c r="M371" s="294" t="s">
        <v>802</v>
      </c>
      <c r="N371" s="294"/>
      <c r="O371" s="369"/>
      <c r="P371" s="369"/>
      <c r="Q371" s="298" t="str">
        <f t="shared" si="3"/>
        <v>dbo_vw_public_inventory</v>
      </c>
      <c r="R371" s="298" t="str">
        <f t="shared" si="19"/>
        <v>Value_Estimated</v>
      </c>
      <c r="S371" s="298" t="str">
        <f t="array" ref="S371">iferror(index('Type Mapping'!$A$2:$D$21,match(J371,'Type Mapping'!$B$2:$B$21,0),3),"type mismatch")</f>
        <v>VARCHAR</v>
      </c>
      <c r="T371" s="298"/>
      <c r="U371" s="298"/>
      <c r="V371" s="298"/>
      <c r="W371" s="51" t="b">
        <v>1</v>
      </c>
      <c r="X371" s="51"/>
      <c r="Y371" s="309"/>
      <c r="Z371" s="309"/>
      <c r="AA371" s="311" t="s">
        <v>977</v>
      </c>
      <c r="AB371" s="53" t="str">
        <f t="shared" si="23"/>
        <v>**field missing**_history</v>
      </c>
      <c r="AC371" s="308" t="str">
        <f t="array" ref="AC371">iferror(index('StoT Mapping (Depreciated)'!$D$2:$L$976,match(E371,'StoT Mapping (Depreciated)'!$D$2:$D$976,0),9),"**FIELD MISSING**")</f>
        <v>**FIELD MISSING**</v>
      </c>
      <c r="AD371" s="53" t="str">
        <f t="shared" si="6"/>
        <v>**field missing**.**FIELD MISSING**</v>
      </c>
      <c r="AE371" s="299">
        <f>countif(NEW_REDB_table.field,AD371)</f>
        <v>0</v>
      </c>
      <c r="AF371" s="299" t="str">
        <f t="shared" si="7"/>
        <v>Check...</v>
      </c>
      <c r="AG371" s="308"/>
      <c r="AH371" s="317" t="b">
        <v>0</v>
      </c>
      <c r="AI371" s="317" t="b">
        <v>0</v>
      </c>
      <c r="AJ371" s="308" t="str">
        <f t="array" ref="AJ371">iferror(index('Type Mapping'!$A$2:$D$21,match(J371,'Type Mapping'!$B$2:$B$21,0),4),"type mismatch")</f>
        <v>BOOLEAN</v>
      </c>
      <c r="AK371" s="308"/>
      <c r="AL371" s="308"/>
      <c r="AM371" s="308"/>
      <c r="AN371" s="300" t="b">
        <v>0</v>
      </c>
      <c r="AO371" s="300" t="b">
        <v>0</v>
      </c>
      <c r="AP371" s="300" t="b">
        <v>0</v>
      </c>
      <c r="AQ371" s="300" t="b">
        <v>0</v>
      </c>
      <c r="AR371" s="300"/>
      <c r="AS371" s="300"/>
      <c r="AT371" s="302"/>
      <c r="AU371" s="302"/>
      <c r="AV371" s="303" t="b">
        <v>1</v>
      </c>
      <c r="AW371" s="304" t="str">
        <f t="shared" si="9"/>
        <v>false</v>
      </c>
      <c r="AX371" s="305" t="str">
        <f t="shared" si="17"/>
        <v>&lt;column comment="" default="" key="false" label="Value_Estimated" length="255" nullable="true" originalDbColumnName="Value_Estimated" originalLength="-1" pattern="" precision="-1" talendType="id_String" type=""/&gt;</v>
      </c>
      <c r="AY371" s="306"/>
      <c r="AZ371" s="305" t="str">
        <f t="shared" si="10"/>
        <v>&lt;column comment="" default="" key="false" label="Value_Estimated" length="255" nullable="true" originalDbColumnName="Value_Estimated" originalLength="-1" pattern="" precision="-1" talendType="id_String" type=""/&gt;</v>
      </c>
      <c r="BA371" s="306"/>
      <c r="BB371" s="302"/>
      <c r="BC371" s="303" t="b">
        <f t="shared" si="11"/>
        <v>1</v>
      </c>
      <c r="BD371" s="304"/>
      <c r="BE371" s="304" t="str">
        <f t="shared" si="12"/>
        <v>false</v>
      </c>
      <c r="BF371" s="307"/>
      <c r="BG371" s="305"/>
      <c r="BH371" s="305"/>
      <c r="BI371" s="305"/>
      <c r="BJ371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1" s="306"/>
      <c r="BL371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1" s="306"/>
      <c r="BN371" s="302"/>
      <c r="BO371" s="302"/>
      <c r="BP371" s="302"/>
      <c r="BQ371" s="302"/>
      <c r="BR371" s="302"/>
      <c r="BS371" s="302"/>
      <c r="BT371" s="302"/>
      <c r="BU371" s="302"/>
      <c r="BV371" s="302"/>
      <c r="BW371" s="302"/>
      <c r="BX371" s="302"/>
    </row>
    <row r="372">
      <c r="A372" s="292" t="s">
        <v>728</v>
      </c>
      <c r="B372" s="292">
        <v>371.0</v>
      </c>
      <c r="C372" s="292">
        <f t="shared" si="15"/>
        <v>2</v>
      </c>
      <c r="D372" s="367" t="str">
        <f t="shared" si="24"/>
        <v>LRA Property</v>
      </c>
      <c r="E372" s="46" t="str">
        <f t="shared" si="2"/>
        <v>lra_public.mdb.dbo_vw_public_inventory.Value_Est_Dt</v>
      </c>
      <c r="F372" s="46" t="s">
        <v>387</v>
      </c>
      <c r="G372" s="368" t="s">
        <v>519</v>
      </c>
      <c r="H372" s="47">
        <v>15.0</v>
      </c>
      <c r="I372" s="294" t="s">
        <v>1983</v>
      </c>
      <c r="J372" s="295" t="s">
        <v>788</v>
      </c>
      <c r="K372" s="296">
        <v>8.0</v>
      </c>
      <c r="L372" s="297" t="b">
        <v>0</v>
      </c>
      <c r="M372" s="294" t="s">
        <v>802</v>
      </c>
      <c r="N372" s="294"/>
      <c r="O372" s="369"/>
      <c r="P372" s="369"/>
      <c r="Q372" s="298" t="str">
        <f t="shared" si="3"/>
        <v>dbo_vw_public_inventory</v>
      </c>
      <c r="R372" s="298" t="str">
        <f t="shared" si="19"/>
        <v>Value_Est_Dt</v>
      </c>
      <c r="S372" s="298" t="str">
        <f t="array" ref="S372">iferror(index('Type Mapping'!$A$2:$D$21,match(J372,'Type Mapping'!$B$2:$B$21,0),3),"type mismatch")</f>
        <v>VARCHAR</v>
      </c>
      <c r="T372" s="298"/>
      <c r="U372" s="298"/>
      <c r="V372" s="298"/>
      <c r="W372" s="51" t="b">
        <v>1</v>
      </c>
      <c r="X372" s="51"/>
      <c r="Y372" s="309"/>
      <c r="Z372" s="309"/>
      <c r="AA372" s="311" t="s">
        <v>977</v>
      </c>
      <c r="AB372" s="53" t="str">
        <f t="shared" si="23"/>
        <v>**field missing**_history</v>
      </c>
      <c r="AC372" s="308" t="str">
        <f t="array" ref="AC372">iferror(index('StoT Mapping (Depreciated)'!$D$2:$L$976,match(E372,'StoT Mapping (Depreciated)'!$D$2:$D$976,0),9),"**FIELD MISSING**")</f>
        <v>**FIELD MISSING**</v>
      </c>
      <c r="AD372" s="53" t="str">
        <f t="shared" si="6"/>
        <v>**field missing**.**FIELD MISSING**</v>
      </c>
      <c r="AE372" s="299">
        <f>countif(NEW_REDB_table.field,AD372)</f>
        <v>0</v>
      </c>
      <c r="AF372" s="299" t="str">
        <f t="shared" si="7"/>
        <v>Check...</v>
      </c>
      <c r="AG372" s="308"/>
      <c r="AH372" s="317" t="b">
        <v>0</v>
      </c>
      <c r="AI372" s="317" t="b">
        <v>0</v>
      </c>
      <c r="AJ372" s="308" t="str">
        <f t="array" ref="AJ372">iferror(index('Type Mapping'!$A$2:$D$21,match(J372,'Type Mapping'!$B$2:$B$21,0),4),"type mismatch")</f>
        <v>DATE</v>
      </c>
      <c r="AK372" s="308"/>
      <c r="AL372" s="308"/>
      <c r="AM372" s="308"/>
      <c r="AN372" s="300" t="b">
        <v>0</v>
      </c>
      <c r="AO372" s="300" t="b">
        <v>0</v>
      </c>
      <c r="AP372" s="300" t="b">
        <v>0</v>
      </c>
      <c r="AQ372" s="300" t="b">
        <v>0</v>
      </c>
      <c r="AR372" s="300"/>
      <c r="AS372" s="300"/>
      <c r="AT372" s="302"/>
      <c r="AU372" s="302"/>
      <c r="AV372" s="303" t="b">
        <v>1</v>
      </c>
      <c r="AW372" s="304" t="str">
        <f t="shared" si="9"/>
        <v>false</v>
      </c>
      <c r="AX372" s="305" t="str">
        <f t="shared" si="17"/>
        <v>&lt;column comment="" default="" key="false" label="Value_Est_Dt" length="255" nullable="true" originalDbColumnName="Value_Est_Dt" originalLength="-1" pattern="" precision="-1" talendType="id_String" type=""/&gt;</v>
      </c>
      <c r="AY372" s="306"/>
      <c r="AZ372" s="305" t="str">
        <f t="shared" si="10"/>
        <v>&lt;column comment="" default="" key="false" label="Value_Est_Dt" length="255" nullable="true" originalDbColumnName="Value_Est_Dt" originalLength="-1" pattern="" precision="-1" talendType="id_String" type=""/&gt;</v>
      </c>
      <c r="BA372" s="306"/>
      <c r="BB372" s="302"/>
      <c r="BC372" s="303" t="b">
        <f t="shared" si="11"/>
        <v>1</v>
      </c>
      <c r="BD372" s="304"/>
      <c r="BE372" s="304" t="str">
        <f t="shared" si="12"/>
        <v>false</v>
      </c>
      <c r="BF372" s="307"/>
      <c r="BG372" s="305"/>
      <c r="BH372" s="305"/>
      <c r="BI372" s="305"/>
      <c r="BJ372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2" s="306"/>
      <c r="BL372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2" s="306"/>
      <c r="BN372" s="302"/>
      <c r="BO372" s="302"/>
      <c r="BP372" s="302"/>
      <c r="BQ372" s="302"/>
      <c r="BR372" s="302"/>
      <c r="BS372" s="302"/>
      <c r="BT372" s="302"/>
      <c r="BU372" s="302"/>
      <c r="BV372" s="302"/>
      <c r="BW372" s="302"/>
      <c r="BX372" s="302"/>
    </row>
    <row r="373">
      <c r="A373" s="292" t="s">
        <v>728</v>
      </c>
      <c r="B373" s="292">
        <v>372.0</v>
      </c>
      <c r="C373" s="292">
        <f t="shared" si="15"/>
        <v>2</v>
      </c>
      <c r="D373" s="367" t="str">
        <f t="shared" si="24"/>
        <v>LRA Property</v>
      </c>
      <c r="E373" s="46" t="str">
        <f t="shared" si="2"/>
        <v>lra_public.mdb.dbo_vw_public_inventory.Entered_Date</v>
      </c>
      <c r="F373" s="46" t="s">
        <v>387</v>
      </c>
      <c r="G373" s="368" t="s">
        <v>519</v>
      </c>
      <c r="H373" s="47">
        <v>16.0</v>
      </c>
      <c r="I373" s="294" t="s">
        <v>1987</v>
      </c>
      <c r="J373" s="295" t="s">
        <v>788</v>
      </c>
      <c r="K373" s="296">
        <v>8.0</v>
      </c>
      <c r="L373" s="297" t="b">
        <v>0</v>
      </c>
      <c r="M373" s="294" t="s">
        <v>802</v>
      </c>
      <c r="N373" s="294"/>
      <c r="O373" s="369"/>
      <c r="P373" s="369"/>
      <c r="Q373" s="298" t="str">
        <f t="shared" si="3"/>
        <v>dbo_vw_public_inventory</v>
      </c>
      <c r="R373" s="298" t="str">
        <f t="shared" si="19"/>
        <v>Entered_Date</v>
      </c>
      <c r="S373" s="298" t="str">
        <f t="array" ref="S373">iferror(index('Type Mapping'!$A$2:$D$21,match(J373,'Type Mapping'!$B$2:$B$21,0),3),"type mismatch")</f>
        <v>VARCHAR</v>
      </c>
      <c r="T373" s="298"/>
      <c r="U373" s="298"/>
      <c r="V373" s="298"/>
      <c r="W373" s="51" t="b">
        <v>1</v>
      </c>
      <c r="X373" s="51"/>
      <c r="Y373" s="309"/>
      <c r="Z373" s="309"/>
      <c r="AA373" s="311" t="s">
        <v>977</v>
      </c>
      <c r="AB373" s="53" t="str">
        <f t="shared" si="23"/>
        <v>**field missing**_history</v>
      </c>
      <c r="AC373" s="308" t="str">
        <f t="array" ref="AC373">iferror(index('StoT Mapping (Depreciated)'!$D$2:$L$976,match(E373,'StoT Mapping (Depreciated)'!$D$2:$D$976,0),9),"**FIELD MISSING**")</f>
        <v>**FIELD MISSING**</v>
      </c>
      <c r="AD373" s="53" t="str">
        <f t="shared" si="6"/>
        <v>**field missing**.**FIELD MISSING**</v>
      </c>
      <c r="AE373" s="299">
        <f>countif(NEW_REDB_table.field,AD373)</f>
        <v>0</v>
      </c>
      <c r="AF373" s="299" t="str">
        <f t="shared" si="7"/>
        <v>Check...</v>
      </c>
      <c r="AG373" s="308"/>
      <c r="AH373" s="317" t="b">
        <v>0</v>
      </c>
      <c r="AI373" s="317" t="b">
        <v>0</v>
      </c>
      <c r="AJ373" s="308" t="str">
        <f t="array" ref="AJ373">iferror(index('Type Mapping'!$A$2:$D$21,match(J373,'Type Mapping'!$B$2:$B$21,0),4),"type mismatch")</f>
        <v>DATE</v>
      </c>
      <c r="AK373" s="308"/>
      <c r="AL373" s="308"/>
      <c r="AM373" s="308"/>
      <c r="AN373" s="300" t="b">
        <v>0</v>
      </c>
      <c r="AO373" s="300" t="b">
        <v>0</v>
      </c>
      <c r="AP373" s="300" t="b">
        <v>0</v>
      </c>
      <c r="AQ373" s="300" t="b">
        <v>0</v>
      </c>
      <c r="AR373" s="300"/>
      <c r="AS373" s="300"/>
      <c r="AT373" s="302"/>
      <c r="AU373" s="302"/>
      <c r="AV373" s="303" t="b">
        <v>1</v>
      </c>
      <c r="AW373" s="304" t="str">
        <f t="shared" si="9"/>
        <v>false</v>
      </c>
      <c r="AX373" s="305" t="str">
        <f t="shared" si="17"/>
        <v>&lt;column comment="" default="" key="false" label="Entered_Date" length="255" nullable="true" originalDbColumnName="Entered_Date" originalLength="-1" pattern="" precision="-1" talendType="id_String" type=""/&gt;</v>
      </c>
      <c r="AY373" s="306"/>
      <c r="AZ373" s="305" t="str">
        <f t="shared" si="10"/>
        <v>&lt;column comment="" default="" key="false" label="Entered_Date" length="255" nullable="true" originalDbColumnName="Entered_Date" originalLength="-1" pattern="" precision="-1" talendType="id_String" type=""/&gt;</v>
      </c>
      <c r="BA373" s="306"/>
      <c r="BB373" s="302"/>
      <c r="BC373" s="303" t="b">
        <f t="shared" si="11"/>
        <v>1</v>
      </c>
      <c r="BD373" s="304"/>
      <c r="BE373" s="304" t="str">
        <f t="shared" si="12"/>
        <v>false</v>
      </c>
      <c r="BF373" s="307"/>
      <c r="BG373" s="305"/>
      <c r="BH373" s="305"/>
      <c r="BI373" s="305"/>
      <c r="BJ373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3" s="306"/>
      <c r="BL373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3" s="306"/>
      <c r="BN373" s="302"/>
      <c r="BO373" s="302"/>
      <c r="BP373" s="302"/>
      <c r="BQ373" s="302"/>
      <c r="BR373" s="302"/>
      <c r="BS373" s="302"/>
      <c r="BT373" s="302"/>
      <c r="BU373" s="302"/>
      <c r="BV373" s="302"/>
      <c r="BW373" s="302"/>
      <c r="BX373" s="302"/>
    </row>
    <row r="374">
      <c r="A374" s="292" t="s">
        <v>728</v>
      </c>
      <c r="B374" s="292">
        <v>373.0</v>
      </c>
      <c r="C374" s="292">
        <f t="shared" si="15"/>
        <v>2</v>
      </c>
      <c r="D374" s="367" t="str">
        <f t="shared" si="24"/>
        <v>LRA Property</v>
      </c>
      <c r="E374" s="46" t="str">
        <f t="shared" si="2"/>
        <v>lra_public.mdb.dbo_vw_public_inventory.Usage</v>
      </c>
      <c r="F374" s="46" t="s">
        <v>387</v>
      </c>
      <c r="G374" s="368" t="s">
        <v>519</v>
      </c>
      <c r="H374" s="47">
        <v>17.0</v>
      </c>
      <c r="I374" s="294" t="s">
        <v>1988</v>
      </c>
      <c r="J374" s="295" t="s">
        <v>743</v>
      </c>
      <c r="K374" s="296">
        <v>20.0</v>
      </c>
      <c r="L374" s="297" t="b">
        <v>0</v>
      </c>
      <c r="M374" s="294" t="s">
        <v>802</v>
      </c>
      <c r="N374" s="294"/>
      <c r="O374" s="369"/>
      <c r="P374" s="369"/>
      <c r="Q374" s="298" t="str">
        <f t="shared" si="3"/>
        <v>dbo_vw_public_inventory</v>
      </c>
      <c r="R374" s="298" t="str">
        <f t="shared" si="19"/>
        <v>Usage</v>
      </c>
      <c r="S374" s="298" t="str">
        <f t="array" ref="S374">iferror(index('Type Mapping'!$A$2:$D$21,match(J374,'Type Mapping'!$B$2:$B$21,0),3),"type mismatch")</f>
        <v>VARCHAR</v>
      </c>
      <c r="T374" s="298"/>
      <c r="U374" s="298"/>
      <c r="V374" s="298"/>
      <c r="W374" s="51" t="b">
        <v>1</v>
      </c>
      <c r="X374" s="51"/>
      <c r="Y374" s="309"/>
      <c r="Z374" s="309"/>
      <c r="AA374" s="311" t="s">
        <v>977</v>
      </c>
      <c r="AB374" s="53" t="str">
        <f t="shared" si="23"/>
        <v>**field missing**_history</v>
      </c>
      <c r="AC374" s="308" t="str">
        <f t="array" ref="AC374">iferror(index('StoT Mapping (Depreciated)'!$D$2:$L$976,match(E374,'StoT Mapping (Depreciated)'!$D$2:$D$976,0),9),"**FIELD MISSING**")</f>
        <v>**FIELD MISSING**</v>
      </c>
      <c r="AD374" s="53" t="str">
        <f t="shared" si="6"/>
        <v>**field missing**.**FIELD MISSING**</v>
      </c>
      <c r="AE374" s="299">
        <f>countif(NEW_REDB_table.field,AD374)</f>
        <v>0</v>
      </c>
      <c r="AF374" s="299" t="str">
        <f t="shared" si="7"/>
        <v>Check...</v>
      </c>
      <c r="AG374" s="308"/>
      <c r="AH374" s="317" t="b">
        <v>0</v>
      </c>
      <c r="AI374" s="317" t="b">
        <v>0</v>
      </c>
      <c r="AJ374" s="308" t="str">
        <f t="array" ref="AJ374">iferror(index('Type Mapping'!$A$2:$D$21,match(J374,'Type Mapping'!$B$2:$B$21,0),4),"type mismatch")</f>
        <v>VARCHAR</v>
      </c>
      <c r="AK374" s="308"/>
      <c r="AL374" s="308"/>
      <c r="AM374" s="308"/>
      <c r="AN374" s="300" t="b">
        <v>0</v>
      </c>
      <c r="AO374" s="300" t="b">
        <v>0</v>
      </c>
      <c r="AP374" s="300" t="b">
        <v>0</v>
      </c>
      <c r="AQ374" s="300" t="b">
        <v>0</v>
      </c>
      <c r="AR374" s="300"/>
      <c r="AS374" s="300"/>
      <c r="AT374" s="302"/>
      <c r="AU374" s="302"/>
      <c r="AV374" s="303" t="b">
        <v>1</v>
      </c>
      <c r="AW374" s="304" t="str">
        <f t="shared" si="9"/>
        <v>false</v>
      </c>
      <c r="AX374" s="305" t="str">
        <f t="shared" si="17"/>
        <v>&lt;column comment="" default="" key="false" label="Usage" length="255" nullable="true" originalDbColumnName="Usage" originalLength="-1" pattern="" precision="-1" talendType="id_String" type=""/&gt;</v>
      </c>
      <c r="AY374" s="306"/>
      <c r="AZ374" s="305" t="str">
        <f t="shared" si="10"/>
        <v>&lt;column comment="" default="" key="false" label="Usage" length="255" nullable="true" originalDbColumnName="Usage" originalLength="-1" pattern="" precision="-1" talendType="id_String" type=""/&gt;</v>
      </c>
      <c r="BA374" s="306"/>
      <c r="BB374" s="302"/>
      <c r="BC374" s="303" t="b">
        <f t="shared" si="11"/>
        <v>1</v>
      </c>
      <c r="BD374" s="304"/>
      <c r="BE374" s="304" t="str">
        <f t="shared" si="12"/>
        <v>false</v>
      </c>
      <c r="BF374" s="307"/>
      <c r="BG374" s="305"/>
      <c r="BH374" s="305"/>
      <c r="BI374" s="305"/>
      <c r="BJ374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4" s="306"/>
      <c r="BL374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4" s="306"/>
      <c r="BN374" s="302"/>
      <c r="BO374" s="302"/>
      <c r="BP374" s="302"/>
      <c r="BQ374" s="302"/>
      <c r="BR374" s="302"/>
      <c r="BS374" s="302"/>
      <c r="BT374" s="302"/>
      <c r="BU374" s="302"/>
      <c r="BV374" s="302"/>
      <c r="BW374" s="302"/>
      <c r="BX374" s="302"/>
    </row>
    <row r="375">
      <c r="A375" s="292" t="s">
        <v>728</v>
      </c>
      <c r="B375" s="292">
        <v>374.0</v>
      </c>
      <c r="C375" s="292">
        <f t="shared" si="15"/>
        <v>2</v>
      </c>
      <c r="D375" s="367" t="str">
        <f t="shared" si="24"/>
        <v>LRA Property</v>
      </c>
      <c r="E375" s="46" t="str">
        <f t="shared" si="2"/>
        <v>lra_public.mdb.dbo_vw_public_inventory.Cost</v>
      </c>
      <c r="F375" s="46" t="s">
        <v>387</v>
      </c>
      <c r="G375" s="368" t="s">
        <v>519</v>
      </c>
      <c r="H375" s="47">
        <v>18.0</v>
      </c>
      <c r="I375" s="294" t="s">
        <v>1990</v>
      </c>
      <c r="J375" s="295" t="s">
        <v>729</v>
      </c>
      <c r="K375" s="296">
        <v>8.0</v>
      </c>
      <c r="L375" s="297" t="b">
        <v>0</v>
      </c>
      <c r="M375" s="294" t="s">
        <v>802</v>
      </c>
      <c r="N375" s="294"/>
      <c r="O375" s="369"/>
      <c r="P375" s="369"/>
      <c r="Q375" s="298" t="str">
        <f t="shared" si="3"/>
        <v>dbo_vw_public_inventory</v>
      </c>
      <c r="R375" s="298" t="str">
        <f t="shared" si="19"/>
        <v>Cost</v>
      </c>
      <c r="S375" s="298" t="str">
        <f t="array" ref="S375">iferror(index('Type Mapping'!$A$2:$D$21,match(J375,'Type Mapping'!$B$2:$B$21,0),3),"type mismatch")</f>
        <v>VARCHAR</v>
      </c>
      <c r="T375" s="298"/>
      <c r="U375" s="298"/>
      <c r="V375" s="298"/>
      <c r="W375" s="51" t="b">
        <v>1</v>
      </c>
      <c r="X375" s="51"/>
      <c r="Y375" s="309"/>
      <c r="Z375" s="309"/>
      <c r="AA375" s="311" t="s">
        <v>977</v>
      </c>
      <c r="AB375" s="53" t="str">
        <f t="shared" si="23"/>
        <v>**field missing**_history</v>
      </c>
      <c r="AC375" s="308" t="str">
        <f t="array" ref="AC375">iferror(index('StoT Mapping (Depreciated)'!$D$2:$L$976,match(E375,'StoT Mapping (Depreciated)'!$D$2:$D$976,0),9),"**FIELD MISSING**")</f>
        <v>**FIELD MISSING**</v>
      </c>
      <c r="AD375" s="53" t="str">
        <f t="shared" si="6"/>
        <v>**field missing**.**FIELD MISSING**</v>
      </c>
      <c r="AE375" s="299">
        <f>countif(NEW_REDB_table.field,AD375)</f>
        <v>0</v>
      </c>
      <c r="AF375" s="299" t="str">
        <f t="shared" si="7"/>
        <v>Check...</v>
      </c>
      <c r="AG375" s="308"/>
      <c r="AH375" s="317" t="b">
        <v>0</v>
      </c>
      <c r="AI375" s="317" t="b">
        <v>0</v>
      </c>
      <c r="AJ375" s="308" t="str">
        <f t="array" ref="AJ375">iferror(index('Type Mapping'!$A$2:$D$21,match(J375,'Type Mapping'!$B$2:$B$21,0),4),"type mismatch")</f>
        <v>FLOAT</v>
      </c>
      <c r="AK375" s="308"/>
      <c r="AL375" s="308"/>
      <c r="AM375" s="308"/>
      <c r="AN375" s="300" t="b">
        <v>0</v>
      </c>
      <c r="AO375" s="300" t="b">
        <v>0</v>
      </c>
      <c r="AP375" s="300" t="b">
        <v>0</v>
      </c>
      <c r="AQ375" s="300" t="b">
        <v>0</v>
      </c>
      <c r="AR375" s="300"/>
      <c r="AS375" s="300"/>
      <c r="AT375" s="302"/>
      <c r="AU375" s="302"/>
      <c r="AV375" s="303" t="b">
        <v>1</v>
      </c>
      <c r="AW375" s="304" t="str">
        <f t="shared" si="9"/>
        <v>false</v>
      </c>
      <c r="AX375" s="305" t="str">
        <f t="shared" si="17"/>
        <v>&lt;column comment="" default="" key="false" label="Cost" length="255" nullable="true" originalDbColumnName="Cost" originalLength="-1" pattern="" precision="-1" talendType="id_String" type=""/&gt;</v>
      </c>
      <c r="AY375" s="306"/>
      <c r="AZ375" s="305" t="str">
        <f t="shared" si="10"/>
        <v>&lt;column comment="" default="" key="false" label="Cost" length="255" nullable="true" originalDbColumnName="Cost" originalLength="-1" pattern="" precision="-1" talendType="id_String" type=""/&gt;</v>
      </c>
      <c r="BA375" s="306"/>
      <c r="BB375" s="302"/>
      <c r="BC375" s="303" t="b">
        <f t="shared" si="11"/>
        <v>1</v>
      </c>
      <c r="BD375" s="304"/>
      <c r="BE375" s="304" t="str">
        <f t="shared" si="12"/>
        <v>false</v>
      </c>
      <c r="BF375" s="307"/>
      <c r="BG375" s="305"/>
      <c r="BH375" s="305"/>
      <c r="BI375" s="305"/>
      <c r="BJ375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5" s="306"/>
      <c r="BL375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5" s="306"/>
      <c r="BN375" s="302"/>
      <c r="BO375" s="302"/>
      <c r="BP375" s="302"/>
      <c r="BQ375" s="302"/>
      <c r="BR375" s="302"/>
      <c r="BS375" s="302"/>
      <c r="BT375" s="302"/>
      <c r="BU375" s="302"/>
      <c r="BV375" s="302"/>
      <c r="BW375" s="302"/>
      <c r="BX375" s="302"/>
    </row>
    <row r="376">
      <c r="A376" s="292" t="s">
        <v>728</v>
      </c>
      <c r="B376" s="292">
        <v>375.0</v>
      </c>
      <c r="C376" s="292">
        <f t="shared" si="15"/>
        <v>2</v>
      </c>
      <c r="D376" s="367" t="str">
        <f t="shared" si="24"/>
        <v>LRA Property</v>
      </c>
      <c r="E376" s="46" t="str">
        <f t="shared" si="2"/>
        <v>lra_public.mdb.dbo_vw_public_inventory.Property_Source</v>
      </c>
      <c r="F376" s="46" t="s">
        <v>387</v>
      </c>
      <c r="G376" s="368" t="s">
        <v>519</v>
      </c>
      <c r="H376" s="47">
        <v>19.0</v>
      </c>
      <c r="I376" s="294" t="s">
        <v>1992</v>
      </c>
      <c r="J376" s="295" t="s">
        <v>743</v>
      </c>
      <c r="K376" s="296">
        <v>26.0</v>
      </c>
      <c r="L376" s="297" t="b">
        <v>0</v>
      </c>
      <c r="M376" s="294" t="s">
        <v>802</v>
      </c>
      <c r="N376" s="294"/>
      <c r="O376" s="369"/>
      <c r="P376" s="369"/>
      <c r="Q376" s="298" t="str">
        <f t="shared" si="3"/>
        <v>dbo_vw_public_inventory</v>
      </c>
      <c r="R376" s="298" t="str">
        <f t="shared" si="19"/>
        <v>Property_Source</v>
      </c>
      <c r="S376" s="298" t="str">
        <f t="array" ref="S376">iferror(index('Type Mapping'!$A$2:$D$21,match(J376,'Type Mapping'!$B$2:$B$21,0),3),"type mismatch")</f>
        <v>VARCHAR</v>
      </c>
      <c r="T376" s="298"/>
      <c r="U376" s="298"/>
      <c r="V376" s="298"/>
      <c r="W376" s="51" t="b">
        <v>1</v>
      </c>
      <c r="X376" s="51"/>
      <c r="Y376" s="309"/>
      <c r="Z376" s="309"/>
      <c r="AA376" s="311" t="s">
        <v>977</v>
      </c>
      <c r="AB376" s="53" t="str">
        <f t="shared" si="23"/>
        <v>**field missing**_history</v>
      </c>
      <c r="AC376" s="308" t="str">
        <f t="array" ref="AC376">iferror(index('StoT Mapping (Depreciated)'!$D$2:$L$976,match(E376,'StoT Mapping (Depreciated)'!$D$2:$D$976,0),9),"**FIELD MISSING**")</f>
        <v>**FIELD MISSING**</v>
      </c>
      <c r="AD376" s="53" t="str">
        <f t="shared" si="6"/>
        <v>**field missing**.**FIELD MISSING**</v>
      </c>
      <c r="AE376" s="299">
        <f>countif(NEW_REDB_table.field,AD376)</f>
        <v>0</v>
      </c>
      <c r="AF376" s="299" t="str">
        <f t="shared" si="7"/>
        <v>Check...</v>
      </c>
      <c r="AG376" s="308"/>
      <c r="AH376" s="317" t="b">
        <v>0</v>
      </c>
      <c r="AI376" s="317" t="b">
        <v>0</v>
      </c>
      <c r="AJ376" s="308" t="str">
        <f t="array" ref="AJ376">iferror(index('Type Mapping'!$A$2:$D$21,match(J376,'Type Mapping'!$B$2:$B$21,0),4),"type mismatch")</f>
        <v>VARCHAR</v>
      </c>
      <c r="AK376" s="308"/>
      <c r="AL376" s="308"/>
      <c r="AM376" s="308"/>
      <c r="AN376" s="300" t="b">
        <v>0</v>
      </c>
      <c r="AO376" s="300" t="b">
        <v>0</v>
      </c>
      <c r="AP376" s="300" t="b">
        <v>0</v>
      </c>
      <c r="AQ376" s="300" t="b">
        <v>0</v>
      </c>
      <c r="AR376" s="300"/>
      <c r="AS376" s="300"/>
      <c r="AT376" s="302"/>
      <c r="AU376" s="302"/>
      <c r="AV376" s="303" t="b">
        <v>1</v>
      </c>
      <c r="AW376" s="304" t="str">
        <f t="shared" si="9"/>
        <v>false</v>
      </c>
      <c r="AX376" s="305" t="str">
        <f t="shared" si="17"/>
        <v>&lt;column comment="" default="" key="false" label="Property_Source" length="255" nullable="true" originalDbColumnName="Property_Source" originalLength="-1" pattern="" precision="-1" talendType="id_String" type=""/&gt;</v>
      </c>
      <c r="AY376" s="306"/>
      <c r="AZ376" s="305" t="str">
        <f t="shared" si="10"/>
        <v>&lt;column comment="" default="" key="false" label="Property_Source" length="255" nullable="true" originalDbColumnName="Property_Source" originalLength="-1" pattern="" precision="-1" talendType="id_String" type=""/&gt;</v>
      </c>
      <c r="BA376" s="306"/>
      <c r="BB376" s="302"/>
      <c r="BC376" s="303" t="b">
        <f t="shared" si="11"/>
        <v>1</v>
      </c>
      <c r="BD376" s="304"/>
      <c r="BE376" s="304" t="str">
        <f t="shared" si="12"/>
        <v>false</v>
      </c>
      <c r="BF376" s="307"/>
      <c r="BG376" s="305"/>
      <c r="BH376" s="305"/>
      <c r="BI376" s="305"/>
      <c r="BJ376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6" s="306"/>
      <c r="BL376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6" s="306"/>
      <c r="BN376" s="302"/>
      <c r="BO376" s="302"/>
      <c r="BP376" s="302"/>
      <c r="BQ376" s="302"/>
      <c r="BR376" s="302"/>
      <c r="BS376" s="302"/>
      <c r="BT376" s="302"/>
      <c r="BU376" s="302"/>
      <c r="BV376" s="302"/>
      <c r="BW376" s="302"/>
      <c r="BX376" s="302"/>
    </row>
    <row r="377">
      <c r="A377" s="292" t="s">
        <v>728</v>
      </c>
      <c r="B377" s="292">
        <v>376.0</v>
      </c>
      <c r="C377" s="292">
        <f t="shared" si="15"/>
        <v>2</v>
      </c>
      <c r="D377" s="367" t="str">
        <f t="shared" si="24"/>
        <v>LRA Property</v>
      </c>
      <c r="E377" s="46" t="str">
        <f t="shared" si="2"/>
        <v>lra_public.mdb.dbo_vw_public_inventory.Purchase_Type</v>
      </c>
      <c r="F377" s="46" t="s">
        <v>387</v>
      </c>
      <c r="G377" s="368" t="s">
        <v>519</v>
      </c>
      <c r="H377" s="47">
        <v>20.0</v>
      </c>
      <c r="I377" s="294" t="s">
        <v>1993</v>
      </c>
      <c r="J377" s="295" t="s">
        <v>743</v>
      </c>
      <c r="K377" s="296">
        <v>3.0</v>
      </c>
      <c r="L377" s="297" t="b">
        <v>0</v>
      </c>
      <c r="M377" s="294" t="s">
        <v>802</v>
      </c>
      <c r="N377" s="294"/>
      <c r="O377" s="369"/>
      <c r="P377" s="369"/>
      <c r="Q377" s="298" t="str">
        <f t="shared" si="3"/>
        <v>dbo_vw_public_inventory</v>
      </c>
      <c r="R377" s="298" t="str">
        <f t="shared" si="19"/>
        <v>Purchase_Type</v>
      </c>
      <c r="S377" s="298" t="str">
        <f t="array" ref="S377">iferror(index('Type Mapping'!$A$2:$D$21,match(J377,'Type Mapping'!$B$2:$B$21,0),3),"type mismatch")</f>
        <v>VARCHAR</v>
      </c>
      <c r="T377" s="298"/>
      <c r="U377" s="298"/>
      <c r="V377" s="298"/>
      <c r="W377" s="51" t="b">
        <v>1</v>
      </c>
      <c r="X377" s="51"/>
      <c r="Y377" s="309"/>
      <c r="Z377" s="309"/>
      <c r="AA377" s="311" t="s">
        <v>977</v>
      </c>
      <c r="AB377" s="53" t="str">
        <f t="shared" si="23"/>
        <v>**field missing**_history</v>
      </c>
      <c r="AC377" s="308" t="str">
        <f t="array" ref="AC377">iferror(index('StoT Mapping (Depreciated)'!$D$2:$L$976,match(E377,'StoT Mapping (Depreciated)'!$D$2:$D$976,0),9),"**FIELD MISSING**")</f>
        <v>**FIELD MISSING**</v>
      </c>
      <c r="AD377" s="53" t="str">
        <f t="shared" si="6"/>
        <v>**field missing**.**FIELD MISSING**</v>
      </c>
      <c r="AE377" s="299">
        <f>countif(NEW_REDB_table.field,AD377)</f>
        <v>0</v>
      </c>
      <c r="AF377" s="299" t="str">
        <f t="shared" si="7"/>
        <v>Check...</v>
      </c>
      <c r="AG377" s="308"/>
      <c r="AH377" s="317" t="b">
        <v>0</v>
      </c>
      <c r="AI377" s="317" t="b">
        <v>0</v>
      </c>
      <c r="AJ377" s="308" t="str">
        <f t="array" ref="AJ377">iferror(index('Type Mapping'!$A$2:$D$21,match(J377,'Type Mapping'!$B$2:$B$21,0),4),"type mismatch")</f>
        <v>VARCHAR</v>
      </c>
      <c r="AK377" s="308"/>
      <c r="AL377" s="308"/>
      <c r="AM377" s="308"/>
      <c r="AN377" s="300" t="b">
        <v>0</v>
      </c>
      <c r="AO377" s="300" t="b">
        <v>0</v>
      </c>
      <c r="AP377" s="300" t="b">
        <v>0</v>
      </c>
      <c r="AQ377" s="300" t="b">
        <v>0</v>
      </c>
      <c r="AR377" s="300"/>
      <c r="AS377" s="300"/>
      <c r="AT377" s="302"/>
      <c r="AU377" s="302"/>
      <c r="AV377" s="303" t="b">
        <v>1</v>
      </c>
      <c r="AW377" s="304" t="str">
        <f t="shared" si="9"/>
        <v>false</v>
      </c>
      <c r="AX377" s="305" t="str">
        <f t="shared" si="17"/>
        <v>&lt;column comment="" default="" key="false" label="Purchase_Type" length="255" nullable="true" originalDbColumnName="Purchase_Type" originalLength="-1" pattern="" precision="-1" talendType="id_String" type=""/&gt;</v>
      </c>
      <c r="AY377" s="306"/>
      <c r="AZ377" s="305" t="str">
        <f t="shared" si="10"/>
        <v>&lt;column comment="" default="" key="false" label="Purchase_Type" length="255" nullable="true" originalDbColumnName="Purchase_Type" originalLength="-1" pattern="" precision="-1" talendType="id_String" type=""/&gt;</v>
      </c>
      <c r="BA377" s="306"/>
      <c r="BB377" s="302"/>
      <c r="BC377" s="303" t="b">
        <f t="shared" si="11"/>
        <v>1</v>
      </c>
      <c r="BD377" s="304"/>
      <c r="BE377" s="304" t="str">
        <f t="shared" si="12"/>
        <v>false</v>
      </c>
      <c r="BF377" s="307"/>
      <c r="BG377" s="305"/>
      <c r="BH377" s="305"/>
      <c r="BI377" s="305"/>
      <c r="BJ377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7" s="306"/>
      <c r="BL377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7" s="306"/>
      <c r="BN377" s="302"/>
      <c r="BO377" s="302"/>
      <c r="BP377" s="302"/>
      <c r="BQ377" s="302"/>
      <c r="BR377" s="302"/>
      <c r="BS377" s="302"/>
      <c r="BT377" s="302"/>
      <c r="BU377" s="302"/>
      <c r="BV377" s="302"/>
      <c r="BW377" s="302"/>
      <c r="BX377" s="302"/>
    </row>
    <row r="378">
      <c r="A378" s="292" t="s">
        <v>728</v>
      </c>
      <c r="B378" s="292">
        <v>377.0</v>
      </c>
      <c r="C378" s="292">
        <f t="shared" si="15"/>
        <v>2</v>
      </c>
      <c r="D378" s="367" t="str">
        <f t="shared" si="24"/>
        <v>LRA Property</v>
      </c>
      <c r="E378" s="46" t="str">
        <f t="shared" si="2"/>
        <v>lra_public.mdb.dbo_vw_public_inventory.Parcel_Status</v>
      </c>
      <c r="F378" s="46" t="s">
        <v>387</v>
      </c>
      <c r="G378" s="368" t="s">
        <v>519</v>
      </c>
      <c r="H378" s="47">
        <v>21.0</v>
      </c>
      <c r="I378" s="294" t="s">
        <v>1995</v>
      </c>
      <c r="J378" s="295" t="s">
        <v>743</v>
      </c>
      <c r="K378" s="296">
        <v>19.0</v>
      </c>
      <c r="L378" s="297" t="b">
        <v>0</v>
      </c>
      <c r="M378" s="294" t="s">
        <v>802</v>
      </c>
      <c r="N378" s="294"/>
      <c r="O378" s="369"/>
      <c r="P378" s="369"/>
      <c r="Q378" s="298" t="str">
        <f t="shared" si="3"/>
        <v>dbo_vw_public_inventory</v>
      </c>
      <c r="R378" s="298" t="str">
        <f t="shared" si="19"/>
        <v>Parcel_Status</v>
      </c>
      <c r="S378" s="298" t="str">
        <f t="array" ref="S378">iferror(index('Type Mapping'!$A$2:$D$21,match(J378,'Type Mapping'!$B$2:$B$21,0),3),"type mismatch")</f>
        <v>VARCHAR</v>
      </c>
      <c r="T378" s="298"/>
      <c r="U378" s="298"/>
      <c r="V378" s="298"/>
      <c r="W378" s="51" t="b">
        <v>1</v>
      </c>
      <c r="X378" s="51"/>
      <c r="Y378" s="309"/>
      <c r="Z378" s="309"/>
      <c r="AA378" s="311" t="s">
        <v>977</v>
      </c>
      <c r="AB378" s="53" t="str">
        <f t="shared" si="23"/>
        <v>**field missing**_history</v>
      </c>
      <c r="AC378" s="308" t="str">
        <f t="array" ref="AC378">iferror(index('StoT Mapping (Depreciated)'!$D$2:$L$976,match(E378,'StoT Mapping (Depreciated)'!$D$2:$D$976,0),9),"**FIELD MISSING**")</f>
        <v>**FIELD MISSING**</v>
      </c>
      <c r="AD378" s="53" t="str">
        <f t="shared" si="6"/>
        <v>**field missing**.**FIELD MISSING**</v>
      </c>
      <c r="AE378" s="299">
        <f>countif(NEW_REDB_table.field,AD378)</f>
        <v>0</v>
      </c>
      <c r="AF378" s="299" t="str">
        <f t="shared" si="7"/>
        <v>Check...</v>
      </c>
      <c r="AG378" s="308"/>
      <c r="AH378" s="317" t="b">
        <v>0</v>
      </c>
      <c r="AI378" s="317" t="b">
        <v>0</v>
      </c>
      <c r="AJ378" s="308" t="str">
        <f t="array" ref="AJ378">iferror(index('Type Mapping'!$A$2:$D$21,match(J378,'Type Mapping'!$B$2:$B$21,0),4),"type mismatch")</f>
        <v>VARCHAR</v>
      </c>
      <c r="AK378" s="308"/>
      <c r="AL378" s="308"/>
      <c r="AM378" s="308"/>
      <c r="AN378" s="300" t="b">
        <v>0</v>
      </c>
      <c r="AO378" s="300" t="b">
        <v>0</v>
      </c>
      <c r="AP378" s="300" t="b">
        <v>0</v>
      </c>
      <c r="AQ378" s="300" t="b">
        <v>0</v>
      </c>
      <c r="AR378" s="300"/>
      <c r="AS378" s="300"/>
      <c r="AT378" s="302"/>
      <c r="AU378" s="302"/>
      <c r="AV378" s="303" t="b">
        <v>1</v>
      </c>
      <c r="AW378" s="304" t="str">
        <f t="shared" si="9"/>
        <v>false</v>
      </c>
      <c r="AX378" s="305" t="str">
        <f t="shared" si="17"/>
        <v>&lt;column comment="" default="" key="false" label="Parcel_Status" length="255" nullable="true" originalDbColumnName="Parcel_Status" originalLength="-1" pattern="" precision="-1" talendType="id_String" type=""/&gt;&lt;/schema&gt;</v>
      </c>
      <c r="AY378" s="306"/>
      <c r="AZ378" s="305" t="str">
        <f t="shared" si="10"/>
        <v>&lt;column comment="" default="" key="false" label="Parcel_Status" length="255" nullable="true" originalDbColumnName="Parcel_Status" originalLength="-1" pattern="" precision="-1" talendType="id_String" type=""/&gt;
&lt;/schema&gt;
</v>
      </c>
      <c r="BA378" s="306"/>
      <c r="BB378" s="302"/>
      <c r="BC378" s="303" t="b">
        <f t="shared" si="11"/>
        <v>1</v>
      </c>
      <c r="BD378" s="304"/>
      <c r="BE378" s="304" t="str">
        <f t="shared" si="12"/>
        <v>false</v>
      </c>
      <c r="BF378" s="307"/>
      <c r="BG378" s="305"/>
      <c r="BH378" s="305"/>
      <c r="BI378" s="305"/>
      <c r="BJ378" s="305" t="str">
        <f t="shared" si="18"/>
        <v>&lt;column comment="" default="" key="false" label="dbo_vw_public_inventory" length="255" nullable="true" originalDbColumnName="dbo_vw_public_inventory" originalLength="-1" pattern="" precision="-1" talendType="id_String" type=""/&gt;</v>
      </c>
      <c r="BK378" s="306"/>
      <c r="BL378" s="305" t="str">
        <f t="shared" si="14"/>
        <v>&lt;column comment="" default="" key="false" label="dbo_vw_public_inventory" length="255" nullable="true" originalDbColumnName="dbo_vw_public_inventory" originalLength="-1" pattern="" precision="-1" talendType="id_String" type=""/&gt;</v>
      </c>
      <c r="BM378" s="306"/>
      <c r="BN378" s="302"/>
      <c r="BO378" s="302"/>
      <c r="BP378" s="302"/>
      <c r="BQ378" s="302"/>
      <c r="BR378" s="302"/>
      <c r="BS378" s="302"/>
      <c r="BT378" s="302"/>
      <c r="BU378" s="302"/>
      <c r="BV378" s="302"/>
      <c r="BW378" s="302"/>
      <c r="BX378" s="302"/>
    </row>
    <row r="379">
      <c r="A379" s="292" t="s">
        <v>728</v>
      </c>
      <c r="B379" s="292">
        <v>378.0</v>
      </c>
      <c r="C379" s="292">
        <f t="shared" si="15"/>
        <v>1</v>
      </c>
      <c r="D379" s="293" t="str">
        <f t="shared" ref="D379:D584" si="25">HYPERLINK("https://www.stlouis-mo.gov/data/electrical-permits/index.cfm","Elec, Mech, Plum")</f>
        <v>Elec, Mech, Plum</v>
      </c>
      <c r="E379" s="46" t="str">
        <f t="shared" si="2"/>
        <v>prmemp.mdb.PrmElec.AppType</v>
      </c>
      <c r="F379" s="46" t="s">
        <v>344</v>
      </c>
      <c r="G379" s="46" t="s">
        <v>630</v>
      </c>
      <c r="H379" s="47">
        <v>1.0</v>
      </c>
      <c r="I379" s="294" t="s">
        <v>1763</v>
      </c>
      <c r="J379" s="295" t="s">
        <v>743</v>
      </c>
      <c r="K379" s="296">
        <v>2.0</v>
      </c>
      <c r="L379" s="297" t="b">
        <v>1</v>
      </c>
      <c r="M379" s="294" t="s">
        <v>1997</v>
      </c>
      <c r="N379" s="294"/>
      <c r="O379" s="369"/>
      <c r="P379" s="369"/>
      <c r="Q379" s="298" t="str">
        <f t="shared" si="3"/>
        <v>PrmElec</v>
      </c>
      <c r="R379" s="298" t="str">
        <f t="shared" si="19"/>
        <v>AppType</v>
      </c>
      <c r="S379" s="298" t="str">
        <f t="array" ref="S379">iferror(index('Type Mapping'!$A$2:$D$21,match(J379,'Type Mapping'!$B$2:$B$21,0),3),"type mismatch")</f>
        <v>VARCHAR</v>
      </c>
      <c r="T379" s="298"/>
      <c r="U379" s="298"/>
      <c r="V379" s="298"/>
      <c r="W379" s="51" t="b">
        <v>1</v>
      </c>
      <c r="X379" s="51"/>
      <c r="Y379" s="309"/>
      <c r="Z379" s="309"/>
      <c r="AA379" s="311" t="s">
        <v>652</v>
      </c>
      <c r="AB379" s="53" t="str">
        <f t="shared" si="23"/>
        <v>permit_history</v>
      </c>
      <c r="AC379" s="308" t="str">
        <f t="array" ref="AC379">iferror(index('StoT Mapping (Depreciated)'!$D$2:$L$976,match(E379,'StoT Mapping (Depreciated)'!$D$2:$D$976,0),9),"**FIELD MISSING**")</f>
        <v>Permit_type_id</v>
      </c>
      <c r="AD379" s="53" t="str">
        <f t="shared" si="6"/>
        <v>permit.Permit_type_id</v>
      </c>
      <c r="AE379" s="299">
        <f>countif(NEW_REDB_table.field,AD379)</f>
        <v>0</v>
      </c>
      <c r="AF379" s="299" t="str">
        <f t="shared" si="7"/>
        <v>Check...</v>
      </c>
      <c r="AG379" s="308"/>
      <c r="AH379" s="317" t="b">
        <v>0</v>
      </c>
      <c r="AI379" s="317" t="b">
        <v>0</v>
      </c>
      <c r="AJ379" s="308" t="str">
        <f t="array" ref="AJ379">iferror(index('Type Mapping'!$A$2:$D$21,match(J379,'Type Mapping'!$B$2:$B$21,0),4),"type mismatch")</f>
        <v>VARCHAR</v>
      </c>
      <c r="AK379" s="308"/>
      <c r="AL379" s="308"/>
      <c r="AM379" s="308"/>
      <c r="AN379" s="300" t="b">
        <v>0</v>
      </c>
      <c r="AO379" s="300" t="b">
        <v>0</v>
      </c>
      <c r="AP379" s="300" t="b">
        <v>0</v>
      </c>
      <c r="AQ379" s="300" t="b">
        <v>0</v>
      </c>
      <c r="AR379" s="300"/>
      <c r="AS379" s="300"/>
      <c r="AT379" s="302"/>
      <c r="AU379" s="302"/>
      <c r="AV379" s="303" t="b">
        <v>1</v>
      </c>
      <c r="AW379" s="304" t="str">
        <f t="shared" si="9"/>
        <v>true</v>
      </c>
      <c r="AX379" s="305" t="str">
        <f t="shared" si="17"/>
        <v>***PrmElec.xml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379" s="306"/>
      <c r="AZ379" s="305" t="str">
        <f t="shared" si="10"/>
        <v>PrmElec.xml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379" s="306"/>
      <c r="BB379" s="302"/>
      <c r="BC379" s="303" t="b">
        <f t="shared" si="11"/>
        <v>1</v>
      </c>
      <c r="BD379" s="304"/>
      <c r="BE379" s="304" t="str">
        <f t="shared" si="12"/>
        <v>false</v>
      </c>
      <c r="BF379" s="307"/>
      <c r="BG379" s="305"/>
      <c r="BH379" s="305"/>
      <c r="BI379" s="305"/>
      <c r="BJ379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79" s="306"/>
      <c r="BL379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79" s="306"/>
      <c r="BN379" s="302"/>
      <c r="BO379" s="302"/>
      <c r="BP379" s="302"/>
      <c r="BQ379" s="302"/>
      <c r="BR379" s="302"/>
      <c r="BS379" s="302"/>
      <c r="BT379" s="302"/>
      <c r="BU379" s="302"/>
      <c r="BV379" s="302"/>
      <c r="BW379" s="302"/>
      <c r="BX379" s="302"/>
    </row>
    <row r="380">
      <c r="A380" s="292" t="s">
        <v>728</v>
      </c>
      <c r="B380" s="292">
        <v>379.0</v>
      </c>
      <c r="C380" s="292">
        <f t="shared" si="15"/>
        <v>1</v>
      </c>
      <c r="D380" s="293" t="str">
        <f t="shared" si="25"/>
        <v>Elec, Mech, Plum</v>
      </c>
      <c r="E380" s="46" t="str">
        <f t="shared" si="2"/>
        <v>prmemp.mdb.PrmElec.AppSource</v>
      </c>
      <c r="F380" s="46" t="s">
        <v>344</v>
      </c>
      <c r="G380" s="46" t="s">
        <v>630</v>
      </c>
      <c r="H380" s="47">
        <v>2.0</v>
      </c>
      <c r="I380" s="294" t="s">
        <v>1761</v>
      </c>
      <c r="J380" s="295" t="s">
        <v>740</v>
      </c>
      <c r="K380" s="296">
        <v>1.0</v>
      </c>
      <c r="L380" s="297" t="b">
        <v>1</v>
      </c>
      <c r="M380" s="294" t="s">
        <v>1999</v>
      </c>
      <c r="N380" s="294"/>
      <c r="O380" s="369"/>
      <c r="P380" s="369"/>
      <c r="Q380" s="298" t="str">
        <f t="shared" si="3"/>
        <v>PrmElec</v>
      </c>
      <c r="R380" s="298" t="str">
        <f t="shared" si="19"/>
        <v>AppSource</v>
      </c>
      <c r="S380" s="298" t="str">
        <f t="array" ref="S380">iferror(index('Type Mapping'!$A$2:$D$21,match(J380,'Type Mapping'!$B$2:$B$21,0),3),"type mismatch")</f>
        <v>VARCHAR</v>
      </c>
      <c r="T380" s="298"/>
      <c r="U380" s="298"/>
      <c r="V380" s="298"/>
      <c r="W380" s="51" t="b">
        <v>1</v>
      </c>
      <c r="X380" s="51"/>
      <c r="Y380" s="309"/>
      <c r="Z380" s="309"/>
      <c r="AA380" s="311" t="s">
        <v>652</v>
      </c>
      <c r="AB380" s="53" t="str">
        <f t="shared" si="23"/>
        <v>permit_history</v>
      </c>
      <c r="AC380" s="308" t="str">
        <f t="array" ref="AC380">iferror(index('StoT Mapping (Depreciated)'!$D$2:$L$976,match(E380,'StoT Mapping (Depreciated)'!$D$2:$D$976,0),9),"**FIELD MISSING**")</f>
        <v>AppSource_Id</v>
      </c>
      <c r="AD380" s="53" t="str">
        <f t="shared" si="6"/>
        <v>permit.AppSource_Id</v>
      </c>
      <c r="AE380" s="299">
        <f>countif(NEW_REDB_table.field,AD380)</f>
        <v>0</v>
      </c>
      <c r="AF380" s="299" t="str">
        <f t="shared" si="7"/>
        <v>Check...</v>
      </c>
      <c r="AG380" s="308"/>
      <c r="AH380" s="317" t="b">
        <v>0</v>
      </c>
      <c r="AI380" s="317" t="b">
        <v>0</v>
      </c>
      <c r="AJ380" s="308" t="str">
        <f t="array" ref="AJ380">iferror(index('Type Mapping'!$A$2:$D$21,match(J380,'Type Mapping'!$B$2:$B$21,0),4),"type mismatch")</f>
        <v>INT</v>
      </c>
      <c r="AK380" s="308"/>
      <c r="AL380" s="308"/>
      <c r="AM380" s="308"/>
      <c r="AN380" s="300" t="b">
        <v>0</v>
      </c>
      <c r="AO380" s="300" t="b">
        <v>0</v>
      </c>
      <c r="AP380" s="300" t="b">
        <v>0</v>
      </c>
      <c r="AQ380" s="300" t="b">
        <v>0</v>
      </c>
      <c r="AR380" s="300"/>
      <c r="AS380" s="300"/>
      <c r="AT380" s="302"/>
      <c r="AU380" s="302"/>
      <c r="AV380" s="303" t="b">
        <v>1</v>
      </c>
      <c r="AW380" s="304" t="str">
        <f t="shared" si="9"/>
        <v>true</v>
      </c>
      <c r="AX380" s="305" t="str">
        <f t="shared" si="17"/>
        <v>&lt;column comment="" default="" key="true" label="AppSource" length="255" nullable="true" originalDbColumnName="AppSource" originalLength="-1" pattern="" precision="-1" talendType="id_String" type=""/&gt;</v>
      </c>
      <c r="AY380" s="306"/>
      <c r="AZ380" s="305" t="str">
        <f t="shared" si="10"/>
        <v>&lt;column comment="" default="" key="true" label="AppSource" length="255" nullable="true" originalDbColumnName="AppSource" originalLength="-1" pattern="" precision="-1" talendType="id_String" type=""/&gt;</v>
      </c>
      <c r="BA380" s="306"/>
      <c r="BB380" s="302"/>
      <c r="BC380" s="303" t="b">
        <f t="shared" si="11"/>
        <v>1</v>
      </c>
      <c r="BD380" s="304"/>
      <c r="BE380" s="304" t="str">
        <f t="shared" si="12"/>
        <v>false</v>
      </c>
      <c r="BF380" s="307"/>
      <c r="BG380" s="305"/>
      <c r="BH380" s="305"/>
      <c r="BI380" s="305"/>
      <c r="BJ380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0" s="306"/>
      <c r="BL380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0" s="306"/>
      <c r="BN380" s="302"/>
      <c r="BO380" s="302"/>
      <c r="BP380" s="302"/>
      <c r="BQ380" s="302"/>
      <c r="BR380" s="302"/>
      <c r="BS380" s="302"/>
      <c r="BT380" s="302"/>
      <c r="BU380" s="302"/>
      <c r="BV380" s="302"/>
      <c r="BW380" s="302"/>
      <c r="BX380" s="302"/>
    </row>
    <row r="381">
      <c r="A381" s="292" t="s">
        <v>728</v>
      </c>
      <c r="B381" s="292">
        <v>380.0</v>
      </c>
      <c r="C381" s="292">
        <f t="shared" si="15"/>
        <v>1</v>
      </c>
      <c r="D381" s="293" t="str">
        <f t="shared" si="25"/>
        <v>Elec, Mech, Plum</v>
      </c>
      <c r="E381" s="46" t="str">
        <f t="shared" si="2"/>
        <v>prmemp.mdb.PrmElec.AppNum</v>
      </c>
      <c r="F381" s="46" t="s">
        <v>344</v>
      </c>
      <c r="G381" s="46" t="s">
        <v>630</v>
      </c>
      <c r="H381" s="47">
        <v>3.0</v>
      </c>
      <c r="I381" s="294" t="s">
        <v>1759</v>
      </c>
      <c r="J381" s="295" t="s">
        <v>738</v>
      </c>
      <c r="K381" s="296">
        <v>4.0</v>
      </c>
      <c r="L381" s="297" t="b">
        <v>1</v>
      </c>
      <c r="M381" s="294" t="s">
        <v>2000</v>
      </c>
      <c r="N381" s="294"/>
      <c r="O381" s="369"/>
      <c r="P381" s="369"/>
      <c r="Q381" s="298" t="str">
        <f t="shared" si="3"/>
        <v>PrmElec</v>
      </c>
      <c r="R381" s="298" t="str">
        <f t="shared" si="19"/>
        <v>AppNum</v>
      </c>
      <c r="S381" s="298" t="str">
        <f t="array" ref="S381">iferror(index('Type Mapping'!$A$2:$D$21,match(J381,'Type Mapping'!$B$2:$B$21,0),3),"type mismatch")</f>
        <v>VARCHAR</v>
      </c>
      <c r="T381" s="298"/>
      <c r="U381" s="298"/>
      <c r="V381" s="298"/>
      <c r="W381" s="51" t="b">
        <v>1</v>
      </c>
      <c r="X381" s="51"/>
      <c r="Y381" s="309"/>
      <c r="Z381" s="309"/>
      <c r="AA381" s="311" t="s">
        <v>652</v>
      </c>
      <c r="AB381" s="53" t="str">
        <f t="shared" si="23"/>
        <v>permit_history</v>
      </c>
      <c r="AC381" s="308" t="str">
        <f t="array" ref="AC381">iferror(index('StoT Mapping (Depreciated)'!$D$2:$L$976,match(E381,'StoT Mapping (Depreciated)'!$D$2:$D$976,0),9),"**FIELD MISSING**")</f>
        <v>Permit_id</v>
      </c>
      <c r="AD381" s="53" t="str">
        <f t="shared" si="6"/>
        <v>permit.Permit_id</v>
      </c>
      <c r="AE381" s="299">
        <f>countif(NEW_REDB_table.field,AD381)</f>
        <v>1</v>
      </c>
      <c r="AF381" s="299" t="str">
        <f t="shared" si="7"/>
        <v>YAY!!</v>
      </c>
      <c r="AG381" s="308"/>
      <c r="AH381" s="317" t="b">
        <v>0</v>
      </c>
      <c r="AI381" s="317" t="b">
        <v>0</v>
      </c>
      <c r="AJ381" s="308" t="str">
        <f t="array" ref="AJ381">iferror(index('Type Mapping'!$A$2:$D$21,match(J381,'Type Mapping'!$B$2:$B$21,0),4),"type mismatch")</f>
        <v>INT</v>
      </c>
      <c r="AK381" s="308"/>
      <c r="AL381" s="308"/>
      <c r="AM381" s="308"/>
      <c r="AN381" s="300" t="b">
        <v>0</v>
      </c>
      <c r="AO381" s="300" t="b">
        <v>0</v>
      </c>
      <c r="AP381" s="300" t="b">
        <v>0</v>
      </c>
      <c r="AQ381" s="300" t="b">
        <v>0</v>
      </c>
      <c r="AR381" s="300"/>
      <c r="AS381" s="300"/>
      <c r="AT381" s="302"/>
      <c r="AU381" s="302"/>
      <c r="AV381" s="303" t="b">
        <v>1</v>
      </c>
      <c r="AW381" s="304" t="str">
        <f t="shared" si="9"/>
        <v>true</v>
      </c>
      <c r="AX381" s="305" t="str">
        <f t="shared" si="17"/>
        <v>&lt;column comment="" default="" key="true" label="AppNum" length="255" nullable="true" originalDbColumnName="AppNum" originalLength="-1" pattern="" precision="-1" talendType="id_String" type=""/&gt;</v>
      </c>
      <c r="AY381" s="306"/>
      <c r="AZ381" s="305" t="str">
        <f t="shared" si="10"/>
        <v>&lt;column comment="" default="" key="true" label="AppNum" length="255" nullable="true" originalDbColumnName="AppNum" originalLength="-1" pattern="" precision="-1" talendType="id_String" type=""/&gt;</v>
      </c>
      <c r="BA381" s="306"/>
      <c r="BB381" s="302"/>
      <c r="BC381" s="303" t="b">
        <f t="shared" si="11"/>
        <v>1</v>
      </c>
      <c r="BD381" s="304"/>
      <c r="BE381" s="304" t="str">
        <f t="shared" si="12"/>
        <v>false</v>
      </c>
      <c r="BF381" s="307"/>
      <c r="BG381" s="305"/>
      <c r="BH381" s="305"/>
      <c r="BI381" s="305"/>
      <c r="BJ381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1" s="306"/>
      <c r="BL381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1" s="306"/>
      <c r="BN381" s="302"/>
      <c r="BO381" s="302"/>
      <c r="BP381" s="302"/>
      <c r="BQ381" s="302"/>
      <c r="BR381" s="302"/>
      <c r="BS381" s="302"/>
      <c r="BT381" s="302"/>
      <c r="BU381" s="302"/>
      <c r="BV381" s="302"/>
      <c r="BW381" s="302"/>
      <c r="BX381" s="302"/>
    </row>
    <row r="382">
      <c r="A382" s="292" t="s">
        <v>728</v>
      </c>
      <c r="B382" s="292">
        <v>381.0</v>
      </c>
      <c r="C382" s="292">
        <f t="shared" si="15"/>
        <v>1</v>
      </c>
      <c r="D382" s="293" t="str">
        <f t="shared" si="25"/>
        <v>Elec, Mech, Plum</v>
      </c>
      <c r="E382" s="46" t="str">
        <f t="shared" si="2"/>
        <v>prmemp.mdb.PrmElec.PrclErr</v>
      </c>
      <c r="F382" s="46" t="s">
        <v>344</v>
      </c>
      <c r="G382" s="46" t="s">
        <v>630</v>
      </c>
      <c r="H382" s="47">
        <v>4.0</v>
      </c>
      <c r="I382" s="294" t="s">
        <v>1845</v>
      </c>
      <c r="J382" s="295" t="s">
        <v>740</v>
      </c>
      <c r="K382" s="296">
        <v>1.0</v>
      </c>
      <c r="L382" s="297" t="b">
        <v>0</v>
      </c>
      <c r="M382" s="294" t="s">
        <v>2001</v>
      </c>
      <c r="N382" s="294"/>
      <c r="O382" s="369"/>
      <c r="P382" s="369"/>
      <c r="Q382" s="298" t="str">
        <f t="shared" si="3"/>
        <v>PrmElec</v>
      </c>
      <c r="R382" s="298" t="str">
        <f t="shared" si="19"/>
        <v>PrclErr</v>
      </c>
      <c r="S382" s="298" t="str">
        <f t="array" ref="S382">iferror(index('Type Mapping'!$A$2:$D$21,match(J382,'Type Mapping'!$B$2:$B$21,0),3),"type mismatch")</f>
        <v>VARCHAR</v>
      </c>
      <c r="T382" s="298"/>
      <c r="U382" s="298"/>
      <c r="V382" s="298"/>
      <c r="W382" s="51" t="b">
        <v>1</v>
      </c>
      <c r="X382" s="51"/>
      <c r="Y382" s="309"/>
      <c r="Z382" s="309"/>
      <c r="AA382" s="311" t="s">
        <v>149</v>
      </c>
      <c r="AB382" s="53" t="str">
        <f t="shared" si="23"/>
        <v>???_history</v>
      </c>
      <c r="AC382" s="308" t="str">
        <f t="array" ref="AC382">iferror(index('StoT Mapping (Depreciated)'!$D$2:$L$976,match(E382,'StoT Mapping (Depreciated)'!$D$2:$D$976,0),9),"**FIELD MISSING**")</f>
        <v>???</v>
      </c>
      <c r="AD382" s="53" t="str">
        <f t="shared" si="6"/>
        <v>???.???</v>
      </c>
      <c r="AE382" s="299">
        <f>countif(NEW_REDB_table.field,AD382)</f>
        <v>0</v>
      </c>
      <c r="AF382" s="299" t="str">
        <f t="shared" si="7"/>
        <v>Check...</v>
      </c>
      <c r="AG382" s="308"/>
      <c r="AH382" s="317" t="b">
        <v>0</v>
      </c>
      <c r="AI382" s="317" t="b">
        <v>0</v>
      </c>
      <c r="AJ382" s="308" t="str">
        <f t="array" ref="AJ382">iferror(index('Type Mapping'!$A$2:$D$21,match(J382,'Type Mapping'!$B$2:$B$21,0),4),"type mismatch")</f>
        <v>INT</v>
      </c>
      <c r="AK382" s="308"/>
      <c r="AL382" s="308"/>
      <c r="AM382" s="308"/>
      <c r="AN382" s="300" t="b">
        <v>0</v>
      </c>
      <c r="AO382" s="300" t="b">
        <v>0</v>
      </c>
      <c r="AP382" s="300" t="b">
        <v>0</v>
      </c>
      <c r="AQ382" s="300" t="b">
        <v>0</v>
      </c>
      <c r="AR382" s="300"/>
      <c r="AS382" s="300"/>
      <c r="AT382" s="302"/>
      <c r="AU382" s="302"/>
      <c r="AV382" s="303" t="b">
        <v>1</v>
      </c>
      <c r="AW382" s="304" t="str">
        <f t="shared" si="9"/>
        <v>false</v>
      </c>
      <c r="AX382" s="305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382" s="306"/>
      <c r="AZ382" s="305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382" s="306"/>
      <c r="BB382" s="302"/>
      <c r="BC382" s="303" t="b">
        <f t="shared" si="11"/>
        <v>1</v>
      </c>
      <c r="BD382" s="304"/>
      <c r="BE382" s="304" t="str">
        <f t="shared" si="12"/>
        <v>false</v>
      </c>
      <c r="BF382" s="307"/>
      <c r="BG382" s="305"/>
      <c r="BH382" s="305"/>
      <c r="BI382" s="305"/>
      <c r="BJ382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2" s="306"/>
      <c r="BL382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2" s="306"/>
      <c r="BN382" s="302"/>
      <c r="BO382" s="302"/>
      <c r="BP382" s="302"/>
      <c r="BQ382" s="302"/>
      <c r="BR382" s="302"/>
      <c r="BS382" s="302"/>
      <c r="BT382" s="302"/>
      <c r="BU382" s="302"/>
      <c r="BV382" s="302"/>
      <c r="BW382" s="302"/>
      <c r="BX382" s="302"/>
    </row>
    <row r="383">
      <c r="A383" s="292" t="s">
        <v>728</v>
      </c>
      <c r="B383" s="292">
        <v>382.0</v>
      </c>
      <c r="C383" s="292">
        <f t="shared" si="15"/>
        <v>1</v>
      </c>
      <c r="D383" s="293" t="str">
        <f t="shared" si="25"/>
        <v>Elec, Mech, Plum</v>
      </c>
      <c r="E383" s="46" t="str">
        <f t="shared" si="2"/>
        <v>prmemp.mdb.PrmElec.AddrAdjusted</v>
      </c>
      <c r="F383" s="46" t="s">
        <v>344</v>
      </c>
      <c r="G383" s="46" t="s">
        <v>630</v>
      </c>
      <c r="H383" s="47">
        <v>5.0</v>
      </c>
      <c r="I383" s="294" t="s">
        <v>1750</v>
      </c>
      <c r="J383" s="295" t="s">
        <v>873</v>
      </c>
      <c r="K383" s="296">
        <v>1.0</v>
      </c>
      <c r="L383" s="297" t="b">
        <v>0</v>
      </c>
      <c r="M383" s="294" t="s">
        <v>2003</v>
      </c>
      <c r="N383" s="294"/>
      <c r="O383" s="369"/>
      <c r="P383" s="369"/>
      <c r="Q383" s="298" t="str">
        <f t="shared" si="3"/>
        <v>PrmElec</v>
      </c>
      <c r="R383" s="298" t="str">
        <f t="shared" si="19"/>
        <v>AddrAdjusted</v>
      </c>
      <c r="S383" s="298" t="str">
        <f t="array" ref="S383">iferror(index('Type Mapping'!$A$2:$D$21,match(J383,'Type Mapping'!$B$2:$B$21,0),3),"type mismatch")</f>
        <v>VARCHAR</v>
      </c>
      <c r="T383" s="298"/>
      <c r="U383" s="298"/>
      <c r="V383" s="298"/>
      <c r="W383" s="51" t="b">
        <v>1</v>
      </c>
      <c r="X383" s="51"/>
      <c r="Y383" s="309"/>
      <c r="Z383" s="309"/>
      <c r="AA383" s="311" t="s">
        <v>149</v>
      </c>
      <c r="AB383" s="53" t="str">
        <f t="shared" si="23"/>
        <v>???_history</v>
      </c>
      <c r="AC383" s="308" t="str">
        <f t="array" ref="AC383">iferror(index('StoT Mapping (Depreciated)'!$D$2:$L$976,match(E383,'StoT Mapping (Depreciated)'!$D$2:$D$976,0),9),"**FIELD MISSING**")</f>
        <v>???</v>
      </c>
      <c r="AD383" s="53" t="str">
        <f t="shared" si="6"/>
        <v>???.???</v>
      </c>
      <c r="AE383" s="299">
        <f>countif(NEW_REDB_table.field,AD383)</f>
        <v>0</v>
      </c>
      <c r="AF383" s="299" t="str">
        <f t="shared" si="7"/>
        <v>Check...</v>
      </c>
      <c r="AG383" s="308"/>
      <c r="AH383" s="317" t="b">
        <v>0</v>
      </c>
      <c r="AI383" s="317" t="b">
        <v>0</v>
      </c>
      <c r="AJ383" s="308" t="str">
        <f t="array" ref="AJ383">iferror(index('Type Mapping'!$A$2:$D$21,match(J383,'Type Mapping'!$B$2:$B$21,0),4),"type mismatch")</f>
        <v>BOOLEAN</v>
      </c>
      <c r="AK383" s="308"/>
      <c r="AL383" s="308"/>
      <c r="AM383" s="308"/>
      <c r="AN383" s="300" t="b">
        <v>0</v>
      </c>
      <c r="AO383" s="300" t="b">
        <v>0</v>
      </c>
      <c r="AP383" s="300" t="b">
        <v>0</v>
      </c>
      <c r="AQ383" s="300" t="b">
        <v>0</v>
      </c>
      <c r="AR383" s="300"/>
      <c r="AS383" s="300"/>
      <c r="AT383" s="302"/>
      <c r="AU383" s="302"/>
      <c r="AV383" s="303" t="b">
        <v>1</v>
      </c>
      <c r="AW383" s="304" t="str">
        <f t="shared" si="9"/>
        <v>false</v>
      </c>
      <c r="AX383" s="305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383" s="306"/>
      <c r="AZ383" s="305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383" s="306"/>
      <c r="BB383" s="302"/>
      <c r="BC383" s="303" t="b">
        <f t="shared" si="11"/>
        <v>1</v>
      </c>
      <c r="BD383" s="304"/>
      <c r="BE383" s="304" t="str">
        <f t="shared" si="12"/>
        <v>false</v>
      </c>
      <c r="BF383" s="307"/>
      <c r="BG383" s="305"/>
      <c r="BH383" s="305"/>
      <c r="BI383" s="305"/>
      <c r="BJ383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3" s="306"/>
      <c r="BL383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3" s="306"/>
      <c r="BN383" s="302"/>
      <c r="BO383" s="302"/>
      <c r="BP383" s="302"/>
      <c r="BQ383" s="302"/>
      <c r="BR383" s="302"/>
      <c r="BS383" s="302"/>
      <c r="BT383" s="302"/>
      <c r="BU383" s="302"/>
      <c r="BV383" s="302"/>
      <c r="BW383" s="302"/>
      <c r="BX383" s="302"/>
    </row>
    <row r="384">
      <c r="A384" s="292" t="s">
        <v>728</v>
      </c>
      <c r="B384" s="292">
        <v>383.0</v>
      </c>
      <c r="C384" s="292">
        <f t="shared" si="15"/>
        <v>1</v>
      </c>
      <c r="D384" s="293" t="str">
        <f t="shared" si="25"/>
        <v>Elec, Mech, Plum</v>
      </c>
      <c r="E384" s="46" t="str">
        <f t="shared" si="2"/>
        <v>prmemp.mdb.PrmElec.CancelType</v>
      </c>
      <c r="F384" s="46" t="s">
        <v>344</v>
      </c>
      <c r="G384" s="46" t="s">
        <v>630</v>
      </c>
      <c r="H384" s="47">
        <v>6.0</v>
      </c>
      <c r="I384" s="294" t="s">
        <v>1769</v>
      </c>
      <c r="J384" s="295" t="s">
        <v>743</v>
      </c>
      <c r="K384" s="296">
        <v>1.0</v>
      </c>
      <c r="L384" s="297" t="b">
        <v>0</v>
      </c>
      <c r="M384" s="294" t="s">
        <v>2006</v>
      </c>
      <c r="N384" s="294"/>
      <c r="O384" s="369"/>
      <c r="P384" s="369"/>
      <c r="Q384" s="298" t="str">
        <f t="shared" si="3"/>
        <v>PrmElec</v>
      </c>
      <c r="R384" s="298" t="str">
        <f t="shared" si="19"/>
        <v>CancelType</v>
      </c>
      <c r="S384" s="298" t="str">
        <f t="array" ref="S384">iferror(index('Type Mapping'!$A$2:$D$21,match(J384,'Type Mapping'!$B$2:$B$21,0),3),"type mismatch")</f>
        <v>VARCHAR</v>
      </c>
      <c r="T384" s="298"/>
      <c r="U384" s="298"/>
      <c r="V384" s="298"/>
      <c r="W384" s="51" t="b">
        <v>1</v>
      </c>
      <c r="X384" s="51"/>
      <c r="Y384" s="309"/>
      <c r="Z384" s="309"/>
      <c r="AA384" s="311" t="s">
        <v>652</v>
      </c>
      <c r="AB384" s="53" t="str">
        <f t="shared" si="23"/>
        <v>permit_history</v>
      </c>
      <c r="AC384" s="308" t="str">
        <f t="array" ref="AC384">iferror(index('StoT Mapping (Depreciated)'!$D$2:$L$976,match(E384,'StoT Mapping (Depreciated)'!$D$2:$D$976,0),9),"**FIELD MISSING**")</f>
        <v>Cancel_type_id</v>
      </c>
      <c r="AD384" s="53" t="str">
        <f t="shared" si="6"/>
        <v>permit.Cancel_type_id</v>
      </c>
      <c r="AE384" s="299">
        <f>countif(NEW_REDB_table.field,AD384)</f>
        <v>1</v>
      </c>
      <c r="AF384" s="299" t="str">
        <f t="shared" si="7"/>
        <v>YAY!!</v>
      </c>
      <c r="AG384" s="308"/>
      <c r="AH384" s="317" t="b">
        <v>0</v>
      </c>
      <c r="AI384" s="317" t="b">
        <v>0</v>
      </c>
      <c r="AJ384" s="308" t="str">
        <f t="array" ref="AJ384">iferror(index('Type Mapping'!$A$2:$D$21,match(J384,'Type Mapping'!$B$2:$B$21,0),4),"type mismatch")</f>
        <v>VARCHAR</v>
      </c>
      <c r="AK384" s="308"/>
      <c r="AL384" s="308"/>
      <c r="AM384" s="308"/>
      <c r="AN384" s="300" t="b">
        <v>0</v>
      </c>
      <c r="AO384" s="300" t="b">
        <v>0</v>
      </c>
      <c r="AP384" s="300" t="b">
        <v>0</v>
      </c>
      <c r="AQ384" s="300" t="b">
        <v>0</v>
      </c>
      <c r="AR384" s="300"/>
      <c r="AS384" s="300"/>
      <c r="AT384" s="302"/>
      <c r="AU384" s="302"/>
      <c r="AV384" s="303" t="b">
        <v>1</v>
      </c>
      <c r="AW384" s="304" t="str">
        <f t="shared" si="9"/>
        <v>false</v>
      </c>
      <c r="AX384" s="305" t="str">
        <f t="shared" si="17"/>
        <v>&lt;column comment="" default="" key="false" label="CancelType" length="255" nullable="true" originalDbColumnName="CancelType" originalLength="-1" pattern="" precision="-1" talendType="id_String" type=""/&gt;</v>
      </c>
      <c r="AY384" s="306"/>
      <c r="AZ384" s="305" t="str">
        <f t="shared" si="10"/>
        <v>&lt;column comment="" default="" key="false" label="CancelType" length="255" nullable="true" originalDbColumnName="CancelType" originalLength="-1" pattern="" precision="-1" talendType="id_String" type=""/&gt;</v>
      </c>
      <c r="BA384" s="306"/>
      <c r="BB384" s="302"/>
      <c r="BC384" s="303" t="b">
        <f t="shared" si="11"/>
        <v>1</v>
      </c>
      <c r="BD384" s="304"/>
      <c r="BE384" s="304" t="str">
        <f t="shared" si="12"/>
        <v>false</v>
      </c>
      <c r="BF384" s="307"/>
      <c r="BG384" s="305"/>
      <c r="BH384" s="305"/>
      <c r="BI384" s="305"/>
      <c r="BJ384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4" s="306"/>
      <c r="BL384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4" s="306"/>
      <c r="BN384" s="302"/>
      <c r="BO384" s="302"/>
      <c r="BP384" s="302"/>
      <c r="BQ384" s="302"/>
      <c r="BR384" s="302"/>
      <c r="BS384" s="302"/>
      <c r="BT384" s="302"/>
      <c r="BU384" s="302"/>
      <c r="BV384" s="302"/>
      <c r="BW384" s="302"/>
      <c r="BX384" s="302"/>
    </row>
    <row r="385">
      <c r="A385" s="292" t="s">
        <v>728</v>
      </c>
      <c r="B385" s="292">
        <v>384.0</v>
      </c>
      <c r="C385" s="292">
        <f t="shared" si="15"/>
        <v>1</v>
      </c>
      <c r="D385" s="293" t="str">
        <f t="shared" si="25"/>
        <v>Elec, Mech, Plum</v>
      </c>
      <c r="E385" s="46" t="str">
        <f t="shared" si="2"/>
        <v>prmemp.mdb.PrmElec.CityBlock</v>
      </c>
      <c r="F385" s="46" t="s">
        <v>344</v>
      </c>
      <c r="G385" s="46" t="s">
        <v>630</v>
      </c>
      <c r="H385" s="47">
        <v>7.0</v>
      </c>
      <c r="I385" s="294" t="s">
        <v>65</v>
      </c>
      <c r="J385" s="295" t="s">
        <v>729</v>
      </c>
      <c r="K385" s="296">
        <v>8.0</v>
      </c>
      <c r="L385" s="297" t="b">
        <v>0</v>
      </c>
      <c r="M385" s="294" t="s">
        <v>730</v>
      </c>
      <c r="N385" s="294"/>
      <c r="O385" s="369"/>
      <c r="P385" s="369"/>
      <c r="Q385" s="298" t="str">
        <f t="shared" si="3"/>
        <v>PrmElec</v>
      </c>
      <c r="R385" s="298" t="str">
        <f t="shared" si="19"/>
        <v>CityBlock</v>
      </c>
      <c r="S385" s="298" t="str">
        <f t="array" ref="S385">iferror(index('Type Mapping'!$A$2:$D$21,match(J385,'Type Mapping'!$B$2:$B$21,0),3),"type mismatch")</f>
        <v>VARCHAR</v>
      </c>
      <c r="T385" s="298"/>
      <c r="U385" s="298"/>
      <c r="V385" s="298"/>
      <c r="W385" s="51" t="b">
        <v>1</v>
      </c>
      <c r="X385" s="51"/>
      <c r="Y385" s="309"/>
      <c r="Z385" s="309" t="s">
        <v>808</v>
      </c>
      <c r="AA385" s="311" t="s">
        <v>802</v>
      </c>
      <c r="AB385" s="53" t="str">
        <f t="shared" si="23"/>
        <v>_history</v>
      </c>
      <c r="AC385" s="308" t="str">
        <f t="array" ref="AC385">iferror(index('StoT Mapping (Depreciated)'!$D$2:$L$976,match(E385,'StoT Mapping (Depreciated)'!$D$2:$D$976,0),9),"**FIELD MISSING**")</f>
        <v/>
      </c>
      <c r="AD385" s="53" t="str">
        <f t="shared" si="6"/>
        <v>.</v>
      </c>
      <c r="AE385" s="299">
        <f>countif(NEW_REDB_table.field,AD385)</f>
        <v>5</v>
      </c>
      <c r="AF385" s="299" t="str">
        <f t="shared" si="7"/>
        <v>#N/A</v>
      </c>
      <c r="AG385" s="308"/>
      <c r="AH385" s="317" t="b">
        <v>0</v>
      </c>
      <c r="AI385" s="317" t="b">
        <v>0</v>
      </c>
      <c r="AJ385" s="308" t="str">
        <f t="array" ref="AJ385">iferror(index('Type Mapping'!$A$2:$D$21,match(J385,'Type Mapping'!$B$2:$B$21,0),4),"type mismatch")</f>
        <v>FLOAT</v>
      </c>
      <c r="AK385" s="308"/>
      <c r="AL385" s="308"/>
      <c r="AM385" s="308"/>
      <c r="AN385" s="300" t="b">
        <v>0</v>
      </c>
      <c r="AO385" s="300" t="b">
        <v>0</v>
      </c>
      <c r="AP385" s="300" t="b">
        <v>0</v>
      </c>
      <c r="AQ385" s="300" t="b">
        <v>0</v>
      </c>
      <c r="AR385" s="300"/>
      <c r="AS385" s="300"/>
      <c r="AT385" s="302"/>
      <c r="AU385" s="302"/>
      <c r="AV385" s="303" t="b">
        <v>1</v>
      </c>
      <c r="AW385" s="304" t="str">
        <f t="shared" si="9"/>
        <v>false</v>
      </c>
      <c r="AX385" s="305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385" s="306"/>
      <c r="AZ385" s="305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385" s="306"/>
      <c r="BB385" s="302"/>
      <c r="BC385" s="303" t="b">
        <f t="shared" si="11"/>
        <v>1</v>
      </c>
      <c r="BD385" s="304"/>
      <c r="BE385" s="304" t="str">
        <f t="shared" si="12"/>
        <v>false</v>
      </c>
      <c r="BF385" s="307"/>
      <c r="BG385" s="305"/>
      <c r="BH385" s="305"/>
      <c r="BI385" s="305"/>
      <c r="BJ385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5" s="306"/>
      <c r="BL385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5" s="306"/>
      <c r="BN385" s="302"/>
      <c r="BO385" s="302"/>
      <c r="BP385" s="302"/>
      <c r="BQ385" s="302"/>
      <c r="BR385" s="302"/>
      <c r="BS385" s="302"/>
      <c r="BT385" s="302"/>
      <c r="BU385" s="302"/>
      <c r="BV385" s="302"/>
      <c r="BW385" s="302"/>
      <c r="BX385" s="302"/>
    </row>
    <row r="386">
      <c r="A386" s="292" t="s">
        <v>728</v>
      </c>
      <c r="B386" s="292">
        <v>385.0</v>
      </c>
      <c r="C386" s="292">
        <f t="shared" si="15"/>
        <v>1</v>
      </c>
      <c r="D386" s="293" t="str">
        <f t="shared" si="25"/>
        <v>Elec, Mech, Plum</v>
      </c>
      <c r="E386" s="46" t="str">
        <f t="shared" si="2"/>
        <v>prmemp.mdb.PrmElec.Parcel</v>
      </c>
      <c r="F386" s="46" t="s">
        <v>344</v>
      </c>
      <c r="G386" s="46" t="s">
        <v>630</v>
      </c>
      <c r="H386" s="47">
        <v>8.0</v>
      </c>
      <c r="I386" s="294" t="s">
        <v>78</v>
      </c>
      <c r="J386" s="295" t="s">
        <v>738</v>
      </c>
      <c r="K386" s="296">
        <v>4.0</v>
      </c>
      <c r="L386" s="297" t="b">
        <v>0</v>
      </c>
      <c r="M386" s="294" t="s">
        <v>739</v>
      </c>
      <c r="N386" s="294"/>
      <c r="O386" s="369"/>
      <c r="P386" s="369"/>
      <c r="Q386" s="298" t="str">
        <f t="shared" si="3"/>
        <v>PrmElec</v>
      </c>
      <c r="R386" s="298" t="str">
        <f t="shared" si="19"/>
        <v>Parcel</v>
      </c>
      <c r="S386" s="298" t="str">
        <f t="array" ref="S386">iferror(index('Type Mapping'!$A$2:$D$21,match(J386,'Type Mapping'!$B$2:$B$21,0),3),"type mismatch")</f>
        <v>VARCHAR</v>
      </c>
      <c r="T386" s="298"/>
      <c r="U386" s="298"/>
      <c r="V386" s="298"/>
      <c r="W386" s="51" t="b">
        <v>1</v>
      </c>
      <c r="X386" s="51"/>
      <c r="Y386" s="309"/>
      <c r="Z386" s="309" t="s">
        <v>808</v>
      </c>
      <c r="AA386" s="311" t="s">
        <v>802</v>
      </c>
      <c r="AB386" s="53" t="str">
        <f t="shared" si="23"/>
        <v>_history</v>
      </c>
      <c r="AC386" s="308" t="str">
        <f t="array" ref="AC386">iferror(index('StoT Mapping (Depreciated)'!$D$2:$L$976,match(E386,'StoT Mapping (Depreciated)'!$D$2:$D$976,0),9),"**FIELD MISSING**")</f>
        <v/>
      </c>
      <c r="AD386" s="53" t="str">
        <f t="shared" si="6"/>
        <v>.</v>
      </c>
      <c r="AE386" s="299">
        <f>countif(NEW_REDB_table.field,AD386)</f>
        <v>5</v>
      </c>
      <c r="AF386" s="299" t="str">
        <f t="shared" si="7"/>
        <v>#N/A</v>
      </c>
      <c r="AG386" s="308"/>
      <c r="AH386" s="317" t="b">
        <v>0</v>
      </c>
      <c r="AI386" s="317" t="b">
        <v>0</v>
      </c>
      <c r="AJ386" s="308" t="str">
        <f t="array" ref="AJ386">iferror(index('Type Mapping'!$A$2:$D$21,match(J386,'Type Mapping'!$B$2:$B$21,0),4),"type mismatch")</f>
        <v>INT</v>
      </c>
      <c r="AK386" s="308"/>
      <c r="AL386" s="308"/>
      <c r="AM386" s="308"/>
      <c r="AN386" s="300" t="b">
        <v>0</v>
      </c>
      <c r="AO386" s="300" t="b">
        <v>0</v>
      </c>
      <c r="AP386" s="300" t="b">
        <v>0</v>
      </c>
      <c r="AQ386" s="300" t="b">
        <v>0</v>
      </c>
      <c r="AR386" s="300"/>
      <c r="AS386" s="300"/>
      <c r="AT386" s="302"/>
      <c r="AU386" s="302"/>
      <c r="AV386" s="303" t="b">
        <v>1</v>
      </c>
      <c r="AW386" s="304" t="str">
        <f t="shared" si="9"/>
        <v>false</v>
      </c>
      <c r="AX386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386" s="306"/>
      <c r="AZ386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386" s="306"/>
      <c r="BB386" s="302"/>
      <c r="BC386" s="303" t="b">
        <f t="shared" si="11"/>
        <v>1</v>
      </c>
      <c r="BD386" s="304"/>
      <c r="BE386" s="304" t="str">
        <f t="shared" si="12"/>
        <v>false</v>
      </c>
      <c r="BF386" s="307"/>
      <c r="BG386" s="305"/>
      <c r="BH386" s="305"/>
      <c r="BI386" s="305"/>
      <c r="BJ386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6" s="306"/>
      <c r="BL386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6" s="306"/>
      <c r="BN386" s="302"/>
      <c r="BO386" s="302"/>
      <c r="BP386" s="302"/>
      <c r="BQ386" s="302"/>
      <c r="BR386" s="302"/>
      <c r="BS386" s="302"/>
      <c r="BT386" s="302"/>
      <c r="BU386" s="302"/>
      <c r="BV386" s="302"/>
      <c r="BW386" s="302"/>
      <c r="BX386" s="302"/>
    </row>
    <row r="387">
      <c r="A387" s="292" t="s">
        <v>728</v>
      </c>
      <c r="B387" s="292">
        <v>386.0</v>
      </c>
      <c r="C387" s="292">
        <f t="shared" si="15"/>
        <v>1</v>
      </c>
      <c r="D387" s="293" t="str">
        <f t="shared" si="25"/>
        <v>Elec, Mech, Plum</v>
      </c>
      <c r="E387" s="46" t="str">
        <f t="shared" si="2"/>
        <v>prmemp.mdb.PrmElec.OwnerCode</v>
      </c>
      <c r="F387" s="46" t="s">
        <v>344</v>
      </c>
      <c r="G387" s="46" t="s">
        <v>630</v>
      </c>
      <c r="H387" s="47">
        <v>9.0</v>
      </c>
      <c r="I387" s="294" t="s">
        <v>90</v>
      </c>
      <c r="J387" s="295" t="s">
        <v>740</v>
      </c>
      <c r="K387" s="296">
        <v>1.0</v>
      </c>
      <c r="L387" s="297" t="b">
        <v>0</v>
      </c>
      <c r="M387" s="294" t="s">
        <v>741</v>
      </c>
      <c r="N387" s="294"/>
      <c r="O387" s="369"/>
      <c r="P387" s="369"/>
      <c r="Q387" s="298" t="str">
        <f t="shared" si="3"/>
        <v>PrmElec</v>
      </c>
      <c r="R387" s="298" t="str">
        <f t="shared" si="19"/>
        <v>OwnerCode</v>
      </c>
      <c r="S387" s="298" t="str">
        <f t="array" ref="S387">iferror(index('Type Mapping'!$A$2:$D$21,match(J387,'Type Mapping'!$B$2:$B$21,0),3),"type mismatch")</f>
        <v>VARCHAR</v>
      </c>
      <c r="T387" s="298"/>
      <c r="U387" s="298"/>
      <c r="V387" s="298"/>
      <c r="W387" s="51" t="b">
        <v>1</v>
      </c>
      <c r="X387" s="51"/>
      <c r="Y387" s="309"/>
      <c r="Z387" s="309" t="s">
        <v>808</v>
      </c>
      <c r="AA387" s="311" t="s">
        <v>802</v>
      </c>
      <c r="AB387" s="53" t="str">
        <f t="shared" si="23"/>
        <v>_history</v>
      </c>
      <c r="AC387" s="308" t="str">
        <f t="array" ref="AC387">iferror(index('StoT Mapping (Depreciated)'!$D$2:$L$976,match(E387,'StoT Mapping (Depreciated)'!$D$2:$D$976,0),9),"**FIELD MISSING**")</f>
        <v/>
      </c>
      <c r="AD387" s="53" t="str">
        <f t="shared" si="6"/>
        <v>.</v>
      </c>
      <c r="AE387" s="299">
        <f>countif(NEW_REDB_table.field,AD387)</f>
        <v>5</v>
      </c>
      <c r="AF387" s="299" t="str">
        <f t="shared" si="7"/>
        <v>#N/A</v>
      </c>
      <c r="AG387" s="308"/>
      <c r="AH387" s="317" t="b">
        <v>0</v>
      </c>
      <c r="AI387" s="317" t="b">
        <v>0</v>
      </c>
      <c r="AJ387" s="308" t="str">
        <f t="array" ref="AJ387">iferror(index('Type Mapping'!$A$2:$D$21,match(J387,'Type Mapping'!$B$2:$B$21,0),4),"type mismatch")</f>
        <v>INT</v>
      </c>
      <c r="AK387" s="308"/>
      <c r="AL387" s="308"/>
      <c r="AM387" s="308"/>
      <c r="AN387" s="300" t="b">
        <v>0</v>
      </c>
      <c r="AO387" s="300" t="b">
        <v>0</v>
      </c>
      <c r="AP387" s="300" t="b">
        <v>0</v>
      </c>
      <c r="AQ387" s="300" t="b">
        <v>0</v>
      </c>
      <c r="AR387" s="300"/>
      <c r="AS387" s="300"/>
      <c r="AT387" s="302"/>
      <c r="AU387" s="302"/>
      <c r="AV387" s="303" t="b">
        <v>1</v>
      </c>
      <c r="AW387" s="304" t="str">
        <f t="shared" si="9"/>
        <v>false</v>
      </c>
      <c r="AX387" s="305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387" s="306"/>
      <c r="AZ387" s="305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387" s="306"/>
      <c r="BB387" s="302"/>
      <c r="BC387" s="303" t="b">
        <f t="shared" si="11"/>
        <v>1</v>
      </c>
      <c r="BD387" s="304"/>
      <c r="BE387" s="304" t="str">
        <f t="shared" si="12"/>
        <v>false</v>
      </c>
      <c r="BF387" s="307"/>
      <c r="BG387" s="305"/>
      <c r="BH387" s="305"/>
      <c r="BI387" s="305"/>
      <c r="BJ387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7" s="306"/>
      <c r="BL387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7" s="306"/>
      <c r="BN387" s="302"/>
      <c r="BO387" s="302"/>
      <c r="BP387" s="302"/>
      <c r="BQ387" s="302"/>
      <c r="BR387" s="302"/>
      <c r="BS387" s="302"/>
      <c r="BT387" s="302"/>
      <c r="BU387" s="302"/>
      <c r="BV387" s="302"/>
      <c r="BW387" s="302"/>
      <c r="BX387" s="302"/>
    </row>
    <row r="388">
      <c r="A388" s="292" t="s">
        <v>728</v>
      </c>
      <c r="B388" s="292">
        <v>387.0</v>
      </c>
      <c r="C388" s="292">
        <f t="shared" si="15"/>
        <v>1</v>
      </c>
      <c r="D388" s="293" t="str">
        <f t="shared" si="25"/>
        <v>Elec, Mech, Plum</v>
      </c>
      <c r="E388" s="46" t="str">
        <f t="shared" si="2"/>
        <v>prmemp.mdb.PrmElec.Handle</v>
      </c>
      <c r="F388" s="46" t="s">
        <v>344</v>
      </c>
      <c r="G388" s="46" t="s">
        <v>630</v>
      </c>
      <c r="H388" s="47">
        <v>10.0</v>
      </c>
      <c r="I388" s="294" t="s">
        <v>159</v>
      </c>
      <c r="J388" s="295" t="s">
        <v>743</v>
      </c>
      <c r="K388" s="296">
        <v>13.0</v>
      </c>
      <c r="L388" s="297" t="b">
        <v>0</v>
      </c>
      <c r="M388" s="294" t="s">
        <v>1967</v>
      </c>
      <c r="N388" s="294"/>
      <c r="O388" s="369"/>
      <c r="P388" s="369"/>
      <c r="Q388" s="298" t="str">
        <f t="shared" si="3"/>
        <v>PrmElec</v>
      </c>
      <c r="R388" s="298" t="str">
        <f t="shared" si="19"/>
        <v>Handle</v>
      </c>
      <c r="S388" s="298" t="str">
        <f t="array" ref="S388">iferror(index('Type Mapping'!$A$2:$D$21,match(J388,'Type Mapping'!$B$2:$B$21,0),3),"type mismatch")</f>
        <v>VARCHAR</v>
      </c>
      <c r="T388" s="298"/>
      <c r="U388" s="298"/>
      <c r="V388" s="298"/>
      <c r="W388" s="51" t="b">
        <v>1</v>
      </c>
      <c r="X388" s="51"/>
      <c r="Y388" s="309"/>
      <c r="Z388" s="309"/>
      <c r="AA388" s="311" t="s">
        <v>652</v>
      </c>
      <c r="AB388" s="53" t="str">
        <f t="shared" si="23"/>
        <v>permit_history</v>
      </c>
      <c r="AC388" s="308" t="str">
        <f t="array" ref="AC388">iferror(index('StoT Mapping (Depreciated)'!$D$2:$L$976,match(E388,'StoT Mapping (Depreciated)'!$D$2:$D$976,0),9),"**FIELD MISSING**")</f>
        <v>Parcel_id</v>
      </c>
      <c r="AD388" s="53" t="str">
        <f t="shared" si="6"/>
        <v>permit.Parcel_id</v>
      </c>
      <c r="AE388" s="299">
        <f>countif(NEW_REDB_table.field,AD388)</f>
        <v>1</v>
      </c>
      <c r="AF388" s="299" t="str">
        <f t="shared" si="7"/>
        <v>YAY!!</v>
      </c>
      <c r="AG388" s="308"/>
      <c r="AH388" s="317" t="b">
        <v>0</v>
      </c>
      <c r="AI388" s="317" t="b">
        <v>0</v>
      </c>
      <c r="AJ388" s="308" t="str">
        <f t="array" ref="AJ388">iferror(index('Type Mapping'!$A$2:$D$21,match(J388,'Type Mapping'!$B$2:$B$21,0),4),"type mismatch")</f>
        <v>VARCHAR</v>
      </c>
      <c r="AK388" s="308"/>
      <c r="AL388" s="308"/>
      <c r="AM388" s="308"/>
      <c r="AN388" s="300" t="b">
        <v>0</v>
      </c>
      <c r="AO388" s="300" t="b">
        <v>0</v>
      </c>
      <c r="AP388" s="300" t="b">
        <v>0</v>
      </c>
      <c r="AQ388" s="300" t="b">
        <v>0</v>
      </c>
      <c r="AR388" s="300"/>
      <c r="AS388" s="300"/>
      <c r="AT388" s="302"/>
      <c r="AU388" s="302"/>
      <c r="AV388" s="303" t="b">
        <v>1</v>
      </c>
      <c r="AW388" s="304" t="str">
        <f t="shared" si="9"/>
        <v>false</v>
      </c>
      <c r="AX388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388" s="306"/>
      <c r="AZ388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388" s="306"/>
      <c r="BB388" s="302"/>
      <c r="BC388" s="303" t="b">
        <f t="shared" si="11"/>
        <v>1</v>
      </c>
      <c r="BD388" s="304"/>
      <c r="BE388" s="304" t="str">
        <f t="shared" si="12"/>
        <v>false</v>
      </c>
      <c r="BF388" s="307"/>
      <c r="BG388" s="305"/>
      <c r="BH388" s="305"/>
      <c r="BI388" s="305"/>
      <c r="BJ388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8" s="306"/>
      <c r="BL388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8" s="306"/>
      <c r="BN388" s="302"/>
      <c r="BO388" s="302"/>
      <c r="BP388" s="302"/>
      <c r="BQ388" s="302"/>
      <c r="BR388" s="302"/>
      <c r="BS388" s="302"/>
      <c r="BT388" s="302"/>
      <c r="BU388" s="302"/>
      <c r="BV388" s="302"/>
      <c r="BW388" s="302"/>
      <c r="BX388" s="302"/>
    </row>
    <row r="389">
      <c r="A389" s="292" t="s">
        <v>728</v>
      </c>
      <c r="B389" s="292">
        <v>388.0</v>
      </c>
      <c r="C389" s="292">
        <f t="shared" si="15"/>
        <v>1</v>
      </c>
      <c r="D389" s="293" t="str">
        <f t="shared" si="25"/>
        <v>Elec, Mech, Plum</v>
      </c>
      <c r="E389" s="46" t="str">
        <f t="shared" si="2"/>
        <v>prmemp.mdb.PrmElec.Parcel9</v>
      </c>
      <c r="F389" s="46" t="s">
        <v>344</v>
      </c>
      <c r="G389" s="46" t="s">
        <v>630</v>
      </c>
      <c r="H389" s="47">
        <v>11.0</v>
      </c>
      <c r="I389" s="294" t="s">
        <v>165</v>
      </c>
      <c r="J389" s="295" t="s">
        <v>738</v>
      </c>
      <c r="K389" s="296">
        <v>4.0</v>
      </c>
      <c r="L389" s="297" t="b">
        <v>0</v>
      </c>
      <c r="M389" s="294" t="s">
        <v>2015</v>
      </c>
      <c r="N389" s="294"/>
      <c r="O389" s="369"/>
      <c r="P389" s="369"/>
      <c r="Q389" s="298" t="str">
        <f t="shared" si="3"/>
        <v>PrmElec</v>
      </c>
      <c r="R389" s="298" t="str">
        <f t="shared" si="19"/>
        <v>Parcel9</v>
      </c>
      <c r="S389" s="298" t="str">
        <f t="array" ref="S389">iferror(index('Type Mapping'!$A$2:$D$21,match(J389,'Type Mapping'!$B$2:$B$21,0),3),"type mismatch")</f>
        <v>VARCHAR</v>
      </c>
      <c r="T389" s="298"/>
      <c r="U389" s="298"/>
      <c r="V389" s="298"/>
      <c r="W389" s="51" t="b">
        <v>1</v>
      </c>
      <c r="X389" s="51"/>
      <c r="Y389" s="309"/>
      <c r="Z389" s="309"/>
      <c r="AA389" s="311" t="s">
        <v>802</v>
      </c>
      <c r="AB389" s="53" t="str">
        <f t="shared" si="23"/>
        <v>_history</v>
      </c>
      <c r="AC389" s="308" t="str">
        <f t="array" ref="AC389">iferror(index('StoT Mapping (Depreciated)'!$D$2:$L$976,match(E389,'StoT Mapping (Depreciated)'!$D$2:$D$976,0),9),"**FIELD MISSING**")</f>
        <v/>
      </c>
      <c r="AD389" s="53" t="str">
        <f t="shared" si="6"/>
        <v>.</v>
      </c>
      <c r="AE389" s="299">
        <f>countif(NEW_REDB_table.field,AD389)</f>
        <v>5</v>
      </c>
      <c r="AF389" s="299" t="str">
        <f t="shared" si="7"/>
        <v>#N/A</v>
      </c>
      <c r="AG389" s="308"/>
      <c r="AH389" s="317" t="b">
        <v>0</v>
      </c>
      <c r="AI389" s="317" t="b">
        <v>0</v>
      </c>
      <c r="AJ389" s="308" t="str">
        <f t="array" ref="AJ389">iferror(index('Type Mapping'!$A$2:$D$21,match(J389,'Type Mapping'!$B$2:$B$21,0),4),"type mismatch")</f>
        <v>INT</v>
      </c>
      <c r="AK389" s="308"/>
      <c r="AL389" s="308"/>
      <c r="AM389" s="308"/>
      <c r="AN389" s="300" t="b">
        <v>0</v>
      </c>
      <c r="AO389" s="300" t="b">
        <v>0</v>
      </c>
      <c r="AP389" s="300" t="b">
        <v>0</v>
      </c>
      <c r="AQ389" s="300" t="b">
        <v>0</v>
      </c>
      <c r="AR389" s="300"/>
      <c r="AS389" s="300"/>
      <c r="AT389" s="302"/>
      <c r="AU389" s="302"/>
      <c r="AV389" s="303" t="b">
        <v>1</v>
      </c>
      <c r="AW389" s="304" t="str">
        <f t="shared" si="9"/>
        <v>false</v>
      </c>
      <c r="AX389" s="305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389" s="306"/>
      <c r="AZ389" s="305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389" s="306"/>
      <c r="BB389" s="302"/>
      <c r="BC389" s="303" t="b">
        <f t="shared" si="11"/>
        <v>1</v>
      </c>
      <c r="BD389" s="304"/>
      <c r="BE389" s="304" t="str">
        <f t="shared" si="12"/>
        <v>false</v>
      </c>
      <c r="BF389" s="307"/>
      <c r="BG389" s="305"/>
      <c r="BH389" s="305"/>
      <c r="BI389" s="305"/>
      <c r="BJ389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89" s="306"/>
      <c r="BL389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89" s="306"/>
      <c r="BN389" s="302"/>
      <c r="BO389" s="302"/>
      <c r="BP389" s="302"/>
      <c r="BQ389" s="302"/>
      <c r="BR389" s="302"/>
      <c r="BS389" s="302"/>
      <c r="BT389" s="302"/>
      <c r="BU389" s="302"/>
      <c r="BV389" s="302"/>
      <c r="BW389" s="302"/>
      <c r="BX389" s="302"/>
    </row>
    <row r="390">
      <c r="A390" s="292" t="s">
        <v>728</v>
      </c>
      <c r="B390" s="292">
        <v>389.0</v>
      </c>
      <c r="C390" s="292">
        <f t="shared" si="15"/>
        <v>1</v>
      </c>
      <c r="D390" s="293" t="str">
        <f t="shared" si="25"/>
        <v>Elec, Mech, Plum</v>
      </c>
      <c r="E390" s="46" t="str">
        <f t="shared" si="2"/>
        <v>prmemp.mdb.PrmElec.AddrNum</v>
      </c>
      <c r="F390" s="46" t="s">
        <v>344</v>
      </c>
      <c r="G390" s="46" t="s">
        <v>630</v>
      </c>
      <c r="H390" s="47">
        <v>12.0</v>
      </c>
      <c r="I390" s="294" t="s">
        <v>1709</v>
      </c>
      <c r="J390" s="295" t="s">
        <v>738</v>
      </c>
      <c r="K390" s="296">
        <v>4.0</v>
      </c>
      <c r="L390" s="297" t="b">
        <v>0</v>
      </c>
      <c r="M390" s="294" t="s">
        <v>1710</v>
      </c>
      <c r="N390" s="294"/>
      <c r="O390" s="369"/>
      <c r="P390" s="369"/>
      <c r="Q390" s="298" t="str">
        <f t="shared" si="3"/>
        <v>PrmElec</v>
      </c>
      <c r="R390" s="298" t="str">
        <f t="shared" si="19"/>
        <v>AddrNum</v>
      </c>
      <c r="S390" s="298" t="str">
        <f t="array" ref="S390">iferror(index('Type Mapping'!$A$2:$D$21,match(J390,'Type Mapping'!$B$2:$B$21,0),3),"type mismatch")</f>
        <v>VARCHAR</v>
      </c>
      <c r="T390" s="298"/>
      <c r="U390" s="298"/>
      <c r="V390" s="298"/>
      <c r="W390" s="51" t="b">
        <v>1</v>
      </c>
      <c r="X390" s="51"/>
      <c r="Y390" s="309"/>
      <c r="Z390" s="309"/>
      <c r="AA390" s="311" t="s">
        <v>802</v>
      </c>
      <c r="AB390" s="53" t="str">
        <f t="shared" si="23"/>
        <v>_history</v>
      </c>
      <c r="AC390" s="308" t="str">
        <f t="array" ref="AC390">iferror(index('StoT Mapping (Depreciated)'!$D$2:$L$976,match(E390,'StoT Mapping (Depreciated)'!$D$2:$D$976,0),9),"**FIELD MISSING**")</f>
        <v/>
      </c>
      <c r="AD390" s="53" t="str">
        <f t="shared" si="6"/>
        <v>.</v>
      </c>
      <c r="AE390" s="299">
        <f>countif(NEW_REDB_table.field,AD390)</f>
        <v>5</v>
      </c>
      <c r="AF390" s="299" t="str">
        <f t="shared" si="7"/>
        <v>#N/A</v>
      </c>
      <c r="AG390" s="308"/>
      <c r="AH390" s="317" t="b">
        <v>0</v>
      </c>
      <c r="AI390" s="317" t="b">
        <v>0</v>
      </c>
      <c r="AJ390" s="308" t="str">
        <f t="array" ref="AJ390">iferror(index('Type Mapping'!$A$2:$D$21,match(J390,'Type Mapping'!$B$2:$B$21,0),4),"type mismatch")</f>
        <v>INT</v>
      </c>
      <c r="AK390" s="308"/>
      <c r="AL390" s="308"/>
      <c r="AM390" s="308"/>
      <c r="AN390" s="300" t="b">
        <v>0</v>
      </c>
      <c r="AO390" s="300" t="b">
        <v>0</v>
      </c>
      <c r="AP390" s="300" t="b">
        <v>0</v>
      </c>
      <c r="AQ390" s="300" t="b">
        <v>0</v>
      </c>
      <c r="AR390" s="300"/>
      <c r="AS390" s="300"/>
      <c r="AT390" s="302"/>
      <c r="AU390" s="302"/>
      <c r="AV390" s="303" t="b">
        <v>1</v>
      </c>
      <c r="AW390" s="304" t="str">
        <f t="shared" si="9"/>
        <v>false</v>
      </c>
      <c r="AX390" s="305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390" s="306"/>
      <c r="AZ390" s="305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390" s="306"/>
      <c r="BB390" s="302"/>
      <c r="BC390" s="303" t="b">
        <f t="shared" si="11"/>
        <v>1</v>
      </c>
      <c r="BD390" s="304"/>
      <c r="BE390" s="304" t="str">
        <f t="shared" si="12"/>
        <v>false</v>
      </c>
      <c r="BF390" s="307"/>
      <c r="BG390" s="305"/>
      <c r="BH390" s="305"/>
      <c r="BI390" s="305"/>
      <c r="BJ390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0" s="306"/>
      <c r="BL390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0" s="306"/>
      <c r="BN390" s="302"/>
      <c r="BO390" s="302"/>
      <c r="BP390" s="302"/>
      <c r="BQ390" s="302"/>
      <c r="BR390" s="302"/>
      <c r="BS390" s="302"/>
      <c r="BT390" s="302"/>
      <c r="BU390" s="302"/>
      <c r="BV390" s="302"/>
      <c r="BW390" s="302"/>
      <c r="BX390" s="302"/>
    </row>
    <row r="391">
      <c r="A391" s="292" t="s">
        <v>728</v>
      </c>
      <c r="B391" s="292">
        <v>390.0</v>
      </c>
      <c r="C391" s="292">
        <f t="shared" si="15"/>
        <v>1</v>
      </c>
      <c r="D391" s="293" t="str">
        <f t="shared" si="25"/>
        <v>Elec, Mech, Plum</v>
      </c>
      <c r="E391" s="46" t="str">
        <f t="shared" si="2"/>
        <v>prmemp.mdb.PrmElec.AddrSuf</v>
      </c>
      <c r="F391" s="46" t="s">
        <v>344</v>
      </c>
      <c r="G391" s="46" t="s">
        <v>630</v>
      </c>
      <c r="H391" s="47">
        <v>13.0</v>
      </c>
      <c r="I391" s="294" t="s">
        <v>1723</v>
      </c>
      <c r="J391" s="295" t="s">
        <v>743</v>
      </c>
      <c r="K391" s="296">
        <v>15.0</v>
      </c>
      <c r="L391" s="297" t="b">
        <v>0</v>
      </c>
      <c r="M391" s="294" t="s">
        <v>1724</v>
      </c>
      <c r="N391" s="294"/>
      <c r="O391" s="369"/>
      <c r="P391" s="369"/>
      <c r="Q391" s="298" t="str">
        <f t="shared" si="3"/>
        <v>PrmElec</v>
      </c>
      <c r="R391" s="298" t="str">
        <f t="shared" si="19"/>
        <v>AddrSuf</v>
      </c>
      <c r="S391" s="298" t="str">
        <f t="array" ref="S391">iferror(index('Type Mapping'!$A$2:$D$21,match(J391,'Type Mapping'!$B$2:$B$21,0),3),"type mismatch")</f>
        <v>VARCHAR</v>
      </c>
      <c r="T391" s="298"/>
      <c r="U391" s="298"/>
      <c r="V391" s="298"/>
      <c r="W391" s="51" t="b">
        <v>1</v>
      </c>
      <c r="X391" s="51"/>
      <c r="Y391" s="309"/>
      <c r="Z391" s="309"/>
      <c r="AA391" s="311" t="s">
        <v>802</v>
      </c>
      <c r="AB391" s="53" t="str">
        <f t="shared" si="23"/>
        <v>_history</v>
      </c>
      <c r="AC391" s="308" t="str">
        <f t="array" ref="AC391">iferror(index('StoT Mapping (Depreciated)'!$D$2:$L$976,match(E391,'StoT Mapping (Depreciated)'!$D$2:$D$976,0),9),"**FIELD MISSING**")</f>
        <v/>
      </c>
      <c r="AD391" s="53" t="str">
        <f t="shared" si="6"/>
        <v>.</v>
      </c>
      <c r="AE391" s="299">
        <f>countif(NEW_REDB_table.field,AD391)</f>
        <v>5</v>
      </c>
      <c r="AF391" s="299" t="str">
        <f t="shared" si="7"/>
        <v>#N/A</v>
      </c>
      <c r="AG391" s="308"/>
      <c r="AH391" s="317" t="b">
        <v>0</v>
      </c>
      <c r="AI391" s="317" t="b">
        <v>0</v>
      </c>
      <c r="AJ391" s="308" t="str">
        <f t="array" ref="AJ391">iferror(index('Type Mapping'!$A$2:$D$21,match(J391,'Type Mapping'!$B$2:$B$21,0),4),"type mismatch")</f>
        <v>VARCHAR</v>
      </c>
      <c r="AK391" s="308"/>
      <c r="AL391" s="308"/>
      <c r="AM391" s="308"/>
      <c r="AN391" s="300" t="b">
        <v>0</v>
      </c>
      <c r="AO391" s="300" t="b">
        <v>0</v>
      </c>
      <c r="AP391" s="300" t="b">
        <v>0</v>
      </c>
      <c r="AQ391" s="300" t="b">
        <v>0</v>
      </c>
      <c r="AR391" s="300"/>
      <c r="AS391" s="300"/>
      <c r="AT391" s="302"/>
      <c r="AU391" s="302"/>
      <c r="AV391" s="303" t="b">
        <v>1</v>
      </c>
      <c r="AW391" s="304" t="str">
        <f t="shared" si="9"/>
        <v>false</v>
      </c>
      <c r="AX391" s="305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391" s="306"/>
      <c r="AZ391" s="305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391" s="306"/>
      <c r="BB391" s="302"/>
      <c r="BC391" s="303" t="b">
        <f t="shared" si="11"/>
        <v>1</v>
      </c>
      <c r="BD391" s="304"/>
      <c r="BE391" s="304" t="str">
        <f t="shared" si="12"/>
        <v>false</v>
      </c>
      <c r="BF391" s="307"/>
      <c r="BG391" s="305"/>
      <c r="BH391" s="305"/>
      <c r="BI391" s="305"/>
      <c r="BJ391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1" s="306"/>
      <c r="BL391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1" s="306"/>
      <c r="BN391" s="302"/>
      <c r="BO391" s="302"/>
      <c r="BP391" s="302"/>
      <c r="BQ391" s="302"/>
      <c r="BR391" s="302"/>
      <c r="BS391" s="302"/>
      <c r="BT391" s="302"/>
      <c r="BU391" s="302"/>
      <c r="BV391" s="302"/>
      <c r="BW391" s="302"/>
      <c r="BX391" s="302"/>
    </row>
    <row r="392">
      <c r="A392" s="292" t="s">
        <v>728</v>
      </c>
      <c r="B392" s="292">
        <v>391.0</v>
      </c>
      <c r="C392" s="292">
        <f t="shared" si="15"/>
        <v>1</v>
      </c>
      <c r="D392" s="293" t="str">
        <f t="shared" si="25"/>
        <v>Elec, Mech, Plum</v>
      </c>
      <c r="E392" s="46" t="str">
        <f t="shared" si="2"/>
        <v>prmemp.mdb.PrmElec.StDir</v>
      </c>
      <c r="F392" s="46" t="s">
        <v>344</v>
      </c>
      <c r="G392" s="46" t="s">
        <v>630</v>
      </c>
      <c r="H392" s="47">
        <v>14.0</v>
      </c>
      <c r="I392" s="294" t="s">
        <v>1857</v>
      </c>
      <c r="J392" s="295" t="s">
        <v>743</v>
      </c>
      <c r="K392" s="296">
        <v>2.0</v>
      </c>
      <c r="L392" s="297" t="b">
        <v>0</v>
      </c>
      <c r="M392" s="294" t="s">
        <v>2016</v>
      </c>
      <c r="N392" s="294"/>
      <c r="O392" s="369"/>
      <c r="P392" s="369"/>
      <c r="Q392" s="298" t="str">
        <f t="shared" si="3"/>
        <v>PrmElec</v>
      </c>
      <c r="R392" s="298" t="str">
        <f t="shared" si="19"/>
        <v>StDir</v>
      </c>
      <c r="S392" s="298" t="str">
        <f t="array" ref="S392">iferror(index('Type Mapping'!$A$2:$D$21,match(J392,'Type Mapping'!$B$2:$B$21,0),3),"type mismatch")</f>
        <v>VARCHAR</v>
      </c>
      <c r="T392" s="298"/>
      <c r="U392" s="298"/>
      <c r="V392" s="298"/>
      <c r="W392" s="51" t="b">
        <v>1</v>
      </c>
      <c r="X392" s="51"/>
      <c r="Y392" s="309"/>
      <c r="Z392" s="309"/>
      <c r="AA392" s="311" t="s">
        <v>802</v>
      </c>
      <c r="AB392" s="53" t="str">
        <f t="shared" si="23"/>
        <v>_history</v>
      </c>
      <c r="AC392" s="308" t="str">
        <f t="array" ref="AC392">iferror(index('StoT Mapping (Depreciated)'!$D$2:$L$976,match(E392,'StoT Mapping (Depreciated)'!$D$2:$D$976,0),9),"**FIELD MISSING**")</f>
        <v/>
      </c>
      <c r="AD392" s="53" t="str">
        <f t="shared" si="6"/>
        <v>.</v>
      </c>
      <c r="AE392" s="299">
        <f>countif(NEW_REDB_table.field,AD392)</f>
        <v>5</v>
      </c>
      <c r="AF392" s="299" t="str">
        <f t="shared" si="7"/>
        <v>#N/A</v>
      </c>
      <c r="AG392" s="308"/>
      <c r="AH392" s="317" t="b">
        <v>0</v>
      </c>
      <c r="AI392" s="317" t="b">
        <v>0</v>
      </c>
      <c r="AJ392" s="308" t="str">
        <f t="array" ref="AJ392">iferror(index('Type Mapping'!$A$2:$D$21,match(J392,'Type Mapping'!$B$2:$B$21,0),4),"type mismatch")</f>
        <v>VARCHAR</v>
      </c>
      <c r="AK392" s="308"/>
      <c r="AL392" s="308"/>
      <c r="AM392" s="308"/>
      <c r="AN392" s="300" t="b">
        <v>0</v>
      </c>
      <c r="AO392" s="300" t="b">
        <v>0</v>
      </c>
      <c r="AP392" s="300" t="b">
        <v>0</v>
      </c>
      <c r="AQ392" s="300" t="b">
        <v>0</v>
      </c>
      <c r="AR392" s="300"/>
      <c r="AS392" s="300"/>
      <c r="AT392" s="302"/>
      <c r="AU392" s="302"/>
      <c r="AV392" s="303" t="b">
        <v>1</v>
      </c>
      <c r="AW392" s="304" t="str">
        <f t="shared" si="9"/>
        <v>false</v>
      </c>
      <c r="AX392" s="305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392" s="306"/>
      <c r="AZ392" s="305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392" s="306"/>
      <c r="BB392" s="302"/>
      <c r="BC392" s="303" t="b">
        <f t="shared" si="11"/>
        <v>1</v>
      </c>
      <c r="BD392" s="304"/>
      <c r="BE392" s="304" t="str">
        <f t="shared" si="12"/>
        <v>false</v>
      </c>
      <c r="BF392" s="307"/>
      <c r="BG392" s="305"/>
      <c r="BH392" s="305"/>
      <c r="BI392" s="305"/>
      <c r="BJ392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2" s="306"/>
      <c r="BL392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2" s="306"/>
      <c r="BN392" s="302"/>
      <c r="BO392" s="302"/>
      <c r="BP392" s="302"/>
      <c r="BQ392" s="302"/>
      <c r="BR392" s="302"/>
      <c r="BS392" s="302"/>
      <c r="BT392" s="302"/>
      <c r="BU392" s="302"/>
      <c r="BV392" s="302"/>
      <c r="BW392" s="302"/>
      <c r="BX392" s="302"/>
    </row>
    <row r="393">
      <c r="A393" s="292" t="s">
        <v>728</v>
      </c>
      <c r="B393" s="292">
        <v>392.0</v>
      </c>
      <c r="C393" s="292">
        <f t="shared" si="15"/>
        <v>1</v>
      </c>
      <c r="D393" s="293" t="str">
        <f t="shared" si="25"/>
        <v>Elec, Mech, Plum</v>
      </c>
      <c r="E393" s="46" t="str">
        <f t="shared" si="2"/>
        <v>prmemp.mdb.PrmElec.StName</v>
      </c>
      <c r="F393" s="46" t="s">
        <v>344</v>
      </c>
      <c r="G393" s="46" t="s">
        <v>630</v>
      </c>
      <c r="H393" s="47">
        <v>15.0</v>
      </c>
      <c r="I393" s="294" t="s">
        <v>1071</v>
      </c>
      <c r="J393" s="295" t="s">
        <v>743</v>
      </c>
      <c r="K393" s="296">
        <v>40.0</v>
      </c>
      <c r="L393" s="297" t="b">
        <v>0</v>
      </c>
      <c r="M393" s="294" t="s">
        <v>1662</v>
      </c>
      <c r="N393" s="294"/>
      <c r="O393" s="369"/>
      <c r="P393" s="369"/>
      <c r="Q393" s="298" t="str">
        <f t="shared" si="3"/>
        <v>PrmElec</v>
      </c>
      <c r="R393" s="298" t="str">
        <f t="shared" si="19"/>
        <v>StName</v>
      </c>
      <c r="S393" s="298" t="str">
        <f t="array" ref="S393">iferror(index('Type Mapping'!$A$2:$D$21,match(J393,'Type Mapping'!$B$2:$B$21,0),3),"type mismatch")</f>
        <v>VARCHAR</v>
      </c>
      <c r="T393" s="298"/>
      <c r="U393" s="298"/>
      <c r="V393" s="298"/>
      <c r="W393" s="51" t="b">
        <v>1</v>
      </c>
      <c r="X393" s="51"/>
      <c r="Y393" s="309"/>
      <c r="Z393" s="309"/>
      <c r="AA393" s="311" t="s">
        <v>802</v>
      </c>
      <c r="AB393" s="53" t="str">
        <f t="shared" si="23"/>
        <v>_history</v>
      </c>
      <c r="AC393" s="308" t="str">
        <f t="array" ref="AC393">iferror(index('StoT Mapping (Depreciated)'!$D$2:$L$976,match(E393,'StoT Mapping (Depreciated)'!$D$2:$D$976,0),9),"**FIELD MISSING**")</f>
        <v/>
      </c>
      <c r="AD393" s="53" t="str">
        <f t="shared" si="6"/>
        <v>.</v>
      </c>
      <c r="AE393" s="299">
        <f>countif(NEW_REDB_table.field,AD393)</f>
        <v>5</v>
      </c>
      <c r="AF393" s="299" t="str">
        <f t="shared" si="7"/>
        <v>#N/A</v>
      </c>
      <c r="AG393" s="308"/>
      <c r="AH393" s="317" t="b">
        <v>0</v>
      </c>
      <c r="AI393" s="317" t="b">
        <v>0</v>
      </c>
      <c r="AJ393" s="308" t="str">
        <f t="array" ref="AJ393">iferror(index('Type Mapping'!$A$2:$D$21,match(J393,'Type Mapping'!$B$2:$B$21,0),4),"type mismatch")</f>
        <v>VARCHAR</v>
      </c>
      <c r="AK393" s="308"/>
      <c r="AL393" s="308"/>
      <c r="AM393" s="308"/>
      <c r="AN393" s="300" t="b">
        <v>0</v>
      </c>
      <c r="AO393" s="300" t="b">
        <v>0</v>
      </c>
      <c r="AP393" s="300" t="b">
        <v>0</v>
      </c>
      <c r="AQ393" s="300" t="b">
        <v>0</v>
      </c>
      <c r="AR393" s="300"/>
      <c r="AS393" s="300"/>
      <c r="AT393" s="302"/>
      <c r="AU393" s="302"/>
      <c r="AV393" s="303" t="b">
        <v>1</v>
      </c>
      <c r="AW393" s="304" t="str">
        <f t="shared" si="9"/>
        <v>false</v>
      </c>
      <c r="AX393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393" s="306"/>
      <c r="AZ393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393" s="306"/>
      <c r="BB393" s="302"/>
      <c r="BC393" s="303" t="b">
        <f t="shared" si="11"/>
        <v>1</v>
      </c>
      <c r="BD393" s="304"/>
      <c r="BE393" s="304" t="str">
        <f t="shared" si="12"/>
        <v>false</v>
      </c>
      <c r="BF393" s="307"/>
      <c r="BG393" s="305"/>
      <c r="BH393" s="305"/>
      <c r="BI393" s="305"/>
      <c r="BJ393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3" s="306"/>
      <c r="BL393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3" s="306"/>
      <c r="BN393" s="302"/>
      <c r="BO393" s="302"/>
      <c r="BP393" s="302"/>
      <c r="BQ393" s="302"/>
      <c r="BR393" s="302"/>
      <c r="BS393" s="302"/>
      <c r="BT393" s="302"/>
      <c r="BU393" s="302"/>
      <c r="BV393" s="302"/>
      <c r="BW393" s="302"/>
      <c r="BX393" s="302"/>
    </row>
    <row r="394">
      <c r="A394" s="292" t="s">
        <v>728</v>
      </c>
      <c r="B394" s="292">
        <v>393.0</v>
      </c>
      <c r="C394" s="292">
        <f t="shared" si="15"/>
        <v>1</v>
      </c>
      <c r="D394" s="293" t="str">
        <f t="shared" si="25"/>
        <v>Elec, Mech, Plum</v>
      </c>
      <c r="E394" s="46" t="str">
        <f t="shared" si="2"/>
        <v>prmemp.mdb.PrmElec.StType</v>
      </c>
      <c r="F394" s="46" t="s">
        <v>344</v>
      </c>
      <c r="G394" s="46" t="s">
        <v>630</v>
      </c>
      <c r="H394" s="47">
        <v>16.0</v>
      </c>
      <c r="I394" s="294" t="s">
        <v>1075</v>
      </c>
      <c r="J394" s="295" t="s">
        <v>743</v>
      </c>
      <c r="K394" s="296">
        <v>4.0</v>
      </c>
      <c r="L394" s="297" t="b">
        <v>0</v>
      </c>
      <c r="M394" s="294" t="s">
        <v>1076</v>
      </c>
      <c r="N394" s="294"/>
      <c r="O394" s="369"/>
      <c r="P394" s="369"/>
      <c r="Q394" s="298" t="str">
        <f t="shared" si="3"/>
        <v>PrmElec</v>
      </c>
      <c r="R394" s="298" t="str">
        <f t="shared" si="19"/>
        <v>StType</v>
      </c>
      <c r="S394" s="298" t="str">
        <f t="array" ref="S394">iferror(index('Type Mapping'!$A$2:$D$21,match(J394,'Type Mapping'!$B$2:$B$21,0),3),"type mismatch")</f>
        <v>VARCHAR</v>
      </c>
      <c r="T394" s="298"/>
      <c r="U394" s="298"/>
      <c r="V394" s="298"/>
      <c r="W394" s="51" t="b">
        <v>1</v>
      </c>
      <c r="X394" s="51"/>
      <c r="Y394" s="309"/>
      <c r="Z394" s="309"/>
      <c r="AA394" s="311" t="s">
        <v>802</v>
      </c>
      <c r="AB394" s="53" t="str">
        <f t="shared" si="23"/>
        <v>_history</v>
      </c>
      <c r="AC394" s="308" t="str">
        <f t="array" ref="AC394">iferror(index('StoT Mapping (Depreciated)'!$D$2:$L$976,match(E394,'StoT Mapping (Depreciated)'!$D$2:$D$976,0),9),"**FIELD MISSING**")</f>
        <v/>
      </c>
      <c r="AD394" s="53" t="str">
        <f t="shared" si="6"/>
        <v>.</v>
      </c>
      <c r="AE394" s="299">
        <f>countif(NEW_REDB_table.field,AD394)</f>
        <v>5</v>
      </c>
      <c r="AF394" s="299" t="str">
        <f t="shared" si="7"/>
        <v>#N/A</v>
      </c>
      <c r="AG394" s="308"/>
      <c r="AH394" s="317" t="b">
        <v>0</v>
      </c>
      <c r="AI394" s="317" t="b">
        <v>0</v>
      </c>
      <c r="AJ394" s="308" t="str">
        <f t="array" ref="AJ394">iferror(index('Type Mapping'!$A$2:$D$21,match(J394,'Type Mapping'!$B$2:$B$21,0),4),"type mismatch")</f>
        <v>VARCHAR</v>
      </c>
      <c r="AK394" s="308"/>
      <c r="AL394" s="308"/>
      <c r="AM394" s="308"/>
      <c r="AN394" s="300" t="b">
        <v>0</v>
      </c>
      <c r="AO394" s="300" t="b">
        <v>0</v>
      </c>
      <c r="AP394" s="300" t="b">
        <v>0</v>
      </c>
      <c r="AQ394" s="300" t="b">
        <v>0</v>
      </c>
      <c r="AR394" s="300"/>
      <c r="AS394" s="300"/>
      <c r="AT394" s="302"/>
      <c r="AU394" s="302"/>
      <c r="AV394" s="303" t="b">
        <v>1</v>
      </c>
      <c r="AW394" s="304" t="str">
        <f t="shared" si="9"/>
        <v>false</v>
      </c>
      <c r="AX394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394" s="306"/>
      <c r="AZ394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394" s="306"/>
      <c r="BB394" s="302"/>
      <c r="BC394" s="303" t="b">
        <f t="shared" si="11"/>
        <v>1</v>
      </c>
      <c r="BD394" s="304"/>
      <c r="BE394" s="304" t="str">
        <f t="shared" si="12"/>
        <v>false</v>
      </c>
      <c r="BF394" s="307"/>
      <c r="BG394" s="305"/>
      <c r="BH394" s="305"/>
      <c r="BI394" s="305"/>
      <c r="BJ394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4" s="306"/>
      <c r="BL394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4" s="306"/>
      <c r="BN394" s="302"/>
      <c r="BO394" s="302"/>
      <c r="BP394" s="302"/>
      <c r="BQ394" s="302"/>
      <c r="BR394" s="302"/>
      <c r="BS394" s="302"/>
      <c r="BT394" s="302"/>
      <c r="BU394" s="302"/>
      <c r="BV394" s="302"/>
      <c r="BW394" s="302"/>
      <c r="BX394" s="302"/>
    </row>
    <row r="395">
      <c r="A395" s="292" t="s">
        <v>728</v>
      </c>
      <c r="B395" s="292">
        <v>394.0</v>
      </c>
      <c r="C395" s="292">
        <f t="shared" si="15"/>
        <v>1</v>
      </c>
      <c r="D395" s="293" t="str">
        <f t="shared" si="25"/>
        <v>Elec, Mech, Plum</v>
      </c>
      <c r="E395" s="46" t="str">
        <f t="shared" si="2"/>
        <v>prmemp.mdb.PrmElec.UnitNum</v>
      </c>
      <c r="F395" s="46" t="s">
        <v>344</v>
      </c>
      <c r="G395" s="46" t="s">
        <v>630</v>
      </c>
      <c r="H395" s="47">
        <v>17.0</v>
      </c>
      <c r="I395" s="294" t="s">
        <v>1639</v>
      </c>
      <c r="J395" s="295" t="s">
        <v>743</v>
      </c>
      <c r="K395" s="296">
        <v>20.0</v>
      </c>
      <c r="L395" s="297" t="b">
        <v>0</v>
      </c>
      <c r="M395" s="294" t="s">
        <v>1640</v>
      </c>
      <c r="N395" s="294"/>
      <c r="O395" s="369"/>
      <c r="P395" s="369"/>
      <c r="Q395" s="298" t="str">
        <f t="shared" si="3"/>
        <v>PrmElec</v>
      </c>
      <c r="R395" s="298" t="str">
        <f t="shared" si="19"/>
        <v>UnitNum</v>
      </c>
      <c r="S395" s="298" t="str">
        <f t="array" ref="S395">iferror(index('Type Mapping'!$A$2:$D$21,match(J395,'Type Mapping'!$B$2:$B$21,0),3),"type mismatch")</f>
        <v>VARCHAR</v>
      </c>
      <c r="T395" s="298"/>
      <c r="U395" s="298"/>
      <c r="V395" s="298"/>
      <c r="W395" s="51" t="b">
        <v>1</v>
      </c>
      <c r="X395" s="51"/>
      <c r="Y395" s="309"/>
      <c r="Z395" s="309"/>
      <c r="AA395" s="311" t="s">
        <v>802</v>
      </c>
      <c r="AB395" s="53" t="str">
        <f t="shared" si="23"/>
        <v>_history</v>
      </c>
      <c r="AC395" s="308" t="str">
        <f t="array" ref="AC395">iferror(index('StoT Mapping (Depreciated)'!$D$2:$L$976,match(E395,'StoT Mapping (Depreciated)'!$D$2:$D$976,0),9),"**FIELD MISSING**")</f>
        <v/>
      </c>
      <c r="AD395" s="53" t="str">
        <f t="shared" si="6"/>
        <v>.</v>
      </c>
      <c r="AE395" s="299">
        <f>countif(NEW_REDB_table.field,AD395)</f>
        <v>5</v>
      </c>
      <c r="AF395" s="299" t="str">
        <f t="shared" si="7"/>
        <v>#N/A</v>
      </c>
      <c r="AG395" s="308"/>
      <c r="AH395" s="317" t="b">
        <v>0</v>
      </c>
      <c r="AI395" s="317" t="b">
        <v>0</v>
      </c>
      <c r="AJ395" s="308" t="str">
        <f t="array" ref="AJ395">iferror(index('Type Mapping'!$A$2:$D$21,match(J395,'Type Mapping'!$B$2:$B$21,0),4),"type mismatch")</f>
        <v>VARCHAR</v>
      </c>
      <c r="AK395" s="308"/>
      <c r="AL395" s="308"/>
      <c r="AM395" s="308"/>
      <c r="AN395" s="300" t="b">
        <v>0</v>
      </c>
      <c r="AO395" s="300" t="b">
        <v>0</v>
      </c>
      <c r="AP395" s="300" t="b">
        <v>0</v>
      </c>
      <c r="AQ395" s="300" t="b">
        <v>0</v>
      </c>
      <c r="AR395" s="300"/>
      <c r="AS395" s="300"/>
      <c r="AT395" s="302"/>
      <c r="AU395" s="302"/>
      <c r="AV395" s="303" t="b">
        <v>1</v>
      </c>
      <c r="AW395" s="304" t="str">
        <f t="shared" si="9"/>
        <v>false</v>
      </c>
      <c r="AX395" s="305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395" s="306"/>
      <c r="AZ395" s="305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395" s="306"/>
      <c r="BB395" s="302"/>
      <c r="BC395" s="303" t="b">
        <f t="shared" si="11"/>
        <v>1</v>
      </c>
      <c r="BD395" s="304"/>
      <c r="BE395" s="304" t="str">
        <f t="shared" si="12"/>
        <v>false</v>
      </c>
      <c r="BF395" s="307"/>
      <c r="BG395" s="305"/>
      <c r="BH395" s="305"/>
      <c r="BI395" s="305"/>
      <c r="BJ395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5" s="306"/>
      <c r="BL395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5" s="306"/>
      <c r="BN395" s="302"/>
      <c r="BO395" s="302"/>
      <c r="BP395" s="302"/>
      <c r="BQ395" s="302"/>
      <c r="BR395" s="302"/>
      <c r="BS395" s="302"/>
      <c r="BT395" s="302"/>
      <c r="BU395" s="302"/>
      <c r="BV395" s="302"/>
      <c r="BW395" s="302"/>
      <c r="BX395" s="302"/>
    </row>
    <row r="396">
      <c r="A396" s="292" t="s">
        <v>728</v>
      </c>
      <c r="B396" s="292">
        <v>395.0</v>
      </c>
      <c r="C396" s="292">
        <f t="shared" si="15"/>
        <v>1</v>
      </c>
      <c r="D396" s="293" t="str">
        <f t="shared" si="25"/>
        <v>Elec, Mech, Plum</v>
      </c>
      <c r="E396" s="46" t="str">
        <f t="shared" si="2"/>
        <v>prmemp.mdb.PrmElec.OrigAddress</v>
      </c>
      <c r="F396" s="46" t="s">
        <v>344</v>
      </c>
      <c r="G396" s="46" t="s">
        <v>630</v>
      </c>
      <c r="H396" s="47">
        <v>18.0</v>
      </c>
      <c r="I396" s="294" t="s">
        <v>2025</v>
      </c>
      <c r="J396" s="295" t="s">
        <v>743</v>
      </c>
      <c r="K396" s="296">
        <v>255.0</v>
      </c>
      <c r="L396" s="297" t="b">
        <v>0</v>
      </c>
      <c r="M396" s="294" t="s">
        <v>802</v>
      </c>
      <c r="N396" s="294"/>
      <c r="O396" s="369"/>
      <c r="P396" s="369"/>
      <c r="Q396" s="298" t="str">
        <f t="shared" si="3"/>
        <v>PrmElec</v>
      </c>
      <c r="R396" s="298" t="str">
        <f t="shared" si="19"/>
        <v>OrigAddress</v>
      </c>
      <c r="S396" s="298" t="str">
        <f t="array" ref="S396">iferror(index('Type Mapping'!$A$2:$D$21,match(J396,'Type Mapping'!$B$2:$B$21,0),3),"type mismatch")</f>
        <v>VARCHAR</v>
      </c>
      <c r="T396" s="298"/>
      <c r="U396" s="298"/>
      <c r="V396" s="298"/>
      <c r="W396" s="51" t="b">
        <v>1</v>
      </c>
      <c r="X396" s="51"/>
      <c r="Y396" s="309"/>
      <c r="Z396" s="309"/>
      <c r="AA396" s="311" t="s">
        <v>802</v>
      </c>
      <c r="AB396" s="53" t="str">
        <f t="shared" si="23"/>
        <v>_history</v>
      </c>
      <c r="AC396" s="308" t="str">
        <f t="array" ref="AC396">iferror(index('StoT Mapping (Depreciated)'!$D$2:$L$976,match(E396,'StoT Mapping (Depreciated)'!$D$2:$D$976,0),9),"**FIELD MISSING**")</f>
        <v/>
      </c>
      <c r="AD396" s="53" t="str">
        <f t="shared" si="6"/>
        <v>.</v>
      </c>
      <c r="AE396" s="299">
        <f>countif(NEW_REDB_table.field,AD396)</f>
        <v>5</v>
      </c>
      <c r="AF396" s="299" t="str">
        <f t="shared" si="7"/>
        <v>#N/A</v>
      </c>
      <c r="AG396" s="308"/>
      <c r="AH396" s="317" t="b">
        <v>0</v>
      </c>
      <c r="AI396" s="317" t="b">
        <v>0</v>
      </c>
      <c r="AJ396" s="308" t="str">
        <f t="array" ref="AJ396">iferror(index('Type Mapping'!$A$2:$D$21,match(J396,'Type Mapping'!$B$2:$B$21,0),4),"type mismatch")</f>
        <v>VARCHAR</v>
      </c>
      <c r="AK396" s="308"/>
      <c r="AL396" s="308"/>
      <c r="AM396" s="308"/>
      <c r="AN396" s="300" t="b">
        <v>0</v>
      </c>
      <c r="AO396" s="300" t="b">
        <v>0</v>
      </c>
      <c r="AP396" s="300" t="b">
        <v>0</v>
      </c>
      <c r="AQ396" s="300" t="b">
        <v>0</v>
      </c>
      <c r="AR396" s="300"/>
      <c r="AS396" s="300"/>
      <c r="AT396" s="302"/>
      <c r="AU396" s="302"/>
      <c r="AV396" s="303" t="b">
        <v>1</v>
      </c>
      <c r="AW396" s="304" t="str">
        <f t="shared" si="9"/>
        <v>false</v>
      </c>
      <c r="AX396" s="305" t="str">
        <f t="shared" si="17"/>
        <v>&lt;column comment="" default="" key="false" label="OrigAddress" length="255" nullable="true" originalDbColumnName="OrigAddress" originalLength="-1" pattern="" precision="-1" talendType="id_String" type=""/&gt;</v>
      </c>
      <c r="AY396" s="306"/>
      <c r="AZ396" s="305" t="str">
        <f t="shared" si="10"/>
        <v>&lt;column comment="" default="" key="false" label="OrigAddress" length="255" nullable="true" originalDbColumnName="OrigAddress" originalLength="-1" pattern="" precision="-1" talendType="id_String" type=""/&gt;</v>
      </c>
      <c r="BA396" s="306"/>
      <c r="BB396" s="302"/>
      <c r="BC396" s="303" t="b">
        <f t="shared" si="11"/>
        <v>1</v>
      </c>
      <c r="BD396" s="304"/>
      <c r="BE396" s="304" t="str">
        <f t="shared" si="12"/>
        <v>false</v>
      </c>
      <c r="BF396" s="307"/>
      <c r="BG396" s="305"/>
      <c r="BH396" s="305"/>
      <c r="BI396" s="305"/>
      <c r="BJ396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6" s="306"/>
      <c r="BL396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6" s="306"/>
      <c r="BN396" s="302"/>
      <c r="BO396" s="302"/>
      <c r="BP396" s="302"/>
      <c r="BQ396" s="302"/>
      <c r="BR396" s="302"/>
      <c r="BS396" s="302"/>
      <c r="BT396" s="302"/>
      <c r="BU396" s="302"/>
      <c r="BV396" s="302"/>
      <c r="BW396" s="302"/>
      <c r="BX396" s="302"/>
    </row>
    <row r="397">
      <c r="A397" s="292" t="s">
        <v>728</v>
      </c>
      <c r="B397" s="292">
        <v>396.0</v>
      </c>
      <c r="C397" s="292">
        <f t="shared" si="15"/>
        <v>1</v>
      </c>
      <c r="D397" s="293" t="str">
        <f t="shared" si="25"/>
        <v>Elec, Mech, Plum</v>
      </c>
      <c r="E397" s="46" t="str">
        <f t="shared" si="2"/>
        <v>prmemp.mdb.PrmElec.ProjectType</v>
      </c>
      <c r="F397" s="46" t="s">
        <v>344</v>
      </c>
      <c r="G397" s="46" t="s">
        <v>630</v>
      </c>
      <c r="H397" s="47">
        <v>19.0</v>
      </c>
      <c r="I397" s="294" t="s">
        <v>1849</v>
      </c>
      <c r="J397" s="295" t="s">
        <v>740</v>
      </c>
      <c r="K397" s="296">
        <v>1.0</v>
      </c>
      <c r="L397" s="297" t="b">
        <v>0</v>
      </c>
      <c r="M397" s="294" t="s">
        <v>2026</v>
      </c>
      <c r="N397" s="294"/>
      <c r="O397" s="369"/>
      <c r="P397" s="369"/>
      <c r="Q397" s="298" t="str">
        <f t="shared" si="3"/>
        <v>PrmElec</v>
      </c>
      <c r="R397" s="298" t="str">
        <f t="shared" si="19"/>
        <v>ProjectType</v>
      </c>
      <c r="S397" s="298" t="str">
        <f t="array" ref="S397">iferror(index('Type Mapping'!$A$2:$D$21,match(J397,'Type Mapping'!$B$2:$B$21,0),3),"type mismatch")</f>
        <v>VARCHAR</v>
      </c>
      <c r="T397" s="298"/>
      <c r="U397" s="298"/>
      <c r="V397" s="298"/>
      <c r="W397" s="51" t="b">
        <v>1</v>
      </c>
      <c r="X397" s="51"/>
      <c r="Y397" s="309"/>
      <c r="Z397" s="309"/>
      <c r="AA397" s="311" t="s">
        <v>149</v>
      </c>
      <c r="AB397" s="53" t="str">
        <f t="shared" si="23"/>
        <v>???_history</v>
      </c>
      <c r="AC397" s="308" t="str">
        <f t="array" ref="AC397">iferror(index('StoT Mapping (Depreciated)'!$D$2:$L$976,match(E397,'StoT Mapping (Depreciated)'!$D$2:$D$976,0),9),"**FIELD MISSING**")</f>
        <v>???</v>
      </c>
      <c r="AD397" s="53" t="str">
        <f t="shared" si="6"/>
        <v>???.???</v>
      </c>
      <c r="AE397" s="299">
        <f>countif(NEW_REDB_table.field,AD397)</f>
        <v>0</v>
      </c>
      <c r="AF397" s="299" t="str">
        <f t="shared" si="7"/>
        <v>Check...</v>
      </c>
      <c r="AG397" s="308"/>
      <c r="AH397" s="317" t="b">
        <v>0</v>
      </c>
      <c r="AI397" s="317" t="b">
        <v>0</v>
      </c>
      <c r="AJ397" s="308" t="str">
        <f t="array" ref="AJ397">iferror(index('Type Mapping'!$A$2:$D$21,match(J397,'Type Mapping'!$B$2:$B$21,0),4),"type mismatch")</f>
        <v>INT</v>
      </c>
      <c r="AK397" s="308"/>
      <c r="AL397" s="308"/>
      <c r="AM397" s="308"/>
      <c r="AN397" s="300" t="b">
        <v>0</v>
      </c>
      <c r="AO397" s="300" t="b">
        <v>0</v>
      </c>
      <c r="AP397" s="300" t="b">
        <v>0</v>
      </c>
      <c r="AQ397" s="300" t="b">
        <v>0</v>
      </c>
      <c r="AR397" s="300"/>
      <c r="AS397" s="300"/>
      <c r="AT397" s="302"/>
      <c r="AU397" s="302"/>
      <c r="AV397" s="303" t="b">
        <v>1</v>
      </c>
      <c r="AW397" s="304" t="str">
        <f t="shared" si="9"/>
        <v>false</v>
      </c>
      <c r="AX397" s="305" t="str">
        <f t="shared" si="17"/>
        <v>&lt;column comment="" default="" key="false" label="ProjectType" length="255" nullable="true" originalDbColumnName="ProjectType" originalLength="-1" pattern="" precision="-1" talendType="id_String" type=""/&gt;</v>
      </c>
      <c r="AY397" s="306"/>
      <c r="AZ397" s="305" t="str">
        <f t="shared" si="10"/>
        <v>&lt;column comment="" default="" key="false" label="ProjectType" length="255" nullable="true" originalDbColumnName="ProjectType" originalLength="-1" pattern="" precision="-1" talendType="id_String" type=""/&gt;</v>
      </c>
      <c r="BA397" s="306"/>
      <c r="BB397" s="302"/>
      <c r="BC397" s="303" t="b">
        <f t="shared" si="11"/>
        <v>1</v>
      </c>
      <c r="BD397" s="304"/>
      <c r="BE397" s="304" t="str">
        <f t="shared" si="12"/>
        <v>false</v>
      </c>
      <c r="BF397" s="307"/>
      <c r="BG397" s="305"/>
      <c r="BH397" s="305"/>
      <c r="BI397" s="305"/>
      <c r="BJ397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7" s="306"/>
      <c r="BL397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7" s="306"/>
      <c r="BN397" s="302"/>
      <c r="BO397" s="302"/>
      <c r="BP397" s="302"/>
      <c r="BQ397" s="302"/>
      <c r="BR397" s="302"/>
      <c r="BS397" s="302"/>
      <c r="BT397" s="302"/>
      <c r="BU397" s="302"/>
      <c r="BV397" s="302"/>
      <c r="BW397" s="302"/>
      <c r="BX397" s="302"/>
    </row>
    <row r="398">
      <c r="A398" s="292" t="s">
        <v>728</v>
      </c>
      <c r="B398" s="292">
        <v>397.0</v>
      </c>
      <c r="C398" s="292">
        <f t="shared" si="15"/>
        <v>1</v>
      </c>
      <c r="D398" s="293" t="str">
        <f t="shared" si="25"/>
        <v>Elec, Mech, Plum</v>
      </c>
      <c r="E398" s="46" t="str">
        <f t="shared" si="2"/>
        <v>prmemp.mdb.PrmElec.MainStrucType</v>
      </c>
      <c r="F398" s="46" t="s">
        <v>344</v>
      </c>
      <c r="G398" s="46" t="s">
        <v>630</v>
      </c>
      <c r="H398" s="47">
        <v>20.0</v>
      </c>
      <c r="I398" s="294" t="s">
        <v>1801</v>
      </c>
      <c r="J398" s="295" t="s">
        <v>740</v>
      </c>
      <c r="K398" s="296">
        <v>1.0</v>
      </c>
      <c r="L398" s="297" t="b">
        <v>0</v>
      </c>
      <c r="M398" s="294" t="s">
        <v>2027</v>
      </c>
      <c r="N398" s="294"/>
      <c r="O398" s="369"/>
      <c r="P398" s="369"/>
      <c r="Q398" s="298" t="str">
        <f t="shared" si="3"/>
        <v>PrmElec</v>
      </c>
      <c r="R398" s="298" t="str">
        <f t="shared" si="19"/>
        <v>MainStrucType</v>
      </c>
      <c r="S398" s="298" t="str">
        <f t="array" ref="S398">iferror(index('Type Mapping'!$A$2:$D$21,match(J398,'Type Mapping'!$B$2:$B$21,0),3),"type mismatch")</f>
        <v>VARCHAR</v>
      </c>
      <c r="T398" s="298"/>
      <c r="U398" s="298"/>
      <c r="V398" s="298"/>
      <c r="W398" s="51" t="b">
        <v>1</v>
      </c>
      <c r="X398" s="51"/>
      <c r="Y398" s="309"/>
      <c r="Z398" s="309"/>
      <c r="AA398" s="311" t="s">
        <v>977</v>
      </c>
      <c r="AB398" s="53" t="str">
        <f t="shared" si="23"/>
        <v>**field missing**_history</v>
      </c>
      <c r="AC398" s="308" t="str">
        <f t="array" ref="AC398">iferror(index('StoT Mapping (Depreciated)'!$D$2:$L$976,match(E398,'StoT Mapping (Depreciated)'!$D$2:$D$976,0),9),"**FIELD MISSING**")</f>
        <v>**FIELD MISSING**</v>
      </c>
      <c r="AD398" s="53" t="str">
        <f t="shared" si="6"/>
        <v>**field missing**.**FIELD MISSING**</v>
      </c>
      <c r="AE398" s="299">
        <f>countif(NEW_REDB_table.field,AD398)</f>
        <v>0</v>
      </c>
      <c r="AF398" s="299" t="str">
        <f t="shared" si="7"/>
        <v>Check...</v>
      </c>
      <c r="AG398" s="308"/>
      <c r="AH398" s="317" t="b">
        <v>0</v>
      </c>
      <c r="AI398" s="317" t="b">
        <v>0</v>
      </c>
      <c r="AJ398" s="308" t="str">
        <f t="array" ref="AJ398">iferror(index('Type Mapping'!$A$2:$D$21,match(J398,'Type Mapping'!$B$2:$B$21,0),4),"type mismatch")</f>
        <v>INT</v>
      </c>
      <c r="AK398" s="308"/>
      <c r="AL398" s="308"/>
      <c r="AM398" s="308"/>
      <c r="AN398" s="300" t="b">
        <v>0</v>
      </c>
      <c r="AO398" s="300" t="b">
        <v>0</v>
      </c>
      <c r="AP398" s="300" t="b">
        <v>0</v>
      </c>
      <c r="AQ398" s="300" t="b">
        <v>0</v>
      </c>
      <c r="AR398" s="300"/>
      <c r="AS398" s="300"/>
      <c r="AT398" s="302"/>
      <c r="AU398" s="302"/>
      <c r="AV398" s="303" t="b">
        <v>1</v>
      </c>
      <c r="AW398" s="304" t="str">
        <f t="shared" si="9"/>
        <v>false</v>
      </c>
      <c r="AX398" s="305" t="str">
        <f t="shared" si="17"/>
        <v>&lt;column comment="" default="" key="false" label="MainStrucType" length="255" nullable="true" originalDbColumnName="MainStrucType" originalLength="-1" pattern="" precision="-1" talendType="id_String" type=""/&gt;</v>
      </c>
      <c r="AY398" s="306"/>
      <c r="AZ398" s="305" t="str">
        <f t="shared" si="10"/>
        <v>&lt;column comment="" default="" key="false" label="MainStrucType" length="255" nullable="true" originalDbColumnName="MainStrucType" originalLength="-1" pattern="" precision="-1" talendType="id_String" type=""/&gt;</v>
      </c>
      <c r="BA398" s="306"/>
      <c r="BB398" s="302"/>
      <c r="BC398" s="303" t="b">
        <f t="shared" si="11"/>
        <v>1</v>
      </c>
      <c r="BD398" s="304"/>
      <c r="BE398" s="304" t="str">
        <f t="shared" si="12"/>
        <v>false</v>
      </c>
      <c r="BF398" s="307"/>
      <c r="BG398" s="305"/>
      <c r="BH398" s="305"/>
      <c r="BI398" s="305"/>
      <c r="BJ398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8" s="306"/>
      <c r="BL398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8" s="306"/>
      <c r="BN398" s="302"/>
      <c r="BO398" s="302"/>
      <c r="BP398" s="302"/>
      <c r="BQ398" s="302"/>
      <c r="BR398" s="302"/>
      <c r="BS398" s="302"/>
      <c r="BT398" s="302"/>
      <c r="BU398" s="302"/>
      <c r="BV398" s="302"/>
      <c r="BW398" s="302"/>
      <c r="BX398" s="302"/>
    </row>
    <row r="399">
      <c r="A399" s="292" t="s">
        <v>728</v>
      </c>
      <c r="B399" s="292">
        <v>398.0</v>
      </c>
      <c r="C399" s="292">
        <f t="shared" si="15"/>
        <v>1</v>
      </c>
      <c r="D399" s="293" t="str">
        <f t="shared" si="25"/>
        <v>Elec, Mech, Plum</v>
      </c>
      <c r="E399" s="46" t="str">
        <f t="shared" si="2"/>
        <v>prmemp.mdb.PrmElec.AppDate</v>
      </c>
      <c r="F399" s="46" t="s">
        <v>344</v>
      </c>
      <c r="G399" s="46" t="s">
        <v>630</v>
      </c>
      <c r="H399" s="47">
        <v>21.0</v>
      </c>
      <c r="I399" s="294" t="s">
        <v>1755</v>
      </c>
      <c r="J399" s="295" t="s">
        <v>788</v>
      </c>
      <c r="K399" s="296">
        <v>8.0</v>
      </c>
      <c r="L399" s="297" t="b">
        <v>0</v>
      </c>
      <c r="M399" s="294" t="s">
        <v>2028</v>
      </c>
      <c r="N399" s="294"/>
      <c r="O399" s="369"/>
      <c r="P399" s="369"/>
      <c r="Q399" s="298" t="str">
        <f t="shared" si="3"/>
        <v>PrmElec</v>
      </c>
      <c r="R399" s="298" t="str">
        <f t="shared" si="19"/>
        <v>AppDate</v>
      </c>
      <c r="S399" s="298" t="str">
        <f t="array" ref="S399">iferror(index('Type Mapping'!$A$2:$D$21,match(J399,'Type Mapping'!$B$2:$B$21,0),3),"type mismatch")</f>
        <v>VARCHAR</v>
      </c>
      <c r="T399" s="298"/>
      <c r="U399" s="298"/>
      <c r="V399" s="298"/>
      <c r="W399" s="51" t="b">
        <v>1</v>
      </c>
      <c r="X399" s="51"/>
      <c r="Y399" s="309"/>
      <c r="Z399" s="309"/>
      <c r="AA399" s="311" t="s">
        <v>652</v>
      </c>
      <c r="AB399" s="53" t="str">
        <f t="shared" si="23"/>
        <v>permit_history</v>
      </c>
      <c r="AC399" s="308" t="str">
        <f t="array" ref="AC399">iferror(index('StoT Mapping (Depreciated)'!$D$2:$L$976,match(E399,'StoT Mapping (Depreciated)'!$D$2:$D$976,0),9),"**FIELD MISSING**")</f>
        <v>Application_Date</v>
      </c>
      <c r="AD399" s="53" t="str">
        <f t="shared" si="6"/>
        <v>permit.Application_Date</v>
      </c>
      <c r="AE399" s="299">
        <f>countif(NEW_REDB_table.field,AD399)</f>
        <v>1</v>
      </c>
      <c r="AF399" s="299" t="str">
        <f t="shared" si="7"/>
        <v>YAY!!</v>
      </c>
      <c r="AG399" s="308"/>
      <c r="AH399" s="317" t="b">
        <v>0</v>
      </c>
      <c r="AI399" s="317" t="b">
        <v>0</v>
      </c>
      <c r="AJ399" s="308" t="str">
        <f t="array" ref="AJ399">iferror(index('Type Mapping'!$A$2:$D$21,match(J399,'Type Mapping'!$B$2:$B$21,0),4),"type mismatch")</f>
        <v>DATE</v>
      </c>
      <c r="AK399" s="308"/>
      <c r="AL399" s="308"/>
      <c r="AM399" s="308"/>
      <c r="AN399" s="300" t="b">
        <v>0</v>
      </c>
      <c r="AO399" s="300" t="b">
        <v>0</v>
      </c>
      <c r="AP399" s="300" t="b">
        <v>0</v>
      </c>
      <c r="AQ399" s="300" t="b">
        <v>0</v>
      </c>
      <c r="AR399" s="300"/>
      <c r="AS399" s="300"/>
      <c r="AT399" s="302"/>
      <c r="AU399" s="302"/>
      <c r="AV399" s="303" t="b">
        <v>1</v>
      </c>
      <c r="AW399" s="304" t="str">
        <f t="shared" si="9"/>
        <v>false</v>
      </c>
      <c r="AX399" s="305" t="str">
        <f t="shared" si="17"/>
        <v>&lt;column comment="" default="" key="false" label="AppDate" length="255" nullable="true" originalDbColumnName="AppDate" originalLength="-1" pattern="" precision="-1" talendType="id_String" type=""/&gt;</v>
      </c>
      <c r="AY399" s="306"/>
      <c r="AZ399" s="305" t="str">
        <f t="shared" si="10"/>
        <v>&lt;column comment="" default="" key="false" label="AppDate" length="255" nullable="true" originalDbColumnName="AppDate" originalLength="-1" pattern="" precision="-1" talendType="id_String" type=""/&gt;</v>
      </c>
      <c r="BA399" s="306"/>
      <c r="BB399" s="302"/>
      <c r="BC399" s="303" t="b">
        <f t="shared" si="11"/>
        <v>1</v>
      </c>
      <c r="BD399" s="304"/>
      <c r="BE399" s="304" t="str">
        <f t="shared" si="12"/>
        <v>false</v>
      </c>
      <c r="BF399" s="307"/>
      <c r="BG399" s="305"/>
      <c r="BH399" s="305"/>
      <c r="BI399" s="305"/>
      <c r="BJ399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399" s="306"/>
      <c r="BL399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399" s="306"/>
      <c r="BN399" s="302"/>
      <c r="BO399" s="302"/>
      <c r="BP399" s="302"/>
      <c r="BQ399" s="302"/>
      <c r="BR399" s="302"/>
      <c r="BS399" s="302"/>
      <c r="BT399" s="302"/>
      <c r="BU399" s="302"/>
      <c r="BV399" s="302"/>
      <c r="BW399" s="302"/>
      <c r="BX399" s="302"/>
    </row>
    <row r="400">
      <c r="A400" s="292" t="s">
        <v>728</v>
      </c>
      <c r="B400" s="292">
        <v>399.0</v>
      </c>
      <c r="C400" s="292">
        <f t="shared" si="15"/>
        <v>1</v>
      </c>
      <c r="D400" s="293" t="str">
        <f t="shared" si="25"/>
        <v>Elec, Mech, Plum</v>
      </c>
      <c r="E400" s="46" t="str">
        <f t="shared" si="2"/>
        <v>prmemp.mdb.PrmElec.IssueDate</v>
      </c>
      <c r="F400" s="46" t="s">
        <v>344</v>
      </c>
      <c r="G400" s="46" t="s">
        <v>630</v>
      </c>
      <c r="H400" s="47">
        <v>22.0</v>
      </c>
      <c r="I400" s="294" t="s">
        <v>1798</v>
      </c>
      <c r="J400" s="295" t="s">
        <v>788</v>
      </c>
      <c r="K400" s="296">
        <v>8.0</v>
      </c>
      <c r="L400" s="297" t="b">
        <v>0</v>
      </c>
      <c r="M400" s="294" t="s">
        <v>2029</v>
      </c>
      <c r="N400" s="294"/>
      <c r="O400" s="369"/>
      <c r="P400" s="369"/>
      <c r="Q400" s="298" t="str">
        <f t="shared" si="3"/>
        <v>PrmElec</v>
      </c>
      <c r="R400" s="298" t="str">
        <f t="shared" si="19"/>
        <v>IssueDate</v>
      </c>
      <c r="S400" s="298" t="str">
        <f t="array" ref="S400">iferror(index('Type Mapping'!$A$2:$D$21,match(J400,'Type Mapping'!$B$2:$B$21,0),3),"type mismatch")</f>
        <v>VARCHAR</v>
      </c>
      <c r="T400" s="298"/>
      <c r="U400" s="298"/>
      <c r="V400" s="298"/>
      <c r="W400" s="51" t="b">
        <v>1</v>
      </c>
      <c r="X400" s="51"/>
      <c r="Y400" s="309"/>
      <c r="Z400" s="309"/>
      <c r="AA400" s="311" t="s">
        <v>652</v>
      </c>
      <c r="AB400" s="53" t="str">
        <f t="shared" si="23"/>
        <v>permit_history</v>
      </c>
      <c r="AC400" s="308" t="str">
        <f t="array" ref="AC400">iferror(index('StoT Mapping (Depreciated)'!$D$2:$L$976,match(E400,'StoT Mapping (Depreciated)'!$D$2:$D$976,0),9),"**FIELD MISSING**")</f>
        <v>Issue_Date</v>
      </c>
      <c r="AD400" s="53" t="str">
        <f t="shared" si="6"/>
        <v>permit.Issue_Date</v>
      </c>
      <c r="AE400" s="299">
        <f>countif(NEW_REDB_table.field,AD400)</f>
        <v>1</v>
      </c>
      <c r="AF400" s="299" t="str">
        <f t="shared" si="7"/>
        <v>YAY!!</v>
      </c>
      <c r="AG400" s="308"/>
      <c r="AH400" s="317" t="b">
        <v>0</v>
      </c>
      <c r="AI400" s="317" t="b">
        <v>0</v>
      </c>
      <c r="AJ400" s="308" t="str">
        <f t="array" ref="AJ400">iferror(index('Type Mapping'!$A$2:$D$21,match(J400,'Type Mapping'!$B$2:$B$21,0),4),"type mismatch")</f>
        <v>DATE</v>
      </c>
      <c r="AK400" s="308"/>
      <c r="AL400" s="308"/>
      <c r="AM400" s="308"/>
      <c r="AN400" s="300" t="b">
        <v>0</v>
      </c>
      <c r="AO400" s="300" t="b">
        <v>0</v>
      </c>
      <c r="AP400" s="300" t="b">
        <v>0</v>
      </c>
      <c r="AQ400" s="300" t="b">
        <v>0</v>
      </c>
      <c r="AR400" s="300"/>
      <c r="AS400" s="300"/>
      <c r="AT400" s="302"/>
      <c r="AU400" s="302"/>
      <c r="AV400" s="303" t="b">
        <v>1</v>
      </c>
      <c r="AW400" s="304" t="str">
        <f t="shared" si="9"/>
        <v>false</v>
      </c>
      <c r="AX400" s="305" t="str">
        <f t="shared" si="17"/>
        <v>&lt;column comment="" default="" key="false" label="IssueDate" length="255" nullable="true" originalDbColumnName="IssueDate" originalLength="-1" pattern="" precision="-1" talendType="id_String" type=""/&gt;</v>
      </c>
      <c r="AY400" s="306"/>
      <c r="AZ400" s="305" t="str">
        <f t="shared" si="10"/>
        <v>&lt;column comment="" default="" key="false" label="IssueDate" length="255" nullable="true" originalDbColumnName="IssueDate" originalLength="-1" pattern="" precision="-1" talendType="id_String" type=""/&gt;</v>
      </c>
      <c r="BA400" s="306"/>
      <c r="BB400" s="302"/>
      <c r="BC400" s="303" t="b">
        <f t="shared" si="11"/>
        <v>1</v>
      </c>
      <c r="BD400" s="304"/>
      <c r="BE400" s="304" t="str">
        <f t="shared" si="12"/>
        <v>false</v>
      </c>
      <c r="BF400" s="307"/>
      <c r="BG400" s="305"/>
      <c r="BH400" s="305"/>
      <c r="BI400" s="305"/>
      <c r="BJ400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0" s="306"/>
      <c r="BL400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0" s="306"/>
      <c r="BN400" s="302"/>
      <c r="BO400" s="302"/>
      <c r="BP400" s="302"/>
      <c r="BQ400" s="302"/>
      <c r="BR400" s="302"/>
      <c r="BS400" s="302"/>
      <c r="BT400" s="302"/>
      <c r="BU400" s="302"/>
      <c r="BV400" s="302"/>
      <c r="BW400" s="302"/>
      <c r="BX400" s="302"/>
    </row>
    <row r="401">
      <c r="A401" s="292" t="s">
        <v>728</v>
      </c>
      <c r="B401" s="292">
        <v>400.0</v>
      </c>
      <c r="C401" s="292">
        <f t="shared" si="15"/>
        <v>1</v>
      </c>
      <c r="D401" s="293" t="str">
        <f t="shared" si="25"/>
        <v>Elec, Mech, Plum</v>
      </c>
      <c r="E401" s="46" t="str">
        <f t="shared" si="2"/>
        <v>prmemp.mdb.PrmElec.CompleteDate</v>
      </c>
      <c r="F401" s="46" t="s">
        <v>344</v>
      </c>
      <c r="G401" s="46" t="s">
        <v>630</v>
      </c>
      <c r="H401" s="47">
        <v>23.0</v>
      </c>
      <c r="I401" s="294" t="s">
        <v>1779</v>
      </c>
      <c r="J401" s="295" t="s">
        <v>788</v>
      </c>
      <c r="K401" s="296">
        <v>8.0</v>
      </c>
      <c r="L401" s="297" t="b">
        <v>0</v>
      </c>
      <c r="M401" s="294" t="s">
        <v>2030</v>
      </c>
      <c r="N401" s="294"/>
      <c r="O401" s="369"/>
      <c r="P401" s="369"/>
      <c r="Q401" s="298" t="str">
        <f t="shared" si="3"/>
        <v>PrmElec</v>
      </c>
      <c r="R401" s="298" t="str">
        <f t="shared" si="19"/>
        <v>CompleteDate</v>
      </c>
      <c r="S401" s="298" t="str">
        <f t="array" ref="S401">iferror(index('Type Mapping'!$A$2:$D$21,match(J401,'Type Mapping'!$B$2:$B$21,0),3),"type mismatch")</f>
        <v>VARCHAR</v>
      </c>
      <c r="T401" s="298"/>
      <c r="U401" s="298"/>
      <c r="V401" s="298"/>
      <c r="W401" s="51" t="b">
        <v>1</v>
      </c>
      <c r="X401" s="51"/>
      <c r="Y401" s="309"/>
      <c r="Z401" s="309"/>
      <c r="AA401" s="311" t="s">
        <v>652</v>
      </c>
      <c r="AB401" s="53" t="str">
        <f t="shared" si="23"/>
        <v>permit_history</v>
      </c>
      <c r="AC401" s="308" t="str">
        <f t="array" ref="AC401">iferror(index('StoT Mapping (Depreciated)'!$D$2:$L$976,match(E401,'StoT Mapping (Depreciated)'!$D$2:$D$976,0),9),"**FIELD MISSING**")</f>
        <v>Complete_Date</v>
      </c>
      <c r="AD401" s="53" t="str">
        <f t="shared" si="6"/>
        <v>permit.Complete_Date</v>
      </c>
      <c r="AE401" s="299">
        <f>countif(NEW_REDB_table.field,AD401)</f>
        <v>0</v>
      </c>
      <c r="AF401" s="299" t="str">
        <f t="shared" si="7"/>
        <v>Check...</v>
      </c>
      <c r="AG401" s="308"/>
      <c r="AH401" s="317" t="b">
        <v>0</v>
      </c>
      <c r="AI401" s="317" t="b">
        <v>0</v>
      </c>
      <c r="AJ401" s="308" t="str">
        <f t="array" ref="AJ401">iferror(index('Type Mapping'!$A$2:$D$21,match(J401,'Type Mapping'!$B$2:$B$21,0),4),"type mismatch")</f>
        <v>DATE</v>
      </c>
      <c r="AK401" s="308"/>
      <c r="AL401" s="308"/>
      <c r="AM401" s="308"/>
      <c r="AN401" s="300" t="b">
        <v>0</v>
      </c>
      <c r="AO401" s="300" t="b">
        <v>0</v>
      </c>
      <c r="AP401" s="300" t="b">
        <v>0</v>
      </c>
      <c r="AQ401" s="300" t="b">
        <v>0</v>
      </c>
      <c r="AR401" s="300"/>
      <c r="AS401" s="300"/>
      <c r="AT401" s="302"/>
      <c r="AU401" s="302"/>
      <c r="AV401" s="303" t="b">
        <v>1</v>
      </c>
      <c r="AW401" s="304" t="str">
        <f t="shared" si="9"/>
        <v>false</v>
      </c>
      <c r="AX401" s="305" t="str">
        <f t="shared" si="17"/>
        <v>&lt;column comment="" default="" key="false" label="CompleteDate" length="255" nullable="true" originalDbColumnName="CompleteDate" originalLength="-1" pattern="" precision="-1" talendType="id_String" type=""/&gt;</v>
      </c>
      <c r="AY401" s="306"/>
      <c r="AZ401" s="305" t="str">
        <f t="shared" si="10"/>
        <v>&lt;column comment="" default="" key="false" label="CompleteDate" length="255" nullable="true" originalDbColumnName="CompleteDate" originalLength="-1" pattern="" precision="-1" talendType="id_String" type=""/&gt;</v>
      </c>
      <c r="BA401" s="306"/>
      <c r="BB401" s="302"/>
      <c r="BC401" s="303" t="b">
        <f t="shared" si="11"/>
        <v>1</v>
      </c>
      <c r="BD401" s="304"/>
      <c r="BE401" s="304" t="str">
        <f t="shared" si="12"/>
        <v>false</v>
      </c>
      <c r="BF401" s="307"/>
      <c r="BG401" s="305"/>
      <c r="BH401" s="305"/>
      <c r="BI401" s="305"/>
      <c r="BJ401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1" s="306"/>
      <c r="BL401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1" s="306"/>
      <c r="BN401" s="302"/>
      <c r="BO401" s="302"/>
      <c r="BP401" s="302"/>
      <c r="BQ401" s="302"/>
      <c r="BR401" s="302"/>
      <c r="BS401" s="302"/>
      <c r="BT401" s="302"/>
      <c r="BU401" s="302"/>
      <c r="BV401" s="302"/>
      <c r="BW401" s="302"/>
      <c r="BX401" s="302"/>
    </row>
    <row r="402">
      <c r="A402" s="292" t="s">
        <v>728</v>
      </c>
      <c r="B402" s="292">
        <v>401.0</v>
      </c>
      <c r="C402" s="292">
        <f t="shared" si="15"/>
        <v>1</v>
      </c>
      <c r="D402" s="293" t="str">
        <f t="shared" si="25"/>
        <v>Elec, Mech, Plum</v>
      </c>
      <c r="E402" s="46" t="str">
        <f t="shared" si="2"/>
        <v>prmemp.mdb.PrmElec.CancelDate</v>
      </c>
      <c r="F402" s="46" t="s">
        <v>344</v>
      </c>
      <c r="G402" s="46" t="s">
        <v>630</v>
      </c>
      <c r="H402" s="47">
        <v>24.0</v>
      </c>
      <c r="I402" s="294" t="s">
        <v>1767</v>
      </c>
      <c r="J402" s="295" t="s">
        <v>788</v>
      </c>
      <c r="K402" s="296">
        <v>8.0</v>
      </c>
      <c r="L402" s="297" t="b">
        <v>0</v>
      </c>
      <c r="M402" s="294" t="s">
        <v>2033</v>
      </c>
      <c r="N402" s="294"/>
      <c r="O402" s="369"/>
      <c r="P402" s="369"/>
      <c r="Q402" s="298" t="str">
        <f t="shared" si="3"/>
        <v>PrmElec</v>
      </c>
      <c r="R402" s="298" t="str">
        <f t="shared" si="19"/>
        <v>CancelDate</v>
      </c>
      <c r="S402" s="298" t="str">
        <f t="array" ref="S402">iferror(index('Type Mapping'!$A$2:$D$21,match(J402,'Type Mapping'!$B$2:$B$21,0),3),"type mismatch")</f>
        <v>VARCHAR</v>
      </c>
      <c r="T402" s="298"/>
      <c r="U402" s="298"/>
      <c r="V402" s="298"/>
      <c r="W402" s="51" t="b">
        <v>1</v>
      </c>
      <c r="X402" s="51"/>
      <c r="Y402" s="309"/>
      <c r="Z402" s="309"/>
      <c r="AA402" s="311" t="s">
        <v>652</v>
      </c>
      <c r="AB402" s="53" t="str">
        <f t="shared" si="23"/>
        <v>permit_history</v>
      </c>
      <c r="AC402" s="308" t="str">
        <f t="array" ref="AC402">iferror(index('StoT Mapping (Depreciated)'!$D$2:$L$976,match(E402,'StoT Mapping (Depreciated)'!$D$2:$D$976,0),9),"**FIELD MISSING**")</f>
        <v>Cancel_Date</v>
      </c>
      <c r="AD402" s="53" t="str">
        <f t="shared" si="6"/>
        <v>permit.Cancel_Date</v>
      </c>
      <c r="AE402" s="299">
        <f>countif(NEW_REDB_table.field,AD402)</f>
        <v>1</v>
      </c>
      <c r="AF402" s="299" t="str">
        <f t="shared" si="7"/>
        <v>YAY!!</v>
      </c>
      <c r="AG402" s="308"/>
      <c r="AH402" s="317" t="b">
        <v>0</v>
      </c>
      <c r="AI402" s="317" t="b">
        <v>0</v>
      </c>
      <c r="AJ402" s="308" t="str">
        <f t="array" ref="AJ402">iferror(index('Type Mapping'!$A$2:$D$21,match(J402,'Type Mapping'!$B$2:$B$21,0),4),"type mismatch")</f>
        <v>DATE</v>
      </c>
      <c r="AK402" s="308"/>
      <c r="AL402" s="308"/>
      <c r="AM402" s="308"/>
      <c r="AN402" s="300" t="b">
        <v>0</v>
      </c>
      <c r="AO402" s="300" t="b">
        <v>0</v>
      </c>
      <c r="AP402" s="300" t="b">
        <v>0</v>
      </c>
      <c r="AQ402" s="300" t="b">
        <v>0</v>
      </c>
      <c r="AR402" s="300"/>
      <c r="AS402" s="300"/>
      <c r="AT402" s="302"/>
      <c r="AU402" s="302"/>
      <c r="AV402" s="303" t="b">
        <v>1</v>
      </c>
      <c r="AW402" s="304" t="str">
        <f t="shared" si="9"/>
        <v>false</v>
      </c>
      <c r="AX402" s="305" t="str">
        <f t="shared" si="17"/>
        <v>&lt;column comment="" default="" key="false" label="CancelDate" length="255" nullable="true" originalDbColumnName="CancelDate" originalLength="-1" pattern="" precision="-1" talendType="id_String" type=""/&gt;</v>
      </c>
      <c r="AY402" s="306"/>
      <c r="AZ402" s="305" t="str">
        <f t="shared" si="10"/>
        <v>&lt;column comment="" default="" key="false" label="CancelDate" length="255" nullable="true" originalDbColumnName="CancelDate" originalLength="-1" pattern="" precision="-1" talendType="id_String" type=""/&gt;</v>
      </c>
      <c r="BA402" s="306"/>
      <c r="BB402" s="302"/>
      <c r="BC402" s="303" t="b">
        <f t="shared" si="11"/>
        <v>1</v>
      </c>
      <c r="BD402" s="304"/>
      <c r="BE402" s="304" t="str">
        <f t="shared" si="12"/>
        <v>false</v>
      </c>
      <c r="BF402" s="307"/>
      <c r="BG402" s="305"/>
      <c r="BH402" s="305"/>
      <c r="BI402" s="305"/>
      <c r="BJ402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2" s="306"/>
      <c r="BL402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2" s="306"/>
      <c r="BN402" s="302"/>
      <c r="BO402" s="302"/>
      <c r="BP402" s="302"/>
      <c r="BQ402" s="302"/>
      <c r="BR402" s="302"/>
      <c r="BS402" s="302"/>
      <c r="BT402" s="302"/>
      <c r="BU402" s="302"/>
      <c r="BV402" s="302"/>
      <c r="BW402" s="302"/>
      <c r="BX402" s="302"/>
    </row>
    <row r="403">
      <c r="A403" s="292" t="s">
        <v>728</v>
      </c>
      <c r="B403" s="292">
        <v>402.0</v>
      </c>
      <c r="C403" s="292">
        <f t="shared" si="15"/>
        <v>1</v>
      </c>
      <c r="D403" s="293" t="str">
        <f t="shared" si="25"/>
        <v>Elec, Mech, Plum</v>
      </c>
      <c r="E403" s="46" t="str">
        <f t="shared" si="2"/>
        <v>prmemp.mdb.PrmElec.EstProjectCost</v>
      </c>
      <c r="F403" s="46" t="s">
        <v>344</v>
      </c>
      <c r="G403" s="46" t="s">
        <v>630</v>
      </c>
      <c r="H403" s="47">
        <v>25.0</v>
      </c>
      <c r="I403" s="294" t="s">
        <v>1202</v>
      </c>
      <c r="J403" s="295" t="s">
        <v>1268</v>
      </c>
      <c r="K403" s="296">
        <v>8.0</v>
      </c>
      <c r="L403" s="297" t="b">
        <v>0</v>
      </c>
      <c r="M403" s="294" t="s">
        <v>2037</v>
      </c>
      <c r="N403" s="294"/>
      <c r="O403" s="369"/>
      <c r="P403" s="369"/>
      <c r="Q403" s="298" t="str">
        <f t="shared" si="3"/>
        <v>PrmElec</v>
      </c>
      <c r="R403" s="298" t="str">
        <f t="shared" si="19"/>
        <v>EstProjectCost</v>
      </c>
      <c r="S403" s="298" t="str">
        <f t="array" ref="S403">iferror(index('Type Mapping'!$A$2:$D$21,match(J403,'Type Mapping'!$B$2:$B$21,0),3),"type mismatch")</f>
        <v>VARCHAR</v>
      </c>
      <c r="T403" s="298"/>
      <c r="U403" s="298"/>
      <c r="V403" s="298"/>
      <c r="W403" s="51" t="b">
        <v>1</v>
      </c>
      <c r="X403" s="51"/>
      <c r="Y403" s="309"/>
      <c r="Z403" s="309"/>
      <c r="AA403" s="311" t="s">
        <v>652</v>
      </c>
      <c r="AB403" s="53" t="str">
        <f t="shared" si="23"/>
        <v>permit_history</v>
      </c>
      <c r="AC403" s="308" t="str">
        <f t="array" ref="AC403">iferror(index('StoT Mapping (Depreciated)'!$D$2:$L$976,match(E403,'StoT Mapping (Depreciated)'!$D$2:$D$976,0),9),"**FIELD MISSING**")</f>
        <v>EstProjectCost</v>
      </c>
      <c r="AD403" s="53" t="str">
        <f t="shared" si="6"/>
        <v>permit.EstProjectCost</v>
      </c>
      <c r="AE403" s="299">
        <f>countif(NEW_REDB_table.field,AD403)</f>
        <v>0</v>
      </c>
      <c r="AF403" s="299" t="str">
        <f t="shared" si="7"/>
        <v>Check...</v>
      </c>
      <c r="AG403" s="308"/>
      <c r="AH403" s="317" t="b">
        <v>0</v>
      </c>
      <c r="AI403" s="317" t="b">
        <v>0</v>
      </c>
      <c r="AJ403" s="308" t="str">
        <f t="array" ref="AJ403">iferror(index('Type Mapping'!$A$2:$D$21,match(J403,'Type Mapping'!$B$2:$B$21,0),4),"type mismatch")</f>
        <v>FLOAT</v>
      </c>
      <c r="AK403" s="308"/>
      <c r="AL403" s="308"/>
      <c r="AM403" s="308"/>
      <c r="AN403" s="300" t="b">
        <v>0</v>
      </c>
      <c r="AO403" s="300" t="b">
        <v>0</v>
      </c>
      <c r="AP403" s="300" t="b">
        <v>0</v>
      </c>
      <c r="AQ403" s="300" t="b">
        <v>0</v>
      </c>
      <c r="AR403" s="300"/>
      <c r="AS403" s="300"/>
      <c r="AT403" s="302"/>
      <c r="AU403" s="302"/>
      <c r="AV403" s="303" t="b">
        <v>1</v>
      </c>
      <c r="AW403" s="304" t="str">
        <f t="shared" si="9"/>
        <v>false</v>
      </c>
      <c r="AX403" s="305" t="str">
        <f t="shared" si="17"/>
        <v>&lt;column comment="" default="" key="false" label="EstProjectCost" length="255" nullable="true" originalDbColumnName="EstProjectCost" originalLength="-1" pattern="" precision="-1" talendType="id_String" type=""/&gt;</v>
      </c>
      <c r="AY403" s="306"/>
      <c r="AZ403" s="305" t="str">
        <f t="shared" si="10"/>
        <v>&lt;column comment="" default="" key="false" label="EstProjectCost" length="255" nullable="true" originalDbColumnName="EstProjectCost" originalLength="-1" pattern="" precision="-1" talendType="id_String" type=""/&gt;</v>
      </c>
      <c r="BA403" s="306"/>
      <c r="BB403" s="302"/>
      <c r="BC403" s="303" t="b">
        <f t="shared" si="11"/>
        <v>1</v>
      </c>
      <c r="BD403" s="304"/>
      <c r="BE403" s="304" t="str">
        <f t="shared" si="12"/>
        <v>false</v>
      </c>
      <c r="BF403" s="307"/>
      <c r="BG403" s="305"/>
      <c r="BH403" s="305"/>
      <c r="BI403" s="305"/>
      <c r="BJ403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3" s="306"/>
      <c r="BL403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3" s="306"/>
      <c r="BN403" s="302"/>
      <c r="BO403" s="302"/>
      <c r="BP403" s="302"/>
      <c r="BQ403" s="302"/>
      <c r="BR403" s="302"/>
      <c r="BS403" s="302"/>
      <c r="BT403" s="302"/>
      <c r="BU403" s="302"/>
      <c r="BV403" s="302"/>
      <c r="BW403" s="302"/>
      <c r="BX403" s="302"/>
    </row>
    <row r="404">
      <c r="A404" s="292" t="s">
        <v>728</v>
      </c>
      <c r="B404" s="292">
        <v>403.0</v>
      </c>
      <c r="C404" s="292">
        <f t="shared" si="15"/>
        <v>1</v>
      </c>
      <c r="D404" s="293" t="str">
        <f t="shared" si="25"/>
        <v>Elec, Mech, Plum</v>
      </c>
      <c r="E404" s="46" t="str">
        <f t="shared" si="2"/>
        <v>prmemp.mdb.PrmElec.AppDescription</v>
      </c>
      <c r="F404" s="46" t="s">
        <v>344</v>
      </c>
      <c r="G404" s="46" t="s">
        <v>630</v>
      </c>
      <c r="H404" s="47">
        <v>26.0</v>
      </c>
      <c r="I404" s="294" t="s">
        <v>1757</v>
      </c>
      <c r="J404" s="295" t="s">
        <v>1703</v>
      </c>
      <c r="K404" s="296" t="s">
        <v>401</v>
      </c>
      <c r="L404" s="297" t="b">
        <v>0</v>
      </c>
      <c r="M404" s="294" t="s">
        <v>2039</v>
      </c>
      <c r="N404" s="294"/>
      <c r="O404" s="369"/>
      <c r="P404" s="369"/>
      <c r="Q404" s="298" t="str">
        <f t="shared" si="3"/>
        <v>PrmElec</v>
      </c>
      <c r="R404" s="298" t="str">
        <f t="shared" si="19"/>
        <v>AppDescription</v>
      </c>
      <c r="S404" s="298" t="str">
        <f t="array" ref="S404">iferror(index('Type Mapping'!$A$2:$D$21,match(J404,'Type Mapping'!$B$2:$B$21,0),3),"type mismatch")</f>
        <v>VARCHAR</v>
      </c>
      <c r="T404" s="298"/>
      <c r="U404" s="298"/>
      <c r="V404" s="298"/>
      <c r="W404" s="51" t="b">
        <v>1</v>
      </c>
      <c r="X404" s="51"/>
      <c r="Y404" s="309"/>
      <c r="Z404" s="309"/>
      <c r="AA404" s="311" t="s">
        <v>652</v>
      </c>
      <c r="AB404" s="53" t="str">
        <f t="shared" si="23"/>
        <v>permit_history</v>
      </c>
      <c r="AC404" s="308" t="str">
        <f t="array" ref="AC404">iferror(index('StoT Mapping (Depreciated)'!$D$2:$L$976,match(E404,'StoT Mapping (Depreciated)'!$D$2:$D$976,0),9),"**FIELD MISSING**")</f>
        <v>Desription</v>
      </c>
      <c r="AD404" s="53" t="str">
        <f t="shared" si="6"/>
        <v>permit.Desription</v>
      </c>
      <c r="AE404" s="299">
        <f>countif(NEW_REDB_table.field,AD404)</f>
        <v>0</v>
      </c>
      <c r="AF404" s="299" t="str">
        <f t="shared" si="7"/>
        <v>Check...</v>
      </c>
      <c r="AG404" s="308"/>
      <c r="AH404" s="317" t="b">
        <v>0</v>
      </c>
      <c r="AI404" s="317" t="b">
        <v>0</v>
      </c>
      <c r="AJ404" s="308" t="str">
        <f t="array" ref="AJ404">iferror(index('Type Mapping'!$A$2:$D$21,match(J404,'Type Mapping'!$B$2:$B$21,0),4),"type mismatch")</f>
        <v>VARCHAR</v>
      </c>
      <c r="AK404" s="308"/>
      <c r="AL404" s="308"/>
      <c r="AM404" s="308"/>
      <c r="AN404" s="300" t="b">
        <v>0</v>
      </c>
      <c r="AO404" s="300" t="b">
        <v>0</v>
      </c>
      <c r="AP404" s="300" t="b">
        <v>0</v>
      </c>
      <c r="AQ404" s="300" t="b">
        <v>0</v>
      </c>
      <c r="AR404" s="300"/>
      <c r="AS404" s="300"/>
      <c r="AT404" s="302"/>
      <c r="AU404" s="302"/>
      <c r="AV404" s="303" t="b">
        <v>1</v>
      </c>
      <c r="AW404" s="304" t="str">
        <f t="shared" si="9"/>
        <v>false</v>
      </c>
      <c r="AX404" s="305" t="str">
        <f t="shared" si="17"/>
        <v>&lt;column comment="" default="" key="false" label="AppDescription" length="255" nullable="true" originalDbColumnName="AppDescription" originalLength="-1" pattern="" precision="-1" talendType="id_String" type=""/&gt;</v>
      </c>
      <c r="AY404" s="306"/>
      <c r="AZ404" s="305" t="str">
        <f t="shared" si="10"/>
        <v>&lt;column comment="" default="" key="false" label="AppDescription" length="255" nullable="true" originalDbColumnName="AppDescription" originalLength="-1" pattern="" precision="-1" talendType="id_String" type=""/&gt;</v>
      </c>
      <c r="BA404" s="306"/>
      <c r="BB404" s="302"/>
      <c r="BC404" s="303" t="b">
        <f t="shared" si="11"/>
        <v>1</v>
      </c>
      <c r="BD404" s="304"/>
      <c r="BE404" s="304" t="str">
        <f t="shared" si="12"/>
        <v>false</v>
      </c>
      <c r="BF404" s="307"/>
      <c r="BG404" s="305"/>
      <c r="BH404" s="305"/>
      <c r="BI404" s="305"/>
      <c r="BJ404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4" s="306"/>
      <c r="BL404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4" s="306"/>
      <c r="BN404" s="302"/>
      <c r="BO404" s="302"/>
      <c r="BP404" s="302"/>
      <c r="BQ404" s="302"/>
      <c r="BR404" s="302"/>
      <c r="BS404" s="302"/>
      <c r="BT404" s="302"/>
      <c r="BU404" s="302"/>
      <c r="BV404" s="302"/>
      <c r="BW404" s="302"/>
      <c r="BX404" s="302"/>
    </row>
    <row r="405">
      <c r="A405" s="292" t="s">
        <v>728</v>
      </c>
      <c r="B405" s="292">
        <v>404.0</v>
      </c>
      <c r="C405" s="292">
        <f t="shared" si="15"/>
        <v>1</v>
      </c>
      <c r="D405" s="293" t="str">
        <f t="shared" si="25"/>
        <v>Elec, Mech, Plum</v>
      </c>
      <c r="E405" s="46" t="str">
        <f t="shared" si="2"/>
        <v>prmemp.mdb.PrmElec.StrucType1</v>
      </c>
      <c r="F405" s="46" t="s">
        <v>344</v>
      </c>
      <c r="G405" s="46" t="s">
        <v>630</v>
      </c>
      <c r="H405" s="47">
        <v>27.0</v>
      </c>
      <c r="I405" s="294" t="s">
        <v>1860</v>
      </c>
      <c r="J405" s="295" t="s">
        <v>740</v>
      </c>
      <c r="K405" s="296">
        <v>1.0</v>
      </c>
      <c r="L405" s="297" t="b">
        <v>0</v>
      </c>
      <c r="M405" s="294" t="s">
        <v>2040</v>
      </c>
      <c r="N405" s="294"/>
      <c r="O405" s="369"/>
      <c r="P405" s="369"/>
      <c r="Q405" s="298" t="str">
        <f t="shared" si="3"/>
        <v>PrmElec</v>
      </c>
      <c r="R405" s="298" t="str">
        <f t="shared" si="19"/>
        <v>StrucType1</v>
      </c>
      <c r="S405" s="298" t="str">
        <f t="array" ref="S405">iferror(index('Type Mapping'!$A$2:$D$21,match(J405,'Type Mapping'!$B$2:$B$21,0),3),"type mismatch")</f>
        <v>VARCHAR</v>
      </c>
      <c r="T405" s="298"/>
      <c r="U405" s="298"/>
      <c r="V405" s="298"/>
      <c r="W405" s="51" t="b">
        <v>1</v>
      </c>
      <c r="X405" s="51"/>
      <c r="Y405" s="309"/>
      <c r="Z405" s="309"/>
      <c r="AA405" s="311" t="s">
        <v>149</v>
      </c>
      <c r="AB405" s="53" t="str">
        <f t="shared" si="23"/>
        <v>???_history</v>
      </c>
      <c r="AC405" s="308" t="str">
        <f t="array" ref="AC405">iferror(index('StoT Mapping (Depreciated)'!$D$2:$L$976,match(E405,'StoT Mapping (Depreciated)'!$D$2:$D$976,0),9),"**FIELD MISSING**")</f>
        <v>???</v>
      </c>
      <c r="AD405" s="53" t="str">
        <f t="shared" si="6"/>
        <v>???.???</v>
      </c>
      <c r="AE405" s="299">
        <f>countif(NEW_REDB_table.field,AD405)</f>
        <v>0</v>
      </c>
      <c r="AF405" s="299" t="str">
        <f t="shared" si="7"/>
        <v>Check...</v>
      </c>
      <c r="AG405" s="308"/>
      <c r="AH405" s="317" t="b">
        <v>0</v>
      </c>
      <c r="AI405" s="317" t="b">
        <v>0</v>
      </c>
      <c r="AJ405" s="308" t="str">
        <f t="array" ref="AJ405">iferror(index('Type Mapping'!$A$2:$D$21,match(J405,'Type Mapping'!$B$2:$B$21,0),4),"type mismatch")</f>
        <v>INT</v>
      </c>
      <c r="AK405" s="308"/>
      <c r="AL405" s="308"/>
      <c r="AM405" s="308"/>
      <c r="AN405" s="300" t="b">
        <v>0</v>
      </c>
      <c r="AO405" s="300" t="b">
        <v>0</v>
      </c>
      <c r="AP405" s="300" t="b">
        <v>0</v>
      </c>
      <c r="AQ405" s="300" t="b">
        <v>0</v>
      </c>
      <c r="AR405" s="300"/>
      <c r="AS405" s="300"/>
      <c r="AT405" s="302"/>
      <c r="AU405" s="302"/>
      <c r="AV405" s="303" t="b">
        <v>1</v>
      </c>
      <c r="AW405" s="304" t="str">
        <f t="shared" si="9"/>
        <v>false</v>
      </c>
      <c r="AX405" s="305" t="str">
        <f t="shared" si="17"/>
        <v>&lt;column comment="" default="" key="false" label="StrucType1" length="255" nullable="true" originalDbColumnName="StrucType1" originalLength="-1" pattern="" precision="-1" talendType="id_String" type=""/&gt;</v>
      </c>
      <c r="AY405" s="306"/>
      <c r="AZ405" s="305" t="str">
        <f t="shared" si="10"/>
        <v>&lt;column comment="" default="" key="false" label="StrucType1" length="255" nullable="true" originalDbColumnName="StrucType1" originalLength="-1" pattern="" precision="-1" talendType="id_String" type=""/&gt;</v>
      </c>
      <c r="BA405" s="306"/>
      <c r="BB405" s="302"/>
      <c r="BC405" s="303" t="b">
        <f t="shared" si="11"/>
        <v>1</v>
      </c>
      <c r="BD405" s="304"/>
      <c r="BE405" s="304" t="str">
        <f t="shared" si="12"/>
        <v>false</v>
      </c>
      <c r="BF405" s="307"/>
      <c r="BG405" s="305"/>
      <c r="BH405" s="305"/>
      <c r="BI405" s="305"/>
      <c r="BJ405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5" s="306"/>
      <c r="BL405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5" s="306"/>
      <c r="BN405" s="302"/>
      <c r="BO405" s="302"/>
      <c r="BP405" s="302"/>
      <c r="BQ405" s="302"/>
      <c r="BR405" s="302"/>
      <c r="BS405" s="302"/>
      <c r="BT405" s="302"/>
      <c r="BU405" s="302"/>
      <c r="BV405" s="302"/>
      <c r="BW405" s="302"/>
      <c r="BX405" s="302"/>
    </row>
    <row r="406">
      <c r="A406" s="292" t="s">
        <v>728</v>
      </c>
      <c r="B406" s="292">
        <v>405.0</v>
      </c>
      <c r="C406" s="292">
        <f t="shared" si="15"/>
        <v>1</v>
      </c>
      <c r="D406" s="293" t="str">
        <f t="shared" si="25"/>
        <v>Elec, Mech, Plum</v>
      </c>
      <c r="E406" s="46" t="str">
        <f t="shared" si="2"/>
        <v>prmemp.mdb.PrmElec.StrucType2</v>
      </c>
      <c r="F406" s="46" t="s">
        <v>344</v>
      </c>
      <c r="G406" s="46" t="s">
        <v>630</v>
      </c>
      <c r="H406" s="47">
        <v>28.0</v>
      </c>
      <c r="I406" s="294" t="s">
        <v>1862</v>
      </c>
      <c r="J406" s="295" t="s">
        <v>740</v>
      </c>
      <c r="K406" s="296">
        <v>1.0</v>
      </c>
      <c r="L406" s="297" t="b">
        <v>0</v>
      </c>
      <c r="M406" s="294" t="s">
        <v>2042</v>
      </c>
      <c r="N406" s="294"/>
      <c r="O406" s="369"/>
      <c r="P406" s="369"/>
      <c r="Q406" s="298" t="str">
        <f t="shared" si="3"/>
        <v>PrmElec</v>
      </c>
      <c r="R406" s="298" t="str">
        <f t="shared" si="19"/>
        <v>StrucType2</v>
      </c>
      <c r="S406" s="298" t="str">
        <f t="array" ref="S406">iferror(index('Type Mapping'!$A$2:$D$21,match(J406,'Type Mapping'!$B$2:$B$21,0),3),"type mismatch")</f>
        <v>VARCHAR</v>
      </c>
      <c r="T406" s="298"/>
      <c r="U406" s="298"/>
      <c r="V406" s="298"/>
      <c r="W406" s="51" t="b">
        <v>1</v>
      </c>
      <c r="X406" s="51"/>
      <c r="Y406" s="309"/>
      <c r="Z406" s="309"/>
      <c r="AA406" s="311" t="s">
        <v>149</v>
      </c>
      <c r="AB406" s="53" t="str">
        <f t="shared" si="23"/>
        <v>???_history</v>
      </c>
      <c r="AC406" s="308" t="str">
        <f t="array" ref="AC406">iferror(index('StoT Mapping (Depreciated)'!$D$2:$L$976,match(E406,'StoT Mapping (Depreciated)'!$D$2:$D$976,0),9),"**FIELD MISSING**")</f>
        <v>???</v>
      </c>
      <c r="AD406" s="53" t="str">
        <f t="shared" si="6"/>
        <v>???.???</v>
      </c>
      <c r="AE406" s="299">
        <f>countif(NEW_REDB_table.field,AD406)</f>
        <v>0</v>
      </c>
      <c r="AF406" s="299" t="str">
        <f t="shared" si="7"/>
        <v>Check...</v>
      </c>
      <c r="AG406" s="308"/>
      <c r="AH406" s="317" t="b">
        <v>0</v>
      </c>
      <c r="AI406" s="317" t="b">
        <v>0</v>
      </c>
      <c r="AJ406" s="308" t="str">
        <f t="array" ref="AJ406">iferror(index('Type Mapping'!$A$2:$D$21,match(J406,'Type Mapping'!$B$2:$B$21,0),4),"type mismatch")</f>
        <v>INT</v>
      </c>
      <c r="AK406" s="308"/>
      <c r="AL406" s="308"/>
      <c r="AM406" s="308"/>
      <c r="AN406" s="300" t="b">
        <v>0</v>
      </c>
      <c r="AO406" s="300" t="b">
        <v>0</v>
      </c>
      <c r="AP406" s="300" t="b">
        <v>0</v>
      </c>
      <c r="AQ406" s="300" t="b">
        <v>0</v>
      </c>
      <c r="AR406" s="300"/>
      <c r="AS406" s="300"/>
      <c r="AT406" s="302"/>
      <c r="AU406" s="302"/>
      <c r="AV406" s="303" t="b">
        <v>1</v>
      </c>
      <c r="AW406" s="304" t="str">
        <f t="shared" si="9"/>
        <v>false</v>
      </c>
      <c r="AX406" s="305" t="str">
        <f t="shared" si="17"/>
        <v>&lt;column comment="" default="" key="false" label="StrucType2" length="255" nullable="true" originalDbColumnName="StrucType2" originalLength="-1" pattern="" precision="-1" talendType="id_String" type=""/&gt;</v>
      </c>
      <c r="AY406" s="306"/>
      <c r="AZ406" s="305" t="str">
        <f t="shared" si="10"/>
        <v>&lt;column comment="" default="" key="false" label="StrucType2" length="255" nullable="true" originalDbColumnName="StrucType2" originalLength="-1" pattern="" precision="-1" talendType="id_String" type=""/&gt;</v>
      </c>
      <c r="BA406" s="306"/>
      <c r="BB406" s="302"/>
      <c r="BC406" s="303" t="b">
        <f t="shared" si="11"/>
        <v>1</v>
      </c>
      <c r="BD406" s="304"/>
      <c r="BE406" s="304" t="str">
        <f t="shared" si="12"/>
        <v>false</v>
      </c>
      <c r="BF406" s="307"/>
      <c r="BG406" s="305"/>
      <c r="BH406" s="305"/>
      <c r="BI406" s="305"/>
      <c r="BJ406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6" s="306"/>
      <c r="BL406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6" s="306"/>
      <c r="BN406" s="302"/>
      <c r="BO406" s="302"/>
      <c r="BP406" s="302"/>
      <c r="BQ406" s="302"/>
      <c r="BR406" s="302"/>
      <c r="BS406" s="302"/>
      <c r="BT406" s="302"/>
      <c r="BU406" s="302"/>
      <c r="BV406" s="302"/>
      <c r="BW406" s="302"/>
      <c r="BX406" s="302"/>
    </row>
    <row r="407">
      <c r="A407" s="292" t="s">
        <v>728</v>
      </c>
      <c r="B407" s="292">
        <v>406.0</v>
      </c>
      <c r="C407" s="292">
        <f t="shared" si="15"/>
        <v>1</v>
      </c>
      <c r="D407" s="293" t="str">
        <f t="shared" si="25"/>
        <v>Elec, Mech, Plum</v>
      </c>
      <c r="E407" s="46" t="str">
        <f t="shared" si="2"/>
        <v>prmemp.mdb.PrmElec.StrucType3</v>
      </c>
      <c r="F407" s="46" t="s">
        <v>344</v>
      </c>
      <c r="G407" s="46" t="s">
        <v>630</v>
      </c>
      <c r="H407" s="47">
        <v>29.0</v>
      </c>
      <c r="I407" s="294" t="s">
        <v>1864</v>
      </c>
      <c r="J407" s="295" t="s">
        <v>740</v>
      </c>
      <c r="K407" s="296">
        <v>1.0</v>
      </c>
      <c r="L407" s="297" t="b">
        <v>0</v>
      </c>
      <c r="M407" s="294" t="s">
        <v>2045</v>
      </c>
      <c r="N407" s="294"/>
      <c r="O407" s="369"/>
      <c r="P407" s="369"/>
      <c r="Q407" s="298" t="str">
        <f t="shared" si="3"/>
        <v>PrmElec</v>
      </c>
      <c r="R407" s="298" t="str">
        <f t="shared" si="19"/>
        <v>StrucType3</v>
      </c>
      <c r="S407" s="298" t="str">
        <f t="array" ref="S407">iferror(index('Type Mapping'!$A$2:$D$21,match(J407,'Type Mapping'!$B$2:$B$21,0),3),"type mismatch")</f>
        <v>VARCHAR</v>
      </c>
      <c r="T407" s="298"/>
      <c r="U407" s="298"/>
      <c r="V407" s="298"/>
      <c r="W407" s="51" t="b">
        <v>1</v>
      </c>
      <c r="X407" s="51"/>
      <c r="Y407" s="309"/>
      <c r="Z407" s="309"/>
      <c r="AA407" s="311" t="s">
        <v>149</v>
      </c>
      <c r="AB407" s="53" t="str">
        <f t="shared" si="23"/>
        <v>???_history</v>
      </c>
      <c r="AC407" s="308" t="str">
        <f t="array" ref="AC407">iferror(index('StoT Mapping (Depreciated)'!$D$2:$L$976,match(E407,'StoT Mapping (Depreciated)'!$D$2:$D$976,0),9),"**FIELD MISSING**")</f>
        <v>???</v>
      </c>
      <c r="AD407" s="53" t="str">
        <f t="shared" si="6"/>
        <v>???.???</v>
      </c>
      <c r="AE407" s="299">
        <f>countif(NEW_REDB_table.field,AD407)</f>
        <v>0</v>
      </c>
      <c r="AF407" s="299" t="str">
        <f t="shared" si="7"/>
        <v>Check...</v>
      </c>
      <c r="AG407" s="308"/>
      <c r="AH407" s="317" t="b">
        <v>0</v>
      </c>
      <c r="AI407" s="317" t="b">
        <v>0</v>
      </c>
      <c r="AJ407" s="308" t="str">
        <f t="array" ref="AJ407">iferror(index('Type Mapping'!$A$2:$D$21,match(J407,'Type Mapping'!$B$2:$B$21,0),4),"type mismatch")</f>
        <v>INT</v>
      </c>
      <c r="AK407" s="308"/>
      <c r="AL407" s="308"/>
      <c r="AM407" s="308"/>
      <c r="AN407" s="300" t="b">
        <v>0</v>
      </c>
      <c r="AO407" s="300" t="b">
        <v>0</v>
      </c>
      <c r="AP407" s="300" t="b">
        <v>0</v>
      </c>
      <c r="AQ407" s="300" t="b">
        <v>0</v>
      </c>
      <c r="AR407" s="300"/>
      <c r="AS407" s="300"/>
      <c r="AT407" s="302"/>
      <c r="AU407" s="302"/>
      <c r="AV407" s="303" t="b">
        <v>1</v>
      </c>
      <c r="AW407" s="304" t="str">
        <f t="shared" si="9"/>
        <v>false</v>
      </c>
      <c r="AX407" s="305" t="str">
        <f t="shared" si="17"/>
        <v>&lt;column comment="" default="" key="false" label="StrucType3" length="255" nullable="true" originalDbColumnName="StrucType3" originalLength="-1" pattern="" precision="-1" talendType="id_String" type=""/&gt;</v>
      </c>
      <c r="AY407" s="306"/>
      <c r="AZ407" s="305" t="str">
        <f t="shared" si="10"/>
        <v>&lt;column comment="" default="" key="false" label="StrucType3" length="255" nullable="true" originalDbColumnName="StrucType3" originalLength="-1" pattern="" precision="-1" talendType="id_String" type=""/&gt;</v>
      </c>
      <c r="BA407" s="306"/>
      <c r="BB407" s="302"/>
      <c r="BC407" s="303" t="b">
        <f t="shared" si="11"/>
        <v>1</v>
      </c>
      <c r="BD407" s="304"/>
      <c r="BE407" s="304" t="str">
        <f t="shared" si="12"/>
        <v>false</v>
      </c>
      <c r="BF407" s="307"/>
      <c r="BG407" s="305"/>
      <c r="BH407" s="305"/>
      <c r="BI407" s="305"/>
      <c r="BJ407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7" s="306"/>
      <c r="BL407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7" s="306"/>
      <c r="BN407" s="302"/>
      <c r="BO407" s="302"/>
      <c r="BP407" s="302"/>
      <c r="BQ407" s="302"/>
      <c r="BR407" s="302"/>
      <c r="BS407" s="302"/>
      <c r="BT407" s="302"/>
      <c r="BU407" s="302"/>
      <c r="BV407" s="302"/>
      <c r="BW407" s="302"/>
      <c r="BX407" s="302"/>
    </row>
    <row r="408">
      <c r="A408" s="292" t="s">
        <v>728</v>
      </c>
      <c r="B408" s="292">
        <v>407.0</v>
      </c>
      <c r="C408" s="292">
        <f t="shared" si="15"/>
        <v>1</v>
      </c>
      <c r="D408" s="293" t="str">
        <f t="shared" si="25"/>
        <v>Elec, Mech, Plum</v>
      </c>
      <c r="E408" s="46" t="str">
        <f t="shared" si="2"/>
        <v>prmemp.mdb.PrmElec.NbrOfUnits</v>
      </c>
      <c r="F408" s="46" t="s">
        <v>344</v>
      </c>
      <c r="G408" s="46" t="s">
        <v>630</v>
      </c>
      <c r="H408" s="47">
        <v>30.0</v>
      </c>
      <c r="I408" s="294" t="s">
        <v>1237</v>
      </c>
      <c r="J408" s="295" t="s">
        <v>749</v>
      </c>
      <c r="K408" s="296">
        <v>2.0</v>
      </c>
      <c r="L408" s="297" t="b">
        <v>0</v>
      </c>
      <c r="M408" s="294" t="s">
        <v>1238</v>
      </c>
      <c r="N408" s="294"/>
      <c r="O408" s="369"/>
      <c r="P408" s="369"/>
      <c r="Q408" s="298" t="str">
        <f t="shared" si="3"/>
        <v>PrmElec</v>
      </c>
      <c r="R408" s="298" t="str">
        <f t="shared" si="19"/>
        <v>NbrOfUnits</v>
      </c>
      <c r="S408" s="298" t="str">
        <f t="array" ref="S408">iferror(index('Type Mapping'!$A$2:$D$21,match(J408,'Type Mapping'!$B$2:$B$21,0),3),"type mismatch")</f>
        <v>VARCHAR</v>
      </c>
      <c r="T408" s="298"/>
      <c r="U408" s="298"/>
      <c r="V408" s="298"/>
      <c r="W408" s="51" t="b">
        <v>1</v>
      </c>
      <c r="X408" s="51"/>
      <c r="Y408" s="309"/>
      <c r="Z408" s="309"/>
      <c r="AA408" s="311" t="s">
        <v>149</v>
      </c>
      <c r="AB408" s="53" t="str">
        <f t="shared" si="23"/>
        <v>???_history</v>
      </c>
      <c r="AC408" s="308" t="str">
        <f t="array" ref="AC408">iferror(index('StoT Mapping (Depreciated)'!$D$2:$L$976,match(E408,'StoT Mapping (Depreciated)'!$D$2:$D$976,0),9),"**FIELD MISSING**")</f>
        <v>???</v>
      </c>
      <c r="AD408" s="53" t="str">
        <f t="shared" si="6"/>
        <v>???.???</v>
      </c>
      <c r="AE408" s="299">
        <f>countif(NEW_REDB_table.field,AD408)</f>
        <v>0</v>
      </c>
      <c r="AF408" s="299" t="str">
        <f t="shared" si="7"/>
        <v>Check...</v>
      </c>
      <c r="AG408" s="308"/>
      <c r="AH408" s="317" t="b">
        <v>0</v>
      </c>
      <c r="AI408" s="317" t="b">
        <v>0</v>
      </c>
      <c r="AJ408" s="308" t="str">
        <f t="array" ref="AJ408">iferror(index('Type Mapping'!$A$2:$D$21,match(J408,'Type Mapping'!$B$2:$B$21,0),4),"type mismatch")</f>
        <v>INT</v>
      </c>
      <c r="AK408" s="308"/>
      <c r="AL408" s="308"/>
      <c r="AM408" s="308"/>
      <c r="AN408" s="300" t="b">
        <v>0</v>
      </c>
      <c r="AO408" s="300" t="b">
        <v>0</v>
      </c>
      <c r="AP408" s="300" t="b">
        <v>0</v>
      </c>
      <c r="AQ408" s="300" t="b">
        <v>0</v>
      </c>
      <c r="AR408" s="300"/>
      <c r="AS408" s="300"/>
      <c r="AT408" s="302"/>
      <c r="AU408" s="302"/>
      <c r="AV408" s="303" t="b">
        <v>1</v>
      </c>
      <c r="AW408" s="304" t="str">
        <f t="shared" si="9"/>
        <v>false</v>
      </c>
      <c r="AX408" s="305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408" s="306"/>
      <c r="AZ408" s="305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408" s="306"/>
      <c r="BB408" s="302"/>
      <c r="BC408" s="303" t="b">
        <f t="shared" si="11"/>
        <v>1</v>
      </c>
      <c r="BD408" s="304"/>
      <c r="BE408" s="304" t="str">
        <f t="shared" si="12"/>
        <v>false</v>
      </c>
      <c r="BF408" s="307"/>
      <c r="BG408" s="305"/>
      <c r="BH408" s="305"/>
      <c r="BI408" s="305"/>
      <c r="BJ408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8" s="306"/>
      <c r="BL408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8" s="306"/>
      <c r="BN408" s="302"/>
      <c r="BO408" s="302"/>
      <c r="BP408" s="302"/>
      <c r="BQ408" s="302"/>
      <c r="BR408" s="302"/>
      <c r="BS408" s="302"/>
      <c r="BT408" s="302"/>
      <c r="BU408" s="302"/>
      <c r="BV408" s="302"/>
      <c r="BW408" s="302"/>
      <c r="BX408" s="302"/>
    </row>
    <row r="409">
      <c r="A409" s="292" t="s">
        <v>728</v>
      </c>
      <c r="B409" s="292">
        <v>408.0</v>
      </c>
      <c r="C409" s="292">
        <f t="shared" si="15"/>
        <v>1</v>
      </c>
      <c r="D409" s="293" t="str">
        <f t="shared" si="25"/>
        <v>Elec, Mech, Plum</v>
      </c>
      <c r="E409" s="46" t="str">
        <f t="shared" si="2"/>
        <v>prmemp.mdb.PrmElec.OwnerName</v>
      </c>
      <c r="F409" s="46" t="s">
        <v>344</v>
      </c>
      <c r="G409" s="46" t="s">
        <v>630</v>
      </c>
      <c r="H409" s="47">
        <v>31.0</v>
      </c>
      <c r="I409" s="294" t="s">
        <v>1086</v>
      </c>
      <c r="J409" s="295" t="s">
        <v>743</v>
      </c>
      <c r="K409" s="296">
        <v>100.0</v>
      </c>
      <c r="L409" s="297" t="b">
        <v>0</v>
      </c>
      <c r="M409" s="294" t="s">
        <v>2047</v>
      </c>
      <c r="N409" s="294"/>
      <c r="O409" s="369"/>
      <c r="P409" s="369"/>
      <c r="Q409" s="298" t="str">
        <f t="shared" si="3"/>
        <v>PrmElec</v>
      </c>
      <c r="R409" s="298" t="str">
        <f t="shared" si="19"/>
        <v>OwnerName</v>
      </c>
      <c r="S409" s="298" t="str">
        <f t="array" ref="S409">iferror(index('Type Mapping'!$A$2:$D$21,match(J409,'Type Mapping'!$B$2:$B$21,0),3),"type mismatch")</f>
        <v>VARCHAR</v>
      </c>
      <c r="T409" s="298"/>
      <c r="U409" s="298"/>
      <c r="V409" s="298"/>
      <c r="W409" s="51" t="b">
        <v>1</v>
      </c>
      <c r="X409" s="51"/>
      <c r="Y409" s="309"/>
      <c r="Z409" s="309"/>
      <c r="AA409" s="311" t="s">
        <v>652</v>
      </c>
      <c r="AB409" s="53" t="str">
        <f t="shared" si="23"/>
        <v>permit_history</v>
      </c>
      <c r="AC409" s="308" t="str">
        <f t="array" ref="AC409">iferror(index('StoT Mapping (Depreciated)'!$D$2:$L$976,match(E409,'StoT Mapping (Depreciated)'!$D$2:$D$976,0),9),"**FIELD MISSING**")</f>
        <v>Owner_id</v>
      </c>
      <c r="AD409" s="53" t="str">
        <f t="shared" si="6"/>
        <v>permit.Owner_id</v>
      </c>
      <c r="AE409" s="299">
        <f>countif(NEW_REDB_table.field,AD409)</f>
        <v>0</v>
      </c>
      <c r="AF409" s="299" t="str">
        <f t="shared" si="7"/>
        <v>Check...</v>
      </c>
      <c r="AG409" s="308"/>
      <c r="AH409" s="317" t="b">
        <v>0</v>
      </c>
      <c r="AI409" s="317" t="b">
        <v>0</v>
      </c>
      <c r="AJ409" s="308" t="str">
        <f t="array" ref="AJ409">iferror(index('Type Mapping'!$A$2:$D$21,match(J409,'Type Mapping'!$B$2:$B$21,0),4),"type mismatch")</f>
        <v>VARCHAR</v>
      </c>
      <c r="AK409" s="308"/>
      <c r="AL409" s="308"/>
      <c r="AM409" s="308"/>
      <c r="AN409" s="300" t="b">
        <v>0</v>
      </c>
      <c r="AO409" s="300" t="b">
        <v>0</v>
      </c>
      <c r="AP409" s="300" t="b">
        <v>0</v>
      </c>
      <c r="AQ409" s="300" t="b">
        <v>0</v>
      </c>
      <c r="AR409" s="300"/>
      <c r="AS409" s="300"/>
      <c r="AT409" s="302"/>
      <c r="AU409" s="302"/>
      <c r="AV409" s="303" t="b">
        <v>1</v>
      </c>
      <c r="AW409" s="304" t="str">
        <f t="shared" si="9"/>
        <v>false</v>
      </c>
      <c r="AX409" s="305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409" s="306"/>
      <c r="AZ409" s="305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409" s="306"/>
      <c r="BB409" s="302"/>
      <c r="BC409" s="303" t="b">
        <f t="shared" si="11"/>
        <v>1</v>
      </c>
      <c r="BD409" s="304"/>
      <c r="BE409" s="304" t="str">
        <f t="shared" si="12"/>
        <v>false</v>
      </c>
      <c r="BF409" s="307"/>
      <c r="BG409" s="305"/>
      <c r="BH409" s="305"/>
      <c r="BI409" s="305"/>
      <c r="BJ409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09" s="306"/>
      <c r="BL409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09" s="306"/>
      <c r="BN409" s="302"/>
      <c r="BO409" s="302"/>
      <c r="BP409" s="302"/>
      <c r="BQ409" s="302"/>
      <c r="BR409" s="302"/>
      <c r="BS409" s="302"/>
      <c r="BT409" s="302"/>
      <c r="BU409" s="302"/>
      <c r="BV409" s="302"/>
      <c r="BW409" s="302"/>
      <c r="BX409" s="302"/>
    </row>
    <row r="410">
      <c r="A410" s="292" t="s">
        <v>728</v>
      </c>
      <c r="B410" s="292">
        <v>409.0</v>
      </c>
      <c r="C410" s="292">
        <f t="shared" si="15"/>
        <v>1</v>
      </c>
      <c r="D410" s="293" t="str">
        <f t="shared" si="25"/>
        <v>Elec, Mech, Plum</v>
      </c>
      <c r="E410" s="46" t="str">
        <f t="shared" si="2"/>
        <v>prmemp.mdb.PrmElec.OwnerCo</v>
      </c>
      <c r="F410" s="46" t="s">
        <v>344</v>
      </c>
      <c r="G410" s="46" t="s">
        <v>630</v>
      </c>
      <c r="H410" s="47">
        <v>32.0</v>
      </c>
      <c r="I410" s="294" t="s">
        <v>1837</v>
      </c>
      <c r="J410" s="295" t="s">
        <v>743</v>
      </c>
      <c r="K410" s="296">
        <v>100.0</v>
      </c>
      <c r="L410" s="297" t="b">
        <v>0</v>
      </c>
      <c r="M410" s="294" t="s">
        <v>2048</v>
      </c>
      <c r="N410" s="294"/>
      <c r="O410" s="369"/>
      <c r="P410" s="369"/>
      <c r="Q410" s="298" t="str">
        <f t="shared" si="3"/>
        <v>PrmElec</v>
      </c>
      <c r="R410" s="298" t="str">
        <f t="shared" si="19"/>
        <v>OwnerCo</v>
      </c>
      <c r="S410" s="298" t="str">
        <f t="array" ref="S410">iferror(index('Type Mapping'!$A$2:$D$21,match(J410,'Type Mapping'!$B$2:$B$21,0),3),"type mismatch")</f>
        <v>VARCHAR</v>
      </c>
      <c r="T410" s="298"/>
      <c r="U410" s="298"/>
      <c r="V410" s="298"/>
      <c r="W410" s="51" t="b">
        <v>1</v>
      </c>
      <c r="X410" s="51"/>
      <c r="Y410" s="309"/>
      <c r="Z410" s="309"/>
      <c r="AA410" s="311" t="s">
        <v>652</v>
      </c>
      <c r="AB410" s="53" t="str">
        <f t="shared" si="23"/>
        <v>permit_history</v>
      </c>
      <c r="AC410" s="308" t="str">
        <f t="array" ref="AC410">iferror(index('StoT Mapping (Depreciated)'!$D$2:$L$976,match(E410,'StoT Mapping (Depreciated)'!$D$2:$D$976,0),9),"**FIELD MISSING**")</f>
        <v>Owner_id</v>
      </c>
      <c r="AD410" s="53" t="str">
        <f t="shared" si="6"/>
        <v>permit.Owner_id</v>
      </c>
      <c r="AE410" s="299">
        <f>countif(NEW_REDB_table.field,AD410)</f>
        <v>0</v>
      </c>
      <c r="AF410" s="299" t="str">
        <f t="shared" si="7"/>
        <v>Check...</v>
      </c>
      <c r="AG410" s="308"/>
      <c r="AH410" s="317" t="b">
        <v>0</v>
      </c>
      <c r="AI410" s="317" t="b">
        <v>0</v>
      </c>
      <c r="AJ410" s="308" t="str">
        <f t="array" ref="AJ410">iferror(index('Type Mapping'!$A$2:$D$21,match(J410,'Type Mapping'!$B$2:$B$21,0),4),"type mismatch")</f>
        <v>VARCHAR</v>
      </c>
      <c r="AK410" s="308"/>
      <c r="AL410" s="308"/>
      <c r="AM410" s="308"/>
      <c r="AN410" s="300" t="b">
        <v>0</v>
      </c>
      <c r="AO410" s="300" t="b">
        <v>0</v>
      </c>
      <c r="AP410" s="300" t="b">
        <v>0</v>
      </c>
      <c r="AQ410" s="300" t="b">
        <v>0</v>
      </c>
      <c r="AR410" s="300"/>
      <c r="AS410" s="300"/>
      <c r="AT410" s="302"/>
      <c r="AU410" s="302"/>
      <c r="AV410" s="303" t="b">
        <v>1</v>
      </c>
      <c r="AW410" s="304" t="str">
        <f t="shared" si="9"/>
        <v>false</v>
      </c>
      <c r="AX410" s="305" t="str">
        <f t="shared" si="17"/>
        <v>&lt;column comment="" default="" key="false" label="OwnerCo" length="255" nullable="true" originalDbColumnName="OwnerCo" originalLength="-1" pattern="" precision="-1" talendType="id_String" type=""/&gt;</v>
      </c>
      <c r="AY410" s="306"/>
      <c r="AZ410" s="305" t="str">
        <f t="shared" si="10"/>
        <v>&lt;column comment="" default="" key="false" label="OwnerCo" length="255" nullable="true" originalDbColumnName="OwnerCo" originalLength="-1" pattern="" precision="-1" talendType="id_String" type=""/&gt;</v>
      </c>
      <c r="BA410" s="306"/>
      <c r="BB410" s="302"/>
      <c r="BC410" s="303" t="b">
        <f t="shared" si="11"/>
        <v>1</v>
      </c>
      <c r="BD410" s="304"/>
      <c r="BE410" s="304" t="str">
        <f t="shared" si="12"/>
        <v>false</v>
      </c>
      <c r="BF410" s="307"/>
      <c r="BG410" s="305"/>
      <c r="BH410" s="305"/>
      <c r="BI410" s="305"/>
      <c r="BJ410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0" s="306"/>
      <c r="BL410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0" s="306"/>
      <c r="BN410" s="302"/>
      <c r="BO410" s="302"/>
      <c r="BP410" s="302"/>
      <c r="BQ410" s="302"/>
      <c r="BR410" s="302"/>
      <c r="BS410" s="302"/>
      <c r="BT410" s="302"/>
      <c r="BU410" s="302"/>
      <c r="BV410" s="302"/>
      <c r="BW410" s="302"/>
      <c r="BX410" s="302"/>
    </row>
    <row r="411">
      <c r="A411" s="292" t="s">
        <v>728</v>
      </c>
      <c r="B411" s="292">
        <v>410.0</v>
      </c>
      <c r="C411" s="292">
        <f t="shared" si="15"/>
        <v>1</v>
      </c>
      <c r="D411" s="293" t="str">
        <f t="shared" si="25"/>
        <v>Elec, Mech, Plum</v>
      </c>
      <c r="E411" s="46" t="str">
        <f t="shared" si="2"/>
        <v>prmemp.mdb.PrmElec.OwnerAddr</v>
      </c>
      <c r="F411" s="46" t="s">
        <v>344</v>
      </c>
      <c r="G411" s="46" t="s">
        <v>630</v>
      </c>
      <c r="H411" s="47">
        <v>33.0</v>
      </c>
      <c r="I411" s="294" t="s">
        <v>1096</v>
      </c>
      <c r="J411" s="295" t="s">
        <v>743</v>
      </c>
      <c r="K411" s="296">
        <v>150.0</v>
      </c>
      <c r="L411" s="297" t="b">
        <v>0</v>
      </c>
      <c r="M411" s="294" t="s">
        <v>1101</v>
      </c>
      <c r="N411" s="294"/>
      <c r="O411" s="369"/>
      <c r="P411" s="369"/>
      <c r="Q411" s="298" t="str">
        <f t="shared" si="3"/>
        <v>PrmElec</v>
      </c>
      <c r="R411" s="298" t="str">
        <f t="shared" si="19"/>
        <v>OwnerAddr</v>
      </c>
      <c r="S411" s="298" t="str">
        <f t="array" ref="S411">iferror(index('Type Mapping'!$A$2:$D$21,match(J411,'Type Mapping'!$B$2:$B$21,0),3),"type mismatch")</f>
        <v>VARCHAR</v>
      </c>
      <c r="T411" s="298"/>
      <c r="U411" s="298"/>
      <c r="V411" s="298"/>
      <c r="W411" s="51" t="b">
        <v>1</v>
      </c>
      <c r="X411" s="51"/>
      <c r="Y411" s="309"/>
      <c r="Z411" s="309"/>
      <c r="AA411" s="311" t="s">
        <v>652</v>
      </c>
      <c r="AB411" s="53" t="str">
        <f t="shared" si="23"/>
        <v>permit_history</v>
      </c>
      <c r="AC411" s="308" t="str">
        <f t="array" ref="AC411">iferror(index('StoT Mapping (Depreciated)'!$D$2:$L$976,match(E411,'StoT Mapping (Depreciated)'!$D$2:$D$976,0),9),"**FIELD MISSING**")</f>
        <v>Owner_id</v>
      </c>
      <c r="AD411" s="53" t="str">
        <f t="shared" si="6"/>
        <v>permit.Owner_id</v>
      </c>
      <c r="AE411" s="299">
        <f>countif(NEW_REDB_table.field,AD411)</f>
        <v>0</v>
      </c>
      <c r="AF411" s="299" t="str">
        <f t="shared" si="7"/>
        <v>Check...</v>
      </c>
      <c r="AG411" s="308"/>
      <c r="AH411" s="317" t="b">
        <v>0</v>
      </c>
      <c r="AI411" s="317" t="b">
        <v>0</v>
      </c>
      <c r="AJ411" s="308" t="str">
        <f t="array" ref="AJ411">iferror(index('Type Mapping'!$A$2:$D$21,match(J411,'Type Mapping'!$B$2:$B$21,0),4),"type mismatch")</f>
        <v>VARCHAR</v>
      </c>
      <c r="AK411" s="308"/>
      <c r="AL411" s="308"/>
      <c r="AM411" s="308"/>
      <c r="AN411" s="300" t="b">
        <v>0</v>
      </c>
      <c r="AO411" s="300" t="b">
        <v>0</v>
      </c>
      <c r="AP411" s="300" t="b">
        <v>0</v>
      </c>
      <c r="AQ411" s="300" t="b">
        <v>0</v>
      </c>
      <c r="AR411" s="300"/>
      <c r="AS411" s="300"/>
      <c r="AT411" s="302"/>
      <c r="AU411" s="302"/>
      <c r="AV411" s="303" t="b">
        <v>1</v>
      </c>
      <c r="AW411" s="304" t="str">
        <f t="shared" si="9"/>
        <v>false</v>
      </c>
      <c r="AX411" s="305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411" s="306"/>
      <c r="AZ411" s="305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411" s="306"/>
      <c r="BB411" s="302"/>
      <c r="BC411" s="303" t="b">
        <f t="shared" si="11"/>
        <v>1</v>
      </c>
      <c r="BD411" s="304"/>
      <c r="BE411" s="304" t="str">
        <f t="shared" si="12"/>
        <v>false</v>
      </c>
      <c r="BF411" s="307"/>
      <c r="BG411" s="305"/>
      <c r="BH411" s="305"/>
      <c r="BI411" s="305"/>
      <c r="BJ411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1" s="306"/>
      <c r="BL411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1" s="306"/>
      <c r="BN411" s="302"/>
      <c r="BO411" s="302"/>
      <c r="BP411" s="302"/>
      <c r="BQ411" s="302"/>
      <c r="BR411" s="302"/>
      <c r="BS411" s="302"/>
      <c r="BT411" s="302"/>
      <c r="BU411" s="302"/>
      <c r="BV411" s="302"/>
      <c r="BW411" s="302"/>
      <c r="BX411" s="302"/>
    </row>
    <row r="412">
      <c r="A412" s="292" t="s">
        <v>728</v>
      </c>
      <c r="B412" s="292">
        <v>411.0</v>
      </c>
      <c r="C412" s="292">
        <f t="shared" si="15"/>
        <v>1</v>
      </c>
      <c r="D412" s="293" t="str">
        <f t="shared" si="25"/>
        <v>Elec, Mech, Plum</v>
      </c>
      <c r="E412" s="46" t="str">
        <f t="shared" si="2"/>
        <v>prmemp.mdb.PrmElec.OwnerCity</v>
      </c>
      <c r="F412" s="46" t="s">
        <v>344</v>
      </c>
      <c r="G412" s="46" t="s">
        <v>630</v>
      </c>
      <c r="H412" s="47">
        <v>34.0</v>
      </c>
      <c r="I412" s="294" t="s">
        <v>1107</v>
      </c>
      <c r="J412" s="295" t="s">
        <v>743</v>
      </c>
      <c r="K412" s="296">
        <v>80.0</v>
      </c>
      <c r="L412" s="297" t="b">
        <v>0</v>
      </c>
      <c r="M412" s="294" t="s">
        <v>1108</v>
      </c>
      <c r="N412" s="294"/>
      <c r="O412" s="369"/>
      <c r="P412" s="369"/>
      <c r="Q412" s="298" t="str">
        <f t="shared" si="3"/>
        <v>PrmElec</v>
      </c>
      <c r="R412" s="298" t="str">
        <f t="shared" si="19"/>
        <v>OwnerCity</v>
      </c>
      <c r="S412" s="298" t="str">
        <f t="array" ref="S412">iferror(index('Type Mapping'!$A$2:$D$21,match(J412,'Type Mapping'!$B$2:$B$21,0),3),"type mismatch")</f>
        <v>VARCHAR</v>
      </c>
      <c r="T412" s="298"/>
      <c r="U412" s="298"/>
      <c r="V412" s="298"/>
      <c r="W412" s="51" t="b">
        <v>1</v>
      </c>
      <c r="X412" s="51"/>
      <c r="Y412" s="309"/>
      <c r="Z412" s="309"/>
      <c r="AA412" s="311" t="s">
        <v>652</v>
      </c>
      <c r="AB412" s="53" t="str">
        <f t="shared" si="23"/>
        <v>permit_history</v>
      </c>
      <c r="AC412" s="308" t="str">
        <f t="array" ref="AC412">iferror(index('StoT Mapping (Depreciated)'!$D$2:$L$976,match(E412,'StoT Mapping (Depreciated)'!$D$2:$D$976,0),9),"**FIELD MISSING**")</f>
        <v>Owner_id</v>
      </c>
      <c r="AD412" s="53" t="str">
        <f t="shared" si="6"/>
        <v>permit.Owner_id</v>
      </c>
      <c r="AE412" s="299">
        <f>countif(NEW_REDB_table.field,AD412)</f>
        <v>0</v>
      </c>
      <c r="AF412" s="299" t="str">
        <f t="shared" si="7"/>
        <v>Check...</v>
      </c>
      <c r="AG412" s="308"/>
      <c r="AH412" s="317" t="b">
        <v>0</v>
      </c>
      <c r="AI412" s="317" t="b">
        <v>0</v>
      </c>
      <c r="AJ412" s="308" t="str">
        <f t="array" ref="AJ412">iferror(index('Type Mapping'!$A$2:$D$21,match(J412,'Type Mapping'!$B$2:$B$21,0),4),"type mismatch")</f>
        <v>VARCHAR</v>
      </c>
      <c r="AK412" s="308"/>
      <c r="AL412" s="308"/>
      <c r="AM412" s="308"/>
      <c r="AN412" s="300" t="b">
        <v>0</v>
      </c>
      <c r="AO412" s="300" t="b">
        <v>0</v>
      </c>
      <c r="AP412" s="300" t="b">
        <v>0</v>
      </c>
      <c r="AQ412" s="300" t="b">
        <v>0</v>
      </c>
      <c r="AR412" s="300"/>
      <c r="AS412" s="300"/>
      <c r="AT412" s="302"/>
      <c r="AU412" s="302"/>
      <c r="AV412" s="303" t="b">
        <v>1</v>
      </c>
      <c r="AW412" s="304" t="str">
        <f t="shared" si="9"/>
        <v>false</v>
      </c>
      <c r="AX412" s="305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412" s="306"/>
      <c r="AZ412" s="305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412" s="306"/>
      <c r="BB412" s="302"/>
      <c r="BC412" s="303" t="b">
        <f t="shared" si="11"/>
        <v>1</v>
      </c>
      <c r="BD412" s="304"/>
      <c r="BE412" s="304" t="str">
        <f t="shared" si="12"/>
        <v>false</v>
      </c>
      <c r="BF412" s="307"/>
      <c r="BG412" s="305"/>
      <c r="BH412" s="305"/>
      <c r="BI412" s="305"/>
      <c r="BJ412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2" s="306"/>
      <c r="BL412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2" s="306"/>
      <c r="BN412" s="302"/>
      <c r="BO412" s="302"/>
      <c r="BP412" s="302"/>
      <c r="BQ412" s="302"/>
      <c r="BR412" s="302"/>
      <c r="BS412" s="302"/>
      <c r="BT412" s="302"/>
      <c r="BU412" s="302"/>
      <c r="BV412" s="302"/>
      <c r="BW412" s="302"/>
      <c r="BX412" s="302"/>
    </row>
    <row r="413">
      <c r="A413" s="292" t="s">
        <v>728</v>
      </c>
      <c r="B413" s="292">
        <v>412.0</v>
      </c>
      <c r="C413" s="292">
        <f t="shared" si="15"/>
        <v>1</v>
      </c>
      <c r="D413" s="293" t="str">
        <f t="shared" si="25"/>
        <v>Elec, Mech, Plum</v>
      </c>
      <c r="E413" s="46" t="str">
        <f t="shared" si="2"/>
        <v>prmemp.mdb.PrmElec.OwnerState</v>
      </c>
      <c r="F413" s="46" t="s">
        <v>344</v>
      </c>
      <c r="G413" s="46" t="s">
        <v>630</v>
      </c>
      <c r="H413" s="47">
        <v>35.0</v>
      </c>
      <c r="I413" s="294" t="s">
        <v>1111</v>
      </c>
      <c r="J413" s="295" t="s">
        <v>743</v>
      </c>
      <c r="K413" s="296">
        <v>2.0</v>
      </c>
      <c r="L413" s="297" t="b">
        <v>0</v>
      </c>
      <c r="M413" s="294" t="s">
        <v>1112</v>
      </c>
      <c r="N413" s="294"/>
      <c r="O413" s="369"/>
      <c r="P413" s="369"/>
      <c r="Q413" s="298" t="str">
        <f t="shared" si="3"/>
        <v>PrmElec</v>
      </c>
      <c r="R413" s="298" t="str">
        <f t="shared" si="19"/>
        <v>OwnerState</v>
      </c>
      <c r="S413" s="298" t="str">
        <f t="array" ref="S413">iferror(index('Type Mapping'!$A$2:$D$21,match(J413,'Type Mapping'!$B$2:$B$21,0),3),"type mismatch")</f>
        <v>VARCHAR</v>
      </c>
      <c r="T413" s="298"/>
      <c r="U413" s="298"/>
      <c r="V413" s="298"/>
      <c r="W413" s="51" t="b">
        <v>1</v>
      </c>
      <c r="X413" s="51"/>
      <c r="Y413" s="309"/>
      <c r="Z413" s="309"/>
      <c r="AA413" s="311" t="s">
        <v>652</v>
      </c>
      <c r="AB413" s="53" t="str">
        <f t="shared" si="23"/>
        <v>permit_history</v>
      </c>
      <c r="AC413" s="308" t="str">
        <f t="array" ref="AC413">iferror(index('StoT Mapping (Depreciated)'!$D$2:$L$976,match(E413,'StoT Mapping (Depreciated)'!$D$2:$D$976,0),9),"**FIELD MISSING**")</f>
        <v>Owner_id</v>
      </c>
      <c r="AD413" s="53" t="str">
        <f t="shared" si="6"/>
        <v>permit.Owner_id</v>
      </c>
      <c r="AE413" s="299">
        <f>countif(NEW_REDB_table.field,AD413)</f>
        <v>0</v>
      </c>
      <c r="AF413" s="299" t="str">
        <f t="shared" si="7"/>
        <v>Check...</v>
      </c>
      <c r="AG413" s="308"/>
      <c r="AH413" s="317" t="b">
        <v>0</v>
      </c>
      <c r="AI413" s="317" t="b">
        <v>0</v>
      </c>
      <c r="AJ413" s="308" t="str">
        <f t="array" ref="AJ413">iferror(index('Type Mapping'!$A$2:$D$21,match(J413,'Type Mapping'!$B$2:$B$21,0),4),"type mismatch")</f>
        <v>VARCHAR</v>
      </c>
      <c r="AK413" s="308"/>
      <c r="AL413" s="308"/>
      <c r="AM413" s="308"/>
      <c r="AN413" s="300" t="b">
        <v>0</v>
      </c>
      <c r="AO413" s="300" t="b">
        <v>0</v>
      </c>
      <c r="AP413" s="300" t="b">
        <v>0</v>
      </c>
      <c r="AQ413" s="300" t="b">
        <v>0</v>
      </c>
      <c r="AR413" s="300"/>
      <c r="AS413" s="300"/>
      <c r="AT413" s="302"/>
      <c r="AU413" s="302"/>
      <c r="AV413" s="303" t="b">
        <v>1</v>
      </c>
      <c r="AW413" s="304" t="str">
        <f t="shared" si="9"/>
        <v>false</v>
      </c>
      <c r="AX413" s="305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413" s="306"/>
      <c r="AZ413" s="305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413" s="306"/>
      <c r="BB413" s="302"/>
      <c r="BC413" s="303" t="b">
        <f t="shared" si="11"/>
        <v>1</v>
      </c>
      <c r="BD413" s="304"/>
      <c r="BE413" s="304" t="str">
        <f t="shared" si="12"/>
        <v>false</v>
      </c>
      <c r="BF413" s="307"/>
      <c r="BG413" s="305"/>
      <c r="BH413" s="305"/>
      <c r="BI413" s="305"/>
      <c r="BJ413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3" s="306"/>
      <c r="BL413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3" s="306"/>
      <c r="BN413" s="302"/>
      <c r="BO413" s="302"/>
      <c r="BP413" s="302"/>
      <c r="BQ413" s="302"/>
      <c r="BR413" s="302"/>
      <c r="BS413" s="302"/>
      <c r="BT413" s="302"/>
      <c r="BU413" s="302"/>
      <c r="BV413" s="302"/>
      <c r="BW413" s="302"/>
      <c r="BX413" s="302"/>
    </row>
    <row r="414">
      <c r="A414" s="292" t="s">
        <v>728</v>
      </c>
      <c r="B414" s="292">
        <v>413.0</v>
      </c>
      <c r="C414" s="292">
        <f t="shared" si="15"/>
        <v>1</v>
      </c>
      <c r="D414" s="293" t="str">
        <f t="shared" si="25"/>
        <v>Elec, Mech, Plum</v>
      </c>
      <c r="E414" s="46" t="str">
        <f t="shared" si="2"/>
        <v>prmemp.mdb.PrmElec.OwnerZIP</v>
      </c>
      <c r="F414" s="46" t="s">
        <v>344</v>
      </c>
      <c r="G414" s="46" t="s">
        <v>630</v>
      </c>
      <c r="H414" s="47">
        <v>36.0</v>
      </c>
      <c r="I414" s="294" t="s">
        <v>1120</v>
      </c>
      <c r="J414" s="295" t="s">
        <v>743</v>
      </c>
      <c r="K414" s="296">
        <v>50.0</v>
      </c>
      <c r="L414" s="297" t="b">
        <v>0</v>
      </c>
      <c r="M414" s="294" t="s">
        <v>2054</v>
      </c>
      <c r="N414" s="294"/>
      <c r="O414" s="369"/>
      <c r="P414" s="369"/>
      <c r="Q414" s="298" t="str">
        <f t="shared" si="3"/>
        <v>PrmElec</v>
      </c>
      <c r="R414" s="298" t="str">
        <f t="shared" si="19"/>
        <v>OwnerZIP</v>
      </c>
      <c r="S414" s="298" t="str">
        <f t="array" ref="S414">iferror(index('Type Mapping'!$A$2:$D$21,match(J414,'Type Mapping'!$B$2:$B$21,0),3),"type mismatch")</f>
        <v>VARCHAR</v>
      </c>
      <c r="T414" s="298"/>
      <c r="U414" s="298"/>
      <c r="V414" s="298"/>
      <c r="W414" s="51" t="b">
        <v>1</v>
      </c>
      <c r="X414" s="51"/>
      <c r="Y414" s="309"/>
      <c r="Z414" s="309"/>
      <c r="AA414" s="311" t="s">
        <v>652</v>
      </c>
      <c r="AB414" s="53" t="str">
        <f t="shared" si="23"/>
        <v>permit_history</v>
      </c>
      <c r="AC414" s="308" t="str">
        <f t="array" ref="AC414">iferror(index('StoT Mapping (Depreciated)'!$D$2:$L$976,match(E414,'StoT Mapping (Depreciated)'!$D$2:$D$976,0),9),"**FIELD MISSING**")</f>
        <v>Owner_id</v>
      </c>
      <c r="AD414" s="53" t="str">
        <f t="shared" si="6"/>
        <v>permit.Owner_id</v>
      </c>
      <c r="AE414" s="299">
        <f>countif(NEW_REDB_table.field,AD414)</f>
        <v>0</v>
      </c>
      <c r="AF414" s="299" t="str">
        <f t="shared" si="7"/>
        <v>Check...</v>
      </c>
      <c r="AG414" s="308"/>
      <c r="AH414" s="317" t="b">
        <v>0</v>
      </c>
      <c r="AI414" s="317" t="b">
        <v>0</v>
      </c>
      <c r="AJ414" s="308" t="str">
        <f t="array" ref="AJ414">iferror(index('Type Mapping'!$A$2:$D$21,match(J414,'Type Mapping'!$B$2:$B$21,0),4),"type mismatch")</f>
        <v>VARCHAR</v>
      </c>
      <c r="AK414" s="308"/>
      <c r="AL414" s="308"/>
      <c r="AM414" s="308"/>
      <c r="AN414" s="300" t="b">
        <v>0</v>
      </c>
      <c r="AO414" s="300" t="b">
        <v>0</v>
      </c>
      <c r="AP414" s="300" t="b">
        <v>0</v>
      </c>
      <c r="AQ414" s="300" t="b">
        <v>0</v>
      </c>
      <c r="AR414" s="300"/>
      <c r="AS414" s="300"/>
      <c r="AT414" s="302"/>
      <c r="AU414" s="302"/>
      <c r="AV414" s="303" t="b">
        <v>1</v>
      </c>
      <c r="AW414" s="304" t="str">
        <f t="shared" si="9"/>
        <v>false</v>
      </c>
      <c r="AX414" s="305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414" s="306"/>
      <c r="AZ414" s="305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414" s="306"/>
      <c r="BB414" s="302"/>
      <c r="BC414" s="303" t="b">
        <f t="shared" si="11"/>
        <v>1</v>
      </c>
      <c r="BD414" s="304"/>
      <c r="BE414" s="304" t="str">
        <f t="shared" si="12"/>
        <v>false</v>
      </c>
      <c r="BF414" s="307"/>
      <c r="BG414" s="305"/>
      <c r="BH414" s="305"/>
      <c r="BI414" s="305"/>
      <c r="BJ414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4" s="306"/>
      <c r="BL414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4" s="306"/>
      <c r="BN414" s="302"/>
      <c r="BO414" s="302"/>
      <c r="BP414" s="302"/>
      <c r="BQ414" s="302"/>
      <c r="BR414" s="302"/>
      <c r="BS414" s="302"/>
      <c r="BT414" s="302"/>
      <c r="BU414" s="302"/>
      <c r="BV414" s="302"/>
      <c r="BW414" s="302"/>
      <c r="BX414" s="302"/>
    </row>
    <row r="415">
      <c r="A415" s="292" t="s">
        <v>728</v>
      </c>
      <c r="B415" s="292">
        <v>414.0</v>
      </c>
      <c r="C415" s="292">
        <f t="shared" si="15"/>
        <v>1</v>
      </c>
      <c r="D415" s="293" t="str">
        <f t="shared" si="25"/>
        <v>Elec, Mech, Plum</v>
      </c>
      <c r="E415" s="46" t="str">
        <f t="shared" si="2"/>
        <v>prmemp.mdb.PrmElec.ContrPre</v>
      </c>
      <c r="F415" s="46" t="s">
        <v>344</v>
      </c>
      <c r="G415" s="46" t="s">
        <v>630</v>
      </c>
      <c r="H415" s="47">
        <v>37.0</v>
      </c>
      <c r="I415" s="294" t="s">
        <v>2055</v>
      </c>
      <c r="J415" s="295" t="s">
        <v>743</v>
      </c>
      <c r="K415" s="296">
        <v>4.0</v>
      </c>
      <c r="L415" s="297" t="b">
        <v>0</v>
      </c>
      <c r="M415" s="294" t="s">
        <v>802</v>
      </c>
      <c r="N415" s="294"/>
      <c r="O415" s="369"/>
      <c r="P415" s="369"/>
      <c r="Q415" s="298" t="str">
        <f t="shared" si="3"/>
        <v>PrmElec</v>
      </c>
      <c r="R415" s="298" t="str">
        <f t="shared" si="19"/>
        <v>ContrPre</v>
      </c>
      <c r="S415" s="298" t="str">
        <f t="array" ref="S415">iferror(index('Type Mapping'!$A$2:$D$21,match(J415,'Type Mapping'!$B$2:$B$21,0),3),"type mismatch")</f>
        <v>VARCHAR</v>
      </c>
      <c r="T415" s="298"/>
      <c r="U415" s="298"/>
      <c r="V415" s="298"/>
      <c r="W415" s="51" t="b">
        <v>1</v>
      </c>
      <c r="X415" s="51"/>
      <c r="Y415" s="309"/>
      <c r="Z415" s="309"/>
      <c r="AA415" s="311" t="s">
        <v>652</v>
      </c>
      <c r="AB415" s="53" t="str">
        <f t="shared" si="23"/>
        <v>permit_history</v>
      </c>
      <c r="AC415" s="308" t="str">
        <f t="array" ref="AC415">iferror(index('StoT Mapping (Depreciated)'!$D$2:$L$976,match(E415,'StoT Mapping (Depreciated)'!$D$2:$D$976,0),9),"**FIELD MISSING**")</f>
        <v>Contractor_id</v>
      </c>
      <c r="AD415" s="53" t="str">
        <f t="shared" si="6"/>
        <v>permit.Contractor_id</v>
      </c>
      <c r="AE415" s="299">
        <f>countif(NEW_REDB_table.field,AD415)</f>
        <v>2</v>
      </c>
      <c r="AF415" s="299" t="str">
        <f t="shared" si="7"/>
        <v>Two...</v>
      </c>
      <c r="AG415" s="308"/>
      <c r="AH415" s="317" t="b">
        <v>0</v>
      </c>
      <c r="AI415" s="317" t="b">
        <v>0</v>
      </c>
      <c r="AJ415" s="308" t="str">
        <f t="array" ref="AJ415">iferror(index('Type Mapping'!$A$2:$D$21,match(J415,'Type Mapping'!$B$2:$B$21,0),4),"type mismatch")</f>
        <v>VARCHAR</v>
      </c>
      <c r="AK415" s="308"/>
      <c r="AL415" s="308"/>
      <c r="AM415" s="308"/>
      <c r="AN415" s="300" t="b">
        <v>0</v>
      </c>
      <c r="AO415" s="300" t="b">
        <v>0</v>
      </c>
      <c r="AP415" s="300" t="b">
        <v>0</v>
      </c>
      <c r="AQ415" s="300" t="b">
        <v>0</v>
      </c>
      <c r="AR415" s="300"/>
      <c r="AS415" s="300"/>
      <c r="AT415" s="302"/>
      <c r="AU415" s="302"/>
      <c r="AV415" s="303" t="b">
        <v>1</v>
      </c>
      <c r="AW415" s="304" t="str">
        <f t="shared" si="9"/>
        <v>false</v>
      </c>
      <c r="AX415" s="305" t="str">
        <f t="shared" si="17"/>
        <v>&lt;column comment="" default="" key="false" label="ContrPre" length="255" nullable="true" originalDbColumnName="ContrPre" originalLength="-1" pattern="" precision="-1" talendType="id_String" type=""/&gt;</v>
      </c>
      <c r="AY415" s="306"/>
      <c r="AZ415" s="305" t="str">
        <f t="shared" si="10"/>
        <v>&lt;column comment="" default="" key="false" label="ContrPre" length="255" nullable="true" originalDbColumnName="ContrPre" originalLength="-1" pattern="" precision="-1" talendType="id_String" type=""/&gt;</v>
      </c>
      <c r="BA415" s="306"/>
      <c r="BB415" s="302"/>
      <c r="BC415" s="303" t="b">
        <f t="shared" si="11"/>
        <v>1</v>
      </c>
      <c r="BD415" s="304"/>
      <c r="BE415" s="304" t="str">
        <f t="shared" si="12"/>
        <v>false</v>
      </c>
      <c r="BF415" s="307"/>
      <c r="BG415" s="305"/>
      <c r="BH415" s="305"/>
      <c r="BI415" s="305"/>
      <c r="BJ415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5" s="306"/>
      <c r="BL415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5" s="306"/>
      <c r="BN415" s="302"/>
      <c r="BO415" s="302"/>
      <c r="BP415" s="302"/>
      <c r="BQ415" s="302"/>
      <c r="BR415" s="302"/>
      <c r="BS415" s="302"/>
      <c r="BT415" s="302"/>
      <c r="BU415" s="302"/>
      <c r="BV415" s="302"/>
      <c r="BW415" s="302"/>
      <c r="BX415" s="302"/>
    </row>
    <row r="416">
      <c r="A416" s="292" t="s">
        <v>728</v>
      </c>
      <c r="B416" s="292">
        <v>415.0</v>
      </c>
      <c r="C416" s="292">
        <f t="shared" si="15"/>
        <v>1</v>
      </c>
      <c r="D416" s="293" t="str">
        <f t="shared" si="25"/>
        <v>Elec, Mech, Plum</v>
      </c>
      <c r="E416" s="46" t="str">
        <f t="shared" si="2"/>
        <v>prmemp.mdb.PrmElec.ContrNum</v>
      </c>
      <c r="F416" s="46" t="s">
        <v>344</v>
      </c>
      <c r="G416" s="46" t="s">
        <v>630</v>
      </c>
      <c r="H416" s="47">
        <v>38.0</v>
      </c>
      <c r="I416" s="294" t="s">
        <v>1884</v>
      </c>
      <c r="J416" s="295" t="s">
        <v>729</v>
      </c>
      <c r="K416" s="296">
        <v>8.0</v>
      </c>
      <c r="L416" s="297" t="b">
        <v>0</v>
      </c>
      <c r="M416" s="294" t="s">
        <v>2056</v>
      </c>
      <c r="N416" s="294"/>
      <c r="O416" s="369"/>
      <c r="P416" s="369"/>
      <c r="Q416" s="298" t="str">
        <f t="shared" si="3"/>
        <v>PrmElec</v>
      </c>
      <c r="R416" s="298" t="str">
        <f t="shared" si="19"/>
        <v>ContrNum</v>
      </c>
      <c r="S416" s="298" t="str">
        <f t="array" ref="S416">iferror(index('Type Mapping'!$A$2:$D$21,match(J416,'Type Mapping'!$B$2:$B$21,0),3),"type mismatch")</f>
        <v>VARCHAR</v>
      </c>
      <c r="T416" s="298"/>
      <c r="U416" s="298"/>
      <c r="V416" s="298"/>
      <c r="W416" s="51" t="b">
        <v>1</v>
      </c>
      <c r="X416" s="51"/>
      <c r="Y416" s="309"/>
      <c r="Z416" s="309"/>
      <c r="AA416" s="311" t="s">
        <v>652</v>
      </c>
      <c r="AB416" s="53" t="str">
        <f t="shared" si="23"/>
        <v>permit_history</v>
      </c>
      <c r="AC416" s="308" t="str">
        <f t="array" ref="AC416">iferror(index('StoT Mapping (Depreciated)'!$D$2:$L$976,match(E416,'StoT Mapping (Depreciated)'!$D$2:$D$976,0),9),"**FIELD MISSING**")</f>
        <v>Contractor_id</v>
      </c>
      <c r="AD416" s="53" t="str">
        <f t="shared" si="6"/>
        <v>permit.Contractor_id</v>
      </c>
      <c r="AE416" s="299">
        <f>countif(NEW_REDB_table.field,AD416)</f>
        <v>2</v>
      </c>
      <c r="AF416" s="299" t="str">
        <f t="shared" si="7"/>
        <v>Two...</v>
      </c>
      <c r="AG416" s="308"/>
      <c r="AH416" s="317" t="b">
        <v>0</v>
      </c>
      <c r="AI416" s="317" t="b">
        <v>0</v>
      </c>
      <c r="AJ416" s="308" t="str">
        <f t="array" ref="AJ416">iferror(index('Type Mapping'!$A$2:$D$21,match(J416,'Type Mapping'!$B$2:$B$21,0),4),"type mismatch")</f>
        <v>FLOAT</v>
      </c>
      <c r="AK416" s="308"/>
      <c r="AL416" s="308"/>
      <c r="AM416" s="308"/>
      <c r="AN416" s="300" t="b">
        <v>0</v>
      </c>
      <c r="AO416" s="300" t="b">
        <v>0</v>
      </c>
      <c r="AP416" s="300" t="b">
        <v>0</v>
      </c>
      <c r="AQ416" s="300" t="b">
        <v>0</v>
      </c>
      <c r="AR416" s="300"/>
      <c r="AS416" s="300"/>
      <c r="AT416" s="302"/>
      <c r="AU416" s="302"/>
      <c r="AV416" s="303" t="b">
        <v>1</v>
      </c>
      <c r="AW416" s="304" t="str">
        <f t="shared" si="9"/>
        <v>false</v>
      </c>
      <c r="AX416" s="305" t="str">
        <f t="shared" si="17"/>
        <v>&lt;column comment="" default="" key="false" label="ContrNum" length="255" nullable="true" originalDbColumnName="ContrNum" originalLength="-1" pattern="" precision="-1" talendType="id_String" type=""/&gt;</v>
      </c>
      <c r="AY416" s="306"/>
      <c r="AZ416" s="305" t="str">
        <f t="shared" si="10"/>
        <v>&lt;column comment="" default="" key="false" label="ContrNum" length="255" nullable="true" originalDbColumnName="ContrNum" originalLength="-1" pattern="" precision="-1" talendType="id_String" type=""/&gt;</v>
      </c>
      <c r="BA416" s="306"/>
      <c r="BB416" s="302"/>
      <c r="BC416" s="303" t="b">
        <f t="shared" si="11"/>
        <v>1</v>
      </c>
      <c r="BD416" s="304"/>
      <c r="BE416" s="304" t="str">
        <f t="shared" si="12"/>
        <v>false</v>
      </c>
      <c r="BF416" s="307"/>
      <c r="BG416" s="305"/>
      <c r="BH416" s="305"/>
      <c r="BI416" s="305"/>
      <c r="BJ416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6" s="306"/>
      <c r="BL416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6" s="306"/>
      <c r="BN416" s="302"/>
      <c r="BO416" s="302"/>
      <c r="BP416" s="302"/>
      <c r="BQ416" s="302"/>
      <c r="BR416" s="302"/>
      <c r="BS416" s="302"/>
      <c r="BT416" s="302"/>
      <c r="BU416" s="302"/>
      <c r="BV416" s="302"/>
      <c r="BW416" s="302"/>
      <c r="BX416" s="302"/>
    </row>
    <row r="417">
      <c r="A417" s="292" t="s">
        <v>728</v>
      </c>
      <c r="B417" s="292">
        <v>416.0</v>
      </c>
      <c r="C417" s="292">
        <f t="shared" si="15"/>
        <v>1</v>
      </c>
      <c r="D417" s="293" t="str">
        <f t="shared" si="25"/>
        <v>Elec, Mech, Plum</v>
      </c>
      <c r="E417" s="46" t="str">
        <f t="shared" si="2"/>
        <v>prmemp.mdb.PrmElec.ContrName</v>
      </c>
      <c r="F417" s="46" t="s">
        <v>344</v>
      </c>
      <c r="G417" s="46" t="s">
        <v>630</v>
      </c>
      <c r="H417" s="47">
        <v>39.0</v>
      </c>
      <c r="I417" s="294" t="s">
        <v>1882</v>
      </c>
      <c r="J417" s="295" t="s">
        <v>743</v>
      </c>
      <c r="K417" s="296">
        <v>100.0</v>
      </c>
      <c r="L417" s="297" t="b">
        <v>0</v>
      </c>
      <c r="M417" s="294" t="s">
        <v>2058</v>
      </c>
      <c r="N417" s="294"/>
      <c r="O417" s="369"/>
      <c r="P417" s="369"/>
      <c r="Q417" s="298" t="str">
        <f t="shared" si="3"/>
        <v>PrmElec</v>
      </c>
      <c r="R417" s="298" t="str">
        <f t="shared" si="19"/>
        <v>ContrName</v>
      </c>
      <c r="S417" s="298" t="str">
        <f t="array" ref="S417">iferror(index('Type Mapping'!$A$2:$D$21,match(J417,'Type Mapping'!$B$2:$B$21,0),3),"type mismatch")</f>
        <v>VARCHAR</v>
      </c>
      <c r="T417" s="298"/>
      <c r="U417" s="298"/>
      <c r="V417" s="298"/>
      <c r="W417" s="51" t="b">
        <v>1</v>
      </c>
      <c r="X417" s="51"/>
      <c r="Y417" s="309"/>
      <c r="Z417" s="309"/>
      <c r="AA417" s="311" t="s">
        <v>652</v>
      </c>
      <c r="AB417" s="53" t="str">
        <f t="shared" si="23"/>
        <v>permit_history</v>
      </c>
      <c r="AC417" s="308" t="str">
        <f t="array" ref="AC417">iferror(index('StoT Mapping (Depreciated)'!$D$2:$L$976,match(E417,'StoT Mapping (Depreciated)'!$D$2:$D$976,0),9),"**FIELD MISSING**")</f>
        <v>Contractor_id</v>
      </c>
      <c r="AD417" s="53" t="str">
        <f t="shared" si="6"/>
        <v>permit.Contractor_id</v>
      </c>
      <c r="AE417" s="299">
        <f>countif(NEW_REDB_table.field,AD417)</f>
        <v>2</v>
      </c>
      <c r="AF417" s="299" t="str">
        <f t="shared" si="7"/>
        <v>Two...</v>
      </c>
      <c r="AG417" s="308"/>
      <c r="AH417" s="317" t="b">
        <v>0</v>
      </c>
      <c r="AI417" s="317" t="b">
        <v>0</v>
      </c>
      <c r="AJ417" s="308" t="str">
        <f t="array" ref="AJ417">iferror(index('Type Mapping'!$A$2:$D$21,match(J417,'Type Mapping'!$B$2:$B$21,0),4),"type mismatch")</f>
        <v>VARCHAR</v>
      </c>
      <c r="AK417" s="308"/>
      <c r="AL417" s="308"/>
      <c r="AM417" s="308"/>
      <c r="AN417" s="300" t="b">
        <v>0</v>
      </c>
      <c r="AO417" s="300" t="b">
        <v>0</v>
      </c>
      <c r="AP417" s="300" t="b">
        <v>0</v>
      </c>
      <c r="AQ417" s="300" t="b">
        <v>0</v>
      </c>
      <c r="AR417" s="300"/>
      <c r="AS417" s="300"/>
      <c r="AT417" s="302"/>
      <c r="AU417" s="302"/>
      <c r="AV417" s="303" t="b">
        <v>1</v>
      </c>
      <c r="AW417" s="304" t="str">
        <f t="shared" si="9"/>
        <v>false</v>
      </c>
      <c r="AX417" s="305" t="str">
        <f t="shared" si="17"/>
        <v>&lt;column comment="" default="" key="false" label="ContrName" length="255" nullable="true" originalDbColumnName="ContrName" originalLength="-1" pattern="" precision="-1" talendType="id_String" type=""/&gt;</v>
      </c>
      <c r="AY417" s="306"/>
      <c r="AZ417" s="305" t="str">
        <f t="shared" si="10"/>
        <v>&lt;column comment="" default="" key="false" label="ContrName" length="255" nullable="true" originalDbColumnName="ContrName" originalLength="-1" pattern="" precision="-1" talendType="id_String" type=""/&gt;</v>
      </c>
      <c r="BA417" s="306"/>
      <c r="BB417" s="302"/>
      <c r="BC417" s="303" t="b">
        <f t="shared" si="11"/>
        <v>1</v>
      </c>
      <c r="BD417" s="304"/>
      <c r="BE417" s="304" t="str">
        <f t="shared" si="12"/>
        <v>false</v>
      </c>
      <c r="BF417" s="307"/>
      <c r="BG417" s="305"/>
      <c r="BH417" s="305"/>
      <c r="BI417" s="305"/>
      <c r="BJ417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7" s="306"/>
      <c r="BL417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7" s="306"/>
      <c r="BN417" s="302"/>
      <c r="BO417" s="302"/>
      <c r="BP417" s="302"/>
      <c r="BQ417" s="302"/>
      <c r="BR417" s="302"/>
      <c r="BS417" s="302"/>
      <c r="BT417" s="302"/>
      <c r="BU417" s="302"/>
      <c r="BV417" s="302"/>
      <c r="BW417" s="302"/>
      <c r="BX417" s="302"/>
    </row>
    <row r="418">
      <c r="A418" s="292" t="s">
        <v>728</v>
      </c>
      <c r="B418" s="292">
        <v>417.0</v>
      </c>
      <c r="C418" s="292">
        <f t="shared" si="15"/>
        <v>1</v>
      </c>
      <c r="D418" s="293" t="str">
        <f t="shared" si="25"/>
        <v>Elec, Mech, Plum</v>
      </c>
      <c r="E418" s="46" t="str">
        <f t="shared" si="2"/>
        <v>prmemp.mdb.PrmElec.ContrContact</v>
      </c>
      <c r="F418" s="46" t="s">
        <v>344</v>
      </c>
      <c r="G418" s="46" t="s">
        <v>630</v>
      </c>
      <c r="H418" s="47">
        <v>40.0</v>
      </c>
      <c r="I418" s="294" t="s">
        <v>1880</v>
      </c>
      <c r="J418" s="295" t="s">
        <v>743</v>
      </c>
      <c r="K418" s="296">
        <v>100.0</v>
      </c>
      <c r="L418" s="297" t="b">
        <v>0</v>
      </c>
      <c r="M418" s="294" t="s">
        <v>2059</v>
      </c>
      <c r="N418" s="294"/>
      <c r="O418" s="369"/>
      <c r="P418" s="369"/>
      <c r="Q418" s="298" t="str">
        <f t="shared" si="3"/>
        <v>PrmElec</v>
      </c>
      <c r="R418" s="298" t="str">
        <f t="shared" si="19"/>
        <v>ContrContact</v>
      </c>
      <c r="S418" s="298" t="str">
        <f t="array" ref="S418">iferror(index('Type Mapping'!$A$2:$D$21,match(J418,'Type Mapping'!$B$2:$B$21,0),3),"type mismatch")</f>
        <v>VARCHAR</v>
      </c>
      <c r="T418" s="298"/>
      <c r="U418" s="298"/>
      <c r="V418" s="298"/>
      <c r="W418" s="51" t="b">
        <v>1</v>
      </c>
      <c r="X418" s="51"/>
      <c r="Y418" s="309"/>
      <c r="Z418" s="309"/>
      <c r="AA418" s="311" t="s">
        <v>652</v>
      </c>
      <c r="AB418" s="53" t="str">
        <f t="shared" si="23"/>
        <v>permit_history</v>
      </c>
      <c r="AC418" s="308" t="str">
        <f t="array" ref="AC418">iferror(index('StoT Mapping (Depreciated)'!$D$2:$L$976,match(E418,'StoT Mapping (Depreciated)'!$D$2:$D$976,0),9),"**FIELD MISSING**")</f>
        <v>Contractor_id</v>
      </c>
      <c r="AD418" s="53" t="str">
        <f t="shared" si="6"/>
        <v>permit.Contractor_id</v>
      </c>
      <c r="AE418" s="299">
        <f>countif(NEW_REDB_table.field,AD418)</f>
        <v>2</v>
      </c>
      <c r="AF418" s="299" t="str">
        <f t="shared" si="7"/>
        <v>Two...</v>
      </c>
      <c r="AG418" s="308"/>
      <c r="AH418" s="317" t="b">
        <v>0</v>
      </c>
      <c r="AI418" s="317" t="b">
        <v>0</v>
      </c>
      <c r="AJ418" s="308" t="str">
        <f t="array" ref="AJ418">iferror(index('Type Mapping'!$A$2:$D$21,match(J418,'Type Mapping'!$B$2:$B$21,0),4),"type mismatch")</f>
        <v>VARCHAR</v>
      </c>
      <c r="AK418" s="308"/>
      <c r="AL418" s="308"/>
      <c r="AM418" s="308"/>
      <c r="AN418" s="300" t="b">
        <v>0</v>
      </c>
      <c r="AO418" s="300" t="b">
        <v>0</v>
      </c>
      <c r="AP418" s="300" t="b">
        <v>0</v>
      </c>
      <c r="AQ418" s="300" t="b">
        <v>0</v>
      </c>
      <c r="AR418" s="300"/>
      <c r="AS418" s="300"/>
      <c r="AT418" s="302"/>
      <c r="AU418" s="302"/>
      <c r="AV418" s="303" t="b">
        <v>1</v>
      </c>
      <c r="AW418" s="304" t="str">
        <f t="shared" si="9"/>
        <v>false</v>
      </c>
      <c r="AX418" s="305" t="str">
        <f t="shared" si="17"/>
        <v>&lt;column comment="" default="" key="false" label="ContrContact" length="255" nullable="true" originalDbColumnName="ContrContact" originalLength="-1" pattern="" precision="-1" talendType="id_String" type=""/&gt;</v>
      </c>
      <c r="AY418" s="306"/>
      <c r="AZ418" s="305" t="str">
        <f t="shared" si="10"/>
        <v>&lt;column comment="" default="" key="false" label="ContrContact" length="255" nullable="true" originalDbColumnName="ContrContact" originalLength="-1" pattern="" precision="-1" talendType="id_String" type=""/&gt;</v>
      </c>
      <c r="BA418" s="306"/>
      <c r="BB418" s="302"/>
      <c r="BC418" s="303" t="b">
        <f t="shared" si="11"/>
        <v>1</v>
      </c>
      <c r="BD418" s="304"/>
      <c r="BE418" s="304" t="str">
        <f t="shared" si="12"/>
        <v>false</v>
      </c>
      <c r="BF418" s="307"/>
      <c r="BG418" s="305"/>
      <c r="BH418" s="305"/>
      <c r="BI418" s="305"/>
      <c r="BJ418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8" s="306"/>
      <c r="BL418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8" s="306"/>
      <c r="BN418" s="302"/>
      <c r="BO418" s="302"/>
      <c r="BP418" s="302"/>
      <c r="BQ418" s="302"/>
      <c r="BR418" s="302"/>
      <c r="BS418" s="302"/>
      <c r="BT418" s="302"/>
      <c r="BU418" s="302"/>
      <c r="BV418" s="302"/>
      <c r="BW418" s="302"/>
      <c r="BX418" s="302"/>
    </row>
    <row r="419">
      <c r="A419" s="292" t="s">
        <v>728</v>
      </c>
      <c r="B419" s="292">
        <v>418.0</v>
      </c>
      <c r="C419" s="292">
        <f t="shared" si="15"/>
        <v>1</v>
      </c>
      <c r="D419" s="293" t="str">
        <f t="shared" si="25"/>
        <v>Elec, Mech, Plum</v>
      </c>
      <c r="E419" s="46" t="str">
        <f t="shared" si="2"/>
        <v>prmemp.mdb.PrmElec.ContrAddr</v>
      </c>
      <c r="F419" s="46" t="s">
        <v>344</v>
      </c>
      <c r="G419" s="46" t="s">
        <v>630</v>
      </c>
      <c r="H419" s="47">
        <v>41.0</v>
      </c>
      <c r="I419" s="294" t="s">
        <v>1876</v>
      </c>
      <c r="J419" s="295" t="s">
        <v>743</v>
      </c>
      <c r="K419" s="296">
        <v>150.0</v>
      </c>
      <c r="L419" s="297" t="b">
        <v>0</v>
      </c>
      <c r="M419" s="294" t="s">
        <v>2060</v>
      </c>
      <c r="N419" s="294"/>
      <c r="O419" s="369"/>
      <c r="P419" s="369"/>
      <c r="Q419" s="298" t="str">
        <f t="shared" si="3"/>
        <v>PrmElec</v>
      </c>
      <c r="R419" s="298" t="str">
        <f t="shared" si="19"/>
        <v>ContrAddr</v>
      </c>
      <c r="S419" s="298" t="str">
        <f t="array" ref="S419">iferror(index('Type Mapping'!$A$2:$D$21,match(J419,'Type Mapping'!$B$2:$B$21,0),3),"type mismatch")</f>
        <v>VARCHAR</v>
      </c>
      <c r="T419" s="298"/>
      <c r="U419" s="298"/>
      <c r="V419" s="298"/>
      <c r="W419" s="51" t="b">
        <v>1</v>
      </c>
      <c r="X419" s="51"/>
      <c r="Y419" s="309"/>
      <c r="Z419" s="309"/>
      <c r="AA419" s="311" t="s">
        <v>652</v>
      </c>
      <c r="AB419" s="53" t="str">
        <f t="shared" si="23"/>
        <v>permit_history</v>
      </c>
      <c r="AC419" s="308" t="str">
        <f t="array" ref="AC419">iferror(index('StoT Mapping (Depreciated)'!$D$2:$L$976,match(E419,'StoT Mapping (Depreciated)'!$D$2:$D$976,0),9),"**FIELD MISSING**")</f>
        <v>Contractor_id</v>
      </c>
      <c r="AD419" s="53" t="str">
        <f t="shared" si="6"/>
        <v>permit.Contractor_id</v>
      </c>
      <c r="AE419" s="299">
        <f>countif(NEW_REDB_table.field,AD419)</f>
        <v>2</v>
      </c>
      <c r="AF419" s="299" t="str">
        <f t="shared" si="7"/>
        <v>Two...</v>
      </c>
      <c r="AG419" s="308"/>
      <c r="AH419" s="317" t="b">
        <v>0</v>
      </c>
      <c r="AI419" s="317" t="b">
        <v>0</v>
      </c>
      <c r="AJ419" s="308" t="str">
        <f t="array" ref="AJ419">iferror(index('Type Mapping'!$A$2:$D$21,match(J419,'Type Mapping'!$B$2:$B$21,0),4),"type mismatch")</f>
        <v>VARCHAR</v>
      </c>
      <c r="AK419" s="308"/>
      <c r="AL419" s="308"/>
      <c r="AM419" s="308"/>
      <c r="AN419" s="300" t="b">
        <v>0</v>
      </c>
      <c r="AO419" s="300" t="b">
        <v>0</v>
      </c>
      <c r="AP419" s="300" t="b">
        <v>0</v>
      </c>
      <c r="AQ419" s="300" t="b">
        <v>0</v>
      </c>
      <c r="AR419" s="300"/>
      <c r="AS419" s="300"/>
      <c r="AT419" s="302"/>
      <c r="AU419" s="302"/>
      <c r="AV419" s="303" t="b">
        <v>1</v>
      </c>
      <c r="AW419" s="304" t="str">
        <f t="shared" si="9"/>
        <v>false</v>
      </c>
      <c r="AX419" s="305" t="str">
        <f t="shared" si="17"/>
        <v>&lt;column comment="" default="" key="false" label="ContrAddr" length="255" nullable="true" originalDbColumnName="ContrAddr" originalLength="-1" pattern="" precision="-1" talendType="id_String" type=""/&gt;</v>
      </c>
      <c r="AY419" s="306"/>
      <c r="AZ419" s="305" t="str">
        <f t="shared" si="10"/>
        <v>&lt;column comment="" default="" key="false" label="ContrAddr" length="255" nullable="true" originalDbColumnName="ContrAddr" originalLength="-1" pattern="" precision="-1" talendType="id_String" type=""/&gt;</v>
      </c>
      <c r="BA419" s="306"/>
      <c r="BB419" s="302"/>
      <c r="BC419" s="303" t="b">
        <f t="shared" si="11"/>
        <v>1</v>
      </c>
      <c r="BD419" s="304"/>
      <c r="BE419" s="304" t="str">
        <f t="shared" si="12"/>
        <v>false</v>
      </c>
      <c r="BF419" s="307"/>
      <c r="BG419" s="305"/>
      <c r="BH419" s="305"/>
      <c r="BI419" s="305"/>
      <c r="BJ419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19" s="306"/>
      <c r="BL419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19" s="306"/>
      <c r="BN419" s="302"/>
      <c r="BO419" s="302"/>
      <c r="BP419" s="302"/>
      <c r="BQ419" s="302"/>
      <c r="BR419" s="302"/>
      <c r="BS419" s="302"/>
      <c r="BT419" s="302"/>
      <c r="BU419" s="302"/>
      <c r="BV419" s="302"/>
      <c r="BW419" s="302"/>
      <c r="BX419" s="302"/>
    </row>
    <row r="420">
      <c r="A420" s="292" t="s">
        <v>728</v>
      </c>
      <c r="B420" s="292">
        <v>419.0</v>
      </c>
      <c r="C420" s="292">
        <f t="shared" si="15"/>
        <v>1</v>
      </c>
      <c r="D420" s="293" t="str">
        <f t="shared" si="25"/>
        <v>Elec, Mech, Plum</v>
      </c>
      <c r="E420" s="46" t="str">
        <f t="shared" si="2"/>
        <v>prmemp.mdb.PrmElec.ContrCity</v>
      </c>
      <c r="F420" s="46" t="s">
        <v>344</v>
      </c>
      <c r="G420" s="46" t="s">
        <v>630</v>
      </c>
      <c r="H420" s="47">
        <v>42.0</v>
      </c>
      <c r="I420" s="294" t="s">
        <v>1878</v>
      </c>
      <c r="J420" s="295" t="s">
        <v>743</v>
      </c>
      <c r="K420" s="296">
        <v>80.0</v>
      </c>
      <c r="L420" s="297" t="b">
        <v>0</v>
      </c>
      <c r="M420" s="294" t="s">
        <v>2061</v>
      </c>
      <c r="N420" s="294"/>
      <c r="O420" s="369"/>
      <c r="P420" s="369"/>
      <c r="Q420" s="298" t="str">
        <f t="shared" si="3"/>
        <v>PrmElec</v>
      </c>
      <c r="R420" s="298" t="str">
        <f t="shared" si="19"/>
        <v>ContrCity</v>
      </c>
      <c r="S420" s="298" t="str">
        <f t="array" ref="S420">iferror(index('Type Mapping'!$A$2:$D$21,match(J420,'Type Mapping'!$B$2:$B$21,0),3),"type mismatch")</f>
        <v>VARCHAR</v>
      </c>
      <c r="T420" s="298"/>
      <c r="U420" s="298"/>
      <c r="V420" s="298"/>
      <c r="W420" s="51" t="b">
        <v>1</v>
      </c>
      <c r="X420" s="51"/>
      <c r="Y420" s="309"/>
      <c r="Z420" s="309"/>
      <c r="AA420" s="311" t="s">
        <v>652</v>
      </c>
      <c r="AB420" s="53" t="str">
        <f t="shared" si="23"/>
        <v>permit_history</v>
      </c>
      <c r="AC420" s="308" t="str">
        <f t="array" ref="AC420">iferror(index('StoT Mapping (Depreciated)'!$D$2:$L$976,match(E420,'StoT Mapping (Depreciated)'!$D$2:$D$976,0),9),"**FIELD MISSING**")</f>
        <v>Contractor_id</v>
      </c>
      <c r="AD420" s="53" t="str">
        <f t="shared" si="6"/>
        <v>permit.Contractor_id</v>
      </c>
      <c r="AE420" s="299">
        <f>countif(NEW_REDB_table.field,AD420)</f>
        <v>2</v>
      </c>
      <c r="AF420" s="299" t="str">
        <f t="shared" si="7"/>
        <v>Two...</v>
      </c>
      <c r="AG420" s="308"/>
      <c r="AH420" s="317" t="b">
        <v>0</v>
      </c>
      <c r="AI420" s="317" t="b">
        <v>0</v>
      </c>
      <c r="AJ420" s="308" t="str">
        <f t="array" ref="AJ420">iferror(index('Type Mapping'!$A$2:$D$21,match(J420,'Type Mapping'!$B$2:$B$21,0),4),"type mismatch")</f>
        <v>VARCHAR</v>
      </c>
      <c r="AK420" s="308"/>
      <c r="AL420" s="308"/>
      <c r="AM420" s="308"/>
      <c r="AN420" s="300" t="b">
        <v>0</v>
      </c>
      <c r="AO420" s="300" t="b">
        <v>0</v>
      </c>
      <c r="AP420" s="300" t="b">
        <v>0</v>
      </c>
      <c r="AQ420" s="300" t="b">
        <v>0</v>
      </c>
      <c r="AR420" s="300"/>
      <c r="AS420" s="300"/>
      <c r="AT420" s="302"/>
      <c r="AU420" s="302"/>
      <c r="AV420" s="303" t="b">
        <v>1</v>
      </c>
      <c r="AW420" s="304" t="str">
        <f t="shared" si="9"/>
        <v>false</v>
      </c>
      <c r="AX420" s="305" t="str">
        <f t="shared" si="17"/>
        <v>&lt;column comment="" default="" key="false" label="ContrCity" length="255" nullable="true" originalDbColumnName="ContrCity" originalLength="-1" pattern="" precision="-1" talendType="id_String" type=""/&gt;</v>
      </c>
      <c r="AY420" s="306"/>
      <c r="AZ420" s="305" t="str">
        <f t="shared" si="10"/>
        <v>&lt;column comment="" default="" key="false" label="ContrCity" length="255" nullable="true" originalDbColumnName="ContrCity" originalLength="-1" pattern="" precision="-1" talendType="id_String" type=""/&gt;</v>
      </c>
      <c r="BA420" s="306"/>
      <c r="BB420" s="302"/>
      <c r="BC420" s="303" t="b">
        <f t="shared" si="11"/>
        <v>1</v>
      </c>
      <c r="BD420" s="304"/>
      <c r="BE420" s="304" t="str">
        <f t="shared" si="12"/>
        <v>false</v>
      </c>
      <c r="BF420" s="307"/>
      <c r="BG420" s="305"/>
      <c r="BH420" s="305"/>
      <c r="BI420" s="305"/>
      <c r="BJ420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0" s="306"/>
      <c r="BL420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0" s="306"/>
      <c r="BN420" s="302"/>
      <c r="BO420" s="302"/>
      <c r="BP420" s="302"/>
      <c r="BQ420" s="302"/>
      <c r="BR420" s="302"/>
      <c r="BS420" s="302"/>
      <c r="BT420" s="302"/>
      <c r="BU420" s="302"/>
      <c r="BV420" s="302"/>
      <c r="BW420" s="302"/>
      <c r="BX420" s="302"/>
    </row>
    <row r="421">
      <c r="A421" s="292" t="s">
        <v>728</v>
      </c>
      <c r="B421" s="292">
        <v>420.0</v>
      </c>
      <c r="C421" s="292">
        <f t="shared" si="15"/>
        <v>1</v>
      </c>
      <c r="D421" s="293" t="str">
        <f t="shared" si="25"/>
        <v>Elec, Mech, Plum</v>
      </c>
      <c r="E421" s="46" t="str">
        <f t="shared" si="2"/>
        <v>prmemp.mdb.PrmElec.ContrState</v>
      </c>
      <c r="F421" s="46" t="s">
        <v>344</v>
      </c>
      <c r="G421" s="46" t="s">
        <v>630</v>
      </c>
      <c r="H421" s="47">
        <v>43.0</v>
      </c>
      <c r="I421" s="294" t="s">
        <v>1888</v>
      </c>
      <c r="J421" s="295" t="s">
        <v>743</v>
      </c>
      <c r="K421" s="296">
        <v>2.0</v>
      </c>
      <c r="L421" s="297" t="b">
        <v>0</v>
      </c>
      <c r="M421" s="294" t="s">
        <v>2063</v>
      </c>
      <c r="N421" s="294"/>
      <c r="O421" s="369"/>
      <c r="P421" s="369"/>
      <c r="Q421" s="298" t="str">
        <f t="shared" si="3"/>
        <v>PrmElec</v>
      </c>
      <c r="R421" s="298" t="str">
        <f t="shared" si="19"/>
        <v>ContrState</v>
      </c>
      <c r="S421" s="298" t="str">
        <f t="array" ref="S421">iferror(index('Type Mapping'!$A$2:$D$21,match(J421,'Type Mapping'!$B$2:$B$21,0),3),"type mismatch")</f>
        <v>VARCHAR</v>
      </c>
      <c r="T421" s="298"/>
      <c r="U421" s="298"/>
      <c r="V421" s="298"/>
      <c r="W421" s="51" t="b">
        <v>1</v>
      </c>
      <c r="X421" s="51"/>
      <c r="Y421" s="309"/>
      <c r="Z421" s="309"/>
      <c r="AA421" s="311" t="s">
        <v>652</v>
      </c>
      <c r="AB421" s="53" t="str">
        <f t="shared" si="23"/>
        <v>permit_history</v>
      </c>
      <c r="AC421" s="308" t="str">
        <f t="array" ref="AC421">iferror(index('StoT Mapping (Depreciated)'!$D$2:$L$976,match(E421,'StoT Mapping (Depreciated)'!$D$2:$D$976,0),9),"**FIELD MISSING**")</f>
        <v>Contractor_id</v>
      </c>
      <c r="AD421" s="53" t="str">
        <f t="shared" si="6"/>
        <v>permit.Contractor_id</v>
      </c>
      <c r="AE421" s="299">
        <f>countif(NEW_REDB_table.field,AD421)</f>
        <v>2</v>
      </c>
      <c r="AF421" s="299" t="str">
        <f t="shared" si="7"/>
        <v>Two...</v>
      </c>
      <c r="AG421" s="308"/>
      <c r="AH421" s="317" t="b">
        <v>0</v>
      </c>
      <c r="AI421" s="317" t="b">
        <v>0</v>
      </c>
      <c r="AJ421" s="308" t="str">
        <f t="array" ref="AJ421">iferror(index('Type Mapping'!$A$2:$D$21,match(J421,'Type Mapping'!$B$2:$B$21,0),4),"type mismatch")</f>
        <v>VARCHAR</v>
      </c>
      <c r="AK421" s="308"/>
      <c r="AL421" s="308"/>
      <c r="AM421" s="308"/>
      <c r="AN421" s="300" t="b">
        <v>0</v>
      </c>
      <c r="AO421" s="300" t="b">
        <v>0</v>
      </c>
      <c r="AP421" s="300" t="b">
        <v>0</v>
      </c>
      <c r="AQ421" s="300" t="b">
        <v>0</v>
      </c>
      <c r="AR421" s="300"/>
      <c r="AS421" s="300"/>
      <c r="AT421" s="302"/>
      <c r="AU421" s="302"/>
      <c r="AV421" s="303" t="b">
        <v>1</v>
      </c>
      <c r="AW421" s="304" t="str">
        <f t="shared" si="9"/>
        <v>false</v>
      </c>
      <c r="AX421" s="305" t="str">
        <f t="shared" si="17"/>
        <v>&lt;column comment="" default="" key="false" label="ContrState" length="255" nullable="true" originalDbColumnName="ContrState" originalLength="-1" pattern="" precision="-1" talendType="id_String" type=""/&gt;</v>
      </c>
      <c r="AY421" s="306"/>
      <c r="AZ421" s="305" t="str">
        <f t="shared" si="10"/>
        <v>&lt;column comment="" default="" key="false" label="ContrState" length="255" nullable="true" originalDbColumnName="ContrState" originalLength="-1" pattern="" precision="-1" talendType="id_String" type=""/&gt;</v>
      </c>
      <c r="BA421" s="306"/>
      <c r="BB421" s="302"/>
      <c r="BC421" s="303" t="b">
        <f t="shared" si="11"/>
        <v>1</v>
      </c>
      <c r="BD421" s="304"/>
      <c r="BE421" s="304" t="str">
        <f t="shared" si="12"/>
        <v>false</v>
      </c>
      <c r="BF421" s="307"/>
      <c r="BG421" s="305"/>
      <c r="BH421" s="305"/>
      <c r="BI421" s="305"/>
      <c r="BJ421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1" s="306"/>
      <c r="BL421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1" s="306"/>
      <c r="BN421" s="302"/>
      <c r="BO421" s="302"/>
      <c r="BP421" s="302"/>
      <c r="BQ421" s="302"/>
      <c r="BR421" s="302"/>
      <c r="BS421" s="302"/>
      <c r="BT421" s="302"/>
      <c r="BU421" s="302"/>
      <c r="BV421" s="302"/>
      <c r="BW421" s="302"/>
      <c r="BX421" s="302"/>
    </row>
    <row r="422">
      <c r="A422" s="292" t="s">
        <v>728</v>
      </c>
      <c r="B422" s="292">
        <v>421.0</v>
      </c>
      <c r="C422" s="292">
        <f t="shared" si="15"/>
        <v>1</v>
      </c>
      <c r="D422" s="293" t="str">
        <f t="shared" si="25"/>
        <v>Elec, Mech, Plum</v>
      </c>
      <c r="E422" s="46" t="str">
        <f t="shared" si="2"/>
        <v>prmemp.mdb.PrmElec.ContrZIP</v>
      </c>
      <c r="F422" s="46" t="s">
        <v>344</v>
      </c>
      <c r="G422" s="46" t="s">
        <v>630</v>
      </c>
      <c r="H422" s="47">
        <v>44.0</v>
      </c>
      <c r="I422" s="294" t="s">
        <v>1890</v>
      </c>
      <c r="J422" s="295" t="s">
        <v>743</v>
      </c>
      <c r="K422" s="296">
        <v>50.0</v>
      </c>
      <c r="L422" s="297" t="b">
        <v>0</v>
      </c>
      <c r="M422" s="294" t="s">
        <v>2065</v>
      </c>
      <c r="N422" s="294"/>
      <c r="O422" s="369"/>
      <c r="P422" s="369"/>
      <c r="Q422" s="298" t="str">
        <f t="shared" si="3"/>
        <v>PrmElec</v>
      </c>
      <c r="R422" s="298" t="str">
        <f t="shared" si="19"/>
        <v>ContrZIP</v>
      </c>
      <c r="S422" s="298" t="str">
        <f t="array" ref="S422">iferror(index('Type Mapping'!$A$2:$D$21,match(J422,'Type Mapping'!$B$2:$B$21,0),3),"type mismatch")</f>
        <v>VARCHAR</v>
      </c>
      <c r="T422" s="298"/>
      <c r="U422" s="298"/>
      <c r="V422" s="298"/>
      <c r="W422" s="51" t="b">
        <v>1</v>
      </c>
      <c r="X422" s="51"/>
      <c r="Y422" s="309"/>
      <c r="Z422" s="309"/>
      <c r="AA422" s="311" t="s">
        <v>652</v>
      </c>
      <c r="AB422" s="53" t="str">
        <f t="shared" si="23"/>
        <v>permit_history</v>
      </c>
      <c r="AC422" s="308" t="str">
        <f t="array" ref="AC422">iferror(index('StoT Mapping (Depreciated)'!$D$2:$L$976,match(E422,'StoT Mapping (Depreciated)'!$D$2:$D$976,0),9),"**FIELD MISSING**")</f>
        <v>Contractor_id</v>
      </c>
      <c r="AD422" s="53" t="str">
        <f t="shared" si="6"/>
        <v>permit.Contractor_id</v>
      </c>
      <c r="AE422" s="299">
        <f>countif(NEW_REDB_table.field,AD422)</f>
        <v>2</v>
      </c>
      <c r="AF422" s="299" t="str">
        <f t="shared" si="7"/>
        <v>Two...</v>
      </c>
      <c r="AG422" s="308"/>
      <c r="AH422" s="317" t="b">
        <v>0</v>
      </c>
      <c r="AI422" s="317" t="b">
        <v>0</v>
      </c>
      <c r="AJ422" s="308" t="str">
        <f t="array" ref="AJ422">iferror(index('Type Mapping'!$A$2:$D$21,match(J422,'Type Mapping'!$B$2:$B$21,0),4),"type mismatch")</f>
        <v>VARCHAR</v>
      </c>
      <c r="AK422" s="308"/>
      <c r="AL422" s="308"/>
      <c r="AM422" s="308"/>
      <c r="AN422" s="300" t="b">
        <v>0</v>
      </c>
      <c r="AO422" s="300" t="b">
        <v>0</v>
      </c>
      <c r="AP422" s="300" t="b">
        <v>0</v>
      </c>
      <c r="AQ422" s="300" t="b">
        <v>0</v>
      </c>
      <c r="AR422" s="300"/>
      <c r="AS422" s="300"/>
      <c r="AT422" s="302"/>
      <c r="AU422" s="302"/>
      <c r="AV422" s="303" t="b">
        <v>1</v>
      </c>
      <c r="AW422" s="304" t="str">
        <f t="shared" si="9"/>
        <v>false</v>
      </c>
      <c r="AX422" s="305" t="str">
        <f t="shared" si="17"/>
        <v>&lt;column comment="" default="" key="false" label="ContrZIP" length="255" nullable="true" originalDbColumnName="ContrZIP" originalLength="-1" pattern="" precision="-1" talendType="id_String" type=""/&gt;</v>
      </c>
      <c r="AY422" s="306"/>
      <c r="AZ422" s="305" t="str">
        <f t="shared" si="10"/>
        <v>&lt;column comment="" default="" key="false" label="ContrZIP" length="255" nullable="true" originalDbColumnName="ContrZIP" originalLength="-1" pattern="" precision="-1" talendType="id_String" type=""/&gt;</v>
      </c>
      <c r="BA422" s="306"/>
      <c r="BB422" s="302"/>
      <c r="BC422" s="303" t="b">
        <f t="shared" si="11"/>
        <v>1</v>
      </c>
      <c r="BD422" s="304"/>
      <c r="BE422" s="304" t="str">
        <f t="shared" si="12"/>
        <v>false</v>
      </c>
      <c r="BF422" s="307"/>
      <c r="BG422" s="305"/>
      <c r="BH422" s="305"/>
      <c r="BI422" s="305"/>
      <c r="BJ422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2" s="306"/>
      <c r="BL422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2" s="306"/>
      <c r="BN422" s="302"/>
      <c r="BO422" s="302"/>
      <c r="BP422" s="302"/>
      <c r="BQ422" s="302"/>
      <c r="BR422" s="302"/>
      <c r="BS422" s="302"/>
      <c r="BT422" s="302"/>
      <c r="BU422" s="302"/>
      <c r="BV422" s="302"/>
      <c r="BW422" s="302"/>
      <c r="BX422" s="302"/>
    </row>
    <row r="423">
      <c r="A423" s="292" t="s">
        <v>728</v>
      </c>
      <c r="B423" s="292">
        <v>422.0</v>
      </c>
      <c r="C423" s="292">
        <f t="shared" si="15"/>
        <v>1</v>
      </c>
      <c r="D423" s="293" t="str">
        <f t="shared" si="25"/>
        <v>Elec, Mech, Plum</v>
      </c>
      <c r="E423" s="46" t="str">
        <f t="shared" si="2"/>
        <v>prmemp.mdb.PrmElec.ContrPhone</v>
      </c>
      <c r="F423" s="46" t="s">
        <v>344</v>
      </c>
      <c r="G423" s="46" t="s">
        <v>630</v>
      </c>
      <c r="H423" s="47">
        <v>45.0</v>
      </c>
      <c r="I423" s="294" t="s">
        <v>1886</v>
      </c>
      <c r="J423" s="295" t="s">
        <v>743</v>
      </c>
      <c r="K423" s="296">
        <v>20.0</v>
      </c>
      <c r="L423" s="297" t="b">
        <v>0</v>
      </c>
      <c r="M423" s="294" t="s">
        <v>2070</v>
      </c>
      <c r="N423" s="294"/>
      <c r="O423" s="369"/>
      <c r="P423" s="369"/>
      <c r="Q423" s="298" t="str">
        <f t="shared" si="3"/>
        <v>PrmElec</v>
      </c>
      <c r="R423" s="298" t="str">
        <f t="shared" si="19"/>
        <v>ContrPhone</v>
      </c>
      <c r="S423" s="298" t="str">
        <f t="array" ref="S423">iferror(index('Type Mapping'!$A$2:$D$21,match(J423,'Type Mapping'!$B$2:$B$21,0),3),"type mismatch")</f>
        <v>VARCHAR</v>
      </c>
      <c r="T423" s="298"/>
      <c r="U423" s="298"/>
      <c r="V423" s="298"/>
      <c r="W423" s="51" t="b">
        <v>1</v>
      </c>
      <c r="X423" s="51"/>
      <c r="Y423" s="309"/>
      <c r="Z423" s="309"/>
      <c r="AA423" s="311" t="s">
        <v>652</v>
      </c>
      <c r="AB423" s="53" t="str">
        <f t="shared" si="23"/>
        <v>permit_history</v>
      </c>
      <c r="AC423" s="308" t="str">
        <f t="array" ref="AC423">iferror(index('StoT Mapping (Depreciated)'!$D$2:$L$976,match(E423,'StoT Mapping (Depreciated)'!$D$2:$D$976,0),9),"**FIELD MISSING**")</f>
        <v>Contractor_id</v>
      </c>
      <c r="AD423" s="53" t="str">
        <f t="shared" si="6"/>
        <v>permit.Contractor_id</v>
      </c>
      <c r="AE423" s="299">
        <f>countif(NEW_REDB_table.field,AD423)</f>
        <v>2</v>
      </c>
      <c r="AF423" s="299" t="str">
        <f t="shared" si="7"/>
        <v>Two...</v>
      </c>
      <c r="AG423" s="308"/>
      <c r="AH423" s="317" t="b">
        <v>0</v>
      </c>
      <c r="AI423" s="317" t="b">
        <v>0</v>
      </c>
      <c r="AJ423" s="308" t="str">
        <f t="array" ref="AJ423">iferror(index('Type Mapping'!$A$2:$D$21,match(J423,'Type Mapping'!$B$2:$B$21,0),4),"type mismatch")</f>
        <v>VARCHAR</v>
      </c>
      <c r="AK423" s="308"/>
      <c r="AL423" s="308"/>
      <c r="AM423" s="308"/>
      <c r="AN423" s="300" t="b">
        <v>0</v>
      </c>
      <c r="AO423" s="300" t="b">
        <v>0</v>
      </c>
      <c r="AP423" s="300" t="b">
        <v>0</v>
      </c>
      <c r="AQ423" s="300" t="b">
        <v>0</v>
      </c>
      <c r="AR423" s="300"/>
      <c r="AS423" s="300"/>
      <c r="AT423" s="302"/>
      <c r="AU423" s="302"/>
      <c r="AV423" s="303" t="b">
        <v>1</v>
      </c>
      <c r="AW423" s="304" t="str">
        <f t="shared" si="9"/>
        <v>false</v>
      </c>
      <c r="AX423" s="305" t="str">
        <f t="shared" si="17"/>
        <v>&lt;column comment="" default="" key="false" label="ContrPhone" length="255" nullable="true" originalDbColumnName="ContrPhone" originalLength="-1" pattern="" precision="-1" talendType="id_String" type=""/&gt;</v>
      </c>
      <c r="AY423" s="306"/>
      <c r="AZ423" s="305" t="str">
        <f t="shared" si="10"/>
        <v>&lt;column comment="" default="" key="false" label="ContrPhone" length="255" nullable="true" originalDbColumnName="ContrPhone" originalLength="-1" pattern="" precision="-1" talendType="id_String" type=""/&gt;</v>
      </c>
      <c r="BA423" s="306"/>
      <c r="BB423" s="302"/>
      <c r="BC423" s="303" t="b">
        <f t="shared" si="11"/>
        <v>1</v>
      </c>
      <c r="BD423" s="304"/>
      <c r="BE423" s="304" t="str">
        <f t="shared" si="12"/>
        <v>false</v>
      </c>
      <c r="BF423" s="307"/>
      <c r="BG423" s="305"/>
      <c r="BH423" s="305"/>
      <c r="BI423" s="305"/>
      <c r="BJ423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3" s="306"/>
      <c r="BL423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3" s="306"/>
      <c r="BN423" s="302"/>
      <c r="BO423" s="302"/>
      <c r="BP423" s="302"/>
      <c r="BQ423" s="302"/>
      <c r="BR423" s="302"/>
      <c r="BS423" s="302"/>
      <c r="BT423" s="302"/>
      <c r="BU423" s="302"/>
      <c r="BV423" s="302"/>
      <c r="BW423" s="302"/>
      <c r="BX423" s="302"/>
    </row>
    <row r="424">
      <c r="A424" s="292" t="s">
        <v>728</v>
      </c>
      <c r="B424" s="292">
        <v>423.0</v>
      </c>
      <c r="C424" s="292">
        <f t="shared" si="15"/>
        <v>1</v>
      </c>
      <c r="D424" s="293" t="str">
        <f t="shared" si="25"/>
        <v>Elec, Mech, Plum</v>
      </c>
      <c r="E424" s="46" t="str">
        <f t="shared" si="2"/>
        <v>prmemp.mdb.PrmElec.GeoCityBLockPart</v>
      </c>
      <c r="F424" s="46" t="s">
        <v>344</v>
      </c>
      <c r="G424" s="46" t="s">
        <v>630</v>
      </c>
      <c r="H424" s="47">
        <v>46.0</v>
      </c>
      <c r="I424" s="294" t="s">
        <v>1795</v>
      </c>
      <c r="J424" s="295" t="s">
        <v>729</v>
      </c>
      <c r="K424" s="296">
        <v>8.0</v>
      </c>
      <c r="L424" s="297" t="b">
        <v>0</v>
      </c>
      <c r="M424" s="294" t="s">
        <v>1433</v>
      </c>
      <c r="N424" s="294"/>
      <c r="O424" s="369"/>
      <c r="P424" s="369"/>
      <c r="Q424" s="298" t="str">
        <f t="shared" si="3"/>
        <v>PrmElec</v>
      </c>
      <c r="R424" s="298" t="str">
        <f t="shared" si="19"/>
        <v>GeoCityBLockPart</v>
      </c>
      <c r="S424" s="298" t="str">
        <f t="array" ref="S424">iferror(index('Type Mapping'!$A$2:$D$21,match(J424,'Type Mapping'!$B$2:$B$21,0),3),"type mismatch")</f>
        <v>VARCHAR</v>
      </c>
      <c r="T424" s="298"/>
      <c r="U424" s="298"/>
      <c r="V424" s="298"/>
      <c r="W424" s="51" t="b">
        <v>1</v>
      </c>
      <c r="X424" s="51"/>
      <c r="Y424" s="309"/>
      <c r="Z424" s="309"/>
      <c r="AA424" s="311" t="s">
        <v>669</v>
      </c>
      <c r="AB424" s="53" t="str">
        <f t="shared" si="23"/>
        <v>geo_id_history</v>
      </c>
      <c r="AC424" s="308" t="str">
        <f t="array" ref="AC424">iferror(index('StoT Mapping (Depreciated)'!$D$2:$L$976,match(E424,'StoT Mapping (Depreciated)'!$D$2:$D$976,0),9),"**FIELD MISSING**")</f>
        <v>???</v>
      </c>
      <c r="AD424" s="53" t="str">
        <f t="shared" si="6"/>
        <v>geo_id.???</v>
      </c>
      <c r="AE424" s="299">
        <f>countif(NEW_REDB_table.field,AD424)</f>
        <v>0</v>
      </c>
      <c r="AF424" s="299" t="str">
        <f t="shared" si="7"/>
        <v>Check...</v>
      </c>
      <c r="AG424" s="308"/>
      <c r="AH424" s="317" t="b">
        <v>0</v>
      </c>
      <c r="AI424" s="317" t="b">
        <v>0</v>
      </c>
      <c r="AJ424" s="308" t="str">
        <f t="array" ref="AJ424">iferror(index('Type Mapping'!$A$2:$D$21,match(J424,'Type Mapping'!$B$2:$B$21,0),4),"type mismatch")</f>
        <v>FLOAT</v>
      </c>
      <c r="AK424" s="308"/>
      <c r="AL424" s="308"/>
      <c r="AM424" s="308"/>
      <c r="AN424" s="300" t="b">
        <v>0</v>
      </c>
      <c r="AO424" s="300" t="b">
        <v>0</v>
      </c>
      <c r="AP424" s="300" t="b">
        <v>0</v>
      </c>
      <c r="AQ424" s="300" t="b">
        <v>0</v>
      </c>
      <c r="AR424" s="300"/>
      <c r="AS424" s="300"/>
      <c r="AT424" s="302"/>
      <c r="AU424" s="302"/>
      <c r="AV424" s="303" t="b">
        <v>1</v>
      </c>
      <c r="AW424" s="304" t="str">
        <f t="shared" si="9"/>
        <v>false</v>
      </c>
      <c r="AX424" s="305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424" s="306"/>
      <c r="AZ424" s="305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424" s="306"/>
      <c r="BB424" s="302"/>
      <c r="BC424" s="303" t="b">
        <f t="shared" si="11"/>
        <v>1</v>
      </c>
      <c r="BD424" s="304"/>
      <c r="BE424" s="304" t="str">
        <f t="shared" si="12"/>
        <v>false</v>
      </c>
      <c r="BF424" s="307"/>
      <c r="BG424" s="305"/>
      <c r="BH424" s="305"/>
      <c r="BI424" s="305"/>
      <c r="BJ424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4" s="306"/>
      <c r="BL424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4" s="306"/>
      <c r="BN424" s="302"/>
      <c r="BO424" s="302"/>
      <c r="BP424" s="302"/>
      <c r="BQ424" s="302"/>
      <c r="BR424" s="302"/>
      <c r="BS424" s="302"/>
      <c r="BT424" s="302"/>
      <c r="BU424" s="302"/>
      <c r="BV424" s="302"/>
      <c r="BW424" s="302"/>
      <c r="BX424" s="302"/>
    </row>
    <row r="425">
      <c r="A425" s="292" t="s">
        <v>728</v>
      </c>
      <c r="B425" s="292">
        <v>424.0</v>
      </c>
      <c r="C425" s="292">
        <f t="shared" si="15"/>
        <v>1</v>
      </c>
      <c r="D425" s="293" t="str">
        <f t="shared" si="25"/>
        <v>Elec, Mech, Plum</v>
      </c>
      <c r="E425" s="46" t="str">
        <f t="shared" si="2"/>
        <v>prmemp.mdb.PrmElec.Ward10</v>
      </c>
      <c r="F425" s="46" t="s">
        <v>344</v>
      </c>
      <c r="G425" s="46" t="s">
        <v>630</v>
      </c>
      <c r="H425" s="47">
        <v>47.0</v>
      </c>
      <c r="I425" s="294" t="s">
        <v>1436</v>
      </c>
      <c r="J425" s="295" t="s">
        <v>740</v>
      </c>
      <c r="K425" s="296">
        <v>1.0</v>
      </c>
      <c r="L425" s="297" t="b">
        <v>0</v>
      </c>
      <c r="M425" s="294" t="s">
        <v>2076</v>
      </c>
      <c r="N425" s="294"/>
      <c r="O425" s="369"/>
      <c r="P425" s="369"/>
      <c r="Q425" s="298" t="str">
        <f t="shared" si="3"/>
        <v>PrmElec</v>
      </c>
      <c r="R425" s="298" t="str">
        <f t="shared" si="19"/>
        <v>Ward10</v>
      </c>
      <c r="S425" s="298" t="str">
        <f t="array" ref="S425">iferror(index('Type Mapping'!$A$2:$D$21,match(J425,'Type Mapping'!$B$2:$B$21,0),3),"type mismatch")</f>
        <v>VARCHAR</v>
      </c>
      <c r="T425" s="298"/>
      <c r="U425" s="298"/>
      <c r="V425" s="298"/>
      <c r="W425" s="51" t="b">
        <v>1</v>
      </c>
      <c r="X425" s="51"/>
      <c r="Y425" s="309"/>
      <c r="Z425" s="309"/>
      <c r="AA425" s="311" t="s">
        <v>669</v>
      </c>
      <c r="AB425" s="53" t="str">
        <f t="shared" si="23"/>
        <v>geo_id_history</v>
      </c>
      <c r="AC425" s="308" t="str">
        <f t="array" ref="AC425">iferror(index('StoT Mapping (Depreciated)'!$D$2:$L$976,match(E425,'StoT Mapping (Depreciated)'!$D$2:$D$976,0),9),"**FIELD MISSING**")</f>
        <v>???</v>
      </c>
      <c r="AD425" s="53" t="str">
        <f t="shared" si="6"/>
        <v>geo_id.???</v>
      </c>
      <c r="AE425" s="299">
        <f>countif(NEW_REDB_table.field,AD425)</f>
        <v>0</v>
      </c>
      <c r="AF425" s="299" t="str">
        <f t="shared" si="7"/>
        <v>Check...</v>
      </c>
      <c r="AG425" s="308"/>
      <c r="AH425" s="317" t="b">
        <v>0</v>
      </c>
      <c r="AI425" s="317" t="b">
        <v>0</v>
      </c>
      <c r="AJ425" s="308" t="str">
        <f t="array" ref="AJ425">iferror(index('Type Mapping'!$A$2:$D$21,match(J425,'Type Mapping'!$B$2:$B$21,0),4),"type mismatch")</f>
        <v>INT</v>
      </c>
      <c r="AK425" s="308"/>
      <c r="AL425" s="308"/>
      <c r="AM425" s="308"/>
      <c r="AN425" s="300" t="b">
        <v>0</v>
      </c>
      <c r="AO425" s="300" t="b">
        <v>0</v>
      </c>
      <c r="AP425" s="300" t="b">
        <v>0</v>
      </c>
      <c r="AQ425" s="300" t="b">
        <v>0</v>
      </c>
      <c r="AR425" s="300"/>
      <c r="AS425" s="300"/>
      <c r="AT425" s="302"/>
      <c r="AU425" s="302"/>
      <c r="AV425" s="303" t="b">
        <v>1</v>
      </c>
      <c r="AW425" s="304" t="str">
        <f t="shared" si="9"/>
        <v>false</v>
      </c>
      <c r="AX425" s="305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425" s="306"/>
      <c r="AZ425" s="305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425" s="306"/>
      <c r="BB425" s="302"/>
      <c r="BC425" s="303" t="b">
        <f t="shared" si="11"/>
        <v>1</v>
      </c>
      <c r="BD425" s="304"/>
      <c r="BE425" s="304" t="str">
        <f t="shared" si="12"/>
        <v>false</v>
      </c>
      <c r="BF425" s="307"/>
      <c r="BG425" s="305"/>
      <c r="BH425" s="305"/>
      <c r="BI425" s="305"/>
      <c r="BJ425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5" s="306"/>
      <c r="BL425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5" s="306"/>
      <c r="BN425" s="302"/>
      <c r="BO425" s="302"/>
      <c r="BP425" s="302"/>
      <c r="BQ425" s="302"/>
      <c r="BR425" s="302"/>
      <c r="BS425" s="302"/>
      <c r="BT425" s="302"/>
      <c r="BU425" s="302"/>
      <c r="BV425" s="302"/>
      <c r="BW425" s="302"/>
      <c r="BX425" s="302"/>
    </row>
    <row r="426">
      <c r="A426" s="292" t="s">
        <v>728</v>
      </c>
      <c r="B426" s="292">
        <v>425.0</v>
      </c>
      <c r="C426" s="292">
        <f t="shared" si="15"/>
        <v>1</v>
      </c>
      <c r="D426" s="293" t="str">
        <f t="shared" si="25"/>
        <v>Elec, Mech, Plum</v>
      </c>
      <c r="E426" s="46" t="str">
        <f t="shared" si="2"/>
        <v>prmemp.mdb.PrmElec.Precinct10</v>
      </c>
      <c r="F426" s="46" t="s">
        <v>344</v>
      </c>
      <c r="G426" s="46" t="s">
        <v>630</v>
      </c>
      <c r="H426" s="47">
        <v>48.0</v>
      </c>
      <c r="I426" s="294" t="s">
        <v>1445</v>
      </c>
      <c r="J426" s="295" t="s">
        <v>740</v>
      </c>
      <c r="K426" s="296">
        <v>1.0</v>
      </c>
      <c r="L426" s="297" t="b">
        <v>0</v>
      </c>
      <c r="M426" s="294" t="s">
        <v>2079</v>
      </c>
      <c r="N426" s="294"/>
      <c r="O426" s="369"/>
      <c r="P426" s="369"/>
      <c r="Q426" s="298" t="str">
        <f t="shared" si="3"/>
        <v>PrmElec</v>
      </c>
      <c r="R426" s="298" t="str">
        <f t="shared" si="19"/>
        <v>Precinct10</v>
      </c>
      <c r="S426" s="298" t="str">
        <f t="array" ref="S426">iferror(index('Type Mapping'!$A$2:$D$21,match(J426,'Type Mapping'!$B$2:$B$21,0),3),"type mismatch")</f>
        <v>VARCHAR</v>
      </c>
      <c r="T426" s="298"/>
      <c r="U426" s="298"/>
      <c r="V426" s="298"/>
      <c r="W426" s="51" t="b">
        <v>1</v>
      </c>
      <c r="X426" s="51"/>
      <c r="Y426" s="309"/>
      <c r="Z426" s="309"/>
      <c r="AA426" s="311" t="s">
        <v>669</v>
      </c>
      <c r="AB426" s="53" t="str">
        <f t="shared" si="23"/>
        <v>geo_id_history</v>
      </c>
      <c r="AC426" s="308" t="str">
        <f t="array" ref="AC426">iferror(index('StoT Mapping (Depreciated)'!$D$2:$L$976,match(E426,'StoT Mapping (Depreciated)'!$D$2:$D$976,0),9),"**FIELD MISSING**")</f>
        <v>???</v>
      </c>
      <c r="AD426" s="53" t="str">
        <f t="shared" si="6"/>
        <v>geo_id.???</v>
      </c>
      <c r="AE426" s="299">
        <f>countif(NEW_REDB_table.field,AD426)</f>
        <v>0</v>
      </c>
      <c r="AF426" s="299" t="str">
        <f t="shared" si="7"/>
        <v>Check...</v>
      </c>
      <c r="AG426" s="308"/>
      <c r="AH426" s="317" t="b">
        <v>0</v>
      </c>
      <c r="AI426" s="317" t="b">
        <v>0</v>
      </c>
      <c r="AJ426" s="308" t="str">
        <f t="array" ref="AJ426">iferror(index('Type Mapping'!$A$2:$D$21,match(J426,'Type Mapping'!$B$2:$B$21,0),4),"type mismatch")</f>
        <v>INT</v>
      </c>
      <c r="AK426" s="308"/>
      <c r="AL426" s="308"/>
      <c r="AM426" s="308"/>
      <c r="AN426" s="300" t="b">
        <v>0</v>
      </c>
      <c r="AO426" s="300" t="b">
        <v>0</v>
      </c>
      <c r="AP426" s="300" t="b">
        <v>0</v>
      </c>
      <c r="AQ426" s="300" t="b">
        <v>0</v>
      </c>
      <c r="AR426" s="300"/>
      <c r="AS426" s="300"/>
      <c r="AT426" s="302"/>
      <c r="AU426" s="302"/>
      <c r="AV426" s="303" t="b">
        <v>1</v>
      </c>
      <c r="AW426" s="304" t="str">
        <f t="shared" si="9"/>
        <v>false</v>
      </c>
      <c r="AX426" s="305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426" s="306"/>
      <c r="AZ426" s="305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426" s="306"/>
      <c r="BB426" s="302"/>
      <c r="BC426" s="303" t="b">
        <f t="shared" si="11"/>
        <v>1</v>
      </c>
      <c r="BD426" s="304"/>
      <c r="BE426" s="304" t="str">
        <f t="shared" si="12"/>
        <v>false</v>
      </c>
      <c r="BF426" s="307"/>
      <c r="BG426" s="305"/>
      <c r="BH426" s="305"/>
      <c r="BI426" s="305"/>
      <c r="BJ426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6" s="306"/>
      <c r="BL426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6" s="306"/>
      <c r="BN426" s="302"/>
      <c r="BO426" s="302"/>
      <c r="BP426" s="302"/>
      <c r="BQ426" s="302"/>
      <c r="BR426" s="302"/>
      <c r="BS426" s="302"/>
      <c r="BT426" s="302"/>
      <c r="BU426" s="302"/>
      <c r="BV426" s="302"/>
      <c r="BW426" s="302"/>
      <c r="BX426" s="302"/>
    </row>
    <row r="427">
      <c r="A427" s="292" t="s">
        <v>728</v>
      </c>
      <c r="B427" s="292">
        <v>426.0</v>
      </c>
      <c r="C427" s="292">
        <f t="shared" si="15"/>
        <v>1</v>
      </c>
      <c r="D427" s="293" t="str">
        <f t="shared" si="25"/>
        <v>Elec, Mech, Plum</v>
      </c>
      <c r="E427" s="46" t="str">
        <f t="shared" si="2"/>
        <v>prmemp.mdb.PrmElec.InspArea10</v>
      </c>
      <c r="F427" s="46" t="s">
        <v>344</v>
      </c>
      <c r="G427" s="46" t="s">
        <v>630</v>
      </c>
      <c r="H427" s="47">
        <v>49.0</v>
      </c>
      <c r="I427" s="294" t="s">
        <v>1451</v>
      </c>
      <c r="J427" s="295" t="s">
        <v>740</v>
      </c>
      <c r="K427" s="296">
        <v>1.0</v>
      </c>
      <c r="L427" s="297" t="b">
        <v>0</v>
      </c>
      <c r="M427" s="294" t="s">
        <v>1452</v>
      </c>
      <c r="N427" s="294"/>
      <c r="O427" s="369"/>
      <c r="P427" s="369"/>
      <c r="Q427" s="298" t="str">
        <f t="shared" si="3"/>
        <v>PrmElec</v>
      </c>
      <c r="R427" s="298" t="str">
        <f t="shared" si="19"/>
        <v>InspArea10</v>
      </c>
      <c r="S427" s="298" t="str">
        <f t="array" ref="S427">iferror(index('Type Mapping'!$A$2:$D$21,match(J427,'Type Mapping'!$B$2:$B$21,0),3),"type mismatch")</f>
        <v>VARCHAR</v>
      </c>
      <c r="T427" s="298"/>
      <c r="U427" s="298"/>
      <c r="V427" s="298"/>
      <c r="W427" s="51" t="b">
        <v>1</v>
      </c>
      <c r="X427" s="51"/>
      <c r="Y427" s="309"/>
      <c r="Z427" s="309"/>
      <c r="AA427" s="311" t="s">
        <v>669</v>
      </c>
      <c r="AB427" s="53" t="str">
        <f t="shared" si="23"/>
        <v>geo_id_history</v>
      </c>
      <c r="AC427" s="308" t="str">
        <f t="array" ref="AC427">iferror(index('StoT Mapping (Depreciated)'!$D$2:$L$976,match(E427,'StoT Mapping (Depreciated)'!$D$2:$D$976,0),9),"**FIELD MISSING**")</f>
        <v>???</v>
      </c>
      <c r="AD427" s="53" t="str">
        <f t="shared" si="6"/>
        <v>geo_id.???</v>
      </c>
      <c r="AE427" s="299">
        <f>countif(NEW_REDB_table.field,AD427)</f>
        <v>0</v>
      </c>
      <c r="AF427" s="299" t="str">
        <f t="shared" si="7"/>
        <v>Check...</v>
      </c>
      <c r="AG427" s="308"/>
      <c r="AH427" s="317" t="b">
        <v>0</v>
      </c>
      <c r="AI427" s="317" t="b">
        <v>0</v>
      </c>
      <c r="AJ427" s="308" t="str">
        <f t="array" ref="AJ427">iferror(index('Type Mapping'!$A$2:$D$21,match(J427,'Type Mapping'!$B$2:$B$21,0),4),"type mismatch")</f>
        <v>INT</v>
      </c>
      <c r="AK427" s="308"/>
      <c r="AL427" s="308"/>
      <c r="AM427" s="308"/>
      <c r="AN427" s="300" t="b">
        <v>0</v>
      </c>
      <c r="AO427" s="300" t="b">
        <v>0</v>
      </c>
      <c r="AP427" s="300" t="b">
        <v>0</v>
      </c>
      <c r="AQ427" s="300" t="b">
        <v>0</v>
      </c>
      <c r="AR427" s="300"/>
      <c r="AS427" s="300"/>
      <c r="AT427" s="302"/>
      <c r="AU427" s="302"/>
      <c r="AV427" s="303" t="b">
        <v>1</v>
      </c>
      <c r="AW427" s="304" t="str">
        <f t="shared" si="9"/>
        <v>false</v>
      </c>
      <c r="AX427" s="305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427" s="306"/>
      <c r="AZ427" s="305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427" s="306"/>
      <c r="BB427" s="302"/>
      <c r="BC427" s="303" t="b">
        <f t="shared" si="11"/>
        <v>1</v>
      </c>
      <c r="BD427" s="304"/>
      <c r="BE427" s="304" t="str">
        <f t="shared" si="12"/>
        <v>false</v>
      </c>
      <c r="BF427" s="307"/>
      <c r="BG427" s="305"/>
      <c r="BH427" s="305"/>
      <c r="BI427" s="305"/>
      <c r="BJ427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7" s="306"/>
      <c r="BL427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7" s="306"/>
      <c r="BN427" s="302"/>
      <c r="BO427" s="302"/>
      <c r="BP427" s="302"/>
      <c r="BQ427" s="302"/>
      <c r="BR427" s="302"/>
      <c r="BS427" s="302"/>
      <c r="BT427" s="302"/>
      <c r="BU427" s="302"/>
      <c r="BV427" s="302"/>
      <c r="BW427" s="302"/>
      <c r="BX427" s="302"/>
    </row>
    <row r="428">
      <c r="A428" s="292" t="s">
        <v>728</v>
      </c>
      <c r="B428" s="292">
        <v>427.0</v>
      </c>
      <c r="C428" s="292">
        <f t="shared" si="15"/>
        <v>1</v>
      </c>
      <c r="D428" s="293" t="str">
        <f t="shared" si="25"/>
        <v>Elec, Mech, Plum</v>
      </c>
      <c r="E428" s="46" t="str">
        <f t="shared" si="2"/>
        <v>prmemp.mdb.PrmElec.Ward00</v>
      </c>
      <c r="F428" s="46" t="s">
        <v>344</v>
      </c>
      <c r="G428" s="46" t="s">
        <v>630</v>
      </c>
      <c r="H428" s="47">
        <v>50.0</v>
      </c>
      <c r="I428" s="294" t="s">
        <v>1457</v>
      </c>
      <c r="J428" s="295" t="s">
        <v>740</v>
      </c>
      <c r="K428" s="296">
        <v>1.0</v>
      </c>
      <c r="L428" s="297" t="b">
        <v>0</v>
      </c>
      <c r="M428" s="294" t="s">
        <v>2083</v>
      </c>
      <c r="N428" s="294"/>
      <c r="O428" s="369"/>
      <c r="P428" s="369"/>
      <c r="Q428" s="298" t="str">
        <f t="shared" si="3"/>
        <v>PrmElec</v>
      </c>
      <c r="R428" s="298" t="str">
        <f t="shared" si="19"/>
        <v>Ward00</v>
      </c>
      <c r="S428" s="298" t="str">
        <f t="array" ref="S428">iferror(index('Type Mapping'!$A$2:$D$21,match(J428,'Type Mapping'!$B$2:$B$21,0),3),"type mismatch")</f>
        <v>VARCHAR</v>
      </c>
      <c r="T428" s="298"/>
      <c r="U428" s="298"/>
      <c r="V428" s="298"/>
      <c r="W428" s="51" t="b">
        <v>1</v>
      </c>
      <c r="X428" s="51"/>
      <c r="Y428" s="309"/>
      <c r="Z428" s="309"/>
      <c r="AA428" s="311" t="s">
        <v>669</v>
      </c>
      <c r="AB428" s="53" t="str">
        <f t="shared" si="23"/>
        <v>geo_id_history</v>
      </c>
      <c r="AC428" s="308" t="str">
        <f t="array" ref="AC428">iferror(index('StoT Mapping (Depreciated)'!$D$2:$L$976,match(E428,'StoT Mapping (Depreciated)'!$D$2:$D$976,0),9),"**FIELD MISSING**")</f>
        <v>???</v>
      </c>
      <c r="AD428" s="53" t="str">
        <f t="shared" si="6"/>
        <v>geo_id.???</v>
      </c>
      <c r="AE428" s="299">
        <f>countif(NEW_REDB_table.field,AD428)</f>
        <v>0</v>
      </c>
      <c r="AF428" s="299" t="str">
        <f t="shared" si="7"/>
        <v>Check...</v>
      </c>
      <c r="AG428" s="308"/>
      <c r="AH428" s="317" t="b">
        <v>0</v>
      </c>
      <c r="AI428" s="317" t="b">
        <v>0</v>
      </c>
      <c r="AJ428" s="308" t="str">
        <f t="array" ref="AJ428">iferror(index('Type Mapping'!$A$2:$D$21,match(J428,'Type Mapping'!$B$2:$B$21,0),4),"type mismatch")</f>
        <v>INT</v>
      </c>
      <c r="AK428" s="308"/>
      <c r="AL428" s="308"/>
      <c r="AM428" s="308"/>
      <c r="AN428" s="300" t="b">
        <v>0</v>
      </c>
      <c r="AO428" s="300" t="b">
        <v>0</v>
      </c>
      <c r="AP428" s="300" t="b">
        <v>0</v>
      </c>
      <c r="AQ428" s="300" t="b">
        <v>0</v>
      </c>
      <c r="AR428" s="300"/>
      <c r="AS428" s="300"/>
      <c r="AT428" s="302"/>
      <c r="AU428" s="302"/>
      <c r="AV428" s="303" t="b">
        <v>1</v>
      </c>
      <c r="AW428" s="304" t="str">
        <f t="shared" si="9"/>
        <v>false</v>
      </c>
      <c r="AX428" s="305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428" s="306"/>
      <c r="AZ428" s="305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428" s="306"/>
      <c r="BB428" s="302"/>
      <c r="BC428" s="303" t="b">
        <f t="shared" si="11"/>
        <v>1</v>
      </c>
      <c r="BD428" s="304"/>
      <c r="BE428" s="304" t="str">
        <f t="shared" si="12"/>
        <v>false</v>
      </c>
      <c r="BF428" s="307"/>
      <c r="BG428" s="305"/>
      <c r="BH428" s="305"/>
      <c r="BI428" s="305"/>
      <c r="BJ428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8" s="306"/>
      <c r="BL428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8" s="306"/>
      <c r="BN428" s="302"/>
      <c r="BO428" s="302"/>
      <c r="BP428" s="302"/>
      <c r="BQ428" s="302"/>
      <c r="BR428" s="302"/>
      <c r="BS428" s="302"/>
      <c r="BT428" s="302"/>
      <c r="BU428" s="302"/>
      <c r="BV428" s="302"/>
      <c r="BW428" s="302"/>
      <c r="BX428" s="302"/>
    </row>
    <row r="429">
      <c r="A429" s="292" t="s">
        <v>728</v>
      </c>
      <c r="B429" s="292">
        <v>428.0</v>
      </c>
      <c r="C429" s="292">
        <f t="shared" si="15"/>
        <v>1</v>
      </c>
      <c r="D429" s="293" t="str">
        <f t="shared" si="25"/>
        <v>Elec, Mech, Plum</v>
      </c>
      <c r="E429" s="46" t="str">
        <f t="shared" si="2"/>
        <v>prmemp.mdb.PrmElec.Precinct02</v>
      </c>
      <c r="F429" s="46" t="s">
        <v>344</v>
      </c>
      <c r="G429" s="46" t="s">
        <v>630</v>
      </c>
      <c r="H429" s="47">
        <v>51.0</v>
      </c>
      <c r="I429" s="294" t="s">
        <v>1462</v>
      </c>
      <c r="J429" s="295" t="s">
        <v>740</v>
      </c>
      <c r="K429" s="296">
        <v>1.0</v>
      </c>
      <c r="L429" s="297" t="b">
        <v>0</v>
      </c>
      <c r="M429" s="294" t="s">
        <v>2086</v>
      </c>
      <c r="N429" s="294"/>
      <c r="O429" s="369"/>
      <c r="P429" s="369"/>
      <c r="Q429" s="298" t="str">
        <f t="shared" si="3"/>
        <v>PrmElec</v>
      </c>
      <c r="R429" s="298" t="str">
        <f t="shared" si="19"/>
        <v>Precinct02</v>
      </c>
      <c r="S429" s="298" t="str">
        <f t="array" ref="S429">iferror(index('Type Mapping'!$A$2:$D$21,match(J429,'Type Mapping'!$B$2:$B$21,0),3),"type mismatch")</f>
        <v>VARCHAR</v>
      </c>
      <c r="T429" s="298"/>
      <c r="U429" s="298"/>
      <c r="V429" s="298"/>
      <c r="W429" s="51" t="b">
        <v>1</v>
      </c>
      <c r="X429" s="51"/>
      <c r="Y429" s="309"/>
      <c r="Z429" s="309"/>
      <c r="AA429" s="311" t="s">
        <v>669</v>
      </c>
      <c r="AB429" s="53" t="str">
        <f t="shared" si="23"/>
        <v>geo_id_history</v>
      </c>
      <c r="AC429" s="308" t="str">
        <f t="array" ref="AC429">iferror(index('StoT Mapping (Depreciated)'!$D$2:$L$976,match(E429,'StoT Mapping (Depreciated)'!$D$2:$D$976,0),9),"**FIELD MISSING**")</f>
        <v>???</v>
      </c>
      <c r="AD429" s="53" t="str">
        <f t="shared" si="6"/>
        <v>geo_id.???</v>
      </c>
      <c r="AE429" s="299">
        <f>countif(NEW_REDB_table.field,AD429)</f>
        <v>0</v>
      </c>
      <c r="AF429" s="299" t="str">
        <f t="shared" si="7"/>
        <v>Check...</v>
      </c>
      <c r="AG429" s="308"/>
      <c r="AH429" s="317" t="b">
        <v>0</v>
      </c>
      <c r="AI429" s="317" t="b">
        <v>0</v>
      </c>
      <c r="AJ429" s="308" t="str">
        <f t="array" ref="AJ429">iferror(index('Type Mapping'!$A$2:$D$21,match(J429,'Type Mapping'!$B$2:$B$21,0),4),"type mismatch")</f>
        <v>INT</v>
      </c>
      <c r="AK429" s="308"/>
      <c r="AL429" s="308"/>
      <c r="AM429" s="308"/>
      <c r="AN429" s="300" t="b">
        <v>0</v>
      </c>
      <c r="AO429" s="300" t="b">
        <v>0</v>
      </c>
      <c r="AP429" s="300" t="b">
        <v>0</v>
      </c>
      <c r="AQ429" s="300" t="b">
        <v>0</v>
      </c>
      <c r="AR429" s="300"/>
      <c r="AS429" s="300"/>
      <c r="AT429" s="302"/>
      <c r="AU429" s="302"/>
      <c r="AV429" s="303" t="b">
        <v>1</v>
      </c>
      <c r="AW429" s="304" t="str">
        <f t="shared" si="9"/>
        <v>false</v>
      </c>
      <c r="AX429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429" s="306"/>
      <c r="AZ429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429" s="306"/>
      <c r="BB429" s="302"/>
      <c r="BC429" s="303" t="b">
        <f t="shared" si="11"/>
        <v>1</v>
      </c>
      <c r="BD429" s="304"/>
      <c r="BE429" s="304" t="str">
        <f t="shared" si="12"/>
        <v>false</v>
      </c>
      <c r="BF429" s="307"/>
      <c r="BG429" s="305"/>
      <c r="BH429" s="305"/>
      <c r="BI429" s="305"/>
      <c r="BJ429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29" s="306"/>
      <c r="BL429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29" s="306"/>
      <c r="BN429" s="302"/>
      <c r="BO429" s="302"/>
      <c r="BP429" s="302"/>
      <c r="BQ429" s="302"/>
      <c r="BR429" s="302"/>
      <c r="BS429" s="302"/>
      <c r="BT429" s="302"/>
      <c r="BU429" s="302"/>
      <c r="BV429" s="302"/>
      <c r="BW429" s="302"/>
      <c r="BX429" s="302"/>
    </row>
    <row r="430">
      <c r="A430" s="292" t="s">
        <v>728</v>
      </c>
      <c r="B430" s="292">
        <v>429.0</v>
      </c>
      <c r="C430" s="292">
        <f t="shared" si="15"/>
        <v>1</v>
      </c>
      <c r="D430" s="293" t="str">
        <f t="shared" si="25"/>
        <v>Elec, Mech, Plum</v>
      </c>
      <c r="E430" s="46" t="str">
        <f t="shared" si="2"/>
        <v>prmemp.mdb.PrmElec.Nbrhd</v>
      </c>
      <c r="F430" s="46" t="s">
        <v>344</v>
      </c>
      <c r="G430" s="46" t="s">
        <v>630</v>
      </c>
      <c r="H430" s="47">
        <v>52.0</v>
      </c>
      <c r="I430" s="294" t="s">
        <v>1472</v>
      </c>
      <c r="J430" s="295" t="s">
        <v>740</v>
      </c>
      <c r="K430" s="296">
        <v>1.0</v>
      </c>
      <c r="L430" s="297" t="b">
        <v>0</v>
      </c>
      <c r="M430" s="294" t="s">
        <v>1473</v>
      </c>
      <c r="N430" s="294"/>
      <c r="O430" s="369"/>
      <c r="P430" s="369"/>
      <c r="Q430" s="298" t="str">
        <f t="shared" si="3"/>
        <v>PrmElec</v>
      </c>
      <c r="R430" s="298" t="str">
        <f t="shared" si="19"/>
        <v>Nbrhd</v>
      </c>
      <c r="S430" s="298" t="str">
        <f t="array" ref="S430">iferror(index('Type Mapping'!$A$2:$D$21,match(J430,'Type Mapping'!$B$2:$B$21,0),3),"type mismatch")</f>
        <v>VARCHAR</v>
      </c>
      <c r="T430" s="298"/>
      <c r="U430" s="298"/>
      <c r="V430" s="298"/>
      <c r="W430" s="51" t="b">
        <v>1</v>
      </c>
      <c r="X430" s="51"/>
      <c r="Y430" s="309"/>
      <c r="Z430" s="309"/>
      <c r="AA430" s="311" t="s">
        <v>669</v>
      </c>
      <c r="AB430" s="53" t="str">
        <f t="shared" si="23"/>
        <v>geo_id_history</v>
      </c>
      <c r="AC430" s="308" t="str">
        <f t="array" ref="AC430">iferror(index('StoT Mapping (Depreciated)'!$D$2:$L$976,match(E430,'StoT Mapping (Depreciated)'!$D$2:$D$976,0),9),"**FIELD MISSING**")</f>
        <v>???</v>
      </c>
      <c r="AD430" s="53" t="str">
        <f t="shared" si="6"/>
        <v>geo_id.???</v>
      </c>
      <c r="AE430" s="299">
        <f>countif(NEW_REDB_table.field,AD430)</f>
        <v>0</v>
      </c>
      <c r="AF430" s="299" t="str">
        <f t="shared" si="7"/>
        <v>Check...</v>
      </c>
      <c r="AG430" s="308"/>
      <c r="AH430" s="317" t="b">
        <v>0</v>
      </c>
      <c r="AI430" s="317" t="b">
        <v>0</v>
      </c>
      <c r="AJ430" s="308" t="str">
        <f t="array" ref="AJ430">iferror(index('Type Mapping'!$A$2:$D$21,match(J430,'Type Mapping'!$B$2:$B$21,0),4),"type mismatch")</f>
        <v>INT</v>
      </c>
      <c r="AK430" s="308"/>
      <c r="AL430" s="308"/>
      <c r="AM430" s="308"/>
      <c r="AN430" s="300" t="b">
        <v>0</v>
      </c>
      <c r="AO430" s="300" t="b">
        <v>0</v>
      </c>
      <c r="AP430" s="300" t="b">
        <v>0</v>
      </c>
      <c r="AQ430" s="300" t="b">
        <v>0</v>
      </c>
      <c r="AR430" s="300"/>
      <c r="AS430" s="300"/>
      <c r="AT430" s="302"/>
      <c r="AU430" s="302"/>
      <c r="AV430" s="303" t="b">
        <v>1</v>
      </c>
      <c r="AW430" s="304" t="str">
        <f t="shared" si="9"/>
        <v>false</v>
      </c>
      <c r="AX430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430" s="306"/>
      <c r="AZ430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430" s="306"/>
      <c r="BB430" s="302"/>
      <c r="BC430" s="303" t="b">
        <f t="shared" si="11"/>
        <v>1</v>
      </c>
      <c r="BD430" s="304"/>
      <c r="BE430" s="304" t="str">
        <f t="shared" si="12"/>
        <v>false</v>
      </c>
      <c r="BF430" s="307"/>
      <c r="BG430" s="305"/>
      <c r="BH430" s="305"/>
      <c r="BI430" s="305"/>
      <c r="BJ430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0" s="306"/>
      <c r="BL430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0" s="306"/>
      <c r="BN430" s="302"/>
      <c r="BO430" s="302"/>
      <c r="BP430" s="302"/>
      <c r="BQ430" s="302"/>
      <c r="BR430" s="302"/>
      <c r="BS430" s="302"/>
      <c r="BT430" s="302"/>
      <c r="BU430" s="302"/>
      <c r="BV430" s="302"/>
      <c r="BW430" s="302"/>
      <c r="BX430" s="302"/>
    </row>
    <row r="431">
      <c r="A431" s="292" t="s">
        <v>728</v>
      </c>
      <c r="B431" s="292">
        <v>430.0</v>
      </c>
      <c r="C431" s="292">
        <f t="shared" si="15"/>
        <v>1</v>
      </c>
      <c r="D431" s="293" t="str">
        <f t="shared" si="25"/>
        <v>Elec, Mech, Plum</v>
      </c>
      <c r="E431" s="46" t="str">
        <f t="shared" si="2"/>
        <v>prmemp.mdb.PrmElec.CDADist</v>
      </c>
      <c r="F431" s="46" t="s">
        <v>344</v>
      </c>
      <c r="G431" s="46" t="s">
        <v>630</v>
      </c>
      <c r="H431" s="47">
        <v>53.0</v>
      </c>
      <c r="I431" s="294" t="s">
        <v>1478</v>
      </c>
      <c r="J431" s="295" t="s">
        <v>740</v>
      </c>
      <c r="K431" s="296">
        <v>1.0</v>
      </c>
      <c r="L431" s="297" t="b">
        <v>0</v>
      </c>
      <c r="M431" s="294" t="s">
        <v>2088</v>
      </c>
      <c r="N431" s="294"/>
      <c r="O431" s="369"/>
      <c r="P431" s="369"/>
      <c r="Q431" s="298" t="str">
        <f t="shared" si="3"/>
        <v>PrmElec</v>
      </c>
      <c r="R431" s="298" t="str">
        <f t="shared" si="19"/>
        <v>CDADist</v>
      </c>
      <c r="S431" s="298" t="str">
        <f t="array" ref="S431">iferror(index('Type Mapping'!$A$2:$D$21,match(J431,'Type Mapping'!$B$2:$B$21,0),3),"type mismatch")</f>
        <v>VARCHAR</v>
      </c>
      <c r="T431" s="298"/>
      <c r="U431" s="298"/>
      <c r="V431" s="298"/>
      <c r="W431" s="51" t="b">
        <v>1</v>
      </c>
      <c r="X431" s="51"/>
      <c r="Y431" s="309"/>
      <c r="Z431" s="309"/>
      <c r="AA431" s="311" t="s">
        <v>669</v>
      </c>
      <c r="AB431" s="53" t="str">
        <f t="shared" si="23"/>
        <v>geo_id_history</v>
      </c>
      <c r="AC431" s="308" t="str">
        <f t="array" ref="AC431">iferror(index('StoT Mapping (Depreciated)'!$D$2:$L$976,match(E431,'StoT Mapping (Depreciated)'!$D$2:$D$976,0),9),"**FIELD MISSING**")</f>
        <v>???</v>
      </c>
      <c r="AD431" s="53" t="str">
        <f t="shared" si="6"/>
        <v>geo_id.???</v>
      </c>
      <c r="AE431" s="299">
        <f>countif(NEW_REDB_table.field,AD431)</f>
        <v>0</v>
      </c>
      <c r="AF431" s="299" t="str">
        <f t="shared" si="7"/>
        <v>Check...</v>
      </c>
      <c r="AG431" s="308"/>
      <c r="AH431" s="317" t="b">
        <v>0</v>
      </c>
      <c r="AI431" s="317" t="b">
        <v>0</v>
      </c>
      <c r="AJ431" s="308" t="str">
        <f t="array" ref="AJ431">iferror(index('Type Mapping'!$A$2:$D$21,match(J431,'Type Mapping'!$B$2:$B$21,0),4),"type mismatch")</f>
        <v>INT</v>
      </c>
      <c r="AK431" s="308"/>
      <c r="AL431" s="308"/>
      <c r="AM431" s="308"/>
      <c r="AN431" s="300" t="b">
        <v>0</v>
      </c>
      <c r="AO431" s="300" t="b">
        <v>0</v>
      </c>
      <c r="AP431" s="300" t="b">
        <v>0</v>
      </c>
      <c r="AQ431" s="300" t="b">
        <v>0</v>
      </c>
      <c r="AR431" s="300"/>
      <c r="AS431" s="300"/>
      <c r="AT431" s="302"/>
      <c r="AU431" s="302"/>
      <c r="AV431" s="303" t="b">
        <v>1</v>
      </c>
      <c r="AW431" s="304" t="str">
        <f t="shared" si="9"/>
        <v>false</v>
      </c>
      <c r="AX431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431" s="306"/>
      <c r="AZ431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431" s="306"/>
      <c r="BB431" s="302"/>
      <c r="BC431" s="303" t="b">
        <f t="shared" si="11"/>
        <v>1</v>
      </c>
      <c r="BD431" s="304"/>
      <c r="BE431" s="304" t="str">
        <f t="shared" si="12"/>
        <v>false</v>
      </c>
      <c r="BF431" s="307"/>
      <c r="BG431" s="305"/>
      <c r="BH431" s="305"/>
      <c r="BI431" s="305"/>
      <c r="BJ431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1" s="306"/>
      <c r="BL431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1" s="306"/>
      <c r="BN431" s="302"/>
      <c r="BO431" s="302"/>
      <c r="BP431" s="302"/>
      <c r="BQ431" s="302"/>
      <c r="BR431" s="302"/>
      <c r="BS431" s="302"/>
      <c r="BT431" s="302"/>
      <c r="BU431" s="302"/>
      <c r="BV431" s="302"/>
      <c r="BW431" s="302"/>
      <c r="BX431" s="302"/>
    </row>
    <row r="432">
      <c r="A432" s="292" t="s">
        <v>728</v>
      </c>
      <c r="B432" s="292">
        <v>431.0</v>
      </c>
      <c r="C432" s="292">
        <f t="shared" si="15"/>
        <v>1</v>
      </c>
      <c r="D432" s="293" t="str">
        <f t="shared" si="25"/>
        <v>Elec, Mech, Plum</v>
      </c>
      <c r="E432" s="46" t="str">
        <f t="shared" si="2"/>
        <v>prmemp.mdb.PrmElec.CDASubDist</v>
      </c>
      <c r="F432" s="46" t="s">
        <v>344</v>
      </c>
      <c r="G432" s="46" t="s">
        <v>630</v>
      </c>
      <c r="H432" s="47">
        <v>54.0</v>
      </c>
      <c r="I432" s="294" t="s">
        <v>1485</v>
      </c>
      <c r="J432" s="295" t="s">
        <v>740</v>
      </c>
      <c r="K432" s="296">
        <v>1.0</v>
      </c>
      <c r="L432" s="297" t="b">
        <v>0</v>
      </c>
      <c r="M432" s="294" t="s">
        <v>1486</v>
      </c>
      <c r="N432" s="294"/>
      <c r="O432" s="369"/>
      <c r="P432" s="369"/>
      <c r="Q432" s="298" t="str">
        <f t="shared" si="3"/>
        <v>PrmElec</v>
      </c>
      <c r="R432" s="298" t="str">
        <f t="shared" si="19"/>
        <v>CDASubDist</v>
      </c>
      <c r="S432" s="298" t="str">
        <f t="array" ref="S432">iferror(index('Type Mapping'!$A$2:$D$21,match(J432,'Type Mapping'!$B$2:$B$21,0),3),"type mismatch")</f>
        <v>VARCHAR</v>
      </c>
      <c r="T432" s="298"/>
      <c r="U432" s="298"/>
      <c r="V432" s="298"/>
      <c r="W432" s="51" t="b">
        <v>1</v>
      </c>
      <c r="X432" s="51"/>
      <c r="Y432" s="309"/>
      <c r="Z432" s="309"/>
      <c r="AA432" s="311" t="s">
        <v>669</v>
      </c>
      <c r="AB432" s="53" t="str">
        <f t="shared" si="23"/>
        <v>geo_id_history</v>
      </c>
      <c r="AC432" s="308" t="str">
        <f t="array" ref="AC432">iferror(index('StoT Mapping (Depreciated)'!$D$2:$L$976,match(E432,'StoT Mapping (Depreciated)'!$D$2:$D$976,0),9),"**FIELD MISSING**")</f>
        <v>???</v>
      </c>
      <c r="AD432" s="53" t="str">
        <f t="shared" si="6"/>
        <v>geo_id.???</v>
      </c>
      <c r="AE432" s="299">
        <f>countif(NEW_REDB_table.field,AD432)</f>
        <v>0</v>
      </c>
      <c r="AF432" s="299" t="str">
        <f t="shared" si="7"/>
        <v>Check...</v>
      </c>
      <c r="AG432" s="308"/>
      <c r="AH432" s="317" t="b">
        <v>0</v>
      </c>
      <c r="AI432" s="317" t="b">
        <v>0</v>
      </c>
      <c r="AJ432" s="308" t="str">
        <f t="array" ref="AJ432">iferror(index('Type Mapping'!$A$2:$D$21,match(J432,'Type Mapping'!$B$2:$B$21,0),4),"type mismatch")</f>
        <v>INT</v>
      </c>
      <c r="AK432" s="308"/>
      <c r="AL432" s="308"/>
      <c r="AM432" s="308"/>
      <c r="AN432" s="300" t="b">
        <v>0</v>
      </c>
      <c r="AO432" s="300" t="b">
        <v>0</v>
      </c>
      <c r="AP432" s="300" t="b">
        <v>0</v>
      </c>
      <c r="AQ432" s="300" t="b">
        <v>0</v>
      </c>
      <c r="AR432" s="300"/>
      <c r="AS432" s="300"/>
      <c r="AT432" s="302"/>
      <c r="AU432" s="302"/>
      <c r="AV432" s="303" t="b">
        <v>1</v>
      </c>
      <c r="AW432" s="304" t="str">
        <f t="shared" si="9"/>
        <v>false</v>
      </c>
      <c r="AX432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432" s="306"/>
      <c r="AZ432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432" s="306"/>
      <c r="BB432" s="302"/>
      <c r="BC432" s="303" t="b">
        <f t="shared" si="11"/>
        <v>1</v>
      </c>
      <c r="BD432" s="304"/>
      <c r="BE432" s="304" t="str">
        <f t="shared" si="12"/>
        <v>false</v>
      </c>
      <c r="BF432" s="307"/>
      <c r="BG432" s="305"/>
      <c r="BH432" s="305"/>
      <c r="BI432" s="305"/>
      <c r="BJ432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2" s="306"/>
      <c r="BL432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2" s="306"/>
      <c r="BN432" s="302"/>
      <c r="BO432" s="302"/>
      <c r="BP432" s="302"/>
      <c r="BQ432" s="302"/>
      <c r="BR432" s="302"/>
      <c r="BS432" s="302"/>
      <c r="BT432" s="302"/>
      <c r="BU432" s="302"/>
      <c r="BV432" s="302"/>
      <c r="BW432" s="302"/>
      <c r="BX432" s="302"/>
    </row>
    <row r="433">
      <c r="A433" s="292" t="s">
        <v>728</v>
      </c>
      <c r="B433" s="292">
        <v>432.0</v>
      </c>
      <c r="C433" s="292">
        <f t="shared" si="15"/>
        <v>1</v>
      </c>
      <c r="D433" s="293" t="str">
        <f t="shared" si="25"/>
        <v>Elec, Mech, Plum</v>
      </c>
      <c r="E433" s="46" t="str">
        <f t="shared" si="2"/>
        <v>prmemp.mdb.PrmElec.PoliceDist</v>
      </c>
      <c r="F433" s="46" t="s">
        <v>344</v>
      </c>
      <c r="G433" s="46" t="s">
        <v>630</v>
      </c>
      <c r="H433" s="47">
        <v>55.0</v>
      </c>
      <c r="I433" s="294" t="s">
        <v>1490</v>
      </c>
      <c r="J433" s="295" t="s">
        <v>740</v>
      </c>
      <c r="K433" s="296">
        <v>1.0</v>
      </c>
      <c r="L433" s="297" t="b">
        <v>0</v>
      </c>
      <c r="M433" s="294" t="s">
        <v>1491</v>
      </c>
      <c r="N433" s="294"/>
      <c r="O433" s="369"/>
      <c r="P433" s="369"/>
      <c r="Q433" s="298" t="str">
        <f t="shared" si="3"/>
        <v>PrmElec</v>
      </c>
      <c r="R433" s="298" t="str">
        <f t="shared" si="19"/>
        <v>PoliceDist</v>
      </c>
      <c r="S433" s="298" t="str">
        <f t="array" ref="S433">iferror(index('Type Mapping'!$A$2:$D$21,match(J433,'Type Mapping'!$B$2:$B$21,0),3),"type mismatch")</f>
        <v>VARCHAR</v>
      </c>
      <c r="T433" s="298"/>
      <c r="U433" s="298"/>
      <c r="V433" s="298"/>
      <c r="W433" s="51" t="b">
        <v>1</v>
      </c>
      <c r="X433" s="51"/>
      <c r="Y433" s="309"/>
      <c r="Z433" s="309"/>
      <c r="AA433" s="311" t="s">
        <v>669</v>
      </c>
      <c r="AB433" s="53" t="str">
        <f t="shared" si="23"/>
        <v>geo_id_history</v>
      </c>
      <c r="AC433" s="308" t="str">
        <f t="array" ref="AC433">iferror(index('StoT Mapping (Depreciated)'!$D$2:$L$976,match(E433,'StoT Mapping (Depreciated)'!$D$2:$D$976,0),9),"**FIELD MISSING**")</f>
        <v>???</v>
      </c>
      <c r="AD433" s="53" t="str">
        <f t="shared" si="6"/>
        <v>geo_id.???</v>
      </c>
      <c r="AE433" s="299">
        <f>countif(NEW_REDB_table.field,AD433)</f>
        <v>0</v>
      </c>
      <c r="AF433" s="299" t="str">
        <f t="shared" si="7"/>
        <v>Check...</v>
      </c>
      <c r="AG433" s="308"/>
      <c r="AH433" s="317" t="b">
        <v>0</v>
      </c>
      <c r="AI433" s="317" t="b">
        <v>0</v>
      </c>
      <c r="AJ433" s="308" t="str">
        <f t="array" ref="AJ433">iferror(index('Type Mapping'!$A$2:$D$21,match(J433,'Type Mapping'!$B$2:$B$21,0),4),"type mismatch")</f>
        <v>INT</v>
      </c>
      <c r="AK433" s="308"/>
      <c r="AL433" s="308"/>
      <c r="AM433" s="308"/>
      <c r="AN433" s="300" t="b">
        <v>0</v>
      </c>
      <c r="AO433" s="300" t="b">
        <v>0</v>
      </c>
      <c r="AP433" s="300" t="b">
        <v>0</v>
      </c>
      <c r="AQ433" s="300" t="b">
        <v>0</v>
      </c>
      <c r="AR433" s="300"/>
      <c r="AS433" s="300"/>
      <c r="AT433" s="302"/>
      <c r="AU433" s="302"/>
      <c r="AV433" s="303" t="b">
        <v>1</v>
      </c>
      <c r="AW433" s="304" t="str">
        <f t="shared" si="9"/>
        <v>false</v>
      </c>
      <c r="AX433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433" s="306"/>
      <c r="AZ433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433" s="306"/>
      <c r="BB433" s="302"/>
      <c r="BC433" s="303" t="b">
        <f t="shared" si="11"/>
        <v>1</v>
      </c>
      <c r="BD433" s="304"/>
      <c r="BE433" s="304" t="str">
        <f t="shared" si="12"/>
        <v>false</v>
      </c>
      <c r="BF433" s="307"/>
      <c r="BG433" s="305"/>
      <c r="BH433" s="305"/>
      <c r="BI433" s="305"/>
      <c r="BJ433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3" s="306"/>
      <c r="BL433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3" s="306"/>
      <c r="BN433" s="302"/>
      <c r="BO433" s="302"/>
      <c r="BP433" s="302"/>
      <c r="BQ433" s="302"/>
      <c r="BR433" s="302"/>
      <c r="BS433" s="302"/>
      <c r="BT433" s="302"/>
      <c r="BU433" s="302"/>
      <c r="BV433" s="302"/>
      <c r="BW433" s="302"/>
      <c r="BX433" s="302"/>
    </row>
    <row r="434">
      <c r="A434" s="292" t="s">
        <v>728</v>
      </c>
      <c r="B434" s="292">
        <v>433.0</v>
      </c>
      <c r="C434" s="292">
        <f t="shared" si="15"/>
        <v>1</v>
      </c>
      <c r="D434" s="293" t="str">
        <f t="shared" si="25"/>
        <v>Elec, Mech, Plum</v>
      </c>
      <c r="E434" s="46" t="str">
        <f t="shared" si="2"/>
        <v>prmemp.mdb.PrmElec.CensTract10</v>
      </c>
      <c r="F434" s="46" t="s">
        <v>344</v>
      </c>
      <c r="G434" s="46" t="s">
        <v>630</v>
      </c>
      <c r="H434" s="47">
        <v>56.0</v>
      </c>
      <c r="I434" s="294" t="s">
        <v>1028</v>
      </c>
      <c r="J434" s="295" t="s">
        <v>729</v>
      </c>
      <c r="K434" s="296">
        <v>8.0</v>
      </c>
      <c r="L434" s="297" t="b">
        <v>0</v>
      </c>
      <c r="M434" s="294" t="s">
        <v>1029</v>
      </c>
      <c r="N434" s="294"/>
      <c r="O434" s="369"/>
      <c r="P434" s="369"/>
      <c r="Q434" s="298" t="str">
        <f t="shared" si="3"/>
        <v>PrmElec</v>
      </c>
      <c r="R434" s="298" t="str">
        <f t="shared" si="19"/>
        <v>CensTract10</v>
      </c>
      <c r="S434" s="298" t="str">
        <f t="array" ref="S434">iferror(index('Type Mapping'!$A$2:$D$21,match(J434,'Type Mapping'!$B$2:$B$21,0),3),"type mismatch")</f>
        <v>VARCHAR</v>
      </c>
      <c r="T434" s="298"/>
      <c r="U434" s="298"/>
      <c r="V434" s="298"/>
      <c r="W434" s="51" t="b">
        <v>1</v>
      </c>
      <c r="X434" s="51"/>
      <c r="Y434" s="309"/>
      <c r="Z434" s="309"/>
      <c r="AA434" s="311" t="s">
        <v>669</v>
      </c>
      <c r="AB434" s="53" t="str">
        <f t="shared" si="23"/>
        <v>geo_id_history</v>
      </c>
      <c r="AC434" s="308" t="str">
        <f t="array" ref="AC434">iferror(index('StoT Mapping (Depreciated)'!$D$2:$L$976,match(E434,'StoT Mapping (Depreciated)'!$D$2:$D$976,0),9),"**FIELD MISSING**")</f>
        <v>???</v>
      </c>
      <c r="AD434" s="53" t="str">
        <f t="shared" si="6"/>
        <v>geo_id.???</v>
      </c>
      <c r="AE434" s="299">
        <f>countif(NEW_REDB_table.field,AD434)</f>
        <v>0</v>
      </c>
      <c r="AF434" s="299" t="str">
        <f t="shared" si="7"/>
        <v>Check...</v>
      </c>
      <c r="AG434" s="308"/>
      <c r="AH434" s="317" t="b">
        <v>0</v>
      </c>
      <c r="AI434" s="317" t="b">
        <v>0</v>
      </c>
      <c r="AJ434" s="308" t="str">
        <f t="array" ref="AJ434">iferror(index('Type Mapping'!$A$2:$D$21,match(J434,'Type Mapping'!$B$2:$B$21,0),4),"type mismatch")</f>
        <v>FLOAT</v>
      </c>
      <c r="AK434" s="308"/>
      <c r="AL434" s="308"/>
      <c r="AM434" s="308"/>
      <c r="AN434" s="300" t="b">
        <v>0</v>
      </c>
      <c r="AO434" s="300" t="b">
        <v>0</v>
      </c>
      <c r="AP434" s="300" t="b">
        <v>0</v>
      </c>
      <c r="AQ434" s="300" t="b">
        <v>0</v>
      </c>
      <c r="AR434" s="300"/>
      <c r="AS434" s="300"/>
      <c r="AT434" s="302"/>
      <c r="AU434" s="302"/>
      <c r="AV434" s="303" t="b">
        <v>1</v>
      </c>
      <c r="AW434" s="304" t="str">
        <f t="shared" si="9"/>
        <v>false</v>
      </c>
      <c r="AX434" s="305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434" s="306"/>
      <c r="AZ434" s="305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434" s="306"/>
      <c r="BB434" s="302"/>
      <c r="BC434" s="303" t="b">
        <f t="shared" si="11"/>
        <v>1</v>
      </c>
      <c r="BD434" s="304"/>
      <c r="BE434" s="304" t="str">
        <f t="shared" si="12"/>
        <v>false</v>
      </c>
      <c r="BF434" s="307"/>
      <c r="BG434" s="305"/>
      <c r="BH434" s="305"/>
      <c r="BI434" s="305"/>
      <c r="BJ434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4" s="306"/>
      <c r="BL434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4" s="306"/>
      <c r="BN434" s="302"/>
      <c r="BO434" s="302"/>
      <c r="BP434" s="302"/>
      <c r="BQ434" s="302"/>
      <c r="BR434" s="302"/>
      <c r="BS434" s="302"/>
      <c r="BT434" s="302"/>
      <c r="BU434" s="302"/>
      <c r="BV434" s="302"/>
      <c r="BW434" s="302"/>
      <c r="BX434" s="302"/>
    </row>
    <row r="435">
      <c r="A435" s="292" t="s">
        <v>728</v>
      </c>
      <c r="B435" s="292">
        <v>434.0</v>
      </c>
      <c r="C435" s="292">
        <f t="shared" si="15"/>
        <v>1</v>
      </c>
      <c r="D435" s="293" t="str">
        <f t="shared" si="25"/>
        <v>Elec, Mech, Plum</v>
      </c>
      <c r="E435" s="46" t="str">
        <f t="shared" si="2"/>
        <v>prmemp.mdb.PrmElec.CensGroup10</v>
      </c>
      <c r="F435" s="46" t="s">
        <v>344</v>
      </c>
      <c r="G435" s="46" t="s">
        <v>630</v>
      </c>
      <c r="H435" s="47">
        <v>57.0</v>
      </c>
      <c r="I435" s="294" t="s">
        <v>1775</v>
      </c>
      <c r="J435" s="295" t="s">
        <v>740</v>
      </c>
      <c r="K435" s="296">
        <v>1.0</v>
      </c>
      <c r="L435" s="297" t="b">
        <v>0</v>
      </c>
      <c r="M435" s="294" t="s">
        <v>2096</v>
      </c>
      <c r="N435" s="294"/>
      <c r="O435" s="369"/>
      <c r="P435" s="369"/>
      <c r="Q435" s="298" t="str">
        <f t="shared" si="3"/>
        <v>PrmElec</v>
      </c>
      <c r="R435" s="298" t="str">
        <f t="shared" si="19"/>
        <v>CensGroup10</v>
      </c>
      <c r="S435" s="298" t="str">
        <f t="array" ref="S435">iferror(index('Type Mapping'!$A$2:$D$21,match(J435,'Type Mapping'!$B$2:$B$21,0),3),"type mismatch")</f>
        <v>VARCHAR</v>
      </c>
      <c r="T435" s="298"/>
      <c r="U435" s="298"/>
      <c r="V435" s="298"/>
      <c r="W435" s="51" t="b">
        <v>1</v>
      </c>
      <c r="X435" s="51"/>
      <c r="Y435" s="309"/>
      <c r="Z435" s="309"/>
      <c r="AA435" s="311" t="s">
        <v>669</v>
      </c>
      <c r="AB435" s="53" t="str">
        <f t="shared" si="23"/>
        <v>geo_id_history</v>
      </c>
      <c r="AC435" s="308" t="str">
        <f t="array" ref="AC435">iferror(index('StoT Mapping (Depreciated)'!$D$2:$L$976,match(E435,'StoT Mapping (Depreciated)'!$D$2:$D$976,0),9),"**FIELD MISSING**")</f>
        <v>???</v>
      </c>
      <c r="AD435" s="53" t="str">
        <f t="shared" si="6"/>
        <v>geo_id.???</v>
      </c>
      <c r="AE435" s="299">
        <f>countif(NEW_REDB_table.field,AD435)</f>
        <v>0</v>
      </c>
      <c r="AF435" s="299" t="str">
        <f t="shared" si="7"/>
        <v>Check...</v>
      </c>
      <c r="AG435" s="308"/>
      <c r="AH435" s="317" t="b">
        <v>0</v>
      </c>
      <c r="AI435" s="317" t="b">
        <v>0</v>
      </c>
      <c r="AJ435" s="308" t="str">
        <f t="array" ref="AJ435">iferror(index('Type Mapping'!$A$2:$D$21,match(J435,'Type Mapping'!$B$2:$B$21,0),4),"type mismatch")</f>
        <v>INT</v>
      </c>
      <c r="AK435" s="308"/>
      <c r="AL435" s="308"/>
      <c r="AM435" s="308"/>
      <c r="AN435" s="300" t="b">
        <v>0</v>
      </c>
      <c r="AO435" s="300" t="b">
        <v>0</v>
      </c>
      <c r="AP435" s="300" t="b">
        <v>0</v>
      </c>
      <c r="AQ435" s="300" t="b">
        <v>0</v>
      </c>
      <c r="AR435" s="300"/>
      <c r="AS435" s="300"/>
      <c r="AT435" s="302"/>
      <c r="AU435" s="302"/>
      <c r="AV435" s="303" t="b">
        <v>1</v>
      </c>
      <c r="AW435" s="304" t="str">
        <f t="shared" si="9"/>
        <v>false</v>
      </c>
      <c r="AX435" s="305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435" s="306"/>
      <c r="AZ435" s="305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435" s="306"/>
      <c r="BB435" s="302"/>
      <c r="BC435" s="303" t="b">
        <f t="shared" si="11"/>
        <v>1</v>
      </c>
      <c r="BD435" s="304"/>
      <c r="BE435" s="304" t="str">
        <f t="shared" si="12"/>
        <v>false</v>
      </c>
      <c r="BF435" s="307"/>
      <c r="BG435" s="305"/>
      <c r="BH435" s="305"/>
      <c r="BI435" s="305"/>
      <c r="BJ435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5" s="306"/>
      <c r="BL435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5" s="306"/>
      <c r="BN435" s="302"/>
      <c r="BO435" s="302"/>
      <c r="BP435" s="302"/>
      <c r="BQ435" s="302"/>
      <c r="BR435" s="302"/>
      <c r="BS435" s="302"/>
      <c r="BT435" s="302"/>
      <c r="BU435" s="302"/>
      <c r="BV435" s="302"/>
      <c r="BW435" s="302"/>
      <c r="BX435" s="302"/>
    </row>
    <row r="436">
      <c r="A436" s="292" t="s">
        <v>728</v>
      </c>
      <c r="B436" s="292">
        <v>435.0</v>
      </c>
      <c r="C436" s="292">
        <f t="shared" si="15"/>
        <v>1</v>
      </c>
      <c r="D436" s="293" t="str">
        <f t="shared" si="25"/>
        <v>Elec, Mech, Plum</v>
      </c>
      <c r="E436" s="46" t="str">
        <f t="shared" si="2"/>
        <v>prmemp.mdb.PrmElec.CensBlock00</v>
      </c>
      <c r="F436" s="46" t="s">
        <v>344</v>
      </c>
      <c r="G436" s="46" t="s">
        <v>630</v>
      </c>
      <c r="H436" s="47">
        <v>58.0</v>
      </c>
      <c r="I436" s="294" t="s">
        <v>1499</v>
      </c>
      <c r="J436" s="295" t="s">
        <v>729</v>
      </c>
      <c r="K436" s="296">
        <v>8.0</v>
      </c>
      <c r="L436" s="297" t="b">
        <v>0</v>
      </c>
      <c r="M436" s="294" t="s">
        <v>2098</v>
      </c>
      <c r="N436" s="294"/>
      <c r="O436" s="369"/>
      <c r="P436" s="369"/>
      <c r="Q436" s="298" t="str">
        <f t="shared" si="3"/>
        <v>PrmElec</v>
      </c>
      <c r="R436" s="298" t="str">
        <f t="shared" si="19"/>
        <v>CensBlock00</v>
      </c>
      <c r="S436" s="298" t="str">
        <f t="array" ref="S436">iferror(index('Type Mapping'!$A$2:$D$21,match(J436,'Type Mapping'!$B$2:$B$21,0),3),"type mismatch")</f>
        <v>VARCHAR</v>
      </c>
      <c r="T436" s="298"/>
      <c r="U436" s="298"/>
      <c r="V436" s="298"/>
      <c r="W436" s="51" t="b">
        <v>1</v>
      </c>
      <c r="X436" s="51"/>
      <c r="Y436" s="309"/>
      <c r="Z436" s="309"/>
      <c r="AA436" s="311" t="s">
        <v>669</v>
      </c>
      <c r="AB436" s="53" t="str">
        <f t="shared" si="23"/>
        <v>geo_id_history</v>
      </c>
      <c r="AC436" s="308" t="str">
        <f t="array" ref="AC436">iferror(index('StoT Mapping (Depreciated)'!$D$2:$L$976,match(E436,'StoT Mapping (Depreciated)'!$D$2:$D$976,0),9),"**FIELD MISSING**")</f>
        <v>???</v>
      </c>
      <c r="AD436" s="53" t="str">
        <f t="shared" si="6"/>
        <v>geo_id.???</v>
      </c>
      <c r="AE436" s="299">
        <f>countif(NEW_REDB_table.field,AD436)</f>
        <v>0</v>
      </c>
      <c r="AF436" s="299" t="str">
        <f t="shared" si="7"/>
        <v>Check...</v>
      </c>
      <c r="AG436" s="308"/>
      <c r="AH436" s="317" t="b">
        <v>0</v>
      </c>
      <c r="AI436" s="317" t="b">
        <v>0</v>
      </c>
      <c r="AJ436" s="308" t="str">
        <f t="array" ref="AJ436">iferror(index('Type Mapping'!$A$2:$D$21,match(J436,'Type Mapping'!$B$2:$B$21,0),4),"type mismatch")</f>
        <v>FLOAT</v>
      </c>
      <c r="AK436" s="308"/>
      <c r="AL436" s="308"/>
      <c r="AM436" s="308"/>
      <c r="AN436" s="300" t="b">
        <v>0</v>
      </c>
      <c r="AO436" s="300" t="b">
        <v>0</v>
      </c>
      <c r="AP436" s="300" t="b">
        <v>0</v>
      </c>
      <c r="AQ436" s="300" t="b">
        <v>0</v>
      </c>
      <c r="AR436" s="300"/>
      <c r="AS436" s="300"/>
      <c r="AT436" s="302"/>
      <c r="AU436" s="302"/>
      <c r="AV436" s="303" t="b">
        <v>1</v>
      </c>
      <c r="AW436" s="304" t="str">
        <f t="shared" si="9"/>
        <v>false</v>
      </c>
      <c r="AX436" s="305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436" s="306"/>
      <c r="AZ436" s="305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436" s="306"/>
      <c r="BB436" s="302"/>
      <c r="BC436" s="303" t="b">
        <f t="shared" si="11"/>
        <v>1</v>
      </c>
      <c r="BD436" s="304"/>
      <c r="BE436" s="304" t="str">
        <f t="shared" si="12"/>
        <v>false</v>
      </c>
      <c r="BF436" s="307"/>
      <c r="BG436" s="305"/>
      <c r="BH436" s="305"/>
      <c r="BI436" s="305"/>
      <c r="BJ436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6" s="306"/>
      <c r="BL436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6" s="306"/>
      <c r="BN436" s="302"/>
      <c r="BO436" s="302"/>
      <c r="BP436" s="302"/>
      <c r="BQ436" s="302"/>
      <c r="BR436" s="302"/>
      <c r="BS436" s="302"/>
      <c r="BT436" s="302"/>
      <c r="BU436" s="302"/>
      <c r="BV436" s="302"/>
      <c r="BW436" s="302"/>
      <c r="BX436" s="302"/>
    </row>
    <row r="437">
      <c r="A437" s="292" t="s">
        <v>728</v>
      </c>
      <c r="B437" s="292">
        <v>436.0</v>
      </c>
      <c r="C437" s="292">
        <f t="shared" si="15"/>
        <v>1</v>
      </c>
      <c r="D437" s="293" t="str">
        <f t="shared" si="25"/>
        <v>Elec, Mech, Plum</v>
      </c>
      <c r="E437" s="46" t="str">
        <f t="shared" si="2"/>
        <v>prmemp.mdb.PrmElec.AsrNbrhd</v>
      </c>
      <c r="F437" s="46" t="s">
        <v>344</v>
      </c>
      <c r="G437" s="46" t="s">
        <v>630</v>
      </c>
      <c r="H437" s="47">
        <v>59.0</v>
      </c>
      <c r="I437" s="294" t="s">
        <v>1520</v>
      </c>
      <c r="J437" s="295" t="s">
        <v>749</v>
      </c>
      <c r="K437" s="296">
        <v>2.0</v>
      </c>
      <c r="L437" s="297" t="b">
        <v>0</v>
      </c>
      <c r="M437" s="294" t="s">
        <v>1521</v>
      </c>
      <c r="N437" s="294"/>
      <c r="O437" s="369"/>
      <c r="P437" s="369"/>
      <c r="Q437" s="298" t="str">
        <f t="shared" si="3"/>
        <v>PrmElec</v>
      </c>
      <c r="R437" s="298" t="str">
        <f t="shared" si="19"/>
        <v>AsrNbrhd</v>
      </c>
      <c r="S437" s="298" t="str">
        <f t="array" ref="S437">iferror(index('Type Mapping'!$A$2:$D$21,match(J437,'Type Mapping'!$B$2:$B$21,0),3),"type mismatch")</f>
        <v>VARCHAR</v>
      </c>
      <c r="T437" s="298"/>
      <c r="U437" s="298"/>
      <c r="V437" s="298"/>
      <c r="W437" s="51" t="b">
        <v>1</v>
      </c>
      <c r="X437" s="51"/>
      <c r="Y437" s="309"/>
      <c r="Z437" s="309"/>
      <c r="AA437" s="311" t="s">
        <v>669</v>
      </c>
      <c r="AB437" s="53" t="str">
        <f t="shared" si="23"/>
        <v>geo_id_history</v>
      </c>
      <c r="AC437" s="308" t="str">
        <f t="array" ref="AC437">iferror(index('StoT Mapping (Depreciated)'!$D$2:$L$976,match(E437,'StoT Mapping (Depreciated)'!$D$2:$D$976,0),9),"**FIELD MISSING**")</f>
        <v>???</v>
      </c>
      <c r="AD437" s="53" t="str">
        <f t="shared" si="6"/>
        <v>geo_id.???</v>
      </c>
      <c r="AE437" s="299">
        <f>countif(NEW_REDB_table.field,AD437)</f>
        <v>0</v>
      </c>
      <c r="AF437" s="299" t="str">
        <f t="shared" si="7"/>
        <v>Check...</v>
      </c>
      <c r="AG437" s="308"/>
      <c r="AH437" s="317" t="b">
        <v>0</v>
      </c>
      <c r="AI437" s="317" t="b">
        <v>0</v>
      </c>
      <c r="AJ437" s="308" t="str">
        <f t="array" ref="AJ437">iferror(index('Type Mapping'!$A$2:$D$21,match(J437,'Type Mapping'!$B$2:$B$21,0),4),"type mismatch")</f>
        <v>INT</v>
      </c>
      <c r="AK437" s="308"/>
      <c r="AL437" s="308"/>
      <c r="AM437" s="308"/>
      <c r="AN437" s="300" t="b">
        <v>0</v>
      </c>
      <c r="AO437" s="300" t="b">
        <v>0</v>
      </c>
      <c r="AP437" s="300" t="b">
        <v>0</v>
      </c>
      <c r="AQ437" s="300" t="b">
        <v>0</v>
      </c>
      <c r="AR437" s="300"/>
      <c r="AS437" s="300"/>
      <c r="AT437" s="302"/>
      <c r="AU437" s="302"/>
      <c r="AV437" s="303" t="b">
        <v>1</v>
      </c>
      <c r="AW437" s="304" t="str">
        <f t="shared" si="9"/>
        <v>false</v>
      </c>
      <c r="AX437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437" s="306"/>
      <c r="AZ437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437" s="306"/>
      <c r="BB437" s="302"/>
      <c r="BC437" s="303" t="b">
        <f t="shared" si="11"/>
        <v>1</v>
      </c>
      <c r="BD437" s="304"/>
      <c r="BE437" s="304" t="str">
        <f t="shared" si="12"/>
        <v>false</v>
      </c>
      <c r="BF437" s="307"/>
      <c r="BG437" s="305"/>
      <c r="BH437" s="305"/>
      <c r="BI437" s="305"/>
      <c r="BJ437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7" s="306"/>
      <c r="BL437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7" s="306"/>
      <c r="BN437" s="302"/>
      <c r="BO437" s="302"/>
      <c r="BP437" s="302"/>
      <c r="BQ437" s="302"/>
      <c r="BR437" s="302"/>
      <c r="BS437" s="302"/>
      <c r="BT437" s="302"/>
      <c r="BU437" s="302"/>
      <c r="BV437" s="302"/>
      <c r="BW437" s="302"/>
      <c r="BX437" s="302"/>
    </row>
    <row r="438">
      <c r="A438" s="292" t="s">
        <v>728</v>
      </c>
      <c r="B438" s="292">
        <v>437.0</v>
      </c>
      <c r="C438" s="292">
        <f t="shared" si="15"/>
        <v>1</v>
      </c>
      <c r="D438" s="293" t="str">
        <f t="shared" si="25"/>
        <v>Elec, Mech, Plum</v>
      </c>
      <c r="E438" s="46" t="str">
        <f t="shared" si="2"/>
        <v>prmemp.mdb.PrmElec.NLC</v>
      </c>
      <c r="F438" s="46" t="s">
        <v>344</v>
      </c>
      <c r="G438" s="46" t="s">
        <v>630</v>
      </c>
      <c r="H438" s="47">
        <v>60.0</v>
      </c>
      <c r="I438" s="294" t="s">
        <v>1058</v>
      </c>
      <c r="J438" s="295" t="s">
        <v>729</v>
      </c>
      <c r="K438" s="296">
        <v>8.0</v>
      </c>
      <c r="L438" s="297" t="b">
        <v>0</v>
      </c>
      <c r="M438" s="294" t="s">
        <v>1059</v>
      </c>
      <c r="N438" s="294"/>
      <c r="O438" s="369"/>
      <c r="P438" s="369"/>
      <c r="Q438" s="298" t="str">
        <f t="shared" si="3"/>
        <v>PrmElec</v>
      </c>
      <c r="R438" s="298" t="str">
        <f t="shared" si="19"/>
        <v>NLC</v>
      </c>
      <c r="S438" s="298" t="str">
        <f t="array" ref="S438">iferror(index('Type Mapping'!$A$2:$D$21,match(J438,'Type Mapping'!$B$2:$B$21,0),3),"type mismatch")</f>
        <v>VARCHAR</v>
      </c>
      <c r="T438" s="298"/>
      <c r="U438" s="298"/>
      <c r="V438" s="298"/>
      <c r="W438" s="51" t="b">
        <v>1</v>
      </c>
      <c r="X438" s="51"/>
      <c r="Y438" s="309"/>
      <c r="Z438" s="309"/>
      <c r="AA438" s="311" t="s">
        <v>669</v>
      </c>
      <c r="AB438" s="53" t="str">
        <f t="shared" si="23"/>
        <v>geo_id_history</v>
      </c>
      <c r="AC438" s="308" t="str">
        <f t="array" ref="AC438">iferror(index('StoT Mapping (Depreciated)'!$D$2:$L$976,match(E438,'StoT Mapping (Depreciated)'!$D$2:$D$976,0),9),"**FIELD MISSING**")</f>
        <v>???</v>
      </c>
      <c r="AD438" s="53" t="str">
        <f t="shared" si="6"/>
        <v>geo_id.???</v>
      </c>
      <c r="AE438" s="299">
        <f>countif(NEW_REDB_table.field,AD438)</f>
        <v>0</v>
      </c>
      <c r="AF438" s="299" t="str">
        <f t="shared" si="7"/>
        <v>Check...</v>
      </c>
      <c r="AG438" s="308"/>
      <c r="AH438" s="317" t="b">
        <v>0</v>
      </c>
      <c r="AI438" s="317" t="b">
        <v>0</v>
      </c>
      <c r="AJ438" s="308" t="str">
        <f t="array" ref="AJ438">iferror(index('Type Mapping'!$A$2:$D$21,match(J438,'Type Mapping'!$B$2:$B$21,0),4),"type mismatch")</f>
        <v>FLOAT</v>
      </c>
      <c r="AK438" s="308"/>
      <c r="AL438" s="308"/>
      <c r="AM438" s="308"/>
      <c r="AN438" s="300" t="b">
        <v>0</v>
      </c>
      <c r="AO438" s="300" t="b">
        <v>0</v>
      </c>
      <c r="AP438" s="300" t="b">
        <v>0</v>
      </c>
      <c r="AQ438" s="300" t="b">
        <v>0</v>
      </c>
      <c r="AR438" s="300"/>
      <c r="AS438" s="300"/>
      <c r="AT438" s="302"/>
      <c r="AU438" s="302"/>
      <c r="AV438" s="303" t="b">
        <v>1</v>
      </c>
      <c r="AW438" s="304" t="str">
        <f t="shared" si="9"/>
        <v>false</v>
      </c>
      <c r="AX438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438" s="306"/>
      <c r="AZ438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438" s="306"/>
      <c r="BB438" s="302"/>
      <c r="BC438" s="303" t="b">
        <f t="shared" si="11"/>
        <v>1</v>
      </c>
      <c r="BD438" s="304"/>
      <c r="BE438" s="304" t="str">
        <f t="shared" si="12"/>
        <v>false</v>
      </c>
      <c r="BF438" s="307"/>
      <c r="BG438" s="305"/>
      <c r="BH438" s="305"/>
      <c r="BI438" s="305"/>
      <c r="BJ438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8" s="306"/>
      <c r="BL438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8" s="306"/>
      <c r="BN438" s="302"/>
      <c r="BO438" s="302"/>
      <c r="BP438" s="302"/>
      <c r="BQ438" s="302"/>
      <c r="BR438" s="302"/>
      <c r="BS438" s="302"/>
      <c r="BT438" s="302"/>
      <c r="BU438" s="302"/>
      <c r="BV438" s="302"/>
      <c r="BW438" s="302"/>
      <c r="BX438" s="302"/>
    </row>
    <row r="439">
      <c r="A439" s="292" t="s">
        <v>728</v>
      </c>
      <c r="B439" s="292">
        <v>438.0</v>
      </c>
      <c r="C439" s="292">
        <f t="shared" si="15"/>
        <v>1</v>
      </c>
      <c r="D439" s="293" t="str">
        <f t="shared" si="25"/>
        <v>Elec, Mech, Plum</v>
      </c>
      <c r="E439" s="46" t="str">
        <f t="shared" si="2"/>
        <v>prmemp.mdb.PrmElec.Parity</v>
      </c>
      <c r="F439" s="46" t="s">
        <v>344</v>
      </c>
      <c r="G439" s="46" t="s">
        <v>630</v>
      </c>
      <c r="H439" s="47">
        <v>61.0</v>
      </c>
      <c r="I439" s="294" t="s">
        <v>1061</v>
      </c>
      <c r="J439" s="295" t="s">
        <v>743</v>
      </c>
      <c r="K439" s="296">
        <v>1.0</v>
      </c>
      <c r="L439" s="297" t="b">
        <v>0</v>
      </c>
      <c r="M439" s="294" t="s">
        <v>1652</v>
      </c>
      <c r="N439" s="294"/>
      <c r="O439" s="369"/>
      <c r="P439" s="369"/>
      <c r="Q439" s="298" t="str">
        <f t="shared" si="3"/>
        <v>PrmElec</v>
      </c>
      <c r="R439" s="298" t="str">
        <f t="shared" si="19"/>
        <v>Parity</v>
      </c>
      <c r="S439" s="298" t="str">
        <f t="array" ref="S439">iferror(index('Type Mapping'!$A$2:$D$21,match(J439,'Type Mapping'!$B$2:$B$21,0),3),"type mismatch")</f>
        <v>VARCHAR</v>
      </c>
      <c r="T439" s="298"/>
      <c r="U439" s="298"/>
      <c r="V439" s="298"/>
      <c r="W439" s="51" t="b">
        <v>1</v>
      </c>
      <c r="X439" s="51"/>
      <c r="Y439" s="309"/>
      <c r="Z439" s="309"/>
      <c r="AA439" s="311" t="s">
        <v>669</v>
      </c>
      <c r="AB439" s="53" t="str">
        <f t="shared" si="23"/>
        <v>geo_id_history</v>
      </c>
      <c r="AC439" s="308" t="str">
        <f t="array" ref="AC439">iferror(index('StoT Mapping (Depreciated)'!$D$2:$L$976,match(E439,'StoT Mapping (Depreciated)'!$D$2:$D$976,0),9),"**FIELD MISSING**")</f>
        <v>???</v>
      </c>
      <c r="AD439" s="53" t="str">
        <f t="shared" si="6"/>
        <v>geo_id.???</v>
      </c>
      <c r="AE439" s="299">
        <f>countif(NEW_REDB_table.field,AD439)</f>
        <v>0</v>
      </c>
      <c r="AF439" s="299" t="str">
        <f t="shared" si="7"/>
        <v>Check...</v>
      </c>
      <c r="AG439" s="308"/>
      <c r="AH439" s="317" t="b">
        <v>0</v>
      </c>
      <c r="AI439" s="317" t="b">
        <v>0</v>
      </c>
      <c r="AJ439" s="308" t="str">
        <f t="array" ref="AJ439">iferror(index('Type Mapping'!$A$2:$D$21,match(J439,'Type Mapping'!$B$2:$B$21,0),4),"type mismatch")</f>
        <v>VARCHAR</v>
      </c>
      <c r="AK439" s="308"/>
      <c r="AL439" s="308"/>
      <c r="AM439" s="308"/>
      <c r="AN439" s="300" t="b">
        <v>0</v>
      </c>
      <c r="AO439" s="300" t="b">
        <v>0</v>
      </c>
      <c r="AP439" s="300" t="b">
        <v>0</v>
      </c>
      <c r="AQ439" s="300" t="b">
        <v>0</v>
      </c>
      <c r="AR439" s="300"/>
      <c r="AS439" s="300"/>
      <c r="AT439" s="302"/>
      <c r="AU439" s="302"/>
      <c r="AV439" s="303" t="b">
        <v>1</v>
      </c>
      <c r="AW439" s="304" t="str">
        <f t="shared" si="9"/>
        <v>false</v>
      </c>
      <c r="AX439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439" s="306"/>
      <c r="AZ439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439" s="306"/>
      <c r="BB439" s="302"/>
      <c r="BC439" s="303" t="b">
        <f t="shared" si="11"/>
        <v>1</v>
      </c>
      <c r="BD439" s="304"/>
      <c r="BE439" s="304" t="str">
        <f t="shared" si="12"/>
        <v>false</v>
      </c>
      <c r="BF439" s="307"/>
      <c r="BG439" s="305"/>
      <c r="BH439" s="305"/>
      <c r="BI439" s="305"/>
      <c r="BJ439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39" s="306"/>
      <c r="BL439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39" s="306"/>
      <c r="BN439" s="302"/>
      <c r="BO439" s="302"/>
      <c r="BP439" s="302"/>
      <c r="BQ439" s="302"/>
      <c r="BR439" s="302"/>
      <c r="BS439" s="302"/>
      <c r="BT439" s="302"/>
      <c r="BU439" s="302"/>
      <c r="BV439" s="302"/>
      <c r="BW439" s="302"/>
      <c r="BX439" s="302"/>
    </row>
    <row r="440">
      <c r="A440" s="292" t="s">
        <v>728</v>
      </c>
      <c r="B440" s="292">
        <v>439.0</v>
      </c>
      <c r="C440" s="292">
        <f t="shared" si="15"/>
        <v>1</v>
      </c>
      <c r="D440" s="293" t="str">
        <f t="shared" si="25"/>
        <v>Elec, Mech, Plum</v>
      </c>
      <c r="E440" s="46" t="str">
        <f t="shared" si="2"/>
        <v>prmemp.mdb.PrmElec.TmpCityBlock</v>
      </c>
      <c r="F440" s="46" t="s">
        <v>344</v>
      </c>
      <c r="G440" s="46" t="s">
        <v>630</v>
      </c>
      <c r="H440" s="47">
        <v>62.0</v>
      </c>
      <c r="I440" s="294" t="s">
        <v>1867</v>
      </c>
      <c r="J440" s="295" t="s">
        <v>729</v>
      </c>
      <c r="K440" s="296">
        <v>8.0</v>
      </c>
      <c r="L440" s="297" t="b">
        <v>0</v>
      </c>
      <c r="M440" s="294" t="s">
        <v>2102</v>
      </c>
      <c r="N440" s="294"/>
      <c r="O440" s="369"/>
      <c r="P440" s="369"/>
      <c r="Q440" s="298" t="str">
        <f t="shared" si="3"/>
        <v>PrmElec</v>
      </c>
      <c r="R440" s="298" t="str">
        <f t="shared" si="19"/>
        <v>TmpCityBlock</v>
      </c>
      <c r="S440" s="298" t="str">
        <f t="array" ref="S440">iferror(index('Type Mapping'!$A$2:$D$21,match(J440,'Type Mapping'!$B$2:$B$21,0),3),"type mismatch")</f>
        <v>VARCHAR</v>
      </c>
      <c r="T440" s="298"/>
      <c r="U440" s="298"/>
      <c r="V440" s="298"/>
      <c r="W440" s="51" t="b">
        <v>1</v>
      </c>
      <c r="X440" s="51"/>
      <c r="Y440" s="309"/>
      <c r="Z440" s="309"/>
      <c r="AA440" s="311" t="s">
        <v>669</v>
      </c>
      <c r="AB440" s="53" t="str">
        <f t="shared" si="23"/>
        <v>geo_id_history</v>
      </c>
      <c r="AC440" s="308" t="str">
        <f t="array" ref="AC440">iferror(index('StoT Mapping (Depreciated)'!$D$2:$L$976,match(E440,'StoT Mapping (Depreciated)'!$D$2:$D$976,0),9),"**FIELD MISSING**")</f>
        <v>???</v>
      </c>
      <c r="AD440" s="53" t="str">
        <f t="shared" si="6"/>
        <v>geo_id.???</v>
      </c>
      <c r="AE440" s="299">
        <f>countif(NEW_REDB_table.field,AD440)</f>
        <v>0</v>
      </c>
      <c r="AF440" s="299" t="str">
        <f t="shared" si="7"/>
        <v>Check...</v>
      </c>
      <c r="AG440" s="308"/>
      <c r="AH440" s="317" t="b">
        <v>0</v>
      </c>
      <c r="AI440" s="317" t="b">
        <v>0</v>
      </c>
      <c r="AJ440" s="308" t="str">
        <f t="array" ref="AJ440">iferror(index('Type Mapping'!$A$2:$D$21,match(J440,'Type Mapping'!$B$2:$B$21,0),4),"type mismatch")</f>
        <v>FLOAT</v>
      </c>
      <c r="AK440" s="308"/>
      <c r="AL440" s="308"/>
      <c r="AM440" s="308"/>
      <c r="AN440" s="300" t="b">
        <v>0</v>
      </c>
      <c r="AO440" s="300" t="b">
        <v>0</v>
      </c>
      <c r="AP440" s="300" t="b">
        <v>0</v>
      </c>
      <c r="AQ440" s="300" t="b">
        <v>0</v>
      </c>
      <c r="AR440" s="300"/>
      <c r="AS440" s="300"/>
      <c r="AT440" s="302"/>
      <c r="AU440" s="302"/>
      <c r="AV440" s="303" t="b">
        <v>1</v>
      </c>
      <c r="AW440" s="304" t="str">
        <f t="shared" si="9"/>
        <v>false</v>
      </c>
      <c r="AX440" s="305" t="str">
        <f t="shared" si="17"/>
        <v>&lt;column comment="" default="" key="false" label="TmpCityBlock" length="255" nullable="true" originalDbColumnName="TmpCityBlock" originalLength="-1" pattern="" precision="-1" talendType="id_String" type=""/&gt;</v>
      </c>
      <c r="AY440" s="306"/>
      <c r="AZ440" s="305" t="str">
        <f t="shared" si="10"/>
        <v>&lt;column comment="" default="" key="false" label="TmpCityBlock" length="255" nullable="true" originalDbColumnName="TmpCityBlock" originalLength="-1" pattern="" precision="-1" talendType="id_String" type=""/&gt;</v>
      </c>
      <c r="BA440" s="306"/>
      <c r="BB440" s="302"/>
      <c r="BC440" s="303" t="b">
        <f t="shared" si="11"/>
        <v>1</v>
      </c>
      <c r="BD440" s="304"/>
      <c r="BE440" s="304" t="str">
        <f t="shared" si="12"/>
        <v>false</v>
      </c>
      <c r="BF440" s="307"/>
      <c r="BG440" s="305"/>
      <c r="BH440" s="305"/>
      <c r="BI440" s="305"/>
      <c r="BJ440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40" s="306"/>
      <c r="BL440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40" s="306"/>
      <c r="BN440" s="302"/>
      <c r="BO440" s="302"/>
      <c r="BP440" s="302"/>
      <c r="BQ440" s="302"/>
      <c r="BR440" s="302"/>
      <c r="BS440" s="302"/>
      <c r="BT440" s="302"/>
      <c r="BU440" s="302"/>
      <c r="BV440" s="302"/>
      <c r="BW440" s="302"/>
      <c r="BX440" s="302"/>
    </row>
    <row r="441">
      <c r="A441" s="292" t="s">
        <v>728</v>
      </c>
      <c r="B441" s="292">
        <v>440.0</v>
      </c>
      <c r="C441" s="292">
        <f t="shared" si="15"/>
        <v>1</v>
      </c>
      <c r="D441" s="293" t="str">
        <f t="shared" si="25"/>
        <v>Elec, Mech, Plum</v>
      </c>
      <c r="E441" s="46" t="str">
        <f t="shared" si="2"/>
        <v>prmemp.mdb.PrmElec.TmpParcel</v>
      </c>
      <c r="F441" s="46" t="s">
        <v>344</v>
      </c>
      <c r="G441" s="46" t="s">
        <v>630</v>
      </c>
      <c r="H441" s="47">
        <v>63.0</v>
      </c>
      <c r="I441" s="294" t="s">
        <v>1869</v>
      </c>
      <c r="J441" s="295" t="s">
        <v>738</v>
      </c>
      <c r="K441" s="296">
        <v>4.0</v>
      </c>
      <c r="L441" s="297" t="b">
        <v>0</v>
      </c>
      <c r="M441" s="294" t="s">
        <v>2104</v>
      </c>
      <c r="N441" s="294"/>
      <c r="O441" s="369"/>
      <c r="P441" s="369"/>
      <c r="Q441" s="298" t="str">
        <f t="shared" si="3"/>
        <v>PrmElec</v>
      </c>
      <c r="R441" s="298" t="str">
        <f t="shared" si="19"/>
        <v>TmpParcel</v>
      </c>
      <c r="S441" s="298" t="str">
        <f t="array" ref="S441">iferror(index('Type Mapping'!$A$2:$D$21,match(J441,'Type Mapping'!$B$2:$B$21,0),3),"type mismatch")</f>
        <v>VARCHAR</v>
      </c>
      <c r="T441" s="298"/>
      <c r="U441" s="298"/>
      <c r="V441" s="298"/>
      <c r="W441" s="51" t="b">
        <v>1</v>
      </c>
      <c r="X441" s="51"/>
      <c r="Y441" s="309"/>
      <c r="Z441" s="309"/>
      <c r="AA441" s="311" t="s">
        <v>669</v>
      </c>
      <c r="AB441" s="53" t="str">
        <f t="shared" si="23"/>
        <v>geo_id_history</v>
      </c>
      <c r="AC441" s="308" t="str">
        <f t="array" ref="AC441">iferror(index('StoT Mapping (Depreciated)'!$D$2:$L$976,match(E441,'StoT Mapping (Depreciated)'!$D$2:$D$976,0),9),"**FIELD MISSING**")</f>
        <v>???</v>
      </c>
      <c r="AD441" s="53" t="str">
        <f t="shared" si="6"/>
        <v>geo_id.???</v>
      </c>
      <c r="AE441" s="299">
        <f>countif(NEW_REDB_table.field,AD441)</f>
        <v>0</v>
      </c>
      <c r="AF441" s="299" t="str">
        <f t="shared" si="7"/>
        <v>Check...</v>
      </c>
      <c r="AG441" s="308"/>
      <c r="AH441" s="317" t="b">
        <v>0</v>
      </c>
      <c r="AI441" s="317" t="b">
        <v>0</v>
      </c>
      <c r="AJ441" s="308" t="str">
        <f t="array" ref="AJ441">iferror(index('Type Mapping'!$A$2:$D$21,match(J441,'Type Mapping'!$B$2:$B$21,0),4),"type mismatch")</f>
        <v>INT</v>
      </c>
      <c r="AK441" s="308"/>
      <c r="AL441" s="308"/>
      <c r="AM441" s="308"/>
      <c r="AN441" s="300" t="b">
        <v>0</v>
      </c>
      <c r="AO441" s="300" t="b">
        <v>0</v>
      </c>
      <c r="AP441" s="300" t="b">
        <v>0</v>
      </c>
      <c r="AQ441" s="300" t="b">
        <v>0</v>
      </c>
      <c r="AR441" s="300"/>
      <c r="AS441" s="300"/>
      <c r="AT441" s="302"/>
      <c r="AU441" s="302"/>
      <c r="AV441" s="303" t="b">
        <v>1</v>
      </c>
      <c r="AW441" s="304" t="str">
        <f t="shared" si="9"/>
        <v>false</v>
      </c>
      <c r="AX441" s="305" t="str">
        <f t="shared" si="17"/>
        <v>&lt;column comment="" default="" key="false" label="TmpParcel" length="255" nullable="true" originalDbColumnName="TmpParcel" originalLength="-1" pattern="" precision="-1" talendType="id_String" type=""/&gt;</v>
      </c>
      <c r="AY441" s="306"/>
      <c r="AZ441" s="305" t="str">
        <f t="shared" si="10"/>
        <v>&lt;column comment="" default="" key="false" label="TmpParcel" length="255" nullable="true" originalDbColumnName="TmpParcel" originalLength="-1" pattern="" precision="-1" talendType="id_String" type=""/&gt;</v>
      </c>
      <c r="BA441" s="306"/>
      <c r="BB441" s="302"/>
      <c r="BC441" s="303" t="b">
        <f t="shared" si="11"/>
        <v>1</v>
      </c>
      <c r="BD441" s="304"/>
      <c r="BE441" s="304" t="str">
        <f t="shared" si="12"/>
        <v>false</v>
      </c>
      <c r="BF441" s="307"/>
      <c r="BG441" s="305"/>
      <c r="BH441" s="305"/>
      <c r="BI441" s="305"/>
      <c r="BJ441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41" s="306"/>
      <c r="BL441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41" s="306"/>
      <c r="BN441" s="302"/>
      <c r="BO441" s="302"/>
      <c r="BP441" s="302"/>
      <c r="BQ441" s="302"/>
      <c r="BR441" s="302"/>
      <c r="BS441" s="302"/>
      <c r="BT441" s="302"/>
      <c r="BU441" s="302"/>
      <c r="BV441" s="302"/>
      <c r="BW441" s="302"/>
      <c r="BX441" s="302"/>
    </row>
    <row r="442">
      <c r="A442" s="292" t="s">
        <v>728</v>
      </c>
      <c r="B442" s="292">
        <v>441.0</v>
      </c>
      <c r="C442" s="292">
        <f t="shared" si="15"/>
        <v>1</v>
      </c>
      <c r="D442" s="293" t="str">
        <f t="shared" si="25"/>
        <v>Elec, Mech, Plum</v>
      </c>
      <c r="E442" s="46" t="str">
        <f t="shared" si="2"/>
        <v>prmemp.mdb.PrmElec.FirstDate</v>
      </c>
      <c r="F442" s="46" t="s">
        <v>344</v>
      </c>
      <c r="G442" s="46" t="s">
        <v>630</v>
      </c>
      <c r="H442" s="47">
        <v>64.0</v>
      </c>
      <c r="I442" s="294" t="s">
        <v>787</v>
      </c>
      <c r="J442" s="295" t="s">
        <v>788</v>
      </c>
      <c r="K442" s="296">
        <v>8.0</v>
      </c>
      <c r="L442" s="297" t="b">
        <v>0</v>
      </c>
      <c r="M442" s="294" t="s">
        <v>789</v>
      </c>
      <c r="N442" s="294"/>
      <c r="O442" s="369"/>
      <c r="P442" s="369"/>
      <c r="Q442" s="298" t="str">
        <f t="shared" si="3"/>
        <v>PrmElec</v>
      </c>
      <c r="R442" s="298" t="str">
        <f t="shared" si="19"/>
        <v>FirstDate</v>
      </c>
      <c r="S442" s="298" t="str">
        <f t="array" ref="S442">iferror(index('Type Mapping'!$A$2:$D$21,match(J442,'Type Mapping'!$B$2:$B$21,0),3),"type mismatch")</f>
        <v>VARCHAR</v>
      </c>
      <c r="T442" s="298"/>
      <c r="U442" s="298"/>
      <c r="V442" s="298"/>
      <c r="W442" s="51" t="b">
        <v>1</v>
      </c>
      <c r="X442" s="51"/>
      <c r="Y442" s="309"/>
      <c r="Z442" s="309"/>
      <c r="AA442" s="311" t="s">
        <v>669</v>
      </c>
      <c r="AB442" s="53" t="str">
        <f t="shared" si="23"/>
        <v>geo_id_history</v>
      </c>
      <c r="AC442" s="308" t="str">
        <f t="array" ref="AC442">iferror(index('StoT Mapping (Depreciated)'!$D$2:$L$976,match(E442,'StoT Mapping (Depreciated)'!$D$2:$D$976,0),9),"**FIELD MISSING**")</f>
        <v>???</v>
      </c>
      <c r="AD442" s="53" t="str">
        <f t="shared" si="6"/>
        <v>geo_id.???</v>
      </c>
      <c r="AE442" s="299">
        <f>countif(NEW_REDB_table.field,AD442)</f>
        <v>0</v>
      </c>
      <c r="AF442" s="299" t="str">
        <f t="shared" si="7"/>
        <v>Check...</v>
      </c>
      <c r="AG442" s="308"/>
      <c r="AH442" s="317" t="b">
        <v>0</v>
      </c>
      <c r="AI442" s="317" t="b">
        <v>0</v>
      </c>
      <c r="AJ442" s="308" t="str">
        <f t="array" ref="AJ442">iferror(index('Type Mapping'!$A$2:$D$21,match(J442,'Type Mapping'!$B$2:$B$21,0),4),"type mismatch")</f>
        <v>DATE</v>
      </c>
      <c r="AK442" s="308"/>
      <c r="AL442" s="308"/>
      <c r="AM442" s="308"/>
      <c r="AN442" s="300" t="b">
        <v>0</v>
      </c>
      <c r="AO442" s="300" t="b">
        <v>0</v>
      </c>
      <c r="AP442" s="300" t="b">
        <v>0</v>
      </c>
      <c r="AQ442" s="300" t="b">
        <v>0</v>
      </c>
      <c r="AR442" s="300"/>
      <c r="AS442" s="300"/>
      <c r="AT442" s="302"/>
      <c r="AU442" s="302"/>
      <c r="AV442" s="303" t="b">
        <v>1</v>
      </c>
      <c r="AW442" s="304" t="str">
        <f t="shared" si="9"/>
        <v>false</v>
      </c>
      <c r="AX442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442" s="306"/>
      <c r="AZ442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442" s="306"/>
      <c r="BB442" s="302"/>
      <c r="BC442" s="303" t="b">
        <f t="shared" si="11"/>
        <v>1</v>
      </c>
      <c r="BD442" s="304"/>
      <c r="BE442" s="304" t="str">
        <f t="shared" si="12"/>
        <v>false</v>
      </c>
      <c r="BF442" s="307"/>
      <c r="BG442" s="305"/>
      <c r="BH442" s="305"/>
      <c r="BI442" s="305"/>
      <c r="BJ442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42" s="306"/>
      <c r="BL442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42" s="306"/>
      <c r="BN442" s="302"/>
      <c r="BO442" s="302"/>
      <c r="BP442" s="302"/>
      <c r="BQ442" s="302"/>
      <c r="BR442" s="302"/>
      <c r="BS442" s="302"/>
      <c r="BT442" s="302"/>
      <c r="BU442" s="302"/>
      <c r="BV442" s="302"/>
      <c r="BW442" s="302"/>
      <c r="BX442" s="302"/>
    </row>
    <row r="443">
      <c r="A443" s="292" t="s">
        <v>728</v>
      </c>
      <c r="B443" s="292">
        <v>442.0</v>
      </c>
      <c r="C443" s="292">
        <f t="shared" si="15"/>
        <v>1</v>
      </c>
      <c r="D443" s="293" t="str">
        <f t="shared" si="25"/>
        <v>Elec, Mech, Plum</v>
      </c>
      <c r="E443" s="46" t="str">
        <f t="shared" si="2"/>
        <v>prmemp.mdb.PrmElec.LastDate</v>
      </c>
      <c r="F443" s="46" t="s">
        <v>344</v>
      </c>
      <c r="G443" s="46" t="s">
        <v>630</v>
      </c>
      <c r="H443" s="47">
        <v>65.0</v>
      </c>
      <c r="I443" s="294" t="s">
        <v>794</v>
      </c>
      <c r="J443" s="295" t="s">
        <v>788</v>
      </c>
      <c r="K443" s="296">
        <v>8.0</v>
      </c>
      <c r="L443" s="297" t="b">
        <v>0</v>
      </c>
      <c r="M443" s="294" t="s">
        <v>796</v>
      </c>
      <c r="N443" s="294"/>
      <c r="O443" s="369"/>
      <c r="P443" s="369"/>
      <c r="Q443" s="298" t="str">
        <f t="shared" si="3"/>
        <v>PrmElec</v>
      </c>
      <c r="R443" s="298" t="str">
        <f t="shared" si="19"/>
        <v>LastDate</v>
      </c>
      <c r="S443" s="298" t="str">
        <f t="array" ref="S443">iferror(index('Type Mapping'!$A$2:$D$21,match(J443,'Type Mapping'!$B$2:$B$21,0),3),"type mismatch")</f>
        <v>VARCHAR</v>
      </c>
      <c r="T443" s="298"/>
      <c r="U443" s="298"/>
      <c r="V443" s="298"/>
      <c r="W443" s="51" t="b">
        <v>1</v>
      </c>
      <c r="X443" s="51"/>
      <c r="Y443" s="309"/>
      <c r="Z443" s="309"/>
      <c r="AA443" s="311" t="s">
        <v>669</v>
      </c>
      <c r="AB443" s="53" t="str">
        <f t="shared" si="23"/>
        <v>geo_id_history</v>
      </c>
      <c r="AC443" s="308" t="str">
        <f t="array" ref="AC443">iferror(index('StoT Mapping (Depreciated)'!$D$2:$L$976,match(E443,'StoT Mapping (Depreciated)'!$D$2:$D$976,0),9),"**FIELD MISSING**")</f>
        <v>???</v>
      </c>
      <c r="AD443" s="53" t="str">
        <f t="shared" si="6"/>
        <v>geo_id.???</v>
      </c>
      <c r="AE443" s="299">
        <f>countif(NEW_REDB_table.field,AD443)</f>
        <v>0</v>
      </c>
      <c r="AF443" s="299" t="str">
        <f t="shared" si="7"/>
        <v>Check...</v>
      </c>
      <c r="AG443" s="308"/>
      <c r="AH443" s="317" t="b">
        <v>0</v>
      </c>
      <c r="AI443" s="317" t="b">
        <v>0</v>
      </c>
      <c r="AJ443" s="308" t="str">
        <f t="array" ref="AJ443">iferror(index('Type Mapping'!$A$2:$D$21,match(J443,'Type Mapping'!$B$2:$B$21,0),4),"type mismatch")</f>
        <v>DATE</v>
      </c>
      <c r="AK443" s="308"/>
      <c r="AL443" s="308"/>
      <c r="AM443" s="308"/>
      <c r="AN443" s="300" t="b">
        <v>0</v>
      </c>
      <c r="AO443" s="300" t="b">
        <v>0</v>
      </c>
      <c r="AP443" s="300" t="b">
        <v>0</v>
      </c>
      <c r="AQ443" s="300" t="b">
        <v>0</v>
      </c>
      <c r="AR443" s="300"/>
      <c r="AS443" s="300"/>
      <c r="AT443" s="302"/>
      <c r="AU443" s="302"/>
      <c r="AV443" s="303" t="b">
        <v>1</v>
      </c>
      <c r="AW443" s="304" t="str">
        <f t="shared" si="9"/>
        <v>false</v>
      </c>
      <c r="AX443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443" s="306"/>
      <c r="AZ443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443" s="306"/>
      <c r="BB443" s="302"/>
      <c r="BC443" s="303" t="b">
        <f t="shared" si="11"/>
        <v>1</v>
      </c>
      <c r="BD443" s="304"/>
      <c r="BE443" s="304" t="str">
        <f t="shared" si="12"/>
        <v>false</v>
      </c>
      <c r="BF443" s="307"/>
      <c r="BG443" s="305"/>
      <c r="BH443" s="305"/>
      <c r="BI443" s="305"/>
      <c r="BJ443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43" s="306"/>
      <c r="BL443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43" s="306"/>
      <c r="BN443" s="302"/>
      <c r="BO443" s="302"/>
      <c r="BP443" s="302"/>
      <c r="BQ443" s="302"/>
      <c r="BR443" s="302"/>
      <c r="BS443" s="302"/>
      <c r="BT443" s="302"/>
      <c r="BU443" s="302"/>
      <c r="BV443" s="302"/>
      <c r="BW443" s="302"/>
      <c r="BX443" s="302"/>
    </row>
    <row r="444">
      <c r="A444" s="292" t="s">
        <v>728</v>
      </c>
      <c r="B444" s="292">
        <v>443.0</v>
      </c>
      <c r="C444" s="292">
        <f t="shared" si="15"/>
        <v>1</v>
      </c>
      <c r="D444" s="293" t="str">
        <f t="shared" si="25"/>
        <v>Elec, Mech, Plum</v>
      </c>
      <c r="E444" s="46" t="str">
        <f t="shared" si="2"/>
        <v>prmemp.mdb.PrmElec.UpDateGeo</v>
      </c>
      <c r="F444" s="46" t="s">
        <v>344</v>
      </c>
      <c r="G444" s="46" t="s">
        <v>630</v>
      </c>
      <c r="H444" s="47">
        <v>66.0</v>
      </c>
      <c r="I444" s="294" t="s">
        <v>1871</v>
      </c>
      <c r="J444" s="295" t="s">
        <v>788</v>
      </c>
      <c r="K444" s="296">
        <v>8.0</v>
      </c>
      <c r="L444" s="297" t="b">
        <v>0</v>
      </c>
      <c r="M444" s="294" t="s">
        <v>2105</v>
      </c>
      <c r="N444" s="294"/>
      <c r="O444" s="369"/>
      <c r="P444" s="369"/>
      <c r="Q444" s="298" t="str">
        <f t="shared" si="3"/>
        <v>PrmElec</v>
      </c>
      <c r="R444" s="298" t="str">
        <f t="shared" si="19"/>
        <v>UpDateGeo</v>
      </c>
      <c r="S444" s="298" t="str">
        <f t="array" ref="S444">iferror(index('Type Mapping'!$A$2:$D$21,match(J444,'Type Mapping'!$B$2:$B$21,0),3),"type mismatch")</f>
        <v>VARCHAR</v>
      </c>
      <c r="T444" s="298"/>
      <c r="U444" s="298"/>
      <c r="V444" s="298"/>
      <c r="W444" s="51" t="b">
        <v>1</v>
      </c>
      <c r="X444" s="51"/>
      <c r="Y444" s="309"/>
      <c r="Z444" s="309"/>
      <c r="AA444" s="311" t="s">
        <v>669</v>
      </c>
      <c r="AB444" s="53" t="str">
        <f t="shared" si="23"/>
        <v>geo_id_history</v>
      </c>
      <c r="AC444" s="308" t="str">
        <f t="array" ref="AC444">iferror(index('StoT Mapping (Depreciated)'!$D$2:$L$976,match(E444,'StoT Mapping (Depreciated)'!$D$2:$D$976,0),9),"**FIELD MISSING**")</f>
        <v>???</v>
      </c>
      <c r="AD444" s="53" t="str">
        <f t="shared" si="6"/>
        <v>geo_id.???</v>
      </c>
      <c r="AE444" s="299">
        <f>countif(NEW_REDB_table.field,AD444)</f>
        <v>0</v>
      </c>
      <c r="AF444" s="299" t="str">
        <f t="shared" si="7"/>
        <v>Check...</v>
      </c>
      <c r="AG444" s="308"/>
      <c r="AH444" s="317" t="b">
        <v>0</v>
      </c>
      <c r="AI444" s="317" t="b">
        <v>0</v>
      </c>
      <c r="AJ444" s="308" t="str">
        <f t="array" ref="AJ444">iferror(index('Type Mapping'!$A$2:$D$21,match(J444,'Type Mapping'!$B$2:$B$21,0),4),"type mismatch")</f>
        <v>DATE</v>
      </c>
      <c r="AK444" s="308"/>
      <c r="AL444" s="308"/>
      <c r="AM444" s="308"/>
      <c r="AN444" s="300" t="b">
        <v>0</v>
      </c>
      <c r="AO444" s="300" t="b">
        <v>0</v>
      </c>
      <c r="AP444" s="300" t="b">
        <v>0</v>
      </c>
      <c r="AQ444" s="300" t="b">
        <v>0</v>
      </c>
      <c r="AR444" s="300"/>
      <c r="AS444" s="300"/>
      <c r="AT444" s="302"/>
      <c r="AU444" s="302"/>
      <c r="AV444" s="303" t="b">
        <v>1</v>
      </c>
      <c r="AW444" s="304" t="str">
        <f t="shared" si="9"/>
        <v>false</v>
      </c>
      <c r="AX444" s="305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444" s="306"/>
      <c r="AZ444" s="305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444" s="306"/>
      <c r="BB444" s="302"/>
      <c r="BC444" s="303" t="b">
        <f t="shared" si="11"/>
        <v>1</v>
      </c>
      <c r="BD444" s="304"/>
      <c r="BE444" s="304" t="str">
        <f t="shared" si="12"/>
        <v>false</v>
      </c>
      <c r="BF444" s="307"/>
      <c r="BG444" s="305"/>
      <c r="BH444" s="305"/>
      <c r="BI444" s="305"/>
      <c r="BJ444" s="305" t="str">
        <f t="shared" si="18"/>
        <v>&lt;column comment="" default="" key="false" label="PrmElec" length="255" nullable="true" originalDbColumnName="PrmElec" originalLength="-1" pattern="" precision="-1" talendType="id_String" type=""/&gt;</v>
      </c>
      <c r="BK444" s="306"/>
      <c r="BL444" s="305" t="str">
        <f t="shared" si="14"/>
        <v>&lt;column comment="" default="" key="false" label="PrmElec" length="255" nullable="true" originalDbColumnName="PrmElec" originalLength="-1" pattern="" precision="-1" talendType="id_String" type=""/&gt;</v>
      </c>
      <c r="BM444" s="306"/>
      <c r="BN444" s="302"/>
      <c r="BO444" s="302"/>
      <c r="BP444" s="302"/>
      <c r="BQ444" s="302"/>
      <c r="BR444" s="302"/>
      <c r="BS444" s="302"/>
      <c r="BT444" s="302"/>
      <c r="BU444" s="302"/>
      <c r="BV444" s="302"/>
      <c r="BW444" s="302"/>
      <c r="BX444" s="302"/>
    </row>
    <row r="445" hidden="1">
      <c r="A445" s="292" t="s">
        <v>728</v>
      </c>
      <c r="B445" s="292">
        <v>444.0</v>
      </c>
      <c r="C445" s="292">
        <f t="shared" si="15"/>
        <v>2</v>
      </c>
      <c r="D445" s="293" t="str">
        <f t="shared" si="25"/>
        <v>Elec, Mech, Plum</v>
      </c>
      <c r="E445" s="46" t="str">
        <f t="shared" si="2"/>
        <v>prmemp.mdb.PrmEMPDate.LastUpDate</v>
      </c>
      <c r="F445" s="46" t="s">
        <v>344</v>
      </c>
      <c r="G445" s="46" t="s">
        <v>632</v>
      </c>
      <c r="H445" s="47">
        <v>1.0</v>
      </c>
      <c r="I445" s="294" t="s">
        <v>801</v>
      </c>
      <c r="J445" s="295" t="s">
        <v>788</v>
      </c>
      <c r="K445" s="296">
        <v>8.0</v>
      </c>
      <c r="L445" s="297" t="b">
        <v>1</v>
      </c>
      <c r="M445" s="294" t="s">
        <v>802</v>
      </c>
      <c r="N445" s="294"/>
      <c r="O445" s="369"/>
      <c r="P445" s="369"/>
      <c r="Q445" s="298" t="str">
        <f t="shared" si="3"/>
        <v>PrmEMPDate</v>
      </c>
      <c r="R445" s="298" t="str">
        <f t="shared" si="19"/>
        <v>LastUpDate</v>
      </c>
      <c r="S445" s="298" t="str">
        <f t="array" ref="S445">iferror(index('Type Mapping'!$A$2:$D$21,match(J445,'Type Mapping'!$B$2:$B$21,0),3),"type mismatch")</f>
        <v>VARCHAR</v>
      </c>
      <c r="T445" s="298"/>
      <c r="U445" s="298"/>
      <c r="V445" s="298"/>
      <c r="W445" s="51" t="b">
        <v>0</v>
      </c>
      <c r="X445" s="51" t="s">
        <v>2106</v>
      </c>
      <c r="Y445" s="51"/>
      <c r="Z445" s="51" t="s">
        <v>1731</v>
      </c>
      <c r="AA445" s="311" t="s">
        <v>977</v>
      </c>
      <c r="AB445" s="53" t="str">
        <f t="shared" si="23"/>
        <v>**field missing**_history</v>
      </c>
      <c r="AC445" s="308" t="str">
        <f t="array" ref="AC445">iferror(index('StoT Mapping (Depreciated)'!$D$2:$L$976,match(E445,'StoT Mapping (Depreciated)'!$D$2:$D$976,0),9),"**FIELD MISSING**")</f>
        <v>**FIELD MISSING**</v>
      </c>
      <c r="AD445" s="53" t="str">
        <f t="shared" si="6"/>
        <v>**field missing**.**FIELD MISSING**</v>
      </c>
      <c r="AE445" s="299">
        <f>countif(NEW_REDB_table.field,AD445)</f>
        <v>0</v>
      </c>
      <c r="AF445" s="299" t="str">
        <f t="shared" si="7"/>
        <v>Check...</v>
      </c>
      <c r="AG445" s="308"/>
      <c r="AH445" s="317" t="b">
        <v>0</v>
      </c>
      <c r="AI445" s="317" t="b">
        <v>0</v>
      </c>
      <c r="AJ445" s="308" t="str">
        <f t="array" ref="AJ445">iferror(index('Type Mapping'!$A$2:$D$21,match(J445,'Type Mapping'!$B$2:$B$21,0),4),"type mismatch")</f>
        <v>DATE</v>
      </c>
      <c r="AK445" s="308"/>
      <c r="AL445" s="308"/>
      <c r="AM445" s="308"/>
      <c r="AN445" s="300" t="b">
        <v>0</v>
      </c>
      <c r="AO445" s="300" t="b">
        <v>0</v>
      </c>
      <c r="AP445" s="300" t="b">
        <v>0</v>
      </c>
      <c r="AQ445" s="300" t="b">
        <v>0</v>
      </c>
      <c r="AR445" s="300"/>
      <c r="AS445" s="300"/>
      <c r="AT445" s="302"/>
      <c r="AU445" s="302"/>
      <c r="AV445" s="303" t="b">
        <v>1</v>
      </c>
      <c r="AW445" s="304" t="str">
        <f t="shared" si="9"/>
        <v>true</v>
      </c>
      <c r="AX445" s="305" t="str">
        <f t="shared" si="17"/>
        <v>***PrmEMPDate.xml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445" s="306"/>
      <c r="AZ445" s="305" t="str">
        <f t="shared" si="10"/>
        <v>PrmEMPDate.xml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445" s="306"/>
      <c r="BB445" s="302"/>
      <c r="BC445" s="303" t="b">
        <f t="shared" si="11"/>
        <v>0</v>
      </c>
      <c r="BD445" s="304"/>
      <c r="BE445" s="304" t="str">
        <f t="shared" si="12"/>
        <v/>
      </c>
      <c r="BF445" s="307"/>
      <c r="BG445" s="305"/>
      <c r="BH445" s="305"/>
      <c r="BI445" s="305"/>
      <c r="BJ445" s="305" t="str">
        <f t="shared" si="18"/>
        <v/>
      </c>
      <c r="BK445" s="306"/>
      <c r="BL445" s="305" t="str">
        <f t="shared" si="14"/>
        <v/>
      </c>
      <c r="BM445" s="306"/>
      <c r="BN445" s="302"/>
      <c r="BO445" s="302"/>
      <c r="BP445" s="302"/>
      <c r="BQ445" s="302"/>
      <c r="BR445" s="302"/>
      <c r="BS445" s="302"/>
      <c r="BT445" s="302"/>
      <c r="BU445" s="302"/>
      <c r="BV445" s="302"/>
      <c r="BW445" s="302"/>
      <c r="BX445" s="302"/>
    </row>
    <row r="446" hidden="1">
      <c r="A446" s="292" t="s">
        <v>728</v>
      </c>
      <c r="B446" s="292">
        <v>445.0</v>
      </c>
      <c r="C446" s="292">
        <f t="shared" si="15"/>
        <v>2</v>
      </c>
      <c r="D446" s="293" t="str">
        <f t="shared" si="25"/>
        <v>Elec, Mech, Plum</v>
      </c>
      <c r="E446" s="46" t="str">
        <f t="shared" si="2"/>
        <v>prmemp.mdb.PrmEMPDate.Status</v>
      </c>
      <c r="F446" s="46" t="s">
        <v>344</v>
      </c>
      <c r="G446" s="46" t="s">
        <v>632</v>
      </c>
      <c r="H446" s="47">
        <v>2.0</v>
      </c>
      <c r="I446" s="294" t="s">
        <v>1735</v>
      </c>
      <c r="J446" s="295" t="s">
        <v>743</v>
      </c>
      <c r="K446" s="296">
        <v>1.0</v>
      </c>
      <c r="L446" s="297" t="b">
        <v>0</v>
      </c>
      <c r="M446" s="294" t="s">
        <v>802</v>
      </c>
      <c r="N446" s="294"/>
      <c r="O446" s="369"/>
      <c r="P446" s="369"/>
      <c r="Q446" s="298" t="str">
        <f t="shared" si="3"/>
        <v>PrmEMPDate</v>
      </c>
      <c r="R446" s="298" t="str">
        <f t="shared" si="19"/>
        <v>Status</v>
      </c>
      <c r="S446" s="298" t="str">
        <f t="array" ref="S446">iferror(index('Type Mapping'!$A$2:$D$21,match(J446,'Type Mapping'!$B$2:$B$21,0),3),"type mismatch")</f>
        <v>VARCHAR</v>
      </c>
      <c r="T446" s="298"/>
      <c r="U446" s="298"/>
      <c r="V446" s="298"/>
      <c r="W446" s="51" t="b">
        <v>0</v>
      </c>
      <c r="X446" s="51" t="s">
        <v>2107</v>
      </c>
      <c r="Y446" s="309"/>
      <c r="Z446" s="309"/>
      <c r="AA446" s="311" t="s">
        <v>977</v>
      </c>
      <c r="AB446" s="53" t="str">
        <f t="shared" si="23"/>
        <v>**field missing**_history</v>
      </c>
      <c r="AC446" s="308" t="str">
        <f t="array" ref="AC446">iferror(index('StoT Mapping (Depreciated)'!$D$2:$L$976,match(E446,'StoT Mapping (Depreciated)'!$D$2:$D$976,0),9),"**FIELD MISSING**")</f>
        <v>**FIELD MISSING**</v>
      </c>
      <c r="AD446" s="53" t="str">
        <f t="shared" si="6"/>
        <v>**field missing**.**FIELD MISSING**</v>
      </c>
      <c r="AE446" s="299">
        <f>countif(NEW_REDB_table.field,AD446)</f>
        <v>0</v>
      </c>
      <c r="AF446" s="299" t="str">
        <f t="shared" si="7"/>
        <v>Check...</v>
      </c>
      <c r="AG446" s="308"/>
      <c r="AH446" s="317" t="b">
        <v>0</v>
      </c>
      <c r="AI446" s="317" t="b">
        <v>0</v>
      </c>
      <c r="AJ446" s="308" t="str">
        <f t="array" ref="AJ446">iferror(index('Type Mapping'!$A$2:$D$21,match(J446,'Type Mapping'!$B$2:$B$21,0),4),"type mismatch")</f>
        <v>VARCHAR</v>
      </c>
      <c r="AK446" s="308"/>
      <c r="AL446" s="308"/>
      <c r="AM446" s="308"/>
      <c r="AN446" s="300" t="b">
        <v>0</v>
      </c>
      <c r="AO446" s="300" t="b">
        <v>0</v>
      </c>
      <c r="AP446" s="300" t="b">
        <v>0</v>
      </c>
      <c r="AQ446" s="300" t="b">
        <v>0</v>
      </c>
      <c r="AR446" s="300"/>
      <c r="AS446" s="300"/>
      <c r="AT446" s="302"/>
      <c r="AU446" s="302"/>
      <c r="AV446" s="303" t="b">
        <v>1</v>
      </c>
      <c r="AW446" s="304" t="str">
        <f t="shared" si="9"/>
        <v>false</v>
      </c>
      <c r="AX446" s="305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446" s="306"/>
      <c r="AZ446" s="305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446" s="306"/>
      <c r="BB446" s="302"/>
      <c r="BC446" s="303" t="b">
        <f t="shared" si="11"/>
        <v>0</v>
      </c>
      <c r="BD446" s="304"/>
      <c r="BE446" s="304" t="str">
        <f t="shared" si="12"/>
        <v/>
      </c>
      <c r="BF446" s="307"/>
      <c r="BG446" s="305"/>
      <c r="BH446" s="305"/>
      <c r="BI446" s="305"/>
      <c r="BJ446" s="305" t="str">
        <f t="shared" si="18"/>
        <v/>
      </c>
      <c r="BK446" s="306"/>
      <c r="BL446" s="305" t="str">
        <f t="shared" si="14"/>
        <v/>
      </c>
      <c r="BM446" s="306"/>
      <c r="BN446" s="302"/>
      <c r="BO446" s="302"/>
      <c r="BP446" s="302"/>
      <c r="BQ446" s="302"/>
      <c r="BR446" s="302"/>
      <c r="BS446" s="302"/>
      <c r="BT446" s="302"/>
      <c r="BU446" s="302"/>
      <c r="BV446" s="302"/>
      <c r="BW446" s="302"/>
      <c r="BX446" s="302"/>
    </row>
    <row r="447">
      <c r="A447" s="292" t="s">
        <v>728</v>
      </c>
      <c r="B447" s="292">
        <v>446.0</v>
      </c>
      <c r="C447" s="292">
        <f t="shared" si="15"/>
        <v>1</v>
      </c>
      <c r="D447" s="293" t="str">
        <f t="shared" si="25"/>
        <v>Elec, Mech, Plum</v>
      </c>
      <c r="E447" s="46" t="str">
        <f t="shared" si="2"/>
        <v>prmemp.mdb.PrmMech.AppType</v>
      </c>
      <c r="F447" s="46" t="s">
        <v>344</v>
      </c>
      <c r="G447" s="46" t="s">
        <v>633</v>
      </c>
      <c r="H447" s="47">
        <v>1.0</v>
      </c>
      <c r="I447" s="294" t="s">
        <v>1763</v>
      </c>
      <c r="J447" s="295" t="s">
        <v>743</v>
      </c>
      <c r="K447" s="296">
        <v>2.0</v>
      </c>
      <c r="L447" s="297" t="b">
        <v>1</v>
      </c>
      <c r="M447" s="294" t="s">
        <v>1997</v>
      </c>
      <c r="N447" s="294"/>
      <c r="O447" s="369"/>
      <c r="P447" s="369"/>
      <c r="Q447" s="298" t="str">
        <f t="shared" si="3"/>
        <v>PrmMech</v>
      </c>
      <c r="R447" s="298" t="str">
        <f t="shared" si="19"/>
        <v>AppType</v>
      </c>
      <c r="S447" s="298" t="str">
        <f t="array" ref="S447">iferror(index('Type Mapping'!$A$2:$D$21,match(J447,'Type Mapping'!$B$2:$B$21,0),3),"type mismatch")</f>
        <v>VARCHAR</v>
      </c>
      <c r="T447" s="298"/>
      <c r="U447" s="298"/>
      <c r="V447" s="298"/>
      <c r="W447" s="51" t="b">
        <v>1</v>
      </c>
      <c r="X447" s="51"/>
      <c r="Y447" s="309"/>
      <c r="Z447" s="309"/>
      <c r="AA447" s="311" t="s">
        <v>977</v>
      </c>
      <c r="AB447" s="53" t="str">
        <f t="shared" si="23"/>
        <v>**field missing**_history</v>
      </c>
      <c r="AC447" s="308" t="str">
        <f t="array" ref="AC447">iferror(index('StoT Mapping (Depreciated)'!$D$2:$L$976,match(E447,'StoT Mapping (Depreciated)'!$D$2:$D$976,0),9),"**FIELD MISSING**")</f>
        <v>**FIELD MISSING**</v>
      </c>
      <c r="AD447" s="53" t="str">
        <f t="shared" si="6"/>
        <v>**field missing**.**FIELD MISSING**</v>
      </c>
      <c r="AE447" s="299">
        <f>countif(NEW_REDB_table.field,AD447)</f>
        <v>0</v>
      </c>
      <c r="AF447" s="299" t="str">
        <f t="shared" si="7"/>
        <v>Check...</v>
      </c>
      <c r="AG447" s="308"/>
      <c r="AH447" s="317" t="b">
        <v>0</v>
      </c>
      <c r="AI447" s="317" t="b">
        <v>0</v>
      </c>
      <c r="AJ447" s="308" t="str">
        <f t="array" ref="AJ447">iferror(index('Type Mapping'!$A$2:$D$21,match(J447,'Type Mapping'!$B$2:$B$21,0),4),"type mismatch")</f>
        <v>VARCHAR</v>
      </c>
      <c r="AK447" s="308"/>
      <c r="AL447" s="308"/>
      <c r="AM447" s="308"/>
      <c r="AN447" s="300" t="b">
        <v>0</v>
      </c>
      <c r="AO447" s="300" t="b">
        <v>0</v>
      </c>
      <c r="AP447" s="300" t="b">
        <v>0</v>
      </c>
      <c r="AQ447" s="300" t="b">
        <v>0</v>
      </c>
      <c r="AR447" s="300"/>
      <c r="AS447" s="300"/>
      <c r="AT447" s="302"/>
      <c r="AU447" s="302"/>
      <c r="AV447" s="303" t="b">
        <v>1</v>
      </c>
      <c r="AW447" s="304" t="str">
        <f t="shared" si="9"/>
        <v>true</v>
      </c>
      <c r="AX447" s="305" t="str">
        <f t="shared" si="17"/>
        <v>***PrmMech.xml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447" s="306"/>
      <c r="AZ447" s="305" t="str">
        <f t="shared" si="10"/>
        <v>PrmMech.xml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447" s="306"/>
      <c r="BB447" s="302"/>
      <c r="BC447" s="303" t="b">
        <f t="shared" si="11"/>
        <v>1</v>
      </c>
      <c r="BD447" s="304"/>
      <c r="BE447" s="304" t="str">
        <f t="shared" si="12"/>
        <v>false</v>
      </c>
      <c r="BF447" s="307"/>
      <c r="BG447" s="305"/>
      <c r="BH447" s="305"/>
      <c r="BI447" s="305"/>
      <c r="BJ447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47" s="306"/>
      <c r="BL447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47" s="306"/>
      <c r="BN447" s="302"/>
      <c r="BO447" s="302"/>
      <c r="BP447" s="302"/>
      <c r="BQ447" s="302"/>
      <c r="BR447" s="302"/>
      <c r="BS447" s="302"/>
      <c r="BT447" s="302"/>
      <c r="BU447" s="302"/>
      <c r="BV447" s="302"/>
      <c r="BW447" s="302"/>
      <c r="BX447" s="302"/>
    </row>
    <row r="448">
      <c r="A448" s="292" t="s">
        <v>728</v>
      </c>
      <c r="B448" s="292">
        <v>447.0</v>
      </c>
      <c r="C448" s="292">
        <f t="shared" si="15"/>
        <v>1</v>
      </c>
      <c r="D448" s="293" t="str">
        <f t="shared" si="25"/>
        <v>Elec, Mech, Plum</v>
      </c>
      <c r="E448" s="46" t="str">
        <f t="shared" si="2"/>
        <v>prmemp.mdb.PrmMech.AppSource</v>
      </c>
      <c r="F448" s="46" t="s">
        <v>344</v>
      </c>
      <c r="G448" s="46" t="s">
        <v>633</v>
      </c>
      <c r="H448" s="47">
        <v>2.0</v>
      </c>
      <c r="I448" s="294" t="s">
        <v>1761</v>
      </c>
      <c r="J448" s="295" t="s">
        <v>740</v>
      </c>
      <c r="K448" s="296">
        <v>1.0</v>
      </c>
      <c r="L448" s="297" t="b">
        <v>1</v>
      </c>
      <c r="M448" s="294" t="s">
        <v>1999</v>
      </c>
      <c r="N448" s="294"/>
      <c r="O448" s="369"/>
      <c r="P448" s="369"/>
      <c r="Q448" s="298" t="str">
        <f t="shared" si="3"/>
        <v>PrmMech</v>
      </c>
      <c r="R448" s="298" t="str">
        <f t="shared" si="19"/>
        <v>AppSource</v>
      </c>
      <c r="S448" s="298" t="str">
        <f t="array" ref="S448">iferror(index('Type Mapping'!$A$2:$D$21,match(J448,'Type Mapping'!$B$2:$B$21,0),3),"type mismatch")</f>
        <v>VARCHAR</v>
      </c>
      <c r="T448" s="298"/>
      <c r="U448" s="298"/>
      <c r="V448" s="298"/>
      <c r="W448" s="51" t="b">
        <v>1</v>
      </c>
      <c r="X448" s="51"/>
      <c r="Y448" s="309"/>
      <c r="Z448" s="309"/>
      <c r="AA448" s="311" t="s">
        <v>977</v>
      </c>
      <c r="AB448" s="53" t="str">
        <f t="shared" si="23"/>
        <v>**field missing**_history</v>
      </c>
      <c r="AC448" s="308" t="str">
        <f t="array" ref="AC448">iferror(index('StoT Mapping (Depreciated)'!$D$2:$L$976,match(E448,'StoT Mapping (Depreciated)'!$D$2:$D$976,0),9),"**FIELD MISSING**")</f>
        <v>**FIELD MISSING**</v>
      </c>
      <c r="AD448" s="53" t="str">
        <f t="shared" si="6"/>
        <v>**field missing**.**FIELD MISSING**</v>
      </c>
      <c r="AE448" s="299">
        <f>countif(NEW_REDB_table.field,AD448)</f>
        <v>0</v>
      </c>
      <c r="AF448" s="299" t="str">
        <f t="shared" si="7"/>
        <v>Check...</v>
      </c>
      <c r="AG448" s="308"/>
      <c r="AH448" s="317" t="b">
        <v>0</v>
      </c>
      <c r="AI448" s="317" t="b">
        <v>0</v>
      </c>
      <c r="AJ448" s="308" t="str">
        <f t="array" ref="AJ448">iferror(index('Type Mapping'!$A$2:$D$21,match(J448,'Type Mapping'!$B$2:$B$21,0),4),"type mismatch")</f>
        <v>INT</v>
      </c>
      <c r="AK448" s="308"/>
      <c r="AL448" s="308"/>
      <c r="AM448" s="308"/>
      <c r="AN448" s="300" t="b">
        <v>0</v>
      </c>
      <c r="AO448" s="300" t="b">
        <v>0</v>
      </c>
      <c r="AP448" s="300" t="b">
        <v>0</v>
      </c>
      <c r="AQ448" s="300" t="b">
        <v>0</v>
      </c>
      <c r="AR448" s="300"/>
      <c r="AS448" s="300"/>
      <c r="AT448" s="302"/>
      <c r="AU448" s="302"/>
      <c r="AV448" s="303" t="b">
        <v>1</v>
      </c>
      <c r="AW448" s="304" t="str">
        <f t="shared" si="9"/>
        <v>true</v>
      </c>
      <c r="AX448" s="305" t="str">
        <f t="shared" si="17"/>
        <v>&lt;column comment="" default="" key="true" label="AppSource" length="255" nullable="true" originalDbColumnName="AppSource" originalLength="-1" pattern="" precision="-1" talendType="id_String" type=""/&gt;</v>
      </c>
      <c r="AY448" s="306"/>
      <c r="AZ448" s="305" t="str">
        <f t="shared" si="10"/>
        <v>&lt;column comment="" default="" key="true" label="AppSource" length="255" nullable="true" originalDbColumnName="AppSource" originalLength="-1" pattern="" precision="-1" talendType="id_String" type=""/&gt;</v>
      </c>
      <c r="BA448" s="306"/>
      <c r="BB448" s="302"/>
      <c r="BC448" s="303" t="b">
        <f t="shared" si="11"/>
        <v>1</v>
      </c>
      <c r="BD448" s="304"/>
      <c r="BE448" s="304" t="str">
        <f t="shared" si="12"/>
        <v>false</v>
      </c>
      <c r="BF448" s="307"/>
      <c r="BG448" s="305"/>
      <c r="BH448" s="305"/>
      <c r="BI448" s="305"/>
      <c r="BJ448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48" s="306"/>
      <c r="BL448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48" s="306"/>
      <c r="BN448" s="302"/>
      <c r="BO448" s="302"/>
      <c r="BP448" s="302"/>
      <c r="BQ448" s="302"/>
      <c r="BR448" s="302"/>
      <c r="BS448" s="302"/>
      <c r="BT448" s="302"/>
      <c r="BU448" s="302"/>
      <c r="BV448" s="302"/>
      <c r="BW448" s="302"/>
      <c r="BX448" s="302"/>
    </row>
    <row r="449">
      <c r="A449" s="292" t="s">
        <v>728</v>
      </c>
      <c r="B449" s="292">
        <v>448.0</v>
      </c>
      <c r="C449" s="292">
        <f t="shared" si="15"/>
        <v>1</v>
      </c>
      <c r="D449" s="293" t="str">
        <f t="shared" si="25"/>
        <v>Elec, Mech, Plum</v>
      </c>
      <c r="E449" s="46" t="str">
        <f t="shared" si="2"/>
        <v>prmemp.mdb.PrmMech.AppNum</v>
      </c>
      <c r="F449" s="46" t="s">
        <v>344</v>
      </c>
      <c r="G449" s="46" t="s">
        <v>633</v>
      </c>
      <c r="H449" s="47">
        <v>3.0</v>
      </c>
      <c r="I449" s="294" t="s">
        <v>1759</v>
      </c>
      <c r="J449" s="295" t="s">
        <v>738</v>
      </c>
      <c r="K449" s="296">
        <v>4.0</v>
      </c>
      <c r="L449" s="297" t="b">
        <v>1</v>
      </c>
      <c r="M449" s="294" t="s">
        <v>2000</v>
      </c>
      <c r="N449" s="294"/>
      <c r="O449" s="369"/>
      <c r="P449" s="369"/>
      <c r="Q449" s="298" t="str">
        <f t="shared" si="3"/>
        <v>PrmMech</v>
      </c>
      <c r="R449" s="298" t="str">
        <f t="shared" si="19"/>
        <v>AppNum</v>
      </c>
      <c r="S449" s="298" t="str">
        <f t="array" ref="S449">iferror(index('Type Mapping'!$A$2:$D$21,match(J449,'Type Mapping'!$B$2:$B$21,0),3),"type mismatch")</f>
        <v>VARCHAR</v>
      </c>
      <c r="T449" s="298"/>
      <c r="U449" s="298"/>
      <c r="V449" s="298"/>
      <c r="W449" s="51" t="b">
        <v>1</v>
      </c>
      <c r="X449" s="51"/>
      <c r="Y449" s="309"/>
      <c r="Z449" s="309"/>
      <c r="AA449" s="311" t="s">
        <v>977</v>
      </c>
      <c r="AB449" s="53" t="str">
        <f t="shared" si="23"/>
        <v>**field missing**_history</v>
      </c>
      <c r="AC449" s="308" t="str">
        <f t="array" ref="AC449">iferror(index('StoT Mapping (Depreciated)'!$D$2:$L$976,match(E449,'StoT Mapping (Depreciated)'!$D$2:$D$976,0),9),"**FIELD MISSING**")</f>
        <v>**FIELD MISSING**</v>
      </c>
      <c r="AD449" s="53" t="str">
        <f t="shared" si="6"/>
        <v>**field missing**.**FIELD MISSING**</v>
      </c>
      <c r="AE449" s="299">
        <f>countif(NEW_REDB_table.field,AD449)</f>
        <v>0</v>
      </c>
      <c r="AF449" s="299" t="str">
        <f t="shared" si="7"/>
        <v>Check...</v>
      </c>
      <c r="AG449" s="308"/>
      <c r="AH449" s="317" t="b">
        <v>0</v>
      </c>
      <c r="AI449" s="317" t="b">
        <v>0</v>
      </c>
      <c r="AJ449" s="308" t="str">
        <f t="array" ref="AJ449">iferror(index('Type Mapping'!$A$2:$D$21,match(J449,'Type Mapping'!$B$2:$B$21,0),4),"type mismatch")</f>
        <v>INT</v>
      </c>
      <c r="AK449" s="308"/>
      <c r="AL449" s="308"/>
      <c r="AM449" s="308"/>
      <c r="AN449" s="300" t="b">
        <v>0</v>
      </c>
      <c r="AO449" s="300" t="b">
        <v>0</v>
      </c>
      <c r="AP449" s="300" t="b">
        <v>0</v>
      </c>
      <c r="AQ449" s="300" t="b">
        <v>0</v>
      </c>
      <c r="AR449" s="300"/>
      <c r="AS449" s="300"/>
      <c r="AT449" s="302"/>
      <c r="AU449" s="302"/>
      <c r="AV449" s="303" t="b">
        <v>1</v>
      </c>
      <c r="AW449" s="304" t="str">
        <f t="shared" si="9"/>
        <v>true</v>
      </c>
      <c r="AX449" s="305" t="str">
        <f t="shared" si="17"/>
        <v>&lt;column comment="" default="" key="true" label="AppNum" length="255" nullable="true" originalDbColumnName="AppNum" originalLength="-1" pattern="" precision="-1" talendType="id_String" type=""/&gt;</v>
      </c>
      <c r="AY449" s="306"/>
      <c r="AZ449" s="305" t="str">
        <f t="shared" si="10"/>
        <v>&lt;column comment="" default="" key="true" label="AppNum" length="255" nullable="true" originalDbColumnName="AppNum" originalLength="-1" pattern="" precision="-1" talendType="id_String" type=""/&gt;</v>
      </c>
      <c r="BA449" s="306"/>
      <c r="BB449" s="302"/>
      <c r="BC449" s="303" t="b">
        <f t="shared" si="11"/>
        <v>1</v>
      </c>
      <c r="BD449" s="304"/>
      <c r="BE449" s="304" t="str">
        <f t="shared" si="12"/>
        <v>false</v>
      </c>
      <c r="BF449" s="307"/>
      <c r="BG449" s="305"/>
      <c r="BH449" s="305"/>
      <c r="BI449" s="305"/>
      <c r="BJ449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49" s="306"/>
      <c r="BL449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49" s="306"/>
      <c r="BN449" s="302"/>
      <c r="BO449" s="302"/>
      <c r="BP449" s="302"/>
      <c r="BQ449" s="302"/>
      <c r="BR449" s="302"/>
      <c r="BS449" s="302"/>
      <c r="BT449" s="302"/>
      <c r="BU449" s="302"/>
      <c r="BV449" s="302"/>
      <c r="BW449" s="302"/>
      <c r="BX449" s="302"/>
    </row>
    <row r="450">
      <c r="A450" s="292" t="s">
        <v>728</v>
      </c>
      <c r="B450" s="292">
        <v>449.0</v>
      </c>
      <c r="C450" s="292">
        <f t="shared" si="15"/>
        <v>1</v>
      </c>
      <c r="D450" s="293" t="str">
        <f t="shared" si="25"/>
        <v>Elec, Mech, Plum</v>
      </c>
      <c r="E450" s="46" t="str">
        <f t="shared" si="2"/>
        <v>prmemp.mdb.PrmMech.PrclErr</v>
      </c>
      <c r="F450" s="46" t="s">
        <v>344</v>
      </c>
      <c r="G450" s="46" t="s">
        <v>633</v>
      </c>
      <c r="H450" s="47">
        <v>4.0</v>
      </c>
      <c r="I450" s="294" t="s">
        <v>1845</v>
      </c>
      <c r="J450" s="295" t="s">
        <v>740</v>
      </c>
      <c r="K450" s="296">
        <v>1.0</v>
      </c>
      <c r="L450" s="297" t="b">
        <v>0</v>
      </c>
      <c r="M450" s="294" t="s">
        <v>2001</v>
      </c>
      <c r="N450" s="294"/>
      <c r="O450" s="369"/>
      <c r="P450" s="369"/>
      <c r="Q450" s="298" t="str">
        <f t="shared" si="3"/>
        <v>PrmMech</v>
      </c>
      <c r="R450" s="298" t="str">
        <f t="shared" si="19"/>
        <v>PrclErr</v>
      </c>
      <c r="S450" s="298" t="str">
        <f t="array" ref="S450">iferror(index('Type Mapping'!$A$2:$D$21,match(J450,'Type Mapping'!$B$2:$B$21,0),3),"type mismatch")</f>
        <v>VARCHAR</v>
      </c>
      <c r="T450" s="298"/>
      <c r="U450" s="298"/>
      <c r="V450" s="298"/>
      <c r="W450" s="51" t="b">
        <v>1</v>
      </c>
      <c r="X450" s="51"/>
      <c r="Y450" s="309"/>
      <c r="Z450" s="309"/>
      <c r="AA450" s="311" t="s">
        <v>977</v>
      </c>
      <c r="AB450" s="53" t="str">
        <f t="shared" si="23"/>
        <v>**field missing**_history</v>
      </c>
      <c r="AC450" s="308" t="str">
        <f t="array" ref="AC450">iferror(index('StoT Mapping (Depreciated)'!$D$2:$L$976,match(E450,'StoT Mapping (Depreciated)'!$D$2:$D$976,0),9),"**FIELD MISSING**")</f>
        <v>**FIELD MISSING**</v>
      </c>
      <c r="AD450" s="53" t="str">
        <f t="shared" si="6"/>
        <v>**field missing**.**FIELD MISSING**</v>
      </c>
      <c r="AE450" s="299">
        <f>countif(NEW_REDB_table.field,AD450)</f>
        <v>0</v>
      </c>
      <c r="AF450" s="299" t="str">
        <f t="shared" si="7"/>
        <v>Check...</v>
      </c>
      <c r="AG450" s="308"/>
      <c r="AH450" s="317" t="b">
        <v>0</v>
      </c>
      <c r="AI450" s="317" t="b">
        <v>0</v>
      </c>
      <c r="AJ450" s="308" t="str">
        <f t="array" ref="AJ450">iferror(index('Type Mapping'!$A$2:$D$21,match(J450,'Type Mapping'!$B$2:$B$21,0),4),"type mismatch")</f>
        <v>INT</v>
      </c>
      <c r="AK450" s="308"/>
      <c r="AL450" s="308"/>
      <c r="AM450" s="308"/>
      <c r="AN450" s="300" t="b">
        <v>0</v>
      </c>
      <c r="AO450" s="300" t="b">
        <v>0</v>
      </c>
      <c r="AP450" s="300" t="b">
        <v>0</v>
      </c>
      <c r="AQ450" s="300" t="b">
        <v>0</v>
      </c>
      <c r="AR450" s="300"/>
      <c r="AS450" s="300"/>
      <c r="AT450" s="302"/>
      <c r="AU450" s="302"/>
      <c r="AV450" s="303" t="b">
        <v>1</v>
      </c>
      <c r="AW450" s="304" t="str">
        <f t="shared" si="9"/>
        <v>false</v>
      </c>
      <c r="AX450" s="305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450" s="306"/>
      <c r="AZ450" s="305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450" s="306"/>
      <c r="BB450" s="302"/>
      <c r="BC450" s="303" t="b">
        <f t="shared" si="11"/>
        <v>1</v>
      </c>
      <c r="BD450" s="304"/>
      <c r="BE450" s="304" t="str">
        <f t="shared" si="12"/>
        <v>false</v>
      </c>
      <c r="BF450" s="307"/>
      <c r="BG450" s="305"/>
      <c r="BH450" s="305"/>
      <c r="BI450" s="305"/>
      <c r="BJ450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0" s="306"/>
      <c r="BL450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0" s="306"/>
      <c r="BN450" s="302"/>
      <c r="BO450" s="302"/>
      <c r="BP450" s="302"/>
      <c r="BQ450" s="302"/>
      <c r="BR450" s="302"/>
      <c r="BS450" s="302"/>
      <c r="BT450" s="302"/>
      <c r="BU450" s="302"/>
      <c r="BV450" s="302"/>
      <c r="BW450" s="302"/>
      <c r="BX450" s="302"/>
    </row>
    <row r="451">
      <c r="A451" s="292" t="s">
        <v>728</v>
      </c>
      <c r="B451" s="292">
        <v>450.0</v>
      </c>
      <c r="C451" s="292">
        <f t="shared" si="15"/>
        <v>1</v>
      </c>
      <c r="D451" s="293" t="str">
        <f t="shared" si="25"/>
        <v>Elec, Mech, Plum</v>
      </c>
      <c r="E451" s="46" t="str">
        <f t="shared" si="2"/>
        <v>prmemp.mdb.PrmMech.AddrAdjusted</v>
      </c>
      <c r="F451" s="46" t="s">
        <v>344</v>
      </c>
      <c r="G451" s="46" t="s">
        <v>633</v>
      </c>
      <c r="H451" s="47">
        <v>5.0</v>
      </c>
      <c r="I451" s="294" t="s">
        <v>1750</v>
      </c>
      <c r="J451" s="295" t="s">
        <v>873</v>
      </c>
      <c r="K451" s="296">
        <v>1.0</v>
      </c>
      <c r="L451" s="297" t="b">
        <v>0</v>
      </c>
      <c r="M451" s="294" t="s">
        <v>2003</v>
      </c>
      <c r="N451" s="294"/>
      <c r="O451" s="369"/>
      <c r="P451" s="369"/>
      <c r="Q451" s="298" t="str">
        <f t="shared" si="3"/>
        <v>PrmMech</v>
      </c>
      <c r="R451" s="298" t="str">
        <f t="shared" si="19"/>
        <v>AddrAdjusted</v>
      </c>
      <c r="S451" s="298" t="str">
        <f t="array" ref="S451">iferror(index('Type Mapping'!$A$2:$D$21,match(J451,'Type Mapping'!$B$2:$B$21,0),3),"type mismatch")</f>
        <v>VARCHAR</v>
      </c>
      <c r="T451" s="298"/>
      <c r="U451" s="298"/>
      <c r="V451" s="298"/>
      <c r="W451" s="51" t="b">
        <v>1</v>
      </c>
      <c r="X451" s="51"/>
      <c r="Y451" s="309"/>
      <c r="Z451" s="309"/>
      <c r="AA451" s="311" t="s">
        <v>977</v>
      </c>
      <c r="AB451" s="53" t="str">
        <f t="shared" si="23"/>
        <v>**field missing**_history</v>
      </c>
      <c r="AC451" s="308" t="str">
        <f t="array" ref="AC451">iferror(index('StoT Mapping (Depreciated)'!$D$2:$L$976,match(E451,'StoT Mapping (Depreciated)'!$D$2:$D$976,0),9),"**FIELD MISSING**")</f>
        <v>**FIELD MISSING**</v>
      </c>
      <c r="AD451" s="53" t="str">
        <f t="shared" si="6"/>
        <v>**field missing**.**FIELD MISSING**</v>
      </c>
      <c r="AE451" s="299">
        <f>countif(NEW_REDB_table.field,AD451)</f>
        <v>0</v>
      </c>
      <c r="AF451" s="299" t="str">
        <f t="shared" si="7"/>
        <v>Check...</v>
      </c>
      <c r="AG451" s="308"/>
      <c r="AH451" s="317" t="b">
        <v>0</v>
      </c>
      <c r="AI451" s="317" t="b">
        <v>0</v>
      </c>
      <c r="AJ451" s="308" t="str">
        <f t="array" ref="AJ451">iferror(index('Type Mapping'!$A$2:$D$21,match(J451,'Type Mapping'!$B$2:$B$21,0),4),"type mismatch")</f>
        <v>BOOLEAN</v>
      </c>
      <c r="AK451" s="308"/>
      <c r="AL451" s="308"/>
      <c r="AM451" s="308"/>
      <c r="AN451" s="300" t="b">
        <v>0</v>
      </c>
      <c r="AO451" s="300" t="b">
        <v>0</v>
      </c>
      <c r="AP451" s="300" t="b">
        <v>0</v>
      </c>
      <c r="AQ451" s="300" t="b">
        <v>0</v>
      </c>
      <c r="AR451" s="300"/>
      <c r="AS451" s="300"/>
      <c r="AT451" s="302"/>
      <c r="AU451" s="302"/>
      <c r="AV451" s="303" t="b">
        <v>1</v>
      </c>
      <c r="AW451" s="304" t="str">
        <f t="shared" si="9"/>
        <v>false</v>
      </c>
      <c r="AX451" s="305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451" s="306"/>
      <c r="AZ451" s="305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451" s="306"/>
      <c r="BB451" s="302"/>
      <c r="BC451" s="303" t="b">
        <f t="shared" si="11"/>
        <v>1</v>
      </c>
      <c r="BD451" s="304"/>
      <c r="BE451" s="304" t="str">
        <f t="shared" si="12"/>
        <v>false</v>
      </c>
      <c r="BF451" s="307"/>
      <c r="BG451" s="305"/>
      <c r="BH451" s="305"/>
      <c r="BI451" s="305"/>
      <c r="BJ451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1" s="306"/>
      <c r="BL451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1" s="306"/>
      <c r="BN451" s="302"/>
      <c r="BO451" s="302"/>
      <c r="BP451" s="302"/>
      <c r="BQ451" s="302"/>
      <c r="BR451" s="302"/>
      <c r="BS451" s="302"/>
      <c r="BT451" s="302"/>
      <c r="BU451" s="302"/>
      <c r="BV451" s="302"/>
      <c r="BW451" s="302"/>
      <c r="BX451" s="302"/>
    </row>
    <row r="452">
      <c r="A452" s="292" t="s">
        <v>728</v>
      </c>
      <c r="B452" s="292">
        <v>451.0</v>
      </c>
      <c r="C452" s="292">
        <f t="shared" si="15"/>
        <v>1</v>
      </c>
      <c r="D452" s="293" t="str">
        <f t="shared" si="25"/>
        <v>Elec, Mech, Plum</v>
      </c>
      <c r="E452" s="46" t="str">
        <f t="shared" si="2"/>
        <v>prmemp.mdb.PrmMech.CancelType</v>
      </c>
      <c r="F452" s="46" t="s">
        <v>344</v>
      </c>
      <c r="G452" s="46" t="s">
        <v>633</v>
      </c>
      <c r="H452" s="47">
        <v>6.0</v>
      </c>
      <c r="I452" s="294" t="s">
        <v>1769</v>
      </c>
      <c r="J452" s="295" t="s">
        <v>743</v>
      </c>
      <c r="K452" s="296">
        <v>1.0</v>
      </c>
      <c r="L452" s="297" t="b">
        <v>0</v>
      </c>
      <c r="M452" s="294" t="s">
        <v>2006</v>
      </c>
      <c r="N452" s="294"/>
      <c r="O452" s="369"/>
      <c r="P452" s="369"/>
      <c r="Q452" s="298" t="str">
        <f t="shared" si="3"/>
        <v>PrmMech</v>
      </c>
      <c r="R452" s="298" t="str">
        <f t="shared" si="19"/>
        <v>CancelType</v>
      </c>
      <c r="S452" s="298" t="str">
        <f t="array" ref="S452">iferror(index('Type Mapping'!$A$2:$D$21,match(J452,'Type Mapping'!$B$2:$B$21,0),3),"type mismatch")</f>
        <v>VARCHAR</v>
      </c>
      <c r="T452" s="298"/>
      <c r="U452" s="298"/>
      <c r="V452" s="298"/>
      <c r="W452" s="51" t="b">
        <v>1</v>
      </c>
      <c r="X452" s="51"/>
      <c r="Y452" s="309"/>
      <c r="Z452" s="309"/>
      <c r="AA452" s="311" t="s">
        <v>977</v>
      </c>
      <c r="AB452" s="53" t="str">
        <f t="shared" si="23"/>
        <v>**field missing**_history</v>
      </c>
      <c r="AC452" s="308" t="str">
        <f t="array" ref="AC452">iferror(index('StoT Mapping (Depreciated)'!$D$2:$L$976,match(E452,'StoT Mapping (Depreciated)'!$D$2:$D$976,0),9),"**FIELD MISSING**")</f>
        <v>**FIELD MISSING**</v>
      </c>
      <c r="AD452" s="53" t="str">
        <f t="shared" si="6"/>
        <v>**field missing**.**FIELD MISSING**</v>
      </c>
      <c r="AE452" s="299">
        <f>countif(NEW_REDB_table.field,AD452)</f>
        <v>0</v>
      </c>
      <c r="AF452" s="299" t="str">
        <f t="shared" si="7"/>
        <v>Check...</v>
      </c>
      <c r="AG452" s="308"/>
      <c r="AH452" s="317" t="b">
        <v>0</v>
      </c>
      <c r="AI452" s="317" t="b">
        <v>0</v>
      </c>
      <c r="AJ452" s="308" t="str">
        <f t="array" ref="AJ452">iferror(index('Type Mapping'!$A$2:$D$21,match(J452,'Type Mapping'!$B$2:$B$21,0),4),"type mismatch")</f>
        <v>VARCHAR</v>
      </c>
      <c r="AK452" s="308"/>
      <c r="AL452" s="308"/>
      <c r="AM452" s="308"/>
      <c r="AN452" s="300" t="b">
        <v>0</v>
      </c>
      <c r="AO452" s="300" t="b">
        <v>0</v>
      </c>
      <c r="AP452" s="300" t="b">
        <v>0</v>
      </c>
      <c r="AQ452" s="300" t="b">
        <v>0</v>
      </c>
      <c r="AR452" s="300"/>
      <c r="AS452" s="300"/>
      <c r="AT452" s="302"/>
      <c r="AU452" s="302"/>
      <c r="AV452" s="303" t="b">
        <v>1</v>
      </c>
      <c r="AW452" s="304" t="str">
        <f t="shared" si="9"/>
        <v>false</v>
      </c>
      <c r="AX452" s="305" t="str">
        <f t="shared" si="17"/>
        <v>&lt;column comment="" default="" key="false" label="CancelType" length="255" nullable="true" originalDbColumnName="CancelType" originalLength="-1" pattern="" precision="-1" talendType="id_String" type=""/&gt;</v>
      </c>
      <c r="AY452" s="306"/>
      <c r="AZ452" s="305" t="str">
        <f t="shared" si="10"/>
        <v>&lt;column comment="" default="" key="false" label="CancelType" length="255" nullable="true" originalDbColumnName="CancelType" originalLength="-1" pattern="" precision="-1" talendType="id_String" type=""/&gt;</v>
      </c>
      <c r="BA452" s="306"/>
      <c r="BB452" s="302"/>
      <c r="BC452" s="303" t="b">
        <f t="shared" si="11"/>
        <v>1</v>
      </c>
      <c r="BD452" s="304"/>
      <c r="BE452" s="304" t="str">
        <f t="shared" si="12"/>
        <v>false</v>
      </c>
      <c r="BF452" s="307"/>
      <c r="BG452" s="305"/>
      <c r="BH452" s="305"/>
      <c r="BI452" s="305"/>
      <c r="BJ452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2" s="306"/>
      <c r="BL452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2" s="306"/>
      <c r="BN452" s="302"/>
      <c r="BO452" s="302"/>
      <c r="BP452" s="302"/>
      <c r="BQ452" s="302"/>
      <c r="BR452" s="302"/>
      <c r="BS452" s="302"/>
      <c r="BT452" s="302"/>
      <c r="BU452" s="302"/>
      <c r="BV452" s="302"/>
      <c r="BW452" s="302"/>
      <c r="BX452" s="302"/>
    </row>
    <row r="453">
      <c r="A453" s="292" t="s">
        <v>728</v>
      </c>
      <c r="B453" s="292">
        <v>452.0</v>
      </c>
      <c r="C453" s="292">
        <f t="shared" si="15"/>
        <v>1</v>
      </c>
      <c r="D453" s="293" t="str">
        <f t="shared" si="25"/>
        <v>Elec, Mech, Plum</v>
      </c>
      <c r="E453" s="46" t="str">
        <f t="shared" si="2"/>
        <v>prmemp.mdb.PrmMech.CityBlock</v>
      </c>
      <c r="F453" s="46" t="s">
        <v>344</v>
      </c>
      <c r="G453" s="46" t="s">
        <v>633</v>
      </c>
      <c r="H453" s="47">
        <v>7.0</v>
      </c>
      <c r="I453" s="294" t="s">
        <v>65</v>
      </c>
      <c r="J453" s="295" t="s">
        <v>729</v>
      </c>
      <c r="K453" s="296">
        <v>8.0</v>
      </c>
      <c r="L453" s="297" t="b">
        <v>0</v>
      </c>
      <c r="M453" s="294" t="s">
        <v>730</v>
      </c>
      <c r="N453" s="294"/>
      <c r="O453" s="369"/>
      <c r="P453" s="369"/>
      <c r="Q453" s="298" t="str">
        <f t="shared" si="3"/>
        <v>PrmMech</v>
      </c>
      <c r="R453" s="298" t="str">
        <f t="shared" si="19"/>
        <v>CityBlock</v>
      </c>
      <c r="S453" s="298" t="str">
        <f t="array" ref="S453">iferror(index('Type Mapping'!$A$2:$D$21,match(J453,'Type Mapping'!$B$2:$B$21,0),3),"type mismatch")</f>
        <v>VARCHAR</v>
      </c>
      <c r="T453" s="298"/>
      <c r="U453" s="298"/>
      <c r="V453" s="298"/>
      <c r="W453" s="51" t="b">
        <v>1</v>
      </c>
      <c r="X453" s="51"/>
      <c r="Y453" s="309"/>
      <c r="Z453" s="309" t="s">
        <v>808</v>
      </c>
      <c r="AA453" s="311" t="s">
        <v>977</v>
      </c>
      <c r="AB453" s="53" t="str">
        <f t="shared" si="23"/>
        <v>**field missing**_history</v>
      </c>
      <c r="AC453" s="308" t="str">
        <f t="array" ref="AC453">iferror(index('StoT Mapping (Depreciated)'!$D$2:$L$976,match(E453,'StoT Mapping (Depreciated)'!$D$2:$D$976,0),9),"**FIELD MISSING**")</f>
        <v>**FIELD MISSING**</v>
      </c>
      <c r="AD453" s="53" t="str">
        <f t="shared" si="6"/>
        <v>**field missing**.**FIELD MISSING**</v>
      </c>
      <c r="AE453" s="299">
        <f>countif(NEW_REDB_table.field,AD453)</f>
        <v>0</v>
      </c>
      <c r="AF453" s="299" t="str">
        <f t="shared" si="7"/>
        <v>Check...</v>
      </c>
      <c r="AG453" s="308"/>
      <c r="AH453" s="317" t="b">
        <v>0</v>
      </c>
      <c r="AI453" s="317" t="b">
        <v>0</v>
      </c>
      <c r="AJ453" s="308" t="str">
        <f t="array" ref="AJ453">iferror(index('Type Mapping'!$A$2:$D$21,match(J453,'Type Mapping'!$B$2:$B$21,0),4),"type mismatch")</f>
        <v>FLOAT</v>
      </c>
      <c r="AK453" s="308"/>
      <c r="AL453" s="308"/>
      <c r="AM453" s="308"/>
      <c r="AN453" s="300" t="b">
        <v>0</v>
      </c>
      <c r="AO453" s="300" t="b">
        <v>0</v>
      </c>
      <c r="AP453" s="300" t="b">
        <v>0</v>
      </c>
      <c r="AQ453" s="300" t="b">
        <v>0</v>
      </c>
      <c r="AR453" s="300"/>
      <c r="AS453" s="300"/>
      <c r="AT453" s="302"/>
      <c r="AU453" s="302"/>
      <c r="AV453" s="303" t="b">
        <v>1</v>
      </c>
      <c r="AW453" s="304" t="str">
        <f t="shared" si="9"/>
        <v>false</v>
      </c>
      <c r="AX453" s="305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453" s="306"/>
      <c r="AZ453" s="305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453" s="306"/>
      <c r="BB453" s="302"/>
      <c r="BC453" s="303" t="b">
        <f t="shared" si="11"/>
        <v>1</v>
      </c>
      <c r="BD453" s="304"/>
      <c r="BE453" s="304" t="str">
        <f t="shared" si="12"/>
        <v>false</v>
      </c>
      <c r="BF453" s="307"/>
      <c r="BG453" s="305"/>
      <c r="BH453" s="305"/>
      <c r="BI453" s="305"/>
      <c r="BJ453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3" s="306"/>
      <c r="BL453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3" s="306"/>
      <c r="BN453" s="302"/>
      <c r="BO453" s="302"/>
      <c r="BP453" s="302"/>
      <c r="BQ453" s="302"/>
      <c r="BR453" s="302"/>
      <c r="BS453" s="302"/>
      <c r="BT453" s="302"/>
      <c r="BU453" s="302"/>
      <c r="BV453" s="302"/>
      <c r="BW453" s="302"/>
      <c r="BX453" s="302"/>
    </row>
    <row r="454">
      <c r="A454" s="292" t="s">
        <v>728</v>
      </c>
      <c r="B454" s="292">
        <v>453.0</v>
      </c>
      <c r="C454" s="292">
        <f t="shared" si="15"/>
        <v>1</v>
      </c>
      <c r="D454" s="293" t="str">
        <f t="shared" si="25"/>
        <v>Elec, Mech, Plum</v>
      </c>
      <c r="E454" s="46" t="str">
        <f t="shared" si="2"/>
        <v>prmemp.mdb.PrmMech.Parcel</v>
      </c>
      <c r="F454" s="46" t="s">
        <v>344</v>
      </c>
      <c r="G454" s="46" t="s">
        <v>633</v>
      </c>
      <c r="H454" s="47">
        <v>8.0</v>
      </c>
      <c r="I454" s="294" t="s">
        <v>78</v>
      </c>
      <c r="J454" s="295" t="s">
        <v>738</v>
      </c>
      <c r="K454" s="296">
        <v>4.0</v>
      </c>
      <c r="L454" s="297" t="b">
        <v>0</v>
      </c>
      <c r="M454" s="294" t="s">
        <v>739</v>
      </c>
      <c r="N454" s="294"/>
      <c r="O454" s="369"/>
      <c r="P454" s="369"/>
      <c r="Q454" s="298" t="str">
        <f t="shared" si="3"/>
        <v>PrmMech</v>
      </c>
      <c r="R454" s="298" t="str">
        <f t="shared" si="19"/>
        <v>Parcel</v>
      </c>
      <c r="S454" s="298" t="str">
        <f t="array" ref="S454">iferror(index('Type Mapping'!$A$2:$D$21,match(J454,'Type Mapping'!$B$2:$B$21,0),3),"type mismatch")</f>
        <v>VARCHAR</v>
      </c>
      <c r="T454" s="298"/>
      <c r="U454" s="298"/>
      <c r="V454" s="298"/>
      <c r="W454" s="51" t="b">
        <v>1</v>
      </c>
      <c r="X454" s="51"/>
      <c r="Y454" s="309"/>
      <c r="Z454" s="309" t="s">
        <v>808</v>
      </c>
      <c r="AA454" s="311" t="s">
        <v>977</v>
      </c>
      <c r="AB454" s="53" t="str">
        <f t="shared" si="23"/>
        <v>**field missing**_history</v>
      </c>
      <c r="AC454" s="308" t="str">
        <f t="array" ref="AC454">iferror(index('StoT Mapping (Depreciated)'!$D$2:$L$976,match(E454,'StoT Mapping (Depreciated)'!$D$2:$D$976,0),9),"**FIELD MISSING**")</f>
        <v>**FIELD MISSING**</v>
      </c>
      <c r="AD454" s="53" t="str">
        <f t="shared" si="6"/>
        <v>**field missing**.**FIELD MISSING**</v>
      </c>
      <c r="AE454" s="299">
        <f>countif(NEW_REDB_table.field,AD454)</f>
        <v>0</v>
      </c>
      <c r="AF454" s="299" t="str">
        <f t="shared" si="7"/>
        <v>Check...</v>
      </c>
      <c r="AG454" s="308"/>
      <c r="AH454" s="317" t="b">
        <v>0</v>
      </c>
      <c r="AI454" s="317" t="b">
        <v>0</v>
      </c>
      <c r="AJ454" s="308" t="str">
        <f t="array" ref="AJ454">iferror(index('Type Mapping'!$A$2:$D$21,match(J454,'Type Mapping'!$B$2:$B$21,0),4),"type mismatch")</f>
        <v>INT</v>
      </c>
      <c r="AK454" s="308"/>
      <c r="AL454" s="308"/>
      <c r="AM454" s="308"/>
      <c r="AN454" s="300" t="b">
        <v>0</v>
      </c>
      <c r="AO454" s="300" t="b">
        <v>0</v>
      </c>
      <c r="AP454" s="300" t="b">
        <v>0</v>
      </c>
      <c r="AQ454" s="300" t="b">
        <v>0</v>
      </c>
      <c r="AR454" s="300"/>
      <c r="AS454" s="300"/>
      <c r="AT454" s="302"/>
      <c r="AU454" s="302"/>
      <c r="AV454" s="303" t="b">
        <v>1</v>
      </c>
      <c r="AW454" s="304" t="str">
        <f t="shared" si="9"/>
        <v>false</v>
      </c>
      <c r="AX454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454" s="306"/>
      <c r="AZ454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454" s="306"/>
      <c r="BB454" s="302"/>
      <c r="BC454" s="303" t="b">
        <f t="shared" si="11"/>
        <v>1</v>
      </c>
      <c r="BD454" s="304"/>
      <c r="BE454" s="304" t="str">
        <f t="shared" si="12"/>
        <v>false</v>
      </c>
      <c r="BF454" s="307"/>
      <c r="BG454" s="305"/>
      <c r="BH454" s="305"/>
      <c r="BI454" s="305"/>
      <c r="BJ454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4" s="306"/>
      <c r="BL454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4" s="306"/>
      <c r="BN454" s="302"/>
      <c r="BO454" s="302"/>
      <c r="BP454" s="302"/>
      <c r="BQ454" s="302"/>
      <c r="BR454" s="302"/>
      <c r="BS454" s="302"/>
      <c r="BT454" s="302"/>
      <c r="BU454" s="302"/>
      <c r="BV454" s="302"/>
      <c r="BW454" s="302"/>
      <c r="BX454" s="302"/>
    </row>
    <row r="455">
      <c r="A455" s="292" t="s">
        <v>728</v>
      </c>
      <c r="B455" s="292">
        <v>454.0</v>
      </c>
      <c r="C455" s="292">
        <f t="shared" si="15"/>
        <v>1</v>
      </c>
      <c r="D455" s="293" t="str">
        <f t="shared" si="25"/>
        <v>Elec, Mech, Plum</v>
      </c>
      <c r="E455" s="46" t="str">
        <f t="shared" si="2"/>
        <v>prmemp.mdb.PrmMech.OwnerCode</v>
      </c>
      <c r="F455" s="46" t="s">
        <v>344</v>
      </c>
      <c r="G455" s="46" t="s">
        <v>633</v>
      </c>
      <c r="H455" s="47">
        <v>9.0</v>
      </c>
      <c r="I455" s="294" t="s">
        <v>90</v>
      </c>
      <c r="J455" s="295" t="s">
        <v>740</v>
      </c>
      <c r="K455" s="296">
        <v>1.0</v>
      </c>
      <c r="L455" s="297" t="b">
        <v>0</v>
      </c>
      <c r="M455" s="294" t="s">
        <v>741</v>
      </c>
      <c r="N455" s="294"/>
      <c r="O455" s="369"/>
      <c r="P455" s="369"/>
      <c r="Q455" s="298" t="str">
        <f t="shared" si="3"/>
        <v>PrmMech</v>
      </c>
      <c r="R455" s="298" t="str">
        <f t="shared" si="19"/>
        <v>OwnerCode</v>
      </c>
      <c r="S455" s="298" t="str">
        <f t="array" ref="S455">iferror(index('Type Mapping'!$A$2:$D$21,match(J455,'Type Mapping'!$B$2:$B$21,0),3),"type mismatch")</f>
        <v>VARCHAR</v>
      </c>
      <c r="T455" s="298"/>
      <c r="U455" s="298"/>
      <c r="V455" s="298"/>
      <c r="W455" s="51" t="b">
        <v>1</v>
      </c>
      <c r="X455" s="51"/>
      <c r="Y455" s="309"/>
      <c r="Z455" s="309" t="s">
        <v>808</v>
      </c>
      <c r="AA455" s="311" t="s">
        <v>977</v>
      </c>
      <c r="AB455" s="53" t="str">
        <f t="shared" si="23"/>
        <v>**field missing**_history</v>
      </c>
      <c r="AC455" s="308" t="str">
        <f t="array" ref="AC455">iferror(index('StoT Mapping (Depreciated)'!$D$2:$L$976,match(E455,'StoT Mapping (Depreciated)'!$D$2:$D$976,0),9),"**FIELD MISSING**")</f>
        <v>**FIELD MISSING**</v>
      </c>
      <c r="AD455" s="53" t="str">
        <f t="shared" si="6"/>
        <v>**field missing**.**FIELD MISSING**</v>
      </c>
      <c r="AE455" s="299">
        <f>countif(NEW_REDB_table.field,AD455)</f>
        <v>0</v>
      </c>
      <c r="AF455" s="299" t="str">
        <f t="shared" si="7"/>
        <v>Check...</v>
      </c>
      <c r="AG455" s="308"/>
      <c r="AH455" s="317" t="b">
        <v>0</v>
      </c>
      <c r="AI455" s="317" t="b">
        <v>0</v>
      </c>
      <c r="AJ455" s="308" t="str">
        <f t="array" ref="AJ455">iferror(index('Type Mapping'!$A$2:$D$21,match(J455,'Type Mapping'!$B$2:$B$21,0),4),"type mismatch")</f>
        <v>INT</v>
      </c>
      <c r="AK455" s="308"/>
      <c r="AL455" s="308"/>
      <c r="AM455" s="308"/>
      <c r="AN455" s="300" t="b">
        <v>0</v>
      </c>
      <c r="AO455" s="300" t="b">
        <v>0</v>
      </c>
      <c r="AP455" s="300" t="b">
        <v>0</v>
      </c>
      <c r="AQ455" s="300" t="b">
        <v>0</v>
      </c>
      <c r="AR455" s="300"/>
      <c r="AS455" s="300"/>
      <c r="AT455" s="302"/>
      <c r="AU455" s="302"/>
      <c r="AV455" s="303" t="b">
        <v>1</v>
      </c>
      <c r="AW455" s="304" t="str">
        <f t="shared" si="9"/>
        <v>false</v>
      </c>
      <c r="AX455" s="305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455" s="306"/>
      <c r="AZ455" s="305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455" s="306"/>
      <c r="BB455" s="302"/>
      <c r="BC455" s="303" t="b">
        <f t="shared" si="11"/>
        <v>1</v>
      </c>
      <c r="BD455" s="304"/>
      <c r="BE455" s="304" t="str">
        <f t="shared" si="12"/>
        <v>false</v>
      </c>
      <c r="BF455" s="307"/>
      <c r="BG455" s="305"/>
      <c r="BH455" s="305"/>
      <c r="BI455" s="305"/>
      <c r="BJ455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5" s="306"/>
      <c r="BL455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5" s="306"/>
      <c r="BN455" s="302"/>
      <c r="BO455" s="302"/>
      <c r="BP455" s="302"/>
      <c r="BQ455" s="302"/>
      <c r="BR455" s="302"/>
      <c r="BS455" s="302"/>
      <c r="BT455" s="302"/>
      <c r="BU455" s="302"/>
      <c r="BV455" s="302"/>
      <c r="BW455" s="302"/>
      <c r="BX455" s="302"/>
    </row>
    <row r="456">
      <c r="A456" s="292" t="s">
        <v>728</v>
      </c>
      <c r="B456" s="292">
        <v>455.0</v>
      </c>
      <c r="C456" s="292">
        <f t="shared" si="15"/>
        <v>1</v>
      </c>
      <c r="D456" s="293" t="str">
        <f t="shared" si="25"/>
        <v>Elec, Mech, Plum</v>
      </c>
      <c r="E456" s="46" t="str">
        <f t="shared" si="2"/>
        <v>prmemp.mdb.PrmMech.Handle</v>
      </c>
      <c r="F456" s="46" t="s">
        <v>344</v>
      </c>
      <c r="G456" s="46" t="s">
        <v>633</v>
      </c>
      <c r="H456" s="47">
        <v>10.0</v>
      </c>
      <c r="I456" s="294" t="s">
        <v>159</v>
      </c>
      <c r="J456" s="295" t="s">
        <v>743</v>
      </c>
      <c r="K456" s="296">
        <v>13.0</v>
      </c>
      <c r="L456" s="297" t="b">
        <v>0</v>
      </c>
      <c r="M456" s="294" t="s">
        <v>1967</v>
      </c>
      <c r="N456" s="294"/>
      <c r="O456" s="369"/>
      <c r="P456" s="369"/>
      <c r="Q456" s="298" t="str">
        <f t="shared" si="3"/>
        <v>PrmMech</v>
      </c>
      <c r="R456" s="298" t="str">
        <f t="shared" si="19"/>
        <v>Handle</v>
      </c>
      <c r="S456" s="298" t="str">
        <f t="array" ref="S456">iferror(index('Type Mapping'!$A$2:$D$21,match(J456,'Type Mapping'!$B$2:$B$21,0),3),"type mismatch")</f>
        <v>VARCHAR</v>
      </c>
      <c r="T456" s="298"/>
      <c r="U456" s="298"/>
      <c r="V456" s="298"/>
      <c r="W456" s="51" t="b">
        <v>1</v>
      </c>
      <c r="X456" s="51"/>
      <c r="Y456" s="309"/>
      <c r="Z456" s="309"/>
      <c r="AA456" s="311" t="s">
        <v>977</v>
      </c>
      <c r="AB456" s="53" t="str">
        <f t="shared" si="23"/>
        <v>**field missing**_history</v>
      </c>
      <c r="AC456" s="308" t="str">
        <f t="array" ref="AC456">iferror(index('StoT Mapping (Depreciated)'!$D$2:$L$976,match(E456,'StoT Mapping (Depreciated)'!$D$2:$D$976,0),9),"**FIELD MISSING**")</f>
        <v>**FIELD MISSING**</v>
      </c>
      <c r="AD456" s="53" t="str">
        <f t="shared" si="6"/>
        <v>**field missing**.**FIELD MISSING**</v>
      </c>
      <c r="AE456" s="299">
        <f>countif(NEW_REDB_table.field,AD456)</f>
        <v>0</v>
      </c>
      <c r="AF456" s="299" t="str">
        <f t="shared" si="7"/>
        <v>Check...</v>
      </c>
      <c r="AG456" s="308"/>
      <c r="AH456" s="317" t="b">
        <v>0</v>
      </c>
      <c r="AI456" s="317" t="b">
        <v>0</v>
      </c>
      <c r="AJ456" s="308" t="str">
        <f t="array" ref="AJ456">iferror(index('Type Mapping'!$A$2:$D$21,match(J456,'Type Mapping'!$B$2:$B$21,0),4),"type mismatch")</f>
        <v>VARCHAR</v>
      </c>
      <c r="AK456" s="308"/>
      <c r="AL456" s="308"/>
      <c r="AM456" s="308"/>
      <c r="AN456" s="300" t="b">
        <v>0</v>
      </c>
      <c r="AO456" s="300" t="b">
        <v>0</v>
      </c>
      <c r="AP456" s="300" t="b">
        <v>0</v>
      </c>
      <c r="AQ456" s="300" t="b">
        <v>0</v>
      </c>
      <c r="AR456" s="300"/>
      <c r="AS456" s="300"/>
      <c r="AT456" s="302"/>
      <c r="AU456" s="302"/>
      <c r="AV456" s="303" t="b">
        <v>1</v>
      </c>
      <c r="AW456" s="304" t="str">
        <f t="shared" si="9"/>
        <v>false</v>
      </c>
      <c r="AX456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456" s="306"/>
      <c r="AZ456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456" s="306"/>
      <c r="BB456" s="302"/>
      <c r="BC456" s="303" t="b">
        <f t="shared" si="11"/>
        <v>1</v>
      </c>
      <c r="BD456" s="304"/>
      <c r="BE456" s="304" t="str">
        <f t="shared" si="12"/>
        <v>false</v>
      </c>
      <c r="BF456" s="307"/>
      <c r="BG456" s="305"/>
      <c r="BH456" s="305"/>
      <c r="BI456" s="305"/>
      <c r="BJ456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6" s="306"/>
      <c r="BL456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6" s="306"/>
      <c r="BN456" s="302"/>
      <c r="BO456" s="302"/>
      <c r="BP456" s="302"/>
      <c r="BQ456" s="302"/>
      <c r="BR456" s="302"/>
      <c r="BS456" s="302"/>
      <c r="BT456" s="302"/>
      <c r="BU456" s="302"/>
      <c r="BV456" s="302"/>
      <c r="BW456" s="302"/>
      <c r="BX456" s="302"/>
    </row>
    <row r="457">
      <c r="A457" s="292" t="s">
        <v>728</v>
      </c>
      <c r="B457" s="292">
        <v>456.0</v>
      </c>
      <c r="C457" s="292">
        <f t="shared" si="15"/>
        <v>1</v>
      </c>
      <c r="D457" s="293" t="str">
        <f t="shared" si="25"/>
        <v>Elec, Mech, Plum</v>
      </c>
      <c r="E457" s="46" t="str">
        <f t="shared" si="2"/>
        <v>prmemp.mdb.PrmMech.Parcel9</v>
      </c>
      <c r="F457" s="46" t="s">
        <v>344</v>
      </c>
      <c r="G457" s="46" t="s">
        <v>633</v>
      </c>
      <c r="H457" s="47">
        <v>11.0</v>
      </c>
      <c r="I457" s="294" t="s">
        <v>165</v>
      </c>
      <c r="J457" s="295" t="s">
        <v>738</v>
      </c>
      <c r="K457" s="296">
        <v>4.0</v>
      </c>
      <c r="L457" s="297" t="b">
        <v>0</v>
      </c>
      <c r="M457" s="294" t="s">
        <v>2015</v>
      </c>
      <c r="N457" s="294"/>
      <c r="O457" s="369"/>
      <c r="P457" s="369"/>
      <c r="Q457" s="298" t="str">
        <f t="shared" si="3"/>
        <v>PrmMech</v>
      </c>
      <c r="R457" s="298" t="str">
        <f t="shared" si="19"/>
        <v>Parcel9</v>
      </c>
      <c r="S457" s="298" t="str">
        <f t="array" ref="S457">iferror(index('Type Mapping'!$A$2:$D$21,match(J457,'Type Mapping'!$B$2:$B$21,0),3),"type mismatch")</f>
        <v>VARCHAR</v>
      </c>
      <c r="T457" s="298"/>
      <c r="U457" s="298"/>
      <c r="V457" s="298"/>
      <c r="W457" s="51" t="b">
        <v>1</v>
      </c>
      <c r="X457" s="51"/>
      <c r="Y457" s="309"/>
      <c r="Z457" s="309"/>
      <c r="AA457" s="311" t="s">
        <v>977</v>
      </c>
      <c r="AB457" s="53" t="str">
        <f t="shared" si="23"/>
        <v>**field missing**_history</v>
      </c>
      <c r="AC457" s="308" t="str">
        <f t="array" ref="AC457">iferror(index('StoT Mapping (Depreciated)'!$D$2:$L$976,match(E457,'StoT Mapping (Depreciated)'!$D$2:$D$976,0),9),"**FIELD MISSING**")</f>
        <v>**FIELD MISSING**</v>
      </c>
      <c r="AD457" s="53" t="str">
        <f t="shared" si="6"/>
        <v>**field missing**.**FIELD MISSING**</v>
      </c>
      <c r="AE457" s="299">
        <f>countif(NEW_REDB_table.field,AD457)</f>
        <v>0</v>
      </c>
      <c r="AF457" s="299" t="str">
        <f t="shared" si="7"/>
        <v>Check...</v>
      </c>
      <c r="AG457" s="308"/>
      <c r="AH457" s="317" t="b">
        <v>0</v>
      </c>
      <c r="AI457" s="317" t="b">
        <v>0</v>
      </c>
      <c r="AJ457" s="308" t="str">
        <f t="array" ref="AJ457">iferror(index('Type Mapping'!$A$2:$D$21,match(J457,'Type Mapping'!$B$2:$B$21,0),4),"type mismatch")</f>
        <v>INT</v>
      </c>
      <c r="AK457" s="308"/>
      <c r="AL457" s="308"/>
      <c r="AM457" s="308"/>
      <c r="AN457" s="300" t="b">
        <v>0</v>
      </c>
      <c r="AO457" s="300" t="b">
        <v>0</v>
      </c>
      <c r="AP457" s="300" t="b">
        <v>0</v>
      </c>
      <c r="AQ457" s="300" t="b">
        <v>0</v>
      </c>
      <c r="AR457" s="300"/>
      <c r="AS457" s="300"/>
      <c r="AT457" s="302"/>
      <c r="AU457" s="302"/>
      <c r="AV457" s="303" t="b">
        <v>1</v>
      </c>
      <c r="AW457" s="304" t="str">
        <f t="shared" si="9"/>
        <v>false</v>
      </c>
      <c r="AX457" s="305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457" s="306"/>
      <c r="AZ457" s="305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457" s="306"/>
      <c r="BB457" s="302"/>
      <c r="BC457" s="303" t="b">
        <f t="shared" si="11"/>
        <v>1</v>
      </c>
      <c r="BD457" s="304"/>
      <c r="BE457" s="304" t="str">
        <f t="shared" si="12"/>
        <v>false</v>
      </c>
      <c r="BF457" s="307"/>
      <c r="BG457" s="305"/>
      <c r="BH457" s="305"/>
      <c r="BI457" s="305"/>
      <c r="BJ457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7" s="306"/>
      <c r="BL457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7" s="306"/>
      <c r="BN457" s="302"/>
      <c r="BO457" s="302"/>
      <c r="BP457" s="302"/>
      <c r="BQ457" s="302"/>
      <c r="BR457" s="302"/>
      <c r="BS457" s="302"/>
      <c r="BT457" s="302"/>
      <c r="BU457" s="302"/>
      <c r="BV457" s="302"/>
      <c r="BW457" s="302"/>
      <c r="BX457" s="302"/>
    </row>
    <row r="458">
      <c r="A458" s="292" t="s">
        <v>728</v>
      </c>
      <c r="B458" s="292">
        <v>457.0</v>
      </c>
      <c r="C458" s="292">
        <f t="shared" si="15"/>
        <v>1</v>
      </c>
      <c r="D458" s="293" t="str">
        <f t="shared" si="25"/>
        <v>Elec, Mech, Plum</v>
      </c>
      <c r="E458" s="46" t="str">
        <f t="shared" si="2"/>
        <v>prmemp.mdb.PrmMech.AddrNum</v>
      </c>
      <c r="F458" s="46" t="s">
        <v>344</v>
      </c>
      <c r="G458" s="46" t="s">
        <v>633</v>
      </c>
      <c r="H458" s="47">
        <v>12.0</v>
      </c>
      <c r="I458" s="294" t="s">
        <v>1709</v>
      </c>
      <c r="J458" s="295" t="s">
        <v>738</v>
      </c>
      <c r="K458" s="296">
        <v>4.0</v>
      </c>
      <c r="L458" s="297" t="b">
        <v>0</v>
      </c>
      <c r="M458" s="294" t="s">
        <v>1710</v>
      </c>
      <c r="N458" s="294"/>
      <c r="O458" s="369"/>
      <c r="P458" s="369"/>
      <c r="Q458" s="298" t="str">
        <f t="shared" si="3"/>
        <v>PrmMech</v>
      </c>
      <c r="R458" s="298" t="str">
        <f t="shared" si="19"/>
        <v>AddrNum</v>
      </c>
      <c r="S458" s="298" t="str">
        <f t="array" ref="S458">iferror(index('Type Mapping'!$A$2:$D$21,match(J458,'Type Mapping'!$B$2:$B$21,0),3),"type mismatch")</f>
        <v>VARCHAR</v>
      </c>
      <c r="T458" s="298"/>
      <c r="U458" s="298"/>
      <c r="V458" s="298"/>
      <c r="W458" s="51" t="b">
        <v>1</v>
      </c>
      <c r="X458" s="51"/>
      <c r="Y458" s="309"/>
      <c r="Z458" s="309"/>
      <c r="AA458" s="311" t="s">
        <v>977</v>
      </c>
      <c r="AB458" s="53" t="str">
        <f t="shared" si="23"/>
        <v>**field missing**_history</v>
      </c>
      <c r="AC458" s="308" t="str">
        <f t="array" ref="AC458">iferror(index('StoT Mapping (Depreciated)'!$D$2:$L$976,match(E458,'StoT Mapping (Depreciated)'!$D$2:$D$976,0),9),"**FIELD MISSING**")</f>
        <v>**FIELD MISSING**</v>
      </c>
      <c r="AD458" s="53" t="str">
        <f t="shared" si="6"/>
        <v>**field missing**.**FIELD MISSING**</v>
      </c>
      <c r="AE458" s="299">
        <f>countif(NEW_REDB_table.field,AD458)</f>
        <v>0</v>
      </c>
      <c r="AF458" s="299" t="str">
        <f t="shared" si="7"/>
        <v>Check...</v>
      </c>
      <c r="AG458" s="308"/>
      <c r="AH458" s="317" t="b">
        <v>0</v>
      </c>
      <c r="AI458" s="317" t="b">
        <v>0</v>
      </c>
      <c r="AJ458" s="308" t="str">
        <f t="array" ref="AJ458">iferror(index('Type Mapping'!$A$2:$D$21,match(J458,'Type Mapping'!$B$2:$B$21,0),4),"type mismatch")</f>
        <v>INT</v>
      </c>
      <c r="AK458" s="308"/>
      <c r="AL458" s="308"/>
      <c r="AM458" s="308"/>
      <c r="AN458" s="300" t="b">
        <v>0</v>
      </c>
      <c r="AO458" s="300" t="b">
        <v>0</v>
      </c>
      <c r="AP458" s="300" t="b">
        <v>0</v>
      </c>
      <c r="AQ458" s="300" t="b">
        <v>0</v>
      </c>
      <c r="AR458" s="300"/>
      <c r="AS458" s="300"/>
      <c r="AT458" s="302"/>
      <c r="AU458" s="302"/>
      <c r="AV458" s="303" t="b">
        <v>1</v>
      </c>
      <c r="AW458" s="304" t="str">
        <f t="shared" si="9"/>
        <v>false</v>
      </c>
      <c r="AX458" s="305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458" s="306"/>
      <c r="AZ458" s="305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458" s="306"/>
      <c r="BB458" s="302"/>
      <c r="BC458" s="303" t="b">
        <f t="shared" si="11"/>
        <v>1</v>
      </c>
      <c r="BD458" s="304"/>
      <c r="BE458" s="304" t="str">
        <f t="shared" si="12"/>
        <v>false</v>
      </c>
      <c r="BF458" s="307"/>
      <c r="BG458" s="305"/>
      <c r="BH458" s="305"/>
      <c r="BI458" s="305"/>
      <c r="BJ458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8" s="306"/>
      <c r="BL458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8" s="306"/>
      <c r="BN458" s="302"/>
      <c r="BO458" s="302"/>
      <c r="BP458" s="302"/>
      <c r="BQ458" s="302"/>
      <c r="BR458" s="302"/>
      <c r="BS458" s="302"/>
      <c r="BT458" s="302"/>
      <c r="BU458" s="302"/>
      <c r="BV458" s="302"/>
      <c r="BW458" s="302"/>
      <c r="BX458" s="302"/>
    </row>
    <row r="459">
      <c r="A459" s="292" t="s">
        <v>728</v>
      </c>
      <c r="B459" s="292">
        <v>458.0</v>
      </c>
      <c r="C459" s="292">
        <f t="shared" si="15"/>
        <v>1</v>
      </c>
      <c r="D459" s="293" t="str">
        <f t="shared" si="25"/>
        <v>Elec, Mech, Plum</v>
      </c>
      <c r="E459" s="46" t="str">
        <f t="shared" si="2"/>
        <v>prmemp.mdb.PrmMech.AddrSuf</v>
      </c>
      <c r="F459" s="46" t="s">
        <v>344</v>
      </c>
      <c r="G459" s="46" t="s">
        <v>633</v>
      </c>
      <c r="H459" s="47">
        <v>13.0</v>
      </c>
      <c r="I459" s="294" t="s">
        <v>1723</v>
      </c>
      <c r="J459" s="295" t="s">
        <v>743</v>
      </c>
      <c r="K459" s="296">
        <v>15.0</v>
      </c>
      <c r="L459" s="297" t="b">
        <v>0</v>
      </c>
      <c r="M459" s="294" t="s">
        <v>1724</v>
      </c>
      <c r="N459" s="294"/>
      <c r="O459" s="369"/>
      <c r="P459" s="369"/>
      <c r="Q459" s="298" t="str">
        <f t="shared" si="3"/>
        <v>PrmMech</v>
      </c>
      <c r="R459" s="298" t="str">
        <f t="shared" si="19"/>
        <v>AddrSuf</v>
      </c>
      <c r="S459" s="298" t="str">
        <f t="array" ref="S459">iferror(index('Type Mapping'!$A$2:$D$21,match(J459,'Type Mapping'!$B$2:$B$21,0),3),"type mismatch")</f>
        <v>VARCHAR</v>
      </c>
      <c r="T459" s="298"/>
      <c r="U459" s="298"/>
      <c r="V459" s="298"/>
      <c r="W459" s="51" t="b">
        <v>1</v>
      </c>
      <c r="X459" s="51"/>
      <c r="Y459" s="309"/>
      <c r="Z459" s="309"/>
      <c r="AA459" s="311" t="s">
        <v>977</v>
      </c>
      <c r="AB459" s="53" t="str">
        <f t="shared" si="23"/>
        <v>**field missing**_history</v>
      </c>
      <c r="AC459" s="308" t="str">
        <f t="array" ref="AC459">iferror(index('StoT Mapping (Depreciated)'!$D$2:$L$976,match(E459,'StoT Mapping (Depreciated)'!$D$2:$D$976,0),9),"**FIELD MISSING**")</f>
        <v>**FIELD MISSING**</v>
      </c>
      <c r="AD459" s="53" t="str">
        <f t="shared" si="6"/>
        <v>**field missing**.**FIELD MISSING**</v>
      </c>
      <c r="AE459" s="299">
        <f>countif(NEW_REDB_table.field,AD459)</f>
        <v>0</v>
      </c>
      <c r="AF459" s="299" t="str">
        <f t="shared" si="7"/>
        <v>Check...</v>
      </c>
      <c r="AG459" s="308"/>
      <c r="AH459" s="317" t="b">
        <v>0</v>
      </c>
      <c r="AI459" s="317" t="b">
        <v>0</v>
      </c>
      <c r="AJ459" s="308" t="str">
        <f t="array" ref="AJ459">iferror(index('Type Mapping'!$A$2:$D$21,match(J459,'Type Mapping'!$B$2:$B$21,0),4),"type mismatch")</f>
        <v>VARCHAR</v>
      </c>
      <c r="AK459" s="308"/>
      <c r="AL459" s="308"/>
      <c r="AM459" s="308"/>
      <c r="AN459" s="300" t="b">
        <v>0</v>
      </c>
      <c r="AO459" s="300" t="b">
        <v>0</v>
      </c>
      <c r="AP459" s="300" t="b">
        <v>0</v>
      </c>
      <c r="AQ459" s="300" t="b">
        <v>0</v>
      </c>
      <c r="AR459" s="300"/>
      <c r="AS459" s="300"/>
      <c r="AT459" s="302"/>
      <c r="AU459" s="302"/>
      <c r="AV459" s="303" t="b">
        <v>1</v>
      </c>
      <c r="AW459" s="304" t="str">
        <f t="shared" si="9"/>
        <v>false</v>
      </c>
      <c r="AX459" s="305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459" s="306"/>
      <c r="AZ459" s="305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459" s="306"/>
      <c r="BB459" s="302"/>
      <c r="BC459" s="303" t="b">
        <f t="shared" si="11"/>
        <v>1</v>
      </c>
      <c r="BD459" s="304"/>
      <c r="BE459" s="304" t="str">
        <f t="shared" si="12"/>
        <v>false</v>
      </c>
      <c r="BF459" s="307"/>
      <c r="BG459" s="305"/>
      <c r="BH459" s="305"/>
      <c r="BI459" s="305"/>
      <c r="BJ459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59" s="306"/>
      <c r="BL459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59" s="306"/>
      <c r="BN459" s="302"/>
      <c r="BO459" s="302"/>
      <c r="BP459" s="302"/>
      <c r="BQ459" s="302"/>
      <c r="BR459" s="302"/>
      <c r="BS459" s="302"/>
      <c r="BT459" s="302"/>
      <c r="BU459" s="302"/>
      <c r="BV459" s="302"/>
      <c r="BW459" s="302"/>
      <c r="BX459" s="302"/>
    </row>
    <row r="460">
      <c r="A460" s="292" t="s">
        <v>728</v>
      </c>
      <c r="B460" s="292">
        <v>459.0</v>
      </c>
      <c r="C460" s="292">
        <f t="shared" si="15"/>
        <v>1</v>
      </c>
      <c r="D460" s="293" t="str">
        <f t="shared" si="25"/>
        <v>Elec, Mech, Plum</v>
      </c>
      <c r="E460" s="46" t="str">
        <f t="shared" si="2"/>
        <v>prmemp.mdb.PrmMech.StDir</v>
      </c>
      <c r="F460" s="46" t="s">
        <v>344</v>
      </c>
      <c r="G460" s="46" t="s">
        <v>633</v>
      </c>
      <c r="H460" s="47">
        <v>14.0</v>
      </c>
      <c r="I460" s="294" t="s">
        <v>1857</v>
      </c>
      <c r="J460" s="295" t="s">
        <v>743</v>
      </c>
      <c r="K460" s="296">
        <v>2.0</v>
      </c>
      <c r="L460" s="297" t="b">
        <v>0</v>
      </c>
      <c r="M460" s="294" t="s">
        <v>2016</v>
      </c>
      <c r="N460" s="294"/>
      <c r="O460" s="369"/>
      <c r="P460" s="369"/>
      <c r="Q460" s="298" t="str">
        <f t="shared" si="3"/>
        <v>PrmMech</v>
      </c>
      <c r="R460" s="298" t="str">
        <f t="shared" si="19"/>
        <v>StDir</v>
      </c>
      <c r="S460" s="298" t="str">
        <f t="array" ref="S460">iferror(index('Type Mapping'!$A$2:$D$21,match(J460,'Type Mapping'!$B$2:$B$21,0),3),"type mismatch")</f>
        <v>VARCHAR</v>
      </c>
      <c r="T460" s="298"/>
      <c r="U460" s="298"/>
      <c r="V460" s="298"/>
      <c r="W460" s="51" t="b">
        <v>1</v>
      </c>
      <c r="X460" s="51"/>
      <c r="Y460" s="309"/>
      <c r="Z460" s="309"/>
      <c r="AA460" s="311" t="s">
        <v>977</v>
      </c>
      <c r="AB460" s="53" t="str">
        <f t="shared" si="23"/>
        <v>**field missing**_history</v>
      </c>
      <c r="AC460" s="308" t="str">
        <f t="array" ref="AC460">iferror(index('StoT Mapping (Depreciated)'!$D$2:$L$976,match(E460,'StoT Mapping (Depreciated)'!$D$2:$D$976,0),9),"**FIELD MISSING**")</f>
        <v>**FIELD MISSING**</v>
      </c>
      <c r="AD460" s="53" t="str">
        <f t="shared" si="6"/>
        <v>**field missing**.**FIELD MISSING**</v>
      </c>
      <c r="AE460" s="299">
        <f>countif(NEW_REDB_table.field,AD460)</f>
        <v>0</v>
      </c>
      <c r="AF460" s="299" t="str">
        <f t="shared" si="7"/>
        <v>Check...</v>
      </c>
      <c r="AG460" s="308"/>
      <c r="AH460" s="317" t="b">
        <v>0</v>
      </c>
      <c r="AI460" s="317" t="b">
        <v>0</v>
      </c>
      <c r="AJ460" s="308" t="str">
        <f t="array" ref="AJ460">iferror(index('Type Mapping'!$A$2:$D$21,match(J460,'Type Mapping'!$B$2:$B$21,0),4),"type mismatch")</f>
        <v>VARCHAR</v>
      </c>
      <c r="AK460" s="308"/>
      <c r="AL460" s="308"/>
      <c r="AM460" s="308"/>
      <c r="AN460" s="300" t="b">
        <v>0</v>
      </c>
      <c r="AO460" s="300" t="b">
        <v>0</v>
      </c>
      <c r="AP460" s="300" t="b">
        <v>0</v>
      </c>
      <c r="AQ460" s="300" t="b">
        <v>0</v>
      </c>
      <c r="AR460" s="300"/>
      <c r="AS460" s="300"/>
      <c r="AT460" s="302"/>
      <c r="AU460" s="302"/>
      <c r="AV460" s="303" t="b">
        <v>1</v>
      </c>
      <c r="AW460" s="304" t="str">
        <f t="shared" si="9"/>
        <v>false</v>
      </c>
      <c r="AX460" s="305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460" s="306"/>
      <c r="AZ460" s="305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460" s="306"/>
      <c r="BB460" s="302"/>
      <c r="BC460" s="303" t="b">
        <f t="shared" si="11"/>
        <v>1</v>
      </c>
      <c r="BD460" s="304"/>
      <c r="BE460" s="304" t="str">
        <f t="shared" si="12"/>
        <v>false</v>
      </c>
      <c r="BF460" s="307"/>
      <c r="BG460" s="305"/>
      <c r="BH460" s="305"/>
      <c r="BI460" s="305"/>
      <c r="BJ460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0" s="306"/>
      <c r="BL460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0" s="306"/>
      <c r="BN460" s="302"/>
      <c r="BO460" s="302"/>
      <c r="BP460" s="302"/>
      <c r="BQ460" s="302"/>
      <c r="BR460" s="302"/>
      <c r="BS460" s="302"/>
      <c r="BT460" s="302"/>
      <c r="BU460" s="302"/>
      <c r="BV460" s="302"/>
      <c r="BW460" s="302"/>
      <c r="BX460" s="302"/>
    </row>
    <row r="461">
      <c r="A461" s="292" t="s">
        <v>728</v>
      </c>
      <c r="B461" s="292">
        <v>460.0</v>
      </c>
      <c r="C461" s="292">
        <f t="shared" si="15"/>
        <v>1</v>
      </c>
      <c r="D461" s="293" t="str">
        <f t="shared" si="25"/>
        <v>Elec, Mech, Plum</v>
      </c>
      <c r="E461" s="46" t="str">
        <f t="shared" si="2"/>
        <v>prmemp.mdb.PrmMech.StName</v>
      </c>
      <c r="F461" s="46" t="s">
        <v>344</v>
      </c>
      <c r="G461" s="46" t="s">
        <v>633</v>
      </c>
      <c r="H461" s="47">
        <v>15.0</v>
      </c>
      <c r="I461" s="294" t="s">
        <v>1071</v>
      </c>
      <c r="J461" s="295" t="s">
        <v>743</v>
      </c>
      <c r="K461" s="296">
        <v>40.0</v>
      </c>
      <c r="L461" s="297" t="b">
        <v>0</v>
      </c>
      <c r="M461" s="294" t="s">
        <v>1662</v>
      </c>
      <c r="N461" s="294"/>
      <c r="O461" s="369"/>
      <c r="P461" s="369"/>
      <c r="Q461" s="298" t="str">
        <f t="shared" si="3"/>
        <v>PrmMech</v>
      </c>
      <c r="R461" s="298" t="str">
        <f t="shared" si="19"/>
        <v>StName</v>
      </c>
      <c r="S461" s="298" t="str">
        <f t="array" ref="S461">iferror(index('Type Mapping'!$A$2:$D$21,match(J461,'Type Mapping'!$B$2:$B$21,0),3),"type mismatch")</f>
        <v>VARCHAR</v>
      </c>
      <c r="T461" s="298"/>
      <c r="U461" s="298"/>
      <c r="V461" s="298"/>
      <c r="W461" s="51" t="b">
        <v>1</v>
      </c>
      <c r="X461" s="51"/>
      <c r="Y461" s="309"/>
      <c r="Z461" s="309"/>
      <c r="AA461" s="311" t="s">
        <v>977</v>
      </c>
      <c r="AB461" s="53" t="str">
        <f t="shared" si="23"/>
        <v>**field missing**_history</v>
      </c>
      <c r="AC461" s="308" t="str">
        <f t="array" ref="AC461">iferror(index('StoT Mapping (Depreciated)'!$D$2:$L$976,match(E461,'StoT Mapping (Depreciated)'!$D$2:$D$976,0),9),"**FIELD MISSING**")</f>
        <v>**FIELD MISSING**</v>
      </c>
      <c r="AD461" s="53" t="str">
        <f t="shared" si="6"/>
        <v>**field missing**.**FIELD MISSING**</v>
      </c>
      <c r="AE461" s="299">
        <f>countif(NEW_REDB_table.field,AD461)</f>
        <v>0</v>
      </c>
      <c r="AF461" s="299" t="str">
        <f t="shared" si="7"/>
        <v>Check...</v>
      </c>
      <c r="AG461" s="308"/>
      <c r="AH461" s="317" t="b">
        <v>0</v>
      </c>
      <c r="AI461" s="317" t="b">
        <v>0</v>
      </c>
      <c r="AJ461" s="308" t="str">
        <f t="array" ref="AJ461">iferror(index('Type Mapping'!$A$2:$D$21,match(J461,'Type Mapping'!$B$2:$B$21,0),4),"type mismatch")</f>
        <v>VARCHAR</v>
      </c>
      <c r="AK461" s="308"/>
      <c r="AL461" s="308"/>
      <c r="AM461" s="308"/>
      <c r="AN461" s="300" t="b">
        <v>0</v>
      </c>
      <c r="AO461" s="300" t="b">
        <v>0</v>
      </c>
      <c r="AP461" s="300" t="b">
        <v>0</v>
      </c>
      <c r="AQ461" s="300" t="b">
        <v>0</v>
      </c>
      <c r="AR461" s="300"/>
      <c r="AS461" s="300"/>
      <c r="AT461" s="302"/>
      <c r="AU461" s="302"/>
      <c r="AV461" s="303" t="b">
        <v>1</v>
      </c>
      <c r="AW461" s="304" t="str">
        <f t="shared" si="9"/>
        <v>false</v>
      </c>
      <c r="AX461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461" s="306"/>
      <c r="AZ461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461" s="306"/>
      <c r="BB461" s="302"/>
      <c r="BC461" s="303" t="b">
        <f t="shared" si="11"/>
        <v>1</v>
      </c>
      <c r="BD461" s="304"/>
      <c r="BE461" s="304" t="str">
        <f t="shared" si="12"/>
        <v>false</v>
      </c>
      <c r="BF461" s="307"/>
      <c r="BG461" s="305"/>
      <c r="BH461" s="305"/>
      <c r="BI461" s="305"/>
      <c r="BJ461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1" s="306"/>
      <c r="BL461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1" s="306"/>
      <c r="BN461" s="302"/>
      <c r="BO461" s="302"/>
      <c r="BP461" s="302"/>
      <c r="BQ461" s="302"/>
      <c r="BR461" s="302"/>
      <c r="BS461" s="302"/>
      <c r="BT461" s="302"/>
      <c r="BU461" s="302"/>
      <c r="BV461" s="302"/>
      <c r="BW461" s="302"/>
      <c r="BX461" s="302"/>
    </row>
    <row r="462">
      <c r="A462" s="292" t="s">
        <v>728</v>
      </c>
      <c r="B462" s="292">
        <v>461.0</v>
      </c>
      <c r="C462" s="292">
        <f t="shared" si="15"/>
        <v>1</v>
      </c>
      <c r="D462" s="293" t="str">
        <f t="shared" si="25"/>
        <v>Elec, Mech, Plum</v>
      </c>
      <c r="E462" s="46" t="str">
        <f t="shared" si="2"/>
        <v>prmemp.mdb.PrmMech.StType</v>
      </c>
      <c r="F462" s="46" t="s">
        <v>344</v>
      </c>
      <c r="G462" s="46" t="s">
        <v>633</v>
      </c>
      <c r="H462" s="47">
        <v>16.0</v>
      </c>
      <c r="I462" s="294" t="s">
        <v>1075</v>
      </c>
      <c r="J462" s="295" t="s">
        <v>743</v>
      </c>
      <c r="K462" s="296">
        <v>4.0</v>
      </c>
      <c r="L462" s="297" t="b">
        <v>0</v>
      </c>
      <c r="M462" s="294" t="s">
        <v>1076</v>
      </c>
      <c r="N462" s="294"/>
      <c r="O462" s="369"/>
      <c r="P462" s="369"/>
      <c r="Q462" s="298" t="str">
        <f t="shared" si="3"/>
        <v>PrmMech</v>
      </c>
      <c r="R462" s="298" t="str">
        <f t="shared" si="19"/>
        <v>StType</v>
      </c>
      <c r="S462" s="298" t="str">
        <f t="array" ref="S462">iferror(index('Type Mapping'!$A$2:$D$21,match(J462,'Type Mapping'!$B$2:$B$21,0),3),"type mismatch")</f>
        <v>VARCHAR</v>
      </c>
      <c r="T462" s="298"/>
      <c r="U462" s="298"/>
      <c r="V462" s="298"/>
      <c r="W462" s="51" t="b">
        <v>1</v>
      </c>
      <c r="X462" s="51"/>
      <c r="Y462" s="309"/>
      <c r="Z462" s="309"/>
      <c r="AA462" s="311" t="s">
        <v>977</v>
      </c>
      <c r="AB462" s="53" t="str">
        <f t="shared" si="23"/>
        <v>**field missing**_history</v>
      </c>
      <c r="AC462" s="308" t="str">
        <f t="array" ref="AC462">iferror(index('StoT Mapping (Depreciated)'!$D$2:$L$976,match(E462,'StoT Mapping (Depreciated)'!$D$2:$D$976,0),9),"**FIELD MISSING**")</f>
        <v>**FIELD MISSING**</v>
      </c>
      <c r="AD462" s="53" t="str">
        <f t="shared" si="6"/>
        <v>**field missing**.**FIELD MISSING**</v>
      </c>
      <c r="AE462" s="299">
        <f>countif(NEW_REDB_table.field,AD462)</f>
        <v>0</v>
      </c>
      <c r="AF462" s="299" t="str">
        <f t="shared" si="7"/>
        <v>Check...</v>
      </c>
      <c r="AG462" s="308"/>
      <c r="AH462" s="317" t="b">
        <v>0</v>
      </c>
      <c r="AI462" s="317" t="b">
        <v>0</v>
      </c>
      <c r="AJ462" s="308" t="str">
        <f t="array" ref="AJ462">iferror(index('Type Mapping'!$A$2:$D$21,match(J462,'Type Mapping'!$B$2:$B$21,0),4),"type mismatch")</f>
        <v>VARCHAR</v>
      </c>
      <c r="AK462" s="308"/>
      <c r="AL462" s="308"/>
      <c r="AM462" s="308"/>
      <c r="AN462" s="300" t="b">
        <v>0</v>
      </c>
      <c r="AO462" s="300" t="b">
        <v>0</v>
      </c>
      <c r="AP462" s="300" t="b">
        <v>0</v>
      </c>
      <c r="AQ462" s="300" t="b">
        <v>0</v>
      </c>
      <c r="AR462" s="300"/>
      <c r="AS462" s="300"/>
      <c r="AT462" s="302"/>
      <c r="AU462" s="302"/>
      <c r="AV462" s="303" t="b">
        <v>1</v>
      </c>
      <c r="AW462" s="304" t="str">
        <f t="shared" si="9"/>
        <v>false</v>
      </c>
      <c r="AX462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462" s="306"/>
      <c r="AZ462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462" s="306"/>
      <c r="BB462" s="302"/>
      <c r="BC462" s="303" t="b">
        <f t="shared" si="11"/>
        <v>1</v>
      </c>
      <c r="BD462" s="304"/>
      <c r="BE462" s="304" t="str">
        <f t="shared" si="12"/>
        <v>false</v>
      </c>
      <c r="BF462" s="307"/>
      <c r="BG462" s="305"/>
      <c r="BH462" s="305"/>
      <c r="BI462" s="305"/>
      <c r="BJ462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2" s="306"/>
      <c r="BL462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2" s="306"/>
      <c r="BN462" s="302"/>
      <c r="BO462" s="302"/>
      <c r="BP462" s="302"/>
      <c r="BQ462" s="302"/>
      <c r="BR462" s="302"/>
      <c r="BS462" s="302"/>
      <c r="BT462" s="302"/>
      <c r="BU462" s="302"/>
      <c r="BV462" s="302"/>
      <c r="BW462" s="302"/>
      <c r="BX462" s="302"/>
    </row>
    <row r="463">
      <c r="A463" s="292" t="s">
        <v>728</v>
      </c>
      <c r="B463" s="292">
        <v>462.0</v>
      </c>
      <c r="C463" s="292">
        <f t="shared" si="15"/>
        <v>1</v>
      </c>
      <c r="D463" s="293" t="str">
        <f t="shared" si="25"/>
        <v>Elec, Mech, Plum</v>
      </c>
      <c r="E463" s="46" t="str">
        <f t="shared" si="2"/>
        <v>prmemp.mdb.PrmMech.UnitNum</v>
      </c>
      <c r="F463" s="46" t="s">
        <v>344</v>
      </c>
      <c r="G463" s="46" t="s">
        <v>633</v>
      </c>
      <c r="H463" s="47">
        <v>17.0</v>
      </c>
      <c r="I463" s="294" t="s">
        <v>1639</v>
      </c>
      <c r="J463" s="295" t="s">
        <v>743</v>
      </c>
      <c r="K463" s="296">
        <v>20.0</v>
      </c>
      <c r="L463" s="297" t="b">
        <v>0</v>
      </c>
      <c r="M463" s="294" t="s">
        <v>1640</v>
      </c>
      <c r="N463" s="294"/>
      <c r="O463" s="369"/>
      <c r="P463" s="369"/>
      <c r="Q463" s="298" t="str">
        <f t="shared" si="3"/>
        <v>PrmMech</v>
      </c>
      <c r="R463" s="298" t="str">
        <f t="shared" si="19"/>
        <v>UnitNum</v>
      </c>
      <c r="S463" s="298" t="str">
        <f t="array" ref="S463">iferror(index('Type Mapping'!$A$2:$D$21,match(J463,'Type Mapping'!$B$2:$B$21,0),3),"type mismatch")</f>
        <v>VARCHAR</v>
      </c>
      <c r="T463" s="298"/>
      <c r="U463" s="298"/>
      <c r="V463" s="298"/>
      <c r="W463" s="51" t="b">
        <v>1</v>
      </c>
      <c r="X463" s="51"/>
      <c r="Y463" s="309"/>
      <c r="Z463" s="309"/>
      <c r="AA463" s="311" t="s">
        <v>977</v>
      </c>
      <c r="AB463" s="53" t="str">
        <f t="shared" si="23"/>
        <v>**field missing**_history</v>
      </c>
      <c r="AC463" s="308" t="str">
        <f t="array" ref="AC463">iferror(index('StoT Mapping (Depreciated)'!$D$2:$L$976,match(E463,'StoT Mapping (Depreciated)'!$D$2:$D$976,0),9),"**FIELD MISSING**")</f>
        <v>**FIELD MISSING**</v>
      </c>
      <c r="AD463" s="53" t="str">
        <f t="shared" si="6"/>
        <v>**field missing**.**FIELD MISSING**</v>
      </c>
      <c r="AE463" s="299">
        <f>countif(NEW_REDB_table.field,AD463)</f>
        <v>0</v>
      </c>
      <c r="AF463" s="299" t="str">
        <f t="shared" si="7"/>
        <v>Check...</v>
      </c>
      <c r="AG463" s="308"/>
      <c r="AH463" s="317" t="b">
        <v>0</v>
      </c>
      <c r="AI463" s="317" t="b">
        <v>0</v>
      </c>
      <c r="AJ463" s="308" t="str">
        <f t="array" ref="AJ463">iferror(index('Type Mapping'!$A$2:$D$21,match(J463,'Type Mapping'!$B$2:$B$21,0),4),"type mismatch")</f>
        <v>VARCHAR</v>
      </c>
      <c r="AK463" s="308"/>
      <c r="AL463" s="308"/>
      <c r="AM463" s="308"/>
      <c r="AN463" s="300" t="b">
        <v>0</v>
      </c>
      <c r="AO463" s="300" t="b">
        <v>0</v>
      </c>
      <c r="AP463" s="300" t="b">
        <v>0</v>
      </c>
      <c r="AQ463" s="300" t="b">
        <v>0</v>
      </c>
      <c r="AR463" s="300"/>
      <c r="AS463" s="300"/>
      <c r="AT463" s="302"/>
      <c r="AU463" s="302"/>
      <c r="AV463" s="303" t="b">
        <v>1</v>
      </c>
      <c r="AW463" s="304" t="str">
        <f t="shared" si="9"/>
        <v>false</v>
      </c>
      <c r="AX463" s="305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463" s="306"/>
      <c r="AZ463" s="305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463" s="306"/>
      <c r="BB463" s="302"/>
      <c r="BC463" s="303" t="b">
        <f t="shared" si="11"/>
        <v>1</v>
      </c>
      <c r="BD463" s="304"/>
      <c r="BE463" s="304" t="str">
        <f t="shared" si="12"/>
        <v>false</v>
      </c>
      <c r="BF463" s="307"/>
      <c r="BG463" s="305"/>
      <c r="BH463" s="305"/>
      <c r="BI463" s="305"/>
      <c r="BJ463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3" s="306"/>
      <c r="BL463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3" s="306"/>
      <c r="BN463" s="302"/>
      <c r="BO463" s="302"/>
      <c r="BP463" s="302"/>
      <c r="BQ463" s="302"/>
      <c r="BR463" s="302"/>
      <c r="BS463" s="302"/>
      <c r="BT463" s="302"/>
      <c r="BU463" s="302"/>
      <c r="BV463" s="302"/>
      <c r="BW463" s="302"/>
      <c r="BX463" s="302"/>
    </row>
    <row r="464">
      <c r="A464" s="292" t="s">
        <v>728</v>
      </c>
      <c r="B464" s="292">
        <v>463.0</v>
      </c>
      <c r="C464" s="292">
        <f t="shared" si="15"/>
        <v>1</v>
      </c>
      <c r="D464" s="293" t="str">
        <f t="shared" si="25"/>
        <v>Elec, Mech, Plum</v>
      </c>
      <c r="E464" s="46" t="str">
        <f t="shared" si="2"/>
        <v>prmemp.mdb.PrmMech.OrigAddress</v>
      </c>
      <c r="F464" s="46" t="s">
        <v>344</v>
      </c>
      <c r="G464" s="46" t="s">
        <v>633</v>
      </c>
      <c r="H464" s="47">
        <v>18.0</v>
      </c>
      <c r="I464" s="294" t="s">
        <v>2025</v>
      </c>
      <c r="J464" s="295" t="s">
        <v>743</v>
      </c>
      <c r="K464" s="296">
        <v>255.0</v>
      </c>
      <c r="L464" s="297" t="b">
        <v>0</v>
      </c>
      <c r="M464" s="294" t="s">
        <v>802</v>
      </c>
      <c r="N464" s="294"/>
      <c r="O464" s="369"/>
      <c r="P464" s="369"/>
      <c r="Q464" s="298" t="str">
        <f t="shared" si="3"/>
        <v>PrmMech</v>
      </c>
      <c r="R464" s="298" t="str">
        <f t="shared" si="19"/>
        <v>OrigAddress</v>
      </c>
      <c r="S464" s="298" t="str">
        <f t="array" ref="S464">iferror(index('Type Mapping'!$A$2:$D$21,match(J464,'Type Mapping'!$B$2:$B$21,0),3),"type mismatch")</f>
        <v>VARCHAR</v>
      </c>
      <c r="T464" s="298"/>
      <c r="U464" s="298"/>
      <c r="V464" s="298"/>
      <c r="W464" s="51" t="b">
        <v>1</v>
      </c>
      <c r="X464" s="51"/>
      <c r="Y464" s="309"/>
      <c r="Z464" s="309"/>
      <c r="AA464" s="311" t="s">
        <v>977</v>
      </c>
      <c r="AB464" s="53" t="str">
        <f t="shared" si="23"/>
        <v>**field missing**_history</v>
      </c>
      <c r="AC464" s="308" t="str">
        <f t="array" ref="AC464">iferror(index('StoT Mapping (Depreciated)'!$D$2:$L$976,match(E464,'StoT Mapping (Depreciated)'!$D$2:$D$976,0),9),"**FIELD MISSING**")</f>
        <v>**FIELD MISSING**</v>
      </c>
      <c r="AD464" s="53" t="str">
        <f t="shared" si="6"/>
        <v>**field missing**.**FIELD MISSING**</v>
      </c>
      <c r="AE464" s="299">
        <f>countif(NEW_REDB_table.field,AD464)</f>
        <v>0</v>
      </c>
      <c r="AF464" s="299" t="str">
        <f t="shared" si="7"/>
        <v>Check...</v>
      </c>
      <c r="AG464" s="308"/>
      <c r="AH464" s="317" t="b">
        <v>0</v>
      </c>
      <c r="AI464" s="317" t="b">
        <v>0</v>
      </c>
      <c r="AJ464" s="308" t="str">
        <f t="array" ref="AJ464">iferror(index('Type Mapping'!$A$2:$D$21,match(J464,'Type Mapping'!$B$2:$B$21,0),4),"type mismatch")</f>
        <v>VARCHAR</v>
      </c>
      <c r="AK464" s="308"/>
      <c r="AL464" s="308"/>
      <c r="AM464" s="308"/>
      <c r="AN464" s="300" t="b">
        <v>0</v>
      </c>
      <c r="AO464" s="300" t="b">
        <v>0</v>
      </c>
      <c r="AP464" s="300" t="b">
        <v>0</v>
      </c>
      <c r="AQ464" s="300" t="b">
        <v>0</v>
      </c>
      <c r="AR464" s="300"/>
      <c r="AS464" s="300"/>
      <c r="AT464" s="302"/>
      <c r="AU464" s="302"/>
      <c r="AV464" s="303" t="b">
        <v>1</v>
      </c>
      <c r="AW464" s="304" t="str">
        <f t="shared" si="9"/>
        <v>false</v>
      </c>
      <c r="AX464" s="305" t="str">
        <f t="shared" si="17"/>
        <v>&lt;column comment="" default="" key="false" label="OrigAddress" length="255" nullable="true" originalDbColumnName="OrigAddress" originalLength="-1" pattern="" precision="-1" talendType="id_String" type=""/&gt;</v>
      </c>
      <c r="AY464" s="306"/>
      <c r="AZ464" s="305" t="str">
        <f t="shared" si="10"/>
        <v>&lt;column comment="" default="" key="false" label="OrigAddress" length="255" nullable="true" originalDbColumnName="OrigAddress" originalLength="-1" pattern="" precision="-1" talendType="id_String" type=""/&gt;</v>
      </c>
      <c r="BA464" s="306"/>
      <c r="BB464" s="302"/>
      <c r="BC464" s="303" t="b">
        <f t="shared" si="11"/>
        <v>1</v>
      </c>
      <c r="BD464" s="304"/>
      <c r="BE464" s="304" t="str">
        <f t="shared" si="12"/>
        <v>false</v>
      </c>
      <c r="BF464" s="307"/>
      <c r="BG464" s="305"/>
      <c r="BH464" s="305"/>
      <c r="BI464" s="305"/>
      <c r="BJ464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4" s="306"/>
      <c r="BL464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4" s="306"/>
      <c r="BN464" s="302"/>
      <c r="BO464" s="302"/>
      <c r="BP464" s="302"/>
      <c r="BQ464" s="302"/>
      <c r="BR464" s="302"/>
      <c r="BS464" s="302"/>
      <c r="BT464" s="302"/>
      <c r="BU464" s="302"/>
      <c r="BV464" s="302"/>
      <c r="BW464" s="302"/>
      <c r="BX464" s="302"/>
    </row>
    <row r="465">
      <c r="A465" s="292" t="s">
        <v>728</v>
      </c>
      <c r="B465" s="292">
        <v>464.0</v>
      </c>
      <c r="C465" s="292">
        <f t="shared" si="15"/>
        <v>1</v>
      </c>
      <c r="D465" s="293" t="str">
        <f t="shared" si="25"/>
        <v>Elec, Mech, Plum</v>
      </c>
      <c r="E465" s="46" t="str">
        <f t="shared" si="2"/>
        <v>prmemp.mdb.PrmMech.ProjectType</v>
      </c>
      <c r="F465" s="46" t="s">
        <v>344</v>
      </c>
      <c r="G465" s="46" t="s">
        <v>633</v>
      </c>
      <c r="H465" s="47">
        <v>19.0</v>
      </c>
      <c r="I465" s="294" t="s">
        <v>1849</v>
      </c>
      <c r="J465" s="295" t="s">
        <v>740</v>
      </c>
      <c r="K465" s="296">
        <v>1.0</v>
      </c>
      <c r="L465" s="297" t="b">
        <v>0</v>
      </c>
      <c r="M465" s="294" t="s">
        <v>2026</v>
      </c>
      <c r="N465" s="294"/>
      <c r="O465" s="369"/>
      <c r="P465" s="369"/>
      <c r="Q465" s="298" t="str">
        <f t="shared" si="3"/>
        <v>PrmMech</v>
      </c>
      <c r="R465" s="298" t="str">
        <f t="shared" si="19"/>
        <v>ProjectType</v>
      </c>
      <c r="S465" s="298" t="str">
        <f t="array" ref="S465">iferror(index('Type Mapping'!$A$2:$D$21,match(J465,'Type Mapping'!$B$2:$B$21,0),3),"type mismatch")</f>
        <v>VARCHAR</v>
      </c>
      <c r="T465" s="298"/>
      <c r="U465" s="298"/>
      <c r="V465" s="298"/>
      <c r="W465" s="51" t="b">
        <v>1</v>
      </c>
      <c r="X465" s="51"/>
      <c r="Y465" s="309"/>
      <c r="Z465" s="309"/>
      <c r="AA465" s="311" t="s">
        <v>977</v>
      </c>
      <c r="AB465" s="53" t="str">
        <f t="shared" si="23"/>
        <v>**field missing**_history</v>
      </c>
      <c r="AC465" s="308" t="str">
        <f t="array" ref="AC465">iferror(index('StoT Mapping (Depreciated)'!$D$2:$L$976,match(E465,'StoT Mapping (Depreciated)'!$D$2:$D$976,0),9),"**FIELD MISSING**")</f>
        <v>**FIELD MISSING**</v>
      </c>
      <c r="AD465" s="53" t="str">
        <f t="shared" si="6"/>
        <v>**field missing**.**FIELD MISSING**</v>
      </c>
      <c r="AE465" s="299">
        <f>countif(NEW_REDB_table.field,AD465)</f>
        <v>0</v>
      </c>
      <c r="AF465" s="299" t="str">
        <f t="shared" si="7"/>
        <v>Check...</v>
      </c>
      <c r="AG465" s="308"/>
      <c r="AH465" s="317" t="b">
        <v>0</v>
      </c>
      <c r="AI465" s="317" t="b">
        <v>0</v>
      </c>
      <c r="AJ465" s="308" t="str">
        <f t="array" ref="AJ465">iferror(index('Type Mapping'!$A$2:$D$21,match(J465,'Type Mapping'!$B$2:$B$21,0),4),"type mismatch")</f>
        <v>INT</v>
      </c>
      <c r="AK465" s="308"/>
      <c r="AL465" s="308"/>
      <c r="AM465" s="308"/>
      <c r="AN465" s="300" t="b">
        <v>0</v>
      </c>
      <c r="AO465" s="300" t="b">
        <v>0</v>
      </c>
      <c r="AP465" s="300" t="b">
        <v>0</v>
      </c>
      <c r="AQ465" s="300" t="b">
        <v>0</v>
      </c>
      <c r="AR465" s="300"/>
      <c r="AS465" s="300"/>
      <c r="AT465" s="302"/>
      <c r="AU465" s="302"/>
      <c r="AV465" s="303" t="b">
        <v>1</v>
      </c>
      <c r="AW465" s="304" t="str">
        <f t="shared" si="9"/>
        <v>false</v>
      </c>
      <c r="AX465" s="305" t="str">
        <f t="shared" si="17"/>
        <v>&lt;column comment="" default="" key="false" label="ProjectType" length="255" nullable="true" originalDbColumnName="ProjectType" originalLength="-1" pattern="" precision="-1" talendType="id_String" type=""/&gt;</v>
      </c>
      <c r="AY465" s="306"/>
      <c r="AZ465" s="305" t="str">
        <f t="shared" si="10"/>
        <v>&lt;column comment="" default="" key="false" label="ProjectType" length="255" nullable="true" originalDbColumnName="ProjectType" originalLength="-1" pattern="" precision="-1" talendType="id_String" type=""/&gt;</v>
      </c>
      <c r="BA465" s="306"/>
      <c r="BB465" s="302"/>
      <c r="BC465" s="303" t="b">
        <f t="shared" si="11"/>
        <v>1</v>
      </c>
      <c r="BD465" s="304"/>
      <c r="BE465" s="304" t="str">
        <f t="shared" si="12"/>
        <v>false</v>
      </c>
      <c r="BF465" s="307"/>
      <c r="BG465" s="305"/>
      <c r="BH465" s="305"/>
      <c r="BI465" s="305"/>
      <c r="BJ465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5" s="306"/>
      <c r="BL465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5" s="306"/>
      <c r="BN465" s="302"/>
      <c r="BO465" s="302"/>
      <c r="BP465" s="302"/>
      <c r="BQ465" s="302"/>
      <c r="BR465" s="302"/>
      <c r="BS465" s="302"/>
      <c r="BT465" s="302"/>
      <c r="BU465" s="302"/>
      <c r="BV465" s="302"/>
      <c r="BW465" s="302"/>
      <c r="BX465" s="302"/>
    </row>
    <row r="466">
      <c r="A466" s="292" t="s">
        <v>728</v>
      </c>
      <c r="B466" s="292">
        <v>465.0</v>
      </c>
      <c r="C466" s="292">
        <f t="shared" si="15"/>
        <v>1</v>
      </c>
      <c r="D466" s="293" t="str">
        <f t="shared" si="25"/>
        <v>Elec, Mech, Plum</v>
      </c>
      <c r="E466" s="46" t="str">
        <f t="shared" si="2"/>
        <v>prmemp.mdb.PrmMech.MainStrucType</v>
      </c>
      <c r="F466" s="46" t="s">
        <v>344</v>
      </c>
      <c r="G466" s="46" t="s">
        <v>633</v>
      </c>
      <c r="H466" s="47">
        <v>20.0</v>
      </c>
      <c r="I466" s="294" t="s">
        <v>1801</v>
      </c>
      <c r="J466" s="295" t="s">
        <v>740</v>
      </c>
      <c r="K466" s="296">
        <v>1.0</v>
      </c>
      <c r="L466" s="297" t="b">
        <v>0</v>
      </c>
      <c r="M466" s="294" t="s">
        <v>2027</v>
      </c>
      <c r="N466" s="294"/>
      <c r="O466" s="369"/>
      <c r="P466" s="369"/>
      <c r="Q466" s="298" t="str">
        <f t="shared" si="3"/>
        <v>PrmMech</v>
      </c>
      <c r="R466" s="298" t="str">
        <f t="shared" si="19"/>
        <v>MainStrucType</v>
      </c>
      <c r="S466" s="298" t="str">
        <f t="array" ref="S466">iferror(index('Type Mapping'!$A$2:$D$21,match(J466,'Type Mapping'!$B$2:$B$21,0),3),"type mismatch")</f>
        <v>VARCHAR</v>
      </c>
      <c r="T466" s="298"/>
      <c r="U466" s="298"/>
      <c r="V466" s="298"/>
      <c r="W466" s="51" t="b">
        <v>1</v>
      </c>
      <c r="X466" s="51"/>
      <c r="Y466" s="309"/>
      <c r="Z466" s="309"/>
      <c r="AA466" s="311" t="s">
        <v>977</v>
      </c>
      <c r="AB466" s="53" t="str">
        <f t="shared" si="23"/>
        <v>**field missing**_history</v>
      </c>
      <c r="AC466" s="308" t="str">
        <f t="array" ref="AC466">iferror(index('StoT Mapping (Depreciated)'!$D$2:$L$976,match(E466,'StoT Mapping (Depreciated)'!$D$2:$D$976,0),9),"**FIELD MISSING**")</f>
        <v>**FIELD MISSING**</v>
      </c>
      <c r="AD466" s="53" t="str">
        <f t="shared" si="6"/>
        <v>**field missing**.**FIELD MISSING**</v>
      </c>
      <c r="AE466" s="299">
        <f>countif(NEW_REDB_table.field,AD466)</f>
        <v>0</v>
      </c>
      <c r="AF466" s="299" t="str">
        <f t="shared" si="7"/>
        <v>Check...</v>
      </c>
      <c r="AG466" s="308"/>
      <c r="AH466" s="317" t="b">
        <v>0</v>
      </c>
      <c r="AI466" s="317" t="b">
        <v>0</v>
      </c>
      <c r="AJ466" s="308" t="str">
        <f t="array" ref="AJ466">iferror(index('Type Mapping'!$A$2:$D$21,match(J466,'Type Mapping'!$B$2:$B$21,0),4),"type mismatch")</f>
        <v>INT</v>
      </c>
      <c r="AK466" s="308"/>
      <c r="AL466" s="308"/>
      <c r="AM466" s="308"/>
      <c r="AN466" s="300" t="b">
        <v>0</v>
      </c>
      <c r="AO466" s="300" t="b">
        <v>0</v>
      </c>
      <c r="AP466" s="300" t="b">
        <v>0</v>
      </c>
      <c r="AQ466" s="300" t="b">
        <v>0</v>
      </c>
      <c r="AR466" s="300"/>
      <c r="AS466" s="300"/>
      <c r="AT466" s="302"/>
      <c r="AU466" s="302"/>
      <c r="AV466" s="303" t="b">
        <v>1</v>
      </c>
      <c r="AW466" s="304" t="str">
        <f t="shared" si="9"/>
        <v>false</v>
      </c>
      <c r="AX466" s="305" t="str">
        <f t="shared" si="17"/>
        <v>&lt;column comment="" default="" key="false" label="MainStrucType" length="255" nullable="true" originalDbColumnName="MainStrucType" originalLength="-1" pattern="" precision="-1" talendType="id_String" type=""/&gt;</v>
      </c>
      <c r="AY466" s="306"/>
      <c r="AZ466" s="305" t="str">
        <f t="shared" si="10"/>
        <v>&lt;column comment="" default="" key="false" label="MainStrucType" length="255" nullable="true" originalDbColumnName="MainStrucType" originalLength="-1" pattern="" precision="-1" talendType="id_String" type=""/&gt;</v>
      </c>
      <c r="BA466" s="306"/>
      <c r="BB466" s="302"/>
      <c r="BC466" s="303" t="b">
        <f t="shared" si="11"/>
        <v>1</v>
      </c>
      <c r="BD466" s="304"/>
      <c r="BE466" s="304" t="str">
        <f t="shared" si="12"/>
        <v>false</v>
      </c>
      <c r="BF466" s="307"/>
      <c r="BG466" s="305"/>
      <c r="BH466" s="305"/>
      <c r="BI466" s="305"/>
      <c r="BJ466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6" s="306"/>
      <c r="BL466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6" s="306"/>
      <c r="BN466" s="302"/>
      <c r="BO466" s="302"/>
      <c r="BP466" s="302"/>
      <c r="BQ466" s="302"/>
      <c r="BR466" s="302"/>
      <c r="BS466" s="302"/>
      <c r="BT466" s="302"/>
      <c r="BU466" s="302"/>
      <c r="BV466" s="302"/>
      <c r="BW466" s="302"/>
      <c r="BX466" s="302"/>
    </row>
    <row r="467">
      <c r="A467" s="292" t="s">
        <v>728</v>
      </c>
      <c r="B467" s="292">
        <v>466.0</v>
      </c>
      <c r="C467" s="292">
        <f t="shared" si="15"/>
        <v>1</v>
      </c>
      <c r="D467" s="293" t="str">
        <f t="shared" si="25"/>
        <v>Elec, Mech, Plum</v>
      </c>
      <c r="E467" s="46" t="str">
        <f t="shared" si="2"/>
        <v>prmemp.mdb.PrmMech.AppDate</v>
      </c>
      <c r="F467" s="46" t="s">
        <v>344</v>
      </c>
      <c r="G467" s="46" t="s">
        <v>633</v>
      </c>
      <c r="H467" s="47">
        <v>21.0</v>
      </c>
      <c r="I467" s="294" t="s">
        <v>1755</v>
      </c>
      <c r="J467" s="295" t="s">
        <v>788</v>
      </c>
      <c r="K467" s="296">
        <v>8.0</v>
      </c>
      <c r="L467" s="297" t="b">
        <v>0</v>
      </c>
      <c r="M467" s="294" t="s">
        <v>2028</v>
      </c>
      <c r="N467" s="294"/>
      <c r="O467" s="369"/>
      <c r="P467" s="369"/>
      <c r="Q467" s="298" t="str">
        <f t="shared" si="3"/>
        <v>PrmMech</v>
      </c>
      <c r="R467" s="298" t="str">
        <f t="shared" si="19"/>
        <v>AppDate</v>
      </c>
      <c r="S467" s="298" t="str">
        <f t="array" ref="S467">iferror(index('Type Mapping'!$A$2:$D$21,match(J467,'Type Mapping'!$B$2:$B$21,0),3),"type mismatch")</f>
        <v>VARCHAR</v>
      </c>
      <c r="T467" s="298"/>
      <c r="U467" s="298"/>
      <c r="V467" s="298"/>
      <c r="W467" s="51" t="b">
        <v>1</v>
      </c>
      <c r="X467" s="51"/>
      <c r="Y467" s="309"/>
      <c r="Z467" s="309"/>
      <c r="AA467" s="311" t="s">
        <v>977</v>
      </c>
      <c r="AB467" s="53" t="str">
        <f t="shared" si="23"/>
        <v>**field missing**_history</v>
      </c>
      <c r="AC467" s="308" t="str">
        <f t="array" ref="AC467">iferror(index('StoT Mapping (Depreciated)'!$D$2:$L$976,match(E467,'StoT Mapping (Depreciated)'!$D$2:$D$976,0),9),"**FIELD MISSING**")</f>
        <v>**FIELD MISSING**</v>
      </c>
      <c r="AD467" s="53" t="str">
        <f t="shared" si="6"/>
        <v>**field missing**.**FIELD MISSING**</v>
      </c>
      <c r="AE467" s="299">
        <f>countif(NEW_REDB_table.field,AD467)</f>
        <v>0</v>
      </c>
      <c r="AF467" s="299" t="str">
        <f t="shared" si="7"/>
        <v>Check...</v>
      </c>
      <c r="AG467" s="308"/>
      <c r="AH467" s="317" t="b">
        <v>0</v>
      </c>
      <c r="AI467" s="317" t="b">
        <v>0</v>
      </c>
      <c r="AJ467" s="308" t="str">
        <f t="array" ref="AJ467">iferror(index('Type Mapping'!$A$2:$D$21,match(J467,'Type Mapping'!$B$2:$B$21,0),4),"type mismatch")</f>
        <v>DATE</v>
      </c>
      <c r="AK467" s="308"/>
      <c r="AL467" s="308"/>
      <c r="AM467" s="308"/>
      <c r="AN467" s="300" t="b">
        <v>0</v>
      </c>
      <c r="AO467" s="300" t="b">
        <v>0</v>
      </c>
      <c r="AP467" s="300" t="b">
        <v>0</v>
      </c>
      <c r="AQ467" s="300" t="b">
        <v>0</v>
      </c>
      <c r="AR467" s="300"/>
      <c r="AS467" s="300"/>
      <c r="AT467" s="302"/>
      <c r="AU467" s="302"/>
      <c r="AV467" s="303" t="b">
        <v>1</v>
      </c>
      <c r="AW467" s="304" t="str">
        <f t="shared" si="9"/>
        <v>false</v>
      </c>
      <c r="AX467" s="305" t="str">
        <f t="shared" si="17"/>
        <v>&lt;column comment="" default="" key="false" label="AppDate" length="255" nullable="true" originalDbColumnName="AppDate" originalLength="-1" pattern="" precision="-1" talendType="id_String" type=""/&gt;</v>
      </c>
      <c r="AY467" s="306"/>
      <c r="AZ467" s="305" t="str">
        <f t="shared" si="10"/>
        <v>&lt;column comment="" default="" key="false" label="AppDate" length="255" nullable="true" originalDbColumnName="AppDate" originalLength="-1" pattern="" precision="-1" talendType="id_String" type=""/&gt;</v>
      </c>
      <c r="BA467" s="306"/>
      <c r="BB467" s="302"/>
      <c r="BC467" s="303" t="b">
        <f t="shared" si="11"/>
        <v>1</v>
      </c>
      <c r="BD467" s="304"/>
      <c r="BE467" s="304" t="str">
        <f t="shared" si="12"/>
        <v>false</v>
      </c>
      <c r="BF467" s="307"/>
      <c r="BG467" s="305"/>
      <c r="BH467" s="305"/>
      <c r="BI467" s="305"/>
      <c r="BJ467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7" s="306"/>
      <c r="BL467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7" s="306"/>
      <c r="BN467" s="302"/>
      <c r="BO467" s="302"/>
      <c r="BP467" s="302"/>
      <c r="BQ467" s="302"/>
      <c r="BR467" s="302"/>
      <c r="BS467" s="302"/>
      <c r="BT467" s="302"/>
      <c r="BU467" s="302"/>
      <c r="BV467" s="302"/>
      <c r="BW467" s="302"/>
      <c r="BX467" s="302"/>
    </row>
    <row r="468">
      <c r="A468" s="292" t="s">
        <v>728</v>
      </c>
      <c r="B468" s="292">
        <v>467.0</v>
      </c>
      <c r="C468" s="292">
        <f t="shared" si="15"/>
        <v>1</v>
      </c>
      <c r="D468" s="293" t="str">
        <f t="shared" si="25"/>
        <v>Elec, Mech, Plum</v>
      </c>
      <c r="E468" s="46" t="str">
        <f t="shared" si="2"/>
        <v>prmemp.mdb.PrmMech.IssueDate</v>
      </c>
      <c r="F468" s="46" t="s">
        <v>344</v>
      </c>
      <c r="G468" s="46" t="s">
        <v>633</v>
      </c>
      <c r="H468" s="47">
        <v>22.0</v>
      </c>
      <c r="I468" s="294" t="s">
        <v>1798</v>
      </c>
      <c r="J468" s="295" t="s">
        <v>788</v>
      </c>
      <c r="K468" s="296">
        <v>8.0</v>
      </c>
      <c r="L468" s="297" t="b">
        <v>0</v>
      </c>
      <c r="M468" s="294" t="s">
        <v>2029</v>
      </c>
      <c r="N468" s="294"/>
      <c r="O468" s="369"/>
      <c r="P468" s="369"/>
      <c r="Q468" s="298" t="str">
        <f t="shared" si="3"/>
        <v>PrmMech</v>
      </c>
      <c r="R468" s="298" t="str">
        <f t="shared" si="19"/>
        <v>IssueDate</v>
      </c>
      <c r="S468" s="298" t="str">
        <f t="array" ref="S468">iferror(index('Type Mapping'!$A$2:$D$21,match(J468,'Type Mapping'!$B$2:$B$21,0),3),"type mismatch")</f>
        <v>VARCHAR</v>
      </c>
      <c r="T468" s="298"/>
      <c r="U468" s="298"/>
      <c r="V468" s="298"/>
      <c r="W468" s="51" t="b">
        <v>1</v>
      </c>
      <c r="X468" s="51"/>
      <c r="Y468" s="309"/>
      <c r="Z468" s="309"/>
      <c r="AA468" s="311" t="s">
        <v>977</v>
      </c>
      <c r="AB468" s="53" t="str">
        <f t="shared" si="23"/>
        <v>**field missing**_history</v>
      </c>
      <c r="AC468" s="308" t="str">
        <f t="array" ref="AC468">iferror(index('StoT Mapping (Depreciated)'!$D$2:$L$976,match(E468,'StoT Mapping (Depreciated)'!$D$2:$D$976,0),9),"**FIELD MISSING**")</f>
        <v>**FIELD MISSING**</v>
      </c>
      <c r="AD468" s="53" t="str">
        <f t="shared" si="6"/>
        <v>**field missing**.**FIELD MISSING**</v>
      </c>
      <c r="AE468" s="299">
        <f>countif(NEW_REDB_table.field,AD468)</f>
        <v>0</v>
      </c>
      <c r="AF468" s="299" t="str">
        <f t="shared" si="7"/>
        <v>Check...</v>
      </c>
      <c r="AG468" s="308"/>
      <c r="AH468" s="317" t="b">
        <v>0</v>
      </c>
      <c r="AI468" s="317" t="b">
        <v>0</v>
      </c>
      <c r="AJ468" s="308" t="str">
        <f t="array" ref="AJ468">iferror(index('Type Mapping'!$A$2:$D$21,match(J468,'Type Mapping'!$B$2:$B$21,0),4),"type mismatch")</f>
        <v>DATE</v>
      </c>
      <c r="AK468" s="308"/>
      <c r="AL468" s="308"/>
      <c r="AM468" s="308"/>
      <c r="AN468" s="300" t="b">
        <v>0</v>
      </c>
      <c r="AO468" s="300" t="b">
        <v>0</v>
      </c>
      <c r="AP468" s="300" t="b">
        <v>0</v>
      </c>
      <c r="AQ468" s="300" t="b">
        <v>0</v>
      </c>
      <c r="AR468" s="300"/>
      <c r="AS468" s="300"/>
      <c r="AT468" s="302"/>
      <c r="AU468" s="302"/>
      <c r="AV468" s="303" t="b">
        <v>1</v>
      </c>
      <c r="AW468" s="304" t="str">
        <f t="shared" si="9"/>
        <v>false</v>
      </c>
      <c r="AX468" s="305" t="str">
        <f t="shared" si="17"/>
        <v>&lt;column comment="" default="" key="false" label="IssueDate" length="255" nullable="true" originalDbColumnName="IssueDate" originalLength="-1" pattern="" precision="-1" talendType="id_String" type=""/&gt;</v>
      </c>
      <c r="AY468" s="306"/>
      <c r="AZ468" s="305" t="str">
        <f t="shared" si="10"/>
        <v>&lt;column comment="" default="" key="false" label="IssueDate" length="255" nullable="true" originalDbColumnName="IssueDate" originalLength="-1" pattern="" precision="-1" talendType="id_String" type=""/&gt;</v>
      </c>
      <c r="BA468" s="306"/>
      <c r="BB468" s="302"/>
      <c r="BC468" s="303" t="b">
        <f t="shared" si="11"/>
        <v>1</v>
      </c>
      <c r="BD468" s="304"/>
      <c r="BE468" s="304" t="str">
        <f t="shared" si="12"/>
        <v>false</v>
      </c>
      <c r="BF468" s="307"/>
      <c r="BG468" s="305"/>
      <c r="BH468" s="305"/>
      <c r="BI468" s="305"/>
      <c r="BJ468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8" s="306"/>
      <c r="BL468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8" s="306"/>
      <c r="BN468" s="302"/>
      <c r="BO468" s="302"/>
      <c r="BP468" s="302"/>
      <c r="BQ468" s="302"/>
      <c r="BR468" s="302"/>
      <c r="BS468" s="302"/>
      <c r="BT468" s="302"/>
      <c r="BU468" s="302"/>
      <c r="BV468" s="302"/>
      <c r="BW468" s="302"/>
      <c r="BX468" s="302"/>
    </row>
    <row r="469">
      <c r="A469" s="292" t="s">
        <v>728</v>
      </c>
      <c r="B469" s="292">
        <v>468.0</v>
      </c>
      <c r="C469" s="292">
        <f t="shared" si="15"/>
        <v>1</v>
      </c>
      <c r="D469" s="293" t="str">
        <f t="shared" si="25"/>
        <v>Elec, Mech, Plum</v>
      </c>
      <c r="E469" s="46" t="str">
        <f t="shared" si="2"/>
        <v>prmemp.mdb.PrmMech.CompleteDate</v>
      </c>
      <c r="F469" s="46" t="s">
        <v>344</v>
      </c>
      <c r="G469" s="46" t="s">
        <v>633</v>
      </c>
      <c r="H469" s="47">
        <v>23.0</v>
      </c>
      <c r="I469" s="294" t="s">
        <v>1779</v>
      </c>
      <c r="J469" s="295" t="s">
        <v>788</v>
      </c>
      <c r="K469" s="296">
        <v>8.0</v>
      </c>
      <c r="L469" s="297" t="b">
        <v>0</v>
      </c>
      <c r="M469" s="294" t="s">
        <v>2030</v>
      </c>
      <c r="N469" s="294"/>
      <c r="O469" s="369"/>
      <c r="P469" s="369"/>
      <c r="Q469" s="298" t="str">
        <f t="shared" si="3"/>
        <v>PrmMech</v>
      </c>
      <c r="R469" s="298" t="str">
        <f t="shared" si="19"/>
        <v>CompleteDate</v>
      </c>
      <c r="S469" s="298" t="str">
        <f t="array" ref="S469">iferror(index('Type Mapping'!$A$2:$D$21,match(J469,'Type Mapping'!$B$2:$B$21,0),3),"type mismatch")</f>
        <v>VARCHAR</v>
      </c>
      <c r="T469" s="298"/>
      <c r="U469" s="298"/>
      <c r="V469" s="298"/>
      <c r="W469" s="51" t="b">
        <v>1</v>
      </c>
      <c r="X469" s="51"/>
      <c r="Y469" s="309"/>
      <c r="Z469" s="309"/>
      <c r="AA469" s="311" t="s">
        <v>977</v>
      </c>
      <c r="AB469" s="53" t="str">
        <f t="shared" si="23"/>
        <v>**field missing**_history</v>
      </c>
      <c r="AC469" s="308" t="str">
        <f t="array" ref="AC469">iferror(index('StoT Mapping (Depreciated)'!$D$2:$L$976,match(E469,'StoT Mapping (Depreciated)'!$D$2:$D$976,0),9),"**FIELD MISSING**")</f>
        <v>**FIELD MISSING**</v>
      </c>
      <c r="AD469" s="53" t="str">
        <f t="shared" si="6"/>
        <v>**field missing**.**FIELD MISSING**</v>
      </c>
      <c r="AE469" s="299">
        <f>countif(NEW_REDB_table.field,AD469)</f>
        <v>0</v>
      </c>
      <c r="AF469" s="299" t="str">
        <f t="shared" si="7"/>
        <v>Check...</v>
      </c>
      <c r="AG469" s="308"/>
      <c r="AH469" s="317" t="b">
        <v>0</v>
      </c>
      <c r="AI469" s="317" t="b">
        <v>0</v>
      </c>
      <c r="AJ469" s="308" t="str">
        <f t="array" ref="AJ469">iferror(index('Type Mapping'!$A$2:$D$21,match(J469,'Type Mapping'!$B$2:$B$21,0),4),"type mismatch")</f>
        <v>DATE</v>
      </c>
      <c r="AK469" s="308"/>
      <c r="AL469" s="308"/>
      <c r="AM469" s="308"/>
      <c r="AN469" s="300" t="b">
        <v>0</v>
      </c>
      <c r="AO469" s="300" t="b">
        <v>0</v>
      </c>
      <c r="AP469" s="300" t="b">
        <v>0</v>
      </c>
      <c r="AQ469" s="300" t="b">
        <v>0</v>
      </c>
      <c r="AR469" s="300"/>
      <c r="AS469" s="300"/>
      <c r="AT469" s="302"/>
      <c r="AU469" s="302"/>
      <c r="AV469" s="303" t="b">
        <v>1</v>
      </c>
      <c r="AW469" s="304" t="str">
        <f t="shared" si="9"/>
        <v>false</v>
      </c>
      <c r="AX469" s="305" t="str">
        <f t="shared" si="17"/>
        <v>&lt;column comment="" default="" key="false" label="CompleteDate" length="255" nullable="true" originalDbColumnName="CompleteDate" originalLength="-1" pattern="" precision="-1" talendType="id_String" type=""/&gt;</v>
      </c>
      <c r="AY469" s="306"/>
      <c r="AZ469" s="305" t="str">
        <f t="shared" si="10"/>
        <v>&lt;column comment="" default="" key="false" label="CompleteDate" length="255" nullable="true" originalDbColumnName="CompleteDate" originalLength="-1" pattern="" precision="-1" talendType="id_String" type=""/&gt;</v>
      </c>
      <c r="BA469" s="306"/>
      <c r="BB469" s="302"/>
      <c r="BC469" s="303" t="b">
        <f t="shared" si="11"/>
        <v>1</v>
      </c>
      <c r="BD469" s="304"/>
      <c r="BE469" s="304" t="str">
        <f t="shared" si="12"/>
        <v>false</v>
      </c>
      <c r="BF469" s="307"/>
      <c r="BG469" s="305"/>
      <c r="BH469" s="305"/>
      <c r="BI469" s="305"/>
      <c r="BJ469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69" s="306"/>
      <c r="BL469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69" s="306"/>
      <c r="BN469" s="302"/>
      <c r="BO469" s="302"/>
      <c r="BP469" s="302"/>
      <c r="BQ469" s="302"/>
      <c r="BR469" s="302"/>
      <c r="BS469" s="302"/>
      <c r="BT469" s="302"/>
      <c r="BU469" s="302"/>
      <c r="BV469" s="302"/>
      <c r="BW469" s="302"/>
      <c r="BX469" s="302"/>
    </row>
    <row r="470">
      <c r="A470" s="292" t="s">
        <v>728</v>
      </c>
      <c r="B470" s="292">
        <v>469.0</v>
      </c>
      <c r="C470" s="292">
        <f t="shared" si="15"/>
        <v>1</v>
      </c>
      <c r="D470" s="293" t="str">
        <f t="shared" si="25"/>
        <v>Elec, Mech, Plum</v>
      </c>
      <c r="E470" s="46" t="str">
        <f t="shared" si="2"/>
        <v>prmemp.mdb.PrmMech.CancelDate</v>
      </c>
      <c r="F470" s="46" t="s">
        <v>344</v>
      </c>
      <c r="G470" s="46" t="s">
        <v>633</v>
      </c>
      <c r="H470" s="47">
        <v>24.0</v>
      </c>
      <c r="I470" s="294" t="s">
        <v>1767</v>
      </c>
      <c r="J470" s="295" t="s">
        <v>788</v>
      </c>
      <c r="K470" s="296">
        <v>8.0</v>
      </c>
      <c r="L470" s="297" t="b">
        <v>0</v>
      </c>
      <c r="M470" s="294" t="s">
        <v>2033</v>
      </c>
      <c r="N470" s="294"/>
      <c r="O470" s="369"/>
      <c r="P470" s="369"/>
      <c r="Q470" s="298" t="str">
        <f t="shared" si="3"/>
        <v>PrmMech</v>
      </c>
      <c r="R470" s="298" t="str">
        <f t="shared" si="19"/>
        <v>CancelDate</v>
      </c>
      <c r="S470" s="298" t="str">
        <f t="array" ref="S470">iferror(index('Type Mapping'!$A$2:$D$21,match(J470,'Type Mapping'!$B$2:$B$21,0),3),"type mismatch")</f>
        <v>VARCHAR</v>
      </c>
      <c r="T470" s="298"/>
      <c r="U470" s="298"/>
      <c r="V470" s="298"/>
      <c r="W470" s="51" t="b">
        <v>1</v>
      </c>
      <c r="X470" s="51"/>
      <c r="Y470" s="309"/>
      <c r="Z470" s="309"/>
      <c r="AA470" s="311" t="s">
        <v>977</v>
      </c>
      <c r="AB470" s="53" t="str">
        <f t="shared" si="23"/>
        <v>**field missing**_history</v>
      </c>
      <c r="AC470" s="308" t="str">
        <f t="array" ref="AC470">iferror(index('StoT Mapping (Depreciated)'!$D$2:$L$976,match(E470,'StoT Mapping (Depreciated)'!$D$2:$D$976,0),9),"**FIELD MISSING**")</f>
        <v>**FIELD MISSING**</v>
      </c>
      <c r="AD470" s="53" t="str">
        <f t="shared" si="6"/>
        <v>**field missing**.**FIELD MISSING**</v>
      </c>
      <c r="AE470" s="299">
        <f>countif(NEW_REDB_table.field,AD470)</f>
        <v>0</v>
      </c>
      <c r="AF470" s="299" t="str">
        <f t="shared" si="7"/>
        <v>Check...</v>
      </c>
      <c r="AG470" s="308"/>
      <c r="AH470" s="317" t="b">
        <v>0</v>
      </c>
      <c r="AI470" s="317" t="b">
        <v>0</v>
      </c>
      <c r="AJ470" s="308" t="str">
        <f t="array" ref="AJ470">iferror(index('Type Mapping'!$A$2:$D$21,match(J470,'Type Mapping'!$B$2:$B$21,0),4),"type mismatch")</f>
        <v>DATE</v>
      </c>
      <c r="AK470" s="308"/>
      <c r="AL470" s="308"/>
      <c r="AM470" s="308"/>
      <c r="AN470" s="300" t="b">
        <v>0</v>
      </c>
      <c r="AO470" s="300" t="b">
        <v>0</v>
      </c>
      <c r="AP470" s="300" t="b">
        <v>0</v>
      </c>
      <c r="AQ470" s="300" t="b">
        <v>0</v>
      </c>
      <c r="AR470" s="300"/>
      <c r="AS470" s="300"/>
      <c r="AT470" s="302"/>
      <c r="AU470" s="302"/>
      <c r="AV470" s="303" t="b">
        <v>1</v>
      </c>
      <c r="AW470" s="304" t="str">
        <f t="shared" si="9"/>
        <v>false</v>
      </c>
      <c r="AX470" s="305" t="str">
        <f t="shared" si="17"/>
        <v>&lt;column comment="" default="" key="false" label="CancelDate" length="255" nullable="true" originalDbColumnName="CancelDate" originalLength="-1" pattern="" precision="-1" talendType="id_String" type=""/&gt;</v>
      </c>
      <c r="AY470" s="306"/>
      <c r="AZ470" s="305" t="str">
        <f t="shared" si="10"/>
        <v>&lt;column comment="" default="" key="false" label="CancelDate" length="255" nullable="true" originalDbColumnName="CancelDate" originalLength="-1" pattern="" precision="-1" talendType="id_String" type=""/&gt;</v>
      </c>
      <c r="BA470" s="306"/>
      <c r="BB470" s="302"/>
      <c r="BC470" s="303" t="b">
        <f t="shared" si="11"/>
        <v>1</v>
      </c>
      <c r="BD470" s="304"/>
      <c r="BE470" s="304" t="str">
        <f t="shared" si="12"/>
        <v>false</v>
      </c>
      <c r="BF470" s="307"/>
      <c r="BG470" s="305"/>
      <c r="BH470" s="305"/>
      <c r="BI470" s="305"/>
      <c r="BJ470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0" s="306"/>
      <c r="BL470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0" s="306"/>
      <c r="BN470" s="302"/>
      <c r="BO470" s="302"/>
      <c r="BP470" s="302"/>
      <c r="BQ470" s="302"/>
      <c r="BR470" s="302"/>
      <c r="BS470" s="302"/>
      <c r="BT470" s="302"/>
      <c r="BU470" s="302"/>
      <c r="BV470" s="302"/>
      <c r="BW470" s="302"/>
      <c r="BX470" s="302"/>
    </row>
    <row r="471">
      <c r="A471" s="292" t="s">
        <v>728</v>
      </c>
      <c r="B471" s="292">
        <v>470.0</v>
      </c>
      <c r="C471" s="292">
        <f t="shared" si="15"/>
        <v>1</v>
      </c>
      <c r="D471" s="293" t="str">
        <f t="shared" si="25"/>
        <v>Elec, Mech, Plum</v>
      </c>
      <c r="E471" s="46" t="str">
        <f t="shared" si="2"/>
        <v>prmemp.mdb.PrmMech.EstProjectCost</v>
      </c>
      <c r="F471" s="46" t="s">
        <v>344</v>
      </c>
      <c r="G471" s="46" t="s">
        <v>633</v>
      </c>
      <c r="H471" s="47">
        <v>25.0</v>
      </c>
      <c r="I471" s="294" t="s">
        <v>1202</v>
      </c>
      <c r="J471" s="295" t="s">
        <v>1268</v>
      </c>
      <c r="K471" s="296">
        <v>8.0</v>
      </c>
      <c r="L471" s="297" t="b">
        <v>0</v>
      </c>
      <c r="M471" s="294" t="s">
        <v>2037</v>
      </c>
      <c r="N471" s="294"/>
      <c r="O471" s="369"/>
      <c r="P471" s="369"/>
      <c r="Q471" s="298" t="str">
        <f t="shared" si="3"/>
        <v>PrmMech</v>
      </c>
      <c r="R471" s="298" t="str">
        <f t="shared" si="19"/>
        <v>EstProjectCost</v>
      </c>
      <c r="S471" s="298" t="str">
        <f t="array" ref="S471">iferror(index('Type Mapping'!$A$2:$D$21,match(J471,'Type Mapping'!$B$2:$B$21,0),3),"type mismatch")</f>
        <v>VARCHAR</v>
      </c>
      <c r="T471" s="298"/>
      <c r="U471" s="298"/>
      <c r="V471" s="298"/>
      <c r="W471" s="51" t="b">
        <v>1</v>
      </c>
      <c r="X471" s="51"/>
      <c r="Y471" s="309"/>
      <c r="Z471" s="309"/>
      <c r="AA471" s="311" t="s">
        <v>977</v>
      </c>
      <c r="AB471" s="53" t="str">
        <f t="shared" si="23"/>
        <v>**field missing**_history</v>
      </c>
      <c r="AC471" s="308" t="str">
        <f t="array" ref="AC471">iferror(index('StoT Mapping (Depreciated)'!$D$2:$L$976,match(E471,'StoT Mapping (Depreciated)'!$D$2:$D$976,0),9),"**FIELD MISSING**")</f>
        <v>**FIELD MISSING**</v>
      </c>
      <c r="AD471" s="53" t="str">
        <f t="shared" si="6"/>
        <v>**field missing**.**FIELD MISSING**</v>
      </c>
      <c r="AE471" s="299">
        <f>countif(NEW_REDB_table.field,AD471)</f>
        <v>0</v>
      </c>
      <c r="AF471" s="299" t="str">
        <f t="shared" si="7"/>
        <v>Check...</v>
      </c>
      <c r="AG471" s="308"/>
      <c r="AH471" s="317" t="b">
        <v>0</v>
      </c>
      <c r="AI471" s="317" t="b">
        <v>0</v>
      </c>
      <c r="AJ471" s="308" t="str">
        <f t="array" ref="AJ471">iferror(index('Type Mapping'!$A$2:$D$21,match(J471,'Type Mapping'!$B$2:$B$21,0),4),"type mismatch")</f>
        <v>FLOAT</v>
      </c>
      <c r="AK471" s="308"/>
      <c r="AL471" s="308"/>
      <c r="AM471" s="308"/>
      <c r="AN471" s="300" t="b">
        <v>0</v>
      </c>
      <c r="AO471" s="300" t="b">
        <v>0</v>
      </c>
      <c r="AP471" s="300" t="b">
        <v>0</v>
      </c>
      <c r="AQ471" s="300" t="b">
        <v>0</v>
      </c>
      <c r="AR471" s="300"/>
      <c r="AS471" s="300"/>
      <c r="AT471" s="302"/>
      <c r="AU471" s="302"/>
      <c r="AV471" s="303" t="b">
        <v>1</v>
      </c>
      <c r="AW471" s="304" t="str">
        <f t="shared" si="9"/>
        <v>false</v>
      </c>
      <c r="AX471" s="305" t="str">
        <f t="shared" si="17"/>
        <v>&lt;column comment="" default="" key="false" label="EstProjectCost" length="255" nullable="true" originalDbColumnName="EstProjectCost" originalLength="-1" pattern="" precision="-1" talendType="id_String" type=""/&gt;</v>
      </c>
      <c r="AY471" s="306"/>
      <c r="AZ471" s="305" t="str">
        <f t="shared" si="10"/>
        <v>&lt;column comment="" default="" key="false" label="EstProjectCost" length="255" nullable="true" originalDbColumnName="EstProjectCost" originalLength="-1" pattern="" precision="-1" talendType="id_String" type=""/&gt;</v>
      </c>
      <c r="BA471" s="306"/>
      <c r="BB471" s="302"/>
      <c r="BC471" s="303" t="b">
        <f t="shared" si="11"/>
        <v>1</v>
      </c>
      <c r="BD471" s="304"/>
      <c r="BE471" s="304" t="str">
        <f t="shared" si="12"/>
        <v>false</v>
      </c>
      <c r="BF471" s="307"/>
      <c r="BG471" s="305"/>
      <c r="BH471" s="305"/>
      <c r="BI471" s="305"/>
      <c r="BJ471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1" s="306"/>
      <c r="BL471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1" s="306"/>
      <c r="BN471" s="302"/>
      <c r="BO471" s="302"/>
      <c r="BP471" s="302"/>
      <c r="BQ471" s="302"/>
      <c r="BR471" s="302"/>
      <c r="BS471" s="302"/>
      <c r="BT471" s="302"/>
      <c r="BU471" s="302"/>
      <c r="BV471" s="302"/>
      <c r="BW471" s="302"/>
      <c r="BX471" s="302"/>
    </row>
    <row r="472">
      <c r="A472" s="292" t="s">
        <v>728</v>
      </c>
      <c r="B472" s="292">
        <v>471.0</v>
      </c>
      <c r="C472" s="292">
        <f t="shared" si="15"/>
        <v>1</v>
      </c>
      <c r="D472" s="293" t="str">
        <f t="shared" si="25"/>
        <v>Elec, Mech, Plum</v>
      </c>
      <c r="E472" s="46" t="str">
        <f t="shared" si="2"/>
        <v>prmemp.mdb.PrmMech.AppDescription</v>
      </c>
      <c r="F472" s="46" t="s">
        <v>344</v>
      </c>
      <c r="G472" s="46" t="s">
        <v>633</v>
      </c>
      <c r="H472" s="47">
        <v>26.0</v>
      </c>
      <c r="I472" s="294" t="s">
        <v>1757</v>
      </c>
      <c r="J472" s="295" t="s">
        <v>1703</v>
      </c>
      <c r="K472" s="296" t="s">
        <v>401</v>
      </c>
      <c r="L472" s="297" t="b">
        <v>0</v>
      </c>
      <c r="M472" s="294" t="s">
        <v>2039</v>
      </c>
      <c r="N472" s="294"/>
      <c r="O472" s="369"/>
      <c r="P472" s="369"/>
      <c r="Q472" s="298" t="str">
        <f t="shared" si="3"/>
        <v>PrmMech</v>
      </c>
      <c r="R472" s="298" t="str">
        <f t="shared" si="19"/>
        <v>AppDescription</v>
      </c>
      <c r="S472" s="298" t="str">
        <f t="array" ref="S472">iferror(index('Type Mapping'!$A$2:$D$21,match(J472,'Type Mapping'!$B$2:$B$21,0),3),"type mismatch")</f>
        <v>VARCHAR</v>
      </c>
      <c r="T472" s="298"/>
      <c r="U472" s="298"/>
      <c r="V472" s="298"/>
      <c r="W472" s="51" t="b">
        <v>1</v>
      </c>
      <c r="X472" s="51"/>
      <c r="Y472" s="309"/>
      <c r="Z472" s="309"/>
      <c r="AA472" s="311" t="s">
        <v>977</v>
      </c>
      <c r="AB472" s="53" t="str">
        <f t="shared" si="23"/>
        <v>**field missing**_history</v>
      </c>
      <c r="AC472" s="308" t="str">
        <f t="array" ref="AC472">iferror(index('StoT Mapping (Depreciated)'!$D$2:$L$976,match(E472,'StoT Mapping (Depreciated)'!$D$2:$D$976,0),9),"**FIELD MISSING**")</f>
        <v>**FIELD MISSING**</v>
      </c>
      <c r="AD472" s="53" t="str">
        <f t="shared" si="6"/>
        <v>**field missing**.**FIELD MISSING**</v>
      </c>
      <c r="AE472" s="299">
        <f>countif(NEW_REDB_table.field,AD472)</f>
        <v>0</v>
      </c>
      <c r="AF472" s="299" t="str">
        <f t="shared" si="7"/>
        <v>Check...</v>
      </c>
      <c r="AG472" s="308"/>
      <c r="AH472" s="317" t="b">
        <v>0</v>
      </c>
      <c r="AI472" s="317" t="b">
        <v>0</v>
      </c>
      <c r="AJ472" s="308" t="str">
        <f t="array" ref="AJ472">iferror(index('Type Mapping'!$A$2:$D$21,match(J472,'Type Mapping'!$B$2:$B$21,0),4),"type mismatch")</f>
        <v>VARCHAR</v>
      </c>
      <c r="AK472" s="308"/>
      <c r="AL472" s="308"/>
      <c r="AM472" s="308"/>
      <c r="AN472" s="300" t="b">
        <v>0</v>
      </c>
      <c r="AO472" s="300" t="b">
        <v>0</v>
      </c>
      <c r="AP472" s="300" t="b">
        <v>0</v>
      </c>
      <c r="AQ472" s="300" t="b">
        <v>0</v>
      </c>
      <c r="AR472" s="300"/>
      <c r="AS472" s="300"/>
      <c r="AT472" s="302"/>
      <c r="AU472" s="302"/>
      <c r="AV472" s="303" t="b">
        <v>1</v>
      </c>
      <c r="AW472" s="304" t="str">
        <f t="shared" si="9"/>
        <v>false</v>
      </c>
      <c r="AX472" s="305" t="str">
        <f t="shared" si="17"/>
        <v>&lt;column comment="" default="" key="false" label="AppDescription" length="255" nullable="true" originalDbColumnName="AppDescription" originalLength="-1" pattern="" precision="-1" talendType="id_String" type=""/&gt;</v>
      </c>
      <c r="AY472" s="306"/>
      <c r="AZ472" s="305" t="str">
        <f t="shared" si="10"/>
        <v>&lt;column comment="" default="" key="false" label="AppDescription" length="255" nullable="true" originalDbColumnName="AppDescription" originalLength="-1" pattern="" precision="-1" talendType="id_String" type=""/&gt;</v>
      </c>
      <c r="BA472" s="306"/>
      <c r="BB472" s="302"/>
      <c r="BC472" s="303" t="b">
        <f t="shared" si="11"/>
        <v>1</v>
      </c>
      <c r="BD472" s="304"/>
      <c r="BE472" s="304" t="str">
        <f t="shared" si="12"/>
        <v>false</v>
      </c>
      <c r="BF472" s="307"/>
      <c r="BG472" s="305"/>
      <c r="BH472" s="305"/>
      <c r="BI472" s="305"/>
      <c r="BJ472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2" s="306"/>
      <c r="BL472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2" s="306"/>
      <c r="BN472" s="302"/>
      <c r="BO472" s="302"/>
      <c r="BP472" s="302"/>
      <c r="BQ472" s="302"/>
      <c r="BR472" s="302"/>
      <c r="BS472" s="302"/>
      <c r="BT472" s="302"/>
      <c r="BU472" s="302"/>
      <c r="BV472" s="302"/>
      <c r="BW472" s="302"/>
      <c r="BX472" s="302"/>
    </row>
    <row r="473">
      <c r="A473" s="292" t="s">
        <v>728</v>
      </c>
      <c r="B473" s="292">
        <v>472.0</v>
      </c>
      <c r="C473" s="292">
        <f t="shared" si="15"/>
        <v>1</v>
      </c>
      <c r="D473" s="293" t="str">
        <f t="shared" si="25"/>
        <v>Elec, Mech, Plum</v>
      </c>
      <c r="E473" s="46" t="str">
        <f t="shared" si="2"/>
        <v>prmemp.mdb.PrmMech.StrucType1</v>
      </c>
      <c r="F473" s="46" t="s">
        <v>344</v>
      </c>
      <c r="G473" s="46" t="s">
        <v>633</v>
      </c>
      <c r="H473" s="47">
        <v>27.0</v>
      </c>
      <c r="I473" s="294" t="s">
        <v>1860</v>
      </c>
      <c r="J473" s="295" t="s">
        <v>740</v>
      </c>
      <c r="K473" s="296">
        <v>1.0</v>
      </c>
      <c r="L473" s="297" t="b">
        <v>0</v>
      </c>
      <c r="M473" s="294" t="s">
        <v>2040</v>
      </c>
      <c r="N473" s="294"/>
      <c r="O473" s="369"/>
      <c r="P473" s="369"/>
      <c r="Q473" s="298" t="str">
        <f t="shared" si="3"/>
        <v>PrmMech</v>
      </c>
      <c r="R473" s="298" t="str">
        <f t="shared" si="19"/>
        <v>StrucType1</v>
      </c>
      <c r="S473" s="298" t="str">
        <f t="array" ref="S473">iferror(index('Type Mapping'!$A$2:$D$21,match(J473,'Type Mapping'!$B$2:$B$21,0),3),"type mismatch")</f>
        <v>VARCHAR</v>
      </c>
      <c r="T473" s="298"/>
      <c r="U473" s="298"/>
      <c r="V473" s="298"/>
      <c r="W473" s="51" t="b">
        <v>1</v>
      </c>
      <c r="X473" s="51"/>
      <c r="Y473" s="309"/>
      <c r="Z473" s="309"/>
      <c r="AA473" s="311" t="s">
        <v>977</v>
      </c>
      <c r="AB473" s="53" t="str">
        <f t="shared" si="23"/>
        <v>**field missing**_history</v>
      </c>
      <c r="AC473" s="308" t="str">
        <f t="array" ref="AC473">iferror(index('StoT Mapping (Depreciated)'!$D$2:$L$976,match(E473,'StoT Mapping (Depreciated)'!$D$2:$D$976,0),9),"**FIELD MISSING**")</f>
        <v>**FIELD MISSING**</v>
      </c>
      <c r="AD473" s="53" t="str">
        <f t="shared" si="6"/>
        <v>**field missing**.**FIELD MISSING**</v>
      </c>
      <c r="AE473" s="299">
        <f>countif(NEW_REDB_table.field,AD473)</f>
        <v>0</v>
      </c>
      <c r="AF473" s="299" t="str">
        <f t="shared" si="7"/>
        <v>Check...</v>
      </c>
      <c r="AG473" s="308"/>
      <c r="AH473" s="317" t="b">
        <v>0</v>
      </c>
      <c r="AI473" s="317" t="b">
        <v>0</v>
      </c>
      <c r="AJ473" s="308" t="str">
        <f t="array" ref="AJ473">iferror(index('Type Mapping'!$A$2:$D$21,match(J473,'Type Mapping'!$B$2:$B$21,0),4),"type mismatch")</f>
        <v>INT</v>
      </c>
      <c r="AK473" s="308"/>
      <c r="AL473" s="308"/>
      <c r="AM473" s="308"/>
      <c r="AN473" s="300" t="b">
        <v>0</v>
      </c>
      <c r="AO473" s="300" t="b">
        <v>0</v>
      </c>
      <c r="AP473" s="300" t="b">
        <v>0</v>
      </c>
      <c r="AQ473" s="300" t="b">
        <v>0</v>
      </c>
      <c r="AR473" s="300"/>
      <c r="AS473" s="300"/>
      <c r="AT473" s="302"/>
      <c r="AU473" s="302"/>
      <c r="AV473" s="303" t="b">
        <v>1</v>
      </c>
      <c r="AW473" s="304" t="str">
        <f t="shared" si="9"/>
        <v>false</v>
      </c>
      <c r="AX473" s="305" t="str">
        <f t="shared" si="17"/>
        <v>&lt;column comment="" default="" key="false" label="StrucType1" length="255" nullable="true" originalDbColumnName="StrucType1" originalLength="-1" pattern="" precision="-1" talendType="id_String" type=""/&gt;</v>
      </c>
      <c r="AY473" s="306"/>
      <c r="AZ473" s="305" t="str">
        <f t="shared" si="10"/>
        <v>&lt;column comment="" default="" key="false" label="StrucType1" length="255" nullable="true" originalDbColumnName="StrucType1" originalLength="-1" pattern="" precision="-1" talendType="id_String" type=""/&gt;</v>
      </c>
      <c r="BA473" s="306"/>
      <c r="BB473" s="302"/>
      <c r="BC473" s="303" t="b">
        <f t="shared" si="11"/>
        <v>1</v>
      </c>
      <c r="BD473" s="304"/>
      <c r="BE473" s="304" t="str">
        <f t="shared" si="12"/>
        <v>false</v>
      </c>
      <c r="BF473" s="307"/>
      <c r="BG473" s="305"/>
      <c r="BH473" s="305"/>
      <c r="BI473" s="305"/>
      <c r="BJ473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3" s="306"/>
      <c r="BL473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3" s="306"/>
      <c r="BN473" s="302"/>
      <c r="BO473" s="302"/>
      <c r="BP473" s="302"/>
      <c r="BQ473" s="302"/>
      <c r="BR473" s="302"/>
      <c r="BS473" s="302"/>
      <c r="BT473" s="302"/>
      <c r="BU473" s="302"/>
      <c r="BV473" s="302"/>
      <c r="BW473" s="302"/>
      <c r="BX473" s="302"/>
    </row>
    <row r="474">
      <c r="A474" s="292" t="s">
        <v>728</v>
      </c>
      <c r="B474" s="292">
        <v>473.0</v>
      </c>
      <c r="C474" s="292">
        <f t="shared" si="15"/>
        <v>1</v>
      </c>
      <c r="D474" s="293" t="str">
        <f t="shared" si="25"/>
        <v>Elec, Mech, Plum</v>
      </c>
      <c r="E474" s="46" t="str">
        <f t="shared" si="2"/>
        <v>prmemp.mdb.PrmMech.StrucType2</v>
      </c>
      <c r="F474" s="46" t="s">
        <v>344</v>
      </c>
      <c r="G474" s="46" t="s">
        <v>633</v>
      </c>
      <c r="H474" s="47">
        <v>28.0</v>
      </c>
      <c r="I474" s="294" t="s">
        <v>1862</v>
      </c>
      <c r="J474" s="295" t="s">
        <v>740</v>
      </c>
      <c r="K474" s="296">
        <v>1.0</v>
      </c>
      <c r="L474" s="297" t="b">
        <v>0</v>
      </c>
      <c r="M474" s="294" t="s">
        <v>2042</v>
      </c>
      <c r="N474" s="294"/>
      <c r="O474" s="369"/>
      <c r="P474" s="369"/>
      <c r="Q474" s="298" t="str">
        <f t="shared" si="3"/>
        <v>PrmMech</v>
      </c>
      <c r="R474" s="298" t="str">
        <f t="shared" si="19"/>
        <v>StrucType2</v>
      </c>
      <c r="S474" s="298" t="str">
        <f t="array" ref="S474">iferror(index('Type Mapping'!$A$2:$D$21,match(J474,'Type Mapping'!$B$2:$B$21,0),3),"type mismatch")</f>
        <v>VARCHAR</v>
      </c>
      <c r="T474" s="298"/>
      <c r="U474" s="298"/>
      <c r="V474" s="298"/>
      <c r="W474" s="51" t="b">
        <v>1</v>
      </c>
      <c r="X474" s="51"/>
      <c r="Y474" s="309"/>
      <c r="Z474" s="309"/>
      <c r="AA474" s="311" t="s">
        <v>977</v>
      </c>
      <c r="AB474" s="53" t="str">
        <f t="shared" si="23"/>
        <v>**field missing**_history</v>
      </c>
      <c r="AC474" s="308" t="str">
        <f t="array" ref="AC474">iferror(index('StoT Mapping (Depreciated)'!$D$2:$L$976,match(E474,'StoT Mapping (Depreciated)'!$D$2:$D$976,0),9),"**FIELD MISSING**")</f>
        <v>**FIELD MISSING**</v>
      </c>
      <c r="AD474" s="53" t="str">
        <f t="shared" si="6"/>
        <v>**field missing**.**FIELD MISSING**</v>
      </c>
      <c r="AE474" s="299">
        <f>countif(NEW_REDB_table.field,AD474)</f>
        <v>0</v>
      </c>
      <c r="AF474" s="299" t="str">
        <f t="shared" si="7"/>
        <v>Check...</v>
      </c>
      <c r="AG474" s="308"/>
      <c r="AH474" s="317" t="b">
        <v>0</v>
      </c>
      <c r="AI474" s="317" t="b">
        <v>0</v>
      </c>
      <c r="AJ474" s="308" t="str">
        <f t="array" ref="AJ474">iferror(index('Type Mapping'!$A$2:$D$21,match(J474,'Type Mapping'!$B$2:$B$21,0),4),"type mismatch")</f>
        <v>INT</v>
      </c>
      <c r="AK474" s="308"/>
      <c r="AL474" s="308"/>
      <c r="AM474" s="308"/>
      <c r="AN474" s="300" t="b">
        <v>0</v>
      </c>
      <c r="AO474" s="300" t="b">
        <v>0</v>
      </c>
      <c r="AP474" s="300" t="b">
        <v>0</v>
      </c>
      <c r="AQ474" s="300" t="b">
        <v>0</v>
      </c>
      <c r="AR474" s="300"/>
      <c r="AS474" s="300"/>
      <c r="AT474" s="302"/>
      <c r="AU474" s="302"/>
      <c r="AV474" s="303" t="b">
        <v>1</v>
      </c>
      <c r="AW474" s="304" t="str">
        <f t="shared" si="9"/>
        <v>false</v>
      </c>
      <c r="AX474" s="305" t="str">
        <f t="shared" si="17"/>
        <v>&lt;column comment="" default="" key="false" label="StrucType2" length="255" nullable="true" originalDbColumnName="StrucType2" originalLength="-1" pattern="" precision="-1" talendType="id_String" type=""/&gt;</v>
      </c>
      <c r="AY474" s="306"/>
      <c r="AZ474" s="305" t="str">
        <f t="shared" si="10"/>
        <v>&lt;column comment="" default="" key="false" label="StrucType2" length="255" nullable="true" originalDbColumnName="StrucType2" originalLength="-1" pattern="" precision="-1" talendType="id_String" type=""/&gt;</v>
      </c>
      <c r="BA474" s="306"/>
      <c r="BB474" s="302"/>
      <c r="BC474" s="303" t="b">
        <f t="shared" si="11"/>
        <v>1</v>
      </c>
      <c r="BD474" s="304"/>
      <c r="BE474" s="304" t="str">
        <f t="shared" si="12"/>
        <v>false</v>
      </c>
      <c r="BF474" s="307"/>
      <c r="BG474" s="305"/>
      <c r="BH474" s="305"/>
      <c r="BI474" s="305"/>
      <c r="BJ474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4" s="306"/>
      <c r="BL474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4" s="306"/>
      <c r="BN474" s="302"/>
      <c r="BO474" s="302"/>
      <c r="BP474" s="302"/>
      <c r="BQ474" s="302"/>
      <c r="BR474" s="302"/>
      <c r="BS474" s="302"/>
      <c r="BT474" s="302"/>
      <c r="BU474" s="302"/>
      <c r="BV474" s="302"/>
      <c r="BW474" s="302"/>
      <c r="BX474" s="302"/>
    </row>
    <row r="475">
      <c r="A475" s="292" t="s">
        <v>728</v>
      </c>
      <c r="B475" s="292">
        <v>474.0</v>
      </c>
      <c r="C475" s="292">
        <f t="shared" si="15"/>
        <v>1</v>
      </c>
      <c r="D475" s="293" t="str">
        <f t="shared" si="25"/>
        <v>Elec, Mech, Plum</v>
      </c>
      <c r="E475" s="46" t="str">
        <f t="shared" si="2"/>
        <v>prmemp.mdb.PrmMech.StrucType3</v>
      </c>
      <c r="F475" s="46" t="s">
        <v>344</v>
      </c>
      <c r="G475" s="46" t="s">
        <v>633</v>
      </c>
      <c r="H475" s="47">
        <v>29.0</v>
      </c>
      <c r="I475" s="294" t="s">
        <v>1864</v>
      </c>
      <c r="J475" s="295" t="s">
        <v>740</v>
      </c>
      <c r="K475" s="296">
        <v>1.0</v>
      </c>
      <c r="L475" s="297" t="b">
        <v>0</v>
      </c>
      <c r="M475" s="294" t="s">
        <v>2045</v>
      </c>
      <c r="N475" s="294"/>
      <c r="O475" s="369"/>
      <c r="P475" s="369"/>
      <c r="Q475" s="298" t="str">
        <f t="shared" si="3"/>
        <v>PrmMech</v>
      </c>
      <c r="R475" s="298" t="str">
        <f t="shared" si="19"/>
        <v>StrucType3</v>
      </c>
      <c r="S475" s="298" t="str">
        <f t="array" ref="S475">iferror(index('Type Mapping'!$A$2:$D$21,match(J475,'Type Mapping'!$B$2:$B$21,0),3),"type mismatch")</f>
        <v>VARCHAR</v>
      </c>
      <c r="T475" s="298"/>
      <c r="U475" s="298"/>
      <c r="V475" s="298"/>
      <c r="W475" s="51" t="b">
        <v>1</v>
      </c>
      <c r="X475" s="51"/>
      <c r="Y475" s="309"/>
      <c r="Z475" s="309"/>
      <c r="AA475" s="311" t="s">
        <v>977</v>
      </c>
      <c r="AB475" s="53" t="str">
        <f t="shared" si="23"/>
        <v>**field missing**_history</v>
      </c>
      <c r="AC475" s="308" t="str">
        <f t="array" ref="AC475">iferror(index('StoT Mapping (Depreciated)'!$D$2:$L$976,match(E475,'StoT Mapping (Depreciated)'!$D$2:$D$976,0),9),"**FIELD MISSING**")</f>
        <v>**FIELD MISSING**</v>
      </c>
      <c r="AD475" s="53" t="str">
        <f t="shared" si="6"/>
        <v>**field missing**.**FIELD MISSING**</v>
      </c>
      <c r="AE475" s="299">
        <f>countif(NEW_REDB_table.field,AD475)</f>
        <v>0</v>
      </c>
      <c r="AF475" s="299" t="str">
        <f t="shared" si="7"/>
        <v>Check...</v>
      </c>
      <c r="AG475" s="308"/>
      <c r="AH475" s="317" t="b">
        <v>0</v>
      </c>
      <c r="AI475" s="317" t="b">
        <v>0</v>
      </c>
      <c r="AJ475" s="308" t="str">
        <f t="array" ref="AJ475">iferror(index('Type Mapping'!$A$2:$D$21,match(J475,'Type Mapping'!$B$2:$B$21,0),4),"type mismatch")</f>
        <v>INT</v>
      </c>
      <c r="AK475" s="308"/>
      <c r="AL475" s="308"/>
      <c r="AM475" s="308"/>
      <c r="AN475" s="300" t="b">
        <v>0</v>
      </c>
      <c r="AO475" s="300" t="b">
        <v>0</v>
      </c>
      <c r="AP475" s="300" t="b">
        <v>0</v>
      </c>
      <c r="AQ475" s="300" t="b">
        <v>0</v>
      </c>
      <c r="AR475" s="300"/>
      <c r="AS475" s="300"/>
      <c r="AT475" s="302"/>
      <c r="AU475" s="302"/>
      <c r="AV475" s="303" t="b">
        <v>1</v>
      </c>
      <c r="AW475" s="304" t="str">
        <f t="shared" si="9"/>
        <v>false</v>
      </c>
      <c r="AX475" s="305" t="str">
        <f t="shared" si="17"/>
        <v>&lt;column comment="" default="" key="false" label="StrucType3" length="255" nullable="true" originalDbColumnName="StrucType3" originalLength="-1" pattern="" precision="-1" talendType="id_String" type=""/&gt;</v>
      </c>
      <c r="AY475" s="306"/>
      <c r="AZ475" s="305" t="str">
        <f t="shared" si="10"/>
        <v>&lt;column comment="" default="" key="false" label="StrucType3" length="255" nullable="true" originalDbColumnName="StrucType3" originalLength="-1" pattern="" precision="-1" talendType="id_String" type=""/&gt;</v>
      </c>
      <c r="BA475" s="306"/>
      <c r="BB475" s="302"/>
      <c r="BC475" s="303" t="b">
        <f t="shared" si="11"/>
        <v>1</v>
      </c>
      <c r="BD475" s="304"/>
      <c r="BE475" s="304" t="str">
        <f t="shared" si="12"/>
        <v>false</v>
      </c>
      <c r="BF475" s="307"/>
      <c r="BG475" s="305"/>
      <c r="BH475" s="305"/>
      <c r="BI475" s="305"/>
      <c r="BJ475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5" s="306"/>
      <c r="BL475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5" s="306"/>
      <c r="BN475" s="302"/>
      <c r="BO475" s="302"/>
      <c r="BP475" s="302"/>
      <c r="BQ475" s="302"/>
      <c r="BR475" s="302"/>
      <c r="BS475" s="302"/>
      <c r="BT475" s="302"/>
      <c r="BU475" s="302"/>
      <c r="BV475" s="302"/>
      <c r="BW475" s="302"/>
      <c r="BX475" s="302"/>
    </row>
    <row r="476">
      <c r="A476" s="292" t="s">
        <v>728</v>
      </c>
      <c r="B476" s="292">
        <v>475.0</v>
      </c>
      <c r="C476" s="292">
        <f t="shared" si="15"/>
        <v>1</v>
      </c>
      <c r="D476" s="293" t="str">
        <f t="shared" si="25"/>
        <v>Elec, Mech, Plum</v>
      </c>
      <c r="E476" s="46" t="str">
        <f t="shared" si="2"/>
        <v>prmemp.mdb.PrmMech.NbrOfUnits</v>
      </c>
      <c r="F476" s="46" t="s">
        <v>344</v>
      </c>
      <c r="G476" s="46" t="s">
        <v>633</v>
      </c>
      <c r="H476" s="47">
        <v>30.0</v>
      </c>
      <c r="I476" s="294" t="s">
        <v>1237</v>
      </c>
      <c r="J476" s="295" t="s">
        <v>749</v>
      </c>
      <c r="K476" s="296">
        <v>2.0</v>
      </c>
      <c r="L476" s="297" t="b">
        <v>0</v>
      </c>
      <c r="M476" s="294" t="s">
        <v>1238</v>
      </c>
      <c r="N476" s="294"/>
      <c r="O476" s="369"/>
      <c r="P476" s="369"/>
      <c r="Q476" s="298" t="str">
        <f t="shared" si="3"/>
        <v>PrmMech</v>
      </c>
      <c r="R476" s="298" t="str">
        <f t="shared" si="19"/>
        <v>NbrOfUnits</v>
      </c>
      <c r="S476" s="298" t="str">
        <f t="array" ref="S476">iferror(index('Type Mapping'!$A$2:$D$21,match(J476,'Type Mapping'!$B$2:$B$21,0),3),"type mismatch")</f>
        <v>VARCHAR</v>
      </c>
      <c r="T476" s="298"/>
      <c r="U476" s="298"/>
      <c r="V476" s="298"/>
      <c r="W476" s="51" t="b">
        <v>1</v>
      </c>
      <c r="X476" s="51"/>
      <c r="Y476" s="309"/>
      <c r="Z476" s="309"/>
      <c r="AA476" s="311" t="s">
        <v>977</v>
      </c>
      <c r="AB476" s="53" t="str">
        <f t="shared" si="23"/>
        <v>**field missing**_history</v>
      </c>
      <c r="AC476" s="308" t="str">
        <f t="array" ref="AC476">iferror(index('StoT Mapping (Depreciated)'!$D$2:$L$976,match(E476,'StoT Mapping (Depreciated)'!$D$2:$D$976,0),9),"**FIELD MISSING**")</f>
        <v>**FIELD MISSING**</v>
      </c>
      <c r="AD476" s="53" t="str">
        <f t="shared" si="6"/>
        <v>**field missing**.**FIELD MISSING**</v>
      </c>
      <c r="AE476" s="299">
        <f>countif(NEW_REDB_table.field,AD476)</f>
        <v>0</v>
      </c>
      <c r="AF476" s="299" t="str">
        <f t="shared" si="7"/>
        <v>Check...</v>
      </c>
      <c r="AG476" s="308"/>
      <c r="AH476" s="317" t="b">
        <v>0</v>
      </c>
      <c r="AI476" s="317" t="b">
        <v>0</v>
      </c>
      <c r="AJ476" s="308" t="str">
        <f t="array" ref="AJ476">iferror(index('Type Mapping'!$A$2:$D$21,match(J476,'Type Mapping'!$B$2:$B$21,0),4),"type mismatch")</f>
        <v>INT</v>
      </c>
      <c r="AK476" s="308"/>
      <c r="AL476" s="308"/>
      <c r="AM476" s="308"/>
      <c r="AN476" s="300" t="b">
        <v>0</v>
      </c>
      <c r="AO476" s="300" t="b">
        <v>0</v>
      </c>
      <c r="AP476" s="300" t="b">
        <v>0</v>
      </c>
      <c r="AQ476" s="300" t="b">
        <v>0</v>
      </c>
      <c r="AR476" s="300"/>
      <c r="AS476" s="300"/>
      <c r="AT476" s="302"/>
      <c r="AU476" s="302"/>
      <c r="AV476" s="303" t="b">
        <v>1</v>
      </c>
      <c r="AW476" s="304" t="str">
        <f t="shared" si="9"/>
        <v>false</v>
      </c>
      <c r="AX476" s="305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476" s="306"/>
      <c r="AZ476" s="305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476" s="306"/>
      <c r="BB476" s="302"/>
      <c r="BC476" s="303" t="b">
        <f t="shared" si="11"/>
        <v>1</v>
      </c>
      <c r="BD476" s="304"/>
      <c r="BE476" s="304" t="str">
        <f t="shared" si="12"/>
        <v>false</v>
      </c>
      <c r="BF476" s="307"/>
      <c r="BG476" s="305"/>
      <c r="BH476" s="305"/>
      <c r="BI476" s="305"/>
      <c r="BJ476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6" s="306"/>
      <c r="BL476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6" s="306"/>
      <c r="BN476" s="302"/>
      <c r="BO476" s="302"/>
      <c r="BP476" s="302"/>
      <c r="BQ476" s="302"/>
      <c r="BR476" s="302"/>
      <c r="BS476" s="302"/>
      <c r="BT476" s="302"/>
      <c r="BU476" s="302"/>
      <c r="BV476" s="302"/>
      <c r="BW476" s="302"/>
      <c r="BX476" s="302"/>
    </row>
    <row r="477">
      <c r="A477" s="292" t="s">
        <v>728</v>
      </c>
      <c r="B477" s="292">
        <v>476.0</v>
      </c>
      <c r="C477" s="292">
        <f t="shared" si="15"/>
        <v>1</v>
      </c>
      <c r="D477" s="293" t="str">
        <f t="shared" si="25"/>
        <v>Elec, Mech, Plum</v>
      </c>
      <c r="E477" s="46" t="str">
        <f t="shared" si="2"/>
        <v>prmemp.mdb.PrmMech.OwnerName</v>
      </c>
      <c r="F477" s="46" t="s">
        <v>344</v>
      </c>
      <c r="G477" s="46" t="s">
        <v>633</v>
      </c>
      <c r="H477" s="47">
        <v>31.0</v>
      </c>
      <c r="I477" s="294" t="s">
        <v>1086</v>
      </c>
      <c r="J477" s="295" t="s">
        <v>743</v>
      </c>
      <c r="K477" s="296">
        <v>100.0</v>
      </c>
      <c r="L477" s="297" t="b">
        <v>0</v>
      </c>
      <c r="M477" s="294" t="s">
        <v>2047</v>
      </c>
      <c r="N477" s="294"/>
      <c r="O477" s="369"/>
      <c r="P477" s="369"/>
      <c r="Q477" s="298" t="str">
        <f t="shared" si="3"/>
        <v>PrmMech</v>
      </c>
      <c r="R477" s="298" t="str">
        <f t="shared" si="19"/>
        <v>OwnerName</v>
      </c>
      <c r="S477" s="298" t="str">
        <f t="array" ref="S477">iferror(index('Type Mapping'!$A$2:$D$21,match(J477,'Type Mapping'!$B$2:$B$21,0),3),"type mismatch")</f>
        <v>VARCHAR</v>
      </c>
      <c r="T477" s="298"/>
      <c r="U477" s="298"/>
      <c r="V477" s="298"/>
      <c r="W477" s="51" t="b">
        <v>1</v>
      </c>
      <c r="X477" s="51"/>
      <c r="Y477" s="309"/>
      <c r="Z477" s="309"/>
      <c r="AA477" s="311" t="s">
        <v>977</v>
      </c>
      <c r="AB477" s="53" t="str">
        <f t="shared" si="23"/>
        <v>**field missing**_history</v>
      </c>
      <c r="AC477" s="308" t="str">
        <f t="array" ref="AC477">iferror(index('StoT Mapping (Depreciated)'!$D$2:$L$976,match(E477,'StoT Mapping (Depreciated)'!$D$2:$D$976,0),9),"**FIELD MISSING**")</f>
        <v>**FIELD MISSING**</v>
      </c>
      <c r="AD477" s="53" t="str">
        <f t="shared" si="6"/>
        <v>**field missing**.**FIELD MISSING**</v>
      </c>
      <c r="AE477" s="299">
        <f>countif(NEW_REDB_table.field,AD477)</f>
        <v>0</v>
      </c>
      <c r="AF477" s="299" t="str">
        <f t="shared" si="7"/>
        <v>Check...</v>
      </c>
      <c r="AG477" s="308"/>
      <c r="AH477" s="317" t="b">
        <v>0</v>
      </c>
      <c r="AI477" s="317" t="b">
        <v>0</v>
      </c>
      <c r="AJ477" s="308" t="str">
        <f t="array" ref="AJ477">iferror(index('Type Mapping'!$A$2:$D$21,match(J477,'Type Mapping'!$B$2:$B$21,0),4),"type mismatch")</f>
        <v>VARCHAR</v>
      </c>
      <c r="AK477" s="308"/>
      <c r="AL477" s="308"/>
      <c r="AM477" s="308"/>
      <c r="AN477" s="300" t="b">
        <v>0</v>
      </c>
      <c r="AO477" s="300" t="b">
        <v>0</v>
      </c>
      <c r="AP477" s="300" t="b">
        <v>0</v>
      </c>
      <c r="AQ477" s="300" t="b">
        <v>0</v>
      </c>
      <c r="AR477" s="300"/>
      <c r="AS477" s="300"/>
      <c r="AT477" s="302"/>
      <c r="AU477" s="302"/>
      <c r="AV477" s="303" t="b">
        <v>1</v>
      </c>
      <c r="AW477" s="304" t="str">
        <f t="shared" si="9"/>
        <v>false</v>
      </c>
      <c r="AX477" s="305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477" s="306"/>
      <c r="AZ477" s="305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477" s="306"/>
      <c r="BB477" s="302"/>
      <c r="BC477" s="303" t="b">
        <f t="shared" si="11"/>
        <v>1</v>
      </c>
      <c r="BD477" s="304"/>
      <c r="BE477" s="304" t="str">
        <f t="shared" si="12"/>
        <v>false</v>
      </c>
      <c r="BF477" s="307"/>
      <c r="BG477" s="305"/>
      <c r="BH477" s="305"/>
      <c r="BI477" s="305"/>
      <c r="BJ477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7" s="306"/>
      <c r="BL477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7" s="306"/>
      <c r="BN477" s="302"/>
      <c r="BO477" s="302"/>
      <c r="BP477" s="302"/>
      <c r="BQ477" s="302"/>
      <c r="BR477" s="302"/>
      <c r="BS477" s="302"/>
      <c r="BT477" s="302"/>
      <c r="BU477" s="302"/>
      <c r="BV477" s="302"/>
      <c r="BW477" s="302"/>
      <c r="BX477" s="302"/>
    </row>
    <row r="478">
      <c r="A478" s="292" t="s">
        <v>728</v>
      </c>
      <c r="B478" s="292">
        <v>477.0</v>
      </c>
      <c r="C478" s="292">
        <f t="shared" si="15"/>
        <v>1</v>
      </c>
      <c r="D478" s="293" t="str">
        <f t="shared" si="25"/>
        <v>Elec, Mech, Plum</v>
      </c>
      <c r="E478" s="46" t="str">
        <f t="shared" si="2"/>
        <v>prmemp.mdb.PrmMech.OwnerCO</v>
      </c>
      <c r="F478" s="46" t="s">
        <v>344</v>
      </c>
      <c r="G478" s="46" t="s">
        <v>633</v>
      </c>
      <c r="H478" s="47">
        <v>32.0</v>
      </c>
      <c r="I478" s="294" t="s">
        <v>2123</v>
      </c>
      <c r="J478" s="295" t="s">
        <v>743</v>
      </c>
      <c r="K478" s="296">
        <v>100.0</v>
      </c>
      <c r="L478" s="297" t="b">
        <v>0</v>
      </c>
      <c r="M478" s="294" t="s">
        <v>2048</v>
      </c>
      <c r="N478" s="294"/>
      <c r="O478" s="369"/>
      <c r="P478" s="369"/>
      <c r="Q478" s="298" t="str">
        <f t="shared" si="3"/>
        <v>PrmMech</v>
      </c>
      <c r="R478" s="298" t="str">
        <f t="shared" si="19"/>
        <v>OwnerCO</v>
      </c>
      <c r="S478" s="298" t="str">
        <f t="array" ref="S478">iferror(index('Type Mapping'!$A$2:$D$21,match(J478,'Type Mapping'!$B$2:$B$21,0),3),"type mismatch")</f>
        <v>VARCHAR</v>
      </c>
      <c r="T478" s="298"/>
      <c r="U478" s="298"/>
      <c r="V478" s="298"/>
      <c r="W478" s="51" t="b">
        <v>1</v>
      </c>
      <c r="X478" s="51"/>
      <c r="Y478" s="309"/>
      <c r="Z478" s="309"/>
      <c r="AA478" s="311" t="s">
        <v>977</v>
      </c>
      <c r="AB478" s="53" t="str">
        <f t="shared" si="23"/>
        <v>**field missing**_history</v>
      </c>
      <c r="AC478" s="308" t="str">
        <f t="array" ref="AC478">iferror(index('StoT Mapping (Depreciated)'!$D$2:$L$976,match(E478,'StoT Mapping (Depreciated)'!$D$2:$D$976,0),9),"**FIELD MISSING**")</f>
        <v>**FIELD MISSING**</v>
      </c>
      <c r="AD478" s="53" t="str">
        <f t="shared" si="6"/>
        <v>**field missing**.**FIELD MISSING**</v>
      </c>
      <c r="AE478" s="299">
        <f>countif(NEW_REDB_table.field,AD478)</f>
        <v>0</v>
      </c>
      <c r="AF478" s="299" t="str">
        <f t="shared" si="7"/>
        <v>Check...</v>
      </c>
      <c r="AG478" s="308"/>
      <c r="AH478" s="317" t="b">
        <v>0</v>
      </c>
      <c r="AI478" s="317" t="b">
        <v>0</v>
      </c>
      <c r="AJ478" s="308" t="str">
        <f t="array" ref="AJ478">iferror(index('Type Mapping'!$A$2:$D$21,match(J478,'Type Mapping'!$B$2:$B$21,0),4),"type mismatch")</f>
        <v>VARCHAR</v>
      </c>
      <c r="AK478" s="308"/>
      <c r="AL478" s="308"/>
      <c r="AM478" s="308"/>
      <c r="AN478" s="300" t="b">
        <v>0</v>
      </c>
      <c r="AO478" s="300" t="b">
        <v>0</v>
      </c>
      <c r="AP478" s="300" t="b">
        <v>0</v>
      </c>
      <c r="AQ478" s="300" t="b">
        <v>0</v>
      </c>
      <c r="AR478" s="300"/>
      <c r="AS478" s="300"/>
      <c r="AT478" s="302"/>
      <c r="AU478" s="302"/>
      <c r="AV478" s="303" t="b">
        <v>1</v>
      </c>
      <c r="AW478" s="304" t="str">
        <f t="shared" si="9"/>
        <v>false</v>
      </c>
      <c r="AX478" s="305" t="str">
        <f t="shared" si="17"/>
        <v>&lt;column comment="" default="" key="false" label="OwnerCO" length="255" nullable="true" originalDbColumnName="OwnerCO" originalLength="-1" pattern="" precision="-1" talendType="id_String" type=""/&gt;</v>
      </c>
      <c r="AY478" s="306"/>
      <c r="AZ478" s="305" t="str">
        <f t="shared" si="10"/>
        <v>&lt;column comment="" default="" key="false" label="OwnerCO" length="255" nullable="true" originalDbColumnName="OwnerCO" originalLength="-1" pattern="" precision="-1" talendType="id_String" type=""/&gt;</v>
      </c>
      <c r="BA478" s="306"/>
      <c r="BB478" s="302"/>
      <c r="BC478" s="303" t="b">
        <f t="shared" si="11"/>
        <v>1</v>
      </c>
      <c r="BD478" s="304"/>
      <c r="BE478" s="304" t="str">
        <f t="shared" si="12"/>
        <v>false</v>
      </c>
      <c r="BF478" s="307"/>
      <c r="BG478" s="305"/>
      <c r="BH478" s="305"/>
      <c r="BI478" s="305"/>
      <c r="BJ478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8" s="306"/>
      <c r="BL478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8" s="306"/>
      <c r="BN478" s="302"/>
      <c r="BO478" s="302"/>
      <c r="BP478" s="302"/>
      <c r="BQ478" s="302"/>
      <c r="BR478" s="302"/>
      <c r="BS478" s="302"/>
      <c r="BT478" s="302"/>
      <c r="BU478" s="302"/>
      <c r="BV478" s="302"/>
      <c r="BW478" s="302"/>
      <c r="BX478" s="302"/>
    </row>
    <row r="479">
      <c r="A479" s="292" t="s">
        <v>728</v>
      </c>
      <c r="B479" s="292">
        <v>478.0</v>
      </c>
      <c r="C479" s="292">
        <f t="shared" si="15"/>
        <v>1</v>
      </c>
      <c r="D479" s="293" t="str">
        <f t="shared" si="25"/>
        <v>Elec, Mech, Plum</v>
      </c>
      <c r="E479" s="46" t="str">
        <f t="shared" si="2"/>
        <v>prmemp.mdb.PrmMech.OwnerAddr</v>
      </c>
      <c r="F479" s="46" t="s">
        <v>344</v>
      </c>
      <c r="G479" s="46" t="s">
        <v>633</v>
      </c>
      <c r="H479" s="47">
        <v>33.0</v>
      </c>
      <c r="I479" s="294" t="s">
        <v>1096</v>
      </c>
      <c r="J479" s="295" t="s">
        <v>743</v>
      </c>
      <c r="K479" s="296">
        <v>150.0</v>
      </c>
      <c r="L479" s="297" t="b">
        <v>0</v>
      </c>
      <c r="M479" s="294" t="s">
        <v>1101</v>
      </c>
      <c r="N479" s="294"/>
      <c r="O479" s="369"/>
      <c r="P479" s="369"/>
      <c r="Q479" s="298" t="str">
        <f t="shared" si="3"/>
        <v>PrmMech</v>
      </c>
      <c r="R479" s="298" t="str">
        <f t="shared" si="19"/>
        <v>OwnerAddr</v>
      </c>
      <c r="S479" s="298" t="str">
        <f t="array" ref="S479">iferror(index('Type Mapping'!$A$2:$D$21,match(J479,'Type Mapping'!$B$2:$B$21,0),3),"type mismatch")</f>
        <v>VARCHAR</v>
      </c>
      <c r="T479" s="298"/>
      <c r="U479" s="298"/>
      <c r="V479" s="298"/>
      <c r="W479" s="51" t="b">
        <v>1</v>
      </c>
      <c r="X479" s="51"/>
      <c r="Y479" s="309"/>
      <c r="Z479" s="309"/>
      <c r="AA479" s="311" t="s">
        <v>977</v>
      </c>
      <c r="AB479" s="53" t="str">
        <f t="shared" si="23"/>
        <v>**field missing**_history</v>
      </c>
      <c r="AC479" s="308" t="str">
        <f t="array" ref="AC479">iferror(index('StoT Mapping (Depreciated)'!$D$2:$L$976,match(E479,'StoT Mapping (Depreciated)'!$D$2:$D$976,0),9),"**FIELD MISSING**")</f>
        <v>**FIELD MISSING**</v>
      </c>
      <c r="AD479" s="53" t="str">
        <f t="shared" si="6"/>
        <v>**field missing**.**FIELD MISSING**</v>
      </c>
      <c r="AE479" s="299">
        <f>countif(NEW_REDB_table.field,AD479)</f>
        <v>0</v>
      </c>
      <c r="AF479" s="299" t="str">
        <f t="shared" si="7"/>
        <v>Check...</v>
      </c>
      <c r="AG479" s="308"/>
      <c r="AH479" s="317" t="b">
        <v>0</v>
      </c>
      <c r="AI479" s="317" t="b">
        <v>0</v>
      </c>
      <c r="AJ479" s="308" t="str">
        <f t="array" ref="AJ479">iferror(index('Type Mapping'!$A$2:$D$21,match(J479,'Type Mapping'!$B$2:$B$21,0),4),"type mismatch")</f>
        <v>VARCHAR</v>
      </c>
      <c r="AK479" s="308"/>
      <c r="AL479" s="308"/>
      <c r="AM479" s="308"/>
      <c r="AN479" s="300" t="b">
        <v>0</v>
      </c>
      <c r="AO479" s="300" t="b">
        <v>0</v>
      </c>
      <c r="AP479" s="300" t="b">
        <v>0</v>
      </c>
      <c r="AQ479" s="300" t="b">
        <v>0</v>
      </c>
      <c r="AR479" s="300"/>
      <c r="AS479" s="300"/>
      <c r="AT479" s="302"/>
      <c r="AU479" s="302"/>
      <c r="AV479" s="303" t="b">
        <v>1</v>
      </c>
      <c r="AW479" s="304" t="str">
        <f t="shared" si="9"/>
        <v>false</v>
      </c>
      <c r="AX479" s="305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479" s="306"/>
      <c r="AZ479" s="305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479" s="306"/>
      <c r="BB479" s="302"/>
      <c r="BC479" s="303" t="b">
        <f t="shared" si="11"/>
        <v>1</v>
      </c>
      <c r="BD479" s="304"/>
      <c r="BE479" s="304" t="str">
        <f t="shared" si="12"/>
        <v>false</v>
      </c>
      <c r="BF479" s="307"/>
      <c r="BG479" s="305"/>
      <c r="BH479" s="305"/>
      <c r="BI479" s="305"/>
      <c r="BJ479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79" s="306"/>
      <c r="BL479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79" s="306"/>
      <c r="BN479" s="302"/>
      <c r="BO479" s="302"/>
      <c r="BP479" s="302"/>
      <c r="BQ479" s="302"/>
      <c r="BR479" s="302"/>
      <c r="BS479" s="302"/>
      <c r="BT479" s="302"/>
      <c r="BU479" s="302"/>
      <c r="BV479" s="302"/>
      <c r="BW479" s="302"/>
      <c r="BX479" s="302"/>
    </row>
    <row r="480">
      <c r="A480" s="292" t="s">
        <v>728</v>
      </c>
      <c r="B480" s="292">
        <v>479.0</v>
      </c>
      <c r="C480" s="292">
        <f t="shared" si="15"/>
        <v>1</v>
      </c>
      <c r="D480" s="293" t="str">
        <f t="shared" si="25"/>
        <v>Elec, Mech, Plum</v>
      </c>
      <c r="E480" s="46" t="str">
        <f t="shared" si="2"/>
        <v>prmemp.mdb.PrmMech.OwnerCity</v>
      </c>
      <c r="F480" s="46" t="s">
        <v>344</v>
      </c>
      <c r="G480" s="46" t="s">
        <v>633</v>
      </c>
      <c r="H480" s="47">
        <v>34.0</v>
      </c>
      <c r="I480" s="294" t="s">
        <v>1107</v>
      </c>
      <c r="J480" s="295" t="s">
        <v>743</v>
      </c>
      <c r="K480" s="296">
        <v>80.0</v>
      </c>
      <c r="L480" s="297" t="b">
        <v>0</v>
      </c>
      <c r="M480" s="294" t="s">
        <v>1108</v>
      </c>
      <c r="N480" s="294"/>
      <c r="O480" s="369"/>
      <c r="P480" s="369"/>
      <c r="Q480" s="298" t="str">
        <f t="shared" si="3"/>
        <v>PrmMech</v>
      </c>
      <c r="R480" s="298" t="str">
        <f t="shared" si="19"/>
        <v>OwnerCity</v>
      </c>
      <c r="S480" s="298" t="str">
        <f t="array" ref="S480">iferror(index('Type Mapping'!$A$2:$D$21,match(J480,'Type Mapping'!$B$2:$B$21,0),3),"type mismatch")</f>
        <v>VARCHAR</v>
      </c>
      <c r="T480" s="298"/>
      <c r="U480" s="298"/>
      <c r="V480" s="298"/>
      <c r="W480" s="51" t="b">
        <v>1</v>
      </c>
      <c r="X480" s="51"/>
      <c r="Y480" s="309"/>
      <c r="Z480" s="309"/>
      <c r="AA480" s="311" t="s">
        <v>977</v>
      </c>
      <c r="AB480" s="53" t="str">
        <f t="shared" si="23"/>
        <v>**field missing**_history</v>
      </c>
      <c r="AC480" s="308" t="str">
        <f t="array" ref="AC480">iferror(index('StoT Mapping (Depreciated)'!$D$2:$L$976,match(E480,'StoT Mapping (Depreciated)'!$D$2:$D$976,0),9),"**FIELD MISSING**")</f>
        <v>**FIELD MISSING**</v>
      </c>
      <c r="AD480" s="53" t="str">
        <f t="shared" si="6"/>
        <v>**field missing**.**FIELD MISSING**</v>
      </c>
      <c r="AE480" s="299">
        <f>countif(NEW_REDB_table.field,AD480)</f>
        <v>0</v>
      </c>
      <c r="AF480" s="299" t="str">
        <f t="shared" si="7"/>
        <v>Check...</v>
      </c>
      <c r="AG480" s="308"/>
      <c r="AH480" s="317" t="b">
        <v>0</v>
      </c>
      <c r="AI480" s="317" t="b">
        <v>0</v>
      </c>
      <c r="AJ480" s="308" t="str">
        <f t="array" ref="AJ480">iferror(index('Type Mapping'!$A$2:$D$21,match(J480,'Type Mapping'!$B$2:$B$21,0),4),"type mismatch")</f>
        <v>VARCHAR</v>
      </c>
      <c r="AK480" s="308"/>
      <c r="AL480" s="308"/>
      <c r="AM480" s="308"/>
      <c r="AN480" s="300" t="b">
        <v>0</v>
      </c>
      <c r="AO480" s="300" t="b">
        <v>0</v>
      </c>
      <c r="AP480" s="300" t="b">
        <v>0</v>
      </c>
      <c r="AQ480" s="300" t="b">
        <v>0</v>
      </c>
      <c r="AR480" s="300"/>
      <c r="AS480" s="300"/>
      <c r="AT480" s="302"/>
      <c r="AU480" s="302"/>
      <c r="AV480" s="303" t="b">
        <v>1</v>
      </c>
      <c r="AW480" s="304" t="str">
        <f t="shared" si="9"/>
        <v>false</v>
      </c>
      <c r="AX480" s="305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480" s="306"/>
      <c r="AZ480" s="305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480" s="306"/>
      <c r="BB480" s="302"/>
      <c r="BC480" s="303" t="b">
        <f t="shared" si="11"/>
        <v>1</v>
      </c>
      <c r="BD480" s="304"/>
      <c r="BE480" s="304" t="str">
        <f t="shared" si="12"/>
        <v>false</v>
      </c>
      <c r="BF480" s="307"/>
      <c r="BG480" s="305"/>
      <c r="BH480" s="305"/>
      <c r="BI480" s="305"/>
      <c r="BJ480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0" s="306"/>
      <c r="BL480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0" s="306"/>
      <c r="BN480" s="302"/>
      <c r="BO480" s="302"/>
      <c r="BP480" s="302"/>
      <c r="BQ480" s="302"/>
      <c r="BR480" s="302"/>
      <c r="BS480" s="302"/>
      <c r="BT480" s="302"/>
      <c r="BU480" s="302"/>
      <c r="BV480" s="302"/>
      <c r="BW480" s="302"/>
      <c r="BX480" s="302"/>
    </row>
    <row r="481">
      <c r="A481" s="292" t="s">
        <v>728</v>
      </c>
      <c r="B481" s="292">
        <v>480.0</v>
      </c>
      <c r="C481" s="292">
        <f t="shared" si="15"/>
        <v>1</v>
      </c>
      <c r="D481" s="293" t="str">
        <f t="shared" si="25"/>
        <v>Elec, Mech, Plum</v>
      </c>
      <c r="E481" s="46" t="str">
        <f t="shared" si="2"/>
        <v>prmemp.mdb.PrmMech.OwnerState</v>
      </c>
      <c r="F481" s="46" t="s">
        <v>344</v>
      </c>
      <c r="G481" s="46" t="s">
        <v>633</v>
      </c>
      <c r="H481" s="47">
        <v>35.0</v>
      </c>
      <c r="I481" s="294" t="s">
        <v>1111</v>
      </c>
      <c r="J481" s="295" t="s">
        <v>743</v>
      </c>
      <c r="K481" s="296">
        <v>2.0</v>
      </c>
      <c r="L481" s="297" t="b">
        <v>0</v>
      </c>
      <c r="M481" s="294" t="s">
        <v>1112</v>
      </c>
      <c r="N481" s="294"/>
      <c r="O481" s="369"/>
      <c r="P481" s="369"/>
      <c r="Q481" s="298" t="str">
        <f t="shared" si="3"/>
        <v>PrmMech</v>
      </c>
      <c r="R481" s="298" t="str">
        <f t="shared" si="19"/>
        <v>OwnerState</v>
      </c>
      <c r="S481" s="298" t="str">
        <f t="array" ref="S481">iferror(index('Type Mapping'!$A$2:$D$21,match(J481,'Type Mapping'!$B$2:$B$21,0),3),"type mismatch")</f>
        <v>VARCHAR</v>
      </c>
      <c r="T481" s="298"/>
      <c r="U481" s="298"/>
      <c r="V481" s="298"/>
      <c r="W481" s="51" t="b">
        <v>1</v>
      </c>
      <c r="X481" s="51"/>
      <c r="Y481" s="309"/>
      <c r="Z481" s="309"/>
      <c r="AA481" s="311" t="s">
        <v>977</v>
      </c>
      <c r="AB481" s="53" t="str">
        <f t="shared" si="23"/>
        <v>**field missing**_history</v>
      </c>
      <c r="AC481" s="308" t="str">
        <f t="array" ref="AC481">iferror(index('StoT Mapping (Depreciated)'!$D$2:$L$976,match(E481,'StoT Mapping (Depreciated)'!$D$2:$D$976,0),9),"**FIELD MISSING**")</f>
        <v>**FIELD MISSING**</v>
      </c>
      <c r="AD481" s="53" t="str">
        <f t="shared" si="6"/>
        <v>**field missing**.**FIELD MISSING**</v>
      </c>
      <c r="AE481" s="299">
        <f>countif(NEW_REDB_table.field,AD481)</f>
        <v>0</v>
      </c>
      <c r="AF481" s="299" t="str">
        <f t="shared" si="7"/>
        <v>Check...</v>
      </c>
      <c r="AG481" s="308"/>
      <c r="AH481" s="317" t="b">
        <v>0</v>
      </c>
      <c r="AI481" s="317" t="b">
        <v>0</v>
      </c>
      <c r="AJ481" s="308" t="str">
        <f t="array" ref="AJ481">iferror(index('Type Mapping'!$A$2:$D$21,match(J481,'Type Mapping'!$B$2:$B$21,0),4),"type mismatch")</f>
        <v>VARCHAR</v>
      </c>
      <c r="AK481" s="308"/>
      <c r="AL481" s="308"/>
      <c r="AM481" s="308"/>
      <c r="AN481" s="300" t="b">
        <v>0</v>
      </c>
      <c r="AO481" s="300" t="b">
        <v>0</v>
      </c>
      <c r="AP481" s="300" t="b">
        <v>0</v>
      </c>
      <c r="AQ481" s="300" t="b">
        <v>0</v>
      </c>
      <c r="AR481" s="300"/>
      <c r="AS481" s="300"/>
      <c r="AT481" s="302"/>
      <c r="AU481" s="302"/>
      <c r="AV481" s="303" t="b">
        <v>1</v>
      </c>
      <c r="AW481" s="304" t="str">
        <f t="shared" si="9"/>
        <v>false</v>
      </c>
      <c r="AX481" s="305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481" s="306"/>
      <c r="AZ481" s="305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481" s="306"/>
      <c r="BB481" s="302"/>
      <c r="BC481" s="303" t="b">
        <f t="shared" si="11"/>
        <v>1</v>
      </c>
      <c r="BD481" s="304"/>
      <c r="BE481" s="304" t="str">
        <f t="shared" si="12"/>
        <v>false</v>
      </c>
      <c r="BF481" s="307"/>
      <c r="BG481" s="305"/>
      <c r="BH481" s="305"/>
      <c r="BI481" s="305"/>
      <c r="BJ481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1" s="306"/>
      <c r="BL481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1" s="306"/>
      <c r="BN481" s="302"/>
      <c r="BO481" s="302"/>
      <c r="BP481" s="302"/>
      <c r="BQ481" s="302"/>
      <c r="BR481" s="302"/>
      <c r="BS481" s="302"/>
      <c r="BT481" s="302"/>
      <c r="BU481" s="302"/>
      <c r="BV481" s="302"/>
      <c r="BW481" s="302"/>
      <c r="BX481" s="302"/>
    </row>
    <row r="482">
      <c r="A482" s="292" t="s">
        <v>728</v>
      </c>
      <c r="B482" s="292">
        <v>481.0</v>
      </c>
      <c r="C482" s="292">
        <f t="shared" si="15"/>
        <v>1</v>
      </c>
      <c r="D482" s="293" t="str">
        <f t="shared" si="25"/>
        <v>Elec, Mech, Plum</v>
      </c>
      <c r="E482" s="46" t="str">
        <f t="shared" si="2"/>
        <v>prmemp.mdb.PrmMech.OwnerZIP</v>
      </c>
      <c r="F482" s="46" t="s">
        <v>344</v>
      </c>
      <c r="G482" s="46" t="s">
        <v>633</v>
      </c>
      <c r="H482" s="47">
        <v>36.0</v>
      </c>
      <c r="I482" s="294" t="s">
        <v>1120</v>
      </c>
      <c r="J482" s="295" t="s">
        <v>743</v>
      </c>
      <c r="K482" s="296">
        <v>50.0</v>
      </c>
      <c r="L482" s="297" t="b">
        <v>0</v>
      </c>
      <c r="M482" s="294" t="s">
        <v>2054</v>
      </c>
      <c r="N482" s="294"/>
      <c r="O482" s="369"/>
      <c r="P482" s="369"/>
      <c r="Q482" s="298" t="str">
        <f t="shared" si="3"/>
        <v>PrmMech</v>
      </c>
      <c r="R482" s="298" t="str">
        <f t="shared" si="19"/>
        <v>OwnerZIP</v>
      </c>
      <c r="S482" s="298" t="str">
        <f t="array" ref="S482">iferror(index('Type Mapping'!$A$2:$D$21,match(J482,'Type Mapping'!$B$2:$B$21,0),3),"type mismatch")</f>
        <v>VARCHAR</v>
      </c>
      <c r="T482" s="298"/>
      <c r="U482" s="298"/>
      <c r="V482" s="298"/>
      <c r="W482" s="51" t="b">
        <v>1</v>
      </c>
      <c r="X482" s="51"/>
      <c r="Y482" s="309"/>
      <c r="Z482" s="309"/>
      <c r="AA482" s="311" t="s">
        <v>977</v>
      </c>
      <c r="AB482" s="53" t="str">
        <f t="shared" si="23"/>
        <v>**field missing**_history</v>
      </c>
      <c r="AC482" s="308" t="str">
        <f t="array" ref="AC482">iferror(index('StoT Mapping (Depreciated)'!$D$2:$L$976,match(E482,'StoT Mapping (Depreciated)'!$D$2:$D$976,0),9),"**FIELD MISSING**")</f>
        <v>**FIELD MISSING**</v>
      </c>
      <c r="AD482" s="53" t="str">
        <f t="shared" si="6"/>
        <v>**field missing**.**FIELD MISSING**</v>
      </c>
      <c r="AE482" s="299">
        <f>countif(NEW_REDB_table.field,AD482)</f>
        <v>0</v>
      </c>
      <c r="AF482" s="299" t="str">
        <f t="shared" si="7"/>
        <v>Check...</v>
      </c>
      <c r="AG482" s="308"/>
      <c r="AH482" s="317" t="b">
        <v>0</v>
      </c>
      <c r="AI482" s="317" t="b">
        <v>0</v>
      </c>
      <c r="AJ482" s="308" t="str">
        <f t="array" ref="AJ482">iferror(index('Type Mapping'!$A$2:$D$21,match(J482,'Type Mapping'!$B$2:$B$21,0),4),"type mismatch")</f>
        <v>VARCHAR</v>
      </c>
      <c r="AK482" s="308"/>
      <c r="AL482" s="308"/>
      <c r="AM482" s="308"/>
      <c r="AN482" s="300" t="b">
        <v>0</v>
      </c>
      <c r="AO482" s="300" t="b">
        <v>0</v>
      </c>
      <c r="AP482" s="300" t="b">
        <v>0</v>
      </c>
      <c r="AQ482" s="300" t="b">
        <v>0</v>
      </c>
      <c r="AR482" s="300"/>
      <c r="AS482" s="300"/>
      <c r="AT482" s="302"/>
      <c r="AU482" s="302"/>
      <c r="AV482" s="303" t="b">
        <v>1</v>
      </c>
      <c r="AW482" s="304" t="str">
        <f t="shared" si="9"/>
        <v>false</v>
      </c>
      <c r="AX482" s="305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482" s="306"/>
      <c r="AZ482" s="305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482" s="306"/>
      <c r="BB482" s="302"/>
      <c r="BC482" s="303" t="b">
        <f t="shared" si="11"/>
        <v>1</v>
      </c>
      <c r="BD482" s="304"/>
      <c r="BE482" s="304" t="str">
        <f t="shared" si="12"/>
        <v>false</v>
      </c>
      <c r="BF482" s="307"/>
      <c r="BG482" s="305"/>
      <c r="BH482" s="305"/>
      <c r="BI482" s="305"/>
      <c r="BJ482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2" s="306"/>
      <c r="BL482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2" s="306"/>
      <c r="BN482" s="302"/>
      <c r="BO482" s="302"/>
      <c r="BP482" s="302"/>
      <c r="BQ482" s="302"/>
      <c r="BR482" s="302"/>
      <c r="BS482" s="302"/>
      <c r="BT482" s="302"/>
      <c r="BU482" s="302"/>
      <c r="BV482" s="302"/>
      <c r="BW482" s="302"/>
      <c r="BX482" s="302"/>
    </row>
    <row r="483">
      <c r="A483" s="292" t="s">
        <v>728</v>
      </c>
      <c r="B483" s="292">
        <v>482.0</v>
      </c>
      <c r="C483" s="292">
        <f t="shared" si="15"/>
        <v>1</v>
      </c>
      <c r="D483" s="293" t="str">
        <f t="shared" si="25"/>
        <v>Elec, Mech, Plum</v>
      </c>
      <c r="E483" s="46" t="str">
        <f t="shared" si="2"/>
        <v>prmemp.mdb.PrmMech.CorrName</v>
      </c>
      <c r="F483" s="46" t="s">
        <v>344</v>
      </c>
      <c r="G483" s="46" t="s">
        <v>633</v>
      </c>
      <c r="H483" s="47">
        <v>37.0</v>
      </c>
      <c r="I483" s="294" t="s">
        <v>1787</v>
      </c>
      <c r="J483" s="295" t="s">
        <v>743</v>
      </c>
      <c r="K483" s="296">
        <v>100.0</v>
      </c>
      <c r="L483" s="297" t="b">
        <v>0</v>
      </c>
      <c r="M483" s="294" t="s">
        <v>2125</v>
      </c>
      <c r="N483" s="294"/>
      <c r="O483" s="369"/>
      <c r="P483" s="369"/>
      <c r="Q483" s="298" t="str">
        <f t="shared" si="3"/>
        <v>PrmMech</v>
      </c>
      <c r="R483" s="298" t="str">
        <f t="shared" si="19"/>
        <v>CorrName</v>
      </c>
      <c r="S483" s="298" t="str">
        <f t="array" ref="S483">iferror(index('Type Mapping'!$A$2:$D$21,match(J483,'Type Mapping'!$B$2:$B$21,0),3),"type mismatch")</f>
        <v>VARCHAR</v>
      </c>
      <c r="T483" s="298"/>
      <c r="U483" s="298"/>
      <c r="V483" s="298"/>
      <c r="W483" s="51" t="b">
        <v>1</v>
      </c>
      <c r="X483" s="51"/>
      <c r="Y483" s="309"/>
      <c r="Z483" s="309"/>
      <c r="AA483" s="311" t="s">
        <v>977</v>
      </c>
      <c r="AB483" s="53" t="str">
        <f t="shared" si="23"/>
        <v>**field missing**_history</v>
      </c>
      <c r="AC483" s="308" t="str">
        <f t="array" ref="AC483">iferror(index('StoT Mapping (Depreciated)'!$D$2:$L$976,match(E483,'StoT Mapping (Depreciated)'!$D$2:$D$976,0),9),"**FIELD MISSING**")</f>
        <v>**FIELD MISSING**</v>
      </c>
      <c r="AD483" s="53" t="str">
        <f t="shared" si="6"/>
        <v>**field missing**.**FIELD MISSING**</v>
      </c>
      <c r="AE483" s="299">
        <f>countif(NEW_REDB_table.field,AD483)</f>
        <v>0</v>
      </c>
      <c r="AF483" s="299" t="str">
        <f t="shared" si="7"/>
        <v>Check...</v>
      </c>
      <c r="AG483" s="308"/>
      <c r="AH483" s="317" t="b">
        <v>0</v>
      </c>
      <c r="AI483" s="317" t="b">
        <v>0</v>
      </c>
      <c r="AJ483" s="308" t="str">
        <f t="array" ref="AJ483">iferror(index('Type Mapping'!$A$2:$D$21,match(J483,'Type Mapping'!$B$2:$B$21,0),4),"type mismatch")</f>
        <v>VARCHAR</v>
      </c>
      <c r="AK483" s="308"/>
      <c r="AL483" s="308"/>
      <c r="AM483" s="308"/>
      <c r="AN483" s="300" t="b">
        <v>0</v>
      </c>
      <c r="AO483" s="300" t="b">
        <v>0</v>
      </c>
      <c r="AP483" s="300" t="b">
        <v>0</v>
      </c>
      <c r="AQ483" s="300" t="b">
        <v>0</v>
      </c>
      <c r="AR483" s="300"/>
      <c r="AS483" s="300"/>
      <c r="AT483" s="302"/>
      <c r="AU483" s="302"/>
      <c r="AV483" s="303" t="b">
        <v>1</v>
      </c>
      <c r="AW483" s="304" t="str">
        <f t="shared" si="9"/>
        <v>false</v>
      </c>
      <c r="AX483" s="305" t="str">
        <f t="shared" si="17"/>
        <v>&lt;column comment="" default="" key="false" label="CorrName" length="255" nullable="true" originalDbColumnName="CorrName" originalLength="-1" pattern="" precision="-1" talendType="id_String" type=""/&gt;</v>
      </c>
      <c r="AY483" s="306"/>
      <c r="AZ483" s="305" t="str">
        <f t="shared" si="10"/>
        <v>&lt;column comment="" default="" key="false" label="CorrName" length="255" nullable="true" originalDbColumnName="CorrName" originalLength="-1" pattern="" precision="-1" talendType="id_String" type=""/&gt;</v>
      </c>
      <c r="BA483" s="306"/>
      <c r="BB483" s="302"/>
      <c r="BC483" s="303" t="b">
        <f t="shared" si="11"/>
        <v>1</v>
      </c>
      <c r="BD483" s="304"/>
      <c r="BE483" s="304" t="str">
        <f t="shared" si="12"/>
        <v>false</v>
      </c>
      <c r="BF483" s="307"/>
      <c r="BG483" s="305"/>
      <c r="BH483" s="305"/>
      <c r="BI483" s="305"/>
      <c r="BJ483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3" s="306"/>
      <c r="BL483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3" s="306"/>
      <c r="BN483" s="302"/>
      <c r="BO483" s="302"/>
      <c r="BP483" s="302"/>
      <c r="BQ483" s="302"/>
      <c r="BR483" s="302"/>
      <c r="BS483" s="302"/>
      <c r="BT483" s="302"/>
      <c r="BU483" s="302"/>
      <c r="BV483" s="302"/>
      <c r="BW483" s="302"/>
      <c r="BX483" s="302"/>
    </row>
    <row r="484">
      <c r="A484" s="292" t="s">
        <v>728</v>
      </c>
      <c r="B484" s="292">
        <v>483.0</v>
      </c>
      <c r="C484" s="292">
        <f t="shared" si="15"/>
        <v>1</v>
      </c>
      <c r="D484" s="293" t="str">
        <f t="shared" si="25"/>
        <v>Elec, Mech, Plum</v>
      </c>
      <c r="E484" s="46" t="str">
        <f t="shared" si="2"/>
        <v>prmemp.mdb.PrmMech.CorrCo</v>
      </c>
      <c r="F484" s="46" t="s">
        <v>344</v>
      </c>
      <c r="G484" s="46" t="s">
        <v>633</v>
      </c>
      <c r="H484" s="47">
        <v>38.0</v>
      </c>
      <c r="I484" s="294" t="s">
        <v>1785</v>
      </c>
      <c r="J484" s="295" t="s">
        <v>743</v>
      </c>
      <c r="K484" s="296">
        <v>100.0</v>
      </c>
      <c r="L484" s="297" t="b">
        <v>0</v>
      </c>
      <c r="M484" s="294" t="s">
        <v>2126</v>
      </c>
      <c r="N484" s="294"/>
      <c r="O484" s="369"/>
      <c r="P484" s="369"/>
      <c r="Q484" s="298" t="str">
        <f t="shared" si="3"/>
        <v>PrmMech</v>
      </c>
      <c r="R484" s="298" t="str">
        <f t="shared" si="19"/>
        <v>CorrCo</v>
      </c>
      <c r="S484" s="298" t="str">
        <f t="array" ref="S484">iferror(index('Type Mapping'!$A$2:$D$21,match(J484,'Type Mapping'!$B$2:$B$21,0),3),"type mismatch")</f>
        <v>VARCHAR</v>
      </c>
      <c r="T484" s="298"/>
      <c r="U484" s="298"/>
      <c r="V484" s="298"/>
      <c r="W484" s="51" t="b">
        <v>1</v>
      </c>
      <c r="X484" s="51"/>
      <c r="Y484" s="309"/>
      <c r="Z484" s="309"/>
      <c r="AA484" s="311" t="s">
        <v>977</v>
      </c>
      <c r="AB484" s="53" t="str">
        <f t="shared" si="23"/>
        <v>**field missing**_history</v>
      </c>
      <c r="AC484" s="308" t="str">
        <f t="array" ref="AC484">iferror(index('StoT Mapping (Depreciated)'!$D$2:$L$976,match(E484,'StoT Mapping (Depreciated)'!$D$2:$D$976,0),9),"**FIELD MISSING**")</f>
        <v>**FIELD MISSING**</v>
      </c>
      <c r="AD484" s="53" t="str">
        <f t="shared" si="6"/>
        <v>**field missing**.**FIELD MISSING**</v>
      </c>
      <c r="AE484" s="299">
        <f>countif(NEW_REDB_table.field,AD484)</f>
        <v>0</v>
      </c>
      <c r="AF484" s="299" t="str">
        <f t="shared" si="7"/>
        <v>Check...</v>
      </c>
      <c r="AG484" s="308"/>
      <c r="AH484" s="317" t="b">
        <v>0</v>
      </c>
      <c r="AI484" s="317" t="b">
        <v>0</v>
      </c>
      <c r="AJ484" s="308" t="str">
        <f t="array" ref="AJ484">iferror(index('Type Mapping'!$A$2:$D$21,match(J484,'Type Mapping'!$B$2:$B$21,0),4),"type mismatch")</f>
        <v>VARCHAR</v>
      </c>
      <c r="AK484" s="308"/>
      <c r="AL484" s="308"/>
      <c r="AM484" s="308"/>
      <c r="AN484" s="300" t="b">
        <v>0</v>
      </c>
      <c r="AO484" s="300" t="b">
        <v>0</v>
      </c>
      <c r="AP484" s="300" t="b">
        <v>0</v>
      </c>
      <c r="AQ484" s="300" t="b">
        <v>0</v>
      </c>
      <c r="AR484" s="300"/>
      <c r="AS484" s="300"/>
      <c r="AT484" s="302"/>
      <c r="AU484" s="302"/>
      <c r="AV484" s="303" t="b">
        <v>1</v>
      </c>
      <c r="AW484" s="304" t="str">
        <f t="shared" si="9"/>
        <v>false</v>
      </c>
      <c r="AX484" s="305" t="str">
        <f t="shared" si="17"/>
        <v>&lt;column comment="" default="" key="false" label="CorrCo" length="255" nullable="true" originalDbColumnName="CorrCo" originalLength="-1" pattern="" precision="-1" talendType="id_String" type=""/&gt;</v>
      </c>
      <c r="AY484" s="306"/>
      <c r="AZ484" s="305" t="str">
        <f t="shared" si="10"/>
        <v>&lt;column comment="" default="" key="false" label="CorrCo" length="255" nullable="true" originalDbColumnName="CorrCo" originalLength="-1" pattern="" precision="-1" talendType="id_String" type=""/&gt;</v>
      </c>
      <c r="BA484" s="306"/>
      <c r="BB484" s="302"/>
      <c r="BC484" s="303" t="b">
        <f t="shared" si="11"/>
        <v>1</v>
      </c>
      <c r="BD484" s="304"/>
      <c r="BE484" s="304" t="str">
        <f t="shared" si="12"/>
        <v>false</v>
      </c>
      <c r="BF484" s="307"/>
      <c r="BG484" s="305"/>
      <c r="BH484" s="305"/>
      <c r="BI484" s="305"/>
      <c r="BJ484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4" s="306"/>
      <c r="BL484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4" s="306"/>
      <c r="BN484" s="302"/>
      <c r="BO484" s="302"/>
      <c r="BP484" s="302"/>
      <c r="BQ484" s="302"/>
      <c r="BR484" s="302"/>
      <c r="BS484" s="302"/>
      <c r="BT484" s="302"/>
      <c r="BU484" s="302"/>
      <c r="BV484" s="302"/>
      <c r="BW484" s="302"/>
      <c r="BX484" s="302"/>
    </row>
    <row r="485">
      <c r="A485" s="292" t="s">
        <v>728</v>
      </c>
      <c r="B485" s="292">
        <v>484.0</v>
      </c>
      <c r="C485" s="292">
        <f t="shared" si="15"/>
        <v>1</v>
      </c>
      <c r="D485" s="293" t="str">
        <f t="shared" si="25"/>
        <v>Elec, Mech, Plum</v>
      </c>
      <c r="E485" s="46" t="str">
        <f t="shared" si="2"/>
        <v>prmemp.mdb.PrmMech.CorrAddr</v>
      </c>
      <c r="F485" s="46" t="s">
        <v>344</v>
      </c>
      <c r="G485" s="46" t="s">
        <v>633</v>
      </c>
      <c r="H485" s="47">
        <v>39.0</v>
      </c>
      <c r="I485" s="294" t="s">
        <v>1781</v>
      </c>
      <c r="J485" s="295" t="s">
        <v>743</v>
      </c>
      <c r="K485" s="296">
        <v>150.0</v>
      </c>
      <c r="L485" s="297" t="b">
        <v>0</v>
      </c>
      <c r="M485" s="294" t="s">
        <v>2127</v>
      </c>
      <c r="N485" s="294"/>
      <c r="O485" s="369"/>
      <c r="P485" s="369"/>
      <c r="Q485" s="298" t="str">
        <f t="shared" si="3"/>
        <v>PrmMech</v>
      </c>
      <c r="R485" s="298" t="str">
        <f t="shared" si="19"/>
        <v>CorrAddr</v>
      </c>
      <c r="S485" s="298" t="str">
        <f t="array" ref="S485">iferror(index('Type Mapping'!$A$2:$D$21,match(J485,'Type Mapping'!$B$2:$B$21,0),3),"type mismatch")</f>
        <v>VARCHAR</v>
      </c>
      <c r="T485" s="298"/>
      <c r="U485" s="298"/>
      <c r="V485" s="298"/>
      <c r="W485" s="51" t="b">
        <v>1</v>
      </c>
      <c r="X485" s="51"/>
      <c r="Y485" s="309"/>
      <c r="Z485" s="309"/>
      <c r="AA485" s="311" t="s">
        <v>977</v>
      </c>
      <c r="AB485" s="53" t="str">
        <f t="shared" si="23"/>
        <v>**field missing**_history</v>
      </c>
      <c r="AC485" s="308" t="str">
        <f t="array" ref="AC485">iferror(index('StoT Mapping (Depreciated)'!$D$2:$L$976,match(E485,'StoT Mapping (Depreciated)'!$D$2:$D$976,0),9),"**FIELD MISSING**")</f>
        <v>**FIELD MISSING**</v>
      </c>
      <c r="AD485" s="53" t="str">
        <f t="shared" si="6"/>
        <v>**field missing**.**FIELD MISSING**</v>
      </c>
      <c r="AE485" s="299">
        <f>countif(NEW_REDB_table.field,AD485)</f>
        <v>0</v>
      </c>
      <c r="AF485" s="299" t="str">
        <f t="shared" si="7"/>
        <v>Check...</v>
      </c>
      <c r="AG485" s="308"/>
      <c r="AH485" s="317" t="b">
        <v>0</v>
      </c>
      <c r="AI485" s="317" t="b">
        <v>0</v>
      </c>
      <c r="AJ485" s="308" t="str">
        <f t="array" ref="AJ485">iferror(index('Type Mapping'!$A$2:$D$21,match(J485,'Type Mapping'!$B$2:$B$21,0),4),"type mismatch")</f>
        <v>VARCHAR</v>
      </c>
      <c r="AK485" s="308"/>
      <c r="AL485" s="308"/>
      <c r="AM485" s="308"/>
      <c r="AN485" s="300" t="b">
        <v>0</v>
      </c>
      <c r="AO485" s="300" t="b">
        <v>0</v>
      </c>
      <c r="AP485" s="300" t="b">
        <v>0</v>
      </c>
      <c r="AQ485" s="300" t="b">
        <v>0</v>
      </c>
      <c r="AR485" s="300"/>
      <c r="AS485" s="300"/>
      <c r="AT485" s="302"/>
      <c r="AU485" s="302"/>
      <c r="AV485" s="303" t="b">
        <v>1</v>
      </c>
      <c r="AW485" s="304" t="str">
        <f t="shared" si="9"/>
        <v>false</v>
      </c>
      <c r="AX485" s="305" t="str">
        <f t="shared" si="17"/>
        <v>&lt;column comment="" default="" key="false" label="CorrAddr" length="255" nullable="true" originalDbColumnName="CorrAddr" originalLength="-1" pattern="" precision="-1" talendType="id_String" type=""/&gt;</v>
      </c>
      <c r="AY485" s="306"/>
      <c r="AZ485" s="305" t="str">
        <f t="shared" si="10"/>
        <v>&lt;column comment="" default="" key="false" label="CorrAddr" length="255" nullable="true" originalDbColumnName="CorrAddr" originalLength="-1" pattern="" precision="-1" talendType="id_String" type=""/&gt;</v>
      </c>
      <c r="BA485" s="306"/>
      <c r="BB485" s="302"/>
      <c r="BC485" s="303" t="b">
        <f t="shared" si="11"/>
        <v>1</v>
      </c>
      <c r="BD485" s="304"/>
      <c r="BE485" s="304" t="str">
        <f t="shared" si="12"/>
        <v>false</v>
      </c>
      <c r="BF485" s="307"/>
      <c r="BG485" s="305"/>
      <c r="BH485" s="305"/>
      <c r="BI485" s="305"/>
      <c r="BJ485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5" s="306"/>
      <c r="BL485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5" s="306"/>
      <c r="BN485" s="302"/>
      <c r="BO485" s="302"/>
      <c r="BP485" s="302"/>
      <c r="BQ485" s="302"/>
      <c r="BR485" s="302"/>
      <c r="BS485" s="302"/>
      <c r="BT485" s="302"/>
      <c r="BU485" s="302"/>
      <c r="BV485" s="302"/>
      <c r="BW485" s="302"/>
      <c r="BX485" s="302"/>
    </row>
    <row r="486">
      <c r="A486" s="292" t="s">
        <v>728</v>
      </c>
      <c r="B486" s="292">
        <v>485.0</v>
      </c>
      <c r="C486" s="292">
        <f t="shared" si="15"/>
        <v>1</v>
      </c>
      <c r="D486" s="293" t="str">
        <f t="shared" si="25"/>
        <v>Elec, Mech, Plum</v>
      </c>
      <c r="E486" s="46" t="str">
        <f t="shared" si="2"/>
        <v>prmemp.mdb.PrmMech.CorrCity</v>
      </c>
      <c r="F486" s="46" t="s">
        <v>344</v>
      </c>
      <c r="G486" s="46" t="s">
        <v>633</v>
      </c>
      <c r="H486" s="47">
        <v>40.0</v>
      </c>
      <c r="I486" s="294" t="s">
        <v>1783</v>
      </c>
      <c r="J486" s="295" t="s">
        <v>743</v>
      </c>
      <c r="K486" s="296">
        <v>80.0</v>
      </c>
      <c r="L486" s="297" t="b">
        <v>0</v>
      </c>
      <c r="M486" s="294" t="s">
        <v>2128</v>
      </c>
      <c r="N486" s="294"/>
      <c r="O486" s="369"/>
      <c r="P486" s="369"/>
      <c r="Q486" s="298" t="str">
        <f t="shared" si="3"/>
        <v>PrmMech</v>
      </c>
      <c r="R486" s="298" t="str">
        <f t="shared" si="19"/>
        <v>CorrCity</v>
      </c>
      <c r="S486" s="298" t="str">
        <f t="array" ref="S486">iferror(index('Type Mapping'!$A$2:$D$21,match(J486,'Type Mapping'!$B$2:$B$21,0),3),"type mismatch")</f>
        <v>VARCHAR</v>
      </c>
      <c r="T486" s="298"/>
      <c r="U486" s="298"/>
      <c r="V486" s="298"/>
      <c r="W486" s="51" t="b">
        <v>1</v>
      </c>
      <c r="X486" s="51"/>
      <c r="Y486" s="309"/>
      <c r="Z486" s="309"/>
      <c r="AA486" s="311" t="s">
        <v>977</v>
      </c>
      <c r="AB486" s="53" t="str">
        <f t="shared" si="23"/>
        <v>**field missing**_history</v>
      </c>
      <c r="AC486" s="308" t="str">
        <f t="array" ref="AC486">iferror(index('StoT Mapping (Depreciated)'!$D$2:$L$976,match(E486,'StoT Mapping (Depreciated)'!$D$2:$D$976,0),9),"**FIELD MISSING**")</f>
        <v>**FIELD MISSING**</v>
      </c>
      <c r="AD486" s="53" t="str">
        <f t="shared" si="6"/>
        <v>**field missing**.**FIELD MISSING**</v>
      </c>
      <c r="AE486" s="299">
        <f>countif(NEW_REDB_table.field,AD486)</f>
        <v>0</v>
      </c>
      <c r="AF486" s="299" t="str">
        <f t="shared" si="7"/>
        <v>Check...</v>
      </c>
      <c r="AG486" s="308"/>
      <c r="AH486" s="317" t="b">
        <v>0</v>
      </c>
      <c r="AI486" s="317" t="b">
        <v>0</v>
      </c>
      <c r="AJ486" s="308" t="str">
        <f t="array" ref="AJ486">iferror(index('Type Mapping'!$A$2:$D$21,match(J486,'Type Mapping'!$B$2:$B$21,0),4),"type mismatch")</f>
        <v>VARCHAR</v>
      </c>
      <c r="AK486" s="308"/>
      <c r="AL486" s="308"/>
      <c r="AM486" s="308"/>
      <c r="AN486" s="300" t="b">
        <v>0</v>
      </c>
      <c r="AO486" s="300" t="b">
        <v>0</v>
      </c>
      <c r="AP486" s="300" t="b">
        <v>0</v>
      </c>
      <c r="AQ486" s="300" t="b">
        <v>0</v>
      </c>
      <c r="AR486" s="300"/>
      <c r="AS486" s="300"/>
      <c r="AT486" s="302"/>
      <c r="AU486" s="302"/>
      <c r="AV486" s="303" t="b">
        <v>1</v>
      </c>
      <c r="AW486" s="304" t="str">
        <f t="shared" si="9"/>
        <v>false</v>
      </c>
      <c r="AX486" s="305" t="str">
        <f t="shared" si="17"/>
        <v>&lt;column comment="" default="" key="false" label="CorrCity" length="255" nullable="true" originalDbColumnName="CorrCity" originalLength="-1" pattern="" precision="-1" talendType="id_String" type=""/&gt;</v>
      </c>
      <c r="AY486" s="306"/>
      <c r="AZ486" s="305" t="str">
        <f t="shared" si="10"/>
        <v>&lt;column comment="" default="" key="false" label="CorrCity" length="255" nullable="true" originalDbColumnName="CorrCity" originalLength="-1" pattern="" precision="-1" talendType="id_String" type=""/&gt;</v>
      </c>
      <c r="BA486" s="306"/>
      <c r="BB486" s="302"/>
      <c r="BC486" s="303" t="b">
        <f t="shared" si="11"/>
        <v>1</v>
      </c>
      <c r="BD486" s="304"/>
      <c r="BE486" s="304" t="str">
        <f t="shared" si="12"/>
        <v>false</v>
      </c>
      <c r="BF486" s="307"/>
      <c r="BG486" s="305"/>
      <c r="BH486" s="305"/>
      <c r="BI486" s="305"/>
      <c r="BJ486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6" s="306"/>
      <c r="BL486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6" s="306"/>
      <c r="BN486" s="302"/>
      <c r="BO486" s="302"/>
      <c r="BP486" s="302"/>
      <c r="BQ486" s="302"/>
      <c r="BR486" s="302"/>
      <c r="BS486" s="302"/>
      <c r="BT486" s="302"/>
      <c r="BU486" s="302"/>
      <c r="BV486" s="302"/>
      <c r="BW486" s="302"/>
      <c r="BX486" s="302"/>
    </row>
    <row r="487">
      <c r="A487" s="292" t="s">
        <v>728</v>
      </c>
      <c r="B487" s="292">
        <v>486.0</v>
      </c>
      <c r="C487" s="292">
        <f t="shared" si="15"/>
        <v>1</v>
      </c>
      <c r="D487" s="293" t="str">
        <f t="shared" si="25"/>
        <v>Elec, Mech, Plum</v>
      </c>
      <c r="E487" s="46" t="str">
        <f t="shared" si="2"/>
        <v>prmemp.mdb.PrmMech.CorrState</v>
      </c>
      <c r="F487" s="46" t="s">
        <v>344</v>
      </c>
      <c r="G487" s="46" t="s">
        <v>633</v>
      </c>
      <c r="H487" s="47">
        <v>41.0</v>
      </c>
      <c r="I487" s="294" t="s">
        <v>1789</v>
      </c>
      <c r="J487" s="295" t="s">
        <v>743</v>
      </c>
      <c r="K487" s="296">
        <v>2.0</v>
      </c>
      <c r="L487" s="297" t="b">
        <v>0</v>
      </c>
      <c r="M487" s="294" t="s">
        <v>2129</v>
      </c>
      <c r="N487" s="294"/>
      <c r="O487" s="369"/>
      <c r="P487" s="369"/>
      <c r="Q487" s="298" t="str">
        <f t="shared" si="3"/>
        <v>PrmMech</v>
      </c>
      <c r="R487" s="298" t="str">
        <f t="shared" si="19"/>
        <v>CorrState</v>
      </c>
      <c r="S487" s="298" t="str">
        <f t="array" ref="S487">iferror(index('Type Mapping'!$A$2:$D$21,match(J487,'Type Mapping'!$B$2:$B$21,0),3),"type mismatch")</f>
        <v>VARCHAR</v>
      </c>
      <c r="T487" s="298"/>
      <c r="U487" s="298"/>
      <c r="V487" s="298"/>
      <c r="W487" s="51" t="b">
        <v>1</v>
      </c>
      <c r="X487" s="51"/>
      <c r="Y487" s="309"/>
      <c r="Z487" s="309"/>
      <c r="AA487" s="311" t="s">
        <v>977</v>
      </c>
      <c r="AB487" s="53" t="str">
        <f t="shared" si="23"/>
        <v>**field missing**_history</v>
      </c>
      <c r="AC487" s="308" t="str">
        <f t="array" ref="AC487">iferror(index('StoT Mapping (Depreciated)'!$D$2:$L$976,match(E487,'StoT Mapping (Depreciated)'!$D$2:$D$976,0),9),"**FIELD MISSING**")</f>
        <v>**FIELD MISSING**</v>
      </c>
      <c r="AD487" s="53" t="str">
        <f t="shared" si="6"/>
        <v>**field missing**.**FIELD MISSING**</v>
      </c>
      <c r="AE487" s="299">
        <f>countif(NEW_REDB_table.field,AD487)</f>
        <v>0</v>
      </c>
      <c r="AF487" s="299" t="str">
        <f t="shared" si="7"/>
        <v>Check...</v>
      </c>
      <c r="AG487" s="308"/>
      <c r="AH487" s="317" t="b">
        <v>0</v>
      </c>
      <c r="AI487" s="317" t="b">
        <v>0</v>
      </c>
      <c r="AJ487" s="308" t="str">
        <f t="array" ref="AJ487">iferror(index('Type Mapping'!$A$2:$D$21,match(J487,'Type Mapping'!$B$2:$B$21,0),4),"type mismatch")</f>
        <v>VARCHAR</v>
      </c>
      <c r="AK487" s="308"/>
      <c r="AL487" s="308"/>
      <c r="AM487" s="308"/>
      <c r="AN487" s="300" t="b">
        <v>0</v>
      </c>
      <c r="AO487" s="300" t="b">
        <v>0</v>
      </c>
      <c r="AP487" s="300" t="b">
        <v>0</v>
      </c>
      <c r="AQ487" s="300" t="b">
        <v>0</v>
      </c>
      <c r="AR487" s="300"/>
      <c r="AS487" s="300"/>
      <c r="AT487" s="302"/>
      <c r="AU487" s="302"/>
      <c r="AV487" s="303" t="b">
        <v>1</v>
      </c>
      <c r="AW487" s="304" t="str">
        <f t="shared" si="9"/>
        <v>false</v>
      </c>
      <c r="AX487" s="305" t="str">
        <f t="shared" si="17"/>
        <v>&lt;column comment="" default="" key="false" label="CorrState" length="255" nullable="true" originalDbColumnName="CorrState" originalLength="-1" pattern="" precision="-1" talendType="id_String" type=""/&gt;</v>
      </c>
      <c r="AY487" s="306"/>
      <c r="AZ487" s="305" t="str">
        <f t="shared" si="10"/>
        <v>&lt;column comment="" default="" key="false" label="CorrState" length="255" nullable="true" originalDbColumnName="CorrState" originalLength="-1" pattern="" precision="-1" talendType="id_String" type=""/&gt;</v>
      </c>
      <c r="BA487" s="306"/>
      <c r="BB487" s="302"/>
      <c r="BC487" s="303" t="b">
        <f t="shared" si="11"/>
        <v>1</v>
      </c>
      <c r="BD487" s="304"/>
      <c r="BE487" s="304" t="str">
        <f t="shared" si="12"/>
        <v>false</v>
      </c>
      <c r="BF487" s="307"/>
      <c r="BG487" s="305"/>
      <c r="BH487" s="305"/>
      <c r="BI487" s="305"/>
      <c r="BJ487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7" s="306"/>
      <c r="BL487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7" s="306"/>
      <c r="BN487" s="302"/>
      <c r="BO487" s="302"/>
      <c r="BP487" s="302"/>
      <c r="BQ487" s="302"/>
      <c r="BR487" s="302"/>
      <c r="BS487" s="302"/>
      <c r="BT487" s="302"/>
      <c r="BU487" s="302"/>
      <c r="BV487" s="302"/>
      <c r="BW487" s="302"/>
      <c r="BX487" s="302"/>
    </row>
    <row r="488">
      <c r="A488" s="292" t="s">
        <v>728</v>
      </c>
      <c r="B488" s="292">
        <v>487.0</v>
      </c>
      <c r="C488" s="292">
        <f t="shared" si="15"/>
        <v>1</v>
      </c>
      <c r="D488" s="293" t="str">
        <f t="shared" si="25"/>
        <v>Elec, Mech, Plum</v>
      </c>
      <c r="E488" s="46" t="str">
        <f t="shared" si="2"/>
        <v>prmemp.mdb.PrmMech.CorrZIP</v>
      </c>
      <c r="F488" s="46" t="s">
        <v>344</v>
      </c>
      <c r="G488" s="46" t="s">
        <v>633</v>
      </c>
      <c r="H488" s="47">
        <v>42.0</v>
      </c>
      <c r="I488" s="294" t="s">
        <v>1791</v>
      </c>
      <c r="J488" s="295" t="s">
        <v>743</v>
      </c>
      <c r="K488" s="296">
        <v>50.0</v>
      </c>
      <c r="L488" s="297" t="b">
        <v>0</v>
      </c>
      <c r="M488" s="294" t="s">
        <v>2130</v>
      </c>
      <c r="N488" s="294"/>
      <c r="O488" s="369"/>
      <c r="P488" s="369"/>
      <c r="Q488" s="298" t="str">
        <f t="shared" si="3"/>
        <v>PrmMech</v>
      </c>
      <c r="R488" s="298" t="str">
        <f t="shared" si="19"/>
        <v>CorrZIP</v>
      </c>
      <c r="S488" s="298" t="str">
        <f t="array" ref="S488">iferror(index('Type Mapping'!$A$2:$D$21,match(J488,'Type Mapping'!$B$2:$B$21,0),3),"type mismatch")</f>
        <v>VARCHAR</v>
      </c>
      <c r="T488" s="298"/>
      <c r="U488" s="298"/>
      <c r="V488" s="298"/>
      <c r="W488" s="51" t="b">
        <v>1</v>
      </c>
      <c r="X488" s="51"/>
      <c r="Y488" s="309"/>
      <c r="Z488" s="309"/>
      <c r="AA488" s="311" t="s">
        <v>977</v>
      </c>
      <c r="AB488" s="53" t="str">
        <f t="shared" si="23"/>
        <v>**field missing**_history</v>
      </c>
      <c r="AC488" s="308" t="str">
        <f t="array" ref="AC488">iferror(index('StoT Mapping (Depreciated)'!$D$2:$L$976,match(E488,'StoT Mapping (Depreciated)'!$D$2:$D$976,0),9),"**FIELD MISSING**")</f>
        <v>**FIELD MISSING**</v>
      </c>
      <c r="AD488" s="53" t="str">
        <f t="shared" si="6"/>
        <v>**field missing**.**FIELD MISSING**</v>
      </c>
      <c r="AE488" s="299">
        <f>countif(NEW_REDB_table.field,AD488)</f>
        <v>0</v>
      </c>
      <c r="AF488" s="299" t="str">
        <f t="shared" si="7"/>
        <v>Check...</v>
      </c>
      <c r="AG488" s="308"/>
      <c r="AH488" s="317" t="b">
        <v>0</v>
      </c>
      <c r="AI488" s="317" t="b">
        <v>0</v>
      </c>
      <c r="AJ488" s="308" t="str">
        <f t="array" ref="AJ488">iferror(index('Type Mapping'!$A$2:$D$21,match(J488,'Type Mapping'!$B$2:$B$21,0),4),"type mismatch")</f>
        <v>VARCHAR</v>
      </c>
      <c r="AK488" s="308"/>
      <c r="AL488" s="308"/>
      <c r="AM488" s="308"/>
      <c r="AN488" s="300" t="b">
        <v>0</v>
      </c>
      <c r="AO488" s="300" t="b">
        <v>0</v>
      </c>
      <c r="AP488" s="300" t="b">
        <v>0</v>
      </c>
      <c r="AQ488" s="300" t="b">
        <v>0</v>
      </c>
      <c r="AR488" s="300"/>
      <c r="AS488" s="300"/>
      <c r="AT488" s="302"/>
      <c r="AU488" s="302"/>
      <c r="AV488" s="303" t="b">
        <v>1</v>
      </c>
      <c r="AW488" s="304" t="str">
        <f t="shared" si="9"/>
        <v>false</v>
      </c>
      <c r="AX488" s="305" t="str">
        <f t="shared" si="17"/>
        <v>&lt;column comment="" default="" key="false" label="CorrZIP" length="255" nullable="true" originalDbColumnName="CorrZIP" originalLength="-1" pattern="" precision="-1" talendType="id_String" type=""/&gt;</v>
      </c>
      <c r="AY488" s="306"/>
      <c r="AZ488" s="305" t="str">
        <f t="shared" si="10"/>
        <v>&lt;column comment="" default="" key="false" label="CorrZIP" length="255" nullable="true" originalDbColumnName="CorrZIP" originalLength="-1" pattern="" precision="-1" talendType="id_String" type=""/&gt;</v>
      </c>
      <c r="BA488" s="306"/>
      <c r="BB488" s="302"/>
      <c r="BC488" s="303" t="b">
        <f t="shared" si="11"/>
        <v>1</v>
      </c>
      <c r="BD488" s="304"/>
      <c r="BE488" s="304" t="str">
        <f t="shared" si="12"/>
        <v>false</v>
      </c>
      <c r="BF488" s="307"/>
      <c r="BG488" s="305"/>
      <c r="BH488" s="305"/>
      <c r="BI488" s="305"/>
      <c r="BJ488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8" s="306"/>
      <c r="BL488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8" s="306"/>
      <c r="BN488" s="302"/>
      <c r="BO488" s="302"/>
      <c r="BP488" s="302"/>
      <c r="BQ488" s="302"/>
      <c r="BR488" s="302"/>
      <c r="BS488" s="302"/>
      <c r="BT488" s="302"/>
      <c r="BU488" s="302"/>
      <c r="BV488" s="302"/>
      <c r="BW488" s="302"/>
      <c r="BX488" s="302"/>
    </row>
    <row r="489">
      <c r="A489" s="292" t="s">
        <v>728</v>
      </c>
      <c r="B489" s="292">
        <v>488.0</v>
      </c>
      <c r="C489" s="292">
        <f t="shared" si="15"/>
        <v>1</v>
      </c>
      <c r="D489" s="293" t="str">
        <f t="shared" si="25"/>
        <v>Elec, Mech, Plum</v>
      </c>
      <c r="E489" s="46" t="str">
        <f t="shared" si="2"/>
        <v>prmemp.mdb.PrmMech.ContrPre</v>
      </c>
      <c r="F489" s="46" t="s">
        <v>344</v>
      </c>
      <c r="G489" s="46" t="s">
        <v>633</v>
      </c>
      <c r="H489" s="47">
        <v>43.0</v>
      </c>
      <c r="I489" s="294" t="s">
        <v>2055</v>
      </c>
      <c r="J489" s="295" t="s">
        <v>743</v>
      </c>
      <c r="K489" s="296">
        <v>4.0</v>
      </c>
      <c r="L489" s="297" t="b">
        <v>0</v>
      </c>
      <c r="M489" s="294" t="s">
        <v>802</v>
      </c>
      <c r="N489" s="294"/>
      <c r="O489" s="369"/>
      <c r="P489" s="369"/>
      <c r="Q489" s="298" t="str">
        <f t="shared" si="3"/>
        <v>PrmMech</v>
      </c>
      <c r="R489" s="298" t="str">
        <f t="shared" si="19"/>
        <v>ContrPre</v>
      </c>
      <c r="S489" s="298" t="str">
        <f t="array" ref="S489">iferror(index('Type Mapping'!$A$2:$D$21,match(J489,'Type Mapping'!$B$2:$B$21,0),3),"type mismatch")</f>
        <v>VARCHAR</v>
      </c>
      <c r="T489" s="298"/>
      <c r="U489" s="298"/>
      <c r="V489" s="298"/>
      <c r="W489" s="51" t="b">
        <v>1</v>
      </c>
      <c r="X489" s="51"/>
      <c r="Y489" s="309"/>
      <c r="Z489" s="309"/>
      <c r="AA489" s="311" t="s">
        <v>977</v>
      </c>
      <c r="AB489" s="53" t="str">
        <f t="shared" si="23"/>
        <v>**field missing**_history</v>
      </c>
      <c r="AC489" s="308" t="str">
        <f t="array" ref="AC489">iferror(index('StoT Mapping (Depreciated)'!$D$2:$L$976,match(E489,'StoT Mapping (Depreciated)'!$D$2:$D$976,0),9),"**FIELD MISSING**")</f>
        <v>**FIELD MISSING**</v>
      </c>
      <c r="AD489" s="53" t="str">
        <f t="shared" si="6"/>
        <v>**field missing**.**FIELD MISSING**</v>
      </c>
      <c r="AE489" s="299">
        <f>countif(NEW_REDB_table.field,AD489)</f>
        <v>0</v>
      </c>
      <c r="AF489" s="299" t="str">
        <f t="shared" si="7"/>
        <v>Check...</v>
      </c>
      <c r="AG489" s="308"/>
      <c r="AH489" s="317" t="b">
        <v>0</v>
      </c>
      <c r="AI489" s="317" t="b">
        <v>0</v>
      </c>
      <c r="AJ489" s="308" t="str">
        <f t="array" ref="AJ489">iferror(index('Type Mapping'!$A$2:$D$21,match(J489,'Type Mapping'!$B$2:$B$21,0),4),"type mismatch")</f>
        <v>VARCHAR</v>
      </c>
      <c r="AK489" s="308"/>
      <c r="AL489" s="308"/>
      <c r="AM489" s="308"/>
      <c r="AN489" s="300" t="b">
        <v>0</v>
      </c>
      <c r="AO489" s="300" t="b">
        <v>0</v>
      </c>
      <c r="AP489" s="300" t="b">
        <v>0</v>
      </c>
      <c r="AQ489" s="300" t="b">
        <v>0</v>
      </c>
      <c r="AR489" s="300"/>
      <c r="AS489" s="300"/>
      <c r="AT489" s="302"/>
      <c r="AU489" s="302"/>
      <c r="AV489" s="303" t="b">
        <v>1</v>
      </c>
      <c r="AW489" s="304" t="str">
        <f t="shared" si="9"/>
        <v>false</v>
      </c>
      <c r="AX489" s="305" t="str">
        <f t="shared" si="17"/>
        <v>&lt;column comment="" default="" key="false" label="ContrPre" length="255" nullable="true" originalDbColumnName="ContrPre" originalLength="-1" pattern="" precision="-1" talendType="id_String" type=""/&gt;</v>
      </c>
      <c r="AY489" s="306"/>
      <c r="AZ489" s="305" t="str">
        <f t="shared" si="10"/>
        <v>&lt;column comment="" default="" key="false" label="ContrPre" length="255" nullable="true" originalDbColumnName="ContrPre" originalLength="-1" pattern="" precision="-1" talendType="id_String" type=""/&gt;</v>
      </c>
      <c r="BA489" s="306"/>
      <c r="BB489" s="302"/>
      <c r="BC489" s="303" t="b">
        <f t="shared" si="11"/>
        <v>1</v>
      </c>
      <c r="BD489" s="304"/>
      <c r="BE489" s="304" t="str">
        <f t="shared" si="12"/>
        <v>false</v>
      </c>
      <c r="BF489" s="307"/>
      <c r="BG489" s="305"/>
      <c r="BH489" s="305"/>
      <c r="BI489" s="305"/>
      <c r="BJ489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89" s="306"/>
      <c r="BL489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89" s="306"/>
      <c r="BN489" s="302"/>
      <c r="BO489" s="302"/>
      <c r="BP489" s="302"/>
      <c r="BQ489" s="302"/>
      <c r="BR489" s="302"/>
      <c r="BS489" s="302"/>
      <c r="BT489" s="302"/>
      <c r="BU489" s="302"/>
      <c r="BV489" s="302"/>
      <c r="BW489" s="302"/>
      <c r="BX489" s="302"/>
    </row>
    <row r="490">
      <c r="A490" s="292" t="s">
        <v>728</v>
      </c>
      <c r="B490" s="292">
        <v>489.0</v>
      </c>
      <c r="C490" s="292">
        <f t="shared" si="15"/>
        <v>1</v>
      </c>
      <c r="D490" s="293" t="str">
        <f t="shared" si="25"/>
        <v>Elec, Mech, Plum</v>
      </c>
      <c r="E490" s="46" t="str">
        <f t="shared" si="2"/>
        <v>prmemp.mdb.PrmMech.ContrNum</v>
      </c>
      <c r="F490" s="46" t="s">
        <v>344</v>
      </c>
      <c r="G490" s="46" t="s">
        <v>633</v>
      </c>
      <c r="H490" s="47">
        <v>44.0</v>
      </c>
      <c r="I490" s="294" t="s">
        <v>1884</v>
      </c>
      <c r="J490" s="295" t="s">
        <v>729</v>
      </c>
      <c r="K490" s="296">
        <v>8.0</v>
      </c>
      <c r="L490" s="297" t="b">
        <v>0</v>
      </c>
      <c r="M490" s="294" t="s">
        <v>2056</v>
      </c>
      <c r="N490" s="294"/>
      <c r="O490" s="369"/>
      <c r="P490" s="369"/>
      <c r="Q490" s="298" t="str">
        <f t="shared" si="3"/>
        <v>PrmMech</v>
      </c>
      <c r="R490" s="298" t="str">
        <f t="shared" si="19"/>
        <v>ContrNum</v>
      </c>
      <c r="S490" s="298" t="str">
        <f t="array" ref="S490">iferror(index('Type Mapping'!$A$2:$D$21,match(J490,'Type Mapping'!$B$2:$B$21,0),3),"type mismatch")</f>
        <v>VARCHAR</v>
      </c>
      <c r="T490" s="298"/>
      <c r="U490" s="298"/>
      <c r="V490" s="298"/>
      <c r="W490" s="51" t="b">
        <v>1</v>
      </c>
      <c r="X490" s="51"/>
      <c r="Y490" s="309"/>
      <c r="Z490" s="309"/>
      <c r="AA490" s="311" t="s">
        <v>977</v>
      </c>
      <c r="AB490" s="53" t="str">
        <f t="shared" si="23"/>
        <v>**field missing**_history</v>
      </c>
      <c r="AC490" s="308" t="str">
        <f t="array" ref="AC490">iferror(index('StoT Mapping (Depreciated)'!$D$2:$L$976,match(E490,'StoT Mapping (Depreciated)'!$D$2:$D$976,0),9),"**FIELD MISSING**")</f>
        <v>**FIELD MISSING**</v>
      </c>
      <c r="AD490" s="53" t="str">
        <f t="shared" si="6"/>
        <v>**field missing**.**FIELD MISSING**</v>
      </c>
      <c r="AE490" s="299">
        <f>countif(NEW_REDB_table.field,AD490)</f>
        <v>0</v>
      </c>
      <c r="AF490" s="299" t="str">
        <f t="shared" si="7"/>
        <v>Check...</v>
      </c>
      <c r="AG490" s="308"/>
      <c r="AH490" s="317" t="b">
        <v>0</v>
      </c>
      <c r="AI490" s="317" t="b">
        <v>0</v>
      </c>
      <c r="AJ490" s="308" t="str">
        <f t="array" ref="AJ490">iferror(index('Type Mapping'!$A$2:$D$21,match(J490,'Type Mapping'!$B$2:$B$21,0),4),"type mismatch")</f>
        <v>FLOAT</v>
      </c>
      <c r="AK490" s="308"/>
      <c r="AL490" s="308"/>
      <c r="AM490" s="308"/>
      <c r="AN490" s="300" t="b">
        <v>0</v>
      </c>
      <c r="AO490" s="300" t="b">
        <v>0</v>
      </c>
      <c r="AP490" s="300" t="b">
        <v>0</v>
      </c>
      <c r="AQ490" s="300" t="b">
        <v>0</v>
      </c>
      <c r="AR490" s="300"/>
      <c r="AS490" s="300"/>
      <c r="AT490" s="302"/>
      <c r="AU490" s="302"/>
      <c r="AV490" s="303" t="b">
        <v>1</v>
      </c>
      <c r="AW490" s="304" t="str">
        <f t="shared" si="9"/>
        <v>false</v>
      </c>
      <c r="AX490" s="305" t="str">
        <f t="shared" si="17"/>
        <v>&lt;column comment="" default="" key="false" label="ContrNum" length="255" nullable="true" originalDbColumnName="ContrNum" originalLength="-1" pattern="" precision="-1" talendType="id_String" type=""/&gt;</v>
      </c>
      <c r="AY490" s="306"/>
      <c r="AZ490" s="305" t="str">
        <f t="shared" si="10"/>
        <v>&lt;column comment="" default="" key="false" label="ContrNum" length="255" nullable="true" originalDbColumnName="ContrNum" originalLength="-1" pattern="" precision="-1" talendType="id_String" type=""/&gt;</v>
      </c>
      <c r="BA490" s="306"/>
      <c r="BB490" s="302"/>
      <c r="BC490" s="303" t="b">
        <f t="shared" si="11"/>
        <v>1</v>
      </c>
      <c r="BD490" s="304"/>
      <c r="BE490" s="304" t="str">
        <f t="shared" si="12"/>
        <v>false</v>
      </c>
      <c r="BF490" s="307"/>
      <c r="BG490" s="305"/>
      <c r="BH490" s="305"/>
      <c r="BI490" s="305"/>
      <c r="BJ490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0" s="306"/>
      <c r="BL490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0" s="306"/>
      <c r="BN490" s="302"/>
      <c r="BO490" s="302"/>
      <c r="BP490" s="302"/>
      <c r="BQ490" s="302"/>
      <c r="BR490" s="302"/>
      <c r="BS490" s="302"/>
      <c r="BT490" s="302"/>
      <c r="BU490" s="302"/>
      <c r="BV490" s="302"/>
      <c r="BW490" s="302"/>
      <c r="BX490" s="302"/>
    </row>
    <row r="491">
      <c r="A491" s="292" t="s">
        <v>728</v>
      </c>
      <c r="B491" s="292">
        <v>490.0</v>
      </c>
      <c r="C491" s="292">
        <f t="shared" si="15"/>
        <v>1</v>
      </c>
      <c r="D491" s="293" t="str">
        <f t="shared" si="25"/>
        <v>Elec, Mech, Plum</v>
      </c>
      <c r="E491" s="46" t="str">
        <f t="shared" si="2"/>
        <v>prmemp.mdb.PrmMech.ContrName</v>
      </c>
      <c r="F491" s="46" t="s">
        <v>344</v>
      </c>
      <c r="G491" s="46" t="s">
        <v>633</v>
      </c>
      <c r="H491" s="47">
        <v>45.0</v>
      </c>
      <c r="I491" s="294" t="s">
        <v>1882</v>
      </c>
      <c r="J491" s="295" t="s">
        <v>743</v>
      </c>
      <c r="K491" s="296">
        <v>100.0</v>
      </c>
      <c r="L491" s="297" t="b">
        <v>0</v>
      </c>
      <c r="M491" s="294" t="s">
        <v>2058</v>
      </c>
      <c r="N491" s="294"/>
      <c r="O491" s="369"/>
      <c r="P491" s="369"/>
      <c r="Q491" s="298" t="str">
        <f t="shared" si="3"/>
        <v>PrmMech</v>
      </c>
      <c r="R491" s="298" t="str">
        <f t="shared" si="19"/>
        <v>ContrName</v>
      </c>
      <c r="S491" s="298" t="str">
        <f t="array" ref="S491">iferror(index('Type Mapping'!$A$2:$D$21,match(J491,'Type Mapping'!$B$2:$B$21,0),3),"type mismatch")</f>
        <v>VARCHAR</v>
      </c>
      <c r="T491" s="298"/>
      <c r="U491" s="298"/>
      <c r="V491" s="298"/>
      <c r="W491" s="51" t="b">
        <v>1</v>
      </c>
      <c r="X491" s="51"/>
      <c r="Y491" s="309"/>
      <c r="Z491" s="309"/>
      <c r="AA491" s="311" t="s">
        <v>977</v>
      </c>
      <c r="AB491" s="53" t="str">
        <f t="shared" si="23"/>
        <v>**field missing**_history</v>
      </c>
      <c r="AC491" s="308" t="str">
        <f t="array" ref="AC491">iferror(index('StoT Mapping (Depreciated)'!$D$2:$L$976,match(E491,'StoT Mapping (Depreciated)'!$D$2:$D$976,0),9),"**FIELD MISSING**")</f>
        <v>**FIELD MISSING**</v>
      </c>
      <c r="AD491" s="53" t="str">
        <f t="shared" si="6"/>
        <v>**field missing**.**FIELD MISSING**</v>
      </c>
      <c r="AE491" s="299">
        <f>countif(NEW_REDB_table.field,AD491)</f>
        <v>0</v>
      </c>
      <c r="AF491" s="299" t="str">
        <f t="shared" si="7"/>
        <v>Check...</v>
      </c>
      <c r="AG491" s="308"/>
      <c r="AH491" s="317" t="b">
        <v>0</v>
      </c>
      <c r="AI491" s="317" t="b">
        <v>0</v>
      </c>
      <c r="AJ491" s="308" t="str">
        <f t="array" ref="AJ491">iferror(index('Type Mapping'!$A$2:$D$21,match(J491,'Type Mapping'!$B$2:$B$21,0),4),"type mismatch")</f>
        <v>VARCHAR</v>
      </c>
      <c r="AK491" s="308"/>
      <c r="AL491" s="308"/>
      <c r="AM491" s="308"/>
      <c r="AN491" s="300" t="b">
        <v>0</v>
      </c>
      <c r="AO491" s="300" t="b">
        <v>0</v>
      </c>
      <c r="AP491" s="300" t="b">
        <v>0</v>
      </c>
      <c r="AQ491" s="300" t="b">
        <v>0</v>
      </c>
      <c r="AR491" s="300"/>
      <c r="AS491" s="300"/>
      <c r="AT491" s="302"/>
      <c r="AU491" s="302"/>
      <c r="AV491" s="303" t="b">
        <v>1</v>
      </c>
      <c r="AW491" s="304" t="str">
        <f t="shared" si="9"/>
        <v>false</v>
      </c>
      <c r="AX491" s="305" t="str">
        <f t="shared" si="17"/>
        <v>&lt;column comment="" default="" key="false" label="ContrName" length="255" nullable="true" originalDbColumnName="ContrName" originalLength="-1" pattern="" precision="-1" talendType="id_String" type=""/&gt;</v>
      </c>
      <c r="AY491" s="306"/>
      <c r="AZ491" s="305" t="str">
        <f t="shared" si="10"/>
        <v>&lt;column comment="" default="" key="false" label="ContrName" length="255" nullable="true" originalDbColumnName="ContrName" originalLength="-1" pattern="" precision="-1" talendType="id_String" type=""/&gt;</v>
      </c>
      <c r="BA491" s="306"/>
      <c r="BB491" s="302"/>
      <c r="BC491" s="303" t="b">
        <f t="shared" si="11"/>
        <v>1</v>
      </c>
      <c r="BD491" s="304"/>
      <c r="BE491" s="304" t="str">
        <f t="shared" si="12"/>
        <v>false</v>
      </c>
      <c r="BF491" s="307"/>
      <c r="BG491" s="305"/>
      <c r="BH491" s="305"/>
      <c r="BI491" s="305"/>
      <c r="BJ491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1" s="306"/>
      <c r="BL491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1" s="306"/>
      <c r="BN491" s="302"/>
      <c r="BO491" s="302"/>
      <c r="BP491" s="302"/>
      <c r="BQ491" s="302"/>
      <c r="BR491" s="302"/>
      <c r="BS491" s="302"/>
      <c r="BT491" s="302"/>
      <c r="BU491" s="302"/>
      <c r="BV491" s="302"/>
      <c r="BW491" s="302"/>
      <c r="BX491" s="302"/>
    </row>
    <row r="492">
      <c r="A492" s="292" t="s">
        <v>728</v>
      </c>
      <c r="B492" s="292">
        <v>491.0</v>
      </c>
      <c r="C492" s="292">
        <f t="shared" si="15"/>
        <v>1</v>
      </c>
      <c r="D492" s="293" t="str">
        <f t="shared" si="25"/>
        <v>Elec, Mech, Plum</v>
      </c>
      <c r="E492" s="46" t="str">
        <f t="shared" si="2"/>
        <v>prmemp.mdb.PrmMech.ContrContact</v>
      </c>
      <c r="F492" s="46" t="s">
        <v>344</v>
      </c>
      <c r="G492" s="46" t="s">
        <v>633</v>
      </c>
      <c r="H492" s="47">
        <v>46.0</v>
      </c>
      <c r="I492" s="294" t="s">
        <v>1880</v>
      </c>
      <c r="J492" s="295" t="s">
        <v>743</v>
      </c>
      <c r="K492" s="296">
        <v>100.0</v>
      </c>
      <c r="L492" s="297" t="b">
        <v>0</v>
      </c>
      <c r="M492" s="294" t="s">
        <v>2059</v>
      </c>
      <c r="N492" s="294"/>
      <c r="O492" s="369"/>
      <c r="P492" s="369"/>
      <c r="Q492" s="298" t="str">
        <f t="shared" si="3"/>
        <v>PrmMech</v>
      </c>
      <c r="R492" s="298" t="str">
        <f t="shared" si="19"/>
        <v>ContrContact</v>
      </c>
      <c r="S492" s="298" t="str">
        <f t="array" ref="S492">iferror(index('Type Mapping'!$A$2:$D$21,match(J492,'Type Mapping'!$B$2:$B$21,0),3),"type mismatch")</f>
        <v>VARCHAR</v>
      </c>
      <c r="T492" s="298"/>
      <c r="U492" s="298"/>
      <c r="V492" s="298"/>
      <c r="W492" s="51" t="b">
        <v>1</v>
      </c>
      <c r="X492" s="51"/>
      <c r="Y492" s="309"/>
      <c r="Z492" s="309"/>
      <c r="AA492" s="311" t="s">
        <v>977</v>
      </c>
      <c r="AB492" s="53" t="str">
        <f t="shared" si="23"/>
        <v>**field missing**_history</v>
      </c>
      <c r="AC492" s="308" t="str">
        <f t="array" ref="AC492">iferror(index('StoT Mapping (Depreciated)'!$D$2:$L$976,match(E492,'StoT Mapping (Depreciated)'!$D$2:$D$976,0),9),"**FIELD MISSING**")</f>
        <v>**FIELD MISSING**</v>
      </c>
      <c r="AD492" s="53" t="str">
        <f t="shared" si="6"/>
        <v>**field missing**.**FIELD MISSING**</v>
      </c>
      <c r="AE492" s="299">
        <f>countif(NEW_REDB_table.field,AD492)</f>
        <v>0</v>
      </c>
      <c r="AF492" s="299" t="str">
        <f t="shared" si="7"/>
        <v>Check...</v>
      </c>
      <c r="AG492" s="308"/>
      <c r="AH492" s="317" t="b">
        <v>0</v>
      </c>
      <c r="AI492" s="317" t="b">
        <v>0</v>
      </c>
      <c r="AJ492" s="308" t="str">
        <f t="array" ref="AJ492">iferror(index('Type Mapping'!$A$2:$D$21,match(J492,'Type Mapping'!$B$2:$B$21,0),4),"type mismatch")</f>
        <v>VARCHAR</v>
      </c>
      <c r="AK492" s="308"/>
      <c r="AL492" s="308"/>
      <c r="AM492" s="308"/>
      <c r="AN492" s="300" t="b">
        <v>0</v>
      </c>
      <c r="AO492" s="300" t="b">
        <v>0</v>
      </c>
      <c r="AP492" s="300" t="b">
        <v>0</v>
      </c>
      <c r="AQ492" s="300" t="b">
        <v>0</v>
      </c>
      <c r="AR492" s="300"/>
      <c r="AS492" s="300"/>
      <c r="AT492" s="302"/>
      <c r="AU492" s="302"/>
      <c r="AV492" s="303" t="b">
        <v>1</v>
      </c>
      <c r="AW492" s="304" t="str">
        <f t="shared" si="9"/>
        <v>false</v>
      </c>
      <c r="AX492" s="305" t="str">
        <f t="shared" si="17"/>
        <v>&lt;column comment="" default="" key="false" label="ContrContact" length="255" nullable="true" originalDbColumnName="ContrContact" originalLength="-1" pattern="" precision="-1" talendType="id_String" type=""/&gt;</v>
      </c>
      <c r="AY492" s="306"/>
      <c r="AZ492" s="305" t="str">
        <f t="shared" si="10"/>
        <v>&lt;column comment="" default="" key="false" label="ContrContact" length="255" nullable="true" originalDbColumnName="ContrContact" originalLength="-1" pattern="" precision="-1" talendType="id_String" type=""/&gt;</v>
      </c>
      <c r="BA492" s="306"/>
      <c r="BB492" s="302"/>
      <c r="BC492" s="303" t="b">
        <f t="shared" si="11"/>
        <v>1</v>
      </c>
      <c r="BD492" s="304"/>
      <c r="BE492" s="304" t="str">
        <f t="shared" si="12"/>
        <v>false</v>
      </c>
      <c r="BF492" s="307"/>
      <c r="BG492" s="305"/>
      <c r="BH492" s="305"/>
      <c r="BI492" s="305"/>
      <c r="BJ492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2" s="306"/>
      <c r="BL492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2" s="306"/>
      <c r="BN492" s="302"/>
      <c r="BO492" s="302"/>
      <c r="BP492" s="302"/>
      <c r="BQ492" s="302"/>
      <c r="BR492" s="302"/>
      <c r="BS492" s="302"/>
      <c r="BT492" s="302"/>
      <c r="BU492" s="302"/>
      <c r="BV492" s="302"/>
      <c r="BW492" s="302"/>
      <c r="BX492" s="302"/>
    </row>
    <row r="493">
      <c r="A493" s="292" t="s">
        <v>728</v>
      </c>
      <c r="B493" s="292">
        <v>492.0</v>
      </c>
      <c r="C493" s="292">
        <f t="shared" si="15"/>
        <v>1</v>
      </c>
      <c r="D493" s="293" t="str">
        <f t="shared" si="25"/>
        <v>Elec, Mech, Plum</v>
      </c>
      <c r="E493" s="46" t="str">
        <f t="shared" si="2"/>
        <v>prmemp.mdb.PrmMech.ContrAddr</v>
      </c>
      <c r="F493" s="46" t="s">
        <v>344</v>
      </c>
      <c r="G493" s="46" t="s">
        <v>633</v>
      </c>
      <c r="H493" s="47">
        <v>47.0</v>
      </c>
      <c r="I493" s="294" t="s">
        <v>1876</v>
      </c>
      <c r="J493" s="295" t="s">
        <v>743</v>
      </c>
      <c r="K493" s="296">
        <v>150.0</v>
      </c>
      <c r="L493" s="297" t="b">
        <v>0</v>
      </c>
      <c r="M493" s="294" t="s">
        <v>2060</v>
      </c>
      <c r="N493" s="294"/>
      <c r="O493" s="369"/>
      <c r="P493" s="369"/>
      <c r="Q493" s="298" t="str">
        <f t="shared" si="3"/>
        <v>PrmMech</v>
      </c>
      <c r="R493" s="298" t="str">
        <f t="shared" si="19"/>
        <v>ContrAddr</v>
      </c>
      <c r="S493" s="298" t="str">
        <f t="array" ref="S493">iferror(index('Type Mapping'!$A$2:$D$21,match(J493,'Type Mapping'!$B$2:$B$21,0),3),"type mismatch")</f>
        <v>VARCHAR</v>
      </c>
      <c r="T493" s="298"/>
      <c r="U493" s="298"/>
      <c r="V493" s="298"/>
      <c r="W493" s="51" t="b">
        <v>1</v>
      </c>
      <c r="X493" s="51"/>
      <c r="Y493" s="309"/>
      <c r="Z493" s="309"/>
      <c r="AA493" s="311" t="s">
        <v>977</v>
      </c>
      <c r="AB493" s="53" t="str">
        <f t="shared" si="23"/>
        <v>**field missing**_history</v>
      </c>
      <c r="AC493" s="308" t="str">
        <f t="array" ref="AC493">iferror(index('StoT Mapping (Depreciated)'!$D$2:$L$976,match(E493,'StoT Mapping (Depreciated)'!$D$2:$D$976,0),9),"**FIELD MISSING**")</f>
        <v>**FIELD MISSING**</v>
      </c>
      <c r="AD493" s="53" t="str">
        <f t="shared" si="6"/>
        <v>**field missing**.**FIELD MISSING**</v>
      </c>
      <c r="AE493" s="299">
        <f>countif(NEW_REDB_table.field,AD493)</f>
        <v>0</v>
      </c>
      <c r="AF493" s="299" t="str">
        <f t="shared" si="7"/>
        <v>Check...</v>
      </c>
      <c r="AG493" s="308"/>
      <c r="AH493" s="317" t="b">
        <v>0</v>
      </c>
      <c r="AI493" s="317" t="b">
        <v>0</v>
      </c>
      <c r="AJ493" s="308" t="str">
        <f t="array" ref="AJ493">iferror(index('Type Mapping'!$A$2:$D$21,match(J493,'Type Mapping'!$B$2:$B$21,0),4),"type mismatch")</f>
        <v>VARCHAR</v>
      </c>
      <c r="AK493" s="308"/>
      <c r="AL493" s="308"/>
      <c r="AM493" s="308"/>
      <c r="AN493" s="300" t="b">
        <v>0</v>
      </c>
      <c r="AO493" s="300" t="b">
        <v>0</v>
      </c>
      <c r="AP493" s="300" t="b">
        <v>0</v>
      </c>
      <c r="AQ493" s="300" t="b">
        <v>0</v>
      </c>
      <c r="AR493" s="300"/>
      <c r="AS493" s="300"/>
      <c r="AT493" s="302"/>
      <c r="AU493" s="302"/>
      <c r="AV493" s="303" t="b">
        <v>1</v>
      </c>
      <c r="AW493" s="304" t="str">
        <f t="shared" si="9"/>
        <v>false</v>
      </c>
      <c r="AX493" s="305" t="str">
        <f t="shared" si="17"/>
        <v>&lt;column comment="" default="" key="false" label="ContrAddr" length="255" nullable="true" originalDbColumnName="ContrAddr" originalLength="-1" pattern="" precision="-1" talendType="id_String" type=""/&gt;</v>
      </c>
      <c r="AY493" s="306"/>
      <c r="AZ493" s="305" t="str">
        <f t="shared" si="10"/>
        <v>&lt;column comment="" default="" key="false" label="ContrAddr" length="255" nullable="true" originalDbColumnName="ContrAddr" originalLength="-1" pattern="" precision="-1" talendType="id_String" type=""/&gt;</v>
      </c>
      <c r="BA493" s="306"/>
      <c r="BB493" s="302"/>
      <c r="BC493" s="303" t="b">
        <f t="shared" si="11"/>
        <v>1</v>
      </c>
      <c r="BD493" s="304"/>
      <c r="BE493" s="304" t="str">
        <f t="shared" si="12"/>
        <v>false</v>
      </c>
      <c r="BF493" s="307"/>
      <c r="BG493" s="305"/>
      <c r="BH493" s="305"/>
      <c r="BI493" s="305"/>
      <c r="BJ493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3" s="306"/>
      <c r="BL493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3" s="306"/>
      <c r="BN493" s="302"/>
      <c r="BO493" s="302"/>
      <c r="BP493" s="302"/>
      <c r="BQ493" s="302"/>
      <c r="BR493" s="302"/>
      <c r="BS493" s="302"/>
      <c r="BT493" s="302"/>
      <c r="BU493" s="302"/>
      <c r="BV493" s="302"/>
      <c r="BW493" s="302"/>
      <c r="BX493" s="302"/>
    </row>
    <row r="494">
      <c r="A494" s="292" t="s">
        <v>728</v>
      </c>
      <c r="B494" s="292">
        <v>493.0</v>
      </c>
      <c r="C494" s="292">
        <f t="shared" si="15"/>
        <v>1</v>
      </c>
      <c r="D494" s="293" t="str">
        <f t="shared" si="25"/>
        <v>Elec, Mech, Plum</v>
      </c>
      <c r="E494" s="46" t="str">
        <f t="shared" si="2"/>
        <v>prmemp.mdb.PrmMech.ContrCity</v>
      </c>
      <c r="F494" s="46" t="s">
        <v>344</v>
      </c>
      <c r="G494" s="46" t="s">
        <v>633</v>
      </c>
      <c r="H494" s="47">
        <v>48.0</v>
      </c>
      <c r="I494" s="294" t="s">
        <v>1878</v>
      </c>
      <c r="J494" s="295" t="s">
        <v>743</v>
      </c>
      <c r="K494" s="296">
        <v>80.0</v>
      </c>
      <c r="L494" s="297" t="b">
        <v>0</v>
      </c>
      <c r="M494" s="294" t="s">
        <v>2061</v>
      </c>
      <c r="N494" s="294"/>
      <c r="O494" s="369"/>
      <c r="P494" s="369"/>
      <c r="Q494" s="298" t="str">
        <f t="shared" si="3"/>
        <v>PrmMech</v>
      </c>
      <c r="R494" s="298" t="str">
        <f t="shared" si="19"/>
        <v>ContrCity</v>
      </c>
      <c r="S494" s="298" t="str">
        <f t="array" ref="S494">iferror(index('Type Mapping'!$A$2:$D$21,match(J494,'Type Mapping'!$B$2:$B$21,0),3),"type mismatch")</f>
        <v>VARCHAR</v>
      </c>
      <c r="T494" s="298"/>
      <c r="U494" s="298"/>
      <c r="V494" s="298"/>
      <c r="W494" s="51" t="b">
        <v>1</v>
      </c>
      <c r="X494" s="51"/>
      <c r="Y494" s="309"/>
      <c r="Z494" s="309"/>
      <c r="AA494" s="311" t="s">
        <v>977</v>
      </c>
      <c r="AB494" s="53" t="str">
        <f t="shared" si="23"/>
        <v>**field missing**_history</v>
      </c>
      <c r="AC494" s="308" t="str">
        <f t="array" ref="AC494">iferror(index('StoT Mapping (Depreciated)'!$D$2:$L$976,match(E494,'StoT Mapping (Depreciated)'!$D$2:$D$976,0),9),"**FIELD MISSING**")</f>
        <v>**FIELD MISSING**</v>
      </c>
      <c r="AD494" s="53" t="str">
        <f t="shared" si="6"/>
        <v>**field missing**.**FIELD MISSING**</v>
      </c>
      <c r="AE494" s="299">
        <f>countif(NEW_REDB_table.field,AD494)</f>
        <v>0</v>
      </c>
      <c r="AF494" s="299" t="str">
        <f t="shared" si="7"/>
        <v>Check...</v>
      </c>
      <c r="AG494" s="308"/>
      <c r="AH494" s="317" t="b">
        <v>0</v>
      </c>
      <c r="AI494" s="317" t="b">
        <v>0</v>
      </c>
      <c r="AJ494" s="308" t="str">
        <f t="array" ref="AJ494">iferror(index('Type Mapping'!$A$2:$D$21,match(J494,'Type Mapping'!$B$2:$B$21,0),4),"type mismatch")</f>
        <v>VARCHAR</v>
      </c>
      <c r="AK494" s="308"/>
      <c r="AL494" s="308"/>
      <c r="AM494" s="308"/>
      <c r="AN494" s="300" t="b">
        <v>0</v>
      </c>
      <c r="AO494" s="300" t="b">
        <v>0</v>
      </c>
      <c r="AP494" s="300" t="b">
        <v>0</v>
      </c>
      <c r="AQ494" s="300" t="b">
        <v>0</v>
      </c>
      <c r="AR494" s="300"/>
      <c r="AS494" s="300"/>
      <c r="AT494" s="302"/>
      <c r="AU494" s="302"/>
      <c r="AV494" s="303" t="b">
        <v>1</v>
      </c>
      <c r="AW494" s="304" t="str">
        <f t="shared" si="9"/>
        <v>false</v>
      </c>
      <c r="AX494" s="305" t="str">
        <f t="shared" si="17"/>
        <v>&lt;column comment="" default="" key="false" label="ContrCity" length="255" nullable="true" originalDbColumnName="ContrCity" originalLength="-1" pattern="" precision="-1" talendType="id_String" type=""/&gt;</v>
      </c>
      <c r="AY494" s="306"/>
      <c r="AZ494" s="305" t="str">
        <f t="shared" si="10"/>
        <v>&lt;column comment="" default="" key="false" label="ContrCity" length="255" nullable="true" originalDbColumnName="ContrCity" originalLength="-1" pattern="" precision="-1" talendType="id_String" type=""/&gt;</v>
      </c>
      <c r="BA494" s="306"/>
      <c r="BB494" s="302"/>
      <c r="BC494" s="303" t="b">
        <f t="shared" si="11"/>
        <v>1</v>
      </c>
      <c r="BD494" s="304"/>
      <c r="BE494" s="304" t="str">
        <f t="shared" si="12"/>
        <v>false</v>
      </c>
      <c r="BF494" s="307"/>
      <c r="BG494" s="305"/>
      <c r="BH494" s="305"/>
      <c r="BI494" s="305"/>
      <c r="BJ494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4" s="306"/>
      <c r="BL494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4" s="306"/>
      <c r="BN494" s="302"/>
      <c r="BO494" s="302"/>
      <c r="BP494" s="302"/>
      <c r="BQ494" s="302"/>
      <c r="BR494" s="302"/>
      <c r="BS494" s="302"/>
      <c r="BT494" s="302"/>
      <c r="BU494" s="302"/>
      <c r="BV494" s="302"/>
      <c r="BW494" s="302"/>
      <c r="BX494" s="302"/>
    </row>
    <row r="495">
      <c r="A495" s="292" t="s">
        <v>728</v>
      </c>
      <c r="B495" s="292">
        <v>494.0</v>
      </c>
      <c r="C495" s="292">
        <f t="shared" si="15"/>
        <v>1</v>
      </c>
      <c r="D495" s="293" t="str">
        <f t="shared" si="25"/>
        <v>Elec, Mech, Plum</v>
      </c>
      <c r="E495" s="46" t="str">
        <f t="shared" si="2"/>
        <v>prmemp.mdb.PrmMech.ContrState</v>
      </c>
      <c r="F495" s="46" t="s">
        <v>344</v>
      </c>
      <c r="G495" s="46" t="s">
        <v>633</v>
      </c>
      <c r="H495" s="47">
        <v>49.0</v>
      </c>
      <c r="I495" s="294" t="s">
        <v>1888</v>
      </c>
      <c r="J495" s="295" t="s">
        <v>743</v>
      </c>
      <c r="K495" s="296">
        <v>2.0</v>
      </c>
      <c r="L495" s="297" t="b">
        <v>0</v>
      </c>
      <c r="M495" s="294" t="s">
        <v>2063</v>
      </c>
      <c r="N495" s="294"/>
      <c r="O495" s="369"/>
      <c r="P495" s="369"/>
      <c r="Q495" s="298" t="str">
        <f t="shared" si="3"/>
        <v>PrmMech</v>
      </c>
      <c r="R495" s="298" t="str">
        <f t="shared" si="19"/>
        <v>ContrState</v>
      </c>
      <c r="S495" s="298" t="str">
        <f t="array" ref="S495">iferror(index('Type Mapping'!$A$2:$D$21,match(J495,'Type Mapping'!$B$2:$B$21,0),3),"type mismatch")</f>
        <v>VARCHAR</v>
      </c>
      <c r="T495" s="298"/>
      <c r="U495" s="298"/>
      <c r="V495" s="298"/>
      <c r="W495" s="51" t="b">
        <v>1</v>
      </c>
      <c r="X495" s="51"/>
      <c r="Y495" s="309"/>
      <c r="Z495" s="309"/>
      <c r="AA495" s="311" t="s">
        <v>977</v>
      </c>
      <c r="AB495" s="53" t="str">
        <f t="shared" si="23"/>
        <v>**field missing**_history</v>
      </c>
      <c r="AC495" s="308" t="str">
        <f t="array" ref="AC495">iferror(index('StoT Mapping (Depreciated)'!$D$2:$L$976,match(E495,'StoT Mapping (Depreciated)'!$D$2:$D$976,0),9),"**FIELD MISSING**")</f>
        <v>**FIELD MISSING**</v>
      </c>
      <c r="AD495" s="53" t="str">
        <f t="shared" si="6"/>
        <v>**field missing**.**FIELD MISSING**</v>
      </c>
      <c r="AE495" s="299">
        <f>countif(NEW_REDB_table.field,AD495)</f>
        <v>0</v>
      </c>
      <c r="AF495" s="299" t="str">
        <f t="shared" si="7"/>
        <v>Check...</v>
      </c>
      <c r="AG495" s="308"/>
      <c r="AH495" s="317" t="b">
        <v>0</v>
      </c>
      <c r="AI495" s="317" t="b">
        <v>0</v>
      </c>
      <c r="AJ495" s="308" t="str">
        <f t="array" ref="AJ495">iferror(index('Type Mapping'!$A$2:$D$21,match(J495,'Type Mapping'!$B$2:$B$21,0),4),"type mismatch")</f>
        <v>VARCHAR</v>
      </c>
      <c r="AK495" s="308"/>
      <c r="AL495" s="308"/>
      <c r="AM495" s="308"/>
      <c r="AN495" s="300" t="b">
        <v>0</v>
      </c>
      <c r="AO495" s="300" t="b">
        <v>0</v>
      </c>
      <c r="AP495" s="300" t="b">
        <v>0</v>
      </c>
      <c r="AQ495" s="300" t="b">
        <v>0</v>
      </c>
      <c r="AR495" s="300"/>
      <c r="AS495" s="300"/>
      <c r="AT495" s="302"/>
      <c r="AU495" s="302"/>
      <c r="AV495" s="303" t="b">
        <v>1</v>
      </c>
      <c r="AW495" s="304" t="str">
        <f t="shared" si="9"/>
        <v>false</v>
      </c>
      <c r="AX495" s="305" t="str">
        <f t="shared" si="17"/>
        <v>&lt;column comment="" default="" key="false" label="ContrState" length="255" nullable="true" originalDbColumnName="ContrState" originalLength="-1" pattern="" precision="-1" talendType="id_String" type=""/&gt;</v>
      </c>
      <c r="AY495" s="306"/>
      <c r="AZ495" s="305" t="str">
        <f t="shared" si="10"/>
        <v>&lt;column comment="" default="" key="false" label="ContrState" length="255" nullable="true" originalDbColumnName="ContrState" originalLength="-1" pattern="" precision="-1" talendType="id_String" type=""/&gt;</v>
      </c>
      <c r="BA495" s="306"/>
      <c r="BB495" s="302"/>
      <c r="BC495" s="303" t="b">
        <f t="shared" si="11"/>
        <v>1</v>
      </c>
      <c r="BD495" s="304"/>
      <c r="BE495" s="304" t="str">
        <f t="shared" si="12"/>
        <v>false</v>
      </c>
      <c r="BF495" s="307"/>
      <c r="BG495" s="305"/>
      <c r="BH495" s="305"/>
      <c r="BI495" s="305"/>
      <c r="BJ495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5" s="306"/>
      <c r="BL495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5" s="306"/>
      <c r="BN495" s="302"/>
      <c r="BO495" s="302"/>
      <c r="BP495" s="302"/>
      <c r="BQ495" s="302"/>
      <c r="BR495" s="302"/>
      <c r="BS495" s="302"/>
      <c r="BT495" s="302"/>
      <c r="BU495" s="302"/>
      <c r="BV495" s="302"/>
      <c r="BW495" s="302"/>
      <c r="BX495" s="302"/>
    </row>
    <row r="496">
      <c r="A496" s="292" t="s">
        <v>728</v>
      </c>
      <c r="B496" s="292">
        <v>495.0</v>
      </c>
      <c r="C496" s="292">
        <f t="shared" si="15"/>
        <v>1</v>
      </c>
      <c r="D496" s="293" t="str">
        <f t="shared" si="25"/>
        <v>Elec, Mech, Plum</v>
      </c>
      <c r="E496" s="46" t="str">
        <f t="shared" si="2"/>
        <v>prmemp.mdb.PrmMech.ContrZIP</v>
      </c>
      <c r="F496" s="46" t="s">
        <v>344</v>
      </c>
      <c r="G496" s="46" t="s">
        <v>633</v>
      </c>
      <c r="H496" s="47">
        <v>50.0</v>
      </c>
      <c r="I496" s="294" t="s">
        <v>1890</v>
      </c>
      <c r="J496" s="295" t="s">
        <v>743</v>
      </c>
      <c r="K496" s="296">
        <v>50.0</v>
      </c>
      <c r="L496" s="297" t="b">
        <v>0</v>
      </c>
      <c r="M496" s="294" t="s">
        <v>2065</v>
      </c>
      <c r="N496" s="294"/>
      <c r="O496" s="369"/>
      <c r="P496" s="369"/>
      <c r="Q496" s="298" t="str">
        <f t="shared" si="3"/>
        <v>PrmMech</v>
      </c>
      <c r="R496" s="298" t="str">
        <f t="shared" si="19"/>
        <v>ContrZIP</v>
      </c>
      <c r="S496" s="298" t="str">
        <f t="array" ref="S496">iferror(index('Type Mapping'!$A$2:$D$21,match(J496,'Type Mapping'!$B$2:$B$21,0),3),"type mismatch")</f>
        <v>VARCHAR</v>
      </c>
      <c r="T496" s="298"/>
      <c r="U496" s="298"/>
      <c r="V496" s="298"/>
      <c r="W496" s="51" t="b">
        <v>1</v>
      </c>
      <c r="X496" s="51"/>
      <c r="Y496" s="309"/>
      <c r="Z496" s="309"/>
      <c r="AA496" s="311" t="s">
        <v>977</v>
      </c>
      <c r="AB496" s="53" t="str">
        <f t="shared" si="23"/>
        <v>**field missing**_history</v>
      </c>
      <c r="AC496" s="308" t="str">
        <f t="array" ref="AC496">iferror(index('StoT Mapping (Depreciated)'!$D$2:$L$976,match(E496,'StoT Mapping (Depreciated)'!$D$2:$D$976,0),9),"**FIELD MISSING**")</f>
        <v>**FIELD MISSING**</v>
      </c>
      <c r="AD496" s="53" t="str">
        <f t="shared" si="6"/>
        <v>**field missing**.**FIELD MISSING**</v>
      </c>
      <c r="AE496" s="299">
        <f>countif(NEW_REDB_table.field,AD496)</f>
        <v>0</v>
      </c>
      <c r="AF496" s="299" t="str">
        <f t="shared" si="7"/>
        <v>Check...</v>
      </c>
      <c r="AG496" s="308"/>
      <c r="AH496" s="317" t="b">
        <v>0</v>
      </c>
      <c r="AI496" s="317" t="b">
        <v>0</v>
      </c>
      <c r="AJ496" s="308" t="str">
        <f t="array" ref="AJ496">iferror(index('Type Mapping'!$A$2:$D$21,match(J496,'Type Mapping'!$B$2:$B$21,0),4),"type mismatch")</f>
        <v>VARCHAR</v>
      </c>
      <c r="AK496" s="308"/>
      <c r="AL496" s="308"/>
      <c r="AM496" s="308"/>
      <c r="AN496" s="300" t="b">
        <v>0</v>
      </c>
      <c r="AO496" s="300" t="b">
        <v>0</v>
      </c>
      <c r="AP496" s="300" t="b">
        <v>0</v>
      </c>
      <c r="AQ496" s="300" t="b">
        <v>0</v>
      </c>
      <c r="AR496" s="300"/>
      <c r="AS496" s="300"/>
      <c r="AT496" s="302"/>
      <c r="AU496" s="302"/>
      <c r="AV496" s="303" t="b">
        <v>1</v>
      </c>
      <c r="AW496" s="304" t="str">
        <f t="shared" si="9"/>
        <v>false</v>
      </c>
      <c r="AX496" s="305" t="str">
        <f t="shared" si="17"/>
        <v>&lt;column comment="" default="" key="false" label="ContrZIP" length="255" nullable="true" originalDbColumnName="ContrZIP" originalLength="-1" pattern="" precision="-1" talendType="id_String" type=""/&gt;</v>
      </c>
      <c r="AY496" s="306"/>
      <c r="AZ496" s="305" t="str">
        <f t="shared" si="10"/>
        <v>&lt;column comment="" default="" key="false" label="ContrZIP" length="255" nullable="true" originalDbColumnName="ContrZIP" originalLength="-1" pattern="" precision="-1" talendType="id_String" type=""/&gt;</v>
      </c>
      <c r="BA496" s="306"/>
      <c r="BB496" s="302"/>
      <c r="BC496" s="303" t="b">
        <f t="shared" si="11"/>
        <v>1</v>
      </c>
      <c r="BD496" s="304"/>
      <c r="BE496" s="304" t="str">
        <f t="shared" si="12"/>
        <v>false</v>
      </c>
      <c r="BF496" s="307"/>
      <c r="BG496" s="305"/>
      <c r="BH496" s="305"/>
      <c r="BI496" s="305"/>
      <c r="BJ496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6" s="306"/>
      <c r="BL496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6" s="306"/>
      <c r="BN496" s="302"/>
      <c r="BO496" s="302"/>
      <c r="BP496" s="302"/>
      <c r="BQ496" s="302"/>
      <c r="BR496" s="302"/>
      <c r="BS496" s="302"/>
      <c r="BT496" s="302"/>
      <c r="BU496" s="302"/>
      <c r="BV496" s="302"/>
      <c r="BW496" s="302"/>
      <c r="BX496" s="302"/>
    </row>
    <row r="497">
      <c r="A497" s="292" t="s">
        <v>728</v>
      </c>
      <c r="B497" s="292">
        <v>496.0</v>
      </c>
      <c r="C497" s="292">
        <f t="shared" si="15"/>
        <v>1</v>
      </c>
      <c r="D497" s="293" t="str">
        <f t="shared" si="25"/>
        <v>Elec, Mech, Plum</v>
      </c>
      <c r="E497" s="46" t="str">
        <f t="shared" si="2"/>
        <v>prmemp.mdb.PrmMech.ContrPhone</v>
      </c>
      <c r="F497" s="46" t="s">
        <v>344</v>
      </c>
      <c r="G497" s="46" t="s">
        <v>633</v>
      </c>
      <c r="H497" s="47">
        <v>51.0</v>
      </c>
      <c r="I497" s="294" t="s">
        <v>1886</v>
      </c>
      <c r="J497" s="295" t="s">
        <v>743</v>
      </c>
      <c r="K497" s="296">
        <v>20.0</v>
      </c>
      <c r="L497" s="297" t="b">
        <v>0</v>
      </c>
      <c r="M497" s="294" t="s">
        <v>2070</v>
      </c>
      <c r="N497" s="294"/>
      <c r="O497" s="369"/>
      <c r="P497" s="369"/>
      <c r="Q497" s="298" t="str">
        <f t="shared" si="3"/>
        <v>PrmMech</v>
      </c>
      <c r="R497" s="298" t="str">
        <f t="shared" si="19"/>
        <v>ContrPhone</v>
      </c>
      <c r="S497" s="298" t="str">
        <f t="array" ref="S497">iferror(index('Type Mapping'!$A$2:$D$21,match(J497,'Type Mapping'!$B$2:$B$21,0),3),"type mismatch")</f>
        <v>VARCHAR</v>
      </c>
      <c r="T497" s="298"/>
      <c r="U497" s="298"/>
      <c r="V497" s="298"/>
      <c r="W497" s="51" t="b">
        <v>1</v>
      </c>
      <c r="X497" s="51"/>
      <c r="Y497" s="309"/>
      <c r="Z497" s="309"/>
      <c r="AA497" s="311" t="s">
        <v>977</v>
      </c>
      <c r="AB497" s="53" t="str">
        <f t="shared" si="23"/>
        <v>**field missing**_history</v>
      </c>
      <c r="AC497" s="308" t="str">
        <f t="array" ref="AC497">iferror(index('StoT Mapping (Depreciated)'!$D$2:$L$976,match(E497,'StoT Mapping (Depreciated)'!$D$2:$D$976,0),9),"**FIELD MISSING**")</f>
        <v>**FIELD MISSING**</v>
      </c>
      <c r="AD497" s="53" t="str">
        <f t="shared" si="6"/>
        <v>**field missing**.**FIELD MISSING**</v>
      </c>
      <c r="AE497" s="299">
        <f>countif(NEW_REDB_table.field,AD497)</f>
        <v>0</v>
      </c>
      <c r="AF497" s="299" t="str">
        <f t="shared" si="7"/>
        <v>Check...</v>
      </c>
      <c r="AG497" s="308"/>
      <c r="AH497" s="317" t="b">
        <v>0</v>
      </c>
      <c r="AI497" s="317" t="b">
        <v>0</v>
      </c>
      <c r="AJ497" s="308" t="str">
        <f t="array" ref="AJ497">iferror(index('Type Mapping'!$A$2:$D$21,match(J497,'Type Mapping'!$B$2:$B$21,0),4),"type mismatch")</f>
        <v>VARCHAR</v>
      </c>
      <c r="AK497" s="308"/>
      <c r="AL497" s="308"/>
      <c r="AM497" s="308"/>
      <c r="AN497" s="300" t="b">
        <v>0</v>
      </c>
      <c r="AO497" s="300" t="b">
        <v>0</v>
      </c>
      <c r="AP497" s="300" t="b">
        <v>0</v>
      </c>
      <c r="AQ497" s="300" t="b">
        <v>0</v>
      </c>
      <c r="AR497" s="300"/>
      <c r="AS497" s="300"/>
      <c r="AT497" s="302"/>
      <c r="AU497" s="302"/>
      <c r="AV497" s="303" t="b">
        <v>1</v>
      </c>
      <c r="AW497" s="304" t="str">
        <f t="shared" si="9"/>
        <v>false</v>
      </c>
      <c r="AX497" s="305" t="str">
        <f t="shared" si="17"/>
        <v>&lt;column comment="" default="" key="false" label="ContrPhone" length="255" nullable="true" originalDbColumnName="ContrPhone" originalLength="-1" pattern="" precision="-1" talendType="id_String" type=""/&gt;</v>
      </c>
      <c r="AY497" s="306"/>
      <c r="AZ497" s="305" t="str">
        <f t="shared" si="10"/>
        <v>&lt;column comment="" default="" key="false" label="ContrPhone" length="255" nullable="true" originalDbColumnName="ContrPhone" originalLength="-1" pattern="" precision="-1" talendType="id_String" type=""/&gt;</v>
      </c>
      <c r="BA497" s="306"/>
      <c r="BB497" s="302"/>
      <c r="BC497" s="303" t="b">
        <f t="shared" si="11"/>
        <v>1</v>
      </c>
      <c r="BD497" s="304"/>
      <c r="BE497" s="304" t="str">
        <f t="shared" si="12"/>
        <v>false</v>
      </c>
      <c r="BF497" s="307"/>
      <c r="BG497" s="305"/>
      <c r="BH497" s="305"/>
      <c r="BI497" s="305"/>
      <c r="BJ497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7" s="306"/>
      <c r="BL497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7" s="306"/>
      <c r="BN497" s="302"/>
      <c r="BO497" s="302"/>
      <c r="BP497" s="302"/>
      <c r="BQ497" s="302"/>
      <c r="BR497" s="302"/>
      <c r="BS497" s="302"/>
      <c r="BT497" s="302"/>
      <c r="BU497" s="302"/>
      <c r="BV497" s="302"/>
      <c r="BW497" s="302"/>
      <c r="BX497" s="302"/>
    </row>
    <row r="498">
      <c r="A498" s="292" t="s">
        <v>728</v>
      </c>
      <c r="B498" s="292">
        <v>497.0</v>
      </c>
      <c r="C498" s="292">
        <f t="shared" si="15"/>
        <v>1</v>
      </c>
      <c r="D498" s="293" t="str">
        <f t="shared" si="25"/>
        <v>Elec, Mech, Plum</v>
      </c>
      <c r="E498" s="46" t="str">
        <f t="shared" si="2"/>
        <v>prmemp.mdb.PrmMech.GeoCityBLockPart</v>
      </c>
      <c r="F498" s="46" t="s">
        <v>344</v>
      </c>
      <c r="G498" s="46" t="s">
        <v>633</v>
      </c>
      <c r="H498" s="47">
        <v>52.0</v>
      </c>
      <c r="I498" s="294" t="s">
        <v>1795</v>
      </c>
      <c r="J498" s="295" t="s">
        <v>729</v>
      </c>
      <c r="K498" s="296">
        <v>8.0</v>
      </c>
      <c r="L498" s="297" t="b">
        <v>0</v>
      </c>
      <c r="M498" s="294" t="s">
        <v>1433</v>
      </c>
      <c r="N498" s="294"/>
      <c r="O498" s="369"/>
      <c r="P498" s="369"/>
      <c r="Q498" s="298" t="str">
        <f t="shared" si="3"/>
        <v>PrmMech</v>
      </c>
      <c r="R498" s="298" t="str">
        <f t="shared" si="19"/>
        <v>GeoCityBLockPart</v>
      </c>
      <c r="S498" s="298" t="str">
        <f t="array" ref="S498">iferror(index('Type Mapping'!$A$2:$D$21,match(J498,'Type Mapping'!$B$2:$B$21,0),3),"type mismatch")</f>
        <v>VARCHAR</v>
      </c>
      <c r="T498" s="298"/>
      <c r="U498" s="298"/>
      <c r="V498" s="298"/>
      <c r="W498" s="51" t="b">
        <v>1</v>
      </c>
      <c r="X498" s="51"/>
      <c r="Y498" s="309"/>
      <c r="Z498" s="309"/>
      <c r="AA498" s="311" t="s">
        <v>977</v>
      </c>
      <c r="AB498" s="53" t="str">
        <f t="shared" si="23"/>
        <v>**field missing**_history</v>
      </c>
      <c r="AC498" s="308" t="str">
        <f t="array" ref="AC498">iferror(index('StoT Mapping (Depreciated)'!$D$2:$L$976,match(E498,'StoT Mapping (Depreciated)'!$D$2:$D$976,0),9),"**FIELD MISSING**")</f>
        <v>**FIELD MISSING**</v>
      </c>
      <c r="AD498" s="53" t="str">
        <f t="shared" si="6"/>
        <v>**field missing**.**FIELD MISSING**</v>
      </c>
      <c r="AE498" s="299">
        <f>countif(NEW_REDB_table.field,AD498)</f>
        <v>0</v>
      </c>
      <c r="AF498" s="299" t="str">
        <f t="shared" si="7"/>
        <v>Check...</v>
      </c>
      <c r="AG498" s="308"/>
      <c r="AH498" s="317" t="b">
        <v>0</v>
      </c>
      <c r="AI498" s="317" t="b">
        <v>0</v>
      </c>
      <c r="AJ498" s="308" t="str">
        <f t="array" ref="AJ498">iferror(index('Type Mapping'!$A$2:$D$21,match(J498,'Type Mapping'!$B$2:$B$21,0),4),"type mismatch")</f>
        <v>FLOAT</v>
      </c>
      <c r="AK498" s="308"/>
      <c r="AL498" s="308"/>
      <c r="AM498" s="308"/>
      <c r="AN498" s="300" t="b">
        <v>0</v>
      </c>
      <c r="AO498" s="300" t="b">
        <v>0</v>
      </c>
      <c r="AP498" s="300" t="b">
        <v>0</v>
      </c>
      <c r="AQ498" s="300" t="b">
        <v>0</v>
      </c>
      <c r="AR498" s="300"/>
      <c r="AS498" s="300"/>
      <c r="AT498" s="302"/>
      <c r="AU498" s="302"/>
      <c r="AV498" s="303" t="b">
        <v>1</v>
      </c>
      <c r="AW498" s="304" t="str">
        <f t="shared" si="9"/>
        <v>false</v>
      </c>
      <c r="AX498" s="305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498" s="306"/>
      <c r="AZ498" s="305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498" s="306"/>
      <c r="BB498" s="302"/>
      <c r="BC498" s="303" t="b">
        <f t="shared" si="11"/>
        <v>1</v>
      </c>
      <c r="BD498" s="304"/>
      <c r="BE498" s="304" t="str">
        <f t="shared" si="12"/>
        <v>false</v>
      </c>
      <c r="BF498" s="307"/>
      <c r="BG498" s="305"/>
      <c r="BH498" s="305"/>
      <c r="BI498" s="305"/>
      <c r="BJ498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8" s="306"/>
      <c r="BL498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8" s="306"/>
      <c r="BN498" s="302"/>
      <c r="BO498" s="302"/>
      <c r="BP498" s="302"/>
      <c r="BQ498" s="302"/>
      <c r="BR498" s="302"/>
      <c r="BS498" s="302"/>
      <c r="BT498" s="302"/>
      <c r="BU498" s="302"/>
      <c r="BV498" s="302"/>
      <c r="BW498" s="302"/>
      <c r="BX498" s="302"/>
    </row>
    <row r="499">
      <c r="A499" s="292" t="s">
        <v>728</v>
      </c>
      <c r="B499" s="292">
        <v>498.0</v>
      </c>
      <c r="C499" s="292">
        <f t="shared" si="15"/>
        <v>1</v>
      </c>
      <c r="D499" s="293" t="str">
        <f t="shared" si="25"/>
        <v>Elec, Mech, Plum</v>
      </c>
      <c r="E499" s="46" t="str">
        <f t="shared" si="2"/>
        <v>prmemp.mdb.PrmMech.Ward10</v>
      </c>
      <c r="F499" s="46" t="s">
        <v>344</v>
      </c>
      <c r="G499" s="46" t="s">
        <v>633</v>
      </c>
      <c r="H499" s="47">
        <v>53.0</v>
      </c>
      <c r="I499" s="294" t="s">
        <v>1436</v>
      </c>
      <c r="J499" s="295" t="s">
        <v>740</v>
      </c>
      <c r="K499" s="296">
        <v>1.0</v>
      </c>
      <c r="L499" s="297" t="b">
        <v>0</v>
      </c>
      <c r="M499" s="294" t="s">
        <v>2076</v>
      </c>
      <c r="N499" s="294"/>
      <c r="O499" s="369"/>
      <c r="P499" s="369"/>
      <c r="Q499" s="298" t="str">
        <f t="shared" si="3"/>
        <v>PrmMech</v>
      </c>
      <c r="R499" s="298" t="str">
        <f t="shared" si="19"/>
        <v>Ward10</v>
      </c>
      <c r="S499" s="298" t="str">
        <f t="array" ref="S499">iferror(index('Type Mapping'!$A$2:$D$21,match(J499,'Type Mapping'!$B$2:$B$21,0),3),"type mismatch")</f>
        <v>VARCHAR</v>
      </c>
      <c r="T499" s="298"/>
      <c r="U499" s="298"/>
      <c r="V499" s="298"/>
      <c r="W499" s="51" t="b">
        <v>1</v>
      </c>
      <c r="X499" s="51"/>
      <c r="Y499" s="309"/>
      <c r="Z499" s="309"/>
      <c r="AA499" s="311" t="s">
        <v>977</v>
      </c>
      <c r="AB499" s="53" t="str">
        <f t="shared" si="23"/>
        <v>**field missing**_history</v>
      </c>
      <c r="AC499" s="308" t="str">
        <f t="array" ref="AC499">iferror(index('StoT Mapping (Depreciated)'!$D$2:$L$976,match(E499,'StoT Mapping (Depreciated)'!$D$2:$D$976,0),9),"**FIELD MISSING**")</f>
        <v>**FIELD MISSING**</v>
      </c>
      <c r="AD499" s="53" t="str">
        <f t="shared" si="6"/>
        <v>**field missing**.**FIELD MISSING**</v>
      </c>
      <c r="AE499" s="299">
        <f>countif(NEW_REDB_table.field,AD499)</f>
        <v>0</v>
      </c>
      <c r="AF499" s="299" t="str">
        <f t="shared" si="7"/>
        <v>Check...</v>
      </c>
      <c r="AG499" s="308"/>
      <c r="AH499" s="317" t="b">
        <v>0</v>
      </c>
      <c r="AI499" s="317" t="b">
        <v>0</v>
      </c>
      <c r="AJ499" s="308" t="str">
        <f t="array" ref="AJ499">iferror(index('Type Mapping'!$A$2:$D$21,match(J499,'Type Mapping'!$B$2:$B$21,0),4),"type mismatch")</f>
        <v>INT</v>
      </c>
      <c r="AK499" s="308"/>
      <c r="AL499" s="308"/>
      <c r="AM499" s="308"/>
      <c r="AN499" s="300" t="b">
        <v>0</v>
      </c>
      <c r="AO499" s="300" t="b">
        <v>0</v>
      </c>
      <c r="AP499" s="300" t="b">
        <v>0</v>
      </c>
      <c r="AQ499" s="300" t="b">
        <v>0</v>
      </c>
      <c r="AR499" s="300"/>
      <c r="AS499" s="300"/>
      <c r="AT499" s="302"/>
      <c r="AU499" s="302"/>
      <c r="AV499" s="303" t="b">
        <v>1</v>
      </c>
      <c r="AW499" s="304" t="str">
        <f t="shared" si="9"/>
        <v>false</v>
      </c>
      <c r="AX499" s="305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499" s="306"/>
      <c r="AZ499" s="305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499" s="306"/>
      <c r="BB499" s="302"/>
      <c r="BC499" s="303" t="b">
        <f t="shared" si="11"/>
        <v>1</v>
      </c>
      <c r="BD499" s="304"/>
      <c r="BE499" s="304" t="str">
        <f t="shared" si="12"/>
        <v>false</v>
      </c>
      <c r="BF499" s="307"/>
      <c r="BG499" s="305"/>
      <c r="BH499" s="305"/>
      <c r="BI499" s="305"/>
      <c r="BJ499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499" s="306"/>
      <c r="BL499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499" s="306"/>
      <c r="BN499" s="302"/>
      <c r="BO499" s="302"/>
      <c r="BP499" s="302"/>
      <c r="BQ499" s="302"/>
      <c r="BR499" s="302"/>
      <c r="BS499" s="302"/>
      <c r="BT499" s="302"/>
      <c r="BU499" s="302"/>
      <c r="BV499" s="302"/>
      <c r="BW499" s="302"/>
      <c r="BX499" s="302"/>
    </row>
    <row r="500">
      <c r="A500" s="292" t="s">
        <v>728</v>
      </c>
      <c r="B500" s="292">
        <v>499.0</v>
      </c>
      <c r="C500" s="292">
        <f t="shared" si="15"/>
        <v>1</v>
      </c>
      <c r="D500" s="293" t="str">
        <f t="shared" si="25"/>
        <v>Elec, Mech, Plum</v>
      </c>
      <c r="E500" s="46" t="str">
        <f t="shared" si="2"/>
        <v>prmemp.mdb.PrmMech.Precinct10</v>
      </c>
      <c r="F500" s="46" t="s">
        <v>344</v>
      </c>
      <c r="G500" s="46" t="s">
        <v>633</v>
      </c>
      <c r="H500" s="47">
        <v>54.0</v>
      </c>
      <c r="I500" s="294" t="s">
        <v>1445</v>
      </c>
      <c r="J500" s="295" t="s">
        <v>740</v>
      </c>
      <c r="K500" s="296">
        <v>1.0</v>
      </c>
      <c r="L500" s="297" t="b">
        <v>0</v>
      </c>
      <c r="M500" s="294" t="s">
        <v>2079</v>
      </c>
      <c r="N500" s="294"/>
      <c r="O500" s="369"/>
      <c r="P500" s="369"/>
      <c r="Q500" s="298" t="str">
        <f t="shared" si="3"/>
        <v>PrmMech</v>
      </c>
      <c r="R500" s="298" t="str">
        <f t="shared" si="19"/>
        <v>Precinct10</v>
      </c>
      <c r="S500" s="298" t="str">
        <f t="array" ref="S500">iferror(index('Type Mapping'!$A$2:$D$21,match(J500,'Type Mapping'!$B$2:$B$21,0),3),"type mismatch")</f>
        <v>VARCHAR</v>
      </c>
      <c r="T500" s="298"/>
      <c r="U500" s="298"/>
      <c r="V500" s="298"/>
      <c r="W500" s="51" t="b">
        <v>1</v>
      </c>
      <c r="X500" s="51"/>
      <c r="Y500" s="309"/>
      <c r="Z500" s="309"/>
      <c r="AA500" s="311" t="s">
        <v>977</v>
      </c>
      <c r="AB500" s="53" t="str">
        <f t="shared" si="23"/>
        <v>**field missing**_history</v>
      </c>
      <c r="AC500" s="308" t="str">
        <f t="array" ref="AC500">iferror(index('StoT Mapping (Depreciated)'!$D$2:$L$976,match(E500,'StoT Mapping (Depreciated)'!$D$2:$D$976,0),9),"**FIELD MISSING**")</f>
        <v>**FIELD MISSING**</v>
      </c>
      <c r="AD500" s="53" t="str">
        <f t="shared" si="6"/>
        <v>**field missing**.**FIELD MISSING**</v>
      </c>
      <c r="AE500" s="299">
        <f>countif(NEW_REDB_table.field,AD500)</f>
        <v>0</v>
      </c>
      <c r="AF500" s="299" t="str">
        <f t="shared" si="7"/>
        <v>Check...</v>
      </c>
      <c r="AG500" s="308"/>
      <c r="AH500" s="317" t="b">
        <v>0</v>
      </c>
      <c r="AI500" s="317" t="b">
        <v>0</v>
      </c>
      <c r="AJ500" s="308" t="str">
        <f t="array" ref="AJ500">iferror(index('Type Mapping'!$A$2:$D$21,match(J500,'Type Mapping'!$B$2:$B$21,0),4),"type mismatch")</f>
        <v>INT</v>
      </c>
      <c r="AK500" s="308"/>
      <c r="AL500" s="308"/>
      <c r="AM500" s="308"/>
      <c r="AN500" s="300" t="b">
        <v>0</v>
      </c>
      <c r="AO500" s="300" t="b">
        <v>0</v>
      </c>
      <c r="AP500" s="300" t="b">
        <v>0</v>
      </c>
      <c r="AQ500" s="300" t="b">
        <v>0</v>
      </c>
      <c r="AR500" s="300"/>
      <c r="AS500" s="300"/>
      <c r="AT500" s="302"/>
      <c r="AU500" s="302"/>
      <c r="AV500" s="303" t="b">
        <v>1</v>
      </c>
      <c r="AW500" s="304" t="str">
        <f t="shared" si="9"/>
        <v>false</v>
      </c>
      <c r="AX500" s="305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500" s="306"/>
      <c r="AZ500" s="305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500" s="306"/>
      <c r="BB500" s="302"/>
      <c r="BC500" s="303" t="b">
        <f t="shared" si="11"/>
        <v>1</v>
      </c>
      <c r="BD500" s="304"/>
      <c r="BE500" s="304" t="str">
        <f t="shared" si="12"/>
        <v>false</v>
      </c>
      <c r="BF500" s="307"/>
      <c r="BG500" s="305"/>
      <c r="BH500" s="305"/>
      <c r="BI500" s="305"/>
      <c r="BJ500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0" s="306"/>
      <c r="BL500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0" s="306"/>
      <c r="BN500" s="302"/>
      <c r="BO500" s="302"/>
      <c r="BP500" s="302"/>
      <c r="BQ500" s="302"/>
      <c r="BR500" s="302"/>
      <c r="BS500" s="302"/>
      <c r="BT500" s="302"/>
      <c r="BU500" s="302"/>
      <c r="BV500" s="302"/>
      <c r="BW500" s="302"/>
      <c r="BX500" s="302"/>
    </row>
    <row r="501">
      <c r="A501" s="292" t="s">
        <v>728</v>
      </c>
      <c r="B501" s="292">
        <v>500.0</v>
      </c>
      <c r="C501" s="292">
        <f t="shared" si="15"/>
        <v>1</v>
      </c>
      <c r="D501" s="293" t="str">
        <f t="shared" si="25"/>
        <v>Elec, Mech, Plum</v>
      </c>
      <c r="E501" s="46" t="str">
        <f t="shared" si="2"/>
        <v>prmemp.mdb.PrmMech.InspArea10</v>
      </c>
      <c r="F501" s="46" t="s">
        <v>344</v>
      </c>
      <c r="G501" s="46" t="s">
        <v>633</v>
      </c>
      <c r="H501" s="47">
        <v>55.0</v>
      </c>
      <c r="I501" s="294" t="s">
        <v>1451</v>
      </c>
      <c r="J501" s="295" t="s">
        <v>740</v>
      </c>
      <c r="K501" s="296">
        <v>1.0</v>
      </c>
      <c r="L501" s="297" t="b">
        <v>0</v>
      </c>
      <c r="M501" s="294" t="s">
        <v>1452</v>
      </c>
      <c r="N501" s="294"/>
      <c r="O501" s="369"/>
      <c r="P501" s="369"/>
      <c r="Q501" s="298" t="str">
        <f t="shared" si="3"/>
        <v>PrmMech</v>
      </c>
      <c r="R501" s="298" t="str">
        <f t="shared" si="19"/>
        <v>InspArea10</v>
      </c>
      <c r="S501" s="298" t="str">
        <f t="array" ref="S501">iferror(index('Type Mapping'!$A$2:$D$21,match(J501,'Type Mapping'!$B$2:$B$21,0),3),"type mismatch")</f>
        <v>VARCHAR</v>
      </c>
      <c r="T501" s="298"/>
      <c r="U501" s="298"/>
      <c r="V501" s="298"/>
      <c r="W501" s="51" t="b">
        <v>1</v>
      </c>
      <c r="X501" s="51"/>
      <c r="Y501" s="309"/>
      <c r="Z501" s="309"/>
      <c r="AA501" s="311" t="s">
        <v>977</v>
      </c>
      <c r="AB501" s="53" t="str">
        <f t="shared" si="23"/>
        <v>**field missing**_history</v>
      </c>
      <c r="AC501" s="308" t="str">
        <f t="array" ref="AC501">iferror(index('StoT Mapping (Depreciated)'!$D$2:$L$976,match(E501,'StoT Mapping (Depreciated)'!$D$2:$D$976,0),9),"**FIELD MISSING**")</f>
        <v>**FIELD MISSING**</v>
      </c>
      <c r="AD501" s="53" t="str">
        <f t="shared" si="6"/>
        <v>**field missing**.**FIELD MISSING**</v>
      </c>
      <c r="AE501" s="299">
        <f>countif(NEW_REDB_table.field,AD501)</f>
        <v>0</v>
      </c>
      <c r="AF501" s="299" t="str">
        <f t="shared" si="7"/>
        <v>Check...</v>
      </c>
      <c r="AG501" s="308"/>
      <c r="AH501" s="317" t="b">
        <v>0</v>
      </c>
      <c r="AI501" s="317" t="b">
        <v>0</v>
      </c>
      <c r="AJ501" s="308" t="str">
        <f t="array" ref="AJ501">iferror(index('Type Mapping'!$A$2:$D$21,match(J501,'Type Mapping'!$B$2:$B$21,0),4),"type mismatch")</f>
        <v>INT</v>
      </c>
      <c r="AK501" s="308"/>
      <c r="AL501" s="308"/>
      <c r="AM501" s="308"/>
      <c r="AN501" s="300" t="b">
        <v>0</v>
      </c>
      <c r="AO501" s="300" t="b">
        <v>0</v>
      </c>
      <c r="AP501" s="300" t="b">
        <v>0</v>
      </c>
      <c r="AQ501" s="300" t="b">
        <v>0</v>
      </c>
      <c r="AR501" s="300"/>
      <c r="AS501" s="300"/>
      <c r="AT501" s="302"/>
      <c r="AU501" s="302"/>
      <c r="AV501" s="303" t="b">
        <v>1</v>
      </c>
      <c r="AW501" s="304" t="str">
        <f t="shared" si="9"/>
        <v>false</v>
      </c>
      <c r="AX501" s="305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501" s="306"/>
      <c r="AZ501" s="305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501" s="306"/>
      <c r="BB501" s="302"/>
      <c r="BC501" s="303" t="b">
        <f t="shared" si="11"/>
        <v>1</v>
      </c>
      <c r="BD501" s="304"/>
      <c r="BE501" s="304" t="str">
        <f t="shared" si="12"/>
        <v>false</v>
      </c>
      <c r="BF501" s="307"/>
      <c r="BG501" s="305"/>
      <c r="BH501" s="305"/>
      <c r="BI501" s="305"/>
      <c r="BJ501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1" s="306"/>
      <c r="BL501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1" s="306"/>
      <c r="BN501" s="302"/>
      <c r="BO501" s="302"/>
      <c r="BP501" s="302"/>
      <c r="BQ501" s="302"/>
      <c r="BR501" s="302"/>
      <c r="BS501" s="302"/>
      <c r="BT501" s="302"/>
      <c r="BU501" s="302"/>
      <c r="BV501" s="302"/>
      <c r="BW501" s="302"/>
      <c r="BX501" s="302"/>
    </row>
    <row r="502">
      <c r="A502" s="292" t="s">
        <v>728</v>
      </c>
      <c r="B502" s="292">
        <v>501.0</v>
      </c>
      <c r="C502" s="292">
        <f t="shared" si="15"/>
        <v>1</v>
      </c>
      <c r="D502" s="293" t="str">
        <f t="shared" si="25"/>
        <v>Elec, Mech, Plum</v>
      </c>
      <c r="E502" s="46" t="str">
        <f t="shared" si="2"/>
        <v>prmemp.mdb.PrmMech.Ward00</v>
      </c>
      <c r="F502" s="46" t="s">
        <v>344</v>
      </c>
      <c r="G502" s="46" t="s">
        <v>633</v>
      </c>
      <c r="H502" s="47">
        <v>56.0</v>
      </c>
      <c r="I502" s="294" t="s">
        <v>1457</v>
      </c>
      <c r="J502" s="295" t="s">
        <v>740</v>
      </c>
      <c r="K502" s="296">
        <v>1.0</v>
      </c>
      <c r="L502" s="297" t="b">
        <v>0</v>
      </c>
      <c r="M502" s="294" t="s">
        <v>2083</v>
      </c>
      <c r="N502" s="294"/>
      <c r="O502" s="369"/>
      <c r="P502" s="369"/>
      <c r="Q502" s="298" t="str">
        <f t="shared" si="3"/>
        <v>PrmMech</v>
      </c>
      <c r="R502" s="298" t="str">
        <f t="shared" si="19"/>
        <v>Ward00</v>
      </c>
      <c r="S502" s="298" t="str">
        <f t="array" ref="S502">iferror(index('Type Mapping'!$A$2:$D$21,match(J502,'Type Mapping'!$B$2:$B$21,0),3),"type mismatch")</f>
        <v>VARCHAR</v>
      </c>
      <c r="T502" s="298"/>
      <c r="U502" s="298"/>
      <c r="V502" s="298"/>
      <c r="W502" s="51" t="b">
        <v>1</v>
      </c>
      <c r="X502" s="51"/>
      <c r="Y502" s="309"/>
      <c r="Z502" s="309"/>
      <c r="AA502" s="311" t="s">
        <v>977</v>
      </c>
      <c r="AB502" s="53" t="str">
        <f t="shared" si="23"/>
        <v>**field missing**_history</v>
      </c>
      <c r="AC502" s="308" t="str">
        <f t="array" ref="AC502">iferror(index('StoT Mapping (Depreciated)'!$D$2:$L$976,match(E502,'StoT Mapping (Depreciated)'!$D$2:$D$976,0),9),"**FIELD MISSING**")</f>
        <v>**FIELD MISSING**</v>
      </c>
      <c r="AD502" s="53" t="str">
        <f t="shared" si="6"/>
        <v>**field missing**.**FIELD MISSING**</v>
      </c>
      <c r="AE502" s="299">
        <f>countif(NEW_REDB_table.field,AD502)</f>
        <v>0</v>
      </c>
      <c r="AF502" s="299" t="str">
        <f t="shared" si="7"/>
        <v>Check...</v>
      </c>
      <c r="AG502" s="308"/>
      <c r="AH502" s="317" t="b">
        <v>0</v>
      </c>
      <c r="AI502" s="317" t="b">
        <v>0</v>
      </c>
      <c r="AJ502" s="308" t="str">
        <f t="array" ref="AJ502">iferror(index('Type Mapping'!$A$2:$D$21,match(J502,'Type Mapping'!$B$2:$B$21,0),4),"type mismatch")</f>
        <v>INT</v>
      </c>
      <c r="AK502" s="308"/>
      <c r="AL502" s="308"/>
      <c r="AM502" s="308"/>
      <c r="AN502" s="300" t="b">
        <v>0</v>
      </c>
      <c r="AO502" s="300" t="b">
        <v>0</v>
      </c>
      <c r="AP502" s="300" t="b">
        <v>0</v>
      </c>
      <c r="AQ502" s="300" t="b">
        <v>0</v>
      </c>
      <c r="AR502" s="300"/>
      <c r="AS502" s="300"/>
      <c r="AT502" s="302"/>
      <c r="AU502" s="302"/>
      <c r="AV502" s="303" t="b">
        <v>1</v>
      </c>
      <c r="AW502" s="304" t="str">
        <f t="shared" si="9"/>
        <v>false</v>
      </c>
      <c r="AX502" s="305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502" s="306"/>
      <c r="AZ502" s="305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502" s="306"/>
      <c r="BB502" s="302"/>
      <c r="BC502" s="303" t="b">
        <f t="shared" si="11"/>
        <v>1</v>
      </c>
      <c r="BD502" s="304"/>
      <c r="BE502" s="304" t="str">
        <f t="shared" si="12"/>
        <v>false</v>
      </c>
      <c r="BF502" s="307"/>
      <c r="BG502" s="305"/>
      <c r="BH502" s="305"/>
      <c r="BI502" s="305"/>
      <c r="BJ502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2" s="306"/>
      <c r="BL502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2" s="306"/>
      <c r="BN502" s="302"/>
      <c r="BO502" s="302"/>
      <c r="BP502" s="302"/>
      <c r="BQ502" s="302"/>
      <c r="BR502" s="302"/>
      <c r="BS502" s="302"/>
      <c r="BT502" s="302"/>
      <c r="BU502" s="302"/>
      <c r="BV502" s="302"/>
      <c r="BW502" s="302"/>
      <c r="BX502" s="302"/>
    </row>
    <row r="503">
      <c r="A503" s="292" t="s">
        <v>728</v>
      </c>
      <c r="B503" s="292">
        <v>502.0</v>
      </c>
      <c r="C503" s="292">
        <f t="shared" si="15"/>
        <v>1</v>
      </c>
      <c r="D503" s="293" t="str">
        <f t="shared" si="25"/>
        <v>Elec, Mech, Plum</v>
      </c>
      <c r="E503" s="46" t="str">
        <f t="shared" si="2"/>
        <v>prmemp.mdb.PrmMech.Precinct02</v>
      </c>
      <c r="F503" s="46" t="s">
        <v>344</v>
      </c>
      <c r="G503" s="46" t="s">
        <v>633</v>
      </c>
      <c r="H503" s="47">
        <v>57.0</v>
      </c>
      <c r="I503" s="294" t="s">
        <v>1462</v>
      </c>
      <c r="J503" s="295" t="s">
        <v>740</v>
      </c>
      <c r="K503" s="296">
        <v>1.0</v>
      </c>
      <c r="L503" s="297" t="b">
        <v>0</v>
      </c>
      <c r="M503" s="294" t="s">
        <v>2086</v>
      </c>
      <c r="N503" s="294"/>
      <c r="O503" s="369"/>
      <c r="P503" s="369"/>
      <c r="Q503" s="298" t="str">
        <f t="shared" si="3"/>
        <v>PrmMech</v>
      </c>
      <c r="R503" s="298" t="str">
        <f t="shared" si="19"/>
        <v>Precinct02</v>
      </c>
      <c r="S503" s="298" t="str">
        <f t="array" ref="S503">iferror(index('Type Mapping'!$A$2:$D$21,match(J503,'Type Mapping'!$B$2:$B$21,0),3),"type mismatch")</f>
        <v>VARCHAR</v>
      </c>
      <c r="T503" s="298"/>
      <c r="U503" s="298"/>
      <c r="V503" s="298"/>
      <c r="W503" s="51" t="b">
        <v>1</v>
      </c>
      <c r="X503" s="51"/>
      <c r="Y503" s="309"/>
      <c r="Z503" s="309"/>
      <c r="AA503" s="311" t="s">
        <v>977</v>
      </c>
      <c r="AB503" s="53" t="str">
        <f t="shared" si="23"/>
        <v>**field missing**_history</v>
      </c>
      <c r="AC503" s="308" t="str">
        <f t="array" ref="AC503">iferror(index('StoT Mapping (Depreciated)'!$D$2:$L$976,match(E503,'StoT Mapping (Depreciated)'!$D$2:$D$976,0),9),"**FIELD MISSING**")</f>
        <v>**FIELD MISSING**</v>
      </c>
      <c r="AD503" s="53" t="str">
        <f t="shared" si="6"/>
        <v>**field missing**.**FIELD MISSING**</v>
      </c>
      <c r="AE503" s="299">
        <f>countif(NEW_REDB_table.field,AD503)</f>
        <v>0</v>
      </c>
      <c r="AF503" s="299" t="str">
        <f t="shared" si="7"/>
        <v>Check...</v>
      </c>
      <c r="AG503" s="308"/>
      <c r="AH503" s="317" t="b">
        <v>0</v>
      </c>
      <c r="AI503" s="317" t="b">
        <v>0</v>
      </c>
      <c r="AJ503" s="308" t="str">
        <f t="array" ref="AJ503">iferror(index('Type Mapping'!$A$2:$D$21,match(J503,'Type Mapping'!$B$2:$B$21,0),4),"type mismatch")</f>
        <v>INT</v>
      </c>
      <c r="AK503" s="308"/>
      <c r="AL503" s="308"/>
      <c r="AM503" s="308"/>
      <c r="AN503" s="300" t="b">
        <v>0</v>
      </c>
      <c r="AO503" s="300" t="b">
        <v>0</v>
      </c>
      <c r="AP503" s="300" t="b">
        <v>0</v>
      </c>
      <c r="AQ503" s="300" t="b">
        <v>0</v>
      </c>
      <c r="AR503" s="300"/>
      <c r="AS503" s="300"/>
      <c r="AT503" s="302"/>
      <c r="AU503" s="302"/>
      <c r="AV503" s="303" t="b">
        <v>1</v>
      </c>
      <c r="AW503" s="304" t="str">
        <f t="shared" si="9"/>
        <v>false</v>
      </c>
      <c r="AX503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503" s="306"/>
      <c r="AZ503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503" s="306"/>
      <c r="BB503" s="302"/>
      <c r="BC503" s="303" t="b">
        <f t="shared" si="11"/>
        <v>1</v>
      </c>
      <c r="BD503" s="304"/>
      <c r="BE503" s="304" t="str">
        <f t="shared" si="12"/>
        <v>false</v>
      </c>
      <c r="BF503" s="307"/>
      <c r="BG503" s="305"/>
      <c r="BH503" s="305"/>
      <c r="BI503" s="305"/>
      <c r="BJ503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3" s="306"/>
      <c r="BL503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3" s="306"/>
      <c r="BN503" s="302"/>
      <c r="BO503" s="302"/>
      <c r="BP503" s="302"/>
      <c r="BQ503" s="302"/>
      <c r="BR503" s="302"/>
      <c r="BS503" s="302"/>
      <c r="BT503" s="302"/>
      <c r="BU503" s="302"/>
      <c r="BV503" s="302"/>
      <c r="BW503" s="302"/>
      <c r="BX503" s="302"/>
    </row>
    <row r="504">
      <c r="A504" s="292" t="s">
        <v>728</v>
      </c>
      <c r="B504" s="292">
        <v>503.0</v>
      </c>
      <c r="C504" s="292">
        <f t="shared" si="15"/>
        <v>1</v>
      </c>
      <c r="D504" s="293" t="str">
        <f t="shared" si="25"/>
        <v>Elec, Mech, Plum</v>
      </c>
      <c r="E504" s="46" t="str">
        <f t="shared" si="2"/>
        <v>prmemp.mdb.PrmMech.Nbrhd</v>
      </c>
      <c r="F504" s="46" t="s">
        <v>344</v>
      </c>
      <c r="G504" s="46" t="s">
        <v>633</v>
      </c>
      <c r="H504" s="47">
        <v>58.0</v>
      </c>
      <c r="I504" s="294" t="s">
        <v>1472</v>
      </c>
      <c r="J504" s="295" t="s">
        <v>740</v>
      </c>
      <c r="K504" s="296">
        <v>1.0</v>
      </c>
      <c r="L504" s="297" t="b">
        <v>0</v>
      </c>
      <c r="M504" s="294" t="s">
        <v>1473</v>
      </c>
      <c r="N504" s="294"/>
      <c r="O504" s="369"/>
      <c r="P504" s="369"/>
      <c r="Q504" s="298" t="str">
        <f t="shared" si="3"/>
        <v>PrmMech</v>
      </c>
      <c r="R504" s="298" t="str">
        <f t="shared" si="19"/>
        <v>Nbrhd</v>
      </c>
      <c r="S504" s="298" t="str">
        <f t="array" ref="S504">iferror(index('Type Mapping'!$A$2:$D$21,match(J504,'Type Mapping'!$B$2:$B$21,0),3),"type mismatch")</f>
        <v>VARCHAR</v>
      </c>
      <c r="T504" s="298"/>
      <c r="U504" s="298"/>
      <c r="V504" s="298"/>
      <c r="W504" s="51" t="b">
        <v>1</v>
      </c>
      <c r="X504" s="51"/>
      <c r="Y504" s="309"/>
      <c r="Z504" s="309"/>
      <c r="AA504" s="311" t="s">
        <v>977</v>
      </c>
      <c r="AB504" s="53" t="str">
        <f t="shared" si="23"/>
        <v>**field missing**_history</v>
      </c>
      <c r="AC504" s="308" t="str">
        <f t="array" ref="AC504">iferror(index('StoT Mapping (Depreciated)'!$D$2:$L$976,match(E504,'StoT Mapping (Depreciated)'!$D$2:$D$976,0),9),"**FIELD MISSING**")</f>
        <v>**FIELD MISSING**</v>
      </c>
      <c r="AD504" s="53" t="str">
        <f t="shared" si="6"/>
        <v>**field missing**.**FIELD MISSING**</v>
      </c>
      <c r="AE504" s="299">
        <f>countif(NEW_REDB_table.field,AD504)</f>
        <v>0</v>
      </c>
      <c r="AF504" s="299" t="str">
        <f t="shared" si="7"/>
        <v>Check...</v>
      </c>
      <c r="AG504" s="308"/>
      <c r="AH504" s="317" t="b">
        <v>0</v>
      </c>
      <c r="AI504" s="317" t="b">
        <v>0</v>
      </c>
      <c r="AJ504" s="308" t="str">
        <f t="array" ref="AJ504">iferror(index('Type Mapping'!$A$2:$D$21,match(J504,'Type Mapping'!$B$2:$B$21,0),4),"type mismatch")</f>
        <v>INT</v>
      </c>
      <c r="AK504" s="308"/>
      <c r="AL504" s="308"/>
      <c r="AM504" s="308"/>
      <c r="AN504" s="300" t="b">
        <v>0</v>
      </c>
      <c r="AO504" s="300" t="b">
        <v>0</v>
      </c>
      <c r="AP504" s="300" t="b">
        <v>0</v>
      </c>
      <c r="AQ504" s="300" t="b">
        <v>0</v>
      </c>
      <c r="AR504" s="300"/>
      <c r="AS504" s="300"/>
      <c r="AT504" s="302"/>
      <c r="AU504" s="302"/>
      <c r="AV504" s="303" t="b">
        <v>1</v>
      </c>
      <c r="AW504" s="304" t="str">
        <f t="shared" si="9"/>
        <v>false</v>
      </c>
      <c r="AX504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504" s="306"/>
      <c r="AZ504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504" s="306"/>
      <c r="BB504" s="302"/>
      <c r="BC504" s="303" t="b">
        <f t="shared" si="11"/>
        <v>1</v>
      </c>
      <c r="BD504" s="304"/>
      <c r="BE504" s="304" t="str">
        <f t="shared" si="12"/>
        <v>false</v>
      </c>
      <c r="BF504" s="307"/>
      <c r="BG504" s="305"/>
      <c r="BH504" s="305"/>
      <c r="BI504" s="305"/>
      <c r="BJ504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4" s="306"/>
      <c r="BL504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4" s="306"/>
      <c r="BN504" s="302"/>
      <c r="BO504" s="302"/>
      <c r="BP504" s="302"/>
      <c r="BQ504" s="302"/>
      <c r="BR504" s="302"/>
      <c r="BS504" s="302"/>
      <c r="BT504" s="302"/>
      <c r="BU504" s="302"/>
      <c r="BV504" s="302"/>
      <c r="BW504" s="302"/>
      <c r="BX504" s="302"/>
    </row>
    <row r="505">
      <c r="A505" s="292" t="s">
        <v>728</v>
      </c>
      <c r="B505" s="292">
        <v>504.0</v>
      </c>
      <c r="C505" s="292">
        <f t="shared" si="15"/>
        <v>1</v>
      </c>
      <c r="D505" s="293" t="str">
        <f t="shared" si="25"/>
        <v>Elec, Mech, Plum</v>
      </c>
      <c r="E505" s="46" t="str">
        <f t="shared" si="2"/>
        <v>prmemp.mdb.PrmMech.CDADist</v>
      </c>
      <c r="F505" s="46" t="s">
        <v>344</v>
      </c>
      <c r="G505" s="46" t="s">
        <v>633</v>
      </c>
      <c r="H505" s="47">
        <v>59.0</v>
      </c>
      <c r="I505" s="294" t="s">
        <v>1478</v>
      </c>
      <c r="J505" s="295" t="s">
        <v>740</v>
      </c>
      <c r="K505" s="296">
        <v>1.0</v>
      </c>
      <c r="L505" s="297" t="b">
        <v>0</v>
      </c>
      <c r="M505" s="294" t="s">
        <v>2088</v>
      </c>
      <c r="N505" s="294"/>
      <c r="O505" s="369"/>
      <c r="P505" s="369"/>
      <c r="Q505" s="298" t="str">
        <f t="shared" si="3"/>
        <v>PrmMech</v>
      </c>
      <c r="R505" s="298" t="str">
        <f t="shared" si="19"/>
        <v>CDADist</v>
      </c>
      <c r="S505" s="298" t="str">
        <f t="array" ref="S505">iferror(index('Type Mapping'!$A$2:$D$21,match(J505,'Type Mapping'!$B$2:$B$21,0),3),"type mismatch")</f>
        <v>VARCHAR</v>
      </c>
      <c r="T505" s="298"/>
      <c r="U505" s="298"/>
      <c r="V505" s="298"/>
      <c r="W505" s="51" t="b">
        <v>1</v>
      </c>
      <c r="X505" s="51"/>
      <c r="Y505" s="309"/>
      <c r="Z505" s="309"/>
      <c r="AA505" s="311" t="s">
        <v>977</v>
      </c>
      <c r="AB505" s="53" t="str">
        <f t="shared" si="23"/>
        <v>**field missing**_history</v>
      </c>
      <c r="AC505" s="308" t="str">
        <f t="array" ref="AC505">iferror(index('StoT Mapping (Depreciated)'!$D$2:$L$976,match(E505,'StoT Mapping (Depreciated)'!$D$2:$D$976,0),9),"**FIELD MISSING**")</f>
        <v>**FIELD MISSING**</v>
      </c>
      <c r="AD505" s="53" t="str">
        <f t="shared" si="6"/>
        <v>**field missing**.**FIELD MISSING**</v>
      </c>
      <c r="AE505" s="299">
        <f>countif(NEW_REDB_table.field,AD505)</f>
        <v>0</v>
      </c>
      <c r="AF505" s="299" t="str">
        <f t="shared" si="7"/>
        <v>Check...</v>
      </c>
      <c r="AG505" s="308"/>
      <c r="AH505" s="317" t="b">
        <v>0</v>
      </c>
      <c r="AI505" s="317" t="b">
        <v>0</v>
      </c>
      <c r="AJ505" s="308" t="str">
        <f t="array" ref="AJ505">iferror(index('Type Mapping'!$A$2:$D$21,match(J505,'Type Mapping'!$B$2:$B$21,0),4),"type mismatch")</f>
        <v>INT</v>
      </c>
      <c r="AK505" s="308"/>
      <c r="AL505" s="308"/>
      <c r="AM505" s="308"/>
      <c r="AN505" s="300" t="b">
        <v>0</v>
      </c>
      <c r="AO505" s="300" t="b">
        <v>0</v>
      </c>
      <c r="AP505" s="300" t="b">
        <v>0</v>
      </c>
      <c r="AQ505" s="300" t="b">
        <v>0</v>
      </c>
      <c r="AR505" s="300"/>
      <c r="AS505" s="300"/>
      <c r="AT505" s="302"/>
      <c r="AU505" s="302"/>
      <c r="AV505" s="303" t="b">
        <v>1</v>
      </c>
      <c r="AW505" s="304" t="str">
        <f t="shared" si="9"/>
        <v>false</v>
      </c>
      <c r="AX505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505" s="306"/>
      <c r="AZ505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505" s="306"/>
      <c r="BB505" s="302"/>
      <c r="BC505" s="303" t="b">
        <f t="shared" si="11"/>
        <v>1</v>
      </c>
      <c r="BD505" s="304"/>
      <c r="BE505" s="304" t="str">
        <f t="shared" si="12"/>
        <v>false</v>
      </c>
      <c r="BF505" s="307"/>
      <c r="BG505" s="305"/>
      <c r="BH505" s="305"/>
      <c r="BI505" s="305"/>
      <c r="BJ505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5" s="306"/>
      <c r="BL505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5" s="306"/>
      <c r="BN505" s="302"/>
      <c r="BO505" s="302"/>
      <c r="BP505" s="302"/>
      <c r="BQ505" s="302"/>
      <c r="BR505" s="302"/>
      <c r="BS505" s="302"/>
      <c r="BT505" s="302"/>
      <c r="BU505" s="302"/>
      <c r="BV505" s="302"/>
      <c r="BW505" s="302"/>
      <c r="BX505" s="302"/>
    </row>
    <row r="506">
      <c r="A506" s="292" t="s">
        <v>728</v>
      </c>
      <c r="B506" s="292">
        <v>505.0</v>
      </c>
      <c r="C506" s="292">
        <f t="shared" si="15"/>
        <v>1</v>
      </c>
      <c r="D506" s="293" t="str">
        <f t="shared" si="25"/>
        <v>Elec, Mech, Plum</v>
      </c>
      <c r="E506" s="46" t="str">
        <f t="shared" si="2"/>
        <v>prmemp.mdb.PrmMech.CDASubDist</v>
      </c>
      <c r="F506" s="46" t="s">
        <v>344</v>
      </c>
      <c r="G506" s="46" t="s">
        <v>633</v>
      </c>
      <c r="H506" s="47">
        <v>60.0</v>
      </c>
      <c r="I506" s="294" t="s">
        <v>1485</v>
      </c>
      <c r="J506" s="295" t="s">
        <v>740</v>
      </c>
      <c r="K506" s="296">
        <v>1.0</v>
      </c>
      <c r="L506" s="297" t="b">
        <v>0</v>
      </c>
      <c r="M506" s="294" t="s">
        <v>1486</v>
      </c>
      <c r="N506" s="294"/>
      <c r="O506" s="369"/>
      <c r="P506" s="369"/>
      <c r="Q506" s="298" t="str">
        <f t="shared" si="3"/>
        <v>PrmMech</v>
      </c>
      <c r="R506" s="298" t="str">
        <f t="shared" si="19"/>
        <v>CDASubDist</v>
      </c>
      <c r="S506" s="298" t="str">
        <f t="array" ref="S506">iferror(index('Type Mapping'!$A$2:$D$21,match(J506,'Type Mapping'!$B$2:$B$21,0),3),"type mismatch")</f>
        <v>VARCHAR</v>
      </c>
      <c r="T506" s="298"/>
      <c r="U506" s="298"/>
      <c r="V506" s="298"/>
      <c r="W506" s="51" t="b">
        <v>1</v>
      </c>
      <c r="X506" s="51"/>
      <c r="Y506" s="309"/>
      <c r="Z506" s="309"/>
      <c r="AA506" s="311" t="s">
        <v>977</v>
      </c>
      <c r="AB506" s="53" t="str">
        <f t="shared" si="23"/>
        <v>**field missing**_history</v>
      </c>
      <c r="AC506" s="308" t="str">
        <f t="array" ref="AC506">iferror(index('StoT Mapping (Depreciated)'!$D$2:$L$976,match(E506,'StoT Mapping (Depreciated)'!$D$2:$D$976,0),9),"**FIELD MISSING**")</f>
        <v>**FIELD MISSING**</v>
      </c>
      <c r="AD506" s="53" t="str">
        <f t="shared" si="6"/>
        <v>**field missing**.**FIELD MISSING**</v>
      </c>
      <c r="AE506" s="299">
        <f>countif(NEW_REDB_table.field,AD506)</f>
        <v>0</v>
      </c>
      <c r="AF506" s="299" t="str">
        <f t="shared" si="7"/>
        <v>Check...</v>
      </c>
      <c r="AG506" s="308"/>
      <c r="AH506" s="317" t="b">
        <v>0</v>
      </c>
      <c r="AI506" s="317" t="b">
        <v>0</v>
      </c>
      <c r="AJ506" s="308" t="str">
        <f t="array" ref="AJ506">iferror(index('Type Mapping'!$A$2:$D$21,match(J506,'Type Mapping'!$B$2:$B$21,0),4),"type mismatch")</f>
        <v>INT</v>
      </c>
      <c r="AK506" s="308"/>
      <c r="AL506" s="308"/>
      <c r="AM506" s="308"/>
      <c r="AN506" s="300" t="b">
        <v>0</v>
      </c>
      <c r="AO506" s="300" t="b">
        <v>0</v>
      </c>
      <c r="AP506" s="300" t="b">
        <v>0</v>
      </c>
      <c r="AQ506" s="300" t="b">
        <v>0</v>
      </c>
      <c r="AR506" s="300"/>
      <c r="AS506" s="300"/>
      <c r="AT506" s="302"/>
      <c r="AU506" s="302"/>
      <c r="AV506" s="303" t="b">
        <v>1</v>
      </c>
      <c r="AW506" s="304" t="str">
        <f t="shared" si="9"/>
        <v>false</v>
      </c>
      <c r="AX506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506" s="306"/>
      <c r="AZ506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506" s="306"/>
      <c r="BB506" s="302"/>
      <c r="BC506" s="303" t="b">
        <f t="shared" si="11"/>
        <v>1</v>
      </c>
      <c r="BD506" s="304"/>
      <c r="BE506" s="304" t="str">
        <f t="shared" si="12"/>
        <v>false</v>
      </c>
      <c r="BF506" s="307"/>
      <c r="BG506" s="305"/>
      <c r="BH506" s="305"/>
      <c r="BI506" s="305"/>
      <c r="BJ506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6" s="306"/>
      <c r="BL506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6" s="306"/>
      <c r="BN506" s="302"/>
      <c r="BO506" s="302"/>
      <c r="BP506" s="302"/>
      <c r="BQ506" s="302"/>
      <c r="BR506" s="302"/>
      <c r="BS506" s="302"/>
      <c r="BT506" s="302"/>
      <c r="BU506" s="302"/>
      <c r="BV506" s="302"/>
      <c r="BW506" s="302"/>
      <c r="BX506" s="302"/>
    </row>
    <row r="507">
      <c r="A507" s="292" t="s">
        <v>728</v>
      </c>
      <c r="B507" s="292">
        <v>506.0</v>
      </c>
      <c r="C507" s="292">
        <f t="shared" si="15"/>
        <v>1</v>
      </c>
      <c r="D507" s="293" t="str">
        <f t="shared" si="25"/>
        <v>Elec, Mech, Plum</v>
      </c>
      <c r="E507" s="46" t="str">
        <f t="shared" si="2"/>
        <v>prmemp.mdb.PrmMech.PoliceDist</v>
      </c>
      <c r="F507" s="46" t="s">
        <v>344</v>
      </c>
      <c r="G507" s="46" t="s">
        <v>633</v>
      </c>
      <c r="H507" s="47">
        <v>61.0</v>
      </c>
      <c r="I507" s="294" t="s">
        <v>1490</v>
      </c>
      <c r="J507" s="295" t="s">
        <v>740</v>
      </c>
      <c r="K507" s="296">
        <v>1.0</v>
      </c>
      <c r="L507" s="297" t="b">
        <v>0</v>
      </c>
      <c r="M507" s="294" t="s">
        <v>1491</v>
      </c>
      <c r="N507" s="294"/>
      <c r="O507" s="369"/>
      <c r="P507" s="369"/>
      <c r="Q507" s="298" t="str">
        <f t="shared" si="3"/>
        <v>PrmMech</v>
      </c>
      <c r="R507" s="298" t="str">
        <f t="shared" si="19"/>
        <v>PoliceDist</v>
      </c>
      <c r="S507" s="298" t="str">
        <f t="array" ref="S507">iferror(index('Type Mapping'!$A$2:$D$21,match(J507,'Type Mapping'!$B$2:$B$21,0),3),"type mismatch")</f>
        <v>VARCHAR</v>
      </c>
      <c r="T507" s="298"/>
      <c r="U507" s="298"/>
      <c r="V507" s="298"/>
      <c r="W507" s="51" t="b">
        <v>1</v>
      </c>
      <c r="X507" s="51"/>
      <c r="Y507" s="309"/>
      <c r="Z507" s="309"/>
      <c r="AA507" s="311" t="s">
        <v>977</v>
      </c>
      <c r="AB507" s="53" t="str">
        <f t="shared" si="23"/>
        <v>**field missing**_history</v>
      </c>
      <c r="AC507" s="308" t="str">
        <f t="array" ref="AC507">iferror(index('StoT Mapping (Depreciated)'!$D$2:$L$976,match(E507,'StoT Mapping (Depreciated)'!$D$2:$D$976,0),9),"**FIELD MISSING**")</f>
        <v>**FIELD MISSING**</v>
      </c>
      <c r="AD507" s="53" t="str">
        <f t="shared" si="6"/>
        <v>**field missing**.**FIELD MISSING**</v>
      </c>
      <c r="AE507" s="299">
        <f>countif(NEW_REDB_table.field,AD507)</f>
        <v>0</v>
      </c>
      <c r="AF507" s="299" t="str">
        <f t="shared" si="7"/>
        <v>Check...</v>
      </c>
      <c r="AG507" s="308"/>
      <c r="AH507" s="317" t="b">
        <v>0</v>
      </c>
      <c r="AI507" s="317" t="b">
        <v>0</v>
      </c>
      <c r="AJ507" s="308" t="str">
        <f t="array" ref="AJ507">iferror(index('Type Mapping'!$A$2:$D$21,match(J507,'Type Mapping'!$B$2:$B$21,0),4),"type mismatch")</f>
        <v>INT</v>
      </c>
      <c r="AK507" s="308"/>
      <c r="AL507" s="308"/>
      <c r="AM507" s="308"/>
      <c r="AN507" s="300" t="b">
        <v>0</v>
      </c>
      <c r="AO507" s="300" t="b">
        <v>0</v>
      </c>
      <c r="AP507" s="300" t="b">
        <v>0</v>
      </c>
      <c r="AQ507" s="300" t="b">
        <v>0</v>
      </c>
      <c r="AR507" s="300"/>
      <c r="AS507" s="300"/>
      <c r="AT507" s="302"/>
      <c r="AU507" s="302"/>
      <c r="AV507" s="303" t="b">
        <v>1</v>
      </c>
      <c r="AW507" s="304" t="str">
        <f t="shared" si="9"/>
        <v>false</v>
      </c>
      <c r="AX507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507" s="306"/>
      <c r="AZ507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507" s="306"/>
      <c r="BB507" s="302"/>
      <c r="BC507" s="303" t="b">
        <f t="shared" si="11"/>
        <v>1</v>
      </c>
      <c r="BD507" s="304"/>
      <c r="BE507" s="304" t="str">
        <f t="shared" si="12"/>
        <v>false</v>
      </c>
      <c r="BF507" s="307"/>
      <c r="BG507" s="305"/>
      <c r="BH507" s="305"/>
      <c r="BI507" s="305"/>
      <c r="BJ507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7" s="306"/>
      <c r="BL507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7" s="306"/>
      <c r="BN507" s="302"/>
      <c r="BO507" s="302"/>
      <c r="BP507" s="302"/>
      <c r="BQ507" s="302"/>
      <c r="BR507" s="302"/>
      <c r="BS507" s="302"/>
      <c r="BT507" s="302"/>
      <c r="BU507" s="302"/>
      <c r="BV507" s="302"/>
      <c r="BW507" s="302"/>
      <c r="BX507" s="302"/>
    </row>
    <row r="508">
      <c r="A508" s="292" t="s">
        <v>728</v>
      </c>
      <c r="B508" s="292">
        <v>507.0</v>
      </c>
      <c r="C508" s="292">
        <f t="shared" si="15"/>
        <v>1</v>
      </c>
      <c r="D508" s="293" t="str">
        <f t="shared" si="25"/>
        <v>Elec, Mech, Plum</v>
      </c>
      <c r="E508" s="46" t="str">
        <f t="shared" si="2"/>
        <v>prmemp.mdb.PrmMech.CensTract10</v>
      </c>
      <c r="F508" s="46" t="s">
        <v>344</v>
      </c>
      <c r="G508" s="46" t="s">
        <v>633</v>
      </c>
      <c r="H508" s="47">
        <v>62.0</v>
      </c>
      <c r="I508" s="294" t="s">
        <v>1028</v>
      </c>
      <c r="J508" s="295" t="s">
        <v>729</v>
      </c>
      <c r="K508" s="296">
        <v>8.0</v>
      </c>
      <c r="L508" s="297" t="b">
        <v>0</v>
      </c>
      <c r="M508" s="294" t="s">
        <v>1029</v>
      </c>
      <c r="N508" s="294"/>
      <c r="O508" s="369"/>
      <c r="P508" s="369"/>
      <c r="Q508" s="298" t="str">
        <f t="shared" si="3"/>
        <v>PrmMech</v>
      </c>
      <c r="R508" s="298" t="str">
        <f t="shared" si="19"/>
        <v>CensTract10</v>
      </c>
      <c r="S508" s="298" t="str">
        <f t="array" ref="S508">iferror(index('Type Mapping'!$A$2:$D$21,match(J508,'Type Mapping'!$B$2:$B$21,0),3),"type mismatch")</f>
        <v>VARCHAR</v>
      </c>
      <c r="T508" s="298"/>
      <c r="U508" s="298"/>
      <c r="V508" s="298"/>
      <c r="W508" s="51" t="b">
        <v>1</v>
      </c>
      <c r="X508" s="51"/>
      <c r="Y508" s="309"/>
      <c r="Z508" s="309"/>
      <c r="AA508" s="311" t="s">
        <v>977</v>
      </c>
      <c r="AB508" s="53" t="str">
        <f t="shared" si="23"/>
        <v>**field missing**_history</v>
      </c>
      <c r="AC508" s="308" t="str">
        <f t="array" ref="AC508">iferror(index('StoT Mapping (Depreciated)'!$D$2:$L$976,match(E508,'StoT Mapping (Depreciated)'!$D$2:$D$976,0),9),"**FIELD MISSING**")</f>
        <v>**FIELD MISSING**</v>
      </c>
      <c r="AD508" s="53" t="str">
        <f t="shared" si="6"/>
        <v>**field missing**.**FIELD MISSING**</v>
      </c>
      <c r="AE508" s="299">
        <f>countif(NEW_REDB_table.field,AD508)</f>
        <v>0</v>
      </c>
      <c r="AF508" s="299" t="str">
        <f t="shared" si="7"/>
        <v>Check...</v>
      </c>
      <c r="AG508" s="308"/>
      <c r="AH508" s="317" t="b">
        <v>0</v>
      </c>
      <c r="AI508" s="317" t="b">
        <v>0</v>
      </c>
      <c r="AJ508" s="308" t="str">
        <f t="array" ref="AJ508">iferror(index('Type Mapping'!$A$2:$D$21,match(J508,'Type Mapping'!$B$2:$B$21,0),4),"type mismatch")</f>
        <v>FLOAT</v>
      </c>
      <c r="AK508" s="308"/>
      <c r="AL508" s="308"/>
      <c r="AM508" s="308"/>
      <c r="AN508" s="300" t="b">
        <v>0</v>
      </c>
      <c r="AO508" s="300" t="b">
        <v>0</v>
      </c>
      <c r="AP508" s="300" t="b">
        <v>0</v>
      </c>
      <c r="AQ508" s="300" t="b">
        <v>0</v>
      </c>
      <c r="AR508" s="300"/>
      <c r="AS508" s="300"/>
      <c r="AT508" s="302"/>
      <c r="AU508" s="302"/>
      <c r="AV508" s="303" t="b">
        <v>1</v>
      </c>
      <c r="AW508" s="304" t="str">
        <f t="shared" si="9"/>
        <v>false</v>
      </c>
      <c r="AX508" s="305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508" s="306"/>
      <c r="AZ508" s="305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508" s="306"/>
      <c r="BB508" s="302"/>
      <c r="BC508" s="303" t="b">
        <f t="shared" si="11"/>
        <v>1</v>
      </c>
      <c r="BD508" s="304"/>
      <c r="BE508" s="304" t="str">
        <f t="shared" si="12"/>
        <v>false</v>
      </c>
      <c r="BF508" s="307"/>
      <c r="BG508" s="305"/>
      <c r="BH508" s="305"/>
      <c r="BI508" s="305"/>
      <c r="BJ508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8" s="306"/>
      <c r="BL508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8" s="306"/>
      <c r="BN508" s="302"/>
      <c r="BO508" s="302"/>
      <c r="BP508" s="302"/>
      <c r="BQ508" s="302"/>
      <c r="BR508" s="302"/>
      <c r="BS508" s="302"/>
      <c r="BT508" s="302"/>
      <c r="BU508" s="302"/>
      <c r="BV508" s="302"/>
      <c r="BW508" s="302"/>
      <c r="BX508" s="302"/>
    </row>
    <row r="509">
      <c r="A509" s="292" t="s">
        <v>728</v>
      </c>
      <c r="B509" s="292">
        <v>508.0</v>
      </c>
      <c r="C509" s="292">
        <f t="shared" si="15"/>
        <v>1</v>
      </c>
      <c r="D509" s="293" t="str">
        <f t="shared" si="25"/>
        <v>Elec, Mech, Plum</v>
      </c>
      <c r="E509" s="46" t="str">
        <f t="shared" si="2"/>
        <v>prmemp.mdb.PrmMech.CensGroup10</v>
      </c>
      <c r="F509" s="46" t="s">
        <v>344</v>
      </c>
      <c r="G509" s="46" t="s">
        <v>633</v>
      </c>
      <c r="H509" s="47">
        <v>63.0</v>
      </c>
      <c r="I509" s="294" t="s">
        <v>1775</v>
      </c>
      <c r="J509" s="295" t="s">
        <v>740</v>
      </c>
      <c r="K509" s="296">
        <v>1.0</v>
      </c>
      <c r="L509" s="297" t="b">
        <v>0</v>
      </c>
      <c r="M509" s="294" t="s">
        <v>2096</v>
      </c>
      <c r="N509" s="294"/>
      <c r="O509" s="369"/>
      <c r="P509" s="369"/>
      <c r="Q509" s="298" t="str">
        <f t="shared" si="3"/>
        <v>PrmMech</v>
      </c>
      <c r="R509" s="298" t="str">
        <f t="shared" si="19"/>
        <v>CensGroup10</v>
      </c>
      <c r="S509" s="298" t="str">
        <f t="array" ref="S509">iferror(index('Type Mapping'!$A$2:$D$21,match(J509,'Type Mapping'!$B$2:$B$21,0),3),"type mismatch")</f>
        <v>VARCHAR</v>
      </c>
      <c r="T509" s="298"/>
      <c r="U509" s="298"/>
      <c r="V509" s="298"/>
      <c r="W509" s="51" t="b">
        <v>1</v>
      </c>
      <c r="X509" s="51"/>
      <c r="Y509" s="309"/>
      <c r="Z509" s="309"/>
      <c r="AA509" s="311" t="s">
        <v>977</v>
      </c>
      <c r="AB509" s="53" t="str">
        <f t="shared" si="23"/>
        <v>**field missing**_history</v>
      </c>
      <c r="AC509" s="308" t="str">
        <f t="array" ref="AC509">iferror(index('StoT Mapping (Depreciated)'!$D$2:$L$976,match(E509,'StoT Mapping (Depreciated)'!$D$2:$D$976,0),9),"**FIELD MISSING**")</f>
        <v>**FIELD MISSING**</v>
      </c>
      <c r="AD509" s="53" t="str">
        <f t="shared" si="6"/>
        <v>**field missing**.**FIELD MISSING**</v>
      </c>
      <c r="AE509" s="299">
        <f>countif(NEW_REDB_table.field,AD509)</f>
        <v>0</v>
      </c>
      <c r="AF509" s="299" t="str">
        <f t="shared" si="7"/>
        <v>Check...</v>
      </c>
      <c r="AG509" s="308"/>
      <c r="AH509" s="317" t="b">
        <v>0</v>
      </c>
      <c r="AI509" s="317" t="b">
        <v>0</v>
      </c>
      <c r="AJ509" s="308" t="str">
        <f t="array" ref="AJ509">iferror(index('Type Mapping'!$A$2:$D$21,match(J509,'Type Mapping'!$B$2:$B$21,0),4),"type mismatch")</f>
        <v>INT</v>
      </c>
      <c r="AK509" s="308"/>
      <c r="AL509" s="308"/>
      <c r="AM509" s="308"/>
      <c r="AN509" s="300" t="b">
        <v>0</v>
      </c>
      <c r="AO509" s="300" t="b">
        <v>0</v>
      </c>
      <c r="AP509" s="300" t="b">
        <v>0</v>
      </c>
      <c r="AQ509" s="300" t="b">
        <v>0</v>
      </c>
      <c r="AR509" s="300"/>
      <c r="AS509" s="300"/>
      <c r="AT509" s="302"/>
      <c r="AU509" s="302"/>
      <c r="AV509" s="303" t="b">
        <v>1</v>
      </c>
      <c r="AW509" s="304" t="str">
        <f t="shared" si="9"/>
        <v>false</v>
      </c>
      <c r="AX509" s="305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509" s="306"/>
      <c r="AZ509" s="305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509" s="306"/>
      <c r="BB509" s="302"/>
      <c r="BC509" s="303" t="b">
        <f t="shared" si="11"/>
        <v>1</v>
      </c>
      <c r="BD509" s="304"/>
      <c r="BE509" s="304" t="str">
        <f t="shared" si="12"/>
        <v>false</v>
      </c>
      <c r="BF509" s="307"/>
      <c r="BG509" s="305"/>
      <c r="BH509" s="305"/>
      <c r="BI509" s="305"/>
      <c r="BJ509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09" s="306"/>
      <c r="BL509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09" s="306"/>
      <c r="BN509" s="302"/>
      <c r="BO509" s="302"/>
      <c r="BP509" s="302"/>
      <c r="BQ509" s="302"/>
      <c r="BR509" s="302"/>
      <c r="BS509" s="302"/>
      <c r="BT509" s="302"/>
      <c r="BU509" s="302"/>
      <c r="BV509" s="302"/>
      <c r="BW509" s="302"/>
      <c r="BX509" s="302"/>
    </row>
    <row r="510">
      <c r="A510" s="292" t="s">
        <v>728</v>
      </c>
      <c r="B510" s="292">
        <v>509.0</v>
      </c>
      <c r="C510" s="292">
        <f t="shared" si="15"/>
        <v>1</v>
      </c>
      <c r="D510" s="293" t="str">
        <f t="shared" si="25"/>
        <v>Elec, Mech, Plum</v>
      </c>
      <c r="E510" s="46" t="str">
        <f t="shared" si="2"/>
        <v>prmemp.mdb.PrmMech.CensBlock00</v>
      </c>
      <c r="F510" s="46" t="s">
        <v>344</v>
      </c>
      <c r="G510" s="46" t="s">
        <v>633</v>
      </c>
      <c r="H510" s="47">
        <v>64.0</v>
      </c>
      <c r="I510" s="294" t="s">
        <v>1499</v>
      </c>
      <c r="J510" s="295" t="s">
        <v>729</v>
      </c>
      <c r="K510" s="296">
        <v>8.0</v>
      </c>
      <c r="L510" s="297" t="b">
        <v>0</v>
      </c>
      <c r="M510" s="294" t="s">
        <v>2098</v>
      </c>
      <c r="N510" s="294"/>
      <c r="O510" s="369"/>
      <c r="P510" s="369"/>
      <c r="Q510" s="298" t="str">
        <f t="shared" si="3"/>
        <v>PrmMech</v>
      </c>
      <c r="R510" s="298" t="str">
        <f t="shared" si="19"/>
        <v>CensBlock00</v>
      </c>
      <c r="S510" s="298" t="str">
        <f t="array" ref="S510">iferror(index('Type Mapping'!$A$2:$D$21,match(J510,'Type Mapping'!$B$2:$B$21,0),3),"type mismatch")</f>
        <v>VARCHAR</v>
      </c>
      <c r="T510" s="298"/>
      <c r="U510" s="298"/>
      <c r="V510" s="298"/>
      <c r="W510" s="51" t="b">
        <v>1</v>
      </c>
      <c r="X510" s="51"/>
      <c r="Y510" s="309"/>
      <c r="Z510" s="309"/>
      <c r="AA510" s="311" t="s">
        <v>977</v>
      </c>
      <c r="AB510" s="53" t="str">
        <f t="shared" si="23"/>
        <v>**field missing**_history</v>
      </c>
      <c r="AC510" s="308" t="str">
        <f t="array" ref="AC510">iferror(index('StoT Mapping (Depreciated)'!$D$2:$L$976,match(E510,'StoT Mapping (Depreciated)'!$D$2:$D$976,0),9),"**FIELD MISSING**")</f>
        <v>**FIELD MISSING**</v>
      </c>
      <c r="AD510" s="53" t="str">
        <f t="shared" si="6"/>
        <v>**field missing**.**FIELD MISSING**</v>
      </c>
      <c r="AE510" s="299">
        <f>countif(NEW_REDB_table.field,AD510)</f>
        <v>0</v>
      </c>
      <c r="AF510" s="299" t="str">
        <f t="shared" si="7"/>
        <v>Check...</v>
      </c>
      <c r="AG510" s="308"/>
      <c r="AH510" s="317" t="b">
        <v>0</v>
      </c>
      <c r="AI510" s="317" t="b">
        <v>0</v>
      </c>
      <c r="AJ510" s="308" t="str">
        <f t="array" ref="AJ510">iferror(index('Type Mapping'!$A$2:$D$21,match(J510,'Type Mapping'!$B$2:$B$21,0),4),"type mismatch")</f>
        <v>FLOAT</v>
      </c>
      <c r="AK510" s="308"/>
      <c r="AL510" s="308"/>
      <c r="AM510" s="308"/>
      <c r="AN510" s="300" t="b">
        <v>0</v>
      </c>
      <c r="AO510" s="300" t="b">
        <v>0</v>
      </c>
      <c r="AP510" s="300" t="b">
        <v>0</v>
      </c>
      <c r="AQ510" s="300" t="b">
        <v>0</v>
      </c>
      <c r="AR510" s="300"/>
      <c r="AS510" s="300"/>
      <c r="AT510" s="302"/>
      <c r="AU510" s="302"/>
      <c r="AV510" s="303" t="b">
        <v>1</v>
      </c>
      <c r="AW510" s="304" t="str">
        <f t="shared" si="9"/>
        <v>false</v>
      </c>
      <c r="AX510" s="305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510" s="306"/>
      <c r="AZ510" s="305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510" s="306"/>
      <c r="BB510" s="302"/>
      <c r="BC510" s="303" t="b">
        <f t="shared" si="11"/>
        <v>1</v>
      </c>
      <c r="BD510" s="304"/>
      <c r="BE510" s="304" t="str">
        <f t="shared" si="12"/>
        <v>false</v>
      </c>
      <c r="BF510" s="307"/>
      <c r="BG510" s="305"/>
      <c r="BH510" s="305"/>
      <c r="BI510" s="305"/>
      <c r="BJ510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0" s="306"/>
      <c r="BL510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0" s="306"/>
      <c r="BN510" s="302"/>
      <c r="BO510" s="302"/>
      <c r="BP510" s="302"/>
      <c r="BQ510" s="302"/>
      <c r="BR510" s="302"/>
      <c r="BS510" s="302"/>
      <c r="BT510" s="302"/>
      <c r="BU510" s="302"/>
      <c r="BV510" s="302"/>
      <c r="BW510" s="302"/>
      <c r="BX510" s="302"/>
    </row>
    <row r="511">
      <c r="A511" s="292" t="s">
        <v>728</v>
      </c>
      <c r="B511" s="292">
        <v>510.0</v>
      </c>
      <c r="C511" s="292">
        <f t="shared" si="15"/>
        <v>1</v>
      </c>
      <c r="D511" s="293" t="str">
        <f t="shared" si="25"/>
        <v>Elec, Mech, Plum</v>
      </c>
      <c r="E511" s="46" t="str">
        <f t="shared" si="2"/>
        <v>prmemp.mdb.PrmMech.AsrNbrhd</v>
      </c>
      <c r="F511" s="46" t="s">
        <v>344</v>
      </c>
      <c r="G511" s="46" t="s">
        <v>633</v>
      </c>
      <c r="H511" s="47">
        <v>65.0</v>
      </c>
      <c r="I511" s="294" t="s">
        <v>1520</v>
      </c>
      <c r="J511" s="295" t="s">
        <v>749</v>
      </c>
      <c r="K511" s="296">
        <v>2.0</v>
      </c>
      <c r="L511" s="297" t="b">
        <v>0</v>
      </c>
      <c r="M511" s="294" t="s">
        <v>1521</v>
      </c>
      <c r="N511" s="294"/>
      <c r="O511" s="369"/>
      <c r="P511" s="369"/>
      <c r="Q511" s="298" t="str">
        <f t="shared" si="3"/>
        <v>PrmMech</v>
      </c>
      <c r="R511" s="298" t="str">
        <f t="shared" si="19"/>
        <v>AsrNbrhd</v>
      </c>
      <c r="S511" s="298" t="str">
        <f t="array" ref="S511">iferror(index('Type Mapping'!$A$2:$D$21,match(J511,'Type Mapping'!$B$2:$B$21,0),3),"type mismatch")</f>
        <v>VARCHAR</v>
      </c>
      <c r="T511" s="298"/>
      <c r="U511" s="298"/>
      <c r="V511" s="298"/>
      <c r="W511" s="51" t="b">
        <v>1</v>
      </c>
      <c r="X511" s="51"/>
      <c r="Y511" s="309"/>
      <c r="Z511" s="309"/>
      <c r="AA511" s="311" t="s">
        <v>977</v>
      </c>
      <c r="AB511" s="53" t="str">
        <f t="shared" si="23"/>
        <v>**field missing**_history</v>
      </c>
      <c r="AC511" s="308" t="str">
        <f t="array" ref="AC511">iferror(index('StoT Mapping (Depreciated)'!$D$2:$L$976,match(E511,'StoT Mapping (Depreciated)'!$D$2:$D$976,0),9),"**FIELD MISSING**")</f>
        <v>**FIELD MISSING**</v>
      </c>
      <c r="AD511" s="53" t="str">
        <f t="shared" si="6"/>
        <v>**field missing**.**FIELD MISSING**</v>
      </c>
      <c r="AE511" s="299">
        <f>countif(NEW_REDB_table.field,AD511)</f>
        <v>0</v>
      </c>
      <c r="AF511" s="299" t="str">
        <f t="shared" si="7"/>
        <v>Check...</v>
      </c>
      <c r="AG511" s="308"/>
      <c r="AH511" s="317" t="b">
        <v>0</v>
      </c>
      <c r="AI511" s="317" t="b">
        <v>0</v>
      </c>
      <c r="AJ511" s="308" t="str">
        <f t="array" ref="AJ511">iferror(index('Type Mapping'!$A$2:$D$21,match(J511,'Type Mapping'!$B$2:$B$21,0),4),"type mismatch")</f>
        <v>INT</v>
      </c>
      <c r="AK511" s="308"/>
      <c r="AL511" s="308"/>
      <c r="AM511" s="308"/>
      <c r="AN511" s="300" t="b">
        <v>0</v>
      </c>
      <c r="AO511" s="300" t="b">
        <v>0</v>
      </c>
      <c r="AP511" s="300" t="b">
        <v>0</v>
      </c>
      <c r="AQ511" s="300" t="b">
        <v>0</v>
      </c>
      <c r="AR511" s="300"/>
      <c r="AS511" s="300"/>
      <c r="AT511" s="302"/>
      <c r="AU511" s="302"/>
      <c r="AV511" s="303" t="b">
        <v>1</v>
      </c>
      <c r="AW511" s="304" t="str">
        <f t="shared" si="9"/>
        <v>false</v>
      </c>
      <c r="AX511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511" s="306"/>
      <c r="AZ511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511" s="306"/>
      <c r="BB511" s="302"/>
      <c r="BC511" s="303" t="b">
        <f t="shared" si="11"/>
        <v>1</v>
      </c>
      <c r="BD511" s="304"/>
      <c r="BE511" s="304" t="str">
        <f t="shared" si="12"/>
        <v>false</v>
      </c>
      <c r="BF511" s="307"/>
      <c r="BG511" s="305"/>
      <c r="BH511" s="305"/>
      <c r="BI511" s="305"/>
      <c r="BJ511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1" s="306"/>
      <c r="BL511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1" s="306"/>
      <c r="BN511" s="302"/>
      <c r="BO511" s="302"/>
      <c r="BP511" s="302"/>
      <c r="BQ511" s="302"/>
      <c r="BR511" s="302"/>
      <c r="BS511" s="302"/>
      <c r="BT511" s="302"/>
      <c r="BU511" s="302"/>
      <c r="BV511" s="302"/>
      <c r="BW511" s="302"/>
      <c r="BX511" s="302"/>
    </row>
    <row r="512">
      <c r="A512" s="292" t="s">
        <v>728</v>
      </c>
      <c r="B512" s="292">
        <v>511.0</v>
      </c>
      <c r="C512" s="292">
        <f t="shared" si="15"/>
        <v>1</v>
      </c>
      <c r="D512" s="293" t="str">
        <f t="shared" si="25"/>
        <v>Elec, Mech, Plum</v>
      </c>
      <c r="E512" s="46" t="str">
        <f t="shared" si="2"/>
        <v>prmemp.mdb.PrmMech.NLC</v>
      </c>
      <c r="F512" s="46" t="s">
        <v>344</v>
      </c>
      <c r="G512" s="46" t="s">
        <v>633</v>
      </c>
      <c r="H512" s="47">
        <v>66.0</v>
      </c>
      <c r="I512" s="294" t="s">
        <v>1058</v>
      </c>
      <c r="J512" s="295" t="s">
        <v>729</v>
      </c>
      <c r="K512" s="296">
        <v>8.0</v>
      </c>
      <c r="L512" s="297" t="b">
        <v>0</v>
      </c>
      <c r="M512" s="294" t="s">
        <v>1059</v>
      </c>
      <c r="N512" s="294"/>
      <c r="O512" s="369"/>
      <c r="P512" s="369"/>
      <c r="Q512" s="298" t="str">
        <f t="shared" si="3"/>
        <v>PrmMech</v>
      </c>
      <c r="R512" s="298" t="str">
        <f t="shared" si="19"/>
        <v>NLC</v>
      </c>
      <c r="S512" s="298" t="str">
        <f t="array" ref="S512">iferror(index('Type Mapping'!$A$2:$D$21,match(J512,'Type Mapping'!$B$2:$B$21,0),3),"type mismatch")</f>
        <v>VARCHAR</v>
      </c>
      <c r="T512" s="298"/>
      <c r="U512" s="298"/>
      <c r="V512" s="298"/>
      <c r="W512" s="51" t="b">
        <v>1</v>
      </c>
      <c r="X512" s="51"/>
      <c r="Y512" s="309"/>
      <c r="Z512" s="309"/>
      <c r="AA512" s="311" t="s">
        <v>977</v>
      </c>
      <c r="AB512" s="53" t="str">
        <f t="shared" si="23"/>
        <v>**field missing**_history</v>
      </c>
      <c r="AC512" s="308" t="str">
        <f t="array" ref="AC512">iferror(index('StoT Mapping (Depreciated)'!$D$2:$L$976,match(E512,'StoT Mapping (Depreciated)'!$D$2:$D$976,0),9),"**FIELD MISSING**")</f>
        <v>**FIELD MISSING**</v>
      </c>
      <c r="AD512" s="53" t="str">
        <f t="shared" si="6"/>
        <v>**field missing**.**FIELD MISSING**</v>
      </c>
      <c r="AE512" s="299">
        <f>countif(NEW_REDB_table.field,AD512)</f>
        <v>0</v>
      </c>
      <c r="AF512" s="299" t="str">
        <f t="shared" si="7"/>
        <v>Check...</v>
      </c>
      <c r="AG512" s="308"/>
      <c r="AH512" s="317" t="b">
        <v>0</v>
      </c>
      <c r="AI512" s="317" t="b">
        <v>0</v>
      </c>
      <c r="AJ512" s="308" t="str">
        <f t="array" ref="AJ512">iferror(index('Type Mapping'!$A$2:$D$21,match(J512,'Type Mapping'!$B$2:$B$21,0),4),"type mismatch")</f>
        <v>FLOAT</v>
      </c>
      <c r="AK512" s="308"/>
      <c r="AL512" s="308"/>
      <c r="AM512" s="308"/>
      <c r="AN512" s="300" t="b">
        <v>0</v>
      </c>
      <c r="AO512" s="300" t="b">
        <v>0</v>
      </c>
      <c r="AP512" s="300" t="b">
        <v>0</v>
      </c>
      <c r="AQ512" s="300" t="b">
        <v>0</v>
      </c>
      <c r="AR512" s="300"/>
      <c r="AS512" s="300"/>
      <c r="AT512" s="302"/>
      <c r="AU512" s="302"/>
      <c r="AV512" s="303" t="b">
        <v>1</v>
      </c>
      <c r="AW512" s="304" t="str">
        <f t="shared" si="9"/>
        <v>false</v>
      </c>
      <c r="AX512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512" s="306"/>
      <c r="AZ512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512" s="306"/>
      <c r="BB512" s="302"/>
      <c r="BC512" s="303" t="b">
        <f t="shared" si="11"/>
        <v>1</v>
      </c>
      <c r="BD512" s="304"/>
      <c r="BE512" s="304" t="str">
        <f t="shared" si="12"/>
        <v>false</v>
      </c>
      <c r="BF512" s="307"/>
      <c r="BG512" s="305"/>
      <c r="BH512" s="305"/>
      <c r="BI512" s="305"/>
      <c r="BJ512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2" s="306"/>
      <c r="BL512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2" s="306"/>
      <c r="BN512" s="302"/>
      <c r="BO512" s="302"/>
      <c r="BP512" s="302"/>
      <c r="BQ512" s="302"/>
      <c r="BR512" s="302"/>
      <c r="BS512" s="302"/>
      <c r="BT512" s="302"/>
      <c r="BU512" s="302"/>
      <c r="BV512" s="302"/>
      <c r="BW512" s="302"/>
      <c r="BX512" s="302"/>
    </row>
    <row r="513">
      <c r="A513" s="292" t="s">
        <v>728</v>
      </c>
      <c r="B513" s="292">
        <v>512.0</v>
      </c>
      <c r="C513" s="292">
        <f t="shared" si="15"/>
        <v>1</v>
      </c>
      <c r="D513" s="293" t="str">
        <f t="shared" si="25"/>
        <v>Elec, Mech, Plum</v>
      </c>
      <c r="E513" s="46" t="str">
        <f t="shared" si="2"/>
        <v>prmemp.mdb.PrmMech.Parity</v>
      </c>
      <c r="F513" s="46" t="s">
        <v>344</v>
      </c>
      <c r="G513" s="46" t="s">
        <v>633</v>
      </c>
      <c r="H513" s="47">
        <v>67.0</v>
      </c>
      <c r="I513" s="294" t="s">
        <v>1061</v>
      </c>
      <c r="J513" s="295" t="s">
        <v>743</v>
      </c>
      <c r="K513" s="296">
        <v>1.0</v>
      </c>
      <c r="L513" s="297" t="b">
        <v>0</v>
      </c>
      <c r="M513" s="294" t="s">
        <v>1652</v>
      </c>
      <c r="N513" s="294"/>
      <c r="O513" s="369"/>
      <c r="P513" s="369"/>
      <c r="Q513" s="298" t="str">
        <f t="shared" si="3"/>
        <v>PrmMech</v>
      </c>
      <c r="R513" s="298" t="str">
        <f t="shared" si="19"/>
        <v>Parity</v>
      </c>
      <c r="S513" s="298" t="str">
        <f t="array" ref="S513">iferror(index('Type Mapping'!$A$2:$D$21,match(J513,'Type Mapping'!$B$2:$B$21,0),3),"type mismatch")</f>
        <v>VARCHAR</v>
      </c>
      <c r="T513" s="298"/>
      <c r="U513" s="298"/>
      <c r="V513" s="298"/>
      <c r="W513" s="51" t="b">
        <v>1</v>
      </c>
      <c r="X513" s="51"/>
      <c r="Y513" s="309"/>
      <c r="Z513" s="309"/>
      <c r="AA513" s="311" t="s">
        <v>977</v>
      </c>
      <c r="AB513" s="53" t="str">
        <f t="shared" si="23"/>
        <v>**field missing**_history</v>
      </c>
      <c r="AC513" s="308" t="str">
        <f t="array" ref="AC513">iferror(index('StoT Mapping (Depreciated)'!$D$2:$L$976,match(E513,'StoT Mapping (Depreciated)'!$D$2:$D$976,0),9),"**FIELD MISSING**")</f>
        <v>**FIELD MISSING**</v>
      </c>
      <c r="AD513" s="53" t="str">
        <f t="shared" si="6"/>
        <v>**field missing**.**FIELD MISSING**</v>
      </c>
      <c r="AE513" s="299">
        <f>countif(NEW_REDB_table.field,AD513)</f>
        <v>0</v>
      </c>
      <c r="AF513" s="299" t="str">
        <f t="shared" si="7"/>
        <v>Check...</v>
      </c>
      <c r="AG513" s="308"/>
      <c r="AH513" s="317" t="b">
        <v>0</v>
      </c>
      <c r="AI513" s="317" t="b">
        <v>0</v>
      </c>
      <c r="AJ513" s="308" t="str">
        <f t="array" ref="AJ513">iferror(index('Type Mapping'!$A$2:$D$21,match(J513,'Type Mapping'!$B$2:$B$21,0),4),"type mismatch")</f>
        <v>VARCHAR</v>
      </c>
      <c r="AK513" s="308"/>
      <c r="AL513" s="308"/>
      <c r="AM513" s="308"/>
      <c r="AN513" s="300" t="b">
        <v>0</v>
      </c>
      <c r="AO513" s="300" t="b">
        <v>0</v>
      </c>
      <c r="AP513" s="300" t="b">
        <v>0</v>
      </c>
      <c r="AQ513" s="300" t="b">
        <v>0</v>
      </c>
      <c r="AR513" s="300"/>
      <c r="AS513" s="300"/>
      <c r="AT513" s="302"/>
      <c r="AU513" s="302"/>
      <c r="AV513" s="303" t="b">
        <v>1</v>
      </c>
      <c r="AW513" s="304" t="str">
        <f t="shared" si="9"/>
        <v>false</v>
      </c>
      <c r="AX513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513" s="306"/>
      <c r="AZ513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513" s="306"/>
      <c r="BB513" s="302"/>
      <c r="BC513" s="303" t="b">
        <f t="shared" si="11"/>
        <v>1</v>
      </c>
      <c r="BD513" s="304"/>
      <c r="BE513" s="304" t="str">
        <f t="shared" si="12"/>
        <v>false</v>
      </c>
      <c r="BF513" s="307"/>
      <c r="BG513" s="305"/>
      <c r="BH513" s="305"/>
      <c r="BI513" s="305"/>
      <c r="BJ513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3" s="306"/>
      <c r="BL513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3" s="306"/>
      <c r="BN513" s="302"/>
      <c r="BO513" s="302"/>
      <c r="BP513" s="302"/>
      <c r="BQ513" s="302"/>
      <c r="BR513" s="302"/>
      <c r="BS513" s="302"/>
      <c r="BT513" s="302"/>
      <c r="BU513" s="302"/>
      <c r="BV513" s="302"/>
      <c r="BW513" s="302"/>
      <c r="BX513" s="302"/>
    </row>
    <row r="514">
      <c r="A514" s="292" t="s">
        <v>728</v>
      </c>
      <c r="B514" s="292">
        <v>513.0</v>
      </c>
      <c r="C514" s="292">
        <f t="shared" si="15"/>
        <v>1</v>
      </c>
      <c r="D514" s="293" t="str">
        <f t="shared" si="25"/>
        <v>Elec, Mech, Plum</v>
      </c>
      <c r="E514" s="46" t="str">
        <f t="shared" si="2"/>
        <v>prmemp.mdb.PrmMech.TmpCityBlock</v>
      </c>
      <c r="F514" s="46" t="s">
        <v>344</v>
      </c>
      <c r="G514" s="46" t="s">
        <v>633</v>
      </c>
      <c r="H514" s="47">
        <v>68.0</v>
      </c>
      <c r="I514" s="294" t="s">
        <v>1867</v>
      </c>
      <c r="J514" s="295" t="s">
        <v>729</v>
      </c>
      <c r="K514" s="296">
        <v>8.0</v>
      </c>
      <c r="L514" s="297" t="b">
        <v>0</v>
      </c>
      <c r="M514" s="294" t="s">
        <v>2102</v>
      </c>
      <c r="N514" s="294"/>
      <c r="O514" s="369"/>
      <c r="P514" s="369"/>
      <c r="Q514" s="298" t="str">
        <f t="shared" si="3"/>
        <v>PrmMech</v>
      </c>
      <c r="R514" s="298" t="str">
        <f t="shared" si="19"/>
        <v>TmpCityBlock</v>
      </c>
      <c r="S514" s="298" t="str">
        <f t="array" ref="S514">iferror(index('Type Mapping'!$A$2:$D$21,match(J514,'Type Mapping'!$B$2:$B$21,0),3),"type mismatch")</f>
        <v>VARCHAR</v>
      </c>
      <c r="T514" s="298"/>
      <c r="U514" s="298"/>
      <c r="V514" s="298"/>
      <c r="W514" s="51" t="b">
        <v>1</v>
      </c>
      <c r="X514" s="51"/>
      <c r="Y514" s="309"/>
      <c r="Z514" s="309"/>
      <c r="AA514" s="311" t="s">
        <v>977</v>
      </c>
      <c r="AB514" s="53" t="str">
        <f t="shared" si="23"/>
        <v>**field missing**_history</v>
      </c>
      <c r="AC514" s="308" t="str">
        <f t="array" ref="AC514">iferror(index('StoT Mapping (Depreciated)'!$D$2:$L$976,match(E514,'StoT Mapping (Depreciated)'!$D$2:$D$976,0),9),"**FIELD MISSING**")</f>
        <v>**FIELD MISSING**</v>
      </c>
      <c r="AD514" s="53" t="str">
        <f t="shared" si="6"/>
        <v>**field missing**.**FIELD MISSING**</v>
      </c>
      <c r="AE514" s="299">
        <f>countif(NEW_REDB_table.field,AD514)</f>
        <v>0</v>
      </c>
      <c r="AF514" s="299" t="str">
        <f t="shared" si="7"/>
        <v>Check...</v>
      </c>
      <c r="AG514" s="308"/>
      <c r="AH514" s="317" t="b">
        <v>0</v>
      </c>
      <c r="AI514" s="317" t="b">
        <v>0</v>
      </c>
      <c r="AJ514" s="308" t="str">
        <f t="array" ref="AJ514">iferror(index('Type Mapping'!$A$2:$D$21,match(J514,'Type Mapping'!$B$2:$B$21,0),4),"type mismatch")</f>
        <v>FLOAT</v>
      </c>
      <c r="AK514" s="308"/>
      <c r="AL514" s="308"/>
      <c r="AM514" s="308"/>
      <c r="AN514" s="300" t="b">
        <v>0</v>
      </c>
      <c r="AO514" s="300" t="b">
        <v>0</v>
      </c>
      <c r="AP514" s="300" t="b">
        <v>0</v>
      </c>
      <c r="AQ514" s="300" t="b">
        <v>0</v>
      </c>
      <c r="AR514" s="300"/>
      <c r="AS514" s="300"/>
      <c r="AT514" s="302"/>
      <c r="AU514" s="302"/>
      <c r="AV514" s="303" t="b">
        <v>1</v>
      </c>
      <c r="AW514" s="304" t="str">
        <f t="shared" si="9"/>
        <v>false</v>
      </c>
      <c r="AX514" s="305" t="str">
        <f t="shared" si="17"/>
        <v>&lt;column comment="" default="" key="false" label="TmpCityBlock" length="255" nullable="true" originalDbColumnName="TmpCityBlock" originalLength="-1" pattern="" precision="-1" talendType="id_String" type=""/&gt;</v>
      </c>
      <c r="AY514" s="306"/>
      <c r="AZ514" s="305" t="str">
        <f t="shared" si="10"/>
        <v>&lt;column comment="" default="" key="false" label="TmpCityBlock" length="255" nullable="true" originalDbColumnName="TmpCityBlock" originalLength="-1" pattern="" precision="-1" talendType="id_String" type=""/&gt;</v>
      </c>
      <c r="BA514" s="306"/>
      <c r="BB514" s="302"/>
      <c r="BC514" s="303" t="b">
        <f t="shared" si="11"/>
        <v>1</v>
      </c>
      <c r="BD514" s="304"/>
      <c r="BE514" s="304" t="str">
        <f t="shared" si="12"/>
        <v>false</v>
      </c>
      <c r="BF514" s="307"/>
      <c r="BG514" s="305"/>
      <c r="BH514" s="305"/>
      <c r="BI514" s="305"/>
      <c r="BJ514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4" s="306"/>
      <c r="BL514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4" s="306"/>
      <c r="BN514" s="302"/>
      <c r="BO514" s="302"/>
      <c r="BP514" s="302"/>
      <c r="BQ514" s="302"/>
      <c r="BR514" s="302"/>
      <c r="BS514" s="302"/>
      <c r="BT514" s="302"/>
      <c r="BU514" s="302"/>
      <c r="BV514" s="302"/>
      <c r="BW514" s="302"/>
      <c r="BX514" s="302"/>
    </row>
    <row r="515">
      <c r="A515" s="292" t="s">
        <v>728</v>
      </c>
      <c r="B515" s="292">
        <v>514.0</v>
      </c>
      <c r="C515" s="292">
        <f t="shared" si="15"/>
        <v>1</v>
      </c>
      <c r="D515" s="293" t="str">
        <f t="shared" si="25"/>
        <v>Elec, Mech, Plum</v>
      </c>
      <c r="E515" s="46" t="str">
        <f t="shared" si="2"/>
        <v>prmemp.mdb.PrmMech.TmpParcel</v>
      </c>
      <c r="F515" s="46" t="s">
        <v>344</v>
      </c>
      <c r="G515" s="46" t="s">
        <v>633</v>
      </c>
      <c r="H515" s="47">
        <v>69.0</v>
      </c>
      <c r="I515" s="294" t="s">
        <v>1869</v>
      </c>
      <c r="J515" s="295" t="s">
        <v>738</v>
      </c>
      <c r="K515" s="296">
        <v>4.0</v>
      </c>
      <c r="L515" s="297" t="b">
        <v>0</v>
      </c>
      <c r="M515" s="294" t="s">
        <v>2104</v>
      </c>
      <c r="N515" s="294"/>
      <c r="O515" s="369"/>
      <c r="P515" s="369"/>
      <c r="Q515" s="298" t="str">
        <f t="shared" si="3"/>
        <v>PrmMech</v>
      </c>
      <c r="R515" s="298" t="str">
        <f t="shared" si="19"/>
        <v>TmpParcel</v>
      </c>
      <c r="S515" s="298" t="str">
        <f t="array" ref="S515">iferror(index('Type Mapping'!$A$2:$D$21,match(J515,'Type Mapping'!$B$2:$B$21,0),3),"type mismatch")</f>
        <v>VARCHAR</v>
      </c>
      <c r="T515" s="298"/>
      <c r="U515" s="298"/>
      <c r="V515" s="298"/>
      <c r="W515" s="51" t="b">
        <v>1</v>
      </c>
      <c r="X515" s="51"/>
      <c r="Y515" s="309"/>
      <c r="Z515" s="309"/>
      <c r="AA515" s="311" t="s">
        <v>977</v>
      </c>
      <c r="AB515" s="53" t="str">
        <f t="shared" si="23"/>
        <v>**field missing**_history</v>
      </c>
      <c r="AC515" s="308" t="str">
        <f t="array" ref="AC515">iferror(index('StoT Mapping (Depreciated)'!$D$2:$L$976,match(E515,'StoT Mapping (Depreciated)'!$D$2:$D$976,0),9),"**FIELD MISSING**")</f>
        <v>**FIELD MISSING**</v>
      </c>
      <c r="AD515" s="53" t="str">
        <f t="shared" si="6"/>
        <v>**field missing**.**FIELD MISSING**</v>
      </c>
      <c r="AE515" s="299">
        <f>countif(NEW_REDB_table.field,AD515)</f>
        <v>0</v>
      </c>
      <c r="AF515" s="299" t="str">
        <f t="shared" si="7"/>
        <v>Check...</v>
      </c>
      <c r="AG515" s="308"/>
      <c r="AH515" s="317" t="b">
        <v>0</v>
      </c>
      <c r="AI515" s="317" t="b">
        <v>0</v>
      </c>
      <c r="AJ515" s="308" t="str">
        <f t="array" ref="AJ515">iferror(index('Type Mapping'!$A$2:$D$21,match(J515,'Type Mapping'!$B$2:$B$21,0),4),"type mismatch")</f>
        <v>INT</v>
      </c>
      <c r="AK515" s="308"/>
      <c r="AL515" s="308"/>
      <c r="AM515" s="308"/>
      <c r="AN515" s="300" t="b">
        <v>0</v>
      </c>
      <c r="AO515" s="300" t="b">
        <v>0</v>
      </c>
      <c r="AP515" s="300" t="b">
        <v>0</v>
      </c>
      <c r="AQ515" s="300" t="b">
        <v>0</v>
      </c>
      <c r="AR515" s="300"/>
      <c r="AS515" s="300"/>
      <c r="AT515" s="302"/>
      <c r="AU515" s="302"/>
      <c r="AV515" s="303" t="b">
        <v>1</v>
      </c>
      <c r="AW515" s="304" t="str">
        <f t="shared" si="9"/>
        <v>false</v>
      </c>
      <c r="AX515" s="305" t="str">
        <f t="shared" si="17"/>
        <v>&lt;column comment="" default="" key="false" label="TmpParcel" length="255" nullable="true" originalDbColumnName="TmpParcel" originalLength="-1" pattern="" precision="-1" talendType="id_String" type=""/&gt;</v>
      </c>
      <c r="AY515" s="306"/>
      <c r="AZ515" s="305" t="str">
        <f t="shared" si="10"/>
        <v>&lt;column comment="" default="" key="false" label="TmpParcel" length="255" nullable="true" originalDbColumnName="TmpParcel" originalLength="-1" pattern="" precision="-1" talendType="id_String" type=""/&gt;</v>
      </c>
      <c r="BA515" s="306"/>
      <c r="BB515" s="302"/>
      <c r="BC515" s="303" t="b">
        <f t="shared" si="11"/>
        <v>1</v>
      </c>
      <c r="BD515" s="304"/>
      <c r="BE515" s="304" t="str">
        <f t="shared" si="12"/>
        <v>false</v>
      </c>
      <c r="BF515" s="307"/>
      <c r="BG515" s="305"/>
      <c r="BH515" s="305"/>
      <c r="BI515" s="305"/>
      <c r="BJ515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5" s="306"/>
      <c r="BL515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5" s="306"/>
      <c r="BN515" s="302"/>
      <c r="BO515" s="302"/>
      <c r="BP515" s="302"/>
      <c r="BQ515" s="302"/>
      <c r="BR515" s="302"/>
      <c r="BS515" s="302"/>
      <c r="BT515" s="302"/>
      <c r="BU515" s="302"/>
      <c r="BV515" s="302"/>
      <c r="BW515" s="302"/>
      <c r="BX515" s="302"/>
    </row>
    <row r="516">
      <c r="A516" s="292" t="s">
        <v>728</v>
      </c>
      <c r="B516" s="292">
        <v>515.0</v>
      </c>
      <c r="C516" s="292">
        <f t="shared" si="15"/>
        <v>1</v>
      </c>
      <c r="D516" s="293" t="str">
        <f t="shared" si="25"/>
        <v>Elec, Mech, Plum</v>
      </c>
      <c r="E516" s="46" t="str">
        <f t="shared" si="2"/>
        <v>prmemp.mdb.PrmMech.FirstDate</v>
      </c>
      <c r="F516" s="46" t="s">
        <v>344</v>
      </c>
      <c r="G516" s="46" t="s">
        <v>633</v>
      </c>
      <c r="H516" s="47">
        <v>70.0</v>
      </c>
      <c r="I516" s="294" t="s">
        <v>787</v>
      </c>
      <c r="J516" s="295" t="s">
        <v>788</v>
      </c>
      <c r="K516" s="296">
        <v>8.0</v>
      </c>
      <c r="L516" s="297" t="b">
        <v>0</v>
      </c>
      <c r="M516" s="294" t="s">
        <v>789</v>
      </c>
      <c r="N516" s="294"/>
      <c r="O516" s="369"/>
      <c r="P516" s="369"/>
      <c r="Q516" s="298" t="str">
        <f t="shared" si="3"/>
        <v>PrmMech</v>
      </c>
      <c r="R516" s="298" t="str">
        <f t="shared" si="19"/>
        <v>FirstDate</v>
      </c>
      <c r="S516" s="298" t="str">
        <f t="array" ref="S516">iferror(index('Type Mapping'!$A$2:$D$21,match(J516,'Type Mapping'!$B$2:$B$21,0),3),"type mismatch")</f>
        <v>VARCHAR</v>
      </c>
      <c r="T516" s="298"/>
      <c r="U516" s="298"/>
      <c r="V516" s="298"/>
      <c r="W516" s="51" t="b">
        <v>1</v>
      </c>
      <c r="X516" s="51"/>
      <c r="Y516" s="309"/>
      <c r="Z516" s="309"/>
      <c r="AA516" s="311" t="s">
        <v>977</v>
      </c>
      <c r="AB516" s="53" t="str">
        <f t="shared" si="23"/>
        <v>**field missing**_history</v>
      </c>
      <c r="AC516" s="308" t="str">
        <f t="array" ref="AC516">iferror(index('StoT Mapping (Depreciated)'!$D$2:$L$976,match(E516,'StoT Mapping (Depreciated)'!$D$2:$D$976,0),9),"**FIELD MISSING**")</f>
        <v>**FIELD MISSING**</v>
      </c>
      <c r="AD516" s="53" t="str">
        <f t="shared" si="6"/>
        <v>**field missing**.**FIELD MISSING**</v>
      </c>
      <c r="AE516" s="299">
        <f>countif(NEW_REDB_table.field,AD516)</f>
        <v>0</v>
      </c>
      <c r="AF516" s="299" t="str">
        <f t="shared" si="7"/>
        <v>Check...</v>
      </c>
      <c r="AG516" s="308"/>
      <c r="AH516" s="317" t="b">
        <v>0</v>
      </c>
      <c r="AI516" s="317" t="b">
        <v>0</v>
      </c>
      <c r="AJ516" s="308" t="str">
        <f t="array" ref="AJ516">iferror(index('Type Mapping'!$A$2:$D$21,match(J516,'Type Mapping'!$B$2:$B$21,0),4),"type mismatch")</f>
        <v>DATE</v>
      </c>
      <c r="AK516" s="308"/>
      <c r="AL516" s="308"/>
      <c r="AM516" s="308"/>
      <c r="AN516" s="300" t="b">
        <v>0</v>
      </c>
      <c r="AO516" s="300" t="b">
        <v>0</v>
      </c>
      <c r="AP516" s="300" t="b">
        <v>0</v>
      </c>
      <c r="AQ516" s="300" t="b">
        <v>0</v>
      </c>
      <c r="AR516" s="300"/>
      <c r="AS516" s="300"/>
      <c r="AT516" s="302"/>
      <c r="AU516" s="302"/>
      <c r="AV516" s="303" t="b">
        <v>1</v>
      </c>
      <c r="AW516" s="304" t="str">
        <f t="shared" si="9"/>
        <v>false</v>
      </c>
      <c r="AX516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516" s="306"/>
      <c r="AZ516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516" s="306"/>
      <c r="BB516" s="302"/>
      <c r="BC516" s="303" t="b">
        <f t="shared" si="11"/>
        <v>1</v>
      </c>
      <c r="BD516" s="304"/>
      <c r="BE516" s="304" t="str">
        <f t="shared" si="12"/>
        <v>false</v>
      </c>
      <c r="BF516" s="307"/>
      <c r="BG516" s="305"/>
      <c r="BH516" s="305"/>
      <c r="BI516" s="305"/>
      <c r="BJ516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6" s="306"/>
      <c r="BL516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6" s="306"/>
      <c r="BN516" s="302"/>
      <c r="BO516" s="302"/>
      <c r="BP516" s="302"/>
      <c r="BQ516" s="302"/>
      <c r="BR516" s="302"/>
      <c r="BS516" s="302"/>
      <c r="BT516" s="302"/>
      <c r="BU516" s="302"/>
      <c r="BV516" s="302"/>
      <c r="BW516" s="302"/>
      <c r="BX516" s="302"/>
    </row>
    <row r="517">
      <c r="A517" s="292" t="s">
        <v>728</v>
      </c>
      <c r="B517" s="292">
        <v>516.0</v>
      </c>
      <c r="C517" s="292">
        <f t="shared" si="15"/>
        <v>1</v>
      </c>
      <c r="D517" s="293" t="str">
        <f t="shared" si="25"/>
        <v>Elec, Mech, Plum</v>
      </c>
      <c r="E517" s="46" t="str">
        <f t="shared" si="2"/>
        <v>prmemp.mdb.PrmMech.LastDate</v>
      </c>
      <c r="F517" s="46" t="s">
        <v>344</v>
      </c>
      <c r="G517" s="46" t="s">
        <v>633</v>
      </c>
      <c r="H517" s="47">
        <v>71.0</v>
      </c>
      <c r="I517" s="294" t="s">
        <v>794</v>
      </c>
      <c r="J517" s="295" t="s">
        <v>788</v>
      </c>
      <c r="K517" s="296">
        <v>8.0</v>
      </c>
      <c r="L517" s="297" t="b">
        <v>0</v>
      </c>
      <c r="M517" s="294" t="s">
        <v>796</v>
      </c>
      <c r="N517" s="294"/>
      <c r="O517" s="369"/>
      <c r="P517" s="369"/>
      <c r="Q517" s="298" t="str">
        <f t="shared" si="3"/>
        <v>PrmMech</v>
      </c>
      <c r="R517" s="298" t="str">
        <f t="shared" si="19"/>
        <v>LastDate</v>
      </c>
      <c r="S517" s="298" t="str">
        <f t="array" ref="S517">iferror(index('Type Mapping'!$A$2:$D$21,match(J517,'Type Mapping'!$B$2:$B$21,0),3),"type mismatch")</f>
        <v>VARCHAR</v>
      </c>
      <c r="T517" s="298"/>
      <c r="U517" s="298"/>
      <c r="V517" s="298"/>
      <c r="W517" s="51" t="b">
        <v>1</v>
      </c>
      <c r="X517" s="51"/>
      <c r="Y517" s="309"/>
      <c r="Z517" s="309"/>
      <c r="AA517" s="311" t="s">
        <v>977</v>
      </c>
      <c r="AB517" s="53" t="str">
        <f t="shared" si="23"/>
        <v>**field missing**_history</v>
      </c>
      <c r="AC517" s="308" t="str">
        <f t="array" ref="AC517">iferror(index('StoT Mapping (Depreciated)'!$D$2:$L$976,match(E517,'StoT Mapping (Depreciated)'!$D$2:$D$976,0),9),"**FIELD MISSING**")</f>
        <v>**FIELD MISSING**</v>
      </c>
      <c r="AD517" s="53" t="str">
        <f t="shared" si="6"/>
        <v>**field missing**.**FIELD MISSING**</v>
      </c>
      <c r="AE517" s="299">
        <f>countif(NEW_REDB_table.field,AD517)</f>
        <v>0</v>
      </c>
      <c r="AF517" s="299" t="str">
        <f t="shared" si="7"/>
        <v>Check...</v>
      </c>
      <c r="AG517" s="308"/>
      <c r="AH517" s="317" t="b">
        <v>0</v>
      </c>
      <c r="AI517" s="317" t="b">
        <v>0</v>
      </c>
      <c r="AJ517" s="308" t="str">
        <f t="array" ref="AJ517">iferror(index('Type Mapping'!$A$2:$D$21,match(J517,'Type Mapping'!$B$2:$B$21,0),4),"type mismatch")</f>
        <v>DATE</v>
      </c>
      <c r="AK517" s="308"/>
      <c r="AL517" s="308"/>
      <c r="AM517" s="308"/>
      <c r="AN517" s="300" t="b">
        <v>0</v>
      </c>
      <c r="AO517" s="300" t="b">
        <v>0</v>
      </c>
      <c r="AP517" s="300" t="b">
        <v>0</v>
      </c>
      <c r="AQ517" s="300" t="b">
        <v>0</v>
      </c>
      <c r="AR517" s="300"/>
      <c r="AS517" s="300"/>
      <c r="AT517" s="302"/>
      <c r="AU517" s="302"/>
      <c r="AV517" s="303" t="b">
        <v>1</v>
      </c>
      <c r="AW517" s="304" t="str">
        <f t="shared" si="9"/>
        <v>false</v>
      </c>
      <c r="AX517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517" s="306"/>
      <c r="AZ517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517" s="306"/>
      <c r="BB517" s="302"/>
      <c r="BC517" s="303" t="b">
        <f t="shared" si="11"/>
        <v>1</v>
      </c>
      <c r="BD517" s="304"/>
      <c r="BE517" s="304" t="str">
        <f t="shared" si="12"/>
        <v>false</v>
      </c>
      <c r="BF517" s="307"/>
      <c r="BG517" s="305"/>
      <c r="BH517" s="305"/>
      <c r="BI517" s="305"/>
      <c r="BJ517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7" s="306"/>
      <c r="BL517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7" s="306"/>
      <c r="BN517" s="302"/>
      <c r="BO517" s="302"/>
      <c r="BP517" s="302"/>
      <c r="BQ517" s="302"/>
      <c r="BR517" s="302"/>
      <c r="BS517" s="302"/>
      <c r="BT517" s="302"/>
      <c r="BU517" s="302"/>
      <c r="BV517" s="302"/>
      <c r="BW517" s="302"/>
      <c r="BX517" s="302"/>
    </row>
    <row r="518">
      <c r="A518" s="292" t="s">
        <v>728</v>
      </c>
      <c r="B518" s="292">
        <v>517.0</v>
      </c>
      <c r="C518" s="292">
        <f t="shared" si="15"/>
        <v>1</v>
      </c>
      <c r="D518" s="293" t="str">
        <f t="shared" si="25"/>
        <v>Elec, Mech, Plum</v>
      </c>
      <c r="E518" s="46" t="str">
        <f t="shared" si="2"/>
        <v>prmemp.mdb.PrmMech.UpDateGeo</v>
      </c>
      <c r="F518" s="46" t="s">
        <v>344</v>
      </c>
      <c r="G518" s="46" t="s">
        <v>633</v>
      </c>
      <c r="H518" s="47">
        <v>72.0</v>
      </c>
      <c r="I518" s="294" t="s">
        <v>1871</v>
      </c>
      <c r="J518" s="295" t="s">
        <v>788</v>
      </c>
      <c r="K518" s="296">
        <v>8.0</v>
      </c>
      <c r="L518" s="297" t="b">
        <v>0</v>
      </c>
      <c r="M518" s="294" t="s">
        <v>2105</v>
      </c>
      <c r="N518" s="294"/>
      <c r="O518" s="369"/>
      <c r="P518" s="369"/>
      <c r="Q518" s="298" t="str">
        <f t="shared" si="3"/>
        <v>PrmMech</v>
      </c>
      <c r="R518" s="298" t="str">
        <f t="shared" si="19"/>
        <v>UpDateGeo</v>
      </c>
      <c r="S518" s="298" t="str">
        <f t="array" ref="S518">iferror(index('Type Mapping'!$A$2:$D$21,match(J518,'Type Mapping'!$B$2:$B$21,0),3),"type mismatch")</f>
        <v>VARCHAR</v>
      </c>
      <c r="T518" s="298"/>
      <c r="U518" s="298"/>
      <c r="V518" s="298"/>
      <c r="W518" s="51" t="b">
        <v>1</v>
      </c>
      <c r="X518" s="51"/>
      <c r="Y518" s="309"/>
      <c r="Z518" s="309"/>
      <c r="AA518" s="311" t="s">
        <v>977</v>
      </c>
      <c r="AB518" s="53" t="str">
        <f t="shared" si="23"/>
        <v>**field missing**_history</v>
      </c>
      <c r="AC518" s="308" t="str">
        <f t="array" ref="AC518">iferror(index('StoT Mapping (Depreciated)'!$D$2:$L$976,match(E518,'StoT Mapping (Depreciated)'!$D$2:$D$976,0),9),"**FIELD MISSING**")</f>
        <v>**FIELD MISSING**</v>
      </c>
      <c r="AD518" s="53" t="str">
        <f t="shared" si="6"/>
        <v>**field missing**.**FIELD MISSING**</v>
      </c>
      <c r="AE518" s="299">
        <f>countif(NEW_REDB_table.field,AD518)</f>
        <v>0</v>
      </c>
      <c r="AF518" s="299" t="str">
        <f t="shared" si="7"/>
        <v>Check...</v>
      </c>
      <c r="AG518" s="308"/>
      <c r="AH518" s="317" t="b">
        <v>0</v>
      </c>
      <c r="AI518" s="317" t="b">
        <v>0</v>
      </c>
      <c r="AJ518" s="308" t="str">
        <f t="array" ref="AJ518">iferror(index('Type Mapping'!$A$2:$D$21,match(J518,'Type Mapping'!$B$2:$B$21,0),4),"type mismatch")</f>
        <v>DATE</v>
      </c>
      <c r="AK518" s="308"/>
      <c r="AL518" s="308"/>
      <c r="AM518" s="308"/>
      <c r="AN518" s="300" t="b">
        <v>0</v>
      </c>
      <c r="AO518" s="300" t="b">
        <v>0</v>
      </c>
      <c r="AP518" s="300" t="b">
        <v>0</v>
      </c>
      <c r="AQ518" s="300" t="b">
        <v>0</v>
      </c>
      <c r="AR518" s="300"/>
      <c r="AS518" s="300"/>
      <c r="AT518" s="302"/>
      <c r="AU518" s="302"/>
      <c r="AV518" s="303" t="b">
        <v>1</v>
      </c>
      <c r="AW518" s="304" t="str">
        <f t="shared" si="9"/>
        <v>false</v>
      </c>
      <c r="AX518" s="305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518" s="306"/>
      <c r="AZ518" s="305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518" s="306"/>
      <c r="BB518" s="302"/>
      <c r="BC518" s="303" t="b">
        <f t="shared" si="11"/>
        <v>1</v>
      </c>
      <c r="BD518" s="304"/>
      <c r="BE518" s="304" t="str">
        <f t="shared" si="12"/>
        <v>false</v>
      </c>
      <c r="BF518" s="307"/>
      <c r="BG518" s="305"/>
      <c r="BH518" s="305"/>
      <c r="BI518" s="305"/>
      <c r="BJ518" s="305" t="str">
        <f t="shared" si="18"/>
        <v>&lt;column comment="" default="" key="false" label="PrmMech" length="255" nullable="true" originalDbColumnName="PrmMech" originalLength="-1" pattern="" precision="-1" talendType="id_String" type=""/&gt;</v>
      </c>
      <c r="BK518" s="306"/>
      <c r="BL518" s="305" t="str">
        <f t="shared" si="14"/>
        <v>&lt;column comment="" default="" key="false" label="PrmMech" length="255" nullable="true" originalDbColumnName="PrmMech" originalLength="-1" pattern="" precision="-1" talendType="id_String" type=""/&gt;</v>
      </c>
      <c r="BM518" s="306"/>
      <c r="BN518" s="302"/>
      <c r="BO518" s="302"/>
      <c r="BP518" s="302"/>
      <c r="BQ518" s="302"/>
      <c r="BR518" s="302"/>
      <c r="BS518" s="302"/>
      <c r="BT518" s="302"/>
      <c r="BU518" s="302"/>
      <c r="BV518" s="302"/>
      <c r="BW518" s="302"/>
      <c r="BX518" s="302"/>
    </row>
    <row r="519">
      <c r="A519" s="292" t="s">
        <v>728</v>
      </c>
      <c r="B519" s="292">
        <v>518.0</v>
      </c>
      <c r="C519" s="292">
        <f t="shared" si="15"/>
        <v>2</v>
      </c>
      <c r="D519" s="293" t="str">
        <f t="shared" si="25"/>
        <v>Elec, Mech, Plum</v>
      </c>
      <c r="E519" s="46" t="str">
        <f t="shared" si="2"/>
        <v>prmemp.mdb.PrmPlumb.AppType</v>
      </c>
      <c r="F519" s="46" t="s">
        <v>344</v>
      </c>
      <c r="G519" s="46" t="s">
        <v>635</v>
      </c>
      <c r="H519" s="47">
        <v>1.0</v>
      </c>
      <c r="I519" s="294" t="s">
        <v>1763</v>
      </c>
      <c r="J519" s="295" t="s">
        <v>743</v>
      </c>
      <c r="K519" s="296">
        <v>2.0</v>
      </c>
      <c r="L519" s="297" t="b">
        <v>1</v>
      </c>
      <c r="M519" s="294" t="s">
        <v>1997</v>
      </c>
      <c r="N519" s="294"/>
      <c r="O519" s="369"/>
      <c r="P519" s="369"/>
      <c r="Q519" s="298" t="str">
        <f t="shared" si="3"/>
        <v>PrmPlumb</v>
      </c>
      <c r="R519" s="298" t="str">
        <f t="shared" si="19"/>
        <v>AppType</v>
      </c>
      <c r="S519" s="298" t="str">
        <f t="array" ref="S519">iferror(index('Type Mapping'!$A$2:$D$21,match(J519,'Type Mapping'!$B$2:$B$21,0),3),"type mismatch")</f>
        <v>VARCHAR</v>
      </c>
      <c r="T519" s="298"/>
      <c r="U519" s="298"/>
      <c r="V519" s="298"/>
      <c r="W519" s="51" t="b">
        <v>1</v>
      </c>
      <c r="X519" s="51"/>
      <c r="Y519" s="309"/>
      <c r="Z519" s="309"/>
      <c r="AA519" s="311" t="s">
        <v>652</v>
      </c>
      <c r="AB519" s="53" t="str">
        <f t="shared" si="23"/>
        <v>permit_history</v>
      </c>
      <c r="AC519" s="308" t="str">
        <f t="array" ref="AC519">iferror(index('StoT Mapping (Depreciated)'!$D$2:$L$976,match(E519,'StoT Mapping (Depreciated)'!$D$2:$D$976,0),9),"**FIELD MISSING**")</f>
        <v>Permit_type_id</v>
      </c>
      <c r="AD519" s="53" t="str">
        <f t="shared" si="6"/>
        <v>permit.Permit_type_id</v>
      </c>
      <c r="AE519" s="299">
        <f>countif(NEW_REDB_table.field,AD519)</f>
        <v>0</v>
      </c>
      <c r="AF519" s="299" t="str">
        <f t="shared" si="7"/>
        <v>Check...</v>
      </c>
      <c r="AG519" s="308"/>
      <c r="AH519" s="317" t="b">
        <v>0</v>
      </c>
      <c r="AI519" s="317" t="b">
        <v>0</v>
      </c>
      <c r="AJ519" s="308" t="str">
        <f t="array" ref="AJ519">iferror(index('Type Mapping'!$A$2:$D$21,match(J519,'Type Mapping'!$B$2:$B$21,0),4),"type mismatch")</f>
        <v>VARCHAR</v>
      </c>
      <c r="AK519" s="308"/>
      <c r="AL519" s="308"/>
      <c r="AM519" s="308"/>
      <c r="AN519" s="300" t="b">
        <v>0</v>
      </c>
      <c r="AO519" s="300" t="b">
        <v>0</v>
      </c>
      <c r="AP519" s="300" t="b">
        <v>0</v>
      </c>
      <c r="AQ519" s="300" t="b">
        <v>0</v>
      </c>
      <c r="AR519" s="300"/>
      <c r="AS519" s="300"/>
      <c r="AT519" s="302"/>
      <c r="AU519" s="302"/>
      <c r="AV519" s="303" t="b">
        <v>1</v>
      </c>
      <c r="AW519" s="304" t="str">
        <f t="shared" si="9"/>
        <v>true</v>
      </c>
      <c r="AX519" s="305" t="str">
        <f t="shared" si="17"/>
        <v>***PrmPlumb.xml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519" s="306"/>
      <c r="AZ519" s="305" t="str">
        <f t="shared" si="10"/>
        <v>PrmPlumb.xml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519" s="306"/>
      <c r="BB519" s="302"/>
      <c r="BC519" s="303" t="b">
        <f t="shared" si="11"/>
        <v>1</v>
      </c>
      <c r="BD519" s="304"/>
      <c r="BE519" s="304" t="str">
        <f t="shared" si="12"/>
        <v>false</v>
      </c>
      <c r="BF519" s="307"/>
      <c r="BG519" s="305"/>
      <c r="BH519" s="305"/>
      <c r="BI519" s="305"/>
      <c r="BJ519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19" s="306"/>
      <c r="BL519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19" s="306"/>
      <c r="BN519" s="302"/>
      <c r="BO519" s="302"/>
      <c r="BP519" s="302"/>
      <c r="BQ519" s="302"/>
      <c r="BR519" s="302"/>
      <c r="BS519" s="302"/>
      <c r="BT519" s="302"/>
      <c r="BU519" s="302"/>
      <c r="BV519" s="302"/>
      <c r="BW519" s="302"/>
      <c r="BX519" s="302"/>
    </row>
    <row r="520">
      <c r="A520" s="292" t="s">
        <v>728</v>
      </c>
      <c r="B520" s="292">
        <v>519.0</v>
      </c>
      <c r="C520" s="292">
        <f t="shared" si="15"/>
        <v>2</v>
      </c>
      <c r="D520" s="293" t="str">
        <f t="shared" si="25"/>
        <v>Elec, Mech, Plum</v>
      </c>
      <c r="E520" s="46" t="str">
        <f t="shared" si="2"/>
        <v>prmemp.mdb.PrmPlumb.AppSource</v>
      </c>
      <c r="F520" s="46" t="s">
        <v>344</v>
      </c>
      <c r="G520" s="46" t="s">
        <v>635</v>
      </c>
      <c r="H520" s="47">
        <v>2.0</v>
      </c>
      <c r="I520" s="294" t="s">
        <v>1761</v>
      </c>
      <c r="J520" s="295" t="s">
        <v>740</v>
      </c>
      <c r="K520" s="296">
        <v>1.0</v>
      </c>
      <c r="L520" s="297" t="b">
        <v>1</v>
      </c>
      <c r="M520" s="294" t="s">
        <v>1999</v>
      </c>
      <c r="N520" s="294"/>
      <c r="O520" s="369"/>
      <c r="P520" s="369"/>
      <c r="Q520" s="298" t="str">
        <f t="shared" si="3"/>
        <v>PrmPlumb</v>
      </c>
      <c r="R520" s="298" t="str">
        <f t="shared" si="19"/>
        <v>AppSource</v>
      </c>
      <c r="S520" s="298" t="str">
        <f t="array" ref="S520">iferror(index('Type Mapping'!$A$2:$D$21,match(J520,'Type Mapping'!$B$2:$B$21,0),3),"type mismatch")</f>
        <v>VARCHAR</v>
      </c>
      <c r="T520" s="298"/>
      <c r="U520" s="298"/>
      <c r="V520" s="298"/>
      <c r="W520" s="51" t="b">
        <v>1</v>
      </c>
      <c r="X520" s="51"/>
      <c r="Y520" s="309"/>
      <c r="Z520" s="309"/>
      <c r="AA520" s="311" t="s">
        <v>652</v>
      </c>
      <c r="AB520" s="53" t="str">
        <f t="shared" si="23"/>
        <v>permit_history</v>
      </c>
      <c r="AC520" s="308" t="str">
        <f t="array" ref="AC520">iferror(index('StoT Mapping (Depreciated)'!$D$2:$L$976,match(E520,'StoT Mapping (Depreciated)'!$D$2:$D$976,0),9),"**FIELD MISSING**")</f>
        <v>AppSource_Id</v>
      </c>
      <c r="AD520" s="53" t="str">
        <f t="shared" si="6"/>
        <v>permit.AppSource_Id</v>
      </c>
      <c r="AE520" s="299">
        <f>countif(NEW_REDB_table.field,AD520)</f>
        <v>0</v>
      </c>
      <c r="AF520" s="299" t="str">
        <f t="shared" si="7"/>
        <v>Check...</v>
      </c>
      <c r="AG520" s="308"/>
      <c r="AH520" s="317" t="b">
        <v>0</v>
      </c>
      <c r="AI520" s="317" t="b">
        <v>0</v>
      </c>
      <c r="AJ520" s="308" t="str">
        <f t="array" ref="AJ520">iferror(index('Type Mapping'!$A$2:$D$21,match(J520,'Type Mapping'!$B$2:$B$21,0),4),"type mismatch")</f>
        <v>INT</v>
      </c>
      <c r="AK520" s="308"/>
      <c r="AL520" s="308"/>
      <c r="AM520" s="308"/>
      <c r="AN520" s="300" t="b">
        <v>0</v>
      </c>
      <c r="AO520" s="300" t="b">
        <v>0</v>
      </c>
      <c r="AP520" s="300" t="b">
        <v>0</v>
      </c>
      <c r="AQ520" s="300" t="b">
        <v>0</v>
      </c>
      <c r="AR520" s="300"/>
      <c r="AS520" s="300"/>
      <c r="AT520" s="302"/>
      <c r="AU520" s="302"/>
      <c r="AV520" s="303" t="b">
        <v>1</v>
      </c>
      <c r="AW520" s="304" t="str">
        <f t="shared" si="9"/>
        <v>true</v>
      </c>
      <c r="AX520" s="305" t="str">
        <f t="shared" si="17"/>
        <v>&lt;column comment="" default="" key="true" label="AppSource" length="255" nullable="true" originalDbColumnName="AppSource" originalLength="-1" pattern="" precision="-1" talendType="id_String" type=""/&gt;</v>
      </c>
      <c r="AY520" s="306"/>
      <c r="AZ520" s="305" t="str">
        <f t="shared" si="10"/>
        <v>&lt;column comment="" default="" key="true" label="AppSource" length="255" nullable="true" originalDbColumnName="AppSource" originalLength="-1" pattern="" precision="-1" talendType="id_String" type=""/&gt;</v>
      </c>
      <c r="BA520" s="306"/>
      <c r="BB520" s="302"/>
      <c r="BC520" s="303" t="b">
        <f t="shared" si="11"/>
        <v>1</v>
      </c>
      <c r="BD520" s="304"/>
      <c r="BE520" s="304" t="str">
        <f t="shared" si="12"/>
        <v>false</v>
      </c>
      <c r="BF520" s="307"/>
      <c r="BG520" s="305"/>
      <c r="BH520" s="305"/>
      <c r="BI520" s="305"/>
      <c r="BJ520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0" s="306"/>
      <c r="BL520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0" s="306"/>
      <c r="BN520" s="302"/>
      <c r="BO520" s="302"/>
      <c r="BP520" s="302"/>
      <c r="BQ520" s="302"/>
      <c r="BR520" s="302"/>
      <c r="BS520" s="302"/>
      <c r="BT520" s="302"/>
      <c r="BU520" s="302"/>
      <c r="BV520" s="302"/>
      <c r="BW520" s="302"/>
      <c r="BX520" s="302"/>
    </row>
    <row r="521">
      <c r="A521" s="292" t="s">
        <v>728</v>
      </c>
      <c r="B521" s="292">
        <v>520.0</v>
      </c>
      <c r="C521" s="292">
        <f t="shared" si="15"/>
        <v>2</v>
      </c>
      <c r="D521" s="293" t="str">
        <f t="shared" si="25"/>
        <v>Elec, Mech, Plum</v>
      </c>
      <c r="E521" s="46" t="str">
        <f t="shared" si="2"/>
        <v>prmemp.mdb.PrmPlumb.AppNum</v>
      </c>
      <c r="F521" s="46" t="s">
        <v>344</v>
      </c>
      <c r="G521" s="46" t="s">
        <v>635</v>
      </c>
      <c r="H521" s="47">
        <v>3.0</v>
      </c>
      <c r="I521" s="294" t="s">
        <v>1759</v>
      </c>
      <c r="J521" s="295" t="s">
        <v>738</v>
      </c>
      <c r="K521" s="296">
        <v>4.0</v>
      </c>
      <c r="L521" s="297" t="b">
        <v>1</v>
      </c>
      <c r="M521" s="294" t="s">
        <v>2000</v>
      </c>
      <c r="N521" s="294"/>
      <c r="O521" s="369"/>
      <c r="P521" s="369"/>
      <c r="Q521" s="298" t="str">
        <f t="shared" si="3"/>
        <v>PrmPlumb</v>
      </c>
      <c r="R521" s="298" t="str">
        <f t="shared" si="19"/>
        <v>AppNum</v>
      </c>
      <c r="S521" s="298" t="str">
        <f t="array" ref="S521">iferror(index('Type Mapping'!$A$2:$D$21,match(J521,'Type Mapping'!$B$2:$B$21,0),3),"type mismatch")</f>
        <v>VARCHAR</v>
      </c>
      <c r="T521" s="298"/>
      <c r="U521" s="298"/>
      <c r="V521" s="298"/>
      <c r="W521" s="51" t="b">
        <v>1</v>
      </c>
      <c r="X521" s="51"/>
      <c r="Y521" s="309"/>
      <c r="Z521" s="309"/>
      <c r="AA521" s="311" t="s">
        <v>652</v>
      </c>
      <c r="AB521" s="53" t="str">
        <f t="shared" si="23"/>
        <v>permit_history</v>
      </c>
      <c r="AC521" s="308" t="str">
        <f t="array" ref="AC521">iferror(index('StoT Mapping (Depreciated)'!$D$2:$L$976,match(E521,'StoT Mapping (Depreciated)'!$D$2:$D$976,0),9),"**FIELD MISSING**")</f>
        <v>Permit_id</v>
      </c>
      <c r="AD521" s="53" t="str">
        <f t="shared" si="6"/>
        <v>permit.Permit_id</v>
      </c>
      <c r="AE521" s="299">
        <f>countif(NEW_REDB_table.field,AD521)</f>
        <v>1</v>
      </c>
      <c r="AF521" s="299" t="str">
        <f t="shared" si="7"/>
        <v>YAY!!</v>
      </c>
      <c r="AG521" s="308"/>
      <c r="AH521" s="317" t="b">
        <v>0</v>
      </c>
      <c r="AI521" s="317" t="b">
        <v>0</v>
      </c>
      <c r="AJ521" s="308" t="str">
        <f t="array" ref="AJ521">iferror(index('Type Mapping'!$A$2:$D$21,match(J521,'Type Mapping'!$B$2:$B$21,0),4),"type mismatch")</f>
        <v>INT</v>
      </c>
      <c r="AK521" s="308"/>
      <c r="AL521" s="308"/>
      <c r="AM521" s="308"/>
      <c r="AN521" s="300" t="b">
        <v>0</v>
      </c>
      <c r="AO521" s="300" t="b">
        <v>0</v>
      </c>
      <c r="AP521" s="300" t="b">
        <v>0</v>
      </c>
      <c r="AQ521" s="300" t="b">
        <v>0</v>
      </c>
      <c r="AR521" s="300"/>
      <c r="AS521" s="300"/>
      <c r="AT521" s="302"/>
      <c r="AU521" s="302"/>
      <c r="AV521" s="303" t="b">
        <v>1</v>
      </c>
      <c r="AW521" s="304" t="str">
        <f t="shared" si="9"/>
        <v>true</v>
      </c>
      <c r="AX521" s="305" t="str">
        <f t="shared" si="17"/>
        <v>&lt;column comment="" default="" key="true" label="AppNum" length="255" nullable="true" originalDbColumnName="AppNum" originalLength="-1" pattern="" precision="-1" talendType="id_String" type=""/&gt;</v>
      </c>
      <c r="AY521" s="306"/>
      <c r="AZ521" s="305" t="str">
        <f t="shared" si="10"/>
        <v>&lt;column comment="" default="" key="true" label="AppNum" length="255" nullable="true" originalDbColumnName="AppNum" originalLength="-1" pattern="" precision="-1" talendType="id_String" type=""/&gt;</v>
      </c>
      <c r="BA521" s="306"/>
      <c r="BB521" s="302"/>
      <c r="BC521" s="303" t="b">
        <f t="shared" si="11"/>
        <v>1</v>
      </c>
      <c r="BD521" s="304"/>
      <c r="BE521" s="304" t="str">
        <f t="shared" si="12"/>
        <v>false</v>
      </c>
      <c r="BF521" s="307"/>
      <c r="BG521" s="305"/>
      <c r="BH521" s="305"/>
      <c r="BI521" s="305"/>
      <c r="BJ521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1" s="306"/>
      <c r="BL521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1" s="306"/>
      <c r="BN521" s="302"/>
      <c r="BO521" s="302"/>
      <c r="BP521" s="302"/>
      <c r="BQ521" s="302"/>
      <c r="BR521" s="302"/>
      <c r="BS521" s="302"/>
      <c r="BT521" s="302"/>
      <c r="BU521" s="302"/>
      <c r="BV521" s="302"/>
      <c r="BW521" s="302"/>
      <c r="BX521" s="302"/>
    </row>
    <row r="522">
      <c r="A522" s="292" t="s">
        <v>728</v>
      </c>
      <c r="B522" s="292">
        <v>521.0</v>
      </c>
      <c r="C522" s="292">
        <f t="shared" si="15"/>
        <v>2</v>
      </c>
      <c r="D522" s="293" t="str">
        <f t="shared" si="25"/>
        <v>Elec, Mech, Plum</v>
      </c>
      <c r="E522" s="46" t="str">
        <f t="shared" si="2"/>
        <v>prmemp.mdb.PrmPlumb.PrclErr</v>
      </c>
      <c r="F522" s="46" t="s">
        <v>344</v>
      </c>
      <c r="G522" s="46" t="s">
        <v>635</v>
      </c>
      <c r="H522" s="47">
        <v>4.0</v>
      </c>
      <c r="I522" s="294" t="s">
        <v>1845</v>
      </c>
      <c r="J522" s="295" t="s">
        <v>740</v>
      </c>
      <c r="K522" s="296">
        <v>1.0</v>
      </c>
      <c r="L522" s="297" t="b">
        <v>0</v>
      </c>
      <c r="M522" s="294" t="s">
        <v>2001</v>
      </c>
      <c r="N522" s="294"/>
      <c r="O522" s="369"/>
      <c r="P522" s="369"/>
      <c r="Q522" s="298" t="str">
        <f t="shared" si="3"/>
        <v>PrmPlumb</v>
      </c>
      <c r="R522" s="298" t="str">
        <f t="shared" si="19"/>
        <v>PrclErr</v>
      </c>
      <c r="S522" s="298" t="str">
        <f t="array" ref="S522">iferror(index('Type Mapping'!$A$2:$D$21,match(J522,'Type Mapping'!$B$2:$B$21,0),3),"type mismatch")</f>
        <v>VARCHAR</v>
      </c>
      <c r="T522" s="298"/>
      <c r="U522" s="298"/>
      <c r="V522" s="298"/>
      <c r="W522" s="51" t="b">
        <v>1</v>
      </c>
      <c r="X522" s="51"/>
      <c r="Y522" s="309"/>
      <c r="Z522" s="309"/>
      <c r="AA522" s="311" t="s">
        <v>149</v>
      </c>
      <c r="AB522" s="53" t="str">
        <f t="shared" si="23"/>
        <v>???_history</v>
      </c>
      <c r="AC522" s="308" t="str">
        <f t="array" ref="AC522">iferror(index('StoT Mapping (Depreciated)'!$D$2:$L$976,match(E522,'StoT Mapping (Depreciated)'!$D$2:$D$976,0),9),"**FIELD MISSING**")</f>
        <v>???</v>
      </c>
      <c r="AD522" s="53" t="str">
        <f t="shared" si="6"/>
        <v>???.???</v>
      </c>
      <c r="AE522" s="299">
        <f>countif(NEW_REDB_table.field,AD522)</f>
        <v>0</v>
      </c>
      <c r="AF522" s="299" t="str">
        <f t="shared" si="7"/>
        <v>Check...</v>
      </c>
      <c r="AG522" s="308"/>
      <c r="AH522" s="317" t="b">
        <v>0</v>
      </c>
      <c r="AI522" s="317" t="b">
        <v>0</v>
      </c>
      <c r="AJ522" s="308" t="str">
        <f t="array" ref="AJ522">iferror(index('Type Mapping'!$A$2:$D$21,match(J522,'Type Mapping'!$B$2:$B$21,0),4),"type mismatch")</f>
        <v>INT</v>
      </c>
      <c r="AK522" s="308"/>
      <c r="AL522" s="308"/>
      <c r="AM522" s="308"/>
      <c r="AN522" s="300" t="b">
        <v>0</v>
      </c>
      <c r="AO522" s="300" t="b">
        <v>0</v>
      </c>
      <c r="AP522" s="300" t="b">
        <v>0</v>
      </c>
      <c r="AQ522" s="300" t="b">
        <v>0</v>
      </c>
      <c r="AR522" s="300"/>
      <c r="AS522" s="300"/>
      <c r="AT522" s="302"/>
      <c r="AU522" s="302"/>
      <c r="AV522" s="303" t="b">
        <v>1</v>
      </c>
      <c r="AW522" s="304" t="str">
        <f t="shared" si="9"/>
        <v>false</v>
      </c>
      <c r="AX522" s="305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522" s="306"/>
      <c r="AZ522" s="305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522" s="306"/>
      <c r="BB522" s="302"/>
      <c r="BC522" s="303" t="b">
        <f t="shared" si="11"/>
        <v>1</v>
      </c>
      <c r="BD522" s="304"/>
      <c r="BE522" s="304" t="str">
        <f t="shared" si="12"/>
        <v>false</v>
      </c>
      <c r="BF522" s="307"/>
      <c r="BG522" s="305"/>
      <c r="BH522" s="305"/>
      <c r="BI522" s="305"/>
      <c r="BJ522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2" s="306"/>
      <c r="BL522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2" s="306"/>
      <c r="BN522" s="302"/>
      <c r="BO522" s="302"/>
      <c r="BP522" s="302"/>
      <c r="BQ522" s="302"/>
      <c r="BR522" s="302"/>
      <c r="BS522" s="302"/>
      <c r="BT522" s="302"/>
      <c r="BU522" s="302"/>
      <c r="BV522" s="302"/>
      <c r="BW522" s="302"/>
      <c r="BX522" s="302"/>
    </row>
    <row r="523">
      <c r="A523" s="292" t="s">
        <v>728</v>
      </c>
      <c r="B523" s="292">
        <v>522.0</v>
      </c>
      <c r="C523" s="292">
        <f t="shared" si="15"/>
        <v>2</v>
      </c>
      <c r="D523" s="293" t="str">
        <f t="shared" si="25"/>
        <v>Elec, Mech, Plum</v>
      </c>
      <c r="E523" s="46" t="str">
        <f t="shared" si="2"/>
        <v>prmemp.mdb.PrmPlumb.AddrAdjusted</v>
      </c>
      <c r="F523" s="46" t="s">
        <v>344</v>
      </c>
      <c r="G523" s="46" t="s">
        <v>635</v>
      </c>
      <c r="H523" s="47">
        <v>5.0</v>
      </c>
      <c r="I523" s="294" t="s">
        <v>1750</v>
      </c>
      <c r="J523" s="295" t="s">
        <v>873</v>
      </c>
      <c r="K523" s="296">
        <v>1.0</v>
      </c>
      <c r="L523" s="297" t="b">
        <v>0</v>
      </c>
      <c r="M523" s="294" t="s">
        <v>2003</v>
      </c>
      <c r="N523" s="294"/>
      <c r="O523" s="369"/>
      <c r="P523" s="369"/>
      <c r="Q523" s="298" t="str">
        <f t="shared" si="3"/>
        <v>PrmPlumb</v>
      </c>
      <c r="R523" s="298" t="str">
        <f t="shared" si="19"/>
        <v>AddrAdjusted</v>
      </c>
      <c r="S523" s="298" t="str">
        <f t="array" ref="S523">iferror(index('Type Mapping'!$A$2:$D$21,match(J523,'Type Mapping'!$B$2:$B$21,0),3),"type mismatch")</f>
        <v>VARCHAR</v>
      </c>
      <c r="T523" s="298"/>
      <c r="U523" s="298"/>
      <c r="V523" s="298"/>
      <c r="W523" s="51" t="b">
        <v>1</v>
      </c>
      <c r="X523" s="51"/>
      <c r="Y523" s="309"/>
      <c r="Z523" s="309"/>
      <c r="AA523" s="311" t="s">
        <v>149</v>
      </c>
      <c r="AB523" s="53" t="str">
        <f t="shared" si="23"/>
        <v>???_history</v>
      </c>
      <c r="AC523" s="308" t="str">
        <f t="array" ref="AC523">iferror(index('StoT Mapping (Depreciated)'!$D$2:$L$976,match(E523,'StoT Mapping (Depreciated)'!$D$2:$D$976,0),9),"**FIELD MISSING**")</f>
        <v>???</v>
      </c>
      <c r="AD523" s="53" t="str">
        <f t="shared" si="6"/>
        <v>???.???</v>
      </c>
      <c r="AE523" s="299">
        <f>countif(NEW_REDB_table.field,AD523)</f>
        <v>0</v>
      </c>
      <c r="AF523" s="299" t="str">
        <f t="shared" si="7"/>
        <v>Check...</v>
      </c>
      <c r="AG523" s="308"/>
      <c r="AH523" s="317" t="b">
        <v>0</v>
      </c>
      <c r="AI523" s="317" t="b">
        <v>0</v>
      </c>
      <c r="AJ523" s="308" t="str">
        <f t="array" ref="AJ523">iferror(index('Type Mapping'!$A$2:$D$21,match(J523,'Type Mapping'!$B$2:$B$21,0),4),"type mismatch")</f>
        <v>BOOLEAN</v>
      </c>
      <c r="AK523" s="308"/>
      <c r="AL523" s="308"/>
      <c r="AM523" s="308"/>
      <c r="AN523" s="300" t="b">
        <v>0</v>
      </c>
      <c r="AO523" s="300" t="b">
        <v>0</v>
      </c>
      <c r="AP523" s="300" t="b">
        <v>0</v>
      </c>
      <c r="AQ523" s="300" t="b">
        <v>0</v>
      </c>
      <c r="AR523" s="300"/>
      <c r="AS523" s="300"/>
      <c r="AT523" s="302"/>
      <c r="AU523" s="302"/>
      <c r="AV523" s="303" t="b">
        <v>1</v>
      </c>
      <c r="AW523" s="304" t="str">
        <f t="shared" si="9"/>
        <v>false</v>
      </c>
      <c r="AX523" s="305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523" s="306"/>
      <c r="AZ523" s="305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523" s="306"/>
      <c r="BB523" s="302"/>
      <c r="BC523" s="303" t="b">
        <f t="shared" si="11"/>
        <v>1</v>
      </c>
      <c r="BD523" s="304"/>
      <c r="BE523" s="304" t="str">
        <f t="shared" si="12"/>
        <v>false</v>
      </c>
      <c r="BF523" s="307"/>
      <c r="BG523" s="305"/>
      <c r="BH523" s="305"/>
      <c r="BI523" s="305"/>
      <c r="BJ523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3" s="306"/>
      <c r="BL523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3" s="306"/>
      <c r="BN523" s="302"/>
      <c r="BO523" s="302"/>
      <c r="BP523" s="302"/>
      <c r="BQ523" s="302"/>
      <c r="BR523" s="302"/>
      <c r="BS523" s="302"/>
      <c r="BT523" s="302"/>
      <c r="BU523" s="302"/>
      <c r="BV523" s="302"/>
      <c r="BW523" s="302"/>
      <c r="BX523" s="302"/>
    </row>
    <row r="524">
      <c r="A524" s="292" t="s">
        <v>728</v>
      </c>
      <c r="B524" s="292">
        <v>523.0</v>
      </c>
      <c r="C524" s="292">
        <f t="shared" si="15"/>
        <v>2</v>
      </c>
      <c r="D524" s="293" t="str">
        <f t="shared" si="25"/>
        <v>Elec, Mech, Plum</v>
      </c>
      <c r="E524" s="46" t="str">
        <f t="shared" si="2"/>
        <v>prmemp.mdb.PrmPlumb.CancelType</v>
      </c>
      <c r="F524" s="46" t="s">
        <v>344</v>
      </c>
      <c r="G524" s="46" t="s">
        <v>635</v>
      </c>
      <c r="H524" s="47">
        <v>6.0</v>
      </c>
      <c r="I524" s="294" t="s">
        <v>1769</v>
      </c>
      <c r="J524" s="295" t="s">
        <v>743</v>
      </c>
      <c r="K524" s="296">
        <v>1.0</v>
      </c>
      <c r="L524" s="297" t="b">
        <v>0</v>
      </c>
      <c r="M524" s="294" t="s">
        <v>2006</v>
      </c>
      <c r="N524" s="294"/>
      <c r="O524" s="369"/>
      <c r="P524" s="369"/>
      <c r="Q524" s="298" t="str">
        <f t="shared" si="3"/>
        <v>PrmPlumb</v>
      </c>
      <c r="R524" s="298" t="str">
        <f t="shared" si="19"/>
        <v>CancelType</v>
      </c>
      <c r="S524" s="298" t="str">
        <f t="array" ref="S524">iferror(index('Type Mapping'!$A$2:$D$21,match(J524,'Type Mapping'!$B$2:$B$21,0),3),"type mismatch")</f>
        <v>VARCHAR</v>
      </c>
      <c r="T524" s="298"/>
      <c r="U524" s="298"/>
      <c r="V524" s="298"/>
      <c r="W524" s="51" t="b">
        <v>1</v>
      </c>
      <c r="X524" s="51"/>
      <c r="Y524" s="309"/>
      <c r="Z524" s="309"/>
      <c r="AA524" s="311" t="s">
        <v>652</v>
      </c>
      <c r="AB524" s="53" t="str">
        <f t="shared" si="23"/>
        <v>permit_history</v>
      </c>
      <c r="AC524" s="308" t="str">
        <f t="array" ref="AC524">iferror(index('StoT Mapping (Depreciated)'!$D$2:$L$976,match(E524,'StoT Mapping (Depreciated)'!$D$2:$D$976,0),9),"**FIELD MISSING**")</f>
        <v>Cancel_type_id</v>
      </c>
      <c r="AD524" s="53" t="str">
        <f t="shared" si="6"/>
        <v>permit.Cancel_type_id</v>
      </c>
      <c r="AE524" s="299">
        <f>countif(NEW_REDB_table.field,AD524)</f>
        <v>1</v>
      </c>
      <c r="AF524" s="299" t="str">
        <f t="shared" si="7"/>
        <v>YAY!!</v>
      </c>
      <c r="AG524" s="308"/>
      <c r="AH524" s="317" t="b">
        <v>0</v>
      </c>
      <c r="AI524" s="317" t="b">
        <v>0</v>
      </c>
      <c r="AJ524" s="308" t="str">
        <f t="array" ref="AJ524">iferror(index('Type Mapping'!$A$2:$D$21,match(J524,'Type Mapping'!$B$2:$B$21,0),4),"type mismatch")</f>
        <v>VARCHAR</v>
      </c>
      <c r="AK524" s="308"/>
      <c r="AL524" s="308"/>
      <c r="AM524" s="308"/>
      <c r="AN524" s="300" t="b">
        <v>0</v>
      </c>
      <c r="AO524" s="300" t="b">
        <v>0</v>
      </c>
      <c r="AP524" s="300" t="b">
        <v>0</v>
      </c>
      <c r="AQ524" s="300" t="b">
        <v>0</v>
      </c>
      <c r="AR524" s="300"/>
      <c r="AS524" s="300"/>
      <c r="AT524" s="302"/>
      <c r="AU524" s="302"/>
      <c r="AV524" s="303" t="b">
        <v>1</v>
      </c>
      <c r="AW524" s="304" t="str">
        <f t="shared" si="9"/>
        <v>false</v>
      </c>
      <c r="AX524" s="305" t="str">
        <f t="shared" si="17"/>
        <v>&lt;column comment="" default="" key="false" label="CancelType" length="255" nullable="true" originalDbColumnName="CancelType" originalLength="-1" pattern="" precision="-1" talendType="id_String" type=""/&gt;</v>
      </c>
      <c r="AY524" s="306"/>
      <c r="AZ524" s="305" t="str">
        <f t="shared" si="10"/>
        <v>&lt;column comment="" default="" key="false" label="CancelType" length="255" nullable="true" originalDbColumnName="CancelType" originalLength="-1" pattern="" precision="-1" talendType="id_String" type=""/&gt;</v>
      </c>
      <c r="BA524" s="306"/>
      <c r="BB524" s="302"/>
      <c r="BC524" s="303" t="b">
        <f t="shared" si="11"/>
        <v>1</v>
      </c>
      <c r="BD524" s="304"/>
      <c r="BE524" s="304" t="str">
        <f t="shared" si="12"/>
        <v>false</v>
      </c>
      <c r="BF524" s="307"/>
      <c r="BG524" s="305"/>
      <c r="BH524" s="305"/>
      <c r="BI524" s="305"/>
      <c r="BJ524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4" s="306"/>
      <c r="BL524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4" s="306"/>
      <c r="BN524" s="302"/>
      <c r="BO524" s="302"/>
      <c r="BP524" s="302"/>
      <c r="BQ524" s="302"/>
      <c r="BR524" s="302"/>
      <c r="BS524" s="302"/>
      <c r="BT524" s="302"/>
      <c r="BU524" s="302"/>
      <c r="BV524" s="302"/>
      <c r="BW524" s="302"/>
      <c r="BX524" s="302"/>
    </row>
    <row r="525">
      <c r="A525" s="292" t="s">
        <v>728</v>
      </c>
      <c r="B525" s="292">
        <v>524.0</v>
      </c>
      <c r="C525" s="292">
        <f t="shared" si="15"/>
        <v>2</v>
      </c>
      <c r="D525" s="293" t="str">
        <f t="shared" si="25"/>
        <v>Elec, Mech, Plum</v>
      </c>
      <c r="E525" s="46" t="str">
        <f t="shared" si="2"/>
        <v>prmemp.mdb.PrmPlumb.CityBlock</v>
      </c>
      <c r="F525" s="46" t="s">
        <v>344</v>
      </c>
      <c r="G525" s="46" t="s">
        <v>635</v>
      </c>
      <c r="H525" s="47">
        <v>7.0</v>
      </c>
      <c r="I525" s="294" t="s">
        <v>65</v>
      </c>
      <c r="J525" s="295" t="s">
        <v>729</v>
      </c>
      <c r="K525" s="296">
        <v>8.0</v>
      </c>
      <c r="L525" s="297" t="b">
        <v>0</v>
      </c>
      <c r="M525" s="294" t="s">
        <v>730</v>
      </c>
      <c r="N525" s="294"/>
      <c r="O525" s="369"/>
      <c r="P525" s="369"/>
      <c r="Q525" s="298" t="str">
        <f t="shared" si="3"/>
        <v>PrmPlumb</v>
      </c>
      <c r="R525" s="298" t="str">
        <f t="shared" si="19"/>
        <v>CityBlock</v>
      </c>
      <c r="S525" s="298" t="str">
        <f t="array" ref="S525">iferror(index('Type Mapping'!$A$2:$D$21,match(J525,'Type Mapping'!$B$2:$B$21,0),3),"type mismatch")</f>
        <v>VARCHAR</v>
      </c>
      <c r="T525" s="298"/>
      <c r="U525" s="298"/>
      <c r="V525" s="298"/>
      <c r="W525" s="51" t="b">
        <v>1</v>
      </c>
      <c r="X525" s="51"/>
      <c r="Y525" s="309"/>
      <c r="Z525" s="309" t="s">
        <v>808</v>
      </c>
      <c r="AA525" s="311" t="s">
        <v>802</v>
      </c>
      <c r="AB525" s="53" t="str">
        <f t="shared" si="23"/>
        <v>_history</v>
      </c>
      <c r="AC525" s="308" t="str">
        <f t="array" ref="AC525">iferror(index('StoT Mapping (Depreciated)'!$D$2:$L$976,match(E525,'StoT Mapping (Depreciated)'!$D$2:$D$976,0),9),"**FIELD MISSING**")</f>
        <v/>
      </c>
      <c r="AD525" s="53" t="str">
        <f t="shared" si="6"/>
        <v>.</v>
      </c>
      <c r="AE525" s="299">
        <f>countif(NEW_REDB_table.field,AD525)</f>
        <v>5</v>
      </c>
      <c r="AF525" s="299" t="str">
        <f t="shared" si="7"/>
        <v>#N/A</v>
      </c>
      <c r="AG525" s="308"/>
      <c r="AH525" s="317" t="b">
        <v>0</v>
      </c>
      <c r="AI525" s="317" t="b">
        <v>0</v>
      </c>
      <c r="AJ525" s="308" t="str">
        <f t="array" ref="AJ525">iferror(index('Type Mapping'!$A$2:$D$21,match(J525,'Type Mapping'!$B$2:$B$21,0),4),"type mismatch")</f>
        <v>FLOAT</v>
      </c>
      <c r="AK525" s="308"/>
      <c r="AL525" s="308"/>
      <c r="AM525" s="308"/>
      <c r="AN525" s="300" t="b">
        <v>0</v>
      </c>
      <c r="AO525" s="300" t="b">
        <v>0</v>
      </c>
      <c r="AP525" s="300" t="b">
        <v>0</v>
      </c>
      <c r="AQ525" s="300" t="b">
        <v>0</v>
      </c>
      <c r="AR525" s="300"/>
      <c r="AS525" s="300"/>
      <c r="AT525" s="302"/>
      <c r="AU525" s="302"/>
      <c r="AV525" s="303" t="b">
        <v>1</v>
      </c>
      <c r="AW525" s="304" t="str">
        <f t="shared" si="9"/>
        <v>false</v>
      </c>
      <c r="AX525" s="305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525" s="306"/>
      <c r="AZ525" s="305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525" s="306"/>
      <c r="BB525" s="302"/>
      <c r="BC525" s="303" t="b">
        <f t="shared" si="11"/>
        <v>1</v>
      </c>
      <c r="BD525" s="304"/>
      <c r="BE525" s="304" t="str">
        <f t="shared" si="12"/>
        <v>false</v>
      </c>
      <c r="BF525" s="307"/>
      <c r="BG525" s="305"/>
      <c r="BH525" s="305"/>
      <c r="BI525" s="305"/>
      <c r="BJ525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5" s="306"/>
      <c r="BL525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5" s="306"/>
      <c r="BN525" s="302"/>
      <c r="BO525" s="302"/>
      <c r="BP525" s="302"/>
      <c r="BQ525" s="302"/>
      <c r="BR525" s="302"/>
      <c r="BS525" s="302"/>
      <c r="BT525" s="302"/>
      <c r="BU525" s="302"/>
      <c r="BV525" s="302"/>
      <c r="BW525" s="302"/>
      <c r="BX525" s="302"/>
    </row>
    <row r="526">
      <c r="A526" s="292" t="s">
        <v>728</v>
      </c>
      <c r="B526" s="292">
        <v>525.0</v>
      </c>
      <c r="C526" s="292">
        <f t="shared" si="15"/>
        <v>2</v>
      </c>
      <c r="D526" s="293" t="str">
        <f t="shared" si="25"/>
        <v>Elec, Mech, Plum</v>
      </c>
      <c r="E526" s="46" t="str">
        <f t="shared" si="2"/>
        <v>prmemp.mdb.PrmPlumb.Parcel</v>
      </c>
      <c r="F526" s="46" t="s">
        <v>344</v>
      </c>
      <c r="G526" s="46" t="s">
        <v>635</v>
      </c>
      <c r="H526" s="47">
        <v>8.0</v>
      </c>
      <c r="I526" s="294" t="s">
        <v>78</v>
      </c>
      <c r="J526" s="295" t="s">
        <v>738</v>
      </c>
      <c r="K526" s="296">
        <v>4.0</v>
      </c>
      <c r="L526" s="297" t="b">
        <v>0</v>
      </c>
      <c r="M526" s="294" t="s">
        <v>739</v>
      </c>
      <c r="N526" s="294"/>
      <c r="O526" s="369"/>
      <c r="P526" s="369"/>
      <c r="Q526" s="298" t="str">
        <f t="shared" si="3"/>
        <v>PrmPlumb</v>
      </c>
      <c r="R526" s="298" t="str">
        <f t="shared" si="19"/>
        <v>Parcel</v>
      </c>
      <c r="S526" s="298" t="str">
        <f t="array" ref="S526">iferror(index('Type Mapping'!$A$2:$D$21,match(J526,'Type Mapping'!$B$2:$B$21,0),3),"type mismatch")</f>
        <v>VARCHAR</v>
      </c>
      <c r="T526" s="298"/>
      <c r="U526" s="298"/>
      <c r="V526" s="298"/>
      <c r="W526" s="51" t="b">
        <v>1</v>
      </c>
      <c r="X526" s="51"/>
      <c r="Y526" s="309"/>
      <c r="Z526" s="309" t="s">
        <v>808</v>
      </c>
      <c r="AA526" s="311" t="s">
        <v>802</v>
      </c>
      <c r="AB526" s="53" t="str">
        <f t="shared" si="23"/>
        <v>_history</v>
      </c>
      <c r="AC526" s="308" t="str">
        <f t="array" ref="AC526">iferror(index('StoT Mapping (Depreciated)'!$D$2:$L$976,match(E526,'StoT Mapping (Depreciated)'!$D$2:$D$976,0),9),"**FIELD MISSING**")</f>
        <v/>
      </c>
      <c r="AD526" s="53" t="str">
        <f t="shared" si="6"/>
        <v>.</v>
      </c>
      <c r="AE526" s="299">
        <f>countif(NEW_REDB_table.field,AD526)</f>
        <v>5</v>
      </c>
      <c r="AF526" s="299" t="str">
        <f t="shared" si="7"/>
        <v>#N/A</v>
      </c>
      <c r="AG526" s="308"/>
      <c r="AH526" s="317" t="b">
        <v>0</v>
      </c>
      <c r="AI526" s="317" t="b">
        <v>0</v>
      </c>
      <c r="AJ526" s="308" t="str">
        <f t="array" ref="AJ526">iferror(index('Type Mapping'!$A$2:$D$21,match(J526,'Type Mapping'!$B$2:$B$21,0),4),"type mismatch")</f>
        <v>INT</v>
      </c>
      <c r="AK526" s="308"/>
      <c r="AL526" s="308"/>
      <c r="AM526" s="308"/>
      <c r="AN526" s="300" t="b">
        <v>0</v>
      </c>
      <c r="AO526" s="300" t="b">
        <v>0</v>
      </c>
      <c r="AP526" s="300" t="b">
        <v>0</v>
      </c>
      <c r="AQ526" s="300" t="b">
        <v>0</v>
      </c>
      <c r="AR526" s="300"/>
      <c r="AS526" s="300"/>
      <c r="AT526" s="302"/>
      <c r="AU526" s="302"/>
      <c r="AV526" s="303" t="b">
        <v>1</v>
      </c>
      <c r="AW526" s="304" t="str">
        <f t="shared" si="9"/>
        <v>false</v>
      </c>
      <c r="AX526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526" s="306"/>
      <c r="AZ526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526" s="306"/>
      <c r="BB526" s="302"/>
      <c r="BC526" s="303" t="b">
        <f t="shared" si="11"/>
        <v>1</v>
      </c>
      <c r="BD526" s="304"/>
      <c r="BE526" s="304" t="str">
        <f t="shared" si="12"/>
        <v>false</v>
      </c>
      <c r="BF526" s="307"/>
      <c r="BG526" s="305"/>
      <c r="BH526" s="305"/>
      <c r="BI526" s="305"/>
      <c r="BJ526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6" s="306"/>
      <c r="BL526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6" s="306"/>
      <c r="BN526" s="302"/>
      <c r="BO526" s="302"/>
      <c r="BP526" s="302"/>
      <c r="BQ526" s="302"/>
      <c r="BR526" s="302"/>
      <c r="BS526" s="302"/>
      <c r="BT526" s="302"/>
      <c r="BU526" s="302"/>
      <c r="BV526" s="302"/>
      <c r="BW526" s="302"/>
      <c r="BX526" s="302"/>
    </row>
    <row r="527">
      <c r="A527" s="292" t="s">
        <v>728</v>
      </c>
      <c r="B527" s="292">
        <v>526.0</v>
      </c>
      <c r="C527" s="292">
        <f t="shared" si="15"/>
        <v>2</v>
      </c>
      <c r="D527" s="293" t="str">
        <f t="shared" si="25"/>
        <v>Elec, Mech, Plum</v>
      </c>
      <c r="E527" s="46" t="str">
        <f t="shared" si="2"/>
        <v>prmemp.mdb.PrmPlumb.OwnerCode</v>
      </c>
      <c r="F527" s="46" t="s">
        <v>344</v>
      </c>
      <c r="G527" s="46" t="s">
        <v>635</v>
      </c>
      <c r="H527" s="47">
        <v>9.0</v>
      </c>
      <c r="I527" s="294" t="s">
        <v>90</v>
      </c>
      <c r="J527" s="295" t="s">
        <v>740</v>
      </c>
      <c r="K527" s="296">
        <v>1.0</v>
      </c>
      <c r="L527" s="297" t="b">
        <v>0</v>
      </c>
      <c r="M527" s="294" t="s">
        <v>741</v>
      </c>
      <c r="N527" s="294"/>
      <c r="O527" s="369"/>
      <c r="P527" s="369"/>
      <c r="Q527" s="298" t="str">
        <f t="shared" si="3"/>
        <v>PrmPlumb</v>
      </c>
      <c r="R527" s="298" t="str">
        <f t="shared" si="19"/>
        <v>OwnerCode</v>
      </c>
      <c r="S527" s="298" t="str">
        <f t="array" ref="S527">iferror(index('Type Mapping'!$A$2:$D$21,match(J527,'Type Mapping'!$B$2:$B$21,0),3),"type mismatch")</f>
        <v>VARCHAR</v>
      </c>
      <c r="T527" s="298"/>
      <c r="U527" s="298"/>
      <c r="V527" s="298"/>
      <c r="W527" s="51" t="b">
        <v>1</v>
      </c>
      <c r="X527" s="51"/>
      <c r="Y527" s="309"/>
      <c r="Z527" s="309" t="s">
        <v>808</v>
      </c>
      <c r="AA527" s="311" t="s">
        <v>802</v>
      </c>
      <c r="AB527" s="53" t="str">
        <f t="shared" si="23"/>
        <v>_history</v>
      </c>
      <c r="AC527" s="308" t="str">
        <f t="array" ref="AC527">iferror(index('StoT Mapping (Depreciated)'!$D$2:$L$976,match(E527,'StoT Mapping (Depreciated)'!$D$2:$D$976,0),9),"**FIELD MISSING**")</f>
        <v/>
      </c>
      <c r="AD527" s="53" t="str">
        <f t="shared" si="6"/>
        <v>.</v>
      </c>
      <c r="AE527" s="299">
        <f>countif(NEW_REDB_table.field,AD527)</f>
        <v>5</v>
      </c>
      <c r="AF527" s="299" t="str">
        <f t="shared" si="7"/>
        <v>#N/A</v>
      </c>
      <c r="AG527" s="308"/>
      <c r="AH527" s="317" t="b">
        <v>0</v>
      </c>
      <c r="AI527" s="317" t="b">
        <v>0</v>
      </c>
      <c r="AJ527" s="308" t="str">
        <f t="array" ref="AJ527">iferror(index('Type Mapping'!$A$2:$D$21,match(J527,'Type Mapping'!$B$2:$B$21,0),4),"type mismatch")</f>
        <v>INT</v>
      </c>
      <c r="AK527" s="308"/>
      <c r="AL527" s="308"/>
      <c r="AM527" s="308"/>
      <c r="AN527" s="300" t="b">
        <v>0</v>
      </c>
      <c r="AO527" s="300" t="b">
        <v>0</v>
      </c>
      <c r="AP527" s="300" t="b">
        <v>0</v>
      </c>
      <c r="AQ527" s="300" t="b">
        <v>0</v>
      </c>
      <c r="AR527" s="300"/>
      <c r="AS527" s="300"/>
      <c r="AT527" s="302"/>
      <c r="AU527" s="302"/>
      <c r="AV527" s="303" t="b">
        <v>1</v>
      </c>
      <c r="AW527" s="304" t="str">
        <f t="shared" si="9"/>
        <v>false</v>
      </c>
      <c r="AX527" s="305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527" s="306"/>
      <c r="AZ527" s="305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527" s="306"/>
      <c r="BB527" s="302"/>
      <c r="BC527" s="303" t="b">
        <f t="shared" si="11"/>
        <v>1</v>
      </c>
      <c r="BD527" s="304"/>
      <c r="BE527" s="304" t="str">
        <f t="shared" si="12"/>
        <v>false</v>
      </c>
      <c r="BF527" s="307"/>
      <c r="BG527" s="305"/>
      <c r="BH527" s="305"/>
      <c r="BI527" s="305"/>
      <c r="BJ527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7" s="306"/>
      <c r="BL527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7" s="306"/>
      <c r="BN527" s="302"/>
      <c r="BO527" s="302"/>
      <c r="BP527" s="302"/>
      <c r="BQ527" s="302"/>
      <c r="BR527" s="302"/>
      <c r="BS527" s="302"/>
      <c r="BT527" s="302"/>
      <c r="BU527" s="302"/>
      <c r="BV527" s="302"/>
      <c r="BW527" s="302"/>
      <c r="BX527" s="302"/>
    </row>
    <row r="528">
      <c r="A528" s="292" t="s">
        <v>728</v>
      </c>
      <c r="B528" s="292">
        <v>527.0</v>
      </c>
      <c r="C528" s="292">
        <f t="shared" si="15"/>
        <v>2</v>
      </c>
      <c r="D528" s="293" t="str">
        <f t="shared" si="25"/>
        <v>Elec, Mech, Plum</v>
      </c>
      <c r="E528" s="46" t="str">
        <f t="shared" si="2"/>
        <v>prmemp.mdb.PrmPlumb.Handle</v>
      </c>
      <c r="F528" s="46" t="s">
        <v>344</v>
      </c>
      <c r="G528" s="46" t="s">
        <v>635</v>
      </c>
      <c r="H528" s="47">
        <v>10.0</v>
      </c>
      <c r="I528" s="294" t="s">
        <v>159</v>
      </c>
      <c r="J528" s="295" t="s">
        <v>743</v>
      </c>
      <c r="K528" s="296">
        <v>13.0</v>
      </c>
      <c r="L528" s="297" t="b">
        <v>0</v>
      </c>
      <c r="M528" s="294" t="s">
        <v>1967</v>
      </c>
      <c r="N528" s="294"/>
      <c r="O528" s="369"/>
      <c r="P528" s="369"/>
      <c r="Q528" s="298" t="str">
        <f t="shared" si="3"/>
        <v>PrmPlumb</v>
      </c>
      <c r="R528" s="298" t="str">
        <f t="shared" si="19"/>
        <v>Handle</v>
      </c>
      <c r="S528" s="298" t="str">
        <f t="array" ref="S528">iferror(index('Type Mapping'!$A$2:$D$21,match(J528,'Type Mapping'!$B$2:$B$21,0),3),"type mismatch")</f>
        <v>VARCHAR</v>
      </c>
      <c r="T528" s="298"/>
      <c r="U528" s="298"/>
      <c r="V528" s="298"/>
      <c r="W528" s="51" t="b">
        <v>1</v>
      </c>
      <c r="X528" s="51"/>
      <c r="Y528" s="309"/>
      <c r="Z528" s="309"/>
      <c r="AA528" s="311" t="s">
        <v>652</v>
      </c>
      <c r="AB528" s="53" t="str">
        <f t="shared" si="23"/>
        <v>permit_history</v>
      </c>
      <c r="AC528" s="308" t="str">
        <f t="array" ref="AC528">iferror(index('StoT Mapping (Depreciated)'!$D$2:$L$976,match(E528,'StoT Mapping (Depreciated)'!$D$2:$D$976,0),9),"**FIELD MISSING**")</f>
        <v>Parcel_id</v>
      </c>
      <c r="AD528" s="53" t="str">
        <f t="shared" si="6"/>
        <v>permit.Parcel_id</v>
      </c>
      <c r="AE528" s="299">
        <f>countif(NEW_REDB_table.field,AD528)</f>
        <v>1</v>
      </c>
      <c r="AF528" s="299" t="str">
        <f t="shared" si="7"/>
        <v>YAY!!</v>
      </c>
      <c r="AG528" s="308"/>
      <c r="AH528" s="317" t="b">
        <v>0</v>
      </c>
      <c r="AI528" s="317" t="b">
        <v>0</v>
      </c>
      <c r="AJ528" s="308" t="str">
        <f t="array" ref="AJ528">iferror(index('Type Mapping'!$A$2:$D$21,match(J528,'Type Mapping'!$B$2:$B$21,0),4),"type mismatch")</f>
        <v>VARCHAR</v>
      </c>
      <c r="AK528" s="308"/>
      <c r="AL528" s="308"/>
      <c r="AM528" s="308"/>
      <c r="AN528" s="300" t="b">
        <v>0</v>
      </c>
      <c r="AO528" s="300" t="b">
        <v>0</v>
      </c>
      <c r="AP528" s="300" t="b">
        <v>0</v>
      </c>
      <c r="AQ528" s="300" t="b">
        <v>0</v>
      </c>
      <c r="AR528" s="300"/>
      <c r="AS528" s="300"/>
      <c r="AT528" s="302"/>
      <c r="AU528" s="302"/>
      <c r="AV528" s="303" t="b">
        <v>1</v>
      </c>
      <c r="AW528" s="304" t="str">
        <f t="shared" si="9"/>
        <v>false</v>
      </c>
      <c r="AX528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528" s="306"/>
      <c r="AZ528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528" s="306"/>
      <c r="BB528" s="302"/>
      <c r="BC528" s="303" t="b">
        <f t="shared" si="11"/>
        <v>1</v>
      </c>
      <c r="BD528" s="304"/>
      <c r="BE528" s="304" t="str">
        <f t="shared" si="12"/>
        <v>false</v>
      </c>
      <c r="BF528" s="307"/>
      <c r="BG528" s="305"/>
      <c r="BH528" s="305"/>
      <c r="BI528" s="305"/>
      <c r="BJ528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8" s="306"/>
      <c r="BL528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8" s="306"/>
      <c r="BN528" s="302"/>
      <c r="BO528" s="302"/>
      <c r="BP528" s="302"/>
      <c r="BQ528" s="302"/>
      <c r="BR528" s="302"/>
      <c r="BS528" s="302"/>
      <c r="BT528" s="302"/>
      <c r="BU528" s="302"/>
      <c r="BV528" s="302"/>
      <c r="BW528" s="302"/>
      <c r="BX528" s="302"/>
    </row>
    <row r="529">
      <c r="A529" s="292" t="s">
        <v>728</v>
      </c>
      <c r="B529" s="292">
        <v>528.0</v>
      </c>
      <c r="C529" s="292">
        <f t="shared" si="15"/>
        <v>2</v>
      </c>
      <c r="D529" s="293" t="str">
        <f t="shared" si="25"/>
        <v>Elec, Mech, Plum</v>
      </c>
      <c r="E529" s="46" t="str">
        <f t="shared" si="2"/>
        <v>prmemp.mdb.PrmPlumb.Parcel9</v>
      </c>
      <c r="F529" s="46" t="s">
        <v>344</v>
      </c>
      <c r="G529" s="46" t="s">
        <v>635</v>
      </c>
      <c r="H529" s="47">
        <v>11.0</v>
      </c>
      <c r="I529" s="294" t="s">
        <v>165</v>
      </c>
      <c r="J529" s="295" t="s">
        <v>738</v>
      </c>
      <c r="K529" s="296">
        <v>4.0</v>
      </c>
      <c r="L529" s="297" t="b">
        <v>0</v>
      </c>
      <c r="M529" s="294" t="s">
        <v>2015</v>
      </c>
      <c r="N529" s="294"/>
      <c r="O529" s="369"/>
      <c r="P529" s="369"/>
      <c r="Q529" s="298" t="str">
        <f t="shared" si="3"/>
        <v>PrmPlumb</v>
      </c>
      <c r="R529" s="298" t="str">
        <f t="shared" si="19"/>
        <v>Parcel9</v>
      </c>
      <c r="S529" s="298" t="str">
        <f t="array" ref="S529">iferror(index('Type Mapping'!$A$2:$D$21,match(J529,'Type Mapping'!$B$2:$B$21,0),3),"type mismatch")</f>
        <v>VARCHAR</v>
      </c>
      <c r="T529" s="298"/>
      <c r="U529" s="298"/>
      <c r="V529" s="298"/>
      <c r="W529" s="51" t="b">
        <v>1</v>
      </c>
      <c r="X529" s="51"/>
      <c r="Y529" s="309"/>
      <c r="Z529" s="309"/>
      <c r="AA529" s="311" t="s">
        <v>802</v>
      </c>
      <c r="AB529" s="53" t="str">
        <f t="shared" si="23"/>
        <v>_history</v>
      </c>
      <c r="AC529" s="308" t="str">
        <f t="array" ref="AC529">iferror(index('StoT Mapping (Depreciated)'!$D$2:$L$976,match(E529,'StoT Mapping (Depreciated)'!$D$2:$D$976,0),9),"**FIELD MISSING**")</f>
        <v/>
      </c>
      <c r="AD529" s="53" t="str">
        <f t="shared" si="6"/>
        <v>.</v>
      </c>
      <c r="AE529" s="299">
        <f>countif(NEW_REDB_table.field,AD529)</f>
        <v>5</v>
      </c>
      <c r="AF529" s="299" t="str">
        <f t="shared" si="7"/>
        <v>#N/A</v>
      </c>
      <c r="AG529" s="308"/>
      <c r="AH529" s="317" t="b">
        <v>0</v>
      </c>
      <c r="AI529" s="317" t="b">
        <v>0</v>
      </c>
      <c r="AJ529" s="308" t="str">
        <f t="array" ref="AJ529">iferror(index('Type Mapping'!$A$2:$D$21,match(J529,'Type Mapping'!$B$2:$B$21,0),4),"type mismatch")</f>
        <v>INT</v>
      </c>
      <c r="AK529" s="308"/>
      <c r="AL529" s="308"/>
      <c r="AM529" s="308"/>
      <c r="AN529" s="300" t="b">
        <v>0</v>
      </c>
      <c r="AO529" s="300" t="b">
        <v>0</v>
      </c>
      <c r="AP529" s="300" t="b">
        <v>0</v>
      </c>
      <c r="AQ529" s="300" t="b">
        <v>0</v>
      </c>
      <c r="AR529" s="300"/>
      <c r="AS529" s="300"/>
      <c r="AT529" s="302"/>
      <c r="AU529" s="302"/>
      <c r="AV529" s="303" t="b">
        <v>1</v>
      </c>
      <c r="AW529" s="304" t="str">
        <f t="shared" si="9"/>
        <v>false</v>
      </c>
      <c r="AX529" s="305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529" s="306"/>
      <c r="AZ529" s="305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529" s="306"/>
      <c r="BB529" s="302"/>
      <c r="BC529" s="303" t="b">
        <f t="shared" si="11"/>
        <v>1</v>
      </c>
      <c r="BD529" s="304"/>
      <c r="BE529" s="304" t="str">
        <f t="shared" si="12"/>
        <v>false</v>
      </c>
      <c r="BF529" s="307"/>
      <c r="BG529" s="305"/>
      <c r="BH529" s="305"/>
      <c r="BI529" s="305"/>
      <c r="BJ529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29" s="306"/>
      <c r="BL529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29" s="306"/>
      <c r="BN529" s="302"/>
      <c r="BO529" s="302"/>
      <c r="BP529" s="302"/>
      <c r="BQ529" s="302"/>
      <c r="BR529" s="302"/>
      <c r="BS529" s="302"/>
      <c r="BT529" s="302"/>
      <c r="BU529" s="302"/>
      <c r="BV529" s="302"/>
      <c r="BW529" s="302"/>
      <c r="BX529" s="302"/>
    </row>
    <row r="530">
      <c r="A530" s="292" t="s">
        <v>728</v>
      </c>
      <c r="B530" s="292">
        <v>529.0</v>
      </c>
      <c r="C530" s="292">
        <f t="shared" si="15"/>
        <v>2</v>
      </c>
      <c r="D530" s="293" t="str">
        <f t="shared" si="25"/>
        <v>Elec, Mech, Plum</v>
      </c>
      <c r="E530" s="46" t="str">
        <f t="shared" si="2"/>
        <v>prmemp.mdb.PrmPlumb.AddrNum</v>
      </c>
      <c r="F530" s="46" t="s">
        <v>344</v>
      </c>
      <c r="G530" s="46" t="s">
        <v>635</v>
      </c>
      <c r="H530" s="47">
        <v>12.0</v>
      </c>
      <c r="I530" s="294" t="s">
        <v>1709</v>
      </c>
      <c r="J530" s="295" t="s">
        <v>738</v>
      </c>
      <c r="K530" s="296">
        <v>4.0</v>
      </c>
      <c r="L530" s="297" t="b">
        <v>0</v>
      </c>
      <c r="M530" s="294" t="s">
        <v>1710</v>
      </c>
      <c r="N530" s="294"/>
      <c r="O530" s="369"/>
      <c r="P530" s="369"/>
      <c r="Q530" s="298" t="str">
        <f t="shared" si="3"/>
        <v>PrmPlumb</v>
      </c>
      <c r="R530" s="298" t="str">
        <f t="shared" si="19"/>
        <v>AddrNum</v>
      </c>
      <c r="S530" s="298" t="str">
        <f t="array" ref="S530">iferror(index('Type Mapping'!$A$2:$D$21,match(J530,'Type Mapping'!$B$2:$B$21,0),3),"type mismatch")</f>
        <v>VARCHAR</v>
      </c>
      <c r="T530" s="298"/>
      <c r="U530" s="298"/>
      <c r="V530" s="298"/>
      <c r="W530" s="51" t="b">
        <v>1</v>
      </c>
      <c r="X530" s="51"/>
      <c r="Y530" s="309"/>
      <c r="Z530" s="309"/>
      <c r="AA530" s="311" t="s">
        <v>802</v>
      </c>
      <c r="AB530" s="53" t="str">
        <f t="shared" si="23"/>
        <v>_history</v>
      </c>
      <c r="AC530" s="308" t="str">
        <f t="array" ref="AC530">iferror(index('StoT Mapping (Depreciated)'!$D$2:$L$976,match(E530,'StoT Mapping (Depreciated)'!$D$2:$D$976,0),9),"**FIELD MISSING**")</f>
        <v/>
      </c>
      <c r="AD530" s="53" t="str">
        <f t="shared" si="6"/>
        <v>.</v>
      </c>
      <c r="AE530" s="299">
        <f>countif(NEW_REDB_table.field,AD530)</f>
        <v>5</v>
      </c>
      <c r="AF530" s="299" t="str">
        <f t="shared" si="7"/>
        <v>#N/A</v>
      </c>
      <c r="AG530" s="308"/>
      <c r="AH530" s="317" t="b">
        <v>0</v>
      </c>
      <c r="AI530" s="317" t="b">
        <v>0</v>
      </c>
      <c r="AJ530" s="308" t="str">
        <f t="array" ref="AJ530">iferror(index('Type Mapping'!$A$2:$D$21,match(J530,'Type Mapping'!$B$2:$B$21,0),4),"type mismatch")</f>
        <v>INT</v>
      </c>
      <c r="AK530" s="308"/>
      <c r="AL530" s="308"/>
      <c r="AM530" s="308"/>
      <c r="AN530" s="300" t="b">
        <v>0</v>
      </c>
      <c r="AO530" s="300" t="b">
        <v>0</v>
      </c>
      <c r="AP530" s="300" t="b">
        <v>0</v>
      </c>
      <c r="AQ530" s="300" t="b">
        <v>0</v>
      </c>
      <c r="AR530" s="300"/>
      <c r="AS530" s="300"/>
      <c r="AT530" s="302"/>
      <c r="AU530" s="302"/>
      <c r="AV530" s="303" t="b">
        <v>1</v>
      </c>
      <c r="AW530" s="304" t="str">
        <f t="shared" si="9"/>
        <v>false</v>
      </c>
      <c r="AX530" s="305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530" s="306"/>
      <c r="AZ530" s="305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530" s="306"/>
      <c r="BB530" s="302"/>
      <c r="BC530" s="303" t="b">
        <f t="shared" si="11"/>
        <v>1</v>
      </c>
      <c r="BD530" s="304"/>
      <c r="BE530" s="304" t="str">
        <f t="shared" si="12"/>
        <v>false</v>
      </c>
      <c r="BF530" s="307"/>
      <c r="BG530" s="305"/>
      <c r="BH530" s="305"/>
      <c r="BI530" s="305"/>
      <c r="BJ530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0" s="306"/>
      <c r="BL530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0" s="306"/>
      <c r="BN530" s="302"/>
      <c r="BO530" s="302"/>
      <c r="BP530" s="302"/>
      <c r="BQ530" s="302"/>
      <c r="BR530" s="302"/>
      <c r="BS530" s="302"/>
      <c r="BT530" s="302"/>
      <c r="BU530" s="302"/>
      <c r="BV530" s="302"/>
      <c r="BW530" s="302"/>
      <c r="BX530" s="302"/>
    </row>
    <row r="531">
      <c r="A531" s="292" t="s">
        <v>728</v>
      </c>
      <c r="B531" s="292">
        <v>530.0</v>
      </c>
      <c r="C531" s="292">
        <f t="shared" si="15"/>
        <v>2</v>
      </c>
      <c r="D531" s="293" t="str">
        <f t="shared" si="25"/>
        <v>Elec, Mech, Plum</v>
      </c>
      <c r="E531" s="46" t="str">
        <f t="shared" si="2"/>
        <v>prmemp.mdb.PrmPlumb.AddrSuf</v>
      </c>
      <c r="F531" s="46" t="s">
        <v>344</v>
      </c>
      <c r="G531" s="46" t="s">
        <v>635</v>
      </c>
      <c r="H531" s="47">
        <v>13.0</v>
      </c>
      <c r="I531" s="294" t="s">
        <v>1723</v>
      </c>
      <c r="J531" s="295" t="s">
        <v>743</v>
      </c>
      <c r="K531" s="296">
        <v>15.0</v>
      </c>
      <c r="L531" s="297" t="b">
        <v>0</v>
      </c>
      <c r="M531" s="294" t="s">
        <v>1724</v>
      </c>
      <c r="N531" s="294"/>
      <c r="O531" s="369"/>
      <c r="P531" s="369"/>
      <c r="Q531" s="298" t="str">
        <f t="shared" si="3"/>
        <v>PrmPlumb</v>
      </c>
      <c r="R531" s="298" t="str">
        <f t="shared" si="19"/>
        <v>AddrSuf</v>
      </c>
      <c r="S531" s="298" t="str">
        <f t="array" ref="S531">iferror(index('Type Mapping'!$A$2:$D$21,match(J531,'Type Mapping'!$B$2:$B$21,0),3),"type mismatch")</f>
        <v>VARCHAR</v>
      </c>
      <c r="T531" s="298"/>
      <c r="U531" s="298"/>
      <c r="V531" s="298"/>
      <c r="W531" s="51" t="b">
        <v>1</v>
      </c>
      <c r="X531" s="51"/>
      <c r="Y531" s="309"/>
      <c r="Z531" s="309"/>
      <c r="AA531" s="311" t="s">
        <v>802</v>
      </c>
      <c r="AB531" s="53" t="str">
        <f t="shared" si="23"/>
        <v>_history</v>
      </c>
      <c r="AC531" s="308" t="str">
        <f t="array" ref="AC531">iferror(index('StoT Mapping (Depreciated)'!$D$2:$L$976,match(E531,'StoT Mapping (Depreciated)'!$D$2:$D$976,0),9),"**FIELD MISSING**")</f>
        <v/>
      </c>
      <c r="AD531" s="53" t="str">
        <f t="shared" si="6"/>
        <v>.</v>
      </c>
      <c r="AE531" s="299">
        <f>countif(NEW_REDB_table.field,AD531)</f>
        <v>5</v>
      </c>
      <c r="AF531" s="299" t="str">
        <f t="shared" si="7"/>
        <v>#N/A</v>
      </c>
      <c r="AG531" s="308"/>
      <c r="AH531" s="317" t="b">
        <v>0</v>
      </c>
      <c r="AI531" s="317" t="b">
        <v>0</v>
      </c>
      <c r="AJ531" s="308" t="str">
        <f t="array" ref="AJ531">iferror(index('Type Mapping'!$A$2:$D$21,match(J531,'Type Mapping'!$B$2:$B$21,0),4),"type mismatch")</f>
        <v>VARCHAR</v>
      </c>
      <c r="AK531" s="308"/>
      <c r="AL531" s="308"/>
      <c r="AM531" s="308"/>
      <c r="AN531" s="300" t="b">
        <v>0</v>
      </c>
      <c r="AO531" s="300" t="b">
        <v>0</v>
      </c>
      <c r="AP531" s="300" t="b">
        <v>0</v>
      </c>
      <c r="AQ531" s="300" t="b">
        <v>0</v>
      </c>
      <c r="AR531" s="300"/>
      <c r="AS531" s="300"/>
      <c r="AT531" s="302"/>
      <c r="AU531" s="302"/>
      <c r="AV531" s="303" t="b">
        <v>1</v>
      </c>
      <c r="AW531" s="304" t="str">
        <f t="shared" si="9"/>
        <v>false</v>
      </c>
      <c r="AX531" s="305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531" s="306"/>
      <c r="AZ531" s="305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531" s="306"/>
      <c r="BB531" s="302"/>
      <c r="BC531" s="303" t="b">
        <f t="shared" si="11"/>
        <v>1</v>
      </c>
      <c r="BD531" s="304"/>
      <c r="BE531" s="304" t="str">
        <f t="shared" si="12"/>
        <v>false</v>
      </c>
      <c r="BF531" s="307"/>
      <c r="BG531" s="305"/>
      <c r="BH531" s="305"/>
      <c r="BI531" s="305"/>
      <c r="BJ531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1" s="306"/>
      <c r="BL531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1" s="306"/>
      <c r="BN531" s="302"/>
      <c r="BO531" s="302"/>
      <c r="BP531" s="302"/>
      <c r="BQ531" s="302"/>
      <c r="BR531" s="302"/>
      <c r="BS531" s="302"/>
      <c r="BT531" s="302"/>
      <c r="BU531" s="302"/>
      <c r="BV531" s="302"/>
      <c r="BW531" s="302"/>
      <c r="BX531" s="302"/>
    </row>
    <row r="532">
      <c r="A532" s="292" t="s">
        <v>728</v>
      </c>
      <c r="B532" s="292">
        <v>531.0</v>
      </c>
      <c r="C532" s="292">
        <f t="shared" si="15"/>
        <v>2</v>
      </c>
      <c r="D532" s="293" t="str">
        <f t="shared" si="25"/>
        <v>Elec, Mech, Plum</v>
      </c>
      <c r="E532" s="46" t="str">
        <f t="shared" si="2"/>
        <v>prmemp.mdb.PrmPlumb.StDir</v>
      </c>
      <c r="F532" s="46" t="s">
        <v>344</v>
      </c>
      <c r="G532" s="46" t="s">
        <v>635</v>
      </c>
      <c r="H532" s="47">
        <v>14.0</v>
      </c>
      <c r="I532" s="294" t="s">
        <v>1857</v>
      </c>
      <c r="J532" s="295" t="s">
        <v>743</v>
      </c>
      <c r="K532" s="296">
        <v>2.0</v>
      </c>
      <c r="L532" s="297" t="b">
        <v>0</v>
      </c>
      <c r="M532" s="294" t="s">
        <v>2016</v>
      </c>
      <c r="N532" s="294"/>
      <c r="O532" s="369"/>
      <c r="P532" s="369"/>
      <c r="Q532" s="298" t="str">
        <f t="shared" si="3"/>
        <v>PrmPlumb</v>
      </c>
      <c r="R532" s="298" t="str">
        <f t="shared" si="19"/>
        <v>StDir</v>
      </c>
      <c r="S532" s="298" t="str">
        <f t="array" ref="S532">iferror(index('Type Mapping'!$A$2:$D$21,match(J532,'Type Mapping'!$B$2:$B$21,0),3),"type mismatch")</f>
        <v>VARCHAR</v>
      </c>
      <c r="T532" s="298"/>
      <c r="U532" s="298"/>
      <c r="V532" s="298"/>
      <c r="W532" s="51" t="b">
        <v>1</v>
      </c>
      <c r="X532" s="51"/>
      <c r="Y532" s="309"/>
      <c r="Z532" s="309"/>
      <c r="AA532" s="311" t="s">
        <v>802</v>
      </c>
      <c r="AB532" s="53" t="str">
        <f t="shared" si="23"/>
        <v>_history</v>
      </c>
      <c r="AC532" s="308" t="str">
        <f t="array" ref="AC532">iferror(index('StoT Mapping (Depreciated)'!$D$2:$L$976,match(E532,'StoT Mapping (Depreciated)'!$D$2:$D$976,0),9),"**FIELD MISSING**")</f>
        <v/>
      </c>
      <c r="AD532" s="53" t="str">
        <f t="shared" si="6"/>
        <v>.</v>
      </c>
      <c r="AE532" s="299">
        <f>countif(NEW_REDB_table.field,AD532)</f>
        <v>5</v>
      </c>
      <c r="AF532" s="299" t="str">
        <f t="shared" si="7"/>
        <v>#N/A</v>
      </c>
      <c r="AG532" s="308"/>
      <c r="AH532" s="317" t="b">
        <v>0</v>
      </c>
      <c r="AI532" s="317" t="b">
        <v>0</v>
      </c>
      <c r="AJ532" s="308" t="str">
        <f t="array" ref="AJ532">iferror(index('Type Mapping'!$A$2:$D$21,match(J532,'Type Mapping'!$B$2:$B$21,0),4),"type mismatch")</f>
        <v>VARCHAR</v>
      </c>
      <c r="AK532" s="308"/>
      <c r="AL532" s="308"/>
      <c r="AM532" s="308"/>
      <c r="AN532" s="300" t="b">
        <v>0</v>
      </c>
      <c r="AO532" s="300" t="b">
        <v>0</v>
      </c>
      <c r="AP532" s="300" t="b">
        <v>0</v>
      </c>
      <c r="AQ532" s="300" t="b">
        <v>0</v>
      </c>
      <c r="AR532" s="300"/>
      <c r="AS532" s="300"/>
      <c r="AT532" s="302"/>
      <c r="AU532" s="302"/>
      <c r="AV532" s="303" t="b">
        <v>1</v>
      </c>
      <c r="AW532" s="304" t="str">
        <f t="shared" si="9"/>
        <v>false</v>
      </c>
      <c r="AX532" s="305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532" s="306"/>
      <c r="AZ532" s="305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532" s="306"/>
      <c r="BB532" s="302"/>
      <c r="BC532" s="303" t="b">
        <f t="shared" si="11"/>
        <v>1</v>
      </c>
      <c r="BD532" s="304"/>
      <c r="BE532" s="304" t="str">
        <f t="shared" si="12"/>
        <v>false</v>
      </c>
      <c r="BF532" s="307"/>
      <c r="BG532" s="305"/>
      <c r="BH532" s="305"/>
      <c r="BI532" s="305"/>
      <c r="BJ532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2" s="306"/>
      <c r="BL532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2" s="306"/>
      <c r="BN532" s="302"/>
      <c r="BO532" s="302"/>
      <c r="BP532" s="302"/>
      <c r="BQ532" s="302"/>
      <c r="BR532" s="302"/>
      <c r="BS532" s="302"/>
      <c r="BT532" s="302"/>
      <c r="BU532" s="302"/>
      <c r="BV532" s="302"/>
      <c r="BW532" s="302"/>
      <c r="BX532" s="302"/>
    </row>
    <row r="533">
      <c r="A533" s="292" t="s">
        <v>728</v>
      </c>
      <c r="B533" s="292">
        <v>532.0</v>
      </c>
      <c r="C533" s="292">
        <f t="shared" si="15"/>
        <v>2</v>
      </c>
      <c r="D533" s="293" t="str">
        <f t="shared" si="25"/>
        <v>Elec, Mech, Plum</v>
      </c>
      <c r="E533" s="46" t="str">
        <f t="shared" si="2"/>
        <v>prmemp.mdb.PrmPlumb.StName</v>
      </c>
      <c r="F533" s="46" t="s">
        <v>344</v>
      </c>
      <c r="G533" s="46" t="s">
        <v>635</v>
      </c>
      <c r="H533" s="47">
        <v>15.0</v>
      </c>
      <c r="I533" s="294" t="s">
        <v>1071</v>
      </c>
      <c r="J533" s="295" t="s">
        <v>743</v>
      </c>
      <c r="K533" s="296">
        <v>40.0</v>
      </c>
      <c r="L533" s="297" t="b">
        <v>0</v>
      </c>
      <c r="M533" s="294" t="s">
        <v>1662</v>
      </c>
      <c r="N533" s="294"/>
      <c r="O533" s="369"/>
      <c r="P533" s="369"/>
      <c r="Q533" s="298" t="str">
        <f t="shared" si="3"/>
        <v>PrmPlumb</v>
      </c>
      <c r="R533" s="298" t="str">
        <f t="shared" si="19"/>
        <v>StName</v>
      </c>
      <c r="S533" s="298" t="str">
        <f t="array" ref="S533">iferror(index('Type Mapping'!$A$2:$D$21,match(J533,'Type Mapping'!$B$2:$B$21,0),3),"type mismatch")</f>
        <v>VARCHAR</v>
      </c>
      <c r="T533" s="298"/>
      <c r="U533" s="298"/>
      <c r="V533" s="298"/>
      <c r="W533" s="51" t="b">
        <v>1</v>
      </c>
      <c r="X533" s="51"/>
      <c r="Y533" s="309"/>
      <c r="Z533" s="309"/>
      <c r="AA533" s="311" t="s">
        <v>802</v>
      </c>
      <c r="AB533" s="53" t="str">
        <f t="shared" si="23"/>
        <v>_history</v>
      </c>
      <c r="AC533" s="308" t="str">
        <f t="array" ref="AC533">iferror(index('StoT Mapping (Depreciated)'!$D$2:$L$976,match(E533,'StoT Mapping (Depreciated)'!$D$2:$D$976,0),9),"**FIELD MISSING**")</f>
        <v/>
      </c>
      <c r="AD533" s="53" t="str">
        <f t="shared" si="6"/>
        <v>.</v>
      </c>
      <c r="AE533" s="299">
        <f>countif(NEW_REDB_table.field,AD533)</f>
        <v>5</v>
      </c>
      <c r="AF533" s="299" t="str">
        <f t="shared" si="7"/>
        <v>#N/A</v>
      </c>
      <c r="AG533" s="308"/>
      <c r="AH533" s="317" t="b">
        <v>0</v>
      </c>
      <c r="AI533" s="317" t="b">
        <v>0</v>
      </c>
      <c r="AJ533" s="308" t="str">
        <f t="array" ref="AJ533">iferror(index('Type Mapping'!$A$2:$D$21,match(J533,'Type Mapping'!$B$2:$B$21,0),4),"type mismatch")</f>
        <v>VARCHAR</v>
      </c>
      <c r="AK533" s="308"/>
      <c r="AL533" s="308"/>
      <c r="AM533" s="308"/>
      <c r="AN533" s="300" t="b">
        <v>0</v>
      </c>
      <c r="AO533" s="300" t="b">
        <v>0</v>
      </c>
      <c r="AP533" s="300" t="b">
        <v>0</v>
      </c>
      <c r="AQ533" s="300" t="b">
        <v>0</v>
      </c>
      <c r="AR533" s="300"/>
      <c r="AS533" s="300"/>
      <c r="AT533" s="302"/>
      <c r="AU533" s="302"/>
      <c r="AV533" s="303" t="b">
        <v>1</v>
      </c>
      <c r="AW533" s="304" t="str">
        <f t="shared" si="9"/>
        <v>false</v>
      </c>
      <c r="AX533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533" s="306"/>
      <c r="AZ533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533" s="306"/>
      <c r="BB533" s="302"/>
      <c r="BC533" s="303" t="b">
        <f t="shared" si="11"/>
        <v>1</v>
      </c>
      <c r="BD533" s="304"/>
      <c r="BE533" s="304" t="str">
        <f t="shared" si="12"/>
        <v>false</v>
      </c>
      <c r="BF533" s="307"/>
      <c r="BG533" s="305"/>
      <c r="BH533" s="305"/>
      <c r="BI533" s="305"/>
      <c r="BJ533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3" s="306"/>
      <c r="BL533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3" s="306"/>
      <c r="BN533" s="302"/>
      <c r="BO533" s="302"/>
      <c r="BP533" s="302"/>
      <c r="BQ533" s="302"/>
      <c r="BR533" s="302"/>
      <c r="BS533" s="302"/>
      <c r="BT533" s="302"/>
      <c r="BU533" s="302"/>
      <c r="BV533" s="302"/>
      <c r="BW533" s="302"/>
      <c r="BX533" s="302"/>
    </row>
    <row r="534">
      <c r="A534" s="292" t="s">
        <v>728</v>
      </c>
      <c r="B534" s="292">
        <v>533.0</v>
      </c>
      <c r="C534" s="292">
        <f t="shared" si="15"/>
        <v>2</v>
      </c>
      <c r="D534" s="293" t="str">
        <f t="shared" si="25"/>
        <v>Elec, Mech, Plum</v>
      </c>
      <c r="E534" s="46" t="str">
        <f t="shared" si="2"/>
        <v>prmemp.mdb.PrmPlumb.StType</v>
      </c>
      <c r="F534" s="46" t="s">
        <v>344</v>
      </c>
      <c r="G534" s="46" t="s">
        <v>635</v>
      </c>
      <c r="H534" s="47">
        <v>16.0</v>
      </c>
      <c r="I534" s="294" t="s">
        <v>1075</v>
      </c>
      <c r="J534" s="295" t="s">
        <v>743</v>
      </c>
      <c r="K534" s="296">
        <v>4.0</v>
      </c>
      <c r="L534" s="297" t="b">
        <v>0</v>
      </c>
      <c r="M534" s="294" t="s">
        <v>1076</v>
      </c>
      <c r="N534" s="294"/>
      <c r="O534" s="369"/>
      <c r="P534" s="369"/>
      <c r="Q534" s="298" t="str">
        <f t="shared" si="3"/>
        <v>PrmPlumb</v>
      </c>
      <c r="R534" s="298" t="str">
        <f t="shared" si="19"/>
        <v>StType</v>
      </c>
      <c r="S534" s="298" t="str">
        <f t="array" ref="S534">iferror(index('Type Mapping'!$A$2:$D$21,match(J534,'Type Mapping'!$B$2:$B$21,0),3),"type mismatch")</f>
        <v>VARCHAR</v>
      </c>
      <c r="T534" s="298"/>
      <c r="U534" s="298"/>
      <c r="V534" s="298"/>
      <c r="W534" s="51" t="b">
        <v>1</v>
      </c>
      <c r="X534" s="51"/>
      <c r="Y534" s="309"/>
      <c r="Z534" s="309"/>
      <c r="AA534" s="311" t="s">
        <v>802</v>
      </c>
      <c r="AB534" s="53" t="str">
        <f t="shared" si="23"/>
        <v>_history</v>
      </c>
      <c r="AC534" s="308" t="str">
        <f t="array" ref="AC534">iferror(index('StoT Mapping (Depreciated)'!$D$2:$L$976,match(E534,'StoT Mapping (Depreciated)'!$D$2:$D$976,0),9),"**FIELD MISSING**")</f>
        <v/>
      </c>
      <c r="AD534" s="53" t="str">
        <f t="shared" si="6"/>
        <v>.</v>
      </c>
      <c r="AE534" s="299">
        <f>countif(NEW_REDB_table.field,AD534)</f>
        <v>5</v>
      </c>
      <c r="AF534" s="299" t="str">
        <f t="shared" si="7"/>
        <v>#N/A</v>
      </c>
      <c r="AG534" s="308"/>
      <c r="AH534" s="317" t="b">
        <v>0</v>
      </c>
      <c r="AI534" s="317" t="b">
        <v>0</v>
      </c>
      <c r="AJ534" s="308" t="str">
        <f t="array" ref="AJ534">iferror(index('Type Mapping'!$A$2:$D$21,match(J534,'Type Mapping'!$B$2:$B$21,0),4),"type mismatch")</f>
        <v>VARCHAR</v>
      </c>
      <c r="AK534" s="308"/>
      <c r="AL534" s="308"/>
      <c r="AM534" s="308"/>
      <c r="AN534" s="300" t="b">
        <v>0</v>
      </c>
      <c r="AO534" s="300" t="b">
        <v>0</v>
      </c>
      <c r="AP534" s="300" t="b">
        <v>0</v>
      </c>
      <c r="AQ534" s="300" t="b">
        <v>0</v>
      </c>
      <c r="AR534" s="300"/>
      <c r="AS534" s="300"/>
      <c r="AT534" s="302"/>
      <c r="AU534" s="302"/>
      <c r="AV534" s="303" t="b">
        <v>1</v>
      </c>
      <c r="AW534" s="304" t="str">
        <f t="shared" si="9"/>
        <v>false</v>
      </c>
      <c r="AX534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534" s="306"/>
      <c r="AZ534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534" s="306"/>
      <c r="BB534" s="302"/>
      <c r="BC534" s="303" t="b">
        <f t="shared" si="11"/>
        <v>1</v>
      </c>
      <c r="BD534" s="304"/>
      <c r="BE534" s="304" t="str">
        <f t="shared" si="12"/>
        <v>false</v>
      </c>
      <c r="BF534" s="307"/>
      <c r="BG534" s="305"/>
      <c r="BH534" s="305"/>
      <c r="BI534" s="305"/>
      <c r="BJ534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4" s="306"/>
      <c r="BL534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4" s="306"/>
      <c r="BN534" s="302"/>
      <c r="BO534" s="302"/>
      <c r="BP534" s="302"/>
      <c r="BQ534" s="302"/>
      <c r="BR534" s="302"/>
      <c r="BS534" s="302"/>
      <c r="BT534" s="302"/>
      <c r="BU534" s="302"/>
      <c r="BV534" s="302"/>
      <c r="BW534" s="302"/>
      <c r="BX534" s="302"/>
    </row>
    <row r="535">
      <c r="A535" s="292" t="s">
        <v>728</v>
      </c>
      <c r="B535" s="292">
        <v>534.0</v>
      </c>
      <c r="C535" s="292">
        <f t="shared" si="15"/>
        <v>2</v>
      </c>
      <c r="D535" s="293" t="str">
        <f t="shared" si="25"/>
        <v>Elec, Mech, Plum</v>
      </c>
      <c r="E535" s="46" t="str">
        <f t="shared" si="2"/>
        <v>prmemp.mdb.PrmPlumb.UnitNum</v>
      </c>
      <c r="F535" s="46" t="s">
        <v>344</v>
      </c>
      <c r="G535" s="46" t="s">
        <v>635</v>
      </c>
      <c r="H535" s="47">
        <v>17.0</v>
      </c>
      <c r="I535" s="294" t="s">
        <v>1639</v>
      </c>
      <c r="J535" s="295" t="s">
        <v>743</v>
      </c>
      <c r="K535" s="296">
        <v>20.0</v>
      </c>
      <c r="L535" s="297" t="b">
        <v>0</v>
      </c>
      <c r="M535" s="294" t="s">
        <v>1640</v>
      </c>
      <c r="N535" s="294"/>
      <c r="O535" s="369"/>
      <c r="P535" s="369"/>
      <c r="Q535" s="298" t="str">
        <f t="shared" si="3"/>
        <v>PrmPlumb</v>
      </c>
      <c r="R535" s="298" t="str">
        <f t="shared" si="19"/>
        <v>UnitNum</v>
      </c>
      <c r="S535" s="298" t="str">
        <f t="array" ref="S535">iferror(index('Type Mapping'!$A$2:$D$21,match(J535,'Type Mapping'!$B$2:$B$21,0),3),"type mismatch")</f>
        <v>VARCHAR</v>
      </c>
      <c r="T535" s="298"/>
      <c r="U535" s="298"/>
      <c r="V535" s="298"/>
      <c r="W535" s="51" t="b">
        <v>1</v>
      </c>
      <c r="X535" s="51"/>
      <c r="Y535" s="309"/>
      <c r="Z535" s="309"/>
      <c r="AA535" s="311" t="s">
        <v>802</v>
      </c>
      <c r="AB535" s="53" t="str">
        <f t="shared" si="23"/>
        <v>_history</v>
      </c>
      <c r="AC535" s="308" t="str">
        <f t="array" ref="AC535">iferror(index('StoT Mapping (Depreciated)'!$D$2:$L$976,match(E535,'StoT Mapping (Depreciated)'!$D$2:$D$976,0),9),"**FIELD MISSING**")</f>
        <v/>
      </c>
      <c r="AD535" s="53" t="str">
        <f t="shared" si="6"/>
        <v>.</v>
      </c>
      <c r="AE535" s="299">
        <f>countif(NEW_REDB_table.field,AD535)</f>
        <v>5</v>
      </c>
      <c r="AF535" s="299" t="str">
        <f t="shared" si="7"/>
        <v>#N/A</v>
      </c>
      <c r="AG535" s="308"/>
      <c r="AH535" s="317" t="b">
        <v>0</v>
      </c>
      <c r="AI535" s="317" t="b">
        <v>0</v>
      </c>
      <c r="AJ535" s="308" t="str">
        <f t="array" ref="AJ535">iferror(index('Type Mapping'!$A$2:$D$21,match(J535,'Type Mapping'!$B$2:$B$21,0),4),"type mismatch")</f>
        <v>VARCHAR</v>
      </c>
      <c r="AK535" s="308"/>
      <c r="AL535" s="308"/>
      <c r="AM535" s="308"/>
      <c r="AN535" s="300" t="b">
        <v>0</v>
      </c>
      <c r="AO535" s="300" t="b">
        <v>0</v>
      </c>
      <c r="AP535" s="300" t="b">
        <v>0</v>
      </c>
      <c r="AQ535" s="300" t="b">
        <v>0</v>
      </c>
      <c r="AR535" s="300"/>
      <c r="AS535" s="300"/>
      <c r="AT535" s="302"/>
      <c r="AU535" s="302"/>
      <c r="AV535" s="303" t="b">
        <v>1</v>
      </c>
      <c r="AW535" s="304" t="str">
        <f t="shared" si="9"/>
        <v>false</v>
      </c>
      <c r="AX535" s="305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535" s="306"/>
      <c r="AZ535" s="305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535" s="306"/>
      <c r="BB535" s="302"/>
      <c r="BC535" s="303" t="b">
        <f t="shared" si="11"/>
        <v>1</v>
      </c>
      <c r="BD535" s="304"/>
      <c r="BE535" s="304" t="str">
        <f t="shared" si="12"/>
        <v>false</v>
      </c>
      <c r="BF535" s="307"/>
      <c r="BG535" s="305"/>
      <c r="BH535" s="305"/>
      <c r="BI535" s="305"/>
      <c r="BJ535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5" s="306"/>
      <c r="BL535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5" s="306"/>
      <c r="BN535" s="302"/>
      <c r="BO535" s="302"/>
      <c r="BP535" s="302"/>
      <c r="BQ535" s="302"/>
      <c r="BR535" s="302"/>
      <c r="BS535" s="302"/>
      <c r="BT535" s="302"/>
      <c r="BU535" s="302"/>
      <c r="BV535" s="302"/>
      <c r="BW535" s="302"/>
      <c r="BX535" s="302"/>
    </row>
    <row r="536">
      <c r="A536" s="292" t="s">
        <v>728</v>
      </c>
      <c r="B536" s="292">
        <v>535.0</v>
      </c>
      <c r="C536" s="292">
        <f t="shared" si="15"/>
        <v>2</v>
      </c>
      <c r="D536" s="293" t="str">
        <f t="shared" si="25"/>
        <v>Elec, Mech, Plum</v>
      </c>
      <c r="E536" s="46" t="str">
        <f t="shared" si="2"/>
        <v>prmemp.mdb.PrmPlumb.OrigAddress</v>
      </c>
      <c r="F536" s="46" t="s">
        <v>344</v>
      </c>
      <c r="G536" s="46" t="s">
        <v>635</v>
      </c>
      <c r="H536" s="47">
        <v>18.0</v>
      </c>
      <c r="I536" s="294" t="s">
        <v>2025</v>
      </c>
      <c r="J536" s="295" t="s">
        <v>743</v>
      </c>
      <c r="K536" s="296">
        <v>255.0</v>
      </c>
      <c r="L536" s="297" t="b">
        <v>0</v>
      </c>
      <c r="M536" s="294" t="s">
        <v>802</v>
      </c>
      <c r="N536" s="294"/>
      <c r="O536" s="369"/>
      <c r="P536" s="369"/>
      <c r="Q536" s="298" t="str">
        <f t="shared" si="3"/>
        <v>PrmPlumb</v>
      </c>
      <c r="R536" s="298" t="str">
        <f t="shared" si="19"/>
        <v>OrigAddress</v>
      </c>
      <c r="S536" s="298" t="str">
        <f t="array" ref="S536">iferror(index('Type Mapping'!$A$2:$D$21,match(J536,'Type Mapping'!$B$2:$B$21,0),3),"type mismatch")</f>
        <v>VARCHAR</v>
      </c>
      <c r="T536" s="298"/>
      <c r="U536" s="298"/>
      <c r="V536" s="298"/>
      <c r="W536" s="51" t="b">
        <v>1</v>
      </c>
      <c r="X536" s="51"/>
      <c r="Y536" s="309"/>
      <c r="Z536" s="309"/>
      <c r="AA536" s="311" t="s">
        <v>802</v>
      </c>
      <c r="AB536" s="53" t="str">
        <f t="shared" si="23"/>
        <v>_history</v>
      </c>
      <c r="AC536" s="308" t="str">
        <f t="array" ref="AC536">iferror(index('StoT Mapping (Depreciated)'!$D$2:$L$976,match(E536,'StoT Mapping (Depreciated)'!$D$2:$D$976,0),9),"**FIELD MISSING**")</f>
        <v/>
      </c>
      <c r="AD536" s="53" t="str">
        <f t="shared" si="6"/>
        <v>.</v>
      </c>
      <c r="AE536" s="299">
        <f>countif(NEW_REDB_table.field,AD536)</f>
        <v>5</v>
      </c>
      <c r="AF536" s="299" t="str">
        <f t="shared" si="7"/>
        <v>#N/A</v>
      </c>
      <c r="AG536" s="308"/>
      <c r="AH536" s="317" t="b">
        <v>0</v>
      </c>
      <c r="AI536" s="317" t="b">
        <v>0</v>
      </c>
      <c r="AJ536" s="308" t="str">
        <f t="array" ref="AJ536">iferror(index('Type Mapping'!$A$2:$D$21,match(J536,'Type Mapping'!$B$2:$B$21,0),4),"type mismatch")</f>
        <v>VARCHAR</v>
      </c>
      <c r="AK536" s="308"/>
      <c r="AL536" s="308"/>
      <c r="AM536" s="308"/>
      <c r="AN536" s="300" t="b">
        <v>0</v>
      </c>
      <c r="AO536" s="300" t="b">
        <v>0</v>
      </c>
      <c r="AP536" s="300" t="b">
        <v>0</v>
      </c>
      <c r="AQ536" s="300" t="b">
        <v>0</v>
      </c>
      <c r="AR536" s="300"/>
      <c r="AS536" s="300"/>
      <c r="AT536" s="302"/>
      <c r="AU536" s="302"/>
      <c r="AV536" s="303" t="b">
        <v>1</v>
      </c>
      <c r="AW536" s="304" t="str">
        <f t="shared" si="9"/>
        <v>false</v>
      </c>
      <c r="AX536" s="305" t="str">
        <f t="shared" si="17"/>
        <v>&lt;column comment="" default="" key="false" label="OrigAddress" length="255" nullable="true" originalDbColumnName="OrigAddress" originalLength="-1" pattern="" precision="-1" talendType="id_String" type=""/&gt;</v>
      </c>
      <c r="AY536" s="306"/>
      <c r="AZ536" s="305" t="str">
        <f t="shared" si="10"/>
        <v>&lt;column comment="" default="" key="false" label="OrigAddress" length="255" nullable="true" originalDbColumnName="OrigAddress" originalLength="-1" pattern="" precision="-1" talendType="id_String" type=""/&gt;</v>
      </c>
      <c r="BA536" s="306"/>
      <c r="BB536" s="302"/>
      <c r="BC536" s="303" t="b">
        <f t="shared" si="11"/>
        <v>1</v>
      </c>
      <c r="BD536" s="304"/>
      <c r="BE536" s="304" t="str">
        <f t="shared" si="12"/>
        <v>false</v>
      </c>
      <c r="BF536" s="307"/>
      <c r="BG536" s="305"/>
      <c r="BH536" s="305"/>
      <c r="BI536" s="305"/>
      <c r="BJ536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6" s="306"/>
      <c r="BL536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6" s="306"/>
      <c r="BN536" s="302"/>
      <c r="BO536" s="302"/>
      <c r="BP536" s="302"/>
      <c r="BQ536" s="302"/>
      <c r="BR536" s="302"/>
      <c r="BS536" s="302"/>
      <c r="BT536" s="302"/>
      <c r="BU536" s="302"/>
      <c r="BV536" s="302"/>
      <c r="BW536" s="302"/>
      <c r="BX536" s="302"/>
    </row>
    <row r="537">
      <c r="A537" s="292" t="s">
        <v>728</v>
      </c>
      <c r="B537" s="292">
        <v>536.0</v>
      </c>
      <c r="C537" s="292">
        <f t="shared" si="15"/>
        <v>2</v>
      </c>
      <c r="D537" s="293" t="str">
        <f t="shared" si="25"/>
        <v>Elec, Mech, Plum</v>
      </c>
      <c r="E537" s="46" t="str">
        <f t="shared" si="2"/>
        <v>prmemp.mdb.PrmPlumb.ProjectType</v>
      </c>
      <c r="F537" s="46" t="s">
        <v>344</v>
      </c>
      <c r="G537" s="46" t="s">
        <v>635</v>
      </c>
      <c r="H537" s="47">
        <v>19.0</v>
      </c>
      <c r="I537" s="294" t="s">
        <v>1849</v>
      </c>
      <c r="J537" s="295" t="s">
        <v>740</v>
      </c>
      <c r="K537" s="296">
        <v>1.0</v>
      </c>
      <c r="L537" s="297" t="b">
        <v>0</v>
      </c>
      <c r="M537" s="294" t="s">
        <v>2026</v>
      </c>
      <c r="N537" s="294"/>
      <c r="O537" s="369"/>
      <c r="P537" s="369"/>
      <c r="Q537" s="298" t="str">
        <f t="shared" si="3"/>
        <v>PrmPlumb</v>
      </c>
      <c r="R537" s="298" t="str">
        <f t="shared" si="19"/>
        <v>ProjectType</v>
      </c>
      <c r="S537" s="298" t="str">
        <f t="array" ref="S537">iferror(index('Type Mapping'!$A$2:$D$21,match(J537,'Type Mapping'!$B$2:$B$21,0),3),"type mismatch")</f>
        <v>VARCHAR</v>
      </c>
      <c r="T537" s="298"/>
      <c r="U537" s="298"/>
      <c r="V537" s="298"/>
      <c r="W537" s="51" t="b">
        <v>1</v>
      </c>
      <c r="X537" s="51"/>
      <c r="Y537" s="309"/>
      <c r="Z537" s="309"/>
      <c r="AA537" s="311" t="s">
        <v>149</v>
      </c>
      <c r="AB537" s="53" t="str">
        <f t="shared" si="23"/>
        <v>???_history</v>
      </c>
      <c r="AC537" s="308" t="str">
        <f t="array" ref="AC537">iferror(index('StoT Mapping (Depreciated)'!$D$2:$L$976,match(E537,'StoT Mapping (Depreciated)'!$D$2:$D$976,0),9),"**FIELD MISSING**")</f>
        <v>???</v>
      </c>
      <c r="AD537" s="53" t="str">
        <f t="shared" si="6"/>
        <v>???.???</v>
      </c>
      <c r="AE537" s="299">
        <f>countif(NEW_REDB_table.field,AD537)</f>
        <v>0</v>
      </c>
      <c r="AF537" s="299" t="str">
        <f t="shared" si="7"/>
        <v>Check...</v>
      </c>
      <c r="AG537" s="308"/>
      <c r="AH537" s="317" t="b">
        <v>0</v>
      </c>
      <c r="AI537" s="317" t="b">
        <v>0</v>
      </c>
      <c r="AJ537" s="308" t="str">
        <f t="array" ref="AJ537">iferror(index('Type Mapping'!$A$2:$D$21,match(J537,'Type Mapping'!$B$2:$B$21,0),4),"type mismatch")</f>
        <v>INT</v>
      </c>
      <c r="AK537" s="308"/>
      <c r="AL537" s="308"/>
      <c r="AM537" s="308"/>
      <c r="AN537" s="300" t="b">
        <v>0</v>
      </c>
      <c r="AO537" s="300" t="b">
        <v>0</v>
      </c>
      <c r="AP537" s="300" t="b">
        <v>0</v>
      </c>
      <c r="AQ537" s="300" t="b">
        <v>0</v>
      </c>
      <c r="AR537" s="300"/>
      <c r="AS537" s="300"/>
      <c r="AT537" s="302"/>
      <c r="AU537" s="302"/>
      <c r="AV537" s="303" t="b">
        <v>1</v>
      </c>
      <c r="AW537" s="304" t="str">
        <f t="shared" si="9"/>
        <v>false</v>
      </c>
      <c r="AX537" s="305" t="str">
        <f t="shared" si="17"/>
        <v>&lt;column comment="" default="" key="false" label="ProjectType" length="255" nullable="true" originalDbColumnName="ProjectType" originalLength="-1" pattern="" precision="-1" talendType="id_String" type=""/&gt;</v>
      </c>
      <c r="AY537" s="306"/>
      <c r="AZ537" s="305" t="str">
        <f t="shared" si="10"/>
        <v>&lt;column comment="" default="" key="false" label="ProjectType" length="255" nullable="true" originalDbColumnName="ProjectType" originalLength="-1" pattern="" precision="-1" talendType="id_String" type=""/&gt;</v>
      </c>
      <c r="BA537" s="306"/>
      <c r="BB537" s="302"/>
      <c r="BC537" s="303" t="b">
        <f t="shared" si="11"/>
        <v>1</v>
      </c>
      <c r="BD537" s="304"/>
      <c r="BE537" s="304" t="str">
        <f t="shared" si="12"/>
        <v>false</v>
      </c>
      <c r="BF537" s="307"/>
      <c r="BG537" s="305"/>
      <c r="BH537" s="305"/>
      <c r="BI537" s="305"/>
      <c r="BJ537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7" s="306"/>
      <c r="BL537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7" s="306"/>
      <c r="BN537" s="302"/>
      <c r="BO537" s="302"/>
      <c r="BP537" s="302"/>
      <c r="BQ537" s="302"/>
      <c r="BR537" s="302"/>
      <c r="BS537" s="302"/>
      <c r="BT537" s="302"/>
      <c r="BU537" s="302"/>
      <c r="BV537" s="302"/>
      <c r="BW537" s="302"/>
      <c r="BX537" s="302"/>
    </row>
    <row r="538">
      <c r="A538" s="292" t="s">
        <v>728</v>
      </c>
      <c r="B538" s="292">
        <v>537.0</v>
      </c>
      <c r="C538" s="292">
        <f t="shared" si="15"/>
        <v>2</v>
      </c>
      <c r="D538" s="293" t="str">
        <f t="shared" si="25"/>
        <v>Elec, Mech, Plum</v>
      </c>
      <c r="E538" s="46" t="str">
        <f t="shared" si="2"/>
        <v>prmemp.mdb.PrmPlumb.MainStrucType</v>
      </c>
      <c r="F538" s="46" t="s">
        <v>344</v>
      </c>
      <c r="G538" s="46" t="s">
        <v>635</v>
      </c>
      <c r="H538" s="47">
        <v>20.0</v>
      </c>
      <c r="I538" s="294" t="s">
        <v>1801</v>
      </c>
      <c r="J538" s="295" t="s">
        <v>740</v>
      </c>
      <c r="K538" s="296">
        <v>1.0</v>
      </c>
      <c r="L538" s="297" t="b">
        <v>0</v>
      </c>
      <c r="M538" s="294" t="s">
        <v>2027</v>
      </c>
      <c r="N538" s="294"/>
      <c r="O538" s="369"/>
      <c r="P538" s="369"/>
      <c r="Q538" s="298" t="str">
        <f t="shared" si="3"/>
        <v>PrmPlumb</v>
      </c>
      <c r="R538" s="298" t="str">
        <f t="shared" si="19"/>
        <v>MainStrucType</v>
      </c>
      <c r="S538" s="298" t="str">
        <f t="array" ref="S538">iferror(index('Type Mapping'!$A$2:$D$21,match(J538,'Type Mapping'!$B$2:$B$21,0),3),"type mismatch")</f>
        <v>VARCHAR</v>
      </c>
      <c r="T538" s="298"/>
      <c r="U538" s="298"/>
      <c r="V538" s="298"/>
      <c r="W538" s="51" t="b">
        <v>1</v>
      </c>
      <c r="X538" s="51"/>
      <c r="Y538" s="309"/>
      <c r="Z538" s="309"/>
      <c r="AA538" s="311" t="s">
        <v>977</v>
      </c>
      <c r="AB538" s="53" t="str">
        <f t="shared" si="23"/>
        <v>**field missing**_history</v>
      </c>
      <c r="AC538" s="308" t="str">
        <f t="array" ref="AC538">iferror(index('StoT Mapping (Depreciated)'!$D$2:$L$976,match(E538,'StoT Mapping (Depreciated)'!$D$2:$D$976,0),9),"**FIELD MISSING**")</f>
        <v>**FIELD MISSING**</v>
      </c>
      <c r="AD538" s="53" t="str">
        <f t="shared" si="6"/>
        <v>**field missing**.**FIELD MISSING**</v>
      </c>
      <c r="AE538" s="299">
        <f>countif(NEW_REDB_table.field,AD538)</f>
        <v>0</v>
      </c>
      <c r="AF538" s="299" t="str">
        <f t="shared" si="7"/>
        <v>Check...</v>
      </c>
      <c r="AG538" s="308"/>
      <c r="AH538" s="317" t="b">
        <v>0</v>
      </c>
      <c r="AI538" s="317" t="b">
        <v>0</v>
      </c>
      <c r="AJ538" s="308" t="str">
        <f t="array" ref="AJ538">iferror(index('Type Mapping'!$A$2:$D$21,match(J538,'Type Mapping'!$B$2:$B$21,0),4),"type mismatch")</f>
        <v>INT</v>
      </c>
      <c r="AK538" s="308"/>
      <c r="AL538" s="308"/>
      <c r="AM538" s="308"/>
      <c r="AN538" s="300" t="b">
        <v>0</v>
      </c>
      <c r="AO538" s="300" t="b">
        <v>0</v>
      </c>
      <c r="AP538" s="300" t="b">
        <v>0</v>
      </c>
      <c r="AQ538" s="300" t="b">
        <v>0</v>
      </c>
      <c r="AR538" s="300"/>
      <c r="AS538" s="300"/>
      <c r="AT538" s="302"/>
      <c r="AU538" s="302"/>
      <c r="AV538" s="303" t="b">
        <v>1</v>
      </c>
      <c r="AW538" s="304" t="str">
        <f t="shared" si="9"/>
        <v>false</v>
      </c>
      <c r="AX538" s="305" t="str">
        <f t="shared" si="17"/>
        <v>&lt;column comment="" default="" key="false" label="MainStrucType" length="255" nullable="true" originalDbColumnName="MainStrucType" originalLength="-1" pattern="" precision="-1" talendType="id_String" type=""/&gt;</v>
      </c>
      <c r="AY538" s="306"/>
      <c r="AZ538" s="305" t="str">
        <f t="shared" si="10"/>
        <v>&lt;column comment="" default="" key="false" label="MainStrucType" length="255" nullable="true" originalDbColumnName="MainStrucType" originalLength="-1" pattern="" precision="-1" talendType="id_String" type=""/&gt;</v>
      </c>
      <c r="BA538" s="306"/>
      <c r="BB538" s="302"/>
      <c r="BC538" s="303" t="b">
        <f t="shared" si="11"/>
        <v>1</v>
      </c>
      <c r="BD538" s="304"/>
      <c r="BE538" s="304" t="str">
        <f t="shared" si="12"/>
        <v>false</v>
      </c>
      <c r="BF538" s="307"/>
      <c r="BG538" s="305"/>
      <c r="BH538" s="305"/>
      <c r="BI538" s="305"/>
      <c r="BJ538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8" s="306"/>
      <c r="BL538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8" s="306"/>
      <c r="BN538" s="302"/>
      <c r="BO538" s="302"/>
      <c r="BP538" s="302"/>
      <c r="BQ538" s="302"/>
      <c r="BR538" s="302"/>
      <c r="BS538" s="302"/>
      <c r="BT538" s="302"/>
      <c r="BU538" s="302"/>
      <c r="BV538" s="302"/>
      <c r="BW538" s="302"/>
      <c r="BX538" s="302"/>
    </row>
    <row r="539">
      <c r="A539" s="292" t="s">
        <v>728</v>
      </c>
      <c r="B539" s="292">
        <v>538.0</v>
      </c>
      <c r="C539" s="292">
        <f t="shared" si="15"/>
        <v>2</v>
      </c>
      <c r="D539" s="293" t="str">
        <f t="shared" si="25"/>
        <v>Elec, Mech, Plum</v>
      </c>
      <c r="E539" s="46" t="str">
        <f t="shared" si="2"/>
        <v>prmemp.mdb.PrmPlumb.AppDate</v>
      </c>
      <c r="F539" s="46" t="s">
        <v>344</v>
      </c>
      <c r="G539" s="46" t="s">
        <v>635</v>
      </c>
      <c r="H539" s="47">
        <v>21.0</v>
      </c>
      <c r="I539" s="294" t="s">
        <v>1755</v>
      </c>
      <c r="J539" s="295" t="s">
        <v>788</v>
      </c>
      <c r="K539" s="296">
        <v>8.0</v>
      </c>
      <c r="L539" s="297" t="b">
        <v>0</v>
      </c>
      <c r="M539" s="294" t="s">
        <v>2028</v>
      </c>
      <c r="N539" s="294"/>
      <c r="O539" s="369"/>
      <c r="P539" s="369"/>
      <c r="Q539" s="298" t="str">
        <f t="shared" si="3"/>
        <v>PrmPlumb</v>
      </c>
      <c r="R539" s="298" t="str">
        <f t="shared" si="19"/>
        <v>AppDate</v>
      </c>
      <c r="S539" s="298" t="str">
        <f t="array" ref="S539">iferror(index('Type Mapping'!$A$2:$D$21,match(J539,'Type Mapping'!$B$2:$B$21,0),3),"type mismatch")</f>
        <v>VARCHAR</v>
      </c>
      <c r="T539" s="298"/>
      <c r="U539" s="298"/>
      <c r="V539" s="298"/>
      <c r="W539" s="51" t="b">
        <v>1</v>
      </c>
      <c r="X539" s="51"/>
      <c r="Y539" s="309"/>
      <c r="Z539" s="309"/>
      <c r="AA539" s="311" t="s">
        <v>652</v>
      </c>
      <c r="AB539" s="53" t="str">
        <f t="shared" si="23"/>
        <v>permit_history</v>
      </c>
      <c r="AC539" s="308" t="str">
        <f t="array" ref="AC539">iferror(index('StoT Mapping (Depreciated)'!$D$2:$L$976,match(E539,'StoT Mapping (Depreciated)'!$D$2:$D$976,0),9),"**FIELD MISSING**")</f>
        <v>Application_Date</v>
      </c>
      <c r="AD539" s="53" t="str">
        <f t="shared" si="6"/>
        <v>permit.Application_Date</v>
      </c>
      <c r="AE539" s="299">
        <f>countif(NEW_REDB_table.field,AD539)</f>
        <v>1</v>
      </c>
      <c r="AF539" s="299" t="str">
        <f t="shared" si="7"/>
        <v>YAY!!</v>
      </c>
      <c r="AG539" s="308"/>
      <c r="AH539" s="317" t="b">
        <v>0</v>
      </c>
      <c r="AI539" s="317" t="b">
        <v>0</v>
      </c>
      <c r="AJ539" s="308" t="str">
        <f t="array" ref="AJ539">iferror(index('Type Mapping'!$A$2:$D$21,match(J539,'Type Mapping'!$B$2:$B$21,0),4),"type mismatch")</f>
        <v>DATE</v>
      </c>
      <c r="AK539" s="308"/>
      <c r="AL539" s="308"/>
      <c r="AM539" s="308"/>
      <c r="AN539" s="300" t="b">
        <v>0</v>
      </c>
      <c r="AO539" s="300" t="b">
        <v>0</v>
      </c>
      <c r="AP539" s="300" t="b">
        <v>0</v>
      </c>
      <c r="AQ539" s="300" t="b">
        <v>0</v>
      </c>
      <c r="AR539" s="300"/>
      <c r="AS539" s="300"/>
      <c r="AT539" s="302"/>
      <c r="AU539" s="302"/>
      <c r="AV539" s="303" t="b">
        <v>1</v>
      </c>
      <c r="AW539" s="304" t="str">
        <f t="shared" si="9"/>
        <v>false</v>
      </c>
      <c r="AX539" s="305" t="str">
        <f t="shared" si="17"/>
        <v>&lt;column comment="" default="" key="false" label="AppDate" length="255" nullable="true" originalDbColumnName="AppDate" originalLength="-1" pattern="" precision="-1" talendType="id_String" type=""/&gt;</v>
      </c>
      <c r="AY539" s="306"/>
      <c r="AZ539" s="305" t="str">
        <f t="shared" si="10"/>
        <v>&lt;column comment="" default="" key="false" label="AppDate" length="255" nullable="true" originalDbColumnName="AppDate" originalLength="-1" pattern="" precision="-1" talendType="id_String" type=""/&gt;</v>
      </c>
      <c r="BA539" s="306"/>
      <c r="BB539" s="302"/>
      <c r="BC539" s="303" t="b">
        <f t="shared" si="11"/>
        <v>1</v>
      </c>
      <c r="BD539" s="304"/>
      <c r="BE539" s="304" t="str">
        <f t="shared" si="12"/>
        <v>false</v>
      </c>
      <c r="BF539" s="307"/>
      <c r="BG539" s="305"/>
      <c r="BH539" s="305"/>
      <c r="BI539" s="305"/>
      <c r="BJ539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39" s="306"/>
      <c r="BL539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39" s="306"/>
      <c r="BN539" s="302"/>
      <c r="BO539" s="302"/>
      <c r="BP539" s="302"/>
      <c r="BQ539" s="302"/>
      <c r="BR539" s="302"/>
      <c r="BS539" s="302"/>
      <c r="BT539" s="302"/>
      <c r="BU539" s="302"/>
      <c r="BV539" s="302"/>
      <c r="BW539" s="302"/>
      <c r="BX539" s="302"/>
    </row>
    <row r="540">
      <c r="A540" s="292" t="s">
        <v>728</v>
      </c>
      <c r="B540" s="292">
        <v>539.0</v>
      </c>
      <c r="C540" s="292">
        <f t="shared" si="15"/>
        <v>2</v>
      </c>
      <c r="D540" s="293" t="str">
        <f t="shared" si="25"/>
        <v>Elec, Mech, Plum</v>
      </c>
      <c r="E540" s="46" t="str">
        <f t="shared" si="2"/>
        <v>prmemp.mdb.PrmPlumb.IssueDate</v>
      </c>
      <c r="F540" s="46" t="s">
        <v>344</v>
      </c>
      <c r="G540" s="46" t="s">
        <v>635</v>
      </c>
      <c r="H540" s="47">
        <v>22.0</v>
      </c>
      <c r="I540" s="294" t="s">
        <v>1798</v>
      </c>
      <c r="J540" s="295" t="s">
        <v>788</v>
      </c>
      <c r="K540" s="296">
        <v>8.0</v>
      </c>
      <c r="L540" s="297" t="b">
        <v>0</v>
      </c>
      <c r="M540" s="294" t="s">
        <v>2029</v>
      </c>
      <c r="N540" s="294"/>
      <c r="O540" s="369"/>
      <c r="P540" s="369"/>
      <c r="Q540" s="298" t="str">
        <f t="shared" si="3"/>
        <v>PrmPlumb</v>
      </c>
      <c r="R540" s="298" t="str">
        <f t="shared" si="19"/>
        <v>IssueDate</v>
      </c>
      <c r="S540" s="298" t="str">
        <f t="array" ref="S540">iferror(index('Type Mapping'!$A$2:$D$21,match(J540,'Type Mapping'!$B$2:$B$21,0),3),"type mismatch")</f>
        <v>VARCHAR</v>
      </c>
      <c r="T540" s="298"/>
      <c r="U540" s="298"/>
      <c r="V540" s="298"/>
      <c r="W540" s="51" t="b">
        <v>1</v>
      </c>
      <c r="X540" s="51"/>
      <c r="Y540" s="309"/>
      <c r="Z540" s="309"/>
      <c r="AA540" s="311" t="s">
        <v>652</v>
      </c>
      <c r="AB540" s="53" t="str">
        <f t="shared" si="23"/>
        <v>permit_history</v>
      </c>
      <c r="AC540" s="308" t="str">
        <f t="array" ref="AC540">iferror(index('StoT Mapping (Depreciated)'!$D$2:$L$976,match(E540,'StoT Mapping (Depreciated)'!$D$2:$D$976,0),9),"**FIELD MISSING**")</f>
        <v>Issue_Date</v>
      </c>
      <c r="AD540" s="53" t="str">
        <f t="shared" si="6"/>
        <v>permit.Issue_Date</v>
      </c>
      <c r="AE540" s="299">
        <f>countif(NEW_REDB_table.field,AD540)</f>
        <v>1</v>
      </c>
      <c r="AF540" s="299" t="str">
        <f t="shared" si="7"/>
        <v>YAY!!</v>
      </c>
      <c r="AG540" s="308"/>
      <c r="AH540" s="317" t="b">
        <v>0</v>
      </c>
      <c r="AI540" s="317" t="b">
        <v>0</v>
      </c>
      <c r="AJ540" s="308" t="str">
        <f t="array" ref="AJ540">iferror(index('Type Mapping'!$A$2:$D$21,match(J540,'Type Mapping'!$B$2:$B$21,0),4),"type mismatch")</f>
        <v>DATE</v>
      </c>
      <c r="AK540" s="308"/>
      <c r="AL540" s="308"/>
      <c r="AM540" s="308"/>
      <c r="AN540" s="300" t="b">
        <v>0</v>
      </c>
      <c r="AO540" s="300" t="b">
        <v>0</v>
      </c>
      <c r="AP540" s="300" t="b">
        <v>0</v>
      </c>
      <c r="AQ540" s="300" t="b">
        <v>0</v>
      </c>
      <c r="AR540" s="300"/>
      <c r="AS540" s="300"/>
      <c r="AT540" s="302"/>
      <c r="AU540" s="302"/>
      <c r="AV540" s="303" t="b">
        <v>1</v>
      </c>
      <c r="AW540" s="304" t="str">
        <f t="shared" si="9"/>
        <v>false</v>
      </c>
      <c r="AX540" s="305" t="str">
        <f t="shared" si="17"/>
        <v>&lt;column comment="" default="" key="false" label="IssueDate" length="255" nullable="true" originalDbColumnName="IssueDate" originalLength="-1" pattern="" precision="-1" talendType="id_String" type=""/&gt;</v>
      </c>
      <c r="AY540" s="306"/>
      <c r="AZ540" s="305" t="str">
        <f t="shared" si="10"/>
        <v>&lt;column comment="" default="" key="false" label="IssueDate" length="255" nullable="true" originalDbColumnName="IssueDate" originalLength="-1" pattern="" precision="-1" talendType="id_String" type=""/&gt;</v>
      </c>
      <c r="BA540" s="306"/>
      <c r="BB540" s="302"/>
      <c r="BC540" s="303" t="b">
        <f t="shared" si="11"/>
        <v>1</v>
      </c>
      <c r="BD540" s="304"/>
      <c r="BE540" s="304" t="str">
        <f t="shared" si="12"/>
        <v>false</v>
      </c>
      <c r="BF540" s="307"/>
      <c r="BG540" s="305"/>
      <c r="BH540" s="305"/>
      <c r="BI540" s="305"/>
      <c r="BJ540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0" s="306"/>
      <c r="BL540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0" s="306"/>
      <c r="BN540" s="302"/>
      <c r="BO540" s="302"/>
      <c r="BP540" s="302"/>
      <c r="BQ540" s="302"/>
      <c r="BR540" s="302"/>
      <c r="BS540" s="302"/>
      <c r="BT540" s="302"/>
      <c r="BU540" s="302"/>
      <c r="BV540" s="302"/>
      <c r="BW540" s="302"/>
      <c r="BX540" s="302"/>
    </row>
    <row r="541">
      <c r="A541" s="292" t="s">
        <v>728</v>
      </c>
      <c r="B541" s="292">
        <v>540.0</v>
      </c>
      <c r="C541" s="292">
        <f t="shared" si="15"/>
        <v>2</v>
      </c>
      <c r="D541" s="293" t="str">
        <f t="shared" si="25"/>
        <v>Elec, Mech, Plum</v>
      </c>
      <c r="E541" s="46" t="str">
        <f t="shared" si="2"/>
        <v>prmemp.mdb.PrmPlumb.CompleteDate</v>
      </c>
      <c r="F541" s="46" t="s">
        <v>344</v>
      </c>
      <c r="G541" s="46" t="s">
        <v>635</v>
      </c>
      <c r="H541" s="47">
        <v>23.0</v>
      </c>
      <c r="I541" s="294" t="s">
        <v>1779</v>
      </c>
      <c r="J541" s="295" t="s">
        <v>788</v>
      </c>
      <c r="K541" s="296">
        <v>8.0</v>
      </c>
      <c r="L541" s="297" t="b">
        <v>0</v>
      </c>
      <c r="M541" s="294" t="s">
        <v>2030</v>
      </c>
      <c r="N541" s="294"/>
      <c r="O541" s="369"/>
      <c r="P541" s="369"/>
      <c r="Q541" s="298" t="str">
        <f t="shared" si="3"/>
        <v>PrmPlumb</v>
      </c>
      <c r="R541" s="298" t="str">
        <f t="shared" si="19"/>
        <v>CompleteDate</v>
      </c>
      <c r="S541" s="298" t="str">
        <f t="array" ref="S541">iferror(index('Type Mapping'!$A$2:$D$21,match(J541,'Type Mapping'!$B$2:$B$21,0),3),"type mismatch")</f>
        <v>VARCHAR</v>
      </c>
      <c r="T541" s="298"/>
      <c r="U541" s="298"/>
      <c r="V541" s="298"/>
      <c r="W541" s="51" t="b">
        <v>1</v>
      </c>
      <c r="X541" s="51"/>
      <c r="Y541" s="309"/>
      <c r="Z541" s="309"/>
      <c r="AA541" s="311" t="s">
        <v>652</v>
      </c>
      <c r="AB541" s="53" t="str">
        <f t="shared" si="23"/>
        <v>permit_history</v>
      </c>
      <c r="AC541" s="308" t="str">
        <f t="array" ref="AC541">iferror(index('StoT Mapping (Depreciated)'!$D$2:$L$976,match(E541,'StoT Mapping (Depreciated)'!$D$2:$D$976,0),9),"**FIELD MISSING**")</f>
        <v>Complete_Date</v>
      </c>
      <c r="AD541" s="53" t="str">
        <f t="shared" si="6"/>
        <v>permit.Complete_Date</v>
      </c>
      <c r="AE541" s="299">
        <f>countif(NEW_REDB_table.field,AD541)</f>
        <v>0</v>
      </c>
      <c r="AF541" s="299" t="str">
        <f t="shared" si="7"/>
        <v>Check...</v>
      </c>
      <c r="AG541" s="308"/>
      <c r="AH541" s="317" t="b">
        <v>0</v>
      </c>
      <c r="AI541" s="317" t="b">
        <v>0</v>
      </c>
      <c r="AJ541" s="308" t="str">
        <f t="array" ref="AJ541">iferror(index('Type Mapping'!$A$2:$D$21,match(J541,'Type Mapping'!$B$2:$B$21,0),4),"type mismatch")</f>
        <v>DATE</v>
      </c>
      <c r="AK541" s="308"/>
      <c r="AL541" s="308"/>
      <c r="AM541" s="308"/>
      <c r="AN541" s="300" t="b">
        <v>0</v>
      </c>
      <c r="AO541" s="300" t="b">
        <v>0</v>
      </c>
      <c r="AP541" s="300" t="b">
        <v>0</v>
      </c>
      <c r="AQ541" s="300" t="b">
        <v>0</v>
      </c>
      <c r="AR541" s="300"/>
      <c r="AS541" s="300"/>
      <c r="AT541" s="302"/>
      <c r="AU541" s="302"/>
      <c r="AV541" s="303" t="b">
        <v>1</v>
      </c>
      <c r="AW541" s="304" t="str">
        <f t="shared" si="9"/>
        <v>false</v>
      </c>
      <c r="AX541" s="305" t="str">
        <f t="shared" si="17"/>
        <v>&lt;column comment="" default="" key="false" label="CompleteDate" length="255" nullable="true" originalDbColumnName="CompleteDate" originalLength="-1" pattern="" precision="-1" talendType="id_String" type=""/&gt;</v>
      </c>
      <c r="AY541" s="306"/>
      <c r="AZ541" s="305" t="str">
        <f t="shared" si="10"/>
        <v>&lt;column comment="" default="" key="false" label="CompleteDate" length="255" nullable="true" originalDbColumnName="CompleteDate" originalLength="-1" pattern="" precision="-1" talendType="id_String" type=""/&gt;</v>
      </c>
      <c r="BA541" s="306"/>
      <c r="BB541" s="302"/>
      <c r="BC541" s="303" t="b">
        <f t="shared" si="11"/>
        <v>1</v>
      </c>
      <c r="BD541" s="304"/>
      <c r="BE541" s="304" t="str">
        <f t="shared" si="12"/>
        <v>false</v>
      </c>
      <c r="BF541" s="307"/>
      <c r="BG541" s="305"/>
      <c r="BH541" s="305"/>
      <c r="BI541" s="305"/>
      <c r="BJ541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1" s="306"/>
      <c r="BL541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1" s="306"/>
      <c r="BN541" s="302"/>
      <c r="BO541" s="302"/>
      <c r="BP541" s="302"/>
      <c r="BQ541" s="302"/>
      <c r="BR541" s="302"/>
      <c r="BS541" s="302"/>
      <c r="BT541" s="302"/>
      <c r="BU541" s="302"/>
      <c r="BV541" s="302"/>
      <c r="BW541" s="302"/>
      <c r="BX541" s="302"/>
    </row>
    <row r="542">
      <c r="A542" s="292" t="s">
        <v>728</v>
      </c>
      <c r="B542" s="292">
        <v>541.0</v>
      </c>
      <c r="C542" s="292">
        <f t="shared" si="15"/>
        <v>2</v>
      </c>
      <c r="D542" s="293" t="str">
        <f t="shared" si="25"/>
        <v>Elec, Mech, Plum</v>
      </c>
      <c r="E542" s="46" t="str">
        <f t="shared" si="2"/>
        <v>prmemp.mdb.PrmPlumb.CancelDate</v>
      </c>
      <c r="F542" s="46" t="s">
        <v>344</v>
      </c>
      <c r="G542" s="46" t="s">
        <v>635</v>
      </c>
      <c r="H542" s="47">
        <v>24.0</v>
      </c>
      <c r="I542" s="294" t="s">
        <v>1767</v>
      </c>
      <c r="J542" s="295" t="s">
        <v>788</v>
      </c>
      <c r="K542" s="296">
        <v>8.0</v>
      </c>
      <c r="L542" s="297" t="b">
        <v>0</v>
      </c>
      <c r="M542" s="294" t="s">
        <v>2033</v>
      </c>
      <c r="N542" s="294"/>
      <c r="O542" s="369"/>
      <c r="P542" s="369"/>
      <c r="Q542" s="298" t="str">
        <f t="shared" si="3"/>
        <v>PrmPlumb</v>
      </c>
      <c r="R542" s="298" t="str">
        <f t="shared" si="19"/>
        <v>CancelDate</v>
      </c>
      <c r="S542" s="298" t="str">
        <f t="array" ref="S542">iferror(index('Type Mapping'!$A$2:$D$21,match(J542,'Type Mapping'!$B$2:$B$21,0),3),"type mismatch")</f>
        <v>VARCHAR</v>
      </c>
      <c r="T542" s="298"/>
      <c r="U542" s="298"/>
      <c r="V542" s="298"/>
      <c r="W542" s="51" t="b">
        <v>1</v>
      </c>
      <c r="X542" s="51"/>
      <c r="Y542" s="309"/>
      <c r="Z542" s="309"/>
      <c r="AA542" s="311" t="s">
        <v>652</v>
      </c>
      <c r="AB542" s="53" t="str">
        <f t="shared" si="23"/>
        <v>permit_history</v>
      </c>
      <c r="AC542" s="308" t="str">
        <f t="array" ref="AC542">iferror(index('StoT Mapping (Depreciated)'!$D$2:$L$976,match(E542,'StoT Mapping (Depreciated)'!$D$2:$D$976,0),9),"**FIELD MISSING**")</f>
        <v>Cancel_Date</v>
      </c>
      <c r="AD542" s="53" t="str">
        <f t="shared" si="6"/>
        <v>permit.Cancel_Date</v>
      </c>
      <c r="AE542" s="299">
        <f>countif(NEW_REDB_table.field,AD542)</f>
        <v>1</v>
      </c>
      <c r="AF542" s="299" t="str">
        <f t="shared" si="7"/>
        <v>YAY!!</v>
      </c>
      <c r="AG542" s="308"/>
      <c r="AH542" s="317" t="b">
        <v>0</v>
      </c>
      <c r="AI542" s="317" t="b">
        <v>0</v>
      </c>
      <c r="AJ542" s="308" t="str">
        <f t="array" ref="AJ542">iferror(index('Type Mapping'!$A$2:$D$21,match(J542,'Type Mapping'!$B$2:$B$21,0),4),"type mismatch")</f>
        <v>DATE</v>
      </c>
      <c r="AK542" s="308"/>
      <c r="AL542" s="308"/>
      <c r="AM542" s="308"/>
      <c r="AN542" s="300" t="b">
        <v>0</v>
      </c>
      <c r="AO542" s="300" t="b">
        <v>0</v>
      </c>
      <c r="AP542" s="300" t="b">
        <v>0</v>
      </c>
      <c r="AQ542" s="300" t="b">
        <v>0</v>
      </c>
      <c r="AR542" s="300"/>
      <c r="AS542" s="300"/>
      <c r="AT542" s="302"/>
      <c r="AU542" s="302"/>
      <c r="AV542" s="303" t="b">
        <v>1</v>
      </c>
      <c r="AW542" s="304" t="str">
        <f t="shared" si="9"/>
        <v>false</v>
      </c>
      <c r="AX542" s="305" t="str">
        <f t="shared" si="17"/>
        <v>&lt;column comment="" default="" key="false" label="CancelDate" length="255" nullable="true" originalDbColumnName="CancelDate" originalLength="-1" pattern="" precision="-1" talendType="id_String" type=""/&gt;</v>
      </c>
      <c r="AY542" s="306"/>
      <c r="AZ542" s="305" t="str">
        <f t="shared" si="10"/>
        <v>&lt;column comment="" default="" key="false" label="CancelDate" length="255" nullable="true" originalDbColumnName="CancelDate" originalLength="-1" pattern="" precision="-1" talendType="id_String" type=""/&gt;</v>
      </c>
      <c r="BA542" s="306"/>
      <c r="BB542" s="302"/>
      <c r="BC542" s="303" t="b">
        <f t="shared" si="11"/>
        <v>1</v>
      </c>
      <c r="BD542" s="304"/>
      <c r="BE542" s="304" t="str">
        <f t="shared" si="12"/>
        <v>false</v>
      </c>
      <c r="BF542" s="307"/>
      <c r="BG542" s="305"/>
      <c r="BH542" s="305"/>
      <c r="BI542" s="305"/>
      <c r="BJ542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2" s="306"/>
      <c r="BL542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2" s="306"/>
      <c r="BN542" s="302"/>
      <c r="BO542" s="302"/>
      <c r="BP542" s="302"/>
      <c r="BQ542" s="302"/>
      <c r="BR542" s="302"/>
      <c r="BS542" s="302"/>
      <c r="BT542" s="302"/>
      <c r="BU542" s="302"/>
      <c r="BV542" s="302"/>
      <c r="BW542" s="302"/>
      <c r="BX542" s="302"/>
    </row>
    <row r="543">
      <c r="A543" s="292" t="s">
        <v>728</v>
      </c>
      <c r="B543" s="292">
        <v>542.0</v>
      </c>
      <c r="C543" s="292">
        <f t="shared" si="15"/>
        <v>2</v>
      </c>
      <c r="D543" s="293" t="str">
        <f t="shared" si="25"/>
        <v>Elec, Mech, Plum</v>
      </c>
      <c r="E543" s="46" t="str">
        <f t="shared" si="2"/>
        <v>prmemp.mdb.PrmPlumb.EstProjectCost</v>
      </c>
      <c r="F543" s="46" t="s">
        <v>344</v>
      </c>
      <c r="G543" s="46" t="s">
        <v>635</v>
      </c>
      <c r="H543" s="47">
        <v>25.0</v>
      </c>
      <c r="I543" s="294" t="s">
        <v>1202</v>
      </c>
      <c r="J543" s="295" t="s">
        <v>1268</v>
      </c>
      <c r="K543" s="296">
        <v>8.0</v>
      </c>
      <c r="L543" s="297" t="b">
        <v>0</v>
      </c>
      <c r="M543" s="294" t="s">
        <v>2037</v>
      </c>
      <c r="N543" s="294"/>
      <c r="O543" s="369"/>
      <c r="P543" s="369"/>
      <c r="Q543" s="298" t="str">
        <f t="shared" si="3"/>
        <v>PrmPlumb</v>
      </c>
      <c r="R543" s="298" t="str">
        <f t="shared" si="19"/>
        <v>EstProjectCost</v>
      </c>
      <c r="S543" s="298" t="str">
        <f t="array" ref="S543">iferror(index('Type Mapping'!$A$2:$D$21,match(J543,'Type Mapping'!$B$2:$B$21,0),3),"type mismatch")</f>
        <v>VARCHAR</v>
      </c>
      <c r="T543" s="298"/>
      <c r="U543" s="298"/>
      <c r="V543" s="298"/>
      <c r="W543" s="51" t="b">
        <v>1</v>
      </c>
      <c r="X543" s="51"/>
      <c r="Y543" s="309"/>
      <c r="Z543" s="309"/>
      <c r="AA543" s="311" t="s">
        <v>652</v>
      </c>
      <c r="AB543" s="53" t="str">
        <f t="shared" si="23"/>
        <v>permit_history</v>
      </c>
      <c r="AC543" s="308" t="str">
        <f t="array" ref="AC543">iferror(index('StoT Mapping (Depreciated)'!$D$2:$L$976,match(E543,'StoT Mapping (Depreciated)'!$D$2:$D$976,0),9),"**FIELD MISSING**")</f>
        <v>Estimated_Project_Cost</v>
      </c>
      <c r="AD543" s="53" t="str">
        <f t="shared" si="6"/>
        <v>permit.Estimated_Project_Cost</v>
      </c>
      <c r="AE543" s="299">
        <f>countif(NEW_REDB_table.field,AD543)</f>
        <v>0</v>
      </c>
      <c r="AF543" s="299" t="str">
        <f t="shared" si="7"/>
        <v>Check...</v>
      </c>
      <c r="AG543" s="308"/>
      <c r="AH543" s="317" t="b">
        <v>0</v>
      </c>
      <c r="AI543" s="317" t="b">
        <v>0</v>
      </c>
      <c r="AJ543" s="308" t="str">
        <f t="array" ref="AJ543">iferror(index('Type Mapping'!$A$2:$D$21,match(J543,'Type Mapping'!$B$2:$B$21,0),4),"type mismatch")</f>
        <v>FLOAT</v>
      </c>
      <c r="AK543" s="308"/>
      <c r="AL543" s="308"/>
      <c r="AM543" s="308"/>
      <c r="AN543" s="300" t="b">
        <v>0</v>
      </c>
      <c r="AO543" s="300" t="b">
        <v>0</v>
      </c>
      <c r="AP543" s="300" t="b">
        <v>0</v>
      </c>
      <c r="AQ543" s="300" t="b">
        <v>0</v>
      </c>
      <c r="AR543" s="300"/>
      <c r="AS543" s="300"/>
      <c r="AT543" s="302"/>
      <c r="AU543" s="302"/>
      <c r="AV543" s="303" t="b">
        <v>1</v>
      </c>
      <c r="AW543" s="304" t="str">
        <f t="shared" si="9"/>
        <v>false</v>
      </c>
      <c r="AX543" s="305" t="str">
        <f t="shared" si="17"/>
        <v>&lt;column comment="" default="" key="false" label="EstProjectCost" length="255" nullable="true" originalDbColumnName="EstProjectCost" originalLength="-1" pattern="" precision="-1" talendType="id_String" type=""/&gt;</v>
      </c>
      <c r="AY543" s="306"/>
      <c r="AZ543" s="305" t="str">
        <f t="shared" si="10"/>
        <v>&lt;column comment="" default="" key="false" label="EstProjectCost" length="255" nullable="true" originalDbColumnName="EstProjectCost" originalLength="-1" pattern="" precision="-1" talendType="id_String" type=""/&gt;</v>
      </c>
      <c r="BA543" s="306"/>
      <c r="BB543" s="302"/>
      <c r="BC543" s="303" t="b">
        <f t="shared" si="11"/>
        <v>1</v>
      </c>
      <c r="BD543" s="304"/>
      <c r="BE543" s="304" t="str">
        <f t="shared" si="12"/>
        <v>false</v>
      </c>
      <c r="BF543" s="307"/>
      <c r="BG543" s="305"/>
      <c r="BH543" s="305"/>
      <c r="BI543" s="305"/>
      <c r="BJ543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3" s="306"/>
      <c r="BL543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3" s="306"/>
      <c r="BN543" s="302"/>
      <c r="BO543" s="302"/>
      <c r="BP543" s="302"/>
      <c r="BQ543" s="302"/>
      <c r="BR543" s="302"/>
      <c r="BS543" s="302"/>
      <c r="BT543" s="302"/>
      <c r="BU543" s="302"/>
      <c r="BV543" s="302"/>
      <c r="BW543" s="302"/>
      <c r="BX543" s="302"/>
    </row>
    <row r="544">
      <c r="A544" s="292" t="s">
        <v>728</v>
      </c>
      <c r="B544" s="292">
        <v>543.0</v>
      </c>
      <c r="C544" s="292">
        <f t="shared" si="15"/>
        <v>2</v>
      </c>
      <c r="D544" s="293" t="str">
        <f t="shared" si="25"/>
        <v>Elec, Mech, Plum</v>
      </c>
      <c r="E544" s="46" t="str">
        <f t="shared" si="2"/>
        <v>prmemp.mdb.PrmPlumb.AppDescription</v>
      </c>
      <c r="F544" s="46" t="s">
        <v>344</v>
      </c>
      <c r="G544" s="46" t="s">
        <v>635</v>
      </c>
      <c r="H544" s="47">
        <v>26.0</v>
      </c>
      <c r="I544" s="294" t="s">
        <v>1757</v>
      </c>
      <c r="J544" s="295" t="s">
        <v>1703</v>
      </c>
      <c r="K544" s="296" t="s">
        <v>401</v>
      </c>
      <c r="L544" s="297" t="b">
        <v>0</v>
      </c>
      <c r="M544" s="294" t="s">
        <v>2039</v>
      </c>
      <c r="N544" s="294"/>
      <c r="O544" s="369"/>
      <c r="P544" s="369"/>
      <c r="Q544" s="298" t="str">
        <f t="shared" si="3"/>
        <v>PrmPlumb</v>
      </c>
      <c r="R544" s="298" t="str">
        <f t="shared" si="19"/>
        <v>AppDescription</v>
      </c>
      <c r="S544" s="298" t="str">
        <f t="array" ref="S544">iferror(index('Type Mapping'!$A$2:$D$21,match(J544,'Type Mapping'!$B$2:$B$21,0),3),"type mismatch")</f>
        <v>VARCHAR</v>
      </c>
      <c r="T544" s="298"/>
      <c r="U544" s="298"/>
      <c r="V544" s="298"/>
      <c r="W544" s="51" t="b">
        <v>1</v>
      </c>
      <c r="X544" s="51"/>
      <c r="Y544" s="309"/>
      <c r="Z544" s="309"/>
      <c r="AA544" s="311" t="s">
        <v>652</v>
      </c>
      <c r="AB544" s="53" t="str">
        <f t="shared" si="23"/>
        <v>permit_history</v>
      </c>
      <c r="AC544" s="308" t="str">
        <f t="array" ref="AC544">iferror(index('StoT Mapping (Depreciated)'!$D$2:$L$976,match(E544,'StoT Mapping (Depreciated)'!$D$2:$D$976,0),9),"**FIELD MISSING**")</f>
        <v>Desription</v>
      </c>
      <c r="AD544" s="53" t="str">
        <f t="shared" si="6"/>
        <v>permit.Desription</v>
      </c>
      <c r="AE544" s="299">
        <f>countif(NEW_REDB_table.field,AD544)</f>
        <v>0</v>
      </c>
      <c r="AF544" s="299" t="str">
        <f t="shared" si="7"/>
        <v>Check...</v>
      </c>
      <c r="AG544" s="308"/>
      <c r="AH544" s="317" t="b">
        <v>0</v>
      </c>
      <c r="AI544" s="317" t="b">
        <v>0</v>
      </c>
      <c r="AJ544" s="308" t="str">
        <f t="array" ref="AJ544">iferror(index('Type Mapping'!$A$2:$D$21,match(J544,'Type Mapping'!$B$2:$B$21,0),4),"type mismatch")</f>
        <v>VARCHAR</v>
      </c>
      <c r="AK544" s="308"/>
      <c r="AL544" s="308"/>
      <c r="AM544" s="308"/>
      <c r="AN544" s="300" t="b">
        <v>0</v>
      </c>
      <c r="AO544" s="300" t="b">
        <v>0</v>
      </c>
      <c r="AP544" s="300" t="b">
        <v>0</v>
      </c>
      <c r="AQ544" s="300" t="b">
        <v>0</v>
      </c>
      <c r="AR544" s="300"/>
      <c r="AS544" s="300"/>
      <c r="AT544" s="302"/>
      <c r="AU544" s="302"/>
      <c r="AV544" s="303" t="b">
        <v>1</v>
      </c>
      <c r="AW544" s="304" t="str">
        <f t="shared" si="9"/>
        <v>false</v>
      </c>
      <c r="AX544" s="305" t="str">
        <f t="shared" si="17"/>
        <v>&lt;column comment="" default="" key="false" label="AppDescription" length="255" nullable="true" originalDbColumnName="AppDescription" originalLength="-1" pattern="" precision="-1" talendType="id_String" type=""/&gt;</v>
      </c>
      <c r="AY544" s="306"/>
      <c r="AZ544" s="305" t="str">
        <f t="shared" si="10"/>
        <v>&lt;column comment="" default="" key="false" label="AppDescription" length="255" nullable="true" originalDbColumnName="AppDescription" originalLength="-1" pattern="" precision="-1" talendType="id_String" type=""/&gt;</v>
      </c>
      <c r="BA544" s="306"/>
      <c r="BB544" s="302"/>
      <c r="BC544" s="303" t="b">
        <f t="shared" si="11"/>
        <v>1</v>
      </c>
      <c r="BD544" s="304"/>
      <c r="BE544" s="304" t="str">
        <f t="shared" si="12"/>
        <v>false</v>
      </c>
      <c r="BF544" s="307"/>
      <c r="BG544" s="305"/>
      <c r="BH544" s="305"/>
      <c r="BI544" s="305"/>
      <c r="BJ544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4" s="306"/>
      <c r="BL544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4" s="306"/>
      <c r="BN544" s="302"/>
      <c r="BO544" s="302"/>
      <c r="BP544" s="302"/>
      <c r="BQ544" s="302"/>
      <c r="BR544" s="302"/>
      <c r="BS544" s="302"/>
      <c r="BT544" s="302"/>
      <c r="BU544" s="302"/>
      <c r="BV544" s="302"/>
      <c r="BW544" s="302"/>
      <c r="BX544" s="302"/>
    </row>
    <row r="545">
      <c r="A545" s="292" t="s">
        <v>728</v>
      </c>
      <c r="B545" s="292">
        <v>544.0</v>
      </c>
      <c r="C545" s="292">
        <f t="shared" si="15"/>
        <v>2</v>
      </c>
      <c r="D545" s="293" t="str">
        <f t="shared" si="25"/>
        <v>Elec, Mech, Plum</v>
      </c>
      <c r="E545" s="46" t="str">
        <f t="shared" si="2"/>
        <v>prmemp.mdb.PrmPlumb.StrucType1</v>
      </c>
      <c r="F545" s="46" t="s">
        <v>344</v>
      </c>
      <c r="G545" s="46" t="s">
        <v>635</v>
      </c>
      <c r="H545" s="47">
        <v>27.0</v>
      </c>
      <c r="I545" s="294" t="s">
        <v>1860</v>
      </c>
      <c r="J545" s="295" t="s">
        <v>740</v>
      </c>
      <c r="K545" s="296">
        <v>1.0</v>
      </c>
      <c r="L545" s="297" t="b">
        <v>0</v>
      </c>
      <c r="M545" s="294" t="s">
        <v>2040</v>
      </c>
      <c r="N545" s="294"/>
      <c r="O545" s="369"/>
      <c r="P545" s="369"/>
      <c r="Q545" s="298" t="str">
        <f t="shared" si="3"/>
        <v>PrmPlumb</v>
      </c>
      <c r="R545" s="298" t="str">
        <f t="shared" si="19"/>
        <v>StrucType1</v>
      </c>
      <c r="S545" s="298" t="str">
        <f t="array" ref="S545">iferror(index('Type Mapping'!$A$2:$D$21,match(J545,'Type Mapping'!$B$2:$B$21,0),3),"type mismatch")</f>
        <v>VARCHAR</v>
      </c>
      <c r="T545" s="298"/>
      <c r="U545" s="298"/>
      <c r="V545" s="298"/>
      <c r="W545" s="51" t="b">
        <v>1</v>
      </c>
      <c r="X545" s="51"/>
      <c r="Y545" s="309"/>
      <c r="Z545" s="309"/>
      <c r="AA545" s="311" t="s">
        <v>149</v>
      </c>
      <c r="AB545" s="53" t="str">
        <f t="shared" si="23"/>
        <v>???_history</v>
      </c>
      <c r="AC545" s="308" t="str">
        <f t="array" ref="AC545">iferror(index('StoT Mapping (Depreciated)'!$D$2:$L$976,match(E545,'StoT Mapping (Depreciated)'!$D$2:$D$976,0),9),"**FIELD MISSING**")</f>
        <v>???</v>
      </c>
      <c r="AD545" s="53" t="str">
        <f t="shared" si="6"/>
        <v>???.???</v>
      </c>
      <c r="AE545" s="299">
        <f>countif(NEW_REDB_table.field,AD545)</f>
        <v>0</v>
      </c>
      <c r="AF545" s="299" t="str">
        <f t="shared" si="7"/>
        <v>Check...</v>
      </c>
      <c r="AG545" s="308"/>
      <c r="AH545" s="317" t="b">
        <v>0</v>
      </c>
      <c r="AI545" s="317" t="b">
        <v>0</v>
      </c>
      <c r="AJ545" s="308" t="str">
        <f t="array" ref="AJ545">iferror(index('Type Mapping'!$A$2:$D$21,match(J545,'Type Mapping'!$B$2:$B$21,0),4),"type mismatch")</f>
        <v>INT</v>
      </c>
      <c r="AK545" s="308"/>
      <c r="AL545" s="308"/>
      <c r="AM545" s="308"/>
      <c r="AN545" s="300" t="b">
        <v>0</v>
      </c>
      <c r="AO545" s="300" t="b">
        <v>0</v>
      </c>
      <c r="AP545" s="300" t="b">
        <v>0</v>
      </c>
      <c r="AQ545" s="300" t="b">
        <v>0</v>
      </c>
      <c r="AR545" s="300"/>
      <c r="AS545" s="300"/>
      <c r="AT545" s="302"/>
      <c r="AU545" s="302"/>
      <c r="AV545" s="303" t="b">
        <v>1</v>
      </c>
      <c r="AW545" s="304" t="str">
        <f t="shared" si="9"/>
        <v>false</v>
      </c>
      <c r="AX545" s="305" t="str">
        <f t="shared" si="17"/>
        <v>&lt;column comment="" default="" key="false" label="StrucType1" length="255" nullable="true" originalDbColumnName="StrucType1" originalLength="-1" pattern="" precision="-1" talendType="id_String" type=""/&gt;</v>
      </c>
      <c r="AY545" s="306"/>
      <c r="AZ545" s="305" t="str">
        <f t="shared" si="10"/>
        <v>&lt;column comment="" default="" key="false" label="StrucType1" length="255" nullable="true" originalDbColumnName="StrucType1" originalLength="-1" pattern="" precision="-1" talendType="id_String" type=""/&gt;</v>
      </c>
      <c r="BA545" s="306"/>
      <c r="BB545" s="302"/>
      <c r="BC545" s="303" t="b">
        <f t="shared" si="11"/>
        <v>1</v>
      </c>
      <c r="BD545" s="304"/>
      <c r="BE545" s="304" t="str">
        <f t="shared" si="12"/>
        <v>false</v>
      </c>
      <c r="BF545" s="307"/>
      <c r="BG545" s="305"/>
      <c r="BH545" s="305"/>
      <c r="BI545" s="305"/>
      <c r="BJ545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5" s="306"/>
      <c r="BL545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5" s="306"/>
      <c r="BN545" s="302"/>
      <c r="BO545" s="302"/>
      <c r="BP545" s="302"/>
      <c r="BQ545" s="302"/>
      <c r="BR545" s="302"/>
      <c r="BS545" s="302"/>
      <c r="BT545" s="302"/>
      <c r="BU545" s="302"/>
      <c r="BV545" s="302"/>
      <c r="BW545" s="302"/>
      <c r="BX545" s="302"/>
    </row>
    <row r="546">
      <c r="A546" s="292" t="s">
        <v>728</v>
      </c>
      <c r="B546" s="292">
        <v>545.0</v>
      </c>
      <c r="C546" s="292">
        <f t="shared" si="15"/>
        <v>2</v>
      </c>
      <c r="D546" s="293" t="str">
        <f t="shared" si="25"/>
        <v>Elec, Mech, Plum</v>
      </c>
      <c r="E546" s="46" t="str">
        <f t="shared" si="2"/>
        <v>prmemp.mdb.PrmPlumb.StrucType2</v>
      </c>
      <c r="F546" s="46" t="s">
        <v>344</v>
      </c>
      <c r="G546" s="46" t="s">
        <v>635</v>
      </c>
      <c r="H546" s="47">
        <v>28.0</v>
      </c>
      <c r="I546" s="294" t="s">
        <v>1862</v>
      </c>
      <c r="J546" s="295" t="s">
        <v>740</v>
      </c>
      <c r="K546" s="296">
        <v>1.0</v>
      </c>
      <c r="L546" s="297" t="b">
        <v>0</v>
      </c>
      <c r="M546" s="294" t="s">
        <v>2042</v>
      </c>
      <c r="N546" s="294"/>
      <c r="O546" s="369"/>
      <c r="P546" s="369"/>
      <c r="Q546" s="298" t="str">
        <f t="shared" si="3"/>
        <v>PrmPlumb</v>
      </c>
      <c r="R546" s="298" t="str">
        <f t="shared" si="19"/>
        <v>StrucType2</v>
      </c>
      <c r="S546" s="298" t="str">
        <f t="array" ref="S546">iferror(index('Type Mapping'!$A$2:$D$21,match(J546,'Type Mapping'!$B$2:$B$21,0),3),"type mismatch")</f>
        <v>VARCHAR</v>
      </c>
      <c r="T546" s="298"/>
      <c r="U546" s="298"/>
      <c r="V546" s="298"/>
      <c r="W546" s="51" t="b">
        <v>1</v>
      </c>
      <c r="X546" s="51"/>
      <c r="Y546" s="309"/>
      <c r="Z546" s="309"/>
      <c r="AA546" s="311" t="s">
        <v>149</v>
      </c>
      <c r="AB546" s="53" t="str">
        <f t="shared" si="23"/>
        <v>???_history</v>
      </c>
      <c r="AC546" s="308" t="str">
        <f t="array" ref="AC546">iferror(index('StoT Mapping (Depreciated)'!$D$2:$L$976,match(E546,'StoT Mapping (Depreciated)'!$D$2:$D$976,0),9),"**FIELD MISSING**")</f>
        <v>???</v>
      </c>
      <c r="AD546" s="53" t="str">
        <f t="shared" si="6"/>
        <v>???.???</v>
      </c>
      <c r="AE546" s="299">
        <f>countif(NEW_REDB_table.field,AD546)</f>
        <v>0</v>
      </c>
      <c r="AF546" s="299" t="str">
        <f t="shared" si="7"/>
        <v>Check...</v>
      </c>
      <c r="AG546" s="308"/>
      <c r="AH546" s="317" t="b">
        <v>0</v>
      </c>
      <c r="AI546" s="317" t="b">
        <v>0</v>
      </c>
      <c r="AJ546" s="308" t="str">
        <f t="array" ref="AJ546">iferror(index('Type Mapping'!$A$2:$D$21,match(J546,'Type Mapping'!$B$2:$B$21,0),4),"type mismatch")</f>
        <v>INT</v>
      </c>
      <c r="AK546" s="308"/>
      <c r="AL546" s="308"/>
      <c r="AM546" s="308"/>
      <c r="AN546" s="300" t="b">
        <v>0</v>
      </c>
      <c r="AO546" s="300" t="b">
        <v>0</v>
      </c>
      <c r="AP546" s="300" t="b">
        <v>0</v>
      </c>
      <c r="AQ546" s="300" t="b">
        <v>0</v>
      </c>
      <c r="AR546" s="300"/>
      <c r="AS546" s="300"/>
      <c r="AT546" s="302"/>
      <c r="AU546" s="302"/>
      <c r="AV546" s="303" t="b">
        <v>1</v>
      </c>
      <c r="AW546" s="304" t="str">
        <f t="shared" si="9"/>
        <v>false</v>
      </c>
      <c r="AX546" s="305" t="str">
        <f t="shared" si="17"/>
        <v>&lt;column comment="" default="" key="false" label="StrucType2" length="255" nullable="true" originalDbColumnName="StrucType2" originalLength="-1" pattern="" precision="-1" talendType="id_String" type=""/&gt;</v>
      </c>
      <c r="AY546" s="306"/>
      <c r="AZ546" s="305" t="str">
        <f t="shared" si="10"/>
        <v>&lt;column comment="" default="" key="false" label="StrucType2" length="255" nullable="true" originalDbColumnName="StrucType2" originalLength="-1" pattern="" precision="-1" talendType="id_String" type=""/&gt;</v>
      </c>
      <c r="BA546" s="306"/>
      <c r="BB546" s="302"/>
      <c r="BC546" s="303" t="b">
        <f t="shared" si="11"/>
        <v>1</v>
      </c>
      <c r="BD546" s="304"/>
      <c r="BE546" s="304" t="str">
        <f t="shared" si="12"/>
        <v>false</v>
      </c>
      <c r="BF546" s="307"/>
      <c r="BG546" s="305"/>
      <c r="BH546" s="305"/>
      <c r="BI546" s="305"/>
      <c r="BJ546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6" s="306"/>
      <c r="BL546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6" s="306"/>
      <c r="BN546" s="302"/>
      <c r="BO546" s="302"/>
      <c r="BP546" s="302"/>
      <c r="BQ546" s="302"/>
      <c r="BR546" s="302"/>
      <c r="BS546" s="302"/>
      <c r="BT546" s="302"/>
      <c r="BU546" s="302"/>
      <c r="BV546" s="302"/>
      <c r="BW546" s="302"/>
      <c r="BX546" s="302"/>
    </row>
    <row r="547">
      <c r="A547" s="292" t="s">
        <v>728</v>
      </c>
      <c r="B547" s="292">
        <v>546.0</v>
      </c>
      <c r="C547" s="292">
        <f t="shared" si="15"/>
        <v>2</v>
      </c>
      <c r="D547" s="293" t="str">
        <f t="shared" si="25"/>
        <v>Elec, Mech, Plum</v>
      </c>
      <c r="E547" s="46" t="str">
        <f t="shared" si="2"/>
        <v>prmemp.mdb.PrmPlumb.StrucType3</v>
      </c>
      <c r="F547" s="46" t="s">
        <v>344</v>
      </c>
      <c r="G547" s="46" t="s">
        <v>635</v>
      </c>
      <c r="H547" s="47">
        <v>29.0</v>
      </c>
      <c r="I547" s="294" t="s">
        <v>1864</v>
      </c>
      <c r="J547" s="295" t="s">
        <v>740</v>
      </c>
      <c r="K547" s="296">
        <v>1.0</v>
      </c>
      <c r="L547" s="297" t="b">
        <v>0</v>
      </c>
      <c r="M547" s="294" t="s">
        <v>2045</v>
      </c>
      <c r="N547" s="294"/>
      <c r="O547" s="369"/>
      <c r="P547" s="369"/>
      <c r="Q547" s="298" t="str">
        <f t="shared" si="3"/>
        <v>PrmPlumb</v>
      </c>
      <c r="R547" s="298" t="str">
        <f t="shared" si="19"/>
        <v>StrucType3</v>
      </c>
      <c r="S547" s="298" t="str">
        <f t="array" ref="S547">iferror(index('Type Mapping'!$A$2:$D$21,match(J547,'Type Mapping'!$B$2:$B$21,0),3),"type mismatch")</f>
        <v>VARCHAR</v>
      </c>
      <c r="T547" s="298"/>
      <c r="U547" s="298"/>
      <c r="V547" s="298"/>
      <c r="W547" s="51" t="b">
        <v>1</v>
      </c>
      <c r="X547" s="51"/>
      <c r="Y547" s="309"/>
      <c r="Z547" s="309"/>
      <c r="AA547" s="311" t="s">
        <v>149</v>
      </c>
      <c r="AB547" s="53" t="str">
        <f t="shared" si="23"/>
        <v>???_history</v>
      </c>
      <c r="AC547" s="308" t="str">
        <f t="array" ref="AC547">iferror(index('StoT Mapping (Depreciated)'!$D$2:$L$976,match(E547,'StoT Mapping (Depreciated)'!$D$2:$D$976,0),9),"**FIELD MISSING**")</f>
        <v>???</v>
      </c>
      <c r="AD547" s="53" t="str">
        <f t="shared" si="6"/>
        <v>???.???</v>
      </c>
      <c r="AE547" s="299">
        <f>countif(NEW_REDB_table.field,AD547)</f>
        <v>0</v>
      </c>
      <c r="AF547" s="299" t="str">
        <f t="shared" si="7"/>
        <v>Check...</v>
      </c>
      <c r="AG547" s="308"/>
      <c r="AH547" s="317" t="b">
        <v>0</v>
      </c>
      <c r="AI547" s="317" t="b">
        <v>0</v>
      </c>
      <c r="AJ547" s="308" t="str">
        <f t="array" ref="AJ547">iferror(index('Type Mapping'!$A$2:$D$21,match(J547,'Type Mapping'!$B$2:$B$21,0),4),"type mismatch")</f>
        <v>INT</v>
      </c>
      <c r="AK547" s="308"/>
      <c r="AL547" s="308"/>
      <c r="AM547" s="308"/>
      <c r="AN547" s="300" t="b">
        <v>0</v>
      </c>
      <c r="AO547" s="300" t="b">
        <v>0</v>
      </c>
      <c r="AP547" s="300" t="b">
        <v>0</v>
      </c>
      <c r="AQ547" s="300" t="b">
        <v>0</v>
      </c>
      <c r="AR547" s="300"/>
      <c r="AS547" s="300"/>
      <c r="AT547" s="302"/>
      <c r="AU547" s="302"/>
      <c r="AV547" s="303" t="b">
        <v>1</v>
      </c>
      <c r="AW547" s="304" t="str">
        <f t="shared" si="9"/>
        <v>false</v>
      </c>
      <c r="AX547" s="305" t="str">
        <f t="shared" si="17"/>
        <v>&lt;column comment="" default="" key="false" label="StrucType3" length="255" nullable="true" originalDbColumnName="StrucType3" originalLength="-1" pattern="" precision="-1" talendType="id_String" type=""/&gt;</v>
      </c>
      <c r="AY547" s="306"/>
      <c r="AZ547" s="305" t="str">
        <f t="shared" si="10"/>
        <v>&lt;column comment="" default="" key="false" label="StrucType3" length="255" nullable="true" originalDbColumnName="StrucType3" originalLength="-1" pattern="" precision="-1" talendType="id_String" type=""/&gt;</v>
      </c>
      <c r="BA547" s="306"/>
      <c r="BB547" s="302"/>
      <c r="BC547" s="303" t="b">
        <f t="shared" si="11"/>
        <v>1</v>
      </c>
      <c r="BD547" s="304"/>
      <c r="BE547" s="304" t="str">
        <f t="shared" si="12"/>
        <v>false</v>
      </c>
      <c r="BF547" s="307"/>
      <c r="BG547" s="305"/>
      <c r="BH547" s="305"/>
      <c r="BI547" s="305"/>
      <c r="BJ547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7" s="306"/>
      <c r="BL547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7" s="306"/>
      <c r="BN547" s="302"/>
      <c r="BO547" s="302"/>
      <c r="BP547" s="302"/>
      <c r="BQ547" s="302"/>
      <c r="BR547" s="302"/>
      <c r="BS547" s="302"/>
      <c r="BT547" s="302"/>
      <c r="BU547" s="302"/>
      <c r="BV547" s="302"/>
      <c r="BW547" s="302"/>
      <c r="BX547" s="302"/>
    </row>
    <row r="548">
      <c r="A548" s="292" t="s">
        <v>728</v>
      </c>
      <c r="B548" s="292">
        <v>547.0</v>
      </c>
      <c r="C548" s="292">
        <f t="shared" si="15"/>
        <v>2</v>
      </c>
      <c r="D548" s="293" t="str">
        <f t="shared" si="25"/>
        <v>Elec, Mech, Plum</v>
      </c>
      <c r="E548" s="46" t="str">
        <f t="shared" si="2"/>
        <v>prmemp.mdb.PrmPlumb.NbrOfUnits</v>
      </c>
      <c r="F548" s="46" t="s">
        <v>344</v>
      </c>
      <c r="G548" s="46" t="s">
        <v>635</v>
      </c>
      <c r="H548" s="47">
        <v>30.0</v>
      </c>
      <c r="I548" s="294" t="s">
        <v>1237</v>
      </c>
      <c r="J548" s="295" t="s">
        <v>749</v>
      </c>
      <c r="K548" s="296">
        <v>2.0</v>
      </c>
      <c r="L548" s="297" t="b">
        <v>0</v>
      </c>
      <c r="M548" s="294" t="s">
        <v>1238</v>
      </c>
      <c r="N548" s="294"/>
      <c r="O548" s="369"/>
      <c r="P548" s="369"/>
      <c r="Q548" s="298" t="str">
        <f t="shared" si="3"/>
        <v>PrmPlumb</v>
      </c>
      <c r="R548" s="298" t="str">
        <f t="shared" si="19"/>
        <v>NbrOfUnits</v>
      </c>
      <c r="S548" s="298" t="str">
        <f t="array" ref="S548">iferror(index('Type Mapping'!$A$2:$D$21,match(J548,'Type Mapping'!$B$2:$B$21,0),3),"type mismatch")</f>
        <v>VARCHAR</v>
      </c>
      <c r="T548" s="298"/>
      <c r="U548" s="298"/>
      <c r="V548" s="298"/>
      <c r="W548" s="51" t="b">
        <v>1</v>
      </c>
      <c r="X548" s="51"/>
      <c r="Y548" s="309"/>
      <c r="Z548" s="309"/>
      <c r="AA548" s="311" t="s">
        <v>149</v>
      </c>
      <c r="AB548" s="53" t="str">
        <f t="shared" si="23"/>
        <v>???_history</v>
      </c>
      <c r="AC548" s="308" t="str">
        <f t="array" ref="AC548">iferror(index('StoT Mapping (Depreciated)'!$D$2:$L$976,match(E548,'StoT Mapping (Depreciated)'!$D$2:$D$976,0),9),"**FIELD MISSING**")</f>
        <v>???</v>
      </c>
      <c r="AD548" s="53" t="str">
        <f t="shared" si="6"/>
        <v>???.???</v>
      </c>
      <c r="AE548" s="299">
        <f>countif(NEW_REDB_table.field,AD548)</f>
        <v>0</v>
      </c>
      <c r="AF548" s="299" t="str">
        <f t="shared" si="7"/>
        <v>Check...</v>
      </c>
      <c r="AG548" s="308"/>
      <c r="AH548" s="317" t="b">
        <v>0</v>
      </c>
      <c r="AI548" s="317" t="b">
        <v>0</v>
      </c>
      <c r="AJ548" s="308" t="str">
        <f t="array" ref="AJ548">iferror(index('Type Mapping'!$A$2:$D$21,match(J548,'Type Mapping'!$B$2:$B$21,0),4),"type mismatch")</f>
        <v>INT</v>
      </c>
      <c r="AK548" s="308"/>
      <c r="AL548" s="308"/>
      <c r="AM548" s="308"/>
      <c r="AN548" s="300" t="b">
        <v>0</v>
      </c>
      <c r="AO548" s="300" t="b">
        <v>0</v>
      </c>
      <c r="AP548" s="300" t="b">
        <v>0</v>
      </c>
      <c r="AQ548" s="300" t="b">
        <v>0</v>
      </c>
      <c r="AR548" s="300"/>
      <c r="AS548" s="300"/>
      <c r="AT548" s="302"/>
      <c r="AU548" s="302"/>
      <c r="AV548" s="303" t="b">
        <v>1</v>
      </c>
      <c r="AW548" s="304" t="str">
        <f t="shared" si="9"/>
        <v>false</v>
      </c>
      <c r="AX548" s="305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548" s="306"/>
      <c r="AZ548" s="305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548" s="306"/>
      <c r="BB548" s="302"/>
      <c r="BC548" s="303" t="b">
        <f t="shared" si="11"/>
        <v>1</v>
      </c>
      <c r="BD548" s="304"/>
      <c r="BE548" s="304" t="str">
        <f t="shared" si="12"/>
        <v>false</v>
      </c>
      <c r="BF548" s="307"/>
      <c r="BG548" s="305"/>
      <c r="BH548" s="305"/>
      <c r="BI548" s="305"/>
      <c r="BJ548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8" s="306"/>
      <c r="BL548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8" s="306"/>
      <c r="BN548" s="302"/>
      <c r="BO548" s="302"/>
      <c r="BP548" s="302"/>
      <c r="BQ548" s="302"/>
      <c r="BR548" s="302"/>
      <c r="BS548" s="302"/>
      <c r="BT548" s="302"/>
      <c r="BU548" s="302"/>
      <c r="BV548" s="302"/>
      <c r="BW548" s="302"/>
      <c r="BX548" s="302"/>
    </row>
    <row r="549">
      <c r="A549" s="292" t="s">
        <v>728</v>
      </c>
      <c r="B549" s="292">
        <v>548.0</v>
      </c>
      <c r="C549" s="292">
        <f t="shared" si="15"/>
        <v>2</v>
      </c>
      <c r="D549" s="293" t="str">
        <f t="shared" si="25"/>
        <v>Elec, Mech, Plum</v>
      </c>
      <c r="E549" s="46" t="str">
        <f t="shared" si="2"/>
        <v>prmemp.mdb.PrmPlumb.OwnerName</v>
      </c>
      <c r="F549" s="46" t="s">
        <v>344</v>
      </c>
      <c r="G549" s="46" t="s">
        <v>635</v>
      </c>
      <c r="H549" s="47">
        <v>31.0</v>
      </c>
      <c r="I549" s="294" t="s">
        <v>1086</v>
      </c>
      <c r="J549" s="295" t="s">
        <v>743</v>
      </c>
      <c r="K549" s="296">
        <v>100.0</v>
      </c>
      <c r="L549" s="297" t="b">
        <v>0</v>
      </c>
      <c r="M549" s="294" t="s">
        <v>2047</v>
      </c>
      <c r="N549" s="294"/>
      <c r="O549" s="369"/>
      <c r="P549" s="369"/>
      <c r="Q549" s="298" t="str">
        <f t="shared" si="3"/>
        <v>PrmPlumb</v>
      </c>
      <c r="R549" s="298" t="str">
        <f t="shared" si="19"/>
        <v>OwnerName</v>
      </c>
      <c r="S549" s="298" t="str">
        <f t="array" ref="S549">iferror(index('Type Mapping'!$A$2:$D$21,match(J549,'Type Mapping'!$B$2:$B$21,0),3),"type mismatch")</f>
        <v>VARCHAR</v>
      </c>
      <c r="T549" s="298"/>
      <c r="U549" s="298"/>
      <c r="V549" s="298"/>
      <c r="W549" s="51" t="b">
        <v>1</v>
      </c>
      <c r="X549" s="51"/>
      <c r="Y549" s="309"/>
      <c r="Z549" s="309"/>
      <c r="AA549" s="311" t="s">
        <v>652</v>
      </c>
      <c r="AB549" s="53" t="str">
        <f t="shared" si="23"/>
        <v>permit_history</v>
      </c>
      <c r="AC549" s="308" t="str">
        <f t="array" ref="AC549">iferror(index('StoT Mapping (Depreciated)'!$D$2:$L$976,match(E549,'StoT Mapping (Depreciated)'!$D$2:$D$976,0),9),"**FIELD MISSING**")</f>
        <v>Owner_id</v>
      </c>
      <c r="AD549" s="53" t="str">
        <f t="shared" si="6"/>
        <v>permit.Owner_id</v>
      </c>
      <c r="AE549" s="299">
        <f>countif(NEW_REDB_table.field,AD549)</f>
        <v>0</v>
      </c>
      <c r="AF549" s="299" t="str">
        <f t="shared" si="7"/>
        <v>Check...</v>
      </c>
      <c r="AG549" s="308"/>
      <c r="AH549" s="317" t="b">
        <v>0</v>
      </c>
      <c r="AI549" s="317" t="b">
        <v>0</v>
      </c>
      <c r="AJ549" s="308" t="str">
        <f t="array" ref="AJ549">iferror(index('Type Mapping'!$A$2:$D$21,match(J549,'Type Mapping'!$B$2:$B$21,0),4),"type mismatch")</f>
        <v>VARCHAR</v>
      </c>
      <c r="AK549" s="308"/>
      <c r="AL549" s="308"/>
      <c r="AM549" s="308"/>
      <c r="AN549" s="300" t="b">
        <v>0</v>
      </c>
      <c r="AO549" s="300" t="b">
        <v>0</v>
      </c>
      <c r="AP549" s="300" t="b">
        <v>0</v>
      </c>
      <c r="AQ549" s="300" t="b">
        <v>0</v>
      </c>
      <c r="AR549" s="300"/>
      <c r="AS549" s="300"/>
      <c r="AT549" s="302"/>
      <c r="AU549" s="302"/>
      <c r="AV549" s="303" t="b">
        <v>1</v>
      </c>
      <c r="AW549" s="304" t="str">
        <f t="shared" si="9"/>
        <v>false</v>
      </c>
      <c r="AX549" s="305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549" s="306"/>
      <c r="AZ549" s="305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549" s="306"/>
      <c r="BB549" s="302"/>
      <c r="BC549" s="303" t="b">
        <f t="shared" si="11"/>
        <v>1</v>
      </c>
      <c r="BD549" s="304"/>
      <c r="BE549" s="304" t="str">
        <f t="shared" si="12"/>
        <v>false</v>
      </c>
      <c r="BF549" s="307"/>
      <c r="BG549" s="305"/>
      <c r="BH549" s="305"/>
      <c r="BI549" s="305"/>
      <c r="BJ549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49" s="306"/>
      <c r="BL549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49" s="306"/>
      <c r="BN549" s="302"/>
      <c r="BO549" s="302"/>
      <c r="BP549" s="302"/>
      <c r="BQ549" s="302"/>
      <c r="BR549" s="302"/>
      <c r="BS549" s="302"/>
      <c r="BT549" s="302"/>
      <c r="BU549" s="302"/>
      <c r="BV549" s="302"/>
      <c r="BW549" s="302"/>
      <c r="BX549" s="302"/>
    </row>
    <row r="550">
      <c r="A550" s="292" t="s">
        <v>728</v>
      </c>
      <c r="B550" s="292">
        <v>549.0</v>
      </c>
      <c r="C550" s="292">
        <f t="shared" si="15"/>
        <v>2</v>
      </c>
      <c r="D550" s="293" t="str">
        <f t="shared" si="25"/>
        <v>Elec, Mech, Plum</v>
      </c>
      <c r="E550" s="46" t="str">
        <f t="shared" si="2"/>
        <v>prmemp.mdb.PrmPlumb.OwnerCo</v>
      </c>
      <c r="F550" s="46" t="s">
        <v>344</v>
      </c>
      <c r="G550" s="46" t="s">
        <v>635</v>
      </c>
      <c r="H550" s="47">
        <v>32.0</v>
      </c>
      <c r="I550" s="294" t="s">
        <v>1837</v>
      </c>
      <c r="J550" s="295" t="s">
        <v>743</v>
      </c>
      <c r="K550" s="296">
        <v>100.0</v>
      </c>
      <c r="L550" s="297" t="b">
        <v>0</v>
      </c>
      <c r="M550" s="294" t="s">
        <v>2048</v>
      </c>
      <c r="N550" s="294"/>
      <c r="O550" s="369"/>
      <c r="P550" s="369"/>
      <c r="Q550" s="298" t="str">
        <f t="shared" si="3"/>
        <v>PrmPlumb</v>
      </c>
      <c r="R550" s="298" t="str">
        <f t="shared" si="19"/>
        <v>OwnerCo</v>
      </c>
      <c r="S550" s="298" t="str">
        <f t="array" ref="S550">iferror(index('Type Mapping'!$A$2:$D$21,match(J550,'Type Mapping'!$B$2:$B$21,0),3),"type mismatch")</f>
        <v>VARCHAR</v>
      </c>
      <c r="T550" s="298"/>
      <c r="U550" s="298"/>
      <c r="V550" s="298"/>
      <c r="W550" s="51" t="b">
        <v>1</v>
      </c>
      <c r="X550" s="51"/>
      <c r="Y550" s="309"/>
      <c r="Z550" s="309"/>
      <c r="AA550" s="311" t="s">
        <v>652</v>
      </c>
      <c r="AB550" s="53" t="str">
        <f t="shared" si="23"/>
        <v>permit_history</v>
      </c>
      <c r="AC550" s="308" t="str">
        <f t="array" ref="AC550">iferror(index('StoT Mapping (Depreciated)'!$D$2:$L$976,match(E550,'StoT Mapping (Depreciated)'!$D$2:$D$976,0),9),"**FIELD MISSING**")</f>
        <v>Owner_id</v>
      </c>
      <c r="AD550" s="53" t="str">
        <f t="shared" si="6"/>
        <v>permit.Owner_id</v>
      </c>
      <c r="AE550" s="299">
        <f>countif(NEW_REDB_table.field,AD550)</f>
        <v>0</v>
      </c>
      <c r="AF550" s="299" t="str">
        <f t="shared" si="7"/>
        <v>Check...</v>
      </c>
      <c r="AG550" s="308"/>
      <c r="AH550" s="317" t="b">
        <v>0</v>
      </c>
      <c r="AI550" s="317" t="b">
        <v>0</v>
      </c>
      <c r="AJ550" s="308" t="str">
        <f t="array" ref="AJ550">iferror(index('Type Mapping'!$A$2:$D$21,match(J550,'Type Mapping'!$B$2:$B$21,0),4),"type mismatch")</f>
        <v>VARCHAR</v>
      </c>
      <c r="AK550" s="308"/>
      <c r="AL550" s="308"/>
      <c r="AM550" s="308"/>
      <c r="AN550" s="300" t="b">
        <v>0</v>
      </c>
      <c r="AO550" s="300" t="b">
        <v>0</v>
      </c>
      <c r="AP550" s="300" t="b">
        <v>0</v>
      </c>
      <c r="AQ550" s="300" t="b">
        <v>0</v>
      </c>
      <c r="AR550" s="300"/>
      <c r="AS550" s="300"/>
      <c r="AT550" s="302"/>
      <c r="AU550" s="302"/>
      <c r="AV550" s="303" t="b">
        <v>1</v>
      </c>
      <c r="AW550" s="304" t="str">
        <f t="shared" si="9"/>
        <v>false</v>
      </c>
      <c r="AX550" s="305" t="str">
        <f t="shared" si="17"/>
        <v>&lt;column comment="" default="" key="false" label="OwnerCo" length="255" nullable="true" originalDbColumnName="OwnerCo" originalLength="-1" pattern="" precision="-1" talendType="id_String" type=""/&gt;</v>
      </c>
      <c r="AY550" s="306"/>
      <c r="AZ550" s="305" t="str">
        <f t="shared" si="10"/>
        <v>&lt;column comment="" default="" key="false" label="OwnerCo" length="255" nullable="true" originalDbColumnName="OwnerCo" originalLength="-1" pattern="" precision="-1" talendType="id_String" type=""/&gt;</v>
      </c>
      <c r="BA550" s="306"/>
      <c r="BB550" s="302"/>
      <c r="BC550" s="303" t="b">
        <f t="shared" si="11"/>
        <v>1</v>
      </c>
      <c r="BD550" s="304"/>
      <c r="BE550" s="304" t="str">
        <f t="shared" si="12"/>
        <v>false</v>
      </c>
      <c r="BF550" s="307"/>
      <c r="BG550" s="305"/>
      <c r="BH550" s="305"/>
      <c r="BI550" s="305"/>
      <c r="BJ550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0" s="306"/>
      <c r="BL550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0" s="306"/>
      <c r="BN550" s="302"/>
      <c r="BO550" s="302"/>
      <c r="BP550" s="302"/>
      <c r="BQ550" s="302"/>
      <c r="BR550" s="302"/>
      <c r="BS550" s="302"/>
      <c r="BT550" s="302"/>
      <c r="BU550" s="302"/>
      <c r="BV550" s="302"/>
      <c r="BW550" s="302"/>
      <c r="BX550" s="302"/>
    </row>
    <row r="551">
      <c r="A551" s="292" t="s">
        <v>728</v>
      </c>
      <c r="B551" s="292">
        <v>550.0</v>
      </c>
      <c r="C551" s="292">
        <f t="shared" si="15"/>
        <v>2</v>
      </c>
      <c r="D551" s="293" t="str">
        <f t="shared" si="25"/>
        <v>Elec, Mech, Plum</v>
      </c>
      <c r="E551" s="46" t="str">
        <f t="shared" si="2"/>
        <v>prmemp.mdb.PrmPlumb.OwnerAddr</v>
      </c>
      <c r="F551" s="46" t="s">
        <v>344</v>
      </c>
      <c r="G551" s="46" t="s">
        <v>635</v>
      </c>
      <c r="H551" s="47">
        <v>33.0</v>
      </c>
      <c r="I551" s="294" t="s">
        <v>1096</v>
      </c>
      <c r="J551" s="295" t="s">
        <v>743</v>
      </c>
      <c r="K551" s="296">
        <v>150.0</v>
      </c>
      <c r="L551" s="297" t="b">
        <v>0</v>
      </c>
      <c r="M551" s="294" t="s">
        <v>1101</v>
      </c>
      <c r="N551" s="294"/>
      <c r="O551" s="369"/>
      <c r="P551" s="369"/>
      <c r="Q551" s="298" t="str">
        <f t="shared" si="3"/>
        <v>PrmPlumb</v>
      </c>
      <c r="R551" s="298" t="str">
        <f t="shared" si="19"/>
        <v>OwnerAddr</v>
      </c>
      <c r="S551" s="298" t="str">
        <f t="array" ref="S551">iferror(index('Type Mapping'!$A$2:$D$21,match(J551,'Type Mapping'!$B$2:$B$21,0),3),"type mismatch")</f>
        <v>VARCHAR</v>
      </c>
      <c r="T551" s="298"/>
      <c r="U551" s="298"/>
      <c r="V551" s="298"/>
      <c r="W551" s="51" t="b">
        <v>1</v>
      </c>
      <c r="X551" s="51"/>
      <c r="Y551" s="309"/>
      <c r="Z551" s="309"/>
      <c r="AA551" s="311" t="s">
        <v>652</v>
      </c>
      <c r="AB551" s="53" t="str">
        <f t="shared" si="23"/>
        <v>permit_history</v>
      </c>
      <c r="AC551" s="308" t="str">
        <f t="array" ref="AC551">iferror(index('StoT Mapping (Depreciated)'!$D$2:$L$976,match(E551,'StoT Mapping (Depreciated)'!$D$2:$D$976,0),9),"**FIELD MISSING**")</f>
        <v>Owner_id</v>
      </c>
      <c r="AD551" s="53" t="str">
        <f t="shared" si="6"/>
        <v>permit.Owner_id</v>
      </c>
      <c r="AE551" s="299">
        <f>countif(NEW_REDB_table.field,AD551)</f>
        <v>0</v>
      </c>
      <c r="AF551" s="299" t="str">
        <f t="shared" si="7"/>
        <v>Check...</v>
      </c>
      <c r="AG551" s="308"/>
      <c r="AH551" s="317" t="b">
        <v>0</v>
      </c>
      <c r="AI551" s="317" t="b">
        <v>0</v>
      </c>
      <c r="AJ551" s="308" t="str">
        <f t="array" ref="AJ551">iferror(index('Type Mapping'!$A$2:$D$21,match(J551,'Type Mapping'!$B$2:$B$21,0),4),"type mismatch")</f>
        <v>VARCHAR</v>
      </c>
      <c r="AK551" s="308"/>
      <c r="AL551" s="308"/>
      <c r="AM551" s="308"/>
      <c r="AN551" s="300" t="b">
        <v>0</v>
      </c>
      <c r="AO551" s="300" t="b">
        <v>0</v>
      </c>
      <c r="AP551" s="300" t="b">
        <v>0</v>
      </c>
      <c r="AQ551" s="300" t="b">
        <v>0</v>
      </c>
      <c r="AR551" s="300"/>
      <c r="AS551" s="300"/>
      <c r="AT551" s="302"/>
      <c r="AU551" s="302"/>
      <c r="AV551" s="303" t="b">
        <v>1</v>
      </c>
      <c r="AW551" s="304" t="str">
        <f t="shared" si="9"/>
        <v>false</v>
      </c>
      <c r="AX551" s="305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551" s="306"/>
      <c r="AZ551" s="305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551" s="306"/>
      <c r="BB551" s="302"/>
      <c r="BC551" s="303" t="b">
        <f t="shared" si="11"/>
        <v>1</v>
      </c>
      <c r="BD551" s="304"/>
      <c r="BE551" s="304" t="str">
        <f t="shared" si="12"/>
        <v>false</v>
      </c>
      <c r="BF551" s="307"/>
      <c r="BG551" s="305"/>
      <c r="BH551" s="305"/>
      <c r="BI551" s="305"/>
      <c r="BJ551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1" s="306"/>
      <c r="BL551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1" s="306"/>
      <c r="BN551" s="302"/>
      <c r="BO551" s="302"/>
      <c r="BP551" s="302"/>
      <c r="BQ551" s="302"/>
      <c r="BR551" s="302"/>
      <c r="BS551" s="302"/>
      <c r="BT551" s="302"/>
      <c r="BU551" s="302"/>
      <c r="BV551" s="302"/>
      <c r="BW551" s="302"/>
      <c r="BX551" s="302"/>
    </row>
    <row r="552">
      <c r="A552" s="292" t="s">
        <v>728</v>
      </c>
      <c r="B552" s="292">
        <v>551.0</v>
      </c>
      <c r="C552" s="292">
        <f t="shared" si="15"/>
        <v>2</v>
      </c>
      <c r="D552" s="293" t="str">
        <f t="shared" si="25"/>
        <v>Elec, Mech, Plum</v>
      </c>
      <c r="E552" s="46" t="str">
        <f t="shared" si="2"/>
        <v>prmemp.mdb.PrmPlumb.OwnerCity</v>
      </c>
      <c r="F552" s="46" t="s">
        <v>344</v>
      </c>
      <c r="G552" s="46" t="s">
        <v>635</v>
      </c>
      <c r="H552" s="47">
        <v>34.0</v>
      </c>
      <c r="I552" s="294" t="s">
        <v>1107</v>
      </c>
      <c r="J552" s="295" t="s">
        <v>743</v>
      </c>
      <c r="K552" s="296">
        <v>80.0</v>
      </c>
      <c r="L552" s="297" t="b">
        <v>0</v>
      </c>
      <c r="M552" s="294" t="s">
        <v>1108</v>
      </c>
      <c r="N552" s="294"/>
      <c r="O552" s="369"/>
      <c r="P552" s="369"/>
      <c r="Q552" s="298" t="str">
        <f t="shared" si="3"/>
        <v>PrmPlumb</v>
      </c>
      <c r="R552" s="298" t="str">
        <f t="shared" si="19"/>
        <v>OwnerCity</v>
      </c>
      <c r="S552" s="298" t="str">
        <f t="array" ref="S552">iferror(index('Type Mapping'!$A$2:$D$21,match(J552,'Type Mapping'!$B$2:$B$21,0),3),"type mismatch")</f>
        <v>VARCHAR</v>
      </c>
      <c r="T552" s="298"/>
      <c r="U552" s="298"/>
      <c r="V552" s="298"/>
      <c r="W552" s="51" t="b">
        <v>1</v>
      </c>
      <c r="X552" s="51"/>
      <c r="Y552" s="309"/>
      <c r="Z552" s="309"/>
      <c r="AA552" s="311" t="s">
        <v>652</v>
      </c>
      <c r="AB552" s="53" t="str">
        <f t="shared" si="23"/>
        <v>permit_history</v>
      </c>
      <c r="AC552" s="308" t="str">
        <f t="array" ref="AC552">iferror(index('StoT Mapping (Depreciated)'!$D$2:$L$976,match(E552,'StoT Mapping (Depreciated)'!$D$2:$D$976,0),9),"**FIELD MISSING**")</f>
        <v>Owner_id</v>
      </c>
      <c r="AD552" s="53" t="str">
        <f t="shared" si="6"/>
        <v>permit.Owner_id</v>
      </c>
      <c r="AE552" s="299">
        <f>countif(NEW_REDB_table.field,AD552)</f>
        <v>0</v>
      </c>
      <c r="AF552" s="299" t="str">
        <f t="shared" si="7"/>
        <v>Check...</v>
      </c>
      <c r="AG552" s="308"/>
      <c r="AH552" s="317" t="b">
        <v>0</v>
      </c>
      <c r="AI552" s="317" t="b">
        <v>0</v>
      </c>
      <c r="AJ552" s="308" t="str">
        <f t="array" ref="AJ552">iferror(index('Type Mapping'!$A$2:$D$21,match(J552,'Type Mapping'!$B$2:$B$21,0),4),"type mismatch")</f>
        <v>VARCHAR</v>
      </c>
      <c r="AK552" s="308"/>
      <c r="AL552" s="308"/>
      <c r="AM552" s="308"/>
      <c r="AN552" s="300" t="b">
        <v>0</v>
      </c>
      <c r="AO552" s="300" t="b">
        <v>0</v>
      </c>
      <c r="AP552" s="300" t="b">
        <v>0</v>
      </c>
      <c r="AQ552" s="300" t="b">
        <v>0</v>
      </c>
      <c r="AR552" s="300"/>
      <c r="AS552" s="300"/>
      <c r="AT552" s="302"/>
      <c r="AU552" s="302"/>
      <c r="AV552" s="303" t="b">
        <v>1</v>
      </c>
      <c r="AW552" s="304" t="str">
        <f t="shared" si="9"/>
        <v>false</v>
      </c>
      <c r="AX552" s="305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552" s="306"/>
      <c r="AZ552" s="305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552" s="306"/>
      <c r="BB552" s="302"/>
      <c r="BC552" s="303" t="b">
        <f t="shared" si="11"/>
        <v>1</v>
      </c>
      <c r="BD552" s="304"/>
      <c r="BE552" s="304" t="str">
        <f t="shared" si="12"/>
        <v>false</v>
      </c>
      <c r="BF552" s="307"/>
      <c r="BG552" s="305"/>
      <c r="BH552" s="305"/>
      <c r="BI552" s="305"/>
      <c r="BJ552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2" s="306"/>
      <c r="BL552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2" s="306"/>
      <c r="BN552" s="302"/>
      <c r="BO552" s="302"/>
      <c r="BP552" s="302"/>
      <c r="BQ552" s="302"/>
      <c r="BR552" s="302"/>
      <c r="BS552" s="302"/>
      <c r="BT552" s="302"/>
      <c r="BU552" s="302"/>
      <c r="BV552" s="302"/>
      <c r="BW552" s="302"/>
      <c r="BX552" s="302"/>
    </row>
    <row r="553">
      <c r="A553" s="292" t="s">
        <v>728</v>
      </c>
      <c r="B553" s="292">
        <v>552.0</v>
      </c>
      <c r="C553" s="292">
        <f t="shared" si="15"/>
        <v>2</v>
      </c>
      <c r="D553" s="293" t="str">
        <f t="shared" si="25"/>
        <v>Elec, Mech, Plum</v>
      </c>
      <c r="E553" s="46" t="str">
        <f t="shared" si="2"/>
        <v>prmemp.mdb.PrmPlumb.OwnerState</v>
      </c>
      <c r="F553" s="46" t="s">
        <v>344</v>
      </c>
      <c r="G553" s="46" t="s">
        <v>635</v>
      </c>
      <c r="H553" s="47">
        <v>35.0</v>
      </c>
      <c r="I553" s="294" t="s">
        <v>1111</v>
      </c>
      <c r="J553" s="295" t="s">
        <v>743</v>
      </c>
      <c r="K553" s="296">
        <v>2.0</v>
      </c>
      <c r="L553" s="297" t="b">
        <v>0</v>
      </c>
      <c r="M553" s="294" t="s">
        <v>1112</v>
      </c>
      <c r="N553" s="294"/>
      <c r="O553" s="369"/>
      <c r="P553" s="369"/>
      <c r="Q553" s="298" t="str">
        <f t="shared" si="3"/>
        <v>PrmPlumb</v>
      </c>
      <c r="R553" s="298" t="str">
        <f t="shared" si="19"/>
        <v>OwnerState</v>
      </c>
      <c r="S553" s="298" t="str">
        <f t="array" ref="S553">iferror(index('Type Mapping'!$A$2:$D$21,match(J553,'Type Mapping'!$B$2:$B$21,0),3),"type mismatch")</f>
        <v>VARCHAR</v>
      </c>
      <c r="T553" s="298"/>
      <c r="U553" s="298"/>
      <c r="V553" s="298"/>
      <c r="W553" s="51" t="b">
        <v>1</v>
      </c>
      <c r="X553" s="51"/>
      <c r="Y553" s="309"/>
      <c r="Z553" s="309"/>
      <c r="AA553" s="311" t="s">
        <v>652</v>
      </c>
      <c r="AB553" s="53" t="str">
        <f t="shared" si="23"/>
        <v>permit_history</v>
      </c>
      <c r="AC553" s="308" t="str">
        <f t="array" ref="AC553">iferror(index('StoT Mapping (Depreciated)'!$D$2:$L$976,match(E553,'StoT Mapping (Depreciated)'!$D$2:$D$976,0),9),"**FIELD MISSING**")</f>
        <v>Owner_id</v>
      </c>
      <c r="AD553" s="53" t="str">
        <f t="shared" si="6"/>
        <v>permit.Owner_id</v>
      </c>
      <c r="AE553" s="299">
        <f>countif(NEW_REDB_table.field,AD553)</f>
        <v>0</v>
      </c>
      <c r="AF553" s="299" t="str">
        <f t="shared" si="7"/>
        <v>Check...</v>
      </c>
      <c r="AG553" s="308"/>
      <c r="AH553" s="317" t="b">
        <v>0</v>
      </c>
      <c r="AI553" s="317" t="b">
        <v>0</v>
      </c>
      <c r="AJ553" s="308" t="str">
        <f t="array" ref="AJ553">iferror(index('Type Mapping'!$A$2:$D$21,match(J553,'Type Mapping'!$B$2:$B$21,0),4),"type mismatch")</f>
        <v>VARCHAR</v>
      </c>
      <c r="AK553" s="308"/>
      <c r="AL553" s="308"/>
      <c r="AM553" s="308"/>
      <c r="AN553" s="300" t="b">
        <v>0</v>
      </c>
      <c r="AO553" s="300" t="b">
        <v>0</v>
      </c>
      <c r="AP553" s="300" t="b">
        <v>0</v>
      </c>
      <c r="AQ553" s="300" t="b">
        <v>0</v>
      </c>
      <c r="AR553" s="300"/>
      <c r="AS553" s="300"/>
      <c r="AT553" s="302"/>
      <c r="AU553" s="302"/>
      <c r="AV553" s="303" t="b">
        <v>1</v>
      </c>
      <c r="AW553" s="304" t="str">
        <f t="shared" si="9"/>
        <v>false</v>
      </c>
      <c r="AX553" s="305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553" s="306"/>
      <c r="AZ553" s="305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553" s="306"/>
      <c r="BB553" s="302"/>
      <c r="BC553" s="303" t="b">
        <f t="shared" si="11"/>
        <v>1</v>
      </c>
      <c r="BD553" s="304"/>
      <c r="BE553" s="304" t="str">
        <f t="shared" si="12"/>
        <v>false</v>
      </c>
      <c r="BF553" s="307"/>
      <c r="BG553" s="305"/>
      <c r="BH553" s="305"/>
      <c r="BI553" s="305"/>
      <c r="BJ553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3" s="306"/>
      <c r="BL553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3" s="306"/>
      <c r="BN553" s="302"/>
      <c r="BO553" s="302"/>
      <c r="BP553" s="302"/>
      <c r="BQ553" s="302"/>
      <c r="BR553" s="302"/>
      <c r="BS553" s="302"/>
      <c r="BT553" s="302"/>
      <c r="BU553" s="302"/>
      <c r="BV553" s="302"/>
      <c r="BW553" s="302"/>
      <c r="BX553" s="302"/>
    </row>
    <row r="554">
      <c r="A554" s="292" t="s">
        <v>728</v>
      </c>
      <c r="B554" s="292">
        <v>553.0</v>
      </c>
      <c r="C554" s="292">
        <f t="shared" si="15"/>
        <v>2</v>
      </c>
      <c r="D554" s="293" t="str">
        <f t="shared" si="25"/>
        <v>Elec, Mech, Plum</v>
      </c>
      <c r="E554" s="46" t="str">
        <f t="shared" si="2"/>
        <v>prmemp.mdb.PrmPlumb.OwnerZIP</v>
      </c>
      <c r="F554" s="46" t="s">
        <v>344</v>
      </c>
      <c r="G554" s="46" t="s">
        <v>635</v>
      </c>
      <c r="H554" s="47">
        <v>36.0</v>
      </c>
      <c r="I554" s="294" t="s">
        <v>1120</v>
      </c>
      <c r="J554" s="295" t="s">
        <v>743</v>
      </c>
      <c r="K554" s="296">
        <v>50.0</v>
      </c>
      <c r="L554" s="297" t="b">
        <v>0</v>
      </c>
      <c r="M554" s="294" t="s">
        <v>2054</v>
      </c>
      <c r="N554" s="294"/>
      <c r="O554" s="369"/>
      <c r="P554" s="369"/>
      <c r="Q554" s="298" t="str">
        <f t="shared" si="3"/>
        <v>PrmPlumb</v>
      </c>
      <c r="R554" s="298" t="str">
        <f t="shared" si="19"/>
        <v>OwnerZIP</v>
      </c>
      <c r="S554" s="298" t="str">
        <f t="array" ref="S554">iferror(index('Type Mapping'!$A$2:$D$21,match(J554,'Type Mapping'!$B$2:$B$21,0),3),"type mismatch")</f>
        <v>VARCHAR</v>
      </c>
      <c r="T554" s="298"/>
      <c r="U554" s="298"/>
      <c r="V554" s="298"/>
      <c r="W554" s="51" t="b">
        <v>1</v>
      </c>
      <c r="X554" s="51"/>
      <c r="Y554" s="309"/>
      <c r="Z554" s="309"/>
      <c r="AA554" s="311" t="s">
        <v>652</v>
      </c>
      <c r="AB554" s="53" t="str">
        <f t="shared" si="23"/>
        <v>permit_history</v>
      </c>
      <c r="AC554" s="308" t="str">
        <f t="array" ref="AC554">iferror(index('StoT Mapping (Depreciated)'!$D$2:$L$976,match(E554,'StoT Mapping (Depreciated)'!$D$2:$D$976,0),9),"**FIELD MISSING**")</f>
        <v>Owner_id</v>
      </c>
      <c r="AD554" s="53" t="str">
        <f t="shared" si="6"/>
        <v>permit.Owner_id</v>
      </c>
      <c r="AE554" s="299">
        <f>countif(NEW_REDB_table.field,AD554)</f>
        <v>0</v>
      </c>
      <c r="AF554" s="299" t="str">
        <f t="shared" si="7"/>
        <v>Check...</v>
      </c>
      <c r="AG554" s="308"/>
      <c r="AH554" s="317" t="b">
        <v>0</v>
      </c>
      <c r="AI554" s="317" t="b">
        <v>0</v>
      </c>
      <c r="AJ554" s="308" t="str">
        <f t="array" ref="AJ554">iferror(index('Type Mapping'!$A$2:$D$21,match(J554,'Type Mapping'!$B$2:$B$21,0),4),"type mismatch")</f>
        <v>VARCHAR</v>
      </c>
      <c r="AK554" s="308"/>
      <c r="AL554" s="308"/>
      <c r="AM554" s="308"/>
      <c r="AN554" s="300" t="b">
        <v>0</v>
      </c>
      <c r="AO554" s="300" t="b">
        <v>0</v>
      </c>
      <c r="AP554" s="300" t="b">
        <v>0</v>
      </c>
      <c r="AQ554" s="300" t="b">
        <v>0</v>
      </c>
      <c r="AR554" s="300"/>
      <c r="AS554" s="300"/>
      <c r="AT554" s="302"/>
      <c r="AU554" s="302"/>
      <c r="AV554" s="303" t="b">
        <v>1</v>
      </c>
      <c r="AW554" s="304" t="str">
        <f t="shared" si="9"/>
        <v>false</v>
      </c>
      <c r="AX554" s="305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554" s="306"/>
      <c r="AZ554" s="305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554" s="306"/>
      <c r="BB554" s="302"/>
      <c r="BC554" s="303" t="b">
        <f t="shared" si="11"/>
        <v>1</v>
      </c>
      <c r="BD554" s="304"/>
      <c r="BE554" s="304" t="str">
        <f t="shared" si="12"/>
        <v>false</v>
      </c>
      <c r="BF554" s="307"/>
      <c r="BG554" s="305"/>
      <c r="BH554" s="305"/>
      <c r="BI554" s="305"/>
      <c r="BJ554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4" s="306"/>
      <c r="BL554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4" s="306"/>
      <c r="BN554" s="302"/>
      <c r="BO554" s="302"/>
      <c r="BP554" s="302"/>
      <c r="BQ554" s="302"/>
      <c r="BR554" s="302"/>
      <c r="BS554" s="302"/>
      <c r="BT554" s="302"/>
      <c r="BU554" s="302"/>
      <c r="BV554" s="302"/>
      <c r="BW554" s="302"/>
      <c r="BX554" s="302"/>
    </row>
    <row r="555">
      <c r="A555" s="292" t="s">
        <v>728</v>
      </c>
      <c r="B555" s="292">
        <v>554.0</v>
      </c>
      <c r="C555" s="292">
        <f t="shared" si="15"/>
        <v>2</v>
      </c>
      <c r="D555" s="293" t="str">
        <f t="shared" si="25"/>
        <v>Elec, Mech, Plum</v>
      </c>
      <c r="E555" s="46" t="str">
        <f t="shared" si="2"/>
        <v>prmemp.mdb.PrmPlumb.ContrPre</v>
      </c>
      <c r="F555" s="46" t="s">
        <v>344</v>
      </c>
      <c r="G555" s="46" t="s">
        <v>635</v>
      </c>
      <c r="H555" s="47">
        <v>37.0</v>
      </c>
      <c r="I555" s="294" t="s">
        <v>2055</v>
      </c>
      <c r="J555" s="295" t="s">
        <v>743</v>
      </c>
      <c r="K555" s="296">
        <v>4.0</v>
      </c>
      <c r="L555" s="297" t="b">
        <v>0</v>
      </c>
      <c r="M555" s="294" t="s">
        <v>802</v>
      </c>
      <c r="N555" s="294"/>
      <c r="O555" s="369"/>
      <c r="P555" s="369"/>
      <c r="Q555" s="298" t="str">
        <f t="shared" si="3"/>
        <v>PrmPlumb</v>
      </c>
      <c r="R555" s="298" t="str">
        <f t="shared" si="19"/>
        <v>ContrPre</v>
      </c>
      <c r="S555" s="298" t="str">
        <f t="array" ref="S555">iferror(index('Type Mapping'!$A$2:$D$21,match(J555,'Type Mapping'!$B$2:$B$21,0),3),"type mismatch")</f>
        <v>VARCHAR</v>
      </c>
      <c r="T555" s="298"/>
      <c r="U555" s="298"/>
      <c r="V555" s="298"/>
      <c r="W555" s="51" t="b">
        <v>1</v>
      </c>
      <c r="X555" s="51"/>
      <c r="Y555" s="309"/>
      <c r="Z555" s="309"/>
      <c r="AA555" s="311" t="s">
        <v>652</v>
      </c>
      <c r="AB555" s="53" t="str">
        <f t="shared" si="23"/>
        <v>permit_history</v>
      </c>
      <c r="AC555" s="308" t="str">
        <f t="array" ref="AC555">iferror(index('StoT Mapping (Depreciated)'!$D$2:$L$976,match(E555,'StoT Mapping (Depreciated)'!$D$2:$D$976,0),9),"**FIELD MISSING**")</f>
        <v>Contractor_id</v>
      </c>
      <c r="AD555" s="53" t="str">
        <f t="shared" si="6"/>
        <v>permit.Contractor_id</v>
      </c>
      <c r="AE555" s="299">
        <f>countif(NEW_REDB_table.field,AD555)</f>
        <v>2</v>
      </c>
      <c r="AF555" s="299" t="str">
        <f t="shared" si="7"/>
        <v>Two...</v>
      </c>
      <c r="AG555" s="308"/>
      <c r="AH555" s="317" t="b">
        <v>0</v>
      </c>
      <c r="AI555" s="317" t="b">
        <v>0</v>
      </c>
      <c r="AJ555" s="308" t="str">
        <f t="array" ref="AJ555">iferror(index('Type Mapping'!$A$2:$D$21,match(J555,'Type Mapping'!$B$2:$B$21,0),4),"type mismatch")</f>
        <v>VARCHAR</v>
      </c>
      <c r="AK555" s="308"/>
      <c r="AL555" s="308"/>
      <c r="AM555" s="308"/>
      <c r="AN555" s="300" t="b">
        <v>0</v>
      </c>
      <c r="AO555" s="300" t="b">
        <v>0</v>
      </c>
      <c r="AP555" s="300" t="b">
        <v>0</v>
      </c>
      <c r="AQ555" s="300" t="b">
        <v>0</v>
      </c>
      <c r="AR555" s="300"/>
      <c r="AS555" s="300"/>
      <c r="AT555" s="302"/>
      <c r="AU555" s="302"/>
      <c r="AV555" s="303" t="b">
        <v>1</v>
      </c>
      <c r="AW555" s="304" t="str">
        <f t="shared" si="9"/>
        <v>false</v>
      </c>
      <c r="AX555" s="305" t="str">
        <f t="shared" si="17"/>
        <v>&lt;column comment="" default="" key="false" label="ContrPre" length="255" nullable="true" originalDbColumnName="ContrPre" originalLength="-1" pattern="" precision="-1" talendType="id_String" type=""/&gt;</v>
      </c>
      <c r="AY555" s="306"/>
      <c r="AZ555" s="305" t="str">
        <f t="shared" si="10"/>
        <v>&lt;column comment="" default="" key="false" label="ContrPre" length="255" nullable="true" originalDbColumnName="ContrPre" originalLength="-1" pattern="" precision="-1" talendType="id_String" type=""/&gt;</v>
      </c>
      <c r="BA555" s="306"/>
      <c r="BB555" s="302"/>
      <c r="BC555" s="303" t="b">
        <f t="shared" si="11"/>
        <v>1</v>
      </c>
      <c r="BD555" s="304"/>
      <c r="BE555" s="304" t="str">
        <f t="shared" si="12"/>
        <v>false</v>
      </c>
      <c r="BF555" s="307"/>
      <c r="BG555" s="305"/>
      <c r="BH555" s="305"/>
      <c r="BI555" s="305"/>
      <c r="BJ555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5" s="306"/>
      <c r="BL555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5" s="306"/>
      <c r="BN555" s="302"/>
      <c r="BO555" s="302"/>
      <c r="BP555" s="302"/>
      <c r="BQ555" s="302"/>
      <c r="BR555" s="302"/>
      <c r="BS555" s="302"/>
      <c r="BT555" s="302"/>
      <c r="BU555" s="302"/>
      <c r="BV555" s="302"/>
      <c r="BW555" s="302"/>
      <c r="BX555" s="302"/>
    </row>
    <row r="556">
      <c r="A556" s="292" t="s">
        <v>728</v>
      </c>
      <c r="B556" s="292">
        <v>555.0</v>
      </c>
      <c r="C556" s="292">
        <f t="shared" si="15"/>
        <v>2</v>
      </c>
      <c r="D556" s="293" t="str">
        <f t="shared" si="25"/>
        <v>Elec, Mech, Plum</v>
      </c>
      <c r="E556" s="46" t="str">
        <f t="shared" si="2"/>
        <v>prmemp.mdb.PrmPlumb.ContrNum</v>
      </c>
      <c r="F556" s="46" t="s">
        <v>344</v>
      </c>
      <c r="G556" s="46" t="s">
        <v>635</v>
      </c>
      <c r="H556" s="47">
        <v>38.0</v>
      </c>
      <c r="I556" s="294" t="s">
        <v>1884</v>
      </c>
      <c r="J556" s="295" t="s">
        <v>729</v>
      </c>
      <c r="K556" s="296">
        <v>8.0</v>
      </c>
      <c r="L556" s="297" t="b">
        <v>0</v>
      </c>
      <c r="M556" s="294" t="s">
        <v>2056</v>
      </c>
      <c r="N556" s="294"/>
      <c r="O556" s="369"/>
      <c r="P556" s="369"/>
      <c r="Q556" s="298" t="str">
        <f t="shared" si="3"/>
        <v>PrmPlumb</v>
      </c>
      <c r="R556" s="298" t="str">
        <f t="shared" si="19"/>
        <v>ContrNum</v>
      </c>
      <c r="S556" s="298" t="str">
        <f t="array" ref="S556">iferror(index('Type Mapping'!$A$2:$D$21,match(J556,'Type Mapping'!$B$2:$B$21,0),3),"type mismatch")</f>
        <v>VARCHAR</v>
      </c>
      <c r="T556" s="298"/>
      <c r="U556" s="298"/>
      <c r="V556" s="298"/>
      <c r="W556" s="51" t="b">
        <v>1</v>
      </c>
      <c r="X556" s="51"/>
      <c r="Y556" s="309"/>
      <c r="Z556" s="309"/>
      <c r="AA556" s="311" t="s">
        <v>652</v>
      </c>
      <c r="AB556" s="53" t="str">
        <f t="shared" si="23"/>
        <v>permit_history</v>
      </c>
      <c r="AC556" s="308" t="str">
        <f t="array" ref="AC556">iferror(index('StoT Mapping (Depreciated)'!$D$2:$L$976,match(E556,'StoT Mapping (Depreciated)'!$D$2:$D$976,0),9),"**FIELD MISSING**")</f>
        <v>Contractor_id</v>
      </c>
      <c r="AD556" s="53" t="str">
        <f t="shared" si="6"/>
        <v>permit.Contractor_id</v>
      </c>
      <c r="AE556" s="299">
        <f>countif(NEW_REDB_table.field,AD556)</f>
        <v>2</v>
      </c>
      <c r="AF556" s="299" t="str">
        <f t="shared" si="7"/>
        <v>Two...</v>
      </c>
      <c r="AG556" s="308"/>
      <c r="AH556" s="317" t="b">
        <v>0</v>
      </c>
      <c r="AI556" s="317" t="b">
        <v>0</v>
      </c>
      <c r="AJ556" s="308" t="str">
        <f t="array" ref="AJ556">iferror(index('Type Mapping'!$A$2:$D$21,match(J556,'Type Mapping'!$B$2:$B$21,0),4),"type mismatch")</f>
        <v>FLOAT</v>
      </c>
      <c r="AK556" s="308"/>
      <c r="AL556" s="308"/>
      <c r="AM556" s="308"/>
      <c r="AN556" s="300" t="b">
        <v>0</v>
      </c>
      <c r="AO556" s="300" t="b">
        <v>0</v>
      </c>
      <c r="AP556" s="300" t="b">
        <v>0</v>
      </c>
      <c r="AQ556" s="300" t="b">
        <v>0</v>
      </c>
      <c r="AR556" s="300"/>
      <c r="AS556" s="300"/>
      <c r="AT556" s="302"/>
      <c r="AU556" s="302"/>
      <c r="AV556" s="303" t="b">
        <v>1</v>
      </c>
      <c r="AW556" s="304" t="str">
        <f t="shared" si="9"/>
        <v>false</v>
      </c>
      <c r="AX556" s="305" t="str">
        <f t="shared" si="17"/>
        <v>&lt;column comment="" default="" key="false" label="ContrNum" length="255" nullable="true" originalDbColumnName="ContrNum" originalLength="-1" pattern="" precision="-1" talendType="id_String" type=""/&gt;</v>
      </c>
      <c r="AY556" s="306"/>
      <c r="AZ556" s="305" t="str">
        <f t="shared" si="10"/>
        <v>&lt;column comment="" default="" key="false" label="ContrNum" length="255" nullable="true" originalDbColumnName="ContrNum" originalLength="-1" pattern="" precision="-1" talendType="id_String" type=""/&gt;</v>
      </c>
      <c r="BA556" s="306"/>
      <c r="BB556" s="302"/>
      <c r="BC556" s="303" t="b">
        <f t="shared" si="11"/>
        <v>1</v>
      </c>
      <c r="BD556" s="304"/>
      <c r="BE556" s="304" t="str">
        <f t="shared" si="12"/>
        <v>false</v>
      </c>
      <c r="BF556" s="307"/>
      <c r="BG556" s="305"/>
      <c r="BH556" s="305"/>
      <c r="BI556" s="305"/>
      <c r="BJ556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6" s="306"/>
      <c r="BL556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6" s="306"/>
      <c r="BN556" s="302"/>
      <c r="BO556" s="302"/>
      <c r="BP556" s="302"/>
      <c r="BQ556" s="302"/>
      <c r="BR556" s="302"/>
      <c r="BS556" s="302"/>
      <c r="BT556" s="302"/>
      <c r="BU556" s="302"/>
      <c r="BV556" s="302"/>
      <c r="BW556" s="302"/>
      <c r="BX556" s="302"/>
    </row>
    <row r="557">
      <c r="A557" s="292" t="s">
        <v>728</v>
      </c>
      <c r="B557" s="292">
        <v>556.0</v>
      </c>
      <c r="C557" s="292">
        <f t="shared" si="15"/>
        <v>2</v>
      </c>
      <c r="D557" s="293" t="str">
        <f t="shared" si="25"/>
        <v>Elec, Mech, Plum</v>
      </c>
      <c r="E557" s="46" t="str">
        <f t="shared" si="2"/>
        <v>prmemp.mdb.PrmPlumb.ContrName</v>
      </c>
      <c r="F557" s="46" t="s">
        <v>344</v>
      </c>
      <c r="G557" s="46" t="s">
        <v>635</v>
      </c>
      <c r="H557" s="47">
        <v>39.0</v>
      </c>
      <c r="I557" s="294" t="s">
        <v>1882</v>
      </c>
      <c r="J557" s="295" t="s">
        <v>743</v>
      </c>
      <c r="K557" s="296">
        <v>100.0</v>
      </c>
      <c r="L557" s="297" t="b">
        <v>0</v>
      </c>
      <c r="M557" s="294" t="s">
        <v>2058</v>
      </c>
      <c r="N557" s="294"/>
      <c r="O557" s="369"/>
      <c r="P557" s="369"/>
      <c r="Q557" s="298" t="str">
        <f t="shared" si="3"/>
        <v>PrmPlumb</v>
      </c>
      <c r="R557" s="298" t="str">
        <f t="shared" si="19"/>
        <v>ContrName</v>
      </c>
      <c r="S557" s="298" t="str">
        <f t="array" ref="S557">iferror(index('Type Mapping'!$A$2:$D$21,match(J557,'Type Mapping'!$B$2:$B$21,0),3),"type mismatch")</f>
        <v>VARCHAR</v>
      </c>
      <c r="T557" s="298"/>
      <c r="U557" s="298"/>
      <c r="V557" s="298"/>
      <c r="W557" s="51" t="b">
        <v>1</v>
      </c>
      <c r="X557" s="51"/>
      <c r="Y557" s="309"/>
      <c r="Z557" s="309"/>
      <c r="AA557" s="311" t="s">
        <v>652</v>
      </c>
      <c r="AB557" s="53" t="str">
        <f t="shared" si="23"/>
        <v>permit_history</v>
      </c>
      <c r="AC557" s="308" t="str">
        <f t="array" ref="AC557">iferror(index('StoT Mapping (Depreciated)'!$D$2:$L$976,match(E557,'StoT Mapping (Depreciated)'!$D$2:$D$976,0),9),"**FIELD MISSING**")</f>
        <v>Contractor_id</v>
      </c>
      <c r="AD557" s="53" t="str">
        <f t="shared" si="6"/>
        <v>permit.Contractor_id</v>
      </c>
      <c r="AE557" s="299">
        <f>countif(NEW_REDB_table.field,AD557)</f>
        <v>2</v>
      </c>
      <c r="AF557" s="299" t="str">
        <f t="shared" si="7"/>
        <v>Two...</v>
      </c>
      <c r="AG557" s="308"/>
      <c r="AH557" s="317" t="b">
        <v>0</v>
      </c>
      <c r="AI557" s="317" t="b">
        <v>0</v>
      </c>
      <c r="AJ557" s="308" t="str">
        <f t="array" ref="AJ557">iferror(index('Type Mapping'!$A$2:$D$21,match(J557,'Type Mapping'!$B$2:$B$21,0),4),"type mismatch")</f>
        <v>VARCHAR</v>
      </c>
      <c r="AK557" s="308"/>
      <c r="AL557" s="308"/>
      <c r="AM557" s="308"/>
      <c r="AN557" s="300" t="b">
        <v>0</v>
      </c>
      <c r="AO557" s="300" t="b">
        <v>0</v>
      </c>
      <c r="AP557" s="300" t="b">
        <v>0</v>
      </c>
      <c r="AQ557" s="300" t="b">
        <v>0</v>
      </c>
      <c r="AR557" s="300"/>
      <c r="AS557" s="300"/>
      <c r="AT557" s="302"/>
      <c r="AU557" s="302"/>
      <c r="AV557" s="303" t="b">
        <v>1</v>
      </c>
      <c r="AW557" s="304" t="str">
        <f t="shared" si="9"/>
        <v>false</v>
      </c>
      <c r="AX557" s="305" t="str">
        <f t="shared" si="17"/>
        <v>&lt;column comment="" default="" key="false" label="ContrName" length="255" nullable="true" originalDbColumnName="ContrName" originalLength="-1" pattern="" precision="-1" talendType="id_String" type=""/&gt;</v>
      </c>
      <c r="AY557" s="306"/>
      <c r="AZ557" s="305" t="str">
        <f t="shared" si="10"/>
        <v>&lt;column comment="" default="" key="false" label="ContrName" length="255" nullable="true" originalDbColumnName="ContrName" originalLength="-1" pattern="" precision="-1" talendType="id_String" type=""/&gt;</v>
      </c>
      <c r="BA557" s="306"/>
      <c r="BB557" s="302"/>
      <c r="BC557" s="303" t="b">
        <f t="shared" si="11"/>
        <v>1</v>
      </c>
      <c r="BD557" s="304"/>
      <c r="BE557" s="304" t="str">
        <f t="shared" si="12"/>
        <v>false</v>
      </c>
      <c r="BF557" s="307"/>
      <c r="BG557" s="305"/>
      <c r="BH557" s="305"/>
      <c r="BI557" s="305"/>
      <c r="BJ557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7" s="306"/>
      <c r="BL557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7" s="306"/>
      <c r="BN557" s="302"/>
      <c r="BO557" s="302"/>
      <c r="BP557" s="302"/>
      <c r="BQ557" s="302"/>
      <c r="BR557" s="302"/>
      <c r="BS557" s="302"/>
      <c r="BT557" s="302"/>
      <c r="BU557" s="302"/>
      <c r="BV557" s="302"/>
      <c r="BW557" s="302"/>
      <c r="BX557" s="302"/>
    </row>
    <row r="558">
      <c r="A558" s="292" t="s">
        <v>728</v>
      </c>
      <c r="B558" s="292">
        <v>557.0</v>
      </c>
      <c r="C558" s="292">
        <f t="shared" si="15"/>
        <v>2</v>
      </c>
      <c r="D558" s="293" t="str">
        <f t="shared" si="25"/>
        <v>Elec, Mech, Plum</v>
      </c>
      <c r="E558" s="46" t="str">
        <f t="shared" si="2"/>
        <v>prmemp.mdb.PrmPlumb.ContrContact</v>
      </c>
      <c r="F558" s="46" t="s">
        <v>344</v>
      </c>
      <c r="G558" s="46" t="s">
        <v>635</v>
      </c>
      <c r="H558" s="47">
        <v>40.0</v>
      </c>
      <c r="I558" s="294" t="s">
        <v>1880</v>
      </c>
      <c r="J558" s="295" t="s">
        <v>743</v>
      </c>
      <c r="K558" s="296">
        <v>100.0</v>
      </c>
      <c r="L558" s="297" t="b">
        <v>0</v>
      </c>
      <c r="M558" s="294" t="s">
        <v>2059</v>
      </c>
      <c r="N558" s="294"/>
      <c r="O558" s="369"/>
      <c r="P558" s="369"/>
      <c r="Q558" s="298" t="str">
        <f t="shared" si="3"/>
        <v>PrmPlumb</v>
      </c>
      <c r="R558" s="298" t="str">
        <f t="shared" si="19"/>
        <v>ContrContact</v>
      </c>
      <c r="S558" s="298" t="str">
        <f t="array" ref="S558">iferror(index('Type Mapping'!$A$2:$D$21,match(J558,'Type Mapping'!$B$2:$B$21,0),3),"type mismatch")</f>
        <v>VARCHAR</v>
      </c>
      <c r="T558" s="298"/>
      <c r="U558" s="298"/>
      <c r="V558" s="298"/>
      <c r="W558" s="51" t="b">
        <v>1</v>
      </c>
      <c r="X558" s="51"/>
      <c r="Y558" s="309"/>
      <c r="Z558" s="309"/>
      <c r="AA558" s="311" t="s">
        <v>652</v>
      </c>
      <c r="AB558" s="53" t="str">
        <f t="shared" si="23"/>
        <v>permit_history</v>
      </c>
      <c r="AC558" s="308" t="str">
        <f t="array" ref="AC558">iferror(index('StoT Mapping (Depreciated)'!$D$2:$L$976,match(E558,'StoT Mapping (Depreciated)'!$D$2:$D$976,0),9),"**FIELD MISSING**")</f>
        <v>Contractor_id</v>
      </c>
      <c r="AD558" s="53" t="str">
        <f t="shared" si="6"/>
        <v>permit.Contractor_id</v>
      </c>
      <c r="AE558" s="299">
        <f>countif(NEW_REDB_table.field,AD558)</f>
        <v>2</v>
      </c>
      <c r="AF558" s="299" t="str">
        <f t="shared" si="7"/>
        <v>Two...</v>
      </c>
      <c r="AG558" s="308"/>
      <c r="AH558" s="317" t="b">
        <v>0</v>
      </c>
      <c r="AI558" s="317" t="b">
        <v>0</v>
      </c>
      <c r="AJ558" s="308" t="str">
        <f t="array" ref="AJ558">iferror(index('Type Mapping'!$A$2:$D$21,match(J558,'Type Mapping'!$B$2:$B$21,0),4),"type mismatch")</f>
        <v>VARCHAR</v>
      </c>
      <c r="AK558" s="308"/>
      <c r="AL558" s="308"/>
      <c r="AM558" s="308"/>
      <c r="AN558" s="300" t="b">
        <v>0</v>
      </c>
      <c r="AO558" s="300" t="b">
        <v>0</v>
      </c>
      <c r="AP558" s="300" t="b">
        <v>0</v>
      </c>
      <c r="AQ558" s="300" t="b">
        <v>0</v>
      </c>
      <c r="AR558" s="300"/>
      <c r="AS558" s="300"/>
      <c r="AT558" s="302"/>
      <c r="AU558" s="302"/>
      <c r="AV558" s="303" t="b">
        <v>1</v>
      </c>
      <c r="AW558" s="304" t="str">
        <f t="shared" si="9"/>
        <v>false</v>
      </c>
      <c r="AX558" s="305" t="str">
        <f t="shared" si="17"/>
        <v>&lt;column comment="" default="" key="false" label="ContrContact" length="255" nullable="true" originalDbColumnName="ContrContact" originalLength="-1" pattern="" precision="-1" talendType="id_String" type=""/&gt;</v>
      </c>
      <c r="AY558" s="306"/>
      <c r="AZ558" s="305" t="str">
        <f t="shared" si="10"/>
        <v>&lt;column comment="" default="" key="false" label="ContrContact" length="255" nullable="true" originalDbColumnName="ContrContact" originalLength="-1" pattern="" precision="-1" talendType="id_String" type=""/&gt;</v>
      </c>
      <c r="BA558" s="306"/>
      <c r="BB558" s="302"/>
      <c r="BC558" s="303" t="b">
        <f t="shared" si="11"/>
        <v>1</v>
      </c>
      <c r="BD558" s="304"/>
      <c r="BE558" s="304" t="str">
        <f t="shared" si="12"/>
        <v>false</v>
      </c>
      <c r="BF558" s="307"/>
      <c r="BG558" s="305"/>
      <c r="BH558" s="305"/>
      <c r="BI558" s="305"/>
      <c r="BJ558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8" s="306"/>
      <c r="BL558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8" s="306"/>
      <c r="BN558" s="302"/>
      <c r="BO558" s="302"/>
      <c r="BP558" s="302"/>
      <c r="BQ558" s="302"/>
      <c r="BR558" s="302"/>
      <c r="BS558" s="302"/>
      <c r="BT558" s="302"/>
      <c r="BU558" s="302"/>
      <c r="BV558" s="302"/>
      <c r="BW558" s="302"/>
      <c r="BX558" s="302"/>
    </row>
    <row r="559">
      <c r="A559" s="292" t="s">
        <v>728</v>
      </c>
      <c r="B559" s="292">
        <v>558.0</v>
      </c>
      <c r="C559" s="292">
        <f t="shared" si="15"/>
        <v>2</v>
      </c>
      <c r="D559" s="293" t="str">
        <f t="shared" si="25"/>
        <v>Elec, Mech, Plum</v>
      </c>
      <c r="E559" s="46" t="str">
        <f t="shared" si="2"/>
        <v>prmemp.mdb.PrmPlumb.ContrAddr</v>
      </c>
      <c r="F559" s="46" t="s">
        <v>344</v>
      </c>
      <c r="G559" s="46" t="s">
        <v>635</v>
      </c>
      <c r="H559" s="47">
        <v>41.0</v>
      </c>
      <c r="I559" s="294" t="s">
        <v>1876</v>
      </c>
      <c r="J559" s="295" t="s">
        <v>743</v>
      </c>
      <c r="K559" s="296">
        <v>150.0</v>
      </c>
      <c r="L559" s="297" t="b">
        <v>0</v>
      </c>
      <c r="M559" s="294" t="s">
        <v>2060</v>
      </c>
      <c r="N559" s="294"/>
      <c r="O559" s="369"/>
      <c r="P559" s="369"/>
      <c r="Q559" s="298" t="str">
        <f t="shared" si="3"/>
        <v>PrmPlumb</v>
      </c>
      <c r="R559" s="298" t="str">
        <f t="shared" si="19"/>
        <v>ContrAddr</v>
      </c>
      <c r="S559" s="298" t="str">
        <f t="array" ref="S559">iferror(index('Type Mapping'!$A$2:$D$21,match(J559,'Type Mapping'!$B$2:$B$21,0),3),"type mismatch")</f>
        <v>VARCHAR</v>
      </c>
      <c r="T559" s="298"/>
      <c r="U559" s="298"/>
      <c r="V559" s="298"/>
      <c r="W559" s="51" t="b">
        <v>1</v>
      </c>
      <c r="X559" s="51"/>
      <c r="Y559" s="309"/>
      <c r="Z559" s="309"/>
      <c r="AA559" s="311" t="s">
        <v>652</v>
      </c>
      <c r="AB559" s="53" t="str">
        <f t="shared" si="23"/>
        <v>permit_history</v>
      </c>
      <c r="AC559" s="308" t="str">
        <f t="array" ref="AC559">iferror(index('StoT Mapping (Depreciated)'!$D$2:$L$976,match(E559,'StoT Mapping (Depreciated)'!$D$2:$D$976,0),9),"**FIELD MISSING**")</f>
        <v>Contractor_id</v>
      </c>
      <c r="AD559" s="53" t="str">
        <f t="shared" si="6"/>
        <v>permit.Contractor_id</v>
      </c>
      <c r="AE559" s="299">
        <f>countif(NEW_REDB_table.field,AD559)</f>
        <v>2</v>
      </c>
      <c r="AF559" s="299" t="str">
        <f t="shared" si="7"/>
        <v>Two...</v>
      </c>
      <c r="AG559" s="308"/>
      <c r="AH559" s="317" t="b">
        <v>0</v>
      </c>
      <c r="AI559" s="317" t="b">
        <v>0</v>
      </c>
      <c r="AJ559" s="308" t="str">
        <f t="array" ref="AJ559">iferror(index('Type Mapping'!$A$2:$D$21,match(J559,'Type Mapping'!$B$2:$B$21,0),4),"type mismatch")</f>
        <v>VARCHAR</v>
      </c>
      <c r="AK559" s="308"/>
      <c r="AL559" s="308"/>
      <c r="AM559" s="308"/>
      <c r="AN559" s="300" t="b">
        <v>0</v>
      </c>
      <c r="AO559" s="300" t="b">
        <v>0</v>
      </c>
      <c r="AP559" s="300" t="b">
        <v>0</v>
      </c>
      <c r="AQ559" s="300" t="b">
        <v>0</v>
      </c>
      <c r="AR559" s="300"/>
      <c r="AS559" s="300"/>
      <c r="AT559" s="302"/>
      <c r="AU559" s="302"/>
      <c r="AV559" s="303" t="b">
        <v>1</v>
      </c>
      <c r="AW559" s="304" t="str">
        <f t="shared" si="9"/>
        <v>false</v>
      </c>
      <c r="AX559" s="305" t="str">
        <f t="shared" si="17"/>
        <v>&lt;column comment="" default="" key="false" label="ContrAddr" length="255" nullable="true" originalDbColumnName="ContrAddr" originalLength="-1" pattern="" precision="-1" talendType="id_String" type=""/&gt;</v>
      </c>
      <c r="AY559" s="306"/>
      <c r="AZ559" s="305" t="str">
        <f t="shared" si="10"/>
        <v>&lt;column comment="" default="" key="false" label="ContrAddr" length="255" nullable="true" originalDbColumnName="ContrAddr" originalLength="-1" pattern="" precision="-1" talendType="id_String" type=""/&gt;</v>
      </c>
      <c r="BA559" s="306"/>
      <c r="BB559" s="302"/>
      <c r="BC559" s="303" t="b">
        <f t="shared" si="11"/>
        <v>1</v>
      </c>
      <c r="BD559" s="304"/>
      <c r="BE559" s="304" t="str">
        <f t="shared" si="12"/>
        <v>false</v>
      </c>
      <c r="BF559" s="307"/>
      <c r="BG559" s="305"/>
      <c r="BH559" s="305"/>
      <c r="BI559" s="305"/>
      <c r="BJ559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59" s="306"/>
      <c r="BL559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59" s="306"/>
      <c r="BN559" s="302"/>
      <c r="BO559" s="302"/>
      <c r="BP559" s="302"/>
      <c r="BQ559" s="302"/>
      <c r="BR559" s="302"/>
      <c r="BS559" s="302"/>
      <c r="BT559" s="302"/>
      <c r="BU559" s="302"/>
      <c r="BV559" s="302"/>
      <c r="BW559" s="302"/>
      <c r="BX559" s="302"/>
    </row>
    <row r="560">
      <c r="A560" s="292" t="s">
        <v>728</v>
      </c>
      <c r="B560" s="292">
        <v>559.0</v>
      </c>
      <c r="C560" s="292">
        <f t="shared" si="15"/>
        <v>2</v>
      </c>
      <c r="D560" s="293" t="str">
        <f t="shared" si="25"/>
        <v>Elec, Mech, Plum</v>
      </c>
      <c r="E560" s="46" t="str">
        <f t="shared" si="2"/>
        <v>prmemp.mdb.PrmPlumb.ContrCity</v>
      </c>
      <c r="F560" s="46" t="s">
        <v>344</v>
      </c>
      <c r="G560" s="46" t="s">
        <v>635</v>
      </c>
      <c r="H560" s="47">
        <v>42.0</v>
      </c>
      <c r="I560" s="294" t="s">
        <v>1878</v>
      </c>
      <c r="J560" s="295" t="s">
        <v>743</v>
      </c>
      <c r="K560" s="296">
        <v>80.0</v>
      </c>
      <c r="L560" s="297" t="b">
        <v>0</v>
      </c>
      <c r="M560" s="294" t="s">
        <v>2061</v>
      </c>
      <c r="N560" s="294"/>
      <c r="O560" s="369"/>
      <c r="P560" s="369"/>
      <c r="Q560" s="298" t="str">
        <f t="shared" si="3"/>
        <v>PrmPlumb</v>
      </c>
      <c r="R560" s="298" t="str">
        <f t="shared" si="19"/>
        <v>ContrCity</v>
      </c>
      <c r="S560" s="298" t="str">
        <f t="array" ref="S560">iferror(index('Type Mapping'!$A$2:$D$21,match(J560,'Type Mapping'!$B$2:$B$21,0),3),"type mismatch")</f>
        <v>VARCHAR</v>
      </c>
      <c r="T560" s="298"/>
      <c r="U560" s="298"/>
      <c r="V560" s="298"/>
      <c r="W560" s="51" t="b">
        <v>1</v>
      </c>
      <c r="X560" s="51"/>
      <c r="Y560" s="309"/>
      <c r="Z560" s="309"/>
      <c r="AA560" s="311" t="s">
        <v>652</v>
      </c>
      <c r="AB560" s="53" t="str">
        <f t="shared" si="23"/>
        <v>permit_history</v>
      </c>
      <c r="AC560" s="308" t="str">
        <f t="array" ref="AC560">iferror(index('StoT Mapping (Depreciated)'!$D$2:$L$976,match(E560,'StoT Mapping (Depreciated)'!$D$2:$D$976,0),9),"**FIELD MISSING**")</f>
        <v>Contractor_id</v>
      </c>
      <c r="AD560" s="53" t="str">
        <f t="shared" si="6"/>
        <v>permit.Contractor_id</v>
      </c>
      <c r="AE560" s="299">
        <f>countif(NEW_REDB_table.field,AD560)</f>
        <v>2</v>
      </c>
      <c r="AF560" s="299" t="str">
        <f t="shared" si="7"/>
        <v>Two...</v>
      </c>
      <c r="AG560" s="308"/>
      <c r="AH560" s="317" t="b">
        <v>0</v>
      </c>
      <c r="AI560" s="317" t="b">
        <v>0</v>
      </c>
      <c r="AJ560" s="308" t="str">
        <f t="array" ref="AJ560">iferror(index('Type Mapping'!$A$2:$D$21,match(J560,'Type Mapping'!$B$2:$B$21,0),4),"type mismatch")</f>
        <v>VARCHAR</v>
      </c>
      <c r="AK560" s="308"/>
      <c r="AL560" s="308"/>
      <c r="AM560" s="308"/>
      <c r="AN560" s="300" t="b">
        <v>0</v>
      </c>
      <c r="AO560" s="300" t="b">
        <v>0</v>
      </c>
      <c r="AP560" s="300" t="b">
        <v>0</v>
      </c>
      <c r="AQ560" s="300" t="b">
        <v>0</v>
      </c>
      <c r="AR560" s="300"/>
      <c r="AS560" s="300"/>
      <c r="AT560" s="302"/>
      <c r="AU560" s="302"/>
      <c r="AV560" s="303" t="b">
        <v>1</v>
      </c>
      <c r="AW560" s="304" t="str">
        <f t="shared" si="9"/>
        <v>false</v>
      </c>
      <c r="AX560" s="305" t="str">
        <f t="shared" si="17"/>
        <v>&lt;column comment="" default="" key="false" label="ContrCity" length="255" nullable="true" originalDbColumnName="ContrCity" originalLength="-1" pattern="" precision="-1" talendType="id_String" type=""/&gt;</v>
      </c>
      <c r="AY560" s="306"/>
      <c r="AZ560" s="305" t="str">
        <f t="shared" si="10"/>
        <v>&lt;column comment="" default="" key="false" label="ContrCity" length="255" nullable="true" originalDbColumnName="ContrCity" originalLength="-1" pattern="" precision="-1" talendType="id_String" type=""/&gt;</v>
      </c>
      <c r="BA560" s="306"/>
      <c r="BB560" s="302"/>
      <c r="BC560" s="303" t="b">
        <f t="shared" si="11"/>
        <v>1</v>
      </c>
      <c r="BD560" s="304"/>
      <c r="BE560" s="304" t="str">
        <f t="shared" si="12"/>
        <v>false</v>
      </c>
      <c r="BF560" s="307"/>
      <c r="BG560" s="305"/>
      <c r="BH560" s="305"/>
      <c r="BI560" s="305"/>
      <c r="BJ560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0" s="306"/>
      <c r="BL560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0" s="306"/>
      <c r="BN560" s="302"/>
      <c r="BO560" s="302"/>
      <c r="BP560" s="302"/>
      <c r="BQ560" s="302"/>
      <c r="BR560" s="302"/>
      <c r="BS560" s="302"/>
      <c r="BT560" s="302"/>
      <c r="BU560" s="302"/>
      <c r="BV560" s="302"/>
      <c r="BW560" s="302"/>
      <c r="BX560" s="302"/>
    </row>
    <row r="561">
      <c r="A561" s="292" t="s">
        <v>728</v>
      </c>
      <c r="B561" s="292">
        <v>560.0</v>
      </c>
      <c r="C561" s="292">
        <f t="shared" si="15"/>
        <v>2</v>
      </c>
      <c r="D561" s="293" t="str">
        <f t="shared" si="25"/>
        <v>Elec, Mech, Plum</v>
      </c>
      <c r="E561" s="46" t="str">
        <f t="shared" si="2"/>
        <v>prmemp.mdb.PrmPlumb.ContrState</v>
      </c>
      <c r="F561" s="46" t="s">
        <v>344</v>
      </c>
      <c r="G561" s="46" t="s">
        <v>635</v>
      </c>
      <c r="H561" s="47">
        <v>43.0</v>
      </c>
      <c r="I561" s="294" t="s">
        <v>1888</v>
      </c>
      <c r="J561" s="295" t="s">
        <v>743</v>
      </c>
      <c r="K561" s="296">
        <v>2.0</v>
      </c>
      <c r="L561" s="297" t="b">
        <v>0</v>
      </c>
      <c r="M561" s="294" t="s">
        <v>2063</v>
      </c>
      <c r="N561" s="294"/>
      <c r="O561" s="369"/>
      <c r="P561" s="369"/>
      <c r="Q561" s="298" t="str">
        <f t="shared" si="3"/>
        <v>PrmPlumb</v>
      </c>
      <c r="R561" s="298" t="str">
        <f t="shared" si="19"/>
        <v>ContrState</v>
      </c>
      <c r="S561" s="298" t="str">
        <f t="array" ref="S561">iferror(index('Type Mapping'!$A$2:$D$21,match(J561,'Type Mapping'!$B$2:$B$21,0),3),"type mismatch")</f>
        <v>VARCHAR</v>
      </c>
      <c r="T561" s="298"/>
      <c r="U561" s="298"/>
      <c r="V561" s="298"/>
      <c r="W561" s="51" t="b">
        <v>1</v>
      </c>
      <c r="X561" s="51"/>
      <c r="Y561" s="309"/>
      <c r="Z561" s="309"/>
      <c r="AA561" s="311" t="s">
        <v>652</v>
      </c>
      <c r="AB561" s="53" t="str">
        <f t="shared" si="23"/>
        <v>permit_history</v>
      </c>
      <c r="AC561" s="308" t="str">
        <f t="array" ref="AC561">iferror(index('StoT Mapping (Depreciated)'!$D$2:$L$976,match(E561,'StoT Mapping (Depreciated)'!$D$2:$D$976,0),9),"**FIELD MISSING**")</f>
        <v>Contractor_id</v>
      </c>
      <c r="AD561" s="53" t="str">
        <f t="shared" si="6"/>
        <v>permit.Contractor_id</v>
      </c>
      <c r="AE561" s="299">
        <f>countif(NEW_REDB_table.field,AD561)</f>
        <v>2</v>
      </c>
      <c r="AF561" s="299" t="str">
        <f t="shared" si="7"/>
        <v>Two...</v>
      </c>
      <c r="AG561" s="308"/>
      <c r="AH561" s="317" t="b">
        <v>0</v>
      </c>
      <c r="AI561" s="317" t="b">
        <v>0</v>
      </c>
      <c r="AJ561" s="308" t="str">
        <f t="array" ref="AJ561">iferror(index('Type Mapping'!$A$2:$D$21,match(J561,'Type Mapping'!$B$2:$B$21,0),4),"type mismatch")</f>
        <v>VARCHAR</v>
      </c>
      <c r="AK561" s="308"/>
      <c r="AL561" s="308"/>
      <c r="AM561" s="308"/>
      <c r="AN561" s="300" t="b">
        <v>0</v>
      </c>
      <c r="AO561" s="300" t="b">
        <v>0</v>
      </c>
      <c r="AP561" s="300" t="b">
        <v>0</v>
      </c>
      <c r="AQ561" s="300" t="b">
        <v>0</v>
      </c>
      <c r="AR561" s="300"/>
      <c r="AS561" s="300"/>
      <c r="AT561" s="302"/>
      <c r="AU561" s="302"/>
      <c r="AV561" s="303" t="b">
        <v>1</v>
      </c>
      <c r="AW561" s="304" t="str">
        <f t="shared" si="9"/>
        <v>false</v>
      </c>
      <c r="AX561" s="305" t="str">
        <f t="shared" si="17"/>
        <v>&lt;column comment="" default="" key="false" label="ContrState" length="255" nullable="true" originalDbColumnName="ContrState" originalLength="-1" pattern="" precision="-1" talendType="id_String" type=""/&gt;</v>
      </c>
      <c r="AY561" s="306"/>
      <c r="AZ561" s="305" t="str">
        <f t="shared" si="10"/>
        <v>&lt;column comment="" default="" key="false" label="ContrState" length="255" nullable="true" originalDbColumnName="ContrState" originalLength="-1" pattern="" precision="-1" talendType="id_String" type=""/&gt;</v>
      </c>
      <c r="BA561" s="306"/>
      <c r="BB561" s="302"/>
      <c r="BC561" s="303" t="b">
        <f t="shared" si="11"/>
        <v>1</v>
      </c>
      <c r="BD561" s="304"/>
      <c r="BE561" s="304" t="str">
        <f t="shared" si="12"/>
        <v>false</v>
      </c>
      <c r="BF561" s="307"/>
      <c r="BG561" s="305"/>
      <c r="BH561" s="305"/>
      <c r="BI561" s="305"/>
      <c r="BJ561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1" s="306"/>
      <c r="BL561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1" s="306"/>
      <c r="BN561" s="302"/>
      <c r="BO561" s="302"/>
      <c r="BP561" s="302"/>
      <c r="BQ561" s="302"/>
      <c r="BR561" s="302"/>
      <c r="BS561" s="302"/>
      <c r="BT561" s="302"/>
      <c r="BU561" s="302"/>
      <c r="BV561" s="302"/>
      <c r="BW561" s="302"/>
      <c r="BX561" s="302"/>
    </row>
    <row r="562">
      <c r="A562" s="292" t="s">
        <v>728</v>
      </c>
      <c r="B562" s="292">
        <v>561.0</v>
      </c>
      <c r="C562" s="292">
        <f t="shared" si="15"/>
        <v>2</v>
      </c>
      <c r="D562" s="293" t="str">
        <f t="shared" si="25"/>
        <v>Elec, Mech, Plum</v>
      </c>
      <c r="E562" s="46" t="str">
        <f t="shared" si="2"/>
        <v>prmemp.mdb.PrmPlumb.ContrZIP</v>
      </c>
      <c r="F562" s="46" t="s">
        <v>344</v>
      </c>
      <c r="G562" s="46" t="s">
        <v>635</v>
      </c>
      <c r="H562" s="47">
        <v>44.0</v>
      </c>
      <c r="I562" s="294" t="s">
        <v>1890</v>
      </c>
      <c r="J562" s="295" t="s">
        <v>743</v>
      </c>
      <c r="K562" s="296">
        <v>50.0</v>
      </c>
      <c r="L562" s="297" t="b">
        <v>0</v>
      </c>
      <c r="M562" s="294" t="s">
        <v>2065</v>
      </c>
      <c r="N562" s="294"/>
      <c r="O562" s="369"/>
      <c r="P562" s="369"/>
      <c r="Q562" s="298" t="str">
        <f t="shared" si="3"/>
        <v>PrmPlumb</v>
      </c>
      <c r="R562" s="298" t="str">
        <f t="shared" si="19"/>
        <v>ContrZIP</v>
      </c>
      <c r="S562" s="298" t="str">
        <f t="array" ref="S562">iferror(index('Type Mapping'!$A$2:$D$21,match(J562,'Type Mapping'!$B$2:$B$21,0),3),"type mismatch")</f>
        <v>VARCHAR</v>
      </c>
      <c r="T562" s="298"/>
      <c r="U562" s="298"/>
      <c r="V562" s="298"/>
      <c r="W562" s="51" t="b">
        <v>1</v>
      </c>
      <c r="X562" s="51"/>
      <c r="Y562" s="309"/>
      <c r="Z562" s="309"/>
      <c r="AA562" s="311" t="s">
        <v>652</v>
      </c>
      <c r="AB562" s="53" t="str">
        <f t="shared" si="23"/>
        <v>permit_history</v>
      </c>
      <c r="AC562" s="308" t="str">
        <f t="array" ref="AC562">iferror(index('StoT Mapping (Depreciated)'!$D$2:$L$976,match(E562,'StoT Mapping (Depreciated)'!$D$2:$D$976,0),9),"**FIELD MISSING**")</f>
        <v>Contractor_id</v>
      </c>
      <c r="AD562" s="53" t="str">
        <f t="shared" si="6"/>
        <v>permit.Contractor_id</v>
      </c>
      <c r="AE562" s="299">
        <f>countif(NEW_REDB_table.field,AD562)</f>
        <v>2</v>
      </c>
      <c r="AF562" s="299" t="str">
        <f t="shared" si="7"/>
        <v>Two...</v>
      </c>
      <c r="AG562" s="308"/>
      <c r="AH562" s="317" t="b">
        <v>0</v>
      </c>
      <c r="AI562" s="317" t="b">
        <v>0</v>
      </c>
      <c r="AJ562" s="308" t="str">
        <f t="array" ref="AJ562">iferror(index('Type Mapping'!$A$2:$D$21,match(J562,'Type Mapping'!$B$2:$B$21,0),4),"type mismatch")</f>
        <v>VARCHAR</v>
      </c>
      <c r="AK562" s="308"/>
      <c r="AL562" s="308"/>
      <c r="AM562" s="308"/>
      <c r="AN562" s="300" t="b">
        <v>0</v>
      </c>
      <c r="AO562" s="300" t="b">
        <v>0</v>
      </c>
      <c r="AP562" s="300" t="b">
        <v>0</v>
      </c>
      <c r="AQ562" s="300" t="b">
        <v>0</v>
      </c>
      <c r="AR562" s="300"/>
      <c r="AS562" s="300"/>
      <c r="AT562" s="302"/>
      <c r="AU562" s="302"/>
      <c r="AV562" s="303" t="b">
        <v>1</v>
      </c>
      <c r="AW562" s="304" t="str">
        <f t="shared" si="9"/>
        <v>false</v>
      </c>
      <c r="AX562" s="305" t="str">
        <f t="shared" si="17"/>
        <v>&lt;column comment="" default="" key="false" label="ContrZIP" length="255" nullable="true" originalDbColumnName="ContrZIP" originalLength="-1" pattern="" precision="-1" talendType="id_String" type=""/&gt;</v>
      </c>
      <c r="AY562" s="306"/>
      <c r="AZ562" s="305" t="str">
        <f t="shared" si="10"/>
        <v>&lt;column comment="" default="" key="false" label="ContrZIP" length="255" nullable="true" originalDbColumnName="ContrZIP" originalLength="-1" pattern="" precision="-1" talendType="id_String" type=""/&gt;</v>
      </c>
      <c r="BA562" s="306"/>
      <c r="BB562" s="302"/>
      <c r="BC562" s="303" t="b">
        <f t="shared" si="11"/>
        <v>1</v>
      </c>
      <c r="BD562" s="304"/>
      <c r="BE562" s="304" t="str">
        <f t="shared" si="12"/>
        <v>false</v>
      </c>
      <c r="BF562" s="307"/>
      <c r="BG562" s="305"/>
      <c r="BH562" s="305"/>
      <c r="BI562" s="305"/>
      <c r="BJ562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2" s="306"/>
      <c r="BL562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2" s="306"/>
      <c r="BN562" s="302"/>
      <c r="BO562" s="302"/>
      <c r="BP562" s="302"/>
      <c r="BQ562" s="302"/>
      <c r="BR562" s="302"/>
      <c r="BS562" s="302"/>
      <c r="BT562" s="302"/>
      <c r="BU562" s="302"/>
      <c r="BV562" s="302"/>
      <c r="BW562" s="302"/>
      <c r="BX562" s="302"/>
    </row>
    <row r="563">
      <c r="A563" s="292" t="s">
        <v>728</v>
      </c>
      <c r="B563" s="292">
        <v>562.0</v>
      </c>
      <c r="C563" s="292">
        <f t="shared" si="15"/>
        <v>2</v>
      </c>
      <c r="D563" s="293" t="str">
        <f t="shared" si="25"/>
        <v>Elec, Mech, Plum</v>
      </c>
      <c r="E563" s="46" t="str">
        <f t="shared" si="2"/>
        <v>prmemp.mdb.PrmPlumb.ContrPhone</v>
      </c>
      <c r="F563" s="46" t="s">
        <v>344</v>
      </c>
      <c r="G563" s="46" t="s">
        <v>635</v>
      </c>
      <c r="H563" s="47">
        <v>45.0</v>
      </c>
      <c r="I563" s="294" t="s">
        <v>1886</v>
      </c>
      <c r="J563" s="295" t="s">
        <v>743</v>
      </c>
      <c r="K563" s="296">
        <v>20.0</v>
      </c>
      <c r="L563" s="297" t="b">
        <v>0</v>
      </c>
      <c r="M563" s="294" t="s">
        <v>2070</v>
      </c>
      <c r="N563" s="294"/>
      <c r="O563" s="369"/>
      <c r="P563" s="369"/>
      <c r="Q563" s="298" t="str">
        <f t="shared" si="3"/>
        <v>PrmPlumb</v>
      </c>
      <c r="R563" s="298" t="str">
        <f t="shared" si="19"/>
        <v>ContrPhone</v>
      </c>
      <c r="S563" s="298" t="str">
        <f t="array" ref="S563">iferror(index('Type Mapping'!$A$2:$D$21,match(J563,'Type Mapping'!$B$2:$B$21,0),3),"type mismatch")</f>
        <v>VARCHAR</v>
      </c>
      <c r="T563" s="298"/>
      <c r="U563" s="298"/>
      <c r="V563" s="298"/>
      <c r="W563" s="51" t="b">
        <v>1</v>
      </c>
      <c r="X563" s="51"/>
      <c r="Y563" s="309"/>
      <c r="Z563" s="309"/>
      <c r="AA563" s="311" t="s">
        <v>652</v>
      </c>
      <c r="AB563" s="53" t="str">
        <f t="shared" si="23"/>
        <v>permit_history</v>
      </c>
      <c r="AC563" s="308" t="str">
        <f t="array" ref="AC563">iferror(index('StoT Mapping (Depreciated)'!$D$2:$L$976,match(E563,'StoT Mapping (Depreciated)'!$D$2:$D$976,0),9),"**FIELD MISSING**")</f>
        <v>Contractor_id</v>
      </c>
      <c r="AD563" s="53" t="str">
        <f t="shared" si="6"/>
        <v>permit.Contractor_id</v>
      </c>
      <c r="AE563" s="299">
        <f>countif(NEW_REDB_table.field,AD563)</f>
        <v>2</v>
      </c>
      <c r="AF563" s="299" t="str">
        <f t="shared" si="7"/>
        <v>Two...</v>
      </c>
      <c r="AG563" s="308"/>
      <c r="AH563" s="317" t="b">
        <v>0</v>
      </c>
      <c r="AI563" s="317" t="b">
        <v>0</v>
      </c>
      <c r="AJ563" s="308" t="str">
        <f t="array" ref="AJ563">iferror(index('Type Mapping'!$A$2:$D$21,match(J563,'Type Mapping'!$B$2:$B$21,0),4),"type mismatch")</f>
        <v>VARCHAR</v>
      </c>
      <c r="AK563" s="308"/>
      <c r="AL563" s="308"/>
      <c r="AM563" s="308"/>
      <c r="AN563" s="300" t="b">
        <v>0</v>
      </c>
      <c r="AO563" s="300" t="b">
        <v>0</v>
      </c>
      <c r="AP563" s="300" t="b">
        <v>0</v>
      </c>
      <c r="AQ563" s="300" t="b">
        <v>0</v>
      </c>
      <c r="AR563" s="300"/>
      <c r="AS563" s="300"/>
      <c r="AT563" s="302"/>
      <c r="AU563" s="302"/>
      <c r="AV563" s="303" t="b">
        <v>1</v>
      </c>
      <c r="AW563" s="304" t="str">
        <f t="shared" si="9"/>
        <v>false</v>
      </c>
      <c r="AX563" s="305" t="str">
        <f t="shared" si="17"/>
        <v>&lt;column comment="" default="" key="false" label="ContrPhone" length="255" nullable="true" originalDbColumnName="ContrPhone" originalLength="-1" pattern="" precision="-1" talendType="id_String" type=""/&gt;</v>
      </c>
      <c r="AY563" s="306"/>
      <c r="AZ563" s="305" t="str">
        <f t="shared" si="10"/>
        <v>&lt;column comment="" default="" key="false" label="ContrPhone" length="255" nullable="true" originalDbColumnName="ContrPhone" originalLength="-1" pattern="" precision="-1" talendType="id_String" type=""/&gt;</v>
      </c>
      <c r="BA563" s="306"/>
      <c r="BB563" s="302"/>
      <c r="BC563" s="303" t="b">
        <f t="shared" si="11"/>
        <v>1</v>
      </c>
      <c r="BD563" s="304"/>
      <c r="BE563" s="304" t="str">
        <f t="shared" si="12"/>
        <v>false</v>
      </c>
      <c r="BF563" s="307"/>
      <c r="BG563" s="305"/>
      <c r="BH563" s="305"/>
      <c r="BI563" s="305"/>
      <c r="BJ563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3" s="306"/>
      <c r="BL563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3" s="306"/>
      <c r="BN563" s="302"/>
      <c r="BO563" s="302"/>
      <c r="BP563" s="302"/>
      <c r="BQ563" s="302"/>
      <c r="BR563" s="302"/>
      <c r="BS563" s="302"/>
      <c r="BT563" s="302"/>
      <c r="BU563" s="302"/>
      <c r="BV563" s="302"/>
      <c r="BW563" s="302"/>
      <c r="BX563" s="302"/>
    </row>
    <row r="564">
      <c r="A564" s="292" t="s">
        <v>728</v>
      </c>
      <c r="B564" s="292">
        <v>563.0</v>
      </c>
      <c r="C564" s="292">
        <f t="shared" si="15"/>
        <v>2</v>
      </c>
      <c r="D564" s="293" t="str">
        <f t="shared" si="25"/>
        <v>Elec, Mech, Plum</v>
      </c>
      <c r="E564" s="46" t="str">
        <f t="shared" si="2"/>
        <v>prmemp.mdb.PrmPlumb.GeoCityBLockPart</v>
      </c>
      <c r="F564" s="46" t="s">
        <v>344</v>
      </c>
      <c r="G564" s="46" t="s">
        <v>635</v>
      </c>
      <c r="H564" s="47">
        <v>46.0</v>
      </c>
      <c r="I564" s="294" t="s">
        <v>1795</v>
      </c>
      <c r="J564" s="295" t="s">
        <v>729</v>
      </c>
      <c r="K564" s="296">
        <v>8.0</v>
      </c>
      <c r="L564" s="297" t="b">
        <v>0</v>
      </c>
      <c r="M564" s="294" t="s">
        <v>1433</v>
      </c>
      <c r="N564" s="294"/>
      <c r="O564" s="369"/>
      <c r="P564" s="369"/>
      <c r="Q564" s="298" t="str">
        <f t="shared" si="3"/>
        <v>PrmPlumb</v>
      </c>
      <c r="R564" s="298" t="str">
        <f t="shared" si="19"/>
        <v>GeoCityBLockPart</v>
      </c>
      <c r="S564" s="298" t="str">
        <f t="array" ref="S564">iferror(index('Type Mapping'!$A$2:$D$21,match(J564,'Type Mapping'!$B$2:$B$21,0),3),"type mismatch")</f>
        <v>VARCHAR</v>
      </c>
      <c r="T564" s="298"/>
      <c r="U564" s="298"/>
      <c r="V564" s="298"/>
      <c r="W564" s="51" t="b">
        <v>1</v>
      </c>
      <c r="X564" s="51"/>
      <c r="Y564" s="309"/>
      <c r="Z564" s="309"/>
      <c r="AA564" s="311" t="s">
        <v>669</v>
      </c>
      <c r="AB564" s="53" t="str">
        <f t="shared" si="23"/>
        <v>geo_id_history</v>
      </c>
      <c r="AC564" s="308" t="str">
        <f t="array" ref="AC564">iferror(index('StoT Mapping (Depreciated)'!$D$2:$L$976,match(E564,'StoT Mapping (Depreciated)'!$D$2:$D$976,0),9),"**FIELD MISSING**")</f>
        <v>???</v>
      </c>
      <c r="AD564" s="53" t="str">
        <f t="shared" si="6"/>
        <v>geo_id.???</v>
      </c>
      <c r="AE564" s="299">
        <f>countif(NEW_REDB_table.field,AD564)</f>
        <v>0</v>
      </c>
      <c r="AF564" s="299" t="str">
        <f t="shared" si="7"/>
        <v>Check...</v>
      </c>
      <c r="AG564" s="308"/>
      <c r="AH564" s="317" t="b">
        <v>0</v>
      </c>
      <c r="AI564" s="317" t="b">
        <v>0</v>
      </c>
      <c r="AJ564" s="308" t="str">
        <f t="array" ref="AJ564">iferror(index('Type Mapping'!$A$2:$D$21,match(J564,'Type Mapping'!$B$2:$B$21,0),4),"type mismatch")</f>
        <v>FLOAT</v>
      </c>
      <c r="AK564" s="308"/>
      <c r="AL564" s="308"/>
      <c r="AM564" s="308"/>
      <c r="AN564" s="300" t="b">
        <v>0</v>
      </c>
      <c r="AO564" s="300" t="b">
        <v>0</v>
      </c>
      <c r="AP564" s="300" t="b">
        <v>0</v>
      </c>
      <c r="AQ564" s="300" t="b">
        <v>0</v>
      </c>
      <c r="AR564" s="300"/>
      <c r="AS564" s="300"/>
      <c r="AT564" s="302"/>
      <c r="AU564" s="302"/>
      <c r="AV564" s="303" t="b">
        <v>1</v>
      </c>
      <c r="AW564" s="304" t="str">
        <f t="shared" si="9"/>
        <v>false</v>
      </c>
      <c r="AX564" s="305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564" s="306"/>
      <c r="AZ564" s="305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564" s="306"/>
      <c r="BB564" s="302"/>
      <c r="BC564" s="303" t="b">
        <f t="shared" si="11"/>
        <v>1</v>
      </c>
      <c r="BD564" s="304"/>
      <c r="BE564" s="304" t="str">
        <f t="shared" si="12"/>
        <v>false</v>
      </c>
      <c r="BF564" s="307"/>
      <c r="BG564" s="305"/>
      <c r="BH564" s="305"/>
      <c r="BI564" s="305"/>
      <c r="BJ564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4" s="306"/>
      <c r="BL564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4" s="306"/>
      <c r="BN564" s="302"/>
      <c r="BO564" s="302"/>
      <c r="BP564" s="302"/>
      <c r="BQ564" s="302"/>
      <c r="BR564" s="302"/>
      <c r="BS564" s="302"/>
      <c r="BT564" s="302"/>
      <c r="BU564" s="302"/>
      <c r="BV564" s="302"/>
      <c r="BW564" s="302"/>
      <c r="BX564" s="302"/>
    </row>
    <row r="565">
      <c r="A565" s="292" t="s">
        <v>728</v>
      </c>
      <c r="B565" s="292">
        <v>564.0</v>
      </c>
      <c r="C565" s="292">
        <f t="shared" si="15"/>
        <v>2</v>
      </c>
      <c r="D565" s="293" t="str">
        <f t="shared" si="25"/>
        <v>Elec, Mech, Plum</v>
      </c>
      <c r="E565" s="46" t="str">
        <f t="shared" si="2"/>
        <v>prmemp.mdb.PrmPlumb.Ward10</v>
      </c>
      <c r="F565" s="46" t="s">
        <v>344</v>
      </c>
      <c r="G565" s="46" t="s">
        <v>635</v>
      </c>
      <c r="H565" s="47">
        <v>47.0</v>
      </c>
      <c r="I565" s="294" t="s">
        <v>1436</v>
      </c>
      <c r="J565" s="295" t="s">
        <v>740</v>
      </c>
      <c r="K565" s="296">
        <v>1.0</v>
      </c>
      <c r="L565" s="297" t="b">
        <v>0</v>
      </c>
      <c r="M565" s="294" t="s">
        <v>2076</v>
      </c>
      <c r="N565" s="294"/>
      <c r="O565" s="369"/>
      <c r="P565" s="369"/>
      <c r="Q565" s="298" t="str">
        <f t="shared" si="3"/>
        <v>PrmPlumb</v>
      </c>
      <c r="R565" s="298" t="str">
        <f t="shared" si="19"/>
        <v>Ward10</v>
      </c>
      <c r="S565" s="298" t="str">
        <f t="array" ref="S565">iferror(index('Type Mapping'!$A$2:$D$21,match(J565,'Type Mapping'!$B$2:$B$21,0),3),"type mismatch")</f>
        <v>VARCHAR</v>
      </c>
      <c r="T565" s="298"/>
      <c r="U565" s="298"/>
      <c r="V565" s="298"/>
      <c r="W565" s="51" t="b">
        <v>1</v>
      </c>
      <c r="X565" s="51"/>
      <c r="Y565" s="309"/>
      <c r="Z565" s="309"/>
      <c r="AA565" s="311" t="s">
        <v>669</v>
      </c>
      <c r="AB565" s="53" t="str">
        <f t="shared" si="23"/>
        <v>geo_id_history</v>
      </c>
      <c r="AC565" s="308" t="str">
        <f t="array" ref="AC565">iferror(index('StoT Mapping (Depreciated)'!$D$2:$L$976,match(E565,'StoT Mapping (Depreciated)'!$D$2:$D$976,0),9),"**FIELD MISSING**")</f>
        <v>???</v>
      </c>
      <c r="AD565" s="53" t="str">
        <f t="shared" si="6"/>
        <v>geo_id.???</v>
      </c>
      <c r="AE565" s="299">
        <f>countif(NEW_REDB_table.field,AD565)</f>
        <v>0</v>
      </c>
      <c r="AF565" s="299" t="str">
        <f t="shared" si="7"/>
        <v>Check...</v>
      </c>
      <c r="AG565" s="308"/>
      <c r="AH565" s="317" t="b">
        <v>0</v>
      </c>
      <c r="AI565" s="317" t="b">
        <v>0</v>
      </c>
      <c r="AJ565" s="308" t="str">
        <f t="array" ref="AJ565">iferror(index('Type Mapping'!$A$2:$D$21,match(J565,'Type Mapping'!$B$2:$B$21,0),4),"type mismatch")</f>
        <v>INT</v>
      </c>
      <c r="AK565" s="308"/>
      <c r="AL565" s="308"/>
      <c r="AM565" s="308"/>
      <c r="AN565" s="300" t="b">
        <v>0</v>
      </c>
      <c r="AO565" s="300" t="b">
        <v>0</v>
      </c>
      <c r="AP565" s="300" t="b">
        <v>0</v>
      </c>
      <c r="AQ565" s="300" t="b">
        <v>0</v>
      </c>
      <c r="AR565" s="300"/>
      <c r="AS565" s="300"/>
      <c r="AT565" s="302"/>
      <c r="AU565" s="302"/>
      <c r="AV565" s="303" t="b">
        <v>1</v>
      </c>
      <c r="AW565" s="304" t="str">
        <f t="shared" si="9"/>
        <v>false</v>
      </c>
      <c r="AX565" s="305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565" s="306"/>
      <c r="AZ565" s="305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565" s="306"/>
      <c r="BB565" s="302"/>
      <c r="BC565" s="303" t="b">
        <f t="shared" si="11"/>
        <v>1</v>
      </c>
      <c r="BD565" s="304"/>
      <c r="BE565" s="304" t="str">
        <f t="shared" si="12"/>
        <v>false</v>
      </c>
      <c r="BF565" s="307"/>
      <c r="BG565" s="305"/>
      <c r="BH565" s="305"/>
      <c r="BI565" s="305"/>
      <c r="BJ565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5" s="306"/>
      <c r="BL565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5" s="306"/>
      <c r="BN565" s="302"/>
      <c r="BO565" s="302"/>
      <c r="BP565" s="302"/>
      <c r="BQ565" s="302"/>
      <c r="BR565" s="302"/>
      <c r="BS565" s="302"/>
      <c r="BT565" s="302"/>
      <c r="BU565" s="302"/>
      <c r="BV565" s="302"/>
      <c r="BW565" s="302"/>
      <c r="BX565" s="302"/>
    </row>
    <row r="566">
      <c r="A566" s="292" t="s">
        <v>728</v>
      </c>
      <c r="B566" s="292">
        <v>565.0</v>
      </c>
      <c r="C566" s="292">
        <f t="shared" si="15"/>
        <v>2</v>
      </c>
      <c r="D566" s="293" t="str">
        <f t="shared" si="25"/>
        <v>Elec, Mech, Plum</v>
      </c>
      <c r="E566" s="46" t="str">
        <f t="shared" si="2"/>
        <v>prmemp.mdb.PrmPlumb.Precinct10</v>
      </c>
      <c r="F566" s="46" t="s">
        <v>344</v>
      </c>
      <c r="G566" s="46" t="s">
        <v>635</v>
      </c>
      <c r="H566" s="47">
        <v>48.0</v>
      </c>
      <c r="I566" s="294" t="s">
        <v>1445</v>
      </c>
      <c r="J566" s="295" t="s">
        <v>740</v>
      </c>
      <c r="K566" s="296">
        <v>1.0</v>
      </c>
      <c r="L566" s="297" t="b">
        <v>0</v>
      </c>
      <c r="M566" s="294" t="s">
        <v>2079</v>
      </c>
      <c r="N566" s="294"/>
      <c r="O566" s="369"/>
      <c r="P566" s="369"/>
      <c r="Q566" s="298" t="str">
        <f t="shared" si="3"/>
        <v>PrmPlumb</v>
      </c>
      <c r="R566" s="298" t="str">
        <f t="shared" si="19"/>
        <v>Precinct10</v>
      </c>
      <c r="S566" s="298" t="str">
        <f t="array" ref="S566">iferror(index('Type Mapping'!$A$2:$D$21,match(J566,'Type Mapping'!$B$2:$B$21,0),3),"type mismatch")</f>
        <v>VARCHAR</v>
      </c>
      <c r="T566" s="298"/>
      <c r="U566" s="298"/>
      <c r="V566" s="298"/>
      <c r="W566" s="51" t="b">
        <v>1</v>
      </c>
      <c r="X566" s="51"/>
      <c r="Y566" s="309"/>
      <c r="Z566" s="309"/>
      <c r="AA566" s="311" t="s">
        <v>669</v>
      </c>
      <c r="AB566" s="53" t="str">
        <f t="shared" si="23"/>
        <v>geo_id_history</v>
      </c>
      <c r="AC566" s="308" t="str">
        <f t="array" ref="AC566">iferror(index('StoT Mapping (Depreciated)'!$D$2:$L$976,match(E566,'StoT Mapping (Depreciated)'!$D$2:$D$976,0),9),"**FIELD MISSING**")</f>
        <v>???</v>
      </c>
      <c r="AD566" s="53" t="str">
        <f t="shared" si="6"/>
        <v>geo_id.???</v>
      </c>
      <c r="AE566" s="299">
        <f>countif(NEW_REDB_table.field,AD566)</f>
        <v>0</v>
      </c>
      <c r="AF566" s="299" t="str">
        <f t="shared" si="7"/>
        <v>Check...</v>
      </c>
      <c r="AG566" s="308"/>
      <c r="AH566" s="317" t="b">
        <v>0</v>
      </c>
      <c r="AI566" s="317" t="b">
        <v>0</v>
      </c>
      <c r="AJ566" s="308" t="str">
        <f t="array" ref="AJ566">iferror(index('Type Mapping'!$A$2:$D$21,match(J566,'Type Mapping'!$B$2:$B$21,0),4),"type mismatch")</f>
        <v>INT</v>
      </c>
      <c r="AK566" s="308"/>
      <c r="AL566" s="308"/>
      <c r="AM566" s="308"/>
      <c r="AN566" s="300" t="b">
        <v>0</v>
      </c>
      <c r="AO566" s="300" t="b">
        <v>0</v>
      </c>
      <c r="AP566" s="300" t="b">
        <v>0</v>
      </c>
      <c r="AQ566" s="300" t="b">
        <v>0</v>
      </c>
      <c r="AR566" s="300"/>
      <c r="AS566" s="300"/>
      <c r="AT566" s="302"/>
      <c r="AU566" s="302"/>
      <c r="AV566" s="303" t="b">
        <v>1</v>
      </c>
      <c r="AW566" s="304" t="str">
        <f t="shared" si="9"/>
        <v>false</v>
      </c>
      <c r="AX566" s="305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566" s="306"/>
      <c r="AZ566" s="305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566" s="306"/>
      <c r="BB566" s="302"/>
      <c r="BC566" s="303" t="b">
        <f t="shared" si="11"/>
        <v>1</v>
      </c>
      <c r="BD566" s="304"/>
      <c r="BE566" s="304" t="str">
        <f t="shared" si="12"/>
        <v>false</v>
      </c>
      <c r="BF566" s="307"/>
      <c r="BG566" s="305"/>
      <c r="BH566" s="305"/>
      <c r="BI566" s="305"/>
      <c r="BJ566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6" s="306"/>
      <c r="BL566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6" s="306"/>
      <c r="BN566" s="302"/>
      <c r="BO566" s="302"/>
      <c r="BP566" s="302"/>
      <c r="BQ566" s="302"/>
      <c r="BR566" s="302"/>
      <c r="BS566" s="302"/>
      <c r="BT566" s="302"/>
      <c r="BU566" s="302"/>
      <c r="BV566" s="302"/>
      <c r="BW566" s="302"/>
      <c r="BX566" s="302"/>
    </row>
    <row r="567">
      <c r="A567" s="292" t="s">
        <v>728</v>
      </c>
      <c r="B567" s="292">
        <v>566.0</v>
      </c>
      <c r="C567" s="292">
        <f t="shared" si="15"/>
        <v>2</v>
      </c>
      <c r="D567" s="293" t="str">
        <f t="shared" si="25"/>
        <v>Elec, Mech, Plum</v>
      </c>
      <c r="E567" s="46" t="str">
        <f t="shared" si="2"/>
        <v>prmemp.mdb.PrmPlumb.InspArea10</v>
      </c>
      <c r="F567" s="46" t="s">
        <v>344</v>
      </c>
      <c r="G567" s="46" t="s">
        <v>635</v>
      </c>
      <c r="H567" s="47">
        <v>49.0</v>
      </c>
      <c r="I567" s="294" t="s">
        <v>1451</v>
      </c>
      <c r="J567" s="295" t="s">
        <v>740</v>
      </c>
      <c r="K567" s="296">
        <v>1.0</v>
      </c>
      <c r="L567" s="297" t="b">
        <v>0</v>
      </c>
      <c r="M567" s="294" t="s">
        <v>1452</v>
      </c>
      <c r="N567" s="294"/>
      <c r="O567" s="369"/>
      <c r="P567" s="369"/>
      <c r="Q567" s="298" t="str">
        <f t="shared" si="3"/>
        <v>PrmPlumb</v>
      </c>
      <c r="R567" s="298" t="str">
        <f t="shared" si="19"/>
        <v>InspArea10</v>
      </c>
      <c r="S567" s="298" t="str">
        <f t="array" ref="S567">iferror(index('Type Mapping'!$A$2:$D$21,match(J567,'Type Mapping'!$B$2:$B$21,0),3),"type mismatch")</f>
        <v>VARCHAR</v>
      </c>
      <c r="T567" s="298"/>
      <c r="U567" s="298"/>
      <c r="V567" s="298"/>
      <c r="W567" s="51" t="b">
        <v>1</v>
      </c>
      <c r="X567" s="51"/>
      <c r="Y567" s="309"/>
      <c r="Z567" s="309"/>
      <c r="AA567" s="311" t="s">
        <v>669</v>
      </c>
      <c r="AB567" s="53" t="str">
        <f t="shared" si="23"/>
        <v>geo_id_history</v>
      </c>
      <c r="AC567" s="308" t="str">
        <f t="array" ref="AC567">iferror(index('StoT Mapping (Depreciated)'!$D$2:$L$976,match(E567,'StoT Mapping (Depreciated)'!$D$2:$D$976,0),9),"**FIELD MISSING**")</f>
        <v>???</v>
      </c>
      <c r="AD567" s="53" t="str">
        <f t="shared" si="6"/>
        <v>geo_id.???</v>
      </c>
      <c r="AE567" s="299">
        <f>countif(NEW_REDB_table.field,AD567)</f>
        <v>0</v>
      </c>
      <c r="AF567" s="299" t="str">
        <f t="shared" si="7"/>
        <v>Check...</v>
      </c>
      <c r="AG567" s="308"/>
      <c r="AH567" s="317" t="b">
        <v>0</v>
      </c>
      <c r="AI567" s="317" t="b">
        <v>0</v>
      </c>
      <c r="AJ567" s="308" t="str">
        <f t="array" ref="AJ567">iferror(index('Type Mapping'!$A$2:$D$21,match(J567,'Type Mapping'!$B$2:$B$21,0),4),"type mismatch")</f>
        <v>INT</v>
      </c>
      <c r="AK567" s="308"/>
      <c r="AL567" s="308"/>
      <c r="AM567" s="308"/>
      <c r="AN567" s="300" t="b">
        <v>0</v>
      </c>
      <c r="AO567" s="300" t="b">
        <v>0</v>
      </c>
      <c r="AP567" s="300" t="b">
        <v>0</v>
      </c>
      <c r="AQ567" s="300" t="b">
        <v>0</v>
      </c>
      <c r="AR567" s="300"/>
      <c r="AS567" s="300"/>
      <c r="AT567" s="302"/>
      <c r="AU567" s="302"/>
      <c r="AV567" s="303" t="b">
        <v>1</v>
      </c>
      <c r="AW567" s="304" t="str">
        <f t="shared" si="9"/>
        <v>false</v>
      </c>
      <c r="AX567" s="305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567" s="306"/>
      <c r="AZ567" s="305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567" s="306"/>
      <c r="BB567" s="302"/>
      <c r="BC567" s="303" t="b">
        <f t="shared" si="11"/>
        <v>1</v>
      </c>
      <c r="BD567" s="304"/>
      <c r="BE567" s="304" t="str">
        <f t="shared" si="12"/>
        <v>false</v>
      </c>
      <c r="BF567" s="307"/>
      <c r="BG567" s="305"/>
      <c r="BH567" s="305"/>
      <c r="BI567" s="305"/>
      <c r="BJ567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7" s="306"/>
      <c r="BL567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7" s="306"/>
      <c r="BN567" s="302"/>
      <c r="BO567" s="302"/>
      <c r="BP567" s="302"/>
      <c r="BQ567" s="302"/>
      <c r="BR567" s="302"/>
      <c r="BS567" s="302"/>
      <c r="BT567" s="302"/>
      <c r="BU567" s="302"/>
      <c r="BV567" s="302"/>
      <c r="BW567" s="302"/>
      <c r="BX567" s="302"/>
    </row>
    <row r="568">
      <c r="A568" s="292" t="s">
        <v>728</v>
      </c>
      <c r="B568" s="292">
        <v>567.0</v>
      </c>
      <c r="C568" s="292">
        <f t="shared" si="15"/>
        <v>2</v>
      </c>
      <c r="D568" s="293" t="str">
        <f t="shared" si="25"/>
        <v>Elec, Mech, Plum</v>
      </c>
      <c r="E568" s="46" t="str">
        <f t="shared" si="2"/>
        <v>prmemp.mdb.PrmPlumb.Ward00</v>
      </c>
      <c r="F568" s="46" t="s">
        <v>344</v>
      </c>
      <c r="G568" s="46" t="s">
        <v>635</v>
      </c>
      <c r="H568" s="47">
        <v>50.0</v>
      </c>
      <c r="I568" s="294" t="s">
        <v>1457</v>
      </c>
      <c r="J568" s="295" t="s">
        <v>740</v>
      </c>
      <c r="K568" s="296">
        <v>1.0</v>
      </c>
      <c r="L568" s="297" t="b">
        <v>0</v>
      </c>
      <c r="M568" s="294" t="s">
        <v>2083</v>
      </c>
      <c r="N568" s="294"/>
      <c r="O568" s="369"/>
      <c r="P568" s="369"/>
      <c r="Q568" s="298" t="str">
        <f t="shared" si="3"/>
        <v>PrmPlumb</v>
      </c>
      <c r="R568" s="298" t="str">
        <f t="shared" si="19"/>
        <v>Ward00</v>
      </c>
      <c r="S568" s="298" t="str">
        <f t="array" ref="S568">iferror(index('Type Mapping'!$A$2:$D$21,match(J568,'Type Mapping'!$B$2:$B$21,0),3),"type mismatch")</f>
        <v>VARCHAR</v>
      </c>
      <c r="T568" s="298"/>
      <c r="U568" s="298"/>
      <c r="V568" s="298"/>
      <c r="W568" s="51" t="b">
        <v>1</v>
      </c>
      <c r="X568" s="51"/>
      <c r="Y568" s="309"/>
      <c r="Z568" s="309"/>
      <c r="AA568" s="311" t="s">
        <v>669</v>
      </c>
      <c r="AB568" s="53" t="str">
        <f t="shared" si="23"/>
        <v>geo_id_history</v>
      </c>
      <c r="AC568" s="308" t="str">
        <f t="array" ref="AC568">iferror(index('StoT Mapping (Depreciated)'!$D$2:$L$976,match(E568,'StoT Mapping (Depreciated)'!$D$2:$D$976,0),9),"**FIELD MISSING**")</f>
        <v>???</v>
      </c>
      <c r="AD568" s="53" t="str">
        <f t="shared" si="6"/>
        <v>geo_id.???</v>
      </c>
      <c r="AE568" s="299">
        <f>countif(NEW_REDB_table.field,AD568)</f>
        <v>0</v>
      </c>
      <c r="AF568" s="299" t="str">
        <f t="shared" si="7"/>
        <v>Check...</v>
      </c>
      <c r="AG568" s="308"/>
      <c r="AH568" s="317" t="b">
        <v>0</v>
      </c>
      <c r="AI568" s="317" t="b">
        <v>0</v>
      </c>
      <c r="AJ568" s="308" t="str">
        <f t="array" ref="AJ568">iferror(index('Type Mapping'!$A$2:$D$21,match(J568,'Type Mapping'!$B$2:$B$21,0),4),"type mismatch")</f>
        <v>INT</v>
      </c>
      <c r="AK568" s="308"/>
      <c r="AL568" s="308"/>
      <c r="AM568" s="308"/>
      <c r="AN568" s="300" t="b">
        <v>0</v>
      </c>
      <c r="AO568" s="300" t="b">
        <v>0</v>
      </c>
      <c r="AP568" s="300" t="b">
        <v>0</v>
      </c>
      <c r="AQ568" s="300" t="b">
        <v>0</v>
      </c>
      <c r="AR568" s="300"/>
      <c r="AS568" s="300"/>
      <c r="AT568" s="302"/>
      <c r="AU568" s="302"/>
      <c r="AV568" s="303" t="b">
        <v>1</v>
      </c>
      <c r="AW568" s="304" t="str">
        <f t="shared" si="9"/>
        <v>false</v>
      </c>
      <c r="AX568" s="305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568" s="306"/>
      <c r="AZ568" s="305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568" s="306"/>
      <c r="BB568" s="302"/>
      <c r="BC568" s="303" t="b">
        <f t="shared" si="11"/>
        <v>1</v>
      </c>
      <c r="BD568" s="304"/>
      <c r="BE568" s="304" t="str">
        <f t="shared" si="12"/>
        <v>false</v>
      </c>
      <c r="BF568" s="307"/>
      <c r="BG568" s="305"/>
      <c r="BH568" s="305"/>
      <c r="BI568" s="305"/>
      <c r="BJ568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8" s="306"/>
      <c r="BL568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8" s="306"/>
      <c r="BN568" s="302"/>
      <c r="BO568" s="302"/>
      <c r="BP568" s="302"/>
      <c r="BQ568" s="302"/>
      <c r="BR568" s="302"/>
      <c r="BS568" s="302"/>
      <c r="BT568" s="302"/>
      <c r="BU568" s="302"/>
      <c r="BV568" s="302"/>
      <c r="BW568" s="302"/>
      <c r="BX568" s="302"/>
    </row>
    <row r="569">
      <c r="A569" s="292" t="s">
        <v>728</v>
      </c>
      <c r="B569" s="292">
        <v>568.0</v>
      </c>
      <c r="C569" s="292">
        <f t="shared" si="15"/>
        <v>2</v>
      </c>
      <c r="D569" s="293" t="str">
        <f t="shared" si="25"/>
        <v>Elec, Mech, Plum</v>
      </c>
      <c r="E569" s="46" t="str">
        <f t="shared" si="2"/>
        <v>prmemp.mdb.PrmPlumb.Precinct02</v>
      </c>
      <c r="F569" s="46" t="s">
        <v>344</v>
      </c>
      <c r="G569" s="46" t="s">
        <v>635</v>
      </c>
      <c r="H569" s="47">
        <v>51.0</v>
      </c>
      <c r="I569" s="294" t="s">
        <v>1462</v>
      </c>
      <c r="J569" s="295" t="s">
        <v>740</v>
      </c>
      <c r="K569" s="296">
        <v>1.0</v>
      </c>
      <c r="L569" s="297" t="b">
        <v>0</v>
      </c>
      <c r="M569" s="294" t="s">
        <v>2086</v>
      </c>
      <c r="N569" s="294"/>
      <c r="O569" s="369"/>
      <c r="P569" s="369"/>
      <c r="Q569" s="298" t="str">
        <f t="shared" si="3"/>
        <v>PrmPlumb</v>
      </c>
      <c r="R569" s="298" t="str">
        <f t="shared" si="19"/>
        <v>Precinct02</v>
      </c>
      <c r="S569" s="298" t="str">
        <f t="array" ref="S569">iferror(index('Type Mapping'!$A$2:$D$21,match(J569,'Type Mapping'!$B$2:$B$21,0),3),"type mismatch")</f>
        <v>VARCHAR</v>
      </c>
      <c r="T569" s="298"/>
      <c r="U569" s="298"/>
      <c r="V569" s="298"/>
      <c r="W569" s="51" t="b">
        <v>1</v>
      </c>
      <c r="X569" s="51"/>
      <c r="Y569" s="309"/>
      <c r="Z569" s="309"/>
      <c r="AA569" s="311" t="s">
        <v>669</v>
      </c>
      <c r="AB569" s="53" t="str">
        <f t="shared" si="23"/>
        <v>geo_id_history</v>
      </c>
      <c r="AC569" s="308" t="str">
        <f t="array" ref="AC569">iferror(index('StoT Mapping (Depreciated)'!$D$2:$L$976,match(E569,'StoT Mapping (Depreciated)'!$D$2:$D$976,0),9),"**FIELD MISSING**")</f>
        <v>???</v>
      </c>
      <c r="AD569" s="53" t="str">
        <f t="shared" si="6"/>
        <v>geo_id.???</v>
      </c>
      <c r="AE569" s="299">
        <f>countif(NEW_REDB_table.field,AD569)</f>
        <v>0</v>
      </c>
      <c r="AF569" s="299" t="str">
        <f t="shared" si="7"/>
        <v>Check...</v>
      </c>
      <c r="AG569" s="308"/>
      <c r="AH569" s="317" t="b">
        <v>0</v>
      </c>
      <c r="AI569" s="317" t="b">
        <v>0</v>
      </c>
      <c r="AJ569" s="308" t="str">
        <f t="array" ref="AJ569">iferror(index('Type Mapping'!$A$2:$D$21,match(J569,'Type Mapping'!$B$2:$B$21,0),4),"type mismatch")</f>
        <v>INT</v>
      </c>
      <c r="AK569" s="308"/>
      <c r="AL569" s="308"/>
      <c r="AM569" s="308"/>
      <c r="AN569" s="300" t="b">
        <v>0</v>
      </c>
      <c r="AO569" s="300" t="b">
        <v>0</v>
      </c>
      <c r="AP569" s="300" t="b">
        <v>0</v>
      </c>
      <c r="AQ569" s="300" t="b">
        <v>0</v>
      </c>
      <c r="AR569" s="300"/>
      <c r="AS569" s="300"/>
      <c r="AT569" s="302"/>
      <c r="AU569" s="302"/>
      <c r="AV569" s="303" t="b">
        <v>1</v>
      </c>
      <c r="AW569" s="304" t="str">
        <f t="shared" si="9"/>
        <v>false</v>
      </c>
      <c r="AX569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569" s="306"/>
      <c r="AZ569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569" s="306"/>
      <c r="BB569" s="302"/>
      <c r="BC569" s="303" t="b">
        <f t="shared" si="11"/>
        <v>1</v>
      </c>
      <c r="BD569" s="304"/>
      <c r="BE569" s="304" t="str">
        <f t="shared" si="12"/>
        <v>false</v>
      </c>
      <c r="BF569" s="307"/>
      <c r="BG569" s="305"/>
      <c r="BH569" s="305"/>
      <c r="BI569" s="305"/>
      <c r="BJ569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69" s="306"/>
      <c r="BL569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69" s="306"/>
      <c r="BN569" s="302"/>
      <c r="BO569" s="302"/>
      <c r="BP569" s="302"/>
      <c r="BQ569" s="302"/>
      <c r="BR569" s="302"/>
      <c r="BS569" s="302"/>
      <c r="BT569" s="302"/>
      <c r="BU569" s="302"/>
      <c r="BV569" s="302"/>
      <c r="BW569" s="302"/>
      <c r="BX569" s="302"/>
    </row>
    <row r="570">
      <c r="A570" s="292" t="s">
        <v>728</v>
      </c>
      <c r="B570" s="292">
        <v>569.0</v>
      </c>
      <c r="C570" s="292">
        <f t="shared" si="15"/>
        <v>2</v>
      </c>
      <c r="D570" s="293" t="str">
        <f t="shared" si="25"/>
        <v>Elec, Mech, Plum</v>
      </c>
      <c r="E570" s="46" t="str">
        <f t="shared" si="2"/>
        <v>prmemp.mdb.PrmPlumb.Nbrhd</v>
      </c>
      <c r="F570" s="46" t="s">
        <v>344</v>
      </c>
      <c r="G570" s="46" t="s">
        <v>635</v>
      </c>
      <c r="H570" s="47">
        <v>52.0</v>
      </c>
      <c r="I570" s="294" t="s">
        <v>1472</v>
      </c>
      <c r="J570" s="295" t="s">
        <v>740</v>
      </c>
      <c r="K570" s="296">
        <v>1.0</v>
      </c>
      <c r="L570" s="297" t="b">
        <v>0</v>
      </c>
      <c r="M570" s="294" t="s">
        <v>1473</v>
      </c>
      <c r="N570" s="294"/>
      <c r="O570" s="369"/>
      <c r="P570" s="369"/>
      <c r="Q570" s="298" t="str">
        <f t="shared" si="3"/>
        <v>PrmPlumb</v>
      </c>
      <c r="R570" s="298" t="str">
        <f t="shared" si="19"/>
        <v>Nbrhd</v>
      </c>
      <c r="S570" s="298" t="str">
        <f t="array" ref="S570">iferror(index('Type Mapping'!$A$2:$D$21,match(J570,'Type Mapping'!$B$2:$B$21,0),3),"type mismatch")</f>
        <v>VARCHAR</v>
      </c>
      <c r="T570" s="298"/>
      <c r="U570" s="298"/>
      <c r="V570" s="298"/>
      <c r="W570" s="51" t="b">
        <v>1</v>
      </c>
      <c r="X570" s="51"/>
      <c r="Y570" s="309"/>
      <c r="Z570" s="309"/>
      <c r="AA570" s="311" t="s">
        <v>669</v>
      </c>
      <c r="AB570" s="53" t="str">
        <f t="shared" si="23"/>
        <v>geo_id_history</v>
      </c>
      <c r="AC570" s="308" t="str">
        <f t="array" ref="AC570">iferror(index('StoT Mapping (Depreciated)'!$D$2:$L$976,match(E570,'StoT Mapping (Depreciated)'!$D$2:$D$976,0),9),"**FIELD MISSING**")</f>
        <v>???</v>
      </c>
      <c r="AD570" s="53" t="str">
        <f t="shared" si="6"/>
        <v>geo_id.???</v>
      </c>
      <c r="AE570" s="299">
        <f>countif(NEW_REDB_table.field,AD570)</f>
        <v>0</v>
      </c>
      <c r="AF570" s="299" t="str">
        <f t="shared" si="7"/>
        <v>Check...</v>
      </c>
      <c r="AG570" s="308"/>
      <c r="AH570" s="317" t="b">
        <v>0</v>
      </c>
      <c r="AI570" s="317" t="b">
        <v>0</v>
      </c>
      <c r="AJ570" s="308" t="str">
        <f t="array" ref="AJ570">iferror(index('Type Mapping'!$A$2:$D$21,match(J570,'Type Mapping'!$B$2:$B$21,0),4),"type mismatch")</f>
        <v>INT</v>
      </c>
      <c r="AK570" s="308"/>
      <c r="AL570" s="308"/>
      <c r="AM570" s="308"/>
      <c r="AN570" s="300" t="b">
        <v>0</v>
      </c>
      <c r="AO570" s="300" t="b">
        <v>0</v>
      </c>
      <c r="AP570" s="300" t="b">
        <v>0</v>
      </c>
      <c r="AQ570" s="300" t="b">
        <v>0</v>
      </c>
      <c r="AR570" s="300"/>
      <c r="AS570" s="300"/>
      <c r="AT570" s="302"/>
      <c r="AU570" s="302"/>
      <c r="AV570" s="303" t="b">
        <v>1</v>
      </c>
      <c r="AW570" s="304" t="str">
        <f t="shared" si="9"/>
        <v>false</v>
      </c>
      <c r="AX570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570" s="306"/>
      <c r="AZ570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570" s="306"/>
      <c r="BB570" s="302"/>
      <c r="BC570" s="303" t="b">
        <f t="shared" si="11"/>
        <v>1</v>
      </c>
      <c r="BD570" s="304"/>
      <c r="BE570" s="304" t="str">
        <f t="shared" si="12"/>
        <v>false</v>
      </c>
      <c r="BF570" s="307"/>
      <c r="BG570" s="305"/>
      <c r="BH570" s="305"/>
      <c r="BI570" s="305"/>
      <c r="BJ570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0" s="306"/>
      <c r="BL570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0" s="306"/>
      <c r="BN570" s="302"/>
      <c r="BO570" s="302"/>
      <c r="BP570" s="302"/>
      <c r="BQ570" s="302"/>
      <c r="BR570" s="302"/>
      <c r="BS570" s="302"/>
      <c r="BT570" s="302"/>
      <c r="BU570" s="302"/>
      <c r="BV570" s="302"/>
      <c r="BW570" s="302"/>
      <c r="BX570" s="302"/>
    </row>
    <row r="571">
      <c r="A571" s="292" t="s">
        <v>728</v>
      </c>
      <c r="B571" s="292">
        <v>570.0</v>
      </c>
      <c r="C571" s="292">
        <f t="shared" si="15"/>
        <v>2</v>
      </c>
      <c r="D571" s="293" t="str">
        <f t="shared" si="25"/>
        <v>Elec, Mech, Plum</v>
      </c>
      <c r="E571" s="46" t="str">
        <f t="shared" si="2"/>
        <v>prmemp.mdb.PrmPlumb.CDADist</v>
      </c>
      <c r="F571" s="46" t="s">
        <v>344</v>
      </c>
      <c r="G571" s="46" t="s">
        <v>635</v>
      </c>
      <c r="H571" s="47">
        <v>53.0</v>
      </c>
      <c r="I571" s="294" t="s">
        <v>1478</v>
      </c>
      <c r="J571" s="295" t="s">
        <v>740</v>
      </c>
      <c r="K571" s="296">
        <v>1.0</v>
      </c>
      <c r="L571" s="297" t="b">
        <v>0</v>
      </c>
      <c r="M571" s="294" t="s">
        <v>2088</v>
      </c>
      <c r="N571" s="294"/>
      <c r="O571" s="369"/>
      <c r="P571" s="369"/>
      <c r="Q571" s="298" t="str">
        <f t="shared" si="3"/>
        <v>PrmPlumb</v>
      </c>
      <c r="R571" s="298" t="str">
        <f t="shared" si="19"/>
        <v>CDADist</v>
      </c>
      <c r="S571" s="298" t="str">
        <f t="array" ref="S571">iferror(index('Type Mapping'!$A$2:$D$21,match(J571,'Type Mapping'!$B$2:$B$21,0),3),"type mismatch")</f>
        <v>VARCHAR</v>
      </c>
      <c r="T571" s="298"/>
      <c r="U571" s="298"/>
      <c r="V571" s="298"/>
      <c r="W571" s="51" t="b">
        <v>1</v>
      </c>
      <c r="X571" s="51"/>
      <c r="Y571" s="309"/>
      <c r="Z571" s="309"/>
      <c r="AA571" s="311" t="s">
        <v>669</v>
      </c>
      <c r="AB571" s="53" t="str">
        <f t="shared" si="23"/>
        <v>geo_id_history</v>
      </c>
      <c r="AC571" s="308" t="str">
        <f t="array" ref="AC571">iferror(index('StoT Mapping (Depreciated)'!$D$2:$L$976,match(E571,'StoT Mapping (Depreciated)'!$D$2:$D$976,0),9),"**FIELD MISSING**")</f>
        <v>???</v>
      </c>
      <c r="AD571" s="53" t="str">
        <f t="shared" si="6"/>
        <v>geo_id.???</v>
      </c>
      <c r="AE571" s="299">
        <f>countif(NEW_REDB_table.field,AD571)</f>
        <v>0</v>
      </c>
      <c r="AF571" s="299" t="str">
        <f t="shared" si="7"/>
        <v>Check...</v>
      </c>
      <c r="AG571" s="308"/>
      <c r="AH571" s="317" t="b">
        <v>0</v>
      </c>
      <c r="AI571" s="317" t="b">
        <v>0</v>
      </c>
      <c r="AJ571" s="308" t="str">
        <f t="array" ref="AJ571">iferror(index('Type Mapping'!$A$2:$D$21,match(J571,'Type Mapping'!$B$2:$B$21,0),4),"type mismatch")</f>
        <v>INT</v>
      </c>
      <c r="AK571" s="308"/>
      <c r="AL571" s="308"/>
      <c r="AM571" s="308"/>
      <c r="AN571" s="300" t="b">
        <v>0</v>
      </c>
      <c r="AO571" s="300" t="b">
        <v>0</v>
      </c>
      <c r="AP571" s="300" t="b">
        <v>0</v>
      </c>
      <c r="AQ571" s="300" t="b">
        <v>0</v>
      </c>
      <c r="AR571" s="300"/>
      <c r="AS571" s="300"/>
      <c r="AT571" s="302"/>
      <c r="AU571" s="302"/>
      <c r="AV571" s="303" t="b">
        <v>1</v>
      </c>
      <c r="AW571" s="304" t="str">
        <f t="shared" si="9"/>
        <v>false</v>
      </c>
      <c r="AX571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571" s="306"/>
      <c r="AZ571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571" s="306"/>
      <c r="BB571" s="302"/>
      <c r="BC571" s="303" t="b">
        <f t="shared" si="11"/>
        <v>1</v>
      </c>
      <c r="BD571" s="304"/>
      <c r="BE571" s="304" t="str">
        <f t="shared" si="12"/>
        <v>false</v>
      </c>
      <c r="BF571" s="307"/>
      <c r="BG571" s="305"/>
      <c r="BH571" s="305"/>
      <c r="BI571" s="305"/>
      <c r="BJ571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1" s="306"/>
      <c r="BL571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1" s="306"/>
      <c r="BN571" s="302"/>
      <c r="BO571" s="302"/>
      <c r="BP571" s="302"/>
      <c r="BQ571" s="302"/>
      <c r="BR571" s="302"/>
      <c r="BS571" s="302"/>
      <c r="BT571" s="302"/>
      <c r="BU571" s="302"/>
      <c r="BV571" s="302"/>
      <c r="BW571" s="302"/>
      <c r="BX571" s="302"/>
    </row>
    <row r="572">
      <c r="A572" s="292" t="s">
        <v>728</v>
      </c>
      <c r="B572" s="292">
        <v>571.0</v>
      </c>
      <c r="C572" s="292">
        <f t="shared" si="15"/>
        <v>2</v>
      </c>
      <c r="D572" s="293" t="str">
        <f t="shared" si="25"/>
        <v>Elec, Mech, Plum</v>
      </c>
      <c r="E572" s="46" t="str">
        <f t="shared" si="2"/>
        <v>prmemp.mdb.PrmPlumb.CDASubDist</v>
      </c>
      <c r="F572" s="46" t="s">
        <v>344</v>
      </c>
      <c r="G572" s="46" t="s">
        <v>635</v>
      </c>
      <c r="H572" s="47">
        <v>54.0</v>
      </c>
      <c r="I572" s="294" t="s">
        <v>1485</v>
      </c>
      <c r="J572" s="295" t="s">
        <v>740</v>
      </c>
      <c r="K572" s="296">
        <v>1.0</v>
      </c>
      <c r="L572" s="297" t="b">
        <v>0</v>
      </c>
      <c r="M572" s="294" t="s">
        <v>1486</v>
      </c>
      <c r="N572" s="294"/>
      <c r="O572" s="369"/>
      <c r="P572" s="369"/>
      <c r="Q572" s="298" t="str">
        <f t="shared" si="3"/>
        <v>PrmPlumb</v>
      </c>
      <c r="R572" s="298" t="str">
        <f t="shared" si="19"/>
        <v>CDASubDist</v>
      </c>
      <c r="S572" s="298" t="str">
        <f t="array" ref="S572">iferror(index('Type Mapping'!$A$2:$D$21,match(J572,'Type Mapping'!$B$2:$B$21,0),3),"type mismatch")</f>
        <v>VARCHAR</v>
      </c>
      <c r="T572" s="298"/>
      <c r="U572" s="298"/>
      <c r="V572" s="298"/>
      <c r="W572" s="51" t="b">
        <v>1</v>
      </c>
      <c r="X572" s="51"/>
      <c r="Y572" s="309"/>
      <c r="Z572" s="309"/>
      <c r="AA572" s="311" t="s">
        <v>669</v>
      </c>
      <c r="AB572" s="53" t="str">
        <f t="shared" si="23"/>
        <v>geo_id_history</v>
      </c>
      <c r="AC572" s="308" t="str">
        <f t="array" ref="AC572">iferror(index('StoT Mapping (Depreciated)'!$D$2:$L$976,match(E572,'StoT Mapping (Depreciated)'!$D$2:$D$976,0),9),"**FIELD MISSING**")</f>
        <v>???</v>
      </c>
      <c r="AD572" s="53" t="str">
        <f t="shared" si="6"/>
        <v>geo_id.???</v>
      </c>
      <c r="AE572" s="299">
        <f>countif(NEW_REDB_table.field,AD572)</f>
        <v>0</v>
      </c>
      <c r="AF572" s="299" t="str">
        <f t="shared" si="7"/>
        <v>Check...</v>
      </c>
      <c r="AG572" s="308"/>
      <c r="AH572" s="317" t="b">
        <v>0</v>
      </c>
      <c r="AI572" s="317" t="b">
        <v>0</v>
      </c>
      <c r="AJ572" s="308" t="str">
        <f t="array" ref="AJ572">iferror(index('Type Mapping'!$A$2:$D$21,match(J572,'Type Mapping'!$B$2:$B$21,0),4),"type mismatch")</f>
        <v>INT</v>
      </c>
      <c r="AK572" s="308"/>
      <c r="AL572" s="308"/>
      <c r="AM572" s="308"/>
      <c r="AN572" s="300" t="b">
        <v>0</v>
      </c>
      <c r="AO572" s="300" t="b">
        <v>0</v>
      </c>
      <c r="AP572" s="300" t="b">
        <v>0</v>
      </c>
      <c r="AQ572" s="300" t="b">
        <v>0</v>
      </c>
      <c r="AR572" s="300"/>
      <c r="AS572" s="300"/>
      <c r="AT572" s="302"/>
      <c r="AU572" s="302"/>
      <c r="AV572" s="303" t="b">
        <v>1</v>
      </c>
      <c r="AW572" s="304" t="str">
        <f t="shared" si="9"/>
        <v>false</v>
      </c>
      <c r="AX572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572" s="306"/>
      <c r="AZ572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572" s="306"/>
      <c r="BB572" s="302"/>
      <c r="BC572" s="303" t="b">
        <f t="shared" si="11"/>
        <v>1</v>
      </c>
      <c r="BD572" s="304"/>
      <c r="BE572" s="304" t="str">
        <f t="shared" si="12"/>
        <v>false</v>
      </c>
      <c r="BF572" s="307"/>
      <c r="BG572" s="305"/>
      <c r="BH572" s="305"/>
      <c r="BI572" s="305"/>
      <c r="BJ572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2" s="306"/>
      <c r="BL572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2" s="306"/>
      <c r="BN572" s="302"/>
      <c r="BO572" s="302"/>
      <c r="BP572" s="302"/>
      <c r="BQ572" s="302"/>
      <c r="BR572" s="302"/>
      <c r="BS572" s="302"/>
      <c r="BT572" s="302"/>
      <c r="BU572" s="302"/>
      <c r="BV572" s="302"/>
      <c r="BW572" s="302"/>
      <c r="BX572" s="302"/>
    </row>
    <row r="573">
      <c r="A573" s="292" t="s">
        <v>728</v>
      </c>
      <c r="B573" s="292">
        <v>572.0</v>
      </c>
      <c r="C573" s="292">
        <f t="shared" si="15"/>
        <v>2</v>
      </c>
      <c r="D573" s="293" t="str">
        <f t="shared" si="25"/>
        <v>Elec, Mech, Plum</v>
      </c>
      <c r="E573" s="46" t="str">
        <f t="shared" si="2"/>
        <v>prmemp.mdb.PrmPlumb.PoliceDist</v>
      </c>
      <c r="F573" s="46" t="s">
        <v>344</v>
      </c>
      <c r="G573" s="46" t="s">
        <v>635</v>
      </c>
      <c r="H573" s="47">
        <v>55.0</v>
      </c>
      <c r="I573" s="294" t="s">
        <v>1490</v>
      </c>
      <c r="J573" s="295" t="s">
        <v>740</v>
      </c>
      <c r="K573" s="296">
        <v>1.0</v>
      </c>
      <c r="L573" s="297" t="b">
        <v>0</v>
      </c>
      <c r="M573" s="294" t="s">
        <v>1491</v>
      </c>
      <c r="N573" s="294"/>
      <c r="O573" s="369"/>
      <c r="P573" s="369"/>
      <c r="Q573" s="298" t="str">
        <f t="shared" si="3"/>
        <v>PrmPlumb</v>
      </c>
      <c r="R573" s="298" t="str">
        <f t="shared" si="19"/>
        <v>PoliceDist</v>
      </c>
      <c r="S573" s="298" t="str">
        <f t="array" ref="S573">iferror(index('Type Mapping'!$A$2:$D$21,match(J573,'Type Mapping'!$B$2:$B$21,0),3),"type mismatch")</f>
        <v>VARCHAR</v>
      </c>
      <c r="T573" s="298"/>
      <c r="U573" s="298"/>
      <c r="V573" s="298"/>
      <c r="W573" s="51" t="b">
        <v>1</v>
      </c>
      <c r="X573" s="51"/>
      <c r="Y573" s="309"/>
      <c r="Z573" s="309"/>
      <c r="AA573" s="311" t="s">
        <v>669</v>
      </c>
      <c r="AB573" s="53" t="str">
        <f t="shared" si="23"/>
        <v>geo_id_history</v>
      </c>
      <c r="AC573" s="308" t="str">
        <f t="array" ref="AC573">iferror(index('StoT Mapping (Depreciated)'!$D$2:$L$976,match(E573,'StoT Mapping (Depreciated)'!$D$2:$D$976,0),9),"**FIELD MISSING**")</f>
        <v>???</v>
      </c>
      <c r="AD573" s="53" t="str">
        <f t="shared" si="6"/>
        <v>geo_id.???</v>
      </c>
      <c r="AE573" s="299">
        <f>countif(NEW_REDB_table.field,AD573)</f>
        <v>0</v>
      </c>
      <c r="AF573" s="299" t="str">
        <f t="shared" si="7"/>
        <v>Check...</v>
      </c>
      <c r="AG573" s="308"/>
      <c r="AH573" s="317" t="b">
        <v>0</v>
      </c>
      <c r="AI573" s="317" t="b">
        <v>0</v>
      </c>
      <c r="AJ573" s="308" t="str">
        <f t="array" ref="AJ573">iferror(index('Type Mapping'!$A$2:$D$21,match(J573,'Type Mapping'!$B$2:$B$21,0),4),"type mismatch")</f>
        <v>INT</v>
      </c>
      <c r="AK573" s="308"/>
      <c r="AL573" s="308"/>
      <c r="AM573" s="308"/>
      <c r="AN573" s="300" t="b">
        <v>0</v>
      </c>
      <c r="AO573" s="300" t="b">
        <v>0</v>
      </c>
      <c r="AP573" s="300" t="b">
        <v>0</v>
      </c>
      <c r="AQ573" s="300" t="b">
        <v>0</v>
      </c>
      <c r="AR573" s="300"/>
      <c r="AS573" s="300"/>
      <c r="AT573" s="302"/>
      <c r="AU573" s="302"/>
      <c r="AV573" s="303" t="b">
        <v>1</v>
      </c>
      <c r="AW573" s="304" t="str">
        <f t="shared" si="9"/>
        <v>false</v>
      </c>
      <c r="AX573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573" s="306"/>
      <c r="AZ573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573" s="306"/>
      <c r="BB573" s="302"/>
      <c r="BC573" s="303" t="b">
        <f t="shared" si="11"/>
        <v>1</v>
      </c>
      <c r="BD573" s="304"/>
      <c r="BE573" s="304" t="str">
        <f t="shared" si="12"/>
        <v>false</v>
      </c>
      <c r="BF573" s="307"/>
      <c r="BG573" s="305"/>
      <c r="BH573" s="305"/>
      <c r="BI573" s="305"/>
      <c r="BJ573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3" s="306"/>
      <c r="BL573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3" s="306"/>
      <c r="BN573" s="302"/>
      <c r="BO573" s="302"/>
      <c r="BP573" s="302"/>
      <c r="BQ573" s="302"/>
      <c r="BR573" s="302"/>
      <c r="BS573" s="302"/>
      <c r="BT573" s="302"/>
      <c r="BU573" s="302"/>
      <c r="BV573" s="302"/>
      <c r="BW573" s="302"/>
      <c r="BX573" s="302"/>
    </row>
    <row r="574">
      <c r="A574" s="292" t="s">
        <v>728</v>
      </c>
      <c r="B574" s="292">
        <v>573.0</v>
      </c>
      <c r="C574" s="292">
        <f t="shared" si="15"/>
        <v>2</v>
      </c>
      <c r="D574" s="293" t="str">
        <f t="shared" si="25"/>
        <v>Elec, Mech, Plum</v>
      </c>
      <c r="E574" s="46" t="str">
        <f t="shared" si="2"/>
        <v>prmemp.mdb.PrmPlumb.CensTract10</v>
      </c>
      <c r="F574" s="46" t="s">
        <v>344</v>
      </c>
      <c r="G574" s="46" t="s">
        <v>635</v>
      </c>
      <c r="H574" s="47">
        <v>56.0</v>
      </c>
      <c r="I574" s="294" t="s">
        <v>1028</v>
      </c>
      <c r="J574" s="295" t="s">
        <v>729</v>
      </c>
      <c r="K574" s="296">
        <v>8.0</v>
      </c>
      <c r="L574" s="297" t="b">
        <v>0</v>
      </c>
      <c r="M574" s="294" t="s">
        <v>1029</v>
      </c>
      <c r="N574" s="294"/>
      <c r="O574" s="369"/>
      <c r="P574" s="369"/>
      <c r="Q574" s="298" t="str">
        <f t="shared" si="3"/>
        <v>PrmPlumb</v>
      </c>
      <c r="R574" s="298" t="str">
        <f t="shared" si="19"/>
        <v>CensTract10</v>
      </c>
      <c r="S574" s="298" t="str">
        <f t="array" ref="S574">iferror(index('Type Mapping'!$A$2:$D$21,match(J574,'Type Mapping'!$B$2:$B$21,0),3),"type mismatch")</f>
        <v>VARCHAR</v>
      </c>
      <c r="T574" s="298"/>
      <c r="U574" s="298"/>
      <c r="V574" s="298"/>
      <c r="W574" s="51" t="b">
        <v>1</v>
      </c>
      <c r="X574" s="51"/>
      <c r="Y574" s="309"/>
      <c r="Z574" s="309"/>
      <c r="AA574" s="311" t="s">
        <v>669</v>
      </c>
      <c r="AB574" s="53" t="str">
        <f t="shared" si="23"/>
        <v>geo_id_history</v>
      </c>
      <c r="AC574" s="308" t="str">
        <f t="array" ref="AC574">iferror(index('StoT Mapping (Depreciated)'!$D$2:$L$976,match(E574,'StoT Mapping (Depreciated)'!$D$2:$D$976,0),9),"**FIELD MISSING**")</f>
        <v>???</v>
      </c>
      <c r="AD574" s="53" t="str">
        <f t="shared" si="6"/>
        <v>geo_id.???</v>
      </c>
      <c r="AE574" s="299">
        <f>countif(NEW_REDB_table.field,AD574)</f>
        <v>0</v>
      </c>
      <c r="AF574" s="299" t="str">
        <f t="shared" si="7"/>
        <v>Check...</v>
      </c>
      <c r="AG574" s="308"/>
      <c r="AH574" s="317" t="b">
        <v>0</v>
      </c>
      <c r="AI574" s="317" t="b">
        <v>0</v>
      </c>
      <c r="AJ574" s="308" t="str">
        <f t="array" ref="AJ574">iferror(index('Type Mapping'!$A$2:$D$21,match(J574,'Type Mapping'!$B$2:$B$21,0),4),"type mismatch")</f>
        <v>FLOAT</v>
      </c>
      <c r="AK574" s="308"/>
      <c r="AL574" s="308"/>
      <c r="AM574" s="308"/>
      <c r="AN574" s="300" t="b">
        <v>0</v>
      </c>
      <c r="AO574" s="300" t="b">
        <v>0</v>
      </c>
      <c r="AP574" s="300" t="b">
        <v>0</v>
      </c>
      <c r="AQ574" s="300" t="b">
        <v>0</v>
      </c>
      <c r="AR574" s="300"/>
      <c r="AS574" s="300"/>
      <c r="AT574" s="302"/>
      <c r="AU574" s="302"/>
      <c r="AV574" s="303" t="b">
        <v>1</v>
      </c>
      <c r="AW574" s="304" t="str">
        <f t="shared" si="9"/>
        <v>false</v>
      </c>
      <c r="AX574" s="305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574" s="306"/>
      <c r="AZ574" s="305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574" s="306"/>
      <c r="BB574" s="302"/>
      <c r="BC574" s="303" t="b">
        <f t="shared" si="11"/>
        <v>1</v>
      </c>
      <c r="BD574" s="304"/>
      <c r="BE574" s="304" t="str">
        <f t="shared" si="12"/>
        <v>false</v>
      </c>
      <c r="BF574" s="307"/>
      <c r="BG574" s="305"/>
      <c r="BH574" s="305"/>
      <c r="BI574" s="305"/>
      <c r="BJ574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4" s="306"/>
      <c r="BL574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4" s="306"/>
      <c r="BN574" s="302"/>
      <c r="BO574" s="302"/>
      <c r="BP574" s="302"/>
      <c r="BQ574" s="302"/>
      <c r="BR574" s="302"/>
      <c r="BS574" s="302"/>
      <c r="BT574" s="302"/>
      <c r="BU574" s="302"/>
      <c r="BV574" s="302"/>
      <c r="BW574" s="302"/>
      <c r="BX574" s="302"/>
    </row>
    <row r="575">
      <c r="A575" s="292" t="s">
        <v>728</v>
      </c>
      <c r="B575" s="292">
        <v>574.0</v>
      </c>
      <c r="C575" s="292">
        <f t="shared" si="15"/>
        <v>2</v>
      </c>
      <c r="D575" s="293" t="str">
        <f t="shared" si="25"/>
        <v>Elec, Mech, Plum</v>
      </c>
      <c r="E575" s="46" t="str">
        <f t="shared" si="2"/>
        <v>prmemp.mdb.PrmPlumb.CensGroup10</v>
      </c>
      <c r="F575" s="46" t="s">
        <v>344</v>
      </c>
      <c r="G575" s="46" t="s">
        <v>635</v>
      </c>
      <c r="H575" s="47">
        <v>57.0</v>
      </c>
      <c r="I575" s="294" t="s">
        <v>1775</v>
      </c>
      <c r="J575" s="295" t="s">
        <v>740</v>
      </c>
      <c r="K575" s="296">
        <v>1.0</v>
      </c>
      <c r="L575" s="297" t="b">
        <v>0</v>
      </c>
      <c r="M575" s="294" t="s">
        <v>2096</v>
      </c>
      <c r="N575" s="294"/>
      <c r="O575" s="369"/>
      <c r="P575" s="369"/>
      <c r="Q575" s="298" t="str">
        <f t="shared" si="3"/>
        <v>PrmPlumb</v>
      </c>
      <c r="R575" s="298" t="str">
        <f t="shared" si="19"/>
        <v>CensGroup10</v>
      </c>
      <c r="S575" s="298" t="str">
        <f t="array" ref="S575">iferror(index('Type Mapping'!$A$2:$D$21,match(J575,'Type Mapping'!$B$2:$B$21,0),3),"type mismatch")</f>
        <v>VARCHAR</v>
      </c>
      <c r="T575" s="298"/>
      <c r="U575" s="298"/>
      <c r="V575" s="298"/>
      <c r="W575" s="51" t="b">
        <v>1</v>
      </c>
      <c r="X575" s="51"/>
      <c r="Y575" s="309"/>
      <c r="Z575" s="309"/>
      <c r="AA575" s="311" t="s">
        <v>669</v>
      </c>
      <c r="AB575" s="53" t="str">
        <f t="shared" si="23"/>
        <v>geo_id_history</v>
      </c>
      <c r="AC575" s="308" t="str">
        <f t="array" ref="AC575">iferror(index('StoT Mapping (Depreciated)'!$D$2:$L$976,match(E575,'StoT Mapping (Depreciated)'!$D$2:$D$976,0),9),"**FIELD MISSING**")</f>
        <v>???</v>
      </c>
      <c r="AD575" s="53" t="str">
        <f t="shared" si="6"/>
        <v>geo_id.???</v>
      </c>
      <c r="AE575" s="299">
        <f>countif(NEW_REDB_table.field,AD575)</f>
        <v>0</v>
      </c>
      <c r="AF575" s="299" t="str">
        <f t="shared" si="7"/>
        <v>Check...</v>
      </c>
      <c r="AG575" s="308"/>
      <c r="AH575" s="317" t="b">
        <v>0</v>
      </c>
      <c r="AI575" s="317" t="b">
        <v>0</v>
      </c>
      <c r="AJ575" s="308" t="str">
        <f t="array" ref="AJ575">iferror(index('Type Mapping'!$A$2:$D$21,match(J575,'Type Mapping'!$B$2:$B$21,0),4),"type mismatch")</f>
        <v>INT</v>
      </c>
      <c r="AK575" s="308"/>
      <c r="AL575" s="308"/>
      <c r="AM575" s="308"/>
      <c r="AN575" s="300" t="b">
        <v>0</v>
      </c>
      <c r="AO575" s="300" t="b">
        <v>0</v>
      </c>
      <c r="AP575" s="300" t="b">
        <v>0</v>
      </c>
      <c r="AQ575" s="300" t="b">
        <v>0</v>
      </c>
      <c r="AR575" s="300"/>
      <c r="AS575" s="300"/>
      <c r="AT575" s="302"/>
      <c r="AU575" s="302"/>
      <c r="AV575" s="303" t="b">
        <v>1</v>
      </c>
      <c r="AW575" s="304" t="str">
        <f t="shared" si="9"/>
        <v>false</v>
      </c>
      <c r="AX575" s="305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575" s="306"/>
      <c r="AZ575" s="305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575" s="306"/>
      <c r="BB575" s="302"/>
      <c r="BC575" s="303" t="b">
        <f t="shared" si="11"/>
        <v>1</v>
      </c>
      <c r="BD575" s="304"/>
      <c r="BE575" s="304" t="str">
        <f t="shared" si="12"/>
        <v>false</v>
      </c>
      <c r="BF575" s="307"/>
      <c r="BG575" s="305"/>
      <c r="BH575" s="305"/>
      <c r="BI575" s="305"/>
      <c r="BJ575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5" s="306"/>
      <c r="BL575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5" s="306"/>
      <c r="BN575" s="302"/>
      <c r="BO575" s="302"/>
      <c r="BP575" s="302"/>
      <c r="BQ575" s="302"/>
      <c r="BR575" s="302"/>
      <c r="BS575" s="302"/>
      <c r="BT575" s="302"/>
      <c r="BU575" s="302"/>
      <c r="BV575" s="302"/>
      <c r="BW575" s="302"/>
      <c r="BX575" s="302"/>
    </row>
    <row r="576">
      <c r="A576" s="292" t="s">
        <v>728</v>
      </c>
      <c r="B576" s="292">
        <v>575.0</v>
      </c>
      <c r="C576" s="292">
        <f t="shared" si="15"/>
        <v>2</v>
      </c>
      <c r="D576" s="293" t="str">
        <f t="shared" si="25"/>
        <v>Elec, Mech, Plum</v>
      </c>
      <c r="E576" s="46" t="str">
        <f t="shared" si="2"/>
        <v>prmemp.mdb.PrmPlumb.CensBlock00</v>
      </c>
      <c r="F576" s="46" t="s">
        <v>344</v>
      </c>
      <c r="G576" s="46" t="s">
        <v>635</v>
      </c>
      <c r="H576" s="47">
        <v>58.0</v>
      </c>
      <c r="I576" s="294" t="s">
        <v>1499</v>
      </c>
      <c r="J576" s="295" t="s">
        <v>729</v>
      </c>
      <c r="K576" s="296">
        <v>8.0</v>
      </c>
      <c r="L576" s="297" t="b">
        <v>0</v>
      </c>
      <c r="M576" s="294" t="s">
        <v>2098</v>
      </c>
      <c r="N576" s="294"/>
      <c r="O576" s="369"/>
      <c r="P576" s="369"/>
      <c r="Q576" s="298" t="str">
        <f t="shared" si="3"/>
        <v>PrmPlumb</v>
      </c>
      <c r="R576" s="298" t="str">
        <f t="shared" si="19"/>
        <v>CensBlock00</v>
      </c>
      <c r="S576" s="298" t="str">
        <f t="array" ref="S576">iferror(index('Type Mapping'!$A$2:$D$21,match(J576,'Type Mapping'!$B$2:$B$21,0),3),"type mismatch")</f>
        <v>VARCHAR</v>
      </c>
      <c r="T576" s="298"/>
      <c r="U576" s="298"/>
      <c r="V576" s="298"/>
      <c r="W576" s="51" t="b">
        <v>1</v>
      </c>
      <c r="X576" s="51"/>
      <c r="Y576" s="309"/>
      <c r="Z576" s="309"/>
      <c r="AA576" s="311" t="s">
        <v>669</v>
      </c>
      <c r="AB576" s="53" t="str">
        <f t="shared" si="23"/>
        <v>geo_id_history</v>
      </c>
      <c r="AC576" s="308" t="str">
        <f t="array" ref="AC576">iferror(index('StoT Mapping (Depreciated)'!$D$2:$L$976,match(E576,'StoT Mapping (Depreciated)'!$D$2:$D$976,0),9),"**FIELD MISSING**")</f>
        <v>???</v>
      </c>
      <c r="AD576" s="53" t="str">
        <f t="shared" si="6"/>
        <v>geo_id.???</v>
      </c>
      <c r="AE576" s="299">
        <f>countif(NEW_REDB_table.field,AD576)</f>
        <v>0</v>
      </c>
      <c r="AF576" s="299" t="str">
        <f t="shared" si="7"/>
        <v>Check...</v>
      </c>
      <c r="AG576" s="308"/>
      <c r="AH576" s="317" t="b">
        <v>0</v>
      </c>
      <c r="AI576" s="317" t="b">
        <v>0</v>
      </c>
      <c r="AJ576" s="308" t="str">
        <f t="array" ref="AJ576">iferror(index('Type Mapping'!$A$2:$D$21,match(J576,'Type Mapping'!$B$2:$B$21,0),4),"type mismatch")</f>
        <v>FLOAT</v>
      </c>
      <c r="AK576" s="308"/>
      <c r="AL576" s="308"/>
      <c r="AM576" s="308"/>
      <c r="AN576" s="300" t="b">
        <v>0</v>
      </c>
      <c r="AO576" s="300" t="b">
        <v>0</v>
      </c>
      <c r="AP576" s="300" t="b">
        <v>0</v>
      </c>
      <c r="AQ576" s="300" t="b">
        <v>0</v>
      </c>
      <c r="AR576" s="300"/>
      <c r="AS576" s="300"/>
      <c r="AT576" s="302"/>
      <c r="AU576" s="302"/>
      <c r="AV576" s="303" t="b">
        <v>1</v>
      </c>
      <c r="AW576" s="304" t="str">
        <f t="shared" si="9"/>
        <v>false</v>
      </c>
      <c r="AX576" s="305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576" s="306"/>
      <c r="AZ576" s="305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576" s="306"/>
      <c r="BB576" s="302"/>
      <c r="BC576" s="303" t="b">
        <f t="shared" si="11"/>
        <v>1</v>
      </c>
      <c r="BD576" s="304"/>
      <c r="BE576" s="304" t="str">
        <f t="shared" si="12"/>
        <v>false</v>
      </c>
      <c r="BF576" s="307"/>
      <c r="BG576" s="305"/>
      <c r="BH576" s="305"/>
      <c r="BI576" s="305"/>
      <c r="BJ576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6" s="306"/>
      <c r="BL576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6" s="306"/>
      <c r="BN576" s="302"/>
      <c r="BO576" s="302"/>
      <c r="BP576" s="302"/>
      <c r="BQ576" s="302"/>
      <c r="BR576" s="302"/>
      <c r="BS576" s="302"/>
      <c r="BT576" s="302"/>
      <c r="BU576" s="302"/>
      <c r="BV576" s="302"/>
      <c r="BW576" s="302"/>
      <c r="BX576" s="302"/>
    </row>
    <row r="577">
      <c r="A577" s="292" t="s">
        <v>728</v>
      </c>
      <c r="B577" s="292">
        <v>576.0</v>
      </c>
      <c r="C577" s="292">
        <f t="shared" si="15"/>
        <v>2</v>
      </c>
      <c r="D577" s="293" t="str">
        <f t="shared" si="25"/>
        <v>Elec, Mech, Plum</v>
      </c>
      <c r="E577" s="46" t="str">
        <f t="shared" si="2"/>
        <v>prmemp.mdb.PrmPlumb.AsrNbrhd</v>
      </c>
      <c r="F577" s="46" t="s">
        <v>344</v>
      </c>
      <c r="G577" s="46" t="s">
        <v>635</v>
      </c>
      <c r="H577" s="47">
        <v>59.0</v>
      </c>
      <c r="I577" s="294" t="s">
        <v>1520</v>
      </c>
      <c r="J577" s="295" t="s">
        <v>749</v>
      </c>
      <c r="K577" s="296">
        <v>2.0</v>
      </c>
      <c r="L577" s="297" t="b">
        <v>0</v>
      </c>
      <c r="M577" s="294" t="s">
        <v>1521</v>
      </c>
      <c r="N577" s="294"/>
      <c r="O577" s="369"/>
      <c r="P577" s="369"/>
      <c r="Q577" s="298" t="str">
        <f t="shared" si="3"/>
        <v>PrmPlumb</v>
      </c>
      <c r="R577" s="298" t="str">
        <f t="shared" si="19"/>
        <v>AsrNbrhd</v>
      </c>
      <c r="S577" s="298" t="str">
        <f t="array" ref="S577">iferror(index('Type Mapping'!$A$2:$D$21,match(J577,'Type Mapping'!$B$2:$B$21,0),3),"type mismatch")</f>
        <v>VARCHAR</v>
      </c>
      <c r="T577" s="298"/>
      <c r="U577" s="298"/>
      <c r="V577" s="298"/>
      <c r="W577" s="51" t="b">
        <v>1</v>
      </c>
      <c r="X577" s="51"/>
      <c r="Y577" s="309"/>
      <c r="Z577" s="309"/>
      <c r="AA577" s="311" t="s">
        <v>669</v>
      </c>
      <c r="AB577" s="53" t="str">
        <f t="shared" si="23"/>
        <v>geo_id_history</v>
      </c>
      <c r="AC577" s="308" t="str">
        <f t="array" ref="AC577">iferror(index('StoT Mapping (Depreciated)'!$D$2:$L$976,match(E577,'StoT Mapping (Depreciated)'!$D$2:$D$976,0),9),"**FIELD MISSING**")</f>
        <v>???</v>
      </c>
      <c r="AD577" s="53" t="str">
        <f t="shared" si="6"/>
        <v>geo_id.???</v>
      </c>
      <c r="AE577" s="299">
        <f>countif(NEW_REDB_table.field,AD577)</f>
        <v>0</v>
      </c>
      <c r="AF577" s="299" t="str">
        <f t="shared" si="7"/>
        <v>Check...</v>
      </c>
      <c r="AG577" s="308"/>
      <c r="AH577" s="317" t="b">
        <v>0</v>
      </c>
      <c r="AI577" s="317" t="b">
        <v>0</v>
      </c>
      <c r="AJ577" s="308" t="str">
        <f t="array" ref="AJ577">iferror(index('Type Mapping'!$A$2:$D$21,match(J577,'Type Mapping'!$B$2:$B$21,0),4),"type mismatch")</f>
        <v>INT</v>
      </c>
      <c r="AK577" s="308"/>
      <c r="AL577" s="308"/>
      <c r="AM577" s="308"/>
      <c r="AN577" s="300" t="b">
        <v>0</v>
      </c>
      <c r="AO577" s="300" t="b">
        <v>0</v>
      </c>
      <c r="AP577" s="300" t="b">
        <v>0</v>
      </c>
      <c r="AQ577" s="300" t="b">
        <v>0</v>
      </c>
      <c r="AR577" s="300"/>
      <c r="AS577" s="300"/>
      <c r="AT577" s="302"/>
      <c r="AU577" s="302"/>
      <c r="AV577" s="303" t="b">
        <v>1</v>
      </c>
      <c r="AW577" s="304" t="str">
        <f t="shared" si="9"/>
        <v>false</v>
      </c>
      <c r="AX577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577" s="306"/>
      <c r="AZ577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577" s="306"/>
      <c r="BB577" s="302"/>
      <c r="BC577" s="303" t="b">
        <f t="shared" si="11"/>
        <v>1</v>
      </c>
      <c r="BD577" s="304"/>
      <c r="BE577" s="304" t="str">
        <f t="shared" si="12"/>
        <v>false</v>
      </c>
      <c r="BF577" s="307"/>
      <c r="BG577" s="305"/>
      <c r="BH577" s="305"/>
      <c r="BI577" s="305"/>
      <c r="BJ577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7" s="306"/>
      <c r="BL577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7" s="306"/>
      <c r="BN577" s="302"/>
      <c r="BO577" s="302"/>
      <c r="BP577" s="302"/>
      <c r="BQ577" s="302"/>
      <c r="BR577" s="302"/>
      <c r="BS577" s="302"/>
      <c r="BT577" s="302"/>
      <c r="BU577" s="302"/>
      <c r="BV577" s="302"/>
      <c r="BW577" s="302"/>
      <c r="BX577" s="302"/>
    </row>
    <row r="578">
      <c r="A578" s="292" t="s">
        <v>728</v>
      </c>
      <c r="B578" s="292">
        <v>577.0</v>
      </c>
      <c r="C578" s="292">
        <f t="shared" si="15"/>
        <v>2</v>
      </c>
      <c r="D578" s="293" t="str">
        <f t="shared" si="25"/>
        <v>Elec, Mech, Plum</v>
      </c>
      <c r="E578" s="46" t="str">
        <f t="shared" si="2"/>
        <v>prmemp.mdb.PrmPlumb.NLC</v>
      </c>
      <c r="F578" s="46" t="s">
        <v>344</v>
      </c>
      <c r="G578" s="46" t="s">
        <v>635</v>
      </c>
      <c r="H578" s="47">
        <v>60.0</v>
      </c>
      <c r="I578" s="294" t="s">
        <v>1058</v>
      </c>
      <c r="J578" s="295" t="s">
        <v>729</v>
      </c>
      <c r="K578" s="296">
        <v>8.0</v>
      </c>
      <c r="L578" s="297" t="b">
        <v>0</v>
      </c>
      <c r="M578" s="294" t="s">
        <v>1059</v>
      </c>
      <c r="N578" s="294"/>
      <c r="O578" s="369"/>
      <c r="P578" s="369"/>
      <c r="Q578" s="298" t="str">
        <f t="shared" si="3"/>
        <v>PrmPlumb</v>
      </c>
      <c r="R578" s="298" t="str">
        <f t="shared" si="19"/>
        <v>NLC</v>
      </c>
      <c r="S578" s="298" t="str">
        <f t="array" ref="S578">iferror(index('Type Mapping'!$A$2:$D$21,match(J578,'Type Mapping'!$B$2:$B$21,0),3),"type mismatch")</f>
        <v>VARCHAR</v>
      </c>
      <c r="T578" s="298"/>
      <c r="U578" s="298"/>
      <c r="V578" s="298"/>
      <c r="W578" s="51" t="b">
        <v>1</v>
      </c>
      <c r="X578" s="51"/>
      <c r="Y578" s="309"/>
      <c r="Z578" s="309"/>
      <c r="AA578" s="311" t="s">
        <v>669</v>
      </c>
      <c r="AB578" s="53" t="str">
        <f t="shared" si="23"/>
        <v>geo_id_history</v>
      </c>
      <c r="AC578" s="308" t="str">
        <f t="array" ref="AC578">iferror(index('StoT Mapping (Depreciated)'!$D$2:$L$976,match(E578,'StoT Mapping (Depreciated)'!$D$2:$D$976,0),9),"**FIELD MISSING**")</f>
        <v>???</v>
      </c>
      <c r="AD578" s="53" t="str">
        <f t="shared" si="6"/>
        <v>geo_id.???</v>
      </c>
      <c r="AE578" s="299">
        <f>countif(NEW_REDB_table.field,AD578)</f>
        <v>0</v>
      </c>
      <c r="AF578" s="299" t="str">
        <f t="shared" si="7"/>
        <v>Check...</v>
      </c>
      <c r="AG578" s="308"/>
      <c r="AH578" s="317" t="b">
        <v>0</v>
      </c>
      <c r="AI578" s="317" t="b">
        <v>0</v>
      </c>
      <c r="AJ578" s="308" t="str">
        <f t="array" ref="AJ578">iferror(index('Type Mapping'!$A$2:$D$21,match(J578,'Type Mapping'!$B$2:$B$21,0),4),"type mismatch")</f>
        <v>FLOAT</v>
      </c>
      <c r="AK578" s="308"/>
      <c r="AL578" s="308"/>
      <c r="AM578" s="308"/>
      <c r="AN578" s="300" t="b">
        <v>0</v>
      </c>
      <c r="AO578" s="300" t="b">
        <v>0</v>
      </c>
      <c r="AP578" s="300" t="b">
        <v>0</v>
      </c>
      <c r="AQ578" s="300" t="b">
        <v>0</v>
      </c>
      <c r="AR578" s="300"/>
      <c r="AS578" s="300"/>
      <c r="AT578" s="302"/>
      <c r="AU578" s="302"/>
      <c r="AV578" s="303" t="b">
        <v>1</v>
      </c>
      <c r="AW578" s="304" t="str">
        <f t="shared" si="9"/>
        <v>false</v>
      </c>
      <c r="AX578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578" s="306"/>
      <c r="AZ578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578" s="306"/>
      <c r="BB578" s="302"/>
      <c r="BC578" s="303" t="b">
        <f t="shared" si="11"/>
        <v>1</v>
      </c>
      <c r="BD578" s="304"/>
      <c r="BE578" s="304" t="str">
        <f t="shared" si="12"/>
        <v>false</v>
      </c>
      <c r="BF578" s="307"/>
      <c r="BG578" s="305"/>
      <c r="BH578" s="305"/>
      <c r="BI578" s="305"/>
      <c r="BJ578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8" s="306"/>
      <c r="BL578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8" s="306"/>
      <c r="BN578" s="302"/>
      <c r="BO578" s="302"/>
      <c r="BP578" s="302"/>
      <c r="BQ578" s="302"/>
      <c r="BR578" s="302"/>
      <c r="BS578" s="302"/>
      <c r="BT578" s="302"/>
      <c r="BU578" s="302"/>
      <c r="BV578" s="302"/>
      <c r="BW578" s="302"/>
      <c r="BX578" s="302"/>
    </row>
    <row r="579">
      <c r="A579" s="292" t="s">
        <v>728</v>
      </c>
      <c r="B579" s="292">
        <v>578.0</v>
      </c>
      <c r="C579" s="292">
        <f t="shared" si="15"/>
        <v>2</v>
      </c>
      <c r="D579" s="293" t="str">
        <f t="shared" si="25"/>
        <v>Elec, Mech, Plum</v>
      </c>
      <c r="E579" s="46" t="str">
        <f t="shared" si="2"/>
        <v>prmemp.mdb.PrmPlumb.Parity</v>
      </c>
      <c r="F579" s="46" t="s">
        <v>344</v>
      </c>
      <c r="G579" s="46" t="s">
        <v>635</v>
      </c>
      <c r="H579" s="47">
        <v>61.0</v>
      </c>
      <c r="I579" s="294" t="s">
        <v>1061</v>
      </c>
      <c r="J579" s="295" t="s">
        <v>743</v>
      </c>
      <c r="K579" s="296">
        <v>1.0</v>
      </c>
      <c r="L579" s="297" t="b">
        <v>0</v>
      </c>
      <c r="M579" s="294" t="s">
        <v>1652</v>
      </c>
      <c r="N579" s="294"/>
      <c r="O579" s="369"/>
      <c r="P579" s="369"/>
      <c r="Q579" s="298" t="str">
        <f t="shared" si="3"/>
        <v>PrmPlumb</v>
      </c>
      <c r="R579" s="298" t="str">
        <f t="shared" si="19"/>
        <v>Parity</v>
      </c>
      <c r="S579" s="298" t="str">
        <f t="array" ref="S579">iferror(index('Type Mapping'!$A$2:$D$21,match(J579,'Type Mapping'!$B$2:$B$21,0),3),"type mismatch")</f>
        <v>VARCHAR</v>
      </c>
      <c r="T579" s="298"/>
      <c r="U579" s="298"/>
      <c r="V579" s="298"/>
      <c r="W579" s="51" t="b">
        <v>1</v>
      </c>
      <c r="X579" s="51"/>
      <c r="Y579" s="309"/>
      <c r="Z579" s="309"/>
      <c r="AA579" s="311" t="s">
        <v>669</v>
      </c>
      <c r="AB579" s="53" t="str">
        <f t="shared" si="23"/>
        <v>geo_id_history</v>
      </c>
      <c r="AC579" s="308" t="str">
        <f t="array" ref="AC579">iferror(index('StoT Mapping (Depreciated)'!$D$2:$L$976,match(E579,'StoT Mapping (Depreciated)'!$D$2:$D$976,0),9),"**FIELD MISSING**")</f>
        <v>???</v>
      </c>
      <c r="AD579" s="53" t="str">
        <f t="shared" si="6"/>
        <v>geo_id.???</v>
      </c>
      <c r="AE579" s="299">
        <f>countif(NEW_REDB_table.field,AD579)</f>
        <v>0</v>
      </c>
      <c r="AF579" s="299" t="str">
        <f t="shared" si="7"/>
        <v>Check...</v>
      </c>
      <c r="AG579" s="308"/>
      <c r="AH579" s="317" t="b">
        <v>0</v>
      </c>
      <c r="AI579" s="317" t="b">
        <v>0</v>
      </c>
      <c r="AJ579" s="308" t="str">
        <f t="array" ref="AJ579">iferror(index('Type Mapping'!$A$2:$D$21,match(J579,'Type Mapping'!$B$2:$B$21,0),4),"type mismatch")</f>
        <v>VARCHAR</v>
      </c>
      <c r="AK579" s="308"/>
      <c r="AL579" s="308"/>
      <c r="AM579" s="308"/>
      <c r="AN579" s="300" t="b">
        <v>0</v>
      </c>
      <c r="AO579" s="300" t="b">
        <v>0</v>
      </c>
      <c r="AP579" s="300" t="b">
        <v>0</v>
      </c>
      <c r="AQ579" s="300" t="b">
        <v>0</v>
      </c>
      <c r="AR579" s="300"/>
      <c r="AS579" s="300"/>
      <c r="AT579" s="302"/>
      <c r="AU579" s="302"/>
      <c r="AV579" s="303" t="b">
        <v>1</v>
      </c>
      <c r="AW579" s="304" t="str">
        <f t="shared" si="9"/>
        <v>false</v>
      </c>
      <c r="AX579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579" s="306"/>
      <c r="AZ579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579" s="306"/>
      <c r="BB579" s="302"/>
      <c r="BC579" s="303" t="b">
        <f t="shared" si="11"/>
        <v>1</v>
      </c>
      <c r="BD579" s="304"/>
      <c r="BE579" s="304" t="str">
        <f t="shared" si="12"/>
        <v>false</v>
      </c>
      <c r="BF579" s="307"/>
      <c r="BG579" s="305"/>
      <c r="BH579" s="305"/>
      <c r="BI579" s="305"/>
      <c r="BJ579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79" s="306"/>
      <c r="BL579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79" s="306"/>
      <c r="BN579" s="302"/>
      <c r="BO579" s="302"/>
      <c r="BP579" s="302"/>
      <c r="BQ579" s="302"/>
      <c r="BR579" s="302"/>
      <c r="BS579" s="302"/>
      <c r="BT579" s="302"/>
      <c r="BU579" s="302"/>
      <c r="BV579" s="302"/>
      <c r="BW579" s="302"/>
      <c r="BX579" s="302"/>
    </row>
    <row r="580">
      <c r="A580" s="292" t="s">
        <v>728</v>
      </c>
      <c r="B580" s="292">
        <v>579.0</v>
      </c>
      <c r="C580" s="292">
        <f t="shared" si="15"/>
        <v>2</v>
      </c>
      <c r="D580" s="293" t="str">
        <f t="shared" si="25"/>
        <v>Elec, Mech, Plum</v>
      </c>
      <c r="E580" s="46" t="str">
        <f t="shared" si="2"/>
        <v>prmemp.mdb.PrmPlumb.TmpCityBlock</v>
      </c>
      <c r="F580" s="46" t="s">
        <v>344</v>
      </c>
      <c r="G580" s="46" t="s">
        <v>635</v>
      </c>
      <c r="H580" s="47">
        <v>62.0</v>
      </c>
      <c r="I580" s="294" t="s">
        <v>1867</v>
      </c>
      <c r="J580" s="295" t="s">
        <v>729</v>
      </c>
      <c r="K580" s="296">
        <v>8.0</v>
      </c>
      <c r="L580" s="297" t="b">
        <v>0</v>
      </c>
      <c r="M580" s="294" t="s">
        <v>2102</v>
      </c>
      <c r="N580" s="294"/>
      <c r="O580" s="369"/>
      <c r="P580" s="369"/>
      <c r="Q580" s="298" t="str">
        <f t="shared" si="3"/>
        <v>PrmPlumb</v>
      </c>
      <c r="R580" s="298" t="str">
        <f t="shared" si="19"/>
        <v>TmpCityBlock</v>
      </c>
      <c r="S580" s="298" t="str">
        <f t="array" ref="S580">iferror(index('Type Mapping'!$A$2:$D$21,match(J580,'Type Mapping'!$B$2:$B$21,0),3),"type mismatch")</f>
        <v>VARCHAR</v>
      </c>
      <c r="T580" s="298"/>
      <c r="U580" s="298"/>
      <c r="V580" s="298"/>
      <c r="W580" s="51" t="b">
        <v>1</v>
      </c>
      <c r="X580" s="51"/>
      <c r="Y580" s="309"/>
      <c r="Z580" s="309"/>
      <c r="AA580" s="311" t="s">
        <v>669</v>
      </c>
      <c r="AB580" s="53" t="str">
        <f t="shared" si="23"/>
        <v>geo_id_history</v>
      </c>
      <c r="AC580" s="308" t="str">
        <f t="array" ref="AC580">iferror(index('StoT Mapping (Depreciated)'!$D$2:$L$976,match(E580,'StoT Mapping (Depreciated)'!$D$2:$D$976,0),9),"**FIELD MISSING**")</f>
        <v>???</v>
      </c>
      <c r="AD580" s="53" t="str">
        <f t="shared" si="6"/>
        <v>geo_id.???</v>
      </c>
      <c r="AE580" s="299">
        <f>countif(NEW_REDB_table.field,AD580)</f>
        <v>0</v>
      </c>
      <c r="AF580" s="299" t="str">
        <f t="shared" si="7"/>
        <v>Check...</v>
      </c>
      <c r="AG580" s="308"/>
      <c r="AH580" s="317" t="b">
        <v>0</v>
      </c>
      <c r="AI580" s="317" t="b">
        <v>0</v>
      </c>
      <c r="AJ580" s="308" t="str">
        <f t="array" ref="AJ580">iferror(index('Type Mapping'!$A$2:$D$21,match(J580,'Type Mapping'!$B$2:$B$21,0),4),"type mismatch")</f>
        <v>FLOAT</v>
      </c>
      <c r="AK580" s="308"/>
      <c r="AL580" s="308"/>
      <c r="AM580" s="308"/>
      <c r="AN580" s="300" t="b">
        <v>0</v>
      </c>
      <c r="AO580" s="300" t="b">
        <v>0</v>
      </c>
      <c r="AP580" s="300" t="b">
        <v>0</v>
      </c>
      <c r="AQ580" s="300" t="b">
        <v>0</v>
      </c>
      <c r="AR580" s="300"/>
      <c r="AS580" s="300"/>
      <c r="AT580" s="302"/>
      <c r="AU580" s="302"/>
      <c r="AV580" s="303" t="b">
        <v>1</v>
      </c>
      <c r="AW580" s="304" t="str">
        <f t="shared" si="9"/>
        <v>false</v>
      </c>
      <c r="AX580" s="305" t="str">
        <f t="shared" si="17"/>
        <v>&lt;column comment="" default="" key="false" label="TmpCityBlock" length="255" nullable="true" originalDbColumnName="TmpCityBlock" originalLength="-1" pattern="" precision="-1" talendType="id_String" type=""/&gt;</v>
      </c>
      <c r="AY580" s="306"/>
      <c r="AZ580" s="305" t="str">
        <f t="shared" si="10"/>
        <v>&lt;column comment="" default="" key="false" label="TmpCityBlock" length="255" nullable="true" originalDbColumnName="TmpCityBlock" originalLength="-1" pattern="" precision="-1" talendType="id_String" type=""/&gt;</v>
      </c>
      <c r="BA580" s="306"/>
      <c r="BB580" s="302"/>
      <c r="BC580" s="303" t="b">
        <f t="shared" si="11"/>
        <v>1</v>
      </c>
      <c r="BD580" s="304"/>
      <c r="BE580" s="304" t="str">
        <f t="shared" si="12"/>
        <v>false</v>
      </c>
      <c r="BF580" s="307"/>
      <c r="BG580" s="305"/>
      <c r="BH580" s="305"/>
      <c r="BI580" s="305"/>
      <c r="BJ580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80" s="306"/>
      <c r="BL580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80" s="306"/>
      <c r="BN580" s="302"/>
      <c r="BO580" s="302"/>
      <c r="BP580" s="302"/>
      <c r="BQ580" s="302"/>
      <c r="BR580" s="302"/>
      <c r="BS580" s="302"/>
      <c r="BT580" s="302"/>
      <c r="BU580" s="302"/>
      <c r="BV580" s="302"/>
      <c r="BW580" s="302"/>
      <c r="BX580" s="302"/>
    </row>
    <row r="581">
      <c r="A581" s="292" t="s">
        <v>728</v>
      </c>
      <c r="B581" s="292">
        <v>580.0</v>
      </c>
      <c r="C581" s="292">
        <f t="shared" si="15"/>
        <v>2</v>
      </c>
      <c r="D581" s="293" t="str">
        <f t="shared" si="25"/>
        <v>Elec, Mech, Plum</v>
      </c>
      <c r="E581" s="46" t="str">
        <f t="shared" si="2"/>
        <v>prmemp.mdb.PrmPlumb.TmpParcel</v>
      </c>
      <c r="F581" s="46" t="s">
        <v>344</v>
      </c>
      <c r="G581" s="46" t="s">
        <v>635</v>
      </c>
      <c r="H581" s="47">
        <v>63.0</v>
      </c>
      <c r="I581" s="294" t="s">
        <v>1869</v>
      </c>
      <c r="J581" s="295" t="s">
        <v>738</v>
      </c>
      <c r="K581" s="296">
        <v>4.0</v>
      </c>
      <c r="L581" s="297" t="b">
        <v>0</v>
      </c>
      <c r="M581" s="294" t="s">
        <v>2104</v>
      </c>
      <c r="N581" s="294"/>
      <c r="O581" s="369"/>
      <c r="P581" s="369"/>
      <c r="Q581" s="298" t="str">
        <f t="shared" si="3"/>
        <v>PrmPlumb</v>
      </c>
      <c r="R581" s="298" t="str">
        <f t="shared" si="19"/>
        <v>TmpParcel</v>
      </c>
      <c r="S581" s="298" t="str">
        <f t="array" ref="S581">iferror(index('Type Mapping'!$A$2:$D$21,match(J581,'Type Mapping'!$B$2:$B$21,0),3),"type mismatch")</f>
        <v>VARCHAR</v>
      </c>
      <c r="T581" s="298"/>
      <c r="U581" s="298"/>
      <c r="V581" s="298"/>
      <c r="W581" s="51" t="b">
        <v>1</v>
      </c>
      <c r="X581" s="51"/>
      <c r="Y581" s="309"/>
      <c r="Z581" s="309"/>
      <c r="AA581" s="311" t="s">
        <v>669</v>
      </c>
      <c r="AB581" s="53" t="str">
        <f t="shared" si="23"/>
        <v>geo_id_history</v>
      </c>
      <c r="AC581" s="308" t="str">
        <f t="array" ref="AC581">iferror(index('StoT Mapping (Depreciated)'!$D$2:$L$976,match(E581,'StoT Mapping (Depreciated)'!$D$2:$D$976,0),9),"**FIELD MISSING**")</f>
        <v>???</v>
      </c>
      <c r="AD581" s="53" t="str">
        <f t="shared" si="6"/>
        <v>geo_id.???</v>
      </c>
      <c r="AE581" s="299">
        <f>countif(NEW_REDB_table.field,AD581)</f>
        <v>0</v>
      </c>
      <c r="AF581" s="299" t="str">
        <f t="shared" si="7"/>
        <v>Check...</v>
      </c>
      <c r="AG581" s="308"/>
      <c r="AH581" s="317" t="b">
        <v>0</v>
      </c>
      <c r="AI581" s="317" t="b">
        <v>0</v>
      </c>
      <c r="AJ581" s="308" t="str">
        <f t="array" ref="AJ581">iferror(index('Type Mapping'!$A$2:$D$21,match(J581,'Type Mapping'!$B$2:$B$21,0),4),"type mismatch")</f>
        <v>INT</v>
      </c>
      <c r="AK581" s="308"/>
      <c r="AL581" s="308"/>
      <c r="AM581" s="308"/>
      <c r="AN581" s="300" t="b">
        <v>0</v>
      </c>
      <c r="AO581" s="300" t="b">
        <v>0</v>
      </c>
      <c r="AP581" s="300" t="b">
        <v>0</v>
      </c>
      <c r="AQ581" s="300" t="b">
        <v>0</v>
      </c>
      <c r="AR581" s="300"/>
      <c r="AS581" s="300"/>
      <c r="AT581" s="302"/>
      <c r="AU581" s="302"/>
      <c r="AV581" s="303" t="b">
        <v>1</v>
      </c>
      <c r="AW581" s="304" t="str">
        <f t="shared" si="9"/>
        <v>false</v>
      </c>
      <c r="AX581" s="305" t="str">
        <f t="shared" si="17"/>
        <v>&lt;column comment="" default="" key="false" label="TmpParcel" length="255" nullable="true" originalDbColumnName="TmpParcel" originalLength="-1" pattern="" precision="-1" talendType="id_String" type=""/&gt;</v>
      </c>
      <c r="AY581" s="306"/>
      <c r="AZ581" s="305" t="str">
        <f t="shared" si="10"/>
        <v>&lt;column comment="" default="" key="false" label="TmpParcel" length="255" nullable="true" originalDbColumnName="TmpParcel" originalLength="-1" pattern="" precision="-1" talendType="id_String" type=""/&gt;</v>
      </c>
      <c r="BA581" s="306"/>
      <c r="BB581" s="302"/>
      <c r="BC581" s="303" t="b">
        <f t="shared" si="11"/>
        <v>1</v>
      </c>
      <c r="BD581" s="304"/>
      <c r="BE581" s="304" t="str">
        <f t="shared" si="12"/>
        <v>false</v>
      </c>
      <c r="BF581" s="307"/>
      <c r="BG581" s="305"/>
      <c r="BH581" s="305"/>
      <c r="BI581" s="305"/>
      <c r="BJ581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81" s="306"/>
      <c r="BL581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81" s="306"/>
      <c r="BN581" s="302"/>
      <c r="BO581" s="302"/>
      <c r="BP581" s="302"/>
      <c r="BQ581" s="302"/>
      <c r="BR581" s="302"/>
      <c r="BS581" s="302"/>
      <c r="BT581" s="302"/>
      <c r="BU581" s="302"/>
      <c r="BV581" s="302"/>
      <c r="BW581" s="302"/>
      <c r="BX581" s="302"/>
    </row>
    <row r="582">
      <c r="A582" s="292" t="s">
        <v>728</v>
      </c>
      <c r="B582" s="292">
        <v>581.0</v>
      </c>
      <c r="C582" s="292">
        <f t="shared" si="15"/>
        <v>2</v>
      </c>
      <c r="D582" s="293" t="str">
        <f t="shared" si="25"/>
        <v>Elec, Mech, Plum</v>
      </c>
      <c r="E582" s="46" t="str">
        <f t="shared" si="2"/>
        <v>prmemp.mdb.PrmPlumb.FirstDate</v>
      </c>
      <c r="F582" s="46" t="s">
        <v>344</v>
      </c>
      <c r="G582" s="46" t="s">
        <v>635</v>
      </c>
      <c r="H582" s="47">
        <v>64.0</v>
      </c>
      <c r="I582" s="294" t="s">
        <v>787</v>
      </c>
      <c r="J582" s="295" t="s">
        <v>788</v>
      </c>
      <c r="K582" s="296">
        <v>8.0</v>
      </c>
      <c r="L582" s="297" t="b">
        <v>0</v>
      </c>
      <c r="M582" s="294" t="s">
        <v>789</v>
      </c>
      <c r="N582" s="294"/>
      <c r="O582" s="369"/>
      <c r="P582" s="369"/>
      <c r="Q582" s="298" t="str">
        <f t="shared" si="3"/>
        <v>PrmPlumb</v>
      </c>
      <c r="R582" s="298" t="str">
        <f t="shared" si="19"/>
        <v>FirstDate</v>
      </c>
      <c r="S582" s="298" t="str">
        <f t="array" ref="S582">iferror(index('Type Mapping'!$A$2:$D$21,match(J582,'Type Mapping'!$B$2:$B$21,0),3),"type mismatch")</f>
        <v>VARCHAR</v>
      </c>
      <c r="T582" s="298"/>
      <c r="U582" s="298"/>
      <c r="V582" s="298"/>
      <c r="W582" s="51" t="b">
        <v>1</v>
      </c>
      <c r="X582" s="51"/>
      <c r="Y582" s="309"/>
      <c r="Z582" s="309"/>
      <c r="AA582" s="311" t="s">
        <v>669</v>
      </c>
      <c r="AB582" s="53" t="str">
        <f t="shared" si="23"/>
        <v>geo_id_history</v>
      </c>
      <c r="AC582" s="308" t="str">
        <f t="array" ref="AC582">iferror(index('StoT Mapping (Depreciated)'!$D$2:$L$976,match(E582,'StoT Mapping (Depreciated)'!$D$2:$D$976,0),9),"**FIELD MISSING**")</f>
        <v>???</v>
      </c>
      <c r="AD582" s="53" t="str">
        <f t="shared" si="6"/>
        <v>geo_id.???</v>
      </c>
      <c r="AE582" s="299">
        <f>countif(NEW_REDB_table.field,AD582)</f>
        <v>0</v>
      </c>
      <c r="AF582" s="299" t="str">
        <f t="shared" si="7"/>
        <v>Check...</v>
      </c>
      <c r="AG582" s="308"/>
      <c r="AH582" s="317" t="b">
        <v>0</v>
      </c>
      <c r="AI582" s="317" t="b">
        <v>0</v>
      </c>
      <c r="AJ582" s="308" t="str">
        <f t="array" ref="AJ582">iferror(index('Type Mapping'!$A$2:$D$21,match(J582,'Type Mapping'!$B$2:$B$21,0),4),"type mismatch")</f>
        <v>DATE</v>
      </c>
      <c r="AK582" s="308"/>
      <c r="AL582" s="308"/>
      <c r="AM582" s="308"/>
      <c r="AN582" s="300" t="b">
        <v>0</v>
      </c>
      <c r="AO582" s="300" t="b">
        <v>0</v>
      </c>
      <c r="AP582" s="300" t="b">
        <v>0</v>
      </c>
      <c r="AQ582" s="300" t="b">
        <v>0</v>
      </c>
      <c r="AR582" s="300"/>
      <c r="AS582" s="300"/>
      <c r="AT582" s="302"/>
      <c r="AU582" s="302"/>
      <c r="AV582" s="303" t="b">
        <v>1</v>
      </c>
      <c r="AW582" s="304" t="str">
        <f t="shared" si="9"/>
        <v>false</v>
      </c>
      <c r="AX582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582" s="306"/>
      <c r="AZ582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582" s="306"/>
      <c r="BB582" s="302"/>
      <c r="BC582" s="303" t="b">
        <f t="shared" si="11"/>
        <v>1</v>
      </c>
      <c r="BD582" s="304"/>
      <c r="BE582" s="304" t="str">
        <f t="shared" si="12"/>
        <v>false</v>
      </c>
      <c r="BF582" s="307"/>
      <c r="BG582" s="305"/>
      <c r="BH582" s="305"/>
      <c r="BI582" s="305"/>
      <c r="BJ582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82" s="306"/>
      <c r="BL582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82" s="306"/>
      <c r="BN582" s="302"/>
      <c r="BO582" s="302"/>
      <c r="BP582" s="302"/>
      <c r="BQ582" s="302"/>
      <c r="BR582" s="302"/>
      <c r="BS582" s="302"/>
      <c r="BT582" s="302"/>
      <c r="BU582" s="302"/>
      <c r="BV582" s="302"/>
      <c r="BW582" s="302"/>
      <c r="BX582" s="302"/>
    </row>
    <row r="583">
      <c r="A583" s="292" t="s">
        <v>728</v>
      </c>
      <c r="B583" s="292">
        <v>582.0</v>
      </c>
      <c r="C583" s="292">
        <f t="shared" si="15"/>
        <v>2</v>
      </c>
      <c r="D583" s="293" t="str">
        <f t="shared" si="25"/>
        <v>Elec, Mech, Plum</v>
      </c>
      <c r="E583" s="46" t="str">
        <f t="shared" si="2"/>
        <v>prmemp.mdb.PrmPlumb.LastDate</v>
      </c>
      <c r="F583" s="46" t="s">
        <v>344</v>
      </c>
      <c r="G583" s="46" t="s">
        <v>635</v>
      </c>
      <c r="H583" s="47">
        <v>65.0</v>
      </c>
      <c r="I583" s="294" t="s">
        <v>794</v>
      </c>
      <c r="J583" s="295" t="s">
        <v>788</v>
      </c>
      <c r="K583" s="296">
        <v>8.0</v>
      </c>
      <c r="L583" s="297" t="b">
        <v>0</v>
      </c>
      <c r="M583" s="294" t="s">
        <v>796</v>
      </c>
      <c r="N583" s="294"/>
      <c r="O583" s="369"/>
      <c r="P583" s="369"/>
      <c r="Q583" s="298" t="str">
        <f t="shared" si="3"/>
        <v>PrmPlumb</v>
      </c>
      <c r="R583" s="298" t="str">
        <f t="shared" si="19"/>
        <v>LastDate</v>
      </c>
      <c r="S583" s="298" t="str">
        <f t="array" ref="S583">iferror(index('Type Mapping'!$A$2:$D$21,match(J583,'Type Mapping'!$B$2:$B$21,0),3),"type mismatch")</f>
        <v>VARCHAR</v>
      </c>
      <c r="T583" s="298"/>
      <c r="U583" s="298"/>
      <c r="V583" s="298"/>
      <c r="W583" s="51" t="b">
        <v>1</v>
      </c>
      <c r="X583" s="51"/>
      <c r="Y583" s="309"/>
      <c r="Z583" s="309"/>
      <c r="AA583" s="311" t="s">
        <v>669</v>
      </c>
      <c r="AB583" s="53" t="str">
        <f t="shared" si="23"/>
        <v>geo_id_history</v>
      </c>
      <c r="AC583" s="308" t="str">
        <f t="array" ref="AC583">iferror(index('StoT Mapping (Depreciated)'!$D$2:$L$976,match(E583,'StoT Mapping (Depreciated)'!$D$2:$D$976,0),9),"**FIELD MISSING**")</f>
        <v>???</v>
      </c>
      <c r="AD583" s="53" t="str">
        <f t="shared" si="6"/>
        <v>geo_id.???</v>
      </c>
      <c r="AE583" s="299">
        <f>countif(NEW_REDB_table.field,AD583)</f>
        <v>0</v>
      </c>
      <c r="AF583" s="299" t="str">
        <f t="shared" si="7"/>
        <v>Check...</v>
      </c>
      <c r="AG583" s="308"/>
      <c r="AH583" s="317" t="b">
        <v>0</v>
      </c>
      <c r="AI583" s="317" t="b">
        <v>0</v>
      </c>
      <c r="AJ583" s="308" t="str">
        <f t="array" ref="AJ583">iferror(index('Type Mapping'!$A$2:$D$21,match(J583,'Type Mapping'!$B$2:$B$21,0),4),"type mismatch")</f>
        <v>DATE</v>
      </c>
      <c r="AK583" s="308"/>
      <c r="AL583" s="308"/>
      <c r="AM583" s="308"/>
      <c r="AN583" s="300" t="b">
        <v>0</v>
      </c>
      <c r="AO583" s="300" t="b">
        <v>0</v>
      </c>
      <c r="AP583" s="300" t="b">
        <v>0</v>
      </c>
      <c r="AQ583" s="300" t="b">
        <v>0</v>
      </c>
      <c r="AR583" s="300"/>
      <c r="AS583" s="300"/>
      <c r="AT583" s="302"/>
      <c r="AU583" s="302"/>
      <c r="AV583" s="303" t="b">
        <v>1</v>
      </c>
      <c r="AW583" s="304" t="str">
        <f t="shared" si="9"/>
        <v>false</v>
      </c>
      <c r="AX583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583" s="306"/>
      <c r="AZ583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583" s="306"/>
      <c r="BB583" s="302"/>
      <c r="BC583" s="303" t="b">
        <f t="shared" si="11"/>
        <v>1</v>
      </c>
      <c r="BD583" s="304"/>
      <c r="BE583" s="304" t="str">
        <f t="shared" si="12"/>
        <v>false</v>
      </c>
      <c r="BF583" s="307"/>
      <c r="BG583" s="305"/>
      <c r="BH583" s="305"/>
      <c r="BI583" s="305"/>
      <c r="BJ583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83" s="306"/>
      <c r="BL583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83" s="306"/>
      <c r="BN583" s="302"/>
      <c r="BO583" s="302"/>
      <c r="BP583" s="302"/>
      <c r="BQ583" s="302"/>
      <c r="BR583" s="302"/>
      <c r="BS583" s="302"/>
      <c r="BT583" s="302"/>
      <c r="BU583" s="302"/>
      <c r="BV583" s="302"/>
      <c r="BW583" s="302"/>
      <c r="BX583" s="302"/>
    </row>
    <row r="584">
      <c r="A584" s="292" t="s">
        <v>728</v>
      </c>
      <c r="B584" s="292">
        <v>583.0</v>
      </c>
      <c r="C584" s="292">
        <f t="shared" si="15"/>
        <v>2</v>
      </c>
      <c r="D584" s="293" t="str">
        <f t="shared" si="25"/>
        <v>Elec, Mech, Plum</v>
      </c>
      <c r="E584" s="46" t="str">
        <f t="shared" si="2"/>
        <v>prmemp.mdb.PrmPlumb.UpDateGeo</v>
      </c>
      <c r="F584" s="46" t="s">
        <v>344</v>
      </c>
      <c r="G584" s="46" t="s">
        <v>635</v>
      </c>
      <c r="H584" s="47">
        <v>66.0</v>
      </c>
      <c r="I584" s="294" t="s">
        <v>1871</v>
      </c>
      <c r="J584" s="295" t="s">
        <v>788</v>
      </c>
      <c r="K584" s="296">
        <v>8.0</v>
      </c>
      <c r="L584" s="297" t="b">
        <v>0</v>
      </c>
      <c r="M584" s="294" t="s">
        <v>2105</v>
      </c>
      <c r="N584" s="294"/>
      <c r="O584" s="369"/>
      <c r="P584" s="369"/>
      <c r="Q584" s="298" t="str">
        <f t="shared" si="3"/>
        <v>PrmPlumb</v>
      </c>
      <c r="R584" s="298" t="str">
        <f t="shared" si="19"/>
        <v>UpDateGeo</v>
      </c>
      <c r="S584" s="298" t="str">
        <f t="array" ref="S584">iferror(index('Type Mapping'!$A$2:$D$21,match(J584,'Type Mapping'!$B$2:$B$21,0),3),"type mismatch")</f>
        <v>VARCHAR</v>
      </c>
      <c r="T584" s="298"/>
      <c r="U584" s="298"/>
      <c r="V584" s="298"/>
      <c r="W584" s="51" t="b">
        <v>1</v>
      </c>
      <c r="X584" s="51"/>
      <c r="Y584" s="309"/>
      <c r="Z584" s="309"/>
      <c r="AA584" s="311" t="s">
        <v>669</v>
      </c>
      <c r="AB584" s="53" t="str">
        <f t="shared" si="23"/>
        <v>geo_id_history</v>
      </c>
      <c r="AC584" s="308" t="str">
        <f t="array" ref="AC584">iferror(index('StoT Mapping (Depreciated)'!$D$2:$L$976,match(E584,'StoT Mapping (Depreciated)'!$D$2:$D$976,0),9),"**FIELD MISSING**")</f>
        <v>???</v>
      </c>
      <c r="AD584" s="53" t="str">
        <f t="shared" si="6"/>
        <v>geo_id.???</v>
      </c>
      <c r="AE584" s="299">
        <f>countif(NEW_REDB_table.field,AD584)</f>
        <v>0</v>
      </c>
      <c r="AF584" s="299" t="str">
        <f t="shared" si="7"/>
        <v>Check...</v>
      </c>
      <c r="AG584" s="308"/>
      <c r="AH584" s="317" t="b">
        <v>0</v>
      </c>
      <c r="AI584" s="317" t="b">
        <v>0</v>
      </c>
      <c r="AJ584" s="308" t="str">
        <f t="array" ref="AJ584">iferror(index('Type Mapping'!$A$2:$D$21,match(J584,'Type Mapping'!$B$2:$B$21,0),4),"type mismatch")</f>
        <v>DATE</v>
      </c>
      <c r="AK584" s="308"/>
      <c r="AL584" s="308"/>
      <c r="AM584" s="308"/>
      <c r="AN584" s="300" t="b">
        <v>0</v>
      </c>
      <c r="AO584" s="300" t="b">
        <v>0</v>
      </c>
      <c r="AP584" s="300" t="b">
        <v>0</v>
      </c>
      <c r="AQ584" s="300" t="b">
        <v>0</v>
      </c>
      <c r="AR584" s="300"/>
      <c r="AS584" s="300"/>
      <c r="AT584" s="302"/>
      <c r="AU584" s="302"/>
      <c r="AV584" s="303" t="b">
        <v>1</v>
      </c>
      <c r="AW584" s="304" t="str">
        <f t="shared" si="9"/>
        <v>false</v>
      </c>
      <c r="AX584" s="305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584" s="306"/>
      <c r="AZ584" s="305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584" s="306"/>
      <c r="BB584" s="302"/>
      <c r="BC584" s="303" t="b">
        <f t="shared" si="11"/>
        <v>1</v>
      </c>
      <c r="BD584" s="304"/>
      <c r="BE584" s="304" t="str">
        <f t="shared" si="12"/>
        <v>false</v>
      </c>
      <c r="BF584" s="307"/>
      <c r="BG584" s="305"/>
      <c r="BH584" s="305"/>
      <c r="BI584" s="305"/>
      <c r="BJ584" s="305" t="str">
        <f t="shared" si="18"/>
        <v>&lt;column comment="" default="" key="false" label="PrmPlumb" length="255" nullable="true" originalDbColumnName="PrmPlumb" originalLength="-1" pattern="" precision="-1" talendType="id_String" type=""/&gt;</v>
      </c>
      <c r="BK584" s="306"/>
      <c r="BL584" s="305" t="str">
        <f t="shared" si="14"/>
        <v>&lt;column comment="" default="" key="false" label="PrmPlumb" length="255" nullable="true" originalDbColumnName="PrmPlumb" originalLength="-1" pattern="" precision="-1" talendType="id_String" type=""/&gt;</v>
      </c>
      <c r="BM584" s="306"/>
      <c r="BN584" s="302"/>
      <c r="BO584" s="302"/>
      <c r="BP584" s="302"/>
      <c r="BQ584" s="302"/>
      <c r="BR584" s="302"/>
      <c r="BS584" s="302"/>
      <c r="BT584" s="302"/>
      <c r="BU584" s="302"/>
      <c r="BV584" s="302"/>
      <c r="BW584" s="302"/>
      <c r="BX584" s="302"/>
    </row>
    <row r="585" hidden="1">
      <c r="A585" s="292" t="s">
        <v>728</v>
      </c>
      <c r="B585" s="292">
        <v>584.0</v>
      </c>
      <c r="C585" s="292">
        <f t="shared" si="15"/>
        <v>1</v>
      </c>
      <c r="D585" s="293" t="str">
        <f t="shared" ref="D585:D904" si="26">HYPERLINK("https://www.stlouis-mo.gov/data/occupancy-permits/index.cfm","Buil, Dem, Occ")</f>
        <v>Buil, Dem, Occ</v>
      </c>
      <c r="E585" s="46" t="str">
        <f t="shared" si="2"/>
        <v>prmbdo.mdb.PrmBDODate.LastUpDate</v>
      </c>
      <c r="F585" s="46" t="s">
        <v>350</v>
      </c>
      <c r="G585" s="46" t="s">
        <v>605</v>
      </c>
      <c r="H585" s="47">
        <v>1.0</v>
      </c>
      <c r="I585" s="294" t="s">
        <v>801</v>
      </c>
      <c r="J585" s="295" t="s">
        <v>788</v>
      </c>
      <c r="K585" s="296">
        <v>8.0</v>
      </c>
      <c r="L585" s="297" t="b">
        <v>1</v>
      </c>
      <c r="M585" s="294" t="s">
        <v>802</v>
      </c>
      <c r="N585" s="294"/>
      <c r="O585" s="369"/>
      <c r="P585" s="369"/>
      <c r="Q585" s="298" t="str">
        <f t="shared" si="3"/>
        <v>PrmBDODate</v>
      </c>
      <c r="R585" s="298" t="str">
        <f t="shared" si="19"/>
        <v>LastUpDate</v>
      </c>
      <c r="S585" s="298" t="str">
        <f t="array" ref="S585">iferror(index('Type Mapping'!$A$2:$D$21,match(J585,'Type Mapping'!$B$2:$B$21,0),3),"type mismatch")</f>
        <v>VARCHAR</v>
      </c>
      <c r="T585" s="298"/>
      <c r="U585" s="298"/>
      <c r="V585" s="298"/>
      <c r="W585" s="51" t="b">
        <v>0</v>
      </c>
      <c r="X585" s="51" t="s">
        <v>2106</v>
      </c>
      <c r="Y585" s="51"/>
      <c r="Z585" s="51" t="s">
        <v>1731</v>
      </c>
      <c r="AA585" s="311" t="s">
        <v>977</v>
      </c>
      <c r="AB585" s="53" t="str">
        <f t="shared" si="23"/>
        <v>**field missing**_history</v>
      </c>
      <c r="AC585" s="308" t="str">
        <f t="array" ref="AC585">iferror(index('StoT Mapping (Depreciated)'!$D$2:$L$976,match(E585,'StoT Mapping (Depreciated)'!$D$2:$D$976,0),9),"**FIELD MISSING**")</f>
        <v>**FIELD MISSING**</v>
      </c>
      <c r="AD585" s="53" t="str">
        <f t="shared" si="6"/>
        <v>**field missing**.**FIELD MISSING**</v>
      </c>
      <c r="AE585" s="299">
        <f>countif(NEW_REDB_table.field,AD585)</f>
        <v>0</v>
      </c>
      <c r="AF585" s="299" t="str">
        <f t="shared" si="7"/>
        <v>Check...</v>
      </c>
      <c r="AG585" s="308"/>
      <c r="AH585" s="317" t="b">
        <v>0</v>
      </c>
      <c r="AI585" s="317" t="b">
        <v>0</v>
      </c>
      <c r="AJ585" s="308" t="str">
        <f t="array" ref="AJ585">iferror(index('Type Mapping'!$A$2:$D$21,match(J585,'Type Mapping'!$B$2:$B$21,0),4),"type mismatch")</f>
        <v>DATE</v>
      </c>
      <c r="AK585" s="308"/>
      <c r="AL585" s="308"/>
      <c r="AM585" s="308"/>
      <c r="AN585" s="300" t="b">
        <v>0</v>
      </c>
      <c r="AO585" s="300" t="b">
        <v>0</v>
      </c>
      <c r="AP585" s="300" t="b">
        <v>0</v>
      </c>
      <c r="AQ585" s="300" t="b">
        <v>0</v>
      </c>
      <c r="AR585" s="300"/>
      <c r="AS585" s="300"/>
      <c r="AT585" s="302"/>
      <c r="AU585" s="302"/>
      <c r="AV585" s="303" t="b">
        <v>1</v>
      </c>
      <c r="AW585" s="304" t="str">
        <f t="shared" si="9"/>
        <v>true</v>
      </c>
      <c r="AX585" s="305" t="str">
        <f t="shared" si="17"/>
        <v>***PrmBDODate.xml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585" s="306"/>
      <c r="AZ585" s="305" t="str">
        <f t="shared" si="10"/>
        <v>PrmBDODate.xml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585" s="306"/>
      <c r="BB585" s="302"/>
      <c r="BC585" s="303" t="b">
        <f t="shared" si="11"/>
        <v>0</v>
      </c>
      <c r="BD585" s="304"/>
      <c r="BE585" s="304" t="str">
        <f t="shared" si="12"/>
        <v/>
      </c>
      <c r="BF585" s="307"/>
      <c r="BG585" s="305"/>
      <c r="BH585" s="305"/>
      <c r="BI585" s="305"/>
      <c r="BJ585" s="305" t="str">
        <f t="shared" si="18"/>
        <v/>
      </c>
      <c r="BK585" s="306"/>
      <c r="BL585" s="305" t="str">
        <f t="shared" si="14"/>
        <v/>
      </c>
      <c r="BM585" s="306"/>
      <c r="BN585" s="302"/>
      <c r="BO585" s="302"/>
      <c r="BP585" s="302"/>
      <c r="BQ585" s="302"/>
      <c r="BR585" s="302"/>
      <c r="BS585" s="302"/>
      <c r="BT585" s="302"/>
      <c r="BU585" s="302"/>
      <c r="BV585" s="302"/>
      <c r="BW585" s="302"/>
      <c r="BX585" s="302"/>
    </row>
    <row r="586" hidden="1">
      <c r="A586" s="292" t="s">
        <v>728</v>
      </c>
      <c r="B586" s="292">
        <v>585.0</v>
      </c>
      <c r="C586" s="292">
        <f t="shared" si="15"/>
        <v>1</v>
      </c>
      <c r="D586" s="293" t="str">
        <f t="shared" si="26"/>
        <v>Buil, Dem, Occ</v>
      </c>
      <c r="E586" s="46" t="str">
        <f t="shared" si="2"/>
        <v>prmbdo.mdb.PrmBDODate.Status</v>
      </c>
      <c r="F586" s="46" t="s">
        <v>350</v>
      </c>
      <c r="G586" s="46" t="s">
        <v>605</v>
      </c>
      <c r="H586" s="47">
        <v>2.0</v>
      </c>
      <c r="I586" s="294" t="s">
        <v>1735</v>
      </c>
      <c r="J586" s="295" t="s">
        <v>743</v>
      </c>
      <c r="K586" s="296">
        <v>1.0</v>
      </c>
      <c r="L586" s="297" t="b">
        <v>0</v>
      </c>
      <c r="M586" s="294" t="s">
        <v>802</v>
      </c>
      <c r="N586" s="294"/>
      <c r="O586" s="369"/>
      <c r="P586" s="369"/>
      <c r="Q586" s="298" t="str">
        <f t="shared" si="3"/>
        <v>PrmBDODate</v>
      </c>
      <c r="R586" s="298" t="str">
        <f t="shared" si="19"/>
        <v>Status</v>
      </c>
      <c r="S586" s="298" t="str">
        <f t="array" ref="S586">iferror(index('Type Mapping'!$A$2:$D$21,match(J586,'Type Mapping'!$B$2:$B$21,0),3),"type mismatch")</f>
        <v>VARCHAR</v>
      </c>
      <c r="T586" s="298"/>
      <c r="U586" s="298"/>
      <c r="V586" s="298"/>
      <c r="W586" s="51" t="b">
        <v>0</v>
      </c>
      <c r="X586" s="51" t="s">
        <v>2107</v>
      </c>
      <c r="Y586" s="309"/>
      <c r="Z586" s="309"/>
      <c r="AA586" s="311" t="s">
        <v>977</v>
      </c>
      <c r="AB586" s="53" t="str">
        <f t="shared" si="23"/>
        <v>**field missing**_history</v>
      </c>
      <c r="AC586" s="308" t="str">
        <f t="array" ref="AC586">iferror(index('StoT Mapping (Depreciated)'!$D$2:$L$976,match(E586,'StoT Mapping (Depreciated)'!$D$2:$D$976,0),9),"**FIELD MISSING**")</f>
        <v>**FIELD MISSING**</v>
      </c>
      <c r="AD586" s="53" t="str">
        <f t="shared" si="6"/>
        <v>**field missing**.**FIELD MISSING**</v>
      </c>
      <c r="AE586" s="299">
        <f>countif(NEW_REDB_table.field,AD586)</f>
        <v>0</v>
      </c>
      <c r="AF586" s="299" t="str">
        <f t="shared" si="7"/>
        <v>Check...</v>
      </c>
      <c r="AG586" s="308"/>
      <c r="AH586" s="317" t="b">
        <v>0</v>
      </c>
      <c r="AI586" s="317" t="b">
        <v>0</v>
      </c>
      <c r="AJ586" s="308" t="str">
        <f t="array" ref="AJ586">iferror(index('Type Mapping'!$A$2:$D$21,match(J586,'Type Mapping'!$B$2:$B$21,0),4),"type mismatch")</f>
        <v>VARCHAR</v>
      </c>
      <c r="AK586" s="308"/>
      <c r="AL586" s="308"/>
      <c r="AM586" s="308"/>
      <c r="AN586" s="300" t="b">
        <v>0</v>
      </c>
      <c r="AO586" s="300" t="b">
        <v>0</v>
      </c>
      <c r="AP586" s="300" t="b">
        <v>0</v>
      </c>
      <c r="AQ586" s="300" t="b">
        <v>0</v>
      </c>
      <c r="AR586" s="300"/>
      <c r="AS586" s="300"/>
      <c r="AT586" s="302"/>
      <c r="AU586" s="302"/>
      <c r="AV586" s="303" t="b">
        <v>1</v>
      </c>
      <c r="AW586" s="304" t="str">
        <f t="shared" si="9"/>
        <v>false</v>
      </c>
      <c r="AX586" s="305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586" s="306"/>
      <c r="AZ586" s="305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586" s="306"/>
      <c r="BB586" s="302"/>
      <c r="BC586" s="303" t="b">
        <f t="shared" si="11"/>
        <v>0</v>
      </c>
      <c r="BD586" s="304"/>
      <c r="BE586" s="304" t="str">
        <f t="shared" si="12"/>
        <v/>
      </c>
      <c r="BF586" s="307"/>
      <c r="BG586" s="305"/>
      <c r="BH586" s="305"/>
      <c r="BI586" s="305"/>
      <c r="BJ586" s="305" t="str">
        <f t="shared" si="18"/>
        <v/>
      </c>
      <c r="BK586" s="306"/>
      <c r="BL586" s="305" t="str">
        <f t="shared" si="14"/>
        <v/>
      </c>
      <c r="BM586" s="306"/>
      <c r="BN586" s="302"/>
      <c r="BO586" s="302"/>
      <c r="BP586" s="302"/>
      <c r="BQ586" s="302"/>
      <c r="BR586" s="302"/>
      <c r="BS586" s="302"/>
      <c r="BT586" s="302"/>
      <c r="BU586" s="302"/>
      <c r="BV586" s="302"/>
      <c r="BW586" s="302"/>
      <c r="BX586" s="302"/>
    </row>
    <row r="587">
      <c r="A587" s="292" t="s">
        <v>728</v>
      </c>
      <c r="B587" s="292">
        <v>586.0</v>
      </c>
      <c r="C587" s="292">
        <f t="shared" si="15"/>
        <v>2</v>
      </c>
      <c r="D587" s="293" t="str">
        <f t="shared" si="26"/>
        <v>Buil, Dem, Occ</v>
      </c>
      <c r="E587" s="46" t="str">
        <f t="shared" si="2"/>
        <v>prmbdo.mdb.PrmBldg.AppType</v>
      </c>
      <c r="F587" s="46" t="s">
        <v>350</v>
      </c>
      <c r="G587" s="46" t="s">
        <v>606</v>
      </c>
      <c r="H587" s="47">
        <v>1.0</v>
      </c>
      <c r="I587" s="294" t="s">
        <v>1763</v>
      </c>
      <c r="J587" s="295" t="s">
        <v>743</v>
      </c>
      <c r="K587" s="296">
        <v>2.0</v>
      </c>
      <c r="L587" s="297" t="b">
        <v>1</v>
      </c>
      <c r="M587" s="294" t="s">
        <v>1997</v>
      </c>
      <c r="N587" s="294"/>
      <c r="O587" s="369"/>
      <c r="P587" s="369"/>
      <c r="Q587" s="298" t="str">
        <f t="shared" si="3"/>
        <v>PrmBldg</v>
      </c>
      <c r="R587" s="298" t="str">
        <f t="shared" si="19"/>
        <v>AppType</v>
      </c>
      <c r="S587" s="298" t="str">
        <f t="array" ref="S587">iferror(index('Type Mapping'!$A$2:$D$21,match(J587,'Type Mapping'!$B$2:$B$21,0),3),"type mismatch")</f>
        <v>VARCHAR</v>
      </c>
      <c r="T587" s="298"/>
      <c r="U587" s="298"/>
      <c r="V587" s="298"/>
      <c r="W587" s="51" t="b">
        <v>1</v>
      </c>
      <c r="X587" s="51"/>
      <c r="Y587" s="309"/>
      <c r="Z587" s="309"/>
      <c r="AA587" s="311" t="s">
        <v>652</v>
      </c>
      <c r="AB587" s="53" t="str">
        <f t="shared" si="23"/>
        <v>permit_history</v>
      </c>
      <c r="AC587" s="308" t="str">
        <f t="array" ref="AC587">iferror(index('StoT Mapping (Depreciated)'!$D$2:$L$976,match(E587,'StoT Mapping (Depreciated)'!$D$2:$D$976,0),9),"**FIELD MISSING**")</f>
        <v>Permit_type_id</v>
      </c>
      <c r="AD587" s="53" t="str">
        <f t="shared" si="6"/>
        <v>permit.Permit_type_id</v>
      </c>
      <c r="AE587" s="299">
        <f>countif(NEW_REDB_table.field,AD587)</f>
        <v>0</v>
      </c>
      <c r="AF587" s="299" t="str">
        <f t="shared" si="7"/>
        <v>Check...</v>
      </c>
      <c r="AG587" s="308"/>
      <c r="AH587" s="317" t="b">
        <v>0</v>
      </c>
      <c r="AI587" s="317" t="b">
        <v>0</v>
      </c>
      <c r="AJ587" s="308" t="str">
        <f t="array" ref="AJ587">iferror(index('Type Mapping'!$A$2:$D$21,match(J587,'Type Mapping'!$B$2:$B$21,0),4),"type mismatch")</f>
        <v>VARCHAR</v>
      </c>
      <c r="AK587" s="308"/>
      <c r="AL587" s="308"/>
      <c r="AM587" s="308"/>
      <c r="AN587" s="300" t="b">
        <v>0</v>
      </c>
      <c r="AO587" s="300" t="b">
        <v>0</v>
      </c>
      <c r="AP587" s="300" t="b">
        <v>0</v>
      </c>
      <c r="AQ587" s="300" t="b">
        <v>0</v>
      </c>
      <c r="AR587" s="300"/>
      <c r="AS587" s="300"/>
      <c r="AT587" s="302"/>
      <c r="AU587" s="302"/>
      <c r="AV587" s="303" t="b">
        <v>1</v>
      </c>
      <c r="AW587" s="304" t="str">
        <f t="shared" si="9"/>
        <v>true</v>
      </c>
      <c r="AX587" s="305" t="str">
        <f t="shared" si="17"/>
        <v>***PrmBldg.xml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587" s="306"/>
      <c r="AZ587" s="305" t="str">
        <f t="shared" si="10"/>
        <v>PrmBldg.xml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587" s="306"/>
      <c r="BB587" s="302"/>
      <c r="BC587" s="303" t="b">
        <f t="shared" si="11"/>
        <v>1</v>
      </c>
      <c r="BD587" s="304"/>
      <c r="BE587" s="304" t="str">
        <f t="shared" si="12"/>
        <v>false</v>
      </c>
      <c r="BF587" s="307"/>
      <c r="BG587" s="305"/>
      <c r="BH587" s="305"/>
      <c r="BI587" s="305"/>
      <c r="BJ587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87" s="306"/>
      <c r="BL587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87" s="306"/>
      <c r="BN587" s="302"/>
      <c r="BO587" s="302"/>
      <c r="BP587" s="302"/>
      <c r="BQ587" s="302"/>
      <c r="BR587" s="302"/>
      <c r="BS587" s="302"/>
      <c r="BT587" s="302"/>
      <c r="BU587" s="302"/>
      <c r="BV587" s="302"/>
      <c r="BW587" s="302"/>
      <c r="BX587" s="302"/>
    </row>
    <row r="588">
      <c r="A588" s="292" t="s">
        <v>728</v>
      </c>
      <c r="B588" s="292">
        <v>587.0</v>
      </c>
      <c r="C588" s="292">
        <f t="shared" si="15"/>
        <v>2</v>
      </c>
      <c r="D588" s="293" t="str">
        <f t="shared" si="26"/>
        <v>Buil, Dem, Occ</v>
      </c>
      <c r="E588" s="46" t="str">
        <f t="shared" si="2"/>
        <v>prmbdo.mdb.PrmBldg.AppSource</v>
      </c>
      <c r="F588" s="46" t="s">
        <v>350</v>
      </c>
      <c r="G588" s="46" t="s">
        <v>606</v>
      </c>
      <c r="H588" s="47">
        <v>2.0</v>
      </c>
      <c r="I588" s="294" t="s">
        <v>1761</v>
      </c>
      <c r="J588" s="295" t="s">
        <v>740</v>
      </c>
      <c r="K588" s="296">
        <v>1.0</v>
      </c>
      <c r="L588" s="297" t="b">
        <v>1</v>
      </c>
      <c r="M588" s="294" t="s">
        <v>1999</v>
      </c>
      <c r="N588" s="294"/>
      <c r="O588" s="369"/>
      <c r="P588" s="369"/>
      <c r="Q588" s="298" t="str">
        <f t="shared" si="3"/>
        <v>PrmBldg</v>
      </c>
      <c r="R588" s="298" t="str">
        <f t="shared" si="19"/>
        <v>AppSource</v>
      </c>
      <c r="S588" s="298" t="str">
        <f t="array" ref="S588">iferror(index('Type Mapping'!$A$2:$D$21,match(J588,'Type Mapping'!$B$2:$B$21,0),3),"type mismatch")</f>
        <v>VARCHAR</v>
      </c>
      <c r="T588" s="298"/>
      <c r="U588" s="298"/>
      <c r="V588" s="298"/>
      <c r="W588" s="51" t="b">
        <v>1</v>
      </c>
      <c r="X588" s="51"/>
      <c r="Y588" s="309"/>
      <c r="Z588" s="309"/>
      <c r="AA588" s="311" t="s">
        <v>652</v>
      </c>
      <c r="AB588" s="53" t="str">
        <f t="shared" si="23"/>
        <v>permit_history</v>
      </c>
      <c r="AC588" s="308" t="str">
        <f t="array" ref="AC588">iferror(index('StoT Mapping (Depreciated)'!$D$2:$L$976,match(E588,'StoT Mapping (Depreciated)'!$D$2:$D$976,0),9),"**FIELD MISSING**")</f>
        <v>AppSource_Id</v>
      </c>
      <c r="AD588" s="53" t="str">
        <f t="shared" si="6"/>
        <v>permit.AppSource_Id</v>
      </c>
      <c r="AE588" s="299">
        <f>countif(NEW_REDB_table.field,AD588)</f>
        <v>0</v>
      </c>
      <c r="AF588" s="299" t="str">
        <f t="shared" si="7"/>
        <v>Check...</v>
      </c>
      <c r="AG588" s="308"/>
      <c r="AH588" s="317" t="b">
        <v>0</v>
      </c>
      <c r="AI588" s="317" t="b">
        <v>0</v>
      </c>
      <c r="AJ588" s="308" t="str">
        <f t="array" ref="AJ588">iferror(index('Type Mapping'!$A$2:$D$21,match(J588,'Type Mapping'!$B$2:$B$21,0),4),"type mismatch")</f>
        <v>INT</v>
      </c>
      <c r="AK588" s="308"/>
      <c r="AL588" s="308"/>
      <c r="AM588" s="308"/>
      <c r="AN588" s="300" t="b">
        <v>0</v>
      </c>
      <c r="AO588" s="300" t="b">
        <v>0</v>
      </c>
      <c r="AP588" s="300" t="b">
        <v>0</v>
      </c>
      <c r="AQ588" s="300" t="b">
        <v>0</v>
      </c>
      <c r="AR588" s="300"/>
      <c r="AS588" s="300"/>
      <c r="AT588" s="302"/>
      <c r="AU588" s="302"/>
      <c r="AV588" s="303" t="b">
        <v>1</v>
      </c>
      <c r="AW588" s="304" t="str">
        <f t="shared" si="9"/>
        <v>true</v>
      </c>
      <c r="AX588" s="305" t="str">
        <f t="shared" si="17"/>
        <v>&lt;column comment="" default="" key="true" label="AppSource" length="255" nullable="true" originalDbColumnName="AppSource" originalLength="-1" pattern="" precision="-1" talendType="id_String" type=""/&gt;</v>
      </c>
      <c r="AY588" s="306"/>
      <c r="AZ588" s="305" t="str">
        <f t="shared" si="10"/>
        <v>&lt;column comment="" default="" key="true" label="AppSource" length="255" nullable="true" originalDbColumnName="AppSource" originalLength="-1" pattern="" precision="-1" talendType="id_String" type=""/&gt;</v>
      </c>
      <c r="BA588" s="306"/>
      <c r="BB588" s="302"/>
      <c r="BC588" s="303" t="b">
        <f t="shared" si="11"/>
        <v>1</v>
      </c>
      <c r="BD588" s="304"/>
      <c r="BE588" s="304" t="str">
        <f t="shared" si="12"/>
        <v>false</v>
      </c>
      <c r="BF588" s="307"/>
      <c r="BG588" s="305"/>
      <c r="BH588" s="305"/>
      <c r="BI588" s="305"/>
      <c r="BJ588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88" s="306"/>
      <c r="BL588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88" s="306"/>
      <c r="BN588" s="302"/>
      <c r="BO588" s="302"/>
      <c r="BP588" s="302"/>
      <c r="BQ588" s="302"/>
      <c r="BR588" s="302"/>
      <c r="BS588" s="302"/>
      <c r="BT588" s="302"/>
      <c r="BU588" s="302"/>
      <c r="BV588" s="302"/>
      <c r="BW588" s="302"/>
      <c r="BX588" s="302"/>
    </row>
    <row r="589">
      <c r="A589" s="292" t="s">
        <v>728</v>
      </c>
      <c r="B589" s="292">
        <v>588.0</v>
      </c>
      <c r="C589" s="292">
        <f t="shared" si="15"/>
        <v>2</v>
      </c>
      <c r="D589" s="293" t="str">
        <f t="shared" si="26"/>
        <v>Buil, Dem, Occ</v>
      </c>
      <c r="E589" s="46" t="str">
        <f t="shared" si="2"/>
        <v>prmbdo.mdb.PrmBldg.AppNum</v>
      </c>
      <c r="F589" s="46" t="s">
        <v>350</v>
      </c>
      <c r="G589" s="46" t="s">
        <v>606</v>
      </c>
      <c r="H589" s="47">
        <v>3.0</v>
      </c>
      <c r="I589" s="294" t="s">
        <v>1759</v>
      </c>
      <c r="J589" s="295" t="s">
        <v>738</v>
      </c>
      <c r="K589" s="296">
        <v>4.0</v>
      </c>
      <c r="L589" s="297" t="b">
        <v>1</v>
      </c>
      <c r="M589" s="294" t="s">
        <v>2000</v>
      </c>
      <c r="N589" s="294"/>
      <c r="O589" s="369"/>
      <c r="P589" s="369"/>
      <c r="Q589" s="298" t="str">
        <f t="shared" si="3"/>
        <v>PrmBldg</v>
      </c>
      <c r="R589" s="298" t="str">
        <f t="shared" si="19"/>
        <v>AppNum</v>
      </c>
      <c r="S589" s="298" t="str">
        <f t="array" ref="S589">iferror(index('Type Mapping'!$A$2:$D$21,match(J589,'Type Mapping'!$B$2:$B$21,0),3),"type mismatch")</f>
        <v>VARCHAR</v>
      </c>
      <c r="T589" s="298"/>
      <c r="U589" s="298"/>
      <c r="V589" s="298"/>
      <c r="W589" s="51" t="b">
        <v>1</v>
      </c>
      <c r="X589" s="51"/>
      <c r="Y589" s="309"/>
      <c r="Z589" s="309"/>
      <c r="AA589" s="311" t="s">
        <v>652</v>
      </c>
      <c r="AB589" s="53" t="str">
        <f t="shared" si="23"/>
        <v>permit_history</v>
      </c>
      <c r="AC589" s="308" t="str">
        <f t="array" ref="AC589">iferror(index('StoT Mapping (Depreciated)'!$D$2:$L$976,match(E589,'StoT Mapping (Depreciated)'!$D$2:$D$976,0),9),"**FIELD MISSING**")</f>
        <v>Permit_id</v>
      </c>
      <c r="AD589" s="53" t="str">
        <f t="shared" si="6"/>
        <v>permit.Permit_id</v>
      </c>
      <c r="AE589" s="299">
        <f>countif(NEW_REDB_table.field,AD589)</f>
        <v>1</v>
      </c>
      <c r="AF589" s="299" t="str">
        <f t="shared" si="7"/>
        <v>YAY!!</v>
      </c>
      <c r="AG589" s="308"/>
      <c r="AH589" s="317" t="b">
        <v>0</v>
      </c>
      <c r="AI589" s="317" t="b">
        <v>0</v>
      </c>
      <c r="AJ589" s="308" t="str">
        <f t="array" ref="AJ589">iferror(index('Type Mapping'!$A$2:$D$21,match(J589,'Type Mapping'!$B$2:$B$21,0),4),"type mismatch")</f>
        <v>INT</v>
      </c>
      <c r="AK589" s="308"/>
      <c r="AL589" s="308"/>
      <c r="AM589" s="308"/>
      <c r="AN589" s="300" t="b">
        <v>0</v>
      </c>
      <c r="AO589" s="300" t="b">
        <v>0</v>
      </c>
      <c r="AP589" s="300" t="b">
        <v>0</v>
      </c>
      <c r="AQ589" s="300" t="b">
        <v>0</v>
      </c>
      <c r="AR589" s="300"/>
      <c r="AS589" s="300"/>
      <c r="AT589" s="302"/>
      <c r="AU589" s="302"/>
      <c r="AV589" s="303" t="b">
        <v>1</v>
      </c>
      <c r="AW589" s="304" t="str">
        <f t="shared" si="9"/>
        <v>true</v>
      </c>
      <c r="AX589" s="305" t="str">
        <f t="shared" si="17"/>
        <v>&lt;column comment="" default="" key="true" label="AppNum" length="255" nullable="true" originalDbColumnName="AppNum" originalLength="-1" pattern="" precision="-1" talendType="id_String" type=""/&gt;</v>
      </c>
      <c r="AY589" s="306"/>
      <c r="AZ589" s="305" t="str">
        <f t="shared" si="10"/>
        <v>&lt;column comment="" default="" key="true" label="AppNum" length="255" nullable="true" originalDbColumnName="AppNum" originalLength="-1" pattern="" precision="-1" talendType="id_String" type=""/&gt;</v>
      </c>
      <c r="BA589" s="306"/>
      <c r="BB589" s="302"/>
      <c r="BC589" s="303" t="b">
        <f t="shared" si="11"/>
        <v>1</v>
      </c>
      <c r="BD589" s="304"/>
      <c r="BE589" s="304" t="str">
        <f t="shared" si="12"/>
        <v>false</v>
      </c>
      <c r="BF589" s="307"/>
      <c r="BG589" s="305"/>
      <c r="BH589" s="305"/>
      <c r="BI589" s="305"/>
      <c r="BJ589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89" s="306"/>
      <c r="BL589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89" s="306"/>
      <c r="BN589" s="302"/>
      <c r="BO589" s="302"/>
      <c r="BP589" s="302"/>
      <c r="BQ589" s="302"/>
      <c r="BR589" s="302"/>
      <c r="BS589" s="302"/>
      <c r="BT589" s="302"/>
      <c r="BU589" s="302"/>
      <c r="BV589" s="302"/>
      <c r="BW589" s="302"/>
      <c r="BX589" s="302"/>
    </row>
    <row r="590">
      <c r="A590" s="292" t="s">
        <v>728</v>
      </c>
      <c r="B590" s="292">
        <v>589.0</v>
      </c>
      <c r="C590" s="292">
        <f t="shared" si="15"/>
        <v>2</v>
      </c>
      <c r="D590" s="293" t="str">
        <f t="shared" si="26"/>
        <v>Buil, Dem, Occ</v>
      </c>
      <c r="E590" s="46" t="str">
        <f t="shared" si="2"/>
        <v>prmbdo.mdb.PrmBldg.PrclErr</v>
      </c>
      <c r="F590" s="46" t="s">
        <v>350</v>
      </c>
      <c r="G590" s="46" t="s">
        <v>606</v>
      </c>
      <c r="H590" s="47">
        <v>4.0</v>
      </c>
      <c r="I590" s="294" t="s">
        <v>1845</v>
      </c>
      <c r="J590" s="295" t="s">
        <v>740</v>
      </c>
      <c r="K590" s="296">
        <v>1.0</v>
      </c>
      <c r="L590" s="297" t="b">
        <v>0</v>
      </c>
      <c r="M590" s="294" t="s">
        <v>2001</v>
      </c>
      <c r="N590" s="294"/>
      <c r="O590" s="369"/>
      <c r="P590" s="369"/>
      <c r="Q590" s="298" t="str">
        <f t="shared" si="3"/>
        <v>PrmBldg</v>
      </c>
      <c r="R590" s="298" t="str">
        <f t="shared" si="19"/>
        <v>PrclErr</v>
      </c>
      <c r="S590" s="298" t="str">
        <f t="array" ref="S590">iferror(index('Type Mapping'!$A$2:$D$21,match(J590,'Type Mapping'!$B$2:$B$21,0),3),"type mismatch")</f>
        <v>VARCHAR</v>
      </c>
      <c r="T590" s="298"/>
      <c r="U590" s="298"/>
      <c r="V590" s="298"/>
      <c r="W590" s="51" t="b">
        <v>1</v>
      </c>
      <c r="X590" s="51"/>
      <c r="Y590" s="309"/>
      <c r="Z590" s="309"/>
      <c r="AA590" s="311" t="s">
        <v>149</v>
      </c>
      <c r="AB590" s="53" t="str">
        <f t="shared" si="23"/>
        <v>???_history</v>
      </c>
      <c r="AC590" s="308" t="str">
        <f t="array" ref="AC590">iferror(index('StoT Mapping (Depreciated)'!$D$2:$L$976,match(E590,'StoT Mapping (Depreciated)'!$D$2:$D$976,0),9),"**FIELD MISSING**")</f>
        <v>???</v>
      </c>
      <c r="AD590" s="53" t="str">
        <f t="shared" si="6"/>
        <v>???.???</v>
      </c>
      <c r="AE590" s="299">
        <f>countif(NEW_REDB_table.field,AD590)</f>
        <v>0</v>
      </c>
      <c r="AF590" s="299" t="str">
        <f t="shared" si="7"/>
        <v>Check...</v>
      </c>
      <c r="AG590" s="308"/>
      <c r="AH590" s="317" t="b">
        <v>0</v>
      </c>
      <c r="AI590" s="317" t="b">
        <v>0</v>
      </c>
      <c r="AJ590" s="308" t="str">
        <f t="array" ref="AJ590">iferror(index('Type Mapping'!$A$2:$D$21,match(J590,'Type Mapping'!$B$2:$B$21,0),4),"type mismatch")</f>
        <v>INT</v>
      </c>
      <c r="AK590" s="308"/>
      <c r="AL590" s="308"/>
      <c r="AM590" s="308"/>
      <c r="AN590" s="300" t="b">
        <v>0</v>
      </c>
      <c r="AO590" s="300" t="b">
        <v>0</v>
      </c>
      <c r="AP590" s="300" t="b">
        <v>0</v>
      </c>
      <c r="AQ590" s="300" t="b">
        <v>0</v>
      </c>
      <c r="AR590" s="300"/>
      <c r="AS590" s="300"/>
      <c r="AT590" s="302"/>
      <c r="AU590" s="302"/>
      <c r="AV590" s="303" t="b">
        <v>1</v>
      </c>
      <c r="AW590" s="304" t="str">
        <f t="shared" si="9"/>
        <v>false</v>
      </c>
      <c r="AX590" s="305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590" s="306"/>
      <c r="AZ590" s="305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590" s="306"/>
      <c r="BB590" s="302"/>
      <c r="BC590" s="303" t="b">
        <f t="shared" si="11"/>
        <v>1</v>
      </c>
      <c r="BD590" s="304"/>
      <c r="BE590" s="304" t="str">
        <f t="shared" si="12"/>
        <v>false</v>
      </c>
      <c r="BF590" s="307"/>
      <c r="BG590" s="305"/>
      <c r="BH590" s="305"/>
      <c r="BI590" s="305"/>
      <c r="BJ590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0" s="306"/>
      <c r="BL590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0" s="306"/>
      <c r="BN590" s="302"/>
      <c r="BO590" s="302"/>
      <c r="BP590" s="302"/>
      <c r="BQ590" s="302"/>
      <c r="BR590" s="302"/>
      <c r="BS590" s="302"/>
      <c r="BT590" s="302"/>
      <c r="BU590" s="302"/>
      <c r="BV590" s="302"/>
      <c r="BW590" s="302"/>
      <c r="BX590" s="302"/>
    </row>
    <row r="591">
      <c r="A591" s="292" t="s">
        <v>728</v>
      </c>
      <c r="B591" s="292">
        <v>590.0</v>
      </c>
      <c r="C591" s="292">
        <f t="shared" si="15"/>
        <v>2</v>
      </c>
      <c r="D591" s="293" t="str">
        <f t="shared" si="26"/>
        <v>Buil, Dem, Occ</v>
      </c>
      <c r="E591" s="46" t="str">
        <f t="shared" si="2"/>
        <v>prmbdo.mdb.PrmBldg.AddrAdjusted</v>
      </c>
      <c r="F591" s="46" t="s">
        <v>350</v>
      </c>
      <c r="G591" s="46" t="s">
        <v>606</v>
      </c>
      <c r="H591" s="47">
        <v>5.0</v>
      </c>
      <c r="I591" s="294" t="s">
        <v>1750</v>
      </c>
      <c r="J591" s="295" t="s">
        <v>873</v>
      </c>
      <c r="K591" s="296">
        <v>1.0</v>
      </c>
      <c r="L591" s="297" t="b">
        <v>0</v>
      </c>
      <c r="M591" s="294" t="s">
        <v>2003</v>
      </c>
      <c r="N591" s="294"/>
      <c r="O591" s="369"/>
      <c r="P591" s="369"/>
      <c r="Q591" s="298" t="str">
        <f t="shared" si="3"/>
        <v>PrmBldg</v>
      </c>
      <c r="R591" s="298" t="str">
        <f t="shared" si="19"/>
        <v>AddrAdjusted</v>
      </c>
      <c r="S591" s="298" t="str">
        <f t="array" ref="S591">iferror(index('Type Mapping'!$A$2:$D$21,match(J591,'Type Mapping'!$B$2:$B$21,0),3),"type mismatch")</f>
        <v>VARCHAR</v>
      </c>
      <c r="T591" s="298"/>
      <c r="U591" s="298"/>
      <c r="V591" s="298"/>
      <c r="W591" s="51" t="b">
        <v>1</v>
      </c>
      <c r="X591" s="51"/>
      <c r="Y591" s="309"/>
      <c r="Z591" s="309"/>
      <c r="AA591" s="311" t="s">
        <v>149</v>
      </c>
      <c r="AB591" s="53" t="str">
        <f t="shared" si="23"/>
        <v>???_history</v>
      </c>
      <c r="AC591" s="308" t="str">
        <f t="array" ref="AC591">iferror(index('StoT Mapping (Depreciated)'!$D$2:$L$976,match(E591,'StoT Mapping (Depreciated)'!$D$2:$D$976,0),9),"**FIELD MISSING**")</f>
        <v>???</v>
      </c>
      <c r="AD591" s="53" t="str">
        <f t="shared" si="6"/>
        <v>???.???</v>
      </c>
      <c r="AE591" s="299">
        <f>countif(NEW_REDB_table.field,AD591)</f>
        <v>0</v>
      </c>
      <c r="AF591" s="299" t="str">
        <f t="shared" si="7"/>
        <v>Check...</v>
      </c>
      <c r="AG591" s="308"/>
      <c r="AH591" s="317" t="b">
        <v>0</v>
      </c>
      <c r="AI591" s="317" t="b">
        <v>0</v>
      </c>
      <c r="AJ591" s="308" t="str">
        <f t="array" ref="AJ591">iferror(index('Type Mapping'!$A$2:$D$21,match(J591,'Type Mapping'!$B$2:$B$21,0),4),"type mismatch")</f>
        <v>BOOLEAN</v>
      </c>
      <c r="AK591" s="308"/>
      <c r="AL591" s="308"/>
      <c r="AM591" s="308"/>
      <c r="AN591" s="300" t="b">
        <v>0</v>
      </c>
      <c r="AO591" s="300" t="b">
        <v>0</v>
      </c>
      <c r="AP591" s="300" t="b">
        <v>0</v>
      </c>
      <c r="AQ591" s="300" t="b">
        <v>0</v>
      </c>
      <c r="AR591" s="300"/>
      <c r="AS591" s="300"/>
      <c r="AT591" s="302"/>
      <c r="AU591" s="302"/>
      <c r="AV591" s="303" t="b">
        <v>1</v>
      </c>
      <c r="AW591" s="304" t="str">
        <f t="shared" si="9"/>
        <v>false</v>
      </c>
      <c r="AX591" s="305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591" s="306"/>
      <c r="AZ591" s="305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591" s="306"/>
      <c r="BB591" s="302"/>
      <c r="BC591" s="303" t="b">
        <f t="shared" si="11"/>
        <v>1</v>
      </c>
      <c r="BD591" s="304"/>
      <c r="BE591" s="304" t="str">
        <f t="shared" si="12"/>
        <v>false</v>
      </c>
      <c r="BF591" s="307"/>
      <c r="BG591" s="305"/>
      <c r="BH591" s="305"/>
      <c r="BI591" s="305"/>
      <c r="BJ591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1" s="306"/>
      <c r="BL591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1" s="306"/>
      <c r="BN591" s="302"/>
      <c r="BO591" s="302"/>
      <c r="BP591" s="302"/>
      <c r="BQ591" s="302"/>
      <c r="BR591" s="302"/>
      <c r="BS591" s="302"/>
      <c r="BT591" s="302"/>
      <c r="BU591" s="302"/>
      <c r="BV591" s="302"/>
      <c r="BW591" s="302"/>
      <c r="BX591" s="302"/>
    </row>
    <row r="592">
      <c r="A592" s="292" t="s">
        <v>728</v>
      </c>
      <c r="B592" s="292">
        <v>591.0</v>
      </c>
      <c r="C592" s="292">
        <f t="shared" si="15"/>
        <v>2</v>
      </c>
      <c r="D592" s="293" t="str">
        <f t="shared" si="26"/>
        <v>Buil, Dem, Occ</v>
      </c>
      <c r="E592" s="46" t="str">
        <f t="shared" si="2"/>
        <v>prmbdo.mdb.PrmBldg.CancelType</v>
      </c>
      <c r="F592" s="46" t="s">
        <v>350</v>
      </c>
      <c r="G592" s="46" t="s">
        <v>606</v>
      </c>
      <c r="H592" s="47">
        <v>6.0</v>
      </c>
      <c r="I592" s="294" t="s">
        <v>1769</v>
      </c>
      <c r="J592" s="295" t="s">
        <v>743</v>
      </c>
      <c r="K592" s="296">
        <v>1.0</v>
      </c>
      <c r="L592" s="297" t="b">
        <v>0</v>
      </c>
      <c r="M592" s="294" t="s">
        <v>2006</v>
      </c>
      <c r="N592" s="294"/>
      <c r="O592" s="369"/>
      <c r="P592" s="369"/>
      <c r="Q592" s="298" t="str">
        <f t="shared" si="3"/>
        <v>PrmBldg</v>
      </c>
      <c r="R592" s="298" t="str">
        <f t="shared" si="19"/>
        <v>CancelType</v>
      </c>
      <c r="S592" s="298" t="str">
        <f t="array" ref="S592">iferror(index('Type Mapping'!$A$2:$D$21,match(J592,'Type Mapping'!$B$2:$B$21,0),3),"type mismatch")</f>
        <v>VARCHAR</v>
      </c>
      <c r="T592" s="298"/>
      <c r="U592" s="298"/>
      <c r="V592" s="298"/>
      <c r="W592" s="51" t="b">
        <v>1</v>
      </c>
      <c r="X592" s="51"/>
      <c r="Y592" s="309"/>
      <c r="Z592" s="309"/>
      <c r="AA592" s="311" t="s">
        <v>652</v>
      </c>
      <c r="AB592" s="53" t="str">
        <f t="shared" si="23"/>
        <v>permit_history</v>
      </c>
      <c r="AC592" s="308" t="str">
        <f t="array" ref="AC592">iferror(index('StoT Mapping (Depreciated)'!$D$2:$L$976,match(E592,'StoT Mapping (Depreciated)'!$D$2:$D$976,0),9),"**FIELD MISSING**")</f>
        <v>Cancel_type_id</v>
      </c>
      <c r="AD592" s="53" t="str">
        <f t="shared" si="6"/>
        <v>permit.Cancel_type_id</v>
      </c>
      <c r="AE592" s="299">
        <f>countif(NEW_REDB_table.field,AD592)</f>
        <v>1</v>
      </c>
      <c r="AF592" s="299" t="str">
        <f t="shared" si="7"/>
        <v>YAY!!</v>
      </c>
      <c r="AG592" s="308"/>
      <c r="AH592" s="317" t="b">
        <v>0</v>
      </c>
      <c r="AI592" s="317" t="b">
        <v>0</v>
      </c>
      <c r="AJ592" s="308" t="str">
        <f t="array" ref="AJ592">iferror(index('Type Mapping'!$A$2:$D$21,match(J592,'Type Mapping'!$B$2:$B$21,0),4),"type mismatch")</f>
        <v>VARCHAR</v>
      </c>
      <c r="AK592" s="308"/>
      <c r="AL592" s="308"/>
      <c r="AM592" s="308"/>
      <c r="AN592" s="300" t="b">
        <v>0</v>
      </c>
      <c r="AO592" s="300" t="b">
        <v>0</v>
      </c>
      <c r="AP592" s="300" t="b">
        <v>0</v>
      </c>
      <c r="AQ592" s="300" t="b">
        <v>0</v>
      </c>
      <c r="AR592" s="300"/>
      <c r="AS592" s="300"/>
      <c r="AT592" s="302"/>
      <c r="AU592" s="302"/>
      <c r="AV592" s="303" t="b">
        <v>1</v>
      </c>
      <c r="AW592" s="304" t="str">
        <f t="shared" si="9"/>
        <v>false</v>
      </c>
      <c r="AX592" s="305" t="str">
        <f t="shared" si="17"/>
        <v>&lt;column comment="" default="" key="false" label="CancelType" length="255" nullable="true" originalDbColumnName="CancelType" originalLength="-1" pattern="" precision="-1" talendType="id_String" type=""/&gt;</v>
      </c>
      <c r="AY592" s="306"/>
      <c r="AZ592" s="305" t="str">
        <f t="shared" si="10"/>
        <v>&lt;column comment="" default="" key="false" label="CancelType" length="255" nullable="true" originalDbColumnName="CancelType" originalLength="-1" pattern="" precision="-1" talendType="id_String" type=""/&gt;</v>
      </c>
      <c r="BA592" s="306"/>
      <c r="BB592" s="302"/>
      <c r="BC592" s="303" t="b">
        <f t="shared" si="11"/>
        <v>1</v>
      </c>
      <c r="BD592" s="304"/>
      <c r="BE592" s="304" t="str">
        <f t="shared" si="12"/>
        <v>false</v>
      </c>
      <c r="BF592" s="307"/>
      <c r="BG592" s="305"/>
      <c r="BH592" s="305"/>
      <c r="BI592" s="305"/>
      <c r="BJ592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2" s="306"/>
      <c r="BL592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2" s="306"/>
      <c r="BN592" s="302"/>
      <c r="BO592" s="302"/>
      <c r="BP592" s="302"/>
      <c r="BQ592" s="302"/>
      <c r="BR592" s="302"/>
      <c r="BS592" s="302"/>
      <c r="BT592" s="302"/>
      <c r="BU592" s="302"/>
      <c r="BV592" s="302"/>
      <c r="BW592" s="302"/>
      <c r="BX592" s="302"/>
    </row>
    <row r="593">
      <c r="A593" s="292" t="s">
        <v>728</v>
      </c>
      <c r="B593" s="292">
        <v>592.0</v>
      </c>
      <c r="C593" s="292">
        <f t="shared" si="15"/>
        <v>2</v>
      </c>
      <c r="D593" s="293" t="str">
        <f t="shared" si="26"/>
        <v>Buil, Dem, Occ</v>
      </c>
      <c r="E593" s="46" t="str">
        <f t="shared" si="2"/>
        <v>prmbdo.mdb.PrmBldg.CityBlock</v>
      </c>
      <c r="F593" s="46" t="s">
        <v>350</v>
      </c>
      <c r="G593" s="46" t="s">
        <v>606</v>
      </c>
      <c r="H593" s="47">
        <v>7.0</v>
      </c>
      <c r="I593" s="294" t="s">
        <v>65</v>
      </c>
      <c r="J593" s="295" t="s">
        <v>729</v>
      </c>
      <c r="K593" s="296">
        <v>8.0</v>
      </c>
      <c r="L593" s="297" t="b">
        <v>0</v>
      </c>
      <c r="M593" s="294" t="s">
        <v>730</v>
      </c>
      <c r="N593" s="294"/>
      <c r="O593" s="369"/>
      <c r="P593" s="369"/>
      <c r="Q593" s="298" t="str">
        <f t="shared" si="3"/>
        <v>PrmBldg</v>
      </c>
      <c r="R593" s="298" t="str">
        <f t="shared" si="19"/>
        <v>CityBlock</v>
      </c>
      <c r="S593" s="298" t="str">
        <f t="array" ref="S593">iferror(index('Type Mapping'!$A$2:$D$21,match(J593,'Type Mapping'!$B$2:$B$21,0),3),"type mismatch")</f>
        <v>VARCHAR</v>
      </c>
      <c r="T593" s="298"/>
      <c r="U593" s="298"/>
      <c r="V593" s="298"/>
      <c r="W593" s="51" t="b">
        <v>1</v>
      </c>
      <c r="X593" s="51"/>
      <c r="Y593" s="309"/>
      <c r="Z593" s="309" t="s">
        <v>808</v>
      </c>
      <c r="AA593" s="311" t="s">
        <v>802</v>
      </c>
      <c r="AB593" s="53" t="str">
        <f t="shared" si="23"/>
        <v>_history</v>
      </c>
      <c r="AC593" s="308" t="str">
        <f t="array" ref="AC593">iferror(index('StoT Mapping (Depreciated)'!$D$2:$L$976,match(E593,'StoT Mapping (Depreciated)'!$D$2:$D$976,0),9),"**FIELD MISSING**")</f>
        <v/>
      </c>
      <c r="AD593" s="53" t="str">
        <f t="shared" si="6"/>
        <v>.</v>
      </c>
      <c r="AE593" s="299">
        <f>countif(NEW_REDB_table.field,AD593)</f>
        <v>5</v>
      </c>
      <c r="AF593" s="299" t="str">
        <f t="shared" si="7"/>
        <v>#N/A</v>
      </c>
      <c r="AG593" s="308"/>
      <c r="AH593" s="317" t="b">
        <v>0</v>
      </c>
      <c r="AI593" s="317" t="b">
        <v>0</v>
      </c>
      <c r="AJ593" s="308" t="str">
        <f t="array" ref="AJ593">iferror(index('Type Mapping'!$A$2:$D$21,match(J593,'Type Mapping'!$B$2:$B$21,0),4),"type mismatch")</f>
        <v>FLOAT</v>
      </c>
      <c r="AK593" s="308"/>
      <c r="AL593" s="308"/>
      <c r="AM593" s="308"/>
      <c r="AN593" s="300" t="b">
        <v>0</v>
      </c>
      <c r="AO593" s="300" t="b">
        <v>0</v>
      </c>
      <c r="AP593" s="300" t="b">
        <v>0</v>
      </c>
      <c r="AQ593" s="300" t="b">
        <v>0</v>
      </c>
      <c r="AR593" s="300"/>
      <c r="AS593" s="300"/>
      <c r="AT593" s="302"/>
      <c r="AU593" s="302"/>
      <c r="AV593" s="303" t="b">
        <v>1</v>
      </c>
      <c r="AW593" s="304" t="str">
        <f t="shared" si="9"/>
        <v>false</v>
      </c>
      <c r="AX593" s="305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593" s="306"/>
      <c r="AZ593" s="305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593" s="306"/>
      <c r="BB593" s="302"/>
      <c r="BC593" s="303" t="b">
        <f t="shared" si="11"/>
        <v>1</v>
      </c>
      <c r="BD593" s="304"/>
      <c r="BE593" s="304" t="str">
        <f t="shared" si="12"/>
        <v>false</v>
      </c>
      <c r="BF593" s="307"/>
      <c r="BG593" s="305"/>
      <c r="BH593" s="305"/>
      <c r="BI593" s="305"/>
      <c r="BJ593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3" s="306"/>
      <c r="BL593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3" s="306"/>
      <c r="BN593" s="302"/>
      <c r="BO593" s="302"/>
      <c r="BP593" s="302"/>
      <c r="BQ593" s="302"/>
      <c r="BR593" s="302"/>
      <c r="BS593" s="302"/>
      <c r="BT593" s="302"/>
      <c r="BU593" s="302"/>
      <c r="BV593" s="302"/>
      <c r="BW593" s="302"/>
      <c r="BX593" s="302"/>
    </row>
    <row r="594">
      <c r="A594" s="292" t="s">
        <v>728</v>
      </c>
      <c r="B594" s="292">
        <v>593.0</v>
      </c>
      <c r="C594" s="292">
        <f t="shared" si="15"/>
        <v>2</v>
      </c>
      <c r="D594" s="293" t="str">
        <f t="shared" si="26"/>
        <v>Buil, Dem, Occ</v>
      </c>
      <c r="E594" s="46" t="str">
        <f t="shared" si="2"/>
        <v>prmbdo.mdb.PrmBldg.Parcel</v>
      </c>
      <c r="F594" s="46" t="s">
        <v>350</v>
      </c>
      <c r="G594" s="46" t="s">
        <v>606</v>
      </c>
      <c r="H594" s="47">
        <v>8.0</v>
      </c>
      <c r="I594" s="294" t="s">
        <v>78</v>
      </c>
      <c r="J594" s="295" t="s">
        <v>738</v>
      </c>
      <c r="K594" s="296">
        <v>4.0</v>
      </c>
      <c r="L594" s="297" t="b">
        <v>0</v>
      </c>
      <c r="M594" s="294" t="s">
        <v>739</v>
      </c>
      <c r="N594" s="294"/>
      <c r="O594" s="369"/>
      <c r="P594" s="369"/>
      <c r="Q594" s="298" t="str">
        <f t="shared" si="3"/>
        <v>PrmBldg</v>
      </c>
      <c r="R594" s="298" t="str">
        <f t="shared" si="19"/>
        <v>Parcel</v>
      </c>
      <c r="S594" s="298" t="str">
        <f t="array" ref="S594">iferror(index('Type Mapping'!$A$2:$D$21,match(J594,'Type Mapping'!$B$2:$B$21,0),3),"type mismatch")</f>
        <v>VARCHAR</v>
      </c>
      <c r="T594" s="298"/>
      <c r="U594" s="298"/>
      <c r="V594" s="298"/>
      <c r="W594" s="51" t="b">
        <v>1</v>
      </c>
      <c r="X594" s="51"/>
      <c r="Y594" s="309"/>
      <c r="Z594" s="309" t="s">
        <v>808</v>
      </c>
      <c r="AA594" s="311" t="s">
        <v>802</v>
      </c>
      <c r="AB594" s="53" t="str">
        <f t="shared" si="23"/>
        <v>_history</v>
      </c>
      <c r="AC594" s="308" t="str">
        <f t="array" ref="AC594">iferror(index('StoT Mapping (Depreciated)'!$D$2:$L$976,match(E594,'StoT Mapping (Depreciated)'!$D$2:$D$976,0),9),"**FIELD MISSING**")</f>
        <v/>
      </c>
      <c r="AD594" s="53" t="str">
        <f t="shared" si="6"/>
        <v>.</v>
      </c>
      <c r="AE594" s="299">
        <f>countif(NEW_REDB_table.field,AD594)</f>
        <v>5</v>
      </c>
      <c r="AF594" s="299" t="str">
        <f t="shared" si="7"/>
        <v>#N/A</v>
      </c>
      <c r="AG594" s="308"/>
      <c r="AH594" s="317" t="b">
        <v>0</v>
      </c>
      <c r="AI594" s="317" t="b">
        <v>0</v>
      </c>
      <c r="AJ594" s="308" t="str">
        <f t="array" ref="AJ594">iferror(index('Type Mapping'!$A$2:$D$21,match(J594,'Type Mapping'!$B$2:$B$21,0),4),"type mismatch")</f>
        <v>INT</v>
      </c>
      <c r="AK594" s="308"/>
      <c r="AL594" s="308"/>
      <c r="AM594" s="308"/>
      <c r="AN594" s="300" t="b">
        <v>0</v>
      </c>
      <c r="AO594" s="300" t="b">
        <v>0</v>
      </c>
      <c r="AP594" s="300" t="b">
        <v>0</v>
      </c>
      <c r="AQ594" s="300" t="b">
        <v>0</v>
      </c>
      <c r="AR594" s="300"/>
      <c r="AS594" s="300"/>
      <c r="AT594" s="302"/>
      <c r="AU594" s="302"/>
      <c r="AV594" s="303" t="b">
        <v>1</v>
      </c>
      <c r="AW594" s="304" t="str">
        <f t="shared" si="9"/>
        <v>false</v>
      </c>
      <c r="AX594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594" s="306"/>
      <c r="AZ594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594" s="306"/>
      <c r="BB594" s="302"/>
      <c r="BC594" s="303" t="b">
        <f t="shared" si="11"/>
        <v>1</v>
      </c>
      <c r="BD594" s="304"/>
      <c r="BE594" s="304" t="str">
        <f t="shared" si="12"/>
        <v>false</v>
      </c>
      <c r="BF594" s="307"/>
      <c r="BG594" s="305"/>
      <c r="BH594" s="305"/>
      <c r="BI594" s="305"/>
      <c r="BJ594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4" s="306"/>
      <c r="BL594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4" s="306"/>
      <c r="BN594" s="302"/>
      <c r="BO594" s="302"/>
      <c r="BP594" s="302"/>
      <c r="BQ594" s="302"/>
      <c r="BR594" s="302"/>
      <c r="BS594" s="302"/>
      <c r="BT594" s="302"/>
      <c r="BU594" s="302"/>
      <c r="BV594" s="302"/>
      <c r="BW594" s="302"/>
      <c r="BX594" s="302"/>
    </row>
    <row r="595">
      <c r="A595" s="292" t="s">
        <v>728</v>
      </c>
      <c r="B595" s="292">
        <v>594.0</v>
      </c>
      <c r="C595" s="292">
        <f t="shared" si="15"/>
        <v>2</v>
      </c>
      <c r="D595" s="293" t="str">
        <f t="shared" si="26"/>
        <v>Buil, Dem, Occ</v>
      </c>
      <c r="E595" s="46" t="str">
        <f t="shared" si="2"/>
        <v>prmbdo.mdb.PrmBldg.OwnerCode</v>
      </c>
      <c r="F595" s="46" t="s">
        <v>350</v>
      </c>
      <c r="G595" s="46" t="s">
        <v>606</v>
      </c>
      <c r="H595" s="47">
        <v>9.0</v>
      </c>
      <c r="I595" s="294" t="s">
        <v>90</v>
      </c>
      <c r="J595" s="295" t="s">
        <v>740</v>
      </c>
      <c r="K595" s="296">
        <v>1.0</v>
      </c>
      <c r="L595" s="297" t="b">
        <v>0</v>
      </c>
      <c r="M595" s="294" t="s">
        <v>741</v>
      </c>
      <c r="N595" s="294"/>
      <c r="O595" s="369"/>
      <c r="P595" s="369"/>
      <c r="Q595" s="298" t="str">
        <f t="shared" si="3"/>
        <v>PrmBldg</v>
      </c>
      <c r="R595" s="298" t="str">
        <f t="shared" si="19"/>
        <v>OwnerCode</v>
      </c>
      <c r="S595" s="298" t="str">
        <f t="array" ref="S595">iferror(index('Type Mapping'!$A$2:$D$21,match(J595,'Type Mapping'!$B$2:$B$21,0),3),"type mismatch")</f>
        <v>VARCHAR</v>
      </c>
      <c r="T595" s="298"/>
      <c r="U595" s="298"/>
      <c r="V595" s="298"/>
      <c r="W595" s="51" t="b">
        <v>1</v>
      </c>
      <c r="X595" s="51"/>
      <c r="Y595" s="309"/>
      <c r="Z595" s="309" t="s">
        <v>808</v>
      </c>
      <c r="AA595" s="311" t="s">
        <v>802</v>
      </c>
      <c r="AB595" s="53" t="str">
        <f t="shared" si="23"/>
        <v>_history</v>
      </c>
      <c r="AC595" s="308" t="str">
        <f t="array" ref="AC595">iferror(index('StoT Mapping (Depreciated)'!$D$2:$L$976,match(E595,'StoT Mapping (Depreciated)'!$D$2:$D$976,0),9),"**FIELD MISSING**")</f>
        <v/>
      </c>
      <c r="AD595" s="53" t="str">
        <f t="shared" si="6"/>
        <v>.</v>
      </c>
      <c r="AE595" s="299">
        <f>countif(NEW_REDB_table.field,AD595)</f>
        <v>5</v>
      </c>
      <c r="AF595" s="299" t="str">
        <f t="shared" si="7"/>
        <v>#N/A</v>
      </c>
      <c r="AG595" s="308"/>
      <c r="AH595" s="317" t="b">
        <v>0</v>
      </c>
      <c r="AI595" s="317" t="b">
        <v>0</v>
      </c>
      <c r="AJ595" s="308" t="str">
        <f t="array" ref="AJ595">iferror(index('Type Mapping'!$A$2:$D$21,match(J595,'Type Mapping'!$B$2:$B$21,0),4),"type mismatch")</f>
        <v>INT</v>
      </c>
      <c r="AK595" s="308"/>
      <c r="AL595" s="308"/>
      <c r="AM595" s="308"/>
      <c r="AN595" s="300" t="b">
        <v>0</v>
      </c>
      <c r="AO595" s="300" t="b">
        <v>0</v>
      </c>
      <c r="AP595" s="300" t="b">
        <v>0</v>
      </c>
      <c r="AQ595" s="300" t="b">
        <v>0</v>
      </c>
      <c r="AR595" s="300"/>
      <c r="AS595" s="300"/>
      <c r="AT595" s="302"/>
      <c r="AU595" s="302"/>
      <c r="AV595" s="303" t="b">
        <v>1</v>
      </c>
      <c r="AW595" s="304" t="str">
        <f t="shared" si="9"/>
        <v>false</v>
      </c>
      <c r="AX595" s="305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595" s="306"/>
      <c r="AZ595" s="305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595" s="306"/>
      <c r="BB595" s="302"/>
      <c r="BC595" s="303" t="b">
        <f t="shared" si="11"/>
        <v>1</v>
      </c>
      <c r="BD595" s="304"/>
      <c r="BE595" s="304" t="str">
        <f t="shared" si="12"/>
        <v>false</v>
      </c>
      <c r="BF595" s="307"/>
      <c r="BG595" s="305"/>
      <c r="BH595" s="305"/>
      <c r="BI595" s="305"/>
      <c r="BJ595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5" s="306"/>
      <c r="BL595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5" s="306"/>
      <c r="BN595" s="302"/>
      <c r="BO595" s="302"/>
      <c r="BP595" s="302"/>
      <c r="BQ595" s="302"/>
      <c r="BR595" s="302"/>
      <c r="BS595" s="302"/>
      <c r="BT595" s="302"/>
      <c r="BU595" s="302"/>
      <c r="BV595" s="302"/>
      <c r="BW595" s="302"/>
      <c r="BX595" s="302"/>
    </row>
    <row r="596">
      <c r="A596" s="292" t="s">
        <v>728</v>
      </c>
      <c r="B596" s="292">
        <v>595.0</v>
      </c>
      <c r="C596" s="292">
        <f t="shared" si="15"/>
        <v>2</v>
      </c>
      <c r="D596" s="293" t="str">
        <f t="shared" si="26"/>
        <v>Buil, Dem, Occ</v>
      </c>
      <c r="E596" s="46" t="str">
        <f t="shared" si="2"/>
        <v>prmbdo.mdb.PrmBldg.Handle</v>
      </c>
      <c r="F596" s="46" t="s">
        <v>350</v>
      </c>
      <c r="G596" s="46" t="s">
        <v>606</v>
      </c>
      <c r="H596" s="47">
        <v>10.0</v>
      </c>
      <c r="I596" s="294" t="s">
        <v>159</v>
      </c>
      <c r="J596" s="295" t="s">
        <v>743</v>
      </c>
      <c r="K596" s="296">
        <v>13.0</v>
      </c>
      <c r="L596" s="297" t="b">
        <v>0</v>
      </c>
      <c r="M596" s="294" t="s">
        <v>1967</v>
      </c>
      <c r="N596" s="294"/>
      <c r="O596" s="369"/>
      <c r="P596" s="369"/>
      <c r="Q596" s="298" t="str">
        <f t="shared" si="3"/>
        <v>PrmBldg</v>
      </c>
      <c r="R596" s="298" t="str">
        <f t="shared" si="19"/>
        <v>Handle</v>
      </c>
      <c r="S596" s="298" t="str">
        <f t="array" ref="S596">iferror(index('Type Mapping'!$A$2:$D$21,match(J596,'Type Mapping'!$B$2:$B$21,0),3),"type mismatch")</f>
        <v>VARCHAR</v>
      </c>
      <c r="T596" s="298"/>
      <c r="U596" s="298"/>
      <c r="V596" s="298"/>
      <c r="W596" s="51" t="b">
        <v>1</v>
      </c>
      <c r="X596" s="51"/>
      <c r="Y596" s="309"/>
      <c r="Z596" s="309"/>
      <c r="AA596" s="311" t="s">
        <v>652</v>
      </c>
      <c r="AB596" s="53" t="str">
        <f t="shared" si="23"/>
        <v>permit_history</v>
      </c>
      <c r="AC596" s="308" t="str">
        <f t="array" ref="AC596">iferror(index('StoT Mapping (Depreciated)'!$D$2:$L$976,match(E596,'StoT Mapping (Depreciated)'!$D$2:$D$976,0),9),"**FIELD MISSING**")</f>
        <v>Parcel_id</v>
      </c>
      <c r="AD596" s="53" t="str">
        <f t="shared" si="6"/>
        <v>permit.Parcel_id</v>
      </c>
      <c r="AE596" s="299">
        <f>countif(NEW_REDB_table.field,AD596)</f>
        <v>1</v>
      </c>
      <c r="AF596" s="299" t="str">
        <f t="shared" si="7"/>
        <v>YAY!!</v>
      </c>
      <c r="AG596" s="308"/>
      <c r="AH596" s="317" t="b">
        <v>0</v>
      </c>
      <c r="AI596" s="317" t="b">
        <v>0</v>
      </c>
      <c r="AJ596" s="308" t="str">
        <f t="array" ref="AJ596">iferror(index('Type Mapping'!$A$2:$D$21,match(J596,'Type Mapping'!$B$2:$B$21,0),4),"type mismatch")</f>
        <v>VARCHAR</v>
      </c>
      <c r="AK596" s="308"/>
      <c r="AL596" s="308"/>
      <c r="AM596" s="308"/>
      <c r="AN596" s="300" t="b">
        <v>0</v>
      </c>
      <c r="AO596" s="300" t="b">
        <v>0</v>
      </c>
      <c r="AP596" s="300" t="b">
        <v>0</v>
      </c>
      <c r="AQ596" s="300" t="b">
        <v>0</v>
      </c>
      <c r="AR596" s="300"/>
      <c r="AS596" s="300"/>
      <c r="AT596" s="302"/>
      <c r="AU596" s="302"/>
      <c r="AV596" s="303" t="b">
        <v>1</v>
      </c>
      <c r="AW596" s="304" t="str">
        <f t="shared" si="9"/>
        <v>false</v>
      </c>
      <c r="AX596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596" s="306"/>
      <c r="AZ596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596" s="306"/>
      <c r="BB596" s="302"/>
      <c r="BC596" s="303" t="b">
        <f t="shared" si="11"/>
        <v>1</v>
      </c>
      <c r="BD596" s="304"/>
      <c r="BE596" s="304" t="str">
        <f t="shared" si="12"/>
        <v>false</v>
      </c>
      <c r="BF596" s="307"/>
      <c r="BG596" s="305"/>
      <c r="BH596" s="305"/>
      <c r="BI596" s="305"/>
      <c r="BJ596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6" s="306"/>
      <c r="BL596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6" s="306"/>
      <c r="BN596" s="302"/>
      <c r="BO596" s="302"/>
      <c r="BP596" s="302"/>
      <c r="BQ596" s="302"/>
      <c r="BR596" s="302"/>
      <c r="BS596" s="302"/>
      <c r="BT596" s="302"/>
      <c r="BU596" s="302"/>
      <c r="BV596" s="302"/>
      <c r="BW596" s="302"/>
      <c r="BX596" s="302"/>
    </row>
    <row r="597">
      <c r="A597" s="292" t="s">
        <v>728</v>
      </c>
      <c r="B597" s="292">
        <v>596.0</v>
      </c>
      <c r="C597" s="292">
        <f t="shared" si="15"/>
        <v>2</v>
      </c>
      <c r="D597" s="293" t="str">
        <f t="shared" si="26"/>
        <v>Buil, Dem, Occ</v>
      </c>
      <c r="E597" s="46" t="str">
        <f t="shared" si="2"/>
        <v>prmbdo.mdb.PrmBldg.Parcel9</v>
      </c>
      <c r="F597" s="46" t="s">
        <v>350</v>
      </c>
      <c r="G597" s="46" t="s">
        <v>606</v>
      </c>
      <c r="H597" s="47">
        <v>11.0</v>
      </c>
      <c r="I597" s="294" t="s">
        <v>165</v>
      </c>
      <c r="J597" s="295" t="s">
        <v>738</v>
      </c>
      <c r="K597" s="296">
        <v>4.0</v>
      </c>
      <c r="L597" s="297" t="b">
        <v>0</v>
      </c>
      <c r="M597" s="294" t="s">
        <v>2015</v>
      </c>
      <c r="N597" s="294"/>
      <c r="O597" s="369"/>
      <c r="P597" s="369"/>
      <c r="Q597" s="298" t="str">
        <f t="shared" si="3"/>
        <v>PrmBldg</v>
      </c>
      <c r="R597" s="298" t="str">
        <f t="shared" si="19"/>
        <v>Parcel9</v>
      </c>
      <c r="S597" s="298" t="str">
        <f t="array" ref="S597">iferror(index('Type Mapping'!$A$2:$D$21,match(J597,'Type Mapping'!$B$2:$B$21,0),3),"type mismatch")</f>
        <v>VARCHAR</v>
      </c>
      <c r="T597" s="298"/>
      <c r="U597" s="298"/>
      <c r="V597" s="298"/>
      <c r="W597" s="51" t="b">
        <v>1</v>
      </c>
      <c r="X597" s="51"/>
      <c r="Y597" s="309"/>
      <c r="Z597" s="309"/>
      <c r="AA597" s="311" t="s">
        <v>802</v>
      </c>
      <c r="AB597" s="53" t="str">
        <f t="shared" si="23"/>
        <v>_history</v>
      </c>
      <c r="AC597" s="308" t="str">
        <f t="array" ref="AC597">iferror(index('StoT Mapping (Depreciated)'!$D$2:$L$976,match(E597,'StoT Mapping (Depreciated)'!$D$2:$D$976,0),9),"**FIELD MISSING**")</f>
        <v/>
      </c>
      <c r="AD597" s="53" t="str">
        <f t="shared" si="6"/>
        <v>.</v>
      </c>
      <c r="AE597" s="299">
        <f>countif(NEW_REDB_table.field,AD597)</f>
        <v>5</v>
      </c>
      <c r="AF597" s="299" t="str">
        <f t="shared" si="7"/>
        <v>#N/A</v>
      </c>
      <c r="AG597" s="308"/>
      <c r="AH597" s="317" t="b">
        <v>0</v>
      </c>
      <c r="AI597" s="317" t="b">
        <v>0</v>
      </c>
      <c r="AJ597" s="308" t="str">
        <f t="array" ref="AJ597">iferror(index('Type Mapping'!$A$2:$D$21,match(J597,'Type Mapping'!$B$2:$B$21,0),4),"type mismatch")</f>
        <v>INT</v>
      </c>
      <c r="AK597" s="308"/>
      <c r="AL597" s="308"/>
      <c r="AM597" s="308"/>
      <c r="AN597" s="300" t="b">
        <v>0</v>
      </c>
      <c r="AO597" s="300" t="b">
        <v>0</v>
      </c>
      <c r="AP597" s="300" t="b">
        <v>0</v>
      </c>
      <c r="AQ597" s="300" t="b">
        <v>0</v>
      </c>
      <c r="AR597" s="300"/>
      <c r="AS597" s="300"/>
      <c r="AT597" s="302"/>
      <c r="AU597" s="302"/>
      <c r="AV597" s="303" t="b">
        <v>1</v>
      </c>
      <c r="AW597" s="304" t="str">
        <f t="shared" si="9"/>
        <v>false</v>
      </c>
      <c r="AX597" s="305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597" s="306"/>
      <c r="AZ597" s="305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597" s="306"/>
      <c r="BB597" s="302"/>
      <c r="BC597" s="303" t="b">
        <f t="shared" si="11"/>
        <v>1</v>
      </c>
      <c r="BD597" s="304"/>
      <c r="BE597" s="304" t="str">
        <f t="shared" si="12"/>
        <v>false</v>
      </c>
      <c r="BF597" s="307"/>
      <c r="BG597" s="305"/>
      <c r="BH597" s="305"/>
      <c r="BI597" s="305"/>
      <c r="BJ597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7" s="306"/>
      <c r="BL597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7" s="306"/>
      <c r="BN597" s="302"/>
      <c r="BO597" s="302"/>
      <c r="BP597" s="302"/>
      <c r="BQ597" s="302"/>
      <c r="BR597" s="302"/>
      <c r="BS597" s="302"/>
      <c r="BT597" s="302"/>
      <c r="BU597" s="302"/>
      <c r="BV597" s="302"/>
      <c r="BW597" s="302"/>
      <c r="BX597" s="302"/>
    </row>
    <row r="598">
      <c r="A598" s="292" t="s">
        <v>728</v>
      </c>
      <c r="B598" s="292">
        <v>597.0</v>
      </c>
      <c r="C598" s="292">
        <f t="shared" si="15"/>
        <v>2</v>
      </c>
      <c r="D598" s="293" t="str">
        <f t="shared" si="26"/>
        <v>Buil, Dem, Occ</v>
      </c>
      <c r="E598" s="46" t="str">
        <f t="shared" si="2"/>
        <v>prmbdo.mdb.PrmBldg.AddrNum</v>
      </c>
      <c r="F598" s="46" t="s">
        <v>350</v>
      </c>
      <c r="G598" s="46" t="s">
        <v>606</v>
      </c>
      <c r="H598" s="47">
        <v>12.0</v>
      </c>
      <c r="I598" s="294" t="s">
        <v>1709</v>
      </c>
      <c r="J598" s="295" t="s">
        <v>738</v>
      </c>
      <c r="K598" s="296">
        <v>4.0</v>
      </c>
      <c r="L598" s="297" t="b">
        <v>0</v>
      </c>
      <c r="M598" s="294" t="s">
        <v>1710</v>
      </c>
      <c r="N598" s="294"/>
      <c r="O598" s="369"/>
      <c r="P598" s="369"/>
      <c r="Q598" s="298" t="str">
        <f t="shared" si="3"/>
        <v>PrmBldg</v>
      </c>
      <c r="R598" s="298" t="str">
        <f t="shared" si="19"/>
        <v>AddrNum</v>
      </c>
      <c r="S598" s="298" t="str">
        <f t="array" ref="S598">iferror(index('Type Mapping'!$A$2:$D$21,match(J598,'Type Mapping'!$B$2:$B$21,0),3),"type mismatch")</f>
        <v>VARCHAR</v>
      </c>
      <c r="T598" s="298"/>
      <c r="U598" s="298"/>
      <c r="V598" s="298"/>
      <c r="W598" s="51" t="b">
        <v>1</v>
      </c>
      <c r="X598" s="51"/>
      <c r="Y598" s="309"/>
      <c r="Z598" s="309"/>
      <c r="AA598" s="311" t="s">
        <v>802</v>
      </c>
      <c r="AB598" s="53" t="str">
        <f t="shared" si="23"/>
        <v>_history</v>
      </c>
      <c r="AC598" s="308" t="str">
        <f t="array" ref="AC598">iferror(index('StoT Mapping (Depreciated)'!$D$2:$L$976,match(E598,'StoT Mapping (Depreciated)'!$D$2:$D$976,0),9),"**FIELD MISSING**")</f>
        <v/>
      </c>
      <c r="AD598" s="53" t="str">
        <f t="shared" si="6"/>
        <v>.</v>
      </c>
      <c r="AE598" s="299">
        <f>countif(NEW_REDB_table.field,AD598)</f>
        <v>5</v>
      </c>
      <c r="AF598" s="299" t="str">
        <f t="shared" si="7"/>
        <v>#N/A</v>
      </c>
      <c r="AG598" s="308"/>
      <c r="AH598" s="317" t="b">
        <v>0</v>
      </c>
      <c r="AI598" s="317" t="b">
        <v>0</v>
      </c>
      <c r="AJ598" s="308" t="str">
        <f t="array" ref="AJ598">iferror(index('Type Mapping'!$A$2:$D$21,match(J598,'Type Mapping'!$B$2:$B$21,0),4),"type mismatch")</f>
        <v>INT</v>
      </c>
      <c r="AK598" s="308"/>
      <c r="AL598" s="308"/>
      <c r="AM598" s="308"/>
      <c r="AN598" s="300" t="b">
        <v>0</v>
      </c>
      <c r="AO598" s="300" t="b">
        <v>0</v>
      </c>
      <c r="AP598" s="300" t="b">
        <v>0</v>
      </c>
      <c r="AQ598" s="300" t="b">
        <v>0</v>
      </c>
      <c r="AR598" s="300"/>
      <c r="AS598" s="300"/>
      <c r="AT598" s="302"/>
      <c r="AU598" s="302"/>
      <c r="AV598" s="303" t="b">
        <v>1</v>
      </c>
      <c r="AW598" s="304" t="str">
        <f t="shared" si="9"/>
        <v>false</v>
      </c>
      <c r="AX598" s="305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598" s="306"/>
      <c r="AZ598" s="305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598" s="306"/>
      <c r="BB598" s="302"/>
      <c r="BC598" s="303" t="b">
        <f t="shared" si="11"/>
        <v>1</v>
      </c>
      <c r="BD598" s="304"/>
      <c r="BE598" s="304" t="str">
        <f t="shared" si="12"/>
        <v>false</v>
      </c>
      <c r="BF598" s="307"/>
      <c r="BG598" s="305"/>
      <c r="BH598" s="305"/>
      <c r="BI598" s="305"/>
      <c r="BJ598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8" s="306"/>
      <c r="BL598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8" s="306"/>
      <c r="BN598" s="302"/>
      <c r="BO598" s="302"/>
      <c r="BP598" s="302"/>
      <c r="BQ598" s="302"/>
      <c r="BR598" s="302"/>
      <c r="BS598" s="302"/>
      <c r="BT598" s="302"/>
      <c r="BU598" s="302"/>
      <c r="BV598" s="302"/>
      <c r="BW598" s="302"/>
      <c r="BX598" s="302"/>
    </row>
    <row r="599">
      <c r="A599" s="292" t="s">
        <v>728</v>
      </c>
      <c r="B599" s="292">
        <v>598.0</v>
      </c>
      <c r="C599" s="292">
        <f t="shared" si="15"/>
        <v>2</v>
      </c>
      <c r="D599" s="293" t="str">
        <f t="shared" si="26"/>
        <v>Buil, Dem, Occ</v>
      </c>
      <c r="E599" s="46" t="str">
        <f t="shared" si="2"/>
        <v>prmbdo.mdb.PrmBldg.AddrSuf</v>
      </c>
      <c r="F599" s="46" t="s">
        <v>350</v>
      </c>
      <c r="G599" s="46" t="s">
        <v>606</v>
      </c>
      <c r="H599" s="47">
        <v>13.0</v>
      </c>
      <c r="I599" s="294" t="s">
        <v>1723</v>
      </c>
      <c r="J599" s="295" t="s">
        <v>743</v>
      </c>
      <c r="K599" s="296">
        <v>15.0</v>
      </c>
      <c r="L599" s="297" t="b">
        <v>0</v>
      </c>
      <c r="M599" s="294" t="s">
        <v>1724</v>
      </c>
      <c r="N599" s="294"/>
      <c r="O599" s="369"/>
      <c r="P599" s="369"/>
      <c r="Q599" s="298" t="str">
        <f t="shared" si="3"/>
        <v>PrmBldg</v>
      </c>
      <c r="R599" s="298" t="str">
        <f t="shared" si="19"/>
        <v>AddrSuf</v>
      </c>
      <c r="S599" s="298" t="str">
        <f t="array" ref="S599">iferror(index('Type Mapping'!$A$2:$D$21,match(J599,'Type Mapping'!$B$2:$B$21,0),3),"type mismatch")</f>
        <v>VARCHAR</v>
      </c>
      <c r="T599" s="298"/>
      <c r="U599" s="298"/>
      <c r="V599" s="298"/>
      <c r="W599" s="51" t="b">
        <v>1</v>
      </c>
      <c r="X599" s="51"/>
      <c r="Y599" s="309"/>
      <c r="Z599" s="309"/>
      <c r="AA599" s="311" t="s">
        <v>802</v>
      </c>
      <c r="AB599" s="53" t="str">
        <f t="shared" si="23"/>
        <v>_history</v>
      </c>
      <c r="AC599" s="308" t="str">
        <f t="array" ref="AC599">iferror(index('StoT Mapping (Depreciated)'!$D$2:$L$976,match(E599,'StoT Mapping (Depreciated)'!$D$2:$D$976,0),9),"**FIELD MISSING**")</f>
        <v/>
      </c>
      <c r="AD599" s="53" t="str">
        <f t="shared" si="6"/>
        <v>.</v>
      </c>
      <c r="AE599" s="299">
        <f>countif(NEW_REDB_table.field,AD599)</f>
        <v>5</v>
      </c>
      <c r="AF599" s="299" t="str">
        <f t="shared" si="7"/>
        <v>#N/A</v>
      </c>
      <c r="AG599" s="308"/>
      <c r="AH599" s="317" t="b">
        <v>0</v>
      </c>
      <c r="AI599" s="317" t="b">
        <v>0</v>
      </c>
      <c r="AJ599" s="308" t="str">
        <f t="array" ref="AJ599">iferror(index('Type Mapping'!$A$2:$D$21,match(J599,'Type Mapping'!$B$2:$B$21,0),4),"type mismatch")</f>
        <v>VARCHAR</v>
      </c>
      <c r="AK599" s="308"/>
      <c r="AL599" s="308"/>
      <c r="AM599" s="308"/>
      <c r="AN599" s="300" t="b">
        <v>0</v>
      </c>
      <c r="AO599" s="300" t="b">
        <v>0</v>
      </c>
      <c r="AP599" s="300" t="b">
        <v>0</v>
      </c>
      <c r="AQ599" s="300" t="b">
        <v>0</v>
      </c>
      <c r="AR599" s="300"/>
      <c r="AS599" s="300"/>
      <c r="AT599" s="302"/>
      <c r="AU599" s="302"/>
      <c r="AV599" s="303" t="b">
        <v>1</v>
      </c>
      <c r="AW599" s="304" t="str">
        <f t="shared" si="9"/>
        <v>false</v>
      </c>
      <c r="AX599" s="305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599" s="306"/>
      <c r="AZ599" s="305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599" s="306"/>
      <c r="BB599" s="302"/>
      <c r="BC599" s="303" t="b">
        <f t="shared" si="11"/>
        <v>1</v>
      </c>
      <c r="BD599" s="304"/>
      <c r="BE599" s="304" t="str">
        <f t="shared" si="12"/>
        <v>false</v>
      </c>
      <c r="BF599" s="307"/>
      <c r="BG599" s="305"/>
      <c r="BH599" s="305"/>
      <c r="BI599" s="305"/>
      <c r="BJ599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599" s="306"/>
      <c r="BL599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599" s="306"/>
      <c r="BN599" s="302"/>
      <c r="BO599" s="302"/>
      <c r="BP599" s="302"/>
      <c r="BQ599" s="302"/>
      <c r="BR599" s="302"/>
      <c r="BS599" s="302"/>
      <c r="BT599" s="302"/>
      <c r="BU599" s="302"/>
      <c r="BV599" s="302"/>
      <c r="BW599" s="302"/>
      <c r="BX599" s="302"/>
    </row>
    <row r="600">
      <c r="A600" s="292" t="s">
        <v>728</v>
      </c>
      <c r="B600" s="292">
        <v>599.0</v>
      </c>
      <c r="C600" s="292">
        <f t="shared" si="15"/>
        <v>2</v>
      </c>
      <c r="D600" s="293" t="str">
        <f t="shared" si="26"/>
        <v>Buil, Dem, Occ</v>
      </c>
      <c r="E600" s="46" t="str">
        <f t="shared" si="2"/>
        <v>prmbdo.mdb.PrmBldg.StDir</v>
      </c>
      <c r="F600" s="46" t="s">
        <v>350</v>
      </c>
      <c r="G600" s="46" t="s">
        <v>606</v>
      </c>
      <c r="H600" s="47">
        <v>14.0</v>
      </c>
      <c r="I600" s="294" t="s">
        <v>1857</v>
      </c>
      <c r="J600" s="295" t="s">
        <v>743</v>
      </c>
      <c r="K600" s="296">
        <v>2.0</v>
      </c>
      <c r="L600" s="297" t="b">
        <v>0</v>
      </c>
      <c r="M600" s="294" t="s">
        <v>2016</v>
      </c>
      <c r="N600" s="294"/>
      <c r="O600" s="369"/>
      <c r="P600" s="369"/>
      <c r="Q600" s="298" t="str">
        <f t="shared" si="3"/>
        <v>PrmBldg</v>
      </c>
      <c r="R600" s="298" t="str">
        <f t="shared" si="19"/>
        <v>StDir</v>
      </c>
      <c r="S600" s="298" t="str">
        <f t="array" ref="S600">iferror(index('Type Mapping'!$A$2:$D$21,match(J600,'Type Mapping'!$B$2:$B$21,0),3),"type mismatch")</f>
        <v>VARCHAR</v>
      </c>
      <c r="T600" s="298"/>
      <c r="U600" s="298"/>
      <c r="V600" s="298"/>
      <c r="W600" s="51" t="b">
        <v>1</v>
      </c>
      <c r="X600" s="51"/>
      <c r="Y600" s="309"/>
      <c r="Z600" s="309"/>
      <c r="AA600" s="311" t="s">
        <v>802</v>
      </c>
      <c r="AB600" s="53" t="str">
        <f t="shared" si="23"/>
        <v>_history</v>
      </c>
      <c r="AC600" s="308" t="str">
        <f t="array" ref="AC600">iferror(index('StoT Mapping (Depreciated)'!$D$2:$L$976,match(E600,'StoT Mapping (Depreciated)'!$D$2:$D$976,0),9),"**FIELD MISSING**")</f>
        <v/>
      </c>
      <c r="AD600" s="53" t="str">
        <f t="shared" si="6"/>
        <v>.</v>
      </c>
      <c r="AE600" s="299">
        <f>countif(NEW_REDB_table.field,AD600)</f>
        <v>5</v>
      </c>
      <c r="AF600" s="299" t="str">
        <f t="shared" si="7"/>
        <v>#N/A</v>
      </c>
      <c r="AG600" s="308"/>
      <c r="AH600" s="317" t="b">
        <v>0</v>
      </c>
      <c r="AI600" s="317" t="b">
        <v>0</v>
      </c>
      <c r="AJ600" s="308" t="str">
        <f t="array" ref="AJ600">iferror(index('Type Mapping'!$A$2:$D$21,match(J600,'Type Mapping'!$B$2:$B$21,0),4),"type mismatch")</f>
        <v>VARCHAR</v>
      </c>
      <c r="AK600" s="308"/>
      <c r="AL600" s="308"/>
      <c r="AM600" s="308"/>
      <c r="AN600" s="300" t="b">
        <v>0</v>
      </c>
      <c r="AO600" s="300" t="b">
        <v>0</v>
      </c>
      <c r="AP600" s="300" t="b">
        <v>0</v>
      </c>
      <c r="AQ600" s="300" t="b">
        <v>0</v>
      </c>
      <c r="AR600" s="300"/>
      <c r="AS600" s="300"/>
      <c r="AT600" s="302"/>
      <c r="AU600" s="302"/>
      <c r="AV600" s="303" t="b">
        <v>1</v>
      </c>
      <c r="AW600" s="304" t="str">
        <f t="shared" si="9"/>
        <v>false</v>
      </c>
      <c r="AX600" s="305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600" s="306"/>
      <c r="AZ600" s="305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600" s="306"/>
      <c r="BB600" s="302"/>
      <c r="BC600" s="303" t="b">
        <f t="shared" si="11"/>
        <v>1</v>
      </c>
      <c r="BD600" s="304"/>
      <c r="BE600" s="304" t="str">
        <f t="shared" si="12"/>
        <v>false</v>
      </c>
      <c r="BF600" s="307"/>
      <c r="BG600" s="305"/>
      <c r="BH600" s="305"/>
      <c r="BI600" s="305"/>
      <c r="BJ600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0" s="306"/>
      <c r="BL600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0" s="306"/>
      <c r="BN600" s="302"/>
      <c r="BO600" s="302"/>
      <c r="BP600" s="302"/>
      <c r="BQ600" s="302"/>
      <c r="BR600" s="302"/>
      <c r="BS600" s="302"/>
      <c r="BT600" s="302"/>
      <c r="BU600" s="302"/>
      <c r="BV600" s="302"/>
      <c r="BW600" s="302"/>
      <c r="BX600" s="302"/>
    </row>
    <row r="601">
      <c r="A601" s="292" t="s">
        <v>728</v>
      </c>
      <c r="B601" s="292">
        <v>600.0</v>
      </c>
      <c r="C601" s="292">
        <f t="shared" si="15"/>
        <v>2</v>
      </c>
      <c r="D601" s="293" t="str">
        <f t="shared" si="26"/>
        <v>Buil, Dem, Occ</v>
      </c>
      <c r="E601" s="46" t="str">
        <f t="shared" si="2"/>
        <v>prmbdo.mdb.PrmBldg.StName</v>
      </c>
      <c r="F601" s="46" t="s">
        <v>350</v>
      </c>
      <c r="G601" s="46" t="s">
        <v>606</v>
      </c>
      <c r="H601" s="47">
        <v>15.0</v>
      </c>
      <c r="I601" s="294" t="s">
        <v>1071</v>
      </c>
      <c r="J601" s="295" t="s">
        <v>743</v>
      </c>
      <c r="K601" s="296">
        <v>40.0</v>
      </c>
      <c r="L601" s="297" t="b">
        <v>0</v>
      </c>
      <c r="M601" s="294" t="s">
        <v>1662</v>
      </c>
      <c r="N601" s="294"/>
      <c r="O601" s="369"/>
      <c r="P601" s="369"/>
      <c r="Q601" s="298" t="str">
        <f t="shared" si="3"/>
        <v>PrmBldg</v>
      </c>
      <c r="R601" s="298" t="str">
        <f t="shared" si="19"/>
        <v>StName</v>
      </c>
      <c r="S601" s="298" t="str">
        <f t="array" ref="S601">iferror(index('Type Mapping'!$A$2:$D$21,match(J601,'Type Mapping'!$B$2:$B$21,0),3),"type mismatch")</f>
        <v>VARCHAR</v>
      </c>
      <c r="T601" s="298"/>
      <c r="U601" s="298"/>
      <c r="V601" s="298"/>
      <c r="W601" s="51" t="b">
        <v>1</v>
      </c>
      <c r="X601" s="51"/>
      <c r="Y601" s="309"/>
      <c r="Z601" s="309"/>
      <c r="AA601" s="311" t="s">
        <v>802</v>
      </c>
      <c r="AB601" s="53" t="str">
        <f t="shared" si="23"/>
        <v>_history</v>
      </c>
      <c r="AC601" s="308" t="str">
        <f t="array" ref="AC601">iferror(index('StoT Mapping (Depreciated)'!$D$2:$L$976,match(E601,'StoT Mapping (Depreciated)'!$D$2:$D$976,0),9),"**FIELD MISSING**")</f>
        <v/>
      </c>
      <c r="AD601" s="53" t="str">
        <f t="shared" si="6"/>
        <v>.</v>
      </c>
      <c r="AE601" s="299">
        <f>countif(NEW_REDB_table.field,AD601)</f>
        <v>5</v>
      </c>
      <c r="AF601" s="299" t="str">
        <f t="shared" si="7"/>
        <v>#N/A</v>
      </c>
      <c r="AG601" s="308"/>
      <c r="AH601" s="317" t="b">
        <v>0</v>
      </c>
      <c r="AI601" s="317" t="b">
        <v>0</v>
      </c>
      <c r="AJ601" s="308" t="str">
        <f t="array" ref="AJ601">iferror(index('Type Mapping'!$A$2:$D$21,match(J601,'Type Mapping'!$B$2:$B$21,0),4),"type mismatch")</f>
        <v>VARCHAR</v>
      </c>
      <c r="AK601" s="308"/>
      <c r="AL601" s="308"/>
      <c r="AM601" s="308"/>
      <c r="AN601" s="300" t="b">
        <v>0</v>
      </c>
      <c r="AO601" s="300" t="b">
        <v>0</v>
      </c>
      <c r="AP601" s="300" t="b">
        <v>0</v>
      </c>
      <c r="AQ601" s="300" t="b">
        <v>0</v>
      </c>
      <c r="AR601" s="300"/>
      <c r="AS601" s="300"/>
      <c r="AT601" s="302"/>
      <c r="AU601" s="302"/>
      <c r="AV601" s="303" t="b">
        <v>1</v>
      </c>
      <c r="AW601" s="304" t="str">
        <f t="shared" si="9"/>
        <v>false</v>
      </c>
      <c r="AX601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601" s="306"/>
      <c r="AZ601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601" s="306"/>
      <c r="BB601" s="302"/>
      <c r="BC601" s="303" t="b">
        <f t="shared" si="11"/>
        <v>1</v>
      </c>
      <c r="BD601" s="304"/>
      <c r="BE601" s="304" t="str">
        <f t="shared" si="12"/>
        <v>false</v>
      </c>
      <c r="BF601" s="307"/>
      <c r="BG601" s="305"/>
      <c r="BH601" s="305"/>
      <c r="BI601" s="305"/>
      <c r="BJ601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1" s="306"/>
      <c r="BL601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1" s="306"/>
      <c r="BN601" s="302"/>
      <c r="BO601" s="302"/>
      <c r="BP601" s="302"/>
      <c r="BQ601" s="302"/>
      <c r="BR601" s="302"/>
      <c r="BS601" s="302"/>
      <c r="BT601" s="302"/>
      <c r="BU601" s="302"/>
      <c r="BV601" s="302"/>
      <c r="BW601" s="302"/>
      <c r="BX601" s="302"/>
    </row>
    <row r="602">
      <c r="A602" s="292" t="s">
        <v>728</v>
      </c>
      <c r="B602" s="292">
        <v>601.0</v>
      </c>
      <c r="C602" s="292">
        <f t="shared" si="15"/>
        <v>2</v>
      </c>
      <c r="D602" s="293" t="str">
        <f t="shared" si="26"/>
        <v>Buil, Dem, Occ</v>
      </c>
      <c r="E602" s="46" t="str">
        <f t="shared" si="2"/>
        <v>prmbdo.mdb.PrmBldg.StType</v>
      </c>
      <c r="F602" s="46" t="s">
        <v>350</v>
      </c>
      <c r="G602" s="46" t="s">
        <v>606</v>
      </c>
      <c r="H602" s="47">
        <v>16.0</v>
      </c>
      <c r="I602" s="294" t="s">
        <v>1075</v>
      </c>
      <c r="J602" s="295" t="s">
        <v>743</v>
      </c>
      <c r="K602" s="296">
        <v>4.0</v>
      </c>
      <c r="L602" s="297" t="b">
        <v>0</v>
      </c>
      <c r="M602" s="294" t="s">
        <v>1076</v>
      </c>
      <c r="N602" s="294"/>
      <c r="O602" s="369"/>
      <c r="P602" s="369"/>
      <c r="Q602" s="298" t="str">
        <f t="shared" si="3"/>
        <v>PrmBldg</v>
      </c>
      <c r="R602" s="298" t="str">
        <f t="shared" si="19"/>
        <v>StType</v>
      </c>
      <c r="S602" s="298" t="str">
        <f t="array" ref="S602">iferror(index('Type Mapping'!$A$2:$D$21,match(J602,'Type Mapping'!$B$2:$B$21,0),3),"type mismatch")</f>
        <v>VARCHAR</v>
      </c>
      <c r="T602" s="298"/>
      <c r="U602" s="298"/>
      <c r="V602" s="298"/>
      <c r="W602" s="51" t="b">
        <v>1</v>
      </c>
      <c r="X602" s="51"/>
      <c r="Y602" s="309"/>
      <c r="Z602" s="309"/>
      <c r="AA602" s="311" t="s">
        <v>802</v>
      </c>
      <c r="AB602" s="53" t="str">
        <f t="shared" si="23"/>
        <v>_history</v>
      </c>
      <c r="AC602" s="308" t="str">
        <f t="array" ref="AC602">iferror(index('StoT Mapping (Depreciated)'!$D$2:$L$976,match(E602,'StoT Mapping (Depreciated)'!$D$2:$D$976,0),9),"**FIELD MISSING**")</f>
        <v/>
      </c>
      <c r="AD602" s="53" t="str">
        <f t="shared" si="6"/>
        <v>.</v>
      </c>
      <c r="AE602" s="299">
        <f>countif(NEW_REDB_table.field,AD602)</f>
        <v>5</v>
      </c>
      <c r="AF602" s="299" t="str">
        <f t="shared" si="7"/>
        <v>#N/A</v>
      </c>
      <c r="AG602" s="308"/>
      <c r="AH602" s="317" t="b">
        <v>0</v>
      </c>
      <c r="AI602" s="317" t="b">
        <v>0</v>
      </c>
      <c r="AJ602" s="308" t="str">
        <f t="array" ref="AJ602">iferror(index('Type Mapping'!$A$2:$D$21,match(J602,'Type Mapping'!$B$2:$B$21,0),4),"type mismatch")</f>
        <v>VARCHAR</v>
      </c>
      <c r="AK602" s="308"/>
      <c r="AL602" s="308"/>
      <c r="AM602" s="308"/>
      <c r="AN602" s="300" t="b">
        <v>0</v>
      </c>
      <c r="AO602" s="300" t="b">
        <v>0</v>
      </c>
      <c r="AP602" s="300" t="b">
        <v>0</v>
      </c>
      <c r="AQ602" s="300" t="b">
        <v>0</v>
      </c>
      <c r="AR602" s="300"/>
      <c r="AS602" s="300"/>
      <c r="AT602" s="302"/>
      <c r="AU602" s="302"/>
      <c r="AV602" s="303" t="b">
        <v>1</v>
      </c>
      <c r="AW602" s="304" t="str">
        <f t="shared" si="9"/>
        <v>false</v>
      </c>
      <c r="AX602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602" s="306"/>
      <c r="AZ602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602" s="306"/>
      <c r="BB602" s="302"/>
      <c r="BC602" s="303" t="b">
        <f t="shared" si="11"/>
        <v>1</v>
      </c>
      <c r="BD602" s="304"/>
      <c r="BE602" s="304" t="str">
        <f t="shared" si="12"/>
        <v>false</v>
      </c>
      <c r="BF602" s="307"/>
      <c r="BG602" s="305"/>
      <c r="BH602" s="305"/>
      <c r="BI602" s="305"/>
      <c r="BJ602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2" s="306"/>
      <c r="BL602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2" s="306"/>
      <c r="BN602" s="302"/>
      <c r="BO602" s="302"/>
      <c r="BP602" s="302"/>
      <c r="BQ602" s="302"/>
      <c r="BR602" s="302"/>
      <c r="BS602" s="302"/>
      <c r="BT602" s="302"/>
      <c r="BU602" s="302"/>
      <c r="BV602" s="302"/>
      <c r="BW602" s="302"/>
      <c r="BX602" s="302"/>
    </row>
    <row r="603">
      <c r="A603" s="292" t="s">
        <v>728</v>
      </c>
      <c r="B603" s="292">
        <v>602.0</v>
      </c>
      <c r="C603" s="292">
        <f t="shared" si="15"/>
        <v>2</v>
      </c>
      <c r="D603" s="293" t="str">
        <f t="shared" si="26"/>
        <v>Buil, Dem, Occ</v>
      </c>
      <c r="E603" s="46" t="str">
        <f t="shared" si="2"/>
        <v>prmbdo.mdb.PrmBldg.UnitNum</v>
      </c>
      <c r="F603" s="46" t="s">
        <v>350</v>
      </c>
      <c r="G603" s="46" t="s">
        <v>606</v>
      </c>
      <c r="H603" s="47">
        <v>17.0</v>
      </c>
      <c r="I603" s="294" t="s">
        <v>1639</v>
      </c>
      <c r="J603" s="295" t="s">
        <v>743</v>
      </c>
      <c r="K603" s="296">
        <v>20.0</v>
      </c>
      <c r="L603" s="297" t="b">
        <v>0</v>
      </c>
      <c r="M603" s="294" t="s">
        <v>1640</v>
      </c>
      <c r="N603" s="294"/>
      <c r="O603" s="369"/>
      <c r="P603" s="369"/>
      <c r="Q603" s="298" t="str">
        <f t="shared" si="3"/>
        <v>PrmBldg</v>
      </c>
      <c r="R603" s="298" t="str">
        <f t="shared" si="19"/>
        <v>UnitNum</v>
      </c>
      <c r="S603" s="298" t="str">
        <f t="array" ref="S603">iferror(index('Type Mapping'!$A$2:$D$21,match(J603,'Type Mapping'!$B$2:$B$21,0),3),"type mismatch")</f>
        <v>VARCHAR</v>
      </c>
      <c r="T603" s="298"/>
      <c r="U603" s="298"/>
      <c r="V603" s="298"/>
      <c r="W603" s="51" t="b">
        <v>1</v>
      </c>
      <c r="X603" s="51"/>
      <c r="Y603" s="309"/>
      <c r="Z603" s="309"/>
      <c r="AA603" s="311" t="s">
        <v>802</v>
      </c>
      <c r="AB603" s="53" t="str">
        <f t="shared" si="23"/>
        <v>_history</v>
      </c>
      <c r="AC603" s="308" t="str">
        <f t="array" ref="AC603">iferror(index('StoT Mapping (Depreciated)'!$D$2:$L$976,match(E603,'StoT Mapping (Depreciated)'!$D$2:$D$976,0),9),"**FIELD MISSING**")</f>
        <v/>
      </c>
      <c r="AD603" s="53" t="str">
        <f t="shared" si="6"/>
        <v>.</v>
      </c>
      <c r="AE603" s="299">
        <f>countif(NEW_REDB_table.field,AD603)</f>
        <v>5</v>
      </c>
      <c r="AF603" s="299" t="str">
        <f t="shared" si="7"/>
        <v>#N/A</v>
      </c>
      <c r="AG603" s="308"/>
      <c r="AH603" s="317" t="b">
        <v>0</v>
      </c>
      <c r="AI603" s="317" t="b">
        <v>0</v>
      </c>
      <c r="AJ603" s="308" t="str">
        <f t="array" ref="AJ603">iferror(index('Type Mapping'!$A$2:$D$21,match(J603,'Type Mapping'!$B$2:$B$21,0),4),"type mismatch")</f>
        <v>VARCHAR</v>
      </c>
      <c r="AK603" s="308"/>
      <c r="AL603" s="308"/>
      <c r="AM603" s="308"/>
      <c r="AN603" s="300" t="b">
        <v>0</v>
      </c>
      <c r="AO603" s="300" t="b">
        <v>0</v>
      </c>
      <c r="AP603" s="300" t="b">
        <v>0</v>
      </c>
      <c r="AQ603" s="300" t="b">
        <v>0</v>
      </c>
      <c r="AR603" s="300"/>
      <c r="AS603" s="300"/>
      <c r="AT603" s="302"/>
      <c r="AU603" s="302"/>
      <c r="AV603" s="303" t="b">
        <v>1</v>
      </c>
      <c r="AW603" s="304" t="str">
        <f t="shared" si="9"/>
        <v>false</v>
      </c>
      <c r="AX603" s="305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603" s="306"/>
      <c r="AZ603" s="305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603" s="306"/>
      <c r="BB603" s="302"/>
      <c r="BC603" s="303" t="b">
        <f t="shared" si="11"/>
        <v>1</v>
      </c>
      <c r="BD603" s="304"/>
      <c r="BE603" s="304" t="str">
        <f t="shared" si="12"/>
        <v>false</v>
      </c>
      <c r="BF603" s="307"/>
      <c r="BG603" s="305"/>
      <c r="BH603" s="305"/>
      <c r="BI603" s="305"/>
      <c r="BJ603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3" s="306"/>
      <c r="BL603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3" s="306"/>
      <c r="BN603" s="302"/>
      <c r="BO603" s="302"/>
      <c r="BP603" s="302"/>
      <c r="BQ603" s="302"/>
      <c r="BR603" s="302"/>
      <c r="BS603" s="302"/>
      <c r="BT603" s="302"/>
      <c r="BU603" s="302"/>
      <c r="BV603" s="302"/>
      <c r="BW603" s="302"/>
      <c r="BX603" s="302"/>
    </row>
    <row r="604">
      <c r="A604" s="292" t="s">
        <v>728</v>
      </c>
      <c r="B604" s="292">
        <v>603.0</v>
      </c>
      <c r="C604" s="292">
        <f t="shared" si="15"/>
        <v>2</v>
      </c>
      <c r="D604" s="293" t="str">
        <f t="shared" si="26"/>
        <v>Buil, Dem, Occ</v>
      </c>
      <c r="E604" s="46" t="str">
        <f t="shared" si="2"/>
        <v>prmbdo.mdb.PrmBldg.OrigAddress</v>
      </c>
      <c r="F604" s="46" t="s">
        <v>350</v>
      </c>
      <c r="G604" s="46" t="s">
        <v>606</v>
      </c>
      <c r="H604" s="47">
        <v>18.0</v>
      </c>
      <c r="I604" s="294" t="s">
        <v>2025</v>
      </c>
      <c r="J604" s="295" t="s">
        <v>743</v>
      </c>
      <c r="K604" s="296">
        <v>255.0</v>
      </c>
      <c r="L604" s="297" t="b">
        <v>0</v>
      </c>
      <c r="M604" s="294" t="s">
        <v>802</v>
      </c>
      <c r="N604" s="294"/>
      <c r="O604" s="369"/>
      <c r="P604" s="369"/>
      <c r="Q604" s="298" t="str">
        <f t="shared" si="3"/>
        <v>PrmBldg</v>
      </c>
      <c r="R604" s="298" t="str">
        <f t="shared" si="19"/>
        <v>OrigAddress</v>
      </c>
      <c r="S604" s="298" t="str">
        <f t="array" ref="S604">iferror(index('Type Mapping'!$A$2:$D$21,match(J604,'Type Mapping'!$B$2:$B$21,0),3),"type mismatch")</f>
        <v>VARCHAR</v>
      </c>
      <c r="T604" s="298"/>
      <c r="U604" s="298"/>
      <c r="V604" s="298"/>
      <c r="W604" s="51" t="b">
        <v>1</v>
      </c>
      <c r="X604" s="51"/>
      <c r="Y604" s="309"/>
      <c r="Z604" s="309"/>
      <c r="AA604" s="311" t="s">
        <v>802</v>
      </c>
      <c r="AB604" s="53" t="str">
        <f t="shared" si="23"/>
        <v>_history</v>
      </c>
      <c r="AC604" s="308" t="str">
        <f t="array" ref="AC604">iferror(index('StoT Mapping (Depreciated)'!$D$2:$L$976,match(E604,'StoT Mapping (Depreciated)'!$D$2:$D$976,0),9),"**FIELD MISSING**")</f>
        <v/>
      </c>
      <c r="AD604" s="53" t="str">
        <f t="shared" si="6"/>
        <v>.</v>
      </c>
      <c r="AE604" s="299">
        <f>countif(NEW_REDB_table.field,AD604)</f>
        <v>5</v>
      </c>
      <c r="AF604" s="299" t="str">
        <f t="shared" si="7"/>
        <v>#N/A</v>
      </c>
      <c r="AG604" s="308"/>
      <c r="AH604" s="317" t="b">
        <v>0</v>
      </c>
      <c r="AI604" s="317" t="b">
        <v>0</v>
      </c>
      <c r="AJ604" s="308" t="str">
        <f t="array" ref="AJ604">iferror(index('Type Mapping'!$A$2:$D$21,match(J604,'Type Mapping'!$B$2:$B$21,0),4),"type mismatch")</f>
        <v>VARCHAR</v>
      </c>
      <c r="AK604" s="308"/>
      <c r="AL604" s="308"/>
      <c r="AM604" s="308"/>
      <c r="AN604" s="300" t="b">
        <v>0</v>
      </c>
      <c r="AO604" s="300" t="b">
        <v>0</v>
      </c>
      <c r="AP604" s="300" t="b">
        <v>0</v>
      </c>
      <c r="AQ604" s="300" t="b">
        <v>0</v>
      </c>
      <c r="AR604" s="300"/>
      <c r="AS604" s="300"/>
      <c r="AT604" s="302"/>
      <c r="AU604" s="302"/>
      <c r="AV604" s="303" t="b">
        <v>1</v>
      </c>
      <c r="AW604" s="304" t="str">
        <f t="shared" si="9"/>
        <v>false</v>
      </c>
      <c r="AX604" s="305" t="str">
        <f t="shared" si="17"/>
        <v>&lt;column comment="" default="" key="false" label="OrigAddress" length="255" nullable="true" originalDbColumnName="OrigAddress" originalLength="-1" pattern="" precision="-1" talendType="id_String" type=""/&gt;</v>
      </c>
      <c r="AY604" s="306"/>
      <c r="AZ604" s="305" t="str">
        <f t="shared" si="10"/>
        <v>&lt;column comment="" default="" key="false" label="OrigAddress" length="255" nullable="true" originalDbColumnName="OrigAddress" originalLength="-1" pattern="" precision="-1" talendType="id_String" type=""/&gt;</v>
      </c>
      <c r="BA604" s="306"/>
      <c r="BB604" s="302"/>
      <c r="BC604" s="303" t="b">
        <f t="shared" si="11"/>
        <v>1</v>
      </c>
      <c r="BD604" s="304"/>
      <c r="BE604" s="304" t="str">
        <f t="shared" si="12"/>
        <v>false</v>
      </c>
      <c r="BF604" s="307"/>
      <c r="BG604" s="305"/>
      <c r="BH604" s="305"/>
      <c r="BI604" s="305"/>
      <c r="BJ604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4" s="306"/>
      <c r="BL604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4" s="306"/>
      <c r="BN604" s="302"/>
      <c r="BO604" s="302"/>
      <c r="BP604" s="302"/>
      <c r="BQ604" s="302"/>
      <c r="BR604" s="302"/>
      <c r="BS604" s="302"/>
      <c r="BT604" s="302"/>
      <c r="BU604" s="302"/>
      <c r="BV604" s="302"/>
      <c r="BW604" s="302"/>
      <c r="BX604" s="302"/>
    </row>
    <row r="605">
      <c r="A605" s="292" t="s">
        <v>728</v>
      </c>
      <c r="B605" s="292">
        <v>604.0</v>
      </c>
      <c r="C605" s="292">
        <f t="shared" si="15"/>
        <v>2</v>
      </c>
      <c r="D605" s="293" t="str">
        <f t="shared" si="26"/>
        <v>Buil, Dem, Occ</v>
      </c>
      <c r="E605" s="46" t="str">
        <f t="shared" si="2"/>
        <v>prmbdo.mdb.PrmBldg.ProjectType</v>
      </c>
      <c r="F605" s="46" t="s">
        <v>350</v>
      </c>
      <c r="G605" s="46" t="s">
        <v>606</v>
      </c>
      <c r="H605" s="47">
        <v>19.0</v>
      </c>
      <c r="I605" s="294" t="s">
        <v>1849</v>
      </c>
      <c r="J605" s="295" t="s">
        <v>740</v>
      </c>
      <c r="K605" s="296">
        <v>1.0</v>
      </c>
      <c r="L605" s="297" t="b">
        <v>0</v>
      </c>
      <c r="M605" s="294" t="s">
        <v>2026</v>
      </c>
      <c r="N605" s="294"/>
      <c r="O605" s="369"/>
      <c r="P605" s="369"/>
      <c r="Q605" s="298" t="str">
        <f t="shared" si="3"/>
        <v>PrmBldg</v>
      </c>
      <c r="R605" s="298" t="str">
        <f t="shared" si="19"/>
        <v>ProjectType</v>
      </c>
      <c r="S605" s="298" t="str">
        <f t="array" ref="S605">iferror(index('Type Mapping'!$A$2:$D$21,match(J605,'Type Mapping'!$B$2:$B$21,0),3),"type mismatch")</f>
        <v>VARCHAR</v>
      </c>
      <c r="T605" s="298"/>
      <c r="U605" s="298"/>
      <c r="V605" s="298"/>
      <c r="W605" s="51" t="b">
        <v>1</v>
      </c>
      <c r="X605" s="51"/>
      <c r="Y605" s="309"/>
      <c r="Z605" s="309"/>
      <c r="AA605" s="311" t="s">
        <v>149</v>
      </c>
      <c r="AB605" s="53" t="str">
        <f t="shared" si="23"/>
        <v>???_history</v>
      </c>
      <c r="AC605" s="308" t="str">
        <f t="array" ref="AC605">iferror(index('StoT Mapping (Depreciated)'!$D$2:$L$976,match(E605,'StoT Mapping (Depreciated)'!$D$2:$D$976,0),9),"**FIELD MISSING**")</f>
        <v>???</v>
      </c>
      <c r="AD605" s="53" t="str">
        <f t="shared" si="6"/>
        <v>???.???</v>
      </c>
      <c r="AE605" s="299">
        <f>countif(NEW_REDB_table.field,AD605)</f>
        <v>0</v>
      </c>
      <c r="AF605" s="299" t="str">
        <f t="shared" si="7"/>
        <v>Check...</v>
      </c>
      <c r="AG605" s="308"/>
      <c r="AH605" s="317" t="b">
        <v>0</v>
      </c>
      <c r="AI605" s="317" t="b">
        <v>0</v>
      </c>
      <c r="AJ605" s="308" t="str">
        <f t="array" ref="AJ605">iferror(index('Type Mapping'!$A$2:$D$21,match(J605,'Type Mapping'!$B$2:$B$21,0),4),"type mismatch")</f>
        <v>INT</v>
      </c>
      <c r="AK605" s="308"/>
      <c r="AL605" s="308"/>
      <c r="AM605" s="308"/>
      <c r="AN605" s="300" t="b">
        <v>0</v>
      </c>
      <c r="AO605" s="300" t="b">
        <v>0</v>
      </c>
      <c r="AP605" s="300" t="b">
        <v>0</v>
      </c>
      <c r="AQ605" s="300" t="b">
        <v>0</v>
      </c>
      <c r="AR605" s="300"/>
      <c r="AS605" s="300"/>
      <c r="AT605" s="302"/>
      <c r="AU605" s="302"/>
      <c r="AV605" s="303" t="b">
        <v>1</v>
      </c>
      <c r="AW605" s="304" t="str">
        <f t="shared" si="9"/>
        <v>false</v>
      </c>
      <c r="AX605" s="305" t="str">
        <f t="shared" si="17"/>
        <v>&lt;column comment="" default="" key="false" label="ProjectType" length="255" nullable="true" originalDbColumnName="ProjectType" originalLength="-1" pattern="" precision="-1" talendType="id_String" type=""/&gt;</v>
      </c>
      <c r="AY605" s="306"/>
      <c r="AZ605" s="305" t="str">
        <f t="shared" si="10"/>
        <v>&lt;column comment="" default="" key="false" label="ProjectType" length="255" nullable="true" originalDbColumnName="ProjectType" originalLength="-1" pattern="" precision="-1" talendType="id_String" type=""/&gt;</v>
      </c>
      <c r="BA605" s="306"/>
      <c r="BB605" s="302"/>
      <c r="BC605" s="303" t="b">
        <f t="shared" si="11"/>
        <v>1</v>
      </c>
      <c r="BD605" s="304"/>
      <c r="BE605" s="304" t="str">
        <f t="shared" si="12"/>
        <v>false</v>
      </c>
      <c r="BF605" s="307"/>
      <c r="BG605" s="305"/>
      <c r="BH605" s="305"/>
      <c r="BI605" s="305"/>
      <c r="BJ605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5" s="306"/>
      <c r="BL605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5" s="306"/>
      <c r="BN605" s="302"/>
      <c r="BO605" s="302"/>
      <c r="BP605" s="302"/>
      <c r="BQ605" s="302"/>
      <c r="BR605" s="302"/>
      <c r="BS605" s="302"/>
      <c r="BT605" s="302"/>
      <c r="BU605" s="302"/>
      <c r="BV605" s="302"/>
      <c r="BW605" s="302"/>
      <c r="BX605" s="302"/>
    </row>
    <row r="606">
      <c r="A606" s="292" t="s">
        <v>728</v>
      </c>
      <c r="B606" s="292">
        <v>605.0</v>
      </c>
      <c r="C606" s="292">
        <f t="shared" si="15"/>
        <v>2</v>
      </c>
      <c r="D606" s="293" t="str">
        <f t="shared" si="26"/>
        <v>Buil, Dem, Occ</v>
      </c>
      <c r="E606" s="46" t="str">
        <f t="shared" si="2"/>
        <v>prmbdo.mdb.PrmBldg.MainStrucType</v>
      </c>
      <c r="F606" s="46" t="s">
        <v>350</v>
      </c>
      <c r="G606" s="46" t="s">
        <v>606</v>
      </c>
      <c r="H606" s="47">
        <v>20.0</v>
      </c>
      <c r="I606" s="294" t="s">
        <v>1801</v>
      </c>
      <c r="J606" s="295" t="s">
        <v>740</v>
      </c>
      <c r="K606" s="296">
        <v>1.0</v>
      </c>
      <c r="L606" s="297" t="b">
        <v>0</v>
      </c>
      <c r="M606" s="294" t="s">
        <v>2027</v>
      </c>
      <c r="N606" s="294"/>
      <c r="O606" s="369"/>
      <c r="P606" s="369"/>
      <c r="Q606" s="298" t="str">
        <f t="shared" si="3"/>
        <v>PrmBldg</v>
      </c>
      <c r="R606" s="298" t="str">
        <f t="shared" si="19"/>
        <v>MainStrucType</v>
      </c>
      <c r="S606" s="298" t="str">
        <f t="array" ref="S606">iferror(index('Type Mapping'!$A$2:$D$21,match(J606,'Type Mapping'!$B$2:$B$21,0),3),"type mismatch")</f>
        <v>VARCHAR</v>
      </c>
      <c r="T606" s="298"/>
      <c r="U606" s="298"/>
      <c r="V606" s="298"/>
      <c r="W606" s="51" t="b">
        <v>1</v>
      </c>
      <c r="X606" s="51"/>
      <c r="Y606" s="309"/>
      <c r="Z606" s="309"/>
      <c r="AA606" s="311" t="s">
        <v>977</v>
      </c>
      <c r="AB606" s="53" t="str">
        <f t="shared" si="23"/>
        <v>**field missing**_history</v>
      </c>
      <c r="AC606" s="308" t="str">
        <f t="array" ref="AC606">iferror(index('StoT Mapping (Depreciated)'!$D$2:$L$976,match(E606,'StoT Mapping (Depreciated)'!$D$2:$D$976,0),9),"**FIELD MISSING**")</f>
        <v>**FIELD MISSING**</v>
      </c>
      <c r="AD606" s="53" t="str">
        <f t="shared" si="6"/>
        <v>**field missing**.**FIELD MISSING**</v>
      </c>
      <c r="AE606" s="299">
        <f>countif(NEW_REDB_table.field,AD606)</f>
        <v>0</v>
      </c>
      <c r="AF606" s="299" t="str">
        <f t="shared" si="7"/>
        <v>Check...</v>
      </c>
      <c r="AG606" s="308"/>
      <c r="AH606" s="317" t="b">
        <v>0</v>
      </c>
      <c r="AI606" s="317" t="b">
        <v>0</v>
      </c>
      <c r="AJ606" s="308" t="str">
        <f t="array" ref="AJ606">iferror(index('Type Mapping'!$A$2:$D$21,match(J606,'Type Mapping'!$B$2:$B$21,0),4),"type mismatch")</f>
        <v>INT</v>
      </c>
      <c r="AK606" s="308"/>
      <c r="AL606" s="308"/>
      <c r="AM606" s="308"/>
      <c r="AN606" s="300" t="b">
        <v>0</v>
      </c>
      <c r="AO606" s="300" t="b">
        <v>0</v>
      </c>
      <c r="AP606" s="300" t="b">
        <v>0</v>
      </c>
      <c r="AQ606" s="300" t="b">
        <v>0</v>
      </c>
      <c r="AR606" s="300"/>
      <c r="AS606" s="300"/>
      <c r="AT606" s="302"/>
      <c r="AU606" s="302"/>
      <c r="AV606" s="303" t="b">
        <v>1</v>
      </c>
      <c r="AW606" s="304" t="str">
        <f t="shared" si="9"/>
        <v>false</v>
      </c>
      <c r="AX606" s="305" t="str">
        <f t="shared" si="17"/>
        <v>&lt;column comment="" default="" key="false" label="MainStrucType" length="255" nullable="true" originalDbColumnName="MainStrucType" originalLength="-1" pattern="" precision="-1" talendType="id_String" type=""/&gt;</v>
      </c>
      <c r="AY606" s="306"/>
      <c r="AZ606" s="305" t="str">
        <f t="shared" si="10"/>
        <v>&lt;column comment="" default="" key="false" label="MainStrucType" length="255" nullable="true" originalDbColumnName="MainStrucType" originalLength="-1" pattern="" precision="-1" talendType="id_String" type=""/&gt;</v>
      </c>
      <c r="BA606" s="306"/>
      <c r="BB606" s="302"/>
      <c r="BC606" s="303" t="b">
        <f t="shared" si="11"/>
        <v>1</v>
      </c>
      <c r="BD606" s="304"/>
      <c r="BE606" s="304" t="str">
        <f t="shared" si="12"/>
        <v>false</v>
      </c>
      <c r="BF606" s="307"/>
      <c r="BG606" s="305"/>
      <c r="BH606" s="305"/>
      <c r="BI606" s="305"/>
      <c r="BJ606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6" s="306"/>
      <c r="BL606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6" s="306"/>
      <c r="BN606" s="302"/>
      <c r="BO606" s="302"/>
      <c r="BP606" s="302"/>
      <c r="BQ606" s="302"/>
      <c r="BR606" s="302"/>
      <c r="BS606" s="302"/>
      <c r="BT606" s="302"/>
      <c r="BU606" s="302"/>
      <c r="BV606" s="302"/>
      <c r="BW606" s="302"/>
      <c r="BX606" s="302"/>
    </row>
    <row r="607">
      <c r="A607" s="292" t="s">
        <v>728</v>
      </c>
      <c r="B607" s="292">
        <v>606.0</v>
      </c>
      <c r="C607" s="292">
        <f t="shared" si="15"/>
        <v>2</v>
      </c>
      <c r="D607" s="293" t="str">
        <f t="shared" si="26"/>
        <v>Buil, Dem, Occ</v>
      </c>
      <c r="E607" s="46" t="str">
        <f t="shared" si="2"/>
        <v>prmbdo.mdb.PrmBldg.AppDate</v>
      </c>
      <c r="F607" s="46" t="s">
        <v>350</v>
      </c>
      <c r="G607" s="46" t="s">
        <v>606</v>
      </c>
      <c r="H607" s="47">
        <v>21.0</v>
      </c>
      <c r="I607" s="294" t="s">
        <v>1755</v>
      </c>
      <c r="J607" s="295" t="s">
        <v>788</v>
      </c>
      <c r="K607" s="296">
        <v>8.0</v>
      </c>
      <c r="L607" s="297" t="b">
        <v>0</v>
      </c>
      <c r="M607" s="294" t="s">
        <v>2028</v>
      </c>
      <c r="N607" s="294"/>
      <c r="O607" s="369"/>
      <c r="P607" s="369"/>
      <c r="Q607" s="298" t="str">
        <f t="shared" si="3"/>
        <v>PrmBldg</v>
      </c>
      <c r="R607" s="298" t="str">
        <f t="shared" si="19"/>
        <v>AppDate</v>
      </c>
      <c r="S607" s="298" t="str">
        <f t="array" ref="S607">iferror(index('Type Mapping'!$A$2:$D$21,match(J607,'Type Mapping'!$B$2:$B$21,0),3),"type mismatch")</f>
        <v>VARCHAR</v>
      </c>
      <c r="T607" s="298"/>
      <c r="U607" s="298"/>
      <c r="V607" s="298"/>
      <c r="W607" s="51" t="b">
        <v>1</v>
      </c>
      <c r="X607" s="51"/>
      <c r="Y607" s="309"/>
      <c r="Z607" s="309"/>
      <c r="AA607" s="311" t="s">
        <v>652</v>
      </c>
      <c r="AB607" s="53" t="str">
        <f t="shared" si="23"/>
        <v>permit_history</v>
      </c>
      <c r="AC607" s="308" t="str">
        <f t="array" ref="AC607">iferror(index('StoT Mapping (Depreciated)'!$D$2:$L$976,match(E607,'StoT Mapping (Depreciated)'!$D$2:$D$976,0),9),"**FIELD MISSING**")</f>
        <v>Application_Date</v>
      </c>
      <c r="AD607" s="53" t="str">
        <f t="shared" si="6"/>
        <v>permit.Application_Date</v>
      </c>
      <c r="AE607" s="299">
        <f>countif(NEW_REDB_table.field,AD607)</f>
        <v>1</v>
      </c>
      <c r="AF607" s="299" t="str">
        <f t="shared" si="7"/>
        <v>YAY!!</v>
      </c>
      <c r="AG607" s="308"/>
      <c r="AH607" s="317" t="b">
        <v>0</v>
      </c>
      <c r="AI607" s="317" t="b">
        <v>0</v>
      </c>
      <c r="AJ607" s="308" t="str">
        <f t="array" ref="AJ607">iferror(index('Type Mapping'!$A$2:$D$21,match(J607,'Type Mapping'!$B$2:$B$21,0),4),"type mismatch")</f>
        <v>DATE</v>
      </c>
      <c r="AK607" s="308"/>
      <c r="AL607" s="308"/>
      <c r="AM607" s="308"/>
      <c r="AN607" s="300" t="b">
        <v>0</v>
      </c>
      <c r="AO607" s="300" t="b">
        <v>0</v>
      </c>
      <c r="AP607" s="300" t="b">
        <v>0</v>
      </c>
      <c r="AQ607" s="300" t="b">
        <v>0</v>
      </c>
      <c r="AR607" s="300"/>
      <c r="AS607" s="300"/>
      <c r="AT607" s="302"/>
      <c r="AU607" s="302"/>
      <c r="AV607" s="303" t="b">
        <v>1</v>
      </c>
      <c r="AW607" s="304" t="str">
        <f t="shared" si="9"/>
        <v>false</v>
      </c>
      <c r="AX607" s="305" t="str">
        <f t="shared" si="17"/>
        <v>&lt;column comment="" default="" key="false" label="AppDate" length="255" nullable="true" originalDbColumnName="AppDate" originalLength="-1" pattern="" precision="-1" talendType="id_String" type=""/&gt;</v>
      </c>
      <c r="AY607" s="306"/>
      <c r="AZ607" s="305" t="str">
        <f t="shared" si="10"/>
        <v>&lt;column comment="" default="" key="false" label="AppDate" length="255" nullable="true" originalDbColumnName="AppDate" originalLength="-1" pattern="" precision="-1" talendType="id_String" type=""/&gt;</v>
      </c>
      <c r="BA607" s="306"/>
      <c r="BB607" s="302"/>
      <c r="BC607" s="303" t="b">
        <f t="shared" si="11"/>
        <v>1</v>
      </c>
      <c r="BD607" s="304"/>
      <c r="BE607" s="304" t="str">
        <f t="shared" si="12"/>
        <v>false</v>
      </c>
      <c r="BF607" s="307"/>
      <c r="BG607" s="305"/>
      <c r="BH607" s="305"/>
      <c r="BI607" s="305"/>
      <c r="BJ607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7" s="306"/>
      <c r="BL607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7" s="306"/>
      <c r="BN607" s="302"/>
      <c r="BO607" s="302"/>
      <c r="BP607" s="302"/>
      <c r="BQ607" s="302"/>
      <c r="BR607" s="302"/>
      <c r="BS607" s="302"/>
      <c r="BT607" s="302"/>
      <c r="BU607" s="302"/>
      <c r="BV607" s="302"/>
      <c r="BW607" s="302"/>
      <c r="BX607" s="302"/>
    </row>
    <row r="608">
      <c r="A608" s="292" t="s">
        <v>728</v>
      </c>
      <c r="B608" s="292">
        <v>607.0</v>
      </c>
      <c r="C608" s="292">
        <f t="shared" si="15"/>
        <v>2</v>
      </c>
      <c r="D608" s="293" t="str">
        <f t="shared" si="26"/>
        <v>Buil, Dem, Occ</v>
      </c>
      <c r="E608" s="46" t="str">
        <f t="shared" si="2"/>
        <v>prmbdo.mdb.PrmBldg.IssueDate</v>
      </c>
      <c r="F608" s="46" t="s">
        <v>350</v>
      </c>
      <c r="G608" s="46" t="s">
        <v>606</v>
      </c>
      <c r="H608" s="47">
        <v>22.0</v>
      </c>
      <c r="I608" s="294" t="s">
        <v>1798</v>
      </c>
      <c r="J608" s="295" t="s">
        <v>788</v>
      </c>
      <c r="K608" s="296">
        <v>8.0</v>
      </c>
      <c r="L608" s="297" t="b">
        <v>0</v>
      </c>
      <c r="M608" s="294" t="s">
        <v>2029</v>
      </c>
      <c r="N608" s="294"/>
      <c r="O608" s="369"/>
      <c r="P608" s="369"/>
      <c r="Q608" s="298" t="str">
        <f t="shared" si="3"/>
        <v>PrmBldg</v>
      </c>
      <c r="R608" s="298" t="str">
        <f t="shared" si="19"/>
        <v>IssueDate</v>
      </c>
      <c r="S608" s="298" t="str">
        <f t="array" ref="S608">iferror(index('Type Mapping'!$A$2:$D$21,match(J608,'Type Mapping'!$B$2:$B$21,0),3),"type mismatch")</f>
        <v>VARCHAR</v>
      </c>
      <c r="T608" s="298"/>
      <c r="U608" s="298"/>
      <c r="V608" s="298"/>
      <c r="W608" s="51" t="b">
        <v>1</v>
      </c>
      <c r="X608" s="51"/>
      <c r="Y608" s="309"/>
      <c r="Z608" s="309"/>
      <c r="AA608" s="311" t="s">
        <v>652</v>
      </c>
      <c r="AB608" s="53" t="str">
        <f t="shared" si="23"/>
        <v>permit_history</v>
      </c>
      <c r="AC608" s="308" t="str">
        <f t="array" ref="AC608">iferror(index('StoT Mapping (Depreciated)'!$D$2:$L$976,match(E608,'StoT Mapping (Depreciated)'!$D$2:$D$976,0),9),"**FIELD MISSING**")</f>
        <v>Issue_Date</v>
      </c>
      <c r="AD608" s="53" t="str">
        <f t="shared" si="6"/>
        <v>permit.Issue_Date</v>
      </c>
      <c r="AE608" s="299">
        <f>countif(NEW_REDB_table.field,AD608)</f>
        <v>1</v>
      </c>
      <c r="AF608" s="299" t="str">
        <f t="shared" si="7"/>
        <v>YAY!!</v>
      </c>
      <c r="AG608" s="308"/>
      <c r="AH608" s="317" t="b">
        <v>0</v>
      </c>
      <c r="AI608" s="317" t="b">
        <v>0</v>
      </c>
      <c r="AJ608" s="308" t="str">
        <f t="array" ref="AJ608">iferror(index('Type Mapping'!$A$2:$D$21,match(J608,'Type Mapping'!$B$2:$B$21,0),4),"type mismatch")</f>
        <v>DATE</v>
      </c>
      <c r="AK608" s="308"/>
      <c r="AL608" s="308"/>
      <c r="AM608" s="308"/>
      <c r="AN608" s="300" t="b">
        <v>0</v>
      </c>
      <c r="AO608" s="300" t="b">
        <v>0</v>
      </c>
      <c r="AP608" s="300" t="b">
        <v>0</v>
      </c>
      <c r="AQ608" s="300" t="b">
        <v>0</v>
      </c>
      <c r="AR608" s="300"/>
      <c r="AS608" s="300"/>
      <c r="AT608" s="302"/>
      <c r="AU608" s="302"/>
      <c r="AV608" s="303" t="b">
        <v>1</v>
      </c>
      <c r="AW608" s="304" t="str">
        <f t="shared" si="9"/>
        <v>false</v>
      </c>
      <c r="AX608" s="305" t="str">
        <f t="shared" si="17"/>
        <v>&lt;column comment="" default="" key="false" label="IssueDate" length="255" nullable="true" originalDbColumnName="IssueDate" originalLength="-1" pattern="" precision="-1" talendType="id_String" type=""/&gt;</v>
      </c>
      <c r="AY608" s="306"/>
      <c r="AZ608" s="305" t="str">
        <f t="shared" si="10"/>
        <v>&lt;column comment="" default="" key="false" label="IssueDate" length="255" nullable="true" originalDbColumnName="IssueDate" originalLength="-1" pattern="" precision="-1" talendType="id_String" type=""/&gt;</v>
      </c>
      <c r="BA608" s="306"/>
      <c r="BB608" s="302"/>
      <c r="BC608" s="303" t="b">
        <f t="shared" si="11"/>
        <v>1</v>
      </c>
      <c r="BD608" s="304"/>
      <c r="BE608" s="304" t="str">
        <f t="shared" si="12"/>
        <v>false</v>
      </c>
      <c r="BF608" s="307"/>
      <c r="BG608" s="305"/>
      <c r="BH608" s="305"/>
      <c r="BI608" s="305"/>
      <c r="BJ608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8" s="306"/>
      <c r="BL608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8" s="306"/>
      <c r="BN608" s="302"/>
      <c r="BO608" s="302"/>
      <c r="BP608" s="302"/>
      <c r="BQ608" s="302"/>
      <c r="BR608" s="302"/>
      <c r="BS608" s="302"/>
      <c r="BT608" s="302"/>
      <c r="BU608" s="302"/>
      <c r="BV608" s="302"/>
      <c r="BW608" s="302"/>
      <c r="BX608" s="302"/>
    </row>
    <row r="609">
      <c r="A609" s="292" t="s">
        <v>728</v>
      </c>
      <c r="B609" s="292">
        <v>608.0</v>
      </c>
      <c r="C609" s="292">
        <f t="shared" si="15"/>
        <v>2</v>
      </c>
      <c r="D609" s="293" t="str">
        <f t="shared" si="26"/>
        <v>Buil, Dem, Occ</v>
      </c>
      <c r="E609" s="46" t="str">
        <f t="shared" si="2"/>
        <v>prmbdo.mdb.PrmBldg.CompleteDate</v>
      </c>
      <c r="F609" s="46" t="s">
        <v>350</v>
      </c>
      <c r="G609" s="46" t="s">
        <v>606</v>
      </c>
      <c r="H609" s="47">
        <v>23.0</v>
      </c>
      <c r="I609" s="294" t="s">
        <v>1779</v>
      </c>
      <c r="J609" s="295" t="s">
        <v>788</v>
      </c>
      <c r="K609" s="296">
        <v>8.0</v>
      </c>
      <c r="L609" s="297" t="b">
        <v>0</v>
      </c>
      <c r="M609" s="294" t="s">
        <v>2030</v>
      </c>
      <c r="N609" s="294"/>
      <c r="O609" s="369"/>
      <c r="P609" s="369"/>
      <c r="Q609" s="298" t="str">
        <f t="shared" si="3"/>
        <v>PrmBldg</v>
      </c>
      <c r="R609" s="298" t="str">
        <f t="shared" si="19"/>
        <v>CompleteDate</v>
      </c>
      <c r="S609" s="298" t="str">
        <f t="array" ref="S609">iferror(index('Type Mapping'!$A$2:$D$21,match(J609,'Type Mapping'!$B$2:$B$21,0),3),"type mismatch")</f>
        <v>VARCHAR</v>
      </c>
      <c r="T609" s="298"/>
      <c r="U609" s="298"/>
      <c r="V609" s="298"/>
      <c r="W609" s="51" t="b">
        <v>1</v>
      </c>
      <c r="X609" s="51"/>
      <c r="Y609" s="309"/>
      <c r="Z609" s="309"/>
      <c r="AA609" s="311" t="s">
        <v>652</v>
      </c>
      <c r="AB609" s="53" t="str">
        <f t="shared" si="23"/>
        <v>permit_history</v>
      </c>
      <c r="AC609" s="308" t="str">
        <f t="array" ref="AC609">iferror(index('StoT Mapping (Depreciated)'!$D$2:$L$976,match(E609,'StoT Mapping (Depreciated)'!$D$2:$D$976,0),9),"**FIELD MISSING**")</f>
        <v>Complete_Date</v>
      </c>
      <c r="AD609" s="53" t="str">
        <f t="shared" si="6"/>
        <v>permit.Complete_Date</v>
      </c>
      <c r="AE609" s="299">
        <f>countif(NEW_REDB_table.field,AD609)</f>
        <v>0</v>
      </c>
      <c r="AF609" s="299" t="str">
        <f t="shared" si="7"/>
        <v>Check...</v>
      </c>
      <c r="AG609" s="308"/>
      <c r="AH609" s="317" t="b">
        <v>0</v>
      </c>
      <c r="AI609" s="317" t="b">
        <v>0</v>
      </c>
      <c r="AJ609" s="308" t="str">
        <f t="array" ref="AJ609">iferror(index('Type Mapping'!$A$2:$D$21,match(J609,'Type Mapping'!$B$2:$B$21,0),4),"type mismatch")</f>
        <v>DATE</v>
      </c>
      <c r="AK609" s="308"/>
      <c r="AL609" s="308"/>
      <c r="AM609" s="308"/>
      <c r="AN609" s="300" t="b">
        <v>0</v>
      </c>
      <c r="AO609" s="300" t="b">
        <v>0</v>
      </c>
      <c r="AP609" s="300" t="b">
        <v>0</v>
      </c>
      <c r="AQ609" s="300" t="b">
        <v>0</v>
      </c>
      <c r="AR609" s="300"/>
      <c r="AS609" s="300"/>
      <c r="AT609" s="302"/>
      <c r="AU609" s="302"/>
      <c r="AV609" s="303" t="b">
        <v>1</v>
      </c>
      <c r="AW609" s="304" t="str">
        <f t="shared" si="9"/>
        <v>false</v>
      </c>
      <c r="AX609" s="305" t="str">
        <f t="shared" si="17"/>
        <v>&lt;column comment="" default="" key="false" label="CompleteDate" length="255" nullable="true" originalDbColumnName="CompleteDate" originalLength="-1" pattern="" precision="-1" talendType="id_String" type=""/&gt;</v>
      </c>
      <c r="AY609" s="306"/>
      <c r="AZ609" s="305" t="str">
        <f t="shared" si="10"/>
        <v>&lt;column comment="" default="" key="false" label="CompleteDate" length="255" nullable="true" originalDbColumnName="CompleteDate" originalLength="-1" pattern="" precision="-1" talendType="id_String" type=""/&gt;</v>
      </c>
      <c r="BA609" s="306"/>
      <c r="BB609" s="302"/>
      <c r="BC609" s="303" t="b">
        <f t="shared" si="11"/>
        <v>1</v>
      </c>
      <c r="BD609" s="304"/>
      <c r="BE609" s="304" t="str">
        <f t="shared" si="12"/>
        <v>false</v>
      </c>
      <c r="BF609" s="307"/>
      <c r="BG609" s="305"/>
      <c r="BH609" s="305"/>
      <c r="BI609" s="305"/>
      <c r="BJ609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09" s="306"/>
      <c r="BL609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09" s="306"/>
      <c r="BN609" s="302"/>
      <c r="BO609" s="302"/>
      <c r="BP609" s="302"/>
      <c r="BQ609" s="302"/>
      <c r="BR609" s="302"/>
      <c r="BS609" s="302"/>
      <c r="BT609" s="302"/>
      <c r="BU609" s="302"/>
      <c r="BV609" s="302"/>
      <c r="BW609" s="302"/>
      <c r="BX609" s="302"/>
    </row>
    <row r="610">
      <c r="A610" s="292" t="s">
        <v>728</v>
      </c>
      <c r="B610" s="292">
        <v>609.0</v>
      </c>
      <c r="C610" s="292">
        <f t="shared" si="15"/>
        <v>2</v>
      </c>
      <c r="D610" s="293" t="str">
        <f t="shared" si="26"/>
        <v>Buil, Dem, Occ</v>
      </c>
      <c r="E610" s="46" t="str">
        <f t="shared" si="2"/>
        <v>prmbdo.mdb.PrmBldg.CancelDate</v>
      </c>
      <c r="F610" s="46" t="s">
        <v>350</v>
      </c>
      <c r="G610" s="46" t="s">
        <v>606</v>
      </c>
      <c r="H610" s="47">
        <v>24.0</v>
      </c>
      <c r="I610" s="294" t="s">
        <v>1767</v>
      </c>
      <c r="J610" s="295" t="s">
        <v>788</v>
      </c>
      <c r="K610" s="296">
        <v>8.0</v>
      </c>
      <c r="L610" s="297" t="b">
        <v>0</v>
      </c>
      <c r="M610" s="294" t="s">
        <v>2033</v>
      </c>
      <c r="N610" s="294"/>
      <c r="O610" s="369"/>
      <c r="P610" s="369"/>
      <c r="Q610" s="298" t="str">
        <f t="shared" si="3"/>
        <v>PrmBldg</v>
      </c>
      <c r="R610" s="298" t="str">
        <f t="shared" si="19"/>
        <v>CancelDate</v>
      </c>
      <c r="S610" s="298" t="str">
        <f t="array" ref="S610">iferror(index('Type Mapping'!$A$2:$D$21,match(J610,'Type Mapping'!$B$2:$B$21,0),3),"type mismatch")</f>
        <v>VARCHAR</v>
      </c>
      <c r="T610" s="298"/>
      <c r="U610" s="298"/>
      <c r="V610" s="298"/>
      <c r="W610" s="51" t="b">
        <v>1</v>
      </c>
      <c r="X610" s="51"/>
      <c r="Y610" s="309"/>
      <c r="Z610" s="309"/>
      <c r="AA610" s="311" t="s">
        <v>652</v>
      </c>
      <c r="AB610" s="53" t="str">
        <f t="shared" si="23"/>
        <v>permit_history</v>
      </c>
      <c r="AC610" s="308" t="str">
        <f t="array" ref="AC610">iferror(index('StoT Mapping (Depreciated)'!$D$2:$L$976,match(E610,'StoT Mapping (Depreciated)'!$D$2:$D$976,0),9),"**FIELD MISSING**")</f>
        <v>Cancel_Date</v>
      </c>
      <c r="AD610" s="53" t="str">
        <f t="shared" si="6"/>
        <v>permit.Cancel_Date</v>
      </c>
      <c r="AE610" s="299">
        <f>countif(NEW_REDB_table.field,AD610)</f>
        <v>1</v>
      </c>
      <c r="AF610" s="299" t="str">
        <f t="shared" si="7"/>
        <v>YAY!!</v>
      </c>
      <c r="AG610" s="308"/>
      <c r="AH610" s="317" t="b">
        <v>0</v>
      </c>
      <c r="AI610" s="317" t="b">
        <v>0</v>
      </c>
      <c r="AJ610" s="308" t="str">
        <f t="array" ref="AJ610">iferror(index('Type Mapping'!$A$2:$D$21,match(J610,'Type Mapping'!$B$2:$B$21,0),4),"type mismatch")</f>
        <v>DATE</v>
      </c>
      <c r="AK610" s="308"/>
      <c r="AL610" s="308"/>
      <c r="AM610" s="308"/>
      <c r="AN610" s="300" t="b">
        <v>0</v>
      </c>
      <c r="AO610" s="300" t="b">
        <v>0</v>
      </c>
      <c r="AP610" s="300" t="b">
        <v>0</v>
      </c>
      <c r="AQ610" s="300" t="b">
        <v>0</v>
      </c>
      <c r="AR610" s="300"/>
      <c r="AS610" s="300"/>
      <c r="AT610" s="302"/>
      <c r="AU610" s="302"/>
      <c r="AV610" s="303" t="b">
        <v>1</v>
      </c>
      <c r="AW610" s="304" t="str">
        <f t="shared" si="9"/>
        <v>false</v>
      </c>
      <c r="AX610" s="305" t="str">
        <f t="shared" si="17"/>
        <v>&lt;column comment="" default="" key="false" label="CancelDate" length="255" nullable="true" originalDbColumnName="CancelDate" originalLength="-1" pattern="" precision="-1" talendType="id_String" type=""/&gt;</v>
      </c>
      <c r="AY610" s="306"/>
      <c r="AZ610" s="305" t="str">
        <f t="shared" si="10"/>
        <v>&lt;column comment="" default="" key="false" label="CancelDate" length="255" nullable="true" originalDbColumnName="CancelDate" originalLength="-1" pattern="" precision="-1" talendType="id_String" type=""/&gt;</v>
      </c>
      <c r="BA610" s="306"/>
      <c r="BB610" s="302"/>
      <c r="BC610" s="303" t="b">
        <f t="shared" si="11"/>
        <v>1</v>
      </c>
      <c r="BD610" s="304"/>
      <c r="BE610" s="304" t="str">
        <f t="shared" si="12"/>
        <v>false</v>
      </c>
      <c r="BF610" s="307"/>
      <c r="BG610" s="305"/>
      <c r="BH610" s="305"/>
      <c r="BI610" s="305"/>
      <c r="BJ610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0" s="306"/>
      <c r="BL610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0" s="306"/>
      <c r="BN610" s="302"/>
      <c r="BO610" s="302"/>
      <c r="BP610" s="302"/>
      <c r="BQ610" s="302"/>
      <c r="BR610" s="302"/>
      <c r="BS610" s="302"/>
      <c r="BT610" s="302"/>
      <c r="BU610" s="302"/>
      <c r="BV610" s="302"/>
      <c r="BW610" s="302"/>
      <c r="BX610" s="302"/>
    </row>
    <row r="611">
      <c r="A611" s="292" t="s">
        <v>728</v>
      </c>
      <c r="B611" s="292">
        <v>610.0</v>
      </c>
      <c r="C611" s="292">
        <f t="shared" si="15"/>
        <v>2</v>
      </c>
      <c r="D611" s="293" t="str">
        <f t="shared" si="26"/>
        <v>Buil, Dem, Occ</v>
      </c>
      <c r="E611" s="46" t="str">
        <f t="shared" si="2"/>
        <v>prmbdo.mdb.PrmBldg.EstProjectCost</v>
      </c>
      <c r="F611" s="46" t="s">
        <v>350</v>
      </c>
      <c r="G611" s="46" t="s">
        <v>606</v>
      </c>
      <c r="H611" s="47">
        <v>25.0</v>
      </c>
      <c r="I611" s="294" t="s">
        <v>1202</v>
      </c>
      <c r="J611" s="295" t="s">
        <v>1268</v>
      </c>
      <c r="K611" s="296">
        <v>8.0</v>
      </c>
      <c r="L611" s="297" t="b">
        <v>0</v>
      </c>
      <c r="M611" s="294" t="s">
        <v>2037</v>
      </c>
      <c r="N611" s="294"/>
      <c r="O611" s="369"/>
      <c r="P611" s="369"/>
      <c r="Q611" s="298" t="str">
        <f t="shared" si="3"/>
        <v>PrmBldg</v>
      </c>
      <c r="R611" s="298" t="str">
        <f t="shared" si="19"/>
        <v>EstProjectCost</v>
      </c>
      <c r="S611" s="298" t="str">
        <f t="array" ref="S611">iferror(index('Type Mapping'!$A$2:$D$21,match(J611,'Type Mapping'!$B$2:$B$21,0),3),"type mismatch")</f>
        <v>VARCHAR</v>
      </c>
      <c r="T611" s="298"/>
      <c r="U611" s="298"/>
      <c r="V611" s="298"/>
      <c r="W611" s="51" t="b">
        <v>1</v>
      </c>
      <c r="X611" s="51"/>
      <c r="Y611" s="309"/>
      <c r="Z611" s="309"/>
      <c r="AA611" s="311" t="s">
        <v>652</v>
      </c>
      <c r="AB611" s="53" t="str">
        <f t="shared" si="23"/>
        <v>permit_history</v>
      </c>
      <c r="AC611" s="308" t="str">
        <f t="array" ref="AC611">iferror(index('StoT Mapping (Depreciated)'!$D$2:$L$976,match(E611,'StoT Mapping (Depreciated)'!$D$2:$D$976,0),9),"**FIELD MISSING**")</f>
        <v>EstProjectCost</v>
      </c>
      <c r="AD611" s="53" t="str">
        <f t="shared" si="6"/>
        <v>permit.EstProjectCost</v>
      </c>
      <c r="AE611" s="299">
        <f>countif(NEW_REDB_table.field,AD611)</f>
        <v>0</v>
      </c>
      <c r="AF611" s="299" t="str">
        <f t="shared" si="7"/>
        <v>Check...</v>
      </c>
      <c r="AG611" s="308"/>
      <c r="AH611" s="317" t="b">
        <v>0</v>
      </c>
      <c r="AI611" s="317" t="b">
        <v>0</v>
      </c>
      <c r="AJ611" s="308" t="str">
        <f t="array" ref="AJ611">iferror(index('Type Mapping'!$A$2:$D$21,match(J611,'Type Mapping'!$B$2:$B$21,0),4),"type mismatch")</f>
        <v>FLOAT</v>
      </c>
      <c r="AK611" s="308"/>
      <c r="AL611" s="308"/>
      <c r="AM611" s="308"/>
      <c r="AN611" s="300" t="b">
        <v>0</v>
      </c>
      <c r="AO611" s="300" t="b">
        <v>0</v>
      </c>
      <c r="AP611" s="300" t="b">
        <v>0</v>
      </c>
      <c r="AQ611" s="300" t="b">
        <v>0</v>
      </c>
      <c r="AR611" s="300"/>
      <c r="AS611" s="300"/>
      <c r="AT611" s="302"/>
      <c r="AU611" s="302"/>
      <c r="AV611" s="303" t="b">
        <v>1</v>
      </c>
      <c r="AW611" s="304" t="str">
        <f t="shared" si="9"/>
        <v>false</v>
      </c>
      <c r="AX611" s="305" t="str">
        <f t="shared" si="17"/>
        <v>&lt;column comment="" default="" key="false" label="EstProjectCost" length="255" nullable="true" originalDbColumnName="EstProjectCost" originalLength="-1" pattern="" precision="-1" talendType="id_String" type=""/&gt;</v>
      </c>
      <c r="AY611" s="306"/>
      <c r="AZ611" s="305" t="str">
        <f t="shared" si="10"/>
        <v>&lt;column comment="" default="" key="false" label="EstProjectCost" length="255" nullable="true" originalDbColumnName="EstProjectCost" originalLength="-1" pattern="" precision="-1" talendType="id_String" type=""/&gt;</v>
      </c>
      <c r="BA611" s="306"/>
      <c r="BB611" s="302"/>
      <c r="BC611" s="303" t="b">
        <f t="shared" si="11"/>
        <v>1</v>
      </c>
      <c r="BD611" s="304"/>
      <c r="BE611" s="304" t="str">
        <f t="shared" si="12"/>
        <v>false</v>
      </c>
      <c r="BF611" s="307"/>
      <c r="BG611" s="305"/>
      <c r="BH611" s="305"/>
      <c r="BI611" s="305"/>
      <c r="BJ611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1" s="306"/>
      <c r="BL611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1" s="306"/>
      <c r="BN611" s="302"/>
      <c r="BO611" s="302"/>
      <c r="BP611" s="302"/>
      <c r="BQ611" s="302"/>
      <c r="BR611" s="302"/>
      <c r="BS611" s="302"/>
      <c r="BT611" s="302"/>
      <c r="BU611" s="302"/>
      <c r="BV611" s="302"/>
      <c r="BW611" s="302"/>
      <c r="BX611" s="302"/>
    </row>
    <row r="612">
      <c r="A612" s="292" t="s">
        <v>728</v>
      </c>
      <c r="B612" s="292">
        <v>611.0</v>
      </c>
      <c r="C612" s="292">
        <f t="shared" si="15"/>
        <v>2</v>
      </c>
      <c r="D612" s="293" t="str">
        <f t="shared" si="26"/>
        <v>Buil, Dem, Occ</v>
      </c>
      <c r="E612" s="46" t="str">
        <f t="shared" si="2"/>
        <v>prmbdo.mdb.PrmBldg.AppDescription</v>
      </c>
      <c r="F612" s="46" t="s">
        <v>350</v>
      </c>
      <c r="G612" s="46" t="s">
        <v>606</v>
      </c>
      <c r="H612" s="47">
        <v>26.0</v>
      </c>
      <c r="I612" s="294" t="s">
        <v>1757</v>
      </c>
      <c r="J612" s="295" t="s">
        <v>1703</v>
      </c>
      <c r="K612" s="296" t="s">
        <v>401</v>
      </c>
      <c r="L612" s="297" t="b">
        <v>0</v>
      </c>
      <c r="M612" s="294" t="s">
        <v>2039</v>
      </c>
      <c r="N612" s="294"/>
      <c r="O612" s="369"/>
      <c r="P612" s="369"/>
      <c r="Q612" s="298" t="str">
        <f t="shared" si="3"/>
        <v>PrmBldg</v>
      </c>
      <c r="R612" s="298" t="str">
        <f t="shared" si="19"/>
        <v>AppDescription</v>
      </c>
      <c r="S612" s="298" t="str">
        <f t="array" ref="S612">iferror(index('Type Mapping'!$A$2:$D$21,match(J612,'Type Mapping'!$B$2:$B$21,0),3),"type mismatch")</f>
        <v>VARCHAR</v>
      </c>
      <c r="T612" s="298"/>
      <c r="U612" s="298"/>
      <c r="V612" s="298"/>
      <c r="W612" s="51" t="b">
        <v>1</v>
      </c>
      <c r="X612" s="51"/>
      <c r="Y612" s="309"/>
      <c r="Z612" s="309"/>
      <c r="AA612" s="311" t="s">
        <v>652</v>
      </c>
      <c r="AB612" s="53" t="str">
        <f t="shared" si="23"/>
        <v>permit_history</v>
      </c>
      <c r="AC612" s="308" t="str">
        <f t="array" ref="AC612">iferror(index('StoT Mapping (Depreciated)'!$D$2:$L$976,match(E612,'StoT Mapping (Depreciated)'!$D$2:$D$976,0),9),"**FIELD MISSING**")</f>
        <v>Desription</v>
      </c>
      <c r="AD612" s="53" t="str">
        <f t="shared" si="6"/>
        <v>permit.Desription</v>
      </c>
      <c r="AE612" s="299">
        <f>countif(NEW_REDB_table.field,AD612)</f>
        <v>0</v>
      </c>
      <c r="AF612" s="299" t="str">
        <f t="shared" si="7"/>
        <v>Check...</v>
      </c>
      <c r="AG612" s="308"/>
      <c r="AH612" s="317" t="b">
        <v>0</v>
      </c>
      <c r="AI612" s="317" t="b">
        <v>0</v>
      </c>
      <c r="AJ612" s="308" t="str">
        <f t="array" ref="AJ612">iferror(index('Type Mapping'!$A$2:$D$21,match(J612,'Type Mapping'!$B$2:$B$21,0),4),"type mismatch")</f>
        <v>VARCHAR</v>
      </c>
      <c r="AK612" s="308"/>
      <c r="AL612" s="308"/>
      <c r="AM612" s="308"/>
      <c r="AN612" s="300" t="b">
        <v>0</v>
      </c>
      <c r="AO612" s="300" t="b">
        <v>0</v>
      </c>
      <c r="AP612" s="300" t="b">
        <v>0</v>
      </c>
      <c r="AQ612" s="300" t="b">
        <v>0</v>
      </c>
      <c r="AR612" s="300"/>
      <c r="AS612" s="300"/>
      <c r="AT612" s="302"/>
      <c r="AU612" s="302"/>
      <c r="AV612" s="303" t="b">
        <v>1</v>
      </c>
      <c r="AW612" s="304" t="str">
        <f t="shared" si="9"/>
        <v>false</v>
      </c>
      <c r="AX612" s="305" t="str">
        <f t="shared" si="17"/>
        <v>&lt;column comment="" default="" key="false" label="AppDescription" length="255" nullable="true" originalDbColumnName="AppDescription" originalLength="-1" pattern="" precision="-1" talendType="id_String" type=""/&gt;</v>
      </c>
      <c r="AY612" s="306"/>
      <c r="AZ612" s="305" t="str">
        <f t="shared" si="10"/>
        <v>&lt;column comment="" default="" key="false" label="AppDescription" length="255" nullable="true" originalDbColumnName="AppDescription" originalLength="-1" pattern="" precision="-1" talendType="id_String" type=""/&gt;</v>
      </c>
      <c r="BA612" s="306"/>
      <c r="BB612" s="302"/>
      <c r="BC612" s="303" t="b">
        <f t="shared" si="11"/>
        <v>1</v>
      </c>
      <c r="BD612" s="304"/>
      <c r="BE612" s="304" t="str">
        <f t="shared" si="12"/>
        <v>false</v>
      </c>
      <c r="BF612" s="307"/>
      <c r="BG612" s="305"/>
      <c r="BH612" s="305"/>
      <c r="BI612" s="305"/>
      <c r="BJ612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2" s="306"/>
      <c r="BL612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2" s="306"/>
      <c r="BN612" s="302"/>
      <c r="BO612" s="302"/>
      <c r="BP612" s="302"/>
      <c r="BQ612" s="302"/>
      <c r="BR612" s="302"/>
      <c r="BS612" s="302"/>
      <c r="BT612" s="302"/>
      <c r="BU612" s="302"/>
      <c r="BV612" s="302"/>
      <c r="BW612" s="302"/>
      <c r="BX612" s="302"/>
    </row>
    <row r="613">
      <c r="A613" s="292" t="s">
        <v>728</v>
      </c>
      <c r="B613" s="292">
        <v>612.0</v>
      </c>
      <c r="C613" s="292">
        <f t="shared" si="15"/>
        <v>2</v>
      </c>
      <c r="D613" s="293" t="str">
        <f t="shared" si="26"/>
        <v>Buil, Dem, Occ</v>
      </c>
      <c r="E613" s="46" t="str">
        <f t="shared" si="2"/>
        <v>prmbdo.mdb.PrmBldg.StrucType1</v>
      </c>
      <c r="F613" s="46" t="s">
        <v>350</v>
      </c>
      <c r="G613" s="46" t="s">
        <v>606</v>
      </c>
      <c r="H613" s="47">
        <v>27.0</v>
      </c>
      <c r="I613" s="294" t="s">
        <v>1860</v>
      </c>
      <c r="J613" s="295" t="s">
        <v>740</v>
      </c>
      <c r="K613" s="296">
        <v>1.0</v>
      </c>
      <c r="L613" s="297" t="b">
        <v>0</v>
      </c>
      <c r="M613" s="294" t="s">
        <v>2040</v>
      </c>
      <c r="N613" s="294"/>
      <c r="O613" s="369"/>
      <c r="P613" s="369"/>
      <c r="Q613" s="298" t="str">
        <f t="shared" si="3"/>
        <v>PrmBldg</v>
      </c>
      <c r="R613" s="298" t="str">
        <f t="shared" si="19"/>
        <v>StrucType1</v>
      </c>
      <c r="S613" s="298" t="str">
        <f t="array" ref="S613">iferror(index('Type Mapping'!$A$2:$D$21,match(J613,'Type Mapping'!$B$2:$B$21,0),3),"type mismatch")</f>
        <v>VARCHAR</v>
      </c>
      <c r="T613" s="298"/>
      <c r="U613" s="298"/>
      <c r="V613" s="298"/>
      <c r="W613" s="51" t="b">
        <v>1</v>
      </c>
      <c r="X613" s="51"/>
      <c r="Y613" s="309"/>
      <c r="Z613" s="309"/>
      <c r="AA613" s="311" t="s">
        <v>149</v>
      </c>
      <c r="AB613" s="53" t="str">
        <f t="shared" si="23"/>
        <v>???_history</v>
      </c>
      <c r="AC613" s="308" t="str">
        <f t="array" ref="AC613">iferror(index('StoT Mapping (Depreciated)'!$D$2:$L$976,match(E613,'StoT Mapping (Depreciated)'!$D$2:$D$976,0),9),"**FIELD MISSING**")</f>
        <v>???</v>
      </c>
      <c r="AD613" s="53" t="str">
        <f t="shared" si="6"/>
        <v>???.???</v>
      </c>
      <c r="AE613" s="299">
        <f>countif(NEW_REDB_table.field,AD613)</f>
        <v>0</v>
      </c>
      <c r="AF613" s="299" t="str">
        <f t="shared" si="7"/>
        <v>Check...</v>
      </c>
      <c r="AG613" s="308"/>
      <c r="AH613" s="317" t="b">
        <v>0</v>
      </c>
      <c r="AI613" s="317" t="b">
        <v>0</v>
      </c>
      <c r="AJ613" s="308" t="str">
        <f t="array" ref="AJ613">iferror(index('Type Mapping'!$A$2:$D$21,match(J613,'Type Mapping'!$B$2:$B$21,0),4),"type mismatch")</f>
        <v>INT</v>
      </c>
      <c r="AK613" s="308"/>
      <c r="AL613" s="308"/>
      <c r="AM613" s="308"/>
      <c r="AN613" s="300" t="b">
        <v>0</v>
      </c>
      <c r="AO613" s="300" t="b">
        <v>0</v>
      </c>
      <c r="AP613" s="300" t="b">
        <v>0</v>
      </c>
      <c r="AQ613" s="300" t="b">
        <v>0</v>
      </c>
      <c r="AR613" s="300"/>
      <c r="AS613" s="300"/>
      <c r="AT613" s="302"/>
      <c r="AU613" s="302"/>
      <c r="AV613" s="303" t="b">
        <v>1</v>
      </c>
      <c r="AW613" s="304" t="str">
        <f t="shared" si="9"/>
        <v>false</v>
      </c>
      <c r="AX613" s="305" t="str">
        <f t="shared" si="17"/>
        <v>&lt;column comment="" default="" key="false" label="StrucType1" length="255" nullable="true" originalDbColumnName="StrucType1" originalLength="-1" pattern="" precision="-1" talendType="id_String" type=""/&gt;</v>
      </c>
      <c r="AY613" s="306"/>
      <c r="AZ613" s="305" t="str">
        <f t="shared" si="10"/>
        <v>&lt;column comment="" default="" key="false" label="StrucType1" length="255" nullable="true" originalDbColumnName="StrucType1" originalLength="-1" pattern="" precision="-1" talendType="id_String" type=""/&gt;</v>
      </c>
      <c r="BA613" s="306"/>
      <c r="BB613" s="302"/>
      <c r="BC613" s="303" t="b">
        <f t="shared" si="11"/>
        <v>1</v>
      </c>
      <c r="BD613" s="304"/>
      <c r="BE613" s="304" t="str">
        <f t="shared" si="12"/>
        <v>false</v>
      </c>
      <c r="BF613" s="307"/>
      <c r="BG613" s="305"/>
      <c r="BH613" s="305"/>
      <c r="BI613" s="305"/>
      <c r="BJ613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3" s="306"/>
      <c r="BL613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3" s="306"/>
      <c r="BN613" s="302"/>
      <c r="BO613" s="302"/>
      <c r="BP613" s="302"/>
      <c r="BQ613" s="302"/>
      <c r="BR613" s="302"/>
      <c r="BS613" s="302"/>
      <c r="BT613" s="302"/>
      <c r="BU613" s="302"/>
      <c r="BV613" s="302"/>
      <c r="BW613" s="302"/>
      <c r="BX613" s="302"/>
    </row>
    <row r="614">
      <c r="A614" s="292" t="s">
        <v>728</v>
      </c>
      <c r="B614" s="292">
        <v>613.0</v>
      </c>
      <c r="C614" s="292">
        <f t="shared" si="15"/>
        <v>2</v>
      </c>
      <c r="D614" s="293" t="str">
        <f t="shared" si="26"/>
        <v>Buil, Dem, Occ</v>
      </c>
      <c r="E614" s="46" t="str">
        <f t="shared" si="2"/>
        <v>prmbdo.mdb.PrmBldg.StrucType2</v>
      </c>
      <c r="F614" s="46" t="s">
        <v>350</v>
      </c>
      <c r="G614" s="46" t="s">
        <v>606</v>
      </c>
      <c r="H614" s="47">
        <v>28.0</v>
      </c>
      <c r="I614" s="294" t="s">
        <v>1862</v>
      </c>
      <c r="J614" s="295" t="s">
        <v>740</v>
      </c>
      <c r="K614" s="296">
        <v>1.0</v>
      </c>
      <c r="L614" s="297" t="b">
        <v>0</v>
      </c>
      <c r="M614" s="294" t="s">
        <v>2042</v>
      </c>
      <c r="N614" s="294"/>
      <c r="O614" s="369"/>
      <c r="P614" s="369"/>
      <c r="Q614" s="298" t="str">
        <f t="shared" si="3"/>
        <v>PrmBldg</v>
      </c>
      <c r="R614" s="298" t="str">
        <f t="shared" si="19"/>
        <v>StrucType2</v>
      </c>
      <c r="S614" s="298" t="str">
        <f t="array" ref="S614">iferror(index('Type Mapping'!$A$2:$D$21,match(J614,'Type Mapping'!$B$2:$B$21,0),3),"type mismatch")</f>
        <v>VARCHAR</v>
      </c>
      <c r="T614" s="298"/>
      <c r="U614" s="298"/>
      <c r="V614" s="298"/>
      <c r="W614" s="51" t="b">
        <v>1</v>
      </c>
      <c r="X614" s="51"/>
      <c r="Y614" s="309"/>
      <c r="Z614" s="309"/>
      <c r="AA614" s="311" t="s">
        <v>149</v>
      </c>
      <c r="AB614" s="53" t="str">
        <f t="shared" si="23"/>
        <v>???_history</v>
      </c>
      <c r="AC614" s="308" t="str">
        <f t="array" ref="AC614">iferror(index('StoT Mapping (Depreciated)'!$D$2:$L$976,match(E614,'StoT Mapping (Depreciated)'!$D$2:$D$976,0),9),"**FIELD MISSING**")</f>
        <v>???</v>
      </c>
      <c r="AD614" s="53" t="str">
        <f t="shared" si="6"/>
        <v>???.???</v>
      </c>
      <c r="AE614" s="299">
        <f>countif(NEW_REDB_table.field,AD614)</f>
        <v>0</v>
      </c>
      <c r="AF614" s="299" t="str">
        <f t="shared" si="7"/>
        <v>Check...</v>
      </c>
      <c r="AG614" s="308"/>
      <c r="AH614" s="317" t="b">
        <v>0</v>
      </c>
      <c r="AI614" s="317" t="b">
        <v>0</v>
      </c>
      <c r="AJ614" s="308" t="str">
        <f t="array" ref="AJ614">iferror(index('Type Mapping'!$A$2:$D$21,match(J614,'Type Mapping'!$B$2:$B$21,0),4),"type mismatch")</f>
        <v>INT</v>
      </c>
      <c r="AK614" s="308"/>
      <c r="AL614" s="308"/>
      <c r="AM614" s="308"/>
      <c r="AN614" s="300" t="b">
        <v>0</v>
      </c>
      <c r="AO614" s="300" t="b">
        <v>0</v>
      </c>
      <c r="AP614" s="300" t="b">
        <v>0</v>
      </c>
      <c r="AQ614" s="300" t="b">
        <v>0</v>
      </c>
      <c r="AR614" s="300"/>
      <c r="AS614" s="300"/>
      <c r="AT614" s="302"/>
      <c r="AU614" s="302"/>
      <c r="AV614" s="303" t="b">
        <v>1</v>
      </c>
      <c r="AW614" s="304" t="str">
        <f t="shared" si="9"/>
        <v>false</v>
      </c>
      <c r="AX614" s="305" t="str">
        <f t="shared" si="17"/>
        <v>&lt;column comment="" default="" key="false" label="StrucType2" length="255" nullable="true" originalDbColumnName="StrucType2" originalLength="-1" pattern="" precision="-1" talendType="id_String" type=""/&gt;</v>
      </c>
      <c r="AY614" s="306"/>
      <c r="AZ614" s="305" t="str">
        <f t="shared" si="10"/>
        <v>&lt;column comment="" default="" key="false" label="StrucType2" length="255" nullable="true" originalDbColumnName="StrucType2" originalLength="-1" pattern="" precision="-1" talendType="id_String" type=""/&gt;</v>
      </c>
      <c r="BA614" s="306"/>
      <c r="BB614" s="302"/>
      <c r="BC614" s="303" t="b">
        <f t="shared" si="11"/>
        <v>1</v>
      </c>
      <c r="BD614" s="304"/>
      <c r="BE614" s="304" t="str">
        <f t="shared" si="12"/>
        <v>false</v>
      </c>
      <c r="BF614" s="307"/>
      <c r="BG614" s="305"/>
      <c r="BH614" s="305"/>
      <c r="BI614" s="305"/>
      <c r="BJ614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4" s="306"/>
      <c r="BL614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4" s="306"/>
      <c r="BN614" s="302"/>
      <c r="BO614" s="302"/>
      <c r="BP614" s="302"/>
      <c r="BQ614" s="302"/>
      <c r="BR614" s="302"/>
      <c r="BS614" s="302"/>
      <c r="BT614" s="302"/>
      <c r="BU614" s="302"/>
      <c r="BV614" s="302"/>
      <c r="BW614" s="302"/>
      <c r="BX614" s="302"/>
    </row>
    <row r="615">
      <c r="A615" s="292" t="s">
        <v>728</v>
      </c>
      <c r="B615" s="292">
        <v>614.0</v>
      </c>
      <c r="C615" s="292">
        <f t="shared" si="15"/>
        <v>2</v>
      </c>
      <c r="D615" s="293" t="str">
        <f t="shared" si="26"/>
        <v>Buil, Dem, Occ</v>
      </c>
      <c r="E615" s="46" t="str">
        <f t="shared" si="2"/>
        <v>prmbdo.mdb.PrmBldg.StrucType3</v>
      </c>
      <c r="F615" s="46" t="s">
        <v>350</v>
      </c>
      <c r="G615" s="46" t="s">
        <v>606</v>
      </c>
      <c r="H615" s="47">
        <v>29.0</v>
      </c>
      <c r="I615" s="294" t="s">
        <v>1864</v>
      </c>
      <c r="J615" s="295" t="s">
        <v>740</v>
      </c>
      <c r="K615" s="296">
        <v>1.0</v>
      </c>
      <c r="L615" s="297" t="b">
        <v>0</v>
      </c>
      <c r="M615" s="294" t="s">
        <v>2045</v>
      </c>
      <c r="N615" s="294"/>
      <c r="O615" s="369"/>
      <c r="P615" s="369"/>
      <c r="Q615" s="298" t="str">
        <f t="shared" si="3"/>
        <v>PrmBldg</v>
      </c>
      <c r="R615" s="298" t="str">
        <f t="shared" si="19"/>
        <v>StrucType3</v>
      </c>
      <c r="S615" s="298" t="str">
        <f t="array" ref="S615">iferror(index('Type Mapping'!$A$2:$D$21,match(J615,'Type Mapping'!$B$2:$B$21,0),3),"type mismatch")</f>
        <v>VARCHAR</v>
      </c>
      <c r="T615" s="298"/>
      <c r="U615" s="298"/>
      <c r="V615" s="298"/>
      <c r="W615" s="51" t="b">
        <v>1</v>
      </c>
      <c r="X615" s="51"/>
      <c r="Y615" s="309"/>
      <c r="Z615" s="309"/>
      <c r="AA615" s="311" t="s">
        <v>149</v>
      </c>
      <c r="AB615" s="53" t="str">
        <f t="shared" si="23"/>
        <v>???_history</v>
      </c>
      <c r="AC615" s="308" t="str">
        <f t="array" ref="AC615">iferror(index('StoT Mapping (Depreciated)'!$D$2:$L$976,match(E615,'StoT Mapping (Depreciated)'!$D$2:$D$976,0),9),"**FIELD MISSING**")</f>
        <v>???</v>
      </c>
      <c r="AD615" s="53" t="str">
        <f t="shared" si="6"/>
        <v>???.???</v>
      </c>
      <c r="AE615" s="299">
        <f>countif(NEW_REDB_table.field,AD615)</f>
        <v>0</v>
      </c>
      <c r="AF615" s="299" t="str">
        <f t="shared" si="7"/>
        <v>Check...</v>
      </c>
      <c r="AG615" s="308"/>
      <c r="AH615" s="317" t="b">
        <v>0</v>
      </c>
      <c r="AI615" s="317" t="b">
        <v>0</v>
      </c>
      <c r="AJ615" s="308" t="str">
        <f t="array" ref="AJ615">iferror(index('Type Mapping'!$A$2:$D$21,match(J615,'Type Mapping'!$B$2:$B$21,0),4),"type mismatch")</f>
        <v>INT</v>
      </c>
      <c r="AK615" s="308"/>
      <c r="AL615" s="308"/>
      <c r="AM615" s="308"/>
      <c r="AN615" s="300" t="b">
        <v>0</v>
      </c>
      <c r="AO615" s="300" t="b">
        <v>0</v>
      </c>
      <c r="AP615" s="300" t="b">
        <v>0</v>
      </c>
      <c r="AQ615" s="300" t="b">
        <v>0</v>
      </c>
      <c r="AR615" s="300"/>
      <c r="AS615" s="300"/>
      <c r="AT615" s="302"/>
      <c r="AU615" s="302"/>
      <c r="AV615" s="303" t="b">
        <v>1</v>
      </c>
      <c r="AW615" s="304" t="str">
        <f t="shared" si="9"/>
        <v>false</v>
      </c>
      <c r="AX615" s="305" t="str">
        <f t="shared" si="17"/>
        <v>&lt;column comment="" default="" key="false" label="StrucType3" length="255" nullable="true" originalDbColumnName="StrucType3" originalLength="-1" pattern="" precision="-1" talendType="id_String" type=""/&gt;</v>
      </c>
      <c r="AY615" s="306"/>
      <c r="AZ615" s="305" t="str">
        <f t="shared" si="10"/>
        <v>&lt;column comment="" default="" key="false" label="StrucType3" length="255" nullable="true" originalDbColumnName="StrucType3" originalLength="-1" pattern="" precision="-1" talendType="id_String" type=""/&gt;</v>
      </c>
      <c r="BA615" s="306"/>
      <c r="BB615" s="302"/>
      <c r="BC615" s="303" t="b">
        <f t="shared" si="11"/>
        <v>1</v>
      </c>
      <c r="BD615" s="304"/>
      <c r="BE615" s="304" t="str">
        <f t="shared" si="12"/>
        <v>false</v>
      </c>
      <c r="BF615" s="307"/>
      <c r="BG615" s="305"/>
      <c r="BH615" s="305"/>
      <c r="BI615" s="305"/>
      <c r="BJ615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5" s="306"/>
      <c r="BL615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5" s="306"/>
      <c r="BN615" s="302"/>
      <c r="BO615" s="302"/>
      <c r="BP615" s="302"/>
      <c r="BQ615" s="302"/>
      <c r="BR615" s="302"/>
      <c r="BS615" s="302"/>
      <c r="BT615" s="302"/>
      <c r="BU615" s="302"/>
      <c r="BV615" s="302"/>
      <c r="BW615" s="302"/>
      <c r="BX615" s="302"/>
    </row>
    <row r="616">
      <c r="A616" s="292" t="s">
        <v>728</v>
      </c>
      <c r="B616" s="292">
        <v>615.0</v>
      </c>
      <c r="C616" s="292">
        <f t="shared" si="15"/>
        <v>2</v>
      </c>
      <c r="D616" s="293" t="str">
        <f t="shared" si="26"/>
        <v>Buil, Dem, Occ</v>
      </c>
      <c r="E616" s="46" t="str">
        <f t="shared" si="2"/>
        <v>prmbdo.mdb.PrmBldg.NbrOfUnits</v>
      </c>
      <c r="F616" s="46" t="s">
        <v>350</v>
      </c>
      <c r="G616" s="46" t="s">
        <v>606</v>
      </c>
      <c r="H616" s="47">
        <v>30.0</v>
      </c>
      <c r="I616" s="294" t="s">
        <v>1237</v>
      </c>
      <c r="J616" s="295" t="s">
        <v>749</v>
      </c>
      <c r="K616" s="296">
        <v>2.0</v>
      </c>
      <c r="L616" s="297" t="b">
        <v>0</v>
      </c>
      <c r="M616" s="294" t="s">
        <v>1238</v>
      </c>
      <c r="N616" s="294"/>
      <c r="O616" s="369"/>
      <c r="P616" s="369"/>
      <c r="Q616" s="298" t="str">
        <f t="shared" si="3"/>
        <v>PrmBldg</v>
      </c>
      <c r="R616" s="298" t="str">
        <f t="shared" si="19"/>
        <v>NbrOfUnits</v>
      </c>
      <c r="S616" s="298" t="str">
        <f t="array" ref="S616">iferror(index('Type Mapping'!$A$2:$D$21,match(J616,'Type Mapping'!$B$2:$B$21,0),3),"type mismatch")</f>
        <v>VARCHAR</v>
      </c>
      <c r="T616" s="298"/>
      <c r="U616" s="298"/>
      <c r="V616" s="298"/>
      <c r="W616" s="51" t="b">
        <v>1</v>
      </c>
      <c r="X616" s="51"/>
      <c r="Y616" s="309"/>
      <c r="Z616" s="309"/>
      <c r="AA616" s="311" t="s">
        <v>149</v>
      </c>
      <c r="AB616" s="53" t="str">
        <f t="shared" si="23"/>
        <v>???_history</v>
      </c>
      <c r="AC616" s="308" t="str">
        <f t="array" ref="AC616">iferror(index('StoT Mapping (Depreciated)'!$D$2:$L$976,match(E616,'StoT Mapping (Depreciated)'!$D$2:$D$976,0),9),"**FIELD MISSING**")</f>
        <v>???</v>
      </c>
      <c r="AD616" s="53" t="str">
        <f t="shared" si="6"/>
        <v>???.???</v>
      </c>
      <c r="AE616" s="299">
        <f>countif(NEW_REDB_table.field,AD616)</f>
        <v>0</v>
      </c>
      <c r="AF616" s="299" t="str">
        <f t="shared" si="7"/>
        <v>Check...</v>
      </c>
      <c r="AG616" s="308"/>
      <c r="AH616" s="317" t="b">
        <v>0</v>
      </c>
      <c r="AI616" s="317" t="b">
        <v>0</v>
      </c>
      <c r="AJ616" s="308" t="str">
        <f t="array" ref="AJ616">iferror(index('Type Mapping'!$A$2:$D$21,match(J616,'Type Mapping'!$B$2:$B$21,0),4),"type mismatch")</f>
        <v>INT</v>
      </c>
      <c r="AK616" s="308"/>
      <c r="AL616" s="308"/>
      <c r="AM616" s="308"/>
      <c r="AN616" s="300" t="b">
        <v>0</v>
      </c>
      <c r="AO616" s="300" t="b">
        <v>0</v>
      </c>
      <c r="AP616" s="300" t="b">
        <v>0</v>
      </c>
      <c r="AQ616" s="300" t="b">
        <v>0</v>
      </c>
      <c r="AR616" s="300"/>
      <c r="AS616" s="300"/>
      <c r="AT616" s="302"/>
      <c r="AU616" s="302"/>
      <c r="AV616" s="303" t="b">
        <v>1</v>
      </c>
      <c r="AW616" s="304" t="str">
        <f t="shared" si="9"/>
        <v>false</v>
      </c>
      <c r="AX616" s="305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616" s="306"/>
      <c r="AZ616" s="305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616" s="306"/>
      <c r="BB616" s="302"/>
      <c r="BC616" s="303" t="b">
        <f t="shared" si="11"/>
        <v>1</v>
      </c>
      <c r="BD616" s="304"/>
      <c r="BE616" s="304" t="str">
        <f t="shared" si="12"/>
        <v>false</v>
      </c>
      <c r="BF616" s="307"/>
      <c r="BG616" s="305"/>
      <c r="BH616" s="305"/>
      <c r="BI616" s="305"/>
      <c r="BJ616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6" s="306"/>
      <c r="BL616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6" s="306"/>
      <c r="BN616" s="302"/>
      <c r="BO616" s="302"/>
      <c r="BP616" s="302"/>
      <c r="BQ616" s="302"/>
      <c r="BR616" s="302"/>
      <c r="BS616" s="302"/>
      <c r="BT616" s="302"/>
      <c r="BU616" s="302"/>
      <c r="BV616" s="302"/>
      <c r="BW616" s="302"/>
      <c r="BX616" s="302"/>
    </row>
    <row r="617">
      <c r="A617" s="292" t="s">
        <v>728</v>
      </c>
      <c r="B617" s="292">
        <v>616.0</v>
      </c>
      <c r="C617" s="292">
        <f t="shared" si="15"/>
        <v>2</v>
      </c>
      <c r="D617" s="293" t="str">
        <f t="shared" si="26"/>
        <v>Buil, Dem, Occ</v>
      </c>
      <c r="E617" s="46" t="str">
        <f t="shared" si="2"/>
        <v>prmbdo.mdb.PrmBldg.NewUse</v>
      </c>
      <c r="F617" s="46" t="s">
        <v>350</v>
      </c>
      <c r="G617" s="46" t="s">
        <v>606</v>
      </c>
      <c r="H617" s="47">
        <v>31.0</v>
      </c>
      <c r="I617" s="294" t="s">
        <v>1806</v>
      </c>
      <c r="J617" s="295" t="s">
        <v>743</v>
      </c>
      <c r="K617" s="296">
        <v>100.0</v>
      </c>
      <c r="L617" s="297" t="b">
        <v>0</v>
      </c>
      <c r="M617" s="294" t="s">
        <v>2171</v>
      </c>
      <c r="N617" s="294"/>
      <c r="O617" s="369"/>
      <c r="P617" s="369"/>
      <c r="Q617" s="298" t="str">
        <f t="shared" si="3"/>
        <v>PrmBldg</v>
      </c>
      <c r="R617" s="298" t="str">
        <f t="shared" si="19"/>
        <v>NewUse</v>
      </c>
      <c r="S617" s="298" t="str">
        <f t="array" ref="S617">iferror(index('Type Mapping'!$A$2:$D$21,match(J617,'Type Mapping'!$B$2:$B$21,0),3),"type mismatch")</f>
        <v>VARCHAR</v>
      </c>
      <c r="T617" s="298"/>
      <c r="U617" s="298"/>
      <c r="V617" s="298"/>
      <c r="W617" s="51" t="b">
        <v>1</v>
      </c>
      <c r="X617" s="51"/>
      <c r="Y617" s="309"/>
      <c r="Z617" s="309"/>
      <c r="AA617" s="311" t="s">
        <v>652</v>
      </c>
      <c r="AB617" s="53" t="str">
        <f t="shared" si="23"/>
        <v>permit_history</v>
      </c>
      <c r="AC617" s="308" t="str">
        <f t="array" ref="AC617">iferror(index('StoT Mapping (Depreciated)'!$D$2:$L$976,match(E617,'StoT Mapping (Depreciated)'!$D$2:$D$976,0),9),"**FIELD MISSING**")</f>
        <v>NewUse</v>
      </c>
      <c r="AD617" s="53" t="str">
        <f t="shared" si="6"/>
        <v>permit.NewUse</v>
      </c>
      <c r="AE617" s="299">
        <f>countif(NEW_REDB_table.field,AD617)</f>
        <v>0</v>
      </c>
      <c r="AF617" s="299" t="str">
        <f t="shared" si="7"/>
        <v>Check...</v>
      </c>
      <c r="AG617" s="308"/>
      <c r="AH617" s="317" t="b">
        <v>0</v>
      </c>
      <c r="AI617" s="317" t="b">
        <v>0</v>
      </c>
      <c r="AJ617" s="308" t="str">
        <f t="array" ref="AJ617">iferror(index('Type Mapping'!$A$2:$D$21,match(J617,'Type Mapping'!$B$2:$B$21,0),4),"type mismatch")</f>
        <v>VARCHAR</v>
      </c>
      <c r="AK617" s="308"/>
      <c r="AL617" s="308"/>
      <c r="AM617" s="308"/>
      <c r="AN617" s="300" t="b">
        <v>0</v>
      </c>
      <c r="AO617" s="300" t="b">
        <v>0</v>
      </c>
      <c r="AP617" s="300" t="b">
        <v>0</v>
      </c>
      <c r="AQ617" s="300" t="b">
        <v>0</v>
      </c>
      <c r="AR617" s="300"/>
      <c r="AS617" s="300"/>
      <c r="AT617" s="302"/>
      <c r="AU617" s="302"/>
      <c r="AV617" s="303" t="b">
        <v>1</v>
      </c>
      <c r="AW617" s="304" t="str">
        <f t="shared" si="9"/>
        <v>false</v>
      </c>
      <c r="AX617" s="305" t="str">
        <f t="shared" si="17"/>
        <v>&lt;column comment="" default="" key="false" label="NewUse" length="255" nullable="true" originalDbColumnName="NewUse" originalLength="-1" pattern="" precision="-1" talendType="id_String" type=""/&gt;</v>
      </c>
      <c r="AY617" s="306"/>
      <c r="AZ617" s="305" t="str">
        <f t="shared" si="10"/>
        <v>&lt;column comment="" default="" key="false" label="NewUse" length="255" nullable="true" originalDbColumnName="NewUse" originalLength="-1" pattern="" precision="-1" talendType="id_String" type=""/&gt;</v>
      </c>
      <c r="BA617" s="306"/>
      <c r="BB617" s="302"/>
      <c r="BC617" s="303" t="b">
        <f t="shared" si="11"/>
        <v>1</v>
      </c>
      <c r="BD617" s="304"/>
      <c r="BE617" s="304" t="str">
        <f t="shared" si="12"/>
        <v>false</v>
      </c>
      <c r="BF617" s="307"/>
      <c r="BG617" s="305"/>
      <c r="BH617" s="305"/>
      <c r="BI617" s="305"/>
      <c r="BJ617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7" s="306"/>
      <c r="BL617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7" s="306"/>
      <c r="BN617" s="302"/>
      <c r="BO617" s="302"/>
      <c r="BP617" s="302"/>
      <c r="BQ617" s="302"/>
      <c r="BR617" s="302"/>
      <c r="BS617" s="302"/>
      <c r="BT617" s="302"/>
      <c r="BU617" s="302"/>
      <c r="BV617" s="302"/>
      <c r="BW617" s="302"/>
      <c r="BX617" s="302"/>
    </row>
    <row r="618">
      <c r="A618" s="292" t="s">
        <v>728</v>
      </c>
      <c r="B618" s="292">
        <v>617.0</v>
      </c>
      <c r="C618" s="292">
        <f t="shared" si="15"/>
        <v>2</v>
      </c>
      <c r="D618" s="293" t="str">
        <f t="shared" si="26"/>
        <v>Buil, Dem, Occ</v>
      </c>
      <c r="E618" s="46" t="str">
        <f t="shared" si="2"/>
        <v>prmbdo.mdb.PrmBldg.NewUseGroup1</v>
      </c>
      <c r="F618" s="46" t="s">
        <v>350</v>
      </c>
      <c r="G618" s="46" t="s">
        <v>606</v>
      </c>
      <c r="H618" s="47">
        <v>32.0</v>
      </c>
      <c r="I618" s="294" t="s">
        <v>1808</v>
      </c>
      <c r="J618" s="295" t="s">
        <v>743</v>
      </c>
      <c r="K618" s="296">
        <v>3.0</v>
      </c>
      <c r="L618" s="297" t="b">
        <v>0</v>
      </c>
      <c r="M618" s="294" t="s">
        <v>2172</v>
      </c>
      <c r="N618" s="294"/>
      <c r="O618" s="369"/>
      <c r="P618" s="369"/>
      <c r="Q618" s="298" t="str">
        <f t="shared" si="3"/>
        <v>PrmBldg</v>
      </c>
      <c r="R618" s="298" t="str">
        <f t="shared" si="19"/>
        <v>NewUseGroup1</v>
      </c>
      <c r="S618" s="298" t="str">
        <f t="array" ref="S618">iferror(index('Type Mapping'!$A$2:$D$21,match(J618,'Type Mapping'!$B$2:$B$21,0),3),"type mismatch")</f>
        <v>VARCHAR</v>
      </c>
      <c r="T618" s="298"/>
      <c r="U618" s="298"/>
      <c r="V618" s="298"/>
      <c r="W618" s="51" t="b">
        <v>1</v>
      </c>
      <c r="X618" s="51"/>
      <c r="Y618" s="309"/>
      <c r="Z618" s="309"/>
      <c r="AA618" s="311" t="s">
        <v>802</v>
      </c>
      <c r="AB618" s="53" t="str">
        <f t="shared" si="23"/>
        <v>_history</v>
      </c>
      <c r="AC618" s="308" t="str">
        <f t="array" ref="AC618">iferror(index('StoT Mapping (Depreciated)'!$D$2:$L$976,match(E618,'StoT Mapping (Depreciated)'!$D$2:$D$976,0),9),"**FIELD MISSING**")</f>
        <v/>
      </c>
      <c r="AD618" s="53" t="str">
        <f t="shared" si="6"/>
        <v>.</v>
      </c>
      <c r="AE618" s="299">
        <f>countif(NEW_REDB_table.field,AD618)</f>
        <v>5</v>
      </c>
      <c r="AF618" s="299" t="str">
        <f t="shared" si="7"/>
        <v>#N/A</v>
      </c>
      <c r="AG618" s="308"/>
      <c r="AH618" s="317" t="b">
        <v>0</v>
      </c>
      <c r="AI618" s="317" t="b">
        <v>0</v>
      </c>
      <c r="AJ618" s="308" t="str">
        <f t="array" ref="AJ618">iferror(index('Type Mapping'!$A$2:$D$21,match(J618,'Type Mapping'!$B$2:$B$21,0),4),"type mismatch")</f>
        <v>VARCHAR</v>
      </c>
      <c r="AK618" s="308"/>
      <c r="AL618" s="308"/>
      <c r="AM618" s="308"/>
      <c r="AN618" s="300" t="b">
        <v>0</v>
      </c>
      <c r="AO618" s="300" t="b">
        <v>0</v>
      </c>
      <c r="AP618" s="300" t="b">
        <v>0</v>
      </c>
      <c r="AQ618" s="300" t="b">
        <v>0</v>
      </c>
      <c r="AR618" s="300"/>
      <c r="AS618" s="300"/>
      <c r="AT618" s="302"/>
      <c r="AU618" s="302"/>
      <c r="AV618" s="303" t="b">
        <v>1</v>
      </c>
      <c r="AW618" s="304" t="str">
        <f t="shared" si="9"/>
        <v>false</v>
      </c>
      <c r="AX618" s="305" t="str">
        <f t="shared" si="17"/>
        <v>&lt;column comment="" default="" key="false" label="NewUseGroup1" length="255" nullable="true" originalDbColumnName="NewUseGroup1" originalLength="-1" pattern="" precision="-1" talendType="id_String" type=""/&gt;</v>
      </c>
      <c r="AY618" s="306"/>
      <c r="AZ618" s="305" t="str">
        <f t="shared" si="10"/>
        <v>&lt;column comment="" default="" key="false" label="NewUseGroup1" length="255" nullable="true" originalDbColumnName="NewUseGroup1" originalLength="-1" pattern="" precision="-1" talendType="id_String" type=""/&gt;</v>
      </c>
      <c r="BA618" s="306"/>
      <c r="BB618" s="302"/>
      <c r="BC618" s="303" t="b">
        <f t="shared" si="11"/>
        <v>1</v>
      </c>
      <c r="BD618" s="304"/>
      <c r="BE618" s="304" t="str">
        <f t="shared" si="12"/>
        <v>false</v>
      </c>
      <c r="BF618" s="307"/>
      <c r="BG618" s="305"/>
      <c r="BH618" s="305"/>
      <c r="BI618" s="305"/>
      <c r="BJ618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8" s="306"/>
      <c r="BL618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8" s="306"/>
      <c r="BN618" s="302"/>
      <c r="BO618" s="302"/>
      <c r="BP618" s="302"/>
      <c r="BQ618" s="302"/>
      <c r="BR618" s="302"/>
      <c r="BS618" s="302"/>
      <c r="BT618" s="302"/>
      <c r="BU618" s="302"/>
      <c r="BV618" s="302"/>
      <c r="BW618" s="302"/>
      <c r="BX618" s="302"/>
    </row>
    <row r="619">
      <c r="A619" s="292" t="s">
        <v>728</v>
      </c>
      <c r="B619" s="292">
        <v>618.0</v>
      </c>
      <c r="C619" s="292">
        <f t="shared" si="15"/>
        <v>2</v>
      </c>
      <c r="D619" s="293" t="str">
        <f t="shared" si="26"/>
        <v>Buil, Dem, Occ</v>
      </c>
      <c r="E619" s="46" t="str">
        <f t="shared" si="2"/>
        <v>prmbdo.mdb.PrmBldg.NewUseGroup2</v>
      </c>
      <c r="F619" s="46" t="s">
        <v>350</v>
      </c>
      <c r="G619" s="46" t="s">
        <v>606</v>
      </c>
      <c r="H619" s="47">
        <v>33.0</v>
      </c>
      <c r="I619" s="294" t="s">
        <v>1811</v>
      </c>
      <c r="J619" s="295" t="s">
        <v>743</v>
      </c>
      <c r="K619" s="296">
        <v>3.0</v>
      </c>
      <c r="L619" s="297" t="b">
        <v>0</v>
      </c>
      <c r="M619" s="294" t="s">
        <v>2173</v>
      </c>
      <c r="N619" s="294"/>
      <c r="O619" s="369"/>
      <c r="P619" s="369"/>
      <c r="Q619" s="298" t="str">
        <f t="shared" si="3"/>
        <v>PrmBldg</v>
      </c>
      <c r="R619" s="298" t="str">
        <f t="shared" si="19"/>
        <v>NewUseGroup2</v>
      </c>
      <c r="S619" s="298" t="str">
        <f t="array" ref="S619">iferror(index('Type Mapping'!$A$2:$D$21,match(J619,'Type Mapping'!$B$2:$B$21,0),3),"type mismatch")</f>
        <v>VARCHAR</v>
      </c>
      <c r="T619" s="298"/>
      <c r="U619" s="298"/>
      <c r="V619" s="298"/>
      <c r="W619" s="51" t="b">
        <v>1</v>
      </c>
      <c r="X619" s="51"/>
      <c r="Y619" s="309"/>
      <c r="Z619" s="309"/>
      <c r="AA619" s="311" t="s">
        <v>802</v>
      </c>
      <c r="AB619" s="53" t="str">
        <f t="shared" si="23"/>
        <v>_history</v>
      </c>
      <c r="AC619" s="308" t="str">
        <f t="array" ref="AC619">iferror(index('StoT Mapping (Depreciated)'!$D$2:$L$976,match(E619,'StoT Mapping (Depreciated)'!$D$2:$D$976,0),9),"**FIELD MISSING**")</f>
        <v/>
      </c>
      <c r="AD619" s="53" t="str">
        <f t="shared" si="6"/>
        <v>.</v>
      </c>
      <c r="AE619" s="299">
        <f>countif(NEW_REDB_table.field,AD619)</f>
        <v>5</v>
      </c>
      <c r="AF619" s="299" t="str">
        <f t="shared" si="7"/>
        <v>#N/A</v>
      </c>
      <c r="AG619" s="308"/>
      <c r="AH619" s="317" t="b">
        <v>0</v>
      </c>
      <c r="AI619" s="317" t="b">
        <v>0</v>
      </c>
      <c r="AJ619" s="308" t="str">
        <f t="array" ref="AJ619">iferror(index('Type Mapping'!$A$2:$D$21,match(J619,'Type Mapping'!$B$2:$B$21,0),4),"type mismatch")</f>
        <v>VARCHAR</v>
      </c>
      <c r="AK619" s="308"/>
      <c r="AL619" s="308"/>
      <c r="AM619" s="308"/>
      <c r="AN619" s="300" t="b">
        <v>0</v>
      </c>
      <c r="AO619" s="300" t="b">
        <v>0</v>
      </c>
      <c r="AP619" s="300" t="b">
        <v>0</v>
      </c>
      <c r="AQ619" s="300" t="b">
        <v>0</v>
      </c>
      <c r="AR619" s="300"/>
      <c r="AS619" s="300"/>
      <c r="AT619" s="302"/>
      <c r="AU619" s="302"/>
      <c r="AV619" s="303" t="b">
        <v>1</v>
      </c>
      <c r="AW619" s="304" t="str">
        <f t="shared" si="9"/>
        <v>false</v>
      </c>
      <c r="AX619" s="305" t="str">
        <f t="shared" si="17"/>
        <v>&lt;column comment="" default="" key="false" label="NewUseGroup2" length="255" nullable="true" originalDbColumnName="NewUseGroup2" originalLength="-1" pattern="" precision="-1" talendType="id_String" type=""/&gt;</v>
      </c>
      <c r="AY619" s="306"/>
      <c r="AZ619" s="305" t="str">
        <f t="shared" si="10"/>
        <v>&lt;column comment="" default="" key="false" label="NewUseGroup2" length="255" nullable="true" originalDbColumnName="NewUseGroup2" originalLength="-1" pattern="" precision="-1" talendType="id_String" type=""/&gt;</v>
      </c>
      <c r="BA619" s="306"/>
      <c r="BB619" s="302"/>
      <c r="BC619" s="303" t="b">
        <f t="shared" si="11"/>
        <v>1</v>
      </c>
      <c r="BD619" s="304"/>
      <c r="BE619" s="304" t="str">
        <f t="shared" si="12"/>
        <v>false</v>
      </c>
      <c r="BF619" s="307"/>
      <c r="BG619" s="305"/>
      <c r="BH619" s="305"/>
      <c r="BI619" s="305"/>
      <c r="BJ619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19" s="306"/>
      <c r="BL619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19" s="306"/>
      <c r="BN619" s="302"/>
      <c r="BO619" s="302"/>
      <c r="BP619" s="302"/>
      <c r="BQ619" s="302"/>
      <c r="BR619" s="302"/>
      <c r="BS619" s="302"/>
      <c r="BT619" s="302"/>
      <c r="BU619" s="302"/>
      <c r="BV619" s="302"/>
      <c r="BW619" s="302"/>
      <c r="BX619" s="302"/>
    </row>
    <row r="620">
      <c r="A620" s="292" t="s">
        <v>728</v>
      </c>
      <c r="B620" s="292">
        <v>619.0</v>
      </c>
      <c r="C620" s="292">
        <f t="shared" si="15"/>
        <v>2</v>
      </c>
      <c r="D620" s="293" t="str">
        <f t="shared" si="26"/>
        <v>Buil, Dem, Occ</v>
      </c>
      <c r="E620" s="46" t="str">
        <f t="shared" si="2"/>
        <v>prmbdo.mdb.PrmBldg.NewUseGroup3</v>
      </c>
      <c r="F620" s="46" t="s">
        <v>350</v>
      </c>
      <c r="G620" s="46" t="s">
        <v>606</v>
      </c>
      <c r="H620" s="47">
        <v>34.0</v>
      </c>
      <c r="I620" s="294" t="s">
        <v>1813</v>
      </c>
      <c r="J620" s="295" t="s">
        <v>743</v>
      </c>
      <c r="K620" s="296">
        <v>3.0</v>
      </c>
      <c r="L620" s="297" t="b">
        <v>0</v>
      </c>
      <c r="M620" s="294" t="s">
        <v>2174</v>
      </c>
      <c r="N620" s="294"/>
      <c r="O620" s="369"/>
      <c r="P620" s="369"/>
      <c r="Q620" s="298" t="str">
        <f t="shared" si="3"/>
        <v>PrmBldg</v>
      </c>
      <c r="R620" s="298" t="str">
        <f t="shared" si="19"/>
        <v>NewUseGroup3</v>
      </c>
      <c r="S620" s="298" t="str">
        <f t="array" ref="S620">iferror(index('Type Mapping'!$A$2:$D$21,match(J620,'Type Mapping'!$B$2:$B$21,0),3),"type mismatch")</f>
        <v>VARCHAR</v>
      </c>
      <c r="T620" s="298"/>
      <c r="U620" s="298"/>
      <c r="V620" s="298"/>
      <c r="W620" s="51" t="b">
        <v>1</v>
      </c>
      <c r="X620" s="51"/>
      <c r="Y620" s="309"/>
      <c r="Z620" s="309"/>
      <c r="AA620" s="311" t="s">
        <v>802</v>
      </c>
      <c r="AB620" s="53" t="str">
        <f t="shared" si="23"/>
        <v>_history</v>
      </c>
      <c r="AC620" s="308" t="str">
        <f t="array" ref="AC620">iferror(index('StoT Mapping (Depreciated)'!$D$2:$L$976,match(E620,'StoT Mapping (Depreciated)'!$D$2:$D$976,0),9),"**FIELD MISSING**")</f>
        <v/>
      </c>
      <c r="AD620" s="53" t="str">
        <f t="shared" si="6"/>
        <v>.</v>
      </c>
      <c r="AE620" s="299">
        <f>countif(NEW_REDB_table.field,AD620)</f>
        <v>5</v>
      </c>
      <c r="AF620" s="299" t="str">
        <f t="shared" si="7"/>
        <v>#N/A</v>
      </c>
      <c r="AG620" s="308"/>
      <c r="AH620" s="317" t="b">
        <v>0</v>
      </c>
      <c r="AI620" s="317" t="b">
        <v>0</v>
      </c>
      <c r="AJ620" s="308" t="str">
        <f t="array" ref="AJ620">iferror(index('Type Mapping'!$A$2:$D$21,match(J620,'Type Mapping'!$B$2:$B$21,0),4),"type mismatch")</f>
        <v>VARCHAR</v>
      </c>
      <c r="AK620" s="308"/>
      <c r="AL620" s="308"/>
      <c r="AM620" s="308"/>
      <c r="AN620" s="300" t="b">
        <v>0</v>
      </c>
      <c r="AO620" s="300" t="b">
        <v>0</v>
      </c>
      <c r="AP620" s="300" t="b">
        <v>0</v>
      </c>
      <c r="AQ620" s="300" t="b">
        <v>0</v>
      </c>
      <c r="AR620" s="300"/>
      <c r="AS620" s="300"/>
      <c r="AT620" s="302"/>
      <c r="AU620" s="302"/>
      <c r="AV620" s="303" t="b">
        <v>1</v>
      </c>
      <c r="AW620" s="304" t="str">
        <f t="shared" si="9"/>
        <v>false</v>
      </c>
      <c r="AX620" s="305" t="str">
        <f t="shared" si="17"/>
        <v>&lt;column comment="" default="" key="false" label="NewUseGroup3" length="255" nullable="true" originalDbColumnName="NewUseGroup3" originalLength="-1" pattern="" precision="-1" talendType="id_String" type=""/&gt;</v>
      </c>
      <c r="AY620" s="306"/>
      <c r="AZ620" s="305" t="str">
        <f t="shared" si="10"/>
        <v>&lt;column comment="" default="" key="false" label="NewUseGroup3" length="255" nullable="true" originalDbColumnName="NewUseGroup3" originalLength="-1" pattern="" precision="-1" talendType="id_String" type=""/&gt;</v>
      </c>
      <c r="BA620" s="306"/>
      <c r="BB620" s="302"/>
      <c r="BC620" s="303" t="b">
        <f t="shared" si="11"/>
        <v>1</v>
      </c>
      <c r="BD620" s="304"/>
      <c r="BE620" s="304" t="str">
        <f t="shared" si="12"/>
        <v>false</v>
      </c>
      <c r="BF620" s="307"/>
      <c r="BG620" s="305"/>
      <c r="BH620" s="305"/>
      <c r="BI620" s="305"/>
      <c r="BJ620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0" s="306"/>
      <c r="BL620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0" s="306"/>
      <c r="BN620" s="302"/>
      <c r="BO620" s="302"/>
      <c r="BP620" s="302"/>
      <c r="BQ620" s="302"/>
      <c r="BR620" s="302"/>
      <c r="BS620" s="302"/>
      <c r="BT620" s="302"/>
      <c r="BU620" s="302"/>
      <c r="BV620" s="302"/>
      <c r="BW620" s="302"/>
      <c r="BX620" s="302"/>
    </row>
    <row r="621">
      <c r="A621" s="292" t="s">
        <v>728</v>
      </c>
      <c r="B621" s="292">
        <v>620.0</v>
      </c>
      <c r="C621" s="292">
        <f t="shared" si="15"/>
        <v>2</v>
      </c>
      <c r="D621" s="293" t="str">
        <f t="shared" si="26"/>
        <v>Buil, Dem, Occ</v>
      </c>
      <c r="E621" s="46" t="str">
        <f t="shared" si="2"/>
        <v>prmbdo.mdb.PrmBldg.OldUse</v>
      </c>
      <c r="F621" s="46" t="s">
        <v>350</v>
      </c>
      <c r="G621" s="46" t="s">
        <v>606</v>
      </c>
      <c r="H621" s="47">
        <v>35.0</v>
      </c>
      <c r="I621" s="294" t="s">
        <v>1827</v>
      </c>
      <c r="J621" s="295" t="s">
        <v>743</v>
      </c>
      <c r="K621" s="296">
        <v>100.0</v>
      </c>
      <c r="L621" s="297" t="b">
        <v>0</v>
      </c>
      <c r="M621" s="294" t="s">
        <v>2175</v>
      </c>
      <c r="N621" s="294"/>
      <c r="O621" s="369"/>
      <c r="P621" s="369"/>
      <c r="Q621" s="298" t="str">
        <f t="shared" si="3"/>
        <v>PrmBldg</v>
      </c>
      <c r="R621" s="298" t="str">
        <f t="shared" si="19"/>
        <v>OldUse</v>
      </c>
      <c r="S621" s="298" t="str">
        <f t="array" ref="S621">iferror(index('Type Mapping'!$A$2:$D$21,match(J621,'Type Mapping'!$B$2:$B$21,0),3),"type mismatch")</f>
        <v>VARCHAR</v>
      </c>
      <c r="T621" s="298"/>
      <c r="U621" s="298"/>
      <c r="V621" s="298"/>
      <c r="W621" s="51" t="b">
        <v>1</v>
      </c>
      <c r="X621" s="51"/>
      <c r="Y621" s="309"/>
      <c r="Z621" s="309"/>
      <c r="AA621" s="311" t="s">
        <v>652</v>
      </c>
      <c r="AB621" s="53" t="str">
        <f t="shared" si="23"/>
        <v>permit_history</v>
      </c>
      <c r="AC621" s="308" t="str">
        <f t="array" ref="AC621">iferror(index('StoT Mapping (Depreciated)'!$D$2:$L$976,match(E621,'StoT Mapping (Depreciated)'!$D$2:$D$976,0),9),"**FIELD MISSING**")</f>
        <v>OldUse</v>
      </c>
      <c r="AD621" s="53" t="str">
        <f t="shared" si="6"/>
        <v>permit.OldUse</v>
      </c>
      <c r="AE621" s="299">
        <f>countif(NEW_REDB_table.field,AD621)</f>
        <v>0</v>
      </c>
      <c r="AF621" s="299" t="str">
        <f t="shared" si="7"/>
        <v>Check...</v>
      </c>
      <c r="AG621" s="308"/>
      <c r="AH621" s="317" t="b">
        <v>0</v>
      </c>
      <c r="AI621" s="317" t="b">
        <v>0</v>
      </c>
      <c r="AJ621" s="308" t="str">
        <f t="array" ref="AJ621">iferror(index('Type Mapping'!$A$2:$D$21,match(J621,'Type Mapping'!$B$2:$B$21,0),4),"type mismatch")</f>
        <v>VARCHAR</v>
      </c>
      <c r="AK621" s="308"/>
      <c r="AL621" s="308"/>
      <c r="AM621" s="308"/>
      <c r="AN621" s="300" t="b">
        <v>0</v>
      </c>
      <c r="AO621" s="300" t="b">
        <v>0</v>
      </c>
      <c r="AP621" s="300" t="b">
        <v>0</v>
      </c>
      <c r="AQ621" s="300" t="b">
        <v>0</v>
      </c>
      <c r="AR621" s="300"/>
      <c r="AS621" s="300"/>
      <c r="AT621" s="302"/>
      <c r="AU621" s="302"/>
      <c r="AV621" s="303" t="b">
        <v>1</v>
      </c>
      <c r="AW621" s="304" t="str">
        <f t="shared" si="9"/>
        <v>false</v>
      </c>
      <c r="AX621" s="305" t="str">
        <f t="shared" si="17"/>
        <v>&lt;column comment="" default="" key="false" label="OldUse" length="255" nullable="true" originalDbColumnName="OldUse" originalLength="-1" pattern="" precision="-1" talendType="id_String" type=""/&gt;</v>
      </c>
      <c r="AY621" s="306"/>
      <c r="AZ621" s="305" t="str">
        <f t="shared" si="10"/>
        <v>&lt;column comment="" default="" key="false" label="OldUse" length="255" nullable="true" originalDbColumnName="OldUse" originalLength="-1" pattern="" precision="-1" talendType="id_String" type=""/&gt;</v>
      </c>
      <c r="BA621" s="306"/>
      <c r="BB621" s="302"/>
      <c r="BC621" s="303" t="b">
        <f t="shared" si="11"/>
        <v>1</v>
      </c>
      <c r="BD621" s="304"/>
      <c r="BE621" s="304" t="str">
        <f t="shared" si="12"/>
        <v>false</v>
      </c>
      <c r="BF621" s="307"/>
      <c r="BG621" s="305"/>
      <c r="BH621" s="305"/>
      <c r="BI621" s="305"/>
      <c r="BJ621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1" s="306"/>
      <c r="BL621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1" s="306"/>
      <c r="BN621" s="302"/>
      <c r="BO621" s="302"/>
      <c r="BP621" s="302"/>
      <c r="BQ621" s="302"/>
      <c r="BR621" s="302"/>
      <c r="BS621" s="302"/>
      <c r="BT621" s="302"/>
      <c r="BU621" s="302"/>
      <c r="BV621" s="302"/>
      <c r="BW621" s="302"/>
      <c r="BX621" s="302"/>
    </row>
    <row r="622">
      <c r="A622" s="292" t="s">
        <v>728</v>
      </c>
      <c r="B622" s="292">
        <v>621.0</v>
      </c>
      <c r="C622" s="292">
        <f t="shared" si="15"/>
        <v>2</v>
      </c>
      <c r="D622" s="293" t="str">
        <f t="shared" si="26"/>
        <v>Buil, Dem, Occ</v>
      </c>
      <c r="E622" s="46" t="str">
        <f t="shared" si="2"/>
        <v>prmbdo.mdb.PrmBldg.OldUseGroup1</v>
      </c>
      <c r="F622" s="46" t="s">
        <v>350</v>
      </c>
      <c r="G622" s="46" t="s">
        <v>606</v>
      </c>
      <c r="H622" s="47">
        <v>36.0</v>
      </c>
      <c r="I622" s="294" t="s">
        <v>1829</v>
      </c>
      <c r="J622" s="295" t="s">
        <v>743</v>
      </c>
      <c r="K622" s="296">
        <v>3.0</v>
      </c>
      <c r="L622" s="297" t="b">
        <v>0</v>
      </c>
      <c r="M622" s="294" t="s">
        <v>2176</v>
      </c>
      <c r="N622" s="294"/>
      <c r="O622" s="369"/>
      <c r="P622" s="369"/>
      <c r="Q622" s="298" t="str">
        <f t="shared" si="3"/>
        <v>PrmBldg</v>
      </c>
      <c r="R622" s="298" t="str">
        <f t="shared" si="19"/>
        <v>OldUseGroup1</v>
      </c>
      <c r="S622" s="298" t="str">
        <f t="array" ref="S622">iferror(index('Type Mapping'!$A$2:$D$21,match(J622,'Type Mapping'!$B$2:$B$21,0),3),"type mismatch")</f>
        <v>VARCHAR</v>
      </c>
      <c r="T622" s="298"/>
      <c r="U622" s="298"/>
      <c r="V622" s="298"/>
      <c r="W622" s="51" t="b">
        <v>1</v>
      </c>
      <c r="X622" s="51"/>
      <c r="Y622" s="309"/>
      <c r="Z622" s="309"/>
      <c r="AA622" s="311" t="s">
        <v>802</v>
      </c>
      <c r="AB622" s="53" t="str">
        <f t="shared" si="23"/>
        <v>_history</v>
      </c>
      <c r="AC622" s="308" t="str">
        <f t="array" ref="AC622">iferror(index('StoT Mapping (Depreciated)'!$D$2:$L$976,match(E622,'StoT Mapping (Depreciated)'!$D$2:$D$976,0),9),"**FIELD MISSING**")</f>
        <v/>
      </c>
      <c r="AD622" s="53" t="str">
        <f t="shared" si="6"/>
        <v>.</v>
      </c>
      <c r="AE622" s="299">
        <f>countif(NEW_REDB_table.field,AD622)</f>
        <v>5</v>
      </c>
      <c r="AF622" s="299" t="str">
        <f t="shared" si="7"/>
        <v>#N/A</v>
      </c>
      <c r="AG622" s="308"/>
      <c r="AH622" s="317" t="b">
        <v>0</v>
      </c>
      <c r="AI622" s="317" t="b">
        <v>0</v>
      </c>
      <c r="AJ622" s="308" t="str">
        <f t="array" ref="AJ622">iferror(index('Type Mapping'!$A$2:$D$21,match(J622,'Type Mapping'!$B$2:$B$21,0),4),"type mismatch")</f>
        <v>VARCHAR</v>
      </c>
      <c r="AK622" s="308"/>
      <c r="AL622" s="308"/>
      <c r="AM622" s="308"/>
      <c r="AN622" s="300" t="b">
        <v>0</v>
      </c>
      <c r="AO622" s="300" t="b">
        <v>0</v>
      </c>
      <c r="AP622" s="300" t="b">
        <v>0</v>
      </c>
      <c r="AQ622" s="300" t="b">
        <v>0</v>
      </c>
      <c r="AR622" s="300"/>
      <c r="AS622" s="300"/>
      <c r="AT622" s="302"/>
      <c r="AU622" s="302"/>
      <c r="AV622" s="303" t="b">
        <v>1</v>
      </c>
      <c r="AW622" s="304" t="str">
        <f t="shared" si="9"/>
        <v>false</v>
      </c>
      <c r="AX622" s="305" t="str">
        <f t="shared" si="17"/>
        <v>&lt;column comment="" default="" key="false" label="OldUseGroup1" length="255" nullable="true" originalDbColumnName="OldUseGroup1" originalLength="-1" pattern="" precision="-1" talendType="id_String" type=""/&gt;</v>
      </c>
      <c r="AY622" s="306"/>
      <c r="AZ622" s="305" t="str">
        <f t="shared" si="10"/>
        <v>&lt;column comment="" default="" key="false" label="OldUseGroup1" length="255" nullable="true" originalDbColumnName="OldUseGroup1" originalLength="-1" pattern="" precision="-1" talendType="id_String" type=""/&gt;</v>
      </c>
      <c r="BA622" s="306"/>
      <c r="BB622" s="302"/>
      <c r="BC622" s="303" t="b">
        <f t="shared" si="11"/>
        <v>1</v>
      </c>
      <c r="BD622" s="304"/>
      <c r="BE622" s="304" t="str">
        <f t="shared" si="12"/>
        <v>false</v>
      </c>
      <c r="BF622" s="307"/>
      <c r="BG622" s="305"/>
      <c r="BH622" s="305"/>
      <c r="BI622" s="305"/>
      <c r="BJ622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2" s="306"/>
      <c r="BL622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2" s="306"/>
      <c r="BN622" s="302"/>
      <c r="BO622" s="302"/>
      <c r="BP622" s="302"/>
      <c r="BQ622" s="302"/>
      <c r="BR622" s="302"/>
      <c r="BS622" s="302"/>
      <c r="BT622" s="302"/>
      <c r="BU622" s="302"/>
      <c r="BV622" s="302"/>
      <c r="BW622" s="302"/>
      <c r="BX622" s="302"/>
    </row>
    <row r="623">
      <c r="A623" s="292" t="s">
        <v>728</v>
      </c>
      <c r="B623" s="292">
        <v>622.0</v>
      </c>
      <c r="C623" s="292">
        <f t="shared" si="15"/>
        <v>2</v>
      </c>
      <c r="D623" s="293" t="str">
        <f t="shared" si="26"/>
        <v>Buil, Dem, Occ</v>
      </c>
      <c r="E623" s="46" t="str">
        <f t="shared" si="2"/>
        <v>prmbdo.mdb.PrmBldg.OldUseGroup2</v>
      </c>
      <c r="F623" s="46" t="s">
        <v>350</v>
      </c>
      <c r="G623" s="46" t="s">
        <v>606</v>
      </c>
      <c r="H623" s="47">
        <v>37.0</v>
      </c>
      <c r="I623" s="294" t="s">
        <v>1831</v>
      </c>
      <c r="J623" s="295" t="s">
        <v>743</v>
      </c>
      <c r="K623" s="296">
        <v>3.0</v>
      </c>
      <c r="L623" s="297" t="b">
        <v>0</v>
      </c>
      <c r="M623" s="294" t="s">
        <v>2177</v>
      </c>
      <c r="N623" s="294"/>
      <c r="O623" s="369"/>
      <c r="P623" s="369"/>
      <c r="Q623" s="298" t="str">
        <f t="shared" si="3"/>
        <v>PrmBldg</v>
      </c>
      <c r="R623" s="298" t="str">
        <f t="shared" si="19"/>
        <v>OldUseGroup2</v>
      </c>
      <c r="S623" s="298" t="str">
        <f t="array" ref="S623">iferror(index('Type Mapping'!$A$2:$D$21,match(J623,'Type Mapping'!$B$2:$B$21,0),3),"type mismatch")</f>
        <v>VARCHAR</v>
      </c>
      <c r="T623" s="298"/>
      <c r="U623" s="298"/>
      <c r="V623" s="298"/>
      <c r="W623" s="51" t="b">
        <v>1</v>
      </c>
      <c r="X623" s="51"/>
      <c r="Y623" s="309"/>
      <c r="Z623" s="309"/>
      <c r="AA623" s="311" t="s">
        <v>802</v>
      </c>
      <c r="AB623" s="53" t="str">
        <f t="shared" si="23"/>
        <v>_history</v>
      </c>
      <c r="AC623" s="308" t="str">
        <f t="array" ref="AC623">iferror(index('StoT Mapping (Depreciated)'!$D$2:$L$976,match(E623,'StoT Mapping (Depreciated)'!$D$2:$D$976,0),9),"**FIELD MISSING**")</f>
        <v/>
      </c>
      <c r="AD623" s="53" t="str">
        <f t="shared" si="6"/>
        <v>.</v>
      </c>
      <c r="AE623" s="299">
        <f>countif(NEW_REDB_table.field,AD623)</f>
        <v>5</v>
      </c>
      <c r="AF623" s="299" t="str">
        <f t="shared" si="7"/>
        <v>#N/A</v>
      </c>
      <c r="AG623" s="308"/>
      <c r="AH623" s="317" t="b">
        <v>0</v>
      </c>
      <c r="AI623" s="317" t="b">
        <v>0</v>
      </c>
      <c r="AJ623" s="308" t="str">
        <f t="array" ref="AJ623">iferror(index('Type Mapping'!$A$2:$D$21,match(J623,'Type Mapping'!$B$2:$B$21,0),4),"type mismatch")</f>
        <v>VARCHAR</v>
      </c>
      <c r="AK623" s="308"/>
      <c r="AL623" s="308"/>
      <c r="AM623" s="308"/>
      <c r="AN623" s="300" t="b">
        <v>0</v>
      </c>
      <c r="AO623" s="300" t="b">
        <v>0</v>
      </c>
      <c r="AP623" s="300" t="b">
        <v>0</v>
      </c>
      <c r="AQ623" s="300" t="b">
        <v>0</v>
      </c>
      <c r="AR623" s="300"/>
      <c r="AS623" s="300"/>
      <c r="AT623" s="302"/>
      <c r="AU623" s="302"/>
      <c r="AV623" s="303" t="b">
        <v>1</v>
      </c>
      <c r="AW623" s="304" t="str">
        <f t="shared" si="9"/>
        <v>false</v>
      </c>
      <c r="AX623" s="305" t="str">
        <f t="shared" si="17"/>
        <v>&lt;column comment="" default="" key="false" label="OldUseGroup2" length="255" nullable="true" originalDbColumnName="OldUseGroup2" originalLength="-1" pattern="" precision="-1" talendType="id_String" type=""/&gt;</v>
      </c>
      <c r="AY623" s="306"/>
      <c r="AZ623" s="305" t="str">
        <f t="shared" si="10"/>
        <v>&lt;column comment="" default="" key="false" label="OldUseGroup2" length="255" nullable="true" originalDbColumnName="OldUseGroup2" originalLength="-1" pattern="" precision="-1" talendType="id_String" type=""/&gt;</v>
      </c>
      <c r="BA623" s="306"/>
      <c r="BB623" s="302"/>
      <c r="BC623" s="303" t="b">
        <f t="shared" si="11"/>
        <v>1</v>
      </c>
      <c r="BD623" s="304"/>
      <c r="BE623" s="304" t="str">
        <f t="shared" si="12"/>
        <v>false</v>
      </c>
      <c r="BF623" s="307"/>
      <c r="BG623" s="305"/>
      <c r="BH623" s="305"/>
      <c r="BI623" s="305"/>
      <c r="BJ623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3" s="306"/>
      <c r="BL623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3" s="306"/>
      <c r="BN623" s="302"/>
      <c r="BO623" s="302"/>
      <c r="BP623" s="302"/>
      <c r="BQ623" s="302"/>
      <c r="BR623" s="302"/>
      <c r="BS623" s="302"/>
      <c r="BT623" s="302"/>
      <c r="BU623" s="302"/>
      <c r="BV623" s="302"/>
      <c r="BW623" s="302"/>
      <c r="BX623" s="302"/>
    </row>
    <row r="624">
      <c r="A624" s="292" t="s">
        <v>728</v>
      </c>
      <c r="B624" s="292">
        <v>623.0</v>
      </c>
      <c r="C624" s="292">
        <f t="shared" si="15"/>
        <v>2</v>
      </c>
      <c r="D624" s="293" t="str">
        <f t="shared" si="26"/>
        <v>Buil, Dem, Occ</v>
      </c>
      <c r="E624" s="46" t="str">
        <f t="shared" si="2"/>
        <v>prmbdo.mdb.PrmBldg.OldUseGroup3</v>
      </c>
      <c r="F624" s="46" t="s">
        <v>350</v>
      </c>
      <c r="G624" s="46" t="s">
        <v>606</v>
      </c>
      <c r="H624" s="47">
        <v>38.0</v>
      </c>
      <c r="I624" s="294" t="s">
        <v>1833</v>
      </c>
      <c r="J624" s="295" t="s">
        <v>743</v>
      </c>
      <c r="K624" s="296">
        <v>3.0</v>
      </c>
      <c r="L624" s="297" t="b">
        <v>0</v>
      </c>
      <c r="M624" s="294" t="s">
        <v>2178</v>
      </c>
      <c r="N624" s="294"/>
      <c r="O624" s="369"/>
      <c r="P624" s="369"/>
      <c r="Q624" s="298" t="str">
        <f t="shared" si="3"/>
        <v>PrmBldg</v>
      </c>
      <c r="R624" s="298" t="str">
        <f t="shared" si="19"/>
        <v>OldUseGroup3</v>
      </c>
      <c r="S624" s="298" t="str">
        <f t="array" ref="S624">iferror(index('Type Mapping'!$A$2:$D$21,match(J624,'Type Mapping'!$B$2:$B$21,0),3),"type mismatch")</f>
        <v>VARCHAR</v>
      </c>
      <c r="T624" s="298"/>
      <c r="U624" s="298"/>
      <c r="V624" s="298"/>
      <c r="W624" s="51" t="b">
        <v>1</v>
      </c>
      <c r="X624" s="51"/>
      <c r="Y624" s="309"/>
      <c r="Z624" s="309"/>
      <c r="AA624" s="311" t="s">
        <v>802</v>
      </c>
      <c r="AB624" s="53" t="str">
        <f t="shared" si="23"/>
        <v>_history</v>
      </c>
      <c r="AC624" s="308" t="str">
        <f t="array" ref="AC624">iferror(index('StoT Mapping (Depreciated)'!$D$2:$L$976,match(E624,'StoT Mapping (Depreciated)'!$D$2:$D$976,0),9),"**FIELD MISSING**")</f>
        <v/>
      </c>
      <c r="AD624" s="53" t="str">
        <f t="shared" si="6"/>
        <v>.</v>
      </c>
      <c r="AE624" s="299">
        <f>countif(NEW_REDB_table.field,AD624)</f>
        <v>5</v>
      </c>
      <c r="AF624" s="299" t="str">
        <f t="shared" si="7"/>
        <v>#N/A</v>
      </c>
      <c r="AG624" s="308"/>
      <c r="AH624" s="317" t="b">
        <v>0</v>
      </c>
      <c r="AI624" s="317" t="b">
        <v>0</v>
      </c>
      <c r="AJ624" s="308" t="str">
        <f t="array" ref="AJ624">iferror(index('Type Mapping'!$A$2:$D$21,match(J624,'Type Mapping'!$B$2:$B$21,0),4),"type mismatch")</f>
        <v>VARCHAR</v>
      </c>
      <c r="AK624" s="308"/>
      <c r="AL624" s="308"/>
      <c r="AM624" s="308"/>
      <c r="AN624" s="300" t="b">
        <v>0</v>
      </c>
      <c r="AO624" s="300" t="b">
        <v>0</v>
      </c>
      <c r="AP624" s="300" t="b">
        <v>0</v>
      </c>
      <c r="AQ624" s="300" t="b">
        <v>0</v>
      </c>
      <c r="AR624" s="300"/>
      <c r="AS624" s="300"/>
      <c r="AT624" s="302"/>
      <c r="AU624" s="302"/>
      <c r="AV624" s="303" t="b">
        <v>1</v>
      </c>
      <c r="AW624" s="304" t="str">
        <f t="shared" si="9"/>
        <v>false</v>
      </c>
      <c r="AX624" s="305" t="str">
        <f t="shared" si="17"/>
        <v>&lt;column comment="" default="" key="false" label="OldUseGroup3" length="255" nullable="true" originalDbColumnName="OldUseGroup3" originalLength="-1" pattern="" precision="-1" talendType="id_String" type=""/&gt;</v>
      </c>
      <c r="AY624" s="306"/>
      <c r="AZ624" s="305" t="str">
        <f t="shared" si="10"/>
        <v>&lt;column comment="" default="" key="false" label="OldUseGroup3" length="255" nullable="true" originalDbColumnName="OldUseGroup3" originalLength="-1" pattern="" precision="-1" talendType="id_String" type=""/&gt;</v>
      </c>
      <c r="BA624" s="306"/>
      <c r="BB624" s="302"/>
      <c r="BC624" s="303" t="b">
        <f t="shared" si="11"/>
        <v>1</v>
      </c>
      <c r="BD624" s="304"/>
      <c r="BE624" s="304" t="str">
        <f t="shared" si="12"/>
        <v>false</v>
      </c>
      <c r="BF624" s="307"/>
      <c r="BG624" s="305"/>
      <c r="BH624" s="305"/>
      <c r="BI624" s="305"/>
      <c r="BJ624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4" s="306"/>
      <c r="BL624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4" s="306"/>
      <c r="BN624" s="302"/>
      <c r="BO624" s="302"/>
      <c r="BP624" s="302"/>
      <c r="BQ624" s="302"/>
      <c r="BR624" s="302"/>
      <c r="BS624" s="302"/>
      <c r="BT624" s="302"/>
      <c r="BU624" s="302"/>
      <c r="BV624" s="302"/>
      <c r="BW624" s="302"/>
      <c r="BX624" s="302"/>
    </row>
    <row r="625">
      <c r="A625" s="292" t="s">
        <v>728</v>
      </c>
      <c r="B625" s="292">
        <v>624.0</v>
      </c>
      <c r="C625" s="292">
        <f t="shared" si="15"/>
        <v>2</v>
      </c>
      <c r="D625" s="293" t="str">
        <f t="shared" si="26"/>
        <v>Buil, Dem, Occ</v>
      </c>
      <c r="E625" s="46" t="str">
        <f t="shared" si="2"/>
        <v>prmbdo.mdb.PrmBldg.OwnerName</v>
      </c>
      <c r="F625" s="46" t="s">
        <v>350</v>
      </c>
      <c r="G625" s="46" t="s">
        <v>606</v>
      </c>
      <c r="H625" s="47">
        <v>39.0</v>
      </c>
      <c r="I625" s="294" t="s">
        <v>1086</v>
      </c>
      <c r="J625" s="295" t="s">
        <v>743</v>
      </c>
      <c r="K625" s="296">
        <v>100.0</v>
      </c>
      <c r="L625" s="297" t="b">
        <v>0</v>
      </c>
      <c r="M625" s="294" t="s">
        <v>2047</v>
      </c>
      <c r="N625" s="294"/>
      <c r="O625" s="369"/>
      <c r="P625" s="369"/>
      <c r="Q625" s="298" t="str">
        <f t="shared" si="3"/>
        <v>PrmBldg</v>
      </c>
      <c r="R625" s="298" t="str">
        <f t="shared" si="19"/>
        <v>OwnerName</v>
      </c>
      <c r="S625" s="298" t="str">
        <f t="array" ref="S625">iferror(index('Type Mapping'!$A$2:$D$21,match(J625,'Type Mapping'!$B$2:$B$21,0),3),"type mismatch")</f>
        <v>VARCHAR</v>
      </c>
      <c r="T625" s="298"/>
      <c r="U625" s="298"/>
      <c r="V625" s="298"/>
      <c r="W625" s="51" t="b">
        <v>1</v>
      </c>
      <c r="X625" s="51"/>
      <c r="Y625" s="309"/>
      <c r="Z625" s="309"/>
      <c r="AA625" s="311" t="s">
        <v>652</v>
      </c>
      <c r="AB625" s="53" t="str">
        <f t="shared" si="23"/>
        <v>permit_history</v>
      </c>
      <c r="AC625" s="308" t="str">
        <f t="array" ref="AC625">iferror(index('StoT Mapping (Depreciated)'!$D$2:$L$976,match(E625,'StoT Mapping (Depreciated)'!$D$2:$D$976,0),9),"**FIELD MISSING**")</f>
        <v>Owner_id</v>
      </c>
      <c r="AD625" s="53" t="str">
        <f t="shared" si="6"/>
        <v>permit.Owner_id</v>
      </c>
      <c r="AE625" s="299">
        <f>countif(NEW_REDB_table.field,AD625)</f>
        <v>0</v>
      </c>
      <c r="AF625" s="299" t="str">
        <f t="shared" si="7"/>
        <v>Check...</v>
      </c>
      <c r="AG625" s="308"/>
      <c r="AH625" s="317" t="b">
        <v>0</v>
      </c>
      <c r="AI625" s="317" t="b">
        <v>0</v>
      </c>
      <c r="AJ625" s="308" t="str">
        <f t="array" ref="AJ625">iferror(index('Type Mapping'!$A$2:$D$21,match(J625,'Type Mapping'!$B$2:$B$21,0),4),"type mismatch")</f>
        <v>VARCHAR</v>
      </c>
      <c r="AK625" s="308"/>
      <c r="AL625" s="308"/>
      <c r="AM625" s="308"/>
      <c r="AN625" s="300" t="b">
        <v>0</v>
      </c>
      <c r="AO625" s="300" t="b">
        <v>0</v>
      </c>
      <c r="AP625" s="300" t="b">
        <v>0</v>
      </c>
      <c r="AQ625" s="300" t="b">
        <v>0</v>
      </c>
      <c r="AR625" s="300"/>
      <c r="AS625" s="300"/>
      <c r="AT625" s="302"/>
      <c r="AU625" s="302"/>
      <c r="AV625" s="303" t="b">
        <v>1</v>
      </c>
      <c r="AW625" s="304" t="str">
        <f t="shared" si="9"/>
        <v>false</v>
      </c>
      <c r="AX625" s="305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625" s="306"/>
      <c r="AZ625" s="305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625" s="306"/>
      <c r="BB625" s="302"/>
      <c r="BC625" s="303" t="b">
        <f t="shared" si="11"/>
        <v>1</v>
      </c>
      <c r="BD625" s="304"/>
      <c r="BE625" s="304" t="str">
        <f t="shared" si="12"/>
        <v>false</v>
      </c>
      <c r="BF625" s="307"/>
      <c r="BG625" s="305"/>
      <c r="BH625" s="305"/>
      <c r="BI625" s="305"/>
      <c r="BJ625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5" s="306"/>
      <c r="BL625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5" s="306"/>
      <c r="BN625" s="302"/>
      <c r="BO625" s="302"/>
      <c r="BP625" s="302"/>
      <c r="BQ625" s="302"/>
      <c r="BR625" s="302"/>
      <c r="BS625" s="302"/>
      <c r="BT625" s="302"/>
      <c r="BU625" s="302"/>
      <c r="BV625" s="302"/>
      <c r="BW625" s="302"/>
      <c r="BX625" s="302"/>
    </row>
    <row r="626">
      <c r="A626" s="292" t="s">
        <v>728</v>
      </c>
      <c r="B626" s="292">
        <v>625.0</v>
      </c>
      <c r="C626" s="292">
        <f t="shared" si="15"/>
        <v>2</v>
      </c>
      <c r="D626" s="293" t="str">
        <f t="shared" si="26"/>
        <v>Buil, Dem, Occ</v>
      </c>
      <c r="E626" s="46" t="str">
        <f t="shared" si="2"/>
        <v>prmbdo.mdb.PrmBldg.OwnerCo</v>
      </c>
      <c r="F626" s="46" t="s">
        <v>350</v>
      </c>
      <c r="G626" s="46" t="s">
        <v>606</v>
      </c>
      <c r="H626" s="47">
        <v>40.0</v>
      </c>
      <c r="I626" s="294" t="s">
        <v>1837</v>
      </c>
      <c r="J626" s="295" t="s">
        <v>743</v>
      </c>
      <c r="K626" s="296">
        <v>100.0</v>
      </c>
      <c r="L626" s="297" t="b">
        <v>0</v>
      </c>
      <c r="M626" s="294" t="s">
        <v>2048</v>
      </c>
      <c r="N626" s="294"/>
      <c r="O626" s="369"/>
      <c r="P626" s="369"/>
      <c r="Q626" s="298" t="str">
        <f t="shared" si="3"/>
        <v>PrmBldg</v>
      </c>
      <c r="R626" s="298" t="str">
        <f t="shared" si="19"/>
        <v>OwnerCo</v>
      </c>
      <c r="S626" s="298" t="str">
        <f t="array" ref="S626">iferror(index('Type Mapping'!$A$2:$D$21,match(J626,'Type Mapping'!$B$2:$B$21,0),3),"type mismatch")</f>
        <v>VARCHAR</v>
      </c>
      <c r="T626" s="298"/>
      <c r="U626" s="298"/>
      <c r="V626" s="298"/>
      <c r="W626" s="51" t="b">
        <v>1</v>
      </c>
      <c r="X626" s="51"/>
      <c r="Y626" s="309"/>
      <c r="Z626" s="309"/>
      <c r="AA626" s="311" t="s">
        <v>652</v>
      </c>
      <c r="AB626" s="53" t="str">
        <f t="shared" si="23"/>
        <v>permit_history</v>
      </c>
      <c r="AC626" s="308" t="str">
        <f t="array" ref="AC626">iferror(index('StoT Mapping (Depreciated)'!$D$2:$L$976,match(E626,'StoT Mapping (Depreciated)'!$D$2:$D$976,0),9),"**FIELD MISSING**")</f>
        <v>Owner_id</v>
      </c>
      <c r="AD626" s="53" t="str">
        <f t="shared" si="6"/>
        <v>permit.Owner_id</v>
      </c>
      <c r="AE626" s="299">
        <f>countif(NEW_REDB_table.field,AD626)</f>
        <v>0</v>
      </c>
      <c r="AF626" s="299" t="str">
        <f t="shared" si="7"/>
        <v>Check...</v>
      </c>
      <c r="AG626" s="308"/>
      <c r="AH626" s="317" t="b">
        <v>0</v>
      </c>
      <c r="AI626" s="317" t="b">
        <v>0</v>
      </c>
      <c r="AJ626" s="308" t="str">
        <f t="array" ref="AJ626">iferror(index('Type Mapping'!$A$2:$D$21,match(J626,'Type Mapping'!$B$2:$B$21,0),4),"type mismatch")</f>
        <v>VARCHAR</v>
      </c>
      <c r="AK626" s="308"/>
      <c r="AL626" s="308"/>
      <c r="AM626" s="308"/>
      <c r="AN626" s="300" t="b">
        <v>0</v>
      </c>
      <c r="AO626" s="300" t="b">
        <v>0</v>
      </c>
      <c r="AP626" s="300" t="b">
        <v>0</v>
      </c>
      <c r="AQ626" s="300" t="b">
        <v>0</v>
      </c>
      <c r="AR626" s="300"/>
      <c r="AS626" s="300"/>
      <c r="AT626" s="302"/>
      <c r="AU626" s="302"/>
      <c r="AV626" s="303" t="b">
        <v>1</v>
      </c>
      <c r="AW626" s="304" t="str">
        <f t="shared" si="9"/>
        <v>false</v>
      </c>
      <c r="AX626" s="305" t="str">
        <f t="shared" si="17"/>
        <v>&lt;column comment="" default="" key="false" label="OwnerCo" length="255" nullable="true" originalDbColumnName="OwnerCo" originalLength="-1" pattern="" precision="-1" talendType="id_String" type=""/&gt;</v>
      </c>
      <c r="AY626" s="306"/>
      <c r="AZ626" s="305" t="str">
        <f t="shared" si="10"/>
        <v>&lt;column comment="" default="" key="false" label="OwnerCo" length="255" nullable="true" originalDbColumnName="OwnerCo" originalLength="-1" pattern="" precision="-1" talendType="id_String" type=""/&gt;</v>
      </c>
      <c r="BA626" s="306"/>
      <c r="BB626" s="302"/>
      <c r="BC626" s="303" t="b">
        <f t="shared" si="11"/>
        <v>1</v>
      </c>
      <c r="BD626" s="304"/>
      <c r="BE626" s="304" t="str">
        <f t="shared" si="12"/>
        <v>false</v>
      </c>
      <c r="BF626" s="307"/>
      <c r="BG626" s="305"/>
      <c r="BH626" s="305"/>
      <c r="BI626" s="305"/>
      <c r="BJ626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6" s="306"/>
      <c r="BL626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6" s="306"/>
      <c r="BN626" s="302"/>
      <c r="BO626" s="302"/>
      <c r="BP626" s="302"/>
      <c r="BQ626" s="302"/>
      <c r="BR626" s="302"/>
      <c r="BS626" s="302"/>
      <c r="BT626" s="302"/>
      <c r="BU626" s="302"/>
      <c r="BV626" s="302"/>
      <c r="BW626" s="302"/>
      <c r="BX626" s="302"/>
    </row>
    <row r="627">
      <c r="A627" s="292" t="s">
        <v>728</v>
      </c>
      <c r="B627" s="292">
        <v>626.0</v>
      </c>
      <c r="C627" s="292">
        <f t="shared" si="15"/>
        <v>2</v>
      </c>
      <c r="D627" s="293" t="str">
        <f t="shared" si="26"/>
        <v>Buil, Dem, Occ</v>
      </c>
      <c r="E627" s="46" t="str">
        <f t="shared" si="2"/>
        <v>prmbdo.mdb.PrmBldg.OwnerAddr</v>
      </c>
      <c r="F627" s="46" t="s">
        <v>350</v>
      </c>
      <c r="G627" s="46" t="s">
        <v>606</v>
      </c>
      <c r="H627" s="47">
        <v>41.0</v>
      </c>
      <c r="I627" s="294" t="s">
        <v>1096</v>
      </c>
      <c r="J627" s="295" t="s">
        <v>743</v>
      </c>
      <c r="K627" s="296">
        <v>150.0</v>
      </c>
      <c r="L627" s="297" t="b">
        <v>0</v>
      </c>
      <c r="M627" s="294" t="s">
        <v>1101</v>
      </c>
      <c r="N627" s="294"/>
      <c r="O627" s="369"/>
      <c r="P627" s="369"/>
      <c r="Q627" s="298" t="str">
        <f t="shared" si="3"/>
        <v>PrmBldg</v>
      </c>
      <c r="R627" s="298" t="str">
        <f t="shared" si="19"/>
        <v>OwnerAddr</v>
      </c>
      <c r="S627" s="298" t="str">
        <f t="array" ref="S627">iferror(index('Type Mapping'!$A$2:$D$21,match(J627,'Type Mapping'!$B$2:$B$21,0),3),"type mismatch")</f>
        <v>VARCHAR</v>
      </c>
      <c r="T627" s="298"/>
      <c r="U627" s="298"/>
      <c r="V627" s="298"/>
      <c r="W627" s="51" t="b">
        <v>1</v>
      </c>
      <c r="X627" s="51"/>
      <c r="Y627" s="309"/>
      <c r="Z627" s="309"/>
      <c r="AA627" s="311" t="s">
        <v>652</v>
      </c>
      <c r="AB627" s="53" t="str">
        <f t="shared" si="23"/>
        <v>permit_history</v>
      </c>
      <c r="AC627" s="308" t="str">
        <f t="array" ref="AC627">iferror(index('StoT Mapping (Depreciated)'!$D$2:$L$976,match(E627,'StoT Mapping (Depreciated)'!$D$2:$D$976,0),9),"**FIELD MISSING**")</f>
        <v>Owner_id</v>
      </c>
      <c r="AD627" s="53" t="str">
        <f t="shared" si="6"/>
        <v>permit.Owner_id</v>
      </c>
      <c r="AE627" s="299">
        <f>countif(NEW_REDB_table.field,AD627)</f>
        <v>0</v>
      </c>
      <c r="AF627" s="299" t="str">
        <f t="shared" si="7"/>
        <v>Check...</v>
      </c>
      <c r="AG627" s="308"/>
      <c r="AH627" s="317" t="b">
        <v>0</v>
      </c>
      <c r="AI627" s="317" t="b">
        <v>0</v>
      </c>
      <c r="AJ627" s="308" t="str">
        <f t="array" ref="AJ627">iferror(index('Type Mapping'!$A$2:$D$21,match(J627,'Type Mapping'!$B$2:$B$21,0),4),"type mismatch")</f>
        <v>VARCHAR</v>
      </c>
      <c r="AK627" s="308"/>
      <c r="AL627" s="308"/>
      <c r="AM627" s="308"/>
      <c r="AN627" s="300" t="b">
        <v>0</v>
      </c>
      <c r="AO627" s="300" t="b">
        <v>0</v>
      </c>
      <c r="AP627" s="300" t="b">
        <v>0</v>
      </c>
      <c r="AQ627" s="300" t="b">
        <v>0</v>
      </c>
      <c r="AR627" s="300"/>
      <c r="AS627" s="300"/>
      <c r="AT627" s="302"/>
      <c r="AU627" s="302"/>
      <c r="AV627" s="303" t="b">
        <v>1</v>
      </c>
      <c r="AW627" s="304" t="str">
        <f t="shared" si="9"/>
        <v>false</v>
      </c>
      <c r="AX627" s="305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627" s="306"/>
      <c r="AZ627" s="305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627" s="306"/>
      <c r="BB627" s="302"/>
      <c r="BC627" s="303" t="b">
        <f t="shared" si="11"/>
        <v>1</v>
      </c>
      <c r="BD627" s="304"/>
      <c r="BE627" s="304" t="str">
        <f t="shared" si="12"/>
        <v>false</v>
      </c>
      <c r="BF627" s="307"/>
      <c r="BG627" s="305"/>
      <c r="BH627" s="305"/>
      <c r="BI627" s="305"/>
      <c r="BJ627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7" s="306"/>
      <c r="BL627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7" s="306"/>
      <c r="BN627" s="302"/>
      <c r="BO627" s="302"/>
      <c r="BP627" s="302"/>
      <c r="BQ627" s="302"/>
      <c r="BR627" s="302"/>
      <c r="BS627" s="302"/>
      <c r="BT627" s="302"/>
      <c r="BU627" s="302"/>
      <c r="BV627" s="302"/>
      <c r="BW627" s="302"/>
      <c r="BX627" s="302"/>
    </row>
    <row r="628">
      <c r="A628" s="292" t="s">
        <v>728</v>
      </c>
      <c r="B628" s="292">
        <v>627.0</v>
      </c>
      <c r="C628" s="292">
        <f t="shared" si="15"/>
        <v>2</v>
      </c>
      <c r="D628" s="293" t="str">
        <f t="shared" si="26"/>
        <v>Buil, Dem, Occ</v>
      </c>
      <c r="E628" s="46" t="str">
        <f t="shared" si="2"/>
        <v>prmbdo.mdb.PrmBldg.OwnerCity</v>
      </c>
      <c r="F628" s="46" t="s">
        <v>350</v>
      </c>
      <c r="G628" s="46" t="s">
        <v>606</v>
      </c>
      <c r="H628" s="47">
        <v>42.0</v>
      </c>
      <c r="I628" s="294" t="s">
        <v>1107</v>
      </c>
      <c r="J628" s="295" t="s">
        <v>743</v>
      </c>
      <c r="K628" s="296">
        <v>80.0</v>
      </c>
      <c r="L628" s="297" t="b">
        <v>0</v>
      </c>
      <c r="M628" s="294" t="s">
        <v>1108</v>
      </c>
      <c r="N628" s="294"/>
      <c r="O628" s="369"/>
      <c r="P628" s="369"/>
      <c r="Q628" s="298" t="str">
        <f t="shared" si="3"/>
        <v>PrmBldg</v>
      </c>
      <c r="R628" s="298" t="str">
        <f t="shared" si="19"/>
        <v>OwnerCity</v>
      </c>
      <c r="S628" s="298" t="str">
        <f t="array" ref="S628">iferror(index('Type Mapping'!$A$2:$D$21,match(J628,'Type Mapping'!$B$2:$B$21,0),3),"type mismatch")</f>
        <v>VARCHAR</v>
      </c>
      <c r="T628" s="298"/>
      <c r="U628" s="298"/>
      <c r="V628" s="298"/>
      <c r="W628" s="51" t="b">
        <v>1</v>
      </c>
      <c r="X628" s="51"/>
      <c r="Y628" s="309"/>
      <c r="Z628" s="309"/>
      <c r="AA628" s="311" t="s">
        <v>652</v>
      </c>
      <c r="AB628" s="53" t="str">
        <f t="shared" si="23"/>
        <v>permit_history</v>
      </c>
      <c r="AC628" s="308" t="str">
        <f t="array" ref="AC628">iferror(index('StoT Mapping (Depreciated)'!$D$2:$L$976,match(E628,'StoT Mapping (Depreciated)'!$D$2:$D$976,0),9),"**FIELD MISSING**")</f>
        <v>Owner_id</v>
      </c>
      <c r="AD628" s="53" t="str">
        <f t="shared" si="6"/>
        <v>permit.Owner_id</v>
      </c>
      <c r="AE628" s="299">
        <f>countif(NEW_REDB_table.field,AD628)</f>
        <v>0</v>
      </c>
      <c r="AF628" s="299" t="str">
        <f t="shared" si="7"/>
        <v>Check...</v>
      </c>
      <c r="AG628" s="308"/>
      <c r="AH628" s="317" t="b">
        <v>0</v>
      </c>
      <c r="AI628" s="317" t="b">
        <v>0</v>
      </c>
      <c r="AJ628" s="308" t="str">
        <f t="array" ref="AJ628">iferror(index('Type Mapping'!$A$2:$D$21,match(J628,'Type Mapping'!$B$2:$B$21,0),4),"type mismatch")</f>
        <v>VARCHAR</v>
      </c>
      <c r="AK628" s="308"/>
      <c r="AL628" s="308"/>
      <c r="AM628" s="308"/>
      <c r="AN628" s="300" t="b">
        <v>0</v>
      </c>
      <c r="AO628" s="300" t="b">
        <v>0</v>
      </c>
      <c r="AP628" s="300" t="b">
        <v>0</v>
      </c>
      <c r="AQ628" s="300" t="b">
        <v>0</v>
      </c>
      <c r="AR628" s="300"/>
      <c r="AS628" s="300"/>
      <c r="AT628" s="302"/>
      <c r="AU628" s="302"/>
      <c r="AV628" s="303" t="b">
        <v>1</v>
      </c>
      <c r="AW628" s="304" t="str">
        <f t="shared" si="9"/>
        <v>false</v>
      </c>
      <c r="AX628" s="305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628" s="306"/>
      <c r="AZ628" s="305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628" s="306"/>
      <c r="BB628" s="302"/>
      <c r="BC628" s="303" t="b">
        <f t="shared" si="11"/>
        <v>1</v>
      </c>
      <c r="BD628" s="304"/>
      <c r="BE628" s="304" t="str">
        <f t="shared" si="12"/>
        <v>false</v>
      </c>
      <c r="BF628" s="307"/>
      <c r="BG628" s="305"/>
      <c r="BH628" s="305"/>
      <c r="BI628" s="305"/>
      <c r="BJ628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8" s="306"/>
      <c r="BL628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8" s="306"/>
      <c r="BN628" s="302"/>
      <c r="BO628" s="302"/>
      <c r="BP628" s="302"/>
      <c r="BQ628" s="302"/>
      <c r="BR628" s="302"/>
      <c r="BS628" s="302"/>
      <c r="BT628" s="302"/>
      <c r="BU628" s="302"/>
      <c r="BV628" s="302"/>
      <c r="BW628" s="302"/>
      <c r="BX628" s="302"/>
    </row>
    <row r="629">
      <c r="A629" s="292" t="s">
        <v>728</v>
      </c>
      <c r="B629" s="292">
        <v>628.0</v>
      </c>
      <c r="C629" s="292">
        <f t="shared" si="15"/>
        <v>2</v>
      </c>
      <c r="D629" s="293" t="str">
        <f t="shared" si="26"/>
        <v>Buil, Dem, Occ</v>
      </c>
      <c r="E629" s="46" t="str">
        <f t="shared" si="2"/>
        <v>prmbdo.mdb.PrmBldg.OwnerState</v>
      </c>
      <c r="F629" s="46" t="s">
        <v>350</v>
      </c>
      <c r="G629" s="46" t="s">
        <v>606</v>
      </c>
      <c r="H629" s="47">
        <v>43.0</v>
      </c>
      <c r="I629" s="294" t="s">
        <v>1111</v>
      </c>
      <c r="J629" s="295" t="s">
        <v>743</v>
      </c>
      <c r="K629" s="296">
        <v>2.0</v>
      </c>
      <c r="L629" s="297" t="b">
        <v>0</v>
      </c>
      <c r="M629" s="294" t="s">
        <v>1112</v>
      </c>
      <c r="N629" s="294"/>
      <c r="O629" s="369"/>
      <c r="P629" s="369"/>
      <c r="Q629" s="298" t="str">
        <f t="shared" si="3"/>
        <v>PrmBldg</v>
      </c>
      <c r="R629" s="298" t="str">
        <f t="shared" si="19"/>
        <v>OwnerState</v>
      </c>
      <c r="S629" s="298" t="str">
        <f t="array" ref="S629">iferror(index('Type Mapping'!$A$2:$D$21,match(J629,'Type Mapping'!$B$2:$B$21,0),3),"type mismatch")</f>
        <v>VARCHAR</v>
      </c>
      <c r="T629" s="298"/>
      <c r="U629" s="298"/>
      <c r="V629" s="298"/>
      <c r="W629" s="51" t="b">
        <v>1</v>
      </c>
      <c r="X629" s="51"/>
      <c r="Y629" s="309"/>
      <c r="Z629" s="309"/>
      <c r="AA629" s="311" t="s">
        <v>652</v>
      </c>
      <c r="AB629" s="53" t="str">
        <f t="shared" si="23"/>
        <v>permit_history</v>
      </c>
      <c r="AC629" s="308" t="str">
        <f t="array" ref="AC629">iferror(index('StoT Mapping (Depreciated)'!$D$2:$L$976,match(E629,'StoT Mapping (Depreciated)'!$D$2:$D$976,0),9),"**FIELD MISSING**")</f>
        <v>Owner_id</v>
      </c>
      <c r="AD629" s="53" t="str">
        <f t="shared" si="6"/>
        <v>permit.Owner_id</v>
      </c>
      <c r="AE629" s="299">
        <f>countif(NEW_REDB_table.field,AD629)</f>
        <v>0</v>
      </c>
      <c r="AF629" s="299" t="str">
        <f t="shared" si="7"/>
        <v>Check...</v>
      </c>
      <c r="AG629" s="308"/>
      <c r="AH629" s="317" t="b">
        <v>0</v>
      </c>
      <c r="AI629" s="317" t="b">
        <v>0</v>
      </c>
      <c r="AJ629" s="308" t="str">
        <f t="array" ref="AJ629">iferror(index('Type Mapping'!$A$2:$D$21,match(J629,'Type Mapping'!$B$2:$B$21,0),4),"type mismatch")</f>
        <v>VARCHAR</v>
      </c>
      <c r="AK629" s="308"/>
      <c r="AL629" s="308"/>
      <c r="AM629" s="308"/>
      <c r="AN629" s="300" t="b">
        <v>0</v>
      </c>
      <c r="AO629" s="300" t="b">
        <v>0</v>
      </c>
      <c r="AP629" s="300" t="b">
        <v>0</v>
      </c>
      <c r="AQ629" s="300" t="b">
        <v>0</v>
      </c>
      <c r="AR629" s="300"/>
      <c r="AS629" s="300"/>
      <c r="AT629" s="302"/>
      <c r="AU629" s="302"/>
      <c r="AV629" s="303" t="b">
        <v>1</v>
      </c>
      <c r="AW629" s="304" t="str">
        <f t="shared" si="9"/>
        <v>false</v>
      </c>
      <c r="AX629" s="305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629" s="306"/>
      <c r="AZ629" s="305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629" s="306"/>
      <c r="BB629" s="302"/>
      <c r="BC629" s="303" t="b">
        <f t="shared" si="11"/>
        <v>1</v>
      </c>
      <c r="BD629" s="304"/>
      <c r="BE629" s="304" t="str">
        <f t="shared" si="12"/>
        <v>false</v>
      </c>
      <c r="BF629" s="307"/>
      <c r="BG629" s="305"/>
      <c r="BH629" s="305"/>
      <c r="BI629" s="305"/>
      <c r="BJ629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29" s="306"/>
      <c r="BL629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29" s="306"/>
      <c r="BN629" s="302"/>
      <c r="BO629" s="302"/>
      <c r="BP629" s="302"/>
      <c r="BQ629" s="302"/>
      <c r="BR629" s="302"/>
      <c r="BS629" s="302"/>
      <c r="BT629" s="302"/>
      <c r="BU629" s="302"/>
      <c r="BV629" s="302"/>
      <c r="BW629" s="302"/>
      <c r="BX629" s="302"/>
    </row>
    <row r="630">
      <c r="A630" s="292" t="s">
        <v>728</v>
      </c>
      <c r="B630" s="292">
        <v>629.0</v>
      </c>
      <c r="C630" s="292">
        <f t="shared" si="15"/>
        <v>2</v>
      </c>
      <c r="D630" s="293" t="str">
        <f t="shared" si="26"/>
        <v>Buil, Dem, Occ</v>
      </c>
      <c r="E630" s="46" t="str">
        <f t="shared" si="2"/>
        <v>prmbdo.mdb.PrmBldg.OwnerZIP</v>
      </c>
      <c r="F630" s="46" t="s">
        <v>350</v>
      </c>
      <c r="G630" s="46" t="s">
        <v>606</v>
      </c>
      <c r="H630" s="47">
        <v>44.0</v>
      </c>
      <c r="I630" s="294" t="s">
        <v>1120</v>
      </c>
      <c r="J630" s="295" t="s">
        <v>743</v>
      </c>
      <c r="K630" s="296">
        <v>50.0</v>
      </c>
      <c r="L630" s="297" t="b">
        <v>0</v>
      </c>
      <c r="M630" s="294" t="s">
        <v>2054</v>
      </c>
      <c r="N630" s="294"/>
      <c r="O630" s="369"/>
      <c r="P630" s="369"/>
      <c r="Q630" s="298" t="str">
        <f t="shared" si="3"/>
        <v>PrmBldg</v>
      </c>
      <c r="R630" s="298" t="str">
        <f t="shared" si="19"/>
        <v>OwnerZIP</v>
      </c>
      <c r="S630" s="298" t="str">
        <f t="array" ref="S630">iferror(index('Type Mapping'!$A$2:$D$21,match(J630,'Type Mapping'!$B$2:$B$21,0),3),"type mismatch")</f>
        <v>VARCHAR</v>
      </c>
      <c r="T630" s="298"/>
      <c r="U630" s="298"/>
      <c r="V630" s="298"/>
      <c r="W630" s="51" t="b">
        <v>1</v>
      </c>
      <c r="X630" s="51"/>
      <c r="Y630" s="309"/>
      <c r="Z630" s="309"/>
      <c r="AA630" s="311" t="s">
        <v>652</v>
      </c>
      <c r="AB630" s="53" t="str">
        <f t="shared" si="23"/>
        <v>permit_history</v>
      </c>
      <c r="AC630" s="308" t="str">
        <f t="array" ref="AC630">iferror(index('StoT Mapping (Depreciated)'!$D$2:$L$976,match(E630,'StoT Mapping (Depreciated)'!$D$2:$D$976,0),9),"**FIELD MISSING**")</f>
        <v>Owner_id</v>
      </c>
      <c r="AD630" s="53" t="str">
        <f t="shared" si="6"/>
        <v>permit.Owner_id</v>
      </c>
      <c r="AE630" s="299">
        <f>countif(NEW_REDB_table.field,AD630)</f>
        <v>0</v>
      </c>
      <c r="AF630" s="299" t="str">
        <f t="shared" si="7"/>
        <v>Check...</v>
      </c>
      <c r="AG630" s="308"/>
      <c r="AH630" s="317" t="b">
        <v>0</v>
      </c>
      <c r="AI630" s="317" t="b">
        <v>0</v>
      </c>
      <c r="AJ630" s="308" t="str">
        <f t="array" ref="AJ630">iferror(index('Type Mapping'!$A$2:$D$21,match(J630,'Type Mapping'!$B$2:$B$21,0),4),"type mismatch")</f>
        <v>VARCHAR</v>
      </c>
      <c r="AK630" s="308"/>
      <c r="AL630" s="308"/>
      <c r="AM630" s="308"/>
      <c r="AN630" s="300" t="b">
        <v>0</v>
      </c>
      <c r="AO630" s="300" t="b">
        <v>0</v>
      </c>
      <c r="AP630" s="300" t="b">
        <v>0</v>
      </c>
      <c r="AQ630" s="300" t="b">
        <v>0</v>
      </c>
      <c r="AR630" s="300"/>
      <c r="AS630" s="300"/>
      <c r="AT630" s="302"/>
      <c r="AU630" s="302"/>
      <c r="AV630" s="303" t="b">
        <v>1</v>
      </c>
      <c r="AW630" s="304" t="str">
        <f t="shared" si="9"/>
        <v>false</v>
      </c>
      <c r="AX630" s="305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630" s="306"/>
      <c r="AZ630" s="305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630" s="306"/>
      <c r="BB630" s="302"/>
      <c r="BC630" s="303" t="b">
        <f t="shared" si="11"/>
        <v>1</v>
      </c>
      <c r="BD630" s="304"/>
      <c r="BE630" s="304" t="str">
        <f t="shared" si="12"/>
        <v>false</v>
      </c>
      <c r="BF630" s="307"/>
      <c r="BG630" s="305"/>
      <c r="BH630" s="305"/>
      <c r="BI630" s="305"/>
      <c r="BJ630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0" s="306"/>
      <c r="BL630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0" s="306"/>
      <c r="BN630" s="302"/>
      <c r="BO630" s="302"/>
      <c r="BP630" s="302"/>
      <c r="BQ630" s="302"/>
      <c r="BR630" s="302"/>
      <c r="BS630" s="302"/>
      <c r="BT630" s="302"/>
      <c r="BU630" s="302"/>
      <c r="BV630" s="302"/>
      <c r="BW630" s="302"/>
      <c r="BX630" s="302"/>
    </row>
    <row r="631">
      <c r="A631" s="292" t="s">
        <v>728</v>
      </c>
      <c r="B631" s="292">
        <v>630.0</v>
      </c>
      <c r="C631" s="292">
        <f t="shared" si="15"/>
        <v>2</v>
      </c>
      <c r="D631" s="293" t="str">
        <f t="shared" si="26"/>
        <v>Buil, Dem, Occ</v>
      </c>
      <c r="E631" s="46" t="str">
        <f t="shared" si="2"/>
        <v>prmbdo.mdb.PrmBldg.CorrName</v>
      </c>
      <c r="F631" s="46" t="s">
        <v>350</v>
      </c>
      <c r="G631" s="46" t="s">
        <v>606</v>
      </c>
      <c r="H631" s="47">
        <v>45.0</v>
      </c>
      <c r="I631" s="294" t="s">
        <v>1787</v>
      </c>
      <c r="J631" s="295" t="s">
        <v>743</v>
      </c>
      <c r="K631" s="296">
        <v>100.0</v>
      </c>
      <c r="L631" s="297" t="b">
        <v>0</v>
      </c>
      <c r="M631" s="294" t="s">
        <v>2125</v>
      </c>
      <c r="N631" s="294"/>
      <c r="O631" s="369"/>
      <c r="P631" s="369"/>
      <c r="Q631" s="298" t="str">
        <f t="shared" si="3"/>
        <v>PrmBldg</v>
      </c>
      <c r="R631" s="298" t="str">
        <f t="shared" si="19"/>
        <v>CorrName</v>
      </c>
      <c r="S631" s="298" t="str">
        <f t="array" ref="S631">iferror(index('Type Mapping'!$A$2:$D$21,match(J631,'Type Mapping'!$B$2:$B$21,0),3),"type mismatch")</f>
        <v>VARCHAR</v>
      </c>
      <c r="T631" s="298"/>
      <c r="U631" s="298"/>
      <c r="V631" s="298"/>
      <c r="W631" s="51" t="b">
        <v>1</v>
      </c>
      <c r="X631" s="51"/>
      <c r="Y631" s="309"/>
      <c r="Z631" s="309"/>
      <c r="AA631" s="311" t="s">
        <v>149</v>
      </c>
      <c r="AB631" s="53" t="str">
        <f t="shared" si="23"/>
        <v>???_history</v>
      </c>
      <c r="AC631" s="308" t="str">
        <f t="array" ref="AC631">iferror(index('StoT Mapping (Depreciated)'!$D$2:$L$976,match(E631,'StoT Mapping (Depreciated)'!$D$2:$D$976,0),9),"**FIELD MISSING**")</f>
        <v>???</v>
      </c>
      <c r="AD631" s="53" t="str">
        <f t="shared" si="6"/>
        <v>???.???</v>
      </c>
      <c r="AE631" s="299">
        <f>countif(NEW_REDB_table.field,AD631)</f>
        <v>0</v>
      </c>
      <c r="AF631" s="299" t="str">
        <f t="shared" si="7"/>
        <v>Check...</v>
      </c>
      <c r="AG631" s="308"/>
      <c r="AH631" s="317" t="b">
        <v>0</v>
      </c>
      <c r="AI631" s="317" t="b">
        <v>0</v>
      </c>
      <c r="AJ631" s="308" t="str">
        <f t="array" ref="AJ631">iferror(index('Type Mapping'!$A$2:$D$21,match(J631,'Type Mapping'!$B$2:$B$21,0),4),"type mismatch")</f>
        <v>VARCHAR</v>
      </c>
      <c r="AK631" s="308"/>
      <c r="AL631" s="308"/>
      <c r="AM631" s="308"/>
      <c r="AN631" s="300" t="b">
        <v>0</v>
      </c>
      <c r="AO631" s="300" t="b">
        <v>0</v>
      </c>
      <c r="AP631" s="300" t="b">
        <v>0</v>
      </c>
      <c r="AQ631" s="300" t="b">
        <v>0</v>
      </c>
      <c r="AR631" s="300"/>
      <c r="AS631" s="300"/>
      <c r="AT631" s="302"/>
      <c r="AU631" s="302"/>
      <c r="AV631" s="303" t="b">
        <v>1</v>
      </c>
      <c r="AW631" s="304" t="str">
        <f t="shared" si="9"/>
        <v>false</v>
      </c>
      <c r="AX631" s="305" t="str">
        <f t="shared" si="17"/>
        <v>&lt;column comment="" default="" key="false" label="CorrName" length="255" nullable="true" originalDbColumnName="CorrName" originalLength="-1" pattern="" precision="-1" talendType="id_String" type=""/&gt;</v>
      </c>
      <c r="AY631" s="306"/>
      <c r="AZ631" s="305" t="str">
        <f t="shared" si="10"/>
        <v>&lt;column comment="" default="" key="false" label="CorrName" length="255" nullable="true" originalDbColumnName="CorrName" originalLength="-1" pattern="" precision="-1" talendType="id_String" type=""/&gt;</v>
      </c>
      <c r="BA631" s="306"/>
      <c r="BB631" s="302"/>
      <c r="BC631" s="303" t="b">
        <f t="shared" si="11"/>
        <v>1</v>
      </c>
      <c r="BD631" s="304"/>
      <c r="BE631" s="304" t="str">
        <f t="shared" si="12"/>
        <v>false</v>
      </c>
      <c r="BF631" s="307"/>
      <c r="BG631" s="305"/>
      <c r="BH631" s="305"/>
      <c r="BI631" s="305"/>
      <c r="BJ631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1" s="306"/>
      <c r="BL631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1" s="306"/>
      <c r="BN631" s="302"/>
      <c r="BO631" s="302"/>
      <c r="BP631" s="302"/>
      <c r="BQ631" s="302"/>
      <c r="BR631" s="302"/>
      <c r="BS631" s="302"/>
      <c r="BT631" s="302"/>
      <c r="BU631" s="302"/>
      <c r="BV631" s="302"/>
      <c r="BW631" s="302"/>
      <c r="BX631" s="302"/>
    </row>
    <row r="632">
      <c r="A632" s="292" t="s">
        <v>728</v>
      </c>
      <c r="B632" s="292">
        <v>631.0</v>
      </c>
      <c r="C632" s="292">
        <f t="shared" si="15"/>
        <v>2</v>
      </c>
      <c r="D632" s="293" t="str">
        <f t="shared" si="26"/>
        <v>Buil, Dem, Occ</v>
      </c>
      <c r="E632" s="46" t="str">
        <f t="shared" si="2"/>
        <v>prmbdo.mdb.PrmBldg.CorrCo</v>
      </c>
      <c r="F632" s="46" t="s">
        <v>350</v>
      </c>
      <c r="G632" s="46" t="s">
        <v>606</v>
      </c>
      <c r="H632" s="47">
        <v>46.0</v>
      </c>
      <c r="I632" s="294" t="s">
        <v>1785</v>
      </c>
      <c r="J632" s="295" t="s">
        <v>743</v>
      </c>
      <c r="K632" s="296">
        <v>100.0</v>
      </c>
      <c r="L632" s="297" t="b">
        <v>0</v>
      </c>
      <c r="M632" s="294" t="s">
        <v>2126</v>
      </c>
      <c r="N632" s="294"/>
      <c r="O632" s="369"/>
      <c r="P632" s="369"/>
      <c r="Q632" s="298" t="str">
        <f t="shared" si="3"/>
        <v>PrmBldg</v>
      </c>
      <c r="R632" s="298" t="str">
        <f t="shared" si="19"/>
        <v>CorrCo</v>
      </c>
      <c r="S632" s="298" t="str">
        <f t="array" ref="S632">iferror(index('Type Mapping'!$A$2:$D$21,match(J632,'Type Mapping'!$B$2:$B$21,0),3),"type mismatch")</f>
        <v>VARCHAR</v>
      </c>
      <c r="T632" s="298"/>
      <c r="U632" s="298"/>
      <c r="V632" s="298"/>
      <c r="W632" s="51" t="b">
        <v>1</v>
      </c>
      <c r="X632" s="51"/>
      <c r="Y632" s="309"/>
      <c r="Z632" s="309"/>
      <c r="AA632" s="311" t="s">
        <v>149</v>
      </c>
      <c r="AB632" s="53" t="str">
        <f t="shared" si="23"/>
        <v>???_history</v>
      </c>
      <c r="AC632" s="308" t="str">
        <f t="array" ref="AC632">iferror(index('StoT Mapping (Depreciated)'!$D$2:$L$976,match(E632,'StoT Mapping (Depreciated)'!$D$2:$D$976,0),9),"**FIELD MISSING**")</f>
        <v>???</v>
      </c>
      <c r="AD632" s="53" t="str">
        <f t="shared" si="6"/>
        <v>???.???</v>
      </c>
      <c r="AE632" s="299">
        <f>countif(NEW_REDB_table.field,AD632)</f>
        <v>0</v>
      </c>
      <c r="AF632" s="299" t="str">
        <f t="shared" si="7"/>
        <v>Check...</v>
      </c>
      <c r="AG632" s="308"/>
      <c r="AH632" s="317" t="b">
        <v>0</v>
      </c>
      <c r="AI632" s="317" t="b">
        <v>0</v>
      </c>
      <c r="AJ632" s="308" t="str">
        <f t="array" ref="AJ632">iferror(index('Type Mapping'!$A$2:$D$21,match(J632,'Type Mapping'!$B$2:$B$21,0),4),"type mismatch")</f>
        <v>VARCHAR</v>
      </c>
      <c r="AK632" s="308"/>
      <c r="AL632" s="308"/>
      <c r="AM632" s="308"/>
      <c r="AN632" s="300" t="b">
        <v>0</v>
      </c>
      <c r="AO632" s="300" t="b">
        <v>0</v>
      </c>
      <c r="AP632" s="300" t="b">
        <v>0</v>
      </c>
      <c r="AQ632" s="300" t="b">
        <v>0</v>
      </c>
      <c r="AR632" s="300"/>
      <c r="AS632" s="300"/>
      <c r="AT632" s="302"/>
      <c r="AU632" s="302"/>
      <c r="AV632" s="303" t="b">
        <v>1</v>
      </c>
      <c r="AW632" s="304" t="str">
        <f t="shared" si="9"/>
        <v>false</v>
      </c>
      <c r="AX632" s="305" t="str">
        <f t="shared" si="17"/>
        <v>&lt;column comment="" default="" key="false" label="CorrCo" length="255" nullable="true" originalDbColumnName="CorrCo" originalLength="-1" pattern="" precision="-1" talendType="id_String" type=""/&gt;</v>
      </c>
      <c r="AY632" s="306"/>
      <c r="AZ632" s="305" t="str">
        <f t="shared" si="10"/>
        <v>&lt;column comment="" default="" key="false" label="CorrCo" length="255" nullable="true" originalDbColumnName="CorrCo" originalLength="-1" pattern="" precision="-1" talendType="id_String" type=""/&gt;</v>
      </c>
      <c r="BA632" s="306"/>
      <c r="BB632" s="302"/>
      <c r="BC632" s="303" t="b">
        <f t="shared" si="11"/>
        <v>1</v>
      </c>
      <c r="BD632" s="304"/>
      <c r="BE632" s="304" t="str">
        <f t="shared" si="12"/>
        <v>false</v>
      </c>
      <c r="BF632" s="307"/>
      <c r="BG632" s="305"/>
      <c r="BH632" s="305"/>
      <c r="BI632" s="305"/>
      <c r="BJ632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2" s="306"/>
      <c r="BL632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2" s="306"/>
      <c r="BN632" s="302"/>
      <c r="BO632" s="302"/>
      <c r="BP632" s="302"/>
      <c r="BQ632" s="302"/>
      <c r="BR632" s="302"/>
      <c r="BS632" s="302"/>
      <c r="BT632" s="302"/>
      <c r="BU632" s="302"/>
      <c r="BV632" s="302"/>
      <c r="BW632" s="302"/>
      <c r="BX632" s="302"/>
    </row>
    <row r="633">
      <c r="A633" s="292" t="s">
        <v>728</v>
      </c>
      <c r="B633" s="292">
        <v>632.0</v>
      </c>
      <c r="C633" s="292">
        <f t="shared" si="15"/>
        <v>2</v>
      </c>
      <c r="D633" s="293" t="str">
        <f t="shared" si="26"/>
        <v>Buil, Dem, Occ</v>
      </c>
      <c r="E633" s="46" t="str">
        <f t="shared" si="2"/>
        <v>prmbdo.mdb.PrmBldg.CorrAddr</v>
      </c>
      <c r="F633" s="46" t="s">
        <v>350</v>
      </c>
      <c r="G633" s="46" t="s">
        <v>606</v>
      </c>
      <c r="H633" s="47">
        <v>47.0</v>
      </c>
      <c r="I633" s="294" t="s">
        <v>1781</v>
      </c>
      <c r="J633" s="295" t="s">
        <v>743</v>
      </c>
      <c r="K633" s="296">
        <v>150.0</v>
      </c>
      <c r="L633" s="297" t="b">
        <v>0</v>
      </c>
      <c r="M633" s="294" t="s">
        <v>2127</v>
      </c>
      <c r="N633" s="294"/>
      <c r="O633" s="369"/>
      <c r="P633" s="369"/>
      <c r="Q633" s="298" t="str">
        <f t="shared" si="3"/>
        <v>PrmBldg</v>
      </c>
      <c r="R633" s="298" t="str">
        <f t="shared" si="19"/>
        <v>CorrAddr</v>
      </c>
      <c r="S633" s="298" t="str">
        <f t="array" ref="S633">iferror(index('Type Mapping'!$A$2:$D$21,match(J633,'Type Mapping'!$B$2:$B$21,0),3),"type mismatch")</f>
        <v>VARCHAR</v>
      </c>
      <c r="T633" s="298"/>
      <c r="U633" s="298"/>
      <c r="V633" s="298"/>
      <c r="W633" s="51" t="b">
        <v>1</v>
      </c>
      <c r="X633" s="51"/>
      <c r="Y633" s="309"/>
      <c r="Z633" s="309"/>
      <c r="AA633" s="311" t="s">
        <v>149</v>
      </c>
      <c r="AB633" s="53" t="str">
        <f t="shared" si="23"/>
        <v>???_history</v>
      </c>
      <c r="AC633" s="308" t="str">
        <f t="array" ref="AC633">iferror(index('StoT Mapping (Depreciated)'!$D$2:$L$976,match(E633,'StoT Mapping (Depreciated)'!$D$2:$D$976,0),9),"**FIELD MISSING**")</f>
        <v>???</v>
      </c>
      <c r="AD633" s="53" t="str">
        <f t="shared" si="6"/>
        <v>???.???</v>
      </c>
      <c r="AE633" s="299">
        <f>countif(NEW_REDB_table.field,AD633)</f>
        <v>0</v>
      </c>
      <c r="AF633" s="299" t="str">
        <f t="shared" si="7"/>
        <v>Check...</v>
      </c>
      <c r="AG633" s="308"/>
      <c r="AH633" s="317" t="b">
        <v>0</v>
      </c>
      <c r="AI633" s="317" t="b">
        <v>0</v>
      </c>
      <c r="AJ633" s="308" t="str">
        <f t="array" ref="AJ633">iferror(index('Type Mapping'!$A$2:$D$21,match(J633,'Type Mapping'!$B$2:$B$21,0),4),"type mismatch")</f>
        <v>VARCHAR</v>
      </c>
      <c r="AK633" s="308"/>
      <c r="AL633" s="308"/>
      <c r="AM633" s="308"/>
      <c r="AN633" s="300" t="b">
        <v>0</v>
      </c>
      <c r="AO633" s="300" t="b">
        <v>0</v>
      </c>
      <c r="AP633" s="300" t="b">
        <v>0</v>
      </c>
      <c r="AQ633" s="300" t="b">
        <v>0</v>
      </c>
      <c r="AR633" s="300"/>
      <c r="AS633" s="300"/>
      <c r="AT633" s="302"/>
      <c r="AU633" s="302"/>
      <c r="AV633" s="303" t="b">
        <v>1</v>
      </c>
      <c r="AW633" s="304" t="str">
        <f t="shared" si="9"/>
        <v>false</v>
      </c>
      <c r="AX633" s="305" t="str">
        <f t="shared" si="17"/>
        <v>&lt;column comment="" default="" key="false" label="CorrAddr" length="255" nullable="true" originalDbColumnName="CorrAddr" originalLength="-1" pattern="" precision="-1" talendType="id_String" type=""/&gt;</v>
      </c>
      <c r="AY633" s="306"/>
      <c r="AZ633" s="305" t="str">
        <f t="shared" si="10"/>
        <v>&lt;column comment="" default="" key="false" label="CorrAddr" length="255" nullable="true" originalDbColumnName="CorrAddr" originalLength="-1" pattern="" precision="-1" talendType="id_String" type=""/&gt;</v>
      </c>
      <c r="BA633" s="306"/>
      <c r="BB633" s="302"/>
      <c r="BC633" s="303" t="b">
        <f t="shared" si="11"/>
        <v>1</v>
      </c>
      <c r="BD633" s="304"/>
      <c r="BE633" s="304" t="str">
        <f t="shared" si="12"/>
        <v>false</v>
      </c>
      <c r="BF633" s="307"/>
      <c r="BG633" s="305"/>
      <c r="BH633" s="305"/>
      <c r="BI633" s="305"/>
      <c r="BJ633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3" s="306"/>
      <c r="BL633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3" s="306"/>
      <c r="BN633" s="302"/>
      <c r="BO633" s="302"/>
      <c r="BP633" s="302"/>
      <c r="BQ633" s="302"/>
      <c r="BR633" s="302"/>
      <c r="BS633" s="302"/>
      <c r="BT633" s="302"/>
      <c r="BU633" s="302"/>
      <c r="BV633" s="302"/>
      <c r="BW633" s="302"/>
      <c r="BX633" s="302"/>
    </row>
    <row r="634">
      <c r="A634" s="292" t="s">
        <v>728</v>
      </c>
      <c r="B634" s="292">
        <v>633.0</v>
      </c>
      <c r="C634" s="292">
        <f t="shared" si="15"/>
        <v>2</v>
      </c>
      <c r="D634" s="293" t="str">
        <f t="shared" si="26"/>
        <v>Buil, Dem, Occ</v>
      </c>
      <c r="E634" s="46" t="str">
        <f t="shared" si="2"/>
        <v>prmbdo.mdb.PrmBldg.CorrCity</v>
      </c>
      <c r="F634" s="46" t="s">
        <v>350</v>
      </c>
      <c r="G634" s="46" t="s">
        <v>606</v>
      </c>
      <c r="H634" s="47">
        <v>48.0</v>
      </c>
      <c r="I634" s="294" t="s">
        <v>1783</v>
      </c>
      <c r="J634" s="295" t="s">
        <v>743</v>
      </c>
      <c r="K634" s="296">
        <v>80.0</v>
      </c>
      <c r="L634" s="297" t="b">
        <v>0</v>
      </c>
      <c r="M634" s="294" t="s">
        <v>2128</v>
      </c>
      <c r="N634" s="294"/>
      <c r="O634" s="369"/>
      <c r="P634" s="369"/>
      <c r="Q634" s="298" t="str">
        <f t="shared" si="3"/>
        <v>PrmBldg</v>
      </c>
      <c r="R634" s="298" t="str">
        <f t="shared" si="19"/>
        <v>CorrCity</v>
      </c>
      <c r="S634" s="298" t="str">
        <f t="array" ref="S634">iferror(index('Type Mapping'!$A$2:$D$21,match(J634,'Type Mapping'!$B$2:$B$21,0),3),"type mismatch")</f>
        <v>VARCHAR</v>
      </c>
      <c r="T634" s="298"/>
      <c r="U634" s="298"/>
      <c r="V634" s="298"/>
      <c r="W634" s="51" t="b">
        <v>1</v>
      </c>
      <c r="X634" s="51"/>
      <c r="Y634" s="309"/>
      <c r="Z634" s="309"/>
      <c r="AA634" s="311" t="s">
        <v>149</v>
      </c>
      <c r="AB634" s="53" t="str">
        <f t="shared" si="23"/>
        <v>???_history</v>
      </c>
      <c r="AC634" s="308" t="str">
        <f t="array" ref="AC634">iferror(index('StoT Mapping (Depreciated)'!$D$2:$L$976,match(E634,'StoT Mapping (Depreciated)'!$D$2:$D$976,0),9),"**FIELD MISSING**")</f>
        <v>???</v>
      </c>
      <c r="AD634" s="53" t="str">
        <f t="shared" si="6"/>
        <v>???.???</v>
      </c>
      <c r="AE634" s="299">
        <f>countif(NEW_REDB_table.field,AD634)</f>
        <v>0</v>
      </c>
      <c r="AF634" s="299" t="str">
        <f t="shared" si="7"/>
        <v>Check...</v>
      </c>
      <c r="AG634" s="308"/>
      <c r="AH634" s="317" t="b">
        <v>0</v>
      </c>
      <c r="AI634" s="317" t="b">
        <v>0</v>
      </c>
      <c r="AJ634" s="308" t="str">
        <f t="array" ref="AJ634">iferror(index('Type Mapping'!$A$2:$D$21,match(J634,'Type Mapping'!$B$2:$B$21,0),4),"type mismatch")</f>
        <v>VARCHAR</v>
      </c>
      <c r="AK634" s="308"/>
      <c r="AL634" s="308"/>
      <c r="AM634" s="308"/>
      <c r="AN634" s="300" t="b">
        <v>0</v>
      </c>
      <c r="AO634" s="300" t="b">
        <v>0</v>
      </c>
      <c r="AP634" s="300" t="b">
        <v>0</v>
      </c>
      <c r="AQ634" s="300" t="b">
        <v>0</v>
      </c>
      <c r="AR634" s="300"/>
      <c r="AS634" s="300"/>
      <c r="AT634" s="302"/>
      <c r="AU634" s="302"/>
      <c r="AV634" s="303" t="b">
        <v>1</v>
      </c>
      <c r="AW634" s="304" t="str">
        <f t="shared" si="9"/>
        <v>false</v>
      </c>
      <c r="AX634" s="305" t="str">
        <f t="shared" si="17"/>
        <v>&lt;column comment="" default="" key="false" label="CorrCity" length="255" nullable="true" originalDbColumnName="CorrCity" originalLength="-1" pattern="" precision="-1" talendType="id_String" type=""/&gt;</v>
      </c>
      <c r="AY634" s="306"/>
      <c r="AZ634" s="305" t="str">
        <f t="shared" si="10"/>
        <v>&lt;column comment="" default="" key="false" label="CorrCity" length="255" nullable="true" originalDbColumnName="CorrCity" originalLength="-1" pattern="" precision="-1" talendType="id_String" type=""/&gt;</v>
      </c>
      <c r="BA634" s="306"/>
      <c r="BB634" s="302"/>
      <c r="BC634" s="303" t="b">
        <f t="shared" si="11"/>
        <v>1</v>
      </c>
      <c r="BD634" s="304"/>
      <c r="BE634" s="304" t="str">
        <f t="shared" si="12"/>
        <v>false</v>
      </c>
      <c r="BF634" s="307"/>
      <c r="BG634" s="305"/>
      <c r="BH634" s="305"/>
      <c r="BI634" s="305"/>
      <c r="BJ634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4" s="306"/>
      <c r="BL634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4" s="306"/>
      <c r="BN634" s="302"/>
      <c r="BO634" s="302"/>
      <c r="BP634" s="302"/>
      <c r="BQ634" s="302"/>
      <c r="BR634" s="302"/>
      <c r="BS634" s="302"/>
      <c r="BT634" s="302"/>
      <c r="BU634" s="302"/>
      <c r="BV634" s="302"/>
      <c r="BW634" s="302"/>
      <c r="BX634" s="302"/>
    </row>
    <row r="635">
      <c r="A635" s="292" t="s">
        <v>728</v>
      </c>
      <c r="B635" s="292">
        <v>634.0</v>
      </c>
      <c r="C635" s="292">
        <f t="shared" si="15"/>
        <v>2</v>
      </c>
      <c r="D635" s="293" t="str">
        <f t="shared" si="26"/>
        <v>Buil, Dem, Occ</v>
      </c>
      <c r="E635" s="46" t="str">
        <f t="shared" si="2"/>
        <v>prmbdo.mdb.PrmBldg.CorrState</v>
      </c>
      <c r="F635" s="46" t="s">
        <v>350</v>
      </c>
      <c r="G635" s="46" t="s">
        <v>606</v>
      </c>
      <c r="H635" s="47">
        <v>49.0</v>
      </c>
      <c r="I635" s="294" t="s">
        <v>1789</v>
      </c>
      <c r="J635" s="295" t="s">
        <v>743</v>
      </c>
      <c r="K635" s="296">
        <v>2.0</v>
      </c>
      <c r="L635" s="297" t="b">
        <v>0</v>
      </c>
      <c r="M635" s="294" t="s">
        <v>2129</v>
      </c>
      <c r="N635" s="294"/>
      <c r="O635" s="369"/>
      <c r="P635" s="369"/>
      <c r="Q635" s="298" t="str">
        <f t="shared" si="3"/>
        <v>PrmBldg</v>
      </c>
      <c r="R635" s="298" t="str">
        <f t="shared" si="19"/>
        <v>CorrState</v>
      </c>
      <c r="S635" s="298" t="str">
        <f t="array" ref="S635">iferror(index('Type Mapping'!$A$2:$D$21,match(J635,'Type Mapping'!$B$2:$B$21,0),3),"type mismatch")</f>
        <v>VARCHAR</v>
      </c>
      <c r="T635" s="298"/>
      <c r="U635" s="298"/>
      <c r="V635" s="298"/>
      <c r="W635" s="51" t="b">
        <v>1</v>
      </c>
      <c r="X635" s="51"/>
      <c r="Y635" s="309"/>
      <c r="Z635" s="309"/>
      <c r="AA635" s="311" t="s">
        <v>149</v>
      </c>
      <c r="AB635" s="53" t="str">
        <f t="shared" si="23"/>
        <v>???_history</v>
      </c>
      <c r="AC635" s="308" t="str">
        <f t="array" ref="AC635">iferror(index('StoT Mapping (Depreciated)'!$D$2:$L$976,match(E635,'StoT Mapping (Depreciated)'!$D$2:$D$976,0),9),"**FIELD MISSING**")</f>
        <v>???</v>
      </c>
      <c r="AD635" s="53" t="str">
        <f t="shared" si="6"/>
        <v>???.???</v>
      </c>
      <c r="AE635" s="299">
        <f>countif(NEW_REDB_table.field,AD635)</f>
        <v>0</v>
      </c>
      <c r="AF635" s="299" t="str">
        <f t="shared" si="7"/>
        <v>Check...</v>
      </c>
      <c r="AG635" s="308"/>
      <c r="AH635" s="317" t="b">
        <v>0</v>
      </c>
      <c r="AI635" s="317" t="b">
        <v>0</v>
      </c>
      <c r="AJ635" s="308" t="str">
        <f t="array" ref="AJ635">iferror(index('Type Mapping'!$A$2:$D$21,match(J635,'Type Mapping'!$B$2:$B$21,0),4),"type mismatch")</f>
        <v>VARCHAR</v>
      </c>
      <c r="AK635" s="308"/>
      <c r="AL635" s="308"/>
      <c r="AM635" s="308"/>
      <c r="AN635" s="300" t="b">
        <v>0</v>
      </c>
      <c r="AO635" s="300" t="b">
        <v>0</v>
      </c>
      <c r="AP635" s="300" t="b">
        <v>0</v>
      </c>
      <c r="AQ635" s="300" t="b">
        <v>0</v>
      </c>
      <c r="AR635" s="300"/>
      <c r="AS635" s="300"/>
      <c r="AT635" s="302"/>
      <c r="AU635" s="302"/>
      <c r="AV635" s="303" t="b">
        <v>1</v>
      </c>
      <c r="AW635" s="304" t="str">
        <f t="shared" si="9"/>
        <v>false</v>
      </c>
      <c r="AX635" s="305" t="str">
        <f t="shared" si="17"/>
        <v>&lt;column comment="" default="" key="false" label="CorrState" length="255" nullable="true" originalDbColumnName="CorrState" originalLength="-1" pattern="" precision="-1" talendType="id_String" type=""/&gt;</v>
      </c>
      <c r="AY635" s="306"/>
      <c r="AZ635" s="305" t="str">
        <f t="shared" si="10"/>
        <v>&lt;column comment="" default="" key="false" label="CorrState" length="255" nullable="true" originalDbColumnName="CorrState" originalLength="-1" pattern="" precision="-1" talendType="id_String" type=""/&gt;</v>
      </c>
      <c r="BA635" s="306"/>
      <c r="BB635" s="302"/>
      <c r="BC635" s="303" t="b">
        <f t="shared" si="11"/>
        <v>1</v>
      </c>
      <c r="BD635" s="304"/>
      <c r="BE635" s="304" t="str">
        <f t="shared" si="12"/>
        <v>false</v>
      </c>
      <c r="BF635" s="307"/>
      <c r="BG635" s="305"/>
      <c r="BH635" s="305"/>
      <c r="BI635" s="305"/>
      <c r="BJ635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5" s="306"/>
      <c r="BL635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5" s="306"/>
      <c r="BN635" s="302"/>
      <c r="BO635" s="302"/>
      <c r="BP635" s="302"/>
      <c r="BQ635" s="302"/>
      <c r="BR635" s="302"/>
      <c r="BS635" s="302"/>
      <c r="BT635" s="302"/>
      <c r="BU635" s="302"/>
      <c r="BV635" s="302"/>
      <c r="BW635" s="302"/>
      <c r="BX635" s="302"/>
    </row>
    <row r="636">
      <c r="A636" s="292" t="s">
        <v>728</v>
      </c>
      <c r="B636" s="292">
        <v>635.0</v>
      </c>
      <c r="C636" s="292">
        <f t="shared" si="15"/>
        <v>2</v>
      </c>
      <c r="D636" s="293" t="str">
        <f t="shared" si="26"/>
        <v>Buil, Dem, Occ</v>
      </c>
      <c r="E636" s="46" t="str">
        <f t="shared" si="2"/>
        <v>prmbdo.mdb.PrmBldg.CorrZIP</v>
      </c>
      <c r="F636" s="46" t="s">
        <v>350</v>
      </c>
      <c r="G636" s="46" t="s">
        <v>606</v>
      </c>
      <c r="H636" s="47">
        <v>50.0</v>
      </c>
      <c r="I636" s="294" t="s">
        <v>1791</v>
      </c>
      <c r="J636" s="295" t="s">
        <v>743</v>
      </c>
      <c r="K636" s="296">
        <v>50.0</v>
      </c>
      <c r="L636" s="297" t="b">
        <v>0</v>
      </c>
      <c r="M636" s="294" t="s">
        <v>2130</v>
      </c>
      <c r="N636" s="294"/>
      <c r="O636" s="369"/>
      <c r="P636" s="369"/>
      <c r="Q636" s="298" t="str">
        <f t="shared" si="3"/>
        <v>PrmBldg</v>
      </c>
      <c r="R636" s="298" t="str">
        <f t="shared" si="19"/>
        <v>CorrZIP</v>
      </c>
      <c r="S636" s="298" t="str">
        <f t="array" ref="S636">iferror(index('Type Mapping'!$A$2:$D$21,match(J636,'Type Mapping'!$B$2:$B$21,0),3),"type mismatch")</f>
        <v>VARCHAR</v>
      </c>
      <c r="T636" s="298"/>
      <c r="U636" s="298"/>
      <c r="V636" s="298"/>
      <c r="W636" s="51" t="b">
        <v>1</v>
      </c>
      <c r="X636" s="51"/>
      <c r="Y636" s="309"/>
      <c r="Z636" s="309"/>
      <c r="AA636" s="311" t="s">
        <v>149</v>
      </c>
      <c r="AB636" s="53" t="str">
        <f t="shared" si="23"/>
        <v>???_history</v>
      </c>
      <c r="AC636" s="308" t="str">
        <f t="array" ref="AC636">iferror(index('StoT Mapping (Depreciated)'!$D$2:$L$976,match(E636,'StoT Mapping (Depreciated)'!$D$2:$D$976,0),9),"**FIELD MISSING**")</f>
        <v>???</v>
      </c>
      <c r="AD636" s="53" t="str">
        <f t="shared" si="6"/>
        <v>???.???</v>
      </c>
      <c r="AE636" s="299">
        <f>countif(NEW_REDB_table.field,AD636)</f>
        <v>0</v>
      </c>
      <c r="AF636" s="299" t="str">
        <f t="shared" si="7"/>
        <v>Check...</v>
      </c>
      <c r="AG636" s="308"/>
      <c r="AH636" s="317" t="b">
        <v>0</v>
      </c>
      <c r="AI636" s="317" t="b">
        <v>0</v>
      </c>
      <c r="AJ636" s="308" t="str">
        <f t="array" ref="AJ636">iferror(index('Type Mapping'!$A$2:$D$21,match(J636,'Type Mapping'!$B$2:$B$21,0),4),"type mismatch")</f>
        <v>VARCHAR</v>
      </c>
      <c r="AK636" s="308"/>
      <c r="AL636" s="308"/>
      <c r="AM636" s="308"/>
      <c r="AN636" s="300" t="b">
        <v>0</v>
      </c>
      <c r="AO636" s="300" t="b">
        <v>0</v>
      </c>
      <c r="AP636" s="300" t="b">
        <v>0</v>
      </c>
      <c r="AQ636" s="300" t="b">
        <v>0</v>
      </c>
      <c r="AR636" s="300"/>
      <c r="AS636" s="300"/>
      <c r="AT636" s="302"/>
      <c r="AU636" s="302"/>
      <c r="AV636" s="303" t="b">
        <v>1</v>
      </c>
      <c r="AW636" s="304" t="str">
        <f t="shared" si="9"/>
        <v>false</v>
      </c>
      <c r="AX636" s="305" t="str">
        <f t="shared" si="17"/>
        <v>&lt;column comment="" default="" key="false" label="CorrZIP" length="255" nullable="true" originalDbColumnName="CorrZIP" originalLength="-1" pattern="" precision="-1" talendType="id_String" type=""/&gt;</v>
      </c>
      <c r="AY636" s="306"/>
      <c r="AZ636" s="305" t="str">
        <f t="shared" si="10"/>
        <v>&lt;column comment="" default="" key="false" label="CorrZIP" length="255" nullable="true" originalDbColumnName="CorrZIP" originalLength="-1" pattern="" precision="-1" talendType="id_String" type=""/&gt;</v>
      </c>
      <c r="BA636" s="306"/>
      <c r="BB636" s="302"/>
      <c r="BC636" s="303" t="b">
        <f t="shared" si="11"/>
        <v>1</v>
      </c>
      <c r="BD636" s="304"/>
      <c r="BE636" s="304" t="str">
        <f t="shared" si="12"/>
        <v>false</v>
      </c>
      <c r="BF636" s="307"/>
      <c r="BG636" s="305"/>
      <c r="BH636" s="305"/>
      <c r="BI636" s="305"/>
      <c r="BJ636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6" s="306"/>
      <c r="BL636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6" s="306"/>
      <c r="BN636" s="302"/>
      <c r="BO636" s="302"/>
      <c r="BP636" s="302"/>
      <c r="BQ636" s="302"/>
      <c r="BR636" s="302"/>
      <c r="BS636" s="302"/>
      <c r="BT636" s="302"/>
      <c r="BU636" s="302"/>
      <c r="BV636" s="302"/>
      <c r="BW636" s="302"/>
      <c r="BX636" s="302"/>
    </row>
    <row r="637">
      <c r="A637" s="292" t="s">
        <v>728</v>
      </c>
      <c r="B637" s="292">
        <v>636.0</v>
      </c>
      <c r="C637" s="292">
        <f t="shared" si="15"/>
        <v>2</v>
      </c>
      <c r="D637" s="293" t="str">
        <f t="shared" si="26"/>
        <v>Buil, Dem, Occ</v>
      </c>
      <c r="E637" s="46" t="str">
        <f t="shared" si="2"/>
        <v>prmbdo.mdb.PrmBldg.OccName</v>
      </c>
      <c r="F637" s="46" t="s">
        <v>350</v>
      </c>
      <c r="G637" s="46" t="s">
        <v>606</v>
      </c>
      <c r="H637" s="47">
        <v>51.0</v>
      </c>
      <c r="I637" s="294" t="s">
        <v>1821</v>
      </c>
      <c r="J637" s="295" t="s">
        <v>743</v>
      </c>
      <c r="K637" s="296">
        <v>100.0</v>
      </c>
      <c r="L637" s="297" t="b">
        <v>0</v>
      </c>
      <c r="M637" s="294" t="s">
        <v>2179</v>
      </c>
      <c r="N637" s="294"/>
      <c r="O637" s="369"/>
      <c r="P637" s="369"/>
      <c r="Q637" s="298" t="str">
        <f t="shared" si="3"/>
        <v>PrmBldg</v>
      </c>
      <c r="R637" s="298" t="str">
        <f t="shared" si="19"/>
        <v>OccName</v>
      </c>
      <c r="S637" s="298" t="str">
        <f t="array" ref="S637">iferror(index('Type Mapping'!$A$2:$D$21,match(J637,'Type Mapping'!$B$2:$B$21,0),3),"type mismatch")</f>
        <v>VARCHAR</v>
      </c>
      <c r="T637" s="298"/>
      <c r="U637" s="298"/>
      <c r="V637" s="298"/>
      <c r="W637" s="51" t="b">
        <v>1</v>
      </c>
      <c r="X637" s="51"/>
      <c r="Y637" s="309"/>
      <c r="Z637" s="309"/>
      <c r="AA637" s="311" t="s">
        <v>652</v>
      </c>
      <c r="AB637" s="53" t="str">
        <f t="shared" si="23"/>
        <v>permit_history</v>
      </c>
      <c r="AC637" s="308" t="str">
        <f t="array" ref="AC637">iferror(index('StoT Mapping (Depreciated)'!$D$2:$L$976,match(E637,'StoT Mapping (Depreciated)'!$D$2:$D$976,0),9),"**FIELD MISSING**")</f>
        <v>Occupant_id</v>
      </c>
      <c r="AD637" s="53" t="str">
        <f t="shared" si="6"/>
        <v>permit.Occupant_id</v>
      </c>
      <c r="AE637" s="299">
        <f>countif(NEW_REDB_table.field,AD637)</f>
        <v>1</v>
      </c>
      <c r="AF637" s="299" t="str">
        <f t="shared" si="7"/>
        <v>YAY!!</v>
      </c>
      <c r="AG637" s="308"/>
      <c r="AH637" s="317" t="b">
        <v>0</v>
      </c>
      <c r="AI637" s="317" t="b">
        <v>0</v>
      </c>
      <c r="AJ637" s="308" t="str">
        <f t="array" ref="AJ637">iferror(index('Type Mapping'!$A$2:$D$21,match(J637,'Type Mapping'!$B$2:$B$21,0),4),"type mismatch")</f>
        <v>VARCHAR</v>
      </c>
      <c r="AK637" s="308"/>
      <c r="AL637" s="308"/>
      <c r="AM637" s="308"/>
      <c r="AN637" s="300" t="b">
        <v>0</v>
      </c>
      <c r="AO637" s="300" t="b">
        <v>0</v>
      </c>
      <c r="AP637" s="300" t="b">
        <v>0</v>
      </c>
      <c r="AQ637" s="300" t="b">
        <v>0</v>
      </c>
      <c r="AR637" s="300"/>
      <c r="AS637" s="300"/>
      <c r="AT637" s="302"/>
      <c r="AU637" s="302"/>
      <c r="AV637" s="303" t="b">
        <v>1</v>
      </c>
      <c r="AW637" s="304" t="str">
        <f t="shared" si="9"/>
        <v>false</v>
      </c>
      <c r="AX637" s="305" t="str">
        <f t="shared" si="17"/>
        <v>&lt;column comment="" default="" key="false" label="OccName" length="255" nullable="true" originalDbColumnName="OccName" originalLength="-1" pattern="" precision="-1" talendType="id_String" type=""/&gt;</v>
      </c>
      <c r="AY637" s="306"/>
      <c r="AZ637" s="305" t="str">
        <f t="shared" si="10"/>
        <v>&lt;column comment="" default="" key="false" label="OccName" length="255" nullable="true" originalDbColumnName="OccName" originalLength="-1" pattern="" precision="-1" talendType="id_String" type=""/&gt;</v>
      </c>
      <c r="BA637" s="306"/>
      <c r="BB637" s="302"/>
      <c r="BC637" s="303" t="b">
        <f t="shared" si="11"/>
        <v>1</v>
      </c>
      <c r="BD637" s="304"/>
      <c r="BE637" s="304" t="str">
        <f t="shared" si="12"/>
        <v>false</v>
      </c>
      <c r="BF637" s="307"/>
      <c r="BG637" s="305"/>
      <c r="BH637" s="305"/>
      <c r="BI637" s="305"/>
      <c r="BJ637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7" s="306"/>
      <c r="BL637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7" s="306"/>
      <c r="BN637" s="302"/>
      <c r="BO637" s="302"/>
      <c r="BP637" s="302"/>
      <c r="BQ637" s="302"/>
      <c r="BR637" s="302"/>
      <c r="BS637" s="302"/>
      <c r="BT637" s="302"/>
      <c r="BU637" s="302"/>
      <c r="BV637" s="302"/>
      <c r="BW637" s="302"/>
      <c r="BX637" s="302"/>
    </row>
    <row r="638">
      <c r="A638" s="292" t="s">
        <v>728</v>
      </c>
      <c r="B638" s="292">
        <v>637.0</v>
      </c>
      <c r="C638" s="292">
        <f t="shared" si="15"/>
        <v>2</v>
      </c>
      <c r="D638" s="293" t="str">
        <f t="shared" si="26"/>
        <v>Buil, Dem, Occ</v>
      </c>
      <c r="E638" s="46" t="str">
        <f t="shared" si="2"/>
        <v>prmbdo.mdb.PrmBldg.OccCo</v>
      </c>
      <c r="F638" s="46" t="s">
        <v>350</v>
      </c>
      <c r="G638" s="46" t="s">
        <v>606</v>
      </c>
      <c r="H638" s="47">
        <v>52.0</v>
      </c>
      <c r="I638" s="294" t="s">
        <v>1819</v>
      </c>
      <c r="J638" s="295" t="s">
        <v>743</v>
      </c>
      <c r="K638" s="296">
        <v>100.0</v>
      </c>
      <c r="L638" s="297" t="b">
        <v>0</v>
      </c>
      <c r="M638" s="294" t="s">
        <v>2180</v>
      </c>
      <c r="N638" s="294"/>
      <c r="O638" s="369"/>
      <c r="P638" s="369"/>
      <c r="Q638" s="298" t="str">
        <f t="shared" si="3"/>
        <v>PrmBldg</v>
      </c>
      <c r="R638" s="298" t="str">
        <f t="shared" si="19"/>
        <v>OccCo</v>
      </c>
      <c r="S638" s="298" t="str">
        <f t="array" ref="S638">iferror(index('Type Mapping'!$A$2:$D$21,match(J638,'Type Mapping'!$B$2:$B$21,0),3),"type mismatch")</f>
        <v>VARCHAR</v>
      </c>
      <c r="T638" s="298"/>
      <c r="U638" s="298"/>
      <c r="V638" s="298"/>
      <c r="W638" s="51" t="b">
        <v>1</v>
      </c>
      <c r="X638" s="51"/>
      <c r="Y638" s="309"/>
      <c r="Z638" s="309"/>
      <c r="AA638" s="311" t="s">
        <v>652</v>
      </c>
      <c r="AB638" s="53" t="str">
        <f t="shared" si="23"/>
        <v>permit_history</v>
      </c>
      <c r="AC638" s="308" t="str">
        <f t="array" ref="AC638">iferror(index('StoT Mapping (Depreciated)'!$D$2:$L$976,match(E638,'StoT Mapping (Depreciated)'!$D$2:$D$976,0),9),"**FIELD MISSING**")</f>
        <v>Occupant_id</v>
      </c>
      <c r="AD638" s="53" t="str">
        <f t="shared" si="6"/>
        <v>permit.Occupant_id</v>
      </c>
      <c r="AE638" s="299">
        <f>countif(NEW_REDB_table.field,AD638)</f>
        <v>1</v>
      </c>
      <c r="AF638" s="299" t="str">
        <f t="shared" si="7"/>
        <v>YAY!!</v>
      </c>
      <c r="AG638" s="308"/>
      <c r="AH638" s="317" t="b">
        <v>0</v>
      </c>
      <c r="AI638" s="317" t="b">
        <v>0</v>
      </c>
      <c r="AJ638" s="308" t="str">
        <f t="array" ref="AJ638">iferror(index('Type Mapping'!$A$2:$D$21,match(J638,'Type Mapping'!$B$2:$B$21,0),4),"type mismatch")</f>
        <v>VARCHAR</v>
      </c>
      <c r="AK638" s="308"/>
      <c r="AL638" s="308"/>
      <c r="AM638" s="308"/>
      <c r="AN638" s="300" t="b">
        <v>0</v>
      </c>
      <c r="AO638" s="300" t="b">
        <v>0</v>
      </c>
      <c r="AP638" s="300" t="b">
        <v>0</v>
      </c>
      <c r="AQ638" s="300" t="b">
        <v>0</v>
      </c>
      <c r="AR638" s="300"/>
      <c r="AS638" s="300"/>
      <c r="AT638" s="302"/>
      <c r="AU638" s="302"/>
      <c r="AV638" s="303" t="b">
        <v>1</v>
      </c>
      <c r="AW638" s="304" t="str">
        <f t="shared" si="9"/>
        <v>false</v>
      </c>
      <c r="AX638" s="305" t="str">
        <f t="shared" si="17"/>
        <v>&lt;column comment="" default="" key="false" label="OccCo" length="255" nullable="true" originalDbColumnName="OccCo" originalLength="-1" pattern="" precision="-1" talendType="id_String" type=""/&gt;</v>
      </c>
      <c r="AY638" s="306"/>
      <c r="AZ638" s="305" t="str">
        <f t="shared" si="10"/>
        <v>&lt;column comment="" default="" key="false" label="OccCo" length="255" nullable="true" originalDbColumnName="OccCo" originalLength="-1" pattern="" precision="-1" talendType="id_String" type=""/&gt;</v>
      </c>
      <c r="BA638" s="306"/>
      <c r="BB638" s="302"/>
      <c r="BC638" s="303" t="b">
        <f t="shared" si="11"/>
        <v>1</v>
      </c>
      <c r="BD638" s="304"/>
      <c r="BE638" s="304" t="str">
        <f t="shared" si="12"/>
        <v>false</v>
      </c>
      <c r="BF638" s="307"/>
      <c r="BG638" s="305"/>
      <c r="BH638" s="305"/>
      <c r="BI638" s="305"/>
      <c r="BJ638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8" s="306"/>
      <c r="BL638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8" s="306"/>
      <c r="BN638" s="302"/>
      <c r="BO638" s="302"/>
      <c r="BP638" s="302"/>
      <c r="BQ638" s="302"/>
      <c r="BR638" s="302"/>
      <c r="BS638" s="302"/>
      <c r="BT638" s="302"/>
      <c r="BU638" s="302"/>
      <c r="BV638" s="302"/>
      <c r="BW638" s="302"/>
      <c r="BX638" s="302"/>
    </row>
    <row r="639">
      <c r="A639" s="292" t="s">
        <v>728</v>
      </c>
      <c r="B639" s="292">
        <v>638.0</v>
      </c>
      <c r="C639" s="292">
        <f t="shared" si="15"/>
        <v>2</v>
      </c>
      <c r="D639" s="293" t="str">
        <f t="shared" si="26"/>
        <v>Buil, Dem, Occ</v>
      </c>
      <c r="E639" s="46" t="str">
        <f t="shared" si="2"/>
        <v>prmbdo.mdb.PrmBldg.OccAddr</v>
      </c>
      <c r="F639" s="46" t="s">
        <v>350</v>
      </c>
      <c r="G639" s="46" t="s">
        <v>606</v>
      </c>
      <c r="H639" s="47">
        <v>53.0</v>
      </c>
      <c r="I639" s="294" t="s">
        <v>1815</v>
      </c>
      <c r="J639" s="295" t="s">
        <v>743</v>
      </c>
      <c r="K639" s="296">
        <v>150.0</v>
      </c>
      <c r="L639" s="297" t="b">
        <v>0</v>
      </c>
      <c r="M639" s="294" t="s">
        <v>2181</v>
      </c>
      <c r="N639" s="294"/>
      <c r="O639" s="369"/>
      <c r="P639" s="369"/>
      <c r="Q639" s="298" t="str">
        <f t="shared" si="3"/>
        <v>PrmBldg</v>
      </c>
      <c r="R639" s="298" t="str">
        <f t="shared" si="19"/>
        <v>OccAddr</v>
      </c>
      <c r="S639" s="298" t="str">
        <f t="array" ref="S639">iferror(index('Type Mapping'!$A$2:$D$21,match(J639,'Type Mapping'!$B$2:$B$21,0),3),"type mismatch")</f>
        <v>VARCHAR</v>
      </c>
      <c r="T639" s="298"/>
      <c r="U639" s="298"/>
      <c r="V639" s="298"/>
      <c r="W639" s="51" t="b">
        <v>1</v>
      </c>
      <c r="X639" s="51"/>
      <c r="Y639" s="309"/>
      <c r="Z639" s="309"/>
      <c r="AA639" s="311" t="s">
        <v>652</v>
      </c>
      <c r="AB639" s="53" t="str">
        <f t="shared" si="23"/>
        <v>permit_history</v>
      </c>
      <c r="AC639" s="308" t="str">
        <f t="array" ref="AC639">iferror(index('StoT Mapping (Depreciated)'!$D$2:$L$976,match(E639,'StoT Mapping (Depreciated)'!$D$2:$D$976,0),9),"**FIELD MISSING**")</f>
        <v>Occupant_id</v>
      </c>
      <c r="AD639" s="53" t="str">
        <f t="shared" si="6"/>
        <v>permit.Occupant_id</v>
      </c>
      <c r="AE639" s="299">
        <f>countif(NEW_REDB_table.field,AD639)</f>
        <v>1</v>
      </c>
      <c r="AF639" s="299" t="str">
        <f t="shared" si="7"/>
        <v>YAY!!</v>
      </c>
      <c r="AG639" s="308"/>
      <c r="AH639" s="317" t="b">
        <v>0</v>
      </c>
      <c r="AI639" s="317" t="b">
        <v>0</v>
      </c>
      <c r="AJ639" s="308" t="str">
        <f t="array" ref="AJ639">iferror(index('Type Mapping'!$A$2:$D$21,match(J639,'Type Mapping'!$B$2:$B$21,0),4),"type mismatch")</f>
        <v>VARCHAR</v>
      </c>
      <c r="AK639" s="308"/>
      <c r="AL639" s="308"/>
      <c r="AM639" s="308"/>
      <c r="AN639" s="300" t="b">
        <v>0</v>
      </c>
      <c r="AO639" s="300" t="b">
        <v>0</v>
      </c>
      <c r="AP639" s="300" t="b">
        <v>0</v>
      </c>
      <c r="AQ639" s="300" t="b">
        <v>0</v>
      </c>
      <c r="AR639" s="300"/>
      <c r="AS639" s="300"/>
      <c r="AT639" s="302"/>
      <c r="AU639" s="302"/>
      <c r="AV639" s="303" t="b">
        <v>1</v>
      </c>
      <c r="AW639" s="304" t="str">
        <f t="shared" si="9"/>
        <v>false</v>
      </c>
      <c r="AX639" s="305" t="str">
        <f t="shared" si="17"/>
        <v>&lt;column comment="" default="" key="false" label="OccAddr" length="255" nullable="true" originalDbColumnName="OccAddr" originalLength="-1" pattern="" precision="-1" talendType="id_String" type=""/&gt;</v>
      </c>
      <c r="AY639" s="306"/>
      <c r="AZ639" s="305" t="str">
        <f t="shared" si="10"/>
        <v>&lt;column comment="" default="" key="false" label="OccAddr" length="255" nullable="true" originalDbColumnName="OccAddr" originalLength="-1" pattern="" precision="-1" talendType="id_String" type=""/&gt;</v>
      </c>
      <c r="BA639" s="306"/>
      <c r="BB639" s="302"/>
      <c r="BC639" s="303" t="b">
        <f t="shared" si="11"/>
        <v>1</v>
      </c>
      <c r="BD639" s="304"/>
      <c r="BE639" s="304" t="str">
        <f t="shared" si="12"/>
        <v>false</v>
      </c>
      <c r="BF639" s="307"/>
      <c r="BG639" s="305"/>
      <c r="BH639" s="305"/>
      <c r="BI639" s="305"/>
      <c r="BJ639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39" s="306"/>
      <c r="BL639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39" s="306"/>
      <c r="BN639" s="302"/>
      <c r="BO639" s="302"/>
      <c r="BP639" s="302"/>
      <c r="BQ639" s="302"/>
      <c r="BR639" s="302"/>
      <c r="BS639" s="302"/>
      <c r="BT639" s="302"/>
      <c r="BU639" s="302"/>
      <c r="BV639" s="302"/>
      <c r="BW639" s="302"/>
      <c r="BX639" s="302"/>
    </row>
    <row r="640">
      <c r="A640" s="292" t="s">
        <v>728</v>
      </c>
      <c r="B640" s="292">
        <v>639.0</v>
      </c>
      <c r="C640" s="292">
        <f t="shared" si="15"/>
        <v>2</v>
      </c>
      <c r="D640" s="293" t="str">
        <f t="shared" si="26"/>
        <v>Buil, Dem, Occ</v>
      </c>
      <c r="E640" s="46" t="str">
        <f t="shared" si="2"/>
        <v>prmbdo.mdb.PrmBldg.OccCity</v>
      </c>
      <c r="F640" s="46" t="s">
        <v>350</v>
      </c>
      <c r="G640" s="46" t="s">
        <v>606</v>
      </c>
      <c r="H640" s="47">
        <v>54.0</v>
      </c>
      <c r="I640" s="294" t="s">
        <v>1817</v>
      </c>
      <c r="J640" s="295" t="s">
        <v>743</v>
      </c>
      <c r="K640" s="296">
        <v>80.0</v>
      </c>
      <c r="L640" s="297" t="b">
        <v>0</v>
      </c>
      <c r="M640" s="294" t="s">
        <v>2182</v>
      </c>
      <c r="N640" s="294"/>
      <c r="O640" s="369"/>
      <c r="P640" s="369"/>
      <c r="Q640" s="298" t="str">
        <f t="shared" si="3"/>
        <v>PrmBldg</v>
      </c>
      <c r="R640" s="298" t="str">
        <f t="shared" si="19"/>
        <v>OccCity</v>
      </c>
      <c r="S640" s="298" t="str">
        <f t="array" ref="S640">iferror(index('Type Mapping'!$A$2:$D$21,match(J640,'Type Mapping'!$B$2:$B$21,0),3),"type mismatch")</f>
        <v>VARCHAR</v>
      </c>
      <c r="T640" s="298"/>
      <c r="U640" s="298"/>
      <c r="V640" s="298"/>
      <c r="W640" s="51" t="b">
        <v>1</v>
      </c>
      <c r="X640" s="51"/>
      <c r="Y640" s="309"/>
      <c r="Z640" s="309"/>
      <c r="AA640" s="311" t="s">
        <v>652</v>
      </c>
      <c r="AB640" s="53" t="str">
        <f t="shared" si="23"/>
        <v>permit_history</v>
      </c>
      <c r="AC640" s="308" t="str">
        <f t="array" ref="AC640">iferror(index('StoT Mapping (Depreciated)'!$D$2:$L$976,match(E640,'StoT Mapping (Depreciated)'!$D$2:$D$976,0),9),"**FIELD MISSING**")</f>
        <v>Occupant_id</v>
      </c>
      <c r="AD640" s="53" t="str">
        <f t="shared" si="6"/>
        <v>permit.Occupant_id</v>
      </c>
      <c r="AE640" s="299">
        <f>countif(NEW_REDB_table.field,AD640)</f>
        <v>1</v>
      </c>
      <c r="AF640" s="299" t="str">
        <f t="shared" si="7"/>
        <v>YAY!!</v>
      </c>
      <c r="AG640" s="308"/>
      <c r="AH640" s="317" t="b">
        <v>0</v>
      </c>
      <c r="AI640" s="317" t="b">
        <v>0</v>
      </c>
      <c r="AJ640" s="308" t="str">
        <f t="array" ref="AJ640">iferror(index('Type Mapping'!$A$2:$D$21,match(J640,'Type Mapping'!$B$2:$B$21,0),4),"type mismatch")</f>
        <v>VARCHAR</v>
      </c>
      <c r="AK640" s="308"/>
      <c r="AL640" s="308"/>
      <c r="AM640" s="308"/>
      <c r="AN640" s="300" t="b">
        <v>0</v>
      </c>
      <c r="AO640" s="300" t="b">
        <v>0</v>
      </c>
      <c r="AP640" s="300" t="b">
        <v>0</v>
      </c>
      <c r="AQ640" s="300" t="b">
        <v>0</v>
      </c>
      <c r="AR640" s="300"/>
      <c r="AS640" s="300"/>
      <c r="AT640" s="302"/>
      <c r="AU640" s="302"/>
      <c r="AV640" s="303" t="b">
        <v>1</v>
      </c>
      <c r="AW640" s="304" t="str">
        <f t="shared" si="9"/>
        <v>false</v>
      </c>
      <c r="AX640" s="305" t="str">
        <f t="shared" si="17"/>
        <v>&lt;column comment="" default="" key="false" label="OccCity" length="255" nullable="true" originalDbColumnName="OccCity" originalLength="-1" pattern="" precision="-1" talendType="id_String" type=""/&gt;</v>
      </c>
      <c r="AY640" s="306"/>
      <c r="AZ640" s="305" t="str">
        <f t="shared" si="10"/>
        <v>&lt;column comment="" default="" key="false" label="OccCity" length="255" nullable="true" originalDbColumnName="OccCity" originalLength="-1" pattern="" precision="-1" talendType="id_String" type=""/&gt;</v>
      </c>
      <c r="BA640" s="306"/>
      <c r="BB640" s="302"/>
      <c r="BC640" s="303" t="b">
        <f t="shared" si="11"/>
        <v>1</v>
      </c>
      <c r="BD640" s="304"/>
      <c r="BE640" s="304" t="str">
        <f t="shared" si="12"/>
        <v>false</v>
      </c>
      <c r="BF640" s="307"/>
      <c r="BG640" s="305"/>
      <c r="BH640" s="305"/>
      <c r="BI640" s="305"/>
      <c r="BJ640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0" s="306"/>
      <c r="BL640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0" s="306"/>
      <c r="BN640" s="302"/>
      <c r="BO640" s="302"/>
      <c r="BP640" s="302"/>
      <c r="BQ640" s="302"/>
      <c r="BR640" s="302"/>
      <c r="BS640" s="302"/>
      <c r="BT640" s="302"/>
      <c r="BU640" s="302"/>
      <c r="BV640" s="302"/>
      <c r="BW640" s="302"/>
      <c r="BX640" s="302"/>
    </row>
    <row r="641">
      <c r="A641" s="292" t="s">
        <v>728</v>
      </c>
      <c r="B641" s="292">
        <v>640.0</v>
      </c>
      <c r="C641" s="292">
        <f t="shared" si="15"/>
        <v>2</v>
      </c>
      <c r="D641" s="293" t="str">
        <f t="shared" si="26"/>
        <v>Buil, Dem, Occ</v>
      </c>
      <c r="E641" s="46" t="str">
        <f t="shared" si="2"/>
        <v>prmbdo.mdb.PrmBldg.OccState</v>
      </c>
      <c r="F641" s="46" t="s">
        <v>350</v>
      </c>
      <c r="G641" s="46" t="s">
        <v>606</v>
      </c>
      <c r="H641" s="47">
        <v>55.0</v>
      </c>
      <c r="I641" s="294" t="s">
        <v>1823</v>
      </c>
      <c r="J641" s="295" t="s">
        <v>743</v>
      </c>
      <c r="K641" s="296">
        <v>2.0</v>
      </c>
      <c r="L641" s="297" t="b">
        <v>0</v>
      </c>
      <c r="M641" s="294" t="s">
        <v>2183</v>
      </c>
      <c r="N641" s="294"/>
      <c r="O641" s="369"/>
      <c r="P641" s="369"/>
      <c r="Q641" s="298" t="str">
        <f t="shared" si="3"/>
        <v>PrmBldg</v>
      </c>
      <c r="R641" s="298" t="str">
        <f t="shared" si="19"/>
        <v>OccState</v>
      </c>
      <c r="S641" s="298" t="str">
        <f t="array" ref="S641">iferror(index('Type Mapping'!$A$2:$D$21,match(J641,'Type Mapping'!$B$2:$B$21,0),3),"type mismatch")</f>
        <v>VARCHAR</v>
      </c>
      <c r="T641" s="298"/>
      <c r="U641" s="298"/>
      <c r="V641" s="298"/>
      <c r="W641" s="51" t="b">
        <v>1</v>
      </c>
      <c r="X641" s="51"/>
      <c r="Y641" s="309"/>
      <c r="Z641" s="309"/>
      <c r="AA641" s="311" t="s">
        <v>652</v>
      </c>
      <c r="AB641" s="53" t="str">
        <f t="shared" si="23"/>
        <v>permit_history</v>
      </c>
      <c r="AC641" s="308" t="str">
        <f t="array" ref="AC641">iferror(index('StoT Mapping (Depreciated)'!$D$2:$L$976,match(E641,'StoT Mapping (Depreciated)'!$D$2:$D$976,0),9),"**FIELD MISSING**")</f>
        <v>Occupant_id</v>
      </c>
      <c r="AD641" s="53" t="str">
        <f t="shared" si="6"/>
        <v>permit.Occupant_id</v>
      </c>
      <c r="AE641" s="299">
        <f>countif(NEW_REDB_table.field,AD641)</f>
        <v>1</v>
      </c>
      <c r="AF641" s="299" t="str">
        <f t="shared" si="7"/>
        <v>YAY!!</v>
      </c>
      <c r="AG641" s="308"/>
      <c r="AH641" s="317" t="b">
        <v>0</v>
      </c>
      <c r="AI641" s="317" t="b">
        <v>0</v>
      </c>
      <c r="AJ641" s="308" t="str">
        <f t="array" ref="AJ641">iferror(index('Type Mapping'!$A$2:$D$21,match(J641,'Type Mapping'!$B$2:$B$21,0),4),"type mismatch")</f>
        <v>VARCHAR</v>
      </c>
      <c r="AK641" s="308"/>
      <c r="AL641" s="308"/>
      <c r="AM641" s="308"/>
      <c r="AN641" s="300" t="b">
        <v>0</v>
      </c>
      <c r="AO641" s="300" t="b">
        <v>0</v>
      </c>
      <c r="AP641" s="300" t="b">
        <v>0</v>
      </c>
      <c r="AQ641" s="300" t="b">
        <v>0</v>
      </c>
      <c r="AR641" s="300"/>
      <c r="AS641" s="300"/>
      <c r="AT641" s="302"/>
      <c r="AU641" s="302"/>
      <c r="AV641" s="303" t="b">
        <v>1</v>
      </c>
      <c r="AW641" s="304" t="str">
        <f t="shared" si="9"/>
        <v>false</v>
      </c>
      <c r="AX641" s="305" t="str">
        <f t="shared" si="17"/>
        <v>&lt;column comment="" default="" key="false" label="OccState" length="255" nullable="true" originalDbColumnName="OccState" originalLength="-1" pattern="" precision="-1" talendType="id_String" type=""/&gt;</v>
      </c>
      <c r="AY641" s="306"/>
      <c r="AZ641" s="305" t="str">
        <f t="shared" si="10"/>
        <v>&lt;column comment="" default="" key="false" label="OccState" length="255" nullable="true" originalDbColumnName="OccState" originalLength="-1" pattern="" precision="-1" talendType="id_String" type=""/&gt;</v>
      </c>
      <c r="BA641" s="306"/>
      <c r="BB641" s="302"/>
      <c r="BC641" s="303" t="b">
        <f t="shared" si="11"/>
        <v>1</v>
      </c>
      <c r="BD641" s="304"/>
      <c r="BE641" s="304" t="str">
        <f t="shared" si="12"/>
        <v>false</v>
      </c>
      <c r="BF641" s="307"/>
      <c r="BG641" s="305"/>
      <c r="BH641" s="305"/>
      <c r="BI641" s="305"/>
      <c r="BJ641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1" s="306"/>
      <c r="BL641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1" s="306"/>
      <c r="BN641" s="302"/>
      <c r="BO641" s="302"/>
      <c r="BP641" s="302"/>
      <c r="BQ641" s="302"/>
      <c r="BR641" s="302"/>
      <c r="BS641" s="302"/>
      <c r="BT641" s="302"/>
      <c r="BU641" s="302"/>
      <c r="BV641" s="302"/>
      <c r="BW641" s="302"/>
      <c r="BX641" s="302"/>
    </row>
    <row r="642">
      <c r="A642" s="292" t="s">
        <v>728</v>
      </c>
      <c r="B642" s="292">
        <v>641.0</v>
      </c>
      <c r="C642" s="292">
        <f t="shared" si="15"/>
        <v>2</v>
      </c>
      <c r="D642" s="293" t="str">
        <f t="shared" si="26"/>
        <v>Buil, Dem, Occ</v>
      </c>
      <c r="E642" s="46" t="str">
        <f t="shared" si="2"/>
        <v>prmbdo.mdb.PrmBldg.OccZIP</v>
      </c>
      <c r="F642" s="46" t="s">
        <v>350</v>
      </c>
      <c r="G642" s="46" t="s">
        <v>606</v>
      </c>
      <c r="H642" s="47">
        <v>56.0</v>
      </c>
      <c r="I642" s="294" t="s">
        <v>1825</v>
      </c>
      <c r="J642" s="295" t="s">
        <v>743</v>
      </c>
      <c r="K642" s="296">
        <v>50.0</v>
      </c>
      <c r="L642" s="297" t="b">
        <v>0</v>
      </c>
      <c r="M642" s="294" t="s">
        <v>2184</v>
      </c>
      <c r="N642" s="294"/>
      <c r="O642" s="369"/>
      <c r="P642" s="369"/>
      <c r="Q642" s="298" t="str">
        <f t="shared" si="3"/>
        <v>PrmBldg</v>
      </c>
      <c r="R642" s="298" t="str">
        <f t="shared" si="19"/>
        <v>OccZIP</v>
      </c>
      <c r="S642" s="298" t="str">
        <f t="array" ref="S642">iferror(index('Type Mapping'!$A$2:$D$21,match(J642,'Type Mapping'!$B$2:$B$21,0),3),"type mismatch")</f>
        <v>VARCHAR</v>
      </c>
      <c r="T642" s="298"/>
      <c r="U642" s="298"/>
      <c r="V642" s="298"/>
      <c r="W642" s="51" t="b">
        <v>1</v>
      </c>
      <c r="X642" s="51"/>
      <c r="Y642" s="309"/>
      <c r="Z642" s="309"/>
      <c r="AA642" s="311" t="s">
        <v>652</v>
      </c>
      <c r="AB642" s="53" t="str">
        <f t="shared" si="23"/>
        <v>permit_history</v>
      </c>
      <c r="AC642" s="308" t="str">
        <f t="array" ref="AC642">iferror(index('StoT Mapping (Depreciated)'!$D$2:$L$976,match(E642,'StoT Mapping (Depreciated)'!$D$2:$D$976,0),9),"**FIELD MISSING**")</f>
        <v>Occupant_id</v>
      </c>
      <c r="AD642" s="53" t="str">
        <f t="shared" si="6"/>
        <v>permit.Occupant_id</v>
      </c>
      <c r="AE642" s="299">
        <f>countif(NEW_REDB_table.field,AD642)</f>
        <v>1</v>
      </c>
      <c r="AF642" s="299" t="str">
        <f t="shared" si="7"/>
        <v>YAY!!</v>
      </c>
      <c r="AG642" s="308"/>
      <c r="AH642" s="317" t="b">
        <v>0</v>
      </c>
      <c r="AI642" s="317" t="b">
        <v>0</v>
      </c>
      <c r="AJ642" s="308" t="str">
        <f t="array" ref="AJ642">iferror(index('Type Mapping'!$A$2:$D$21,match(J642,'Type Mapping'!$B$2:$B$21,0),4),"type mismatch")</f>
        <v>VARCHAR</v>
      </c>
      <c r="AK642" s="308"/>
      <c r="AL642" s="308"/>
      <c r="AM642" s="308"/>
      <c r="AN642" s="300" t="b">
        <v>0</v>
      </c>
      <c r="AO642" s="300" t="b">
        <v>0</v>
      </c>
      <c r="AP642" s="300" t="b">
        <v>0</v>
      </c>
      <c r="AQ642" s="300" t="b">
        <v>0</v>
      </c>
      <c r="AR642" s="300"/>
      <c r="AS642" s="300"/>
      <c r="AT642" s="302"/>
      <c r="AU642" s="302"/>
      <c r="AV642" s="303" t="b">
        <v>1</v>
      </c>
      <c r="AW642" s="304" t="str">
        <f t="shared" si="9"/>
        <v>false</v>
      </c>
      <c r="AX642" s="305" t="str">
        <f t="shared" si="17"/>
        <v>&lt;column comment="" default="" key="false" label="OccZIP" length="255" nullable="true" originalDbColumnName="OccZIP" originalLength="-1" pattern="" precision="-1" talendType="id_String" type=""/&gt;</v>
      </c>
      <c r="AY642" s="306"/>
      <c r="AZ642" s="305" t="str">
        <f t="shared" si="10"/>
        <v>&lt;column comment="" default="" key="false" label="OccZIP" length="255" nullable="true" originalDbColumnName="OccZIP" originalLength="-1" pattern="" precision="-1" talendType="id_String" type=""/&gt;</v>
      </c>
      <c r="BA642" s="306"/>
      <c r="BB642" s="302"/>
      <c r="BC642" s="303" t="b">
        <f t="shared" si="11"/>
        <v>1</v>
      </c>
      <c r="BD642" s="304"/>
      <c r="BE642" s="304" t="str">
        <f t="shared" si="12"/>
        <v>false</v>
      </c>
      <c r="BF642" s="307"/>
      <c r="BG642" s="305"/>
      <c r="BH642" s="305"/>
      <c r="BI642" s="305"/>
      <c r="BJ642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2" s="306"/>
      <c r="BL642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2" s="306"/>
      <c r="BN642" s="302"/>
      <c r="BO642" s="302"/>
      <c r="BP642" s="302"/>
      <c r="BQ642" s="302"/>
      <c r="BR642" s="302"/>
      <c r="BS642" s="302"/>
      <c r="BT642" s="302"/>
      <c r="BU642" s="302"/>
      <c r="BV642" s="302"/>
      <c r="BW642" s="302"/>
      <c r="BX642" s="302"/>
    </row>
    <row r="643">
      <c r="A643" s="292" t="s">
        <v>728</v>
      </c>
      <c r="B643" s="292">
        <v>642.0</v>
      </c>
      <c r="C643" s="292">
        <f t="shared" si="15"/>
        <v>2</v>
      </c>
      <c r="D643" s="293" t="str">
        <f t="shared" si="26"/>
        <v>Buil, Dem, Occ</v>
      </c>
      <c r="E643" s="46" t="str">
        <f t="shared" si="2"/>
        <v>prmbdo.mdb.PrmBldg.ContrNum</v>
      </c>
      <c r="F643" s="46" t="s">
        <v>350</v>
      </c>
      <c r="G643" s="46" t="s">
        <v>606</v>
      </c>
      <c r="H643" s="47">
        <v>57.0</v>
      </c>
      <c r="I643" s="294" t="s">
        <v>1884</v>
      </c>
      <c r="J643" s="295" t="s">
        <v>729</v>
      </c>
      <c r="K643" s="296">
        <v>8.0</v>
      </c>
      <c r="L643" s="297" t="b">
        <v>0</v>
      </c>
      <c r="M643" s="294" t="s">
        <v>2056</v>
      </c>
      <c r="N643" s="294"/>
      <c r="O643" s="369"/>
      <c r="P643" s="369"/>
      <c r="Q643" s="298" t="str">
        <f t="shared" si="3"/>
        <v>PrmBldg</v>
      </c>
      <c r="R643" s="298" t="str">
        <f t="shared" si="19"/>
        <v>ContrNum</v>
      </c>
      <c r="S643" s="298" t="str">
        <f t="array" ref="S643">iferror(index('Type Mapping'!$A$2:$D$21,match(J643,'Type Mapping'!$B$2:$B$21,0),3),"type mismatch")</f>
        <v>VARCHAR</v>
      </c>
      <c r="T643" s="298"/>
      <c r="U643" s="298"/>
      <c r="V643" s="298"/>
      <c r="W643" s="51" t="b">
        <v>1</v>
      </c>
      <c r="X643" s="51"/>
      <c r="Y643" s="309"/>
      <c r="Z643" s="309"/>
      <c r="AA643" s="311" t="s">
        <v>652</v>
      </c>
      <c r="AB643" s="53" t="str">
        <f t="shared" si="23"/>
        <v>permit_history</v>
      </c>
      <c r="AC643" s="308" t="str">
        <f t="array" ref="AC643">iferror(index('StoT Mapping (Depreciated)'!$D$2:$L$976,match(E643,'StoT Mapping (Depreciated)'!$D$2:$D$976,0),9),"**FIELD MISSING**")</f>
        <v>Contractor_id</v>
      </c>
      <c r="AD643" s="53" t="str">
        <f t="shared" si="6"/>
        <v>permit.Contractor_id</v>
      </c>
      <c r="AE643" s="299">
        <f>countif(NEW_REDB_table.field,AD643)</f>
        <v>2</v>
      </c>
      <c r="AF643" s="299" t="str">
        <f t="shared" si="7"/>
        <v>Two...</v>
      </c>
      <c r="AG643" s="308"/>
      <c r="AH643" s="317" t="b">
        <v>0</v>
      </c>
      <c r="AI643" s="317" t="b">
        <v>0</v>
      </c>
      <c r="AJ643" s="308" t="str">
        <f t="array" ref="AJ643">iferror(index('Type Mapping'!$A$2:$D$21,match(J643,'Type Mapping'!$B$2:$B$21,0),4),"type mismatch")</f>
        <v>FLOAT</v>
      </c>
      <c r="AK643" s="308"/>
      <c r="AL643" s="308"/>
      <c r="AM643" s="308"/>
      <c r="AN643" s="300" t="b">
        <v>0</v>
      </c>
      <c r="AO643" s="300" t="b">
        <v>0</v>
      </c>
      <c r="AP643" s="300" t="b">
        <v>0</v>
      </c>
      <c r="AQ643" s="300" t="b">
        <v>0</v>
      </c>
      <c r="AR643" s="300"/>
      <c r="AS643" s="300"/>
      <c r="AT643" s="302"/>
      <c r="AU643" s="302"/>
      <c r="AV643" s="303" t="b">
        <v>1</v>
      </c>
      <c r="AW643" s="304" t="str">
        <f t="shared" si="9"/>
        <v>false</v>
      </c>
      <c r="AX643" s="305" t="str">
        <f t="shared" si="17"/>
        <v>&lt;column comment="" default="" key="false" label="ContrNum" length="255" nullable="true" originalDbColumnName="ContrNum" originalLength="-1" pattern="" precision="-1" talendType="id_String" type=""/&gt;</v>
      </c>
      <c r="AY643" s="306"/>
      <c r="AZ643" s="305" t="str">
        <f t="shared" si="10"/>
        <v>&lt;column comment="" default="" key="false" label="ContrNum" length="255" nullable="true" originalDbColumnName="ContrNum" originalLength="-1" pattern="" precision="-1" talendType="id_String" type=""/&gt;</v>
      </c>
      <c r="BA643" s="306"/>
      <c r="BB643" s="302"/>
      <c r="BC643" s="303" t="b">
        <f t="shared" si="11"/>
        <v>1</v>
      </c>
      <c r="BD643" s="304"/>
      <c r="BE643" s="304" t="str">
        <f t="shared" si="12"/>
        <v>false</v>
      </c>
      <c r="BF643" s="307"/>
      <c r="BG643" s="305"/>
      <c r="BH643" s="305"/>
      <c r="BI643" s="305"/>
      <c r="BJ643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3" s="306"/>
      <c r="BL643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3" s="306"/>
      <c r="BN643" s="302"/>
      <c r="BO643" s="302"/>
      <c r="BP643" s="302"/>
      <c r="BQ643" s="302"/>
      <c r="BR643" s="302"/>
      <c r="BS643" s="302"/>
      <c r="BT643" s="302"/>
      <c r="BU643" s="302"/>
      <c r="BV643" s="302"/>
      <c r="BW643" s="302"/>
      <c r="BX643" s="302"/>
    </row>
    <row r="644">
      <c r="A644" s="292" t="s">
        <v>728</v>
      </c>
      <c r="B644" s="292">
        <v>643.0</v>
      </c>
      <c r="C644" s="292">
        <f t="shared" si="15"/>
        <v>2</v>
      </c>
      <c r="D644" s="293" t="str">
        <f t="shared" si="26"/>
        <v>Buil, Dem, Occ</v>
      </c>
      <c r="E644" s="46" t="str">
        <f t="shared" si="2"/>
        <v>prmbdo.mdb.PrmBldg.ContrName</v>
      </c>
      <c r="F644" s="46" t="s">
        <v>350</v>
      </c>
      <c r="G644" s="46" t="s">
        <v>606</v>
      </c>
      <c r="H644" s="47">
        <v>58.0</v>
      </c>
      <c r="I644" s="294" t="s">
        <v>1882</v>
      </c>
      <c r="J644" s="295" t="s">
        <v>743</v>
      </c>
      <c r="K644" s="296">
        <v>100.0</v>
      </c>
      <c r="L644" s="297" t="b">
        <v>0</v>
      </c>
      <c r="M644" s="294" t="s">
        <v>2058</v>
      </c>
      <c r="N644" s="294"/>
      <c r="O644" s="369"/>
      <c r="P644" s="369"/>
      <c r="Q644" s="298" t="str">
        <f t="shared" si="3"/>
        <v>PrmBldg</v>
      </c>
      <c r="R644" s="298" t="str">
        <f t="shared" si="19"/>
        <v>ContrName</v>
      </c>
      <c r="S644" s="298" t="str">
        <f t="array" ref="S644">iferror(index('Type Mapping'!$A$2:$D$21,match(J644,'Type Mapping'!$B$2:$B$21,0),3),"type mismatch")</f>
        <v>VARCHAR</v>
      </c>
      <c r="T644" s="298"/>
      <c r="U644" s="298"/>
      <c r="V644" s="298"/>
      <c r="W644" s="51" t="b">
        <v>1</v>
      </c>
      <c r="X644" s="51"/>
      <c r="Y644" s="309"/>
      <c r="Z644" s="309"/>
      <c r="AA644" s="311" t="s">
        <v>977</v>
      </c>
      <c r="AB644" s="53" t="str">
        <f t="shared" si="23"/>
        <v>**field missing**_history</v>
      </c>
      <c r="AC644" s="308" t="str">
        <f t="array" ref="AC644">iferror(index('StoT Mapping (Depreciated)'!$D$2:$L$976,match(E644,'StoT Mapping (Depreciated)'!$D$2:$D$976,0),9),"**FIELD MISSING**")</f>
        <v>**FIELD MISSING**</v>
      </c>
      <c r="AD644" s="53" t="str">
        <f t="shared" si="6"/>
        <v>**field missing**.**FIELD MISSING**</v>
      </c>
      <c r="AE644" s="299">
        <f>countif(NEW_REDB_table.field,AD644)</f>
        <v>0</v>
      </c>
      <c r="AF644" s="299" t="str">
        <f t="shared" si="7"/>
        <v>Check...</v>
      </c>
      <c r="AG644" s="308"/>
      <c r="AH644" s="317" t="b">
        <v>0</v>
      </c>
      <c r="AI644" s="317" t="b">
        <v>0</v>
      </c>
      <c r="AJ644" s="308" t="str">
        <f t="array" ref="AJ644">iferror(index('Type Mapping'!$A$2:$D$21,match(J644,'Type Mapping'!$B$2:$B$21,0),4),"type mismatch")</f>
        <v>VARCHAR</v>
      </c>
      <c r="AK644" s="308"/>
      <c r="AL644" s="308"/>
      <c r="AM644" s="308"/>
      <c r="AN644" s="300" t="b">
        <v>0</v>
      </c>
      <c r="AO644" s="300" t="b">
        <v>0</v>
      </c>
      <c r="AP644" s="300" t="b">
        <v>0</v>
      </c>
      <c r="AQ644" s="300" t="b">
        <v>0</v>
      </c>
      <c r="AR644" s="300"/>
      <c r="AS644" s="300"/>
      <c r="AT644" s="302"/>
      <c r="AU644" s="302"/>
      <c r="AV644" s="303" t="b">
        <v>1</v>
      </c>
      <c r="AW644" s="304" t="str">
        <f t="shared" si="9"/>
        <v>false</v>
      </c>
      <c r="AX644" s="305" t="str">
        <f t="shared" si="17"/>
        <v>&lt;column comment="" default="" key="false" label="ContrName" length="255" nullable="true" originalDbColumnName="ContrName" originalLength="-1" pattern="" precision="-1" talendType="id_String" type=""/&gt;</v>
      </c>
      <c r="AY644" s="306"/>
      <c r="AZ644" s="305" t="str">
        <f t="shared" si="10"/>
        <v>&lt;column comment="" default="" key="false" label="ContrName" length="255" nullable="true" originalDbColumnName="ContrName" originalLength="-1" pattern="" precision="-1" talendType="id_String" type=""/&gt;</v>
      </c>
      <c r="BA644" s="306"/>
      <c r="BB644" s="302"/>
      <c r="BC644" s="303" t="b">
        <f t="shared" si="11"/>
        <v>1</v>
      </c>
      <c r="BD644" s="304"/>
      <c r="BE644" s="304" t="str">
        <f t="shared" si="12"/>
        <v>false</v>
      </c>
      <c r="BF644" s="307"/>
      <c r="BG644" s="305"/>
      <c r="BH644" s="305"/>
      <c r="BI644" s="305"/>
      <c r="BJ644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4" s="306"/>
      <c r="BL644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4" s="306"/>
      <c r="BN644" s="302"/>
      <c r="BO644" s="302"/>
      <c r="BP644" s="302"/>
      <c r="BQ644" s="302"/>
      <c r="BR644" s="302"/>
      <c r="BS644" s="302"/>
      <c r="BT644" s="302"/>
      <c r="BU644" s="302"/>
      <c r="BV644" s="302"/>
      <c r="BW644" s="302"/>
      <c r="BX644" s="302"/>
    </row>
    <row r="645">
      <c r="A645" s="292" t="s">
        <v>728</v>
      </c>
      <c r="B645" s="292">
        <v>644.0</v>
      </c>
      <c r="C645" s="292">
        <f t="shared" si="15"/>
        <v>2</v>
      </c>
      <c r="D645" s="293" t="str">
        <f t="shared" si="26"/>
        <v>Buil, Dem, Occ</v>
      </c>
      <c r="E645" s="46" t="str">
        <f t="shared" si="2"/>
        <v>prmbdo.mdb.PrmBldg.ContrContact</v>
      </c>
      <c r="F645" s="46" t="s">
        <v>350</v>
      </c>
      <c r="G645" s="46" t="s">
        <v>606</v>
      </c>
      <c r="H645" s="47">
        <v>59.0</v>
      </c>
      <c r="I645" s="294" t="s">
        <v>1880</v>
      </c>
      <c r="J645" s="295" t="s">
        <v>743</v>
      </c>
      <c r="K645" s="296">
        <v>100.0</v>
      </c>
      <c r="L645" s="297" t="b">
        <v>0</v>
      </c>
      <c r="M645" s="294" t="s">
        <v>2059</v>
      </c>
      <c r="N645" s="294"/>
      <c r="O645" s="369"/>
      <c r="P645" s="369"/>
      <c r="Q645" s="298" t="str">
        <f t="shared" si="3"/>
        <v>PrmBldg</v>
      </c>
      <c r="R645" s="298" t="str">
        <f t="shared" si="19"/>
        <v>ContrContact</v>
      </c>
      <c r="S645" s="298" t="str">
        <f t="array" ref="S645">iferror(index('Type Mapping'!$A$2:$D$21,match(J645,'Type Mapping'!$B$2:$B$21,0),3),"type mismatch")</f>
        <v>VARCHAR</v>
      </c>
      <c r="T645" s="298"/>
      <c r="U645" s="298"/>
      <c r="V645" s="298"/>
      <c r="W645" s="51" t="b">
        <v>1</v>
      </c>
      <c r="X645" s="51"/>
      <c r="Y645" s="309"/>
      <c r="Z645" s="309"/>
      <c r="AA645" s="311" t="s">
        <v>652</v>
      </c>
      <c r="AB645" s="53" t="str">
        <f t="shared" si="23"/>
        <v>permit_history</v>
      </c>
      <c r="AC645" s="308" t="str">
        <f t="array" ref="AC645">iferror(index('StoT Mapping (Depreciated)'!$D$2:$L$976,match(E645,'StoT Mapping (Depreciated)'!$D$2:$D$976,0),9),"**FIELD MISSING**")</f>
        <v>Contractor_id</v>
      </c>
      <c r="AD645" s="53" t="str">
        <f t="shared" si="6"/>
        <v>permit.Contractor_id</v>
      </c>
      <c r="AE645" s="299">
        <f>countif(NEW_REDB_table.field,AD645)</f>
        <v>2</v>
      </c>
      <c r="AF645" s="299" t="str">
        <f t="shared" si="7"/>
        <v>Two...</v>
      </c>
      <c r="AG645" s="308"/>
      <c r="AH645" s="317" t="b">
        <v>0</v>
      </c>
      <c r="AI645" s="317" t="b">
        <v>0</v>
      </c>
      <c r="AJ645" s="308" t="str">
        <f t="array" ref="AJ645">iferror(index('Type Mapping'!$A$2:$D$21,match(J645,'Type Mapping'!$B$2:$B$21,0),4),"type mismatch")</f>
        <v>VARCHAR</v>
      </c>
      <c r="AK645" s="308"/>
      <c r="AL645" s="308"/>
      <c r="AM645" s="308"/>
      <c r="AN645" s="300" t="b">
        <v>0</v>
      </c>
      <c r="AO645" s="300" t="b">
        <v>0</v>
      </c>
      <c r="AP645" s="300" t="b">
        <v>0</v>
      </c>
      <c r="AQ645" s="300" t="b">
        <v>0</v>
      </c>
      <c r="AR645" s="300"/>
      <c r="AS645" s="300"/>
      <c r="AT645" s="302"/>
      <c r="AU645" s="302"/>
      <c r="AV645" s="303" t="b">
        <v>1</v>
      </c>
      <c r="AW645" s="304" t="str">
        <f t="shared" si="9"/>
        <v>false</v>
      </c>
      <c r="AX645" s="305" t="str">
        <f t="shared" si="17"/>
        <v>&lt;column comment="" default="" key="false" label="ContrContact" length="255" nullable="true" originalDbColumnName="ContrContact" originalLength="-1" pattern="" precision="-1" talendType="id_String" type=""/&gt;</v>
      </c>
      <c r="AY645" s="306"/>
      <c r="AZ645" s="305" t="str">
        <f t="shared" si="10"/>
        <v>&lt;column comment="" default="" key="false" label="ContrContact" length="255" nullable="true" originalDbColumnName="ContrContact" originalLength="-1" pattern="" precision="-1" talendType="id_String" type=""/&gt;</v>
      </c>
      <c r="BA645" s="306"/>
      <c r="BB645" s="302"/>
      <c r="BC645" s="303" t="b">
        <f t="shared" si="11"/>
        <v>1</v>
      </c>
      <c r="BD645" s="304"/>
      <c r="BE645" s="304" t="str">
        <f t="shared" si="12"/>
        <v>false</v>
      </c>
      <c r="BF645" s="307"/>
      <c r="BG645" s="305"/>
      <c r="BH645" s="305"/>
      <c r="BI645" s="305"/>
      <c r="BJ645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5" s="306"/>
      <c r="BL645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5" s="306"/>
      <c r="BN645" s="302"/>
      <c r="BO645" s="302"/>
      <c r="BP645" s="302"/>
      <c r="BQ645" s="302"/>
      <c r="BR645" s="302"/>
      <c r="BS645" s="302"/>
      <c r="BT645" s="302"/>
      <c r="BU645" s="302"/>
      <c r="BV645" s="302"/>
      <c r="BW645" s="302"/>
      <c r="BX645" s="302"/>
    </row>
    <row r="646">
      <c r="A646" s="292" t="s">
        <v>728</v>
      </c>
      <c r="B646" s="292">
        <v>645.0</v>
      </c>
      <c r="C646" s="292">
        <f t="shared" si="15"/>
        <v>2</v>
      </c>
      <c r="D646" s="293" t="str">
        <f t="shared" si="26"/>
        <v>Buil, Dem, Occ</v>
      </c>
      <c r="E646" s="46" t="str">
        <f t="shared" si="2"/>
        <v>prmbdo.mdb.PrmBldg.ContrAddr</v>
      </c>
      <c r="F646" s="46" t="s">
        <v>350</v>
      </c>
      <c r="G646" s="46" t="s">
        <v>606</v>
      </c>
      <c r="H646" s="47">
        <v>60.0</v>
      </c>
      <c r="I646" s="294" t="s">
        <v>1876</v>
      </c>
      <c r="J646" s="295" t="s">
        <v>743</v>
      </c>
      <c r="K646" s="296">
        <v>150.0</v>
      </c>
      <c r="L646" s="297" t="b">
        <v>0</v>
      </c>
      <c r="M646" s="294" t="s">
        <v>2060</v>
      </c>
      <c r="N646" s="294"/>
      <c r="O646" s="369"/>
      <c r="P646" s="369"/>
      <c r="Q646" s="298" t="str">
        <f t="shared" si="3"/>
        <v>PrmBldg</v>
      </c>
      <c r="R646" s="298" t="str">
        <f t="shared" si="19"/>
        <v>ContrAddr</v>
      </c>
      <c r="S646" s="298" t="str">
        <f t="array" ref="S646">iferror(index('Type Mapping'!$A$2:$D$21,match(J646,'Type Mapping'!$B$2:$B$21,0),3),"type mismatch")</f>
        <v>VARCHAR</v>
      </c>
      <c r="T646" s="298"/>
      <c r="U646" s="298"/>
      <c r="V646" s="298"/>
      <c r="W646" s="51" t="b">
        <v>1</v>
      </c>
      <c r="X646" s="51"/>
      <c r="Y646" s="309"/>
      <c r="Z646" s="309"/>
      <c r="AA646" s="311" t="s">
        <v>652</v>
      </c>
      <c r="AB646" s="53" t="str">
        <f t="shared" si="23"/>
        <v>permit_history</v>
      </c>
      <c r="AC646" s="308" t="str">
        <f t="array" ref="AC646">iferror(index('StoT Mapping (Depreciated)'!$D$2:$L$976,match(E646,'StoT Mapping (Depreciated)'!$D$2:$D$976,0),9),"**FIELD MISSING**")</f>
        <v>Contractor_id</v>
      </c>
      <c r="AD646" s="53" t="str">
        <f t="shared" si="6"/>
        <v>permit.Contractor_id</v>
      </c>
      <c r="AE646" s="299">
        <f>countif(NEW_REDB_table.field,AD646)</f>
        <v>2</v>
      </c>
      <c r="AF646" s="299" t="str">
        <f t="shared" si="7"/>
        <v>Two...</v>
      </c>
      <c r="AG646" s="308"/>
      <c r="AH646" s="317" t="b">
        <v>0</v>
      </c>
      <c r="AI646" s="317" t="b">
        <v>0</v>
      </c>
      <c r="AJ646" s="308" t="str">
        <f t="array" ref="AJ646">iferror(index('Type Mapping'!$A$2:$D$21,match(J646,'Type Mapping'!$B$2:$B$21,0),4),"type mismatch")</f>
        <v>VARCHAR</v>
      </c>
      <c r="AK646" s="308"/>
      <c r="AL646" s="308"/>
      <c r="AM646" s="308"/>
      <c r="AN646" s="300" t="b">
        <v>0</v>
      </c>
      <c r="AO646" s="300" t="b">
        <v>0</v>
      </c>
      <c r="AP646" s="300" t="b">
        <v>0</v>
      </c>
      <c r="AQ646" s="300" t="b">
        <v>0</v>
      </c>
      <c r="AR646" s="300"/>
      <c r="AS646" s="300"/>
      <c r="AT646" s="302"/>
      <c r="AU646" s="302"/>
      <c r="AV646" s="303" t="b">
        <v>1</v>
      </c>
      <c r="AW646" s="304" t="str">
        <f t="shared" si="9"/>
        <v>false</v>
      </c>
      <c r="AX646" s="305" t="str">
        <f t="shared" si="17"/>
        <v>&lt;column comment="" default="" key="false" label="ContrAddr" length="255" nullable="true" originalDbColumnName="ContrAddr" originalLength="-1" pattern="" precision="-1" talendType="id_String" type=""/&gt;</v>
      </c>
      <c r="AY646" s="306"/>
      <c r="AZ646" s="305" t="str">
        <f t="shared" si="10"/>
        <v>&lt;column comment="" default="" key="false" label="ContrAddr" length="255" nullable="true" originalDbColumnName="ContrAddr" originalLength="-1" pattern="" precision="-1" talendType="id_String" type=""/&gt;</v>
      </c>
      <c r="BA646" s="306"/>
      <c r="BB646" s="302"/>
      <c r="BC646" s="303" t="b">
        <f t="shared" si="11"/>
        <v>1</v>
      </c>
      <c r="BD646" s="304"/>
      <c r="BE646" s="304" t="str">
        <f t="shared" si="12"/>
        <v>false</v>
      </c>
      <c r="BF646" s="307"/>
      <c r="BG646" s="305"/>
      <c r="BH646" s="305"/>
      <c r="BI646" s="305"/>
      <c r="BJ646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6" s="306"/>
      <c r="BL646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6" s="306"/>
      <c r="BN646" s="302"/>
      <c r="BO646" s="302"/>
      <c r="BP646" s="302"/>
      <c r="BQ646" s="302"/>
      <c r="BR646" s="302"/>
      <c r="BS646" s="302"/>
      <c r="BT646" s="302"/>
      <c r="BU646" s="302"/>
      <c r="BV646" s="302"/>
      <c r="BW646" s="302"/>
      <c r="BX646" s="302"/>
    </row>
    <row r="647">
      <c r="A647" s="292" t="s">
        <v>728</v>
      </c>
      <c r="B647" s="292">
        <v>646.0</v>
      </c>
      <c r="C647" s="292">
        <f t="shared" si="15"/>
        <v>2</v>
      </c>
      <c r="D647" s="293" t="str">
        <f t="shared" si="26"/>
        <v>Buil, Dem, Occ</v>
      </c>
      <c r="E647" s="46" t="str">
        <f t="shared" si="2"/>
        <v>prmbdo.mdb.PrmBldg.ContrCity</v>
      </c>
      <c r="F647" s="46" t="s">
        <v>350</v>
      </c>
      <c r="G647" s="46" t="s">
        <v>606</v>
      </c>
      <c r="H647" s="47">
        <v>61.0</v>
      </c>
      <c r="I647" s="294" t="s">
        <v>1878</v>
      </c>
      <c r="J647" s="295" t="s">
        <v>743</v>
      </c>
      <c r="K647" s="296">
        <v>80.0</v>
      </c>
      <c r="L647" s="297" t="b">
        <v>0</v>
      </c>
      <c r="M647" s="294" t="s">
        <v>2061</v>
      </c>
      <c r="N647" s="294"/>
      <c r="O647" s="369"/>
      <c r="P647" s="369"/>
      <c r="Q647" s="298" t="str">
        <f t="shared" si="3"/>
        <v>PrmBldg</v>
      </c>
      <c r="R647" s="298" t="str">
        <f t="shared" si="19"/>
        <v>ContrCity</v>
      </c>
      <c r="S647" s="298" t="str">
        <f t="array" ref="S647">iferror(index('Type Mapping'!$A$2:$D$21,match(J647,'Type Mapping'!$B$2:$B$21,0),3),"type mismatch")</f>
        <v>VARCHAR</v>
      </c>
      <c r="T647" s="298"/>
      <c r="U647" s="298"/>
      <c r="V647" s="298"/>
      <c r="W647" s="51" t="b">
        <v>1</v>
      </c>
      <c r="X647" s="51"/>
      <c r="Y647" s="309"/>
      <c r="Z647" s="309"/>
      <c r="AA647" s="311" t="s">
        <v>652</v>
      </c>
      <c r="AB647" s="53" t="str">
        <f t="shared" si="23"/>
        <v>permit_history</v>
      </c>
      <c r="AC647" s="308" t="str">
        <f t="array" ref="AC647">iferror(index('StoT Mapping (Depreciated)'!$D$2:$L$976,match(E647,'StoT Mapping (Depreciated)'!$D$2:$D$976,0),9),"**FIELD MISSING**")</f>
        <v>Contractor_id</v>
      </c>
      <c r="AD647" s="53" t="str">
        <f t="shared" si="6"/>
        <v>permit.Contractor_id</v>
      </c>
      <c r="AE647" s="299">
        <f>countif(NEW_REDB_table.field,AD647)</f>
        <v>2</v>
      </c>
      <c r="AF647" s="299" t="str">
        <f t="shared" si="7"/>
        <v>Two...</v>
      </c>
      <c r="AG647" s="308"/>
      <c r="AH647" s="317" t="b">
        <v>0</v>
      </c>
      <c r="AI647" s="317" t="b">
        <v>0</v>
      </c>
      <c r="AJ647" s="308" t="str">
        <f t="array" ref="AJ647">iferror(index('Type Mapping'!$A$2:$D$21,match(J647,'Type Mapping'!$B$2:$B$21,0),4),"type mismatch")</f>
        <v>VARCHAR</v>
      </c>
      <c r="AK647" s="308"/>
      <c r="AL647" s="308"/>
      <c r="AM647" s="308"/>
      <c r="AN647" s="300" t="b">
        <v>0</v>
      </c>
      <c r="AO647" s="300" t="b">
        <v>0</v>
      </c>
      <c r="AP647" s="300" t="b">
        <v>0</v>
      </c>
      <c r="AQ647" s="300" t="b">
        <v>0</v>
      </c>
      <c r="AR647" s="300"/>
      <c r="AS647" s="300"/>
      <c r="AT647" s="302"/>
      <c r="AU647" s="302"/>
      <c r="AV647" s="303" t="b">
        <v>1</v>
      </c>
      <c r="AW647" s="304" t="str">
        <f t="shared" si="9"/>
        <v>false</v>
      </c>
      <c r="AX647" s="305" t="str">
        <f t="shared" si="17"/>
        <v>&lt;column comment="" default="" key="false" label="ContrCity" length="255" nullable="true" originalDbColumnName="ContrCity" originalLength="-1" pattern="" precision="-1" talendType="id_String" type=""/&gt;</v>
      </c>
      <c r="AY647" s="306"/>
      <c r="AZ647" s="305" t="str">
        <f t="shared" si="10"/>
        <v>&lt;column comment="" default="" key="false" label="ContrCity" length="255" nullable="true" originalDbColumnName="ContrCity" originalLength="-1" pattern="" precision="-1" talendType="id_String" type=""/&gt;</v>
      </c>
      <c r="BA647" s="306"/>
      <c r="BB647" s="302"/>
      <c r="BC647" s="303" t="b">
        <f t="shared" si="11"/>
        <v>1</v>
      </c>
      <c r="BD647" s="304"/>
      <c r="BE647" s="304" t="str">
        <f t="shared" si="12"/>
        <v>false</v>
      </c>
      <c r="BF647" s="307"/>
      <c r="BG647" s="305"/>
      <c r="BH647" s="305"/>
      <c r="BI647" s="305"/>
      <c r="BJ647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7" s="306"/>
      <c r="BL647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7" s="306"/>
      <c r="BN647" s="302"/>
      <c r="BO647" s="302"/>
      <c r="BP647" s="302"/>
      <c r="BQ647" s="302"/>
      <c r="BR647" s="302"/>
      <c r="BS647" s="302"/>
      <c r="BT647" s="302"/>
      <c r="BU647" s="302"/>
      <c r="BV647" s="302"/>
      <c r="BW647" s="302"/>
      <c r="BX647" s="302"/>
    </row>
    <row r="648">
      <c r="A648" s="292" t="s">
        <v>728</v>
      </c>
      <c r="B648" s="292">
        <v>647.0</v>
      </c>
      <c r="C648" s="292">
        <f t="shared" si="15"/>
        <v>2</v>
      </c>
      <c r="D648" s="293" t="str">
        <f t="shared" si="26"/>
        <v>Buil, Dem, Occ</v>
      </c>
      <c r="E648" s="46" t="str">
        <f t="shared" si="2"/>
        <v>prmbdo.mdb.PrmBldg.ContrState</v>
      </c>
      <c r="F648" s="46" t="s">
        <v>350</v>
      </c>
      <c r="G648" s="46" t="s">
        <v>606</v>
      </c>
      <c r="H648" s="47">
        <v>62.0</v>
      </c>
      <c r="I648" s="294" t="s">
        <v>1888</v>
      </c>
      <c r="J648" s="295" t="s">
        <v>743</v>
      </c>
      <c r="K648" s="296">
        <v>2.0</v>
      </c>
      <c r="L648" s="297" t="b">
        <v>0</v>
      </c>
      <c r="M648" s="294" t="s">
        <v>2063</v>
      </c>
      <c r="N648" s="294"/>
      <c r="O648" s="369"/>
      <c r="P648" s="369"/>
      <c r="Q648" s="298" t="str">
        <f t="shared" si="3"/>
        <v>PrmBldg</v>
      </c>
      <c r="R648" s="298" t="str">
        <f t="shared" si="19"/>
        <v>ContrState</v>
      </c>
      <c r="S648" s="298" t="str">
        <f t="array" ref="S648">iferror(index('Type Mapping'!$A$2:$D$21,match(J648,'Type Mapping'!$B$2:$B$21,0),3),"type mismatch")</f>
        <v>VARCHAR</v>
      </c>
      <c r="T648" s="298"/>
      <c r="U648" s="298"/>
      <c r="V648" s="298"/>
      <c r="W648" s="51" t="b">
        <v>1</v>
      </c>
      <c r="X648" s="51"/>
      <c r="Y648" s="309"/>
      <c r="Z648" s="309"/>
      <c r="AA648" s="311" t="s">
        <v>652</v>
      </c>
      <c r="AB648" s="53" t="str">
        <f t="shared" si="23"/>
        <v>permit_history</v>
      </c>
      <c r="AC648" s="308" t="str">
        <f t="array" ref="AC648">iferror(index('StoT Mapping (Depreciated)'!$D$2:$L$976,match(E648,'StoT Mapping (Depreciated)'!$D$2:$D$976,0),9),"**FIELD MISSING**")</f>
        <v>Contractor_id</v>
      </c>
      <c r="AD648" s="53" t="str">
        <f t="shared" si="6"/>
        <v>permit.Contractor_id</v>
      </c>
      <c r="AE648" s="299">
        <f>countif(NEW_REDB_table.field,AD648)</f>
        <v>2</v>
      </c>
      <c r="AF648" s="299" t="str">
        <f t="shared" si="7"/>
        <v>Two...</v>
      </c>
      <c r="AG648" s="308"/>
      <c r="AH648" s="317" t="b">
        <v>0</v>
      </c>
      <c r="AI648" s="317" t="b">
        <v>0</v>
      </c>
      <c r="AJ648" s="308" t="str">
        <f t="array" ref="AJ648">iferror(index('Type Mapping'!$A$2:$D$21,match(J648,'Type Mapping'!$B$2:$B$21,0),4),"type mismatch")</f>
        <v>VARCHAR</v>
      </c>
      <c r="AK648" s="308"/>
      <c r="AL648" s="308"/>
      <c r="AM648" s="308"/>
      <c r="AN648" s="300" t="b">
        <v>0</v>
      </c>
      <c r="AO648" s="300" t="b">
        <v>0</v>
      </c>
      <c r="AP648" s="300" t="b">
        <v>0</v>
      </c>
      <c r="AQ648" s="300" t="b">
        <v>0</v>
      </c>
      <c r="AR648" s="300"/>
      <c r="AS648" s="300"/>
      <c r="AT648" s="302"/>
      <c r="AU648" s="302"/>
      <c r="AV648" s="303" t="b">
        <v>1</v>
      </c>
      <c r="AW648" s="304" t="str">
        <f t="shared" si="9"/>
        <v>false</v>
      </c>
      <c r="AX648" s="305" t="str">
        <f t="shared" si="17"/>
        <v>&lt;column comment="" default="" key="false" label="ContrState" length="255" nullable="true" originalDbColumnName="ContrState" originalLength="-1" pattern="" precision="-1" talendType="id_String" type=""/&gt;</v>
      </c>
      <c r="AY648" s="306"/>
      <c r="AZ648" s="305" t="str">
        <f t="shared" si="10"/>
        <v>&lt;column comment="" default="" key="false" label="ContrState" length="255" nullable="true" originalDbColumnName="ContrState" originalLength="-1" pattern="" precision="-1" talendType="id_String" type=""/&gt;</v>
      </c>
      <c r="BA648" s="306"/>
      <c r="BB648" s="302"/>
      <c r="BC648" s="303" t="b">
        <f t="shared" si="11"/>
        <v>1</v>
      </c>
      <c r="BD648" s="304"/>
      <c r="BE648" s="304" t="str">
        <f t="shared" si="12"/>
        <v>false</v>
      </c>
      <c r="BF648" s="307"/>
      <c r="BG648" s="305"/>
      <c r="BH648" s="305"/>
      <c r="BI648" s="305"/>
      <c r="BJ648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8" s="306"/>
      <c r="BL648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8" s="306"/>
      <c r="BN648" s="302"/>
      <c r="BO648" s="302"/>
      <c r="BP648" s="302"/>
      <c r="BQ648" s="302"/>
      <c r="BR648" s="302"/>
      <c r="BS648" s="302"/>
      <c r="BT648" s="302"/>
      <c r="BU648" s="302"/>
      <c r="BV648" s="302"/>
      <c r="BW648" s="302"/>
      <c r="BX648" s="302"/>
    </row>
    <row r="649">
      <c r="A649" s="292" t="s">
        <v>728</v>
      </c>
      <c r="B649" s="292">
        <v>648.0</v>
      </c>
      <c r="C649" s="292">
        <f t="shared" si="15"/>
        <v>2</v>
      </c>
      <c r="D649" s="293" t="str">
        <f t="shared" si="26"/>
        <v>Buil, Dem, Occ</v>
      </c>
      <c r="E649" s="46" t="str">
        <f t="shared" si="2"/>
        <v>prmbdo.mdb.PrmBldg.ContrZIP</v>
      </c>
      <c r="F649" s="46" t="s">
        <v>350</v>
      </c>
      <c r="G649" s="46" t="s">
        <v>606</v>
      </c>
      <c r="H649" s="47">
        <v>63.0</v>
      </c>
      <c r="I649" s="294" t="s">
        <v>1890</v>
      </c>
      <c r="J649" s="295" t="s">
        <v>743</v>
      </c>
      <c r="K649" s="296">
        <v>50.0</v>
      </c>
      <c r="L649" s="297" t="b">
        <v>0</v>
      </c>
      <c r="M649" s="294" t="s">
        <v>2065</v>
      </c>
      <c r="N649" s="294"/>
      <c r="O649" s="369"/>
      <c r="P649" s="369"/>
      <c r="Q649" s="298" t="str">
        <f t="shared" si="3"/>
        <v>PrmBldg</v>
      </c>
      <c r="R649" s="298" t="str">
        <f t="shared" si="19"/>
        <v>ContrZIP</v>
      </c>
      <c r="S649" s="298" t="str">
        <f t="array" ref="S649">iferror(index('Type Mapping'!$A$2:$D$21,match(J649,'Type Mapping'!$B$2:$B$21,0),3),"type mismatch")</f>
        <v>VARCHAR</v>
      </c>
      <c r="T649" s="298"/>
      <c r="U649" s="298"/>
      <c r="V649" s="298"/>
      <c r="W649" s="51" t="b">
        <v>1</v>
      </c>
      <c r="X649" s="51"/>
      <c r="Y649" s="309"/>
      <c r="Z649" s="309"/>
      <c r="AA649" s="311" t="s">
        <v>652</v>
      </c>
      <c r="AB649" s="53" t="str">
        <f t="shared" si="23"/>
        <v>permit_history</v>
      </c>
      <c r="AC649" s="308" t="str">
        <f t="array" ref="AC649">iferror(index('StoT Mapping (Depreciated)'!$D$2:$L$976,match(E649,'StoT Mapping (Depreciated)'!$D$2:$D$976,0),9),"**FIELD MISSING**")</f>
        <v>Contractor_id</v>
      </c>
      <c r="AD649" s="53" t="str">
        <f t="shared" si="6"/>
        <v>permit.Contractor_id</v>
      </c>
      <c r="AE649" s="299">
        <f>countif(NEW_REDB_table.field,AD649)</f>
        <v>2</v>
      </c>
      <c r="AF649" s="299" t="str">
        <f t="shared" si="7"/>
        <v>Two...</v>
      </c>
      <c r="AG649" s="308"/>
      <c r="AH649" s="317" t="b">
        <v>0</v>
      </c>
      <c r="AI649" s="317" t="b">
        <v>0</v>
      </c>
      <c r="AJ649" s="308" t="str">
        <f t="array" ref="AJ649">iferror(index('Type Mapping'!$A$2:$D$21,match(J649,'Type Mapping'!$B$2:$B$21,0),4),"type mismatch")</f>
        <v>VARCHAR</v>
      </c>
      <c r="AK649" s="308"/>
      <c r="AL649" s="308"/>
      <c r="AM649" s="308"/>
      <c r="AN649" s="300" t="b">
        <v>0</v>
      </c>
      <c r="AO649" s="300" t="b">
        <v>0</v>
      </c>
      <c r="AP649" s="300" t="b">
        <v>0</v>
      </c>
      <c r="AQ649" s="300" t="b">
        <v>0</v>
      </c>
      <c r="AR649" s="300"/>
      <c r="AS649" s="300"/>
      <c r="AT649" s="302"/>
      <c r="AU649" s="302"/>
      <c r="AV649" s="303" t="b">
        <v>1</v>
      </c>
      <c r="AW649" s="304" t="str">
        <f t="shared" si="9"/>
        <v>false</v>
      </c>
      <c r="AX649" s="305" t="str">
        <f t="shared" si="17"/>
        <v>&lt;column comment="" default="" key="false" label="ContrZIP" length="255" nullable="true" originalDbColumnName="ContrZIP" originalLength="-1" pattern="" precision="-1" talendType="id_String" type=""/&gt;</v>
      </c>
      <c r="AY649" s="306"/>
      <c r="AZ649" s="305" t="str">
        <f t="shared" si="10"/>
        <v>&lt;column comment="" default="" key="false" label="ContrZIP" length="255" nullable="true" originalDbColumnName="ContrZIP" originalLength="-1" pattern="" precision="-1" talendType="id_String" type=""/&gt;</v>
      </c>
      <c r="BA649" s="306"/>
      <c r="BB649" s="302"/>
      <c r="BC649" s="303" t="b">
        <f t="shared" si="11"/>
        <v>1</v>
      </c>
      <c r="BD649" s="304"/>
      <c r="BE649" s="304" t="str">
        <f t="shared" si="12"/>
        <v>false</v>
      </c>
      <c r="BF649" s="307"/>
      <c r="BG649" s="305"/>
      <c r="BH649" s="305"/>
      <c r="BI649" s="305"/>
      <c r="BJ649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49" s="306"/>
      <c r="BL649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49" s="306"/>
      <c r="BN649" s="302"/>
      <c r="BO649" s="302"/>
      <c r="BP649" s="302"/>
      <c r="BQ649" s="302"/>
      <c r="BR649" s="302"/>
      <c r="BS649" s="302"/>
      <c r="BT649" s="302"/>
      <c r="BU649" s="302"/>
      <c r="BV649" s="302"/>
      <c r="BW649" s="302"/>
      <c r="BX649" s="302"/>
    </row>
    <row r="650">
      <c r="A650" s="292" t="s">
        <v>728</v>
      </c>
      <c r="B650" s="292">
        <v>649.0</v>
      </c>
      <c r="C650" s="292">
        <f t="shared" si="15"/>
        <v>2</v>
      </c>
      <c r="D650" s="293" t="str">
        <f t="shared" si="26"/>
        <v>Buil, Dem, Occ</v>
      </c>
      <c r="E650" s="46" t="str">
        <f t="shared" si="2"/>
        <v>prmbdo.mdb.PrmBldg.ContrPhone</v>
      </c>
      <c r="F650" s="46" t="s">
        <v>350</v>
      </c>
      <c r="G650" s="46" t="s">
        <v>606</v>
      </c>
      <c r="H650" s="47">
        <v>64.0</v>
      </c>
      <c r="I650" s="294" t="s">
        <v>1886</v>
      </c>
      <c r="J650" s="295" t="s">
        <v>743</v>
      </c>
      <c r="K650" s="296">
        <v>20.0</v>
      </c>
      <c r="L650" s="297" t="b">
        <v>0</v>
      </c>
      <c r="M650" s="294" t="s">
        <v>2070</v>
      </c>
      <c r="N650" s="294"/>
      <c r="O650" s="369"/>
      <c r="P650" s="369"/>
      <c r="Q650" s="298" t="str">
        <f t="shared" si="3"/>
        <v>PrmBldg</v>
      </c>
      <c r="R650" s="298" t="str">
        <f t="shared" si="19"/>
        <v>ContrPhone</v>
      </c>
      <c r="S650" s="298" t="str">
        <f t="array" ref="S650">iferror(index('Type Mapping'!$A$2:$D$21,match(J650,'Type Mapping'!$B$2:$B$21,0),3),"type mismatch")</f>
        <v>VARCHAR</v>
      </c>
      <c r="T650" s="298"/>
      <c r="U650" s="298"/>
      <c r="V650" s="298"/>
      <c r="W650" s="51" t="b">
        <v>1</v>
      </c>
      <c r="X650" s="51"/>
      <c r="Y650" s="309"/>
      <c r="Z650" s="309"/>
      <c r="AA650" s="311" t="s">
        <v>652</v>
      </c>
      <c r="AB650" s="53" t="str">
        <f t="shared" si="23"/>
        <v>permit_history</v>
      </c>
      <c r="AC650" s="308" t="str">
        <f t="array" ref="AC650">iferror(index('StoT Mapping (Depreciated)'!$D$2:$L$976,match(E650,'StoT Mapping (Depreciated)'!$D$2:$D$976,0),9),"**FIELD MISSING**")</f>
        <v>Contractor_id</v>
      </c>
      <c r="AD650" s="53" t="str">
        <f t="shared" si="6"/>
        <v>permit.Contractor_id</v>
      </c>
      <c r="AE650" s="299">
        <f>countif(NEW_REDB_table.field,AD650)</f>
        <v>2</v>
      </c>
      <c r="AF650" s="299" t="str">
        <f t="shared" si="7"/>
        <v>Two...</v>
      </c>
      <c r="AG650" s="308"/>
      <c r="AH650" s="317" t="b">
        <v>0</v>
      </c>
      <c r="AI650" s="317" t="b">
        <v>0</v>
      </c>
      <c r="AJ650" s="308" t="str">
        <f t="array" ref="AJ650">iferror(index('Type Mapping'!$A$2:$D$21,match(J650,'Type Mapping'!$B$2:$B$21,0),4),"type mismatch")</f>
        <v>VARCHAR</v>
      </c>
      <c r="AK650" s="308"/>
      <c r="AL650" s="308"/>
      <c r="AM650" s="308"/>
      <c r="AN650" s="300" t="b">
        <v>0</v>
      </c>
      <c r="AO650" s="300" t="b">
        <v>0</v>
      </c>
      <c r="AP650" s="300" t="b">
        <v>0</v>
      </c>
      <c r="AQ650" s="300" t="b">
        <v>0</v>
      </c>
      <c r="AR650" s="300"/>
      <c r="AS650" s="300"/>
      <c r="AT650" s="302"/>
      <c r="AU650" s="302"/>
      <c r="AV650" s="303" t="b">
        <v>1</v>
      </c>
      <c r="AW650" s="304" t="str">
        <f t="shared" si="9"/>
        <v>false</v>
      </c>
      <c r="AX650" s="305" t="str">
        <f t="shared" si="17"/>
        <v>&lt;column comment="" default="" key="false" label="ContrPhone" length="255" nullable="true" originalDbColumnName="ContrPhone" originalLength="-1" pattern="" precision="-1" talendType="id_String" type=""/&gt;</v>
      </c>
      <c r="AY650" s="306"/>
      <c r="AZ650" s="305" t="str">
        <f t="shared" si="10"/>
        <v>&lt;column comment="" default="" key="false" label="ContrPhone" length="255" nullable="true" originalDbColumnName="ContrPhone" originalLength="-1" pattern="" precision="-1" talendType="id_String" type=""/&gt;</v>
      </c>
      <c r="BA650" s="306"/>
      <c r="BB650" s="302"/>
      <c r="BC650" s="303" t="b">
        <f t="shared" si="11"/>
        <v>1</v>
      </c>
      <c r="BD650" s="304"/>
      <c r="BE650" s="304" t="str">
        <f t="shared" si="12"/>
        <v>false</v>
      </c>
      <c r="BF650" s="307"/>
      <c r="BG650" s="305"/>
      <c r="BH650" s="305"/>
      <c r="BI650" s="305"/>
      <c r="BJ650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0" s="306"/>
      <c r="BL650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0" s="306"/>
      <c r="BN650" s="302"/>
      <c r="BO650" s="302"/>
      <c r="BP650" s="302"/>
      <c r="BQ650" s="302"/>
      <c r="BR650" s="302"/>
      <c r="BS650" s="302"/>
      <c r="BT650" s="302"/>
      <c r="BU650" s="302"/>
      <c r="BV650" s="302"/>
      <c r="BW650" s="302"/>
      <c r="BX650" s="302"/>
    </row>
    <row r="651">
      <c r="A651" s="292" t="s">
        <v>728</v>
      </c>
      <c r="B651" s="292">
        <v>650.0</v>
      </c>
      <c r="C651" s="292">
        <f t="shared" si="15"/>
        <v>2</v>
      </c>
      <c r="D651" s="293" t="str">
        <f t="shared" si="26"/>
        <v>Buil, Dem, Occ</v>
      </c>
      <c r="E651" s="46" t="str">
        <f t="shared" si="2"/>
        <v>prmbdo.mdb.PrmBldg.GeoCityBLockPart</v>
      </c>
      <c r="F651" s="46" t="s">
        <v>350</v>
      </c>
      <c r="G651" s="46" t="s">
        <v>606</v>
      </c>
      <c r="H651" s="47">
        <v>65.0</v>
      </c>
      <c r="I651" s="294" t="s">
        <v>1795</v>
      </c>
      <c r="J651" s="295" t="s">
        <v>729</v>
      </c>
      <c r="K651" s="296">
        <v>8.0</v>
      </c>
      <c r="L651" s="297" t="b">
        <v>0</v>
      </c>
      <c r="M651" s="294" t="s">
        <v>1433</v>
      </c>
      <c r="N651" s="294"/>
      <c r="O651" s="369"/>
      <c r="P651" s="369"/>
      <c r="Q651" s="298" t="str">
        <f t="shared" si="3"/>
        <v>PrmBldg</v>
      </c>
      <c r="R651" s="298" t="str">
        <f t="shared" si="19"/>
        <v>GeoCityBLockPart</v>
      </c>
      <c r="S651" s="298" t="str">
        <f t="array" ref="S651">iferror(index('Type Mapping'!$A$2:$D$21,match(J651,'Type Mapping'!$B$2:$B$21,0),3),"type mismatch")</f>
        <v>VARCHAR</v>
      </c>
      <c r="T651" s="298"/>
      <c r="U651" s="298"/>
      <c r="V651" s="298"/>
      <c r="W651" s="51" t="b">
        <v>1</v>
      </c>
      <c r="X651" s="51"/>
      <c r="Y651" s="309"/>
      <c r="Z651" s="309"/>
      <c r="AA651" s="311" t="s">
        <v>669</v>
      </c>
      <c r="AB651" s="53" t="str">
        <f t="shared" si="23"/>
        <v>geo_id_history</v>
      </c>
      <c r="AC651" s="308" t="str">
        <f t="array" ref="AC651">iferror(index('StoT Mapping (Depreciated)'!$D$2:$L$976,match(E651,'StoT Mapping (Depreciated)'!$D$2:$D$976,0),9),"**FIELD MISSING**")</f>
        <v>???</v>
      </c>
      <c r="AD651" s="53" t="str">
        <f t="shared" si="6"/>
        <v>geo_id.???</v>
      </c>
      <c r="AE651" s="299">
        <f>countif(NEW_REDB_table.field,AD651)</f>
        <v>0</v>
      </c>
      <c r="AF651" s="299" t="str">
        <f t="shared" si="7"/>
        <v>Check...</v>
      </c>
      <c r="AG651" s="308"/>
      <c r="AH651" s="317" t="b">
        <v>0</v>
      </c>
      <c r="AI651" s="317" t="b">
        <v>0</v>
      </c>
      <c r="AJ651" s="308" t="str">
        <f t="array" ref="AJ651">iferror(index('Type Mapping'!$A$2:$D$21,match(J651,'Type Mapping'!$B$2:$B$21,0),4),"type mismatch")</f>
        <v>FLOAT</v>
      </c>
      <c r="AK651" s="308"/>
      <c r="AL651" s="308"/>
      <c r="AM651" s="308"/>
      <c r="AN651" s="300" t="b">
        <v>0</v>
      </c>
      <c r="AO651" s="300" t="b">
        <v>0</v>
      </c>
      <c r="AP651" s="300" t="b">
        <v>0</v>
      </c>
      <c r="AQ651" s="300" t="b">
        <v>0</v>
      </c>
      <c r="AR651" s="300"/>
      <c r="AS651" s="300"/>
      <c r="AT651" s="302"/>
      <c r="AU651" s="302"/>
      <c r="AV651" s="303" t="b">
        <v>1</v>
      </c>
      <c r="AW651" s="304" t="str">
        <f t="shared" si="9"/>
        <v>false</v>
      </c>
      <c r="AX651" s="305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651" s="306"/>
      <c r="AZ651" s="305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651" s="306"/>
      <c r="BB651" s="302"/>
      <c r="BC651" s="303" t="b">
        <f t="shared" si="11"/>
        <v>1</v>
      </c>
      <c r="BD651" s="304"/>
      <c r="BE651" s="304" t="str">
        <f t="shared" si="12"/>
        <v>false</v>
      </c>
      <c r="BF651" s="307"/>
      <c r="BG651" s="305"/>
      <c r="BH651" s="305"/>
      <c r="BI651" s="305"/>
      <c r="BJ651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1" s="306"/>
      <c r="BL651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1" s="306"/>
      <c r="BN651" s="302"/>
      <c r="BO651" s="302"/>
      <c r="BP651" s="302"/>
      <c r="BQ651" s="302"/>
      <c r="BR651" s="302"/>
      <c r="BS651" s="302"/>
      <c r="BT651" s="302"/>
      <c r="BU651" s="302"/>
      <c r="BV651" s="302"/>
      <c r="BW651" s="302"/>
      <c r="BX651" s="302"/>
    </row>
    <row r="652">
      <c r="A652" s="292" t="s">
        <v>728</v>
      </c>
      <c r="B652" s="292">
        <v>651.0</v>
      </c>
      <c r="C652" s="292">
        <f t="shared" si="15"/>
        <v>2</v>
      </c>
      <c r="D652" s="293" t="str">
        <f t="shared" si="26"/>
        <v>Buil, Dem, Occ</v>
      </c>
      <c r="E652" s="46" t="str">
        <f t="shared" si="2"/>
        <v>prmbdo.mdb.PrmBldg.Ward10</v>
      </c>
      <c r="F652" s="46" t="s">
        <v>350</v>
      </c>
      <c r="G652" s="46" t="s">
        <v>606</v>
      </c>
      <c r="H652" s="47">
        <v>66.0</v>
      </c>
      <c r="I652" s="294" t="s">
        <v>1436</v>
      </c>
      <c r="J652" s="295" t="s">
        <v>740</v>
      </c>
      <c r="K652" s="296">
        <v>1.0</v>
      </c>
      <c r="L652" s="297" t="b">
        <v>0</v>
      </c>
      <c r="M652" s="294" t="s">
        <v>2076</v>
      </c>
      <c r="N652" s="294"/>
      <c r="O652" s="369"/>
      <c r="P652" s="369"/>
      <c r="Q652" s="298" t="str">
        <f t="shared" si="3"/>
        <v>PrmBldg</v>
      </c>
      <c r="R652" s="298" t="str">
        <f t="shared" si="19"/>
        <v>Ward10</v>
      </c>
      <c r="S652" s="298" t="str">
        <f t="array" ref="S652">iferror(index('Type Mapping'!$A$2:$D$21,match(J652,'Type Mapping'!$B$2:$B$21,0),3),"type mismatch")</f>
        <v>VARCHAR</v>
      </c>
      <c r="T652" s="298"/>
      <c r="U652" s="298"/>
      <c r="V652" s="298"/>
      <c r="W652" s="51" t="b">
        <v>1</v>
      </c>
      <c r="X652" s="51"/>
      <c r="Y652" s="309"/>
      <c r="Z652" s="309"/>
      <c r="AA652" s="311" t="s">
        <v>669</v>
      </c>
      <c r="AB652" s="53" t="str">
        <f t="shared" si="23"/>
        <v>geo_id_history</v>
      </c>
      <c r="AC652" s="308" t="str">
        <f t="array" ref="AC652">iferror(index('StoT Mapping (Depreciated)'!$D$2:$L$976,match(E652,'StoT Mapping (Depreciated)'!$D$2:$D$976,0),9),"**FIELD MISSING**")</f>
        <v>???</v>
      </c>
      <c r="AD652" s="53" t="str">
        <f t="shared" si="6"/>
        <v>geo_id.???</v>
      </c>
      <c r="AE652" s="299">
        <f>countif(NEW_REDB_table.field,AD652)</f>
        <v>0</v>
      </c>
      <c r="AF652" s="299" t="str">
        <f t="shared" si="7"/>
        <v>Check...</v>
      </c>
      <c r="AG652" s="308"/>
      <c r="AH652" s="317" t="b">
        <v>0</v>
      </c>
      <c r="AI652" s="317" t="b">
        <v>0</v>
      </c>
      <c r="AJ652" s="308" t="str">
        <f t="array" ref="AJ652">iferror(index('Type Mapping'!$A$2:$D$21,match(J652,'Type Mapping'!$B$2:$B$21,0),4),"type mismatch")</f>
        <v>INT</v>
      </c>
      <c r="AK652" s="308"/>
      <c r="AL652" s="308"/>
      <c r="AM652" s="308"/>
      <c r="AN652" s="300" t="b">
        <v>0</v>
      </c>
      <c r="AO652" s="300" t="b">
        <v>0</v>
      </c>
      <c r="AP652" s="300" t="b">
        <v>0</v>
      </c>
      <c r="AQ652" s="300" t="b">
        <v>0</v>
      </c>
      <c r="AR652" s="300"/>
      <c r="AS652" s="300"/>
      <c r="AT652" s="302"/>
      <c r="AU652" s="302"/>
      <c r="AV652" s="303" t="b">
        <v>1</v>
      </c>
      <c r="AW652" s="304" t="str">
        <f t="shared" si="9"/>
        <v>false</v>
      </c>
      <c r="AX652" s="305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652" s="306"/>
      <c r="AZ652" s="305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652" s="306"/>
      <c r="BB652" s="302"/>
      <c r="BC652" s="303" t="b">
        <f t="shared" si="11"/>
        <v>1</v>
      </c>
      <c r="BD652" s="304"/>
      <c r="BE652" s="304" t="str">
        <f t="shared" si="12"/>
        <v>false</v>
      </c>
      <c r="BF652" s="307"/>
      <c r="BG652" s="305"/>
      <c r="BH652" s="305"/>
      <c r="BI652" s="305"/>
      <c r="BJ652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2" s="306"/>
      <c r="BL652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2" s="306"/>
      <c r="BN652" s="302"/>
      <c r="BO652" s="302"/>
      <c r="BP652" s="302"/>
      <c r="BQ652" s="302"/>
      <c r="BR652" s="302"/>
      <c r="BS652" s="302"/>
      <c r="BT652" s="302"/>
      <c r="BU652" s="302"/>
      <c r="BV652" s="302"/>
      <c r="BW652" s="302"/>
      <c r="BX652" s="302"/>
    </row>
    <row r="653">
      <c r="A653" s="292" t="s">
        <v>728</v>
      </c>
      <c r="B653" s="292">
        <v>652.0</v>
      </c>
      <c r="C653" s="292">
        <f t="shared" si="15"/>
        <v>2</v>
      </c>
      <c r="D653" s="293" t="str">
        <f t="shared" si="26"/>
        <v>Buil, Dem, Occ</v>
      </c>
      <c r="E653" s="46" t="str">
        <f t="shared" si="2"/>
        <v>prmbdo.mdb.PrmBldg.Precinct10</v>
      </c>
      <c r="F653" s="46" t="s">
        <v>350</v>
      </c>
      <c r="G653" s="46" t="s">
        <v>606</v>
      </c>
      <c r="H653" s="47">
        <v>67.0</v>
      </c>
      <c r="I653" s="294" t="s">
        <v>1445</v>
      </c>
      <c r="J653" s="295" t="s">
        <v>740</v>
      </c>
      <c r="K653" s="296">
        <v>1.0</v>
      </c>
      <c r="L653" s="297" t="b">
        <v>0</v>
      </c>
      <c r="M653" s="294" t="s">
        <v>2079</v>
      </c>
      <c r="N653" s="294"/>
      <c r="O653" s="369"/>
      <c r="P653" s="369"/>
      <c r="Q653" s="298" t="str">
        <f t="shared" si="3"/>
        <v>PrmBldg</v>
      </c>
      <c r="R653" s="298" t="str">
        <f t="shared" si="19"/>
        <v>Precinct10</v>
      </c>
      <c r="S653" s="298" t="str">
        <f t="array" ref="S653">iferror(index('Type Mapping'!$A$2:$D$21,match(J653,'Type Mapping'!$B$2:$B$21,0),3),"type mismatch")</f>
        <v>VARCHAR</v>
      </c>
      <c r="T653" s="298"/>
      <c r="U653" s="298"/>
      <c r="V653" s="298"/>
      <c r="W653" s="51" t="b">
        <v>1</v>
      </c>
      <c r="X653" s="51"/>
      <c r="Y653" s="309"/>
      <c r="Z653" s="309"/>
      <c r="AA653" s="311" t="s">
        <v>669</v>
      </c>
      <c r="AB653" s="53" t="str">
        <f t="shared" si="23"/>
        <v>geo_id_history</v>
      </c>
      <c r="AC653" s="308" t="str">
        <f t="array" ref="AC653">iferror(index('StoT Mapping (Depreciated)'!$D$2:$L$976,match(E653,'StoT Mapping (Depreciated)'!$D$2:$D$976,0),9),"**FIELD MISSING**")</f>
        <v>???</v>
      </c>
      <c r="AD653" s="53" t="str">
        <f t="shared" si="6"/>
        <v>geo_id.???</v>
      </c>
      <c r="AE653" s="299">
        <f>countif(NEW_REDB_table.field,AD653)</f>
        <v>0</v>
      </c>
      <c r="AF653" s="299" t="str">
        <f t="shared" si="7"/>
        <v>Check...</v>
      </c>
      <c r="AG653" s="308"/>
      <c r="AH653" s="317" t="b">
        <v>0</v>
      </c>
      <c r="AI653" s="317" t="b">
        <v>0</v>
      </c>
      <c r="AJ653" s="308" t="str">
        <f t="array" ref="AJ653">iferror(index('Type Mapping'!$A$2:$D$21,match(J653,'Type Mapping'!$B$2:$B$21,0),4),"type mismatch")</f>
        <v>INT</v>
      </c>
      <c r="AK653" s="308"/>
      <c r="AL653" s="308"/>
      <c r="AM653" s="308"/>
      <c r="AN653" s="300" t="b">
        <v>0</v>
      </c>
      <c r="AO653" s="300" t="b">
        <v>0</v>
      </c>
      <c r="AP653" s="300" t="b">
        <v>0</v>
      </c>
      <c r="AQ653" s="300" t="b">
        <v>0</v>
      </c>
      <c r="AR653" s="300"/>
      <c r="AS653" s="300"/>
      <c r="AT653" s="302"/>
      <c r="AU653" s="302"/>
      <c r="AV653" s="303" t="b">
        <v>1</v>
      </c>
      <c r="AW653" s="304" t="str">
        <f t="shared" si="9"/>
        <v>false</v>
      </c>
      <c r="AX653" s="305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653" s="306"/>
      <c r="AZ653" s="305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653" s="306"/>
      <c r="BB653" s="302"/>
      <c r="BC653" s="303" t="b">
        <f t="shared" si="11"/>
        <v>1</v>
      </c>
      <c r="BD653" s="304"/>
      <c r="BE653" s="304" t="str">
        <f t="shared" si="12"/>
        <v>false</v>
      </c>
      <c r="BF653" s="307"/>
      <c r="BG653" s="305"/>
      <c r="BH653" s="305"/>
      <c r="BI653" s="305"/>
      <c r="BJ653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3" s="306"/>
      <c r="BL653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3" s="306"/>
      <c r="BN653" s="302"/>
      <c r="BO653" s="302"/>
      <c r="BP653" s="302"/>
      <c r="BQ653" s="302"/>
      <c r="BR653" s="302"/>
      <c r="BS653" s="302"/>
      <c r="BT653" s="302"/>
      <c r="BU653" s="302"/>
      <c r="BV653" s="302"/>
      <c r="BW653" s="302"/>
      <c r="BX653" s="302"/>
    </row>
    <row r="654">
      <c r="A654" s="292" t="s">
        <v>728</v>
      </c>
      <c r="B654" s="292">
        <v>653.0</v>
      </c>
      <c r="C654" s="292">
        <f t="shared" si="15"/>
        <v>2</v>
      </c>
      <c r="D654" s="293" t="str">
        <f t="shared" si="26"/>
        <v>Buil, Dem, Occ</v>
      </c>
      <c r="E654" s="46" t="str">
        <f t="shared" si="2"/>
        <v>prmbdo.mdb.PrmBldg.InspArea10</v>
      </c>
      <c r="F654" s="46" t="s">
        <v>350</v>
      </c>
      <c r="G654" s="46" t="s">
        <v>606</v>
      </c>
      <c r="H654" s="47">
        <v>68.0</v>
      </c>
      <c r="I654" s="294" t="s">
        <v>1451</v>
      </c>
      <c r="J654" s="295" t="s">
        <v>740</v>
      </c>
      <c r="K654" s="296">
        <v>1.0</v>
      </c>
      <c r="L654" s="297" t="b">
        <v>0</v>
      </c>
      <c r="M654" s="294" t="s">
        <v>1452</v>
      </c>
      <c r="N654" s="294"/>
      <c r="O654" s="369"/>
      <c r="P654" s="369"/>
      <c r="Q654" s="298" t="str">
        <f t="shared" si="3"/>
        <v>PrmBldg</v>
      </c>
      <c r="R654" s="298" t="str">
        <f t="shared" si="19"/>
        <v>InspArea10</v>
      </c>
      <c r="S654" s="298" t="str">
        <f t="array" ref="S654">iferror(index('Type Mapping'!$A$2:$D$21,match(J654,'Type Mapping'!$B$2:$B$21,0),3),"type mismatch")</f>
        <v>VARCHAR</v>
      </c>
      <c r="T654" s="298"/>
      <c r="U654" s="298"/>
      <c r="V654" s="298"/>
      <c r="W654" s="51" t="b">
        <v>1</v>
      </c>
      <c r="X654" s="51"/>
      <c r="Y654" s="309"/>
      <c r="Z654" s="309"/>
      <c r="AA654" s="311" t="s">
        <v>669</v>
      </c>
      <c r="AB654" s="53" t="str">
        <f t="shared" si="23"/>
        <v>geo_id_history</v>
      </c>
      <c r="AC654" s="308" t="str">
        <f t="array" ref="AC654">iferror(index('StoT Mapping (Depreciated)'!$D$2:$L$976,match(E654,'StoT Mapping (Depreciated)'!$D$2:$D$976,0),9),"**FIELD MISSING**")</f>
        <v>???</v>
      </c>
      <c r="AD654" s="53" t="str">
        <f t="shared" si="6"/>
        <v>geo_id.???</v>
      </c>
      <c r="AE654" s="299">
        <f>countif(NEW_REDB_table.field,AD654)</f>
        <v>0</v>
      </c>
      <c r="AF654" s="299" t="str">
        <f t="shared" si="7"/>
        <v>Check...</v>
      </c>
      <c r="AG654" s="308"/>
      <c r="AH654" s="317" t="b">
        <v>0</v>
      </c>
      <c r="AI654" s="317" t="b">
        <v>0</v>
      </c>
      <c r="AJ654" s="308" t="str">
        <f t="array" ref="AJ654">iferror(index('Type Mapping'!$A$2:$D$21,match(J654,'Type Mapping'!$B$2:$B$21,0),4),"type mismatch")</f>
        <v>INT</v>
      </c>
      <c r="AK654" s="308"/>
      <c r="AL654" s="308"/>
      <c r="AM654" s="308"/>
      <c r="AN654" s="300" t="b">
        <v>0</v>
      </c>
      <c r="AO654" s="300" t="b">
        <v>0</v>
      </c>
      <c r="AP654" s="300" t="b">
        <v>0</v>
      </c>
      <c r="AQ654" s="300" t="b">
        <v>0</v>
      </c>
      <c r="AR654" s="300"/>
      <c r="AS654" s="300"/>
      <c r="AT654" s="302"/>
      <c r="AU654" s="302"/>
      <c r="AV654" s="303" t="b">
        <v>1</v>
      </c>
      <c r="AW654" s="304" t="str">
        <f t="shared" si="9"/>
        <v>false</v>
      </c>
      <c r="AX654" s="305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654" s="306"/>
      <c r="AZ654" s="305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654" s="306"/>
      <c r="BB654" s="302"/>
      <c r="BC654" s="303" t="b">
        <f t="shared" si="11"/>
        <v>1</v>
      </c>
      <c r="BD654" s="304"/>
      <c r="BE654" s="304" t="str">
        <f t="shared" si="12"/>
        <v>false</v>
      </c>
      <c r="BF654" s="307"/>
      <c r="BG654" s="305"/>
      <c r="BH654" s="305"/>
      <c r="BI654" s="305"/>
      <c r="BJ654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4" s="306"/>
      <c r="BL654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4" s="306"/>
      <c r="BN654" s="302"/>
      <c r="BO654" s="302"/>
      <c r="BP654" s="302"/>
      <c r="BQ654" s="302"/>
      <c r="BR654" s="302"/>
      <c r="BS654" s="302"/>
      <c r="BT654" s="302"/>
      <c r="BU654" s="302"/>
      <c r="BV654" s="302"/>
      <c r="BW654" s="302"/>
      <c r="BX654" s="302"/>
    </row>
    <row r="655">
      <c r="A655" s="292" t="s">
        <v>728</v>
      </c>
      <c r="B655" s="292">
        <v>654.0</v>
      </c>
      <c r="C655" s="292">
        <f t="shared" si="15"/>
        <v>2</v>
      </c>
      <c r="D655" s="293" t="str">
        <f t="shared" si="26"/>
        <v>Buil, Dem, Occ</v>
      </c>
      <c r="E655" s="46" t="str">
        <f t="shared" si="2"/>
        <v>prmbdo.mdb.PrmBldg.Ward00</v>
      </c>
      <c r="F655" s="46" t="s">
        <v>350</v>
      </c>
      <c r="G655" s="46" t="s">
        <v>606</v>
      </c>
      <c r="H655" s="47">
        <v>69.0</v>
      </c>
      <c r="I655" s="294" t="s">
        <v>1457</v>
      </c>
      <c r="J655" s="295" t="s">
        <v>740</v>
      </c>
      <c r="K655" s="296">
        <v>1.0</v>
      </c>
      <c r="L655" s="297" t="b">
        <v>0</v>
      </c>
      <c r="M655" s="294" t="s">
        <v>2083</v>
      </c>
      <c r="N655" s="294"/>
      <c r="O655" s="369"/>
      <c r="P655" s="369"/>
      <c r="Q655" s="298" t="str">
        <f t="shared" si="3"/>
        <v>PrmBldg</v>
      </c>
      <c r="R655" s="298" t="str">
        <f t="shared" si="19"/>
        <v>Ward00</v>
      </c>
      <c r="S655" s="298" t="str">
        <f t="array" ref="S655">iferror(index('Type Mapping'!$A$2:$D$21,match(J655,'Type Mapping'!$B$2:$B$21,0),3),"type mismatch")</f>
        <v>VARCHAR</v>
      </c>
      <c r="T655" s="298"/>
      <c r="U655" s="298"/>
      <c r="V655" s="298"/>
      <c r="W655" s="51" t="b">
        <v>1</v>
      </c>
      <c r="X655" s="51"/>
      <c r="Y655" s="309"/>
      <c r="Z655" s="309"/>
      <c r="AA655" s="311" t="s">
        <v>669</v>
      </c>
      <c r="AB655" s="53" t="str">
        <f t="shared" si="23"/>
        <v>geo_id_history</v>
      </c>
      <c r="AC655" s="308" t="str">
        <f t="array" ref="AC655">iferror(index('StoT Mapping (Depreciated)'!$D$2:$L$976,match(E655,'StoT Mapping (Depreciated)'!$D$2:$D$976,0),9),"**FIELD MISSING**")</f>
        <v>???</v>
      </c>
      <c r="AD655" s="53" t="str">
        <f t="shared" si="6"/>
        <v>geo_id.???</v>
      </c>
      <c r="AE655" s="299">
        <f>countif(NEW_REDB_table.field,AD655)</f>
        <v>0</v>
      </c>
      <c r="AF655" s="299" t="str">
        <f t="shared" si="7"/>
        <v>Check...</v>
      </c>
      <c r="AG655" s="308"/>
      <c r="AH655" s="317" t="b">
        <v>0</v>
      </c>
      <c r="AI655" s="317" t="b">
        <v>0</v>
      </c>
      <c r="AJ655" s="308" t="str">
        <f t="array" ref="AJ655">iferror(index('Type Mapping'!$A$2:$D$21,match(J655,'Type Mapping'!$B$2:$B$21,0),4),"type mismatch")</f>
        <v>INT</v>
      </c>
      <c r="AK655" s="308"/>
      <c r="AL655" s="308"/>
      <c r="AM655" s="308"/>
      <c r="AN655" s="300" t="b">
        <v>0</v>
      </c>
      <c r="AO655" s="300" t="b">
        <v>0</v>
      </c>
      <c r="AP655" s="300" t="b">
        <v>0</v>
      </c>
      <c r="AQ655" s="300" t="b">
        <v>0</v>
      </c>
      <c r="AR655" s="300"/>
      <c r="AS655" s="300"/>
      <c r="AT655" s="302"/>
      <c r="AU655" s="302"/>
      <c r="AV655" s="303" t="b">
        <v>1</v>
      </c>
      <c r="AW655" s="304" t="str">
        <f t="shared" si="9"/>
        <v>false</v>
      </c>
      <c r="AX655" s="305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655" s="306"/>
      <c r="AZ655" s="305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655" s="306"/>
      <c r="BB655" s="302"/>
      <c r="BC655" s="303" t="b">
        <f t="shared" si="11"/>
        <v>1</v>
      </c>
      <c r="BD655" s="304"/>
      <c r="BE655" s="304" t="str">
        <f t="shared" si="12"/>
        <v>false</v>
      </c>
      <c r="BF655" s="307"/>
      <c r="BG655" s="305"/>
      <c r="BH655" s="305"/>
      <c r="BI655" s="305"/>
      <c r="BJ655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5" s="306"/>
      <c r="BL655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5" s="306"/>
      <c r="BN655" s="302"/>
      <c r="BO655" s="302"/>
      <c r="BP655" s="302"/>
      <c r="BQ655" s="302"/>
      <c r="BR655" s="302"/>
      <c r="BS655" s="302"/>
      <c r="BT655" s="302"/>
      <c r="BU655" s="302"/>
      <c r="BV655" s="302"/>
      <c r="BW655" s="302"/>
      <c r="BX655" s="302"/>
    </row>
    <row r="656">
      <c r="A656" s="292" t="s">
        <v>728</v>
      </c>
      <c r="B656" s="292">
        <v>655.0</v>
      </c>
      <c r="C656" s="292">
        <f t="shared" si="15"/>
        <v>2</v>
      </c>
      <c r="D656" s="293" t="str">
        <f t="shared" si="26"/>
        <v>Buil, Dem, Occ</v>
      </c>
      <c r="E656" s="46" t="str">
        <f t="shared" si="2"/>
        <v>prmbdo.mdb.PrmBldg.Precinct02</v>
      </c>
      <c r="F656" s="46" t="s">
        <v>350</v>
      </c>
      <c r="G656" s="46" t="s">
        <v>606</v>
      </c>
      <c r="H656" s="47">
        <v>70.0</v>
      </c>
      <c r="I656" s="294" t="s">
        <v>1462</v>
      </c>
      <c r="J656" s="295" t="s">
        <v>740</v>
      </c>
      <c r="K656" s="296">
        <v>1.0</v>
      </c>
      <c r="L656" s="297" t="b">
        <v>0</v>
      </c>
      <c r="M656" s="294" t="s">
        <v>2086</v>
      </c>
      <c r="N656" s="294"/>
      <c r="O656" s="369"/>
      <c r="P656" s="369"/>
      <c r="Q656" s="298" t="str">
        <f t="shared" si="3"/>
        <v>PrmBldg</v>
      </c>
      <c r="R656" s="298" t="str">
        <f t="shared" si="19"/>
        <v>Precinct02</v>
      </c>
      <c r="S656" s="298" t="str">
        <f t="array" ref="S656">iferror(index('Type Mapping'!$A$2:$D$21,match(J656,'Type Mapping'!$B$2:$B$21,0),3),"type mismatch")</f>
        <v>VARCHAR</v>
      </c>
      <c r="T656" s="298"/>
      <c r="U656" s="298"/>
      <c r="V656" s="298"/>
      <c r="W656" s="51" t="b">
        <v>1</v>
      </c>
      <c r="X656" s="51"/>
      <c r="Y656" s="309"/>
      <c r="Z656" s="309"/>
      <c r="AA656" s="311" t="s">
        <v>669</v>
      </c>
      <c r="AB656" s="53" t="str">
        <f t="shared" si="23"/>
        <v>geo_id_history</v>
      </c>
      <c r="AC656" s="308" t="str">
        <f t="array" ref="AC656">iferror(index('StoT Mapping (Depreciated)'!$D$2:$L$976,match(E656,'StoT Mapping (Depreciated)'!$D$2:$D$976,0),9),"**FIELD MISSING**")</f>
        <v>???</v>
      </c>
      <c r="AD656" s="53" t="str">
        <f t="shared" si="6"/>
        <v>geo_id.???</v>
      </c>
      <c r="AE656" s="299">
        <f>countif(NEW_REDB_table.field,AD656)</f>
        <v>0</v>
      </c>
      <c r="AF656" s="299" t="str">
        <f t="shared" si="7"/>
        <v>Check...</v>
      </c>
      <c r="AG656" s="308"/>
      <c r="AH656" s="317" t="b">
        <v>0</v>
      </c>
      <c r="AI656" s="317" t="b">
        <v>0</v>
      </c>
      <c r="AJ656" s="308" t="str">
        <f t="array" ref="AJ656">iferror(index('Type Mapping'!$A$2:$D$21,match(J656,'Type Mapping'!$B$2:$B$21,0),4),"type mismatch")</f>
        <v>INT</v>
      </c>
      <c r="AK656" s="308"/>
      <c r="AL656" s="308"/>
      <c r="AM656" s="308"/>
      <c r="AN656" s="300" t="b">
        <v>0</v>
      </c>
      <c r="AO656" s="300" t="b">
        <v>0</v>
      </c>
      <c r="AP656" s="300" t="b">
        <v>0</v>
      </c>
      <c r="AQ656" s="300" t="b">
        <v>0</v>
      </c>
      <c r="AR656" s="300"/>
      <c r="AS656" s="300"/>
      <c r="AT656" s="302"/>
      <c r="AU656" s="302"/>
      <c r="AV656" s="303" t="b">
        <v>1</v>
      </c>
      <c r="AW656" s="304" t="str">
        <f t="shared" si="9"/>
        <v>false</v>
      </c>
      <c r="AX656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656" s="306"/>
      <c r="AZ656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656" s="306"/>
      <c r="BB656" s="302"/>
      <c r="BC656" s="303" t="b">
        <f t="shared" si="11"/>
        <v>1</v>
      </c>
      <c r="BD656" s="304"/>
      <c r="BE656" s="304" t="str">
        <f t="shared" si="12"/>
        <v>false</v>
      </c>
      <c r="BF656" s="307"/>
      <c r="BG656" s="305"/>
      <c r="BH656" s="305"/>
      <c r="BI656" s="305"/>
      <c r="BJ656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6" s="306"/>
      <c r="BL656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6" s="306"/>
      <c r="BN656" s="302"/>
      <c r="BO656" s="302"/>
      <c r="BP656" s="302"/>
      <c r="BQ656" s="302"/>
      <c r="BR656" s="302"/>
      <c r="BS656" s="302"/>
      <c r="BT656" s="302"/>
      <c r="BU656" s="302"/>
      <c r="BV656" s="302"/>
      <c r="BW656" s="302"/>
      <c r="BX656" s="302"/>
    </row>
    <row r="657">
      <c r="A657" s="292" t="s">
        <v>728</v>
      </c>
      <c r="B657" s="292">
        <v>656.0</v>
      </c>
      <c r="C657" s="292">
        <f t="shared" si="15"/>
        <v>2</v>
      </c>
      <c r="D657" s="293" t="str">
        <f t="shared" si="26"/>
        <v>Buil, Dem, Occ</v>
      </c>
      <c r="E657" s="46" t="str">
        <f t="shared" si="2"/>
        <v>prmbdo.mdb.PrmBldg.Nbrhd</v>
      </c>
      <c r="F657" s="46" t="s">
        <v>350</v>
      </c>
      <c r="G657" s="46" t="s">
        <v>606</v>
      </c>
      <c r="H657" s="47">
        <v>71.0</v>
      </c>
      <c r="I657" s="294" t="s">
        <v>1472</v>
      </c>
      <c r="J657" s="295" t="s">
        <v>740</v>
      </c>
      <c r="K657" s="296">
        <v>1.0</v>
      </c>
      <c r="L657" s="297" t="b">
        <v>0</v>
      </c>
      <c r="M657" s="294" t="s">
        <v>1473</v>
      </c>
      <c r="N657" s="294"/>
      <c r="O657" s="369"/>
      <c r="P657" s="369"/>
      <c r="Q657" s="298" t="str">
        <f t="shared" si="3"/>
        <v>PrmBldg</v>
      </c>
      <c r="R657" s="298" t="str">
        <f t="shared" si="19"/>
        <v>Nbrhd</v>
      </c>
      <c r="S657" s="298" t="str">
        <f t="array" ref="S657">iferror(index('Type Mapping'!$A$2:$D$21,match(J657,'Type Mapping'!$B$2:$B$21,0),3),"type mismatch")</f>
        <v>VARCHAR</v>
      </c>
      <c r="T657" s="298"/>
      <c r="U657" s="298"/>
      <c r="V657" s="298"/>
      <c r="W657" s="51" t="b">
        <v>1</v>
      </c>
      <c r="X657" s="51"/>
      <c r="Y657" s="309"/>
      <c r="Z657" s="309"/>
      <c r="AA657" s="311" t="s">
        <v>669</v>
      </c>
      <c r="AB657" s="53" t="str">
        <f t="shared" si="23"/>
        <v>geo_id_history</v>
      </c>
      <c r="AC657" s="308" t="str">
        <f t="array" ref="AC657">iferror(index('StoT Mapping (Depreciated)'!$D$2:$L$976,match(E657,'StoT Mapping (Depreciated)'!$D$2:$D$976,0),9),"**FIELD MISSING**")</f>
        <v>???</v>
      </c>
      <c r="AD657" s="53" t="str">
        <f t="shared" si="6"/>
        <v>geo_id.???</v>
      </c>
      <c r="AE657" s="299">
        <f>countif(NEW_REDB_table.field,AD657)</f>
        <v>0</v>
      </c>
      <c r="AF657" s="299" t="str">
        <f t="shared" si="7"/>
        <v>Check...</v>
      </c>
      <c r="AG657" s="308"/>
      <c r="AH657" s="317" t="b">
        <v>0</v>
      </c>
      <c r="AI657" s="317" t="b">
        <v>0</v>
      </c>
      <c r="AJ657" s="308" t="str">
        <f t="array" ref="AJ657">iferror(index('Type Mapping'!$A$2:$D$21,match(J657,'Type Mapping'!$B$2:$B$21,0),4),"type mismatch")</f>
        <v>INT</v>
      </c>
      <c r="AK657" s="308"/>
      <c r="AL657" s="308"/>
      <c r="AM657" s="308"/>
      <c r="AN657" s="300" t="b">
        <v>0</v>
      </c>
      <c r="AO657" s="300" t="b">
        <v>0</v>
      </c>
      <c r="AP657" s="300" t="b">
        <v>0</v>
      </c>
      <c r="AQ657" s="300" t="b">
        <v>0</v>
      </c>
      <c r="AR657" s="300"/>
      <c r="AS657" s="300"/>
      <c r="AT657" s="302"/>
      <c r="AU657" s="302"/>
      <c r="AV657" s="303" t="b">
        <v>1</v>
      </c>
      <c r="AW657" s="304" t="str">
        <f t="shared" si="9"/>
        <v>false</v>
      </c>
      <c r="AX657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657" s="306"/>
      <c r="AZ657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657" s="306"/>
      <c r="BB657" s="302"/>
      <c r="BC657" s="303" t="b">
        <f t="shared" si="11"/>
        <v>1</v>
      </c>
      <c r="BD657" s="304"/>
      <c r="BE657" s="304" t="str">
        <f t="shared" si="12"/>
        <v>false</v>
      </c>
      <c r="BF657" s="307"/>
      <c r="BG657" s="305"/>
      <c r="BH657" s="305"/>
      <c r="BI657" s="305"/>
      <c r="BJ657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7" s="306"/>
      <c r="BL657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7" s="306"/>
      <c r="BN657" s="302"/>
      <c r="BO657" s="302"/>
      <c r="BP657" s="302"/>
      <c r="BQ657" s="302"/>
      <c r="BR657" s="302"/>
      <c r="BS657" s="302"/>
      <c r="BT657" s="302"/>
      <c r="BU657" s="302"/>
      <c r="BV657" s="302"/>
      <c r="BW657" s="302"/>
      <c r="BX657" s="302"/>
    </row>
    <row r="658">
      <c r="A658" s="292" t="s">
        <v>728</v>
      </c>
      <c r="B658" s="292">
        <v>657.0</v>
      </c>
      <c r="C658" s="292">
        <f t="shared" si="15"/>
        <v>2</v>
      </c>
      <c r="D658" s="293" t="str">
        <f t="shared" si="26"/>
        <v>Buil, Dem, Occ</v>
      </c>
      <c r="E658" s="46" t="str">
        <f t="shared" si="2"/>
        <v>prmbdo.mdb.PrmBldg.CDADist</v>
      </c>
      <c r="F658" s="46" t="s">
        <v>350</v>
      </c>
      <c r="G658" s="46" t="s">
        <v>606</v>
      </c>
      <c r="H658" s="47">
        <v>72.0</v>
      </c>
      <c r="I658" s="294" t="s">
        <v>1478</v>
      </c>
      <c r="J658" s="295" t="s">
        <v>740</v>
      </c>
      <c r="K658" s="296">
        <v>1.0</v>
      </c>
      <c r="L658" s="297" t="b">
        <v>0</v>
      </c>
      <c r="M658" s="294" t="s">
        <v>2088</v>
      </c>
      <c r="N658" s="294"/>
      <c r="O658" s="369"/>
      <c r="P658" s="369"/>
      <c r="Q658" s="298" t="str">
        <f t="shared" si="3"/>
        <v>PrmBldg</v>
      </c>
      <c r="R658" s="298" t="str">
        <f t="shared" si="19"/>
        <v>CDADist</v>
      </c>
      <c r="S658" s="298" t="str">
        <f t="array" ref="S658">iferror(index('Type Mapping'!$A$2:$D$21,match(J658,'Type Mapping'!$B$2:$B$21,0),3),"type mismatch")</f>
        <v>VARCHAR</v>
      </c>
      <c r="T658" s="298"/>
      <c r="U658" s="298"/>
      <c r="V658" s="298"/>
      <c r="W658" s="51" t="b">
        <v>1</v>
      </c>
      <c r="X658" s="51"/>
      <c r="Y658" s="309"/>
      <c r="Z658" s="309"/>
      <c r="AA658" s="311" t="s">
        <v>669</v>
      </c>
      <c r="AB658" s="53" t="str">
        <f t="shared" si="23"/>
        <v>geo_id_history</v>
      </c>
      <c r="AC658" s="308" t="str">
        <f t="array" ref="AC658">iferror(index('StoT Mapping (Depreciated)'!$D$2:$L$976,match(E658,'StoT Mapping (Depreciated)'!$D$2:$D$976,0),9),"**FIELD MISSING**")</f>
        <v>???</v>
      </c>
      <c r="AD658" s="53" t="str">
        <f t="shared" si="6"/>
        <v>geo_id.???</v>
      </c>
      <c r="AE658" s="299">
        <f>countif(NEW_REDB_table.field,AD658)</f>
        <v>0</v>
      </c>
      <c r="AF658" s="299" t="str">
        <f t="shared" si="7"/>
        <v>Check...</v>
      </c>
      <c r="AG658" s="308"/>
      <c r="AH658" s="317" t="b">
        <v>0</v>
      </c>
      <c r="AI658" s="317" t="b">
        <v>0</v>
      </c>
      <c r="AJ658" s="308" t="str">
        <f t="array" ref="AJ658">iferror(index('Type Mapping'!$A$2:$D$21,match(J658,'Type Mapping'!$B$2:$B$21,0),4),"type mismatch")</f>
        <v>INT</v>
      </c>
      <c r="AK658" s="308"/>
      <c r="AL658" s="308"/>
      <c r="AM658" s="308"/>
      <c r="AN658" s="300" t="b">
        <v>0</v>
      </c>
      <c r="AO658" s="300" t="b">
        <v>0</v>
      </c>
      <c r="AP658" s="300" t="b">
        <v>0</v>
      </c>
      <c r="AQ658" s="300" t="b">
        <v>0</v>
      </c>
      <c r="AR658" s="300"/>
      <c r="AS658" s="300"/>
      <c r="AT658" s="302"/>
      <c r="AU658" s="302"/>
      <c r="AV658" s="303" t="b">
        <v>1</v>
      </c>
      <c r="AW658" s="304" t="str">
        <f t="shared" si="9"/>
        <v>false</v>
      </c>
      <c r="AX658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658" s="306"/>
      <c r="AZ658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658" s="306"/>
      <c r="BB658" s="302"/>
      <c r="BC658" s="303" t="b">
        <f t="shared" si="11"/>
        <v>1</v>
      </c>
      <c r="BD658" s="304"/>
      <c r="BE658" s="304" t="str">
        <f t="shared" si="12"/>
        <v>false</v>
      </c>
      <c r="BF658" s="307"/>
      <c r="BG658" s="305"/>
      <c r="BH658" s="305"/>
      <c r="BI658" s="305"/>
      <c r="BJ658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8" s="306"/>
      <c r="BL658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8" s="306"/>
      <c r="BN658" s="302"/>
      <c r="BO658" s="302"/>
      <c r="BP658" s="302"/>
      <c r="BQ658" s="302"/>
      <c r="BR658" s="302"/>
      <c r="BS658" s="302"/>
      <c r="BT658" s="302"/>
      <c r="BU658" s="302"/>
      <c r="BV658" s="302"/>
      <c r="BW658" s="302"/>
      <c r="BX658" s="302"/>
    </row>
    <row r="659">
      <c r="A659" s="292" t="s">
        <v>728</v>
      </c>
      <c r="B659" s="292">
        <v>658.0</v>
      </c>
      <c r="C659" s="292">
        <f t="shared" si="15"/>
        <v>2</v>
      </c>
      <c r="D659" s="293" t="str">
        <f t="shared" si="26"/>
        <v>Buil, Dem, Occ</v>
      </c>
      <c r="E659" s="46" t="str">
        <f t="shared" si="2"/>
        <v>prmbdo.mdb.PrmBldg.CDASubDist</v>
      </c>
      <c r="F659" s="46" t="s">
        <v>350</v>
      </c>
      <c r="G659" s="46" t="s">
        <v>606</v>
      </c>
      <c r="H659" s="47">
        <v>73.0</v>
      </c>
      <c r="I659" s="294" t="s">
        <v>1485</v>
      </c>
      <c r="J659" s="295" t="s">
        <v>740</v>
      </c>
      <c r="K659" s="296">
        <v>1.0</v>
      </c>
      <c r="L659" s="297" t="b">
        <v>0</v>
      </c>
      <c r="M659" s="294" t="s">
        <v>1486</v>
      </c>
      <c r="N659" s="294"/>
      <c r="O659" s="369"/>
      <c r="P659" s="369"/>
      <c r="Q659" s="298" t="str">
        <f t="shared" si="3"/>
        <v>PrmBldg</v>
      </c>
      <c r="R659" s="298" t="str">
        <f t="shared" si="19"/>
        <v>CDASubDist</v>
      </c>
      <c r="S659" s="298" t="str">
        <f t="array" ref="S659">iferror(index('Type Mapping'!$A$2:$D$21,match(J659,'Type Mapping'!$B$2:$B$21,0),3),"type mismatch")</f>
        <v>VARCHAR</v>
      </c>
      <c r="T659" s="298"/>
      <c r="U659" s="298"/>
      <c r="V659" s="298"/>
      <c r="W659" s="51" t="b">
        <v>1</v>
      </c>
      <c r="X659" s="51"/>
      <c r="Y659" s="309"/>
      <c r="Z659" s="309"/>
      <c r="AA659" s="311" t="s">
        <v>669</v>
      </c>
      <c r="AB659" s="53" t="str">
        <f t="shared" si="23"/>
        <v>geo_id_history</v>
      </c>
      <c r="AC659" s="308" t="str">
        <f t="array" ref="AC659">iferror(index('StoT Mapping (Depreciated)'!$D$2:$L$976,match(E659,'StoT Mapping (Depreciated)'!$D$2:$D$976,0),9),"**FIELD MISSING**")</f>
        <v>???</v>
      </c>
      <c r="AD659" s="53" t="str">
        <f t="shared" si="6"/>
        <v>geo_id.???</v>
      </c>
      <c r="AE659" s="299">
        <f>countif(NEW_REDB_table.field,AD659)</f>
        <v>0</v>
      </c>
      <c r="AF659" s="299" t="str">
        <f t="shared" si="7"/>
        <v>Check...</v>
      </c>
      <c r="AG659" s="308"/>
      <c r="AH659" s="317" t="b">
        <v>0</v>
      </c>
      <c r="AI659" s="317" t="b">
        <v>0</v>
      </c>
      <c r="AJ659" s="308" t="str">
        <f t="array" ref="AJ659">iferror(index('Type Mapping'!$A$2:$D$21,match(J659,'Type Mapping'!$B$2:$B$21,0),4),"type mismatch")</f>
        <v>INT</v>
      </c>
      <c r="AK659" s="308"/>
      <c r="AL659" s="308"/>
      <c r="AM659" s="308"/>
      <c r="AN659" s="300" t="b">
        <v>0</v>
      </c>
      <c r="AO659" s="300" t="b">
        <v>0</v>
      </c>
      <c r="AP659" s="300" t="b">
        <v>0</v>
      </c>
      <c r="AQ659" s="300" t="b">
        <v>0</v>
      </c>
      <c r="AR659" s="300"/>
      <c r="AS659" s="300"/>
      <c r="AT659" s="302"/>
      <c r="AU659" s="302"/>
      <c r="AV659" s="303" t="b">
        <v>1</v>
      </c>
      <c r="AW659" s="304" t="str">
        <f t="shared" si="9"/>
        <v>false</v>
      </c>
      <c r="AX659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659" s="306"/>
      <c r="AZ659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659" s="306"/>
      <c r="BB659" s="302"/>
      <c r="BC659" s="303" t="b">
        <f t="shared" si="11"/>
        <v>1</v>
      </c>
      <c r="BD659" s="304"/>
      <c r="BE659" s="304" t="str">
        <f t="shared" si="12"/>
        <v>false</v>
      </c>
      <c r="BF659" s="307"/>
      <c r="BG659" s="305"/>
      <c r="BH659" s="305"/>
      <c r="BI659" s="305"/>
      <c r="BJ659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59" s="306"/>
      <c r="BL659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59" s="306"/>
      <c r="BN659" s="302"/>
      <c r="BO659" s="302"/>
      <c r="BP659" s="302"/>
      <c r="BQ659" s="302"/>
      <c r="BR659" s="302"/>
      <c r="BS659" s="302"/>
      <c r="BT659" s="302"/>
      <c r="BU659" s="302"/>
      <c r="BV659" s="302"/>
      <c r="BW659" s="302"/>
      <c r="BX659" s="302"/>
    </row>
    <row r="660">
      <c r="A660" s="292" t="s">
        <v>728</v>
      </c>
      <c r="B660" s="292">
        <v>659.0</v>
      </c>
      <c r="C660" s="292">
        <f t="shared" si="15"/>
        <v>2</v>
      </c>
      <c r="D660" s="293" t="str">
        <f t="shared" si="26"/>
        <v>Buil, Dem, Occ</v>
      </c>
      <c r="E660" s="46" t="str">
        <f t="shared" si="2"/>
        <v>prmbdo.mdb.PrmBldg.PoliceDist</v>
      </c>
      <c r="F660" s="46" t="s">
        <v>350</v>
      </c>
      <c r="G660" s="46" t="s">
        <v>606</v>
      </c>
      <c r="H660" s="47">
        <v>74.0</v>
      </c>
      <c r="I660" s="294" t="s">
        <v>1490</v>
      </c>
      <c r="J660" s="295" t="s">
        <v>740</v>
      </c>
      <c r="K660" s="296">
        <v>1.0</v>
      </c>
      <c r="L660" s="297" t="b">
        <v>0</v>
      </c>
      <c r="M660" s="294" t="s">
        <v>1491</v>
      </c>
      <c r="N660" s="294"/>
      <c r="O660" s="369"/>
      <c r="P660" s="369"/>
      <c r="Q660" s="298" t="str">
        <f t="shared" si="3"/>
        <v>PrmBldg</v>
      </c>
      <c r="R660" s="298" t="str">
        <f t="shared" si="19"/>
        <v>PoliceDist</v>
      </c>
      <c r="S660" s="298" t="str">
        <f t="array" ref="S660">iferror(index('Type Mapping'!$A$2:$D$21,match(J660,'Type Mapping'!$B$2:$B$21,0),3),"type mismatch")</f>
        <v>VARCHAR</v>
      </c>
      <c r="T660" s="298"/>
      <c r="U660" s="298"/>
      <c r="V660" s="298"/>
      <c r="W660" s="51" t="b">
        <v>1</v>
      </c>
      <c r="X660" s="51"/>
      <c r="Y660" s="309"/>
      <c r="Z660" s="309"/>
      <c r="AA660" s="311" t="s">
        <v>669</v>
      </c>
      <c r="AB660" s="53" t="str">
        <f t="shared" si="23"/>
        <v>geo_id_history</v>
      </c>
      <c r="AC660" s="308" t="str">
        <f t="array" ref="AC660">iferror(index('StoT Mapping (Depreciated)'!$D$2:$L$976,match(E660,'StoT Mapping (Depreciated)'!$D$2:$D$976,0),9),"**FIELD MISSING**")</f>
        <v>???</v>
      </c>
      <c r="AD660" s="53" t="str">
        <f t="shared" si="6"/>
        <v>geo_id.???</v>
      </c>
      <c r="AE660" s="299">
        <f>countif(NEW_REDB_table.field,AD660)</f>
        <v>0</v>
      </c>
      <c r="AF660" s="299" t="str">
        <f t="shared" si="7"/>
        <v>Check...</v>
      </c>
      <c r="AG660" s="308"/>
      <c r="AH660" s="317" t="b">
        <v>0</v>
      </c>
      <c r="AI660" s="317" t="b">
        <v>0</v>
      </c>
      <c r="AJ660" s="308" t="str">
        <f t="array" ref="AJ660">iferror(index('Type Mapping'!$A$2:$D$21,match(J660,'Type Mapping'!$B$2:$B$21,0),4),"type mismatch")</f>
        <v>INT</v>
      </c>
      <c r="AK660" s="308"/>
      <c r="AL660" s="308"/>
      <c r="AM660" s="308"/>
      <c r="AN660" s="300" t="b">
        <v>0</v>
      </c>
      <c r="AO660" s="300" t="b">
        <v>0</v>
      </c>
      <c r="AP660" s="300" t="b">
        <v>0</v>
      </c>
      <c r="AQ660" s="300" t="b">
        <v>0</v>
      </c>
      <c r="AR660" s="300"/>
      <c r="AS660" s="300"/>
      <c r="AT660" s="302"/>
      <c r="AU660" s="302"/>
      <c r="AV660" s="303" t="b">
        <v>1</v>
      </c>
      <c r="AW660" s="304" t="str">
        <f t="shared" si="9"/>
        <v>false</v>
      </c>
      <c r="AX660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660" s="306"/>
      <c r="AZ660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660" s="306"/>
      <c r="BB660" s="302"/>
      <c r="BC660" s="303" t="b">
        <f t="shared" si="11"/>
        <v>1</v>
      </c>
      <c r="BD660" s="304"/>
      <c r="BE660" s="304" t="str">
        <f t="shared" si="12"/>
        <v>false</v>
      </c>
      <c r="BF660" s="307"/>
      <c r="BG660" s="305"/>
      <c r="BH660" s="305"/>
      <c r="BI660" s="305"/>
      <c r="BJ660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0" s="306"/>
      <c r="BL660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0" s="306"/>
      <c r="BN660" s="302"/>
      <c r="BO660" s="302"/>
      <c r="BP660" s="302"/>
      <c r="BQ660" s="302"/>
      <c r="BR660" s="302"/>
      <c r="BS660" s="302"/>
      <c r="BT660" s="302"/>
      <c r="BU660" s="302"/>
      <c r="BV660" s="302"/>
      <c r="BW660" s="302"/>
      <c r="BX660" s="302"/>
    </row>
    <row r="661">
      <c r="A661" s="292" t="s">
        <v>728</v>
      </c>
      <c r="B661" s="292">
        <v>660.0</v>
      </c>
      <c r="C661" s="292">
        <f t="shared" si="15"/>
        <v>2</v>
      </c>
      <c r="D661" s="293" t="str">
        <f t="shared" si="26"/>
        <v>Buil, Dem, Occ</v>
      </c>
      <c r="E661" s="46" t="str">
        <f t="shared" si="2"/>
        <v>prmbdo.mdb.PrmBldg.CensTract10</v>
      </c>
      <c r="F661" s="46" t="s">
        <v>350</v>
      </c>
      <c r="G661" s="46" t="s">
        <v>606</v>
      </c>
      <c r="H661" s="47">
        <v>75.0</v>
      </c>
      <c r="I661" s="294" t="s">
        <v>1028</v>
      </c>
      <c r="J661" s="295" t="s">
        <v>729</v>
      </c>
      <c r="K661" s="296">
        <v>8.0</v>
      </c>
      <c r="L661" s="297" t="b">
        <v>0</v>
      </c>
      <c r="M661" s="294" t="s">
        <v>1029</v>
      </c>
      <c r="N661" s="294"/>
      <c r="O661" s="369"/>
      <c r="P661" s="369"/>
      <c r="Q661" s="298" t="str">
        <f t="shared" si="3"/>
        <v>PrmBldg</v>
      </c>
      <c r="R661" s="298" t="str">
        <f t="shared" si="19"/>
        <v>CensTract10</v>
      </c>
      <c r="S661" s="298" t="str">
        <f t="array" ref="S661">iferror(index('Type Mapping'!$A$2:$D$21,match(J661,'Type Mapping'!$B$2:$B$21,0),3),"type mismatch")</f>
        <v>VARCHAR</v>
      </c>
      <c r="T661" s="298"/>
      <c r="U661" s="298"/>
      <c r="V661" s="298"/>
      <c r="W661" s="51" t="b">
        <v>1</v>
      </c>
      <c r="X661" s="51"/>
      <c r="Y661" s="309"/>
      <c r="Z661" s="309"/>
      <c r="AA661" s="311" t="s">
        <v>669</v>
      </c>
      <c r="AB661" s="53" t="str">
        <f t="shared" si="23"/>
        <v>geo_id_history</v>
      </c>
      <c r="AC661" s="308" t="str">
        <f t="array" ref="AC661">iferror(index('StoT Mapping (Depreciated)'!$D$2:$L$976,match(E661,'StoT Mapping (Depreciated)'!$D$2:$D$976,0),9),"**FIELD MISSING**")</f>
        <v>???</v>
      </c>
      <c r="AD661" s="53" t="str">
        <f t="shared" si="6"/>
        <v>geo_id.???</v>
      </c>
      <c r="AE661" s="299">
        <f>countif(NEW_REDB_table.field,AD661)</f>
        <v>0</v>
      </c>
      <c r="AF661" s="299" t="str">
        <f t="shared" si="7"/>
        <v>Check...</v>
      </c>
      <c r="AG661" s="308"/>
      <c r="AH661" s="317" t="b">
        <v>0</v>
      </c>
      <c r="AI661" s="317" t="b">
        <v>0</v>
      </c>
      <c r="AJ661" s="308" t="str">
        <f t="array" ref="AJ661">iferror(index('Type Mapping'!$A$2:$D$21,match(J661,'Type Mapping'!$B$2:$B$21,0),4),"type mismatch")</f>
        <v>FLOAT</v>
      </c>
      <c r="AK661" s="308"/>
      <c r="AL661" s="308"/>
      <c r="AM661" s="308"/>
      <c r="AN661" s="300" t="b">
        <v>0</v>
      </c>
      <c r="AO661" s="300" t="b">
        <v>0</v>
      </c>
      <c r="AP661" s="300" t="b">
        <v>0</v>
      </c>
      <c r="AQ661" s="300" t="b">
        <v>0</v>
      </c>
      <c r="AR661" s="300"/>
      <c r="AS661" s="300"/>
      <c r="AT661" s="302"/>
      <c r="AU661" s="302"/>
      <c r="AV661" s="303" t="b">
        <v>1</v>
      </c>
      <c r="AW661" s="304" t="str">
        <f t="shared" si="9"/>
        <v>false</v>
      </c>
      <c r="AX661" s="305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661" s="306"/>
      <c r="AZ661" s="305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661" s="306"/>
      <c r="BB661" s="302"/>
      <c r="BC661" s="303" t="b">
        <f t="shared" si="11"/>
        <v>1</v>
      </c>
      <c r="BD661" s="304"/>
      <c r="BE661" s="304" t="str">
        <f t="shared" si="12"/>
        <v>false</v>
      </c>
      <c r="BF661" s="307"/>
      <c r="BG661" s="305"/>
      <c r="BH661" s="305"/>
      <c r="BI661" s="305"/>
      <c r="BJ661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1" s="306"/>
      <c r="BL661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1" s="306"/>
      <c r="BN661" s="302"/>
      <c r="BO661" s="302"/>
      <c r="BP661" s="302"/>
      <c r="BQ661" s="302"/>
      <c r="BR661" s="302"/>
      <c r="BS661" s="302"/>
      <c r="BT661" s="302"/>
      <c r="BU661" s="302"/>
      <c r="BV661" s="302"/>
      <c r="BW661" s="302"/>
      <c r="BX661" s="302"/>
    </row>
    <row r="662">
      <c r="A662" s="292" t="s">
        <v>728</v>
      </c>
      <c r="B662" s="292">
        <v>661.0</v>
      </c>
      <c r="C662" s="292">
        <f t="shared" si="15"/>
        <v>2</v>
      </c>
      <c r="D662" s="293" t="str">
        <f t="shared" si="26"/>
        <v>Buil, Dem, Occ</v>
      </c>
      <c r="E662" s="46" t="str">
        <f t="shared" si="2"/>
        <v>prmbdo.mdb.PrmBldg.CensGroup10</v>
      </c>
      <c r="F662" s="46" t="s">
        <v>350</v>
      </c>
      <c r="G662" s="46" t="s">
        <v>606</v>
      </c>
      <c r="H662" s="47">
        <v>76.0</v>
      </c>
      <c r="I662" s="294" t="s">
        <v>1775</v>
      </c>
      <c r="J662" s="295" t="s">
        <v>740</v>
      </c>
      <c r="K662" s="296">
        <v>1.0</v>
      </c>
      <c r="L662" s="297" t="b">
        <v>0</v>
      </c>
      <c r="M662" s="294" t="s">
        <v>2096</v>
      </c>
      <c r="N662" s="294"/>
      <c r="O662" s="369"/>
      <c r="P662" s="369"/>
      <c r="Q662" s="298" t="str">
        <f t="shared" si="3"/>
        <v>PrmBldg</v>
      </c>
      <c r="R662" s="298" t="str">
        <f t="shared" si="19"/>
        <v>CensGroup10</v>
      </c>
      <c r="S662" s="298" t="str">
        <f t="array" ref="S662">iferror(index('Type Mapping'!$A$2:$D$21,match(J662,'Type Mapping'!$B$2:$B$21,0),3),"type mismatch")</f>
        <v>VARCHAR</v>
      </c>
      <c r="T662" s="298"/>
      <c r="U662" s="298"/>
      <c r="V662" s="298"/>
      <c r="W662" s="51" t="b">
        <v>1</v>
      </c>
      <c r="X662" s="51"/>
      <c r="Y662" s="309"/>
      <c r="Z662" s="309"/>
      <c r="AA662" s="311" t="s">
        <v>669</v>
      </c>
      <c r="AB662" s="53" t="str">
        <f t="shared" si="23"/>
        <v>geo_id_history</v>
      </c>
      <c r="AC662" s="308" t="str">
        <f t="array" ref="AC662">iferror(index('StoT Mapping (Depreciated)'!$D$2:$L$976,match(E662,'StoT Mapping (Depreciated)'!$D$2:$D$976,0),9),"**FIELD MISSING**")</f>
        <v>???</v>
      </c>
      <c r="AD662" s="53" t="str">
        <f t="shared" si="6"/>
        <v>geo_id.???</v>
      </c>
      <c r="AE662" s="299">
        <f>countif(NEW_REDB_table.field,AD662)</f>
        <v>0</v>
      </c>
      <c r="AF662" s="299" t="str">
        <f t="shared" si="7"/>
        <v>Check...</v>
      </c>
      <c r="AG662" s="308"/>
      <c r="AH662" s="317" t="b">
        <v>0</v>
      </c>
      <c r="AI662" s="317" t="b">
        <v>0</v>
      </c>
      <c r="AJ662" s="308" t="str">
        <f t="array" ref="AJ662">iferror(index('Type Mapping'!$A$2:$D$21,match(J662,'Type Mapping'!$B$2:$B$21,0),4),"type mismatch")</f>
        <v>INT</v>
      </c>
      <c r="AK662" s="308"/>
      <c r="AL662" s="308"/>
      <c r="AM662" s="308"/>
      <c r="AN662" s="300" t="b">
        <v>0</v>
      </c>
      <c r="AO662" s="300" t="b">
        <v>0</v>
      </c>
      <c r="AP662" s="300" t="b">
        <v>0</v>
      </c>
      <c r="AQ662" s="300" t="b">
        <v>0</v>
      </c>
      <c r="AR662" s="300"/>
      <c r="AS662" s="300"/>
      <c r="AT662" s="302"/>
      <c r="AU662" s="302"/>
      <c r="AV662" s="303" t="b">
        <v>1</v>
      </c>
      <c r="AW662" s="304" t="str">
        <f t="shared" si="9"/>
        <v>false</v>
      </c>
      <c r="AX662" s="305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662" s="306"/>
      <c r="AZ662" s="305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662" s="306"/>
      <c r="BB662" s="302"/>
      <c r="BC662" s="303" t="b">
        <f t="shared" si="11"/>
        <v>1</v>
      </c>
      <c r="BD662" s="304"/>
      <c r="BE662" s="304" t="str">
        <f t="shared" si="12"/>
        <v>false</v>
      </c>
      <c r="BF662" s="307"/>
      <c r="BG662" s="305"/>
      <c r="BH662" s="305"/>
      <c r="BI662" s="305"/>
      <c r="BJ662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2" s="306"/>
      <c r="BL662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2" s="306"/>
      <c r="BN662" s="302"/>
      <c r="BO662" s="302"/>
      <c r="BP662" s="302"/>
      <c r="BQ662" s="302"/>
      <c r="BR662" s="302"/>
      <c r="BS662" s="302"/>
      <c r="BT662" s="302"/>
      <c r="BU662" s="302"/>
      <c r="BV662" s="302"/>
      <c r="BW662" s="302"/>
      <c r="BX662" s="302"/>
    </row>
    <row r="663">
      <c r="A663" s="292" t="s">
        <v>728</v>
      </c>
      <c r="B663" s="292">
        <v>662.0</v>
      </c>
      <c r="C663" s="292">
        <f t="shared" si="15"/>
        <v>2</v>
      </c>
      <c r="D663" s="293" t="str">
        <f t="shared" si="26"/>
        <v>Buil, Dem, Occ</v>
      </c>
      <c r="E663" s="46" t="str">
        <f t="shared" si="2"/>
        <v>prmbdo.mdb.PrmBldg.CensBlock00</v>
      </c>
      <c r="F663" s="46" t="s">
        <v>350</v>
      </c>
      <c r="G663" s="46" t="s">
        <v>606</v>
      </c>
      <c r="H663" s="47">
        <v>77.0</v>
      </c>
      <c r="I663" s="294" t="s">
        <v>1499</v>
      </c>
      <c r="J663" s="295" t="s">
        <v>729</v>
      </c>
      <c r="K663" s="296">
        <v>8.0</v>
      </c>
      <c r="L663" s="297" t="b">
        <v>0</v>
      </c>
      <c r="M663" s="294" t="s">
        <v>2098</v>
      </c>
      <c r="N663" s="294"/>
      <c r="O663" s="369"/>
      <c r="P663" s="369"/>
      <c r="Q663" s="298" t="str">
        <f t="shared" si="3"/>
        <v>PrmBldg</v>
      </c>
      <c r="R663" s="298" t="str">
        <f t="shared" si="19"/>
        <v>CensBlock00</v>
      </c>
      <c r="S663" s="298" t="str">
        <f t="array" ref="S663">iferror(index('Type Mapping'!$A$2:$D$21,match(J663,'Type Mapping'!$B$2:$B$21,0),3),"type mismatch")</f>
        <v>VARCHAR</v>
      </c>
      <c r="T663" s="298"/>
      <c r="U663" s="298"/>
      <c r="V663" s="298"/>
      <c r="W663" s="51" t="b">
        <v>1</v>
      </c>
      <c r="X663" s="51"/>
      <c r="Y663" s="309"/>
      <c r="Z663" s="309"/>
      <c r="AA663" s="311" t="s">
        <v>669</v>
      </c>
      <c r="AB663" s="53" t="str">
        <f t="shared" si="23"/>
        <v>geo_id_history</v>
      </c>
      <c r="AC663" s="308" t="str">
        <f t="array" ref="AC663">iferror(index('StoT Mapping (Depreciated)'!$D$2:$L$976,match(E663,'StoT Mapping (Depreciated)'!$D$2:$D$976,0),9),"**FIELD MISSING**")</f>
        <v>???</v>
      </c>
      <c r="AD663" s="53" t="str">
        <f t="shared" si="6"/>
        <v>geo_id.???</v>
      </c>
      <c r="AE663" s="299">
        <f>countif(NEW_REDB_table.field,AD663)</f>
        <v>0</v>
      </c>
      <c r="AF663" s="299" t="str">
        <f t="shared" si="7"/>
        <v>Check...</v>
      </c>
      <c r="AG663" s="308"/>
      <c r="AH663" s="317" t="b">
        <v>0</v>
      </c>
      <c r="AI663" s="317" t="b">
        <v>0</v>
      </c>
      <c r="AJ663" s="308" t="str">
        <f t="array" ref="AJ663">iferror(index('Type Mapping'!$A$2:$D$21,match(J663,'Type Mapping'!$B$2:$B$21,0),4),"type mismatch")</f>
        <v>FLOAT</v>
      </c>
      <c r="AK663" s="308"/>
      <c r="AL663" s="308"/>
      <c r="AM663" s="308"/>
      <c r="AN663" s="300" t="b">
        <v>0</v>
      </c>
      <c r="AO663" s="300" t="b">
        <v>0</v>
      </c>
      <c r="AP663" s="300" t="b">
        <v>0</v>
      </c>
      <c r="AQ663" s="300" t="b">
        <v>0</v>
      </c>
      <c r="AR663" s="300"/>
      <c r="AS663" s="300"/>
      <c r="AT663" s="302"/>
      <c r="AU663" s="302"/>
      <c r="AV663" s="303" t="b">
        <v>1</v>
      </c>
      <c r="AW663" s="304" t="str">
        <f t="shared" si="9"/>
        <v>false</v>
      </c>
      <c r="AX663" s="305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663" s="306"/>
      <c r="AZ663" s="305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663" s="306"/>
      <c r="BB663" s="302"/>
      <c r="BC663" s="303" t="b">
        <f t="shared" si="11"/>
        <v>1</v>
      </c>
      <c r="BD663" s="304"/>
      <c r="BE663" s="304" t="str">
        <f t="shared" si="12"/>
        <v>false</v>
      </c>
      <c r="BF663" s="307"/>
      <c r="BG663" s="305"/>
      <c r="BH663" s="305"/>
      <c r="BI663" s="305"/>
      <c r="BJ663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3" s="306"/>
      <c r="BL663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3" s="306"/>
      <c r="BN663" s="302"/>
      <c r="BO663" s="302"/>
      <c r="BP663" s="302"/>
      <c r="BQ663" s="302"/>
      <c r="BR663" s="302"/>
      <c r="BS663" s="302"/>
      <c r="BT663" s="302"/>
      <c r="BU663" s="302"/>
      <c r="BV663" s="302"/>
      <c r="BW663" s="302"/>
      <c r="BX663" s="302"/>
    </row>
    <row r="664">
      <c r="A664" s="292" t="s">
        <v>728</v>
      </c>
      <c r="B664" s="292">
        <v>663.0</v>
      </c>
      <c r="C664" s="292">
        <f t="shared" si="15"/>
        <v>2</v>
      </c>
      <c r="D664" s="293" t="str">
        <f t="shared" si="26"/>
        <v>Buil, Dem, Occ</v>
      </c>
      <c r="E664" s="46" t="str">
        <f t="shared" si="2"/>
        <v>prmbdo.mdb.PrmBldg.AsrNbrhd</v>
      </c>
      <c r="F664" s="46" t="s">
        <v>350</v>
      </c>
      <c r="G664" s="46" t="s">
        <v>606</v>
      </c>
      <c r="H664" s="47">
        <v>78.0</v>
      </c>
      <c r="I664" s="294" t="s">
        <v>1520</v>
      </c>
      <c r="J664" s="295" t="s">
        <v>749</v>
      </c>
      <c r="K664" s="296">
        <v>2.0</v>
      </c>
      <c r="L664" s="297" t="b">
        <v>0</v>
      </c>
      <c r="M664" s="294" t="s">
        <v>1521</v>
      </c>
      <c r="N664" s="294"/>
      <c r="O664" s="369"/>
      <c r="P664" s="369"/>
      <c r="Q664" s="298" t="str">
        <f t="shared" si="3"/>
        <v>PrmBldg</v>
      </c>
      <c r="R664" s="298" t="str">
        <f t="shared" si="19"/>
        <v>AsrNbrhd</v>
      </c>
      <c r="S664" s="298" t="str">
        <f t="array" ref="S664">iferror(index('Type Mapping'!$A$2:$D$21,match(J664,'Type Mapping'!$B$2:$B$21,0),3),"type mismatch")</f>
        <v>VARCHAR</v>
      </c>
      <c r="T664" s="298"/>
      <c r="U664" s="298"/>
      <c r="V664" s="298"/>
      <c r="W664" s="51" t="b">
        <v>1</v>
      </c>
      <c r="X664" s="51"/>
      <c r="Y664" s="309"/>
      <c r="Z664" s="309"/>
      <c r="AA664" s="311" t="s">
        <v>669</v>
      </c>
      <c r="AB664" s="53" t="str">
        <f t="shared" si="23"/>
        <v>geo_id_history</v>
      </c>
      <c r="AC664" s="308" t="str">
        <f t="array" ref="AC664">iferror(index('StoT Mapping (Depreciated)'!$D$2:$L$976,match(E664,'StoT Mapping (Depreciated)'!$D$2:$D$976,0),9),"**FIELD MISSING**")</f>
        <v>???</v>
      </c>
      <c r="AD664" s="53" t="str">
        <f t="shared" si="6"/>
        <v>geo_id.???</v>
      </c>
      <c r="AE664" s="299">
        <f>countif(NEW_REDB_table.field,AD664)</f>
        <v>0</v>
      </c>
      <c r="AF664" s="299" t="str">
        <f t="shared" si="7"/>
        <v>Check...</v>
      </c>
      <c r="AG664" s="308"/>
      <c r="AH664" s="317" t="b">
        <v>0</v>
      </c>
      <c r="AI664" s="317" t="b">
        <v>0</v>
      </c>
      <c r="AJ664" s="308" t="str">
        <f t="array" ref="AJ664">iferror(index('Type Mapping'!$A$2:$D$21,match(J664,'Type Mapping'!$B$2:$B$21,0),4),"type mismatch")</f>
        <v>INT</v>
      </c>
      <c r="AK664" s="308"/>
      <c r="AL664" s="308"/>
      <c r="AM664" s="308"/>
      <c r="AN664" s="300" t="b">
        <v>0</v>
      </c>
      <c r="AO664" s="300" t="b">
        <v>0</v>
      </c>
      <c r="AP664" s="300" t="b">
        <v>0</v>
      </c>
      <c r="AQ664" s="300" t="b">
        <v>0</v>
      </c>
      <c r="AR664" s="300"/>
      <c r="AS664" s="300"/>
      <c r="AT664" s="302"/>
      <c r="AU664" s="302"/>
      <c r="AV664" s="303" t="b">
        <v>1</v>
      </c>
      <c r="AW664" s="304" t="str">
        <f t="shared" si="9"/>
        <v>false</v>
      </c>
      <c r="AX664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664" s="306"/>
      <c r="AZ664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664" s="306"/>
      <c r="BB664" s="302"/>
      <c r="BC664" s="303" t="b">
        <f t="shared" si="11"/>
        <v>1</v>
      </c>
      <c r="BD664" s="304"/>
      <c r="BE664" s="304" t="str">
        <f t="shared" si="12"/>
        <v>false</v>
      </c>
      <c r="BF664" s="307"/>
      <c r="BG664" s="305"/>
      <c r="BH664" s="305"/>
      <c r="BI664" s="305"/>
      <c r="BJ664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4" s="306"/>
      <c r="BL664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4" s="306"/>
      <c r="BN664" s="302"/>
      <c r="BO664" s="302"/>
      <c r="BP664" s="302"/>
      <c r="BQ664" s="302"/>
      <c r="BR664" s="302"/>
      <c r="BS664" s="302"/>
      <c r="BT664" s="302"/>
      <c r="BU664" s="302"/>
      <c r="BV664" s="302"/>
      <c r="BW664" s="302"/>
      <c r="BX664" s="302"/>
    </row>
    <row r="665">
      <c r="A665" s="292" t="s">
        <v>728</v>
      </c>
      <c r="B665" s="292">
        <v>664.0</v>
      </c>
      <c r="C665" s="292">
        <f t="shared" si="15"/>
        <v>2</v>
      </c>
      <c r="D665" s="293" t="str">
        <f t="shared" si="26"/>
        <v>Buil, Dem, Occ</v>
      </c>
      <c r="E665" s="46" t="str">
        <f t="shared" si="2"/>
        <v>prmbdo.mdb.PrmBldg.NLC</v>
      </c>
      <c r="F665" s="46" t="s">
        <v>350</v>
      </c>
      <c r="G665" s="46" t="s">
        <v>606</v>
      </c>
      <c r="H665" s="47">
        <v>79.0</v>
      </c>
      <c r="I665" s="294" t="s">
        <v>1058</v>
      </c>
      <c r="J665" s="295" t="s">
        <v>729</v>
      </c>
      <c r="K665" s="296">
        <v>8.0</v>
      </c>
      <c r="L665" s="297" t="b">
        <v>0</v>
      </c>
      <c r="M665" s="294" t="s">
        <v>1059</v>
      </c>
      <c r="N665" s="294"/>
      <c r="O665" s="369"/>
      <c r="P665" s="369"/>
      <c r="Q665" s="298" t="str">
        <f t="shared" si="3"/>
        <v>PrmBldg</v>
      </c>
      <c r="R665" s="298" t="str">
        <f t="shared" si="19"/>
        <v>NLC</v>
      </c>
      <c r="S665" s="298" t="str">
        <f t="array" ref="S665">iferror(index('Type Mapping'!$A$2:$D$21,match(J665,'Type Mapping'!$B$2:$B$21,0),3),"type mismatch")</f>
        <v>VARCHAR</v>
      </c>
      <c r="T665" s="298"/>
      <c r="U665" s="298"/>
      <c r="V665" s="298"/>
      <c r="W665" s="51" t="b">
        <v>1</v>
      </c>
      <c r="X665" s="51"/>
      <c r="Y665" s="309"/>
      <c r="Z665" s="309"/>
      <c r="AA665" s="311" t="s">
        <v>669</v>
      </c>
      <c r="AB665" s="53" t="str">
        <f t="shared" si="23"/>
        <v>geo_id_history</v>
      </c>
      <c r="AC665" s="308" t="str">
        <f t="array" ref="AC665">iferror(index('StoT Mapping (Depreciated)'!$D$2:$L$976,match(E665,'StoT Mapping (Depreciated)'!$D$2:$D$976,0),9),"**FIELD MISSING**")</f>
        <v>???</v>
      </c>
      <c r="AD665" s="53" t="str">
        <f t="shared" si="6"/>
        <v>geo_id.???</v>
      </c>
      <c r="AE665" s="299">
        <f>countif(NEW_REDB_table.field,AD665)</f>
        <v>0</v>
      </c>
      <c r="AF665" s="299" t="str">
        <f t="shared" si="7"/>
        <v>Check...</v>
      </c>
      <c r="AG665" s="308"/>
      <c r="AH665" s="317" t="b">
        <v>0</v>
      </c>
      <c r="AI665" s="317" t="b">
        <v>0</v>
      </c>
      <c r="AJ665" s="308" t="str">
        <f t="array" ref="AJ665">iferror(index('Type Mapping'!$A$2:$D$21,match(J665,'Type Mapping'!$B$2:$B$21,0),4),"type mismatch")</f>
        <v>FLOAT</v>
      </c>
      <c r="AK665" s="308"/>
      <c r="AL665" s="308"/>
      <c r="AM665" s="308"/>
      <c r="AN665" s="300" t="b">
        <v>0</v>
      </c>
      <c r="AO665" s="300" t="b">
        <v>0</v>
      </c>
      <c r="AP665" s="300" t="b">
        <v>0</v>
      </c>
      <c r="AQ665" s="300" t="b">
        <v>0</v>
      </c>
      <c r="AR665" s="300"/>
      <c r="AS665" s="300"/>
      <c r="AT665" s="302"/>
      <c r="AU665" s="302"/>
      <c r="AV665" s="303" t="b">
        <v>1</v>
      </c>
      <c r="AW665" s="304" t="str">
        <f t="shared" si="9"/>
        <v>false</v>
      </c>
      <c r="AX665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665" s="306"/>
      <c r="AZ665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665" s="306"/>
      <c r="BB665" s="302"/>
      <c r="BC665" s="303" t="b">
        <f t="shared" si="11"/>
        <v>1</v>
      </c>
      <c r="BD665" s="304"/>
      <c r="BE665" s="304" t="str">
        <f t="shared" si="12"/>
        <v>false</v>
      </c>
      <c r="BF665" s="307"/>
      <c r="BG665" s="305"/>
      <c r="BH665" s="305"/>
      <c r="BI665" s="305"/>
      <c r="BJ665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5" s="306"/>
      <c r="BL665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5" s="306"/>
      <c r="BN665" s="302"/>
      <c r="BO665" s="302"/>
      <c r="BP665" s="302"/>
      <c r="BQ665" s="302"/>
      <c r="BR665" s="302"/>
      <c r="BS665" s="302"/>
      <c r="BT665" s="302"/>
      <c r="BU665" s="302"/>
      <c r="BV665" s="302"/>
      <c r="BW665" s="302"/>
      <c r="BX665" s="302"/>
    </row>
    <row r="666">
      <c r="A666" s="292" t="s">
        <v>728</v>
      </c>
      <c r="B666" s="292">
        <v>665.0</v>
      </c>
      <c r="C666" s="292">
        <f t="shared" si="15"/>
        <v>2</v>
      </c>
      <c r="D666" s="293" t="str">
        <f t="shared" si="26"/>
        <v>Buil, Dem, Occ</v>
      </c>
      <c r="E666" s="46" t="str">
        <f t="shared" si="2"/>
        <v>prmbdo.mdb.PrmBldg.Parity</v>
      </c>
      <c r="F666" s="46" t="s">
        <v>350</v>
      </c>
      <c r="G666" s="46" t="s">
        <v>606</v>
      </c>
      <c r="H666" s="47">
        <v>80.0</v>
      </c>
      <c r="I666" s="294" t="s">
        <v>1061</v>
      </c>
      <c r="J666" s="295" t="s">
        <v>743</v>
      </c>
      <c r="K666" s="296">
        <v>1.0</v>
      </c>
      <c r="L666" s="297" t="b">
        <v>0</v>
      </c>
      <c r="M666" s="294" t="s">
        <v>1652</v>
      </c>
      <c r="N666" s="294"/>
      <c r="O666" s="369"/>
      <c r="P666" s="369"/>
      <c r="Q666" s="298" t="str">
        <f t="shared" si="3"/>
        <v>PrmBldg</v>
      </c>
      <c r="R666" s="298" t="str">
        <f t="shared" si="19"/>
        <v>Parity</v>
      </c>
      <c r="S666" s="298" t="str">
        <f t="array" ref="S666">iferror(index('Type Mapping'!$A$2:$D$21,match(J666,'Type Mapping'!$B$2:$B$21,0),3),"type mismatch")</f>
        <v>VARCHAR</v>
      </c>
      <c r="T666" s="298"/>
      <c r="U666" s="298"/>
      <c r="V666" s="298"/>
      <c r="W666" s="51" t="b">
        <v>1</v>
      </c>
      <c r="X666" s="51"/>
      <c r="Y666" s="309"/>
      <c r="Z666" s="309"/>
      <c r="AA666" s="311" t="s">
        <v>669</v>
      </c>
      <c r="AB666" s="53" t="str">
        <f t="shared" si="23"/>
        <v>geo_id_history</v>
      </c>
      <c r="AC666" s="308" t="str">
        <f t="array" ref="AC666">iferror(index('StoT Mapping (Depreciated)'!$D$2:$L$976,match(E666,'StoT Mapping (Depreciated)'!$D$2:$D$976,0),9),"**FIELD MISSING**")</f>
        <v>???</v>
      </c>
      <c r="AD666" s="53" t="str">
        <f t="shared" si="6"/>
        <v>geo_id.???</v>
      </c>
      <c r="AE666" s="299">
        <f>countif(NEW_REDB_table.field,AD666)</f>
        <v>0</v>
      </c>
      <c r="AF666" s="299" t="str">
        <f t="shared" si="7"/>
        <v>Check...</v>
      </c>
      <c r="AG666" s="308"/>
      <c r="AH666" s="317" t="b">
        <v>0</v>
      </c>
      <c r="AI666" s="317" t="b">
        <v>0</v>
      </c>
      <c r="AJ666" s="308" t="str">
        <f t="array" ref="AJ666">iferror(index('Type Mapping'!$A$2:$D$21,match(J666,'Type Mapping'!$B$2:$B$21,0),4),"type mismatch")</f>
        <v>VARCHAR</v>
      </c>
      <c r="AK666" s="308"/>
      <c r="AL666" s="308"/>
      <c r="AM666" s="308"/>
      <c r="AN666" s="300" t="b">
        <v>0</v>
      </c>
      <c r="AO666" s="300" t="b">
        <v>0</v>
      </c>
      <c r="AP666" s="300" t="b">
        <v>0</v>
      </c>
      <c r="AQ666" s="300" t="b">
        <v>0</v>
      </c>
      <c r="AR666" s="300"/>
      <c r="AS666" s="300"/>
      <c r="AT666" s="302"/>
      <c r="AU666" s="302"/>
      <c r="AV666" s="303" t="b">
        <v>1</v>
      </c>
      <c r="AW666" s="304" t="str">
        <f t="shared" si="9"/>
        <v>false</v>
      </c>
      <c r="AX666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666" s="306"/>
      <c r="AZ666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666" s="306"/>
      <c r="BB666" s="302"/>
      <c r="BC666" s="303" t="b">
        <f t="shared" si="11"/>
        <v>1</v>
      </c>
      <c r="BD666" s="304"/>
      <c r="BE666" s="304" t="str">
        <f t="shared" si="12"/>
        <v>false</v>
      </c>
      <c r="BF666" s="307"/>
      <c r="BG666" s="305"/>
      <c r="BH666" s="305"/>
      <c r="BI666" s="305"/>
      <c r="BJ666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6" s="306"/>
      <c r="BL666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6" s="306"/>
      <c r="BN666" s="302"/>
      <c r="BO666" s="302"/>
      <c r="BP666" s="302"/>
      <c r="BQ666" s="302"/>
      <c r="BR666" s="302"/>
      <c r="BS666" s="302"/>
      <c r="BT666" s="302"/>
      <c r="BU666" s="302"/>
      <c r="BV666" s="302"/>
      <c r="BW666" s="302"/>
      <c r="BX666" s="302"/>
    </row>
    <row r="667">
      <c r="A667" s="292" t="s">
        <v>728</v>
      </c>
      <c r="B667" s="292">
        <v>666.0</v>
      </c>
      <c r="C667" s="292">
        <f t="shared" si="15"/>
        <v>2</v>
      </c>
      <c r="D667" s="293" t="str">
        <f t="shared" si="26"/>
        <v>Buil, Dem, Occ</v>
      </c>
      <c r="E667" s="46" t="str">
        <f t="shared" si="2"/>
        <v>prmbdo.mdb.PrmBldg.TmpCityBlock</v>
      </c>
      <c r="F667" s="46" t="s">
        <v>350</v>
      </c>
      <c r="G667" s="46" t="s">
        <v>606</v>
      </c>
      <c r="H667" s="47">
        <v>81.0</v>
      </c>
      <c r="I667" s="294" t="s">
        <v>1867</v>
      </c>
      <c r="J667" s="295" t="s">
        <v>729</v>
      </c>
      <c r="K667" s="296">
        <v>8.0</v>
      </c>
      <c r="L667" s="297" t="b">
        <v>0</v>
      </c>
      <c r="M667" s="294" t="s">
        <v>2102</v>
      </c>
      <c r="N667" s="294"/>
      <c r="O667" s="369"/>
      <c r="P667" s="369"/>
      <c r="Q667" s="298" t="str">
        <f t="shared" si="3"/>
        <v>PrmBldg</v>
      </c>
      <c r="R667" s="298" t="str">
        <f t="shared" si="19"/>
        <v>TmpCityBlock</v>
      </c>
      <c r="S667" s="298" t="str">
        <f t="array" ref="S667">iferror(index('Type Mapping'!$A$2:$D$21,match(J667,'Type Mapping'!$B$2:$B$21,0),3),"type mismatch")</f>
        <v>VARCHAR</v>
      </c>
      <c r="T667" s="298"/>
      <c r="U667" s="298"/>
      <c r="V667" s="298"/>
      <c r="W667" s="51" t="b">
        <v>1</v>
      </c>
      <c r="X667" s="51"/>
      <c r="Y667" s="309"/>
      <c r="Z667" s="309"/>
      <c r="AA667" s="311" t="s">
        <v>669</v>
      </c>
      <c r="AB667" s="53" t="str">
        <f t="shared" si="23"/>
        <v>geo_id_history</v>
      </c>
      <c r="AC667" s="308" t="str">
        <f t="array" ref="AC667">iferror(index('StoT Mapping (Depreciated)'!$D$2:$L$976,match(E667,'StoT Mapping (Depreciated)'!$D$2:$D$976,0),9),"**FIELD MISSING**")</f>
        <v>???</v>
      </c>
      <c r="AD667" s="53" t="str">
        <f t="shared" si="6"/>
        <v>geo_id.???</v>
      </c>
      <c r="AE667" s="299">
        <f>countif(NEW_REDB_table.field,AD667)</f>
        <v>0</v>
      </c>
      <c r="AF667" s="299" t="str">
        <f t="shared" si="7"/>
        <v>Check...</v>
      </c>
      <c r="AG667" s="308"/>
      <c r="AH667" s="317" t="b">
        <v>0</v>
      </c>
      <c r="AI667" s="317" t="b">
        <v>0</v>
      </c>
      <c r="AJ667" s="308" t="str">
        <f t="array" ref="AJ667">iferror(index('Type Mapping'!$A$2:$D$21,match(J667,'Type Mapping'!$B$2:$B$21,0),4),"type mismatch")</f>
        <v>FLOAT</v>
      </c>
      <c r="AK667" s="308"/>
      <c r="AL667" s="308"/>
      <c r="AM667" s="308"/>
      <c r="AN667" s="300" t="b">
        <v>0</v>
      </c>
      <c r="AO667" s="300" t="b">
        <v>0</v>
      </c>
      <c r="AP667" s="300" t="b">
        <v>0</v>
      </c>
      <c r="AQ667" s="300" t="b">
        <v>0</v>
      </c>
      <c r="AR667" s="300"/>
      <c r="AS667" s="300"/>
      <c r="AT667" s="302"/>
      <c r="AU667" s="302"/>
      <c r="AV667" s="303" t="b">
        <v>1</v>
      </c>
      <c r="AW667" s="304" t="str">
        <f t="shared" si="9"/>
        <v>false</v>
      </c>
      <c r="AX667" s="305" t="str">
        <f t="shared" si="17"/>
        <v>&lt;column comment="" default="" key="false" label="TmpCityBlock" length="255" nullable="true" originalDbColumnName="TmpCityBlock" originalLength="-1" pattern="" precision="-1" talendType="id_String" type=""/&gt;</v>
      </c>
      <c r="AY667" s="306"/>
      <c r="AZ667" s="305" t="str">
        <f t="shared" si="10"/>
        <v>&lt;column comment="" default="" key="false" label="TmpCityBlock" length="255" nullable="true" originalDbColumnName="TmpCityBlock" originalLength="-1" pattern="" precision="-1" talendType="id_String" type=""/&gt;</v>
      </c>
      <c r="BA667" s="306"/>
      <c r="BB667" s="302"/>
      <c r="BC667" s="303" t="b">
        <f t="shared" si="11"/>
        <v>1</v>
      </c>
      <c r="BD667" s="304"/>
      <c r="BE667" s="304" t="str">
        <f t="shared" si="12"/>
        <v>false</v>
      </c>
      <c r="BF667" s="307"/>
      <c r="BG667" s="305"/>
      <c r="BH667" s="305"/>
      <c r="BI667" s="305"/>
      <c r="BJ667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7" s="306"/>
      <c r="BL667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7" s="306"/>
      <c r="BN667" s="302"/>
      <c r="BO667" s="302"/>
      <c r="BP667" s="302"/>
      <c r="BQ667" s="302"/>
      <c r="BR667" s="302"/>
      <c r="BS667" s="302"/>
      <c r="BT667" s="302"/>
      <c r="BU667" s="302"/>
      <c r="BV667" s="302"/>
      <c r="BW667" s="302"/>
      <c r="BX667" s="302"/>
    </row>
    <row r="668">
      <c r="A668" s="292" t="s">
        <v>728</v>
      </c>
      <c r="B668" s="292">
        <v>667.0</v>
      </c>
      <c r="C668" s="292">
        <f t="shared" si="15"/>
        <v>2</v>
      </c>
      <c r="D668" s="293" t="str">
        <f t="shared" si="26"/>
        <v>Buil, Dem, Occ</v>
      </c>
      <c r="E668" s="46" t="str">
        <f t="shared" si="2"/>
        <v>prmbdo.mdb.PrmBldg.TmpParcel</v>
      </c>
      <c r="F668" s="46" t="s">
        <v>350</v>
      </c>
      <c r="G668" s="46" t="s">
        <v>606</v>
      </c>
      <c r="H668" s="47">
        <v>82.0</v>
      </c>
      <c r="I668" s="294" t="s">
        <v>1869</v>
      </c>
      <c r="J668" s="295" t="s">
        <v>738</v>
      </c>
      <c r="K668" s="296">
        <v>4.0</v>
      </c>
      <c r="L668" s="297" t="b">
        <v>0</v>
      </c>
      <c r="M668" s="294" t="s">
        <v>2104</v>
      </c>
      <c r="N668" s="294"/>
      <c r="O668" s="369"/>
      <c r="P668" s="369"/>
      <c r="Q668" s="298" t="str">
        <f t="shared" si="3"/>
        <v>PrmBldg</v>
      </c>
      <c r="R668" s="298" t="str">
        <f t="shared" si="19"/>
        <v>TmpParcel</v>
      </c>
      <c r="S668" s="298" t="str">
        <f t="array" ref="S668">iferror(index('Type Mapping'!$A$2:$D$21,match(J668,'Type Mapping'!$B$2:$B$21,0),3),"type mismatch")</f>
        <v>VARCHAR</v>
      </c>
      <c r="T668" s="298"/>
      <c r="U668" s="298"/>
      <c r="V668" s="298"/>
      <c r="W668" s="51" t="b">
        <v>1</v>
      </c>
      <c r="X668" s="51"/>
      <c r="Y668" s="309"/>
      <c r="Z668" s="309"/>
      <c r="AA668" s="311" t="s">
        <v>669</v>
      </c>
      <c r="AB668" s="53" t="str">
        <f t="shared" si="23"/>
        <v>geo_id_history</v>
      </c>
      <c r="AC668" s="308" t="str">
        <f t="array" ref="AC668">iferror(index('StoT Mapping (Depreciated)'!$D$2:$L$976,match(E668,'StoT Mapping (Depreciated)'!$D$2:$D$976,0),9),"**FIELD MISSING**")</f>
        <v>???</v>
      </c>
      <c r="AD668" s="53" t="str">
        <f t="shared" si="6"/>
        <v>geo_id.???</v>
      </c>
      <c r="AE668" s="299">
        <f>countif(NEW_REDB_table.field,AD668)</f>
        <v>0</v>
      </c>
      <c r="AF668" s="299" t="str">
        <f t="shared" si="7"/>
        <v>Check...</v>
      </c>
      <c r="AG668" s="308"/>
      <c r="AH668" s="317" t="b">
        <v>0</v>
      </c>
      <c r="AI668" s="317" t="b">
        <v>0</v>
      </c>
      <c r="AJ668" s="308" t="str">
        <f t="array" ref="AJ668">iferror(index('Type Mapping'!$A$2:$D$21,match(J668,'Type Mapping'!$B$2:$B$21,0),4),"type mismatch")</f>
        <v>INT</v>
      </c>
      <c r="AK668" s="308"/>
      <c r="AL668" s="308"/>
      <c r="AM668" s="308"/>
      <c r="AN668" s="300" t="b">
        <v>0</v>
      </c>
      <c r="AO668" s="300" t="b">
        <v>0</v>
      </c>
      <c r="AP668" s="300" t="b">
        <v>0</v>
      </c>
      <c r="AQ668" s="300" t="b">
        <v>0</v>
      </c>
      <c r="AR668" s="300"/>
      <c r="AS668" s="300"/>
      <c r="AT668" s="302"/>
      <c r="AU668" s="302"/>
      <c r="AV668" s="303" t="b">
        <v>1</v>
      </c>
      <c r="AW668" s="304" t="str">
        <f t="shared" si="9"/>
        <v>false</v>
      </c>
      <c r="AX668" s="305" t="str">
        <f t="shared" si="17"/>
        <v>&lt;column comment="" default="" key="false" label="TmpParcel" length="255" nullable="true" originalDbColumnName="TmpParcel" originalLength="-1" pattern="" precision="-1" talendType="id_String" type=""/&gt;</v>
      </c>
      <c r="AY668" s="306"/>
      <c r="AZ668" s="305" t="str">
        <f t="shared" si="10"/>
        <v>&lt;column comment="" default="" key="false" label="TmpParcel" length="255" nullable="true" originalDbColumnName="TmpParcel" originalLength="-1" pattern="" precision="-1" talendType="id_String" type=""/&gt;</v>
      </c>
      <c r="BA668" s="306"/>
      <c r="BB668" s="302"/>
      <c r="BC668" s="303" t="b">
        <f t="shared" si="11"/>
        <v>1</v>
      </c>
      <c r="BD668" s="304"/>
      <c r="BE668" s="304" t="str">
        <f t="shared" si="12"/>
        <v>false</v>
      </c>
      <c r="BF668" s="307"/>
      <c r="BG668" s="305"/>
      <c r="BH668" s="305"/>
      <c r="BI668" s="305"/>
      <c r="BJ668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8" s="306"/>
      <c r="BL668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8" s="306"/>
      <c r="BN668" s="302"/>
      <c r="BO668" s="302"/>
      <c r="BP668" s="302"/>
      <c r="BQ668" s="302"/>
      <c r="BR668" s="302"/>
      <c r="BS668" s="302"/>
      <c r="BT668" s="302"/>
      <c r="BU668" s="302"/>
      <c r="BV668" s="302"/>
      <c r="BW668" s="302"/>
      <c r="BX668" s="302"/>
    </row>
    <row r="669">
      <c r="A669" s="292" t="s">
        <v>728</v>
      </c>
      <c r="B669" s="292">
        <v>668.0</v>
      </c>
      <c r="C669" s="292">
        <f t="shared" si="15"/>
        <v>2</v>
      </c>
      <c r="D669" s="293" t="str">
        <f t="shared" si="26"/>
        <v>Buil, Dem, Occ</v>
      </c>
      <c r="E669" s="46" t="str">
        <f t="shared" si="2"/>
        <v>prmbdo.mdb.PrmBldg.FirstDate</v>
      </c>
      <c r="F669" s="46" t="s">
        <v>350</v>
      </c>
      <c r="G669" s="46" t="s">
        <v>606</v>
      </c>
      <c r="H669" s="47">
        <v>83.0</v>
      </c>
      <c r="I669" s="294" t="s">
        <v>787</v>
      </c>
      <c r="J669" s="295" t="s">
        <v>788</v>
      </c>
      <c r="K669" s="296">
        <v>8.0</v>
      </c>
      <c r="L669" s="297" t="b">
        <v>0</v>
      </c>
      <c r="M669" s="294" t="s">
        <v>789</v>
      </c>
      <c r="N669" s="294"/>
      <c r="O669" s="369"/>
      <c r="P669" s="369"/>
      <c r="Q669" s="298" t="str">
        <f t="shared" si="3"/>
        <v>PrmBldg</v>
      </c>
      <c r="R669" s="298" t="str">
        <f t="shared" si="19"/>
        <v>FirstDate</v>
      </c>
      <c r="S669" s="298" t="str">
        <f t="array" ref="S669">iferror(index('Type Mapping'!$A$2:$D$21,match(J669,'Type Mapping'!$B$2:$B$21,0),3),"type mismatch")</f>
        <v>VARCHAR</v>
      </c>
      <c r="T669" s="298"/>
      <c r="U669" s="298"/>
      <c r="V669" s="298"/>
      <c r="W669" s="51" t="b">
        <v>1</v>
      </c>
      <c r="X669" s="51"/>
      <c r="Y669" s="309"/>
      <c r="Z669" s="309"/>
      <c r="AA669" s="311" t="s">
        <v>669</v>
      </c>
      <c r="AB669" s="53" t="str">
        <f t="shared" si="23"/>
        <v>geo_id_history</v>
      </c>
      <c r="AC669" s="308" t="str">
        <f t="array" ref="AC669">iferror(index('StoT Mapping (Depreciated)'!$D$2:$L$976,match(E669,'StoT Mapping (Depreciated)'!$D$2:$D$976,0),9),"**FIELD MISSING**")</f>
        <v>???</v>
      </c>
      <c r="AD669" s="53" t="str">
        <f t="shared" si="6"/>
        <v>geo_id.???</v>
      </c>
      <c r="AE669" s="299">
        <f>countif(NEW_REDB_table.field,AD669)</f>
        <v>0</v>
      </c>
      <c r="AF669" s="299" t="str">
        <f t="shared" si="7"/>
        <v>Check...</v>
      </c>
      <c r="AG669" s="308"/>
      <c r="AH669" s="317" t="b">
        <v>0</v>
      </c>
      <c r="AI669" s="317" t="b">
        <v>0</v>
      </c>
      <c r="AJ669" s="308" t="str">
        <f t="array" ref="AJ669">iferror(index('Type Mapping'!$A$2:$D$21,match(J669,'Type Mapping'!$B$2:$B$21,0),4),"type mismatch")</f>
        <v>DATE</v>
      </c>
      <c r="AK669" s="308"/>
      <c r="AL669" s="308"/>
      <c r="AM669" s="308"/>
      <c r="AN669" s="300" t="b">
        <v>0</v>
      </c>
      <c r="AO669" s="300" t="b">
        <v>0</v>
      </c>
      <c r="AP669" s="300" t="b">
        <v>0</v>
      </c>
      <c r="AQ669" s="300" t="b">
        <v>0</v>
      </c>
      <c r="AR669" s="300"/>
      <c r="AS669" s="300"/>
      <c r="AT669" s="302"/>
      <c r="AU669" s="302"/>
      <c r="AV669" s="303" t="b">
        <v>1</v>
      </c>
      <c r="AW669" s="304" t="str">
        <f t="shared" si="9"/>
        <v>false</v>
      </c>
      <c r="AX669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669" s="306"/>
      <c r="AZ669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669" s="306"/>
      <c r="BB669" s="302"/>
      <c r="BC669" s="303" t="b">
        <f t="shared" si="11"/>
        <v>1</v>
      </c>
      <c r="BD669" s="304"/>
      <c r="BE669" s="304" t="str">
        <f t="shared" si="12"/>
        <v>false</v>
      </c>
      <c r="BF669" s="307"/>
      <c r="BG669" s="305"/>
      <c r="BH669" s="305"/>
      <c r="BI669" s="305"/>
      <c r="BJ669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69" s="306"/>
      <c r="BL669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69" s="306"/>
      <c r="BN669" s="302"/>
      <c r="BO669" s="302"/>
      <c r="BP669" s="302"/>
      <c r="BQ669" s="302"/>
      <c r="BR669" s="302"/>
      <c r="BS669" s="302"/>
      <c r="BT669" s="302"/>
      <c r="BU669" s="302"/>
      <c r="BV669" s="302"/>
      <c r="BW669" s="302"/>
      <c r="BX669" s="302"/>
    </row>
    <row r="670">
      <c r="A670" s="292" t="s">
        <v>728</v>
      </c>
      <c r="B670" s="292">
        <v>669.0</v>
      </c>
      <c r="C670" s="292">
        <f t="shared" si="15"/>
        <v>2</v>
      </c>
      <c r="D670" s="293" t="str">
        <f t="shared" si="26"/>
        <v>Buil, Dem, Occ</v>
      </c>
      <c r="E670" s="46" t="str">
        <f t="shared" si="2"/>
        <v>prmbdo.mdb.PrmBldg.LastDate</v>
      </c>
      <c r="F670" s="46" t="s">
        <v>350</v>
      </c>
      <c r="G670" s="46" t="s">
        <v>606</v>
      </c>
      <c r="H670" s="47">
        <v>84.0</v>
      </c>
      <c r="I670" s="294" t="s">
        <v>794</v>
      </c>
      <c r="J670" s="295" t="s">
        <v>788</v>
      </c>
      <c r="K670" s="296">
        <v>8.0</v>
      </c>
      <c r="L670" s="297" t="b">
        <v>0</v>
      </c>
      <c r="M670" s="294" t="s">
        <v>796</v>
      </c>
      <c r="N670" s="294"/>
      <c r="O670" s="369"/>
      <c r="P670" s="369"/>
      <c r="Q670" s="298" t="str">
        <f t="shared" si="3"/>
        <v>PrmBldg</v>
      </c>
      <c r="R670" s="298" t="str">
        <f t="shared" si="19"/>
        <v>LastDate</v>
      </c>
      <c r="S670" s="298" t="str">
        <f t="array" ref="S670">iferror(index('Type Mapping'!$A$2:$D$21,match(J670,'Type Mapping'!$B$2:$B$21,0),3),"type mismatch")</f>
        <v>VARCHAR</v>
      </c>
      <c r="T670" s="298"/>
      <c r="U670" s="298"/>
      <c r="V670" s="298"/>
      <c r="W670" s="51" t="b">
        <v>1</v>
      </c>
      <c r="X670" s="51"/>
      <c r="Y670" s="309"/>
      <c r="Z670" s="309"/>
      <c r="AA670" s="311" t="s">
        <v>669</v>
      </c>
      <c r="AB670" s="53" t="str">
        <f t="shared" si="23"/>
        <v>geo_id_history</v>
      </c>
      <c r="AC670" s="308" t="str">
        <f t="array" ref="AC670">iferror(index('StoT Mapping (Depreciated)'!$D$2:$L$976,match(E670,'StoT Mapping (Depreciated)'!$D$2:$D$976,0),9),"**FIELD MISSING**")</f>
        <v>???</v>
      </c>
      <c r="AD670" s="53" t="str">
        <f t="shared" si="6"/>
        <v>geo_id.???</v>
      </c>
      <c r="AE670" s="299">
        <f>countif(NEW_REDB_table.field,AD670)</f>
        <v>0</v>
      </c>
      <c r="AF670" s="299" t="str">
        <f t="shared" si="7"/>
        <v>Check...</v>
      </c>
      <c r="AG670" s="308"/>
      <c r="AH670" s="317" t="b">
        <v>0</v>
      </c>
      <c r="AI670" s="317" t="b">
        <v>0</v>
      </c>
      <c r="AJ670" s="308" t="str">
        <f t="array" ref="AJ670">iferror(index('Type Mapping'!$A$2:$D$21,match(J670,'Type Mapping'!$B$2:$B$21,0),4),"type mismatch")</f>
        <v>DATE</v>
      </c>
      <c r="AK670" s="308"/>
      <c r="AL670" s="308"/>
      <c r="AM670" s="308"/>
      <c r="AN670" s="300" t="b">
        <v>0</v>
      </c>
      <c r="AO670" s="300" t="b">
        <v>0</v>
      </c>
      <c r="AP670" s="300" t="b">
        <v>0</v>
      </c>
      <c r="AQ670" s="300" t="b">
        <v>0</v>
      </c>
      <c r="AR670" s="300"/>
      <c r="AS670" s="300"/>
      <c r="AT670" s="302"/>
      <c r="AU670" s="302"/>
      <c r="AV670" s="303" t="b">
        <v>1</v>
      </c>
      <c r="AW670" s="304" t="str">
        <f t="shared" si="9"/>
        <v>false</v>
      </c>
      <c r="AX670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670" s="306"/>
      <c r="AZ670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670" s="306"/>
      <c r="BB670" s="302"/>
      <c r="BC670" s="303" t="b">
        <f t="shared" si="11"/>
        <v>1</v>
      </c>
      <c r="BD670" s="304"/>
      <c r="BE670" s="304" t="str">
        <f t="shared" si="12"/>
        <v>false</v>
      </c>
      <c r="BF670" s="307"/>
      <c r="BG670" s="305"/>
      <c r="BH670" s="305"/>
      <c r="BI670" s="305"/>
      <c r="BJ670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70" s="306"/>
      <c r="BL670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70" s="306"/>
      <c r="BN670" s="302"/>
      <c r="BO670" s="302"/>
      <c r="BP670" s="302"/>
      <c r="BQ670" s="302"/>
      <c r="BR670" s="302"/>
      <c r="BS670" s="302"/>
      <c r="BT670" s="302"/>
      <c r="BU670" s="302"/>
      <c r="BV670" s="302"/>
      <c r="BW670" s="302"/>
      <c r="BX670" s="302"/>
    </row>
    <row r="671">
      <c r="A671" s="292" t="s">
        <v>728</v>
      </c>
      <c r="B671" s="292">
        <v>670.0</v>
      </c>
      <c r="C671" s="292">
        <f t="shared" si="15"/>
        <v>2</v>
      </c>
      <c r="D671" s="293" t="str">
        <f t="shared" si="26"/>
        <v>Buil, Dem, Occ</v>
      </c>
      <c r="E671" s="46" t="str">
        <f t="shared" si="2"/>
        <v>prmbdo.mdb.PrmBldg.UpDateGeo</v>
      </c>
      <c r="F671" s="46" t="s">
        <v>350</v>
      </c>
      <c r="G671" s="46" t="s">
        <v>606</v>
      </c>
      <c r="H671" s="47">
        <v>85.0</v>
      </c>
      <c r="I671" s="294" t="s">
        <v>1871</v>
      </c>
      <c r="J671" s="295" t="s">
        <v>788</v>
      </c>
      <c r="K671" s="296">
        <v>8.0</v>
      </c>
      <c r="L671" s="297" t="b">
        <v>0</v>
      </c>
      <c r="M671" s="294" t="s">
        <v>2105</v>
      </c>
      <c r="N671" s="294"/>
      <c r="O671" s="369"/>
      <c r="P671" s="369"/>
      <c r="Q671" s="298" t="str">
        <f t="shared" si="3"/>
        <v>PrmBldg</v>
      </c>
      <c r="R671" s="298" t="str">
        <f t="shared" si="19"/>
        <v>UpDateGeo</v>
      </c>
      <c r="S671" s="298" t="str">
        <f t="array" ref="S671">iferror(index('Type Mapping'!$A$2:$D$21,match(J671,'Type Mapping'!$B$2:$B$21,0),3),"type mismatch")</f>
        <v>VARCHAR</v>
      </c>
      <c r="T671" s="298"/>
      <c r="U671" s="298"/>
      <c r="V671" s="298"/>
      <c r="W671" s="51" t="b">
        <v>1</v>
      </c>
      <c r="X671" s="51"/>
      <c r="Y671" s="309"/>
      <c r="Z671" s="309"/>
      <c r="AA671" s="311" t="s">
        <v>669</v>
      </c>
      <c r="AB671" s="53" t="str">
        <f t="shared" si="23"/>
        <v>geo_id_history</v>
      </c>
      <c r="AC671" s="308" t="str">
        <f t="array" ref="AC671">iferror(index('StoT Mapping (Depreciated)'!$D$2:$L$976,match(E671,'StoT Mapping (Depreciated)'!$D$2:$D$976,0),9),"**FIELD MISSING**")</f>
        <v>???</v>
      </c>
      <c r="AD671" s="53" t="str">
        <f t="shared" si="6"/>
        <v>geo_id.???</v>
      </c>
      <c r="AE671" s="299">
        <f>countif(NEW_REDB_table.field,AD671)</f>
        <v>0</v>
      </c>
      <c r="AF671" s="299" t="str">
        <f t="shared" si="7"/>
        <v>Check...</v>
      </c>
      <c r="AG671" s="308"/>
      <c r="AH671" s="317" t="b">
        <v>0</v>
      </c>
      <c r="AI671" s="317" t="b">
        <v>0</v>
      </c>
      <c r="AJ671" s="308" t="str">
        <f t="array" ref="AJ671">iferror(index('Type Mapping'!$A$2:$D$21,match(J671,'Type Mapping'!$B$2:$B$21,0),4),"type mismatch")</f>
        <v>DATE</v>
      </c>
      <c r="AK671" s="308"/>
      <c r="AL671" s="308"/>
      <c r="AM671" s="308"/>
      <c r="AN671" s="300" t="b">
        <v>0</v>
      </c>
      <c r="AO671" s="300" t="b">
        <v>0</v>
      </c>
      <c r="AP671" s="300" t="b">
        <v>0</v>
      </c>
      <c r="AQ671" s="300" t="b">
        <v>0</v>
      </c>
      <c r="AR671" s="300"/>
      <c r="AS671" s="300"/>
      <c r="AT671" s="302"/>
      <c r="AU671" s="302"/>
      <c r="AV671" s="303" t="b">
        <v>1</v>
      </c>
      <c r="AW671" s="304" t="str">
        <f t="shared" si="9"/>
        <v>false</v>
      </c>
      <c r="AX671" s="305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671" s="306"/>
      <c r="AZ671" s="305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671" s="306"/>
      <c r="BB671" s="302"/>
      <c r="BC671" s="303" t="b">
        <f t="shared" si="11"/>
        <v>1</v>
      </c>
      <c r="BD671" s="304"/>
      <c r="BE671" s="304" t="str">
        <f t="shared" si="12"/>
        <v>false</v>
      </c>
      <c r="BF671" s="307"/>
      <c r="BG671" s="305"/>
      <c r="BH671" s="305"/>
      <c r="BI671" s="305"/>
      <c r="BJ671" s="305" t="str">
        <f t="shared" si="18"/>
        <v>&lt;column comment="" default="" key="false" label="PrmBldg" length="255" nullable="true" originalDbColumnName="PrmBldg" originalLength="-1" pattern="" precision="-1" talendType="id_String" type=""/&gt;</v>
      </c>
      <c r="BK671" s="306"/>
      <c r="BL671" s="305" t="str">
        <f t="shared" si="14"/>
        <v>&lt;column comment="" default="" key="false" label="PrmBldg" length="255" nullable="true" originalDbColumnName="PrmBldg" originalLength="-1" pattern="" precision="-1" talendType="id_String" type=""/&gt;</v>
      </c>
      <c r="BM671" s="306"/>
      <c r="BN671" s="302"/>
      <c r="BO671" s="302"/>
      <c r="BP671" s="302"/>
      <c r="BQ671" s="302"/>
      <c r="BR671" s="302"/>
      <c r="BS671" s="302"/>
      <c r="BT671" s="302"/>
      <c r="BU671" s="302"/>
      <c r="BV671" s="302"/>
      <c r="BW671" s="302"/>
      <c r="BX671" s="302"/>
    </row>
    <row r="672">
      <c r="A672" s="292" t="s">
        <v>728</v>
      </c>
      <c r="B672" s="292">
        <v>671.0</v>
      </c>
      <c r="C672" s="292">
        <f t="shared" si="15"/>
        <v>1</v>
      </c>
      <c r="D672" s="293" t="str">
        <f t="shared" si="26"/>
        <v>Buil, Dem, Occ</v>
      </c>
      <c r="E672" s="46" t="str">
        <f t="shared" si="2"/>
        <v>prmbdo.mdb.PrmDemo.AppType</v>
      </c>
      <c r="F672" s="46" t="s">
        <v>350</v>
      </c>
      <c r="G672" s="46" t="s">
        <v>609</v>
      </c>
      <c r="H672" s="47">
        <v>1.0</v>
      </c>
      <c r="I672" s="294" t="s">
        <v>1763</v>
      </c>
      <c r="J672" s="295" t="s">
        <v>743</v>
      </c>
      <c r="K672" s="296">
        <v>2.0</v>
      </c>
      <c r="L672" s="297" t="b">
        <v>1</v>
      </c>
      <c r="M672" s="294" t="s">
        <v>1997</v>
      </c>
      <c r="N672" s="294"/>
      <c r="O672" s="369"/>
      <c r="P672" s="369"/>
      <c r="Q672" s="298" t="str">
        <f t="shared" si="3"/>
        <v>PrmDemo</v>
      </c>
      <c r="R672" s="298" t="str">
        <f t="shared" si="19"/>
        <v>AppType</v>
      </c>
      <c r="S672" s="298" t="str">
        <f t="array" ref="S672">iferror(index('Type Mapping'!$A$2:$D$21,match(J672,'Type Mapping'!$B$2:$B$21,0),3),"type mismatch")</f>
        <v>VARCHAR</v>
      </c>
      <c r="T672" s="298"/>
      <c r="U672" s="298"/>
      <c r="V672" s="298"/>
      <c r="W672" s="51" t="b">
        <v>1</v>
      </c>
      <c r="X672" s="51"/>
      <c r="Y672" s="309"/>
      <c r="Z672" s="309"/>
      <c r="AA672" s="311" t="s">
        <v>652</v>
      </c>
      <c r="AB672" s="53" t="str">
        <f t="shared" si="23"/>
        <v>permit_history</v>
      </c>
      <c r="AC672" s="308" t="str">
        <f t="array" ref="AC672">iferror(index('StoT Mapping (Depreciated)'!$D$2:$L$976,match(E672,'StoT Mapping (Depreciated)'!$D$2:$D$976,0),9),"**FIELD MISSING**")</f>
        <v>Permit_type_id</v>
      </c>
      <c r="AD672" s="53" t="str">
        <f t="shared" si="6"/>
        <v>permit.Permit_type_id</v>
      </c>
      <c r="AE672" s="299">
        <f>countif(NEW_REDB_table.field,AD672)</f>
        <v>0</v>
      </c>
      <c r="AF672" s="299" t="str">
        <f t="shared" si="7"/>
        <v>Check...</v>
      </c>
      <c r="AG672" s="308"/>
      <c r="AH672" s="317" t="b">
        <v>0</v>
      </c>
      <c r="AI672" s="317" t="b">
        <v>0</v>
      </c>
      <c r="AJ672" s="308" t="str">
        <f t="array" ref="AJ672">iferror(index('Type Mapping'!$A$2:$D$21,match(J672,'Type Mapping'!$B$2:$B$21,0),4),"type mismatch")</f>
        <v>VARCHAR</v>
      </c>
      <c r="AK672" s="308"/>
      <c r="AL672" s="308"/>
      <c r="AM672" s="308"/>
      <c r="AN672" s="300" t="b">
        <v>0</v>
      </c>
      <c r="AO672" s="300" t="b">
        <v>0</v>
      </c>
      <c r="AP672" s="300" t="b">
        <v>0</v>
      </c>
      <c r="AQ672" s="300" t="b">
        <v>0</v>
      </c>
      <c r="AR672" s="300"/>
      <c r="AS672" s="300"/>
      <c r="AT672" s="302"/>
      <c r="AU672" s="302"/>
      <c r="AV672" s="303" t="b">
        <v>1</v>
      </c>
      <c r="AW672" s="304" t="str">
        <f t="shared" si="9"/>
        <v>true</v>
      </c>
      <c r="AX672" s="305" t="str">
        <f t="shared" si="17"/>
        <v>***PrmDemo.xml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672" s="306"/>
      <c r="AZ672" s="305" t="str">
        <f t="shared" si="10"/>
        <v>PrmDemo.xml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672" s="306"/>
      <c r="BB672" s="302"/>
      <c r="BC672" s="303" t="b">
        <f t="shared" si="11"/>
        <v>1</v>
      </c>
      <c r="BD672" s="304"/>
      <c r="BE672" s="304" t="str">
        <f t="shared" si="12"/>
        <v>false</v>
      </c>
      <c r="BF672" s="307"/>
      <c r="BG672" s="305"/>
      <c r="BH672" s="305"/>
      <c r="BI672" s="305"/>
      <c r="BJ672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2" s="306"/>
      <c r="BL672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2" s="306"/>
      <c r="BN672" s="302"/>
      <c r="BO672" s="302"/>
      <c r="BP672" s="302"/>
      <c r="BQ672" s="302"/>
      <c r="BR672" s="302"/>
      <c r="BS672" s="302"/>
      <c r="BT672" s="302"/>
      <c r="BU672" s="302"/>
      <c r="BV672" s="302"/>
      <c r="BW672" s="302"/>
      <c r="BX672" s="302"/>
    </row>
    <row r="673">
      <c r="A673" s="292" t="s">
        <v>728</v>
      </c>
      <c r="B673" s="292">
        <v>672.0</v>
      </c>
      <c r="C673" s="292">
        <f t="shared" si="15"/>
        <v>1</v>
      </c>
      <c r="D673" s="293" t="str">
        <f t="shared" si="26"/>
        <v>Buil, Dem, Occ</v>
      </c>
      <c r="E673" s="46" t="str">
        <f t="shared" si="2"/>
        <v>prmbdo.mdb.PrmDemo.AppSource</v>
      </c>
      <c r="F673" s="46" t="s">
        <v>350</v>
      </c>
      <c r="G673" s="46" t="s">
        <v>609</v>
      </c>
      <c r="H673" s="47">
        <v>2.0</v>
      </c>
      <c r="I673" s="294" t="s">
        <v>1761</v>
      </c>
      <c r="J673" s="295" t="s">
        <v>740</v>
      </c>
      <c r="K673" s="296">
        <v>1.0</v>
      </c>
      <c r="L673" s="297" t="b">
        <v>1</v>
      </c>
      <c r="M673" s="294" t="s">
        <v>1999</v>
      </c>
      <c r="N673" s="294"/>
      <c r="O673" s="369"/>
      <c r="P673" s="369"/>
      <c r="Q673" s="298" t="str">
        <f t="shared" si="3"/>
        <v>PrmDemo</v>
      </c>
      <c r="R673" s="298" t="str">
        <f t="shared" si="19"/>
        <v>AppSource</v>
      </c>
      <c r="S673" s="298" t="str">
        <f t="array" ref="S673">iferror(index('Type Mapping'!$A$2:$D$21,match(J673,'Type Mapping'!$B$2:$B$21,0),3),"type mismatch")</f>
        <v>VARCHAR</v>
      </c>
      <c r="T673" s="298"/>
      <c r="U673" s="298"/>
      <c r="V673" s="298"/>
      <c r="W673" s="51" t="b">
        <v>1</v>
      </c>
      <c r="X673" s="51"/>
      <c r="Y673" s="309"/>
      <c r="Z673" s="309"/>
      <c r="AA673" s="311" t="s">
        <v>652</v>
      </c>
      <c r="AB673" s="53" t="str">
        <f t="shared" si="23"/>
        <v>permit_history</v>
      </c>
      <c r="AC673" s="308" t="str">
        <f t="array" ref="AC673">iferror(index('StoT Mapping (Depreciated)'!$D$2:$L$976,match(E673,'StoT Mapping (Depreciated)'!$D$2:$D$976,0),9),"**FIELD MISSING**")</f>
        <v>AppSource_Id</v>
      </c>
      <c r="AD673" s="53" t="str">
        <f t="shared" si="6"/>
        <v>permit.AppSource_Id</v>
      </c>
      <c r="AE673" s="299">
        <f>countif(NEW_REDB_table.field,AD673)</f>
        <v>0</v>
      </c>
      <c r="AF673" s="299" t="str">
        <f t="shared" si="7"/>
        <v>Check...</v>
      </c>
      <c r="AG673" s="308"/>
      <c r="AH673" s="317" t="b">
        <v>0</v>
      </c>
      <c r="AI673" s="317" t="b">
        <v>0</v>
      </c>
      <c r="AJ673" s="308" t="str">
        <f t="array" ref="AJ673">iferror(index('Type Mapping'!$A$2:$D$21,match(J673,'Type Mapping'!$B$2:$B$21,0),4),"type mismatch")</f>
        <v>INT</v>
      </c>
      <c r="AK673" s="308"/>
      <c r="AL673" s="308"/>
      <c r="AM673" s="308"/>
      <c r="AN673" s="300" t="b">
        <v>0</v>
      </c>
      <c r="AO673" s="300" t="b">
        <v>0</v>
      </c>
      <c r="AP673" s="300" t="b">
        <v>0</v>
      </c>
      <c r="AQ673" s="300" t="b">
        <v>0</v>
      </c>
      <c r="AR673" s="300"/>
      <c r="AS673" s="300"/>
      <c r="AT673" s="302"/>
      <c r="AU673" s="302"/>
      <c r="AV673" s="303" t="b">
        <v>1</v>
      </c>
      <c r="AW673" s="304" t="str">
        <f t="shared" si="9"/>
        <v>true</v>
      </c>
      <c r="AX673" s="305" t="str">
        <f t="shared" si="17"/>
        <v>&lt;column comment="" default="" key="true" label="AppSource" length="255" nullable="true" originalDbColumnName="AppSource" originalLength="-1" pattern="" precision="-1" talendType="id_String" type=""/&gt;</v>
      </c>
      <c r="AY673" s="306"/>
      <c r="AZ673" s="305" t="str">
        <f t="shared" si="10"/>
        <v>&lt;column comment="" default="" key="true" label="AppSource" length="255" nullable="true" originalDbColumnName="AppSource" originalLength="-1" pattern="" precision="-1" talendType="id_String" type=""/&gt;</v>
      </c>
      <c r="BA673" s="306"/>
      <c r="BB673" s="302"/>
      <c r="BC673" s="303" t="b">
        <f t="shared" si="11"/>
        <v>1</v>
      </c>
      <c r="BD673" s="304"/>
      <c r="BE673" s="304" t="str">
        <f t="shared" si="12"/>
        <v>false</v>
      </c>
      <c r="BF673" s="307"/>
      <c r="BG673" s="305"/>
      <c r="BH673" s="305"/>
      <c r="BI673" s="305"/>
      <c r="BJ673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3" s="306"/>
      <c r="BL673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3" s="306"/>
      <c r="BN673" s="302"/>
      <c r="BO673" s="302"/>
      <c r="BP673" s="302"/>
      <c r="BQ673" s="302"/>
      <c r="BR673" s="302"/>
      <c r="BS673" s="302"/>
      <c r="BT673" s="302"/>
      <c r="BU673" s="302"/>
      <c r="BV673" s="302"/>
      <c r="BW673" s="302"/>
      <c r="BX673" s="302"/>
    </row>
    <row r="674">
      <c r="A674" s="292" t="s">
        <v>728</v>
      </c>
      <c r="B674" s="292">
        <v>673.0</v>
      </c>
      <c r="C674" s="292">
        <f t="shared" si="15"/>
        <v>1</v>
      </c>
      <c r="D674" s="293" t="str">
        <f t="shared" si="26"/>
        <v>Buil, Dem, Occ</v>
      </c>
      <c r="E674" s="46" t="str">
        <f t="shared" si="2"/>
        <v>prmbdo.mdb.PrmDemo.AppNum</v>
      </c>
      <c r="F674" s="46" t="s">
        <v>350</v>
      </c>
      <c r="G674" s="46" t="s">
        <v>609</v>
      </c>
      <c r="H674" s="47">
        <v>3.0</v>
      </c>
      <c r="I674" s="294" t="s">
        <v>1759</v>
      </c>
      <c r="J674" s="295" t="s">
        <v>738</v>
      </c>
      <c r="K674" s="296">
        <v>4.0</v>
      </c>
      <c r="L674" s="297" t="b">
        <v>1</v>
      </c>
      <c r="M674" s="294" t="s">
        <v>2000</v>
      </c>
      <c r="N674" s="294"/>
      <c r="O674" s="369"/>
      <c r="P674" s="369"/>
      <c r="Q674" s="298" t="str">
        <f t="shared" si="3"/>
        <v>PrmDemo</v>
      </c>
      <c r="R674" s="298" t="str">
        <f t="shared" si="19"/>
        <v>AppNum</v>
      </c>
      <c r="S674" s="298" t="str">
        <f t="array" ref="S674">iferror(index('Type Mapping'!$A$2:$D$21,match(J674,'Type Mapping'!$B$2:$B$21,0),3),"type mismatch")</f>
        <v>VARCHAR</v>
      </c>
      <c r="T674" s="298"/>
      <c r="U674" s="298"/>
      <c r="V674" s="298"/>
      <c r="W674" s="51" t="b">
        <v>1</v>
      </c>
      <c r="X674" s="51"/>
      <c r="Y674" s="309"/>
      <c r="Z674" s="309"/>
      <c r="AA674" s="311" t="s">
        <v>652</v>
      </c>
      <c r="AB674" s="53" t="str">
        <f t="shared" si="23"/>
        <v>permit_history</v>
      </c>
      <c r="AC674" s="308" t="str">
        <f t="array" ref="AC674">iferror(index('StoT Mapping (Depreciated)'!$D$2:$L$976,match(E674,'StoT Mapping (Depreciated)'!$D$2:$D$976,0),9),"**FIELD MISSING**")</f>
        <v>Permit_id</v>
      </c>
      <c r="AD674" s="53" t="str">
        <f t="shared" si="6"/>
        <v>permit.Permit_id</v>
      </c>
      <c r="AE674" s="299">
        <f>countif(NEW_REDB_table.field,AD674)</f>
        <v>1</v>
      </c>
      <c r="AF674" s="299" t="str">
        <f t="shared" si="7"/>
        <v>YAY!!</v>
      </c>
      <c r="AG674" s="308"/>
      <c r="AH674" s="317" t="b">
        <v>0</v>
      </c>
      <c r="AI674" s="317" t="b">
        <v>0</v>
      </c>
      <c r="AJ674" s="308" t="str">
        <f t="array" ref="AJ674">iferror(index('Type Mapping'!$A$2:$D$21,match(J674,'Type Mapping'!$B$2:$B$21,0),4),"type mismatch")</f>
        <v>INT</v>
      </c>
      <c r="AK674" s="308"/>
      <c r="AL674" s="308"/>
      <c r="AM674" s="308"/>
      <c r="AN674" s="300" t="b">
        <v>0</v>
      </c>
      <c r="AO674" s="300" t="b">
        <v>0</v>
      </c>
      <c r="AP674" s="300" t="b">
        <v>0</v>
      </c>
      <c r="AQ674" s="300" t="b">
        <v>0</v>
      </c>
      <c r="AR674" s="300"/>
      <c r="AS674" s="300"/>
      <c r="AT674" s="302"/>
      <c r="AU674" s="302"/>
      <c r="AV674" s="303" t="b">
        <v>1</v>
      </c>
      <c r="AW674" s="304" t="str">
        <f t="shared" si="9"/>
        <v>true</v>
      </c>
      <c r="AX674" s="305" t="str">
        <f t="shared" si="17"/>
        <v>&lt;column comment="" default="" key="true" label="AppNum" length="255" nullable="true" originalDbColumnName="AppNum" originalLength="-1" pattern="" precision="-1" talendType="id_String" type=""/&gt;</v>
      </c>
      <c r="AY674" s="306"/>
      <c r="AZ674" s="305" t="str">
        <f t="shared" si="10"/>
        <v>&lt;column comment="" default="" key="true" label="AppNum" length="255" nullable="true" originalDbColumnName="AppNum" originalLength="-1" pattern="" precision="-1" talendType="id_String" type=""/&gt;</v>
      </c>
      <c r="BA674" s="306"/>
      <c r="BB674" s="302"/>
      <c r="BC674" s="303" t="b">
        <f t="shared" si="11"/>
        <v>1</v>
      </c>
      <c r="BD674" s="304"/>
      <c r="BE674" s="304" t="str">
        <f t="shared" si="12"/>
        <v>false</v>
      </c>
      <c r="BF674" s="307"/>
      <c r="BG674" s="305"/>
      <c r="BH674" s="305"/>
      <c r="BI674" s="305"/>
      <c r="BJ674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4" s="306"/>
      <c r="BL674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4" s="306"/>
      <c r="BN674" s="302"/>
      <c r="BO674" s="302"/>
      <c r="BP674" s="302"/>
      <c r="BQ674" s="302"/>
      <c r="BR674" s="302"/>
      <c r="BS674" s="302"/>
      <c r="BT674" s="302"/>
      <c r="BU674" s="302"/>
      <c r="BV674" s="302"/>
      <c r="BW674" s="302"/>
      <c r="BX674" s="302"/>
    </row>
    <row r="675">
      <c r="A675" s="292" t="s">
        <v>728</v>
      </c>
      <c r="B675" s="292">
        <v>674.0</v>
      </c>
      <c r="C675" s="292">
        <f t="shared" si="15"/>
        <v>1</v>
      </c>
      <c r="D675" s="293" t="str">
        <f t="shared" si="26"/>
        <v>Buil, Dem, Occ</v>
      </c>
      <c r="E675" s="46" t="str">
        <f t="shared" si="2"/>
        <v>prmbdo.mdb.PrmDemo.PrclErr</v>
      </c>
      <c r="F675" s="46" t="s">
        <v>350</v>
      </c>
      <c r="G675" s="46" t="s">
        <v>609</v>
      </c>
      <c r="H675" s="47">
        <v>4.0</v>
      </c>
      <c r="I675" s="294" t="s">
        <v>1845</v>
      </c>
      <c r="J675" s="295" t="s">
        <v>740</v>
      </c>
      <c r="K675" s="296">
        <v>1.0</v>
      </c>
      <c r="L675" s="297" t="b">
        <v>0</v>
      </c>
      <c r="M675" s="294" t="s">
        <v>2001</v>
      </c>
      <c r="N675" s="294"/>
      <c r="O675" s="369"/>
      <c r="P675" s="369"/>
      <c r="Q675" s="298" t="str">
        <f t="shared" si="3"/>
        <v>PrmDemo</v>
      </c>
      <c r="R675" s="298" t="str">
        <f t="shared" si="19"/>
        <v>PrclErr</v>
      </c>
      <c r="S675" s="298" t="str">
        <f t="array" ref="S675">iferror(index('Type Mapping'!$A$2:$D$21,match(J675,'Type Mapping'!$B$2:$B$21,0),3),"type mismatch")</f>
        <v>VARCHAR</v>
      </c>
      <c r="T675" s="298"/>
      <c r="U675" s="298"/>
      <c r="V675" s="298"/>
      <c r="W675" s="51" t="b">
        <v>1</v>
      </c>
      <c r="X675" s="51"/>
      <c r="Y675" s="309"/>
      <c r="Z675" s="309"/>
      <c r="AA675" s="311" t="s">
        <v>149</v>
      </c>
      <c r="AB675" s="53" t="str">
        <f t="shared" si="23"/>
        <v>???_history</v>
      </c>
      <c r="AC675" s="308" t="str">
        <f t="array" ref="AC675">iferror(index('StoT Mapping (Depreciated)'!$D$2:$L$976,match(E675,'StoT Mapping (Depreciated)'!$D$2:$D$976,0),9),"**FIELD MISSING**")</f>
        <v>???</v>
      </c>
      <c r="AD675" s="53" t="str">
        <f t="shared" si="6"/>
        <v>???.???</v>
      </c>
      <c r="AE675" s="299">
        <f>countif(NEW_REDB_table.field,AD675)</f>
        <v>0</v>
      </c>
      <c r="AF675" s="299" t="str">
        <f t="shared" si="7"/>
        <v>Check...</v>
      </c>
      <c r="AG675" s="308"/>
      <c r="AH675" s="317" t="b">
        <v>0</v>
      </c>
      <c r="AI675" s="317" t="b">
        <v>0</v>
      </c>
      <c r="AJ675" s="308" t="str">
        <f t="array" ref="AJ675">iferror(index('Type Mapping'!$A$2:$D$21,match(J675,'Type Mapping'!$B$2:$B$21,0),4),"type mismatch")</f>
        <v>INT</v>
      </c>
      <c r="AK675" s="308"/>
      <c r="AL675" s="308"/>
      <c r="AM675" s="308"/>
      <c r="AN675" s="300" t="b">
        <v>0</v>
      </c>
      <c r="AO675" s="300" t="b">
        <v>0</v>
      </c>
      <c r="AP675" s="300" t="b">
        <v>0</v>
      </c>
      <c r="AQ675" s="300" t="b">
        <v>0</v>
      </c>
      <c r="AR675" s="300"/>
      <c r="AS675" s="300"/>
      <c r="AT675" s="302"/>
      <c r="AU675" s="302"/>
      <c r="AV675" s="303" t="b">
        <v>1</v>
      </c>
      <c r="AW675" s="304" t="str">
        <f t="shared" si="9"/>
        <v>false</v>
      </c>
      <c r="AX675" s="305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675" s="306"/>
      <c r="AZ675" s="305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675" s="306"/>
      <c r="BB675" s="302"/>
      <c r="BC675" s="303" t="b">
        <f t="shared" si="11"/>
        <v>1</v>
      </c>
      <c r="BD675" s="304"/>
      <c r="BE675" s="304" t="str">
        <f t="shared" si="12"/>
        <v>false</v>
      </c>
      <c r="BF675" s="307"/>
      <c r="BG675" s="305"/>
      <c r="BH675" s="305"/>
      <c r="BI675" s="305"/>
      <c r="BJ675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5" s="306"/>
      <c r="BL675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5" s="306"/>
      <c r="BN675" s="302"/>
      <c r="BO675" s="302"/>
      <c r="BP675" s="302"/>
      <c r="BQ675" s="302"/>
      <c r="BR675" s="302"/>
      <c r="BS675" s="302"/>
      <c r="BT675" s="302"/>
      <c r="BU675" s="302"/>
      <c r="BV675" s="302"/>
      <c r="BW675" s="302"/>
      <c r="BX675" s="302"/>
    </row>
    <row r="676">
      <c r="A676" s="292" t="s">
        <v>728</v>
      </c>
      <c r="B676" s="292">
        <v>675.0</v>
      </c>
      <c r="C676" s="292">
        <f t="shared" si="15"/>
        <v>1</v>
      </c>
      <c r="D676" s="293" t="str">
        <f t="shared" si="26"/>
        <v>Buil, Dem, Occ</v>
      </c>
      <c r="E676" s="46" t="str">
        <f t="shared" si="2"/>
        <v>prmbdo.mdb.PrmDemo.AddrAdjusted</v>
      </c>
      <c r="F676" s="46" t="s">
        <v>350</v>
      </c>
      <c r="G676" s="46" t="s">
        <v>609</v>
      </c>
      <c r="H676" s="47">
        <v>5.0</v>
      </c>
      <c r="I676" s="294" t="s">
        <v>1750</v>
      </c>
      <c r="J676" s="295" t="s">
        <v>873</v>
      </c>
      <c r="K676" s="296">
        <v>1.0</v>
      </c>
      <c r="L676" s="297" t="b">
        <v>0</v>
      </c>
      <c r="M676" s="294" t="s">
        <v>2003</v>
      </c>
      <c r="N676" s="294"/>
      <c r="O676" s="369"/>
      <c r="P676" s="369"/>
      <c r="Q676" s="298" t="str">
        <f t="shared" si="3"/>
        <v>PrmDemo</v>
      </c>
      <c r="R676" s="298" t="str">
        <f t="shared" si="19"/>
        <v>AddrAdjusted</v>
      </c>
      <c r="S676" s="298" t="str">
        <f t="array" ref="S676">iferror(index('Type Mapping'!$A$2:$D$21,match(J676,'Type Mapping'!$B$2:$B$21,0),3),"type mismatch")</f>
        <v>VARCHAR</v>
      </c>
      <c r="T676" s="298"/>
      <c r="U676" s="298"/>
      <c r="V676" s="298"/>
      <c r="W676" s="51" t="b">
        <v>1</v>
      </c>
      <c r="X676" s="51"/>
      <c r="Y676" s="309"/>
      <c r="Z676" s="309"/>
      <c r="AA676" s="311" t="s">
        <v>149</v>
      </c>
      <c r="AB676" s="53" t="str">
        <f t="shared" si="23"/>
        <v>???_history</v>
      </c>
      <c r="AC676" s="308" t="str">
        <f t="array" ref="AC676">iferror(index('StoT Mapping (Depreciated)'!$D$2:$L$976,match(E676,'StoT Mapping (Depreciated)'!$D$2:$D$976,0),9),"**FIELD MISSING**")</f>
        <v>???</v>
      </c>
      <c r="AD676" s="53" t="str">
        <f t="shared" si="6"/>
        <v>???.???</v>
      </c>
      <c r="AE676" s="299">
        <f>countif(NEW_REDB_table.field,AD676)</f>
        <v>0</v>
      </c>
      <c r="AF676" s="299" t="str">
        <f t="shared" si="7"/>
        <v>Check...</v>
      </c>
      <c r="AG676" s="308"/>
      <c r="AH676" s="317" t="b">
        <v>0</v>
      </c>
      <c r="AI676" s="317" t="b">
        <v>0</v>
      </c>
      <c r="AJ676" s="308" t="str">
        <f t="array" ref="AJ676">iferror(index('Type Mapping'!$A$2:$D$21,match(J676,'Type Mapping'!$B$2:$B$21,0),4),"type mismatch")</f>
        <v>BOOLEAN</v>
      </c>
      <c r="AK676" s="308"/>
      <c r="AL676" s="308"/>
      <c r="AM676" s="308"/>
      <c r="AN676" s="300" t="b">
        <v>0</v>
      </c>
      <c r="AO676" s="300" t="b">
        <v>0</v>
      </c>
      <c r="AP676" s="300" t="b">
        <v>0</v>
      </c>
      <c r="AQ676" s="300" t="b">
        <v>0</v>
      </c>
      <c r="AR676" s="300"/>
      <c r="AS676" s="300"/>
      <c r="AT676" s="302"/>
      <c r="AU676" s="302"/>
      <c r="AV676" s="303" t="b">
        <v>1</v>
      </c>
      <c r="AW676" s="304" t="str">
        <f t="shared" si="9"/>
        <v>false</v>
      </c>
      <c r="AX676" s="305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676" s="306"/>
      <c r="AZ676" s="305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676" s="306"/>
      <c r="BB676" s="302"/>
      <c r="BC676" s="303" t="b">
        <f t="shared" si="11"/>
        <v>1</v>
      </c>
      <c r="BD676" s="304"/>
      <c r="BE676" s="304" t="str">
        <f t="shared" si="12"/>
        <v>false</v>
      </c>
      <c r="BF676" s="307"/>
      <c r="BG676" s="305"/>
      <c r="BH676" s="305"/>
      <c r="BI676" s="305"/>
      <c r="BJ676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6" s="306"/>
      <c r="BL676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6" s="306"/>
      <c r="BN676" s="302"/>
      <c r="BO676" s="302"/>
      <c r="BP676" s="302"/>
      <c r="BQ676" s="302"/>
      <c r="BR676" s="302"/>
      <c r="BS676" s="302"/>
      <c r="BT676" s="302"/>
      <c r="BU676" s="302"/>
      <c r="BV676" s="302"/>
      <c r="BW676" s="302"/>
      <c r="BX676" s="302"/>
    </row>
    <row r="677">
      <c r="A677" s="292" t="s">
        <v>728</v>
      </c>
      <c r="B677" s="292">
        <v>676.0</v>
      </c>
      <c r="C677" s="292">
        <f t="shared" si="15"/>
        <v>1</v>
      </c>
      <c r="D677" s="293" t="str">
        <f t="shared" si="26"/>
        <v>Buil, Dem, Occ</v>
      </c>
      <c r="E677" s="46" t="str">
        <f t="shared" si="2"/>
        <v>prmbdo.mdb.PrmDemo.CancelType</v>
      </c>
      <c r="F677" s="46" t="s">
        <v>350</v>
      </c>
      <c r="G677" s="46" t="s">
        <v>609</v>
      </c>
      <c r="H677" s="47">
        <v>6.0</v>
      </c>
      <c r="I677" s="294" t="s">
        <v>1769</v>
      </c>
      <c r="J677" s="295" t="s">
        <v>743</v>
      </c>
      <c r="K677" s="296">
        <v>1.0</v>
      </c>
      <c r="L677" s="297" t="b">
        <v>0</v>
      </c>
      <c r="M677" s="294" t="s">
        <v>2006</v>
      </c>
      <c r="N677" s="294"/>
      <c r="O677" s="369"/>
      <c r="P677" s="369"/>
      <c r="Q677" s="298" t="str">
        <f t="shared" si="3"/>
        <v>PrmDemo</v>
      </c>
      <c r="R677" s="298" t="str">
        <f t="shared" si="19"/>
        <v>CancelType</v>
      </c>
      <c r="S677" s="298" t="str">
        <f t="array" ref="S677">iferror(index('Type Mapping'!$A$2:$D$21,match(J677,'Type Mapping'!$B$2:$B$21,0),3),"type mismatch")</f>
        <v>VARCHAR</v>
      </c>
      <c r="T677" s="298"/>
      <c r="U677" s="298"/>
      <c r="V677" s="298"/>
      <c r="W677" s="51" t="b">
        <v>1</v>
      </c>
      <c r="X677" s="51"/>
      <c r="Y677" s="309"/>
      <c r="Z677" s="309"/>
      <c r="AA677" s="311" t="s">
        <v>652</v>
      </c>
      <c r="AB677" s="53" t="str">
        <f t="shared" si="23"/>
        <v>permit_history</v>
      </c>
      <c r="AC677" s="308" t="str">
        <f t="array" ref="AC677">iferror(index('StoT Mapping (Depreciated)'!$D$2:$L$976,match(E677,'StoT Mapping (Depreciated)'!$D$2:$D$976,0),9),"**FIELD MISSING**")</f>
        <v>Cancel_type_id</v>
      </c>
      <c r="AD677" s="53" t="str">
        <f t="shared" si="6"/>
        <v>permit.Cancel_type_id</v>
      </c>
      <c r="AE677" s="299">
        <f>countif(NEW_REDB_table.field,AD677)</f>
        <v>1</v>
      </c>
      <c r="AF677" s="299" t="str">
        <f t="shared" si="7"/>
        <v>YAY!!</v>
      </c>
      <c r="AG677" s="308"/>
      <c r="AH677" s="317" t="b">
        <v>0</v>
      </c>
      <c r="AI677" s="317" t="b">
        <v>0</v>
      </c>
      <c r="AJ677" s="308" t="str">
        <f t="array" ref="AJ677">iferror(index('Type Mapping'!$A$2:$D$21,match(J677,'Type Mapping'!$B$2:$B$21,0),4),"type mismatch")</f>
        <v>VARCHAR</v>
      </c>
      <c r="AK677" s="308"/>
      <c r="AL677" s="308"/>
      <c r="AM677" s="308"/>
      <c r="AN677" s="300" t="b">
        <v>0</v>
      </c>
      <c r="AO677" s="300" t="b">
        <v>0</v>
      </c>
      <c r="AP677" s="300" t="b">
        <v>0</v>
      </c>
      <c r="AQ677" s="300" t="b">
        <v>0</v>
      </c>
      <c r="AR677" s="300"/>
      <c r="AS677" s="300"/>
      <c r="AT677" s="302"/>
      <c r="AU677" s="302"/>
      <c r="AV677" s="303" t="b">
        <v>1</v>
      </c>
      <c r="AW677" s="304" t="str">
        <f t="shared" si="9"/>
        <v>false</v>
      </c>
      <c r="AX677" s="305" t="str">
        <f t="shared" si="17"/>
        <v>&lt;column comment="" default="" key="false" label="CancelType" length="255" nullable="true" originalDbColumnName="CancelType" originalLength="-1" pattern="" precision="-1" talendType="id_String" type=""/&gt;</v>
      </c>
      <c r="AY677" s="306"/>
      <c r="AZ677" s="305" t="str">
        <f t="shared" si="10"/>
        <v>&lt;column comment="" default="" key="false" label="CancelType" length="255" nullable="true" originalDbColumnName="CancelType" originalLength="-1" pattern="" precision="-1" talendType="id_String" type=""/&gt;</v>
      </c>
      <c r="BA677" s="306"/>
      <c r="BB677" s="302"/>
      <c r="BC677" s="303" t="b">
        <f t="shared" si="11"/>
        <v>1</v>
      </c>
      <c r="BD677" s="304"/>
      <c r="BE677" s="304" t="str">
        <f t="shared" si="12"/>
        <v>false</v>
      </c>
      <c r="BF677" s="307"/>
      <c r="BG677" s="305"/>
      <c r="BH677" s="305"/>
      <c r="BI677" s="305"/>
      <c r="BJ677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7" s="306"/>
      <c r="BL677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7" s="306"/>
      <c r="BN677" s="302"/>
      <c r="BO677" s="302"/>
      <c r="BP677" s="302"/>
      <c r="BQ677" s="302"/>
      <c r="BR677" s="302"/>
      <c r="BS677" s="302"/>
      <c r="BT677" s="302"/>
      <c r="BU677" s="302"/>
      <c r="BV677" s="302"/>
      <c r="BW677" s="302"/>
      <c r="BX677" s="302"/>
    </row>
    <row r="678">
      <c r="A678" s="292" t="s">
        <v>728</v>
      </c>
      <c r="B678" s="292">
        <v>677.0</v>
      </c>
      <c r="C678" s="292">
        <f t="shared" si="15"/>
        <v>1</v>
      </c>
      <c r="D678" s="293" t="str">
        <f t="shared" si="26"/>
        <v>Buil, Dem, Occ</v>
      </c>
      <c r="E678" s="46" t="str">
        <f t="shared" si="2"/>
        <v>prmbdo.mdb.PrmDemo.CityBlock</v>
      </c>
      <c r="F678" s="46" t="s">
        <v>350</v>
      </c>
      <c r="G678" s="46" t="s">
        <v>609</v>
      </c>
      <c r="H678" s="47">
        <v>7.0</v>
      </c>
      <c r="I678" s="294" t="s">
        <v>65</v>
      </c>
      <c r="J678" s="295" t="s">
        <v>729</v>
      </c>
      <c r="K678" s="296">
        <v>8.0</v>
      </c>
      <c r="L678" s="297" t="b">
        <v>0</v>
      </c>
      <c r="M678" s="294" t="s">
        <v>730</v>
      </c>
      <c r="N678" s="294"/>
      <c r="O678" s="369"/>
      <c r="P678" s="369"/>
      <c r="Q678" s="298" t="str">
        <f t="shared" si="3"/>
        <v>PrmDemo</v>
      </c>
      <c r="R678" s="298" t="str">
        <f t="shared" si="19"/>
        <v>CityBlock</v>
      </c>
      <c r="S678" s="298" t="str">
        <f t="array" ref="S678">iferror(index('Type Mapping'!$A$2:$D$21,match(J678,'Type Mapping'!$B$2:$B$21,0),3),"type mismatch")</f>
        <v>VARCHAR</v>
      </c>
      <c r="T678" s="298"/>
      <c r="U678" s="298"/>
      <c r="V678" s="298"/>
      <c r="W678" s="51" t="b">
        <v>1</v>
      </c>
      <c r="X678" s="51"/>
      <c r="Y678" s="309"/>
      <c r="Z678" s="309" t="s">
        <v>808</v>
      </c>
      <c r="AA678" s="311" t="s">
        <v>802</v>
      </c>
      <c r="AB678" s="53" t="str">
        <f t="shared" si="23"/>
        <v>_history</v>
      </c>
      <c r="AC678" s="308" t="str">
        <f t="array" ref="AC678">iferror(index('StoT Mapping (Depreciated)'!$D$2:$L$976,match(E678,'StoT Mapping (Depreciated)'!$D$2:$D$976,0),9),"**FIELD MISSING**")</f>
        <v/>
      </c>
      <c r="AD678" s="53" t="str">
        <f t="shared" si="6"/>
        <v>.</v>
      </c>
      <c r="AE678" s="299">
        <f>countif(NEW_REDB_table.field,AD678)</f>
        <v>5</v>
      </c>
      <c r="AF678" s="299" t="str">
        <f t="shared" si="7"/>
        <v>#N/A</v>
      </c>
      <c r="AG678" s="308"/>
      <c r="AH678" s="317" t="b">
        <v>0</v>
      </c>
      <c r="AI678" s="317" t="b">
        <v>0</v>
      </c>
      <c r="AJ678" s="308" t="str">
        <f t="array" ref="AJ678">iferror(index('Type Mapping'!$A$2:$D$21,match(J678,'Type Mapping'!$B$2:$B$21,0),4),"type mismatch")</f>
        <v>FLOAT</v>
      </c>
      <c r="AK678" s="308"/>
      <c r="AL678" s="308"/>
      <c r="AM678" s="308"/>
      <c r="AN678" s="300" t="b">
        <v>0</v>
      </c>
      <c r="AO678" s="300" t="b">
        <v>0</v>
      </c>
      <c r="AP678" s="300" t="b">
        <v>0</v>
      </c>
      <c r="AQ678" s="300" t="b">
        <v>0</v>
      </c>
      <c r="AR678" s="300"/>
      <c r="AS678" s="300"/>
      <c r="AT678" s="302"/>
      <c r="AU678" s="302"/>
      <c r="AV678" s="303" t="b">
        <v>1</v>
      </c>
      <c r="AW678" s="304" t="str">
        <f t="shared" si="9"/>
        <v>false</v>
      </c>
      <c r="AX678" s="305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678" s="306"/>
      <c r="AZ678" s="305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678" s="306"/>
      <c r="BB678" s="302"/>
      <c r="BC678" s="303" t="b">
        <f t="shared" si="11"/>
        <v>1</v>
      </c>
      <c r="BD678" s="304"/>
      <c r="BE678" s="304" t="str">
        <f t="shared" si="12"/>
        <v>false</v>
      </c>
      <c r="BF678" s="307"/>
      <c r="BG678" s="305"/>
      <c r="BH678" s="305"/>
      <c r="BI678" s="305"/>
      <c r="BJ678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8" s="306"/>
      <c r="BL678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8" s="306"/>
      <c r="BN678" s="302"/>
      <c r="BO678" s="302"/>
      <c r="BP678" s="302"/>
      <c r="BQ678" s="302"/>
      <c r="BR678" s="302"/>
      <c r="BS678" s="302"/>
      <c r="BT678" s="302"/>
      <c r="BU678" s="302"/>
      <c r="BV678" s="302"/>
      <c r="BW678" s="302"/>
      <c r="BX678" s="302"/>
    </row>
    <row r="679">
      <c r="A679" s="292" t="s">
        <v>728</v>
      </c>
      <c r="B679" s="292">
        <v>678.0</v>
      </c>
      <c r="C679" s="292">
        <f t="shared" si="15"/>
        <v>1</v>
      </c>
      <c r="D679" s="293" t="str">
        <f t="shared" si="26"/>
        <v>Buil, Dem, Occ</v>
      </c>
      <c r="E679" s="46" t="str">
        <f t="shared" si="2"/>
        <v>prmbdo.mdb.PrmDemo.Parcel</v>
      </c>
      <c r="F679" s="46" t="s">
        <v>350</v>
      </c>
      <c r="G679" s="46" t="s">
        <v>609</v>
      </c>
      <c r="H679" s="47">
        <v>8.0</v>
      </c>
      <c r="I679" s="294" t="s">
        <v>78</v>
      </c>
      <c r="J679" s="295" t="s">
        <v>738</v>
      </c>
      <c r="K679" s="296">
        <v>4.0</v>
      </c>
      <c r="L679" s="297" t="b">
        <v>0</v>
      </c>
      <c r="M679" s="294" t="s">
        <v>739</v>
      </c>
      <c r="N679" s="294"/>
      <c r="O679" s="369"/>
      <c r="P679" s="369"/>
      <c r="Q679" s="298" t="str">
        <f t="shared" si="3"/>
        <v>PrmDemo</v>
      </c>
      <c r="R679" s="298" t="str">
        <f t="shared" si="19"/>
        <v>Parcel</v>
      </c>
      <c r="S679" s="298" t="str">
        <f t="array" ref="S679">iferror(index('Type Mapping'!$A$2:$D$21,match(J679,'Type Mapping'!$B$2:$B$21,0),3),"type mismatch")</f>
        <v>VARCHAR</v>
      </c>
      <c r="T679" s="298"/>
      <c r="U679" s="298"/>
      <c r="V679" s="298"/>
      <c r="W679" s="51" t="b">
        <v>1</v>
      </c>
      <c r="X679" s="51"/>
      <c r="Y679" s="309"/>
      <c r="Z679" s="309" t="s">
        <v>808</v>
      </c>
      <c r="AA679" s="311" t="s">
        <v>802</v>
      </c>
      <c r="AB679" s="53" t="str">
        <f t="shared" si="23"/>
        <v>_history</v>
      </c>
      <c r="AC679" s="308" t="str">
        <f t="array" ref="AC679">iferror(index('StoT Mapping (Depreciated)'!$D$2:$L$976,match(E679,'StoT Mapping (Depreciated)'!$D$2:$D$976,0),9),"**FIELD MISSING**")</f>
        <v/>
      </c>
      <c r="AD679" s="53" t="str">
        <f t="shared" si="6"/>
        <v>.</v>
      </c>
      <c r="AE679" s="299">
        <f>countif(NEW_REDB_table.field,AD679)</f>
        <v>5</v>
      </c>
      <c r="AF679" s="299" t="str">
        <f t="shared" si="7"/>
        <v>#N/A</v>
      </c>
      <c r="AG679" s="308"/>
      <c r="AH679" s="317" t="b">
        <v>0</v>
      </c>
      <c r="AI679" s="317" t="b">
        <v>0</v>
      </c>
      <c r="AJ679" s="308" t="str">
        <f t="array" ref="AJ679">iferror(index('Type Mapping'!$A$2:$D$21,match(J679,'Type Mapping'!$B$2:$B$21,0),4),"type mismatch")</f>
        <v>INT</v>
      </c>
      <c r="AK679" s="308"/>
      <c r="AL679" s="308"/>
      <c r="AM679" s="308"/>
      <c r="AN679" s="300" t="b">
        <v>0</v>
      </c>
      <c r="AO679" s="300" t="b">
        <v>0</v>
      </c>
      <c r="AP679" s="300" t="b">
        <v>0</v>
      </c>
      <c r="AQ679" s="300" t="b">
        <v>0</v>
      </c>
      <c r="AR679" s="300"/>
      <c r="AS679" s="300"/>
      <c r="AT679" s="302"/>
      <c r="AU679" s="302"/>
      <c r="AV679" s="303" t="b">
        <v>1</v>
      </c>
      <c r="AW679" s="304" t="str">
        <f t="shared" si="9"/>
        <v>false</v>
      </c>
      <c r="AX679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679" s="306"/>
      <c r="AZ679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679" s="306"/>
      <c r="BB679" s="302"/>
      <c r="BC679" s="303" t="b">
        <f t="shared" si="11"/>
        <v>1</v>
      </c>
      <c r="BD679" s="304"/>
      <c r="BE679" s="304" t="str">
        <f t="shared" si="12"/>
        <v>false</v>
      </c>
      <c r="BF679" s="307"/>
      <c r="BG679" s="305"/>
      <c r="BH679" s="305"/>
      <c r="BI679" s="305"/>
      <c r="BJ679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79" s="306"/>
      <c r="BL679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79" s="306"/>
      <c r="BN679" s="302"/>
      <c r="BO679" s="302"/>
      <c r="BP679" s="302"/>
      <c r="BQ679" s="302"/>
      <c r="BR679" s="302"/>
      <c r="BS679" s="302"/>
      <c r="BT679" s="302"/>
      <c r="BU679" s="302"/>
      <c r="BV679" s="302"/>
      <c r="BW679" s="302"/>
      <c r="BX679" s="302"/>
    </row>
    <row r="680">
      <c r="A680" s="292" t="s">
        <v>728</v>
      </c>
      <c r="B680" s="292">
        <v>679.0</v>
      </c>
      <c r="C680" s="292">
        <f t="shared" si="15"/>
        <v>1</v>
      </c>
      <c r="D680" s="293" t="str">
        <f t="shared" si="26"/>
        <v>Buil, Dem, Occ</v>
      </c>
      <c r="E680" s="46" t="str">
        <f t="shared" si="2"/>
        <v>prmbdo.mdb.PrmDemo.OwnerCode</v>
      </c>
      <c r="F680" s="46" t="s">
        <v>350</v>
      </c>
      <c r="G680" s="46" t="s">
        <v>609</v>
      </c>
      <c r="H680" s="47">
        <v>9.0</v>
      </c>
      <c r="I680" s="294" t="s">
        <v>90</v>
      </c>
      <c r="J680" s="295" t="s">
        <v>740</v>
      </c>
      <c r="K680" s="296">
        <v>1.0</v>
      </c>
      <c r="L680" s="297" t="b">
        <v>0</v>
      </c>
      <c r="M680" s="294" t="s">
        <v>741</v>
      </c>
      <c r="N680" s="294"/>
      <c r="O680" s="369"/>
      <c r="P680" s="369"/>
      <c r="Q680" s="298" t="str">
        <f t="shared" si="3"/>
        <v>PrmDemo</v>
      </c>
      <c r="R680" s="298" t="str">
        <f t="shared" si="19"/>
        <v>OwnerCode</v>
      </c>
      <c r="S680" s="298" t="str">
        <f t="array" ref="S680">iferror(index('Type Mapping'!$A$2:$D$21,match(J680,'Type Mapping'!$B$2:$B$21,0),3),"type mismatch")</f>
        <v>VARCHAR</v>
      </c>
      <c r="T680" s="298"/>
      <c r="U680" s="298"/>
      <c r="V680" s="298"/>
      <c r="W680" s="51" t="b">
        <v>1</v>
      </c>
      <c r="X680" s="51"/>
      <c r="Y680" s="309"/>
      <c r="Z680" s="309" t="s">
        <v>808</v>
      </c>
      <c r="AA680" s="311" t="s">
        <v>802</v>
      </c>
      <c r="AB680" s="53" t="str">
        <f t="shared" si="23"/>
        <v>_history</v>
      </c>
      <c r="AC680" s="308" t="str">
        <f t="array" ref="AC680">iferror(index('StoT Mapping (Depreciated)'!$D$2:$L$976,match(E680,'StoT Mapping (Depreciated)'!$D$2:$D$976,0),9),"**FIELD MISSING**")</f>
        <v/>
      </c>
      <c r="AD680" s="53" t="str">
        <f t="shared" si="6"/>
        <v>.</v>
      </c>
      <c r="AE680" s="299">
        <f>countif(NEW_REDB_table.field,AD680)</f>
        <v>5</v>
      </c>
      <c r="AF680" s="299" t="str">
        <f t="shared" si="7"/>
        <v>#N/A</v>
      </c>
      <c r="AG680" s="308"/>
      <c r="AH680" s="317" t="b">
        <v>0</v>
      </c>
      <c r="AI680" s="317" t="b">
        <v>0</v>
      </c>
      <c r="AJ680" s="308" t="str">
        <f t="array" ref="AJ680">iferror(index('Type Mapping'!$A$2:$D$21,match(J680,'Type Mapping'!$B$2:$B$21,0),4),"type mismatch")</f>
        <v>INT</v>
      </c>
      <c r="AK680" s="308"/>
      <c r="AL680" s="308"/>
      <c r="AM680" s="308"/>
      <c r="AN680" s="300" t="b">
        <v>0</v>
      </c>
      <c r="AO680" s="300" t="b">
        <v>0</v>
      </c>
      <c r="AP680" s="300" t="b">
        <v>0</v>
      </c>
      <c r="AQ680" s="300" t="b">
        <v>0</v>
      </c>
      <c r="AR680" s="300"/>
      <c r="AS680" s="300"/>
      <c r="AT680" s="302"/>
      <c r="AU680" s="302"/>
      <c r="AV680" s="303" t="b">
        <v>1</v>
      </c>
      <c r="AW680" s="304" t="str">
        <f t="shared" si="9"/>
        <v>false</v>
      </c>
      <c r="AX680" s="305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680" s="306"/>
      <c r="AZ680" s="305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680" s="306"/>
      <c r="BB680" s="302"/>
      <c r="BC680" s="303" t="b">
        <f t="shared" si="11"/>
        <v>1</v>
      </c>
      <c r="BD680" s="304"/>
      <c r="BE680" s="304" t="str">
        <f t="shared" si="12"/>
        <v>false</v>
      </c>
      <c r="BF680" s="307"/>
      <c r="BG680" s="305"/>
      <c r="BH680" s="305"/>
      <c r="BI680" s="305"/>
      <c r="BJ680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0" s="306"/>
      <c r="BL680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0" s="306"/>
      <c r="BN680" s="302"/>
      <c r="BO680" s="302"/>
      <c r="BP680" s="302"/>
      <c r="BQ680" s="302"/>
      <c r="BR680" s="302"/>
      <c r="BS680" s="302"/>
      <c r="BT680" s="302"/>
      <c r="BU680" s="302"/>
      <c r="BV680" s="302"/>
      <c r="BW680" s="302"/>
      <c r="BX680" s="302"/>
    </row>
    <row r="681">
      <c r="A681" s="292" t="s">
        <v>728</v>
      </c>
      <c r="B681" s="292">
        <v>680.0</v>
      </c>
      <c r="C681" s="292">
        <f t="shared" si="15"/>
        <v>1</v>
      </c>
      <c r="D681" s="293" t="str">
        <f t="shared" si="26"/>
        <v>Buil, Dem, Occ</v>
      </c>
      <c r="E681" s="46" t="str">
        <f t="shared" si="2"/>
        <v>prmbdo.mdb.PrmDemo.Handle</v>
      </c>
      <c r="F681" s="46" t="s">
        <v>350</v>
      </c>
      <c r="G681" s="46" t="s">
        <v>609</v>
      </c>
      <c r="H681" s="47">
        <v>10.0</v>
      </c>
      <c r="I681" s="294" t="s">
        <v>159</v>
      </c>
      <c r="J681" s="295" t="s">
        <v>743</v>
      </c>
      <c r="K681" s="296">
        <v>13.0</v>
      </c>
      <c r="L681" s="297" t="b">
        <v>0</v>
      </c>
      <c r="M681" s="294" t="s">
        <v>1967</v>
      </c>
      <c r="N681" s="294"/>
      <c r="O681" s="369"/>
      <c r="P681" s="369"/>
      <c r="Q681" s="298" t="str">
        <f t="shared" si="3"/>
        <v>PrmDemo</v>
      </c>
      <c r="R681" s="298" t="str">
        <f t="shared" si="19"/>
        <v>Handle</v>
      </c>
      <c r="S681" s="298" t="str">
        <f t="array" ref="S681">iferror(index('Type Mapping'!$A$2:$D$21,match(J681,'Type Mapping'!$B$2:$B$21,0),3),"type mismatch")</f>
        <v>VARCHAR</v>
      </c>
      <c r="T681" s="298"/>
      <c r="U681" s="298"/>
      <c r="V681" s="298"/>
      <c r="W681" s="51" t="b">
        <v>1</v>
      </c>
      <c r="X681" s="51"/>
      <c r="Y681" s="309"/>
      <c r="Z681" s="309"/>
      <c r="AA681" s="311" t="s">
        <v>652</v>
      </c>
      <c r="AB681" s="53" t="str">
        <f t="shared" si="23"/>
        <v>permit_history</v>
      </c>
      <c r="AC681" s="308" t="str">
        <f t="array" ref="AC681">iferror(index('StoT Mapping (Depreciated)'!$D$2:$L$976,match(E681,'StoT Mapping (Depreciated)'!$D$2:$D$976,0),9),"**FIELD MISSING**")</f>
        <v>Parcel_id</v>
      </c>
      <c r="AD681" s="53" t="str">
        <f t="shared" si="6"/>
        <v>permit.Parcel_id</v>
      </c>
      <c r="AE681" s="299">
        <f>countif(NEW_REDB_table.field,AD681)</f>
        <v>1</v>
      </c>
      <c r="AF681" s="299" t="str">
        <f t="shared" si="7"/>
        <v>YAY!!</v>
      </c>
      <c r="AG681" s="308"/>
      <c r="AH681" s="317" t="b">
        <v>0</v>
      </c>
      <c r="AI681" s="317" t="b">
        <v>0</v>
      </c>
      <c r="AJ681" s="308" t="str">
        <f t="array" ref="AJ681">iferror(index('Type Mapping'!$A$2:$D$21,match(J681,'Type Mapping'!$B$2:$B$21,0),4),"type mismatch")</f>
        <v>VARCHAR</v>
      </c>
      <c r="AK681" s="308"/>
      <c r="AL681" s="308"/>
      <c r="AM681" s="308"/>
      <c r="AN681" s="300" t="b">
        <v>0</v>
      </c>
      <c r="AO681" s="300" t="b">
        <v>0</v>
      </c>
      <c r="AP681" s="300" t="b">
        <v>0</v>
      </c>
      <c r="AQ681" s="300" t="b">
        <v>0</v>
      </c>
      <c r="AR681" s="300"/>
      <c r="AS681" s="300"/>
      <c r="AT681" s="302"/>
      <c r="AU681" s="302"/>
      <c r="AV681" s="303" t="b">
        <v>1</v>
      </c>
      <c r="AW681" s="304" t="str">
        <f t="shared" si="9"/>
        <v>false</v>
      </c>
      <c r="AX681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681" s="306"/>
      <c r="AZ681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681" s="306"/>
      <c r="BB681" s="302"/>
      <c r="BC681" s="303" t="b">
        <f t="shared" si="11"/>
        <v>1</v>
      </c>
      <c r="BD681" s="304"/>
      <c r="BE681" s="304" t="str">
        <f t="shared" si="12"/>
        <v>false</v>
      </c>
      <c r="BF681" s="307"/>
      <c r="BG681" s="305"/>
      <c r="BH681" s="305"/>
      <c r="BI681" s="305"/>
      <c r="BJ681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1" s="306"/>
      <c r="BL681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1" s="306"/>
      <c r="BN681" s="302"/>
      <c r="BO681" s="302"/>
      <c r="BP681" s="302"/>
      <c r="BQ681" s="302"/>
      <c r="BR681" s="302"/>
      <c r="BS681" s="302"/>
      <c r="BT681" s="302"/>
      <c r="BU681" s="302"/>
      <c r="BV681" s="302"/>
      <c r="BW681" s="302"/>
      <c r="BX681" s="302"/>
    </row>
    <row r="682">
      <c r="A682" s="292" t="s">
        <v>728</v>
      </c>
      <c r="B682" s="292">
        <v>681.0</v>
      </c>
      <c r="C682" s="292">
        <f t="shared" si="15"/>
        <v>1</v>
      </c>
      <c r="D682" s="293" t="str">
        <f t="shared" si="26"/>
        <v>Buil, Dem, Occ</v>
      </c>
      <c r="E682" s="46" t="str">
        <f t="shared" si="2"/>
        <v>prmbdo.mdb.PrmDemo.Parcel9</v>
      </c>
      <c r="F682" s="46" t="s">
        <v>350</v>
      </c>
      <c r="G682" s="46" t="s">
        <v>609</v>
      </c>
      <c r="H682" s="47">
        <v>11.0</v>
      </c>
      <c r="I682" s="294" t="s">
        <v>165</v>
      </c>
      <c r="J682" s="295" t="s">
        <v>738</v>
      </c>
      <c r="K682" s="296">
        <v>4.0</v>
      </c>
      <c r="L682" s="297" t="b">
        <v>0</v>
      </c>
      <c r="M682" s="294" t="s">
        <v>2015</v>
      </c>
      <c r="N682" s="294"/>
      <c r="O682" s="369"/>
      <c r="P682" s="369"/>
      <c r="Q682" s="298" t="str">
        <f t="shared" si="3"/>
        <v>PrmDemo</v>
      </c>
      <c r="R682" s="298" t="str">
        <f t="shared" si="19"/>
        <v>Parcel9</v>
      </c>
      <c r="S682" s="298" t="str">
        <f t="array" ref="S682">iferror(index('Type Mapping'!$A$2:$D$21,match(J682,'Type Mapping'!$B$2:$B$21,0),3),"type mismatch")</f>
        <v>VARCHAR</v>
      </c>
      <c r="T682" s="298"/>
      <c r="U682" s="298"/>
      <c r="V682" s="298"/>
      <c r="W682" s="51" t="b">
        <v>1</v>
      </c>
      <c r="X682" s="51"/>
      <c r="Y682" s="309"/>
      <c r="Z682" s="309"/>
      <c r="AA682" s="311" t="s">
        <v>802</v>
      </c>
      <c r="AB682" s="53" t="str">
        <f t="shared" si="23"/>
        <v>_history</v>
      </c>
      <c r="AC682" s="308" t="str">
        <f t="array" ref="AC682">iferror(index('StoT Mapping (Depreciated)'!$D$2:$L$976,match(E682,'StoT Mapping (Depreciated)'!$D$2:$D$976,0),9),"**FIELD MISSING**")</f>
        <v/>
      </c>
      <c r="AD682" s="53" t="str">
        <f t="shared" si="6"/>
        <v>.</v>
      </c>
      <c r="AE682" s="299">
        <f>countif(NEW_REDB_table.field,AD682)</f>
        <v>5</v>
      </c>
      <c r="AF682" s="299" t="str">
        <f t="shared" si="7"/>
        <v>#N/A</v>
      </c>
      <c r="AG682" s="308"/>
      <c r="AH682" s="317" t="b">
        <v>0</v>
      </c>
      <c r="AI682" s="317" t="b">
        <v>0</v>
      </c>
      <c r="AJ682" s="308" t="str">
        <f t="array" ref="AJ682">iferror(index('Type Mapping'!$A$2:$D$21,match(J682,'Type Mapping'!$B$2:$B$21,0),4),"type mismatch")</f>
        <v>INT</v>
      </c>
      <c r="AK682" s="308"/>
      <c r="AL682" s="308"/>
      <c r="AM682" s="308"/>
      <c r="AN682" s="300" t="b">
        <v>0</v>
      </c>
      <c r="AO682" s="300" t="b">
        <v>0</v>
      </c>
      <c r="AP682" s="300" t="b">
        <v>0</v>
      </c>
      <c r="AQ682" s="300" t="b">
        <v>0</v>
      </c>
      <c r="AR682" s="300"/>
      <c r="AS682" s="300"/>
      <c r="AT682" s="302"/>
      <c r="AU682" s="302"/>
      <c r="AV682" s="303" t="b">
        <v>1</v>
      </c>
      <c r="AW682" s="304" t="str">
        <f t="shared" si="9"/>
        <v>false</v>
      </c>
      <c r="AX682" s="305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682" s="306"/>
      <c r="AZ682" s="305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682" s="306"/>
      <c r="BB682" s="302"/>
      <c r="BC682" s="303" t="b">
        <f t="shared" si="11"/>
        <v>1</v>
      </c>
      <c r="BD682" s="304"/>
      <c r="BE682" s="304" t="str">
        <f t="shared" si="12"/>
        <v>false</v>
      </c>
      <c r="BF682" s="307"/>
      <c r="BG682" s="305"/>
      <c r="BH682" s="305"/>
      <c r="BI682" s="305"/>
      <c r="BJ682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2" s="306"/>
      <c r="BL682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2" s="306"/>
      <c r="BN682" s="302"/>
      <c r="BO682" s="302"/>
      <c r="BP682" s="302"/>
      <c r="BQ682" s="302"/>
      <c r="BR682" s="302"/>
      <c r="BS682" s="302"/>
      <c r="BT682" s="302"/>
      <c r="BU682" s="302"/>
      <c r="BV682" s="302"/>
      <c r="BW682" s="302"/>
      <c r="BX682" s="302"/>
    </row>
    <row r="683">
      <c r="A683" s="292" t="s">
        <v>728</v>
      </c>
      <c r="B683" s="292">
        <v>682.0</v>
      </c>
      <c r="C683" s="292">
        <f t="shared" si="15"/>
        <v>1</v>
      </c>
      <c r="D683" s="293" t="str">
        <f t="shared" si="26"/>
        <v>Buil, Dem, Occ</v>
      </c>
      <c r="E683" s="46" t="str">
        <f t="shared" si="2"/>
        <v>prmbdo.mdb.PrmDemo.AddrNum</v>
      </c>
      <c r="F683" s="46" t="s">
        <v>350</v>
      </c>
      <c r="G683" s="46" t="s">
        <v>609</v>
      </c>
      <c r="H683" s="47">
        <v>12.0</v>
      </c>
      <c r="I683" s="294" t="s">
        <v>1709</v>
      </c>
      <c r="J683" s="295" t="s">
        <v>738</v>
      </c>
      <c r="K683" s="296">
        <v>4.0</v>
      </c>
      <c r="L683" s="297" t="b">
        <v>0</v>
      </c>
      <c r="M683" s="294" t="s">
        <v>1710</v>
      </c>
      <c r="N683" s="294"/>
      <c r="O683" s="369"/>
      <c r="P683" s="369"/>
      <c r="Q683" s="298" t="str">
        <f t="shared" si="3"/>
        <v>PrmDemo</v>
      </c>
      <c r="R683" s="298" t="str">
        <f t="shared" si="19"/>
        <v>AddrNum</v>
      </c>
      <c r="S683" s="298" t="str">
        <f t="array" ref="S683">iferror(index('Type Mapping'!$A$2:$D$21,match(J683,'Type Mapping'!$B$2:$B$21,0),3),"type mismatch")</f>
        <v>VARCHAR</v>
      </c>
      <c r="T683" s="298"/>
      <c r="U683" s="298"/>
      <c r="V683" s="298"/>
      <c r="W683" s="51" t="b">
        <v>1</v>
      </c>
      <c r="X683" s="51"/>
      <c r="Y683" s="309"/>
      <c r="Z683" s="309"/>
      <c r="AA683" s="311" t="s">
        <v>802</v>
      </c>
      <c r="AB683" s="53" t="str">
        <f t="shared" si="23"/>
        <v>_history</v>
      </c>
      <c r="AC683" s="308" t="str">
        <f t="array" ref="AC683">iferror(index('StoT Mapping (Depreciated)'!$D$2:$L$976,match(E683,'StoT Mapping (Depreciated)'!$D$2:$D$976,0),9),"**FIELD MISSING**")</f>
        <v/>
      </c>
      <c r="AD683" s="53" t="str">
        <f t="shared" si="6"/>
        <v>.</v>
      </c>
      <c r="AE683" s="299">
        <f>countif(NEW_REDB_table.field,AD683)</f>
        <v>5</v>
      </c>
      <c r="AF683" s="299" t="str">
        <f t="shared" si="7"/>
        <v>#N/A</v>
      </c>
      <c r="AG683" s="308"/>
      <c r="AH683" s="317" t="b">
        <v>0</v>
      </c>
      <c r="AI683" s="317" t="b">
        <v>0</v>
      </c>
      <c r="AJ683" s="308" t="str">
        <f t="array" ref="AJ683">iferror(index('Type Mapping'!$A$2:$D$21,match(J683,'Type Mapping'!$B$2:$B$21,0),4),"type mismatch")</f>
        <v>INT</v>
      </c>
      <c r="AK683" s="308"/>
      <c r="AL683" s="308"/>
      <c r="AM683" s="308"/>
      <c r="AN683" s="300" t="b">
        <v>0</v>
      </c>
      <c r="AO683" s="300" t="b">
        <v>0</v>
      </c>
      <c r="AP683" s="300" t="b">
        <v>0</v>
      </c>
      <c r="AQ683" s="300" t="b">
        <v>0</v>
      </c>
      <c r="AR683" s="300"/>
      <c r="AS683" s="300"/>
      <c r="AT683" s="302"/>
      <c r="AU683" s="302"/>
      <c r="AV683" s="303" t="b">
        <v>1</v>
      </c>
      <c r="AW683" s="304" t="str">
        <f t="shared" si="9"/>
        <v>false</v>
      </c>
      <c r="AX683" s="305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683" s="306"/>
      <c r="AZ683" s="305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683" s="306"/>
      <c r="BB683" s="302"/>
      <c r="BC683" s="303" t="b">
        <f t="shared" si="11"/>
        <v>1</v>
      </c>
      <c r="BD683" s="304"/>
      <c r="BE683" s="304" t="str">
        <f t="shared" si="12"/>
        <v>false</v>
      </c>
      <c r="BF683" s="307"/>
      <c r="BG683" s="305"/>
      <c r="BH683" s="305"/>
      <c r="BI683" s="305"/>
      <c r="BJ683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3" s="306"/>
      <c r="BL683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3" s="306"/>
      <c r="BN683" s="302"/>
      <c r="BO683" s="302"/>
      <c r="BP683" s="302"/>
      <c r="BQ683" s="302"/>
      <c r="BR683" s="302"/>
      <c r="BS683" s="302"/>
      <c r="BT683" s="302"/>
      <c r="BU683" s="302"/>
      <c r="BV683" s="302"/>
      <c r="BW683" s="302"/>
      <c r="BX683" s="302"/>
    </row>
    <row r="684">
      <c r="A684" s="292" t="s">
        <v>728</v>
      </c>
      <c r="B684" s="292">
        <v>683.0</v>
      </c>
      <c r="C684" s="292">
        <f t="shared" si="15"/>
        <v>1</v>
      </c>
      <c r="D684" s="293" t="str">
        <f t="shared" si="26"/>
        <v>Buil, Dem, Occ</v>
      </c>
      <c r="E684" s="46" t="str">
        <f t="shared" si="2"/>
        <v>prmbdo.mdb.PrmDemo.AddrSuf</v>
      </c>
      <c r="F684" s="46" t="s">
        <v>350</v>
      </c>
      <c r="G684" s="46" t="s">
        <v>609</v>
      </c>
      <c r="H684" s="47">
        <v>13.0</v>
      </c>
      <c r="I684" s="294" t="s">
        <v>1723</v>
      </c>
      <c r="J684" s="295" t="s">
        <v>743</v>
      </c>
      <c r="K684" s="296">
        <v>15.0</v>
      </c>
      <c r="L684" s="297" t="b">
        <v>0</v>
      </c>
      <c r="M684" s="294" t="s">
        <v>1724</v>
      </c>
      <c r="N684" s="294"/>
      <c r="O684" s="369"/>
      <c r="P684" s="369"/>
      <c r="Q684" s="298" t="str">
        <f t="shared" si="3"/>
        <v>PrmDemo</v>
      </c>
      <c r="R684" s="298" t="str">
        <f t="shared" si="19"/>
        <v>AddrSuf</v>
      </c>
      <c r="S684" s="298" t="str">
        <f t="array" ref="S684">iferror(index('Type Mapping'!$A$2:$D$21,match(J684,'Type Mapping'!$B$2:$B$21,0),3),"type mismatch")</f>
        <v>VARCHAR</v>
      </c>
      <c r="T684" s="298"/>
      <c r="U684" s="298"/>
      <c r="V684" s="298"/>
      <c r="W684" s="51" t="b">
        <v>1</v>
      </c>
      <c r="X684" s="51"/>
      <c r="Y684" s="309"/>
      <c r="Z684" s="309"/>
      <c r="AA684" s="311" t="s">
        <v>802</v>
      </c>
      <c r="AB684" s="53" t="str">
        <f t="shared" si="23"/>
        <v>_history</v>
      </c>
      <c r="AC684" s="308" t="str">
        <f t="array" ref="AC684">iferror(index('StoT Mapping (Depreciated)'!$D$2:$L$976,match(E684,'StoT Mapping (Depreciated)'!$D$2:$D$976,0),9),"**FIELD MISSING**")</f>
        <v/>
      </c>
      <c r="AD684" s="53" t="str">
        <f t="shared" si="6"/>
        <v>.</v>
      </c>
      <c r="AE684" s="299">
        <f>countif(NEW_REDB_table.field,AD684)</f>
        <v>5</v>
      </c>
      <c r="AF684" s="299" t="str">
        <f t="shared" si="7"/>
        <v>#N/A</v>
      </c>
      <c r="AG684" s="308"/>
      <c r="AH684" s="317" t="b">
        <v>0</v>
      </c>
      <c r="AI684" s="317" t="b">
        <v>0</v>
      </c>
      <c r="AJ684" s="308" t="str">
        <f t="array" ref="AJ684">iferror(index('Type Mapping'!$A$2:$D$21,match(J684,'Type Mapping'!$B$2:$B$21,0),4),"type mismatch")</f>
        <v>VARCHAR</v>
      </c>
      <c r="AK684" s="308"/>
      <c r="AL684" s="308"/>
      <c r="AM684" s="308"/>
      <c r="AN684" s="300" t="b">
        <v>0</v>
      </c>
      <c r="AO684" s="300" t="b">
        <v>0</v>
      </c>
      <c r="AP684" s="300" t="b">
        <v>0</v>
      </c>
      <c r="AQ684" s="300" t="b">
        <v>0</v>
      </c>
      <c r="AR684" s="300"/>
      <c r="AS684" s="300"/>
      <c r="AT684" s="302"/>
      <c r="AU684" s="302"/>
      <c r="AV684" s="303" t="b">
        <v>1</v>
      </c>
      <c r="AW684" s="304" t="str">
        <f t="shared" si="9"/>
        <v>false</v>
      </c>
      <c r="AX684" s="305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684" s="306"/>
      <c r="AZ684" s="305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684" s="306"/>
      <c r="BB684" s="302"/>
      <c r="BC684" s="303" t="b">
        <f t="shared" si="11"/>
        <v>1</v>
      </c>
      <c r="BD684" s="304"/>
      <c r="BE684" s="304" t="str">
        <f t="shared" si="12"/>
        <v>false</v>
      </c>
      <c r="BF684" s="307"/>
      <c r="BG684" s="305"/>
      <c r="BH684" s="305"/>
      <c r="BI684" s="305"/>
      <c r="BJ684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4" s="306"/>
      <c r="BL684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4" s="306"/>
      <c r="BN684" s="302"/>
      <c r="BO684" s="302"/>
      <c r="BP684" s="302"/>
      <c r="BQ684" s="302"/>
      <c r="BR684" s="302"/>
      <c r="BS684" s="302"/>
      <c r="BT684" s="302"/>
      <c r="BU684" s="302"/>
      <c r="BV684" s="302"/>
      <c r="BW684" s="302"/>
      <c r="BX684" s="302"/>
    </row>
    <row r="685">
      <c r="A685" s="292" t="s">
        <v>728</v>
      </c>
      <c r="B685" s="292">
        <v>684.0</v>
      </c>
      <c r="C685" s="292">
        <f t="shared" si="15"/>
        <v>1</v>
      </c>
      <c r="D685" s="293" t="str">
        <f t="shared" si="26"/>
        <v>Buil, Dem, Occ</v>
      </c>
      <c r="E685" s="46" t="str">
        <f t="shared" si="2"/>
        <v>prmbdo.mdb.PrmDemo.StDir</v>
      </c>
      <c r="F685" s="46" t="s">
        <v>350</v>
      </c>
      <c r="G685" s="46" t="s">
        <v>609</v>
      </c>
      <c r="H685" s="47">
        <v>14.0</v>
      </c>
      <c r="I685" s="294" t="s">
        <v>1857</v>
      </c>
      <c r="J685" s="295" t="s">
        <v>743</v>
      </c>
      <c r="K685" s="296">
        <v>2.0</v>
      </c>
      <c r="L685" s="297" t="b">
        <v>0</v>
      </c>
      <c r="M685" s="294" t="s">
        <v>2016</v>
      </c>
      <c r="N685" s="294"/>
      <c r="O685" s="369"/>
      <c r="P685" s="369"/>
      <c r="Q685" s="298" t="str">
        <f t="shared" si="3"/>
        <v>PrmDemo</v>
      </c>
      <c r="R685" s="298" t="str">
        <f t="shared" si="19"/>
        <v>StDir</v>
      </c>
      <c r="S685" s="298" t="str">
        <f t="array" ref="S685">iferror(index('Type Mapping'!$A$2:$D$21,match(J685,'Type Mapping'!$B$2:$B$21,0),3),"type mismatch")</f>
        <v>VARCHAR</v>
      </c>
      <c r="T685" s="298"/>
      <c r="U685" s="298"/>
      <c r="V685" s="298"/>
      <c r="W685" s="51" t="b">
        <v>1</v>
      </c>
      <c r="X685" s="51"/>
      <c r="Y685" s="309"/>
      <c r="Z685" s="309"/>
      <c r="AA685" s="311" t="s">
        <v>802</v>
      </c>
      <c r="AB685" s="53" t="str">
        <f t="shared" si="23"/>
        <v>_history</v>
      </c>
      <c r="AC685" s="308" t="str">
        <f t="array" ref="AC685">iferror(index('StoT Mapping (Depreciated)'!$D$2:$L$976,match(E685,'StoT Mapping (Depreciated)'!$D$2:$D$976,0),9),"**FIELD MISSING**")</f>
        <v/>
      </c>
      <c r="AD685" s="53" t="str">
        <f t="shared" si="6"/>
        <v>.</v>
      </c>
      <c r="AE685" s="299">
        <f>countif(NEW_REDB_table.field,AD685)</f>
        <v>5</v>
      </c>
      <c r="AF685" s="299" t="str">
        <f t="shared" si="7"/>
        <v>#N/A</v>
      </c>
      <c r="AG685" s="308"/>
      <c r="AH685" s="317" t="b">
        <v>0</v>
      </c>
      <c r="AI685" s="317" t="b">
        <v>0</v>
      </c>
      <c r="AJ685" s="308" t="str">
        <f t="array" ref="AJ685">iferror(index('Type Mapping'!$A$2:$D$21,match(J685,'Type Mapping'!$B$2:$B$21,0),4),"type mismatch")</f>
        <v>VARCHAR</v>
      </c>
      <c r="AK685" s="308"/>
      <c r="AL685" s="308"/>
      <c r="AM685" s="308"/>
      <c r="AN685" s="300" t="b">
        <v>0</v>
      </c>
      <c r="AO685" s="300" t="b">
        <v>0</v>
      </c>
      <c r="AP685" s="300" t="b">
        <v>0</v>
      </c>
      <c r="AQ685" s="300" t="b">
        <v>0</v>
      </c>
      <c r="AR685" s="300"/>
      <c r="AS685" s="300"/>
      <c r="AT685" s="302"/>
      <c r="AU685" s="302"/>
      <c r="AV685" s="303" t="b">
        <v>1</v>
      </c>
      <c r="AW685" s="304" t="str">
        <f t="shared" si="9"/>
        <v>false</v>
      </c>
      <c r="AX685" s="305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685" s="306"/>
      <c r="AZ685" s="305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685" s="306"/>
      <c r="BB685" s="302"/>
      <c r="BC685" s="303" t="b">
        <f t="shared" si="11"/>
        <v>1</v>
      </c>
      <c r="BD685" s="304"/>
      <c r="BE685" s="304" t="str">
        <f t="shared" si="12"/>
        <v>false</v>
      </c>
      <c r="BF685" s="307"/>
      <c r="BG685" s="305"/>
      <c r="BH685" s="305"/>
      <c r="BI685" s="305"/>
      <c r="BJ685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5" s="306"/>
      <c r="BL685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5" s="306"/>
      <c r="BN685" s="302"/>
      <c r="BO685" s="302"/>
      <c r="BP685" s="302"/>
      <c r="BQ685" s="302"/>
      <c r="BR685" s="302"/>
      <c r="BS685" s="302"/>
      <c r="BT685" s="302"/>
      <c r="BU685" s="302"/>
      <c r="BV685" s="302"/>
      <c r="BW685" s="302"/>
      <c r="BX685" s="302"/>
    </row>
    <row r="686">
      <c r="A686" s="292" t="s">
        <v>728</v>
      </c>
      <c r="B686" s="292">
        <v>685.0</v>
      </c>
      <c r="C686" s="292">
        <f t="shared" si="15"/>
        <v>1</v>
      </c>
      <c r="D686" s="293" t="str">
        <f t="shared" si="26"/>
        <v>Buil, Dem, Occ</v>
      </c>
      <c r="E686" s="46" t="str">
        <f t="shared" si="2"/>
        <v>prmbdo.mdb.PrmDemo.StName</v>
      </c>
      <c r="F686" s="46" t="s">
        <v>350</v>
      </c>
      <c r="G686" s="46" t="s">
        <v>609</v>
      </c>
      <c r="H686" s="47">
        <v>15.0</v>
      </c>
      <c r="I686" s="294" t="s">
        <v>1071</v>
      </c>
      <c r="J686" s="295" t="s">
        <v>743</v>
      </c>
      <c r="K686" s="296">
        <v>40.0</v>
      </c>
      <c r="L686" s="297" t="b">
        <v>0</v>
      </c>
      <c r="M686" s="294" t="s">
        <v>1662</v>
      </c>
      <c r="N686" s="294"/>
      <c r="O686" s="369"/>
      <c r="P686" s="369"/>
      <c r="Q686" s="298" t="str">
        <f t="shared" si="3"/>
        <v>PrmDemo</v>
      </c>
      <c r="R686" s="298" t="str">
        <f t="shared" si="19"/>
        <v>StName</v>
      </c>
      <c r="S686" s="298" t="str">
        <f t="array" ref="S686">iferror(index('Type Mapping'!$A$2:$D$21,match(J686,'Type Mapping'!$B$2:$B$21,0),3),"type mismatch")</f>
        <v>VARCHAR</v>
      </c>
      <c r="T686" s="298"/>
      <c r="U686" s="298"/>
      <c r="V686" s="298"/>
      <c r="W686" s="51" t="b">
        <v>1</v>
      </c>
      <c r="X686" s="51"/>
      <c r="Y686" s="309"/>
      <c r="Z686" s="309"/>
      <c r="AA686" s="311" t="s">
        <v>802</v>
      </c>
      <c r="AB686" s="53" t="str">
        <f t="shared" si="23"/>
        <v>_history</v>
      </c>
      <c r="AC686" s="308" t="str">
        <f t="array" ref="AC686">iferror(index('StoT Mapping (Depreciated)'!$D$2:$L$976,match(E686,'StoT Mapping (Depreciated)'!$D$2:$D$976,0),9),"**FIELD MISSING**")</f>
        <v/>
      </c>
      <c r="AD686" s="53" t="str">
        <f t="shared" si="6"/>
        <v>.</v>
      </c>
      <c r="AE686" s="299">
        <f>countif(NEW_REDB_table.field,AD686)</f>
        <v>5</v>
      </c>
      <c r="AF686" s="299" t="str">
        <f t="shared" si="7"/>
        <v>#N/A</v>
      </c>
      <c r="AG686" s="308"/>
      <c r="AH686" s="317" t="b">
        <v>0</v>
      </c>
      <c r="AI686" s="317" t="b">
        <v>0</v>
      </c>
      <c r="AJ686" s="308" t="str">
        <f t="array" ref="AJ686">iferror(index('Type Mapping'!$A$2:$D$21,match(J686,'Type Mapping'!$B$2:$B$21,0),4),"type mismatch")</f>
        <v>VARCHAR</v>
      </c>
      <c r="AK686" s="308"/>
      <c r="AL686" s="308"/>
      <c r="AM686" s="308"/>
      <c r="AN686" s="300" t="b">
        <v>0</v>
      </c>
      <c r="AO686" s="300" t="b">
        <v>0</v>
      </c>
      <c r="AP686" s="300" t="b">
        <v>0</v>
      </c>
      <c r="AQ686" s="300" t="b">
        <v>0</v>
      </c>
      <c r="AR686" s="300"/>
      <c r="AS686" s="300"/>
      <c r="AT686" s="302"/>
      <c r="AU686" s="302"/>
      <c r="AV686" s="303" t="b">
        <v>1</v>
      </c>
      <c r="AW686" s="304" t="str">
        <f t="shared" si="9"/>
        <v>false</v>
      </c>
      <c r="AX686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686" s="306"/>
      <c r="AZ686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686" s="306"/>
      <c r="BB686" s="302"/>
      <c r="BC686" s="303" t="b">
        <f t="shared" si="11"/>
        <v>1</v>
      </c>
      <c r="BD686" s="304"/>
      <c r="BE686" s="304" t="str">
        <f t="shared" si="12"/>
        <v>false</v>
      </c>
      <c r="BF686" s="307"/>
      <c r="BG686" s="305"/>
      <c r="BH686" s="305"/>
      <c r="BI686" s="305"/>
      <c r="BJ686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6" s="306"/>
      <c r="BL686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6" s="306"/>
      <c r="BN686" s="302"/>
      <c r="BO686" s="302"/>
      <c r="BP686" s="302"/>
      <c r="BQ686" s="302"/>
      <c r="BR686" s="302"/>
      <c r="BS686" s="302"/>
      <c r="BT686" s="302"/>
      <c r="BU686" s="302"/>
      <c r="BV686" s="302"/>
      <c r="BW686" s="302"/>
      <c r="BX686" s="302"/>
    </row>
    <row r="687">
      <c r="A687" s="292" t="s">
        <v>728</v>
      </c>
      <c r="B687" s="292">
        <v>686.0</v>
      </c>
      <c r="C687" s="292">
        <f t="shared" si="15"/>
        <v>1</v>
      </c>
      <c r="D687" s="293" t="str">
        <f t="shared" si="26"/>
        <v>Buil, Dem, Occ</v>
      </c>
      <c r="E687" s="46" t="str">
        <f t="shared" si="2"/>
        <v>prmbdo.mdb.PrmDemo.StType</v>
      </c>
      <c r="F687" s="46" t="s">
        <v>350</v>
      </c>
      <c r="G687" s="46" t="s">
        <v>609</v>
      </c>
      <c r="H687" s="47">
        <v>16.0</v>
      </c>
      <c r="I687" s="294" t="s">
        <v>1075</v>
      </c>
      <c r="J687" s="295" t="s">
        <v>743</v>
      </c>
      <c r="K687" s="296">
        <v>4.0</v>
      </c>
      <c r="L687" s="297" t="b">
        <v>0</v>
      </c>
      <c r="M687" s="294" t="s">
        <v>1076</v>
      </c>
      <c r="N687" s="294"/>
      <c r="O687" s="369"/>
      <c r="P687" s="369"/>
      <c r="Q687" s="298" t="str">
        <f t="shared" si="3"/>
        <v>PrmDemo</v>
      </c>
      <c r="R687" s="298" t="str">
        <f t="shared" si="19"/>
        <v>StType</v>
      </c>
      <c r="S687" s="298" t="str">
        <f t="array" ref="S687">iferror(index('Type Mapping'!$A$2:$D$21,match(J687,'Type Mapping'!$B$2:$B$21,0),3),"type mismatch")</f>
        <v>VARCHAR</v>
      </c>
      <c r="T687" s="298"/>
      <c r="U687" s="298"/>
      <c r="V687" s="298"/>
      <c r="W687" s="51" t="b">
        <v>1</v>
      </c>
      <c r="X687" s="51"/>
      <c r="Y687" s="309"/>
      <c r="Z687" s="309"/>
      <c r="AA687" s="311" t="s">
        <v>802</v>
      </c>
      <c r="AB687" s="53" t="str">
        <f t="shared" si="23"/>
        <v>_history</v>
      </c>
      <c r="AC687" s="308" t="str">
        <f t="array" ref="AC687">iferror(index('StoT Mapping (Depreciated)'!$D$2:$L$976,match(E687,'StoT Mapping (Depreciated)'!$D$2:$D$976,0),9),"**FIELD MISSING**")</f>
        <v/>
      </c>
      <c r="AD687" s="53" t="str">
        <f t="shared" si="6"/>
        <v>.</v>
      </c>
      <c r="AE687" s="299">
        <f>countif(NEW_REDB_table.field,AD687)</f>
        <v>5</v>
      </c>
      <c r="AF687" s="299" t="str">
        <f t="shared" si="7"/>
        <v>#N/A</v>
      </c>
      <c r="AG687" s="308"/>
      <c r="AH687" s="317" t="b">
        <v>0</v>
      </c>
      <c r="AI687" s="317" t="b">
        <v>0</v>
      </c>
      <c r="AJ687" s="308" t="str">
        <f t="array" ref="AJ687">iferror(index('Type Mapping'!$A$2:$D$21,match(J687,'Type Mapping'!$B$2:$B$21,0),4),"type mismatch")</f>
        <v>VARCHAR</v>
      </c>
      <c r="AK687" s="308"/>
      <c r="AL687" s="308"/>
      <c r="AM687" s="308"/>
      <c r="AN687" s="300" t="b">
        <v>0</v>
      </c>
      <c r="AO687" s="300" t="b">
        <v>0</v>
      </c>
      <c r="AP687" s="300" t="b">
        <v>0</v>
      </c>
      <c r="AQ687" s="300" t="b">
        <v>0</v>
      </c>
      <c r="AR687" s="300"/>
      <c r="AS687" s="300"/>
      <c r="AT687" s="302"/>
      <c r="AU687" s="302"/>
      <c r="AV687" s="303" t="b">
        <v>1</v>
      </c>
      <c r="AW687" s="304" t="str">
        <f t="shared" si="9"/>
        <v>false</v>
      </c>
      <c r="AX687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687" s="306"/>
      <c r="AZ687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687" s="306"/>
      <c r="BB687" s="302"/>
      <c r="BC687" s="303" t="b">
        <f t="shared" si="11"/>
        <v>1</v>
      </c>
      <c r="BD687" s="304"/>
      <c r="BE687" s="304" t="str">
        <f t="shared" si="12"/>
        <v>false</v>
      </c>
      <c r="BF687" s="307"/>
      <c r="BG687" s="305"/>
      <c r="BH687" s="305"/>
      <c r="BI687" s="305"/>
      <c r="BJ687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7" s="306"/>
      <c r="BL687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7" s="306"/>
      <c r="BN687" s="302"/>
      <c r="BO687" s="302"/>
      <c r="BP687" s="302"/>
      <c r="BQ687" s="302"/>
      <c r="BR687" s="302"/>
      <c r="BS687" s="302"/>
      <c r="BT687" s="302"/>
      <c r="BU687" s="302"/>
      <c r="BV687" s="302"/>
      <c r="BW687" s="302"/>
      <c r="BX687" s="302"/>
    </row>
    <row r="688">
      <c r="A688" s="292" t="s">
        <v>728</v>
      </c>
      <c r="B688" s="292">
        <v>687.0</v>
      </c>
      <c r="C688" s="292">
        <f t="shared" si="15"/>
        <v>1</v>
      </c>
      <c r="D688" s="293" t="str">
        <f t="shared" si="26"/>
        <v>Buil, Dem, Occ</v>
      </c>
      <c r="E688" s="46" t="str">
        <f t="shared" si="2"/>
        <v>prmbdo.mdb.PrmDemo.UnitNum</v>
      </c>
      <c r="F688" s="46" t="s">
        <v>350</v>
      </c>
      <c r="G688" s="46" t="s">
        <v>609</v>
      </c>
      <c r="H688" s="47">
        <v>17.0</v>
      </c>
      <c r="I688" s="294" t="s">
        <v>1639</v>
      </c>
      <c r="J688" s="295" t="s">
        <v>743</v>
      </c>
      <c r="K688" s="296">
        <v>20.0</v>
      </c>
      <c r="L688" s="297" t="b">
        <v>0</v>
      </c>
      <c r="M688" s="294" t="s">
        <v>1640</v>
      </c>
      <c r="N688" s="294"/>
      <c r="O688" s="369"/>
      <c r="P688" s="369"/>
      <c r="Q688" s="298" t="str">
        <f t="shared" si="3"/>
        <v>PrmDemo</v>
      </c>
      <c r="R688" s="298" t="str">
        <f t="shared" si="19"/>
        <v>UnitNum</v>
      </c>
      <c r="S688" s="298" t="str">
        <f t="array" ref="S688">iferror(index('Type Mapping'!$A$2:$D$21,match(J688,'Type Mapping'!$B$2:$B$21,0),3),"type mismatch")</f>
        <v>VARCHAR</v>
      </c>
      <c r="T688" s="298"/>
      <c r="U688" s="298"/>
      <c r="V688" s="298"/>
      <c r="W688" s="51" t="b">
        <v>1</v>
      </c>
      <c r="X688" s="51"/>
      <c r="Y688" s="309"/>
      <c r="Z688" s="309"/>
      <c r="AA688" s="311" t="s">
        <v>802</v>
      </c>
      <c r="AB688" s="53" t="str">
        <f t="shared" si="23"/>
        <v>_history</v>
      </c>
      <c r="AC688" s="308" t="str">
        <f t="array" ref="AC688">iferror(index('StoT Mapping (Depreciated)'!$D$2:$L$976,match(E688,'StoT Mapping (Depreciated)'!$D$2:$D$976,0),9),"**FIELD MISSING**")</f>
        <v/>
      </c>
      <c r="AD688" s="53" t="str">
        <f t="shared" si="6"/>
        <v>.</v>
      </c>
      <c r="AE688" s="299">
        <f>countif(NEW_REDB_table.field,AD688)</f>
        <v>5</v>
      </c>
      <c r="AF688" s="299" t="str">
        <f t="shared" si="7"/>
        <v>#N/A</v>
      </c>
      <c r="AG688" s="308"/>
      <c r="AH688" s="317" t="b">
        <v>0</v>
      </c>
      <c r="AI688" s="317" t="b">
        <v>0</v>
      </c>
      <c r="AJ688" s="308" t="str">
        <f t="array" ref="AJ688">iferror(index('Type Mapping'!$A$2:$D$21,match(J688,'Type Mapping'!$B$2:$B$21,0),4),"type mismatch")</f>
        <v>VARCHAR</v>
      </c>
      <c r="AK688" s="308"/>
      <c r="AL688" s="308"/>
      <c r="AM688" s="308"/>
      <c r="AN688" s="300" t="b">
        <v>0</v>
      </c>
      <c r="AO688" s="300" t="b">
        <v>0</v>
      </c>
      <c r="AP688" s="300" t="b">
        <v>0</v>
      </c>
      <c r="AQ688" s="300" t="b">
        <v>0</v>
      </c>
      <c r="AR688" s="300"/>
      <c r="AS688" s="300"/>
      <c r="AT688" s="302"/>
      <c r="AU688" s="302"/>
      <c r="AV688" s="303" t="b">
        <v>1</v>
      </c>
      <c r="AW688" s="304" t="str">
        <f t="shared" si="9"/>
        <v>false</v>
      </c>
      <c r="AX688" s="305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688" s="306"/>
      <c r="AZ688" s="305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688" s="306"/>
      <c r="BB688" s="302"/>
      <c r="BC688" s="303" t="b">
        <f t="shared" si="11"/>
        <v>1</v>
      </c>
      <c r="BD688" s="304"/>
      <c r="BE688" s="304" t="str">
        <f t="shared" si="12"/>
        <v>false</v>
      </c>
      <c r="BF688" s="307"/>
      <c r="BG688" s="305"/>
      <c r="BH688" s="305"/>
      <c r="BI688" s="305"/>
      <c r="BJ688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8" s="306"/>
      <c r="BL688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8" s="306"/>
      <c r="BN688" s="302"/>
      <c r="BO688" s="302"/>
      <c r="BP688" s="302"/>
      <c r="BQ688" s="302"/>
      <c r="BR688" s="302"/>
      <c r="BS688" s="302"/>
      <c r="BT688" s="302"/>
      <c r="BU688" s="302"/>
      <c r="BV688" s="302"/>
      <c r="BW688" s="302"/>
      <c r="BX688" s="302"/>
    </row>
    <row r="689">
      <c r="A689" s="292" t="s">
        <v>728</v>
      </c>
      <c r="B689" s="292">
        <v>688.0</v>
      </c>
      <c r="C689" s="292">
        <f t="shared" si="15"/>
        <v>1</v>
      </c>
      <c r="D689" s="293" t="str">
        <f t="shared" si="26"/>
        <v>Buil, Dem, Occ</v>
      </c>
      <c r="E689" s="46" t="str">
        <f t="shared" si="2"/>
        <v>prmbdo.mdb.PrmDemo.OrigAddress</v>
      </c>
      <c r="F689" s="46" t="s">
        <v>350</v>
      </c>
      <c r="G689" s="46" t="s">
        <v>609</v>
      </c>
      <c r="H689" s="47">
        <v>18.0</v>
      </c>
      <c r="I689" s="294" t="s">
        <v>2025</v>
      </c>
      <c r="J689" s="295" t="s">
        <v>743</v>
      </c>
      <c r="K689" s="296">
        <v>255.0</v>
      </c>
      <c r="L689" s="297" t="b">
        <v>0</v>
      </c>
      <c r="M689" s="294" t="s">
        <v>802</v>
      </c>
      <c r="N689" s="294"/>
      <c r="O689" s="369"/>
      <c r="P689" s="369"/>
      <c r="Q689" s="298" t="str">
        <f t="shared" si="3"/>
        <v>PrmDemo</v>
      </c>
      <c r="R689" s="298" t="str">
        <f t="shared" si="19"/>
        <v>OrigAddress</v>
      </c>
      <c r="S689" s="298" t="str">
        <f t="array" ref="S689">iferror(index('Type Mapping'!$A$2:$D$21,match(J689,'Type Mapping'!$B$2:$B$21,0),3),"type mismatch")</f>
        <v>VARCHAR</v>
      </c>
      <c r="T689" s="298"/>
      <c r="U689" s="298"/>
      <c r="V689" s="298"/>
      <c r="W689" s="51" t="b">
        <v>1</v>
      </c>
      <c r="X689" s="51"/>
      <c r="Y689" s="309"/>
      <c r="Z689" s="309"/>
      <c r="AA689" s="311" t="s">
        <v>802</v>
      </c>
      <c r="AB689" s="53" t="str">
        <f t="shared" si="23"/>
        <v>_history</v>
      </c>
      <c r="AC689" s="308" t="str">
        <f t="array" ref="AC689">iferror(index('StoT Mapping (Depreciated)'!$D$2:$L$976,match(E689,'StoT Mapping (Depreciated)'!$D$2:$D$976,0),9),"**FIELD MISSING**")</f>
        <v/>
      </c>
      <c r="AD689" s="53" t="str">
        <f t="shared" si="6"/>
        <v>.</v>
      </c>
      <c r="AE689" s="299">
        <f>countif(NEW_REDB_table.field,AD689)</f>
        <v>5</v>
      </c>
      <c r="AF689" s="299" t="str">
        <f t="shared" si="7"/>
        <v>#N/A</v>
      </c>
      <c r="AG689" s="308"/>
      <c r="AH689" s="317" t="b">
        <v>0</v>
      </c>
      <c r="AI689" s="317" t="b">
        <v>0</v>
      </c>
      <c r="AJ689" s="308" t="str">
        <f t="array" ref="AJ689">iferror(index('Type Mapping'!$A$2:$D$21,match(J689,'Type Mapping'!$B$2:$B$21,0),4),"type mismatch")</f>
        <v>VARCHAR</v>
      </c>
      <c r="AK689" s="308"/>
      <c r="AL689" s="308"/>
      <c r="AM689" s="308"/>
      <c r="AN689" s="300" t="b">
        <v>0</v>
      </c>
      <c r="AO689" s="300" t="b">
        <v>0</v>
      </c>
      <c r="AP689" s="300" t="b">
        <v>0</v>
      </c>
      <c r="AQ689" s="300" t="b">
        <v>0</v>
      </c>
      <c r="AR689" s="300"/>
      <c r="AS689" s="300"/>
      <c r="AT689" s="302"/>
      <c r="AU689" s="302"/>
      <c r="AV689" s="303" t="b">
        <v>1</v>
      </c>
      <c r="AW689" s="304" t="str">
        <f t="shared" si="9"/>
        <v>false</v>
      </c>
      <c r="AX689" s="305" t="str">
        <f t="shared" si="17"/>
        <v>&lt;column comment="" default="" key="false" label="OrigAddress" length="255" nullable="true" originalDbColumnName="OrigAddress" originalLength="-1" pattern="" precision="-1" talendType="id_String" type=""/&gt;</v>
      </c>
      <c r="AY689" s="306"/>
      <c r="AZ689" s="305" t="str">
        <f t="shared" si="10"/>
        <v>&lt;column comment="" default="" key="false" label="OrigAddress" length="255" nullable="true" originalDbColumnName="OrigAddress" originalLength="-1" pattern="" precision="-1" talendType="id_String" type=""/&gt;</v>
      </c>
      <c r="BA689" s="306"/>
      <c r="BB689" s="302"/>
      <c r="BC689" s="303" t="b">
        <f t="shared" si="11"/>
        <v>1</v>
      </c>
      <c r="BD689" s="304"/>
      <c r="BE689" s="304" t="str">
        <f t="shared" si="12"/>
        <v>false</v>
      </c>
      <c r="BF689" s="307"/>
      <c r="BG689" s="305"/>
      <c r="BH689" s="305"/>
      <c r="BI689" s="305"/>
      <c r="BJ689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89" s="306"/>
      <c r="BL689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89" s="306"/>
      <c r="BN689" s="302"/>
      <c r="BO689" s="302"/>
      <c r="BP689" s="302"/>
      <c r="BQ689" s="302"/>
      <c r="BR689" s="302"/>
      <c r="BS689" s="302"/>
      <c r="BT689" s="302"/>
      <c r="BU689" s="302"/>
      <c r="BV689" s="302"/>
      <c r="BW689" s="302"/>
      <c r="BX689" s="302"/>
    </row>
    <row r="690">
      <c r="A690" s="292" t="s">
        <v>728</v>
      </c>
      <c r="B690" s="292">
        <v>689.0</v>
      </c>
      <c r="C690" s="292">
        <f t="shared" si="15"/>
        <v>1</v>
      </c>
      <c r="D690" s="293" t="str">
        <f t="shared" si="26"/>
        <v>Buil, Dem, Occ</v>
      </c>
      <c r="E690" s="46" t="str">
        <f t="shared" si="2"/>
        <v>prmbdo.mdb.PrmDemo.ProjectType</v>
      </c>
      <c r="F690" s="46" t="s">
        <v>350</v>
      </c>
      <c r="G690" s="46" t="s">
        <v>609</v>
      </c>
      <c r="H690" s="47">
        <v>19.0</v>
      </c>
      <c r="I690" s="294" t="s">
        <v>1849</v>
      </c>
      <c r="J690" s="295" t="s">
        <v>740</v>
      </c>
      <c r="K690" s="296">
        <v>1.0</v>
      </c>
      <c r="L690" s="297" t="b">
        <v>0</v>
      </c>
      <c r="M690" s="294" t="s">
        <v>2026</v>
      </c>
      <c r="N690" s="294"/>
      <c r="O690" s="369"/>
      <c r="P690" s="369"/>
      <c r="Q690" s="298" t="str">
        <f t="shared" si="3"/>
        <v>PrmDemo</v>
      </c>
      <c r="R690" s="298" t="str">
        <f t="shared" si="19"/>
        <v>ProjectType</v>
      </c>
      <c r="S690" s="298" t="str">
        <f t="array" ref="S690">iferror(index('Type Mapping'!$A$2:$D$21,match(J690,'Type Mapping'!$B$2:$B$21,0),3),"type mismatch")</f>
        <v>VARCHAR</v>
      </c>
      <c r="T690" s="298"/>
      <c r="U690" s="298"/>
      <c r="V690" s="298"/>
      <c r="W690" s="51" t="b">
        <v>1</v>
      </c>
      <c r="X690" s="51"/>
      <c r="Y690" s="309"/>
      <c r="Z690" s="309"/>
      <c r="AA690" s="311" t="s">
        <v>149</v>
      </c>
      <c r="AB690" s="53" t="str">
        <f t="shared" si="23"/>
        <v>???_history</v>
      </c>
      <c r="AC690" s="308" t="str">
        <f t="array" ref="AC690">iferror(index('StoT Mapping (Depreciated)'!$D$2:$L$976,match(E690,'StoT Mapping (Depreciated)'!$D$2:$D$976,0),9),"**FIELD MISSING**")</f>
        <v>???</v>
      </c>
      <c r="AD690" s="53" t="str">
        <f t="shared" si="6"/>
        <v>???.???</v>
      </c>
      <c r="AE690" s="299">
        <f>countif(NEW_REDB_table.field,AD690)</f>
        <v>0</v>
      </c>
      <c r="AF690" s="299" t="str">
        <f t="shared" si="7"/>
        <v>Check...</v>
      </c>
      <c r="AG690" s="308"/>
      <c r="AH690" s="317" t="b">
        <v>0</v>
      </c>
      <c r="AI690" s="317" t="b">
        <v>0</v>
      </c>
      <c r="AJ690" s="308" t="str">
        <f t="array" ref="AJ690">iferror(index('Type Mapping'!$A$2:$D$21,match(J690,'Type Mapping'!$B$2:$B$21,0),4),"type mismatch")</f>
        <v>INT</v>
      </c>
      <c r="AK690" s="308"/>
      <c r="AL690" s="308"/>
      <c r="AM690" s="308"/>
      <c r="AN690" s="300" t="b">
        <v>0</v>
      </c>
      <c r="AO690" s="300" t="b">
        <v>0</v>
      </c>
      <c r="AP690" s="300" t="b">
        <v>0</v>
      </c>
      <c r="AQ690" s="300" t="b">
        <v>0</v>
      </c>
      <c r="AR690" s="300"/>
      <c r="AS690" s="300"/>
      <c r="AT690" s="302"/>
      <c r="AU690" s="302"/>
      <c r="AV690" s="303" t="b">
        <v>1</v>
      </c>
      <c r="AW690" s="304" t="str">
        <f t="shared" si="9"/>
        <v>false</v>
      </c>
      <c r="AX690" s="305" t="str">
        <f t="shared" si="17"/>
        <v>&lt;column comment="" default="" key="false" label="ProjectType" length="255" nullable="true" originalDbColumnName="ProjectType" originalLength="-1" pattern="" precision="-1" talendType="id_String" type=""/&gt;</v>
      </c>
      <c r="AY690" s="306"/>
      <c r="AZ690" s="305" t="str">
        <f t="shared" si="10"/>
        <v>&lt;column comment="" default="" key="false" label="ProjectType" length="255" nullable="true" originalDbColumnName="ProjectType" originalLength="-1" pattern="" precision="-1" talendType="id_String" type=""/&gt;</v>
      </c>
      <c r="BA690" s="306"/>
      <c r="BB690" s="302"/>
      <c r="BC690" s="303" t="b">
        <f t="shared" si="11"/>
        <v>1</v>
      </c>
      <c r="BD690" s="304"/>
      <c r="BE690" s="304" t="str">
        <f t="shared" si="12"/>
        <v>false</v>
      </c>
      <c r="BF690" s="307"/>
      <c r="BG690" s="305"/>
      <c r="BH690" s="305"/>
      <c r="BI690" s="305"/>
      <c r="BJ690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0" s="306"/>
      <c r="BL690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0" s="306"/>
      <c r="BN690" s="302"/>
      <c r="BO690" s="302"/>
      <c r="BP690" s="302"/>
      <c r="BQ690" s="302"/>
      <c r="BR690" s="302"/>
      <c r="BS690" s="302"/>
      <c r="BT690" s="302"/>
      <c r="BU690" s="302"/>
      <c r="BV690" s="302"/>
      <c r="BW690" s="302"/>
      <c r="BX690" s="302"/>
    </row>
    <row r="691">
      <c r="A691" s="292" t="s">
        <v>728</v>
      </c>
      <c r="B691" s="292">
        <v>690.0</v>
      </c>
      <c r="C691" s="292">
        <f t="shared" si="15"/>
        <v>1</v>
      </c>
      <c r="D691" s="293" t="str">
        <f t="shared" si="26"/>
        <v>Buil, Dem, Occ</v>
      </c>
      <c r="E691" s="46" t="str">
        <f t="shared" si="2"/>
        <v>prmbdo.mdb.PrmDemo.DemoType</v>
      </c>
      <c r="F691" s="46" t="s">
        <v>350</v>
      </c>
      <c r="G691" s="46" t="s">
        <v>609</v>
      </c>
      <c r="H691" s="47">
        <v>20.0</v>
      </c>
      <c r="I691" s="294" t="s">
        <v>1895</v>
      </c>
      <c r="J691" s="295" t="s">
        <v>743</v>
      </c>
      <c r="K691" s="296">
        <v>1.0</v>
      </c>
      <c r="L691" s="297" t="b">
        <v>0</v>
      </c>
      <c r="M691" s="294" t="s">
        <v>2185</v>
      </c>
      <c r="N691" s="294"/>
      <c r="O691" s="369"/>
      <c r="P691" s="369"/>
      <c r="Q691" s="298" t="str">
        <f t="shared" si="3"/>
        <v>PrmDemo</v>
      </c>
      <c r="R691" s="298" t="str">
        <f t="shared" si="19"/>
        <v>DemoType</v>
      </c>
      <c r="S691" s="298" t="str">
        <f t="array" ref="S691">iferror(index('Type Mapping'!$A$2:$D$21,match(J691,'Type Mapping'!$B$2:$B$21,0),3),"type mismatch")</f>
        <v>VARCHAR</v>
      </c>
      <c r="T691" s="298"/>
      <c r="U691" s="298"/>
      <c r="V691" s="298"/>
      <c r="W691" s="51" t="b">
        <v>1</v>
      </c>
      <c r="X691" s="51"/>
      <c r="Y691" s="309"/>
      <c r="Z691" s="309"/>
      <c r="AA691" s="311" t="s">
        <v>652</v>
      </c>
      <c r="AB691" s="53" t="str">
        <f t="shared" si="23"/>
        <v>permit_history</v>
      </c>
      <c r="AC691" s="308" t="str">
        <f t="array" ref="AC691">iferror(index('StoT Mapping (Depreciated)'!$D$2:$L$976,match(E691,'StoT Mapping (Depreciated)'!$D$2:$D$976,0),9),"**FIELD MISSING**")</f>
        <v>???</v>
      </c>
      <c r="AD691" s="53" t="str">
        <f t="shared" si="6"/>
        <v>permit.???</v>
      </c>
      <c r="AE691" s="299">
        <f>countif(NEW_REDB_table.field,AD691)</f>
        <v>0</v>
      </c>
      <c r="AF691" s="299" t="str">
        <f t="shared" si="7"/>
        <v>Check...</v>
      </c>
      <c r="AG691" s="308"/>
      <c r="AH691" s="317" t="b">
        <v>0</v>
      </c>
      <c r="AI691" s="317" t="b">
        <v>0</v>
      </c>
      <c r="AJ691" s="308" t="str">
        <f t="array" ref="AJ691">iferror(index('Type Mapping'!$A$2:$D$21,match(J691,'Type Mapping'!$B$2:$B$21,0),4),"type mismatch")</f>
        <v>VARCHAR</v>
      </c>
      <c r="AK691" s="308"/>
      <c r="AL691" s="308"/>
      <c r="AM691" s="308"/>
      <c r="AN691" s="300" t="b">
        <v>0</v>
      </c>
      <c r="AO691" s="300" t="b">
        <v>0</v>
      </c>
      <c r="AP691" s="300" t="b">
        <v>0</v>
      </c>
      <c r="AQ691" s="300" t="b">
        <v>0</v>
      </c>
      <c r="AR691" s="300"/>
      <c r="AS691" s="300"/>
      <c r="AT691" s="302"/>
      <c r="AU691" s="302"/>
      <c r="AV691" s="303" t="b">
        <v>1</v>
      </c>
      <c r="AW691" s="304" t="str">
        <f t="shared" si="9"/>
        <v>false</v>
      </c>
      <c r="AX691" s="305" t="str">
        <f t="shared" si="17"/>
        <v>&lt;column comment="" default="" key="false" label="DemoType" length="255" nullable="true" originalDbColumnName="DemoType" originalLength="-1" pattern="" precision="-1" talendType="id_String" type=""/&gt;</v>
      </c>
      <c r="AY691" s="306"/>
      <c r="AZ691" s="305" t="str">
        <f t="shared" si="10"/>
        <v>&lt;column comment="" default="" key="false" label="DemoType" length="255" nullable="true" originalDbColumnName="DemoType" originalLength="-1" pattern="" precision="-1" talendType="id_String" type=""/&gt;</v>
      </c>
      <c r="BA691" s="306"/>
      <c r="BB691" s="302"/>
      <c r="BC691" s="303" t="b">
        <f t="shared" si="11"/>
        <v>1</v>
      </c>
      <c r="BD691" s="304"/>
      <c r="BE691" s="304" t="str">
        <f t="shared" si="12"/>
        <v>false</v>
      </c>
      <c r="BF691" s="307"/>
      <c r="BG691" s="305"/>
      <c r="BH691" s="305"/>
      <c r="BI691" s="305"/>
      <c r="BJ691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1" s="306"/>
      <c r="BL691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1" s="306"/>
      <c r="BN691" s="302"/>
      <c r="BO691" s="302"/>
      <c r="BP691" s="302"/>
      <c r="BQ691" s="302"/>
      <c r="BR691" s="302"/>
      <c r="BS691" s="302"/>
      <c r="BT691" s="302"/>
      <c r="BU691" s="302"/>
      <c r="BV691" s="302"/>
      <c r="BW691" s="302"/>
      <c r="BX691" s="302"/>
    </row>
    <row r="692">
      <c r="A692" s="292" t="s">
        <v>728</v>
      </c>
      <c r="B692" s="292">
        <v>691.0</v>
      </c>
      <c r="C692" s="292">
        <f t="shared" si="15"/>
        <v>1</v>
      </c>
      <c r="D692" s="293" t="str">
        <f t="shared" si="26"/>
        <v>Buil, Dem, Occ</v>
      </c>
      <c r="E692" s="46" t="str">
        <f t="shared" si="2"/>
        <v>prmbdo.mdb.PrmDemo.MainStrucType</v>
      </c>
      <c r="F692" s="46" t="s">
        <v>350</v>
      </c>
      <c r="G692" s="46" t="s">
        <v>609</v>
      </c>
      <c r="H692" s="47">
        <v>21.0</v>
      </c>
      <c r="I692" s="294" t="s">
        <v>1801</v>
      </c>
      <c r="J692" s="295" t="s">
        <v>740</v>
      </c>
      <c r="K692" s="296">
        <v>1.0</v>
      </c>
      <c r="L692" s="297" t="b">
        <v>0</v>
      </c>
      <c r="M692" s="294" t="s">
        <v>2027</v>
      </c>
      <c r="N692" s="294"/>
      <c r="O692" s="369"/>
      <c r="P692" s="369"/>
      <c r="Q692" s="298" t="str">
        <f t="shared" si="3"/>
        <v>PrmDemo</v>
      </c>
      <c r="R692" s="298" t="str">
        <f t="shared" si="19"/>
        <v>MainStrucType</v>
      </c>
      <c r="S692" s="298" t="str">
        <f t="array" ref="S692">iferror(index('Type Mapping'!$A$2:$D$21,match(J692,'Type Mapping'!$B$2:$B$21,0),3),"type mismatch")</f>
        <v>VARCHAR</v>
      </c>
      <c r="T692" s="298"/>
      <c r="U692" s="298"/>
      <c r="V692" s="298"/>
      <c r="W692" s="51" t="b">
        <v>1</v>
      </c>
      <c r="X692" s="51"/>
      <c r="Y692" s="309"/>
      <c r="Z692" s="309"/>
      <c r="AA692" s="311" t="s">
        <v>977</v>
      </c>
      <c r="AB692" s="53" t="str">
        <f t="shared" si="23"/>
        <v>**field missing**_history</v>
      </c>
      <c r="AC692" s="308" t="str">
        <f t="array" ref="AC692">iferror(index('StoT Mapping (Depreciated)'!$D$2:$L$976,match(E692,'StoT Mapping (Depreciated)'!$D$2:$D$976,0),9),"**FIELD MISSING**")</f>
        <v>**FIELD MISSING**</v>
      </c>
      <c r="AD692" s="53" t="str">
        <f t="shared" si="6"/>
        <v>**field missing**.**FIELD MISSING**</v>
      </c>
      <c r="AE692" s="299">
        <f>countif(NEW_REDB_table.field,AD692)</f>
        <v>0</v>
      </c>
      <c r="AF692" s="299" t="str">
        <f t="shared" si="7"/>
        <v>Check...</v>
      </c>
      <c r="AG692" s="308"/>
      <c r="AH692" s="317" t="b">
        <v>0</v>
      </c>
      <c r="AI692" s="317" t="b">
        <v>0</v>
      </c>
      <c r="AJ692" s="308" t="str">
        <f t="array" ref="AJ692">iferror(index('Type Mapping'!$A$2:$D$21,match(J692,'Type Mapping'!$B$2:$B$21,0),4),"type mismatch")</f>
        <v>INT</v>
      </c>
      <c r="AK692" s="308"/>
      <c r="AL692" s="308"/>
      <c r="AM692" s="308"/>
      <c r="AN692" s="300" t="b">
        <v>0</v>
      </c>
      <c r="AO692" s="300" t="b">
        <v>0</v>
      </c>
      <c r="AP692" s="300" t="b">
        <v>0</v>
      </c>
      <c r="AQ692" s="300" t="b">
        <v>0</v>
      </c>
      <c r="AR692" s="300"/>
      <c r="AS692" s="300"/>
      <c r="AT692" s="302"/>
      <c r="AU692" s="302"/>
      <c r="AV692" s="303" t="b">
        <v>1</v>
      </c>
      <c r="AW692" s="304" t="str">
        <f t="shared" si="9"/>
        <v>false</v>
      </c>
      <c r="AX692" s="305" t="str">
        <f t="shared" si="17"/>
        <v>&lt;column comment="" default="" key="false" label="MainStrucType" length="255" nullable="true" originalDbColumnName="MainStrucType" originalLength="-1" pattern="" precision="-1" talendType="id_String" type=""/&gt;</v>
      </c>
      <c r="AY692" s="306"/>
      <c r="AZ692" s="305" t="str">
        <f t="shared" si="10"/>
        <v>&lt;column comment="" default="" key="false" label="MainStrucType" length="255" nullable="true" originalDbColumnName="MainStrucType" originalLength="-1" pattern="" precision="-1" talendType="id_String" type=""/&gt;</v>
      </c>
      <c r="BA692" s="306"/>
      <c r="BB692" s="302"/>
      <c r="BC692" s="303" t="b">
        <f t="shared" si="11"/>
        <v>1</v>
      </c>
      <c r="BD692" s="304"/>
      <c r="BE692" s="304" t="str">
        <f t="shared" si="12"/>
        <v>false</v>
      </c>
      <c r="BF692" s="307"/>
      <c r="BG692" s="305"/>
      <c r="BH692" s="305"/>
      <c r="BI692" s="305"/>
      <c r="BJ692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2" s="306"/>
      <c r="BL692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2" s="306"/>
      <c r="BN692" s="302"/>
      <c r="BO692" s="302"/>
      <c r="BP692" s="302"/>
      <c r="BQ692" s="302"/>
      <c r="BR692" s="302"/>
      <c r="BS692" s="302"/>
      <c r="BT692" s="302"/>
      <c r="BU692" s="302"/>
      <c r="BV692" s="302"/>
      <c r="BW692" s="302"/>
      <c r="BX692" s="302"/>
    </row>
    <row r="693">
      <c r="A693" s="292" t="s">
        <v>728</v>
      </c>
      <c r="B693" s="292">
        <v>692.0</v>
      </c>
      <c r="C693" s="292">
        <f t="shared" si="15"/>
        <v>1</v>
      </c>
      <c r="D693" s="293" t="str">
        <f t="shared" si="26"/>
        <v>Buil, Dem, Occ</v>
      </c>
      <c r="E693" s="46" t="str">
        <f t="shared" si="2"/>
        <v>prmbdo.mdb.PrmDemo.AppDate</v>
      </c>
      <c r="F693" s="46" t="s">
        <v>350</v>
      </c>
      <c r="G693" s="46" t="s">
        <v>609</v>
      </c>
      <c r="H693" s="47">
        <v>22.0</v>
      </c>
      <c r="I693" s="294" t="s">
        <v>1755</v>
      </c>
      <c r="J693" s="295" t="s">
        <v>788</v>
      </c>
      <c r="K693" s="296">
        <v>8.0</v>
      </c>
      <c r="L693" s="297" t="b">
        <v>0</v>
      </c>
      <c r="M693" s="294" t="s">
        <v>2028</v>
      </c>
      <c r="N693" s="294"/>
      <c r="O693" s="369"/>
      <c r="P693" s="369"/>
      <c r="Q693" s="298" t="str">
        <f t="shared" si="3"/>
        <v>PrmDemo</v>
      </c>
      <c r="R693" s="298" t="str">
        <f t="shared" si="19"/>
        <v>AppDate</v>
      </c>
      <c r="S693" s="298" t="str">
        <f t="array" ref="S693">iferror(index('Type Mapping'!$A$2:$D$21,match(J693,'Type Mapping'!$B$2:$B$21,0),3),"type mismatch")</f>
        <v>VARCHAR</v>
      </c>
      <c r="T693" s="298"/>
      <c r="U693" s="298"/>
      <c r="V693" s="298"/>
      <c r="W693" s="51" t="b">
        <v>1</v>
      </c>
      <c r="X693" s="51"/>
      <c r="Y693" s="309"/>
      <c r="Z693" s="309"/>
      <c r="AA693" s="311" t="s">
        <v>652</v>
      </c>
      <c r="AB693" s="53" t="str">
        <f t="shared" si="23"/>
        <v>permit_history</v>
      </c>
      <c r="AC693" s="308" t="str">
        <f t="array" ref="AC693">iferror(index('StoT Mapping (Depreciated)'!$D$2:$L$976,match(E693,'StoT Mapping (Depreciated)'!$D$2:$D$976,0),9),"**FIELD MISSING**")</f>
        <v>Application_Date</v>
      </c>
      <c r="AD693" s="53" t="str">
        <f t="shared" si="6"/>
        <v>permit.Application_Date</v>
      </c>
      <c r="AE693" s="299">
        <f>countif(NEW_REDB_table.field,AD693)</f>
        <v>1</v>
      </c>
      <c r="AF693" s="299" t="str">
        <f t="shared" si="7"/>
        <v>YAY!!</v>
      </c>
      <c r="AG693" s="308"/>
      <c r="AH693" s="317" t="b">
        <v>0</v>
      </c>
      <c r="AI693" s="317" t="b">
        <v>0</v>
      </c>
      <c r="AJ693" s="308" t="str">
        <f t="array" ref="AJ693">iferror(index('Type Mapping'!$A$2:$D$21,match(J693,'Type Mapping'!$B$2:$B$21,0),4),"type mismatch")</f>
        <v>DATE</v>
      </c>
      <c r="AK693" s="308"/>
      <c r="AL693" s="308"/>
      <c r="AM693" s="308"/>
      <c r="AN693" s="300" t="b">
        <v>0</v>
      </c>
      <c r="AO693" s="300" t="b">
        <v>0</v>
      </c>
      <c r="AP693" s="300" t="b">
        <v>0</v>
      </c>
      <c r="AQ693" s="300" t="b">
        <v>0</v>
      </c>
      <c r="AR693" s="300"/>
      <c r="AS693" s="300"/>
      <c r="AT693" s="302"/>
      <c r="AU693" s="302"/>
      <c r="AV693" s="303" t="b">
        <v>1</v>
      </c>
      <c r="AW693" s="304" t="str">
        <f t="shared" si="9"/>
        <v>false</v>
      </c>
      <c r="AX693" s="305" t="str">
        <f t="shared" si="17"/>
        <v>&lt;column comment="" default="" key="false" label="AppDate" length="255" nullable="true" originalDbColumnName="AppDate" originalLength="-1" pattern="" precision="-1" talendType="id_String" type=""/&gt;</v>
      </c>
      <c r="AY693" s="306"/>
      <c r="AZ693" s="305" t="str">
        <f t="shared" si="10"/>
        <v>&lt;column comment="" default="" key="false" label="AppDate" length="255" nullable="true" originalDbColumnName="AppDate" originalLength="-1" pattern="" precision="-1" talendType="id_String" type=""/&gt;</v>
      </c>
      <c r="BA693" s="306"/>
      <c r="BB693" s="302"/>
      <c r="BC693" s="303" t="b">
        <f t="shared" si="11"/>
        <v>1</v>
      </c>
      <c r="BD693" s="304"/>
      <c r="BE693" s="304" t="str">
        <f t="shared" si="12"/>
        <v>false</v>
      </c>
      <c r="BF693" s="307"/>
      <c r="BG693" s="305"/>
      <c r="BH693" s="305"/>
      <c r="BI693" s="305"/>
      <c r="BJ693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3" s="306"/>
      <c r="BL693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3" s="306"/>
      <c r="BN693" s="302"/>
      <c r="BO693" s="302"/>
      <c r="BP693" s="302"/>
      <c r="BQ693" s="302"/>
      <c r="BR693" s="302"/>
      <c r="BS693" s="302"/>
      <c r="BT693" s="302"/>
      <c r="BU693" s="302"/>
      <c r="BV693" s="302"/>
      <c r="BW693" s="302"/>
      <c r="BX693" s="302"/>
    </row>
    <row r="694">
      <c r="A694" s="292" t="s">
        <v>728</v>
      </c>
      <c r="B694" s="292">
        <v>693.0</v>
      </c>
      <c r="C694" s="292">
        <f t="shared" si="15"/>
        <v>1</v>
      </c>
      <c r="D694" s="293" t="str">
        <f t="shared" si="26"/>
        <v>Buil, Dem, Occ</v>
      </c>
      <c r="E694" s="46" t="str">
        <f t="shared" si="2"/>
        <v>prmbdo.mdb.PrmDemo.IssueDate</v>
      </c>
      <c r="F694" s="46" t="s">
        <v>350</v>
      </c>
      <c r="G694" s="46" t="s">
        <v>609</v>
      </c>
      <c r="H694" s="47">
        <v>23.0</v>
      </c>
      <c r="I694" s="294" t="s">
        <v>1798</v>
      </c>
      <c r="J694" s="295" t="s">
        <v>788</v>
      </c>
      <c r="K694" s="296">
        <v>8.0</v>
      </c>
      <c r="L694" s="297" t="b">
        <v>0</v>
      </c>
      <c r="M694" s="294" t="s">
        <v>2029</v>
      </c>
      <c r="N694" s="294"/>
      <c r="O694" s="369"/>
      <c r="P694" s="369"/>
      <c r="Q694" s="298" t="str">
        <f t="shared" si="3"/>
        <v>PrmDemo</v>
      </c>
      <c r="R694" s="298" t="str">
        <f t="shared" si="19"/>
        <v>IssueDate</v>
      </c>
      <c r="S694" s="298" t="str">
        <f t="array" ref="S694">iferror(index('Type Mapping'!$A$2:$D$21,match(J694,'Type Mapping'!$B$2:$B$21,0),3),"type mismatch")</f>
        <v>VARCHAR</v>
      </c>
      <c r="T694" s="298"/>
      <c r="U694" s="298"/>
      <c r="V694" s="298"/>
      <c r="W694" s="51" t="b">
        <v>1</v>
      </c>
      <c r="X694" s="51"/>
      <c r="Y694" s="309"/>
      <c r="Z694" s="309"/>
      <c r="AA694" s="311" t="s">
        <v>652</v>
      </c>
      <c r="AB694" s="53" t="str">
        <f t="shared" si="23"/>
        <v>permit_history</v>
      </c>
      <c r="AC694" s="308" t="str">
        <f t="array" ref="AC694">iferror(index('StoT Mapping (Depreciated)'!$D$2:$L$976,match(E694,'StoT Mapping (Depreciated)'!$D$2:$D$976,0),9),"**FIELD MISSING**")</f>
        <v>Issue_Date</v>
      </c>
      <c r="AD694" s="53" t="str">
        <f t="shared" si="6"/>
        <v>permit.Issue_Date</v>
      </c>
      <c r="AE694" s="299">
        <f>countif(NEW_REDB_table.field,AD694)</f>
        <v>1</v>
      </c>
      <c r="AF694" s="299" t="str">
        <f t="shared" si="7"/>
        <v>YAY!!</v>
      </c>
      <c r="AG694" s="308"/>
      <c r="AH694" s="317" t="b">
        <v>0</v>
      </c>
      <c r="AI694" s="317" t="b">
        <v>0</v>
      </c>
      <c r="AJ694" s="308" t="str">
        <f t="array" ref="AJ694">iferror(index('Type Mapping'!$A$2:$D$21,match(J694,'Type Mapping'!$B$2:$B$21,0),4),"type mismatch")</f>
        <v>DATE</v>
      </c>
      <c r="AK694" s="308"/>
      <c r="AL694" s="308"/>
      <c r="AM694" s="308"/>
      <c r="AN694" s="300" t="b">
        <v>0</v>
      </c>
      <c r="AO694" s="300" t="b">
        <v>0</v>
      </c>
      <c r="AP694" s="300" t="b">
        <v>0</v>
      </c>
      <c r="AQ694" s="300" t="b">
        <v>0</v>
      </c>
      <c r="AR694" s="300"/>
      <c r="AS694" s="300"/>
      <c r="AT694" s="302"/>
      <c r="AU694" s="302"/>
      <c r="AV694" s="303" t="b">
        <v>1</v>
      </c>
      <c r="AW694" s="304" t="str">
        <f t="shared" si="9"/>
        <v>false</v>
      </c>
      <c r="AX694" s="305" t="str">
        <f t="shared" si="17"/>
        <v>&lt;column comment="" default="" key="false" label="IssueDate" length="255" nullable="true" originalDbColumnName="IssueDate" originalLength="-1" pattern="" precision="-1" talendType="id_String" type=""/&gt;</v>
      </c>
      <c r="AY694" s="306"/>
      <c r="AZ694" s="305" t="str">
        <f t="shared" si="10"/>
        <v>&lt;column comment="" default="" key="false" label="IssueDate" length="255" nullable="true" originalDbColumnName="IssueDate" originalLength="-1" pattern="" precision="-1" talendType="id_String" type=""/&gt;</v>
      </c>
      <c r="BA694" s="306"/>
      <c r="BB694" s="302"/>
      <c r="BC694" s="303" t="b">
        <f t="shared" si="11"/>
        <v>1</v>
      </c>
      <c r="BD694" s="304"/>
      <c r="BE694" s="304" t="str">
        <f t="shared" si="12"/>
        <v>false</v>
      </c>
      <c r="BF694" s="307"/>
      <c r="BG694" s="305"/>
      <c r="BH694" s="305"/>
      <c r="BI694" s="305"/>
      <c r="BJ694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4" s="306"/>
      <c r="BL694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4" s="306"/>
      <c r="BN694" s="302"/>
      <c r="BO694" s="302"/>
      <c r="BP694" s="302"/>
      <c r="BQ694" s="302"/>
      <c r="BR694" s="302"/>
      <c r="BS694" s="302"/>
      <c r="BT694" s="302"/>
      <c r="BU694" s="302"/>
      <c r="BV694" s="302"/>
      <c r="BW694" s="302"/>
      <c r="BX694" s="302"/>
    </row>
    <row r="695">
      <c r="A695" s="292" t="s">
        <v>728</v>
      </c>
      <c r="B695" s="292">
        <v>694.0</v>
      </c>
      <c r="C695" s="292">
        <f t="shared" si="15"/>
        <v>1</v>
      </c>
      <c r="D695" s="293" t="str">
        <f t="shared" si="26"/>
        <v>Buil, Dem, Occ</v>
      </c>
      <c r="E695" s="46" t="str">
        <f t="shared" si="2"/>
        <v>prmbdo.mdb.PrmDemo.CompleteDate</v>
      </c>
      <c r="F695" s="46" t="s">
        <v>350</v>
      </c>
      <c r="G695" s="46" t="s">
        <v>609</v>
      </c>
      <c r="H695" s="47">
        <v>24.0</v>
      </c>
      <c r="I695" s="294" t="s">
        <v>1779</v>
      </c>
      <c r="J695" s="295" t="s">
        <v>788</v>
      </c>
      <c r="K695" s="296">
        <v>8.0</v>
      </c>
      <c r="L695" s="297" t="b">
        <v>0</v>
      </c>
      <c r="M695" s="294" t="s">
        <v>2030</v>
      </c>
      <c r="N695" s="294"/>
      <c r="O695" s="369"/>
      <c r="P695" s="369"/>
      <c r="Q695" s="298" t="str">
        <f t="shared" si="3"/>
        <v>PrmDemo</v>
      </c>
      <c r="R695" s="298" t="str">
        <f t="shared" si="19"/>
        <v>CompleteDate</v>
      </c>
      <c r="S695" s="298" t="str">
        <f t="array" ref="S695">iferror(index('Type Mapping'!$A$2:$D$21,match(J695,'Type Mapping'!$B$2:$B$21,0),3),"type mismatch")</f>
        <v>VARCHAR</v>
      </c>
      <c r="T695" s="298"/>
      <c r="U695" s="298"/>
      <c r="V695" s="298"/>
      <c r="W695" s="51" t="b">
        <v>1</v>
      </c>
      <c r="X695" s="51"/>
      <c r="Y695" s="309"/>
      <c r="Z695" s="309"/>
      <c r="AA695" s="311" t="s">
        <v>652</v>
      </c>
      <c r="AB695" s="53" t="str">
        <f t="shared" si="23"/>
        <v>permit_history</v>
      </c>
      <c r="AC695" s="308" t="str">
        <f t="array" ref="AC695">iferror(index('StoT Mapping (Depreciated)'!$D$2:$L$976,match(E695,'StoT Mapping (Depreciated)'!$D$2:$D$976,0),9),"**FIELD MISSING**")</f>
        <v>Complete_Date</v>
      </c>
      <c r="AD695" s="53" t="str">
        <f t="shared" si="6"/>
        <v>permit.Complete_Date</v>
      </c>
      <c r="AE695" s="299">
        <f>countif(NEW_REDB_table.field,AD695)</f>
        <v>0</v>
      </c>
      <c r="AF695" s="299" t="str">
        <f t="shared" si="7"/>
        <v>Check...</v>
      </c>
      <c r="AG695" s="308"/>
      <c r="AH695" s="317" t="b">
        <v>0</v>
      </c>
      <c r="AI695" s="317" t="b">
        <v>0</v>
      </c>
      <c r="AJ695" s="308" t="str">
        <f t="array" ref="AJ695">iferror(index('Type Mapping'!$A$2:$D$21,match(J695,'Type Mapping'!$B$2:$B$21,0),4),"type mismatch")</f>
        <v>DATE</v>
      </c>
      <c r="AK695" s="308"/>
      <c r="AL695" s="308"/>
      <c r="AM695" s="308"/>
      <c r="AN695" s="300" t="b">
        <v>0</v>
      </c>
      <c r="AO695" s="300" t="b">
        <v>0</v>
      </c>
      <c r="AP695" s="300" t="b">
        <v>0</v>
      </c>
      <c r="AQ695" s="300" t="b">
        <v>0</v>
      </c>
      <c r="AR695" s="300"/>
      <c r="AS695" s="300"/>
      <c r="AT695" s="302"/>
      <c r="AU695" s="302"/>
      <c r="AV695" s="303" t="b">
        <v>1</v>
      </c>
      <c r="AW695" s="304" t="str">
        <f t="shared" si="9"/>
        <v>false</v>
      </c>
      <c r="AX695" s="305" t="str">
        <f t="shared" si="17"/>
        <v>&lt;column comment="" default="" key="false" label="CompleteDate" length="255" nullable="true" originalDbColumnName="CompleteDate" originalLength="-1" pattern="" precision="-1" talendType="id_String" type=""/&gt;</v>
      </c>
      <c r="AY695" s="306"/>
      <c r="AZ695" s="305" t="str">
        <f t="shared" si="10"/>
        <v>&lt;column comment="" default="" key="false" label="CompleteDate" length="255" nullable="true" originalDbColumnName="CompleteDate" originalLength="-1" pattern="" precision="-1" talendType="id_String" type=""/&gt;</v>
      </c>
      <c r="BA695" s="306"/>
      <c r="BB695" s="302"/>
      <c r="BC695" s="303" t="b">
        <f t="shared" si="11"/>
        <v>1</v>
      </c>
      <c r="BD695" s="304"/>
      <c r="BE695" s="304" t="str">
        <f t="shared" si="12"/>
        <v>false</v>
      </c>
      <c r="BF695" s="307"/>
      <c r="BG695" s="305"/>
      <c r="BH695" s="305"/>
      <c r="BI695" s="305"/>
      <c r="BJ695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5" s="306"/>
      <c r="BL695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5" s="306"/>
      <c r="BN695" s="302"/>
      <c r="BO695" s="302"/>
      <c r="BP695" s="302"/>
      <c r="BQ695" s="302"/>
      <c r="BR695" s="302"/>
      <c r="BS695" s="302"/>
      <c r="BT695" s="302"/>
      <c r="BU695" s="302"/>
      <c r="BV695" s="302"/>
      <c r="BW695" s="302"/>
      <c r="BX695" s="302"/>
    </row>
    <row r="696">
      <c r="A696" s="292" t="s">
        <v>728</v>
      </c>
      <c r="B696" s="292">
        <v>695.0</v>
      </c>
      <c r="C696" s="292">
        <f t="shared" si="15"/>
        <v>1</v>
      </c>
      <c r="D696" s="293" t="str">
        <f t="shared" si="26"/>
        <v>Buil, Dem, Occ</v>
      </c>
      <c r="E696" s="46" t="str">
        <f t="shared" si="2"/>
        <v>prmbdo.mdb.PrmDemo.CancelDate</v>
      </c>
      <c r="F696" s="46" t="s">
        <v>350</v>
      </c>
      <c r="G696" s="46" t="s">
        <v>609</v>
      </c>
      <c r="H696" s="47">
        <v>25.0</v>
      </c>
      <c r="I696" s="294" t="s">
        <v>1767</v>
      </c>
      <c r="J696" s="295" t="s">
        <v>788</v>
      </c>
      <c r="K696" s="296">
        <v>8.0</v>
      </c>
      <c r="L696" s="297" t="b">
        <v>0</v>
      </c>
      <c r="M696" s="294" t="s">
        <v>2033</v>
      </c>
      <c r="N696" s="294"/>
      <c r="O696" s="369"/>
      <c r="P696" s="369"/>
      <c r="Q696" s="298" t="str">
        <f t="shared" si="3"/>
        <v>PrmDemo</v>
      </c>
      <c r="R696" s="298" t="str">
        <f t="shared" si="19"/>
        <v>CancelDate</v>
      </c>
      <c r="S696" s="298" t="str">
        <f t="array" ref="S696">iferror(index('Type Mapping'!$A$2:$D$21,match(J696,'Type Mapping'!$B$2:$B$21,0),3),"type mismatch")</f>
        <v>VARCHAR</v>
      </c>
      <c r="T696" s="298"/>
      <c r="U696" s="298"/>
      <c r="V696" s="298"/>
      <c r="W696" s="51" t="b">
        <v>1</v>
      </c>
      <c r="X696" s="51"/>
      <c r="Y696" s="309"/>
      <c r="Z696" s="309"/>
      <c r="AA696" s="311" t="s">
        <v>652</v>
      </c>
      <c r="AB696" s="53" t="str">
        <f t="shared" si="23"/>
        <v>permit_history</v>
      </c>
      <c r="AC696" s="308" t="str">
        <f t="array" ref="AC696">iferror(index('StoT Mapping (Depreciated)'!$D$2:$L$976,match(E696,'StoT Mapping (Depreciated)'!$D$2:$D$976,0),9),"**FIELD MISSING**")</f>
        <v>Cancel_Date</v>
      </c>
      <c r="AD696" s="53" t="str">
        <f t="shared" si="6"/>
        <v>permit.Cancel_Date</v>
      </c>
      <c r="AE696" s="299">
        <f>countif(NEW_REDB_table.field,AD696)</f>
        <v>1</v>
      </c>
      <c r="AF696" s="299" t="str">
        <f t="shared" si="7"/>
        <v>YAY!!</v>
      </c>
      <c r="AG696" s="308"/>
      <c r="AH696" s="317" t="b">
        <v>0</v>
      </c>
      <c r="AI696" s="317" t="b">
        <v>0</v>
      </c>
      <c r="AJ696" s="308" t="str">
        <f t="array" ref="AJ696">iferror(index('Type Mapping'!$A$2:$D$21,match(J696,'Type Mapping'!$B$2:$B$21,0),4),"type mismatch")</f>
        <v>DATE</v>
      </c>
      <c r="AK696" s="308"/>
      <c r="AL696" s="308"/>
      <c r="AM696" s="308"/>
      <c r="AN696" s="300" t="b">
        <v>0</v>
      </c>
      <c r="AO696" s="300" t="b">
        <v>0</v>
      </c>
      <c r="AP696" s="300" t="b">
        <v>0</v>
      </c>
      <c r="AQ696" s="300" t="b">
        <v>0</v>
      </c>
      <c r="AR696" s="300"/>
      <c r="AS696" s="300"/>
      <c r="AT696" s="302"/>
      <c r="AU696" s="302"/>
      <c r="AV696" s="303" t="b">
        <v>1</v>
      </c>
      <c r="AW696" s="304" t="str">
        <f t="shared" si="9"/>
        <v>false</v>
      </c>
      <c r="AX696" s="305" t="str">
        <f t="shared" si="17"/>
        <v>&lt;column comment="" default="" key="false" label="CancelDate" length="255" nullable="true" originalDbColumnName="CancelDate" originalLength="-1" pattern="" precision="-1" talendType="id_String" type=""/&gt;</v>
      </c>
      <c r="AY696" s="306"/>
      <c r="AZ696" s="305" t="str">
        <f t="shared" si="10"/>
        <v>&lt;column comment="" default="" key="false" label="CancelDate" length="255" nullable="true" originalDbColumnName="CancelDate" originalLength="-1" pattern="" precision="-1" talendType="id_String" type=""/&gt;</v>
      </c>
      <c r="BA696" s="306"/>
      <c r="BB696" s="302"/>
      <c r="BC696" s="303" t="b">
        <f t="shared" si="11"/>
        <v>1</v>
      </c>
      <c r="BD696" s="304"/>
      <c r="BE696" s="304" t="str">
        <f t="shared" si="12"/>
        <v>false</v>
      </c>
      <c r="BF696" s="307"/>
      <c r="BG696" s="305"/>
      <c r="BH696" s="305"/>
      <c r="BI696" s="305"/>
      <c r="BJ696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6" s="306"/>
      <c r="BL696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6" s="306"/>
      <c r="BN696" s="302"/>
      <c r="BO696" s="302"/>
      <c r="BP696" s="302"/>
      <c r="BQ696" s="302"/>
      <c r="BR696" s="302"/>
      <c r="BS696" s="302"/>
      <c r="BT696" s="302"/>
      <c r="BU696" s="302"/>
      <c r="BV696" s="302"/>
      <c r="BW696" s="302"/>
      <c r="BX696" s="302"/>
    </row>
    <row r="697">
      <c r="A697" s="292" t="s">
        <v>728</v>
      </c>
      <c r="B697" s="292">
        <v>696.0</v>
      </c>
      <c r="C697" s="292">
        <f t="shared" si="15"/>
        <v>1</v>
      </c>
      <c r="D697" s="293" t="str">
        <f t="shared" si="26"/>
        <v>Buil, Dem, Occ</v>
      </c>
      <c r="E697" s="46" t="str">
        <f t="shared" si="2"/>
        <v>prmbdo.mdb.PrmDemo.EstProjectCost</v>
      </c>
      <c r="F697" s="46" t="s">
        <v>350</v>
      </c>
      <c r="G697" s="46" t="s">
        <v>609</v>
      </c>
      <c r="H697" s="47">
        <v>26.0</v>
      </c>
      <c r="I697" s="294" t="s">
        <v>1202</v>
      </c>
      <c r="J697" s="295" t="s">
        <v>1268</v>
      </c>
      <c r="K697" s="296">
        <v>8.0</v>
      </c>
      <c r="L697" s="297" t="b">
        <v>0</v>
      </c>
      <c r="M697" s="294" t="s">
        <v>2037</v>
      </c>
      <c r="N697" s="294"/>
      <c r="O697" s="369"/>
      <c r="P697" s="369"/>
      <c r="Q697" s="298" t="str">
        <f t="shared" si="3"/>
        <v>PrmDemo</v>
      </c>
      <c r="R697" s="298" t="str">
        <f t="shared" si="19"/>
        <v>EstProjectCost</v>
      </c>
      <c r="S697" s="298" t="str">
        <f t="array" ref="S697">iferror(index('Type Mapping'!$A$2:$D$21,match(J697,'Type Mapping'!$B$2:$B$21,0),3),"type mismatch")</f>
        <v>VARCHAR</v>
      </c>
      <c r="T697" s="298"/>
      <c r="U697" s="298"/>
      <c r="V697" s="298"/>
      <c r="W697" s="51" t="b">
        <v>1</v>
      </c>
      <c r="X697" s="51"/>
      <c r="Y697" s="309"/>
      <c r="Z697" s="309"/>
      <c r="AA697" s="311" t="s">
        <v>652</v>
      </c>
      <c r="AB697" s="53" t="str">
        <f t="shared" si="23"/>
        <v>permit_history</v>
      </c>
      <c r="AC697" s="308" t="str">
        <f t="array" ref="AC697">iferror(index('StoT Mapping (Depreciated)'!$D$2:$L$976,match(E697,'StoT Mapping (Depreciated)'!$D$2:$D$976,0),9),"**FIELD MISSING**")</f>
        <v>EstProjectCost</v>
      </c>
      <c r="AD697" s="53" t="str">
        <f t="shared" si="6"/>
        <v>permit.EstProjectCost</v>
      </c>
      <c r="AE697" s="299">
        <f>countif(NEW_REDB_table.field,AD697)</f>
        <v>0</v>
      </c>
      <c r="AF697" s="299" t="str">
        <f t="shared" si="7"/>
        <v>Check...</v>
      </c>
      <c r="AG697" s="308"/>
      <c r="AH697" s="317" t="b">
        <v>0</v>
      </c>
      <c r="AI697" s="317" t="b">
        <v>0</v>
      </c>
      <c r="AJ697" s="308" t="str">
        <f t="array" ref="AJ697">iferror(index('Type Mapping'!$A$2:$D$21,match(J697,'Type Mapping'!$B$2:$B$21,0),4),"type mismatch")</f>
        <v>FLOAT</v>
      </c>
      <c r="AK697" s="308"/>
      <c r="AL697" s="308"/>
      <c r="AM697" s="308"/>
      <c r="AN697" s="300" t="b">
        <v>0</v>
      </c>
      <c r="AO697" s="300" t="b">
        <v>0</v>
      </c>
      <c r="AP697" s="300" t="b">
        <v>0</v>
      </c>
      <c r="AQ697" s="300" t="b">
        <v>0</v>
      </c>
      <c r="AR697" s="300"/>
      <c r="AS697" s="300"/>
      <c r="AT697" s="302"/>
      <c r="AU697" s="302"/>
      <c r="AV697" s="303" t="b">
        <v>1</v>
      </c>
      <c r="AW697" s="304" t="str">
        <f t="shared" si="9"/>
        <v>false</v>
      </c>
      <c r="AX697" s="305" t="str">
        <f t="shared" si="17"/>
        <v>&lt;column comment="" default="" key="false" label="EstProjectCost" length="255" nullable="true" originalDbColumnName="EstProjectCost" originalLength="-1" pattern="" precision="-1" talendType="id_String" type=""/&gt;</v>
      </c>
      <c r="AY697" s="306"/>
      <c r="AZ697" s="305" t="str">
        <f t="shared" si="10"/>
        <v>&lt;column comment="" default="" key="false" label="EstProjectCost" length="255" nullable="true" originalDbColumnName="EstProjectCost" originalLength="-1" pattern="" precision="-1" talendType="id_String" type=""/&gt;</v>
      </c>
      <c r="BA697" s="306"/>
      <c r="BB697" s="302"/>
      <c r="BC697" s="303" t="b">
        <f t="shared" si="11"/>
        <v>1</v>
      </c>
      <c r="BD697" s="304"/>
      <c r="BE697" s="304" t="str">
        <f t="shared" si="12"/>
        <v>false</v>
      </c>
      <c r="BF697" s="307"/>
      <c r="BG697" s="305"/>
      <c r="BH697" s="305"/>
      <c r="BI697" s="305"/>
      <c r="BJ697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7" s="306"/>
      <c r="BL697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7" s="306"/>
      <c r="BN697" s="302"/>
      <c r="BO697" s="302"/>
      <c r="BP697" s="302"/>
      <c r="BQ697" s="302"/>
      <c r="BR697" s="302"/>
      <c r="BS697" s="302"/>
      <c r="BT697" s="302"/>
      <c r="BU697" s="302"/>
      <c r="BV697" s="302"/>
      <c r="BW697" s="302"/>
      <c r="BX697" s="302"/>
    </row>
    <row r="698">
      <c r="A698" s="292" t="s">
        <v>728</v>
      </c>
      <c r="B698" s="292">
        <v>697.0</v>
      </c>
      <c r="C698" s="292">
        <f t="shared" si="15"/>
        <v>1</v>
      </c>
      <c r="D698" s="293" t="str">
        <f t="shared" si="26"/>
        <v>Buil, Dem, Occ</v>
      </c>
      <c r="E698" s="46" t="str">
        <f t="shared" si="2"/>
        <v>prmbdo.mdb.PrmDemo.AppDescription</v>
      </c>
      <c r="F698" s="46" t="s">
        <v>350</v>
      </c>
      <c r="G698" s="46" t="s">
        <v>609</v>
      </c>
      <c r="H698" s="47">
        <v>27.0</v>
      </c>
      <c r="I698" s="294" t="s">
        <v>1757</v>
      </c>
      <c r="J698" s="295" t="s">
        <v>1703</v>
      </c>
      <c r="K698" s="296" t="s">
        <v>401</v>
      </c>
      <c r="L698" s="297" t="b">
        <v>0</v>
      </c>
      <c r="M698" s="294" t="s">
        <v>2039</v>
      </c>
      <c r="N698" s="294"/>
      <c r="O698" s="369"/>
      <c r="P698" s="369"/>
      <c r="Q698" s="298" t="str">
        <f t="shared" si="3"/>
        <v>PrmDemo</v>
      </c>
      <c r="R698" s="298" t="str">
        <f t="shared" si="19"/>
        <v>AppDescription</v>
      </c>
      <c r="S698" s="298" t="str">
        <f t="array" ref="S698">iferror(index('Type Mapping'!$A$2:$D$21,match(J698,'Type Mapping'!$B$2:$B$21,0),3),"type mismatch")</f>
        <v>VARCHAR</v>
      </c>
      <c r="T698" s="298"/>
      <c r="U698" s="298"/>
      <c r="V698" s="298"/>
      <c r="W698" s="51" t="b">
        <v>1</v>
      </c>
      <c r="X698" s="51"/>
      <c r="Y698" s="309"/>
      <c r="Z698" s="309"/>
      <c r="AA698" s="311" t="s">
        <v>652</v>
      </c>
      <c r="AB698" s="53" t="str">
        <f t="shared" si="23"/>
        <v>permit_history</v>
      </c>
      <c r="AC698" s="308" t="str">
        <f t="array" ref="AC698">iferror(index('StoT Mapping (Depreciated)'!$D$2:$L$976,match(E698,'StoT Mapping (Depreciated)'!$D$2:$D$976,0),9),"**FIELD MISSING**")</f>
        <v>Desription</v>
      </c>
      <c r="AD698" s="53" t="str">
        <f t="shared" si="6"/>
        <v>permit.Desription</v>
      </c>
      <c r="AE698" s="299">
        <f>countif(NEW_REDB_table.field,AD698)</f>
        <v>0</v>
      </c>
      <c r="AF698" s="299" t="str">
        <f t="shared" si="7"/>
        <v>Check...</v>
      </c>
      <c r="AG698" s="308"/>
      <c r="AH698" s="317" t="b">
        <v>0</v>
      </c>
      <c r="AI698" s="317" t="b">
        <v>0</v>
      </c>
      <c r="AJ698" s="308" t="str">
        <f t="array" ref="AJ698">iferror(index('Type Mapping'!$A$2:$D$21,match(J698,'Type Mapping'!$B$2:$B$21,0),4),"type mismatch")</f>
        <v>VARCHAR</v>
      </c>
      <c r="AK698" s="308"/>
      <c r="AL698" s="308"/>
      <c r="AM698" s="308"/>
      <c r="AN698" s="300" t="b">
        <v>0</v>
      </c>
      <c r="AO698" s="300" t="b">
        <v>0</v>
      </c>
      <c r="AP698" s="300" t="b">
        <v>0</v>
      </c>
      <c r="AQ698" s="300" t="b">
        <v>0</v>
      </c>
      <c r="AR698" s="300"/>
      <c r="AS698" s="300"/>
      <c r="AT698" s="302"/>
      <c r="AU698" s="302"/>
      <c r="AV698" s="303" t="b">
        <v>1</v>
      </c>
      <c r="AW698" s="304" t="str">
        <f t="shared" si="9"/>
        <v>false</v>
      </c>
      <c r="AX698" s="305" t="str">
        <f t="shared" si="17"/>
        <v>&lt;column comment="" default="" key="false" label="AppDescription" length="255" nullable="true" originalDbColumnName="AppDescription" originalLength="-1" pattern="" precision="-1" talendType="id_String" type=""/&gt;</v>
      </c>
      <c r="AY698" s="306"/>
      <c r="AZ698" s="305" t="str">
        <f t="shared" si="10"/>
        <v>&lt;column comment="" default="" key="false" label="AppDescription" length="255" nullable="true" originalDbColumnName="AppDescription" originalLength="-1" pattern="" precision="-1" talendType="id_String" type=""/&gt;</v>
      </c>
      <c r="BA698" s="306"/>
      <c r="BB698" s="302"/>
      <c r="BC698" s="303" t="b">
        <f t="shared" si="11"/>
        <v>1</v>
      </c>
      <c r="BD698" s="304"/>
      <c r="BE698" s="304" t="str">
        <f t="shared" si="12"/>
        <v>false</v>
      </c>
      <c r="BF698" s="307"/>
      <c r="BG698" s="305"/>
      <c r="BH698" s="305"/>
      <c r="BI698" s="305"/>
      <c r="BJ698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8" s="306"/>
      <c r="BL698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8" s="306"/>
      <c r="BN698" s="302"/>
      <c r="BO698" s="302"/>
      <c r="BP698" s="302"/>
      <c r="BQ698" s="302"/>
      <c r="BR698" s="302"/>
      <c r="BS698" s="302"/>
      <c r="BT698" s="302"/>
      <c r="BU698" s="302"/>
      <c r="BV698" s="302"/>
      <c r="BW698" s="302"/>
      <c r="BX698" s="302"/>
    </row>
    <row r="699">
      <c r="A699" s="292" t="s">
        <v>728</v>
      </c>
      <c r="B699" s="292">
        <v>698.0</v>
      </c>
      <c r="C699" s="292">
        <f t="shared" si="15"/>
        <v>1</v>
      </c>
      <c r="D699" s="293" t="str">
        <f t="shared" si="26"/>
        <v>Buil, Dem, Occ</v>
      </c>
      <c r="E699" s="46" t="str">
        <f t="shared" si="2"/>
        <v>prmbdo.mdb.PrmDemo.StrucType1</v>
      </c>
      <c r="F699" s="46" t="s">
        <v>350</v>
      </c>
      <c r="G699" s="46" t="s">
        <v>609</v>
      </c>
      <c r="H699" s="47">
        <v>28.0</v>
      </c>
      <c r="I699" s="294" t="s">
        <v>1860</v>
      </c>
      <c r="J699" s="295" t="s">
        <v>740</v>
      </c>
      <c r="K699" s="296">
        <v>1.0</v>
      </c>
      <c r="L699" s="297" t="b">
        <v>0</v>
      </c>
      <c r="M699" s="294" t="s">
        <v>2040</v>
      </c>
      <c r="N699" s="294"/>
      <c r="O699" s="369"/>
      <c r="P699" s="369"/>
      <c r="Q699" s="298" t="str">
        <f t="shared" si="3"/>
        <v>PrmDemo</v>
      </c>
      <c r="R699" s="298" t="str">
        <f t="shared" si="19"/>
        <v>StrucType1</v>
      </c>
      <c r="S699" s="298" t="str">
        <f t="array" ref="S699">iferror(index('Type Mapping'!$A$2:$D$21,match(J699,'Type Mapping'!$B$2:$B$21,0),3),"type mismatch")</f>
        <v>VARCHAR</v>
      </c>
      <c r="T699" s="298"/>
      <c r="U699" s="298"/>
      <c r="V699" s="298"/>
      <c r="W699" s="51" t="b">
        <v>1</v>
      </c>
      <c r="X699" s="51"/>
      <c r="Y699" s="309"/>
      <c r="Z699" s="309"/>
      <c r="AA699" s="311" t="s">
        <v>149</v>
      </c>
      <c r="AB699" s="53" t="str">
        <f t="shared" si="23"/>
        <v>???_history</v>
      </c>
      <c r="AC699" s="308" t="str">
        <f t="array" ref="AC699">iferror(index('StoT Mapping (Depreciated)'!$D$2:$L$976,match(E699,'StoT Mapping (Depreciated)'!$D$2:$D$976,0),9),"**FIELD MISSING**")</f>
        <v>???</v>
      </c>
      <c r="AD699" s="53" t="str">
        <f t="shared" si="6"/>
        <v>???.???</v>
      </c>
      <c r="AE699" s="299">
        <f>countif(NEW_REDB_table.field,AD699)</f>
        <v>0</v>
      </c>
      <c r="AF699" s="299" t="str">
        <f t="shared" si="7"/>
        <v>Check...</v>
      </c>
      <c r="AG699" s="308"/>
      <c r="AH699" s="317" t="b">
        <v>0</v>
      </c>
      <c r="AI699" s="317" t="b">
        <v>0</v>
      </c>
      <c r="AJ699" s="308" t="str">
        <f t="array" ref="AJ699">iferror(index('Type Mapping'!$A$2:$D$21,match(J699,'Type Mapping'!$B$2:$B$21,0),4),"type mismatch")</f>
        <v>INT</v>
      </c>
      <c r="AK699" s="308"/>
      <c r="AL699" s="308"/>
      <c r="AM699" s="308"/>
      <c r="AN699" s="300" t="b">
        <v>0</v>
      </c>
      <c r="AO699" s="300" t="b">
        <v>0</v>
      </c>
      <c r="AP699" s="300" t="b">
        <v>0</v>
      </c>
      <c r="AQ699" s="300" t="b">
        <v>0</v>
      </c>
      <c r="AR699" s="300"/>
      <c r="AS699" s="300"/>
      <c r="AT699" s="302"/>
      <c r="AU699" s="302"/>
      <c r="AV699" s="303" t="b">
        <v>1</v>
      </c>
      <c r="AW699" s="304" t="str">
        <f t="shared" si="9"/>
        <v>false</v>
      </c>
      <c r="AX699" s="305" t="str">
        <f t="shared" si="17"/>
        <v>&lt;column comment="" default="" key="false" label="StrucType1" length="255" nullable="true" originalDbColumnName="StrucType1" originalLength="-1" pattern="" precision="-1" talendType="id_String" type=""/&gt;</v>
      </c>
      <c r="AY699" s="306"/>
      <c r="AZ699" s="305" t="str">
        <f t="shared" si="10"/>
        <v>&lt;column comment="" default="" key="false" label="StrucType1" length="255" nullable="true" originalDbColumnName="StrucType1" originalLength="-1" pattern="" precision="-1" talendType="id_String" type=""/&gt;</v>
      </c>
      <c r="BA699" s="306"/>
      <c r="BB699" s="302"/>
      <c r="BC699" s="303" t="b">
        <f t="shared" si="11"/>
        <v>1</v>
      </c>
      <c r="BD699" s="304"/>
      <c r="BE699" s="304" t="str">
        <f t="shared" si="12"/>
        <v>false</v>
      </c>
      <c r="BF699" s="307"/>
      <c r="BG699" s="305"/>
      <c r="BH699" s="305"/>
      <c r="BI699" s="305"/>
      <c r="BJ699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699" s="306"/>
      <c r="BL699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699" s="306"/>
      <c r="BN699" s="302"/>
      <c r="BO699" s="302"/>
      <c r="BP699" s="302"/>
      <c r="BQ699" s="302"/>
      <c r="BR699" s="302"/>
      <c r="BS699" s="302"/>
      <c r="BT699" s="302"/>
      <c r="BU699" s="302"/>
      <c r="BV699" s="302"/>
      <c r="BW699" s="302"/>
      <c r="BX699" s="302"/>
    </row>
    <row r="700">
      <c r="A700" s="292" t="s">
        <v>728</v>
      </c>
      <c r="B700" s="292">
        <v>699.0</v>
      </c>
      <c r="C700" s="292">
        <f t="shared" si="15"/>
        <v>1</v>
      </c>
      <c r="D700" s="293" t="str">
        <f t="shared" si="26"/>
        <v>Buil, Dem, Occ</v>
      </c>
      <c r="E700" s="46" t="str">
        <f t="shared" si="2"/>
        <v>prmbdo.mdb.PrmDemo.StrucType2</v>
      </c>
      <c r="F700" s="46" t="s">
        <v>350</v>
      </c>
      <c r="G700" s="46" t="s">
        <v>609</v>
      </c>
      <c r="H700" s="47">
        <v>29.0</v>
      </c>
      <c r="I700" s="294" t="s">
        <v>1862</v>
      </c>
      <c r="J700" s="295" t="s">
        <v>740</v>
      </c>
      <c r="K700" s="296">
        <v>1.0</v>
      </c>
      <c r="L700" s="297" t="b">
        <v>0</v>
      </c>
      <c r="M700" s="294" t="s">
        <v>2042</v>
      </c>
      <c r="N700" s="294"/>
      <c r="O700" s="369"/>
      <c r="P700" s="369"/>
      <c r="Q700" s="298" t="str">
        <f t="shared" si="3"/>
        <v>PrmDemo</v>
      </c>
      <c r="R700" s="298" t="str">
        <f t="shared" si="19"/>
        <v>StrucType2</v>
      </c>
      <c r="S700" s="298" t="str">
        <f t="array" ref="S700">iferror(index('Type Mapping'!$A$2:$D$21,match(J700,'Type Mapping'!$B$2:$B$21,0),3),"type mismatch")</f>
        <v>VARCHAR</v>
      </c>
      <c r="T700" s="298"/>
      <c r="U700" s="298"/>
      <c r="V700" s="298"/>
      <c r="W700" s="51" t="b">
        <v>1</v>
      </c>
      <c r="X700" s="51"/>
      <c r="Y700" s="309"/>
      <c r="Z700" s="309"/>
      <c r="AA700" s="311" t="s">
        <v>149</v>
      </c>
      <c r="AB700" s="53" t="str">
        <f t="shared" si="23"/>
        <v>???_history</v>
      </c>
      <c r="AC700" s="308" t="str">
        <f t="array" ref="AC700">iferror(index('StoT Mapping (Depreciated)'!$D$2:$L$976,match(E700,'StoT Mapping (Depreciated)'!$D$2:$D$976,0),9),"**FIELD MISSING**")</f>
        <v>???</v>
      </c>
      <c r="AD700" s="53" t="str">
        <f t="shared" si="6"/>
        <v>???.???</v>
      </c>
      <c r="AE700" s="299">
        <f>countif(NEW_REDB_table.field,AD700)</f>
        <v>0</v>
      </c>
      <c r="AF700" s="299" t="str">
        <f t="shared" si="7"/>
        <v>Check...</v>
      </c>
      <c r="AG700" s="308"/>
      <c r="AH700" s="317" t="b">
        <v>0</v>
      </c>
      <c r="AI700" s="317" t="b">
        <v>0</v>
      </c>
      <c r="AJ700" s="308" t="str">
        <f t="array" ref="AJ700">iferror(index('Type Mapping'!$A$2:$D$21,match(J700,'Type Mapping'!$B$2:$B$21,0),4),"type mismatch")</f>
        <v>INT</v>
      </c>
      <c r="AK700" s="308"/>
      <c r="AL700" s="308"/>
      <c r="AM700" s="308"/>
      <c r="AN700" s="300" t="b">
        <v>0</v>
      </c>
      <c r="AO700" s="300" t="b">
        <v>0</v>
      </c>
      <c r="AP700" s="300" t="b">
        <v>0</v>
      </c>
      <c r="AQ700" s="300" t="b">
        <v>0</v>
      </c>
      <c r="AR700" s="300"/>
      <c r="AS700" s="300"/>
      <c r="AT700" s="302"/>
      <c r="AU700" s="302"/>
      <c r="AV700" s="303" t="b">
        <v>1</v>
      </c>
      <c r="AW700" s="304" t="str">
        <f t="shared" si="9"/>
        <v>false</v>
      </c>
      <c r="AX700" s="305" t="str">
        <f t="shared" si="17"/>
        <v>&lt;column comment="" default="" key="false" label="StrucType2" length="255" nullable="true" originalDbColumnName="StrucType2" originalLength="-1" pattern="" precision="-1" talendType="id_String" type=""/&gt;</v>
      </c>
      <c r="AY700" s="306"/>
      <c r="AZ700" s="305" t="str">
        <f t="shared" si="10"/>
        <v>&lt;column comment="" default="" key="false" label="StrucType2" length="255" nullable="true" originalDbColumnName="StrucType2" originalLength="-1" pattern="" precision="-1" talendType="id_String" type=""/&gt;</v>
      </c>
      <c r="BA700" s="306"/>
      <c r="BB700" s="302"/>
      <c r="BC700" s="303" t="b">
        <f t="shared" si="11"/>
        <v>1</v>
      </c>
      <c r="BD700" s="304"/>
      <c r="BE700" s="304" t="str">
        <f t="shared" si="12"/>
        <v>false</v>
      </c>
      <c r="BF700" s="307"/>
      <c r="BG700" s="305"/>
      <c r="BH700" s="305"/>
      <c r="BI700" s="305"/>
      <c r="BJ700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0" s="306"/>
      <c r="BL700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0" s="306"/>
      <c r="BN700" s="302"/>
      <c r="BO700" s="302"/>
      <c r="BP700" s="302"/>
      <c r="BQ700" s="302"/>
      <c r="BR700" s="302"/>
      <c r="BS700" s="302"/>
      <c r="BT700" s="302"/>
      <c r="BU700" s="302"/>
      <c r="BV700" s="302"/>
      <c r="BW700" s="302"/>
      <c r="BX700" s="302"/>
    </row>
    <row r="701">
      <c r="A701" s="292" t="s">
        <v>728</v>
      </c>
      <c r="B701" s="292">
        <v>700.0</v>
      </c>
      <c r="C701" s="292">
        <f t="shared" si="15"/>
        <v>1</v>
      </c>
      <c r="D701" s="293" t="str">
        <f t="shared" si="26"/>
        <v>Buil, Dem, Occ</v>
      </c>
      <c r="E701" s="46" t="str">
        <f t="shared" si="2"/>
        <v>prmbdo.mdb.PrmDemo.StrucType3</v>
      </c>
      <c r="F701" s="46" t="s">
        <v>350</v>
      </c>
      <c r="G701" s="46" t="s">
        <v>609</v>
      </c>
      <c r="H701" s="47">
        <v>30.0</v>
      </c>
      <c r="I701" s="294" t="s">
        <v>1864</v>
      </c>
      <c r="J701" s="295" t="s">
        <v>740</v>
      </c>
      <c r="K701" s="296">
        <v>1.0</v>
      </c>
      <c r="L701" s="297" t="b">
        <v>0</v>
      </c>
      <c r="M701" s="294" t="s">
        <v>2045</v>
      </c>
      <c r="N701" s="294"/>
      <c r="O701" s="369"/>
      <c r="P701" s="369"/>
      <c r="Q701" s="298" t="str">
        <f t="shared" si="3"/>
        <v>PrmDemo</v>
      </c>
      <c r="R701" s="298" t="str">
        <f t="shared" si="19"/>
        <v>StrucType3</v>
      </c>
      <c r="S701" s="298" t="str">
        <f t="array" ref="S701">iferror(index('Type Mapping'!$A$2:$D$21,match(J701,'Type Mapping'!$B$2:$B$21,0),3),"type mismatch")</f>
        <v>VARCHAR</v>
      </c>
      <c r="T701" s="298"/>
      <c r="U701" s="298"/>
      <c r="V701" s="298"/>
      <c r="W701" s="51" t="b">
        <v>1</v>
      </c>
      <c r="X701" s="51"/>
      <c r="Y701" s="309"/>
      <c r="Z701" s="309"/>
      <c r="AA701" s="311" t="s">
        <v>149</v>
      </c>
      <c r="AB701" s="53" t="str">
        <f t="shared" si="23"/>
        <v>???_history</v>
      </c>
      <c r="AC701" s="308" t="str">
        <f t="array" ref="AC701">iferror(index('StoT Mapping (Depreciated)'!$D$2:$L$976,match(E701,'StoT Mapping (Depreciated)'!$D$2:$D$976,0),9),"**FIELD MISSING**")</f>
        <v>???</v>
      </c>
      <c r="AD701" s="53" t="str">
        <f t="shared" si="6"/>
        <v>???.???</v>
      </c>
      <c r="AE701" s="299">
        <f>countif(NEW_REDB_table.field,AD701)</f>
        <v>0</v>
      </c>
      <c r="AF701" s="299" t="str">
        <f t="shared" si="7"/>
        <v>Check...</v>
      </c>
      <c r="AG701" s="308"/>
      <c r="AH701" s="317" t="b">
        <v>0</v>
      </c>
      <c r="AI701" s="317" t="b">
        <v>0</v>
      </c>
      <c r="AJ701" s="308" t="str">
        <f t="array" ref="AJ701">iferror(index('Type Mapping'!$A$2:$D$21,match(J701,'Type Mapping'!$B$2:$B$21,0),4),"type mismatch")</f>
        <v>INT</v>
      </c>
      <c r="AK701" s="308"/>
      <c r="AL701" s="308"/>
      <c r="AM701" s="308"/>
      <c r="AN701" s="300" t="b">
        <v>0</v>
      </c>
      <c r="AO701" s="300" t="b">
        <v>0</v>
      </c>
      <c r="AP701" s="300" t="b">
        <v>0</v>
      </c>
      <c r="AQ701" s="300" t="b">
        <v>0</v>
      </c>
      <c r="AR701" s="300"/>
      <c r="AS701" s="300"/>
      <c r="AT701" s="302"/>
      <c r="AU701" s="302"/>
      <c r="AV701" s="303" t="b">
        <v>1</v>
      </c>
      <c r="AW701" s="304" t="str">
        <f t="shared" si="9"/>
        <v>false</v>
      </c>
      <c r="AX701" s="305" t="str">
        <f t="shared" si="17"/>
        <v>&lt;column comment="" default="" key="false" label="StrucType3" length="255" nullable="true" originalDbColumnName="StrucType3" originalLength="-1" pattern="" precision="-1" talendType="id_String" type=""/&gt;</v>
      </c>
      <c r="AY701" s="306"/>
      <c r="AZ701" s="305" t="str">
        <f t="shared" si="10"/>
        <v>&lt;column comment="" default="" key="false" label="StrucType3" length="255" nullable="true" originalDbColumnName="StrucType3" originalLength="-1" pattern="" precision="-1" talendType="id_String" type=""/&gt;</v>
      </c>
      <c r="BA701" s="306"/>
      <c r="BB701" s="302"/>
      <c r="BC701" s="303" t="b">
        <f t="shared" si="11"/>
        <v>1</v>
      </c>
      <c r="BD701" s="304"/>
      <c r="BE701" s="304" t="str">
        <f t="shared" si="12"/>
        <v>false</v>
      </c>
      <c r="BF701" s="307"/>
      <c r="BG701" s="305"/>
      <c r="BH701" s="305"/>
      <c r="BI701" s="305"/>
      <c r="BJ701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1" s="306"/>
      <c r="BL701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1" s="306"/>
      <c r="BN701" s="302"/>
      <c r="BO701" s="302"/>
      <c r="BP701" s="302"/>
      <c r="BQ701" s="302"/>
      <c r="BR701" s="302"/>
      <c r="BS701" s="302"/>
      <c r="BT701" s="302"/>
      <c r="BU701" s="302"/>
      <c r="BV701" s="302"/>
      <c r="BW701" s="302"/>
      <c r="BX701" s="302"/>
    </row>
    <row r="702">
      <c r="A702" s="292" t="s">
        <v>728</v>
      </c>
      <c r="B702" s="292">
        <v>701.0</v>
      </c>
      <c r="C702" s="292">
        <f t="shared" si="15"/>
        <v>1</v>
      </c>
      <c r="D702" s="293" t="str">
        <f t="shared" si="26"/>
        <v>Buil, Dem, Occ</v>
      </c>
      <c r="E702" s="46" t="str">
        <f t="shared" si="2"/>
        <v>prmbdo.mdb.PrmDemo.NbrOfUnits</v>
      </c>
      <c r="F702" s="46" t="s">
        <v>350</v>
      </c>
      <c r="G702" s="46" t="s">
        <v>609</v>
      </c>
      <c r="H702" s="47">
        <v>31.0</v>
      </c>
      <c r="I702" s="294" t="s">
        <v>1237</v>
      </c>
      <c r="J702" s="295" t="s">
        <v>749</v>
      </c>
      <c r="K702" s="296">
        <v>2.0</v>
      </c>
      <c r="L702" s="297" t="b">
        <v>0</v>
      </c>
      <c r="M702" s="294" t="s">
        <v>1238</v>
      </c>
      <c r="N702" s="294"/>
      <c r="O702" s="369"/>
      <c r="P702" s="369"/>
      <c r="Q702" s="298" t="str">
        <f t="shared" si="3"/>
        <v>PrmDemo</v>
      </c>
      <c r="R702" s="298" t="str">
        <f t="shared" si="19"/>
        <v>NbrOfUnits</v>
      </c>
      <c r="S702" s="298" t="str">
        <f t="array" ref="S702">iferror(index('Type Mapping'!$A$2:$D$21,match(J702,'Type Mapping'!$B$2:$B$21,0),3),"type mismatch")</f>
        <v>VARCHAR</v>
      </c>
      <c r="T702" s="298"/>
      <c r="U702" s="298"/>
      <c r="V702" s="298"/>
      <c r="W702" s="51" t="b">
        <v>1</v>
      </c>
      <c r="X702" s="51"/>
      <c r="Y702" s="309"/>
      <c r="Z702" s="309"/>
      <c r="AA702" s="311" t="s">
        <v>149</v>
      </c>
      <c r="AB702" s="53" t="str">
        <f t="shared" si="23"/>
        <v>???_history</v>
      </c>
      <c r="AC702" s="308" t="str">
        <f t="array" ref="AC702">iferror(index('StoT Mapping (Depreciated)'!$D$2:$L$976,match(E702,'StoT Mapping (Depreciated)'!$D$2:$D$976,0),9),"**FIELD MISSING**")</f>
        <v>???</v>
      </c>
      <c r="AD702" s="53" t="str">
        <f t="shared" si="6"/>
        <v>???.???</v>
      </c>
      <c r="AE702" s="299">
        <f>countif(NEW_REDB_table.field,AD702)</f>
        <v>0</v>
      </c>
      <c r="AF702" s="299" t="str">
        <f t="shared" si="7"/>
        <v>Check...</v>
      </c>
      <c r="AG702" s="308"/>
      <c r="AH702" s="317" t="b">
        <v>0</v>
      </c>
      <c r="AI702" s="317" t="b">
        <v>0</v>
      </c>
      <c r="AJ702" s="308" t="str">
        <f t="array" ref="AJ702">iferror(index('Type Mapping'!$A$2:$D$21,match(J702,'Type Mapping'!$B$2:$B$21,0),4),"type mismatch")</f>
        <v>INT</v>
      </c>
      <c r="AK702" s="308"/>
      <c r="AL702" s="308"/>
      <c r="AM702" s="308"/>
      <c r="AN702" s="300" t="b">
        <v>0</v>
      </c>
      <c r="AO702" s="300" t="b">
        <v>0</v>
      </c>
      <c r="AP702" s="300" t="b">
        <v>0</v>
      </c>
      <c r="AQ702" s="300" t="b">
        <v>0</v>
      </c>
      <c r="AR702" s="300"/>
      <c r="AS702" s="300"/>
      <c r="AT702" s="302"/>
      <c r="AU702" s="302"/>
      <c r="AV702" s="303" t="b">
        <v>1</v>
      </c>
      <c r="AW702" s="304" t="str">
        <f t="shared" si="9"/>
        <v>false</v>
      </c>
      <c r="AX702" s="305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702" s="306"/>
      <c r="AZ702" s="305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702" s="306"/>
      <c r="BB702" s="302"/>
      <c r="BC702" s="303" t="b">
        <f t="shared" si="11"/>
        <v>1</v>
      </c>
      <c r="BD702" s="304"/>
      <c r="BE702" s="304" t="str">
        <f t="shared" si="12"/>
        <v>false</v>
      </c>
      <c r="BF702" s="307"/>
      <c r="BG702" s="305"/>
      <c r="BH702" s="305"/>
      <c r="BI702" s="305"/>
      <c r="BJ702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2" s="306"/>
      <c r="BL702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2" s="306"/>
      <c r="BN702" s="302"/>
      <c r="BO702" s="302"/>
      <c r="BP702" s="302"/>
      <c r="BQ702" s="302"/>
      <c r="BR702" s="302"/>
      <c r="BS702" s="302"/>
      <c r="BT702" s="302"/>
      <c r="BU702" s="302"/>
      <c r="BV702" s="302"/>
      <c r="BW702" s="302"/>
      <c r="BX702" s="302"/>
    </row>
    <row r="703">
      <c r="A703" s="292" t="s">
        <v>728</v>
      </c>
      <c r="B703" s="292">
        <v>702.0</v>
      </c>
      <c r="C703" s="292">
        <f t="shared" si="15"/>
        <v>1</v>
      </c>
      <c r="D703" s="293" t="str">
        <f t="shared" si="26"/>
        <v>Buil, Dem, Occ</v>
      </c>
      <c r="E703" s="46" t="str">
        <f t="shared" si="2"/>
        <v>prmbdo.mdb.PrmDemo.NewUse</v>
      </c>
      <c r="F703" s="46" t="s">
        <v>350</v>
      </c>
      <c r="G703" s="46" t="s">
        <v>609</v>
      </c>
      <c r="H703" s="47">
        <v>32.0</v>
      </c>
      <c r="I703" s="294" t="s">
        <v>1806</v>
      </c>
      <c r="J703" s="295" t="s">
        <v>743</v>
      </c>
      <c r="K703" s="296">
        <v>100.0</v>
      </c>
      <c r="L703" s="297" t="b">
        <v>0</v>
      </c>
      <c r="M703" s="294" t="s">
        <v>2171</v>
      </c>
      <c r="N703" s="294"/>
      <c r="O703" s="369"/>
      <c r="P703" s="369"/>
      <c r="Q703" s="298" t="str">
        <f t="shared" si="3"/>
        <v>PrmDemo</v>
      </c>
      <c r="R703" s="298" t="str">
        <f t="shared" si="19"/>
        <v>NewUse</v>
      </c>
      <c r="S703" s="298" t="str">
        <f t="array" ref="S703">iferror(index('Type Mapping'!$A$2:$D$21,match(J703,'Type Mapping'!$B$2:$B$21,0),3),"type mismatch")</f>
        <v>VARCHAR</v>
      </c>
      <c r="T703" s="298"/>
      <c r="U703" s="298"/>
      <c r="V703" s="298"/>
      <c r="W703" s="51" t="b">
        <v>1</v>
      </c>
      <c r="X703" s="51"/>
      <c r="Y703" s="309"/>
      <c r="Z703" s="309"/>
      <c r="AA703" s="311" t="s">
        <v>652</v>
      </c>
      <c r="AB703" s="53" t="str">
        <f t="shared" si="23"/>
        <v>permit_history</v>
      </c>
      <c r="AC703" s="308" t="str">
        <f t="array" ref="AC703">iferror(index('StoT Mapping (Depreciated)'!$D$2:$L$976,match(E703,'StoT Mapping (Depreciated)'!$D$2:$D$976,0),9),"**FIELD MISSING**")</f>
        <v>NewUse</v>
      </c>
      <c r="AD703" s="53" t="str">
        <f t="shared" si="6"/>
        <v>permit.NewUse</v>
      </c>
      <c r="AE703" s="299">
        <f>countif(NEW_REDB_table.field,AD703)</f>
        <v>0</v>
      </c>
      <c r="AF703" s="299" t="str">
        <f t="shared" si="7"/>
        <v>Check...</v>
      </c>
      <c r="AG703" s="308"/>
      <c r="AH703" s="317" t="b">
        <v>0</v>
      </c>
      <c r="AI703" s="317" t="b">
        <v>0</v>
      </c>
      <c r="AJ703" s="308" t="str">
        <f t="array" ref="AJ703">iferror(index('Type Mapping'!$A$2:$D$21,match(J703,'Type Mapping'!$B$2:$B$21,0),4),"type mismatch")</f>
        <v>VARCHAR</v>
      </c>
      <c r="AK703" s="308"/>
      <c r="AL703" s="308"/>
      <c r="AM703" s="308"/>
      <c r="AN703" s="300" t="b">
        <v>0</v>
      </c>
      <c r="AO703" s="300" t="b">
        <v>0</v>
      </c>
      <c r="AP703" s="300" t="b">
        <v>0</v>
      </c>
      <c r="AQ703" s="300" t="b">
        <v>0</v>
      </c>
      <c r="AR703" s="300"/>
      <c r="AS703" s="300"/>
      <c r="AT703" s="302"/>
      <c r="AU703" s="302"/>
      <c r="AV703" s="303" t="b">
        <v>1</v>
      </c>
      <c r="AW703" s="304" t="str">
        <f t="shared" si="9"/>
        <v>false</v>
      </c>
      <c r="AX703" s="305" t="str">
        <f t="shared" si="17"/>
        <v>&lt;column comment="" default="" key="false" label="NewUse" length="255" nullable="true" originalDbColumnName="NewUse" originalLength="-1" pattern="" precision="-1" talendType="id_String" type=""/&gt;</v>
      </c>
      <c r="AY703" s="306"/>
      <c r="AZ703" s="305" t="str">
        <f t="shared" si="10"/>
        <v>&lt;column comment="" default="" key="false" label="NewUse" length="255" nullable="true" originalDbColumnName="NewUse" originalLength="-1" pattern="" precision="-1" talendType="id_String" type=""/&gt;</v>
      </c>
      <c r="BA703" s="306"/>
      <c r="BB703" s="302"/>
      <c r="BC703" s="303" t="b">
        <f t="shared" si="11"/>
        <v>1</v>
      </c>
      <c r="BD703" s="304"/>
      <c r="BE703" s="304" t="str">
        <f t="shared" si="12"/>
        <v>false</v>
      </c>
      <c r="BF703" s="307"/>
      <c r="BG703" s="305"/>
      <c r="BH703" s="305"/>
      <c r="BI703" s="305"/>
      <c r="BJ703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3" s="306"/>
      <c r="BL703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3" s="306"/>
      <c r="BN703" s="302"/>
      <c r="BO703" s="302"/>
      <c r="BP703" s="302"/>
      <c r="BQ703" s="302"/>
      <c r="BR703" s="302"/>
      <c r="BS703" s="302"/>
      <c r="BT703" s="302"/>
      <c r="BU703" s="302"/>
      <c r="BV703" s="302"/>
      <c r="BW703" s="302"/>
      <c r="BX703" s="302"/>
    </row>
    <row r="704">
      <c r="A704" s="292" t="s">
        <v>728</v>
      </c>
      <c r="B704" s="292">
        <v>703.0</v>
      </c>
      <c r="C704" s="292">
        <f t="shared" si="15"/>
        <v>1</v>
      </c>
      <c r="D704" s="293" t="str">
        <f t="shared" si="26"/>
        <v>Buil, Dem, Occ</v>
      </c>
      <c r="E704" s="46" t="str">
        <f t="shared" si="2"/>
        <v>prmbdo.mdb.PrmDemo.NewUseGroup1</v>
      </c>
      <c r="F704" s="46" t="s">
        <v>350</v>
      </c>
      <c r="G704" s="46" t="s">
        <v>609</v>
      </c>
      <c r="H704" s="47">
        <v>33.0</v>
      </c>
      <c r="I704" s="294" t="s">
        <v>1808</v>
      </c>
      <c r="J704" s="295" t="s">
        <v>743</v>
      </c>
      <c r="K704" s="296">
        <v>3.0</v>
      </c>
      <c r="L704" s="297" t="b">
        <v>0</v>
      </c>
      <c r="M704" s="294" t="s">
        <v>2172</v>
      </c>
      <c r="N704" s="294"/>
      <c r="O704" s="369"/>
      <c r="P704" s="369"/>
      <c r="Q704" s="298" t="str">
        <f t="shared" si="3"/>
        <v>PrmDemo</v>
      </c>
      <c r="R704" s="298" t="str">
        <f t="shared" si="19"/>
        <v>NewUseGroup1</v>
      </c>
      <c r="S704" s="298" t="str">
        <f t="array" ref="S704">iferror(index('Type Mapping'!$A$2:$D$21,match(J704,'Type Mapping'!$B$2:$B$21,0),3),"type mismatch")</f>
        <v>VARCHAR</v>
      </c>
      <c r="T704" s="298"/>
      <c r="U704" s="298"/>
      <c r="V704" s="298"/>
      <c r="W704" s="51" t="b">
        <v>1</v>
      </c>
      <c r="X704" s="51"/>
      <c r="Y704" s="309"/>
      <c r="Z704" s="309"/>
      <c r="AA704" s="311" t="s">
        <v>802</v>
      </c>
      <c r="AB704" s="53" t="str">
        <f t="shared" si="23"/>
        <v>_history</v>
      </c>
      <c r="AC704" s="308" t="str">
        <f t="array" ref="AC704">iferror(index('StoT Mapping (Depreciated)'!$D$2:$L$976,match(E704,'StoT Mapping (Depreciated)'!$D$2:$D$976,0),9),"**FIELD MISSING**")</f>
        <v/>
      </c>
      <c r="AD704" s="53" t="str">
        <f t="shared" si="6"/>
        <v>.</v>
      </c>
      <c r="AE704" s="299">
        <f>countif(NEW_REDB_table.field,AD704)</f>
        <v>5</v>
      </c>
      <c r="AF704" s="299" t="str">
        <f t="shared" si="7"/>
        <v>#N/A</v>
      </c>
      <c r="AG704" s="308"/>
      <c r="AH704" s="317" t="b">
        <v>0</v>
      </c>
      <c r="AI704" s="317" t="b">
        <v>0</v>
      </c>
      <c r="AJ704" s="308" t="str">
        <f t="array" ref="AJ704">iferror(index('Type Mapping'!$A$2:$D$21,match(J704,'Type Mapping'!$B$2:$B$21,0),4),"type mismatch")</f>
        <v>VARCHAR</v>
      </c>
      <c r="AK704" s="308"/>
      <c r="AL704" s="308"/>
      <c r="AM704" s="308"/>
      <c r="AN704" s="300" t="b">
        <v>0</v>
      </c>
      <c r="AO704" s="300" t="b">
        <v>0</v>
      </c>
      <c r="AP704" s="300" t="b">
        <v>0</v>
      </c>
      <c r="AQ704" s="300" t="b">
        <v>0</v>
      </c>
      <c r="AR704" s="300"/>
      <c r="AS704" s="300"/>
      <c r="AT704" s="302"/>
      <c r="AU704" s="302"/>
      <c r="AV704" s="303" t="b">
        <v>1</v>
      </c>
      <c r="AW704" s="304" t="str">
        <f t="shared" si="9"/>
        <v>false</v>
      </c>
      <c r="AX704" s="305" t="str">
        <f t="shared" si="17"/>
        <v>&lt;column comment="" default="" key="false" label="NewUseGroup1" length="255" nullable="true" originalDbColumnName="NewUseGroup1" originalLength="-1" pattern="" precision="-1" talendType="id_String" type=""/&gt;</v>
      </c>
      <c r="AY704" s="306"/>
      <c r="AZ704" s="305" t="str">
        <f t="shared" si="10"/>
        <v>&lt;column comment="" default="" key="false" label="NewUseGroup1" length="255" nullable="true" originalDbColumnName="NewUseGroup1" originalLength="-1" pattern="" precision="-1" talendType="id_String" type=""/&gt;</v>
      </c>
      <c r="BA704" s="306"/>
      <c r="BB704" s="302"/>
      <c r="BC704" s="303" t="b">
        <f t="shared" si="11"/>
        <v>1</v>
      </c>
      <c r="BD704" s="304"/>
      <c r="BE704" s="304" t="str">
        <f t="shared" si="12"/>
        <v>false</v>
      </c>
      <c r="BF704" s="307"/>
      <c r="BG704" s="305"/>
      <c r="BH704" s="305"/>
      <c r="BI704" s="305"/>
      <c r="BJ704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4" s="306"/>
      <c r="BL704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4" s="306"/>
      <c r="BN704" s="302"/>
      <c r="BO704" s="302"/>
      <c r="BP704" s="302"/>
      <c r="BQ704" s="302"/>
      <c r="BR704" s="302"/>
      <c r="BS704" s="302"/>
      <c r="BT704" s="302"/>
      <c r="BU704" s="302"/>
      <c r="BV704" s="302"/>
      <c r="BW704" s="302"/>
      <c r="BX704" s="302"/>
    </row>
    <row r="705">
      <c r="A705" s="292" t="s">
        <v>728</v>
      </c>
      <c r="B705" s="292">
        <v>704.0</v>
      </c>
      <c r="C705" s="292">
        <f t="shared" si="15"/>
        <v>1</v>
      </c>
      <c r="D705" s="293" t="str">
        <f t="shared" si="26"/>
        <v>Buil, Dem, Occ</v>
      </c>
      <c r="E705" s="46" t="str">
        <f t="shared" si="2"/>
        <v>prmbdo.mdb.PrmDemo.NewUseGroup2</v>
      </c>
      <c r="F705" s="46" t="s">
        <v>350</v>
      </c>
      <c r="G705" s="46" t="s">
        <v>609</v>
      </c>
      <c r="H705" s="47">
        <v>34.0</v>
      </c>
      <c r="I705" s="294" t="s">
        <v>1811</v>
      </c>
      <c r="J705" s="295" t="s">
        <v>743</v>
      </c>
      <c r="K705" s="296">
        <v>3.0</v>
      </c>
      <c r="L705" s="297" t="b">
        <v>0</v>
      </c>
      <c r="M705" s="294" t="s">
        <v>2173</v>
      </c>
      <c r="N705" s="294"/>
      <c r="O705" s="369"/>
      <c r="P705" s="369"/>
      <c r="Q705" s="298" t="str">
        <f t="shared" si="3"/>
        <v>PrmDemo</v>
      </c>
      <c r="R705" s="298" t="str">
        <f t="shared" si="19"/>
        <v>NewUseGroup2</v>
      </c>
      <c r="S705" s="298" t="str">
        <f t="array" ref="S705">iferror(index('Type Mapping'!$A$2:$D$21,match(J705,'Type Mapping'!$B$2:$B$21,0),3),"type mismatch")</f>
        <v>VARCHAR</v>
      </c>
      <c r="T705" s="298"/>
      <c r="U705" s="298"/>
      <c r="V705" s="298"/>
      <c r="W705" s="51" t="b">
        <v>1</v>
      </c>
      <c r="X705" s="51"/>
      <c r="Y705" s="309"/>
      <c r="Z705" s="309"/>
      <c r="AA705" s="311" t="s">
        <v>802</v>
      </c>
      <c r="AB705" s="53" t="str">
        <f t="shared" si="23"/>
        <v>_history</v>
      </c>
      <c r="AC705" s="308" t="str">
        <f t="array" ref="AC705">iferror(index('StoT Mapping (Depreciated)'!$D$2:$L$976,match(E705,'StoT Mapping (Depreciated)'!$D$2:$D$976,0),9),"**FIELD MISSING**")</f>
        <v/>
      </c>
      <c r="AD705" s="53" t="str">
        <f t="shared" si="6"/>
        <v>.</v>
      </c>
      <c r="AE705" s="299">
        <f>countif(NEW_REDB_table.field,AD705)</f>
        <v>5</v>
      </c>
      <c r="AF705" s="299" t="str">
        <f t="shared" si="7"/>
        <v>#N/A</v>
      </c>
      <c r="AG705" s="308"/>
      <c r="AH705" s="317" t="b">
        <v>0</v>
      </c>
      <c r="AI705" s="317" t="b">
        <v>0</v>
      </c>
      <c r="AJ705" s="308" t="str">
        <f t="array" ref="AJ705">iferror(index('Type Mapping'!$A$2:$D$21,match(J705,'Type Mapping'!$B$2:$B$21,0),4),"type mismatch")</f>
        <v>VARCHAR</v>
      </c>
      <c r="AK705" s="308"/>
      <c r="AL705" s="308"/>
      <c r="AM705" s="308"/>
      <c r="AN705" s="300" t="b">
        <v>0</v>
      </c>
      <c r="AO705" s="300" t="b">
        <v>0</v>
      </c>
      <c r="AP705" s="300" t="b">
        <v>0</v>
      </c>
      <c r="AQ705" s="300" t="b">
        <v>0</v>
      </c>
      <c r="AR705" s="300"/>
      <c r="AS705" s="300"/>
      <c r="AT705" s="302"/>
      <c r="AU705" s="302"/>
      <c r="AV705" s="303" t="b">
        <v>1</v>
      </c>
      <c r="AW705" s="304" t="str">
        <f t="shared" si="9"/>
        <v>false</v>
      </c>
      <c r="AX705" s="305" t="str">
        <f t="shared" si="17"/>
        <v>&lt;column comment="" default="" key="false" label="NewUseGroup2" length="255" nullable="true" originalDbColumnName="NewUseGroup2" originalLength="-1" pattern="" precision="-1" talendType="id_String" type=""/&gt;</v>
      </c>
      <c r="AY705" s="306"/>
      <c r="AZ705" s="305" t="str">
        <f t="shared" si="10"/>
        <v>&lt;column comment="" default="" key="false" label="NewUseGroup2" length="255" nullable="true" originalDbColumnName="NewUseGroup2" originalLength="-1" pattern="" precision="-1" talendType="id_String" type=""/&gt;</v>
      </c>
      <c r="BA705" s="306"/>
      <c r="BB705" s="302"/>
      <c r="BC705" s="303" t="b">
        <f t="shared" si="11"/>
        <v>1</v>
      </c>
      <c r="BD705" s="304"/>
      <c r="BE705" s="304" t="str">
        <f t="shared" si="12"/>
        <v>false</v>
      </c>
      <c r="BF705" s="307"/>
      <c r="BG705" s="305"/>
      <c r="BH705" s="305"/>
      <c r="BI705" s="305"/>
      <c r="BJ705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5" s="306"/>
      <c r="BL705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5" s="306"/>
      <c r="BN705" s="302"/>
      <c r="BO705" s="302"/>
      <c r="BP705" s="302"/>
      <c r="BQ705" s="302"/>
      <c r="BR705" s="302"/>
      <c r="BS705" s="302"/>
      <c r="BT705" s="302"/>
      <c r="BU705" s="302"/>
      <c r="BV705" s="302"/>
      <c r="BW705" s="302"/>
      <c r="BX705" s="302"/>
    </row>
    <row r="706">
      <c r="A706" s="292" t="s">
        <v>728</v>
      </c>
      <c r="B706" s="292">
        <v>705.0</v>
      </c>
      <c r="C706" s="292">
        <f t="shared" si="15"/>
        <v>1</v>
      </c>
      <c r="D706" s="293" t="str">
        <f t="shared" si="26"/>
        <v>Buil, Dem, Occ</v>
      </c>
      <c r="E706" s="46" t="str">
        <f t="shared" si="2"/>
        <v>prmbdo.mdb.PrmDemo.NewUseGroup3</v>
      </c>
      <c r="F706" s="46" t="s">
        <v>350</v>
      </c>
      <c r="G706" s="46" t="s">
        <v>609</v>
      </c>
      <c r="H706" s="47">
        <v>35.0</v>
      </c>
      <c r="I706" s="294" t="s">
        <v>1813</v>
      </c>
      <c r="J706" s="295" t="s">
        <v>743</v>
      </c>
      <c r="K706" s="296">
        <v>3.0</v>
      </c>
      <c r="L706" s="297" t="b">
        <v>0</v>
      </c>
      <c r="M706" s="294" t="s">
        <v>2174</v>
      </c>
      <c r="N706" s="294"/>
      <c r="O706" s="369"/>
      <c r="P706" s="369"/>
      <c r="Q706" s="298" t="str">
        <f t="shared" si="3"/>
        <v>PrmDemo</v>
      </c>
      <c r="R706" s="298" t="str">
        <f t="shared" si="19"/>
        <v>NewUseGroup3</v>
      </c>
      <c r="S706" s="298" t="str">
        <f t="array" ref="S706">iferror(index('Type Mapping'!$A$2:$D$21,match(J706,'Type Mapping'!$B$2:$B$21,0),3),"type mismatch")</f>
        <v>VARCHAR</v>
      </c>
      <c r="T706" s="298"/>
      <c r="U706" s="298"/>
      <c r="V706" s="298"/>
      <c r="W706" s="51" t="b">
        <v>1</v>
      </c>
      <c r="X706" s="51"/>
      <c r="Y706" s="309"/>
      <c r="Z706" s="309"/>
      <c r="AA706" s="311" t="s">
        <v>802</v>
      </c>
      <c r="AB706" s="53" t="str">
        <f t="shared" si="23"/>
        <v>_history</v>
      </c>
      <c r="AC706" s="308" t="str">
        <f t="array" ref="AC706">iferror(index('StoT Mapping (Depreciated)'!$D$2:$L$976,match(E706,'StoT Mapping (Depreciated)'!$D$2:$D$976,0),9),"**FIELD MISSING**")</f>
        <v/>
      </c>
      <c r="AD706" s="53" t="str">
        <f t="shared" si="6"/>
        <v>.</v>
      </c>
      <c r="AE706" s="299">
        <f>countif(NEW_REDB_table.field,AD706)</f>
        <v>5</v>
      </c>
      <c r="AF706" s="299" t="str">
        <f t="shared" si="7"/>
        <v>#N/A</v>
      </c>
      <c r="AG706" s="308"/>
      <c r="AH706" s="317" t="b">
        <v>0</v>
      </c>
      <c r="AI706" s="317" t="b">
        <v>0</v>
      </c>
      <c r="AJ706" s="308" t="str">
        <f t="array" ref="AJ706">iferror(index('Type Mapping'!$A$2:$D$21,match(J706,'Type Mapping'!$B$2:$B$21,0),4),"type mismatch")</f>
        <v>VARCHAR</v>
      </c>
      <c r="AK706" s="308"/>
      <c r="AL706" s="308"/>
      <c r="AM706" s="308"/>
      <c r="AN706" s="300" t="b">
        <v>0</v>
      </c>
      <c r="AO706" s="300" t="b">
        <v>0</v>
      </c>
      <c r="AP706" s="300" t="b">
        <v>0</v>
      </c>
      <c r="AQ706" s="300" t="b">
        <v>0</v>
      </c>
      <c r="AR706" s="300"/>
      <c r="AS706" s="300"/>
      <c r="AT706" s="302"/>
      <c r="AU706" s="302"/>
      <c r="AV706" s="303" t="b">
        <v>1</v>
      </c>
      <c r="AW706" s="304" t="str">
        <f t="shared" si="9"/>
        <v>false</v>
      </c>
      <c r="AX706" s="305" t="str">
        <f t="shared" si="17"/>
        <v>&lt;column comment="" default="" key="false" label="NewUseGroup3" length="255" nullable="true" originalDbColumnName="NewUseGroup3" originalLength="-1" pattern="" precision="-1" talendType="id_String" type=""/&gt;</v>
      </c>
      <c r="AY706" s="306"/>
      <c r="AZ706" s="305" t="str">
        <f t="shared" si="10"/>
        <v>&lt;column comment="" default="" key="false" label="NewUseGroup3" length="255" nullable="true" originalDbColumnName="NewUseGroup3" originalLength="-1" pattern="" precision="-1" talendType="id_String" type=""/&gt;</v>
      </c>
      <c r="BA706" s="306"/>
      <c r="BB706" s="302"/>
      <c r="BC706" s="303" t="b">
        <f t="shared" si="11"/>
        <v>1</v>
      </c>
      <c r="BD706" s="304"/>
      <c r="BE706" s="304" t="str">
        <f t="shared" si="12"/>
        <v>false</v>
      </c>
      <c r="BF706" s="307"/>
      <c r="BG706" s="305"/>
      <c r="BH706" s="305"/>
      <c r="BI706" s="305"/>
      <c r="BJ706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6" s="306"/>
      <c r="BL706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6" s="306"/>
      <c r="BN706" s="302"/>
      <c r="BO706" s="302"/>
      <c r="BP706" s="302"/>
      <c r="BQ706" s="302"/>
      <c r="BR706" s="302"/>
      <c r="BS706" s="302"/>
      <c r="BT706" s="302"/>
      <c r="BU706" s="302"/>
      <c r="BV706" s="302"/>
      <c r="BW706" s="302"/>
      <c r="BX706" s="302"/>
    </row>
    <row r="707">
      <c r="A707" s="292" t="s">
        <v>728</v>
      </c>
      <c r="B707" s="292">
        <v>706.0</v>
      </c>
      <c r="C707" s="292">
        <f t="shared" si="15"/>
        <v>1</v>
      </c>
      <c r="D707" s="293" t="str">
        <f t="shared" si="26"/>
        <v>Buil, Dem, Occ</v>
      </c>
      <c r="E707" s="46" t="str">
        <f t="shared" si="2"/>
        <v>prmbdo.mdb.PrmDemo.OldUse</v>
      </c>
      <c r="F707" s="46" t="s">
        <v>350</v>
      </c>
      <c r="G707" s="46" t="s">
        <v>609</v>
      </c>
      <c r="H707" s="47">
        <v>36.0</v>
      </c>
      <c r="I707" s="294" t="s">
        <v>1827</v>
      </c>
      <c r="J707" s="295" t="s">
        <v>743</v>
      </c>
      <c r="K707" s="296">
        <v>100.0</v>
      </c>
      <c r="L707" s="297" t="b">
        <v>0</v>
      </c>
      <c r="M707" s="294" t="s">
        <v>2175</v>
      </c>
      <c r="N707" s="294"/>
      <c r="O707" s="369"/>
      <c r="P707" s="369"/>
      <c r="Q707" s="298" t="str">
        <f t="shared" si="3"/>
        <v>PrmDemo</v>
      </c>
      <c r="R707" s="298" t="str">
        <f t="shared" si="19"/>
        <v>OldUse</v>
      </c>
      <c r="S707" s="298" t="str">
        <f t="array" ref="S707">iferror(index('Type Mapping'!$A$2:$D$21,match(J707,'Type Mapping'!$B$2:$B$21,0),3),"type mismatch")</f>
        <v>VARCHAR</v>
      </c>
      <c r="T707" s="298"/>
      <c r="U707" s="298"/>
      <c r="V707" s="298"/>
      <c r="W707" s="51" t="b">
        <v>1</v>
      </c>
      <c r="X707" s="51"/>
      <c r="Y707" s="309"/>
      <c r="Z707" s="309"/>
      <c r="AA707" s="311" t="s">
        <v>652</v>
      </c>
      <c r="AB707" s="53" t="str">
        <f t="shared" si="23"/>
        <v>permit_history</v>
      </c>
      <c r="AC707" s="308" t="str">
        <f t="array" ref="AC707">iferror(index('StoT Mapping (Depreciated)'!$D$2:$L$976,match(E707,'StoT Mapping (Depreciated)'!$D$2:$D$976,0),9),"**FIELD MISSING**")</f>
        <v>OldUse</v>
      </c>
      <c r="AD707" s="53" t="str">
        <f t="shared" si="6"/>
        <v>permit.OldUse</v>
      </c>
      <c r="AE707" s="299">
        <f>countif(NEW_REDB_table.field,AD707)</f>
        <v>0</v>
      </c>
      <c r="AF707" s="299" t="str">
        <f t="shared" si="7"/>
        <v>Check...</v>
      </c>
      <c r="AG707" s="308"/>
      <c r="AH707" s="317" t="b">
        <v>0</v>
      </c>
      <c r="AI707" s="317" t="b">
        <v>0</v>
      </c>
      <c r="AJ707" s="308" t="str">
        <f t="array" ref="AJ707">iferror(index('Type Mapping'!$A$2:$D$21,match(J707,'Type Mapping'!$B$2:$B$21,0),4),"type mismatch")</f>
        <v>VARCHAR</v>
      </c>
      <c r="AK707" s="308"/>
      <c r="AL707" s="308"/>
      <c r="AM707" s="308"/>
      <c r="AN707" s="300" t="b">
        <v>0</v>
      </c>
      <c r="AO707" s="300" t="b">
        <v>0</v>
      </c>
      <c r="AP707" s="300" t="b">
        <v>0</v>
      </c>
      <c r="AQ707" s="300" t="b">
        <v>0</v>
      </c>
      <c r="AR707" s="300"/>
      <c r="AS707" s="300"/>
      <c r="AT707" s="302"/>
      <c r="AU707" s="302"/>
      <c r="AV707" s="303" t="b">
        <v>1</v>
      </c>
      <c r="AW707" s="304" t="str">
        <f t="shared" si="9"/>
        <v>false</v>
      </c>
      <c r="AX707" s="305" t="str">
        <f t="shared" si="17"/>
        <v>&lt;column comment="" default="" key="false" label="OldUse" length="255" nullable="true" originalDbColumnName="OldUse" originalLength="-1" pattern="" precision="-1" talendType="id_String" type=""/&gt;</v>
      </c>
      <c r="AY707" s="306"/>
      <c r="AZ707" s="305" t="str">
        <f t="shared" si="10"/>
        <v>&lt;column comment="" default="" key="false" label="OldUse" length="255" nullable="true" originalDbColumnName="OldUse" originalLength="-1" pattern="" precision="-1" talendType="id_String" type=""/&gt;</v>
      </c>
      <c r="BA707" s="306"/>
      <c r="BB707" s="302"/>
      <c r="BC707" s="303" t="b">
        <f t="shared" si="11"/>
        <v>1</v>
      </c>
      <c r="BD707" s="304"/>
      <c r="BE707" s="304" t="str">
        <f t="shared" si="12"/>
        <v>false</v>
      </c>
      <c r="BF707" s="307"/>
      <c r="BG707" s="305"/>
      <c r="BH707" s="305"/>
      <c r="BI707" s="305"/>
      <c r="BJ707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7" s="306"/>
      <c r="BL707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7" s="306"/>
      <c r="BN707" s="302"/>
      <c r="BO707" s="302"/>
      <c r="BP707" s="302"/>
      <c r="BQ707" s="302"/>
      <c r="BR707" s="302"/>
      <c r="BS707" s="302"/>
      <c r="BT707" s="302"/>
      <c r="BU707" s="302"/>
      <c r="BV707" s="302"/>
      <c r="BW707" s="302"/>
      <c r="BX707" s="302"/>
    </row>
    <row r="708">
      <c r="A708" s="292" t="s">
        <v>728</v>
      </c>
      <c r="B708" s="292">
        <v>707.0</v>
      </c>
      <c r="C708" s="292">
        <f t="shared" si="15"/>
        <v>1</v>
      </c>
      <c r="D708" s="293" t="str">
        <f t="shared" si="26"/>
        <v>Buil, Dem, Occ</v>
      </c>
      <c r="E708" s="46" t="str">
        <f t="shared" si="2"/>
        <v>prmbdo.mdb.PrmDemo.OldUseGroup1</v>
      </c>
      <c r="F708" s="46" t="s">
        <v>350</v>
      </c>
      <c r="G708" s="46" t="s">
        <v>609</v>
      </c>
      <c r="H708" s="47">
        <v>37.0</v>
      </c>
      <c r="I708" s="294" t="s">
        <v>1829</v>
      </c>
      <c r="J708" s="295" t="s">
        <v>743</v>
      </c>
      <c r="K708" s="296">
        <v>3.0</v>
      </c>
      <c r="L708" s="297" t="b">
        <v>0</v>
      </c>
      <c r="M708" s="294" t="s">
        <v>2176</v>
      </c>
      <c r="N708" s="294"/>
      <c r="O708" s="369"/>
      <c r="P708" s="369"/>
      <c r="Q708" s="298" t="str">
        <f t="shared" si="3"/>
        <v>PrmDemo</v>
      </c>
      <c r="R708" s="298" t="str">
        <f t="shared" si="19"/>
        <v>OldUseGroup1</v>
      </c>
      <c r="S708" s="298" t="str">
        <f t="array" ref="S708">iferror(index('Type Mapping'!$A$2:$D$21,match(J708,'Type Mapping'!$B$2:$B$21,0),3),"type mismatch")</f>
        <v>VARCHAR</v>
      </c>
      <c r="T708" s="298"/>
      <c r="U708" s="298"/>
      <c r="V708" s="298"/>
      <c r="W708" s="51" t="b">
        <v>1</v>
      </c>
      <c r="X708" s="51"/>
      <c r="Y708" s="309"/>
      <c r="Z708" s="309"/>
      <c r="AA708" s="311" t="s">
        <v>802</v>
      </c>
      <c r="AB708" s="53" t="str">
        <f t="shared" si="23"/>
        <v>_history</v>
      </c>
      <c r="AC708" s="308" t="str">
        <f t="array" ref="AC708">iferror(index('StoT Mapping (Depreciated)'!$D$2:$L$976,match(E708,'StoT Mapping (Depreciated)'!$D$2:$D$976,0),9),"**FIELD MISSING**")</f>
        <v/>
      </c>
      <c r="AD708" s="53" t="str">
        <f t="shared" si="6"/>
        <v>.</v>
      </c>
      <c r="AE708" s="299">
        <f>countif(NEW_REDB_table.field,AD708)</f>
        <v>5</v>
      </c>
      <c r="AF708" s="299" t="str">
        <f t="shared" si="7"/>
        <v>#N/A</v>
      </c>
      <c r="AG708" s="308"/>
      <c r="AH708" s="317" t="b">
        <v>0</v>
      </c>
      <c r="AI708" s="317" t="b">
        <v>0</v>
      </c>
      <c r="AJ708" s="308" t="str">
        <f t="array" ref="AJ708">iferror(index('Type Mapping'!$A$2:$D$21,match(J708,'Type Mapping'!$B$2:$B$21,0),4),"type mismatch")</f>
        <v>VARCHAR</v>
      </c>
      <c r="AK708" s="308"/>
      <c r="AL708" s="308"/>
      <c r="AM708" s="308"/>
      <c r="AN708" s="300" t="b">
        <v>0</v>
      </c>
      <c r="AO708" s="300" t="b">
        <v>0</v>
      </c>
      <c r="AP708" s="300" t="b">
        <v>0</v>
      </c>
      <c r="AQ708" s="300" t="b">
        <v>0</v>
      </c>
      <c r="AR708" s="300"/>
      <c r="AS708" s="300"/>
      <c r="AT708" s="302"/>
      <c r="AU708" s="302"/>
      <c r="AV708" s="303" t="b">
        <v>1</v>
      </c>
      <c r="AW708" s="304" t="str">
        <f t="shared" si="9"/>
        <v>false</v>
      </c>
      <c r="AX708" s="305" t="str">
        <f t="shared" si="17"/>
        <v>&lt;column comment="" default="" key="false" label="OldUseGroup1" length="255" nullable="true" originalDbColumnName="OldUseGroup1" originalLength="-1" pattern="" precision="-1" talendType="id_String" type=""/&gt;</v>
      </c>
      <c r="AY708" s="306"/>
      <c r="AZ708" s="305" t="str">
        <f t="shared" si="10"/>
        <v>&lt;column comment="" default="" key="false" label="OldUseGroup1" length="255" nullable="true" originalDbColumnName="OldUseGroup1" originalLength="-1" pattern="" precision="-1" talendType="id_String" type=""/&gt;</v>
      </c>
      <c r="BA708" s="306"/>
      <c r="BB708" s="302"/>
      <c r="BC708" s="303" t="b">
        <f t="shared" si="11"/>
        <v>1</v>
      </c>
      <c r="BD708" s="304"/>
      <c r="BE708" s="304" t="str">
        <f t="shared" si="12"/>
        <v>false</v>
      </c>
      <c r="BF708" s="307"/>
      <c r="BG708" s="305"/>
      <c r="BH708" s="305"/>
      <c r="BI708" s="305"/>
      <c r="BJ708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8" s="306"/>
      <c r="BL708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8" s="306"/>
      <c r="BN708" s="302"/>
      <c r="BO708" s="302"/>
      <c r="BP708" s="302"/>
      <c r="BQ708" s="302"/>
      <c r="BR708" s="302"/>
      <c r="BS708" s="302"/>
      <c r="BT708" s="302"/>
      <c r="BU708" s="302"/>
      <c r="BV708" s="302"/>
      <c r="BW708" s="302"/>
      <c r="BX708" s="302"/>
    </row>
    <row r="709">
      <c r="A709" s="292" t="s">
        <v>728</v>
      </c>
      <c r="B709" s="292">
        <v>708.0</v>
      </c>
      <c r="C709" s="292">
        <f t="shared" si="15"/>
        <v>1</v>
      </c>
      <c r="D709" s="293" t="str">
        <f t="shared" si="26"/>
        <v>Buil, Dem, Occ</v>
      </c>
      <c r="E709" s="46" t="str">
        <f t="shared" si="2"/>
        <v>prmbdo.mdb.PrmDemo.OldUseGroup2</v>
      </c>
      <c r="F709" s="46" t="s">
        <v>350</v>
      </c>
      <c r="G709" s="46" t="s">
        <v>609</v>
      </c>
      <c r="H709" s="47">
        <v>38.0</v>
      </c>
      <c r="I709" s="294" t="s">
        <v>1831</v>
      </c>
      <c r="J709" s="295" t="s">
        <v>743</v>
      </c>
      <c r="K709" s="296">
        <v>3.0</v>
      </c>
      <c r="L709" s="297" t="b">
        <v>0</v>
      </c>
      <c r="M709" s="294" t="s">
        <v>2177</v>
      </c>
      <c r="N709" s="294"/>
      <c r="O709" s="369"/>
      <c r="P709" s="369"/>
      <c r="Q709" s="298" t="str">
        <f t="shared" si="3"/>
        <v>PrmDemo</v>
      </c>
      <c r="R709" s="298" t="str">
        <f t="shared" si="19"/>
        <v>OldUseGroup2</v>
      </c>
      <c r="S709" s="298" t="str">
        <f t="array" ref="S709">iferror(index('Type Mapping'!$A$2:$D$21,match(J709,'Type Mapping'!$B$2:$B$21,0),3),"type mismatch")</f>
        <v>VARCHAR</v>
      </c>
      <c r="T709" s="298"/>
      <c r="U709" s="298"/>
      <c r="V709" s="298"/>
      <c r="W709" s="51" t="b">
        <v>1</v>
      </c>
      <c r="X709" s="51"/>
      <c r="Y709" s="309"/>
      <c r="Z709" s="309"/>
      <c r="AA709" s="311" t="s">
        <v>802</v>
      </c>
      <c r="AB709" s="53" t="str">
        <f t="shared" si="23"/>
        <v>_history</v>
      </c>
      <c r="AC709" s="308" t="str">
        <f t="array" ref="AC709">iferror(index('StoT Mapping (Depreciated)'!$D$2:$L$976,match(E709,'StoT Mapping (Depreciated)'!$D$2:$D$976,0),9),"**FIELD MISSING**")</f>
        <v/>
      </c>
      <c r="AD709" s="53" t="str">
        <f t="shared" si="6"/>
        <v>.</v>
      </c>
      <c r="AE709" s="299">
        <f>countif(NEW_REDB_table.field,AD709)</f>
        <v>5</v>
      </c>
      <c r="AF709" s="299" t="str">
        <f t="shared" si="7"/>
        <v>#N/A</v>
      </c>
      <c r="AG709" s="308"/>
      <c r="AH709" s="317" t="b">
        <v>0</v>
      </c>
      <c r="AI709" s="317" t="b">
        <v>0</v>
      </c>
      <c r="AJ709" s="308" t="str">
        <f t="array" ref="AJ709">iferror(index('Type Mapping'!$A$2:$D$21,match(J709,'Type Mapping'!$B$2:$B$21,0),4),"type mismatch")</f>
        <v>VARCHAR</v>
      </c>
      <c r="AK709" s="308"/>
      <c r="AL709" s="308"/>
      <c r="AM709" s="308"/>
      <c r="AN709" s="300" t="b">
        <v>0</v>
      </c>
      <c r="AO709" s="300" t="b">
        <v>0</v>
      </c>
      <c r="AP709" s="300" t="b">
        <v>0</v>
      </c>
      <c r="AQ709" s="300" t="b">
        <v>0</v>
      </c>
      <c r="AR709" s="300"/>
      <c r="AS709" s="300"/>
      <c r="AT709" s="302"/>
      <c r="AU709" s="302"/>
      <c r="AV709" s="303" t="b">
        <v>1</v>
      </c>
      <c r="AW709" s="304" t="str">
        <f t="shared" si="9"/>
        <v>false</v>
      </c>
      <c r="AX709" s="305" t="str">
        <f t="shared" si="17"/>
        <v>&lt;column comment="" default="" key="false" label="OldUseGroup2" length="255" nullable="true" originalDbColumnName="OldUseGroup2" originalLength="-1" pattern="" precision="-1" talendType="id_String" type=""/&gt;</v>
      </c>
      <c r="AY709" s="306"/>
      <c r="AZ709" s="305" t="str">
        <f t="shared" si="10"/>
        <v>&lt;column comment="" default="" key="false" label="OldUseGroup2" length="255" nullable="true" originalDbColumnName="OldUseGroup2" originalLength="-1" pattern="" precision="-1" talendType="id_String" type=""/&gt;</v>
      </c>
      <c r="BA709" s="306"/>
      <c r="BB709" s="302"/>
      <c r="BC709" s="303" t="b">
        <f t="shared" si="11"/>
        <v>1</v>
      </c>
      <c r="BD709" s="304"/>
      <c r="BE709" s="304" t="str">
        <f t="shared" si="12"/>
        <v>false</v>
      </c>
      <c r="BF709" s="307"/>
      <c r="BG709" s="305"/>
      <c r="BH709" s="305"/>
      <c r="BI709" s="305"/>
      <c r="BJ709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09" s="306"/>
      <c r="BL709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09" s="306"/>
      <c r="BN709" s="302"/>
      <c r="BO709" s="302"/>
      <c r="BP709" s="302"/>
      <c r="BQ709" s="302"/>
      <c r="BR709" s="302"/>
      <c r="BS709" s="302"/>
      <c r="BT709" s="302"/>
      <c r="BU709" s="302"/>
      <c r="BV709" s="302"/>
      <c r="BW709" s="302"/>
      <c r="BX709" s="302"/>
    </row>
    <row r="710">
      <c r="A710" s="292" t="s">
        <v>728</v>
      </c>
      <c r="B710" s="292">
        <v>709.0</v>
      </c>
      <c r="C710" s="292">
        <f t="shared" si="15"/>
        <v>1</v>
      </c>
      <c r="D710" s="293" t="str">
        <f t="shared" si="26"/>
        <v>Buil, Dem, Occ</v>
      </c>
      <c r="E710" s="46" t="str">
        <f t="shared" si="2"/>
        <v>prmbdo.mdb.PrmDemo.OldUseGroup3</v>
      </c>
      <c r="F710" s="46" t="s">
        <v>350</v>
      </c>
      <c r="G710" s="46" t="s">
        <v>609</v>
      </c>
      <c r="H710" s="47">
        <v>39.0</v>
      </c>
      <c r="I710" s="294" t="s">
        <v>1833</v>
      </c>
      <c r="J710" s="295" t="s">
        <v>743</v>
      </c>
      <c r="K710" s="296">
        <v>3.0</v>
      </c>
      <c r="L710" s="297" t="b">
        <v>0</v>
      </c>
      <c r="M710" s="294" t="s">
        <v>2178</v>
      </c>
      <c r="N710" s="294"/>
      <c r="O710" s="369"/>
      <c r="P710" s="369"/>
      <c r="Q710" s="298" t="str">
        <f t="shared" si="3"/>
        <v>PrmDemo</v>
      </c>
      <c r="R710" s="298" t="str">
        <f t="shared" si="19"/>
        <v>OldUseGroup3</v>
      </c>
      <c r="S710" s="298" t="str">
        <f t="array" ref="S710">iferror(index('Type Mapping'!$A$2:$D$21,match(J710,'Type Mapping'!$B$2:$B$21,0),3),"type mismatch")</f>
        <v>VARCHAR</v>
      </c>
      <c r="T710" s="298"/>
      <c r="U710" s="298"/>
      <c r="V710" s="298"/>
      <c r="W710" s="51" t="b">
        <v>1</v>
      </c>
      <c r="X710" s="51"/>
      <c r="Y710" s="309"/>
      <c r="Z710" s="309"/>
      <c r="AA710" s="311" t="s">
        <v>802</v>
      </c>
      <c r="AB710" s="53" t="str">
        <f t="shared" si="23"/>
        <v>_history</v>
      </c>
      <c r="AC710" s="308" t="str">
        <f t="array" ref="AC710">iferror(index('StoT Mapping (Depreciated)'!$D$2:$L$976,match(E710,'StoT Mapping (Depreciated)'!$D$2:$D$976,0),9),"**FIELD MISSING**")</f>
        <v/>
      </c>
      <c r="AD710" s="53" t="str">
        <f t="shared" si="6"/>
        <v>.</v>
      </c>
      <c r="AE710" s="299">
        <f>countif(NEW_REDB_table.field,AD710)</f>
        <v>5</v>
      </c>
      <c r="AF710" s="299" t="str">
        <f t="shared" si="7"/>
        <v>#N/A</v>
      </c>
      <c r="AG710" s="308"/>
      <c r="AH710" s="317" t="b">
        <v>0</v>
      </c>
      <c r="AI710" s="317" t="b">
        <v>0</v>
      </c>
      <c r="AJ710" s="308" t="str">
        <f t="array" ref="AJ710">iferror(index('Type Mapping'!$A$2:$D$21,match(J710,'Type Mapping'!$B$2:$B$21,0),4),"type mismatch")</f>
        <v>VARCHAR</v>
      </c>
      <c r="AK710" s="308"/>
      <c r="AL710" s="308"/>
      <c r="AM710" s="308"/>
      <c r="AN710" s="300" t="b">
        <v>0</v>
      </c>
      <c r="AO710" s="300" t="b">
        <v>0</v>
      </c>
      <c r="AP710" s="300" t="b">
        <v>0</v>
      </c>
      <c r="AQ710" s="300" t="b">
        <v>0</v>
      </c>
      <c r="AR710" s="300"/>
      <c r="AS710" s="300"/>
      <c r="AT710" s="302"/>
      <c r="AU710" s="302"/>
      <c r="AV710" s="303" t="b">
        <v>1</v>
      </c>
      <c r="AW710" s="304" t="str">
        <f t="shared" si="9"/>
        <v>false</v>
      </c>
      <c r="AX710" s="305" t="str">
        <f t="shared" si="17"/>
        <v>&lt;column comment="" default="" key="false" label="OldUseGroup3" length="255" nullable="true" originalDbColumnName="OldUseGroup3" originalLength="-1" pattern="" precision="-1" talendType="id_String" type=""/&gt;</v>
      </c>
      <c r="AY710" s="306"/>
      <c r="AZ710" s="305" t="str">
        <f t="shared" si="10"/>
        <v>&lt;column comment="" default="" key="false" label="OldUseGroup3" length="255" nullable="true" originalDbColumnName="OldUseGroup3" originalLength="-1" pattern="" precision="-1" talendType="id_String" type=""/&gt;</v>
      </c>
      <c r="BA710" s="306"/>
      <c r="BB710" s="302"/>
      <c r="BC710" s="303" t="b">
        <f t="shared" si="11"/>
        <v>1</v>
      </c>
      <c r="BD710" s="304"/>
      <c r="BE710" s="304" t="str">
        <f t="shared" si="12"/>
        <v>false</v>
      </c>
      <c r="BF710" s="307"/>
      <c r="BG710" s="305"/>
      <c r="BH710" s="305"/>
      <c r="BI710" s="305"/>
      <c r="BJ710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0" s="306"/>
      <c r="BL710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0" s="306"/>
      <c r="BN710" s="302"/>
      <c r="BO710" s="302"/>
      <c r="BP710" s="302"/>
      <c r="BQ710" s="302"/>
      <c r="BR710" s="302"/>
      <c r="BS710" s="302"/>
      <c r="BT710" s="302"/>
      <c r="BU710" s="302"/>
      <c r="BV710" s="302"/>
      <c r="BW710" s="302"/>
      <c r="BX710" s="302"/>
    </row>
    <row r="711">
      <c r="A711" s="292" t="s">
        <v>728</v>
      </c>
      <c r="B711" s="292">
        <v>710.0</v>
      </c>
      <c r="C711" s="292">
        <f t="shared" si="15"/>
        <v>1</v>
      </c>
      <c r="D711" s="293" t="str">
        <f t="shared" si="26"/>
        <v>Buil, Dem, Occ</v>
      </c>
      <c r="E711" s="46" t="str">
        <f t="shared" si="2"/>
        <v>prmbdo.mdb.PrmDemo.UnitLength</v>
      </c>
      <c r="F711" s="46" t="s">
        <v>350</v>
      </c>
      <c r="G711" s="46" t="s">
        <v>609</v>
      </c>
      <c r="H711" s="47">
        <v>40.0</v>
      </c>
      <c r="I711" s="294" t="s">
        <v>1903</v>
      </c>
      <c r="J711" s="295" t="s">
        <v>749</v>
      </c>
      <c r="K711" s="296">
        <v>2.0</v>
      </c>
      <c r="L711" s="297" t="b">
        <v>0</v>
      </c>
      <c r="M711" s="294" t="s">
        <v>2186</v>
      </c>
      <c r="N711" s="294"/>
      <c r="O711" s="369"/>
      <c r="P711" s="369"/>
      <c r="Q711" s="298" t="str">
        <f t="shared" si="3"/>
        <v>PrmDemo</v>
      </c>
      <c r="R711" s="298" t="str">
        <f t="shared" si="19"/>
        <v>UnitLength</v>
      </c>
      <c r="S711" s="298" t="str">
        <f t="array" ref="S711">iferror(index('Type Mapping'!$A$2:$D$21,match(J711,'Type Mapping'!$B$2:$B$21,0),3),"type mismatch")</f>
        <v>VARCHAR</v>
      </c>
      <c r="T711" s="298"/>
      <c r="U711" s="298"/>
      <c r="V711" s="298"/>
      <c r="W711" s="51" t="b">
        <v>1</v>
      </c>
      <c r="X711" s="51"/>
      <c r="Y711" s="309"/>
      <c r="Z711" s="309"/>
      <c r="AA711" s="311" t="s">
        <v>652</v>
      </c>
      <c r="AB711" s="53" t="str">
        <f t="shared" si="23"/>
        <v>permit_history</v>
      </c>
      <c r="AC711" s="308" t="str">
        <f t="array" ref="AC711">iferror(index('StoT Mapping (Depreciated)'!$D$2:$L$976,match(E711,'StoT Mapping (Depreciated)'!$D$2:$D$976,0),9),"**FIELD MISSING**")</f>
        <v>???</v>
      </c>
      <c r="AD711" s="53" t="str">
        <f t="shared" si="6"/>
        <v>permit.???</v>
      </c>
      <c r="AE711" s="299">
        <f>countif(NEW_REDB_table.field,AD711)</f>
        <v>0</v>
      </c>
      <c r="AF711" s="299" t="str">
        <f t="shared" si="7"/>
        <v>Check...</v>
      </c>
      <c r="AG711" s="308"/>
      <c r="AH711" s="317" t="b">
        <v>0</v>
      </c>
      <c r="AI711" s="317" t="b">
        <v>0</v>
      </c>
      <c r="AJ711" s="308" t="str">
        <f t="array" ref="AJ711">iferror(index('Type Mapping'!$A$2:$D$21,match(J711,'Type Mapping'!$B$2:$B$21,0),4),"type mismatch")</f>
        <v>INT</v>
      </c>
      <c r="AK711" s="308"/>
      <c r="AL711" s="308"/>
      <c r="AM711" s="308"/>
      <c r="AN711" s="300" t="b">
        <v>0</v>
      </c>
      <c r="AO711" s="300" t="b">
        <v>0</v>
      </c>
      <c r="AP711" s="300" t="b">
        <v>0</v>
      </c>
      <c r="AQ711" s="300" t="b">
        <v>0</v>
      </c>
      <c r="AR711" s="300"/>
      <c r="AS711" s="300"/>
      <c r="AT711" s="302"/>
      <c r="AU711" s="302"/>
      <c r="AV711" s="303" t="b">
        <v>1</v>
      </c>
      <c r="AW711" s="304" t="str">
        <f t="shared" si="9"/>
        <v>false</v>
      </c>
      <c r="AX711" s="305" t="str">
        <f t="shared" si="17"/>
        <v>&lt;column comment="" default="" key="false" label="UnitLength" length="255" nullable="true" originalDbColumnName="UnitLength" originalLength="-1" pattern="" precision="-1" talendType="id_String" type=""/&gt;</v>
      </c>
      <c r="AY711" s="306"/>
      <c r="AZ711" s="305" t="str">
        <f t="shared" si="10"/>
        <v>&lt;column comment="" default="" key="false" label="UnitLength" length="255" nullable="true" originalDbColumnName="UnitLength" originalLength="-1" pattern="" precision="-1" talendType="id_String" type=""/&gt;</v>
      </c>
      <c r="BA711" s="306"/>
      <c r="BB711" s="302"/>
      <c r="BC711" s="303" t="b">
        <f t="shared" si="11"/>
        <v>1</v>
      </c>
      <c r="BD711" s="304"/>
      <c r="BE711" s="304" t="str">
        <f t="shared" si="12"/>
        <v>false</v>
      </c>
      <c r="BF711" s="307"/>
      <c r="BG711" s="305"/>
      <c r="BH711" s="305"/>
      <c r="BI711" s="305"/>
      <c r="BJ711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1" s="306"/>
      <c r="BL711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1" s="306"/>
      <c r="BN711" s="302"/>
      <c r="BO711" s="302"/>
      <c r="BP711" s="302"/>
      <c r="BQ711" s="302"/>
      <c r="BR711" s="302"/>
      <c r="BS711" s="302"/>
      <c r="BT711" s="302"/>
      <c r="BU711" s="302"/>
      <c r="BV711" s="302"/>
      <c r="BW711" s="302"/>
      <c r="BX711" s="302"/>
    </row>
    <row r="712">
      <c r="A712" s="292" t="s">
        <v>728</v>
      </c>
      <c r="B712" s="292">
        <v>711.0</v>
      </c>
      <c r="C712" s="292">
        <f t="shared" si="15"/>
        <v>1</v>
      </c>
      <c r="D712" s="293" t="str">
        <f t="shared" si="26"/>
        <v>Buil, Dem, Occ</v>
      </c>
      <c r="E712" s="46" t="str">
        <f t="shared" si="2"/>
        <v>prmbdo.mdb.PrmDemo.UnitWidth</v>
      </c>
      <c r="F712" s="46" t="s">
        <v>350</v>
      </c>
      <c r="G712" s="46" t="s">
        <v>609</v>
      </c>
      <c r="H712" s="47">
        <v>41.0</v>
      </c>
      <c r="I712" s="294" t="s">
        <v>1907</v>
      </c>
      <c r="J712" s="295" t="s">
        <v>749</v>
      </c>
      <c r="K712" s="296">
        <v>2.0</v>
      </c>
      <c r="L712" s="297" t="b">
        <v>0</v>
      </c>
      <c r="M712" s="294" t="s">
        <v>2187</v>
      </c>
      <c r="N712" s="294"/>
      <c r="O712" s="369"/>
      <c r="P712" s="369"/>
      <c r="Q712" s="298" t="str">
        <f t="shared" si="3"/>
        <v>PrmDemo</v>
      </c>
      <c r="R712" s="298" t="str">
        <f t="shared" si="19"/>
        <v>UnitWidth</v>
      </c>
      <c r="S712" s="298" t="str">
        <f t="array" ref="S712">iferror(index('Type Mapping'!$A$2:$D$21,match(J712,'Type Mapping'!$B$2:$B$21,0),3),"type mismatch")</f>
        <v>VARCHAR</v>
      </c>
      <c r="T712" s="298"/>
      <c r="U712" s="298"/>
      <c r="V712" s="298"/>
      <c r="W712" s="51" t="b">
        <v>1</v>
      </c>
      <c r="X712" s="51"/>
      <c r="Y712" s="309"/>
      <c r="Z712" s="309"/>
      <c r="AA712" s="311" t="s">
        <v>652</v>
      </c>
      <c r="AB712" s="53" t="str">
        <f t="shared" si="23"/>
        <v>permit_history</v>
      </c>
      <c r="AC712" s="308" t="str">
        <f t="array" ref="AC712">iferror(index('StoT Mapping (Depreciated)'!$D$2:$L$976,match(E712,'StoT Mapping (Depreciated)'!$D$2:$D$976,0),9),"**FIELD MISSING**")</f>
        <v>???</v>
      </c>
      <c r="AD712" s="53" t="str">
        <f t="shared" si="6"/>
        <v>permit.???</v>
      </c>
      <c r="AE712" s="299">
        <f>countif(NEW_REDB_table.field,AD712)</f>
        <v>0</v>
      </c>
      <c r="AF712" s="299" t="str">
        <f t="shared" si="7"/>
        <v>Check...</v>
      </c>
      <c r="AG712" s="308"/>
      <c r="AH712" s="317" t="b">
        <v>0</v>
      </c>
      <c r="AI712" s="317" t="b">
        <v>0</v>
      </c>
      <c r="AJ712" s="308" t="str">
        <f t="array" ref="AJ712">iferror(index('Type Mapping'!$A$2:$D$21,match(J712,'Type Mapping'!$B$2:$B$21,0),4),"type mismatch")</f>
        <v>INT</v>
      </c>
      <c r="AK712" s="308"/>
      <c r="AL712" s="308"/>
      <c r="AM712" s="308"/>
      <c r="AN712" s="300" t="b">
        <v>0</v>
      </c>
      <c r="AO712" s="300" t="b">
        <v>0</v>
      </c>
      <c r="AP712" s="300" t="b">
        <v>0</v>
      </c>
      <c r="AQ712" s="300" t="b">
        <v>0</v>
      </c>
      <c r="AR712" s="300"/>
      <c r="AS712" s="300"/>
      <c r="AT712" s="302"/>
      <c r="AU712" s="302"/>
      <c r="AV712" s="303" t="b">
        <v>1</v>
      </c>
      <c r="AW712" s="304" t="str">
        <f t="shared" si="9"/>
        <v>false</v>
      </c>
      <c r="AX712" s="305" t="str">
        <f t="shared" si="17"/>
        <v>&lt;column comment="" default="" key="false" label="UnitWidth" length="255" nullable="true" originalDbColumnName="UnitWidth" originalLength="-1" pattern="" precision="-1" talendType="id_String" type=""/&gt;</v>
      </c>
      <c r="AY712" s="306"/>
      <c r="AZ712" s="305" t="str">
        <f t="shared" si="10"/>
        <v>&lt;column comment="" default="" key="false" label="UnitWidth" length="255" nullable="true" originalDbColumnName="UnitWidth" originalLength="-1" pattern="" precision="-1" talendType="id_String" type=""/&gt;</v>
      </c>
      <c r="BA712" s="306"/>
      <c r="BB712" s="302"/>
      <c r="BC712" s="303" t="b">
        <f t="shared" si="11"/>
        <v>1</v>
      </c>
      <c r="BD712" s="304"/>
      <c r="BE712" s="304" t="str">
        <f t="shared" si="12"/>
        <v>false</v>
      </c>
      <c r="BF712" s="307"/>
      <c r="BG712" s="305"/>
      <c r="BH712" s="305"/>
      <c r="BI712" s="305"/>
      <c r="BJ712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2" s="306"/>
      <c r="BL712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2" s="306"/>
      <c r="BN712" s="302"/>
      <c r="BO712" s="302"/>
      <c r="BP712" s="302"/>
      <c r="BQ712" s="302"/>
      <c r="BR712" s="302"/>
      <c r="BS712" s="302"/>
      <c r="BT712" s="302"/>
      <c r="BU712" s="302"/>
      <c r="BV712" s="302"/>
      <c r="BW712" s="302"/>
      <c r="BX712" s="302"/>
    </row>
    <row r="713">
      <c r="A713" s="292" t="s">
        <v>728</v>
      </c>
      <c r="B713" s="292">
        <v>712.0</v>
      </c>
      <c r="C713" s="292">
        <f t="shared" si="15"/>
        <v>1</v>
      </c>
      <c r="D713" s="293" t="str">
        <f t="shared" si="26"/>
        <v>Buil, Dem, Occ</v>
      </c>
      <c r="E713" s="46" t="str">
        <f t="shared" si="2"/>
        <v>prmbdo.mdb.PrmDemo.UnitHeight</v>
      </c>
      <c r="F713" s="46" t="s">
        <v>350</v>
      </c>
      <c r="G713" s="46" t="s">
        <v>609</v>
      </c>
      <c r="H713" s="47">
        <v>42.0</v>
      </c>
      <c r="I713" s="294" t="s">
        <v>1901</v>
      </c>
      <c r="J713" s="295" t="s">
        <v>749</v>
      </c>
      <c r="K713" s="296">
        <v>2.0</v>
      </c>
      <c r="L713" s="297" t="b">
        <v>0</v>
      </c>
      <c r="M713" s="294" t="s">
        <v>2188</v>
      </c>
      <c r="N713" s="294"/>
      <c r="O713" s="369"/>
      <c r="P713" s="369"/>
      <c r="Q713" s="298" t="str">
        <f t="shared" si="3"/>
        <v>PrmDemo</v>
      </c>
      <c r="R713" s="298" t="str">
        <f t="shared" si="19"/>
        <v>UnitHeight</v>
      </c>
      <c r="S713" s="298" t="str">
        <f t="array" ref="S713">iferror(index('Type Mapping'!$A$2:$D$21,match(J713,'Type Mapping'!$B$2:$B$21,0),3),"type mismatch")</f>
        <v>VARCHAR</v>
      </c>
      <c r="T713" s="298"/>
      <c r="U713" s="298"/>
      <c r="V713" s="298"/>
      <c r="W713" s="51" t="b">
        <v>1</v>
      </c>
      <c r="X713" s="51"/>
      <c r="Y713" s="309"/>
      <c r="Z713" s="309"/>
      <c r="AA713" s="311" t="s">
        <v>652</v>
      </c>
      <c r="AB713" s="53" t="str">
        <f t="shared" si="23"/>
        <v>permit_history</v>
      </c>
      <c r="AC713" s="308" t="str">
        <f t="array" ref="AC713">iferror(index('StoT Mapping (Depreciated)'!$D$2:$L$976,match(E713,'StoT Mapping (Depreciated)'!$D$2:$D$976,0),9),"**FIELD MISSING**")</f>
        <v>???</v>
      </c>
      <c r="AD713" s="53" t="str">
        <f t="shared" si="6"/>
        <v>permit.???</v>
      </c>
      <c r="AE713" s="299">
        <f>countif(NEW_REDB_table.field,AD713)</f>
        <v>0</v>
      </c>
      <c r="AF713" s="299" t="str">
        <f t="shared" si="7"/>
        <v>Check...</v>
      </c>
      <c r="AG713" s="308"/>
      <c r="AH713" s="317" t="b">
        <v>0</v>
      </c>
      <c r="AI713" s="317" t="b">
        <v>0</v>
      </c>
      <c r="AJ713" s="308" t="str">
        <f t="array" ref="AJ713">iferror(index('Type Mapping'!$A$2:$D$21,match(J713,'Type Mapping'!$B$2:$B$21,0),4),"type mismatch")</f>
        <v>INT</v>
      </c>
      <c r="AK713" s="308"/>
      <c r="AL713" s="308"/>
      <c r="AM713" s="308"/>
      <c r="AN713" s="300" t="b">
        <v>0</v>
      </c>
      <c r="AO713" s="300" t="b">
        <v>0</v>
      </c>
      <c r="AP713" s="300" t="b">
        <v>0</v>
      </c>
      <c r="AQ713" s="300" t="b">
        <v>0</v>
      </c>
      <c r="AR713" s="300"/>
      <c r="AS713" s="300"/>
      <c r="AT713" s="302"/>
      <c r="AU713" s="302"/>
      <c r="AV713" s="303" t="b">
        <v>1</v>
      </c>
      <c r="AW713" s="304" t="str">
        <f t="shared" si="9"/>
        <v>false</v>
      </c>
      <c r="AX713" s="305" t="str">
        <f t="shared" si="17"/>
        <v>&lt;column comment="" default="" key="false" label="UnitHeight" length="255" nullable="true" originalDbColumnName="UnitHeight" originalLength="-1" pattern="" precision="-1" talendType="id_String" type=""/&gt;</v>
      </c>
      <c r="AY713" s="306"/>
      <c r="AZ713" s="305" t="str">
        <f t="shared" si="10"/>
        <v>&lt;column comment="" default="" key="false" label="UnitHeight" length="255" nullable="true" originalDbColumnName="UnitHeight" originalLength="-1" pattern="" precision="-1" talendType="id_String" type=""/&gt;</v>
      </c>
      <c r="BA713" s="306"/>
      <c r="BB713" s="302"/>
      <c r="BC713" s="303" t="b">
        <f t="shared" si="11"/>
        <v>1</v>
      </c>
      <c r="BD713" s="304"/>
      <c r="BE713" s="304" t="str">
        <f t="shared" si="12"/>
        <v>false</v>
      </c>
      <c r="BF713" s="307"/>
      <c r="BG713" s="305"/>
      <c r="BH713" s="305"/>
      <c r="BI713" s="305"/>
      <c r="BJ713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3" s="306"/>
      <c r="BL713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3" s="306"/>
      <c r="BN713" s="302"/>
      <c r="BO713" s="302"/>
      <c r="BP713" s="302"/>
      <c r="BQ713" s="302"/>
      <c r="BR713" s="302"/>
      <c r="BS713" s="302"/>
      <c r="BT713" s="302"/>
      <c r="BU713" s="302"/>
      <c r="BV713" s="302"/>
      <c r="BW713" s="302"/>
      <c r="BX713" s="302"/>
    </row>
    <row r="714">
      <c r="A714" s="292" t="s">
        <v>728</v>
      </c>
      <c r="B714" s="292">
        <v>713.0</v>
      </c>
      <c r="C714" s="292">
        <f t="shared" si="15"/>
        <v>1</v>
      </c>
      <c r="D714" s="293" t="str">
        <f t="shared" si="26"/>
        <v>Buil, Dem, Occ</v>
      </c>
      <c r="E714" s="46" t="str">
        <f t="shared" si="2"/>
        <v>prmbdo.mdb.PrmDemo.UnitArea</v>
      </c>
      <c r="F714" s="46" t="s">
        <v>350</v>
      </c>
      <c r="G714" s="46" t="s">
        <v>609</v>
      </c>
      <c r="H714" s="47">
        <v>43.0</v>
      </c>
      <c r="I714" s="294" t="s">
        <v>1899</v>
      </c>
      <c r="J714" s="295" t="s">
        <v>738</v>
      </c>
      <c r="K714" s="296">
        <v>4.0</v>
      </c>
      <c r="L714" s="297" t="b">
        <v>0</v>
      </c>
      <c r="M714" s="294" t="s">
        <v>2189</v>
      </c>
      <c r="N714" s="294"/>
      <c r="O714" s="369"/>
      <c r="P714" s="369"/>
      <c r="Q714" s="298" t="str">
        <f t="shared" si="3"/>
        <v>PrmDemo</v>
      </c>
      <c r="R714" s="298" t="str">
        <f t="shared" si="19"/>
        <v>UnitArea</v>
      </c>
      <c r="S714" s="298" t="str">
        <f t="array" ref="S714">iferror(index('Type Mapping'!$A$2:$D$21,match(J714,'Type Mapping'!$B$2:$B$21,0),3),"type mismatch")</f>
        <v>VARCHAR</v>
      </c>
      <c r="T714" s="298"/>
      <c r="U714" s="298"/>
      <c r="V714" s="298"/>
      <c r="W714" s="51" t="b">
        <v>1</v>
      </c>
      <c r="X714" s="51"/>
      <c r="Y714" s="309"/>
      <c r="Z714" s="309"/>
      <c r="AA714" s="311" t="s">
        <v>652</v>
      </c>
      <c r="AB714" s="53" t="str">
        <f t="shared" si="23"/>
        <v>permit_history</v>
      </c>
      <c r="AC714" s="308" t="str">
        <f t="array" ref="AC714">iferror(index('StoT Mapping (Depreciated)'!$D$2:$L$976,match(E714,'StoT Mapping (Depreciated)'!$D$2:$D$976,0),9),"**FIELD MISSING**")</f>
        <v>???</v>
      </c>
      <c r="AD714" s="53" t="str">
        <f t="shared" si="6"/>
        <v>permit.???</v>
      </c>
      <c r="AE714" s="299">
        <f>countif(NEW_REDB_table.field,AD714)</f>
        <v>0</v>
      </c>
      <c r="AF714" s="299" t="str">
        <f t="shared" si="7"/>
        <v>Check...</v>
      </c>
      <c r="AG714" s="308"/>
      <c r="AH714" s="317" t="b">
        <v>0</v>
      </c>
      <c r="AI714" s="317" t="b">
        <v>0</v>
      </c>
      <c r="AJ714" s="308" t="str">
        <f t="array" ref="AJ714">iferror(index('Type Mapping'!$A$2:$D$21,match(J714,'Type Mapping'!$B$2:$B$21,0),4),"type mismatch")</f>
        <v>INT</v>
      </c>
      <c r="AK714" s="308"/>
      <c r="AL714" s="308"/>
      <c r="AM714" s="308"/>
      <c r="AN714" s="300" t="b">
        <v>0</v>
      </c>
      <c r="AO714" s="300" t="b">
        <v>0</v>
      </c>
      <c r="AP714" s="300" t="b">
        <v>0</v>
      </c>
      <c r="AQ714" s="300" t="b">
        <v>0</v>
      </c>
      <c r="AR714" s="300"/>
      <c r="AS714" s="300"/>
      <c r="AT714" s="302"/>
      <c r="AU714" s="302"/>
      <c r="AV714" s="303" t="b">
        <v>1</v>
      </c>
      <c r="AW714" s="304" t="str">
        <f t="shared" si="9"/>
        <v>false</v>
      </c>
      <c r="AX714" s="305" t="str">
        <f t="shared" si="17"/>
        <v>&lt;column comment="" default="" key="false" label="UnitArea" length="255" nullable="true" originalDbColumnName="UnitArea" originalLength="-1" pattern="" precision="-1" talendType="id_String" type=""/&gt;</v>
      </c>
      <c r="AY714" s="306"/>
      <c r="AZ714" s="305" t="str">
        <f t="shared" si="10"/>
        <v>&lt;column comment="" default="" key="false" label="UnitArea" length="255" nullable="true" originalDbColumnName="UnitArea" originalLength="-1" pattern="" precision="-1" talendType="id_String" type=""/&gt;</v>
      </c>
      <c r="BA714" s="306"/>
      <c r="BB714" s="302"/>
      <c r="BC714" s="303" t="b">
        <f t="shared" si="11"/>
        <v>1</v>
      </c>
      <c r="BD714" s="304"/>
      <c r="BE714" s="304" t="str">
        <f t="shared" si="12"/>
        <v>false</v>
      </c>
      <c r="BF714" s="307"/>
      <c r="BG714" s="305"/>
      <c r="BH714" s="305"/>
      <c r="BI714" s="305"/>
      <c r="BJ714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4" s="306"/>
      <c r="BL714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4" s="306"/>
      <c r="BN714" s="302"/>
      <c r="BO714" s="302"/>
      <c r="BP714" s="302"/>
      <c r="BQ714" s="302"/>
      <c r="BR714" s="302"/>
      <c r="BS714" s="302"/>
      <c r="BT714" s="302"/>
      <c r="BU714" s="302"/>
      <c r="BV714" s="302"/>
      <c r="BW714" s="302"/>
      <c r="BX714" s="302"/>
    </row>
    <row r="715">
      <c r="A715" s="292" t="s">
        <v>728</v>
      </c>
      <c r="B715" s="292">
        <v>714.0</v>
      </c>
      <c r="C715" s="292">
        <f t="shared" si="15"/>
        <v>1</v>
      </c>
      <c r="D715" s="293" t="str">
        <f t="shared" si="26"/>
        <v>Buil, Dem, Occ</v>
      </c>
      <c r="E715" s="46" t="str">
        <f t="shared" si="2"/>
        <v>prmbdo.mdb.PrmDemo.UnitVolume</v>
      </c>
      <c r="F715" s="46" t="s">
        <v>350</v>
      </c>
      <c r="G715" s="46" t="s">
        <v>609</v>
      </c>
      <c r="H715" s="47">
        <v>44.0</v>
      </c>
      <c r="I715" s="294" t="s">
        <v>1905</v>
      </c>
      <c r="J715" s="295" t="s">
        <v>738</v>
      </c>
      <c r="K715" s="296">
        <v>4.0</v>
      </c>
      <c r="L715" s="297" t="b">
        <v>0</v>
      </c>
      <c r="M715" s="294" t="s">
        <v>2190</v>
      </c>
      <c r="N715" s="294"/>
      <c r="O715" s="369"/>
      <c r="P715" s="369"/>
      <c r="Q715" s="298" t="str">
        <f t="shared" si="3"/>
        <v>PrmDemo</v>
      </c>
      <c r="R715" s="298" t="str">
        <f t="shared" si="19"/>
        <v>UnitVolume</v>
      </c>
      <c r="S715" s="298" t="str">
        <f t="array" ref="S715">iferror(index('Type Mapping'!$A$2:$D$21,match(J715,'Type Mapping'!$B$2:$B$21,0),3),"type mismatch")</f>
        <v>VARCHAR</v>
      </c>
      <c r="T715" s="298"/>
      <c r="U715" s="298"/>
      <c r="V715" s="298"/>
      <c r="W715" s="51" t="b">
        <v>1</v>
      </c>
      <c r="X715" s="51"/>
      <c r="Y715" s="309"/>
      <c r="Z715" s="309"/>
      <c r="AA715" s="311" t="s">
        <v>652</v>
      </c>
      <c r="AB715" s="53" t="str">
        <f t="shared" si="23"/>
        <v>permit_history</v>
      </c>
      <c r="AC715" s="308" t="str">
        <f t="array" ref="AC715">iferror(index('StoT Mapping (Depreciated)'!$D$2:$L$976,match(E715,'StoT Mapping (Depreciated)'!$D$2:$D$976,0),9),"**FIELD MISSING**")</f>
        <v>???</v>
      </c>
      <c r="AD715" s="53" t="str">
        <f t="shared" si="6"/>
        <v>permit.???</v>
      </c>
      <c r="AE715" s="299">
        <f>countif(NEW_REDB_table.field,AD715)</f>
        <v>0</v>
      </c>
      <c r="AF715" s="299" t="str">
        <f t="shared" si="7"/>
        <v>Check...</v>
      </c>
      <c r="AG715" s="308"/>
      <c r="AH715" s="317" t="b">
        <v>0</v>
      </c>
      <c r="AI715" s="317" t="b">
        <v>0</v>
      </c>
      <c r="AJ715" s="308" t="str">
        <f t="array" ref="AJ715">iferror(index('Type Mapping'!$A$2:$D$21,match(J715,'Type Mapping'!$B$2:$B$21,0),4),"type mismatch")</f>
        <v>INT</v>
      </c>
      <c r="AK715" s="308"/>
      <c r="AL715" s="308"/>
      <c r="AM715" s="308"/>
      <c r="AN715" s="300" t="b">
        <v>0</v>
      </c>
      <c r="AO715" s="300" t="b">
        <v>0</v>
      </c>
      <c r="AP715" s="300" t="b">
        <v>0</v>
      </c>
      <c r="AQ715" s="300" t="b">
        <v>0</v>
      </c>
      <c r="AR715" s="300"/>
      <c r="AS715" s="300"/>
      <c r="AT715" s="302"/>
      <c r="AU715" s="302"/>
      <c r="AV715" s="303" t="b">
        <v>1</v>
      </c>
      <c r="AW715" s="304" t="str">
        <f t="shared" si="9"/>
        <v>false</v>
      </c>
      <c r="AX715" s="305" t="str">
        <f t="shared" si="17"/>
        <v>&lt;column comment="" default="" key="false" label="UnitVolume" length="255" nullable="true" originalDbColumnName="UnitVolume" originalLength="-1" pattern="" precision="-1" talendType="id_String" type=""/&gt;</v>
      </c>
      <c r="AY715" s="306"/>
      <c r="AZ715" s="305" t="str">
        <f t="shared" si="10"/>
        <v>&lt;column comment="" default="" key="false" label="UnitVolume" length="255" nullable="true" originalDbColumnName="UnitVolume" originalLength="-1" pattern="" precision="-1" talendType="id_String" type=""/&gt;</v>
      </c>
      <c r="BA715" s="306"/>
      <c r="BB715" s="302"/>
      <c r="BC715" s="303" t="b">
        <f t="shared" si="11"/>
        <v>1</v>
      </c>
      <c r="BD715" s="304"/>
      <c r="BE715" s="304" t="str">
        <f t="shared" si="12"/>
        <v>false</v>
      </c>
      <c r="BF715" s="307"/>
      <c r="BG715" s="305"/>
      <c r="BH715" s="305"/>
      <c r="BI715" s="305"/>
      <c r="BJ715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5" s="306"/>
      <c r="BL715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5" s="306"/>
      <c r="BN715" s="302"/>
      <c r="BO715" s="302"/>
      <c r="BP715" s="302"/>
      <c r="BQ715" s="302"/>
      <c r="BR715" s="302"/>
      <c r="BS715" s="302"/>
      <c r="BT715" s="302"/>
      <c r="BU715" s="302"/>
      <c r="BV715" s="302"/>
      <c r="BW715" s="302"/>
      <c r="BX715" s="302"/>
    </row>
    <row r="716">
      <c r="A716" s="292" t="s">
        <v>728</v>
      </c>
      <c r="B716" s="292">
        <v>715.0</v>
      </c>
      <c r="C716" s="292">
        <f t="shared" si="15"/>
        <v>1</v>
      </c>
      <c r="D716" s="293" t="str">
        <f t="shared" si="26"/>
        <v>Buil, Dem, Occ</v>
      </c>
      <c r="E716" s="46" t="str">
        <f t="shared" si="2"/>
        <v>prmbdo.mdb.PrmDemo.OwnerName</v>
      </c>
      <c r="F716" s="46" t="s">
        <v>350</v>
      </c>
      <c r="G716" s="46" t="s">
        <v>609</v>
      </c>
      <c r="H716" s="47">
        <v>45.0</v>
      </c>
      <c r="I716" s="294" t="s">
        <v>1086</v>
      </c>
      <c r="J716" s="295" t="s">
        <v>743</v>
      </c>
      <c r="K716" s="296">
        <v>100.0</v>
      </c>
      <c r="L716" s="297" t="b">
        <v>0</v>
      </c>
      <c r="M716" s="294" t="s">
        <v>2047</v>
      </c>
      <c r="N716" s="294"/>
      <c r="O716" s="369"/>
      <c r="P716" s="369"/>
      <c r="Q716" s="298" t="str">
        <f t="shared" si="3"/>
        <v>PrmDemo</v>
      </c>
      <c r="R716" s="298" t="str">
        <f t="shared" si="19"/>
        <v>OwnerName</v>
      </c>
      <c r="S716" s="298" t="str">
        <f t="array" ref="S716">iferror(index('Type Mapping'!$A$2:$D$21,match(J716,'Type Mapping'!$B$2:$B$21,0),3),"type mismatch")</f>
        <v>VARCHAR</v>
      </c>
      <c r="T716" s="298"/>
      <c r="U716" s="298"/>
      <c r="V716" s="298"/>
      <c r="W716" s="51" t="b">
        <v>1</v>
      </c>
      <c r="X716" s="51"/>
      <c r="Y716" s="309"/>
      <c r="Z716" s="309"/>
      <c r="AA716" s="311" t="s">
        <v>652</v>
      </c>
      <c r="AB716" s="53" t="str">
        <f t="shared" si="23"/>
        <v>permit_history</v>
      </c>
      <c r="AC716" s="308" t="str">
        <f t="array" ref="AC716">iferror(index('StoT Mapping (Depreciated)'!$D$2:$L$976,match(E716,'StoT Mapping (Depreciated)'!$D$2:$D$976,0),9),"**FIELD MISSING**")</f>
        <v>Owner_id</v>
      </c>
      <c r="AD716" s="53" t="str">
        <f t="shared" si="6"/>
        <v>permit.Owner_id</v>
      </c>
      <c r="AE716" s="299">
        <f>countif(NEW_REDB_table.field,AD716)</f>
        <v>0</v>
      </c>
      <c r="AF716" s="299" t="str">
        <f t="shared" si="7"/>
        <v>Check...</v>
      </c>
      <c r="AG716" s="308"/>
      <c r="AH716" s="317" t="b">
        <v>0</v>
      </c>
      <c r="AI716" s="317" t="b">
        <v>0</v>
      </c>
      <c r="AJ716" s="308" t="str">
        <f t="array" ref="AJ716">iferror(index('Type Mapping'!$A$2:$D$21,match(J716,'Type Mapping'!$B$2:$B$21,0),4),"type mismatch")</f>
        <v>VARCHAR</v>
      </c>
      <c r="AK716" s="308"/>
      <c r="AL716" s="308"/>
      <c r="AM716" s="308"/>
      <c r="AN716" s="300" t="b">
        <v>0</v>
      </c>
      <c r="AO716" s="300" t="b">
        <v>0</v>
      </c>
      <c r="AP716" s="300" t="b">
        <v>0</v>
      </c>
      <c r="AQ716" s="300" t="b">
        <v>0</v>
      </c>
      <c r="AR716" s="300"/>
      <c r="AS716" s="300"/>
      <c r="AT716" s="302"/>
      <c r="AU716" s="302"/>
      <c r="AV716" s="303" t="b">
        <v>1</v>
      </c>
      <c r="AW716" s="304" t="str">
        <f t="shared" si="9"/>
        <v>false</v>
      </c>
      <c r="AX716" s="305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716" s="306"/>
      <c r="AZ716" s="305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716" s="306"/>
      <c r="BB716" s="302"/>
      <c r="BC716" s="303" t="b">
        <f t="shared" si="11"/>
        <v>1</v>
      </c>
      <c r="BD716" s="304"/>
      <c r="BE716" s="304" t="str">
        <f t="shared" si="12"/>
        <v>false</v>
      </c>
      <c r="BF716" s="307"/>
      <c r="BG716" s="305"/>
      <c r="BH716" s="305"/>
      <c r="BI716" s="305"/>
      <c r="BJ716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6" s="306"/>
      <c r="BL716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6" s="306"/>
      <c r="BN716" s="302"/>
      <c r="BO716" s="302"/>
      <c r="BP716" s="302"/>
      <c r="BQ716" s="302"/>
      <c r="BR716" s="302"/>
      <c r="BS716" s="302"/>
      <c r="BT716" s="302"/>
      <c r="BU716" s="302"/>
      <c r="BV716" s="302"/>
      <c r="BW716" s="302"/>
      <c r="BX716" s="302"/>
    </row>
    <row r="717">
      <c r="A717" s="292" t="s">
        <v>728</v>
      </c>
      <c r="B717" s="292">
        <v>716.0</v>
      </c>
      <c r="C717" s="292">
        <f t="shared" si="15"/>
        <v>1</v>
      </c>
      <c r="D717" s="293" t="str">
        <f t="shared" si="26"/>
        <v>Buil, Dem, Occ</v>
      </c>
      <c r="E717" s="46" t="str">
        <f t="shared" si="2"/>
        <v>prmbdo.mdb.PrmDemo.OwnerCo</v>
      </c>
      <c r="F717" s="46" t="s">
        <v>350</v>
      </c>
      <c r="G717" s="46" t="s">
        <v>609</v>
      </c>
      <c r="H717" s="47">
        <v>46.0</v>
      </c>
      <c r="I717" s="294" t="s">
        <v>1837</v>
      </c>
      <c r="J717" s="295" t="s">
        <v>743</v>
      </c>
      <c r="K717" s="296">
        <v>100.0</v>
      </c>
      <c r="L717" s="297" t="b">
        <v>0</v>
      </c>
      <c r="M717" s="294" t="s">
        <v>2048</v>
      </c>
      <c r="N717" s="294"/>
      <c r="O717" s="369"/>
      <c r="P717" s="369"/>
      <c r="Q717" s="298" t="str">
        <f t="shared" si="3"/>
        <v>PrmDemo</v>
      </c>
      <c r="R717" s="298" t="str">
        <f t="shared" si="19"/>
        <v>OwnerCo</v>
      </c>
      <c r="S717" s="298" t="str">
        <f t="array" ref="S717">iferror(index('Type Mapping'!$A$2:$D$21,match(J717,'Type Mapping'!$B$2:$B$21,0),3),"type mismatch")</f>
        <v>VARCHAR</v>
      </c>
      <c r="T717" s="298"/>
      <c r="U717" s="298"/>
      <c r="V717" s="298"/>
      <c r="W717" s="51" t="b">
        <v>1</v>
      </c>
      <c r="X717" s="51"/>
      <c r="Y717" s="309"/>
      <c r="Z717" s="309"/>
      <c r="AA717" s="311" t="s">
        <v>652</v>
      </c>
      <c r="AB717" s="53" t="str">
        <f t="shared" si="23"/>
        <v>permit_history</v>
      </c>
      <c r="AC717" s="308" t="str">
        <f t="array" ref="AC717">iferror(index('StoT Mapping (Depreciated)'!$D$2:$L$976,match(E717,'StoT Mapping (Depreciated)'!$D$2:$D$976,0),9),"**FIELD MISSING**")</f>
        <v>Owner_id</v>
      </c>
      <c r="AD717" s="53" t="str">
        <f t="shared" si="6"/>
        <v>permit.Owner_id</v>
      </c>
      <c r="AE717" s="299">
        <f>countif(NEW_REDB_table.field,AD717)</f>
        <v>0</v>
      </c>
      <c r="AF717" s="299" t="str">
        <f t="shared" si="7"/>
        <v>Check...</v>
      </c>
      <c r="AG717" s="308"/>
      <c r="AH717" s="317" t="b">
        <v>0</v>
      </c>
      <c r="AI717" s="317" t="b">
        <v>0</v>
      </c>
      <c r="AJ717" s="308" t="str">
        <f t="array" ref="AJ717">iferror(index('Type Mapping'!$A$2:$D$21,match(J717,'Type Mapping'!$B$2:$B$21,0),4),"type mismatch")</f>
        <v>VARCHAR</v>
      </c>
      <c r="AK717" s="308"/>
      <c r="AL717" s="308"/>
      <c r="AM717" s="308"/>
      <c r="AN717" s="300" t="b">
        <v>0</v>
      </c>
      <c r="AO717" s="300" t="b">
        <v>0</v>
      </c>
      <c r="AP717" s="300" t="b">
        <v>0</v>
      </c>
      <c r="AQ717" s="300" t="b">
        <v>0</v>
      </c>
      <c r="AR717" s="300"/>
      <c r="AS717" s="300"/>
      <c r="AT717" s="302"/>
      <c r="AU717" s="302"/>
      <c r="AV717" s="303" t="b">
        <v>1</v>
      </c>
      <c r="AW717" s="304" t="str">
        <f t="shared" si="9"/>
        <v>false</v>
      </c>
      <c r="AX717" s="305" t="str">
        <f t="shared" si="17"/>
        <v>&lt;column comment="" default="" key="false" label="OwnerCo" length="255" nullable="true" originalDbColumnName="OwnerCo" originalLength="-1" pattern="" precision="-1" talendType="id_String" type=""/&gt;</v>
      </c>
      <c r="AY717" s="306"/>
      <c r="AZ717" s="305" t="str">
        <f t="shared" si="10"/>
        <v>&lt;column comment="" default="" key="false" label="OwnerCo" length="255" nullable="true" originalDbColumnName="OwnerCo" originalLength="-1" pattern="" precision="-1" talendType="id_String" type=""/&gt;</v>
      </c>
      <c r="BA717" s="306"/>
      <c r="BB717" s="302"/>
      <c r="BC717" s="303" t="b">
        <f t="shared" si="11"/>
        <v>1</v>
      </c>
      <c r="BD717" s="304"/>
      <c r="BE717" s="304" t="str">
        <f t="shared" si="12"/>
        <v>false</v>
      </c>
      <c r="BF717" s="307"/>
      <c r="BG717" s="305"/>
      <c r="BH717" s="305"/>
      <c r="BI717" s="305"/>
      <c r="BJ717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7" s="306"/>
      <c r="BL717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7" s="306"/>
      <c r="BN717" s="302"/>
      <c r="BO717" s="302"/>
      <c r="BP717" s="302"/>
      <c r="BQ717" s="302"/>
      <c r="BR717" s="302"/>
      <c r="BS717" s="302"/>
      <c r="BT717" s="302"/>
      <c r="BU717" s="302"/>
      <c r="BV717" s="302"/>
      <c r="BW717" s="302"/>
      <c r="BX717" s="302"/>
    </row>
    <row r="718">
      <c r="A718" s="292" t="s">
        <v>728</v>
      </c>
      <c r="B718" s="292">
        <v>717.0</v>
      </c>
      <c r="C718" s="292">
        <f t="shared" si="15"/>
        <v>1</v>
      </c>
      <c r="D718" s="293" t="str">
        <f t="shared" si="26"/>
        <v>Buil, Dem, Occ</v>
      </c>
      <c r="E718" s="46" t="str">
        <f t="shared" si="2"/>
        <v>prmbdo.mdb.PrmDemo.OwnerAddr</v>
      </c>
      <c r="F718" s="46" t="s">
        <v>350</v>
      </c>
      <c r="G718" s="46" t="s">
        <v>609</v>
      </c>
      <c r="H718" s="47">
        <v>47.0</v>
      </c>
      <c r="I718" s="294" t="s">
        <v>1096</v>
      </c>
      <c r="J718" s="295" t="s">
        <v>743</v>
      </c>
      <c r="K718" s="296">
        <v>150.0</v>
      </c>
      <c r="L718" s="297" t="b">
        <v>0</v>
      </c>
      <c r="M718" s="294" t="s">
        <v>1101</v>
      </c>
      <c r="N718" s="294"/>
      <c r="O718" s="369"/>
      <c r="P718" s="369"/>
      <c r="Q718" s="298" t="str">
        <f t="shared" si="3"/>
        <v>PrmDemo</v>
      </c>
      <c r="R718" s="298" t="str">
        <f t="shared" si="19"/>
        <v>OwnerAddr</v>
      </c>
      <c r="S718" s="298" t="str">
        <f t="array" ref="S718">iferror(index('Type Mapping'!$A$2:$D$21,match(J718,'Type Mapping'!$B$2:$B$21,0),3),"type mismatch")</f>
        <v>VARCHAR</v>
      </c>
      <c r="T718" s="298"/>
      <c r="U718" s="298"/>
      <c r="V718" s="298"/>
      <c r="W718" s="51" t="b">
        <v>1</v>
      </c>
      <c r="X718" s="51"/>
      <c r="Y718" s="309"/>
      <c r="Z718" s="309"/>
      <c r="AA718" s="311" t="s">
        <v>652</v>
      </c>
      <c r="AB718" s="53" t="str">
        <f t="shared" si="23"/>
        <v>permit_history</v>
      </c>
      <c r="AC718" s="308" t="str">
        <f t="array" ref="AC718">iferror(index('StoT Mapping (Depreciated)'!$D$2:$L$976,match(E718,'StoT Mapping (Depreciated)'!$D$2:$D$976,0),9),"**FIELD MISSING**")</f>
        <v>Owner_id</v>
      </c>
      <c r="AD718" s="53" t="str">
        <f t="shared" si="6"/>
        <v>permit.Owner_id</v>
      </c>
      <c r="AE718" s="299">
        <f>countif(NEW_REDB_table.field,AD718)</f>
        <v>0</v>
      </c>
      <c r="AF718" s="299" t="str">
        <f t="shared" si="7"/>
        <v>Check...</v>
      </c>
      <c r="AG718" s="308"/>
      <c r="AH718" s="317" t="b">
        <v>0</v>
      </c>
      <c r="AI718" s="317" t="b">
        <v>0</v>
      </c>
      <c r="AJ718" s="308" t="str">
        <f t="array" ref="AJ718">iferror(index('Type Mapping'!$A$2:$D$21,match(J718,'Type Mapping'!$B$2:$B$21,0),4),"type mismatch")</f>
        <v>VARCHAR</v>
      </c>
      <c r="AK718" s="308"/>
      <c r="AL718" s="308"/>
      <c r="AM718" s="308"/>
      <c r="AN718" s="300" t="b">
        <v>0</v>
      </c>
      <c r="AO718" s="300" t="b">
        <v>0</v>
      </c>
      <c r="AP718" s="300" t="b">
        <v>0</v>
      </c>
      <c r="AQ718" s="300" t="b">
        <v>0</v>
      </c>
      <c r="AR718" s="300"/>
      <c r="AS718" s="300"/>
      <c r="AT718" s="302"/>
      <c r="AU718" s="302"/>
      <c r="AV718" s="303" t="b">
        <v>1</v>
      </c>
      <c r="AW718" s="304" t="str">
        <f t="shared" si="9"/>
        <v>false</v>
      </c>
      <c r="AX718" s="305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718" s="306"/>
      <c r="AZ718" s="305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718" s="306"/>
      <c r="BB718" s="302"/>
      <c r="BC718" s="303" t="b">
        <f t="shared" si="11"/>
        <v>1</v>
      </c>
      <c r="BD718" s="304"/>
      <c r="BE718" s="304" t="str">
        <f t="shared" si="12"/>
        <v>false</v>
      </c>
      <c r="BF718" s="307"/>
      <c r="BG718" s="305"/>
      <c r="BH718" s="305"/>
      <c r="BI718" s="305"/>
      <c r="BJ718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8" s="306"/>
      <c r="BL718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8" s="306"/>
      <c r="BN718" s="302"/>
      <c r="BO718" s="302"/>
      <c r="BP718" s="302"/>
      <c r="BQ718" s="302"/>
      <c r="BR718" s="302"/>
      <c r="BS718" s="302"/>
      <c r="BT718" s="302"/>
      <c r="BU718" s="302"/>
      <c r="BV718" s="302"/>
      <c r="BW718" s="302"/>
      <c r="BX718" s="302"/>
    </row>
    <row r="719">
      <c r="A719" s="292" t="s">
        <v>728</v>
      </c>
      <c r="B719" s="292">
        <v>718.0</v>
      </c>
      <c r="C719" s="292">
        <f t="shared" si="15"/>
        <v>1</v>
      </c>
      <c r="D719" s="293" t="str">
        <f t="shared" si="26"/>
        <v>Buil, Dem, Occ</v>
      </c>
      <c r="E719" s="46" t="str">
        <f t="shared" si="2"/>
        <v>prmbdo.mdb.PrmDemo.OwnerCity</v>
      </c>
      <c r="F719" s="46" t="s">
        <v>350</v>
      </c>
      <c r="G719" s="46" t="s">
        <v>609</v>
      </c>
      <c r="H719" s="47">
        <v>48.0</v>
      </c>
      <c r="I719" s="294" t="s">
        <v>1107</v>
      </c>
      <c r="J719" s="295" t="s">
        <v>743</v>
      </c>
      <c r="K719" s="296">
        <v>80.0</v>
      </c>
      <c r="L719" s="297" t="b">
        <v>0</v>
      </c>
      <c r="M719" s="294" t="s">
        <v>1108</v>
      </c>
      <c r="N719" s="294"/>
      <c r="O719" s="369"/>
      <c r="P719" s="369"/>
      <c r="Q719" s="298" t="str">
        <f t="shared" si="3"/>
        <v>PrmDemo</v>
      </c>
      <c r="R719" s="298" t="str">
        <f t="shared" si="19"/>
        <v>OwnerCity</v>
      </c>
      <c r="S719" s="298" t="str">
        <f t="array" ref="S719">iferror(index('Type Mapping'!$A$2:$D$21,match(J719,'Type Mapping'!$B$2:$B$21,0),3),"type mismatch")</f>
        <v>VARCHAR</v>
      </c>
      <c r="T719" s="298"/>
      <c r="U719" s="298"/>
      <c r="V719" s="298"/>
      <c r="W719" s="51" t="b">
        <v>1</v>
      </c>
      <c r="X719" s="51"/>
      <c r="Y719" s="309"/>
      <c r="Z719" s="309"/>
      <c r="AA719" s="311" t="s">
        <v>652</v>
      </c>
      <c r="AB719" s="53" t="str">
        <f t="shared" si="23"/>
        <v>permit_history</v>
      </c>
      <c r="AC719" s="308" t="str">
        <f t="array" ref="AC719">iferror(index('StoT Mapping (Depreciated)'!$D$2:$L$976,match(E719,'StoT Mapping (Depreciated)'!$D$2:$D$976,0),9),"**FIELD MISSING**")</f>
        <v>Owner_id</v>
      </c>
      <c r="AD719" s="53" t="str">
        <f t="shared" si="6"/>
        <v>permit.Owner_id</v>
      </c>
      <c r="AE719" s="299">
        <f>countif(NEW_REDB_table.field,AD719)</f>
        <v>0</v>
      </c>
      <c r="AF719" s="299" t="str">
        <f t="shared" si="7"/>
        <v>Check...</v>
      </c>
      <c r="AG719" s="308"/>
      <c r="AH719" s="317" t="b">
        <v>0</v>
      </c>
      <c r="AI719" s="317" t="b">
        <v>0</v>
      </c>
      <c r="AJ719" s="308" t="str">
        <f t="array" ref="AJ719">iferror(index('Type Mapping'!$A$2:$D$21,match(J719,'Type Mapping'!$B$2:$B$21,0),4),"type mismatch")</f>
        <v>VARCHAR</v>
      </c>
      <c r="AK719" s="308"/>
      <c r="AL719" s="308"/>
      <c r="AM719" s="308"/>
      <c r="AN719" s="300" t="b">
        <v>0</v>
      </c>
      <c r="AO719" s="300" t="b">
        <v>0</v>
      </c>
      <c r="AP719" s="300" t="b">
        <v>0</v>
      </c>
      <c r="AQ719" s="300" t="b">
        <v>0</v>
      </c>
      <c r="AR719" s="300"/>
      <c r="AS719" s="300"/>
      <c r="AT719" s="302"/>
      <c r="AU719" s="302"/>
      <c r="AV719" s="303" t="b">
        <v>1</v>
      </c>
      <c r="AW719" s="304" t="str">
        <f t="shared" si="9"/>
        <v>false</v>
      </c>
      <c r="AX719" s="305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719" s="306"/>
      <c r="AZ719" s="305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719" s="306"/>
      <c r="BB719" s="302"/>
      <c r="BC719" s="303" t="b">
        <f t="shared" si="11"/>
        <v>1</v>
      </c>
      <c r="BD719" s="304"/>
      <c r="BE719" s="304" t="str">
        <f t="shared" si="12"/>
        <v>false</v>
      </c>
      <c r="BF719" s="307"/>
      <c r="BG719" s="305"/>
      <c r="BH719" s="305"/>
      <c r="BI719" s="305"/>
      <c r="BJ719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19" s="306"/>
      <c r="BL719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19" s="306"/>
      <c r="BN719" s="302"/>
      <c r="BO719" s="302"/>
      <c r="BP719" s="302"/>
      <c r="BQ719" s="302"/>
      <c r="BR719" s="302"/>
      <c r="BS719" s="302"/>
      <c r="BT719" s="302"/>
      <c r="BU719" s="302"/>
      <c r="BV719" s="302"/>
      <c r="BW719" s="302"/>
      <c r="BX719" s="302"/>
    </row>
    <row r="720">
      <c r="A720" s="292" t="s">
        <v>728</v>
      </c>
      <c r="B720" s="292">
        <v>719.0</v>
      </c>
      <c r="C720" s="292">
        <f t="shared" si="15"/>
        <v>1</v>
      </c>
      <c r="D720" s="293" t="str">
        <f t="shared" si="26"/>
        <v>Buil, Dem, Occ</v>
      </c>
      <c r="E720" s="46" t="str">
        <f t="shared" si="2"/>
        <v>prmbdo.mdb.PrmDemo.OwnerState</v>
      </c>
      <c r="F720" s="46" t="s">
        <v>350</v>
      </c>
      <c r="G720" s="46" t="s">
        <v>609</v>
      </c>
      <c r="H720" s="47">
        <v>49.0</v>
      </c>
      <c r="I720" s="294" t="s">
        <v>1111</v>
      </c>
      <c r="J720" s="295" t="s">
        <v>743</v>
      </c>
      <c r="K720" s="296">
        <v>2.0</v>
      </c>
      <c r="L720" s="297" t="b">
        <v>0</v>
      </c>
      <c r="M720" s="294" t="s">
        <v>1112</v>
      </c>
      <c r="N720" s="294"/>
      <c r="O720" s="369"/>
      <c r="P720" s="369"/>
      <c r="Q720" s="298" t="str">
        <f t="shared" si="3"/>
        <v>PrmDemo</v>
      </c>
      <c r="R720" s="298" t="str">
        <f t="shared" si="19"/>
        <v>OwnerState</v>
      </c>
      <c r="S720" s="298" t="str">
        <f t="array" ref="S720">iferror(index('Type Mapping'!$A$2:$D$21,match(J720,'Type Mapping'!$B$2:$B$21,0),3),"type mismatch")</f>
        <v>VARCHAR</v>
      </c>
      <c r="T720" s="298"/>
      <c r="U720" s="298"/>
      <c r="V720" s="298"/>
      <c r="W720" s="51" t="b">
        <v>1</v>
      </c>
      <c r="X720" s="51"/>
      <c r="Y720" s="309"/>
      <c r="Z720" s="309"/>
      <c r="AA720" s="311" t="s">
        <v>652</v>
      </c>
      <c r="AB720" s="53" t="str">
        <f t="shared" si="23"/>
        <v>permit_history</v>
      </c>
      <c r="AC720" s="308" t="str">
        <f t="array" ref="AC720">iferror(index('StoT Mapping (Depreciated)'!$D$2:$L$976,match(E720,'StoT Mapping (Depreciated)'!$D$2:$D$976,0),9),"**FIELD MISSING**")</f>
        <v>Owner_id</v>
      </c>
      <c r="AD720" s="53" t="str">
        <f t="shared" si="6"/>
        <v>permit.Owner_id</v>
      </c>
      <c r="AE720" s="299">
        <f>countif(NEW_REDB_table.field,AD720)</f>
        <v>0</v>
      </c>
      <c r="AF720" s="299" t="str">
        <f t="shared" si="7"/>
        <v>Check...</v>
      </c>
      <c r="AG720" s="308"/>
      <c r="AH720" s="317" t="b">
        <v>0</v>
      </c>
      <c r="AI720" s="317" t="b">
        <v>0</v>
      </c>
      <c r="AJ720" s="308" t="str">
        <f t="array" ref="AJ720">iferror(index('Type Mapping'!$A$2:$D$21,match(J720,'Type Mapping'!$B$2:$B$21,0),4),"type mismatch")</f>
        <v>VARCHAR</v>
      </c>
      <c r="AK720" s="308"/>
      <c r="AL720" s="308"/>
      <c r="AM720" s="308"/>
      <c r="AN720" s="300" t="b">
        <v>0</v>
      </c>
      <c r="AO720" s="300" t="b">
        <v>0</v>
      </c>
      <c r="AP720" s="300" t="b">
        <v>0</v>
      </c>
      <c r="AQ720" s="300" t="b">
        <v>0</v>
      </c>
      <c r="AR720" s="300"/>
      <c r="AS720" s="300"/>
      <c r="AT720" s="302"/>
      <c r="AU720" s="302"/>
      <c r="AV720" s="303" t="b">
        <v>1</v>
      </c>
      <c r="AW720" s="304" t="str">
        <f t="shared" si="9"/>
        <v>false</v>
      </c>
      <c r="AX720" s="305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720" s="306"/>
      <c r="AZ720" s="305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720" s="306"/>
      <c r="BB720" s="302"/>
      <c r="BC720" s="303" t="b">
        <f t="shared" si="11"/>
        <v>1</v>
      </c>
      <c r="BD720" s="304"/>
      <c r="BE720" s="304" t="str">
        <f t="shared" si="12"/>
        <v>false</v>
      </c>
      <c r="BF720" s="307"/>
      <c r="BG720" s="305"/>
      <c r="BH720" s="305"/>
      <c r="BI720" s="305"/>
      <c r="BJ720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0" s="306"/>
      <c r="BL720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0" s="306"/>
      <c r="BN720" s="302"/>
      <c r="BO720" s="302"/>
      <c r="BP720" s="302"/>
      <c r="BQ720" s="302"/>
      <c r="BR720" s="302"/>
      <c r="BS720" s="302"/>
      <c r="BT720" s="302"/>
      <c r="BU720" s="302"/>
      <c r="BV720" s="302"/>
      <c r="BW720" s="302"/>
      <c r="BX720" s="302"/>
    </row>
    <row r="721">
      <c r="A721" s="292" t="s">
        <v>728</v>
      </c>
      <c r="B721" s="292">
        <v>720.0</v>
      </c>
      <c r="C721" s="292">
        <f t="shared" si="15"/>
        <v>1</v>
      </c>
      <c r="D721" s="293" t="str">
        <f t="shared" si="26"/>
        <v>Buil, Dem, Occ</v>
      </c>
      <c r="E721" s="46" t="str">
        <f t="shared" si="2"/>
        <v>prmbdo.mdb.PrmDemo.OwnerZIP</v>
      </c>
      <c r="F721" s="46" t="s">
        <v>350</v>
      </c>
      <c r="G721" s="46" t="s">
        <v>609</v>
      </c>
      <c r="H721" s="47">
        <v>50.0</v>
      </c>
      <c r="I721" s="294" t="s">
        <v>1120</v>
      </c>
      <c r="J721" s="295" t="s">
        <v>743</v>
      </c>
      <c r="K721" s="296">
        <v>50.0</v>
      </c>
      <c r="L721" s="297" t="b">
        <v>0</v>
      </c>
      <c r="M721" s="294" t="s">
        <v>2054</v>
      </c>
      <c r="N721" s="294"/>
      <c r="O721" s="369"/>
      <c r="P721" s="369"/>
      <c r="Q721" s="298" t="str">
        <f t="shared" si="3"/>
        <v>PrmDemo</v>
      </c>
      <c r="R721" s="298" t="str">
        <f t="shared" si="19"/>
        <v>OwnerZIP</v>
      </c>
      <c r="S721" s="298" t="str">
        <f t="array" ref="S721">iferror(index('Type Mapping'!$A$2:$D$21,match(J721,'Type Mapping'!$B$2:$B$21,0),3),"type mismatch")</f>
        <v>VARCHAR</v>
      </c>
      <c r="T721" s="298"/>
      <c r="U721" s="298"/>
      <c r="V721" s="298"/>
      <c r="W721" s="51" t="b">
        <v>1</v>
      </c>
      <c r="X721" s="51"/>
      <c r="Y721" s="309"/>
      <c r="Z721" s="309"/>
      <c r="AA721" s="311" t="s">
        <v>652</v>
      </c>
      <c r="AB721" s="53" t="str">
        <f t="shared" si="23"/>
        <v>permit_history</v>
      </c>
      <c r="AC721" s="308" t="str">
        <f t="array" ref="AC721">iferror(index('StoT Mapping (Depreciated)'!$D$2:$L$976,match(E721,'StoT Mapping (Depreciated)'!$D$2:$D$976,0),9),"**FIELD MISSING**")</f>
        <v>Owner_id</v>
      </c>
      <c r="AD721" s="53" t="str">
        <f t="shared" si="6"/>
        <v>permit.Owner_id</v>
      </c>
      <c r="AE721" s="299">
        <f>countif(NEW_REDB_table.field,AD721)</f>
        <v>0</v>
      </c>
      <c r="AF721" s="299" t="str">
        <f t="shared" si="7"/>
        <v>Check...</v>
      </c>
      <c r="AG721" s="308"/>
      <c r="AH721" s="317" t="b">
        <v>0</v>
      </c>
      <c r="AI721" s="317" t="b">
        <v>0</v>
      </c>
      <c r="AJ721" s="308" t="str">
        <f t="array" ref="AJ721">iferror(index('Type Mapping'!$A$2:$D$21,match(J721,'Type Mapping'!$B$2:$B$21,0),4),"type mismatch")</f>
        <v>VARCHAR</v>
      </c>
      <c r="AK721" s="308"/>
      <c r="AL721" s="308"/>
      <c r="AM721" s="308"/>
      <c r="AN721" s="300" t="b">
        <v>0</v>
      </c>
      <c r="AO721" s="300" t="b">
        <v>0</v>
      </c>
      <c r="AP721" s="300" t="b">
        <v>0</v>
      </c>
      <c r="AQ721" s="300" t="b">
        <v>0</v>
      </c>
      <c r="AR721" s="300"/>
      <c r="AS721" s="300"/>
      <c r="AT721" s="302"/>
      <c r="AU721" s="302"/>
      <c r="AV721" s="303" t="b">
        <v>1</v>
      </c>
      <c r="AW721" s="304" t="str">
        <f t="shared" si="9"/>
        <v>false</v>
      </c>
      <c r="AX721" s="305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721" s="306"/>
      <c r="AZ721" s="305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721" s="306"/>
      <c r="BB721" s="302"/>
      <c r="BC721" s="303" t="b">
        <f t="shared" si="11"/>
        <v>1</v>
      </c>
      <c r="BD721" s="304"/>
      <c r="BE721" s="304" t="str">
        <f t="shared" si="12"/>
        <v>false</v>
      </c>
      <c r="BF721" s="307"/>
      <c r="BG721" s="305"/>
      <c r="BH721" s="305"/>
      <c r="BI721" s="305"/>
      <c r="BJ721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1" s="306"/>
      <c r="BL721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1" s="306"/>
      <c r="BN721" s="302"/>
      <c r="BO721" s="302"/>
      <c r="BP721" s="302"/>
      <c r="BQ721" s="302"/>
      <c r="BR721" s="302"/>
      <c r="BS721" s="302"/>
      <c r="BT721" s="302"/>
      <c r="BU721" s="302"/>
      <c r="BV721" s="302"/>
      <c r="BW721" s="302"/>
      <c r="BX721" s="302"/>
    </row>
    <row r="722">
      <c r="A722" s="292" t="s">
        <v>728</v>
      </c>
      <c r="B722" s="292">
        <v>721.0</v>
      </c>
      <c r="C722" s="292">
        <f t="shared" si="15"/>
        <v>1</v>
      </c>
      <c r="D722" s="293" t="str">
        <f t="shared" si="26"/>
        <v>Buil, Dem, Occ</v>
      </c>
      <c r="E722" s="46" t="str">
        <f t="shared" si="2"/>
        <v>prmbdo.mdb.PrmDemo.CorrName</v>
      </c>
      <c r="F722" s="46" t="s">
        <v>350</v>
      </c>
      <c r="G722" s="46" t="s">
        <v>609</v>
      </c>
      <c r="H722" s="47">
        <v>51.0</v>
      </c>
      <c r="I722" s="294" t="s">
        <v>1787</v>
      </c>
      <c r="J722" s="295" t="s">
        <v>743</v>
      </c>
      <c r="K722" s="296">
        <v>100.0</v>
      </c>
      <c r="L722" s="297" t="b">
        <v>0</v>
      </c>
      <c r="M722" s="294" t="s">
        <v>2125</v>
      </c>
      <c r="N722" s="294"/>
      <c r="O722" s="369"/>
      <c r="P722" s="369"/>
      <c r="Q722" s="298" t="str">
        <f t="shared" si="3"/>
        <v>PrmDemo</v>
      </c>
      <c r="R722" s="298" t="str">
        <f t="shared" si="19"/>
        <v>CorrName</v>
      </c>
      <c r="S722" s="298" t="str">
        <f t="array" ref="S722">iferror(index('Type Mapping'!$A$2:$D$21,match(J722,'Type Mapping'!$B$2:$B$21,0),3),"type mismatch")</f>
        <v>VARCHAR</v>
      </c>
      <c r="T722" s="298"/>
      <c r="U722" s="298"/>
      <c r="V722" s="298"/>
      <c r="W722" s="51" t="b">
        <v>1</v>
      </c>
      <c r="X722" s="51"/>
      <c r="Y722" s="309"/>
      <c r="Z722" s="309"/>
      <c r="AA722" s="311" t="s">
        <v>149</v>
      </c>
      <c r="AB722" s="53" t="str">
        <f t="shared" si="23"/>
        <v>???_history</v>
      </c>
      <c r="AC722" s="308" t="str">
        <f t="array" ref="AC722">iferror(index('StoT Mapping (Depreciated)'!$D$2:$L$976,match(E722,'StoT Mapping (Depreciated)'!$D$2:$D$976,0),9),"**FIELD MISSING**")</f>
        <v>???</v>
      </c>
      <c r="AD722" s="53" t="str">
        <f t="shared" si="6"/>
        <v>???.???</v>
      </c>
      <c r="AE722" s="299">
        <f>countif(NEW_REDB_table.field,AD722)</f>
        <v>0</v>
      </c>
      <c r="AF722" s="299" t="str">
        <f t="shared" si="7"/>
        <v>Check...</v>
      </c>
      <c r="AG722" s="308"/>
      <c r="AH722" s="317" t="b">
        <v>0</v>
      </c>
      <c r="AI722" s="317" t="b">
        <v>0</v>
      </c>
      <c r="AJ722" s="308" t="str">
        <f t="array" ref="AJ722">iferror(index('Type Mapping'!$A$2:$D$21,match(J722,'Type Mapping'!$B$2:$B$21,0),4),"type mismatch")</f>
        <v>VARCHAR</v>
      </c>
      <c r="AK722" s="308"/>
      <c r="AL722" s="308"/>
      <c r="AM722" s="308"/>
      <c r="AN722" s="300" t="b">
        <v>0</v>
      </c>
      <c r="AO722" s="300" t="b">
        <v>0</v>
      </c>
      <c r="AP722" s="300" t="b">
        <v>0</v>
      </c>
      <c r="AQ722" s="300" t="b">
        <v>0</v>
      </c>
      <c r="AR722" s="300"/>
      <c r="AS722" s="300"/>
      <c r="AT722" s="302"/>
      <c r="AU722" s="302"/>
      <c r="AV722" s="303" t="b">
        <v>1</v>
      </c>
      <c r="AW722" s="304" t="str">
        <f t="shared" si="9"/>
        <v>false</v>
      </c>
      <c r="AX722" s="305" t="str">
        <f t="shared" si="17"/>
        <v>&lt;column comment="" default="" key="false" label="CorrName" length="255" nullable="true" originalDbColumnName="CorrName" originalLength="-1" pattern="" precision="-1" talendType="id_String" type=""/&gt;</v>
      </c>
      <c r="AY722" s="306"/>
      <c r="AZ722" s="305" t="str">
        <f t="shared" si="10"/>
        <v>&lt;column comment="" default="" key="false" label="CorrName" length="255" nullable="true" originalDbColumnName="CorrName" originalLength="-1" pattern="" precision="-1" talendType="id_String" type=""/&gt;</v>
      </c>
      <c r="BA722" s="306"/>
      <c r="BB722" s="302"/>
      <c r="BC722" s="303" t="b">
        <f t="shared" si="11"/>
        <v>1</v>
      </c>
      <c r="BD722" s="304"/>
      <c r="BE722" s="304" t="str">
        <f t="shared" si="12"/>
        <v>false</v>
      </c>
      <c r="BF722" s="307"/>
      <c r="BG722" s="305"/>
      <c r="BH722" s="305"/>
      <c r="BI722" s="305"/>
      <c r="BJ722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2" s="306"/>
      <c r="BL722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2" s="306"/>
      <c r="BN722" s="302"/>
      <c r="BO722" s="302"/>
      <c r="BP722" s="302"/>
      <c r="BQ722" s="302"/>
      <c r="BR722" s="302"/>
      <c r="BS722" s="302"/>
      <c r="BT722" s="302"/>
      <c r="BU722" s="302"/>
      <c r="BV722" s="302"/>
      <c r="BW722" s="302"/>
      <c r="BX722" s="302"/>
    </row>
    <row r="723">
      <c r="A723" s="292" t="s">
        <v>728</v>
      </c>
      <c r="B723" s="292">
        <v>722.0</v>
      </c>
      <c r="C723" s="292">
        <f t="shared" si="15"/>
        <v>1</v>
      </c>
      <c r="D723" s="293" t="str">
        <f t="shared" si="26"/>
        <v>Buil, Dem, Occ</v>
      </c>
      <c r="E723" s="46" t="str">
        <f t="shared" si="2"/>
        <v>prmbdo.mdb.PrmDemo.CorrCo</v>
      </c>
      <c r="F723" s="46" t="s">
        <v>350</v>
      </c>
      <c r="G723" s="46" t="s">
        <v>609</v>
      </c>
      <c r="H723" s="47">
        <v>52.0</v>
      </c>
      <c r="I723" s="294" t="s">
        <v>1785</v>
      </c>
      <c r="J723" s="295" t="s">
        <v>743</v>
      </c>
      <c r="K723" s="296">
        <v>100.0</v>
      </c>
      <c r="L723" s="297" t="b">
        <v>0</v>
      </c>
      <c r="M723" s="294" t="s">
        <v>2126</v>
      </c>
      <c r="N723" s="294"/>
      <c r="O723" s="369"/>
      <c r="P723" s="369"/>
      <c r="Q723" s="298" t="str">
        <f t="shared" si="3"/>
        <v>PrmDemo</v>
      </c>
      <c r="R723" s="298" t="str">
        <f t="shared" si="19"/>
        <v>CorrCo</v>
      </c>
      <c r="S723" s="298" t="str">
        <f t="array" ref="S723">iferror(index('Type Mapping'!$A$2:$D$21,match(J723,'Type Mapping'!$B$2:$B$21,0),3),"type mismatch")</f>
        <v>VARCHAR</v>
      </c>
      <c r="T723" s="298"/>
      <c r="U723" s="298"/>
      <c r="V723" s="298"/>
      <c r="W723" s="51" t="b">
        <v>1</v>
      </c>
      <c r="X723" s="51"/>
      <c r="Y723" s="309"/>
      <c r="Z723" s="309"/>
      <c r="AA723" s="311" t="s">
        <v>149</v>
      </c>
      <c r="AB723" s="53" t="str">
        <f t="shared" si="23"/>
        <v>???_history</v>
      </c>
      <c r="AC723" s="308" t="str">
        <f t="array" ref="AC723">iferror(index('StoT Mapping (Depreciated)'!$D$2:$L$976,match(E723,'StoT Mapping (Depreciated)'!$D$2:$D$976,0),9),"**FIELD MISSING**")</f>
        <v>???</v>
      </c>
      <c r="AD723" s="53" t="str">
        <f t="shared" si="6"/>
        <v>???.???</v>
      </c>
      <c r="AE723" s="299">
        <f>countif(NEW_REDB_table.field,AD723)</f>
        <v>0</v>
      </c>
      <c r="AF723" s="299" t="str">
        <f t="shared" si="7"/>
        <v>Check...</v>
      </c>
      <c r="AG723" s="308"/>
      <c r="AH723" s="317" t="b">
        <v>0</v>
      </c>
      <c r="AI723" s="317" t="b">
        <v>0</v>
      </c>
      <c r="AJ723" s="308" t="str">
        <f t="array" ref="AJ723">iferror(index('Type Mapping'!$A$2:$D$21,match(J723,'Type Mapping'!$B$2:$B$21,0),4),"type mismatch")</f>
        <v>VARCHAR</v>
      </c>
      <c r="AK723" s="308"/>
      <c r="AL723" s="308"/>
      <c r="AM723" s="308"/>
      <c r="AN723" s="300" t="b">
        <v>0</v>
      </c>
      <c r="AO723" s="300" t="b">
        <v>0</v>
      </c>
      <c r="AP723" s="300" t="b">
        <v>0</v>
      </c>
      <c r="AQ723" s="300" t="b">
        <v>0</v>
      </c>
      <c r="AR723" s="300"/>
      <c r="AS723" s="300"/>
      <c r="AT723" s="302"/>
      <c r="AU723" s="302"/>
      <c r="AV723" s="303" t="b">
        <v>1</v>
      </c>
      <c r="AW723" s="304" t="str">
        <f t="shared" si="9"/>
        <v>false</v>
      </c>
      <c r="AX723" s="305" t="str">
        <f t="shared" si="17"/>
        <v>&lt;column comment="" default="" key="false" label="CorrCo" length="255" nullable="true" originalDbColumnName="CorrCo" originalLength="-1" pattern="" precision="-1" talendType="id_String" type=""/&gt;</v>
      </c>
      <c r="AY723" s="306"/>
      <c r="AZ723" s="305" t="str">
        <f t="shared" si="10"/>
        <v>&lt;column comment="" default="" key="false" label="CorrCo" length="255" nullable="true" originalDbColumnName="CorrCo" originalLength="-1" pattern="" precision="-1" talendType="id_String" type=""/&gt;</v>
      </c>
      <c r="BA723" s="306"/>
      <c r="BB723" s="302"/>
      <c r="BC723" s="303" t="b">
        <f t="shared" si="11"/>
        <v>1</v>
      </c>
      <c r="BD723" s="304"/>
      <c r="BE723" s="304" t="str">
        <f t="shared" si="12"/>
        <v>false</v>
      </c>
      <c r="BF723" s="307"/>
      <c r="BG723" s="305"/>
      <c r="BH723" s="305"/>
      <c r="BI723" s="305"/>
      <c r="BJ723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3" s="306"/>
      <c r="BL723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3" s="306"/>
      <c r="BN723" s="302"/>
      <c r="BO723" s="302"/>
      <c r="BP723" s="302"/>
      <c r="BQ723" s="302"/>
      <c r="BR723" s="302"/>
      <c r="BS723" s="302"/>
      <c r="BT723" s="302"/>
      <c r="BU723" s="302"/>
      <c r="BV723" s="302"/>
      <c r="BW723" s="302"/>
      <c r="BX723" s="302"/>
    </row>
    <row r="724">
      <c r="A724" s="292" t="s">
        <v>728</v>
      </c>
      <c r="B724" s="292">
        <v>723.0</v>
      </c>
      <c r="C724" s="292">
        <f t="shared" si="15"/>
        <v>1</v>
      </c>
      <c r="D724" s="293" t="str">
        <f t="shared" si="26"/>
        <v>Buil, Dem, Occ</v>
      </c>
      <c r="E724" s="46" t="str">
        <f t="shared" si="2"/>
        <v>prmbdo.mdb.PrmDemo.CorrAddr</v>
      </c>
      <c r="F724" s="46" t="s">
        <v>350</v>
      </c>
      <c r="G724" s="46" t="s">
        <v>609</v>
      </c>
      <c r="H724" s="47">
        <v>53.0</v>
      </c>
      <c r="I724" s="294" t="s">
        <v>1781</v>
      </c>
      <c r="J724" s="295" t="s">
        <v>743</v>
      </c>
      <c r="K724" s="296">
        <v>150.0</v>
      </c>
      <c r="L724" s="297" t="b">
        <v>0</v>
      </c>
      <c r="M724" s="294" t="s">
        <v>2127</v>
      </c>
      <c r="N724" s="294"/>
      <c r="O724" s="369"/>
      <c r="P724" s="369"/>
      <c r="Q724" s="298" t="str">
        <f t="shared" si="3"/>
        <v>PrmDemo</v>
      </c>
      <c r="R724" s="298" t="str">
        <f t="shared" si="19"/>
        <v>CorrAddr</v>
      </c>
      <c r="S724" s="298" t="str">
        <f t="array" ref="S724">iferror(index('Type Mapping'!$A$2:$D$21,match(J724,'Type Mapping'!$B$2:$B$21,0),3),"type mismatch")</f>
        <v>VARCHAR</v>
      </c>
      <c r="T724" s="298"/>
      <c r="U724" s="298"/>
      <c r="V724" s="298"/>
      <c r="W724" s="51" t="b">
        <v>1</v>
      </c>
      <c r="X724" s="51"/>
      <c r="Y724" s="309"/>
      <c r="Z724" s="309"/>
      <c r="AA724" s="311" t="s">
        <v>149</v>
      </c>
      <c r="AB724" s="53" t="str">
        <f t="shared" si="23"/>
        <v>???_history</v>
      </c>
      <c r="AC724" s="308" t="str">
        <f t="array" ref="AC724">iferror(index('StoT Mapping (Depreciated)'!$D$2:$L$976,match(E724,'StoT Mapping (Depreciated)'!$D$2:$D$976,0),9),"**FIELD MISSING**")</f>
        <v>???</v>
      </c>
      <c r="AD724" s="53" t="str">
        <f t="shared" si="6"/>
        <v>???.???</v>
      </c>
      <c r="AE724" s="299">
        <f>countif(NEW_REDB_table.field,AD724)</f>
        <v>0</v>
      </c>
      <c r="AF724" s="299" t="str">
        <f t="shared" si="7"/>
        <v>Check...</v>
      </c>
      <c r="AG724" s="308"/>
      <c r="AH724" s="317" t="b">
        <v>0</v>
      </c>
      <c r="AI724" s="317" t="b">
        <v>0</v>
      </c>
      <c r="AJ724" s="308" t="str">
        <f t="array" ref="AJ724">iferror(index('Type Mapping'!$A$2:$D$21,match(J724,'Type Mapping'!$B$2:$B$21,0),4),"type mismatch")</f>
        <v>VARCHAR</v>
      </c>
      <c r="AK724" s="308"/>
      <c r="AL724" s="308"/>
      <c r="AM724" s="308"/>
      <c r="AN724" s="300" t="b">
        <v>0</v>
      </c>
      <c r="AO724" s="300" t="b">
        <v>0</v>
      </c>
      <c r="AP724" s="300" t="b">
        <v>0</v>
      </c>
      <c r="AQ724" s="300" t="b">
        <v>0</v>
      </c>
      <c r="AR724" s="300"/>
      <c r="AS724" s="300"/>
      <c r="AT724" s="302"/>
      <c r="AU724" s="302"/>
      <c r="AV724" s="303" t="b">
        <v>1</v>
      </c>
      <c r="AW724" s="304" t="str">
        <f t="shared" si="9"/>
        <v>false</v>
      </c>
      <c r="AX724" s="305" t="str">
        <f t="shared" si="17"/>
        <v>&lt;column comment="" default="" key="false" label="CorrAddr" length="255" nullable="true" originalDbColumnName="CorrAddr" originalLength="-1" pattern="" precision="-1" talendType="id_String" type=""/&gt;</v>
      </c>
      <c r="AY724" s="306"/>
      <c r="AZ724" s="305" t="str">
        <f t="shared" si="10"/>
        <v>&lt;column comment="" default="" key="false" label="CorrAddr" length="255" nullable="true" originalDbColumnName="CorrAddr" originalLength="-1" pattern="" precision="-1" talendType="id_String" type=""/&gt;</v>
      </c>
      <c r="BA724" s="306"/>
      <c r="BB724" s="302"/>
      <c r="BC724" s="303" t="b">
        <f t="shared" si="11"/>
        <v>1</v>
      </c>
      <c r="BD724" s="304"/>
      <c r="BE724" s="304" t="str">
        <f t="shared" si="12"/>
        <v>false</v>
      </c>
      <c r="BF724" s="307"/>
      <c r="BG724" s="305"/>
      <c r="BH724" s="305"/>
      <c r="BI724" s="305"/>
      <c r="BJ724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4" s="306"/>
      <c r="BL724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4" s="306"/>
      <c r="BN724" s="302"/>
      <c r="BO724" s="302"/>
      <c r="BP724" s="302"/>
      <c r="BQ724" s="302"/>
      <c r="BR724" s="302"/>
      <c r="BS724" s="302"/>
      <c r="BT724" s="302"/>
      <c r="BU724" s="302"/>
      <c r="BV724" s="302"/>
      <c r="BW724" s="302"/>
      <c r="BX724" s="302"/>
    </row>
    <row r="725">
      <c r="A725" s="292" t="s">
        <v>728</v>
      </c>
      <c r="B725" s="292">
        <v>724.0</v>
      </c>
      <c r="C725" s="292">
        <f t="shared" si="15"/>
        <v>1</v>
      </c>
      <c r="D725" s="293" t="str">
        <f t="shared" si="26"/>
        <v>Buil, Dem, Occ</v>
      </c>
      <c r="E725" s="46" t="str">
        <f t="shared" si="2"/>
        <v>prmbdo.mdb.PrmDemo.CorrCity</v>
      </c>
      <c r="F725" s="46" t="s">
        <v>350</v>
      </c>
      <c r="G725" s="46" t="s">
        <v>609</v>
      </c>
      <c r="H725" s="47">
        <v>54.0</v>
      </c>
      <c r="I725" s="294" t="s">
        <v>1783</v>
      </c>
      <c r="J725" s="295" t="s">
        <v>743</v>
      </c>
      <c r="K725" s="296">
        <v>80.0</v>
      </c>
      <c r="L725" s="297" t="b">
        <v>0</v>
      </c>
      <c r="M725" s="294" t="s">
        <v>2128</v>
      </c>
      <c r="N725" s="294"/>
      <c r="O725" s="369"/>
      <c r="P725" s="369"/>
      <c r="Q725" s="298" t="str">
        <f t="shared" si="3"/>
        <v>PrmDemo</v>
      </c>
      <c r="R725" s="298" t="str">
        <f t="shared" si="19"/>
        <v>CorrCity</v>
      </c>
      <c r="S725" s="298" t="str">
        <f t="array" ref="S725">iferror(index('Type Mapping'!$A$2:$D$21,match(J725,'Type Mapping'!$B$2:$B$21,0),3),"type mismatch")</f>
        <v>VARCHAR</v>
      </c>
      <c r="T725" s="298"/>
      <c r="U725" s="298"/>
      <c r="V725" s="298"/>
      <c r="W725" s="51" t="b">
        <v>1</v>
      </c>
      <c r="X725" s="51"/>
      <c r="Y725" s="309"/>
      <c r="Z725" s="309"/>
      <c r="AA725" s="311" t="s">
        <v>149</v>
      </c>
      <c r="AB725" s="53" t="str">
        <f t="shared" si="23"/>
        <v>???_history</v>
      </c>
      <c r="AC725" s="308" t="str">
        <f t="array" ref="AC725">iferror(index('StoT Mapping (Depreciated)'!$D$2:$L$976,match(E725,'StoT Mapping (Depreciated)'!$D$2:$D$976,0),9),"**FIELD MISSING**")</f>
        <v>???</v>
      </c>
      <c r="AD725" s="53" t="str">
        <f t="shared" si="6"/>
        <v>???.???</v>
      </c>
      <c r="AE725" s="299">
        <f>countif(NEW_REDB_table.field,AD725)</f>
        <v>0</v>
      </c>
      <c r="AF725" s="299" t="str">
        <f t="shared" si="7"/>
        <v>Check...</v>
      </c>
      <c r="AG725" s="308"/>
      <c r="AH725" s="317" t="b">
        <v>0</v>
      </c>
      <c r="AI725" s="317" t="b">
        <v>0</v>
      </c>
      <c r="AJ725" s="308" t="str">
        <f t="array" ref="AJ725">iferror(index('Type Mapping'!$A$2:$D$21,match(J725,'Type Mapping'!$B$2:$B$21,0),4),"type mismatch")</f>
        <v>VARCHAR</v>
      </c>
      <c r="AK725" s="308"/>
      <c r="AL725" s="308"/>
      <c r="AM725" s="308"/>
      <c r="AN725" s="300" t="b">
        <v>0</v>
      </c>
      <c r="AO725" s="300" t="b">
        <v>0</v>
      </c>
      <c r="AP725" s="300" t="b">
        <v>0</v>
      </c>
      <c r="AQ725" s="300" t="b">
        <v>0</v>
      </c>
      <c r="AR725" s="300"/>
      <c r="AS725" s="300"/>
      <c r="AT725" s="302"/>
      <c r="AU725" s="302"/>
      <c r="AV725" s="303" t="b">
        <v>1</v>
      </c>
      <c r="AW725" s="304" t="str">
        <f t="shared" si="9"/>
        <v>false</v>
      </c>
      <c r="AX725" s="305" t="str">
        <f t="shared" si="17"/>
        <v>&lt;column comment="" default="" key="false" label="CorrCity" length="255" nullable="true" originalDbColumnName="CorrCity" originalLength="-1" pattern="" precision="-1" talendType="id_String" type=""/&gt;</v>
      </c>
      <c r="AY725" s="306"/>
      <c r="AZ725" s="305" t="str">
        <f t="shared" si="10"/>
        <v>&lt;column comment="" default="" key="false" label="CorrCity" length="255" nullable="true" originalDbColumnName="CorrCity" originalLength="-1" pattern="" precision="-1" talendType="id_String" type=""/&gt;</v>
      </c>
      <c r="BA725" s="306"/>
      <c r="BB725" s="302"/>
      <c r="BC725" s="303" t="b">
        <f t="shared" si="11"/>
        <v>1</v>
      </c>
      <c r="BD725" s="304"/>
      <c r="BE725" s="304" t="str">
        <f t="shared" si="12"/>
        <v>false</v>
      </c>
      <c r="BF725" s="307"/>
      <c r="BG725" s="305"/>
      <c r="BH725" s="305"/>
      <c r="BI725" s="305"/>
      <c r="BJ725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5" s="306"/>
      <c r="BL725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5" s="306"/>
      <c r="BN725" s="302"/>
      <c r="BO725" s="302"/>
      <c r="BP725" s="302"/>
      <c r="BQ725" s="302"/>
      <c r="BR725" s="302"/>
      <c r="BS725" s="302"/>
      <c r="BT725" s="302"/>
      <c r="BU725" s="302"/>
      <c r="BV725" s="302"/>
      <c r="BW725" s="302"/>
      <c r="BX725" s="302"/>
    </row>
    <row r="726">
      <c r="A726" s="292" t="s">
        <v>728</v>
      </c>
      <c r="B726" s="292">
        <v>725.0</v>
      </c>
      <c r="C726" s="292">
        <f t="shared" si="15"/>
        <v>1</v>
      </c>
      <c r="D726" s="293" t="str">
        <f t="shared" si="26"/>
        <v>Buil, Dem, Occ</v>
      </c>
      <c r="E726" s="46" t="str">
        <f t="shared" si="2"/>
        <v>prmbdo.mdb.PrmDemo.CorrState</v>
      </c>
      <c r="F726" s="46" t="s">
        <v>350</v>
      </c>
      <c r="G726" s="46" t="s">
        <v>609</v>
      </c>
      <c r="H726" s="47">
        <v>55.0</v>
      </c>
      <c r="I726" s="294" t="s">
        <v>1789</v>
      </c>
      <c r="J726" s="295" t="s">
        <v>743</v>
      </c>
      <c r="K726" s="296">
        <v>2.0</v>
      </c>
      <c r="L726" s="297" t="b">
        <v>0</v>
      </c>
      <c r="M726" s="294" t="s">
        <v>2129</v>
      </c>
      <c r="N726" s="294"/>
      <c r="O726" s="369"/>
      <c r="P726" s="369"/>
      <c r="Q726" s="298" t="str">
        <f t="shared" si="3"/>
        <v>PrmDemo</v>
      </c>
      <c r="R726" s="298" t="str">
        <f t="shared" si="19"/>
        <v>CorrState</v>
      </c>
      <c r="S726" s="298" t="str">
        <f t="array" ref="S726">iferror(index('Type Mapping'!$A$2:$D$21,match(J726,'Type Mapping'!$B$2:$B$21,0),3),"type mismatch")</f>
        <v>VARCHAR</v>
      </c>
      <c r="T726" s="298"/>
      <c r="U726" s="298"/>
      <c r="V726" s="298"/>
      <c r="W726" s="51" t="b">
        <v>1</v>
      </c>
      <c r="X726" s="51"/>
      <c r="Y726" s="309"/>
      <c r="Z726" s="309"/>
      <c r="AA726" s="311" t="s">
        <v>149</v>
      </c>
      <c r="AB726" s="53" t="str">
        <f t="shared" si="23"/>
        <v>???_history</v>
      </c>
      <c r="AC726" s="308" t="str">
        <f t="array" ref="AC726">iferror(index('StoT Mapping (Depreciated)'!$D$2:$L$976,match(E726,'StoT Mapping (Depreciated)'!$D$2:$D$976,0),9),"**FIELD MISSING**")</f>
        <v>???</v>
      </c>
      <c r="AD726" s="53" t="str">
        <f t="shared" si="6"/>
        <v>???.???</v>
      </c>
      <c r="AE726" s="299">
        <f>countif(NEW_REDB_table.field,AD726)</f>
        <v>0</v>
      </c>
      <c r="AF726" s="299" t="str">
        <f t="shared" si="7"/>
        <v>Check...</v>
      </c>
      <c r="AG726" s="308"/>
      <c r="AH726" s="317" t="b">
        <v>0</v>
      </c>
      <c r="AI726" s="317" t="b">
        <v>0</v>
      </c>
      <c r="AJ726" s="308" t="str">
        <f t="array" ref="AJ726">iferror(index('Type Mapping'!$A$2:$D$21,match(J726,'Type Mapping'!$B$2:$B$21,0),4),"type mismatch")</f>
        <v>VARCHAR</v>
      </c>
      <c r="AK726" s="308"/>
      <c r="AL726" s="308"/>
      <c r="AM726" s="308"/>
      <c r="AN726" s="300" t="b">
        <v>0</v>
      </c>
      <c r="AO726" s="300" t="b">
        <v>0</v>
      </c>
      <c r="AP726" s="300" t="b">
        <v>0</v>
      </c>
      <c r="AQ726" s="300" t="b">
        <v>0</v>
      </c>
      <c r="AR726" s="300"/>
      <c r="AS726" s="300"/>
      <c r="AT726" s="302"/>
      <c r="AU726" s="302"/>
      <c r="AV726" s="303" t="b">
        <v>1</v>
      </c>
      <c r="AW726" s="304" t="str">
        <f t="shared" si="9"/>
        <v>false</v>
      </c>
      <c r="AX726" s="305" t="str">
        <f t="shared" si="17"/>
        <v>&lt;column comment="" default="" key="false" label="CorrState" length="255" nullable="true" originalDbColumnName="CorrState" originalLength="-1" pattern="" precision="-1" talendType="id_String" type=""/&gt;</v>
      </c>
      <c r="AY726" s="306"/>
      <c r="AZ726" s="305" t="str">
        <f t="shared" si="10"/>
        <v>&lt;column comment="" default="" key="false" label="CorrState" length="255" nullable="true" originalDbColumnName="CorrState" originalLength="-1" pattern="" precision="-1" talendType="id_String" type=""/&gt;</v>
      </c>
      <c r="BA726" s="306"/>
      <c r="BB726" s="302"/>
      <c r="BC726" s="303" t="b">
        <f t="shared" si="11"/>
        <v>1</v>
      </c>
      <c r="BD726" s="304"/>
      <c r="BE726" s="304" t="str">
        <f t="shared" si="12"/>
        <v>false</v>
      </c>
      <c r="BF726" s="307"/>
      <c r="BG726" s="305"/>
      <c r="BH726" s="305"/>
      <c r="BI726" s="305"/>
      <c r="BJ726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6" s="306"/>
      <c r="BL726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6" s="306"/>
      <c r="BN726" s="302"/>
      <c r="BO726" s="302"/>
      <c r="BP726" s="302"/>
      <c r="BQ726" s="302"/>
      <c r="BR726" s="302"/>
      <c r="BS726" s="302"/>
      <c r="BT726" s="302"/>
      <c r="BU726" s="302"/>
      <c r="BV726" s="302"/>
      <c r="BW726" s="302"/>
      <c r="BX726" s="302"/>
    </row>
    <row r="727">
      <c r="A727" s="292" t="s">
        <v>728</v>
      </c>
      <c r="B727" s="292">
        <v>726.0</v>
      </c>
      <c r="C727" s="292">
        <f t="shared" si="15"/>
        <v>1</v>
      </c>
      <c r="D727" s="293" t="str">
        <f t="shared" si="26"/>
        <v>Buil, Dem, Occ</v>
      </c>
      <c r="E727" s="46" t="str">
        <f t="shared" si="2"/>
        <v>prmbdo.mdb.PrmDemo.CorrZIP</v>
      </c>
      <c r="F727" s="46" t="s">
        <v>350</v>
      </c>
      <c r="G727" s="46" t="s">
        <v>609</v>
      </c>
      <c r="H727" s="47">
        <v>56.0</v>
      </c>
      <c r="I727" s="294" t="s">
        <v>1791</v>
      </c>
      <c r="J727" s="295" t="s">
        <v>743</v>
      </c>
      <c r="K727" s="296">
        <v>50.0</v>
      </c>
      <c r="L727" s="297" t="b">
        <v>0</v>
      </c>
      <c r="M727" s="294" t="s">
        <v>2130</v>
      </c>
      <c r="N727" s="294"/>
      <c r="O727" s="369"/>
      <c r="P727" s="369"/>
      <c r="Q727" s="298" t="str">
        <f t="shared" si="3"/>
        <v>PrmDemo</v>
      </c>
      <c r="R727" s="298" t="str">
        <f t="shared" si="19"/>
        <v>CorrZIP</v>
      </c>
      <c r="S727" s="298" t="str">
        <f t="array" ref="S727">iferror(index('Type Mapping'!$A$2:$D$21,match(J727,'Type Mapping'!$B$2:$B$21,0),3),"type mismatch")</f>
        <v>VARCHAR</v>
      </c>
      <c r="T727" s="298"/>
      <c r="U727" s="298"/>
      <c r="V727" s="298"/>
      <c r="W727" s="51" t="b">
        <v>1</v>
      </c>
      <c r="X727" s="51"/>
      <c r="Y727" s="309"/>
      <c r="Z727" s="309"/>
      <c r="AA727" s="311" t="s">
        <v>149</v>
      </c>
      <c r="AB727" s="53" t="str">
        <f t="shared" si="23"/>
        <v>???_history</v>
      </c>
      <c r="AC727" s="308" t="str">
        <f t="array" ref="AC727">iferror(index('StoT Mapping (Depreciated)'!$D$2:$L$976,match(E727,'StoT Mapping (Depreciated)'!$D$2:$D$976,0),9),"**FIELD MISSING**")</f>
        <v>???</v>
      </c>
      <c r="AD727" s="53" t="str">
        <f t="shared" si="6"/>
        <v>???.???</v>
      </c>
      <c r="AE727" s="299">
        <f>countif(NEW_REDB_table.field,AD727)</f>
        <v>0</v>
      </c>
      <c r="AF727" s="299" t="str">
        <f t="shared" si="7"/>
        <v>Check...</v>
      </c>
      <c r="AG727" s="308"/>
      <c r="AH727" s="317" t="b">
        <v>0</v>
      </c>
      <c r="AI727" s="317" t="b">
        <v>0</v>
      </c>
      <c r="AJ727" s="308" t="str">
        <f t="array" ref="AJ727">iferror(index('Type Mapping'!$A$2:$D$21,match(J727,'Type Mapping'!$B$2:$B$21,0),4),"type mismatch")</f>
        <v>VARCHAR</v>
      </c>
      <c r="AK727" s="308"/>
      <c r="AL727" s="308"/>
      <c r="AM727" s="308"/>
      <c r="AN727" s="300" t="b">
        <v>0</v>
      </c>
      <c r="AO727" s="300" t="b">
        <v>0</v>
      </c>
      <c r="AP727" s="300" t="b">
        <v>0</v>
      </c>
      <c r="AQ727" s="300" t="b">
        <v>0</v>
      </c>
      <c r="AR727" s="300"/>
      <c r="AS727" s="300"/>
      <c r="AT727" s="302"/>
      <c r="AU727" s="302"/>
      <c r="AV727" s="303" t="b">
        <v>1</v>
      </c>
      <c r="AW727" s="304" t="str">
        <f t="shared" si="9"/>
        <v>false</v>
      </c>
      <c r="AX727" s="305" t="str">
        <f t="shared" si="17"/>
        <v>&lt;column comment="" default="" key="false" label="CorrZIP" length="255" nullable="true" originalDbColumnName="CorrZIP" originalLength="-1" pattern="" precision="-1" talendType="id_String" type=""/&gt;</v>
      </c>
      <c r="AY727" s="306"/>
      <c r="AZ727" s="305" t="str">
        <f t="shared" si="10"/>
        <v>&lt;column comment="" default="" key="false" label="CorrZIP" length="255" nullable="true" originalDbColumnName="CorrZIP" originalLength="-1" pattern="" precision="-1" talendType="id_String" type=""/&gt;</v>
      </c>
      <c r="BA727" s="306"/>
      <c r="BB727" s="302"/>
      <c r="BC727" s="303" t="b">
        <f t="shared" si="11"/>
        <v>1</v>
      </c>
      <c r="BD727" s="304"/>
      <c r="BE727" s="304" t="str">
        <f t="shared" si="12"/>
        <v>false</v>
      </c>
      <c r="BF727" s="307"/>
      <c r="BG727" s="305"/>
      <c r="BH727" s="305"/>
      <c r="BI727" s="305"/>
      <c r="BJ727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7" s="306"/>
      <c r="BL727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7" s="306"/>
      <c r="BN727" s="302"/>
      <c r="BO727" s="302"/>
      <c r="BP727" s="302"/>
      <c r="BQ727" s="302"/>
      <c r="BR727" s="302"/>
      <c r="BS727" s="302"/>
      <c r="BT727" s="302"/>
      <c r="BU727" s="302"/>
      <c r="BV727" s="302"/>
      <c r="BW727" s="302"/>
      <c r="BX727" s="302"/>
    </row>
    <row r="728">
      <c r="A728" s="292" t="s">
        <v>728</v>
      </c>
      <c r="B728" s="292">
        <v>727.0</v>
      </c>
      <c r="C728" s="292">
        <f t="shared" si="15"/>
        <v>1</v>
      </c>
      <c r="D728" s="293" t="str">
        <f t="shared" si="26"/>
        <v>Buil, Dem, Occ</v>
      </c>
      <c r="E728" s="46" t="str">
        <f t="shared" si="2"/>
        <v>prmbdo.mdb.PrmDemo.OccName</v>
      </c>
      <c r="F728" s="46" t="s">
        <v>350</v>
      </c>
      <c r="G728" s="46" t="s">
        <v>609</v>
      </c>
      <c r="H728" s="47">
        <v>57.0</v>
      </c>
      <c r="I728" s="294" t="s">
        <v>1821</v>
      </c>
      <c r="J728" s="295" t="s">
        <v>743</v>
      </c>
      <c r="K728" s="296">
        <v>100.0</v>
      </c>
      <c r="L728" s="297" t="b">
        <v>0</v>
      </c>
      <c r="M728" s="294" t="s">
        <v>2179</v>
      </c>
      <c r="N728" s="294"/>
      <c r="O728" s="369"/>
      <c r="P728" s="369"/>
      <c r="Q728" s="298" t="str">
        <f t="shared" si="3"/>
        <v>PrmDemo</v>
      </c>
      <c r="R728" s="298" t="str">
        <f t="shared" si="19"/>
        <v>OccName</v>
      </c>
      <c r="S728" s="298" t="str">
        <f t="array" ref="S728">iferror(index('Type Mapping'!$A$2:$D$21,match(J728,'Type Mapping'!$B$2:$B$21,0),3),"type mismatch")</f>
        <v>VARCHAR</v>
      </c>
      <c r="T728" s="298"/>
      <c r="U728" s="298"/>
      <c r="V728" s="298"/>
      <c r="W728" s="51" t="b">
        <v>1</v>
      </c>
      <c r="X728" s="51"/>
      <c r="Y728" s="309"/>
      <c r="Z728" s="309"/>
      <c r="AA728" s="311" t="s">
        <v>652</v>
      </c>
      <c r="AB728" s="53" t="str">
        <f t="shared" si="23"/>
        <v>permit_history</v>
      </c>
      <c r="AC728" s="308" t="str">
        <f t="array" ref="AC728">iferror(index('StoT Mapping (Depreciated)'!$D$2:$L$976,match(E728,'StoT Mapping (Depreciated)'!$D$2:$D$976,0),9),"**FIELD MISSING**")</f>
        <v>Occupant_id</v>
      </c>
      <c r="AD728" s="53" t="str">
        <f t="shared" si="6"/>
        <v>permit.Occupant_id</v>
      </c>
      <c r="AE728" s="299">
        <f>countif(NEW_REDB_table.field,AD728)</f>
        <v>1</v>
      </c>
      <c r="AF728" s="299" t="str">
        <f t="shared" si="7"/>
        <v>YAY!!</v>
      </c>
      <c r="AG728" s="308"/>
      <c r="AH728" s="317" t="b">
        <v>0</v>
      </c>
      <c r="AI728" s="317" t="b">
        <v>0</v>
      </c>
      <c r="AJ728" s="308" t="str">
        <f t="array" ref="AJ728">iferror(index('Type Mapping'!$A$2:$D$21,match(J728,'Type Mapping'!$B$2:$B$21,0),4),"type mismatch")</f>
        <v>VARCHAR</v>
      </c>
      <c r="AK728" s="308"/>
      <c r="AL728" s="308"/>
      <c r="AM728" s="308"/>
      <c r="AN728" s="300" t="b">
        <v>0</v>
      </c>
      <c r="AO728" s="300" t="b">
        <v>0</v>
      </c>
      <c r="AP728" s="300" t="b">
        <v>0</v>
      </c>
      <c r="AQ728" s="300" t="b">
        <v>0</v>
      </c>
      <c r="AR728" s="300"/>
      <c r="AS728" s="300"/>
      <c r="AT728" s="302"/>
      <c r="AU728" s="302"/>
      <c r="AV728" s="303" t="b">
        <v>1</v>
      </c>
      <c r="AW728" s="304" t="str">
        <f t="shared" si="9"/>
        <v>false</v>
      </c>
      <c r="AX728" s="305" t="str">
        <f t="shared" si="17"/>
        <v>&lt;column comment="" default="" key="false" label="OccName" length="255" nullable="true" originalDbColumnName="OccName" originalLength="-1" pattern="" precision="-1" talendType="id_String" type=""/&gt;</v>
      </c>
      <c r="AY728" s="306"/>
      <c r="AZ728" s="305" t="str">
        <f t="shared" si="10"/>
        <v>&lt;column comment="" default="" key="false" label="OccName" length="255" nullable="true" originalDbColumnName="OccName" originalLength="-1" pattern="" precision="-1" talendType="id_String" type=""/&gt;</v>
      </c>
      <c r="BA728" s="306"/>
      <c r="BB728" s="302"/>
      <c r="BC728" s="303" t="b">
        <f t="shared" si="11"/>
        <v>1</v>
      </c>
      <c r="BD728" s="304"/>
      <c r="BE728" s="304" t="str">
        <f t="shared" si="12"/>
        <v>false</v>
      </c>
      <c r="BF728" s="307"/>
      <c r="BG728" s="305"/>
      <c r="BH728" s="305"/>
      <c r="BI728" s="305"/>
      <c r="BJ728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8" s="306"/>
      <c r="BL728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8" s="306"/>
      <c r="BN728" s="302"/>
      <c r="BO728" s="302"/>
      <c r="BP728" s="302"/>
      <c r="BQ728" s="302"/>
      <c r="BR728" s="302"/>
      <c r="BS728" s="302"/>
      <c r="BT728" s="302"/>
      <c r="BU728" s="302"/>
      <c r="BV728" s="302"/>
      <c r="BW728" s="302"/>
      <c r="BX728" s="302"/>
    </row>
    <row r="729">
      <c r="A729" s="292" t="s">
        <v>728</v>
      </c>
      <c r="B729" s="292">
        <v>728.0</v>
      </c>
      <c r="C729" s="292">
        <f t="shared" si="15"/>
        <v>1</v>
      </c>
      <c r="D729" s="293" t="str">
        <f t="shared" si="26"/>
        <v>Buil, Dem, Occ</v>
      </c>
      <c r="E729" s="46" t="str">
        <f t="shared" si="2"/>
        <v>prmbdo.mdb.PrmDemo.OccCo</v>
      </c>
      <c r="F729" s="46" t="s">
        <v>350</v>
      </c>
      <c r="G729" s="46" t="s">
        <v>609</v>
      </c>
      <c r="H729" s="47">
        <v>58.0</v>
      </c>
      <c r="I729" s="294" t="s">
        <v>1819</v>
      </c>
      <c r="J729" s="295" t="s">
        <v>743</v>
      </c>
      <c r="K729" s="296">
        <v>100.0</v>
      </c>
      <c r="L729" s="297" t="b">
        <v>0</v>
      </c>
      <c r="M729" s="294" t="s">
        <v>2180</v>
      </c>
      <c r="N729" s="294"/>
      <c r="O729" s="369"/>
      <c r="P729" s="369"/>
      <c r="Q729" s="298" t="str">
        <f t="shared" si="3"/>
        <v>PrmDemo</v>
      </c>
      <c r="R729" s="298" t="str">
        <f t="shared" si="19"/>
        <v>OccCo</v>
      </c>
      <c r="S729" s="298" t="str">
        <f t="array" ref="S729">iferror(index('Type Mapping'!$A$2:$D$21,match(J729,'Type Mapping'!$B$2:$B$21,0),3),"type mismatch")</f>
        <v>VARCHAR</v>
      </c>
      <c r="T729" s="298"/>
      <c r="U729" s="298"/>
      <c r="V729" s="298"/>
      <c r="W729" s="51" t="b">
        <v>1</v>
      </c>
      <c r="X729" s="51"/>
      <c r="Y729" s="309"/>
      <c r="Z729" s="309"/>
      <c r="AA729" s="311" t="s">
        <v>652</v>
      </c>
      <c r="AB729" s="53" t="str">
        <f t="shared" si="23"/>
        <v>permit_history</v>
      </c>
      <c r="AC729" s="308" t="str">
        <f t="array" ref="AC729">iferror(index('StoT Mapping (Depreciated)'!$D$2:$L$976,match(E729,'StoT Mapping (Depreciated)'!$D$2:$D$976,0),9),"**FIELD MISSING**")</f>
        <v>Occupant_id</v>
      </c>
      <c r="AD729" s="53" t="str">
        <f t="shared" si="6"/>
        <v>permit.Occupant_id</v>
      </c>
      <c r="AE729" s="299">
        <f>countif(NEW_REDB_table.field,AD729)</f>
        <v>1</v>
      </c>
      <c r="AF729" s="299" t="str">
        <f t="shared" si="7"/>
        <v>YAY!!</v>
      </c>
      <c r="AG729" s="308"/>
      <c r="AH729" s="317" t="b">
        <v>0</v>
      </c>
      <c r="AI729" s="317" t="b">
        <v>0</v>
      </c>
      <c r="AJ729" s="308" t="str">
        <f t="array" ref="AJ729">iferror(index('Type Mapping'!$A$2:$D$21,match(J729,'Type Mapping'!$B$2:$B$21,0),4),"type mismatch")</f>
        <v>VARCHAR</v>
      </c>
      <c r="AK729" s="308"/>
      <c r="AL729" s="308"/>
      <c r="AM729" s="308"/>
      <c r="AN729" s="300" t="b">
        <v>0</v>
      </c>
      <c r="AO729" s="300" t="b">
        <v>0</v>
      </c>
      <c r="AP729" s="300" t="b">
        <v>0</v>
      </c>
      <c r="AQ729" s="300" t="b">
        <v>0</v>
      </c>
      <c r="AR729" s="300"/>
      <c r="AS729" s="300"/>
      <c r="AT729" s="302"/>
      <c r="AU729" s="302"/>
      <c r="AV729" s="303" t="b">
        <v>1</v>
      </c>
      <c r="AW729" s="304" t="str">
        <f t="shared" si="9"/>
        <v>false</v>
      </c>
      <c r="AX729" s="305" t="str">
        <f t="shared" si="17"/>
        <v>&lt;column comment="" default="" key="false" label="OccCo" length="255" nullable="true" originalDbColumnName="OccCo" originalLength="-1" pattern="" precision="-1" talendType="id_String" type=""/&gt;</v>
      </c>
      <c r="AY729" s="306"/>
      <c r="AZ729" s="305" t="str">
        <f t="shared" si="10"/>
        <v>&lt;column comment="" default="" key="false" label="OccCo" length="255" nullable="true" originalDbColumnName="OccCo" originalLength="-1" pattern="" precision="-1" talendType="id_String" type=""/&gt;</v>
      </c>
      <c r="BA729" s="306"/>
      <c r="BB729" s="302"/>
      <c r="BC729" s="303" t="b">
        <f t="shared" si="11"/>
        <v>1</v>
      </c>
      <c r="BD729" s="304"/>
      <c r="BE729" s="304" t="str">
        <f t="shared" si="12"/>
        <v>false</v>
      </c>
      <c r="BF729" s="307"/>
      <c r="BG729" s="305"/>
      <c r="BH729" s="305"/>
      <c r="BI729" s="305"/>
      <c r="BJ729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29" s="306"/>
      <c r="BL729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29" s="306"/>
      <c r="BN729" s="302"/>
      <c r="BO729" s="302"/>
      <c r="BP729" s="302"/>
      <c r="BQ729" s="302"/>
      <c r="BR729" s="302"/>
      <c r="BS729" s="302"/>
      <c r="BT729" s="302"/>
      <c r="BU729" s="302"/>
      <c r="BV729" s="302"/>
      <c r="BW729" s="302"/>
      <c r="BX729" s="302"/>
    </row>
    <row r="730">
      <c r="A730" s="292" t="s">
        <v>728</v>
      </c>
      <c r="B730" s="292">
        <v>729.0</v>
      </c>
      <c r="C730" s="292">
        <f t="shared" si="15"/>
        <v>1</v>
      </c>
      <c r="D730" s="293" t="str">
        <f t="shared" si="26"/>
        <v>Buil, Dem, Occ</v>
      </c>
      <c r="E730" s="46" t="str">
        <f t="shared" si="2"/>
        <v>prmbdo.mdb.PrmDemo.OccAddr</v>
      </c>
      <c r="F730" s="46" t="s">
        <v>350</v>
      </c>
      <c r="G730" s="46" t="s">
        <v>609</v>
      </c>
      <c r="H730" s="47">
        <v>59.0</v>
      </c>
      <c r="I730" s="294" t="s">
        <v>1815</v>
      </c>
      <c r="J730" s="295" t="s">
        <v>743</v>
      </c>
      <c r="K730" s="296">
        <v>150.0</v>
      </c>
      <c r="L730" s="297" t="b">
        <v>0</v>
      </c>
      <c r="M730" s="294" t="s">
        <v>2181</v>
      </c>
      <c r="N730" s="294"/>
      <c r="O730" s="369"/>
      <c r="P730" s="369"/>
      <c r="Q730" s="298" t="str">
        <f t="shared" si="3"/>
        <v>PrmDemo</v>
      </c>
      <c r="R730" s="298" t="str">
        <f t="shared" si="19"/>
        <v>OccAddr</v>
      </c>
      <c r="S730" s="298" t="str">
        <f t="array" ref="S730">iferror(index('Type Mapping'!$A$2:$D$21,match(J730,'Type Mapping'!$B$2:$B$21,0),3),"type mismatch")</f>
        <v>VARCHAR</v>
      </c>
      <c r="T730" s="298"/>
      <c r="U730" s="298"/>
      <c r="V730" s="298"/>
      <c r="W730" s="51" t="b">
        <v>1</v>
      </c>
      <c r="X730" s="51"/>
      <c r="Y730" s="309"/>
      <c r="Z730" s="309"/>
      <c r="AA730" s="311" t="s">
        <v>652</v>
      </c>
      <c r="AB730" s="53" t="str">
        <f t="shared" si="23"/>
        <v>permit_history</v>
      </c>
      <c r="AC730" s="308" t="str">
        <f t="array" ref="AC730">iferror(index('StoT Mapping (Depreciated)'!$D$2:$L$976,match(E730,'StoT Mapping (Depreciated)'!$D$2:$D$976,0),9),"**FIELD MISSING**")</f>
        <v>Occupant_id</v>
      </c>
      <c r="AD730" s="53" t="str">
        <f t="shared" si="6"/>
        <v>permit.Occupant_id</v>
      </c>
      <c r="AE730" s="299">
        <f>countif(NEW_REDB_table.field,AD730)</f>
        <v>1</v>
      </c>
      <c r="AF730" s="299" t="str">
        <f t="shared" si="7"/>
        <v>YAY!!</v>
      </c>
      <c r="AG730" s="308"/>
      <c r="AH730" s="317" t="b">
        <v>0</v>
      </c>
      <c r="AI730" s="317" t="b">
        <v>0</v>
      </c>
      <c r="AJ730" s="308" t="str">
        <f t="array" ref="AJ730">iferror(index('Type Mapping'!$A$2:$D$21,match(J730,'Type Mapping'!$B$2:$B$21,0),4),"type mismatch")</f>
        <v>VARCHAR</v>
      </c>
      <c r="AK730" s="308"/>
      <c r="AL730" s="308"/>
      <c r="AM730" s="308"/>
      <c r="AN730" s="300" t="b">
        <v>0</v>
      </c>
      <c r="AO730" s="300" t="b">
        <v>0</v>
      </c>
      <c r="AP730" s="300" t="b">
        <v>0</v>
      </c>
      <c r="AQ730" s="300" t="b">
        <v>0</v>
      </c>
      <c r="AR730" s="300"/>
      <c r="AS730" s="300"/>
      <c r="AT730" s="302"/>
      <c r="AU730" s="302"/>
      <c r="AV730" s="303" t="b">
        <v>1</v>
      </c>
      <c r="AW730" s="304" t="str">
        <f t="shared" si="9"/>
        <v>false</v>
      </c>
      <c r="AX730" s="305" t="str">
        <f t="shared" si="17"/>
        <v>&lt;column comment="" default="" key="false" label="OccAddr" length="255" nullable="true" originalDbColumnName="OccAddr" originalLength="-1" pattern="" precision="-1" talendType="id_String" type=""/&gt;</v>
      </c>
      <c r="AY730" s="306"/>
      <c r="AZ730" s="305" t="str">
        <f t="shared" si="10"/>
        <v>&lt;column comment="" default="" key="false" label="OccAddr" length="255" nullable="true" originalDbColumnName="OccAddr" originalLength="-1" pattern="" precision="-1" talendType="id_String" type=""/&gt;</v>
      </c>
      <c r="BA730" s="306"/>
      <c r="BB730" s="302"/>
      <c r="BC730" s="303" t="b">
        <f t="shared" si="11"/>
        <v>1</v>
      </c>
      <c r="BD730" s="304"/>
      <c r="BE730" s="304" t="str">
        <f t="shared" si="12"/>
        <v>false</v>
      </c>
      <c r="BF730" s="307"/>
      <c r="BG730" s="305"/>
      <c r="BH730" s="305"/>
      <c r="BI730" s="305"/>
      <c r="BJ730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0" s="306"/>
      <c r="BL730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0" s="306"/>
      <c r="BN730" s="302"/>
      <c r="BO730" s="302"/>
      <c r="BP730" s="302"/>
      <c r="BQ730" s="302"/>
      <c r="BR730" s="302"/>
      <c r="BS730" s="302"/>
      <c r="BT730" s="302"/>
      <c r="BU730" s="302"/>
      <c r="BV730" s="302"/>
      <c r="BW730" s="302"/>
      <c r="BX730" s="302"/>
    </row>
    <row r="731">
      <c r="A731" s="292" t="s">
        <v>728</v>
      </c>
      <c r="B731" s="292">
        <v>730.0</v>
      </c>
      <c r="C731" s="292">
        <f t="shared" si="15"/>
        <v>1</v>
      </c>
      <c r="D731" s="293" t="str">
        <f t="shared" si="26"/>
        <v>Buil, Dem, Occ</v>
      </c>
      <c r="E731" s="46" t="str">
        <f t="shared" si="2"/>
        <v>prmbdo.mdb.PrmDemo.OccCity</v>
      </c>
      <c r="F731" s="46" t="s">
        <v>350</v>
      </c>
      <c r="G731" s="46" t="s">
        <v>609</v>
      </c>
      <c r="H731" s="47">
        <v>60.0</v>
      </c>
      <c r="I731" s="294" t="s">
        <v>1817</v>
      </c>
      <c r="J731" s="295" t="s">
        <v>743</v>
      </c>
      <c r="K731" s="296">
        <v>80.0</v>
      </c>
      <c r="L731" s="297" t="b">
        <v>0</v>
      </c>
      <c r="M731" s="294" t="s">
        <v>2182</v>
      </c>
      <c r="N731" s="294"/>
      <c r="O731" s="369"/>
      <c r="P731" s="369"/>
      <c r="Q731" s="298" t="str">
        <f t="shared" si="3"/>
        <v>PrmDemo</v>
      </c>
      <c r="R731" s="298" t="str">
        <f t="shared" si="19"/>
        <v>OccCity</v>
      </c>
      <c r="S731" s="298" t="str">
        <f t="array" ref="S731">iferror(index('Type Mapping'!$A$2:$D$21,match(J731,'Type Mapping'!$B$2:$B$21,0),3),"type mismatch")</f>
        <v>VARCHAR</v>
      </c>
      <c r="T731" s="298"/>
      <c r="U731" s="298"/>
      <c r="V731" s="298"/>
      <c r="W731" s="51" t="b">
        <v>1</v>
      </c>
      <c r="X731" s="51"/>
      <c r="Y731" s="309"/>
      <c r="Z731" s="309"/>
      <c r="AA731" s="311" t="s">
        <v>652</v>
      </c>
      <c r="AB731" s="53" t="str">
        <f t="shared" si="23"/>
        <v>permit_history</v>
      </c>
      <c r="AC731" s="308" t="str">
        <f t="array" ref="AC731">iferror(index('StoT Mapping (Depreciated)'!$D$2:$L$976,match(E731,'StoT Mapping (Depreciated)'!$D$2:$D$976,0),9),"**FIELD MISSING**")</f>
        <v>Occupant_id</v>
      </c>
      <c r="AD731" s="53" t="str">
        <f t="shared" si="6"/>
        <v>permit.Occupant_id</v>
      </c>
      <c r="AE731" s="299">
        <f>countif(NEW_REDB_table.field,AD731)</f>
        <v>1</v>
      </c>
      <c r="AF731" s="299" t="str">
        <f t="shared" si="7"/>
        <v>YAY!!</v>
      </c>
      <c r="AG731" s="308"/>
      <c r="AH731" s="317" t="b">
        <v>0</v>
      </c>
      <c r="AI731" s="317" t="b">
        <v>0</v>
      </c>
      <c r="AJ731" s="308" t="str">
        <f t="array" ref="AJ731">iferror(index('Type Mapping'!$A$2:$D$21,match(J731,'Type Mapping'!$B$2:$B$21,0),4),"type mismatch")</f>
        <v>VARCHAR</v>
      </c>
      <c r="AK731" s="308"/>
      <c r="AL731" s="308"/>
      <c r="AM731" s="308"/>
      <c r="AN731" s="300" t="b">
        <v>0</v>
      </c>
      <c r="AO731" s="300" t="b">
        <v>0</v>
      </c>
      <c r="AP731" s="300" t="b">
        <v>0</v>
      </c>
      <c r="AQ731" s="300" t="b">
        <v>0</v>
      </c>
      <c r="AR731" s="300"/>
      <c r="AS731" s="300"/>
      <c r="AT731" s="302"/>
      <c r="AU731" s="302"/>
      <c r="AV731" s="303" t="b">
        <v>1</v>
      </c>
      <c r="AW731" s="304" t="str">
        <f t="shared" si="9"/>
        <v>false</v>
      </c>
      <c r="AX731" s="305" t="str">
        <f t="shared" si="17"/>
        <v>&lt;column comment="" default="" key="false" label="OccCity" length="255" nullable="true" originalDbColumnName="OccCity" originalLength="-1" pattern="" precision="-1" talendType="id_String" type=""/&gt;</v>
      </c>
      <c r="AY731" s="306"/>
      <c r="AZ731" s="305" t="str">
        <f t="shared" si="10"/>
        <v>&lt;column comment="" default="" key="false" label="OccCity" length="255" nullable="true" originalDbColumnName="OccCity" originalLength="-1" pattern="" precision="-1" talendType="id_String" type=""/&gt;</v>
      </c>
      <c r="BA731" s="306"/>
      <c r="BB731" s="302"/>
      <c r="BC731" s="303" t="b">
        <f t="shared" si="11"/>
        <v>1</v>
      </c>
      <c r="BD731" s="304"/>
      <c r="BE731" s="304" t="str">
        <f t="shared" si="12"/>
        <v>false</v>
      </c>
      <c r="BF731" s="307"/>
      <c r="BG731" s="305"/>
      <c r="BH731" s="305"/>
      <c r="BI731" s="305"/>
      <c r="BJ731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1" s="306"/>
      <c r="BL731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1" s="306"/>
      <c r="BN731" s="302"/>
      <c r="BO731" s="302"/>
      <c r="BP731" s="302"/>
      <c r="BQ731" s="302"/>
      <c r="BR731" s="302"/>
      <c r="BS731" s="302"/>
      <c r="BT731" s="302"/>
      <c r="BU731" s="302"/>
      <c r="BV731" s="302"/>
      <c r="BW731" s="302"/>
      <c r="BX731" s="302"/>
    </row>
    <row r="732">
      <c r="A732" s="292" t="s">
        <v>728</v>
      </c>
      <c r="B732" s="292">
        <v>731.0</v>
      </c>
      <c r="C732" s="292">
        <f t="shared" si="15"/>
        <v>1</v>
      </c>
      <c r="D732" s="293" t="str">
        <f t="shared" si="26"/>
        <v>Buil, Dem, Occ</v>
      </c>
      <c r="E732" s="46" t="str">
        <f t="shared" si="2"/>
        <v>prmbdo.mdb.PrmDemo.OccState</v>
      </c>
      <c r="F732" s="46" t="s">
        <v>350</v>
      </c>
      <c r="G732" s="46" t="s">
        <v>609</v>
      </c>
      <c r="H732" s="47">
        <v>61.0</v>
      </c>
      <c r="I732" s="294" t="s">
        <v>1823</v>
      </c>
      <c r="J732" s="295" t="s">
        <v>743</v>
      </c>
      <c r="K732" s="296">
        <v>2.0</v>
      </c>
      <c r="L732" s="297" t="b">
        <v>0</v>
      </c>
      <c r="M732" s="294" t="s">
        <v>2183</v>
      </c>
      <c r="N732" s="294"/>
      <c r="O732" s="369"/>
      <c r="P732" s="369"/>
      <c r="Q732" s="298" t="str">
        <f t="shared" si="3"/>
        <v>PrmDemo</v>
      </c>
      <c r="R732" s="298" t="str">
        <f t="shared" si="19"/>
        <v>OccState</v>
      </c>
      <c r="S732" s="298" t="str">
        <f t="array" ref="S732">iferror(index('Type Mapping'!$A$2:$D$21,match(J732,'Type Mapping'!$B$2:$B$21,0),3),"type mismatch")</f>
        <v>VARCHAR</v>
      </c>
      <c r="T732" s="298"/>
      <c r="U732" s="298"/>
      <c r="V732" s="298"/>
      <c r="W732" s="51" t="b">
        <v>1</v>
      </c>
      <c r="X732" s="51"/>
      <c r="Y732" s="309"/>
      <c r="Z732" s="309"/>
      <c r="AA732" s="311" t="s">
        <v>652</v>
      </c>
      <c r="AB732" s="53" t="str">
        <f t="shared" si="23"/>
        <v>permit_history</v>
      </c>
      <c r="AC732" s="308" t="str">
        <f t="array" ref="AC732">iferror(index('StoT Mapping (Depreciated)'!$D$2:$L$976,match(E732,'StoT Mapping (Depreciated)'!$D$2:$D$976,0),9),"**FIELD MISSING**")</f>
        <v>Occupant_id</v>
      </c>
      <c r="AD732" s="53" t="str">
        <f t="shared" si="6"/>
        <v>permit.Occupant_id</v>
      </c>
      <c r="AE732" s="299">
        <f>countif(NEW_REDB_table.field,AD732)</f>
        <v>1</v>
      </c>
      <c r="AF732" s="299" t="str">
        <f t="shared" si="7"/>
        <v>YAY!!</v>
      </c>
      <c r="AG732" s="308"/>
      <c r="AH732" s="317" t="b">
        <v>0</v>
      </c>
      <c r="AI732" s="317" t="b">
        <v>0</v>
      </c>
      <c r="AJ732" s="308" t="str">
        <f t="array" ref="AJ732">iferror(index('Type Mapping'!$A$2:$D$21,match(J732,'Type Mapping'!$B$2:$B$21,0),4),"type mismatch")</f>
        <v>VARCHAR</v>
      </c>
      <c r="AK732" s="308"/>
      <c r="AL732" s="308"/>
      <c r="AM732" s="308"/>
      <c r="AN732" s="300" t="b">
        <v>0</v>
      </c>
      <c r="AO732" s="300" t="b">
        <v>0</v>
      </c>
      <c r="AP732" s="300" t="b">
        <v>0</v>
      </c>
      <c r="AQ732" s="300" t="b">
        <v>0</v>
      </c>
      <c r="AR732" s="300"/>
      <c r="AS732" s="300"/>
      <c r="AT732" s="302"/>
      <c r="AU732" s="302"/>
      <c r="AV732" s="303" t="b">
        <v>1</v>
      </c>
      <c r="AW732" s="304" t="str">
        <f t="shared" si="9"/>
        <v>false</v>
      </c>
      <c r="AX732" s="305" t="str">
        <f t="shared" si="17"/>
        <v>&lt;column comment="" default="" key="false" label="OccState" length="255" nullable="true" originalDbColumnName="OccState" originalLength="-1" pattern="" precision="-1" talendType="id_String" type=""/&gt;</v>
      </c>
      <c r="AY732" s="306"/>
      <c r="AZ732" s="305" t="str">
        <f t="shared" si="10"/>
        <v>&lt;column comment="" default="" key="false" label="OccState" length="255" nullable="true" originalDbColumnName="OccState" originalLength="-1" pattern="" precision="-1" talendType="id_String" type=""/&gt;</v>
      </c>
      <c r="BA732" s="306"/>
      <c r="BB732" s="302"/>
      <c r="BC732" s="303" t="b">
        <f t="shared" si="11"/>
        <v>1</v>
      </c>
      <c r="BD732" s="304"/>
      <c r="BE732" s="304" t="str">
        <f t="shared" si="12"/>
        <v>false</v>
      </c>
      <c r="BF732" s="307"/>
      <c r="BG732" s="305"/>
      <c r="BH732" s="305"/>
      <c r="BI732" s="305"/>
      <c r="BJ732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2" s="306"/>
      <c r="BL732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2" s="306"/>
      <c r="BN732" s="302"/>
      <c r="BO732" s="302"/>
      <c r="BP732" s="302"/>
      <c r="BQ732" s="302"/>
      <c r="BR732" s="302"/>
      <c r="BS732" s="302"/>
      <c r="BT732" s="302"/>
      <c r="BU732" s="302"/>
      <c r="BV732" s="302"/>
      <c r="BW732" s="302"/>
      <c r="BX732" s="302"/>
    </row>
    <row r="733">
      <c r="A733" s="292" t="s">
        <v>728</v>
      </c>
      <c r="B733" s="292">
        <v>732.0</v>
      </c>
      <c r="C733" s="292">
        <f t="shared" si="15"/>
        <v>1</v>
      </c>
      <c r="D733" s="293" t="str">
        <f t="shared" si="26"/>
        <v>Buil, Dem, Occ</v>
      </c>
      <c r="E733" s="46" t="str">
        <f t="shared" si="2"/>
        <v>prmbdo.mdb.PrmDemo.OccZIP</v>
      </c>
      <c r="F733" s="46" t="s">
        <v>350</v>
      </c>
      <c r="G733" s="46" t="s">
        <v>609</v>
      </c>
      <c r="H733" s="47">
        <v>62.0</v>
      </c>
      <c r="I733" s="294" t="s">
        <v>1825</v>
      </c>
      <c r="J733" s="295" t="s">
        <v>743</v>
      </c>
      <c r="K733" s="296">
        <v>50.0</v>
      </c>
      <c r="L733" s="297" t="b">
        <v>0</v>
      </c>
      <c r="M733" s="294" t="s">
        <v>2184</v>
      </c>
      <c r="N733" s="294"/>
      <c r="O733" s="369"/>
      <c r="P733" s="369"/>
      <c r="Q733" s="298" t="str">
        <f t="shared" si="3"/>
        <v>PrmDemo</v>
      </c>
      <c r="R733" s="298" t="str">
        <f t="shared" si="19"/>
        <v>OccZIP</v>
      </c>
      <c r="S733" s="298" t="str">
        <f t="array" ref="S733">iferror(index('Type Mapping'!$A$2:$D$21,match(J733,'Type Mapping'!$B$2:$B$21,0),3),"type mismatch")</f>
        <v>VARCHAR</v>
      </c>
      <c r="T733" s="298"/>
      <c r="U733" s="298"/>
      <c r="V733" s="298"/>
      <c r="W733" s="51" t="b">
        <v>1</v>
      </c>
      <c r="X733" s="51"/>
      <c r="Y733" s="309"/>
      <c r="Z733" s="309"/>
      <c r="AA733" s="311" t="s">
        <v>652</v>
      </c>
      <c r="AB733" s="53" t="str">
        <f t="shared" si="23"/>
        <v>permit_history</v>
      </c>
      <c r="AC733" s="308" t="str">
        <f t="array" ref="AC733">iferror(index('StoT Mapping (Depreciated)'!$D$2:$L$976,match(E733,'StoT Mapping (Depreciated)'!$D$2:$D$976,0),9),"**FIELD MISSING**")</f>
        <v>Occupant_id</v>
      </c>
      <c r="AD733" s="53" t="str">
        <f t="shared" si="6"/>
        <v>permit.Occupant_id</v>
      </c>
      <c r="AE733" s="299">
        <f>countif(NEW_REDB_table.field,AD733)</f>
        <v>1</v>
      </c>
      <c r="AF733" s="299" t="str">
        <f t="shared" si="7"/>
        <v>YAY!!</v>
      </c>
      <c r="AG733" s="308"/>
      <c r="AH733" s="317" t="b">
        <v>0</v>
      </c>
      <c r="AI733" s="317" t="b">
        <v>0</v>
      </c>
      <c r="AJ733" s="308" t="str">
        <f t="array" ref="AJ733">iferror(index('Type Mapping'!$A$2:$D$21,match(J733,'Type Mapping'!$B$2:$B$21,0),4),"type mismatch")</f>
        <v>VARCHAR</v>
      </c>
      <c r="AK733" s="308"/>
      <c r="AL733" s="308"/>
      <c r="AM733" s="308"/>
      <c r="AN733" s="300" t="b">
        <v>0</v>
      </c>
      <c r="AO733" s="300" t="b">
        <v>0</v>
      </c>
      <c r="AP733" s="300" t="b">
        <v>0</v>
      </c>
      <c r="AQ733" s="300" t="b">
        <v>0</v>
      </c>
      <c r="AR733" s="300"/>
      <c r="AS733" s="300"/>
      <c r="AT733" s="302"/>
      <c r="AU733" s="302"/>
      <c r="AV733" s="303" t="b">
        <v>1</v>
      </c>
      <c r="AW733" s="304" t="str">
        <f t="shared" si="9"/>
        <v>false</v>
      </c>
      <c r="AX733" s="305" t="str">
        <f t="shared" si="17"/>
        <v>&lt;column comment="" default="" key="false" label="OccZIP" length="255" nullable="true" originalDbColumnName="OccZIP" originalLength="-1" pattern="" precision="-1" talendType="id_String" type=""/&gt;</v>
      </c>
      <c r="AY733" s="306"/>
      <c r="AZ733" s="305" t="str">
        <f t="shared" si="10"/>
        <v>&lt;column comment="" default="" key="false" label="OccZIP" length="255" nullable="true" originalDbColumnName="OccZIP" originalLength="-1" pattern="" precision="-1" talendType="id_String" type=""/&gt;</v>
      </c>
      <c r="BA733" s="306"/>
      <c r="BB733" s="302"/>
      <c r="BC733" s="303" t="b">
        <f t="shared" si="11"/>
        <v>1</v>
      </c>
      <c r="BD733" s="304"/>
      <c r="BE733" s="304" t="str">
        <f t="shared" si="12"/>
        <v>false</v>
      </c>
      <c r="BF733" s="307"/>
      <c r="BG733" s="305"/>
      <c r="BH733" s="305"/>
      <c r="BI733" s="305"/>
      <c r="BJ733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3" s="306"/>
      <c r="BL733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3" s="306"/>
      <c r="BN733" s="302"/>
      <c r="BO733" s="302"/>
      <c r="BP733" s="302"/>
      <c r="BQ733" s="302"/>
      <c r="BR733" s="302"/>
      <c r="BS733" s="302"/>
      <c r="BT733" s="302"/>
      <c r="BU733" s="302"/>
      <c r="BV733" s="302"/>
      <c r="BW733" s="302"/>
      <c r="BX733" s="302"/>
    </row>
    <row r="734">
      <c r="A734" s="292" t="s">
        <v>728</v>
      </c>
      <c r="B734" s="292">
        <v>733.0</v>
      </c>
      <c r="C734" s="292">
        <f t="shared" si="15"/>
        <v>1</v>
      </c>
      <c r="D734" s="293" t="str">
        <f t="shared" si="26"/>
        <v>Buil, Dem, Occ</v>
      </c>
      <c r="E734" s="46" t="str">
        <f t="shared" si="2"/>
        <v>prmbdo.mdb.PrmDemo.ContrNum</v>
      </c>
      <c r="F734" s="46" t="s">
        <v>350</v>
      </c>
      <c r="G734" s="46" t="s">
        <v>609</v>
      </c>
      <c r="H734" s="47">
        <v>63.0</v>
      </c>
      <c r="I734" s="294" t="s">
        <v>1884</v>
      </c>
      <c r="J734" s="295" t="s">
        <v>729</v>
      </c>
      <c r="K734" s="296">
        <v>8.0</v>
      </c>
      <c r="L734" s="297" t="b">
        <v>0</v>
      </c>
      <c r="M734" s="294" t="s">
        <v>2056</v>
      </c>
      <c r="N734" s="294"/>
      <c r="O734" s="369"/>
      <c r="P734" s="369"/>
      <c r="Q734" s="298" t="str">
        <f t="shared" si="3"/>
        <v>PrmDemo</v>
      </c>
      <c r="R734" s="298" t="str">
        <f t="shared" si="19"/>
        <v>ContrNum</v>
      </c>
      <c r="S734" s="298" t="str">
        <f t="array" ref="S734">iferror(index('Type Mapping'!$A$2:$D$21,match(J734,'Type Mapping'!$B$2:$B$21,0),3),"type mismatch")</f>
        <v>VARCHAR</v>
      </c>
      <c r="T734" s="298"/>
      <c r="U734" s="298"/>
      <c r="V734" s="298"/>
      <c r="W734" s="51" t="b">
        <v>1</v>
      </c>
      <c r="X734" s="51"/>
      <c r="Y734" s="309"/>
      <c r="Z734" s="309"/>
      <c r="AA734" s="311" t="s">
        <v>652</v>
      </c>
      <c r="AB734" s="53" t="str">
        <f t="shared" si="23"/>
        <v>permit_history</v>
      </c>
      <c r="AC734" s="308" t="str">
        <f t="array" ref="AC734">iferror(index('StoT Mapping (Depreciated)'!$D$2:$L$976,match(E734,'StoT Mapping (Depreciated)'!$D$2:$D$976,0),9),"**FIELD MISSING**")</f>
        <v>Contractor_id</v>
      </c>
      <c r="AD734" s="53" t="str">
        <f t="shared" si="6"/>
        <v>permit.Contractor_id</v>
      </c>
      <c r="AE734" s="299">
        <f>countif(NEW_REDB_table.field,AD734)</f>
        <v>2</v>
      </c>
      <c r="AF734" s="299" t="str">
        <f t="shared" si="7"/>
        <v>Two...</v>
      </c>
      <c r="AG734" s="308"/>
      <c r="AH734" s="317" t="b">
        <v>0</v>
      </c>
      <c r="AI734" s="317" t="b">
        <v>0</v>
      </c>
      <c r="AJ734" s="308" t="str">
        <f t="array" ref="AJ734">iferror(index('Type Mapping'!$A$2:$D$21,match(J734,'Type Mapping'!$B$2:$B$21,0),4),"type mismatch")</f>
        <v>FLOAT</v>
      </c>
      <c r="AK734" s="308"/>
      <c r="AL734" s="308"/>
      <c r="AM734" s="308"/>
      <c r="AN734" s="300" t="b">
        <v>0</v>
      </c>
      <c r="AO734" s="300" t="b">
        <v>0</v>
      </c>
      <c r="AP734" s="300" t="b">
        <v>0</v>
      </c>
      <c r="AQ734" s="300" t="b">
        <v>0</v>
      </c>
      <c r="AR734" s="300"/>
      <c r="AS734" s="300"/>
      <c r="AT734" s="302"/>
      <c r="AU734" s="302"/>
      <c r="AV734" s="303" t="b">
        <v>1</v>
      </c>
      <c r="AW734" s="304" t="str">
        <f t="shared" si="9"/>
        <v>false</v>
      </c>
      <c r="AX734" s="305" t="str">
        <f t="shared" si="17"/>
        <v>&lt;column comment="" default="" key="false" label="ContrNum" length="255" nullable="true" originalDbColumnName="ContrNum" originalLength="-1" pattern="" precision="-1" talendType="id_String" type=""/&gt;</v>
      </c>
      <c r="AY734" s="306"/>
      <c r="AZ734" s="305" t="str">
        <f t="shared" si="10"/>
        <v>&lt;column comment="" default="" key="false" label="ContrNum" length="255" nullable="true" originalDbColumnName="ContrNum" originalLength="-1" pattern="" precision="-1" talendType="id_String" type=""/&gt;</v>
      </c>
      <c r="BA734" s="306"/>
      <c r="BB734" s="302"/>
      <c r="BC734" s="303" t="b">
        <f t="shared" si="11"/>
        <v>1</v>
      </c>
      <c r="BD734" s="304"/>
      <c r="BE734" s="304" t="str">
        <f t="shared" si="12"/>
        <v>false</v>
      </c>
      <c r="BF734" s="307"/>
      <c r="BG734" s="305"/>
      <c r="BH734" s="305"/>
      <c r="BI734" s="305"/>
      <c r="BJ734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4" s="306"/>
      <c r="BL734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4" s="306"/>
      <c r="BN734" s="302"/>
      <c r="BO734" s="302"/>
      <c r="BP734" s="302"/>
      <c r="BQ734" s="302"/>
      <c r="BR734" s="302"/>
      <c r="BS734" s="302"/>
      <c r="BT734" s="302"/>
      <c r="BU734" s="302"/>
      <c r="BV734" s="302"/>
      <c r="BW734" s="302"/>
      <c r="BX734" s="302"/>
    </row>
    <row r="735">
      <c r="A735" s="292" t="s">
        <v>728</v>
      </c>
      <c r="B735" s="292">
        <v>734.0</v>
      </c>
      <c r="C735" s="292">
        <f t="shared" si="15"/>
        <v>1</v>
      </c>
      <c r="D735" s="293" t="str">
        <f t="shared" si="26"/>
        <v>Buil, Dem, Occ</v>
      </c>
      <c r="E735" s="46" t="str">
        <f t="shared" si="2"/>
        <v>prmbdo.mdb.PrmDemo.ContrName</v>
      </c>
      <c r="F735" s="46" t="s">
        <v>350</v>
      </c>
      <c r="G735" s="46" t="s">
        <v>609</v>
      </c>
      <c r="H735" s="47">
        <v>64.0</v>
      </c>
      <c r="I735" s="294" t="s">
        <v>1882</v>
      </c>
      <c r="J735" s="295" t="s">
        <v>743</v>
      </c>
      <c r="K735" s="296">
        <v>100.0</v>
      </c>
      <c r="L735" s="297" t="b">
        <v>0</v>
      </c>
      <c r="M735" s="294" t="s">
        <v>2058</v>
      </c>
      <c r="N735" s="294"/>
      <c r="O735" s="369"/>
      <c r="P735" s="369"/>
      <c r="Q735" s="298" t="str">
        <f t="shared" si="3"/>
        <v>PrmDemo</v>
      </c>
      <c r="R735" s="298" t="str">
        <f t="shared" si="19"/>
        <v>ContrName</v>
      </c>
      <c r="S735" s="298" t="str">
        <f t="array" ref="S735">iferror(index('Type Mapping'!$A$2:$D$21,match(J735,'Type Mapping'!$B$2:$B$21,0),3),"type mismatch")</f>
        <v>VARCHAR</v>
      </c>
      <c r="T735" s="298"/>
      <c r="U735" s="298"/>
      <c r="V735" s="298"/>
      <c r="W735" s="51" t="b">
        <v>1</v>
      </c>
      <c r="X735" s="51"/>
      <c r="Y735" s="309"/>
      <c r="Z735" s="309"/>
      <c r="AA735" s="311" t="s">
        <v>977</v>
      </c>
      <c r="AB735" s="53" t="str">
        <f t="shared" si="23"/>
        <v>**field missing**_history</v>
      </c>
      <c r="AC735" s="308" t="str">
        <f t="array" ref="AC735">iferror(index('StoT Mapping (Depreciated)'!$D$2:$L$976,match(E735,'StoT Mapping (Depreciated)'!$D$2:$D$976,0),9),"**FIELD MISSING**")</f>
        <v>**FIELD MISSING**</v>
      </c>
      <c r="AD735" s="53" t="str">
        <f t="shared" si="6"/>
        <v>**field missing**.**FIELD MISSING**</v>
      </c>
      <c r="AE735" s="299">
        <f>countif(NEW_REDB_table.field,AD735)</f>
        <v>0</v>
      </c>
      <c r="AF735" s="299" t="str">
        <f t="shared" si="7"/>
        <v>Check...</v>
      </c>
      <c r="AG735" s="308"/>
      <c r="AH735" s="317" t="b">
        <v>0</v>
      </c>
      <c r="AI735" s="317" t="b">
        <v>0</v>
      </c>
      <c r="AJ735" s="308" t="str">
        <f t="array" ref="AJ735">iferror(index('Type Mapping'!$A$2:$D$21,match(J735,'Type Mapping'!$B$2:$B$21,0),4),"type mismatch")</f>
        <v>VARCHAR</v>
      </c>
      <c r="AK735" s="308"/>
      <c r="AL735" s="308"/>
      <c r="AM735" s="308"/>
      <c r="AN735" s="300" t="b">
        <v>0</v>
      </c>
      <c r="AO735" s="300" t="b">
        <v>0</v>
      </c>
      <c r="AP735" s="300" t="b">
        <v>0</v>
      </c>
      <c r="AQ735" s="300" t="b">
        <v>0</v>
      </c>
      <c r="AR735" s="300"/>
      <c r="AS735" s="300"/>
      <c r="AT735" s="302"/>
      <c r="AU735" s="302"/>
      <c r="AV735" s="303" t="b">
        <v>1</v>
      </c>
      <c r="AW735" s="304" t="str">
        <f t="shared" si="9"/>
        <v>false</v>
      </c>
      <c r="AX735" s="305" t="str">
        <f t="shared" si="17"/>
        <v>&lt;column comment="" default="" key="false" label="ContrName" length="255" nullable="true" originalDbColumnName="ContrName" originalLength="-1" pattern="" precision="-1" talendType="id_String" type=""/&gt;</v>
      </c>
      <c r="AY735" s="306"/>
      <c r="AZ735" s="305" t="str">
        <f t="shared" si="10"/>
        <v>&lt;column comment="" default="" key="false" label="ContrName" length="255" nullable="true" originalDbColumnName="ContrName" originalLength="-1" pattern="" precision="-1" talendType="id_String" type=""/&gt;</v>
      </c>
      <c r="BA735" s="306"/>
      <c r="BB735" s="302"/>
      <c r="BC735" s="303" t="b">
        <f t="shared" si="11"/>
        <v>1</v>
      </c>
      <c r="BD735" s="304"/>
      <c r="BE735" s="304" t="str">
        <f t="shared" si="12"/>
        <v>false</v>
      </c>
      <c r="BF735" s="307"/>
      <c r="BG735" s="305"/>
      <c r="BH735" s="305"/>
      <c r="BI735" s="305"/>
      <c r="BJ735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5" s="306"/>
      <c r="BL735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5" s="306"/>
      <c r="BN735" s="302"/>
      <c r="BO735" s="302"/>
      <c r="BP735" s="302"/>
      <c r="BQ735" s="302"/>
      <c r="BR735" s="302"/>
      <c r="BS735" s="302"/>
      <c r="BT735" s="302"/>
      <c r="BU735" s="302"/>
      <c r="BV735" s="302"/>
      <c r="BW735" s="302"/>
      <c r="BX735" s="302"/>
    </row>
    <row r="736">
      <c r="A736" s="292" t="s">
        <v>728</v>
      </c>
      <c r="B736" s="292">
        <v>735.0</v>
      </c>
      <c r="C736" s="292">
        <f t="shared" si="15"/>
        <v>1</v>
      </c>
      <c r="D736" s="293" t="str">
        <f t="shared" si="26"/>
        <v>Buil, Dem, Occ</v>
      </c>
      <c r="E736" s="46" t="str">
        <f t="shared" si="2"/>
        <v>prmbdo.mdb.PrmDemo.ContrContact</v>
      </c>
      <c r="F736" s="46" t="s">
        <v>350</v>
      </c>
      <c r="G736" s="46" t="s">
        <v>609</v>
      </c>
      <c r="H736" s="47">
        <v>65.0</v>
      </c>
      <c r="I736" s="294" t="s">
        <v>1880</v>
      </c>
      <c r="J736" s="295" t="s">
        <v>743</v>
      </c>
      <c r="K736" s="296">
        <v>100.0</v>
      </c>
      <c r="L736" s="297" t="b">
        <v>0</v>
      </c>
      <c r="M736" s="294" t="s">
        <v>2059</v>
      </c>
      <c r="N736" s="294"/>
      <c r="O736" s="369"/>
      <c r="P736" s="369"/>
      <c r="Q736" s="298" t="str">
        <f t="shared" si="3"/>
        <v>PrmDemo</v>
      </c>
      <c r="R736" s="298" t="str">
        <f t="shared" si="19"/>
        <v>ContrContact</v>
      </c>
      <c r="S736" s="298" t="str">
        <f t="array" ref="S736">iferror(index('Type Mapping'!$A$2:$D$21,match(J736,'Type Mapping'!$B$2:$B$21,0),3),"type mismatch")</f>
        <v>VARCHAR</v>
      </c>
      <c r="T736" s="298"/>
      <c r="U736" s="298"/>
      <c r="V736" s="298"/>
      <c r="W736" s="51" t="b">
        <v>1</v>
      </c>
      <c r="X736" s="51"/>
      <c r="Y736" s="309"/>
      <c r="Z736" s="309"/>
      <c r="AA736" s="311" t="s">
        <v>652</v>
      </c>
      <c r="AB736" s="53" t="str">
        <f t="shared" si="23"/>
        <v>permit_history</v>
      </c>
      <c r="AC736" s="308" t="str">
        <f t="array" ref="AC736">iferror(index('StoT Mapping (Depreciated)'!$D$2:$L$976,match(E736,'StoT Mapping (Depreciated)'!$D$2:$D$976,0),9),"**FIELD MISSING**")</f>
        <v>Contractor_id</v>
      </c>
      <c r="AD736" s="53" t="str">
        <f t="shared" si="6"/>
        <v>permit.Contractor_id</v>
      </c>
      <c r="AE736" s="299">
        <f>countif(NEW_REDB_table.field,AD736)</f>
        <v>2</v>
      </c>
      <c r="AF736" s="299" t="str">
        <f t="shared" si="7"/>
        <v>Two...</v>
      </c>
      <c r="AG736" s="308"/>
      <c r="AH736" s="317" t="b">
        <v>0</v>
      </c>
      <c r="AI736" s="317" t="b">
        <v>0</v>
      </c>
      <c r="AJ736" s="308" t="str">
        <f t="array" ref="AJ736">iferror(index('Type Mapping'!$A$2:$D$21,match(J736,'Type Mapping'!$B$2:$B$21,0),4),"type mismatch")</f>
        <v>VARCHAR</v>
      </c>
      <c r="AK736" s="308"/>
      <c r="AL736" s="308"/>
      <c r="AM736" s="308"/>
      <c r="AN736" s="300" t="b">
        <v>0</v>
      </c>
      <c r="AO736" s="300" t="b">
        <v>0</v>
      </c>
      <c r="AP736" s="300" t="b">
        <v>0</v>
      </c>
      <c r="AQ736" s="300" t="b">
        <v>0</v>
      </c>
      <c r="AR736" s="300"/>
      <c r="AS736" s="300"/>
      <c r="AT736" s="302"/>
      <c r="AU736" s="302"/>
      <c r="AV736" s="303" t="b">
        <v>1</v>
      </c>
      <c r="AW736" s="304" t="str">
        <f t="shared" si="9"/>
        <v>false</v>
      </c>
      <c r="AX736" s="305" t="str">
        <f t="shared" si="17"/>
        <v>&lt;column comment="" default="" key="false" label="ContrContact" length="255" nullable="true" originalDbColumnName="ContrContact" originalLength="-1" pattern="" precision="-1" talendType="id_String" type=""/&gt;</v>
      </c>
      <c r="AY736" s="306"/>
      <c r="AZ736" s="305" t="str">
        <f t="shared" si="10"/>
        <v>&lt;column comment="" default="" key="false" label="ContrContact" length="255" nullable="true" originalDbColumnName="ContrContact" originalLength="-1" pattern="" precision="-1" talendType="id_String" type=""/&gt;</v>
      </c>
      <c r="BA736" s="306"/>
      <c r="BB736" s="302"/>
      <c r="BC736" s="303" t="b">
        <f t="shared" si="11"/>
        <v>1</v>
      </c>
      <c r="BD736" s="304"/>
      <c r="BE736" s="304" t="str">
        <f t="shared" si="12"/>
        <v>false</v>
      </c>
      <c r="BF736" s="307"/>
      <c r="BG736" s="305"/>
      <c r="BH736" s="305"/>
      <c r="BI736" s="305"/>
      <c r="BJ736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6" s="306"/>
      <c r="BL736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6" s="306"/>
      <c r="BN736" s="302"/>
      <c r="BO736" s="302"/>
      <c r="BP736" s="302"/>
      <c r="BQ736" s="302"/>
      <c r="BR736" s="302"/>
      <c r="BS736" s="302"/>
      <c r="BT736" s="302"/>
      <c r="BU736" s="302"/>
      <c r="BV736" s="302"/>
      <c r="BW736" s="302"/>
      <c r="BX736" s="302"/>
    </row>
    <row r="737">
      <c r="A737" s="292" t="s">
        <v>728</v>
      </c>
      <c r="B737" s="292">
        <v>736.0</v>
      </c>
      <c r="C737" s="292">
        <f t="shared" si="15"/>
        <v>1</v>
      </c>
      <c r="D737" s="293" t="str">
        <f t="shared" si="26"/>
        <v>Buil, Dem, Occ</v>
      </c>
      <c r="E737" s="46" t="str">
        <f t="shared" si="2"/>
        <v>prmbdo.mdb.PrmDemo.ContrAddr</v>
      </c>
      <c r="F737" s="46" t="s">
        <v>350</v>
      </c>
      <c r="G737" s="46" t="s">
        <v>609</v>
      </c>
      <c r="H737" s="47">
        <v>66.0</v>
      </c>
      <c r="I737" s="294" t="s">
        <v>1876</v>
      </c>
      <c r="J737" s="295" t="s">
        <v>743</v>
      </c>
      <c r="K737" s="296">
        <v>150.0</v>
      </c>
      <c r="L737" s="297" t="b">
        <v>0</v>
      </c>
      <c r="M737" s="294" t="s">
        <v>2060</v>
      </c>
      <c r="N737" s="294"/>
      <c r="O737" s="369"/>
      <c r="P737" s="369"/>
      <c r="Q737" s="298" t="str">
        <f t="shared" si="3"/>
        <v>PrmDemo</v>
      </c>
      <c r="R737" s="298" t="str">
        <f t="shared" si="19"/>
        <v>ContrAddr</v>
      </c>
      <c r="S737" s="298" t="str">
        <f t="array" ref="S737">iferror(index('Type Mapping'!$A$2:$D$21,match(J737,'Type Mapping'!$B$2:$B$21,0),3),"type mismatch")</f>
        <v>VARCHAR</v>
      </c>
      <c r="T737" s="298"/>
      <c r="U737" s="298"/>
      <c r="V737" s="298"/>
      <c r="W737" s="51" t="b">
        <v>1</v>
      </c>
      <c r="X737" s="51"/>
      <c r="Y737" s="309"/>
      <c r="Z737" s="309"/>
      <c r="AA737" s="311" t="s">
        <v>652</v>
      </c>
      <c r="AB737" s="53" t="str">
        <f t="shared" si="23"/>
        <v>permit_history</v>
      </c>
      <c r="AC737" s="308" t="str">
        <f t="array" ref="AC737">iferror(index('StoT Mapping (Depreciated)'!$D$2:$L$976,match(E737,'StoT Mapping (Depreciated)'!$D$2:$D$976,0),9),"**FIELD MISSING**")</f>
        <v>Contractor_id</v>
      </c>
      <c r="AD737" s="53" t="str">
        <f t="shared" si="6"/>
        <v>permit.Contractor_id</v>
      </c>
      <c r="AE737" s="299">
        <f>countif(NEW_REDB_table.field,AD737)</f>
        <v>2</v>
      </c>
      <c r="AF737" s="299" t="str">
        <f t="shared" si="7"/>
        <v>Two...</v>
      </c>
      <c r="AG737" s="308"/>
      <c r="AH737" s="317" t="b">
        <v>0</v>
      </c>
      <c r="AI737" s="317" t="b">
        <v>0</v>
      </c>
      <c r="AJ737" s="308" t="str">
        <f t="array" ref="AJ737">iferror(index('Type Mapping'!$A$2:$D$21,match(J737,'Type Mapping'!$B$2:$B$21,0),4),"type mismatch")</f>
        <v>VARCHAR</v>
      </c>
      <c r="AK737" s="308"/>
      <c r="AL737" s="308"/>
      <c r="AM737" s="308"/>
      <c r="AN737" s="300" t="b">
        <v>0</v>
      </c>
      <c r="AO737" s="300" t="b">
        <v>0</v>
      </c>
      <c r="AP737" s="300" t="b">
        <v>0</v>
      </c>
      <c r="AQ737" s="300" t="b">
        <v>0</v>
      </c>
      <c r="AR737" s="300"/>
      <c r="AS737" s="300"/>
      <c r="AT737" s="302"/>
      <c r="AU737" s="302"/>
      <c r="AV737" s="303" t="b">
        <v>1</v>
      </c>
      <c r="AW737" s="304" t="str">
        <f t="shared" si="9"/>
        <v>false</v>
      </c>
      <c r="AX737" s="305" t="str">
        <f t="shared" si="17"/>
        <v>&lt;column comment="" default="" key="false" label="ContrAddr" length="255" nullable="true" originalDbColumnName="ContrAddr" originalLength="-1" pattern="" precision="-1" talendType="id_String" type=""/&gt;</v>
      </c>
      <c r="AY737" s="306"/>
      <c r="AZ737" s="305" t="str">
        <f t="shared" si="10"/>
        <v>&lt;column comment="" default="" key="false" label="ContrAddr" length="255" nullable="true" originalDbColumnName="ContrAddr" originalLength="-1" pattern="" precision="-1" talendType="id_String" type=""/&gt;</v>
      </c>
      <c r="BA737" s="306"/>
      <c r="BB737" s="302"/>
      <c r="BC737" s="303" t="b">
        <f t="shared" si="11"/>
        <v>1</v>
      </c>
      <c r="BD737" s="304"/>
      <c r="BE737" s="304" t="str">
        <f t="shared" si="12"/>
        <v>false</v>
      </c>
      <c r="BF737" s="307"/>
      <c r="BG737" s="305"/>
      <c r="BH737" s="305"/>
      <c r="BI737" s="305"/>
      <c r="BJ737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7" s="306"/>
      <c r="BL737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7" s="306"/>
      <c r="BN737" s="302"/>
      <c r="BO737" s="302"/>
      <c r="BP737" s="302"/>
      <c r="BQ737" s="302"/>
      <c r="BR737" s="302"/>
      <c r="BS737" s="302"/>
      <c r="BT737" s="302"/>
      <c r="BU737" s="302"/>
      <c r="BV737" s="302"/>
      <c r="BW737" s="302"/>
      <c r="BX737" s="302"/>
    </row>
    <row r="738">
      <c r="A738" s="292" t="s">
        <v>728</v>
      </c>
      <c r="B738" s="292">
        <v>737.0</v>
      </c>
      <c r="C738" s="292">
        <f t="shared" si="15"/>
        <v>1</v>
      </c>
      <c r="D738" s="293" t="str">
        <f t="shared" si="26"/>
        <v>Buil, Dem, Occ</v>
      </c>
      <c r="E738" s="46" t="str">
        <f t="shared" si="2"/>
        <v>prmbdo.mdb.PrmDemo.ContrCity</v>
      </c>
      <c r="F738" s="46" t="s">
        <v>350</v>
      </c>
      <c r="G738" s="46" t="s">
        <v>609</v>
      </c>
      <c r="H738" s="47">
        <v>67.0</v>
      </c>
      <c r="I738" s="294" t="s">
        <v>1878</v>
      </c>
      <c r="J738" s="295" t="s">
        <v>743</v>
      </c>
      <c r="K738" s="296">
        <v>80.0</v>
      </c>
      <c r="L738" s="297" t="b">
        <v>0</v>
      </c>
      <c r="M738" s="294" t="s">
        <v>2061</v>
      </c>
      <c r="N738" s="294"/>
      <c r="O738" s="369"/>
      <c r="P738" s="369"/>
      <c r="Q738" s="298" t="str">
        <f t="shared" si="3"/>
        <v>PrmDemo</v>
      </c>
      <c r="R738" s="298" t="str">
        <f t="shared" si="19"/>
        <v>ContrCity</v>
      </c>
      <c r="S738" s="298" t="str">
        <f t="array" ref="S738">iferror(index('Type Mapping'!$A$2:$D$21,match(J738,'Type Mapping'!$B$2:$B$21,0),3),"type mismatch")</f>
        <v>VARCHAR</v>
      </c>
      <c r="T738" s="298"/>
      <c r="U738" s="298"/>
      <c r="V738" s="298"/>
      <c r="W738" s="51" t="b">
        <v>1</v>
      </c>
      <c r="X738" s="51"/>
      <c r="Y738" s="309"/>
      <c r="Z738" s="309"/>
      <c r="AA738" s="311" t="s">
        <v>652</v>
      </c>
      <c r="AB738" s="53" t="str">
        <f t="shared" si="23"/>
        <v>permit_history</v>
      </c>
      <c r="AC738" s="308" t="str">
        <f t="array" ref="AC738">iferror(index('StoT Mapping (Depreciated)'!$D$2:$L$976,match(E738,'StoT Mapping (Depreciated)'!$D$2:$D$976,0),9),"**FIELD MISSING**")</f>
        <v>Contractor_id</v>
      </c>
      <c r="AD738" s="53" t="str">
        <f t="shared" si="6"/>
        <v>permit.Contractor_id</v>
      </c>
      <c r="AE738" s="299">
        <f>countif(NEW_REDB_table.field,AD738)</f>
        <v>2</v>
      </c>
      <c r="AF738" s="299" t="str">
        <f t="shared" si="7"/>
        <v>Two...</v>
      </c>
      <c r="AG738" s="308"/>
      <c r="AH738" s="317" t="b">
        <v>0</v>
      </c>
      <c r="AI738" s="317" t="b">
        <v>0</v>
      </c>
      <c r="AJ738" s="308" t="str">
        <f t="array" ref="AJ738">iferror(index('Type Mapping'!$A$2:$D$21,match(J738,'Type Mapping'!$B$2:$B$21,0),4),"type mismatch")</f>
        <v>VARCHAR</v>
      </c>
      <c r="AK738" s="308"/>
      <c r="AL738" s="308"/>
      <c r="AM738" s="308"/>
      <c r="AN738" s="300" t="b">
        <v>0</v>
      </c>
      <c r="AO738" s="300" t="b">
        <v>0</v>
      </c>
      <c r="AP738" s="300" t="b">
        <v>0</v>
      </c>
      <c r="AQ738" s="300" t="b">
        <v>0</v>
      </c>
      <c r="AR738" s="300"/>
      <c r="AS738" s="300"/>
      <c r="AT738" s="302"/>
      <c r="AU738" s="302"/>
      <c r="AV738" s="303" t="b">
        <v>1</v>
      </c>
      <c r="AW738" s="304" t="str">
        <f t="shared" si="9"/>
        <v>false</v>
      </c>
      <c r="AX738" s="305" t="str">
        <f t="shared" si="17"/>
        <v>&lt;column comment="" default="" key="false" label="ContrCity" length="255" nullable="true" originalDbColumnName="ContrCity" originalLength="-1" pattern="" precision="-1" talendType="id_String" type=""/&gt;</v>
      </c>
      <c r="AY738" s="306"/>
      <c r="AZ738" s="305" t="str">
        <f t="shared" si="10"/>
        <v>&lt;column comment="" default="" key="false" label="ContrCity" length="255" nullable="true" originalDbColumnName="ContrCity" originalLength="-1" pattern="" precision="-1" talendType="id_String" type=""/&gt;</v>
      </c>
      <c r="BA738" s="306"/>
      <c r="BB738" s="302"/>
      <c r="BC738" s="303" t="b">
        <f t="shared" si="11"/>
        <v>1</v>
      </c>
      <c r="BD738" s="304"/>
      <c r="BE738" s="304" t="str">
        <f t="shared" si="12"/>
        <v>false</v>
      </c>
      <c r="BF738" s="307"/>
      <c r="BG738" s="305"/>
      <c r="BH738" s="305"/>
      <c r="BI738" s="305"/>
      <c r="BJ738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8" s="306"/>
      <c r="BL738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8" s="306"/>
      <c r="BN738" s="302"/>
      <c r="BO738" s="302"/>
      <c r="BP738" s="302"/>
      <c r="BQ738" s="302"/>
      <c r="BR738" s="302"/>
      <c r="BS738" s="302"/>
      <c r="BT738" s="302"/>
      <c r="BU738" s="302"/>
      <c r="BV738" s="302"/>
      <c r="BW738" s="302"/>
      <c r="BX738" s="302"/>
    </row>
    <row r="739">
      <c r="A739" s="292" t="s">
        <v>728</v>
      </c>
      <c r="B739" s="292">
        <v>738.0</v>
      </c>
      <c r="C739" s="292">
        <f t="shared" si="15"/>
        <v>1</v>
      </c>
      <c r="D739" s="293" t="str">
        <f t="shared" si="26"/>
        <v>Buil, Dem, Occ</v>
      </c>
      <c r="E739" s="46" t="str">
        <f t="shared" si="2"/>
        <v>prmbdo.mdb.PrmDemo.ContrState</v>
      </c>
      <c r="F739" s="46" t="s">
        <v>350</v>
      </c>
      <c r="G739" s="46" t="s">
        <v>609</v>
      </c>
      <c r="H739" s="47">
        <v>68.0</v>
      </c>
      <c r="I739" s="294" t="s">
        <v>1888</v>
      </c>
      <c r="J739" s="295" t="s">
        <v>743</v>
      </c>
      <c r="K739" s="296">
        <v>2.0</v>
      </c>
      <c r="L739" s="297" t="b">
        <v>0</v>
      </c>
      <c r="M739" s="294" t="s">
        <v>2063</v>
      </c>
      <c r="N739" s="294"/>
      <c r="O739" s="369"/>
      <c r="P739" s="369"/>
      <c r="Q739" s="298" t="str">
        <f t="shared" si="3"/>
        <v>PrmDemo</v>
      </c>
      <c r="R739" s="298" t="str">
        <f t="shared" si="19"/>
        <v>ContrState</v>
      </c>
      <c r="S739" s="298" t="str">
        <f t="array" ref="S739">iferror(index('Type Mapping'!$A$2:$D$21,match(J739,'Type Mapping'!$B$2:$B$21,0),3),"type mismatch")</f>
        <v>VARCHAR</v>
      </c>
      <c r="T739" s="298"/>
      <c r="U739" s="298"/>
      <c r="V739" s="298"/>
      <c r="W739" s="51" t="b">
        <v>1</v>
      </c>
      <c r="X739" s="51"/>
      <c r="Y739" s="309"/>
      <c r="Z739" s="309"/>
      <c r="AA739" s="311" t="s">
        <v>652</v>
      </c>
      <c r="AB739" s="53" t="str">
        <f t="shared" si="23"/>
        <v>permit_history</v>
      </c>
      <c r="AC739" s="308" t="str">
        <f t="array" ref="AC739">iferror(index('StoT Mapping (Depreciated)'!$D$2:$L$976,match(E739,'StoT Mapping (Depreciated)'!$D$2:$D$976,0),9),"**FIELD MISSING**")</f>
        <v>Contractor_id</v>
      </c>
      <c r="AD739" s="53" t="str">
        <f t="shared" si="6"/>
        <v>permit.Contractor_id</v>
      </c>
      <c r="AE739" s="299">
        <f>countif(NEW_REDB_table.field,AD739)</f>
        <v>2</v>
      </c>
      <c r="AF739" s="299" t="str">
        <f t="shared" si="7"/>
        <v>Two...</v>
      </c>
      <c r="AG739" s="308"/>
      <c r="AH739" s="317" t="b">
        <v>0</v>
      </c>
      <c r="AI739" s="317" t="b">
        <v>0</v>
      </c>
      <c r="AJ739" s="308" t="str">
        <f t="array" ref="AJ739">iferror(index('Type Mapping'!$A$2:$D$21,match(J739,'Type Mapping'!$B$2:$B$21,0),4),"type mismatch")</f>
        <v>VARCHAR</v>
      </c>
      <c r="AK739" s="308"/>
      <c r="AL739" s="308"/>
      <c r="AM739" s="308"/>
      <c r="AN739" s="300" t="b">
        <v>0</v>
      </c>
      <c r="AO739" s="300" t="b">
        <v>0</v>
      </c>
      <c r="AP739" s="300" t="b">
        <v>0</v>
      </c>
      <c r="AQ739" s="300" t="b">
        <v>0</v>
      </c>
      <c r="AR739" s="300"/>
      <c r="AS739" s="300"/>
      <c r="AT739" s="302"/>
      <c r="AU739" s="302"/>
      <c r="AV739" s="303" t="b">
        <v>1</v>
      </c>
      <c r="AW739" s="304" t="str">
        <f t="shared" si="9"/>
        <v>false</v>
      </c>
      <c r="AX739" s="305" t="str">
        <f t="shared" si="17"/>
        <v>&lt;column comment="" default="" key="false" label="ContrState" length="255" nullable="true" originalDbColumnName="ContrState" originalLength="-1" pattern="" precision="-1" talendType="id_String" type=""/&gt;</v>
      </c>
      <c r="AY739" s="306"/>
      <c r="AZ739" s="305" t="str">
        <f t="shared" si="10"/>
        <v>&lt;column comment="" default="" key="false" label="ContrState" length="255" nullable="true" originalDbColumnName="ContrState" originalLength="-1" pattern="" precision="-1" talendType="id_String" type=""/&gt;</v>
      </c>
      <c r="BA739" s="306"/>
      <c r="BB739" s="302"/>
      <c r="BC739" s="303" t="b">
        <f t="shared" si="11"/>
        <v>1</v>
      </c>
      <c r="BD739" s="304"/>
      <c r="BE739" s="304" t="str">
        <f t="shared" si="12"/>
        <v>false</v>
      </c>
      <c r="BF739" s="307"/>
      <c r="BG739" s="305"/>
      <c r="BH739" s="305"/>
      <c r="BI739" s="305"/>
      <c r="BJ739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39" s="306"/>
      <c r="BL739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39" s="306"/>
      <c r="BN739" s="302"/>
      <c r="BO739" s="302"/>
      <c r="BP739" s="302"/>
      <c r="BQ739" s="302"/>
      <c r="BR739" s="302"/>
      <c r="BS739" s="302"/>
      <c r="BT739" s="302"/>
      <c r="BU739" s="302"/>
      <c r="BV739" s="302"/>
      <c r="BW739" s="302"/>
      <c r="BX739" s="302"/>
    </row>
    <row r="740">
      <c r="A740" s="292" t="s">
        <v>728</v>
      </c>
      <c r="B740" s="292">
        <v>739.0</v>
      </c>
      <c r="C740" s="292">
        <f t="shared" si="15"/>
        <v>1</v>
      </c>
      <c r="D740" s="293" t="str">
        <f t="shared" si="26"/>
        <v>Buil, Dem, Occ</v>
      </c>
      <c r="E740" s="46" t="str">
        <f t="shared" si="2"/>
        <v>prmbdo.mdb.PrmDemo.ContrZIP</v>
      </c>
      <c r="F740" s="46" t="s">
        <v>350</v>
      </c>
      <c r="G740" s="46" t="s">
        <v>609</v>
      </c>
      <c r="H740" s="47">
        <v>69.0</v>
      </c>
      <c r="I740" s="294" t="s">
        <v>1890</v>
      </c>
      <c r="J740" s="295" t="s">
        <v>743</v>
      </c>
      <c r="K740" s="296">
        <v>50.0</v>
      </c>
      <c r="L740" s="297" t="b">
        <v>0</v>
      </c>
      <c r="M740" s="294" t="s">
        <v>2065</v>
      </c>
      <c r="N740" s="294"/>
      <c r="O740" s="369"/>
      <c r="P740" s="369"/>
      <c r="Q740" s="298" t="str">
        <f t="shared" si="3"/>
        <v>PrmDemo</v>
      </c>
      <c r="R740" s="298" t="str">
        <f t="shared" si="19"/>
        <v>ContrZIP</v>
      </c>
      <c r="S740" s="298" t="str">
        <f t="array" ref="S740">iferror(index('Type Mapping'!$A$2:$D$21,match(J740,'Type Mapping'!$B$2:$B$21,0),3),"type mismatch")</f>
        <v>VARCHAR</v>
      </c>
      <c r="T740" s="298"/>
      <c r="U740" s="298"/>
      <c r="V740" s="298"/>
      <c r="W740" s="51" t="b">
        <v>1</v>
      </c>
      <c r="X740" s="51"/>
      <c r="Y740" s="309"/>
      <c r="Z740" s="309"/>
      <c r="AA740" s="311" t="s">
        <v>652</v>
      </c>
      <c r="AB740" s="53" t="str">
        <f t="shared" si="23"/>
        <v>permit_history</v>
      </c>
      <c r="AC740" s="308" t="str">
        <f t="array" ref="AC740">iferror(index('StoT Mapping (Depreciated)'!$D$2:$L$976,match(E740,'StoT Mapping (Depreciated)'!$D$2:$D$976,0),9),"**FIELD MISSING**")</f>
        <v>Contractor_id</v>
      </c>
      <c r="AD740" s="53" t="str">
        <f t="shared" si="6"/>
        <v>permit.Contractor_id</v>
      </c>
      <c r="AE740" s="299">
        <f>countif(NEW_REDB_table.field,AD740)</f>
        <v>2</v>
      </c>
      <c r="AF740" s="299" t="str">
        <f t="shared" si="7"/>
        <v>Two...</v>
      </c>
      <c r="AG740" s="308"/>
      <c r="AH740" s="317" t="b">
        <v>0</v>
      </c>
      <c r="AI740" s="317" t="b">
        <v>0</v>
      </c>
      <c r="AJ740" s="308" t="str">
        <f t="array" ref="AJ740">iferror(index('Type Mapping'!$A$2:$D$21,match(J740,'Type Mapping'!$B$2:$B$21,0),4),"type mismatch")</f>
        <v>VARCHAR</v>
      </c>
      <c r="AK740" s="308"/>
      <c r="AL740" s="308"/>
      <c r="AM740" s="308"/>
      <c r="AN740" s="300" t="b">
        <v>0</v>
      </c>
      <c r="AO740" s="300" t="b">
        <v>0</v>
      </c>
      <c r="AP740" s="300" t="b">
        <v>0</v>
      </c>
      <c r="AQ740" s="300" t="b">
        <v>0</v>
      </c>
      <c r="AR740" s="300"/>
      <c r="AS740" s="300"/>
      <c r="AT740" s="302"/>
      <c r="AU740" s="302"/>
      <c r="AV740" s="303" t="b">
        <v>1</v>
      </c>
      <c r="AW740" s="304" t="str">
        <f t="shared" si="9"/>
        <v>false</v>
      </c>
      <c r="AX740" s="305" t="str">
        <f t="shared" si="17"/>
        <v>&lt;column comment="" default="" key="false" label="ContrZIP" length="255" nullable="true" originalDbColumnName="ContrZIP" originalLength="-1" pattern="" precision="-1" talendType="id_String" type=""/&gt;</v>
      </c>
      <c r="AY740" s="306"/>
      <c r="AZ740" s="305" t="str">
        <f t="shared" si="10"/>
        <v>&lt;column comment="" default="" key="false" label="ContrZIP" length="255" nullable="true" originalDbColumnName="ContrZIP" originalLength="-1" pattern="" precision="-1" talendType="id_String" type=""/&gt;</v>
      </c>
      <c r="BA740" s="306"/>
      <c r="BB740" s="302"/>
      <c r="BC740" s="303" t="b">
        <f t="shared" si="11"/>
        <v>1</v>
      </c>
      <c r="BD740" s="304"/>
      <c r="BE740" s="304" t="str">
        <f t="shared" si="12"/>
        <v>false</v>
      </c>
      <c r="BF740" s="307"/>
      <c r="BG740" s="305"/>
      <c r="BH740" s="305"/>
      <c r="BI740" s="305"/>
      <c r="BJ740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0" s="306"/>
      <c r="BL740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0" s="306"/>
      <c r="BN740" s="302"/>
      <c r="BO740" s="302"/>
      <c r="BP740" s="302"/>
      <c r="BQ740" s="302"/>
      <c r="BR740" s="302"/>
      <c r="BS740" s="302"/>
      <c r="BT740" s="302"/>
      <c r="BU740" s="302"/>
      <c r="BV740" s="302"/>
      <c r="BW740" s="302"/>
      <c r="BX740" s="302"/>
    </row>
    <row r="741">
      <c r="A741" s="292" t="s">
        <v>728</v>
      </c>
      <c r="B741" s="292">
        <v>740.0</v>
      </c>
      <c r="C741" s="292">
        <f t="shared" si="15"/>
        <v>1</v>
      </c>
      <c r="D741" s="293" t="str">
        <f t="shared" si="26"/>
        <v>Buil, Dem, Occ</v>
      </c>
      <c r="E741" s="46" t="str">
        <f t="shared" si="2"/>
        <v>prmbdo.mdb.PrmDemo.ContrPhone</v>
      </c>
      <c r="F741" s="46" t="s">
        <v>350</v>
      </c>
      <c r="G741" s="46" t="s">
        <v>609</v>
      </c>
      <c r="H741" s="47">
        <v>70.0</v>
      </c>
      <c r="I741" s="294" t="s">
        <v>1886</v>
      </c>
      <c r="J741" s="295" t="s">
        <v>743</v>
      </c>
      <c r="K741" s="296">
        <v>20.0</v>
      </c>
      <c r="L741" s="297" t="b">
        <v>0</v>
      </c>
      <c r="M741" s="294" t="s">
        <v>2070</v>
      </c>
      <c r="N741" s="294"/>
      <c r="O741" s="369"/>
      <c r="P741" s="369"/>
      <c r="Q741" s="298" t="str">
        <f t="shared" si="3"/>
        <v>PrmDemo</v>
      </c>
      <c r="R741" s="298" t="str">
        <f t="shared" si="19"/>
        <v>ContrPhone</v>
      </c>
      <c r="S741" s="298" t="str">
        <f t="array" ref="S741">iferror(index('Type Mapping'!$A$2:$D$21,match(J741,'Type Mapping'!$B$2:$B$21,0),3),"type mismatch")</f>
        <v>VARCHAR</v>
      </c>
      <c r="T741" s="298"/>
      <c r="U741" s="298"/>
      <c r="V741" s="298"/>
      <c r="W741" s="51" t="b">
        <v>1</v>
      </c>
      <c r="X741" s="51"/>
      <c r="Y741" s="309"/>
      <c r="Z741" s="309"/>
      <c r="AA741" s="311" t="s">
        <v>652</v>
      </c>
      <c r="AB741" s="53" t="str">
        <f t="shared" si="23"/>
        <v>permit_history</v>
      </c>
      <c r="AC741" s="308" t="str">
        <f t="array" ref="AC741">iferror(index('StoT Mapping (Depreciated)'!$D$2:$L$976,match(E741,'StoT Mapping (Depreciated)'!$D$2:$D$976,0),9),"**FIELD MISSING**")</f>
        <v>Contractor_id</v>
      </c>
      <c r="AD741" s="53" t="str">
        <f t="shared" si="6"/>
        <v>permit.Contractor_id</v>
      </c>
      <c r="AE741" s="299">
        <f>countif(NEW_REDB_table.field,AD741)</f>
        <v>2</v>
      </c>
      <c r="AF741" s="299" t="str">
        <f t="shared" si="7"/>
        <v>Two...</v>
      </c>
      <c r="AG741" s="308"/>
      <c r="AH741" s="317" t="b">
        <v>0</v>
      </c>
      <c r="AI741" s="317" t="b">
        <v>0</v>
      </c>
      <c r="AJ741" s="308" t="str">
        <f t="array" ref="AJ741">iferror(index('Type Mapping'!$A$2:$D$21,match(J741,'Type Mapping'!$B$2:$B$21,0),4),"type mismatch")</f>
        <v>VARCHAR</v>
      </c>
      <c r="AK741" s="308"/>
      <c r="AL741" s="308"/>
      <c r="AM741" s="308"/>
      <c r="AN741" s="300" t="b">
        <v>0</v>
      </c>
      <c r="AO741" s="300" t="b">
        <v>0</v>
      </c>
      <c r="AP741" s="300" t="b">
        <v>0</v>
      </c>
      <c r="AQ741" s="300" t="b">
        <v>0</v>
      </c>
      <c r="AR741" s="300"/>
      <c r="AS741" s="300"/>
      <c r="AT741" s="302"/>
      <c r="AU741" s="302"/>
      <c r="AV741" s="303" t="b">
        <v>1</v>
      </c>
      <c r="AW741" s="304" t="str">
        <f t="shared" si="9"/>
        <v>false</v>
      </c>
      <c r="AX741" s="305" t="str">
        <f t="shared" si="17"/>
        <v>&lt;column comment="" default="" key="false" label="ContrPhone" length="255" nullable="true" originalDbColumnName="ContrPhone" originalLength="-1" pattern="" precision="-1" talendType="id_String" type=""/&gt;</v>
      </c>
      <c r="AY741" s="306"/>
      <c r="AZ741" s="305" t="str">
        <f t="shared" si="10"/>
        <v>&lt;column comment="" default="" key="false" label="ContrPhone" length="255" nullable="true" originalDbColumnName="ContrPhone" originalLength="-1" pattern="" precision="-1" talendType="id_String" type=""/&gt;</v>
      </c>
      <c r="BA741" s="306"/>
      <c r="BB741" s="302"/>
      <c r="BC741" s="303" t="b">
        <f t="shared" si="11"/>
        <v>1</v>
      </c>
      <c r="BD741" s="304"/>
      <c r="BE741" s="304" t="str">
        <f t="shared" si="12"/>
        <v>false</v>
      </c>
      <c r="BF741" s="307"/>
      <c r="BG741" s="305"/>
      <c r="BH741" s="305"/>
      <c r="BI741" s="305"/>
      <c r="BJ741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1" s="306"/>
      <c r="BL741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1" s="306"/>
      <c r="BN741" s="302"/>
      <c r="BO741" s="302"/>
      <c r="BP741" s="302"/>
      <c r="BQ741" s="302"/>
      <c r="BR741" s="302"/>
      <c r="BS741" s="302"/>
      <c r="BT741" s="302"/>
      <c r="BU741" s="302"/>
      <c r="BV741" s="302"/>
      <c r="BW741" s="302"/>
      <c r="BX741" s="302"/>
    </row>
    <row r="742">
      <c r="A742" s="292" t="s">
        <v>728</v>
      </c>
      <c r="B742" s="292">
        <v>741.0</v>
      </c>
      <c r="C742" s="292">
        <f t="shared" si="15"/>
        <v>1</v>
      </c>
      <c r="D742" s="293" t="str">
        <f t="shared" si="26"/>
        <v>Buil, Dem, Occ</v>
      </c>
      <c r="E742" s="46" t="str">
        <f t="shared" si="2"/>
        <v>prmbdo.mdb.PrmDemo.GeoCityBLockPart</v>
      </c>
      <c r="F742" s="46" t="s">
        <v>350</v>
      </c>
      <c r="G742" s="46" t="s">
        <v>609</v>
      </c>
      <c r="H742" s="47">
        <v>71.0</v>
      </c>
      <c r="I742" s="294" t="s">
        <v>1795</v>
      </c>
      <c r="J742" s="295" t="s">
        <v>729</v>
      </c>
      <c r="K742" s="296">
        <v>8.0</v>
      </c>
      <c r="L742" s="297" t="b">
        <v>0</v>
      </c>
      <c r="M742" s="294" t="s">
        <v>1433</v>
      </c>
      <c r="N742" s="294"/>
      <c r="O742" s="369"/>
      <c r="P742" s="369"/>
      <c r="Q742" s="298" t="str">
        <f t="shared" si="3"/>
        <v>PrmDemo</v>
      </c>
      <c r="R742" s="298" t="str">
        <f t="shared" si="19"/>
        <v>GeoCityBLockPart</v>
      </c>
      <c r="S742" s="298" t="str">
        <f t="array" ref="S742">iferror(index('Type Mapping'!$A$2:$D$21,match(J742,'Type Mapping'!$B$2:$B$21,0),3),"type mismatch")</f>
        <v>VARCHAR</v>
      </c>
      <c r="T742" s="298"/>
      <c r="U742" s="298"/>
      <c r="V742" s="298"/>
      <c r="W742" s="51" t="b">
        <v>1</v>
      </c>
      <c r="X742" s="51"/>
      <c r="Y742" s="309"/>
      <c r="Z742" s="309"/>
      <c r="AA742" s="311" t="s">
        <v>669</v>
      </c>
      <c r="AB742" s="53" t="str">
        <f t="shared" si="23"/>
        <v>geo_id_history</v>
      </c>
      <c r="AC742" s="308" t="str">
        <f t="array" ref="AC742">iferror(index('StoT Mapping (Depreciated)'!$D$2:$L$976,match(E742,'StoT Mapping (Depreciated)'!$D$2:$D$976,0),9),"**FIELD MISSING**")</f>
        <v>???</v>
      </c>
      <c r="AD742" s="53" t="str">
        <f t="shared" si="6"/>
        <v>geo_id.???</v>
      </c>
      <c r="AE742" s="299">
        <f>countif(NEW_REDB_table.field,AD742)</f>
        <v>0</v>
      </c>
      <c r="AF742" s="299" t="str">
        <f t="shared" si="7"/>
        <v>Check...</v>
      </c>
      <c r="AG742" s="308"/>
      <c r="AH742" s="317" t="b">
        <v>0</v>
      </c>
      <c r="AI742" s="317" t="b">
        <v>0</v>
      </c>
      <c r="AJ742" s="308" t="str">
        <f t="array" ref="AJ742">iferror(index('Type Mapping'!$A$2:$D$21,match(J742,'Type Mapping'!$B$2:$B$21,0),4),"type mismatch")</f>
        <v>FLOAT</v>
      </c>
      <c r="AK742" s="308"/>
      <c r="AL742" s="308"/>
      <c r="AM742" s="308"/>
      <c r="AN742" s="300" t="b">
        <v>0</v>
      </c>
      <c r="AO742" s="300" t="b">
        <v>0</v>
      </c>
      <c r="AP742" s="300" t="b">
        <v>0</v>
      </c>
      <c r="AQ742" s="300" t="b">
        <v>0</v>
      </c>
      <c r="AR742" s="300"/>
      <c r="AS742" s="300"/>
      <c r="AT742" s="302"/>
      <c r="AU742" s="302"/>
      <c r="AV742" s="303" t="b">
        <v>1</v>
      </c>
      <c r="AW742" s="304" t="str">
        <f t="shared" si="9"/>
        <v>false</v>
      </c>
      <c r="AX742" s="305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742" s="306"/>
      <c r="AZ742" s="305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742" s="306"/>
      <c r="BB742" s="302"/>
      <c r="BC742" s="303" t="b">
        <f t="shared" si="11"/>
        <v>1</v>
      </c>
      <c r="BD742" s="304"/>
      <c r="BE742" s="304" t="str">
        <f t="shared" si="12"/>
        <v>false</v>
      </c>
      <c r="BF742" s="307"/>
      <c r="BG742" s="305"/>
      <c r="BH742" s="305"/>
      <c r="BI742" s="305"/>
      <c r="BJ742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2" s="306"/>
      <c r="BL742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2" s="306"/>
      <c r="BN742" s="302"/>
      <c r="BO742" s="302"/>
      <c r="BP742" s="302"/>
      <c r="BQ742" s="302"/>
      <c r="BR742" s="302"/>
      <c r="BS742" s="302"/>
      <c r="BT742" s="302"/>
      <c r="BU742" s="302"/>
      <c r="BV742" s="302"/>
      <c r="BW742" s="302"/>
      <c r="BX742" s="302"/>
    </row>
    <row r="743">
      <c r="A743" s="292" t="s">
        <v>728</v>
      </c>
      <c r="B743" s="292">
        <v>742.0</v>
      </c>
      <c r="C743" s="292">
        <f t="shared" si="15"/>
        <v>1</v>
      </c>
      <c r="D743" s="293" t="str">
        <f t="shared" si="26"/>
        <v>Buil, Dem, Occ</v>
      </c>
      <c r="E743" s="46" t="str">
        <f t="shared" si="2"/>
        <v>prmbdo.mdb.PrmDemo.Ward10</v>
      </c>
      <c r="F743" s="46" t="s">
        <v>350</v>
      </c>
      <c r="G743" s="46" t="s">
        <v>609</v>
      </c>
      <c r="H743" s="47">
        <v>72.0</v>
      </c>
      <c r="I743" s="294" t="s">
        <v>1436</v>
      </c>
      <c r="J743" s="295" t="s">
        <v>740</v>
      </c>
      <c r="K743" s="296">
        <v>1.0</v>
      </c>
      <c r="L743" s="297" t="b">
        <v>0</v>
      </c>
      <c r="M743" s="294" t="s">
        <v>2076</v>
      </c>
      <c r="N743" s="294"/>
      <c r="O743" s="369"/>
      <c r="P743" s="369"/>
      <c r="Q743" s="298" t="str">
        <f t="shared" si="3"/>
        <v>PrmDemo</v>
      </c>
      <c r="R743" s="298" t="str">
        <f t="shared" si="19"/>
        <v>Ward10</v>
      </c>
      <c r="S743" s="298" t="str">
        <f t="array" ref="S743">iferror(index('Type Mapping'!$A$2:$D$21,match(J743,'Type Mapping'!$B$2:$B$21,0),3),"type mismatch")</f>
        <v>VARCHAR</v>
      </c>
      <c r="T743" s="298"/>
      <c r="U743" s="298"/>
      <c r="V743" s="298"/>
      <c r="W743" s="51" t="b">
        <v>1</v>
      </c>
      <c r="X743" s="51"/>
      <c r="Y743" s="309"/>
      <c r="Z743" s="309"/>
      <c r="AA743" s="311" t="s">
        <v>669</v>
      </c>
      <c r="AB743" s="53" t="str">
        <f t="shared" si="23"/>
        <v>geo_id_history</v>
      </c>
      <c r="AC743" s="308" t="str">
        <f t="array" ref="AC743">iferror(index('StoT Mapping (Depreciated)'!$D$2:$L$976,match(E743,'StoT Mapping (Depreciated)'!$D$2:$D$976,0),9),"**FIELD MISSING**")</f>
        <v>???</v>
      </c>
      <c r="AD743" s="53" t="str">
        <f t="shared" si="6"/>
        <v>geo_id.???</v>
      </c>
      <c r="AE743" s="299">
        <f>countif(NEW_REDB_table.field,AD743)</f>
        <v>0</v>
      </c>
      <c r="AF743" s="299" t="str">
        <f t="shared" si="7"/>
        <v>Check...</v>
      </c>
      <c r="AG743" s="308"/>
      <c r="AH743" s="317" t="b">
        <v>0</v>
      </c>
      <c r="AI743" s="317" t="b">
        <v>0</v>
      </c>
      <c r="AJ743" s="308" t="str">
        <f t="array" ref="AJ743">iferror(index('Type Mapping'!$A$2:$D$21,match(J743,'Type Mapping'!$B$2:$B$21,0),4),"type mismatch")</f>
        <v>INT</v>
      </c>
      <c r="AK743" s="308"/>
      <c r="AL743" s="308"/>
      <c r="AM743" s="308"/>
      <c r="AN743" s="300" t="b">
        <v>0</v>
      </c>
      <c r="AO743" s="300" t="b">
        <v>0</v>
      </c>
      <c r="AP743" s="300" t="b">
        <v>0</v>
      </c>
      <c r="AQ743" s="300" t="b">
        <v>0</v>
      </c>
      <c r="AR743" s="300"/>
      <c r="AS743" s="300"/>
      <c r="AT743" s="302"/>
      <c r="AU743" s="302"/>
      <c r="AV743" s="303" t="b">
        <v>1</v>
      </c>
      <c r="AW743" s="304" t="str">
        <f t="shared" si="9"/>
        <v>false</v>
      </c>
      <c r="AX743" s="305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743" s="306"/>
      <c r="AZ743" s="305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743" s="306"/>
      <c r="BB743" s="302"/>
      <c r="BC743" s="303" t="b">
        <f t="shared" si="11"/>
        <v>1</v>
      </c>
      <c r="BD743" s="304"/>
      <c r="BE743" s="304" t="str">
        <f t="shared" si="12"/>
        <v>false</v>
      </c>
      <c r="BF743" s="307"/>
      <c r="BG743" s="305"/>
      <c r="BH743" s="305"/>
      <c r="BI743" s="305"/>
      <c r="BJ743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3" s="306"/>
      <c r="BL743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3" s="306"/>
      <c r="BN743" s="302"/>
      <c r="BO743" s="302"/>
      <c r="BP743" s="302"/>
      <c r="BQ743" s="302"/>
      <c r="BR743" s="302"/>
      <c r="BS743" s="302"/>
      <c r="BT743" s="302"/>
      <c r="BU743" s="302"/>
      <c r="BV743" s="302"/>
      <c r="BW743" s="302"/>
      <c r="BX743" s="302"/>
    </row>
    <row r="744">
      <c r="A744" s="292" t="s">
        <v>728</v>
      </c>
      <c r="B744" s="292">
        <v>743.0</v>
      </c>
      <c r="C744" s="292">
        <f t="shared" si="15"/>
        <v>1</v>
      </c>
      <c r="D744" s="293" t="str">
        <f t="shared" si="26"/>
        <v>Buil, Dem, Occ</v>
      </c>
      <c r="E744" s="46" t="str">
        <f t="shared" si="2"/>
        <v>prmbdo.mdb.PrmDemo.Precinct10</v>
      </c>
      <c r="F744" s="46" t="s">
        <v>350</v>
      </c>
      <c r="G744" s="46" t="s">
        <v>609</v>
      </c>
      <c r="H744" s="47">
        <v>73.0</v>
      </c>
      <c r="I744" s="294" t="s">
        <v>1445</v>
      </c>
      <c r="J744" s="295" t="s">
        <v>740</v>
      </c>
      <c r="K744" s="296">
        <v>1.0</v>
      </c>
      <c r="L744" s="297" t="b">
        <v>0</v>
      </c>
      <c r="M744" s="294" t="s">
        <v>2079</v>
      </c>
      <c r="N744" s="294"/>
      <c r="O744" s="369"/>
      <c r="P744" s="369"/>
      <c r="Q744" s="298" t="str">
        <f t="shared" si="3"/>
        <v>PrmDemo</v>
      </c>
      <c r="R744" s="298" t="str">
        <f t="shared" si="19"/>
        <v>Precinct10</v>
      </c>
      <c r="S744" s="298" t="str">
        <f t="array" ref="S744">iferror(index('Type Mapping'!$A$2:$D$21,match(J744,'Type Mapping'!$B$2:$B$21,0),3),"type mismatch")</f>
        <v>VARCHAR</v>
      </c>
      <c r="T744" s="298"/>
      <c r="U744" s="298"/>
      <c r="V744" s="298"/>
      <c r="W744" s="51" t="b">
        <v>1</v>
      </c>
      <c r="X744" s="51"/>
      <c r="Y744" s="309"/>
      <c r="Z744" s="309"/>
      <c r="AA744" s="311" t="s">
        <v>669</v>
      </c>
      <c r="AB744" s="53" t="str">
        <f t="shared" si="23"/>
        <v>geo_id_history</v>
      </c>
      <c r="AC744" s="308" t="str">
        <f t="array" ref="AC744">iferror(index('StoT Mapping (Depreciated)'!$D$2:$L$976,match(E744,'StoT Mapping (Depreciated)'!$D$2:$D$976,0),9),"**FIELD MISSING**")</f>
        <v>???</v>
      </c>
      <c r="AD744" s="53" t="str">
        <f t="shared" si="6"/>
        <v>geo_id.???</v>
      </c>
      <c r="AE744" s="299">
        <f>countif(NEW_REDB_table.field,AD744)</f>
        <v>0</v>
      </c>
      <c r="AF744" s="299" t="str">
        <f t="shared" si="7"/>
        <v>Check...</v>
      </c>
      <c r="AG744" s="308"/>
      <c r="AH744" s="317" t="b">
        <v>0</v>
      </c>
      <c r="AI744" s="317" t="b">
        <v>0</v>
      </c>
      <c r="AJ744" s="308" t="str">
        <f t="array" ref="AJ744">iferror(index('Type Mapping'!$A$2:$D$21,match(J744,'Type Mapping'!$B$2:$B$21,0),4),"type mismatch")</f>
        <v>INT</v>
      </c>
      <c r="AK744" s="308"/>
      <c r="AL744" s="308"/>
      <c r="AM744" s="308"/>
      <c r="AN744" s="300" t="b">
        <v>0</v>
      </c>
      <c r="AO744" s="300" t="b">
        <v>0</v>
      </c>
      <c r="AP744" s="300" t="b">
        <v>0</v>
      </c>
      <c r="AQ744" s="300" t="b">
        <v>0</v>
      </c>
      <c r="AR744" s="300"/>
      <c r="AS744" s="300"/>
      <c r="AT744" s="302"/>
      <c r="AU744" s="302"/>
      <c r="AV744" s="303" t="b">
        <v>1</v>
      </c>
      <c r="AW744" s="304" t="str">
        <f t="shared" si="9"/>
        <v>false</v>
      </c>
      <c r="AX744" s="305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744" s="306"/>
      <c r="AZ744" s="305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744" s="306"/>
      <c r="BB744" s="302"/>
      <c r="BC744" s="303" t="b">
        <f t="shared" si="11"/>
        <v>1</v>
      </c>
      <c r="BD744" s="304"/>
      <c r="BE744" s="304" t="str">
        <f t="shared" si="12"/>
        <v>false</v>
      </c>
      <c r="BF744" s="307"/>
      <c r="BG744" s="305"/>
      <c r="BH744" s="305"/>
      <c r="BI744" s="305"/>
      <c r="BJ744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4" s="306"/>
      <c r="BL744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4" s="306"/>
      <c r="BN744" s="302"/>
      <c r="BO744" s="302"/>
      <c r="BP744" s="302"/>
      <c r="BQ744" s="302"/>
      <c r="BR744" s="302"/>
      <c r="BS744" s="302"/>
      <c r="BT744" s="302"/>
      <c r="BU744" s="302"/>
      <c r="BV744" s="302"/>
      <c r="BW744" s="302"/>
      <c r="BX744" s="302"/>
    </row>
    <row r="745">
      <c r="A745" s="292" t="s">
        <v>728</v>
      </c>
      <c r="B745" s="292">
        <v>744.0</v>
      </c>
      <c r="C745" s="292">
        <f t="shared" si="15"/>
        <v>1</v>
      </c>
      <c r="D745" s="293" t="str">
        <f t="shared" si="26"/>
        <v>Buil, Dem, Occ</v>
      </c>
      <c r="E745" s="46" t="str">
        <f t="shared" si="2"/>
        <v>prmbdo.mdb.PrmDemo.InspArea10</v>
      </c>
      <c r="F745" s="46" t="s">
        <v>350</v>
      </c>
      <c r="G745" s="46" t="s">
        <v>609</v>
      </c>
      <c r="H745" s="47">
        <v>74.0</v>
      </c>
      <c r="I745" s="294" t="s">
        <v>1451</v>
      </c>
      <c r="J745" s="295" t="s">
        <v>740</v>
      </c>
      <c r="K745" s="296">
        <v>1.0</v>
      </c>
      <c r="L745" s="297" t="b">
        <v>0</v>
      </c>
      <c r="M745" s="294" t="s">
        <v>1452</v>
      </c>
      <c r="N745" s="294"/>
      <c r="O745" s="369"/>
      <c r="P745" s="369"/>
      <c r="Q745" s="298" t="str">
        <f t="shared" si="3"/>
        <v>PrmDemo</v>
      </c>
      <c r="R745" s="298" t="str">
        <f t="shared" si="19"/>
        <v>InspArea10</v>
      </c>
      <c r="S745" s="298" t="str">
        <f t="array" ref="S745">iferror(index('Type Mapping'!$A$2:$D$21,match(J745,'Type Mapping'!$B$2:$B$21,0),3),"type mismatch")</f>
        <v>VARCHAR</v>
      </c>
      <c r="T745" s="298"/>
      <c r="U745" s="298"/>
      <c r="V745" s="298"/>
      <c r="W745" s="51" t="b">
        <v>1</v>
      </c>
      <c r="X745" s="51"/>
      <c r="Y745" s="309"/>
      <c r="Z745" s="309"/>
      <c r="AA745" s="311" t="s">
        <v>669</v>
      </c>
      <c r="AB745" s="53" t="str">
        <f t="shared" si="23"/>
        <v>geo_id_history</v>
      </c>
      <c r="AC745" s="308" t="str">
        <f t="array" ref="AC745">iferror(index('StoT Mapping (Depreciated)'!$D$2:$L$976,match(E745,'StoT Mapping (Depreciated)'!$D$2:$D$976,0),9),"**FIELD MISSING**")</f>
        <v>???</v>
      </c>
      <c r="AD745" s="53" t="str">
        <f t="shared" si="6"/>
        <v>geo_id.???</v>
      </c>
      <c r="AE745" s="299">
        <f>countif(NEW_REDB_table.field,AD745)</f>
        <v>0</v>
      </c>
      <c r="AF745" s="299" t="str">
        <f t="shared" si="7"/>
        <v>Check...</v>
      </c>
      <c r="AG745" s="308"/>
      <c r="AH745" s="317" t="b">
        <v>0</v>
      </c>
      <c r="AI745" s="317" t="b">
        <v>0</v>
      </c>
      <c r="AJ745" s="308" t="str">
        <f t="array" ref="AJ745">iferror(index('Type Mapping'!$A$2:$D$21,match(J745,'Type Mapping'!$B$2:$B$21,0),4),"type mismatch")</f>
        <v>INT</v>
      </c>
      <c r="AK745" s="308"/>
      <c r="AL745" s="308"/>
      <c r="AM745" s="308"/>
      <c r="AN745" s="300" t="b">
        <v>0</v>
      </c>
      <c r="AO745" s="300" t="b">
        <v>0</v>
      </c>
      <c r="AP745" s="300" t="b">
        <v>0</v>
      </c>
      <c r="AQ745" s="300" t="b">
        <v>0</v>
      </c>
      <c r="AR745" s="300"/>
      <c r="AS745" s="300"/>
      <c r="AT745" s="302"/>
      <c r="AU745" s="302"/>
      <c r="AV745" s="303" t="b">
        <v>1</v>
      </c>
      <c r="AW745" s="304" t="str">
        <f t="shared" si="9"/>
        <v>false</v>
      </c>
      <c r="AX745" s="305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745" s="306"/>
      <c r="AZ745" s="305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745" s="306"/>
      <c r="BB745" s="302"/>
      <c r="BC745" s="303" t="b">
        <f t="shared" si="11"/>
        <v>1</v>
      </c>
      <c r="BD745" s="304"/>
      <c r="BE745" s="304" t="str">
        <f t="shared" si="12"/>
        <v>false</v>
      </c>
      <c r="BF745" s="307"/>
      <c r="BG745" s="305"/>
      <c r="BH745" s="305"/>
      <c r="BI745" s="305"/>
      <c r="BJ745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5" s="306"/>
      <c r="BL745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5" s="306"/>
      <c r="BN745" s="302"/>
      <c r="BO745" s="302"/>
      <c r="BP745" s="302"/>
      <c r="BQ745" s="302"/>
      <c r="BR745" s="302"/>
      <c r="BS745" s="302"/>
      <c r="BT745" s="302"/>
      <c r="BU745" s="302"/>
      <c r="BV745" s="302"/>
      <c r="BW745" s="302"/>
      <c r="BX745" s="302"/>
    </row>
    <row r="746">
      <c r="A746" s="292" t="s">
        <v>728</v>
      </c>
      <c r="B746" s="292">
        <v>745.0</v>
      </c>
      <c r="C746" s="292">
        <f t="shared" si="15"/>
        <v>1</v>
      </c>
      <c r="D746" s="293" t="str">
        <f t="shared" si="26"/>
        <v>Buil, Dem, Occ</v>
      </c>
      <c r="E746" s="46" t="str">
        <f t="shared" si="2"/>
        <v>prmbdo.mdb.PrmDemo.Ward00</v>
      </c>
      <c r="F746" s="46" t="s">
        <v>350</v>
      </c>
      <c r="G746" s="46" t="s">
        <v>609</v>
      </c>
      <c r="H746" s="47">
        <v>75.0</v>
      </c>
      <c r="I746" s="294" t="s">
        <v>1457</v>
      </c>
      <c r="J746" s="295" t="s">
        <v>740</v>
      </c>
      <c r="K746" s="296">
        <v>1.0</v>
      </c>
      <c r="L746" s="297" t="b">
        <v>0</v>
      </c>
      <c r="M746" s="294" t="s">
        <v>2083</v>
      </c>
      <c r="N746" s="294"/>
      <c r="O746" s="369"/>
      <c r="P746" s="369"/>
      <c r="Q746" s="298" t="str">
        <f t="shared" si="3"/>
        <v>PrmDemo</v>
      </c>
      <c r="R746" s="298" t="str">
        <f t="shared" si="19"/>
        <v>Ward00</v>
      </c>
      <c r="S746" s="298" t="str">
        <f t="array" ref="S746">iferror(index('Type Mapping'!$A$2:$D$21,match(J746,'Type Mapping'!$B$2:$B$21,0),3),"type mismatch")</f>
        <v>VARCHAR</v>
      </c>
      <c r="T746" s="298"/>
      <c r="U746" s="298"/>
      <c r="V746" s="298"/>
      <c r="W746" s="51" t="b">
        <v>1</v>
      </c>
      <c r="X746" s="51"/>
      <c r="Y746" s="309"/>
      <c r="Z746" s="309"/>
      <c r="AA746" s="311" t="s">
        <v>669</v>
      </c>
      <c r="AB746" s="53" t="str">
        <f t="shared" si="23"/>
        <v>geo_id_history</v>
      </c>
      <c r="AC746" s="308" t="str">
        <f t="array" ref="AC746">iferror(index('StoT Mapping (Depreciated)'!$D$2:$L$976,match(E746,'StoT Mapping (Depreciated)'!$D$2:$D$976,0),9),"**FIELD MISSING**")</f>
        <v>???</v>
      </c>
      <c r="AD746" s="53" t="str">
        <f t="shared" si="6"/>
        <v>geo_id.???</v>
      </c>
      <c r="AE746" s="299">
        <f>countif(NEW_REDB_table.field,AD746)</f>
        <v>0</v>
      </c>
      <c r="AF746" s="299" t="str">
        <f t="shared" si="7"/>
        <v>Check...</v>
      </c>
      <c r="AG746" s="308"/>
      <c r="AH746" s="317" t="b">
        <v>0</v>
      </c>
      <c r="AI746" s="317" t="b">
        <v>0</v>
      </c>
      <c r="AJ746" s="308" t="str">
        <f t="array" ref="AJ746">iferror(index('Type Mapping'!$A$2:$D$21,match(J746,'Type Mapping'!$B$2:$B$21,0),4),"type mismatch")</f>
        <v>INT</v>
      </c>
      <c r="AK746" s="308"/>
      <c r="AL746" s="308"/>
      <c r="AM746" s="308"/>
      <c r="AN746" s="300" t="b">
        <v>0</v>
      </c>
      <c r="AO746" s="300" t="b">
        <v>0</v>
      </c>
      <c r="AP746" s="300" t="b">
        <v>0</v>
      </c>
      <c r="AQ746" s="300" t="b">
        <v>0</v>
      </c>
      <c r="AR746" s="300"/>
      <c r="AS746" s="300"/>
      <c r="AT746" s="302"/>
      <c r="AU746" s="302"/>
      <c r="AV746" s="303" t="b">
        <v>1</v>
      </c>
      <c r="AW746" s="304" t="str">
        <f t="shared" si="9"/>
        <v>false</v>
      </c>
      <c r="AX746" s="305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746" s="306"/>
      <c r="AZ746" s="305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746" s="306"/>
      <c r="BB746" s="302"/>
      <c r="BC746" s="303" t="b">
        <f t="shared" si="11"/>
        <v>1</v>
      </c>
      <c r="BD746" s="304"/>
      <c r="BE746" s="304" t="str">
        <f t="shared" si="12"/>
        <v>false</v>
      </c>
      <c r="BF746" s="307"/>
      <c r="BG746" s="305"/>
      <c r="BH746" s="305"/>
      <c r="BI746" s="305"/>
      <c r="BJ746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6" s="306"/>
      <c r="BL746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6" s="306"/>
      <c r="BN746" s="302"/>
      <c r="BO746" s="302"/>
      <c r="BP746" s="302"/>
      <c r="BQ746" s="302"/>
      <c r="BR746" s="302"/>
      <c r="BS746" s="302"/>
      <c r="BT746" s="302"/>
      <c r="BU746" s="302"/>
      <c r="BV746" s="302"/>
      <c r="BW746" s="302"/>
      <c r="BX746" s="302"/>
    </row>
    <row r="747">
      <c r="A747" s="292" t="s">
        <v>728</v>
      </c>
      <c r="B747" s="292">
        <v>746.0</v>
      </c>
      <c r="C747" s="292">
        <f t="shared" si="15"/>
        <v>1</v>
      </c>
      <c r="D747" s="293" t="str">
        <f t="shared" si="26"/>
        <v>Buil, Dem, Occ</v>
      </c>
      <c r="E747" s="46" t="str">
        <f t="shared" si="2"/>
        <v>prmbdo.mdb.PrmDemo.Precinct02</v>
      </c>
      <c r="F747" s="46" t="s">
        <v>350</v>
      </c>
      <c r="G747" s="46" t="s">
        <v>609</v>
      </c>
      <c r="H747" s="47">
        <v>76.0</v>
      </c>
      <c r="I747" s="294" t="s">
        <v>1462</v>
      </c>
      <c r="J747" s="295" t="s">
        <v>740</v>
      </c>
      <c r="K747" s="296">
        <v>1.0</v>
      </c>
      <c r="L747" s="297" t="b">
        <v>0</v>
      </c>
      <c r="M747" s="294" t="s">
        <v>2086</v>
      </c>
      <c r="N747" s="294"/>
      <c r="O747" s="369"/>
      <c r="P747" s="369"/>
      <c r="Q747" s="298" t="str">
        <f t="shared" si="3"/>
        <v>PrmDemo</v>
      </c>
      <c r="R747" s="298" t="str">
        <f t="shared" si="19"/>
        <v>Precinct02</v>
      </c>
      <c r="S747" s="298" t="str">
        <f t="array" ref="S747">iferror(index('Type Mapping'!$A$2:$D$21,match(J747,'Type Mapping'!$B$2:$B$21,0),3),"type mismatch")</f>
        <v>VARCHAR</v>
      </c>
      <c r="T747" s="298"/>
      <c r="U747" s="298"/>
      <c r="V747" s="298"/>
      <c r="W747" s="51" t="b">
        <v>1</v>
      </c>
      <c r="X747" s="51"/>
      <c r="Y747" s="309"/>
      <c r="Z747" s="309"/>
      <c r="AA747" s="311" t="s">
        <v>669</v>
      </c>
      <c r="AB747" s="53" t="str">
        <f t="shared" si="23"/>
        <v>geo_id_history</v>
      </c>
      <c r="AC747" s="308" t="str">
        <f t="array" ref="AC747">iferror(index('StoT Mapping (Depreciated)'!$D$2:$L$976,match(E747,'StoT Mapping (Depreciated)'!$D$2:$D$976,0),9),"**FIELD MISSING**")</f>
        <v>???</v>
      </c>
      <c r="AD747" s="53" t="str">
        <f t="shared" si="6"/>
        <v>geo_id.???</v>
      </c>
      <c r="AE747" s="299">
        <f>countif(NEW_REDB_table.field,AD747)</f>
        <v>0</v>
      </c>
      <c r="AF747" s="299" t="str">
        <f t="shared" si="7"/>
        <v>Check...</v>
      </c>
      <c r="AG747" s="308"/>
      <c r="AH747" s="317" t="b">
        <v>0</v>
      </c>
      <c r="AI747" s="317" t="b">
        <v>0</v>
      </c>
      <c r="AJ747" s="308" t="str">
        <f t="array" ref="AJ747">iferror(index('Type Mapping'!$A$2:$D$21,match(J747,'Type Mapping'!$B$2:$B$21,0),4),"type mismatch")</f>
        <v>INT</v>
      </c>
      <c r="AK747" s="308"/>
      <c r="AL747" s="308"/>
      <c r="AM747" s="308"/>
      <c r="AN747" s="300" t="b">
        <v>0</v>
      </c>
      <c r="AO747" s="300" t="b">
        <v>0</v>
      </c>
      <c r="AP747" s="300" t="b">
        <v>0</v>
      </c>
      <c r="AQ747" s="300" t="b">
        <v>0</v>
      </c>
      <c r="AR747" s="300"/>
      <c r="AS747" s="300"/>
      <c r="AT747" s="302"/>
      <c r="AU747" s="302"/>
      <c r="AV747" s="303" t="b">
        <v>1</v>
      </c>
      <c r="AW747" s="304" t="str">
        <f t="shared" si="9"/>
        <v>false</v>
      </c>
      <c r="AX747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747" s="306"/>
      <c r="AZ747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747" s="306"/>
      <c r="BB747" s="302"/>
      <c r="BC747" s="303" t="b">
        <f t="shared" si="11"/>
        <v>1</v>
      </c>
      <c r="BD747" s="304"/>
      <c r="BE747" s="304" t="str">
        <f t="shared" si="12"/>
        <v>false</v>
      </c>
      <c r="BF747" s="307"/>
      <c r="BG747" s="305"/>
      <c r="BH747" s="305"/>
      <c r="BI747" s="305"/>
      <c r="BJ747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7" s="306"/>
      <c r="BL747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7" s="306"/>
      <c r="BN747" s="302"/>
      <c r="BO747" s="302"/>
      <c r="BP747" s="302"/>
      <c r="BQ747" s="302"/>
      <c r="BR747" s="302"/>
      <c r="BS747" s="302"/>
      <c r="BT747" s="302"/>
      <c r="BU747" s="302"/>
      <c r="BV747" s="302"/>
      <c r="BW747" s="302"/>
      <c r="BX747" s="302"/>
    </row>
    <row r="748">
      <c r="A748" s="292" t="s">
        <v>728</v>
      </c>
      <c r="B748" s="292">
        <v>747.0</v>
      </c>
      <c r="C748" s="292">
        <f t="shared" si="15"/>
        <v>1</v>
      </c>
      <c r="D748" s="293" t="str">
        <f t="shared" si="26"/>
        <v>Buil, Dem, Occ</v>
      </c>
      <c r="E748" s="46" t="str">
        <f t="shared" si="2"/>
        <v>prmbdo.mdb.PrmDemo.Nbrhd</v>
      </c>
      <c r="F748" s="46" t="s">
        <v>350</v>
      </c>
      <c r="G748" s="46" t="s">
        <v>609</v>
      </c>
      <c r="H748" s="47">
        <v>77.0</v>
      </c>
      <c r="I748" s="294" t="s">
        <v>1472</v>
      </c>
      <c r="J748" s="295" t="s">
        <v>740</v>
      </c>
      <c r="K748" s="296">
        <v>1.0</v>
      </c>
      <c r="L748" s="297" t="b">
        <v>0</v>
      </c>
      <c r="M748" s="294" t="s">
        <v>1473</v>
      </c>
      <c r="N748" s="294"/>
      <c r="O748" s="369"/>
      <c r="P748" s="369"/>
      <c r="Q748" s="298" t="str">
        <f t="shared" si="3"/>
        <v>PrmDemo</v>
      </c>
      <c r="R748" s="298" t="str">
        <f t="shared" si="19"/>
        <v>Nbrhd</v>
      </c>
      <c r="S748" s="298" t="str">
        <f t="array" ref="S748">iferror(index('Type Mapping'!$A$2:$D$21,match(J748,'Type Mapping'!$B$2:$B$21,0),3),"type mismatch")</f>
        <v>VARCHAR</v>
      </c>
      <c r="T748" s="298"/>
      <c r="U748" s="298"/>
      <c r="V748" s="298"/>
      <c r="W748" s="51" t="b">
        <v>1</v>
      </c>
      <c r="X748" s="51"/>
      <c r="Y748" s="309"/>
      <c r="Z748" s="309"/>
      <c r="AA748" s="311" t="s">
        <v>669</v>
      </c>
      <c r="AB748" s="53" t="str">
        <f t="shared" si="23"/>
        <v>geo_id_history</v>
      </c>
      <c r="AC748" s="308" t="str">
        <f t="array" ref="AC748">iferror(index('StoT Mapping (Depreciated)'!$D$2:$L$976,match(E748,'StoT Mapping (Depreciated)'!$D$2:$D$976,0),9),"**FIELD MISSING**")</f>
        <v>???</v>
      </c>
      <c r="AD748" s="53" t="str">
        <f t="shared" si="6"/>
        <v>geo_id.???</v>
      </c>
      <c r="AE748" s="299">
        <f>countif(NEW_REDB_table.field,AD748)</f>
        <v>0</v>
      </c>
      <c r="AF748" s="299" t="str">
        <f t="shared" si="7"/>
        <v>Check...</v>
      </c>
      <c r="AG748" s="308"/>
      <c r="AH748" s="317" t="b">
        <v>0</v>
      </c>
      <c r="AI748" s="317" t="b">
        <v>0</v>
      </c>
      <c r="AJ748" s="308" t="str">
        <f t="array" ref="AJ748">iferror(index('Type Mapping'!$A$2:$D$21,match(J748,'Type Mapping'!$B$2:$B$21,0),4),"type mismatch")</f>
        <v>INT</v>
      </c>
      <c r="AK748" s="308"/>
      <c r="AL748" s="308"/>
      <c r="AM748" s="308"/>
      <c r="AN748" s="300" t="b">
        <v>0</v>
      </c>
      <c r="AO748" s="300" t="b">
        <v>0</v>
      </c>
      <c r="AP748" s="300" t="b">
        <v>0</v>
      </c>
      <c r="AQ748" s="300" t="b">
        <v>0</v>
      </c>
      <c r="AR748" s="300"/>
      <c r="AS748" s="300"/>
      <c r="AT748" s="302"/>
      <c r="AU748" s="302"/>
      <c r="AV748" s="303" t="b">
        <v>1</v>
      </c>
      <c r="AW748" s="304" t="str">
        <f t="shared" si="9"/>
        <v>false</v>
      </c>
      <c r="AX748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748" s="306"/>
      <c r="AZ748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748" s="306"/>
      <c r="BB748" s="302"/>
      <c r="BC748" s="303" t="b">
        <f t="shared" si="11"/>
        <v>1</v>
      </c>
      <c r="BD748" s="304"/>
      <c r="BE748" s="304" t="str">
        <f t="shared" si="12"/>
        <v>false</v>
      </c>
      <c r="BF748" s="307"/>
      <c r="BG748" s="305"/>
      <c r="BH748" s="305"/>
      <c r="BI748" s="305"/>
      <c r="BJ748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8" s="306"/>
      <c r="BL748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8" s="306"/>
      <c r="BN748" s="302"/>
      <c r="BO748" s="302"/>
      <c r="BP748" s="302"/>
      <c r="BQ748" s="302"/>
      <c r="BR748" s="302"/>
      <c r="BS748" s="302"/>
      <c r="BT748" s="302"/>
      <c r="BU748" s="302"/>
      <c r="BV748" s="302"/>
      <c r="BW748" s="302"/>
      <c r="BX748" s="302"/>
    </row>
    <row r="749">
      <c r="A749" s="292" t="s">
        <v>728</v>
      </c>
      <c r="B749" s="292">
        <v>748.0</v>
      </c>
      <c r="C749" s="292">
        <f t="shared" si="15"/>
        <v>1</v>
      </c>
      <c r="D749" s="293" t="str">
        <f t="shared" si="26"/>
        <v>Buil, Dem, Occ</v>
      </c>
      <c r="E749" s="46" t="str">
        <f t="shared" si="2"/>
        <v>prmbdo.mdb.PrmDemo.CDADist</v>
      </c>
      <c r="F749" s="46" t="s">
        <v>350</v>
      </c>
      <c r="G749" s="46" t="s">
        <v>609</v>
      </c>
      <c r="H749" s="47">
        <v>78.0</v>
      </c>
      <c r="I749" s="294" t="s">
        <v>1478</v>
      </c>
      <c r="J749" s="295" t="s">
        <v>740</v>
      </c>
      <c r="K749" s="296">
        <v>1.0</v>
      </c>
      <c r="L749" s="297" t="b">
        <v>0</v>
      </c>
      <c r="M749" s="294" t="s">
        <v>2088</v>
      </c>
      <c r="N749" s="294"/>
      <c r="O749" s="369"/>
      <c r="P749" s="369"/>
      <c r="Q749" s="298" t="str">
        <f t="shared" si="3"/>
        <v>PrmDemo</v>
      </c>
      <c r="R749" s="298" t="str">
        <f t="shared" si="19"/>
        <v>CDADist</v>
      </c>
      <c r="S749" s="298" t="str">
        <f t="array" ref="S749">iferror(index('Type Mapping'!$A$2:$D$21,match(J749,'Type Mapping'!$B$2:$B$21,0),3),"type mismatch")</f>
        <v>VARCHAR</v>
      </c>
      <c r="T749" s="298"/>
      <c r="U749" s="298"/>
      <c r="V749" s="298"/>
      <c r="W749" s="51" t="b">
        <v>1</v>
      </c>
      <c r="X749" s="51"/>
      <c r="Y749" s="309"/>
      <c r="Z749" s="309"/>
      <c r="AA749" s="311" t="s">
        <v>669</v>
      </c>
      <c r="AB749" s="53" t="str">
        <f t="shared" si="23"/>
        <v>geo_id_history</v>
      </c>
      <c r="AC749" s="308" t="str">
        <f t="array" ref="AC749">iferror(index('StoT Mapping (Depreciated)'!$D$2:$L$976,match(E749,'StoT Mapping (Depreciated)'!$D$2:$D$976,0),9),"**FIELD MISSING**")</f>
        <v>???</v>
      </c>
      <c r="AD749" s="53" t="str">
        <f t="shared" si="6"/>
        <v>geo_id.???</v>
      </c>
      <c r="AE749" s="299">
        <f>countif(NEW_REDB_table.field,AD749)</f>
        <v>0</v>
      </c>
      <c r="AF749" s="299" t="str">
        <f t="shared" si="7"/>
        <v>Check...</v>
      </c>
      <c r="AG749" s="308"/>
      <c r="AH749" s="317" t="b">
        <v>0</v>
      </c>
      <c r="AI749" s="317" t="b">
        <v>0</v>
      </c>
      <c r="AJ749" s="308" t="str">
        <f t="array" ref="AJ749">iferror(index('Type Mapping'!$A$2:$D$21,match(J749,'Type Mapping'!$B$2:$B$21,0),4),"type mismatch")</f>
        <v>INT</v>
      </c>
      <c r="AK749" s="308"/>
      <c r="AL749" s="308"/>
      <c r="AM749" s="308"/>
      <c r="AN749" s="300" t="b">
        <v>0</v>
      </c>
      <c r="AO749" s="300" t="b">
        <v>0</v>
      </c>
      <c r="AP749" s="300" t="b">
        <v>0</v>
      </c>
      <c r="AQ749" s="300" t="b">
        <v>0</v>
      </c>
      <c r="AR749" s="300"/>
      <c r="AS749" s="300"/>
      <c r="AT749" s="302"/>
      <c r="AU749" s="302"/>
      <c r="AV749" s="303" t="b">
        <v>1</v>
      </c>
      <c r="AW749" s="304" t="str">
        <f t="shared" si="9"/>
        <v>false</v>
      </c>
      <c r="AX749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749" s="306"/>
      <c r="AZ749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749" s="306"/>
      <c r="BB749" s="302"/>
      <c r="BC749" s="303" t="b">
        <f t="shared" si="11"/>
        <v>1</v>
      </c>
      <c r="BD749" s="304"/>
      <c r="BE749" s="304" t="str">
        <f t="shared" si="12"/>
        <v>false</v>
      </c>
      <c r="BF749" s="307"/>
      <c r="BG749" s="305"/>
      <c r="BH749" s="305"/>
      <c r="BI749" s="305"/>
      <c r="BJ749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49" s="306"/>
      <c r="BL749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49" s="306"/>
      <c r="BN749" s="302"/>
      <c r="BO749" s="302"/>
      <c r="BP749" s="302"/>
      <c r="BQ749" s="302"/>
      <c r="BR749" s="302"/>
      <c r="BS749" s="302"/>
      <c r="BT749" s="302"/>
      <c r="BU749" s="302"/>
      <c r="BV749" s="302"/>
      <c r="BW749" s="302"/>
      <c r="BX749" s="302"/>
    </row>
    <row r="750">
      <c r="A750" s="292" t="s">
        <v>728</v>
      </c>
      <c r="B750" s="292">
        <v>749.0</v>
      </c>
      <c r="C750" s="292">
        <f t="shared" si="15"/>
        <v>1</v>
      </c>
      <c r="D750" s="293" t="str">
        <f t="shared" si="26"/>
        <v>Buil, Dem, Occ</v>
      </c>
      <c r="E750" s="46" t="str">
        <f t="shared" si="2"/>
        <v>prmbdo.mdb.PrmDemo.CDASubDist</v>
      </c>
      <c r="F750" s="46" t="s">
        <v>350</v>
      </c>
      <c r="G750" s="46" t="s">
        <v>609</v>
      </c>
      <c r="H750" s="47">
        <v>79.0</v>
      </c>
      <c r="I750" s="294" t="s">
        <v>1485</v>
      </c>
      <c r="J750" s="295" t="s">
        <v>740</v>
      </c>
      <c r="K750" s="296">
        <v>1.0</v>
      </c>
      <c r="L750" s="297" t="b">
        <v>0</v>
      </c>
      <c r="M750" s="294" t="s">
        <v>1486</v>
      </c>
      <c r="N750" s="294"/>
      <c r="O750" s="369"/>
      <c r="P750" s="369"/>
      <c r="Q750" s="298" t="str">
        <f t="shared" si="3"/>
        <v>PrmDemo</v>
      </c>
      <c r="R750" s="298" t="str">
        <f t="shared" si="19"/>
        <v>CDASubDist</v>
      </c>
      <c r="S750" s="298" t="str">
        <f t="array" ref="S750">iferror(index('Type Mapping'!$A$2:$D$21,match(J750,'Type Mapping'!$B$2:$B$21,0),3),"type mismatch")</f>
        <v>VARCHAR</v>
      </c>
      <c r="T750" s="298"/>
      <c r="U750" s="298"/>
      <c r="V750" s="298"/>
      <c r="W750" s="51" t="b">
        <v>1</v>
      </c>
      <c r="X750" s="51"/>
      <c r="Y750" s="309"/>
      <c r="Z750" s="309"/>
      <c r="AA750" s="311" t="s">
        <v>669</v>
      </c>
      <c r="AB750" s="53" t="str">
        <f t="shared" si="23"/>
        <v>geo_id_history</v>
      </c>
      <c r="AC750" s="308" t="str">
        <f t="array" ref="AC750">iferror(index('StoT Mapping (Depreciated)'!$D$2:$L$976,match(E750,'StoT Mapping (Depreciated)'!$D$2:$D$976,0),9),"**FIELD MISSING**")</f>
        <v>???</v>
      </c>
      <c r="AD750" s="53" t="str">
        <f t="shared" si="6"/>
        <v>geo_id.???</v>
      </c>
      <c r="AE750" s="299">
        <f>countif(NEW_REDB_table.field,AD750)</f>
        <v>0</v>
      </c>
      <c r="AF750" s="299" t="str">
        <f t="shared" si="7"/>
        <v>Check...</v>
      </c>
      <c r="AG750" s="308"/>
      <c r="AH750" s="317" t="b">
        <v>0</v>
      </c>
      <c r="AI750" s="317" t="b">
        <v>0</v>
      </c>
      <c r="AJ750" s="308" t="str">
        <f t="array" ref="AJ750">iferror(index('Type Mapping'!$A$2:$D$21,match(J750,'Type Mapping'!$B$2:$B$21,0),4),"type mismatch")</f>
        <v>INT</v>
      </c>
      <c r="AK750" s="308"/>
      <c r="AL750" s="308"/>
      <c r="AM750" s="308"/>
      <c r="AN750" s="300" t="b">
        <v>0</v>
      </c>
      <c r="AO750" s="300" t="b">
        <v>0</v>
      </c>
      <c r="AP750" s="300" t="b">
        <v>0</v>
      </c>
      <c r="AQ750" s="300" t="b">
        <v>0</v>
      </c>
      <c r="AR750" s="300"/>
      <c r="AS750" s="300"/>
      <c r="AT750" s="302"/>
      <c r="AU750" s="302"/>
      <c r="AV750" s="303" t="b">
        <v>1</v>
      </c>
      <c r="AW750" s="304" t="str">
        <f t="shared" si="9"/>
        <v>false</v>
      </c>
      <c r="AX750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750" s="306"/>
      <c r="AZ750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750" s="306"/>
      <c r="BB750" s="302"/>
      <c r="BC750" s="303" t="b">
        <f t="shared" si="11"/>
        <v>1</v>
      </c>
      <c r="BD750" s="304"/>
      <c r="BE750" s="304" t="str">
        <f t="shared" si="12"/>
        <v>false</v>
      </c>
      <c r="BF750" s="307"/>
      <c r="BG750" s="305"/>
      <c r="BH750" s="305"/>
      <c r="BI750" s="305"/>
      <c r="BJ750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0" s="306"/>
      <c r="BL750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0" s="306"/>
      <c r="BN750" s="302"/>
      <c r="BO750" s="302"/>
      <c r="BP750" s="302"/>
      <c r="BQ750" s="302"/>
      <c r="BR750" s="302"/>
      <c r="BS750" s="302"/>
      <c r="BT750" s="302"/>
      <c r="BU750" s="302"/>
      <c r="BV750" s="302"/>
      <c r="BW750" s="302"/>
      <c r="BX750" s="302"/>
    </row>
    <row r="751">
      <c r="A751" s="292" t="s">
        <v>728</v>
      </c>
      <c r="B751" s="292">
        <v>750.0</v>
      </c>
      <c r="C751" s="292">
        <f t="shared" si="15"/>
        <v>1</v>
      </c>
      <c r="D751" s="293" t="str">
        <f t="shared" si="26"/>
        <v>Buil, Dem, Occ</v>
      </c>
      <c r="E751" s="46" t="str">
        <f t="shared" si="2"/>
        <v>prmbdo.mdb.PrmDemo.PoliceDist</v>
      </c>
      <c r="F751" s="46" t="s">
        <v>350</v>
      </c>
      <c r="G751" s="46" t="s">
        <v>609</v>
      </c>
      <c r="H751" s="47">
        <v>80.0</v>
      </c>
      <c r="I751" s="294" t="s">
        <v>1490</v>
      </c>
      <c r="J751" s="295" t="s">
        <v>740</v>
      </c>
      <c r="K751" s="296">
        <v>1.0</v>
      </c>
      <c r="L751" s="297" t="b">
        <v>0</v>
      </c>
      <c r="M751" s="294" t="s">
        <v>1491</v>
      </c>
      <c r="N751" s="294"/>
      <c r="O751" s="369"/>
      <c r="P751" s="369"/>
      <c r="Q751" s="298" t="str">
        <f t="shared" si="3"/>
        <v>PrmDemo</v>
      </c>
      <c r="R751" s="298" t="str">
        <f t="shared" si="19"/>
        <v>PoliceDist</v>
      </c>
      <c r="S751" s="298" t="str">
        <f t="array" ref="S751">iferror(index('Type Mapping'!$A$2:$D$21,match(J751,'Type Mapping'!$B$2:$B$21,0),3),"type mismatch")</f>
        <v>VARCHAR</v>
      </c>
      <c r="T751" s="298"/>
      <c r="U751" s="298"/>
      <c r="V751" s="298"/>
      <c r="W751" s="51" t="b">
        <v>1</v>
      </c>
      <c r="X751" s="51"/>
      <c r="Y751" s="309"/>
      <c r="Z751" s="309"/>
      <c r="AA751" s="311" t="s">
        <v>669</v>
      </c>
      <c r="AB751" s="53" t="str">
        <f t="shared" si="23"/>
        <v>geo_id_history</v>
      </c>
      <c r="AC751" s="308" t="str">
        <f t="array" ref="AC751">iferror(index('StoT Mapping (Depreciated)'!$D$2:$L$976,match(E751,'StoT Mapping (Depreciated)'!$D$2:$D$976,0),9),"**FIELD MISSING**")</f>
        <v>???</v>
      </c>
      <c r="AD751" s="53" t="str">
        <f t="shared" si="6"/>
        <v>geo_id.???</v>
      </c>
      <c r="AE751" s="299">
        <f>countif(NEW_REDB_table.field,AD751)</f>
        <v>0</v>
      </c>
      <c r="AF751" s="299" t="str">
        <f t="shared" si="7"/>
        <v>Check...</v>
      </c>
      <c r="AG751" s="308"/>
      <c r="AH751" s="317" t="b">
        <v>0</v>
      </c>
      <c r="AI751" s="317" t="b">
        <v>0</v>
      </c>
      <c r="AJ751" s="308" t="str">
        <f t="array" ref="AJ751">iferror(index('Type Mapping'!$A$2:$D$21,match(J751,'Type Mapping'!$B$2:$B$21,0),4),"type mismatch")</f>
        <v>INT</v>
      </c>
      <c r="AK751" s="308"/>
      <c r="AL751" s="308"/>
      <c r="AM751" s="308"/>
      <c r="AN751" s="300" t="b">
        <v>0</v>
      </c>
      <c r="AO751" s="300" t="b">
        <v>0</v>
      </c>
      <c r="AP751" s="300" t="b">
        <v>0</v>
      </c>
      <c r="AQ751" s="300" t="b">
        <v>0</v>
      </c>
      <c r="AR751" s="300"/>
      <c r="AS751" s="300"/>
      <c r="AT751" s="302"/>
      <c r="AU751" s="302"/>
      <c r="AV751" s="303" t="b">
        <v>1</v>
      </c>
      <c r="AW751" s="304" t="str">
        <f t="shared" si="9"/>
        <v>false</v>
      </c>
      <c r="AX751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751" s="306"/>
      <c r="AZ751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751" s="306"/>
      <c r="BB751" s="302"/>
      <c r="BC751" s="303" t="b">
        <f t="shared" si="11"/>
        <v>1</v>
      </c>
      <c r="BD751" s="304"/>
      <c r="BE751" s="304" t="str">
        <f t="shared" si="12"/>
        <v>false</v>
      </c>
      <c r="BF751" s="307"/>
      <c r="BG751" s="305"/>
      <c r="BH751" s="305"/>
      <c r="BI751" s="305"/>
      <c r="BJ751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1" s="306"/>
      <c r="BL751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1" s="306"/>
      <c r="BN751" s="302"/>
      <c r="BO751" s="302"/>
      <c r="BP751" s="302"/>
      <c r="BQ751" s="302"/>
      <c r="BR751" s="302"/>
      <c r="BS751" s="302"/>
      <c r="BT751" s="302"/>
      <c r="BU751" s="302"/>
      <c r="BV751" s="302"/>
      <c r="BW751" s="302"/>
      <c r="BX751" s="302"/>
    </row>
    <row r="752">
      <c r="A752" s="292" t="s">
        <v>728</v>
      </c>
      <c r="B752" s="292">
        <v>751.0</v>
      </c>
      <c r="C752" s="292">
        <f t="shared" si="15"/>
        <v>1</v>
      </c>
      <c r="D752" s="293" t="str">
        <f t="shared" si="26"/>
        <v>Buil, Dem, Occ</v>
      </c>
      <c r="E752" s="46" t="str">
        <f t="shared" si="2"/>
        <v>prmbdo.mdb.PrmDemo.CensTract10</v>
      </c>
      <c r="F752" s="46" t="s">
        <v>350</v>
      </c>
      <c r="G752" s="46" t="s">
        <v>609</v>
      </c>
      <c r="H752" s="47">
        <v>81.0</v>
      </c>
      <c r="I752" s="294" t="s">
        <v>1028</v>
      </c>
      <c r="J752" s="295" t="s">
        <v>729</v>
      </c>
      <c r="K752" s="296">
        <v>8.0</v>
      </c>
      <c r="L752" s="297" t="b">
        <v>0</v>
      </c>
      <c r="M752" s="294" t="s">
        <v>1029</v>
      </c>
      <c r="N752" s="294"/>
      <c r="O752" s="369"/>
      <c r="P752" s="369"/>
      <c r="Q752" s="298" t="str">
        <f t="shared" si="3"/>
        <v>PrmDemo</v>
      </c>
      <c r="R752" s="298" t="str">
        <f t="shared" si="19"/>
        <v>CensTract10</v>
      </c>
      <c r="S752" s="298" t="str">
        <f t="array" ref="S752">iferror(index('Type Mapping'!$A$2:$D$21,match(J752,'Type Mapping'!$B$2:$B$21,0),3),"type mismatch")</f>
        <v>VARCHAR</v>
      </c>
      <c r="T752" s="298"/>
      <c r="U752" s="298"/>
      <c r="V752" s="298"/>
      <c r="W752" s="51" t="b">
        <v>1</v>
      </c>
      <c r="X752" s="51"/>
      <c r="Y752" s="309"/>
      <c r="Z752" s="309"/>
      <c r="AA752" s="311" t="s">
        <v>669</v>
      </c>
      <c r="AB752" s="53" t="str">
        <f t="shared" si="23"/>
        <v>geo_id_history</v>
      </c>
      <c r="AC752" s="308" t="str">
        <f t="array" ref="AC752">iferror(index('StoT Mapping (Depreciated)'!$D$2:$L$976,match(E752,'StoT Mapping (Depreciated)'!$D$2:$D$976,0),9),"**FIELD MISSING**")</f>
        <v>???</v>
      </c>
      <c r="AD752" s="53" t="str">
        <f t="shared" si="6"/>
        <v>geo_id.???</v>
      </c>
      <c r="AE752" s="299">
        <f>countif(NEW_REDB_table.field,AD752)</f>
        <v>0</v>
      </c>
      <c r="AF752" s="299" t="str">
        <f t="shared" si="7"/>
        <v>Check...</v>
      </c>
      <c r="AG752" s="308"/>
      <c r="AH752" s="317" t="b">
        <v>0</v>
      </c>
      <c r="AI752" s="317" t="b">
        <v>0</v>
      </c>
      <c r="AJ752" s="308" t="str">
        <f t="array" ref="AJ752">iferror(index('Type Mapping'!$A$2:$D$21,match(J752,'Type Mapping'!$B$2:$B$21,0),4),"type mismatch")</f>
        <v>FLOAT</v>
      </c>
      <c r="AK752" s="308"/>
      <c r="AL752" s="308"/>
      <c r="AM752" s="308"/>
      <c r="AN752" s="300" t="b">
        <v>0</v>
      </c>
      <c r="AO752" s="300" t="b">
        <v>0</v>
      </c>
      <c r="AP752" s="300" t="b">
        <v>0</v>
      </c>
      <c r="AQ752" s="300" t="b">
        <v>0</v>
      </c>
      <c r="AR752" s="300"/>
      <c r="AS752" s="300"/>
      <c r="AT752" s="302"/>
      <c r="AU752" s="302"/>
      <c r="AV752" s="303" t="b">
        <v>1</v>
      </c>
      <c r="AW752" s="304" t="str">
        <f t="shared" si="9"/>
        <v>false</v>
      </c>
      <c r="AX752" s="305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752" s="306"/>
      <c r="AZ752" s="305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752" s="306"/>
      <c r="BB752" s="302"/>
      <c r="BC752" s="303" t="b">
        <f t="shared" si="11"/>
        <v>1</v>
      </c>
      <c r="BD752" s="304"/>
      <c r="BE752" s="304" t="str">
        <f t="shared" si="12"/>
        <v>false</v>
      </c>
      <c r="BF752" s="307"/>
      <c r="BG752" s="305"/>
      <c r="BH752" s="305"/>
      <c r="BI752" s="305"/>
      <c r="BJ752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2" s="306"/>
      <c r="BL752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2" s="306"/>
      <c r="BN752" s="302"/>
      <c r="BO752" s="302"/>
      <c r="BP752" s="302"/>
      <c r="BQ752" s="302"/>
      <c r="BR752" s="302"/>
      <c r="BS752" s="302"/>
      <c r="BT752" s="302"/>
      <c r="BU752" s="302"/>
      <c r="BV752" s="302"/>
      <c r="BW752" s="302"/>
      <c r="BX752" s="302"/>
    </row>
    <row r="753">
      <c r="A753" s="292" t="s">
        <v>728</v>
      </c>
      <c r="B753" s="292">
        <v>752.0</v>
      </c>
      <c r="C753" s="292">
        <f t="shared" si="15"/>
        <v>1</v>
      </c>
      <c r="D753" s="293" t="str">
        <f t="shared" si="26"/>
        <v>Buil, Dem, Occ</v>
      </c>
      <c r="E753" s="46" t="str">
        <f t="shared" si="2"/>
        <v>prmbdo.mdb.PrmDemo.CensGroup10</v>
      </c>
      <c r="F753" s="46" t="s">
        <v>350</v>
      </c>
      <c r="G753" s="46" t="s">
        <v>609</v>
      </c>
      <c r="H753" s="47">
        <v>82.0</v>
      </c>
      <c r="I753" s="294" t="s">
        <v>1775</v>
      </c>
      <c r="J753" s="295" t="s">
        <v>740</v>
      </c>
      <c r="K753" s="296">
        <v>1.0</v>
      </c>
      <c r="L753" s="297" t="b">
        <v>0</v>
      </c>
      <c r="M753" s="294" t="s">
        <v>2096</v>
      </c>
      <c r="N753" s="294"/>
      <c r="O753" s="369"/>
      <c r="P753" s="369"/>
      <c r="Q753" s="298" t="str">
        <f t="shared" si="3"/>
        <v>PrmDemo</v>
      </c>
      <c r="R753" s="298" t="str">
        <f t="shared" si="19"/>
        <v>CensGroup10</v>
      </c>
      <c r="S753" s="298" t="str">
        <f t="array" ref="S753">iferror(index('Type Mapping'!$A$2:$D$21,match(J753,'Type Mapping'!$B$2:$B$21,0),3),"type mismatch")</f>
        <v>VARCHAR</v>
      </c>
      <c r="T753" s="298"/>
      <c r="U753" s="298"/>
      <c r="V753" s="298"/>
      <c r="W753" s="51" t="b">
        <v>1</v>
      </c>
      <c r="X753" s="51"/>
      <c r="Y753" s="309"/>
      <c r="Z753" s="309"/>
      <c r="AA753" s="311" t="s">
        <v>669</v>
      </c>
      <c r="AB753" s="53" t="str">
        <f t="shared" si="23"/>
        <v>geo_id_history</v>
      </c>
      <c r="AC753" s="308" t="str">
        <f t="array" ref="AC753">iferror(index('StoT Mapping (Depreciated)'!$D$2:$L$976,match(E753,'StoT Mapping (Depreciated)'!$D$2:$D$976,0),9),"**FIELD MISSING**")</f>
        <v>???</v>
      </c>
      <c r="AD753" s="53" t="str">
        <f t="shared" si="6"/>
        <v>geo_id.???</v>
      </c>
      <c r="AE753" s="299">
        <f>countif(NEW_REDB_table.field,AD753)</f>
        <v>0</v>
      </c>
      <c r="AF753" s="299" t="str">
        <f t="shared" si="7"/>
        <v>Check...</v>
      </c>
      <c r="AG753" s="308"/>
      <c r="AH753" s="317" t="b">
        <v>0</v>
      </c>
      <c r="AI753" s="317" t="b">
        <v>0</v>
      </c>
      <c r="AJ753" s="308" t="str">
        <f t="array" ref="AJ753">iferror(index('Type Mapping'!$A$2:$D$21,match(J753,'Type Mapping'!$B$2:$B$21,0),4),"type mismatch")</f>
        <v>INT</v>
      </c>
      <c r="AK753" s="308"/>
      <c r="AL753" s="308"/>
      <c r="AM753" s="308"/>
      <c r="AN753" s="300" t="b">
        <v>0</v>
      </c>
      <c r="AO753" s="300" t="b">
        <v>0</v>
      </c>
      <c r="AP753" s="300" t="b">
        <v>0</v>
      </c>
      <c r="AQ753" s="300" t="b">
        <v>0</v>
      </c>
      <c r="AR753" s="300"/>
      <c r="AS753" s="300"/>
      <c r="AT753" s="302"/>
      <c r="AU753" s="302"/>
      <c r="AV753" s="303" t="b">
        <v>1</v>
      </c>
      <c r="AW753" s="304" t="str">
        <f t="shared" si="9"/>
        <v>false</v>
      </c>
      <c r="AX753" s="305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753" s="306"/>
      <c r="AZ753" s="305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753" s="306"/>
      <c r="BB753" s="302"/>
      <c r="BC753" s="303" t="b">
        <f t="shared" si="11"/>
        <v>1</v>
      </c>
      <c r="BD753" s="304"/>
      <c r="BE753" s="304" t="str">
        <f t="shared" si="12"/>
        <v>false</v>
      </c>
      <c r="BF753" s="307"/>
      <c r="BG753" s="305"/>
      <c r="BH753" s="305"/>
      <c r="BI753" s="305"/>
      <c r="BJ753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3" s="306"/>
      <c r="BL753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3" s="306"/>
      <c r="BN753" s="302"/>
      <c r="BO753" s="302"/>
      <c r="BP753" s="302"/>
      <c r="BQ753" s="302"/>
      <c r="BR753" s="302"/>
      <c r="BS753" s="302"/>
      <c r="BT753" s="302"/>
      <c r="BU753" s="302"/>
      <c r="BV753" s="302"/>
      <c r="BW753" s="302"/>
      <c r="BX753" s="302"/>
    </row>
    <row r="754">
      <c r="A754" s="292" t="s">
        <v>728</v>
      </c>
      <c r="B754" s="292">
        <v>753.0</v>
      </c>
      <c r="C754" s="292">
        <f t="shared" si="15"/>
        <v>1</v>
      </c>
      <c r="D754" s="293" t="str">
        <f t="shared" si="26"/>
        <v>Buil, Dem, Occ</v>
      </c>
      <c r="E754" s="46" t="str">
        <f t="shared" si="2"/>
        <v>prmbdo.mdb.PrmDemo.CensBlock00</v>
      </c>
      <c r="F754" s="46" t="s">
        <v>350</v>
      </c>
      <c r="G754" s="46" t="s">
        <v>609</v>
      </c>
      <c r="H754" s="47">
        <v>83.0</v>
      </c>
      <c r="I754" s="294" t="s">
        <v>1499</v>
      </c>
      <c r="J754" s="295" t="s">
        <v>729</v>
      </c>
      <c r="K754" s="296">
        <v>8.0</v>
      </c>
      <c r="L754" s="297" t="b">
        <v>0</v>
      </c>
      <c r="M754" s="294" t="s">
        <v>2098</v>
      </c>
      <c r="N754" s="294"/>
      <c r="O754" s="369"/>
      <c r="P754" s="369"/>
      <c r="Q754" s="298" t="str">
        <f t="shared" si="3"/>
        <v>PrmDemo</v>
      </c>
      <c r="R754" s="298" t="str">
        <f t="shared" si="19"/>
        <v>CensBlock00</v>
      </c>
      <c r="S754" s="298" t="str">
        <f t="array" ref="S754">iferror(index('Type Mapping'!$A$2:$D$21,match(J754,'Type Mapping'!$B$2:$B$21,0),3),"type mismatch")</f>
        <v>VARCHAR</v>
      </c>
      <c r="T754" s="298"/>
      <c r="U754" s="298"/>
      <c r="V754" s="298"/>
      <c r="W754" s="51" t="b">
        <v>1</v>
      </c>
      <c r="X754" s="51"/>
      <c r="Y754" s="309"/>
      <c r="Z754" s="309"/>
      <c r="AA754" s="311" t="s">
        <v>669</v>
      </c>
      <c r="AB754" s="53" t="str">
        <f t="shared" si="23"/>
        <v>geo_id_history</v>
      </c>
      <c r="AC754" s="308" t="str">
        <f t="array" ref="AC754">iferror(index('StoT Mapping (Depreciated)'!$D$2:$L$976,match(E754,'StoT Mapping (Depreciated)'!$D$2:$D$976,0),9),"**FIELD MISSING**")</f>
        <v>???</v>
      </c>
      <c r="AD754" s="53" t="str">
        <f t="shared" si="6"/>
        <v>geo_id.???</v>
      </c>
      <c r="AE754" s="299">
        <f>countif(NEW_REDB_table.field,AD754)</f>
        <v>0</v>
      </c>
      <c r="AF754" s="299" t="str">
        <f t="shared" si="7"/>
        <v>Check...</v>
      </c>
      <c r="AG754" s="308"/>
      <c r="AH754" s="317" t="b">
        <v>0</v>
      </c>
      <c r="AI754" s="317" t="b">
        <v>0</v>
      </c>
      <c r="AJ754" s="308" t="str">
        <f t="array" ref="AJ754">iferror(index('Type Mapping'!$A$2:$D$21,match(J754,'Type Mapping'!$B$2:$B$21,0),4),"type mismatch")</f>
        <v>FLOAT</v>
      </c>
      <c r="AK754" s="308"/>
      <c r="AL754" s="308"/>
      <c r="AM754" s="308"/>
      <c r="AN754" s="300" t="b">
        <v>0</v>
      </c>
      <c r="AO754" s="300" t="b">
        <v>0</v>
      </c>
      <c r="AP754" s="300" t="b">
        <v>0</v>
      </c>
      <c r="AQ754" s="300" t="b">
        <v>0</v>
      </c>
      <c r="AR754" s="300"/>
      <c r="AS754" s="300"/>
      <c r="AT754" s="302"/>
      <c r="AU754" s="302"/>
      <c r="AV754" s="303" t="b">
        <v>1</v>
      </c>
      <c r="AW754" s="304" t="str">
        <f t="shared" si="9"/>
        <v>false</v>
      </c>
      <c r="AX754" s="305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754" s="306"/>
      <c r="AZ754" s="305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754" s="306"/>
      <c r="BB754" s="302"/>
      <c r="BC754" s="303" t="b">
        <f t="shared" si="11"/>
        <v>1</v>
      </c>
      <c r="BD754" s="304"/>
      <c r="BE754" s="304" t="str">
        <f t="shared" si="12"/>
        <v>false</v>
      </c>
      <c r="BF754" s="307"/>
      <c r="BG754" s="305"/>
      <c r="BH754" s="305"/>
      <c r="BI754" s="305"/>
      <c r="BJ754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4" s="306"/>
      <c r="BL754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4" s="306"/>
      <c r="BN754" s="302"/>
      <c r="BO754" s="302"/>
      <c r="BP754" s="302"/>
      <c r="BQ754" s="302"/>
      <c r="BR754" s="302"/>
      <c r="BS754" s="302"/>
      <c r="BT754" s="302"/>
      <c r="BU754" s="302"/>
      <c r="BV754" s="302"/>
      <c r="BW754" s="302"/>
      <c r="BX754" s="302"/>
    </row>
    <row r="755">
      <c r="A755" s="292" t="s">
        <v>728</v>
      </c>
      <c r="B755" s="292">
        <v>754.0</v>
      </c>
      <c r="C755" s="292">
        <f t="shared" si="15"/>
        <v>1</v>
      </c>
      <c r="D755" s="293" t="str">
        <f t="shared" si="26"/>
        <v>Buil, Dem, Occ</v>
      </c>
      <c r="E755" s="46" t="str">
        <f t="shared" si="2"/>
        <v>prmbdo.mdb.PrmDemo.AsrNbrhd</v>
      </c>
      <c r="F755" s="46" t="s">
        <v>350</v>
      </c>
      <c r="G755" s="46" t="s">
        <v>609</v>
      </c>
      <c r="H755" s="47">
        <v>84.0</v>
      </c>
      <c r="I755" s="294" t="s">
        <v>1520</v>
      </c>
      <c r="J755" s="295" t="s">
        <v>749</v>
      </c>
      <c r="K755" s="296">
        <v>2.0</v>
      </c>
      <c r="L755" s="297" t="b">
        <v>0</v>
      </c>
      <c r="M755" s="294" t="s">
        <v>1521</v>
      </c>
      <c r="N755" s="294"/>
      <c r="O755" s="369"/>
      <c r="P755" s="369"/>
      <c r="Q755" s="298" t="str">
        <f t="shared" si="3"/>
        <v>PrmDemo</v>
      </c>
      <c r="R755" s="298" t="str">
        <f t="shared" si="19"/>
        <v>AsrNbrhd</v>
      </c>
      <c r="S755" s="298" t="str">
        <f t="array" ref="S755">iferror(index('Type Mapping'!$A$2:$D$21,match(J755,'Type Mapping'!$B$2:$B$21,0),3),"type mismatch")</f>
        <v>VARCHAR</v>
      </c>
      <c r="T755" s="298"/>
      <c r="U755" s="298"/>
      <c r="V755" s="298"/>
      <c r="W755" s="51" t="b">
        <v>1</v>
      </c>
      <c r="X755" s="51"/>
      <c r="Y755" s="309"/>
      <c r="Z755" s="309"/>
      <c r="AA755" s="311" t="s">
        <v>669</v>
      </c>
      <c r="AB755" s="53" t="str">
        <f t="shared" si="23"/>
        <v>geo_id_history</v>
      </c>
      <c r="AC755" s="308" t="str">
        <f t="array" ref="AC755">iferror(index('StoT Mapping (Depreciated)'!$D$2:$L$976,match(E755,'StoT Mapping (Depreciated)'!$D$2:$D$976,0),9),"**FIELD MISSING**")</f>
        <v>???</v>
      </c>
      <c r="AD755" s="53" t="str">
        <f t="shared" si="6"/>
        <v>geo_id.???</v>
      </c>
      <c r="AE755" s="299">
        <f>countif(NEW_REDB_table.field,AD755)</f>
        <v>0</v>
      </c>
      <c r="AF755" s="299" t="str">
        <f t="shared" si="7"/>
        <v>Check...</v>
      </c>
      <c r="AG755" s="308"/>
      <c r="AH755" s="317" t="b">
        <v>0</v>
      </c>
      <c r="AI755" s="317" t="b">
        <v>0</v>
      </c>
      <c r="AJ755" s="308" t="str">
        <f t="array" ref="AJ755">iferror(index('Type Mapping'!$A$2:$D$21,match(J755,'Type Mapping'!$B$2:$B$21,0),4),"type mismatch")</f>
        <v>INT</v>
      </c>
      <c r="AK755" s="308"/>
      <c r="AL755" s="308"/>
      <c r="AM755" s="308"/>
      <c r="AN755" s="300" t="b">
        <v>0</v>
      </c>
      <c r="AO755" s="300" t="b">
        <v>0</v>
      </c>
      <c r="AP755" s="300" t="b">
        <v>0</v>
      </c>
      <c r="AQ755" s="300" t="b">
        <v>0</v>
      </c>
      <c r="AR755" s="300"/>
      <c r="AS755" s="300"/>
      <c r="AT755" s="302"/>
      <c r="AU755" s="302"/>
      <c r="AV755" s="303" t="b">
        <v>1</v>
      </c>
      <c r="AW755" s="304" t="str">
        <f t="shared" si="9"/>
        <v>false</v>
      </c>
      <c r="AX755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755" s="306"/>
      <c r="AZ755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755" s="306"/>
      <c r="BB755" s="302"/>
      <c r="BC755" s="303" t="b">
        <f t="shared" si="11"/>
        <v>1</v>
      </c>
      <c r="BD755" s="304"/>
      <c r="BE755" s="304" t="str">
        <f t="shared" si="12"/>
        <v>false</v>
      </c>
      <c r="BF755" s="307"/>
      <c r="BG755" s="305"/>
      <c r="BH755" s="305"/>
      <c r="BI755" s="305"/>
      <c r="BJ755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5" s="306"/>
      <c r="BL755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5" s="306"/>
      <c r="BN755" s="302"/>
      <c r="BO755" s="302"/>
      <c r="BP755" s="302"/>
      <c r="BQ755" s="302"/>
      <c r="BR755" s="302"/>
      <c r="BS755" s="302"/>
      <c r="BT755" s="302"/>
      <c r="BU755" s="302"/>
      <c r="BV755" s="302"/>
      <c r="BW755" s="302"/>
      <c r="BX755" s="302"/>
    </row>
    <row r="756">
      <c r="A756" s="292" t="s">
        <v>728</v>
      </c>
      <c r="B756" s="292">
        <v>755.0</v>
      </c>
      <c r="C756" s="292">
        <f t="shared" si="15"/>
        <v>1</v>
      </c>
      <c r="D756" s="293" t="str">
        <f t="shared" si="26"/>
        <v>Buil, Dem, Occ</v>
      </c>
      <c r="E756" s="46" t="str">
        <f t="shared" si="2"/>
        <v>prmbdo.mdb.PrmDemo.NLC</v>
      </c>
      <c r="F756" s="46" t="s">
        <v>350</v>
      </c>
      <c r="G756" s="46" t="s">
        <v>609</v>
      </c>
      <c r="H756" s="47">
        <v>85.0</v>
      </c>
      <c r="I756" s="294" t="s">
        <v>1058</v>
      </c>
      <c r="J756" s="295" t="s">
        <v>729</v>
      </c>
      <c r="K756" s="296">
        <v>8.0</v>
      </c>
      <c r="L756" s="297" t="b">
        <v>0</v>
      </c>
      <c r="M756" s="294" t="s">
        <v>1059</v>
      </c>
      <c r="N756" s="294"/>
      <c r="O756" s="369"/>
      <c r="P756" s="369"/>
      <c r="Q756" s="298" t="str">
        <f t="shared" si="3"/>
        <v>PrmDemo</v>
      </c>
      <c r="R756" s="298" t="str">
        <f t="shared" si="19"/>
        <v>NLC</v>
      </c>
      <c r="S756" s="298" t="str">
        <f t="array" ref="S756">iferror(index('Type Mapping'!$A$2:$D$21,match(J756,'Type Mapping'!$B$2:$B$21,0),3),"type mismatch")</f>
        <v>VARCHAR</v>
      </c>
      <c r="T756" s="298"/>
      <c r="U756" s="298"/>
      <c r="V756" s="298"/>
      <c r="W756" s="51" t="b">
        <v>1</v>
      </c>
      <c r="X756" s="51"/>
      <c r="Y756" s="309"/>
      <c r="Z756" s="309"/>
      <c r="AA756" s="311" t="s">
        <v>669</v>
      </c>
      <c r="AB756" s="53" t="str">
        <f t="shared" si="23"/>
        <v>geo_id_history</v>
      </c>
      <c r="AC756" s="308" t="str">
        <f t="array" ref="AC756">iferror(index('StoT Mapping (Depreciated)'!$D$2:$L$976,match(E756,'StoT Mapping (Depreciated)'!$D$2:$D$976,0),9),"**FIELD MISSING**")</f>
        <v>???</v>
      </c>
      <c r="AD756" s="53" t="str">
        <f t="shared" si="6"/>
        <v>geo_id.???</v>
      </c>
      <c r="AE756" s="299">
        <f>countif(NEW_REDB_table.field,AD756)</f>
        <v>0</v>
      </c>
      <c r="AF756" s="299" t="str">
        <f t="shared" si="7"/>
        <v>Check...</v>
      </c>
      <c r="AG756" s="308"/>
      <c r="AH756" s="317" t="b">
        <v>0</v>
      </c>
      <c r="AI756" s="317" t="b">
        <v>0</v>
      </c>
      <c r="AJ756" s="308" t="str">
        <f t="array" ref="AJ756">iferror(index('Type Mapping'!$A$2:$D$21,match(J756,'Type Mapping'!$B$2:$B$21,0),4),"type mismatch")</f>
        <v>FLOAT</v>
      </c>
      <c r="AK756" s="308"/>
      <c r="AL756" s="308"/>
      <c r="AM756" s="308"/>
      <c r="AN756" s="300" t="b">
        <v>0</v>
      </c>
      <c r="AO756" s="300" t="b">
        <v>0</v>
      </c>
      <c r="AP756" s="300" t="b">
        <v>0</v>
      </c>
      <c r="AQ756" s="300" t="b">
        <v>0</v>
      </c>
      <c r="AR756" s="300"/>
      <c r="AS756" s="300"/>
      <c r="AT756" s="302"/>
      <c r="AU756" s="302"/>
      <c r="AV756" s="303" t="b">
        <v>1</v>
      </c>
      <c r="AW756" s="304" t="str">
        <f t="shared" si="9"/>
        <v>false</v>
      </c>
      <c r="AX756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756" s="306"/>
      <c r="AZ756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756" s="306"/>
      <c r="BB756" s="302"/>
      <c r="BC756" s="303" t="b">
        <f t="shared" si="11"/>
        <v>1</v>
      </c>
      <c r="BD756" s="304"/>
      <c r="BE756" s="304" t="str">
        <f t="shared" si="12"/>
        <v>false</v>
      </c>
      <c r="BF756" s="307"/>
      <c r="BG756" s="305"/>
      <c r="BH756" s="305"/>
      <c r="BI756" s="305"/>
      <c r="BJ756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6" s="306"/>
      <c r="BL756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6" s="306"/>
      <c r="BN756" s="302"/>
      <c r="BO756" s="302"/>
      <c r="BP756" s="302"/>
      <c r="BQ756" s="302"/>
      <c r="BR756" s="302"/>
      <c r="BS756" s="302"/>
      <c r="BT756" s="302"/>
      <c r="BU756" s="302"/>
      <c r="BV756" s="302"/>
      <c r="BW756" s="302"/>
      <c r="BX756" s="302"/>
    </row>
    <row r="757">
      <c r="A757" s="292" t="s">
        <v>728</v>
      </c>
      <c r="B757" s="292">
        <v>756.0</v>
      </c>
      <c r="C757" s="292">
        <f t="shared" si="15"/>
        <v>1</v>
      </c>
      <c r="D757" s="293" t="str">
        <f t="shared" si="26"/>
        <v>Buil, Dem, Occ</v>
      </c>
      <c r="E757" s="46" t="str">
        <f t="shared" si="2"/>
        <v>prmbdo.mdb.PrmDemo.Parity</v>
      </c>
      <c r="F757" s="46" t="s">
        <v>350</v>
      </c>
      <c r="G757" s="46" t="s">
        <v>609</v>
      </c>
      <c r="H757" s="47">
        <v>86.0</v>
      </c>
      <c r="I757" s="294" t="s">
        <v>1061</v>
      </c>
      <c r="J757" s="295" t="s">
        <v>743</v>
      </c>
      <c r="K757" s="296">
        <v>1.0</v>
      </c>
      <c r="L757" s="297" t="b">
        <v>0</v>
      </c>
      <c r="M757" s="294" t="s">
        <v>1652</v>
      </c>
      <c r="N757" s="294"/>
      <c r="O757" s="369"/>
      <c r="P757" s="369"/>
      <c r="Q757" s="298" t="str">
        <f t="shared" si="3"/>
        <v>PrmDemo</v>
      </c>
      <c r="R757" s="298" t="str">
        <f t="shared" si="19"/>
        <v>Parity</v>
      </c>
      <c r="S757" s="298" t="str">
        <f t="array" ref="S757">iferror(index('Type Mapping'!$A$2:$D$21,match(J757,'Type Mapping'!$B$2:$B$21,0),3),"type mismatch")</f>
        <v>VARCHAR</v>
      </c>
      <c r="T757" s="298"/>
      <c r="U757" s="298"/>
      <c r="V757" s="298"/>
      <c r="W757" s="51" t="b">
        <v>1</v>
      </c>
      <c r="X757" s="51"/>
      <c r="Y757" s="309"/>
      <c r="Z757" s="309"/>
      <c r="AA757" s="311" t="s">
        <v>669</v>
      </c>
      <c r="AB757" s="53" t="str">
        <f t="shared" si="23"/>
        <v>geo_id_history</v>
      </c>
      <c r="AC757" s="308" t="str">
        <f t="array" ref="AC757">iferror(index('StoT Mapping (Depreciated)'!$D$2:$L$976,match(E757,'StoT Mapping (Depreciated)'!$D$2:$D$976,0),9),"**FIELD MISSING**")</f>
        <v>???</v>
      </c>
      <c r="AD757" s="53" t="str">
        <f t="shared" si="6"/>
        <v>geo_id.???</v>
      </c>
      <c r="AE757" s="299">
        <f>countif(NEW_REDB_table.field,AD757)</f>
        <v>0</v>
      </c>
      <c r="AF757" s="299" t="str">
        <f t="shared" si="7"/>
        <v>Check...</v>
      </c>
      <c r="AG757" s="308"/>
      <c r="AH757" s="317" t="b">
        <v>0</v>
      </c>
      <c r="AI757" s="317" t="b">
        <v>0</v>
      </c>
      <c r="AJ757" s="308" t="str">
        <f t="array" ref="AJ757">iferror(index('Type Mapping'!$A$2:$D$21,match(J757,'Type Mapping'!$B$2:$B$21,0),4),"type mismatch")</f>
        <v>VARCHAR</v>
      </c>
      <c r="AK757" s="308"/>
      <c r="AL757" s="308"/>
      <c r="AM757" s="308"/>
      <c r="AN757" s="300" t="b">
        <v>0</v>
      </c>
      <c r="AO757" s="300" t="b">
        <v>0</v>
      </c>
      <c r="AP757" s="300" t="b">
        <v>0</v>
      </c>
      <c r="AQ757" s="300" t="b">
        <v>0</v>
      </c>
      <c r="AR757" s="300"/>
      <c r="AS757" s="300"/>
      <c r="AT757" s="302"/>
      <c r="AU757" s="302"/>
      <c r="AV757" s="303" t="b">
        <v>1</v>
      </c>
      <c r="AW757" s="304" t="str">
        <f t="shared" si="9"/>
        <v>false</v>
      </c>
      <c r="AX757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757" s="306"/>
      <c r="AZ757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757" s="306"/>
      <c r="BB757" s="302"/>
      <c r="BC757" s="303" t="b">
        <f t="shared" si="11"/>
        <v>1</v>
      </c>
      <c r="BD757" s="304"/>
      <c r="BE757" s="304" t="str">
        <f t="shared" si="12"/>
        <v>false</v>
      </c>
      <c r="BF757" s="307"/>
      <c r="BG757" s="305"/>
      <c r="BH757" s="305"/>
      <c r="BI757" s="305"/>
      <c r="BJ757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7" s="306"/>
      <c r="BL757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7" s="306"/>
      <c r="BN757" s="302"/>
      <c r="BO757" s="302"/>
      <c r="BP757" s="302"/>
      <c r="BQ757" s="302"/>
      <c r="BR757" s="302"/>
      <c r="BS757" s="302"/>
      <c r="BT757" s="302"/>
      <c r="BU757" s="302"/>
      <c r="BV757" s="302"/>
      <c r="BW757" s="302"/>
      <c r="BX757" s="302"/>
    </row>
    <row r="758">
      <c r="A758" s="292" t="s">
        <v>728</v>
      </c>
      <c r="B758" s="292">
        <v>757.0</v>
      </c>
      <c r="C758" s="292">
        <f t="shared" si="15"/>
        <v>1</v>
      </c>
      <c r="D758" s="293" t="str">
        <f t="shared" si="26"/>
        <v>Buil, Dem, Occ</v>
      </c>
      <c r="E758" s="46" t="str">
        <f t="shared" si="2"/>
        <v>prmbdo.mdb.PrmDemo.TmpCityBlock</v>
      </c>
      <c r="F758" s="46" t="s">
        <v>350</v>
      </c>
      <c r="G758" s="46" t="s">
        <v>609</v>
      </c>
      <c r="H758" s="47">
        <v>87.0</v>
      </c>
      <c r="I758" s="294" t="s">
        <v>1867</v>
      </c>
      <c r="J758" s="295" t="s">
        <v>729</v>
      </c>
      <c r="K758" s="296">
        <v>8.0</v>
      </c>
      <c r="L758" s="297" t="b">
        <v>0</v>
      </c>
      <c r="M758" s="294" t="s">
        <v>2102</v>
      </c>
      <c r="N758" s="294"/>
      <c r="O758" s="369"/>
      <c r="P758" s="369"/>
      <c r="Q758" s="298" t="str">
        <f t="shared" si="3"/>
        <v>PrmDemo</v>
      </c>
      <c r="R758" s="298" t="str">
        <f t="shared" si="19"/>
        <v>TmpCityBlock</v>
      </c>
      <c r="S758" s="298" t="str">
        <f t="array" ref="S758">iferror(index('Type Mapping'!$A$2:$D$21,match(J758,'Type Mapping'!$B$2:$B$21,0),3),"type mismatch")</f>
        <v>VARCHAR</v>
      </c>
      <c r="T758" s="298"/>
      <c r="U758" s="298"/>
      <c r="V758" s="298"/>
      <c r="W758" s="51" t="b">
        <v>1</v>
      </c>
      <c r="X758" s="51"/>
      <c r="Y758" s="309"/>
      <c r="Z758" s="309"/>
      <c r="AA758" s="311" t="s">
        <v>669</v>
      </c>
      <c r="AB758" s="53" t="str">
        <f t="shared" si="23"/>
        <v>geo_id_history</v>
      </c>
      <c r="AC758" s="308" t="str">
        <f t="array" ref="AC758">iferror(index('StoT Mapping (Depreciated)'!$D$2:$L$976,match(E758,'StoT Mapping (Depreciated)'!$D$2:$D$976,0),9),"**FIELD MISSING**")</f>
        <v>???</v>
      </c>
      <c r="AD758" s="53" t="str">
        <f t="shared" si="6"/>
        <v>geo_id.???</v>
      </c>
      <c r="AE758" s="299">
        <f>countif(NEW_REDB_table.field,AD758)</f>
        <v>0</v>
      </c>
      <c r="AF758" s="299" t="str">
        <f t="shared" si="7"/>
        <v>Check...</v>
      </c>
      <c r="AG758" s="308"/>
      <c r="AH758" s="317" t="b">
        <v>0</v>
      </c>
      <c r="AI758" s="317" t="b">
        <v>0</v>
      </c>
      <c r="AJ758" s="308" t="str">
        <f t="array" ref="AJ758">iferror(index('Type Mapping'!$A$2:$D$21,match(J758,'Type Mapping'!$B$2:$B$21,0),4),"type mismatch")</f>
        <v>FLOAT</v>
      </c>
      <c r="AK758" s="308"/>
      <c r="AL758" s="308"/>
      <c r="AM758" s="308"/>
      <c r="AN758" s="300" t="b">
        <v>0</v>
      </c>
      <c r="AO758" s="300" t="b">
        <v>0</v>
      </c>
      <c r="AP758" s="300" t="b">
        <v>0</v>
      </c>
      <c r="AQ758" s="300" t="b">
        <v>0</v>
      </c>
      <c r="AR758" s="300"/>
      <c r="AS758" s="300"/>
      <c r="AT758" s="302"/>
      <c r="AU758" s="302"/>
      <c r="AV758" s="303" t="b">
        <v>1</v>
      </c>
      <c r="AW758" s="304" t="str">
        <f t="shared" si="9"/>
        <v>false</v>
      </c>
      <c r="AX758" s="305" t="str">
        <f t="shared" si="17"/>
        <v>&lt;column comment="" default="" key="false" label="TmpCityBlock" length="255" nullable="true" originalDbColumnName="TmpCityBlock" originalLength="-1" pattern="" precision="-1" talendType="id_String" type=""/&gt;</v>
      </c>
      <c r="AY758" s="306"/>
      <c r="AZ758" s="305" t="str">
        <f t="shared" si="10"/>
        <v>&lt;column comment="" default="" key="false" label="TmpCityBlock" length="255" nullable="true" originalDbColumnName="TmpCityBlock" originalLength="-1" pattern="" precision="-1" talendType="id_String" type=""/&gt;</v>
      </c>
      <c r="BA758" s="306"/>
      <c r="BB758" s="302"/>
      <c r="BC758" s="303" t="b">
        <f t="shared" si="11"/>
        <v>1</v>
      </c>
      <c r="BD758" s="304"/>
      <c r="BE758" s="304" t="str">
        <f t="shared" si="12"/>
        <v>false</v>
      </c>
      <c r="BF758" s="307"/>
      <c r="BG758" s="305"/>
      <c r="BH758" s="305"/>
      <c r="BI758" s="305"/>
      <c r="BJ758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8" s="306"/>
      <c r="BL758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8" s="306"/>
      <c r="BN758" s="302"/>
      <c r="BO758" s="302"/>
      <c r="BP758" s="302"/>
      <c r="BQ758" s="302"/>
      <c r="BR758" s="302"/>
      <c r="BS758" s="302"/>
      <c r="BT758" s="302"/>
      <c r="BU758" s="302"/>
      <c r="BV758" s="302"/>
      <c r="BW758" s="302"/>
      <c r="BX758" s="302"/>
    </row>
    <row r="759">
      <c r="A759" s="292" t="s">
        <v>728</v>
      </c>
      <c r="B759" s="292">
        <v>758.0</v>
      </c>
      <c r="C759" s="292">
        <f t="shared" si="15"/>
        <v>1</v>
      </c>
      <c r="D759" s="293" t="str">
        <f t="shared" si="26"/>
        <v>Buil, Dem, Occ</v>
      </c>
      <c r="E759" s="46" t="str">
        <f t="shared" si="2"/>
        <v>prmbdo.mdb.PrmDemo.TmpParcel</v>
      </c>
      <c r="F759" s="46" t="s">
        <v>350</v>
      </c>
      <c r="G759" s="46" t="s">
        <v>609</v>
      </c>
      <c r="H759" s="47">
        <v>88.0</v>
      </c>
      <c r="I759" s="294" t="s">
        <v>1869</v>
      </c>
      <c r="J759" s="295" t="s">
        <v>738</v>
      </c>
      <c r="K759" s="296">
        <v>4.0</v>
      </c>
      <c r="L759" s="297" t="b">
        <v>0</v>
      </c>
      <c r="M759" s="294" t="s">
        <v>2104</v>
      </c>
      <c r="N759" s="294"/>
      <c r="O759" s="369"/>
      <c r="P759" s="369"/>
      <c r="Q759" s="298" t="str">
        <f t="shared" si="3"/>
        <v>PrmDemo</v>
      </c>
      <c r="R759" s="298" t="str">
        <f t="shared" si="19"/>
        <v>TmpParcel</v>
      </c>
      <c r="S759" s="298" t="str">
        <f t="array" ref="S759">iferror(index('Type Mapping'!$A$2:$D$21,match(J759,'Type Mapping'!$B$2:$B$21,0),3),"type mismatch")</f>
        <v>VARCHAR</v>
      </c>
      <c r="T759" s="298"/>
      <c r="U759" s="298"/>
      <c r="V759" s="298"/>
      <c r="W759" s="51" t="b">
        <v>1</v>
      </c>
      <c r="X759" s="51"/>
      <c r="Y759" s="309"/>
      <c r="Z759" s="309"/>
      <c r="AA759" s="311" t="s">
        <v>669</v>
      </c>
      <c r="AB759" s="53" t="str">
        <f t="shared" si="23"/>
        <v>geo_id_history</v>
      </c>
      <c r="AC759" s="308" t="str">
        <f t="array" ref="AC759">iferror(index('StoT Mapping (Depreciated)'!$D$2:$L$976,match(E759,'StoT Mapping (Depreciated)'!$D$2:$D$976,0),9),"**FIELD MISSING**")</f>
        <v>???</v>
      </c>
      <c r="AD759" s="53" t="str">
        <f t="shared" si="6"/>
        <v>geo_id.???</v>
      </c>
      <c r="AE759" s="299">
        <f>countif(NEW_REDB_table.field,AD759)</f>
        <v>0</v>
      </c>
      <c r="AF759" s="299" t="str">
        <f t="shared" si="7"/>
        <v>Check...</v>
      </c>
      <c r="AG759" s="308"/>
      <c r="AH759" s="317" t="b">
        <v>0</v>
      </c>
      <c r="AI759" s="317" t="b">
        <v>0</v>
      </c>
      <c r="AJ759" s="308" t="str">
        <f t="array" ref="AJ759">iferror(index('Type Mapping'!$A$2:$D$21,match(J759,'Type Mapping'!$B$2:$B$21,0),4),"type mismatch")</f>
        <v>INT</v>
      </c>
      <c r="AK759" s="308"/>
      <c r="AL759" s="308"/>
      <c r="AM759" s="308"/>
      <c r="AN759" s="300" t="b">
        <v>0</v>
      </c>
      <c r="AO759" s="300" t="b">
        <v>0</v>
      </c>
      <c r="AP759" s="300" t="b">
        <v>0</v>
      </c>
      <c r="AQ759" s="300" t="b">
        <v>0</v>
      </c>
      <c r="AR759" s="300"/>
      <c r="AS759" s="300"/>
      <c r="AT759" s="302"/>
      <c r="AU759" s="302"/>
      <c r="AV759" s="303" t="b">
        <v>1</v>
      </c>
      <c r="AW759" s="304" t="str">
        <f t="shared" si="9"/>
        <v>false</v>
      </c>
      <c r="AX759" s="305" t="str">
        <f t="shared" si="17"/>
        <v>&lt;column comment="" default="" key="false" label="TmpParcel" length="255" nullable="true" originalDbColumnName="TmpParcel" originalLength="-1" pattern="" precision="-1" talendType="id_String" type=""/&gt;</v>
      </c>
      <c r="AY759" s="306"/>
      <c r="AZ759" s="305" t="str">
        <f t="shared" si="10"/>
        <v>&lt;column comment="" default="" key="false" label="TmpParcel" length="255" nullable="true" originalDbColumnName="TmpParcel" originalLength="-1" pattern="" precision="-1" talendType="id_String" type=""/&gt;</v>
      </c>
      <c r="BA759" s="306"/>
      <c r="BB759" s="302"/>
      <c r="BC759" s="303" t="b">
        <f t="shared" si="11"/>
        <v>1</v>
      </c>
      <c r="BD759" s="304"/>
      <c r="BE759" s="304" t="str">
        <f t="shared" si="12"/>
        <v>false</v>
      </c>
      <c r="BF759" s="307"/>
      <c r="BG759" s="305"/>
      <c r="BH759" s="305"/>
      <c r="BI759" s="305"/>
      <c r="BJ759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59" s="306"/>
      <c r="BL759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59" s="306"/>
      <c r="BN759" s="302"/>
      <c r="BO759" s="302"/>
      <c r="BP759" s="302"/>
      <c r="BQ759" s="302"/>
      <c r="BR759" s="302"/>
      <c r="BS759" s="302"/>
      <c r="BT759" s="302"/>
      <c r="BU759" s="302"/>
      <c r="BV759" s="302"/>
      <c r="BW759" s="302"/>
      <c r="BX759" s="302"/>
    </row>
    <row r="760">
      <c r="A760" s="292" t="s">
        <v>728</v>
      </c>
      <c r="B760" s="292">
        <v>759.0</v>
      </c>
      <c r="C760" s="292">
        <f t="shared" si="15"/>
        <v>1</v>
      </c>
      <c r="D760" s="293" t="str">
        <f t="shared" si="26"/>
        <v>Buil, Dem, Occ</v>
      </c>
      <c r="E760" s="46" t="str">
        <f t="shared" si="2"/>
        <v>prmbdo.mdb.PrmDemo.FirstDate</v>
      </c>
      <c r="F760" s="46" t="s">
        <v>350</v>
      </c>
      <c r="G760" s="46" t="s">
        <v>609</v>
      </c>
      <c r="H760" s="47">
        <v>89.0</v>
      </c>
      <c r="I760" s="294" t="s">
        <v>787</v>
      </c>
      <c r="J760" s="295" t="s">
        <v>788</v>
      </c>
      <c r="K760" s="296">
        <v>8.0</v>
      </c>
      <c r="L760" s="297" t="b">
        <v>0</v>
      </c>
      <c r="M760" s="294" t="s">
        <v>789</v>
      </c>
      <c r="N760" s="294"/>
      <c r="O760" s="369"/>
      <c r="P760" s="369"/>
      <c r="Q760" s="298" t="str">
        <f t="shared" si="3"/>
        <v>PrmDemo</v>
      </c>
      <c r="R760" s="298" t="str">
        <f t="shared" si="19"/>
        <v>FirstDate</v>
      </c>
      <c r="S760" s="298" t="str">
        <f t="array" ref="S760">iferror(index('Type Mapping'!$A$2:$D$21,match(J760,'Type Mapping'!$B$2:$B$21,0),3),"type mismatch")</f>
        <v>VARCHAR</v>
      </c>
      <c r="T760" s="298"/>
      <c r="U760" s="298"/>
      <c r="V760" s="298"/>
      <c r="W760" s="51" t="b">
        <v>1</v>
      </c>
      <c r="X760" s="51"/>
      <c r="Y760" s="309"/>
      <c r="Z760" s="309"/>
      <c r="AA760" s="311" t="s">
        <v>669</v>
      </c>
      <c r="AB760" s="53" t="str">
        <f t="shared" si="23"/>
        <v>geo_id_history</v>
      </c>
      <c r="AC760" s="308" t="str">
        <f t="array" ref="AC760">iferror(index('StoT Mapping (Depreciated)'!$D$2:$L$976,match(E760,'StoT Mapping (Depreciated)'!$D$2:$D$976,0),9),"**FIELD MISSING**")</f>
        <v>???</v>
      </c>
      <c r="AD760" s="53" t="str">
        <f t="shared" si="6"/>
        <v>geo_id.???</v>
      </c>
      <c r="AE760" s="299">
        <f>countif(NEW_REDB_table.field,AD760)</f>
        <v>0</v>
      </c>
      <c r="AF760" s="299" t="str">
        <f t="shared" si="7"/>
        <v>Check...</v>
      </c>
      <c r="AG760" s="308"/>
      <c r="AH760" s="317" t="b">
        <v>0</v>
      </c>
      <c r="AI760" s="317" t="b">
        <v>0</v>
      </c>
      <c r="AJ760" s="308" t="str">
        <f t="array" ref="AJ760">iferror(index('Type Mapping'!$A$2:$D$21,match(J760,'Type Mapping'!$B$2:$B$21,0),4),"type mismatch")</f>
        <v>DATE</v>
      </c>
      <c r="AK760" s="308"/>
      <c r="AL760" s="308"/>
      <c r="AM760" s="308"/>
      <c r="AN760" s="300" t="b">
        <v>0</v>
      </c>
      <c r="AO760" s="300" t="b">
        <v>0</v>
      </c>
      <c r="AP760" s="300" t="b">
        <v>0</v>
      </c>
      <c r="AQ760" s="300" t="b">
        <v>0</v>
      </c>
      <c r="AR760" s="300"/>
      <c r="AS760" s="300"/>
      <c r="AT760" s="302"/>
      <c r="AU760" s="302"/>
      <c r="AV760" s="303" t="b">
        <v>1</v>
      </c>
      <c r="AW760" s="304" t="str">
        <f t="shared" si="9"/>
        <v>false</v>
      </c>
      <c r="AX760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760" s="306"/>
      <c r="AZ760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760" s="306"/>
      <c r="BB760" s="302"/>
      <c r="BC760" s="303" t="b">
        <f t="shared" si="11"/>
        <v>1</v>
      </c>
      <c r="BD760" s="304"/>
      <c r="BE760" s="304" t="str">
        <f t="shared" si="12"/>
        <v>false</v>
      </c>
      <c r="BF760" s="307"/>
      <c r="BG760" s="305"/>
      <c r="BH760" s="305"/>
      <c r="BI760" s="305"/>
      <c r="BJ760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60" s="306"/>
      <c r="BL760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60" s="306"/>
      <c r="BN760" s="302"/>
      <c r="BO760" s="302"/>
      <c r="BP760" s="302"/>
      <c r="BQ760" s="302"/>
      <c r="BR760" s="302"/>
      <c r="BS760" s="302"/>
      <c r="BT760" s="302"/>
      <c r="BU760" s="302"/>
      <c r="BV760" s="302"/>
      <c r="BW760" s="302"/>
      <c r="BX760" s="302"/>
    </row>
    <row r="761">
      <c r="A761" s="292" t="s">
        <v>728</v>
      </c>
      <c r="B761" s="292">
        <v>760.0</v>
      </c>
      <c r="C761" s="292">
        <f t="shared" si="15"/>
        <v>1</v>
      </c>
      <c r="D761" s="293" t="str">
        <f t="shared" si="26"/>
        <v>Buil, Dem, Occ</v>
      </c>
      <c r="E761" s="46" t="str">
        <f t="shared" si="2"/>
        <v>prmbdo.mdb.PrmDemo.LastDate</v>
      </c>
      <c r="F761" s="46" t="s">
        <v>350</v>
      </c>
      <c r="G761" s="46" t="s">
        <v>609</v>
      </c>
      <c r="H761" s="47">
        <v>90.0</v>
      </c>
      <c r="I761" s="294" t="s">
        <v>794</v>
      </c>
      <c r="J761" s="295" t="s">
        <v>788</v>
      </c>
      <c r="K761" s="296">
        <v>8.0</v>
      </c>
      <c r="L761" s="297" t="b">
        <v>0</v>
      </c>
      <c r="M761" s="294" t="s">
        <v>796</v>
      </c>
      <c r="N761" s="294"/>
      <c r="O761" s="369"/>
      <c r="P761" s="369"/>
      <c r="Q761" s="298" t="str">
        <f t="shared" si="3"/>
        <v>PrmDemo</v>
      </c>
      <c r="R761" s="298" t="str">
        <f t="shared" si="19"/>
        <v>LastDate</v>
      </c>
      <c r="S761" s="298" t="str">
        <f t="array" ref="S761">iferror(index('Type Mapping'!$A$2:$D$21,match(J761,'Type Mapping'!$B$2:$B$21,0),3),"type mismatch")</f>
        <v>VARCHAR</v>
      </c>
      <c r="T761" s="298"/>
      <c r="U761" s="298"/>
      <c r="V761" s="298"/>
      <c r="W761" s="51" t="b">
        <v>1</v>
      </c>
      <c r="X761" s="51"/>
      <c r="Y761" s="309"/>
      <c r="Z761" s="309"/>
      <c r="AA761" s="311" t="s">
        <v>669</v>
      </c>
      <c r="AB761" s="53" t="str">
        <f t="shared" si="23"/>
        <v>geo_id_history</v>
      </c>
      <c r="AC761" s="308" t="str">
        <f t="array" ref="AC761">iferror(index('StoT Mapping (Depreciated)'!$D$2:$L$976,match(E761,'StoT Mapping (Depreciated)'!$D$2:$D$976,0),9),"**FIELD MISSING**")</f>
        <v>???</v>
      </c>
      <c r="AD761" s="53" t="str">
        <f t="shared" si="6"/>
        <v>geo_id.???</v>
      </c>
      <c r="AE761" s="299">
        <f>countif(NEW_REDB_table.field,AD761)</f>
        <v>0</v>
      </c>
      <c r="AF761" s="299" t="str">
        <f t="shared" si="7"/>
        <v>Check...</v>
      </c>
      <c r="AG761" s="308"/>
      <c r="AH761" s="317" t="b">
        <v>0</v>
      </c>
      <c r="AI761" s="317" t="b">
        <v>0</v>
      </c>
      <c r="AJ761" s="308" t="str">
        <f t="array" ref="AJ761">iferror(index('Type Mapping'!$A$2:$D$21,match(J761,'Type Mapping'!$B$2:$B$21,0),4),"type mismatch")</f>
        <v>DATE</v>
      </c>
      <c r="AK761" s="308"/>
      <c r="AL761" s="308"/>
      <c r="AM761" s="308"/>
      <c r="AN761" s="300" t="b">
        <v>0</v>
      </c>
      <c r="AO761" s="300" t="b">
        <v>0</v>
      </c>
      <c r="AP761" s="300" t="b">
        <v>0</v>
      </c>
      <c r="AQ761" s="300" t="b">
        <v>0</v>
      </c>
      <c r="AR761" s="300"/>
      <c r="AS761" s="300"/>
      <c r="AT761" s="302"/>
      <c r="AU761" s="302"/>
      <c r="AV761" s="303" t="b">
        <v>1</v>
      </c>
      <c r="AW761" s="304" t="str">
        <f t="shared" si="9"/>
        <v>false</v>
      </c>
      <c r="AX761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761" s="306"/>
      <c r="AZ761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761" s="306"/>
      <c r="BB761" s="302"/>
      <c r="BC761" s="303" t="b">
        <f t="shared" si="11"/>
        <v>1</v>
      </c>
      <c r="BD761" s="304"/>
      <c r="BE761" s="304" t="str">
        <f t="shared" si="12"/>
        <v>false</v>
      </c>
      <c r="BF761" s="307"/>
      <c r="BG761" s="305"/>
      <c r="BH761" s="305"/>
      <c r="BI761" s="305"/>
      <c r="BJ761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61" s="306"/>
      <c r="BL761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61" s="306"/>
      <c r="BN761" s="302"/>
      <c r="BO761" s="302"/>
      <c r="BP761" s="302"/>
      <c r="BQ761" s="302"/>
      <c r="BR761" s="302"/>
      <c r="BS761" s="302"/>
      <c r="BT761" s="302"/>
      <c r="BU761" s="302"/>
      <c r="BV761" s="302"/>
      <c r="BW761" s="302"/>
      <c r="BX761" s="302"/>
    </row>
    <row r="762">
      <c r="A762" s="292" t="s">
        <v>728</v>
      </c>
      <c r="B762" s="292">
        <v>761.0</v>
      </c>
      <c r="C762" s="292">
        <f t="shared" si="15"/>
        <v>1</v>
      </c>
      <c r="D762" s="293" t="str">
        <f t="shared" si="26"/>
        <v>Buil, Dem, Occ</v>
      </c>
      <c r="E762" s="46" t="str">
        <f t="shared" si="2"/>
        <v>prmbdo.mdb.PrmDemo.UpDateGeo</v>
      </c>
      <c r="F762" s="46" t="s">
        <v>350</v>
      </c>
      <c r="G762" s="46" t="s">
        <v>609</v>
      </c>
      <c r="H762" s="47">
        <v>91.0</v>
      </c>
      <c r="I762" s="294" t="s">
        <v>1871</v>
      </c>
      <c r="J762" s="295" t="s">
        <v>788</v>
      </c>
      <c r="K762" s="296">
        <v>8.0</v>
      </c>
      <c r="L762" s="297" t="b">
        <v>0</v>
      </c>
      <c r="M762" s="294" t="s">
        <v>2105</v>
      </c>
      <c r="N762" s="294"/>
      <c r="O762" s="369"/>
      <c r="P762" s="369"/>
      <c r="Q762" s="298" t="str">
        <f t="shared" si="3"/>
        <v>PrmDemo</v>
      </c>
      <c r="R762" s="298" t="str">
        <f t="shared" si="19"/>
        <v>UpDateGeo</v>
      </c>
      <c r="S762" s="298" t="str">
        <f t="array" ref="S762">iferror(index('Type Mapping'!$A$2:$D$21,match(J762,'Type Mapping'!$B$2:$B$21,0),3),"type mismatch")</f>
        <v>VARCHAR</v>
      </c>
      <c r="T762" s="298"/>
      <c r="U762" s="298"/>
      <c r="V762" s="298"/>
      <c r="W762" s="51" t="b">
        <v>1</v>
      </c>
      <c r="X762" s="51"/>
      <c r="Y762" s="309"/>
      <c r="Z762" s="309"/>
      <c r="AA762" s="311" t="s">
        <v>669</v>
      </c>
      <c r="AB762" s="53" t="str">
        <f t="shared" si="23"/>
        <v>geo_id_history</v>
      </c>
      <c r="AC762" s="308" t="str">
        <f t="array" ref="AC762">iferror(index('StoT Mapping (Depreciated)'!$D$2:$L$976,match(E762,'StoT Mapping (Depreciated)'!$D$2:$D$976,0),9),"**FIELD MISSING**")</f>
        <v>???</v>
      </c>
      <c r="AD762" s="53" t="str">
        <f t="shared" si="6"/>
        <v>geo_id.???</v>
      </c>
      <c r="AE762" s="299">
        <f>countif(NEW_REDB_table.field,AD762)</f>
        <v>0</v>
      </c>
      <c r="AF762" s="299" t="str">
        <f t="shared" si="7"/>
        <v>Check...</v>
      </c>
      <c r="AG762" s="308"/>
      <c r="AH762" s="317" t="b">
        <v>0</v>
      </c>
      <c r="AI762" s="317" t="b">
        <v>0</v>
      </c>
      <c r="AJ762" s="308" t="str">
        <f t="array" ref="AJ762">iferror(index('Type Mapping'!$A$2:$D$21,match(J762,'Type Mapping'!$B$2:$B$21,0),4),"type mismatch")</f>
        <v>DATE</v>
      </c>
      <c r="AK762" s="308"/>
      <c r="AL762" s="308"/>
      <c r="AM762" s="308"/>
      <c r="AN762" s="300" t="b">
        <v>0</v>
      </c>
      <c r="AO762" s="300" t="b">
        <v>0</v>
      </c>
      <c r="AP762" s="300" t="b">
        <v>0</v>
      </c>
      <c r="AQ762" s="300" t="b">
        <v>0</v>
      </c>
      <c r="AR762" s="300"/>
      <c r="AS762" s="300"/>
      <c r="AT762" s="302"/>
      <c r="AU762" s="302"/>
      <c r="AV762" s="303" t="b">
        <v>1</v>
      </c>
      <c r="AW762" s="304" t="str">
        <f t="shared" si="9"/>
        <v>false</v>
      </c>
      <c r="AX762" s="305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762" s="306"/>
      <c r="AZ762" s="305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762" s="306"/>
      <c r="BB762" s="302"/>
      <c r="BC762" s="303" t="b">
        <f t="shared" si="11"/>
        <v>1</v>
      </c>
      <c r="BD762" s="304"/>
      <c r="BE762" s="304" t="str">
        <f t="shared" si="12"/>
        <v>false</v>
      </c>
      <c r="BF762" s="307"/>
      <c r="BG762" s="305"/>
      <c r="BH762" s="305"/>
      <c r="BI762" s="305"/>
      <c r="BJ762" s="305" t="str">
        <f t="shared" si="18"/>
        <v>&lt;column comment="" default="" key="false" label="PrmDemo" length="255" nullable="true" originalDbColumnName="PrmDemo" originalLength="-1" pattern="" precision="-1" talendType="id_String" type=""/&gt;</v>
      </c>
      <c r="BK762" s="306"/>
      <c r="BL762" s="305" t="str">
        <f t="shared" si="14"/>
        <v>&lt;column comment="" default="" key="false" label="PrmDemo" length="255" nullable="true" originalDbColumnName="PrmDemo" originalLength="-1" pattern="" precision="-1" talendType="id_String" type=""/&gt;</v>
      </c>
      <c r="BM762" s="306"/>
      <c r="BN762" s="302"/>
      <c r="BO762" s="302"/>
      <c r="BP762" s="302"/>
      <c r="BQ762" s="302"/>
      <c r="BR762" s="302"/>
      <c r="BS762" s="302"/>
      <c r="BT762" s="302"/>
      <c r="BU762" s="302"/>
      <c r="BV762" s="302"/>
      <c r="BW762" s="302"/>
      <c r="BX762" s="302"/>
    </row>
    <row r="763">
      <c r="A763" s="292" t="s">
        <v>728</v>
      </c>
      <c r="B763" s="292">
        <v>762.0</v>
      </c>
      <c r="C763" s="292">
        <f t="shared" si="15"/>
        <v>2</v>
      </c>
      <c r="D763" s="293" t="str">
        <f t="shared" si="26"/>
        <v>Buil, Dem, Occ</v>
      </c>
      <c r="E763" s="46" t="str">
        <f t="shared" si="2"/>
        <v>prmbdo.mdb.PrmOcc.AppType</v>
      </c>
      <c r="F763" s="46" t="s">
        <v>350</v>
      </c>
      <c r="G763" s="46" t="s">
        <v>611</v>
      </c>
      <c r="H763" s="47">
        <v>1.0</v>
      </c>
      <c r="I763" s="294" t="s">
        <v>1763</v>
      </c>
      <c r="J763" s="295" t="s">
        <v>743</v>
      </c>
      <c r="K763" s="296">
        <v>2.0</v>
      </c>
      <c r="L763" s="297" t="b">
        <v>1</v>
      </c>
      <c r="M763" s="294" t="s">
        <v>1997</v>
      </c>
      <c r="N763" s="294"/>
      <c r="O763" s="369"/>
      <c r="P763" s="369"/>
      <c r="Q763" s="298" t="str">
        <f t="shared" si="3"/>
        <v>PrmOcc</v>
      </c>
      <c r="R763" s="298" t="str">
        <f t="shared" si="19"/>
        <v>AppType</v>
      </c>
      <c r="S763" s="298" t="str">
        <f t="array" ref="S763">iferror(index('Type Mapping'!$A$2:$D$21,match(J763,'Type Mapping'!$B$2:$B$21,0),3),"type mismatch")</f>
        <v>VARCHAR</v>
      </c>
      <c r="T763" s="298"/>
      <c r="U763" s="298"/>
      <c r="V763" s="298"/>
      <c r="W763" s="51" t="b">
        <v>1</v>
      </c>
      <c r="X763" s="51"/>
      <c r="Y763" s="309"/>
      <c r="Z763" s="309"/>
      <c r="AA763" s="311" t="s">
        <v>652</v>
      </c>
      <c r="AB763" s="53" t="str">
        <f t="shared" si="23"/>
        <v>permit_history</v>
      </c>
      <c r="AC763" s="308" t="str">
        <f t="array" ref="AC763">iferror(index('StoT Mapping (Depreciated)'!$D$2:$L$976,match(E763,'StoT Mapping (Depreciated)'!$D$2:$D$976,0),9),"**FIELD MISSING**")</f>
        <v>Permit_type_id</v>
      </c>
      <c r="AD763" s="53" t="str">
        <f t="shared" si="6"/>
        <v>permit.Permit_type_id</v>
      </c>
      <c r="AE763" s="299">
        <f>countif(NEW_REDB_table.field,AD763)</f>
        <v>0</v>
      </c>
      <c r="AF763" s="299" t="str">
        <f t="shared" si="7"/>
        <v>Check...</v>
      </c>
      <c r="AG763" s="308"/>
      <c r="AH763" s="317" t="b">
        <v>0</v>
      </c>
      <c r="AI763" s="317" t="b">
        <v>0</v>
      </c>
      <c r="AJ763" s="308" t="str">
        <f t="array" ref="AJ763">iferror(index('Type Mapping'!$A$2:$D$21,match(J763,'Type Mapping'!$B$2:$B$21,0),4),"type mismatch")</f>
        <v>VARCHAR</v>
      </c>
      <c r="AK763" s="308"/>
      <c r="AL763" s="308"/>
      <c r="AM763" s="308"/>
      <c r="AN763" s="300" t="b">
        <v>0</v>
      </c>
      <c r="AO763" s="300" t="b">
        <v>0</v>
      </c>
      <c r="AP763" s="300" t="b">
        <v>0</v>
      </c>
      <c r="AQ763" s="300" t="b">
        <v>0</v>
      </c>
      <c r="AR763" s="300"/>
      <c r="AS763" s="300"/>
      <c r="AT763" s="302"/>
      <c r="AU763" s="302"/>
      <c r="AV763" s="303" t="b">
        <v>1</v>
      </c>
      <c r="AW763" s="304" t="str">
        <f t="shared" si="9"/>
        <v>true</v>
      </c>
      <c r="AX763" s="305" t="str">
        <f t="shared" si="17"/>
        <v>***PrmOcc.xml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763" s="306"/>
      <c r="AZ763" s="305" t="str">
        <f t="shared" si="10"/>
        <v>PrmOcc.xml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763" s="306"/>
      <c r="BB763" s="302"/>
      <c r="BC763" s="303" t="b">
        <f t="shared" si="11"/>
        <v>1</v>
      </c>
      <c r="BD763" s="304"/>
      <c r="BE763" s="304" t="str">
        <f t="shared" si="12"/>
        <v>false</v>
      </c>
      <c r="BF763" s="307"/>
      <c r="BG763" s="305"/>
      <c r="BH763" s="305"/>
      <c r="BI763" s="305"/>
      <c r="BJ763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63" s="306"/>
      <c r="BL763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63" s="306"/>
      <c r="BN763" s="302"/>
      <c r="BO763" s="302"/>
      <c r="BP763" s="302"/>
      <c r="BQ763" s="302"/>
      <c r="BR763" s="302"/>
      <c r="BS763" s="302"/>
      <c r="BT763" s="302"/>
      <c r="BU763" s="302"/>
      <c r="BV763" s="302"/>
      <c r="BW763" s="302"/>
      <c r="BX763" s="302"/>
    </row>
    <row r="764">
      <c r="A764" s="292" t="s">
        <v>728</v>
      </c>
      <c r="B764" s="292">
        <v>763.0</v>
      </c>
      <c r="C764" s="292">
        <f t="shared" si="15"/>
        <v>2</v>
      </c>
      <c r="D764" s="293" t="str">
        <f t="shared" si="26"/>
        <v>Buil, Dem, Occ</v>
      </c>
      <c r="E764" s="46" t="str">
        <f t="shared" si="2"/>
        <v>prmbdo.mdb.PrmOcc.AppSource</v>
      </c>
      <c r="F764" s="46" t="s">
        <v>350</v>
      </c>
      <c r="G764" s="46" t="s">
        <v>611</v>
      </c>
      <c r="H764" s="47">
        <v>2.0</v>
      </c>
      <c r="I764" s="294" t="s">
        <v>1761</v>
      </c>
      <c r="J764" s="295" t="s">
        <v>740</v>
      </c>
      <c r="K764" s="296">
        <v>1.0</v>
      </c>
      <c r="L764" s="297" t="b">
        <v>1</v>
      </c>
      <c r="M764" s="294" t="s">
        <v>1999</v>
      </c>
      <c r="N764" s="294"/>
      <c r="O764" s="369"/>
      <c r="P764" s="369"/>
      <c r="Q764" s="298" t="str">
        <f t="shared" si="3"/>
        <v>PrmOcc</v>
      </c>
      <c r="R764" s="298" t="str">
        <f t="shared" si="19"/>
        <v>AppSource</v>
      </c>
      <c r="S764" s="298" t="str">
        <f t="array" ref="S764">iferror(index('Type Mapping'!$A$2:$D$21,match(J764,'Type Mapping'!$B$2:$B$21,0),3),"type mismatch")</f>
        <v>VARCHAR</v>
      </c>
      <c r="T764" s="298"/>
      <c r="U764" s="298"/>
      <c r="V764" s="298"/>
      <c r="W764" s="51" t="b">
        <v>1</v>
      </c>
      <c r="X764" s="51"/>
      <c r="Y764" s="309"/>
      <c r="Z764" s="309"/>
      <c r="AA764" s="311" t="s">
        <v>652</v>
      </c>
      <c r="AB764" s="53" t="str">
        <f t="shared" si="23"/>
        <v>permit_history</v>
      </c>
      <c r="AC764" s="308" t="str">
        <f t="array" ref="AC764">iferror(index('StoT Mapping (Depreciated)'!$D$2:$L$976,match(E764,'StoT Mapping (Depreciated)'!$D$2:$D$976,0),9),"**FIELD MISSING**")</f>
        <v>AppSource_Id</v>
      </c>
      <c r="AD764" s="53" t="str">
        <f t="shared" si="6"/>
        <v>permit.AppSource_Id</v>
      </c>
      <c r="AE764" s="299">
        <f>countif(NEW_REDB_table.field,AD764)</f>
        <v>0</v>
      </c>
      <c r="AF764" s="299" t="str">
        <f t="shared" si="7"/>
        <v>Check...</v>
      </c>
      <c r="AG764" s="308"/>
      <c r="AH764" s="317" t="b">
        <v>0</v>
      </c>
      <c r="AI764" s="317" t="b">
        <v>0</v>
      </c>
      <c r="AJ764" s="308" t="str">
        <f t="array" ref="AJ764">iferror(index('Type Mapping'!$A$2:$D$21,match(J764,'Type Mapping'!$B$2:$B$21,0),4),"type mismatch")</f>
        <v>INT</v>
      </c>
      <c r="AK764" s="308"/>
      <c r="AL764" s="308"/>
      <c r="AM764" s="308"/>
      <c r="AN764" s="300" t="b">
        <v>0</v>
      </c>
      <c r="AO764" s="300" t="b">
        <v>0</v>
      </c>
      <c r="AP764" s="300" t="b">
        <v>0</v>
      </c>
      <c r="AQ764" s="300" t="b">
        <v>0</v>
      </c>
      <c r="AR764" s="300"/>
      <c r="AS764" s="300"/>
      <c r="AT764" s="302"/>
      <c r="AU764" s="302"/>
      <c r="AV764" s="303" t="b">
        <v>1</v>
      </c>
      <c r="AW764" s="304" t="str">
        <f t="shared" si="9"/>
        <v>true</v>
      </c>
      <c r="AX764" s="305" t="str">
        <f t="shared" si="17"/>
        <v>&lt;column comment="" default="" key="true" label="AppSource" length="255" nullable="true" originalDbColumnName="AppSource" originalLength="-1" pattern="" precision="-1" talendType="id_String" type=""/&gt;</v>
      </c>
      <c r="AY764" s="306"/>
      <c r="AZ764" s="305" t="str">
        <f t="shared" si="10"/>
        <v>&lt;column comment="" default="" key="true" label="AppSource" length="255" nullable="true" originalDbColumnName="AppSource" originalLength="-1" pattern="" precision="-1" talendType="id_String" type=""/&gt;</v>
      </c>
      <c r="BA764" s="306"/>
      <c r="BB764" s="302"/>
      <c r="BC764" s="303" t="b">
        <f t="shared" si="11"/>
        <v>1</v>
      </c>
      <c r="BD764" s="304"/>
      <c r="BE764" s="304" t="str">
        <f t="shared" si="12"/>
        <v>false</v>
      </c>
      <c r="BF764" s="307"/>
      <c r="BG764" s="305"/>
      <c r="BH764" s="305"/>
      <c r="BI764" s="305"/>
      <c r="BJ764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64" s="306"/>
      <c r="BL764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64" s="306"/>
      <c r="BN764" s="302"/>
      <c r="BO764" s="302"/>
      <c r="BP764" s="302"/>
      <c r="BQ764" s="302"/>
      <c r="BR764" s="302"/>
      <c r="BS764" s="302"/>
      <c r="BT764" s="302"/>
      <c r="BU764" s="302"/>
      <c r="BV764" s="302"/>
      <c r="BW764" s="302"/>
      <c r="BX764" s="302"/>
    </row>
    <row r="765">
      <c r="A765" s="292" t="s">
        <v>728</v>
      </c>
      <c r="B765" s="292">
        <v>764.0</v>
      </c>
      <c r="C765" s="292">
        <f t="shared" si="15"/>
        <v>2</v>
      </c>
      <c r="D765" s="293" t="str">
        <f t="shared" si="26"/>
        <v>Buil, Dem, Occ</v>
      </c>
      <c r="E765" s="46" t="str">
        <f t="shared" si="2"/>
        <v>prmbdo.mdb.PrmOcc.AppNum</v>
      </c>
      <c r="F765" s="46" t="s">
        <v>350</v>
      </c>
      <c r="G765" s="46" t="s">
        <v>611</v>
      </c>
      <c r="H765" s="47">
        <v>3.0</v>
      </c>
      <c r="I765" s="294" t="s">
        <v>1759</v>
      </c>
      <c r="J765" s="295" t="s">
        <v>738</v>
      </c>
      <c r="K765" s="296">
        <v>4.0</v>
      </c>
      <c r="L765" s="297" t="b">
        <v>1</v>
      </c>
      <c r="M765" s="294" t="s">
        <v>2000</v>
      </c>
      <c r="N765" s="294"/>
      <c r="O765" s="369"/>
      <c r="P765" s="369"/>
      <c r="Q765" s="298" t="str">
        <f t="shared" si="3"/>
        <v>PrmOcc</v>
      </c>
      <c r="R765" s="298" t="str">
        <f t="shared" si="19"/>
        <v>AppNum</v>
      </c>
      <c r="S765" s="298" t="str">
        <f t="array" ref="S765">iferror(index('Type Mapping'!$A$2:$D$21,match(J765,'Type Mapping'!$B$2:$B$21,0),3),"type mismatch")</f>
        <v>VARCHAR</v>
      </c>
      <c r="T765" s="298"/>
      <c r="U765" s="298"/>
      <c r="V765" s="298"/>
      <c r="W765" s="51" t="b">
        <v>1</v>
      </c>
      <c r="X765" s="51"/>
      <c r="Y765" s="309"/>
      <c r="Z765" s="309"/>
      <c r="AA765" s="311" t="s">
        <v>652</v>
      </c>
      <c r="AB765" s="53" t="str">
        <f t="shared" si="23"/>
        <v>permit_history</v>
      </c>
      <c r="AC765" s="308" t="str">
        <f t="array" ref="AC765">iferror(index('StoT Mapping (Depreciated)'!$D$2:$L$976,match(E765,'StoT Mapping (Depreciated)'!$D$2:$D$976,0),9),"**FIELD MISSING**")</f>
        <v>Permit_id</v>
      </c>
      <c r="AD765" s="53" t="str">
        <f t="shared" si="6"/>
        <v>permit.Permit_id</v>
      </c>
      <c r="AE765" s="299">
        <f>countif(NEW_REDB_table.field,AD765)</f>
        <v>1</v>
      </c>
      <c r="AF765" s="299" t="str">
        <f t="shared" si="7"/>
        <v>YAY!!</v>
      </c>
      <c r="AG765" s="308"/>
      <c r="AH765" s="317" t="b">
        <v>0</v>
      </c>
      <c r="AI765" s="317" t="b">
        <v>0</v>
      </c>
      <c r="AJ765" s="308" t="str">
        <f t="array" ref="AJ765">iferror(index('Type Mapping'!$A$2:$D$21,match(J765,'Type Mapping'!$B$2:$B$21,0),4),"type mismatch")</f>
        <v>INT</v>
      </c>
      <c r="AK765" s="308"/>
      <c r="AL765" s="308"/>
      <c r="AM765" s="308"/>
      <c r="AN765" s="300" t="b">
        <v>0</v>
      </c>
      <c r="AO765" s="300" t="b">
        <v>0</v>
      </c>
      <c r="AP765" s="300" t="b">
        <v>0</v>
      </c>
      <c r="AQ765" s="300" t="b">
        <v>0</v>
      </c>
      <c r="AR765" s="300"/>
      <c r="AS765" s="300"/>
      <c r="AT765" s="302"/>
      <c r="AU765" s="302"/>
      <c r="AV765" s="303" t="b">
        <v>1</v>
      </c>
      <c r="AW765" s="304" t="str">
        <f t="shared" si="9"/>
        <v>true</v>
      </c>
      <c r="AX765" s="305" t="str">
        <f t="shared" si="17"/>
        <v>&lt;column comment="" default="" key="true" label="AppNum" length="255" nullable="true" originalDbColumnName="AppNum" originalLength="-1" pattern="" precision="-1" talendType="id_String" type=""/&gt;</v>
      </c>
      <c r="AY765" s="306"/>
      <c r="AZ765" s="305" t="str">
        <f t="shared" si="10"/>
        <v>&lt;column comment="" default="" key="true" label="AppNum" length="255" nullable="true" originalDbColumnName="AppNum" originalLength="-1" pattern="" precision="-1" talendType="id_String" type=""/&gt;</v>
      </c>
      <c r="BA765" s="306"/>
      <c r="BB765" s="302"/>
      <c r="BC765" s="303" t="b">
        <f t="shared" si="11"/>
        <v>1</v>
      </c>
      <c r="BD765" s="304"/>
      <c r="BE765" s="304" t="str">
        <f t="shared" si="12"/>
        <v>false</v>
      </c>
      <c r="BF765" s="307"/>
      <c r="BG765" s="305"/>
      <c r="BH765" s="305"/>
      <c r="BI765" s="305"/>
      <c r="BJ765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65" s="306"/>
      <c r="BL765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65" s="306"/>
      <c r="BN765" s="302"/>
      <c r="BO765" s="302"/>
      <c r="BP765" s="302"/>
      <c r="BQ765" s="302"/>
      <c r="BR765" s="302"/>
      <c r="BS765" s="302"/>
      <c r="BT765" s="302"/>
      <c r="BU765" s="302"/>
      <c r="BV765" s="302"/>
      <c r="BW765" s="302"/>
      <c r="BX765" s="302"/>
    </row>
    <row r="766">
      <c r="A766" s="292" t="s">
        <v>728</v>
      </c>
      <c r="B766" s="292">
        <v>765.0</v>
      </c>
      <c r="C766" s="292">
        <f t="shared" si="15"/>
        <v>2</v>
      </c>
      <c r="D766" s="293" t="str">
        <f t="shared" si="26"/>
        <v>Buil, Dem, Occ</v>
      </c>
      <c r="E766" s="46" t="str">
        <f t="shared" si="2"/>
        <v>prmbdo.mdb.PrmOcc.PrclErr</v>
      </c>
      <c r="F766" s="46" t="s">
        <v>350</v>
      </c>
      <c r="G766" s="46" t="s">
        <v>611</v>
      </c>
      <c r="H766" s="47">
        <v>4.0</v>
      </c>
      <c r="I766" s="294" t="s">
        <v>1845</v>
      </c>
      <c r="J766" s="295" t="s">
        <v>740</v>
      </c>
      <c r="K766" s="296">
        <v>1.0</v>
      </c>
      <c r="L766" s="297" t="b">
        <v>0</v>
      </c>
      <c r="M766" s="294" t="s">
        <v>2001</v>
      </c>
      <c r="N766" s="294"/>
      <c r="O766" s="369"/>
      <c r="P766" s="369"/>
      <c r="Q766" s="298" t="str">
        <f t="shared" si="3"/>
        <v>PrmOcc</v>
      </c>
      <c r="R766" s="298" t="str">
        <f t="shared" si="19"/>
        <v>PrclErr</v>
      </c>
      <c r="S766" s="298" t="str">
        <f t="array" ref="S766">iferror(index('Type Mapping'!$A$2:$D$21,match(J766,'Type Mapping'!$B$2:$B$21,0),3),"type mismatch")</f>
        <v>VARCHAR</v>
      </c>
      <c r="T766" s="298"/>
      <c r="U766" s="298"/>
      <c r="V766" s="298"/>
      <c r="W766" s="51" t="b">
        <v>1</v>
      </c>
      <c r="X766" s="51"/>
      <c r="Y766" s="309"/>
      <c r="Z766" s="309"/>
      <c r="AA766" s="311" t="s">
        <v>149</v>
      </c>
      <c r="AB766" s="53" t="str">
        <f t="shared" si="23"/>
        <v>???_history</v>
      </c>
      <c r="AC766" s="308" t="str">
        <f t="array" ref="AC766">iferror(index('StoT Mapping (Depreciated)'!$D$2:$L$976,match(E766,'StoT Mapping (Depreciated)'!$D$2:$D$976,0),9),"**FIELD MISSING**")</f>
        <v>???</v>
      </c>
      <c r="AD766" s="53" t="str">
        <f t="shared" si="6"/>
        <v>???.???</v>
      </c>
      <c r="AE766" s="299">
        <f>countif(NEW_REDB_table.field,AD766)</f>
        <v>0</v>
      </c>
      <c r="AF766" s="299" t="str">
        <f t="shared" si="7"/>
        <v>Check...</v>
      </c>
      <c r="AG766" s="308"/>
      <c r="AH766" s="317" t="b">
        <v>0</v>
      </c>
      <c r="AI766" s="317" t="b">
        <v>0</v>
      </c>
      <c r="AJ766" s="308" t="str">
        <f t="array" ref="AJ766">iferror(index('Type Mapping'!$A$2:$D$21,match(J766,'Type Mapping'!$B$2:$B$21,0),4),"type mismatch")</f>
        <v>INT</v>
      </c>
      <c r="AK766" s="308"/>
      <c r="AL766" s="308"/>
      <c r="AM766" s="308"/>
      <c r="AN766" s="300" t="b">
        <v>0</v>
      </c>
      <c r="AO766" s="300" t="b">
        <v>0</v>
      </c>
      <c r="AP766" s="300" t="b">
        <v>0</v>
      </c>
      <c r="AQ766" s="300" t="b">
        <v>0</v>
      </c>
      <c r="AR766" s="300"/>
      <c r="AS766" s="300"/>
      <c r="AT766" s="302"/>
      <c r="AU766" s="302"/>
      <c r="AV766" s="303" t="b">
        <v>1</v>
      </c>
      <c r="AW766" s="304" t="str">
        <f t="shared" si="9"/>
        <v>false</v>
      </c>
      <c r="AX766" s="305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766" s="306"/>
      <c r="AZ766" s="305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766" s="306"/>
      <c r="BB766" s="302"/>
      <c r="BC766" s="303" t="b">
        <f t="shared" si="11"/>
        <v>1</v>
      </c>
      <c r="BD766" s="304"/>
      <c r="BE766" s="304" t="str">
        <f t="shared" si="12"/>
        <v>false</v>
      </c>
      <c r="BF766" s="307"/>
      <c r="BG766" s="305"/>
      <c r="BH766" s="305"/>
      <c r="BI766" s="305"/>
      <c r="BJ766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66" s="306"/>
      <c r="BL766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66" s="306"/>
      <c r="BN766" s="302"/>
      <c r="BO766" s="302"/>
      <c r="BP766" s="302"/>
      <c r="BQ766" s="302"/>
      <c r="BR766" s="302"/>
      <c r="BS766" s="302"/>
      <c r="BT766" s="302"/>
      <c r="BU766" s="302"/>
      <c r="BV766" s="302"/>
      <c r="BW766" s="302"/>
      <c r="BX766" s="302"/>
    </row>
    <row r="767">
      <c r="A767" s="292" t="s">
        <v>728</v>
      </c>
      <c r="B767" s="292">
        <v>766.0</v>
      </c>
      <c r="C767" s="292">
        <f t="shared" si="15"/>
        <v>2</v>
      </c>
      <c r="D767" s="293" t="str">
        <f t="shared" si="26"/>
        <v>Buil, Dem, Occ</v>
      </c>
      <c r="E767" s="46" t="str">
        <f t="shared" si="2"/>
        <v>prmbdo.mdb.PrmOcc.AddrAdjusted</v>
      </c>
      <c r="F767" s="46" t="s">
        <v>350</v>
      </c>
      <c r="G767" s="46" t="s">
        <v>611</v>
      </c>
      <c r="H767" s="47">
        <v>5.0</v>
      </c>
      <c r="I767" s="294" t="s">
        <v>1750</v>
      </c>
      <c r="J767" s="295" t="s">
        <v>873</v>
      </c>
      <c r="K767" s="296">
        <v>1.0</v>
      </c>
      <c r="L767" s="297" t="b">
        <v>0</v>
      </c>
      <c r="M767" s="294" t="s">
        <v>2003</v>
      </c>
      <c r="N767" s="294"/>
      <c r="O767" s="369"/>
      <c r="P767" s="369"/>
      <c r="Q767" s="298" t="str">
        <f t="shared" si="3"/>
        <v>PrmOcc</v>
      </c>
      <c r="R767" s="298" t="str">
        <f t="shared" si="19"/>
        <v>AddrAdjusted</v>
      </c>
      <c r="S767" s="298" t="str">
        <f t="array" ref="S767">iferror(index('Type Mapping'!$A$2:$D$21,match(J767,'Type Mapping'!$B$2:$B$21,0),3),"type mismatch")</f>
        <v>VARCHAR</v>
      </c>
      <c r="T767" s="298"/>
      <c r="U767" s="298"/>
      <c r="V767" s="298"/>
      <c r="W767" s="51" t="b">
        <v>1</v>
      </c>
      <c r="X767" s="51"/>
      <c r="Y767" s="309"/>
      <c r="Z767" s="309"/>
      <c r="AA767" s="311" t="s">
        <v>149</v>
      </c>
      <c r="AB767" s="53" t="str">
        <f t="shared" si="23"/>
        <v>???_history</v>
      </c>
      <c r="AC767" s="308" t="str">
        <f t="array" ref="AC767">iferror(index('StoT Mapping (Depreciated)'!$D$2:$L$976,match(E767,'StoT Mapping (Depreciated)'!$D$2:$D$976,0),9),"**FIELD MISSING**")</f>
        <v>???</v>
      </c>
      <c r="AD767" s="53" t="str">
        <f t="shared" si="6"/>
        <v>???.???</v>
      </c>
      <c r="AE767" s="299">
        <f>countif(NEW_REDB_table.field,AD767)</f>
        <v>0</v>
      </c>
      <c r="AF767" s="299" t="str">
        <f t="shared" si="7"/>
        <v>Check...</v>
      </c>
      <c r="AG767" s="308"/>
      <c r="AH767" s="317" t="b">
        <v>0</v>
      </c>
      <c r="AI767" s="317" t="b">
        <v>0</v>
      </c>
      <c r="AJ767" s="308" t="str">
        <f t="array" ref="AJ767">iferror(index('Type Mapping'!$A$2:$D$21,match(J767,'Type Mapping'!$B$2:$B$21,0),4),"type mismatch")</f>
        <v>BOOLEAN</v>
      </c>
      <c r="AK767" s="308"/>
      <c r="AL767" s="308"/>
      <c r="AM767" s="308"/>
      <c r="AN767" s="300" t="b">
        <v>0</v>
      </c>
      <c r="AO767" s="300" t="b">
        <v>0</v>
      </c>
      <c r="AP767" s="300" t="b">
        <v>0</v>
      </c>
      <c r="AQ767" s="300" t="b">
        <v>0</v>
      </c>
      <c r="AR767" s="300"/>
      <c r="AS767" s="300"/>
      <c r="AT767" s="302"/>
      <c r="AU767" s="302"/>
      <c r="AV767" s="303" t="b">
        <v>1</v>
      </c>
      <c r="AW767" s="304" t="str">
        <f t="shared" si="9"/>
        <v>false</v>
      </c>
      <c r="AX767" s="305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767" s="306"/>
      <c r="AZ767" s="305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767" s="306"/>
      <c r="BB767" s="302"/>
      <c r="BC767" s="303" t="b">
        <f t="shared" si="11"/>
        <v>1</v>
      </c>
      <c r="BD767" s="304"/>
      <c r="BE767" s="304" t="str">
        <f t="shared" si="12"/>
        <v>false</v>
      </c>
      <c r="BF767" s="307"/>
      <c r="BG767" s="305"/>
      <c r="BH767" s="305"/>
      <c r="BI767" s="305"/>
      <c r="BJ767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67" s="306"/>
      <c r="BL767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67" s="306"/>
      <c r="BN767" s="302"/>
      <c r="BO767" s="302"/>
      <c r="BP767" s="302"/>
      <c r="BQ767" s="302"/>
      <c r="BR767" s="302"/>
      <c r="BS767" s="302"/>
      <c r="BT767" s="302"/>
      <c r="BU767" s="302"/>
      <c r="BV767" s="302"/>
      <c r="BW767" s="302"/>
      <c r="BX767" s="302"/>
    </row>
    <row r="768">
      <c r="A768" s="292" t="s">
        <v>728</v>
      </c>
      <c r="B768" s="292">
        <v>767.0</v>
      </c>
      <c r="C768" s="292">
        <f t="shared" si="15"/>
        <v>2</v>
      </c>
      <c r="D768" s="293" t="str">
        <f t="shared" si="26"/>
        <v>Buil, Dem, Occ</v>
      </c>
      <c r="E768" s="46" t="str">
        <f t="shared" si="2"/>
        <v>prmbdo.mdb.PrmOcc.CancelType</v>
      </c>
      <c r="F768" s="46" t="s">
        <v>350</v>
      </c>
      <c r="G768" s="46" t="s">
        <v>611</v>
      </c>
      <c r="H768" s="47">
        <v>6.0</v>
      </c>
      <c r="I768" s="294" t="s">
        <v>1769</v>
      </c>
      <c r="J768" s="295" t="s">
        <v>743</v>
      </c>
      <c r="K768" s="296">
        <v>1.0</v>
      </c>
      <c r="L768" s="297" t="b">
        <v>0</v>
      </c>
      <c r="M768" s="294" t="s">
        <v>2006</v>
      </c>
      <c r="N768" s="294"/>
      <c r="O768" s="369"/>
      <c r="P768" s="369"/>
      <c r="Q768" s="298" t="str">
        <f t="shared" si="3"/>
        <v>PrmOcc</v>
      </c>
      <c r="R768" s="298" t="str">
        <f t="shared" si="19"/>
        <v>CancelType</v>
      </c>
      <c r="S768" s="298" t="str">
        <f t="array" ref="S768">iferror(index('Type Mapping'!$A$2:$D$21,match(J768,'Type Mapping'!$B$2:$B$21,0),3),"type mismatch")</f>
        <v>VARCHAR</v>
      </c>
      <c r="T768" s="298"/>
      <c r="U768" s="298"/>
      <c r="V768" s="298"/>
      <c r="W768" s="51" t="b">
        <v>1</v>
      </c>
      <c r="X768" s="51"/>
      <c r="Y768" s="309"/>
      <c r="Z768" s="309"/>
      <c r="AA768" s="311" t="s">
        <v>652</v>
      </c>
      <c r="AB768" s="53" t="str">
        <f t="shared" si="23"/>
        <v>permit_history</v>
      </c>
      <c r="AC768" s="308" t="str">
        <f t="array" ref="AC768">iferror(index('StoT Mapping (Depreciated)'!$D$2:$L$976,match(E768,'StoT Mapping (Depreciated)'!$D$2:$D$976,0),9),"**FIELD MISSING**")</f>
        <v>Cancel_type_id</v>
      </c>
      <c r="AD768" s="53" t="str">
        <f t="shared" si="6"/>
        <v>permit.Cancel_type_id</v>
      </c>
      <c r="AE768" s="299">
        <f>countif(NEW_REDB_table.field,AD768)</f>
        <v>1</v>
      </c>
      <c r="AF768" s="299" t="str">
        <f t="shared" si="7"/>
        <v>YAY!!</v>
      </c>
      <c r="AG768" s="308"/>
      <c r="AH768" s="317" t="b">
        <v>0</v>
      </c>
      <c r="AI768" s="317" t="b">
        <v>0</v>
      </c>
      <c r="AJ768" s="308" t="str">
        <f t="array" ref="AJ768">iferror(index('Type Mapping'!$A$2:$D$21,match(J768,'Type Mapping'!$B$2:$B$21,0),4),"type mismatch")</f>
        <v>VARCHAR</v>
      </c>
      <c r="AK768" s="308"/>
      <c r="AL768" s="308"/>
      <c r="AM768" s="308"/>
      <c r="AN768" s="300" t="b">
        <v>0</v>
      </c>
      <c r="AO768" s="300" t="b">
        <v>0</v>
      </c>
      <c r="AP768" s="300" t="b">
        <v>0</v>
      </c>
      <c r="AQ768" s="300" t="b">
        <v>0</v>
      </c>
      <c r="AR768" s="300"/>
      <c r="AS768" s="300"/>
      <c r="AT768" s="302"/>
      <c r="AU768" s="302"/>
      <c r="AV768" s="303" t="b">
        <v>1</v>
      </c>
      <c r="AW768" s="304" t="str">
        <f t="shared" si="9"/>
        <v>false</v>
      </c>
      <c r="AX768" s="305" t="str">
        <f t="shared" si="17"/>
        <v>&lt;column comment="" default="" key="false" label="CancelType" length="255" nullable="true" originalDbColumnName="CancelType" originalLength="-1" pattern="" precision="-1" talendType="id_String" type=""/&gt;</v>
      </c>
      <c r="AY768" s="306"/>
      <c r="AZ768" s="305" t="str">
        <f t="shared" si="10"/>
        <v>&lt;column comment="" default="" key="false" label="CancelType" length="255" nullable="true" originalDbColumnName="CancelType" originalLength="-1" pattern="" precision="-1" talendType="id_String" type=""/&gt;</v>
      </c>
      <c r="BA768" s="306"/>
      <c r="BB768" s="302"/>
      <c r="BC768" s="303" t="b">
        <f t="shared" si="11"/>
        <v>1</v>
      </c>
      <c r="BD768" s="304"/>
      <c r="BE768" s="304" t="str">
        <f t="shared" si="12"/>
        <v>false</v>
      </c>
      <c r="BF768" s="307"/>
      <c r="BG768" s="305"/>
      <c r="BH768" s="305"/>
      <c r="BI768" s="305"/>
      <c r="BJ768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68" s="306"/>
      <c r="BL768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68" s="306"/>
      <c r="BN768" s="302"/>
      <c r="BO768" s="302"/>
      <c r="BP768" s="302"/>
      <c r="BQ768" s="302"/>
      <c r="BR768" s="302"/>
      <c r="BS768" s="302"/>
      <c r="BT768" s="302"/>
      <c r="BU768" s="302"/>
      <c r="BV768" s="302"/>
      <c r="BW768" s="302"/>
      <c r="BX768" s="302"/>
    </row>
    <row r="769">
      <c r="A769" s="292" t="s">
        <v>728</v>
      </c>
      <c r="B769" s="292">
        <v>768.0</v>
      </c>
      <c r="C769" s="292">
        <f t="shared" si="15"/>
        <v>2</v>
      </c>
      <c r="D769" s="293" t="str">
        <f t="shared" si="26"/>
        <v>Buil, Dem, Occ</v>
      </c>
      <c r="E769" s="46" t="str">
        <f t="shared" si="2"/>
        <v>prmbdo.mdb.PrmOcc.CityBlock</v>
      </c>
      <c r="F769" s="46" t="s">
        <v>350</v>
      </c>
      <c r="G769" s="46" t="s">
        <v>611</v>
      </c>
      <c r="H769" s="47">
        <v>7.0</v>
      </c>
      <c r="I769" s="294" t="s">
        <v>65</v>
      </c>
      <c r="J769" s="295" t="s">
        <v>729</v>
      </c>
      <c r="K769" s="296">
        <v>8.0</v>
      </c>
      <c r="L769" s="297" t="b">
        <v>0</v>
      </c>
      <c r="M769" s="294" t="s">
        <v>730</v>
      </c>
      <c r="N769" s="294"/>
      <c r="O769" s="369"/>
      <c r="P769" s="369"/>
      <c r="Q769" s="298" t="str">
        <f t="shared" si="3"/>
        <v>PrmOcc</v>
      </c>
      <c r="R769" s="298" t="str">
        <f t="shared" si="19"/>
        <v>CityBlock</v>
      </c>
      <c r="S769" s="298" t="str">
        <f t="array" ref="S769">iferror(index('Type Mapping'!$A$2:$D$21,match(J769,'Type Mapping'!$B$2:$B$21,0),3),"type mismatch")</f>
        <v>VARCHAR</v>
      </c>
      <c r="T769" s="298"/>
      <c r="U769" s="298"/>
      <c r="V769" s="298"/>
      <c r="W769" s="51" t="b">
        <v>1</v>
      </c>
      <c r="X769" s="51"/>
      <c r="Y769" s="309"/>
      <c r="Z769" s="309" t="s">
        <v>808</v>
      </c>
      <c r="AA769" s="311" t="s">
        <v>802</v>
      </c>
      <c r="AB769" s="53" t="str">
        <f t="shared" si="23"/>
        <v>_history</v>
      </c>
      <c r="AC769" s="308" t="str">
        <f t="array" ref="AC769">iferror(index('StoT Mapping (Depreciated)'!$D$2:$L$976,match(E769,'StoT Mapping (Depreciated)'!$D$2:$D$976,0),9),"**FIELD MISSING**")</f>
        <v/>
      </c>
      <c r="AD769" s="53" t="str">
        <f t="shared" si="6"/>
        <v>.</v>
      </c>
      <c r="AE769" s="299">
        <f>countif(NEW_REDB_table.field,AD769)</f>
        <v>5</v>
      </c>
      <c r="AF769" s="299" t="str">
        <f t="shared" si="7"/>
        <v>#N/A</v>
      </c>
      <c r="AG769" s="308"/>
      <c r="AH769" s="317" t="b">
        <v>0</v>
      </c>
      <c r="AI769" s="317" t="b">
        <v>0</v>
      </c>
      <c r="AJ769" s="308" t="str">
        <f t="array" ref="AJ769">iferror(index('Type Mapping'!$A$2:$D$21,match(J769,'Type Mapping'!$B$2:$B$21,0),4),"type mismatch")</f>
        <v>FLOAT</v>
      </c>
      <c r="AK769" s="308"/>
      <c r="AL769" s="308"/>
      <c r="AM769" s="308"/>
      <c r="AN769" s="300" t="b">
        <v>0</v>
      </c>
      <c r="AO769" s="300" t="b">
        <v>0</v>
      </c>
      <c r="AP769" s="300" t="b">
        <v>0</v>
      </c>
      <c r="AQ769" s="300" t="b">
        <v>0</v>
      </c>
      <c r="AR769" s="300"/>
      <c r="AS769" s="300"/>
      <c r="AT769" s="302"/>
      <c r="AU769" s="302"/>
      <c r="AV769" s="303" t="b">
        <v>1</v>
      </c>
      <c r="AW769" s="304" t="str">
        <f t="shared" si="9"/>
        <v>false</v>
      </c>
      <c r="AX769" s="305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769" s="306"/>
      <c r="AZ769" s="305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769" s="306"/>
      <c r="BB769" s="302"/>
      <c r="BC769" s="303" t="b">
        <f t="shared" si="11"/>
        <v>1</v>
      </c>
      <c r="BD769" s="304"/>
      <c r="BE769" s="304" t="str">
        <f t="shared" si="12"/>
        <v>false</v>
      </c>
      <c r="BF769" s="307"/>
      <c r="BG769" s="305"/>
      <c r="BH769" s="305"/>
      <c r="BI769" s="305"/>
      <c r="BJ769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69" s="306"/>
      <c r="BL769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69" s="306"/>
      <c r="BN769" s="302"/>
      <c r="BO769" s="302"/>
      <c r="BP769" s="302"/>
      <c r="BQ769" s="302"/>
      <c r="BR769" s="302"/>
      <c r="BS769" s="302"/>
      <c r="BT769" s="302"/>
      <c r="BU769" s="302"/>
      <c r="BV769" s="302"/>
      <c r="BW769" s="302"/>
      <c r="BX769" s="302"/>
    </row>
    <row r="770">
      <c r="A770" s="292" t="s">
        <v>728</v>
      </c>
      <c r="B770" s="292">
        <v>769.0</v>
      </c>
      <c r="C770" s="292">
        <f t="shared" si="15"/>
        <v>2</v>
      </c>
      <c r="D770" s="293" t="str">
        <f t="shared" si="26"/>
        <v>Buil, Dem, Occ</v>
      </c>
      <c r="E770" s="46" t="str">
        <f t="shared" si="2"/>
        <v>prmbdo.mdb.PrmOcc.Parcel</v>
      </c>
      <c r="F770" s="46" t="s">
        <v>350</v>
      </c>
      <c r="G770" s="46" t="s">
        <v>611</v>
      </c>
      <c r="H770" s="47">
        <v>8.0</v>
      </c>
      <c r="I770" s="294" t="s">
        <v>78</v>
      </c>
      <c r="J770" s="295" t="s">
        <v>738</v>
      </c>
      <c r="K770" s="296">
        <v>4.0</v>
      </c>
      <c r="L770" s="297" t="b">
        <v>0</v>
      </c>
      <c r="M770" s="294" t="s">
        <v>739</v>
      </c>
      <c r="N770" s="294"/>
      <c r="O770" s="369"/>
      <c r="P770" s="369"/>
      <c r="Q770" s="298" t="str">
        <f t="shared" si="3"/>
        <v>PrmOcc</v>
      </c>
      <c r="R770" s="298" t="str">
        <f t="shared" si="19"/>
        <v>Parcel</v>
      </c>
      <c r="S770" s="298" t="str">
        <f t="array" ref="S770">iferror(index('Type Mapping'!$A$2:$D$21,match(J770,'Type Mapping'!$B$2:$B$21,0),3),"type mismatch")</f>
        <v>VARCHAR</v>
      </c>
      <c r="T770" s="298"/>
      <c r="U770" s="298"/>
      <c r="V770" s="298"/>
      <c r="W770" s="51" t="b">
        <v>1</v>
      </c>
      <c r="X770" s="51"/>
      <c r="Y770" s="309"/>
      <c r="Z770" s="309" t="s">
        <v>808</v>
      </c>
      <c r="AA770" s="311" t="s">
        <v>802</v>
      </c>
      <c r="AB770" s="53" t="str">
        <f t="shared" si="23"/>
        <v>_history</v>
      </c>
      <c r="AC770" s="308" t="str">
        <f t="array" ref="AC770">iferror(index('StoT Mapping (Depreciated)'!$D$2:$L$976,match(E770,'StoT Mapping (Depreciated)'!$D$2:$D$976,0),9),"**FIELD MISSING**")</f>
        <v/>
      </c>
      <c r="AD770" s="53" t="str">
        <f t="shared" si="6"/>
        <v>.</v>
      </c>
      <c r="AE770" s="299">
        <f>countif(NEW_REDB_table.field,AD770)</f>
        <v>5</v>
      </c>
      <c r="AF770" s="299" t="str">
        <f t="shared" si="7"/>
        <v>#N/A</v>
      </c>
      <c r="AG770" s="308"/>
      <c r="AH770" s="317" t="b">
        <v>0</v>
      </c>
      <c r="AI770" s="317" t="b">
        <v>0</v>
      </c>
      <c r="AJ770" s="308" t="str">
        <f t="array" ref="AJ770">iferror(index('Type Mapping'!$A$2:$D$21,match(J770,'Type Mapping'!$B$2:$B$21,0),4),"type mismatch")</f>
        <v>INT</v>
      </c>
      <c r="AK770" s="308"/>
      <c r="AL770" s="308"/>
      <c r="AM770" s="308"/>
      <c r="AN770" s="300" t="b">
        <v>0</v>
      </c>
      <c r="AO770" s="300" t="b">
        <v>0</v>
      </c>
      <c r="AP770" s="300" t="b">
        <v>0</v>
      </c>
      <c r="AQ770" s="300" t="b">
        <v>0</v>
      </c>
      <c r="AR770" s="300"/>
      <c r="AS770" s="300"/>
      <c r="AT770" s="302"/>
      <c r="AU770" s="302"/>
      <c r="AV770" s="303" t="b">
        <v>1</v>
      </c>
      <c r="AW770" s="304" t="str">
        <f t="shared" si="9"/>
        <v>false</v>
      </c>
      <c r="AX770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770" s="306"/>
      <c r="AZ770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770" s="306"/>
      <c r="BB770" s="302"/>
      <c r="BC770" s="303" t="b">
        <f t="shared" si="11"/>
        <v>1</v>
      </c>
      <c r="BD770" s="304"/>
      <c r="BE770" s="304" t="str">
        <f t="shared" si="12"/>
        <v>false</v>
      </c>
      <c r="BF770" s="307"/>
      <c r="BG770" s="305"/>
      <c r="BH770" s="305"/>
      <c r="BI770" s="305"/>
      <c r="BJ770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0" s="306"/>
      <c r="BL770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0" s="306"/>
      <c r="BN770" s="302"/>
      <c r="BO770" s="302"/>
      <c r="BP770" s="302"/>
      <c r="BQ770" s="302"/>
      <c r="BR770" s="302"/>
      <c r="BS770" s="302"/>
      <c r="BT770" s="302"/>
      <c r="BU770" s="302"/>
      <c r="BV770" s="302"/>
      <c r="BW770" s="302"/>
      <c r="BX770" s="302"/>
    </row>
    <row r="771">
      <c r="A771" s="292" t="s">
        <v>728</v>
      </c>
      <c r="B771" s="292">
        <v>770.0</v>
      </c>
      <c r="C771" s="292">
        <f t="shared" si="15"/>
        <v>2</v>
      </c>
      <c r="D771" s="293" t="str">
        <f t="shared" si="26"/>
        <v>Buil, Dem, Occ</v>
      </c>
      <c r="E771" s="46" t="str">
        <f t="shared" si="2"/>
        <v>prmbdo.mdb.PrmOcc.OwnerCode</v>
      </c>
      <c r="F771" s="46" t="s">
        <v>350</v>
      </c>
      <c r="G771" s="46" t="s">
        <v>611</v>
      </c>
      <c r="H771" s="47">
        <v>9.0</v>
      </c>
      <c r="I771" s="294" t="s">
        <v>90</v>
      </c>
      <c r="J771" s="295" t="s">
        <v>740</v>
      </c>
      <c r="K771" s="296">
        <v>1.0</v>
      </c>
      <c r="L771" s="297" t="b">
        <v>0</v>
      </c>
      <c r="M771" s="294" t="s">
        <v>741</v>
      </c>
      <c r="N771" s="294"/>
      <c r="O771" s="369"/>
      <c r="P771" s="369"/>
      <c r="Q771" s="298" t="str">
        <f t="shared" si="3"/>
        <v>PrmOcc</v>
      </c>
      <c r="R771" s="298" t="str">
        <f t="shared" si="19"/>
        <v>OwnerCode</v>
      </c>
      <c r="S771" s="298" t="str">
        <f t="array" ref="S771">iferror(index('Type Mapping'!$A$2:$D$21,match(J771,'Type Mapping'!$B$2:$B$21,0),3),"type mismatch")</f>
        <v>VARCHAR</v>
      </c>
      <c r="T771" s="298"/>
      <c r="U771" s="298"/>
      <c r="V771" s="298"/>
      <c r="W771" s="51" t="b">
        <v>1</v>
      </c>
      <c r="X771" s="51"/>
      <c r="Y771" s="309"/>
      <c r="Z771" s="309" t="s">
        <v>808</v>
      </c>
      <c r="AA771" s="311" t="s">
        <v>802</v>
      </c>
      <c r="AB771" s="53" t="str">
        <f t="shared" si="23"/>
        <v>_history</v>
      </c>
      <c r="AC771" s="308" t="str">
        <f t="array" ref="AC771">iferror(index('StoT Mapping (Depreciated)'!$D$2:$L$976,match(E771,'StoT Mapping (Depreciated)'!$D$2:$D$976,0),9),"**FIELD MISSING**")</f>
        <v/>
      </c>
      <c r="AD771" s="53" t="str">
        <f t="shared" si="6"/>
        <v>.</v>
      </c>
      <c r="AE771" s="299">
        <f>countif(NEW_REDB_table.field,AD771)</f>
        <v>5</v>
      </c>
      <c r="AF771" s="299" t="str">
        <f t="shared" si="7"/>
        <v>#N/A</v>
      </c>
      <c r="AG771" s="308"/>
      <c r="AH771" s="317" t="b">
        <v>0</v>
      </c>
      <c r="AI771" s="317" t="b">
        <v>0</v>
      </c>
      <c r="AJ771" s="308" t="str">
        <f t="array" ref="AJ771">iferror(index('Type Mapping'!$A$2:$D$21,match(J771,'Type Mapping'!$B$2:$B$21,0),4),"type mismatch")</f>
        <v>INT</v>
      </c>
      <c r="AK771" s="308"/>
      <c r="AL771" s="308"/>
      <c r="AM771" s="308"/>
      <c r="AN771" s="300" t="b">
        <v>0</v>
      </c>
      <c r="AO771" s="300" t="b">
        <v>0</v>
      </c>
      <c r="AP771" s="300" t="b">
        <v>0</v>
      </c>
      <c r="AQ771" s="300" t="b">
        <v>0</v>
      </c>
      <c r="AR771" s="300"/>
      <c r="AS771" s="300"/>
      <c r="AT771" s="302"/>
      <c r="AU771" s="302"/>
      <c r="AV771" s="303" t="b">
        <v>1</v>
      </c>
      <c r="AW771" s="304" t="str">
        <f t="shared" si="9"/>
        <v>false</v>
      </c>
      <c r="AX771" s="305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771" s="306"/>
      <c r="AZ771" s="305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771" s="306"/>
      <c r="BB771" s="302"/>
      <c r="BC771" s="303" t="b">
        <f t="shared" si="11"/>
        <v>1</v>
      </c>
      <c r="BD771" s="304"/>
      <c r="BE771" s="304" t="str">
        <f t="shared" si="12"/>
        <v>false</v>
      </c>
      <c r="BF771" s="307"/>
      <c r="BG771" s="305"/>
      <c r="BH771" s="305"/>
      <c r="BI771" s="305"/>
      <c r="BJ771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1" s="306"/>
      <c r="BL771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1" s="306"/>
      <c r="BN771" s="302"/>
      <c r="BO771" s="302"/>
      <c r="BP771" s="302"/>
      <c r="BQ771" s="302"/>
      <c r="BR771" s="302"/>
      <c r="BS771" s="302"/>
      <c r="BT771" s="302"/>
      <c r="BU771" s="302"/>
      <c r="BV771" s="302"/>
      <c r="BW771" s="302"/>
      <c r="BX771" s="302"/>
    </row>
    <row r="772">
      <c r="A772" s="292" t="s">
        <v>728</v>
      </c>
      <c r="B772" s="292">
        <v>771.0</v>
      </c>
      <c r="C772" s="292">
        <f t="shared" si="15"/>
        <v>2</v>
      </c>
      <c r="D772" s="293" t="str">
        <f t="shared" si="26"/>
        <v>Buil, Dem, Occ</v>
      </c>
      <c r="E772" s="46" t="str">
        <f t="shared" si="2"/>
        <v>prmbdo.mdb.PrmOcc.Handle</v>
      </c>
      <c r="F772" s="46" t="s">
        <v>350</v>
      </c>
      <c r="G772" s="46" t="s">
        <v>611</v>
      </c>
      <c r="H772" s="47">
        <v>10.0</v>
      </c>
      <c r="I772" s="294" t="s">
        <v>159</v>
      </c>
      <c r="J772" s="295" t="s">
        <v>743</v>
      </c>
      <c r="K772" s="296">
        <v>13.0</v>
      </c>
      <c r="L772" s="297" t="b">
        <v>0</v>
      </c>
      <c r="M772" s="294" t="s">
        <v>1967</v>
      </c>
      <c r="N772" s="294"/>
      <c r="O772" s="369"/>
      <c r="P772" s="369"/>
      <c r="Q772" s="298" t="str">
        <f t="shared" si="3"/>
        <v>PrmOcc</v>
      </c>
      <c r="R772" s="298" t="str">
        <f t="shared" si="19"/>
        <v>Handle</v>
      </c>
      <c r="S772" s="298" t="str">
        <f t="array" ref="S772">iferror(index('Type Mapping'!$A$2:$D$21,match(J772,'Type Mapping'!$B$2:$B$21,0),3),"type mismatch")</f>
        <v>VARCHAR</v>
      </c>
      <c r="T772" s="298"/>
      <c r="U772" s="298"/>
      <c r="V772" s="298"/>
      <c r="W772" s="51" t="b">
        <v>1</v>
      </c>
      <c r="X772" s="51"/>
      <c r="Y772" s="309"/>
      <c r="Z772" s="309"/>
      <c r="AA772" s="311" t="s">
        <v>652</v>
      </c>
      <c r="AB772" s="53" t="str">
        <f t="shared" si="23"/>
        <v>permit_history</v>
      </c>
      <c r="AC772" s="308" t="str">
        <f t="array" ref="AC772">iferror(index('StoT Mapping (Depreciated)'!$D$2:$L$976,match(E772,'StoT Mapping (Depreciated)'!$D$2:$D$976,0),9),"**FIELD MISSING**")</f>
        <v>Parcel_id</v>
      </c>
      <c r="AD772" s="53" t="str">
        <f t="shared" si="6"/>
        <v>permit.Parcel_id</v>
      </c>
      <c r="AE772" s="299">
        <f>countif(NEW_REDB_table.field,AD772)</f>
        <v>1</v>
      </c>
      <c r="AF772" s="299" t="str">
        <f t="shared" si="7"/>
        <v>YAY!!</v>
      </c>
      <c r="AG772" s="308"/>
      <c r="AH772" s="317" t="b">
        <v>0</v>
      </c>
      <c r="AI772" s="317" t="b">
        <v>0</v>
      </c>
      <c r="AJ772" s="308" t="str">
        <f t="array" ref="AJ772">iferror(index('Type Mapping'!$A$2:$D$21,match(J772,'Type Mapping'!$B$2:$B$21,0),4),"type mismatch")</f>
        <v>VARCHAR</v>
      </c>
      <c r="AK772" s="308"/>
      <c r="AL772" s="308"/>
      <c r="AM772" s="308"/>
      <c r="AN772" s="300" t="b">
        <v>0</v>
      </c>
      <c r="AO772" s="300" t="b">
        <v>0</v>
      </c>
      <c r="AP772" s="300" t="b">
        <v>0</v>
      </c>
      <c r="AQ772" s="300" t="b">
        <v>0</v>
      </c>
      <c r="AR772" s="300"/>
      <c r="AS772" s="300"/>
      <c r="AT772" s="302"/>
      <c r="AU772" s="302"/>
      <c r="AV772" s="303" t="b">
        <v>1</v>
      </c>
      <c r="AW772" s="304" t="str">
        <f t="shared" si="9"/>
        <v>false</v>
      </c>
      <c r="AX772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772" s="306"/>
      <c r="AZ772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772" s="306"/>
      <c r="BB772" s="302"/>
      <c r="BC772" s="303" t="b">
        <f t="shared" si="11"/>
        <v>1</v>
      </c>
      <c r="BD772" s="304"/>
      <c r="BE772" s="304" t="str">
        <f t="shared" si="12"/>
        <v>false</v>
      </c>
      <c r="BF772" s="307"/>
      <c r="BG772" s="305"/>
      <c r="BH772" s="305"/>
      <c r="BI772" s="305"/>
      <c r="BJ772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2" s="306"/>
      <c r="BL772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2" s="306"/>
      <c r="BN772" s="302"/>
      <c r="BO772" s="302"/>
      <c r="BP772" s="302"/>
      <c r="BQ772" s="302"/>
      <c r="BR772" s="302"/>
      <c r="BS772" s="302"/>
      <c r="BT772" s="302"/>
      <c r="BU772" s="302"/>
      <c r="BV772" s="302"/>
      <c r="BW772" s="302"/>
      <c r="BX772" s="302"/>
    </row>
    <row r="773">
      <c r="A773" s="292" t="s">
        <v>728</v>
      </c>
      <c r="B773" s="292">
        <v>772.0</v>
      </c>
      <c r="C773" s="292">
        <f t="shared" si="15"/>
        <v>2</v>
      </c>
      <c r="D773" s="293" t="str">
        <f t="shared" si="26"/>
        <v>Buil, Dem, Occ</v>
      </c>
      <c r="E773" s="46" t="str">
        <f t="shared" si="2"/>
        <v>prmbdo.mdb.PrmOcc.Parcel9</v>
      </c>
      <c r="F773" s="46" t="s">
        <v>350</v>
      </c>
      <c r="G773" s="46" t="s">
        <v>611</v>
      </c>
      <c r="H773" s="47">
        <v>11.0</v>
      </c>
      <c r="I773" s="294" t="s">
        <v>165</v>
      </c>
      <c r="J773" s="295" t="s">
        <v>738</v>
      </c>
      <c r="K773" s="296">
        <v>4.0</v>
      </c>
      <c r="L773" s="297" t="b">
        <v>0</v>
      </c>
      <c r="M773" s="294" t="s">
        <v>2015</v>
      </c>
      <c r="N773" s="294"/>
      <c r="O773" s="369"/>
      <c r="P773" s="369"/>
      <c r="Q773" s="298" t="str">
        <f t="shared" si="3"/>
        <v>PrmOcc</v>
      </c>
      <c r="R773" s="298" t="str">
        <f t="shared" si="19"/>
        <v>Parcel9</v>
      </c>
      <c r="S773" s="298" t="str">
        <f t="array" ref="S773">iferror(index('Type Mapping'!$A$2:$D$21,match(J773,'Type Mapping'!$B$2:$B$21,0),3),"type mismatch")</f>
        <v>VARCHAR</v>
      </c>
      <c r="T773" s="298"/>
      <c r="U773" s="298"/>
      <c r="V773" s="298"/>
      <c r="W773" s="51" t="b">
        <v>1</v>
      </c>
      <c r="X773" s="51"/>
      <c r="Y773" s="309"/>
      <c r="Z773" s="309"/>
      <c r="AA773" s="311" t="s">
        <v>802</v>
      </c>
      <c r="AB773" s="53" t="str">
        <f t="shared" si="23"/>
        <v>_history</v>
      </c>
      <c r="AC773" s="308" t="str">
        <f t="array" ref="AC773">iferror(index('StoT Mapping (Depreciated)'!$D$2:$L$976,match(E773,'StoT Mapping (Depreciated)'!$D$2:$D$976,0),9),"**FIELD MISSING**")</f>
        <v/>
      </c>
      <c r="AD773" s="53" t="str">
        <f t="shared" si="6"/>
        <v>.</v>
      </c>
      <c r="AE773" s="299">
        <f>countif(NEW_REDB_table.field,AD773)</f>
        <v>5</v>
      </c>
      <c r="AF773" s="299" t="str">
        <f t="shared" si="7"/>
        <v>#N/A</v>
      </c>
      <c r="AG773" s="308"/>
      <c r="AH773" s="317" t="b">
        <v>0</v>
      </c>
      <c r="AI773" s="317" t="b">
        <v>0</v>
      </c>
      <c r="AJ773" s="308" t="str">
        <f t="array" ref="AJ773">iferror(index('Type Mapping'!$A$2:$D$21,match(J773,'Type Mapping'!$B$2:$B$21,0),4),"type mismatch")</f>
        <v>INT</v>
      </c>
      <c r="AK773" s="308"/>
      <c r="AL773" s="308"/>
      <c r="AM773" s="308"/>
      <c r="AN773" s="300" t="b">
        <v>0</v>
      </c>
      <c r="AO773" s="300" t="b">
        <v>0</v>
      </c>
      <c r="AP773" s="300" t="b">
        <v>0</v>
      </c>
      <c r="AQ773" s="300" t="b">
        <v>0</v>
      </c>
      <c r="AR773" s="300"/>
      <c r="AS773" s="300"/>
      <c r="AT773" s="302"/>
      <c r="AU773" s="302"/>
      <c r="AV773" s="303" t="b">
        <v>1</v>
      </c>
      <c r="AW773" s="304" t="str">
        <f t="shared" si="9"/>
        <v>false</v>
      </c>
      <c r="AX773" s="305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773" s="306"/>
      <c r="AZ773" s="305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773" s="306"/>
      <c r="BB773" s="302"/>
      <c r="BC773" s="303" t="b">
        <f t="shared" si="11"/>
        <v>1</v>
      </c>
      <c r="BD773" s="304"/>
      <c r="BE773" s="304" t="str">
        <f t="shared" si="12"/>
        <v>false</v>
      </c>
      <c r="BF773" s="307"/>
      <c r="BG773" s="305"/>
      <c r="BH773" s="305"/>
      <c r="BI773" s="305"/>
      <c r="BJ773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3" s="306"/>
      <c r="BL773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3" s="306"/>
      <c r="BN773" s="302"/>
      <c r="BO773" s="302"/>
      <c r="BP773" s="302"/>
      <c r="BQ773" s="302"/>
      <c r="BR773" s="302"/>
      <c r="BS773" s="302"/>
      <c r="BT773" s="302"/>
      <c r="BU773" s="302"/>
      <c r="BV773" s="302"/>
      <c r="BW773" s="302"/>
      <c r="BX773" s="302"/>
    </row>
    <row r="774">
      <c r="A774" s="292" t="s">
        <v>728</v>
      </c>
      <c r="B774" s="292">
        <v>773.0</v>
      </c>
      <c r="C774" s="292">
        <f t="shared" si="15"/>
        <v>2</v>
      </c>
      <c r="D774" s="293" t="str">
        <f t="shared" si="26"/>
        <v>Buil, Dem, Occ</v>
      </c>
      <c r="E774" s="46" t="str">
        <f t="shared" si="2"/>
        <v>prmbdo.mdb.PrmOcc.AddrNum</v>
      </c>
      <c r="F774" s="46" t="s">
        <v>350</v>
      </c>
      <c r="G774" s="46" t="s">
        <v>611</v>
      </c>
      <c r="H774" s="47">
        <v>12.0</v>
      </c>
      <c r="I774" s="294" t="s">
        <v>1709</v>
      </c>
      <c r="J774" s="295" t="s">
        <v>738</v>
      </c>
      <c r="K774" s="296">
        <v>4.0</v>
      </c>
      <c r="L774" s="297" t="b">
        <v>0</v>
      </c>
      <c r="M774" s="294" t="s">
        <v>1710</v>
      </c>
      <c r="N774" s="294"/>
      <c r="O774" s="369"/>
      <c r="P774" s="369"/>
      <c r="Q774" s="298" t="str">
        <f t="shared" si="3"/>
        <v>PrmOcc</v>
      </c>
      <c r="R774" s="298" t="str">
        <f t="shared" si="19"/>
        <v>AddrNum</v>
      </c>
      <c r="S774" s="298" t="str">
        <f t="array" ref="S774">iferror(index('Type Mapping'!$A$2:$D$21,match(J774,'Type Mapping'!$B$2:$B$21,0),3),"type mismatch")</f>
        <v>VARCHAR</v>
      </c>
      <c r="T774" s="298"/>
      <c r="U774" s="298"/>
      <c r="V774" s="298"/>
      <c r="W774" s="51" t="b">
        <v>1</v>
      </c>
      <c r="X774" s="51"/>
      <c r="Y774" s="309"/>
      <c r="Z774" s="309"/>
      <c r="AA774" s="311" t="s">
        <v>802</v>
      </c>
      <c r="AB774" s="53" t="str">
        <f t="shared" si="23"/>
        <v>_history</v>
      </c>
      <c r="AC774" s="308" t="str">
        <f t="array" ref="AC774">iferror(index('StoT Mapping (Depreciated)'!$D$2:$L$976,match(E774,'StoT Mapping (Depreciated)'!$D$2:$D$976,0),9),"**FIELD MISSING**")</f>
        <v/>
      </c>
      <c r="AD774" s="53" t="str">
        <f t="shared" si="6"/>
        <v>.</v>
      </c>
      <c r="AE774" s="299">
        <f>countif(NEW_REDB_table.field,AD774)</f>
        <v>5</v>
      </c>
      <c r="AF774" s="299" t="str">
        <f t="shared" si="7"/>
        <v>#N/A</v>
      </c>
      <c r="AG774" s="308"/>
      <c r="AH774" s="317" t="b">
        <v>0</v>
      </c>
      <c r="AI774" s="317" t="b">
        <v>0</v>
      </c>
      <c r="AJ774" s="308" t="str">
        <f t="array" ref="AJ774">iferror(index('Type Mapping'!$A$2:$D$21,match(J774,'Type Mapping'!$B$2:$B$21,0),4),"type mismatch")</f>
        <v>INT</v>
      </c>
      <c r="AK774" s="308"/>
      <c r="AL774" s="308"/>
      <c r="AM774" s="308"/>
      <c r="AN774" s="300" t="b">
        <v>0</v>
      </c>
      <c r="AO774" s="300" t="b">
        <v>0</v>
      </c>
      <c r="AP774" s="300" t="b">
        <v>0</v>
      </c>
      <c r="AQ774" s="300" t="b">
        <v>0</v>
      </c>
      <c r="AR774" s="300"/>
      <c r="AS774" s="300"/>
      <c r="AT774" s="302"/>
      <c r="AU774" s="302"/>
      <c r="AV774" s="303" t="b">
        <v>1</v>
      </c>
      <c r="AW774" s="304" t="str">
        <f t="shared" si="9"/>
        <v>false</v>
      </c>
      <c r="AX774" s="305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774" s="306"/>
      <c r="AZ774" s="305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774" s="306"/>
      <c r="BB774" s="302"/>
      <c r="BC774" s="303" t="b">
        <f t="shared" si="11"/>
        <v>1</v>
      </c>
      <c r="BD774" s="304"/>
      <c r="BE774" s="304" t="str">
        <f t="shared" si="12"/>
        <v>false</v>
      </c>
      <c r="BF774" s="307"/>
      <c r="BG774" s="305"/>
      <c r="BH774" s="305"/>
      <c r="BI774" s="305"/>
      <c r="BJ774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4" s="306"/>
      <c r="BL774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4" s="306"/>
      <c r="BN774" s="302"/>
      <c r="BO774" s="302"/>
      <c r="BP774" s="302"/>
      <c r="BQ774" s="302"/>
      <c r="BR774" s="302"/>
      <c r="BS774" s="302"/>
      <c r="BT774" s="302"/>
      <c r="BU774" s="302"/>
      <c r="BV774" s="302"/>
      <c r="BW774" s="302"/>
      <c r="BX774" s="302"/>
    </row>
    <row r="775">
      <c r="A775" s="292" t="s">
        <v>728</v>
      </c>
      <c r="B775" s="292">
        <v>774.0</v>
      </c>
      <c r="C775" s="292">
        <f t="shared" si="15"/>
        <v>2</v>
      </c>
      <c r="D775" s="293" t="str">
        <f t="shared" si="26"/>
        <v>Buil, Dem, Occ</v>
      </c>
      <c r="E775" s="46" t="str">
        <f t="shared" si="2"/>
        <v>prmbdo.mdb.PrmOcc.AddrSuf</v>
      </c>
      <c r="F775" s="46" t="s">
        <v>350</v>
      </c>
      <c r="G775" s="46" t="s">
        <v>611</v>
      </c>
      <c r="H775" s="47">
        <v>13.0</v>
      </c>
      <c r="I775" s="294" t="s">
        <v>1723</v>
      </c>
      <c r="J775" s="295" t="s">
        <v>743</v>
      </c>
      <c r="K775" s="296">
        <v>15.0</v>
      </c>
      <c r="L775" s="297" t="b">
        <v>0</v>
      </c>
      <c r="M775" s="294" t="s">
        <v>1724</v>
      </c>
      <c r="N775" s="294"/>
      <c r="O775" s="369"/>
      <c r="P775" s="369"/>
      <c r="Q775" s="298" t="str">
        <f t="shared" si="3"/>
        <v>PrmOcc</v>
      </c>
      <c r="R775" s="298" t="str">
        <f t="shared" si="19"/>
        <v>AddrSuf</v>
      </c>
      <c r="S775" s="298" t="str">
        <f t="array" ref="S775">iferror(index('Type Mapping'!$A$2:$D$21,match(J775,'Type Mapping'!$B$2:$B$21,0),3),"type mismatch")</f>
        <v>VARCHAR</v>
      </c>
      <c r="T775" s="298"/>
      <c r="U775" s="298"/>
      <c r="V775" s="298"/>
      <c r="W775" s="51" t="b">
        <v>1</v>
      </c>
      <c r="X775" s="51"/>
      <c r="Y775" s="309"/>
      <c r="Z775" s="309"/>
      <c r="AA775" s="311" t="s">
        <v>802</v>
      </c>
      <c r="AB775" s="53" t="str">
        <f t="shared" si="23"/>
        <v>_history</v>
      </c>
      <c r="AC775" s="308" t="str">
        <f t="array" ref="AC775">iferror(index('StoT Mapping (Depreciated)'!$D$2:$L$976,match(E775,'StoT Mapping (Depreciated)'!$D$2:$D$976,0),9),"**FIELD MISSING**")</f>
        <v/>
      </c>
      <c r="AD775" s="53" t="str">
        <f t="shared" si="6"/>
        <v>.</v>
      </c>
      <c r="AE775" s="299">
        <f>countif(NEW_REDB_table.field,AD775)</f>
        <v>5</v>
      </c>
      <c r="AF775" s="299" t="str">
        <f t="shared" si="7"/>
        <v>#N/A</v>
      </c>
      <c r="AG775" s="308"/>
      <c r="AH775" s="317" t="b">
        <v>0</v>
      </c>
      <c r="AI775" s="317" t="b">
        <v>0</v>
      </c>
      <c r="AJ775" s="308" t="str">
        <f t="array" ref="AJ775">iferror(index('Type Mapping'!$A$2:$D$21,match(J775,'Type Mapping'!$B$2:$B$21,0),4),"type mismatch")</f>
        <v>VARCHAR</v>
      </c>
      <c r="AK775" s="308"/>
      <c r="AL775" s="308"/>
      <c r="AM775" s="308"/>
      <c r="AN775" s="300" t="b">
        <v>0</v>
      </c>
      <c r="AO775" s="300" t="b">
        <v>0</v>
      </c>
      <c r="AP775" s="300" t="b">
        <v>0</v>
      </c>
      <c r="AQ775" s="300" t="b">
        <v>0</v>
      </c>
      <c r="AR775" s="300"/>
      <c r="AS775" s="300"/>
      <c r="AT775" s="302"/>
      <c r="AU775" s="302"/>
      <c r="AV775" s="303" t="b">
        <v>1</v>
      </c>
      <c r="AW775" s="304" t="str">
        <f t="shared" si="9"/>
        <v>false</v>
      </c>
      <c r="AX775" s="305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775" s="306"/>
      <c r="AZ775" s="305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775" s="306"/>
      <c r="BB775" s="302"/>
      <c r="BC775" s="303" t="b">
        <f t="shared" si="11"/>
        <v>1</v>
      </c>
      <c r="BD775" s="304"/>
      <c r="BE775" s="304" t="str">
        <f t="shared" si="12"/>
        <v>false</v>
      </c>
      <c r="BF775" s="307"/>
      <c r="BG775" s="305"/>
      <c r="BH775" s="305"/>
      <c r="BI775" s="305"/>
      <c r="BJ775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5" s="306"/>
      <c r="BL775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5" s="306"/>
      <c r="BN775" s="302"/>
      <c r="BO775" s="302"/>
      <c r="BP775" s="302"/>
      <c r="BQ775" s="302"/>
      <c r="BR775" s="302"/>
      <c r="BS775" s="302"/>
      <c r="BT775" s="302"/>
      <c r="BU775" s="302"/>
      <c r="BV775" s="302"/>
      <c r="BW775" s="302"/>
      <c r="BX775" s="302"/>
    </row>
    <row r="776">
      <c r="A776" s="292" t="s">
        <v>728</v>
      </c>
      <c r="B776" s="292">
        <v>775.0</v>
      </c>
      <c r="C776" s="292">
        <f t="shared" si="15"/>
        <v>2</v>
      </c>
      <c r="D776" s="293" t="str">
        <f t="shared" si="26"/>
        <v>Buil, Dem, Occ</v>
      </c>
      <c r="E776" s="46" t="str">
        <f t="shared" si="2"/>
        <v>prmbdo.mdb.PrmOcc.StDir</v>
      </c>
      <c r="F776" s="46" t="s">
        <v>350</v>
      </c>
      <c r="G776" s="46" t="s">
        <v>611</v>
      </c>
      <c r="H776" s="47">
        <v>14.0</v>
      </c>
      <c r="I776" s="294" t="s">
        <v>1857</v>
      </c>
      <c r="J776" s="295" t="s">
        <v>743</v>
      </c>
      <c r="K776" s="296">
        <v>2.0</v>
      </c>
      <c r="L776" s="297" t="b">
        <v>0</v>
      </c>
      <c r="M776" s="294" t="s">
        <v>2016</v>
      </c>
      <c r="N776" s="294"/>
      <c r="O776" s="369"/>
      <c r="P776" s="369"/>
      <c r="Q776" s="298" t="str">
        <f t="shared" si="3"/>
        <v>PrmOcc</v>
      </c>
      <c r="R776" s="298" t="str">
        <f t="shared" si="19"/>
        <v>StDir</v>
      </c>
      <c r="S776" s="298" t="str">
        <f t="array" ref="S776">iferror(index('Type Mapping'!$A$2:$D$21,match(J776,'Type Mapping'!$B$2:$B$21,0),3),"type mismatch")</f>
        <v>VARCHAR</v>
      </c>
      <c r="T776" s="298"/>
      <c r="U776" s="298"/>
      <c r="V776" s="298"/>
      <c r="W776" s="51" t="b">
        <v>1</v>
      </c>
      <c r="X776" s="51"/>
      <c r="Y776" s="309"/>
      <c r="Z776" s="309"/>
      <c r="AA776" s="311" t="s">
        <v>802</v>
      </c>
      <c r="AB776" s="53" t="str">
        <f t="shared" si="23"/>
        <v>_history</v>
      </c>
      <c r="AC776" s="308" t="str">
        <f t="array" ref="AC776">iferror(index('StoT Mapping (Depreciated)'!$D$2:$L$976,match(E776,'StoT Mapping (Depreciated)'!$D$2:$D$976,0),9),"**FIELD MISSING**")</f>
        <v/>
      </c>
      <c r="AD776" s="53" t="str">
        <f t="shared" si="6"/>
        <v>.</v>
      </c>
      <c r="AE776" s="299">
        <f>countif(NEW_REDB_table.field,AD776)</f>
        <v>5</v>
      </c>
      <c r="AF776" s="299" t="str">
        <f t="shared" si="7"/>
        <v>#N/A</v>
      </c>
      <c r="AG776" s="308"/>
      <c r="AH776" s="317" t="b">
        <v>0</v>
      </c>
      <c r="AI776" s="317" t="b">
        <v>0</v>
      </c>
      <c r="AJ776" s="308" t="str">
        <f t="array" ref="AJ776">iferror(index('Type Mapping'!$A$2:$D$21,match(J776,'Type Mapping'!$B$2:$B$21,0),4),"type mismatch")</f>
        <v>VARCHAR</v>
      </c>
      <c r="AK776" s="308"/>
      <c r="AL776" s="308"/>
      <c r="AM776" s="308"/>
      <c r="AN776" s="300" t="b">
        <v>0</v>
      </c>
      <c r="AO776" s="300" t="b">
        <v>0</v>
      </c>
      <c r="AP776" s="300" t="b">
        <v>0</v>
      </c>
      <c r="AQ776" s="300" t="b">
        <v>0</v>
      </c>
      <c r="AR776" s="300"/>
      <c r="AS776" s="300"/>
      <c r="AT776" s="302"/>
      <c r="AU776" s="302"/>
      <c r="AV776" s="303" t="b">
        <v>1</v>
      </c>
      <c r="AW776" s="304" t="str">
        <f t="shared" si="9"/>
        <v>false</v>
      </c>
      <c r="AX776" s="305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776" s="306"/>
      <c r="AZ776" s="305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776" s="306"/>
      <c r="BB776" s="302"/>
      <c r="BC776" s="303" t="b">
        <f t="shared" si="11"/>
        <v>1</v>
      </c>
      <c r="BD776" s="304"/>
      <c r="BE776" s="304" t="str">
        <f t="shared" si="12"/>
        <v>false</v>
      </c>
      <c r="BF776" s="307"/>
      <c r="BG776" s="305"/>
      <c r="BH776" s="305"/>
      <c r="BI776" s="305"/>
      <c r="BJ776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6" s="306"/>
      <c r="BL776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6" s="306"/>
      <c r="BN776" s="302"/>
      <c r="BO776" s="302"/>
      <c r="BP776" s="302"/>
      <c r="BQ776" s="302"/>
      <c r="BR776" s="302"/>
      <c r="BS776" s="302"/>
      <c r="BT776" s="302"/>
      <c r="BU776" s="302"/>
      <c r="BV776" s="302"/>
      <c r="BW776" s="302"/>
      <c r="BX776" s="302"/>
    </row>
    <row r="777">
      <c r="A777" s="292" t="s">
        <v>728</v>
      </c>
      <c r="B777" s="292">
        <v>776.0</v>
      </c>
      <c r="C777" s="292">
        <f t="shared" si="15"/>
        <v>2</v>
      </c>
      <c r="D777" s="293" t="str">
        <f t="shared" si="26"/>
        <v>Buil, Dem, Occ</v>
      </c>
      <c r="E777" s="46" t="str">
        <f t="shared" si="2"/>
        <v>prmbdo.mdb.PrmOcc.StName</v>
      </c>
      <c r="F777" s="46" t="s">
        <v>350</v>
      </c>
      <c r="G777" s="46" t="s">
        <v>611</v>
      </c>
      <c r="H777" s="47">
        <v>15.0</v>
      </c>
      <c r="I777" s="294" t="s">
        <v>1071</v>
      </c>
      <c r="J777" s="295" t="s">
        <v>743</v>
      </c>
      <c r="K777" s="296">
        <v>40.0</v>
      </c>
      <c r="L777" s="297" t="b">
        <v>0</v>
      </c>
      <c r="M777" s="294" t="s">
        <v>1662</v>
      </c>
      <c r="N777" s="294"/>
      <c r="O777" s="369"/>
      <c r="P777" s="369"/>
      <c r="Q777" s="298" t="str">
        <f t="shared" si="3"/>
        <v>PrmOcc</v>
      </c>
      <c r="R777" s="298" t="str">
        <f t="shared" si="19"/>
        <v>StName</v>
      </c>
      <c r="S777" s="298" t="str">
        <f t="array" ref="S777">iferror(index('Type Mapping'!$A$2:$D$21,match(J777,'Type Mapping'!$B$2:$B$21,0),3),"type mismatch")</f>
        <v>VARCHAR</v>
      </c>
      <c r="T777" s="298"/>
      <c r="U777" s="298"/>
      <c r="V777" s="298"/>
      <c r="W777" s="51" t="b">
        <v>1</v>
      </c>
      <c r="X777" s="51"/>
      <c r="Y777" s="309"/>
      <c r="Z777" s="309"/>
      <c r="AA777" s="311" t="s">
        <v>802</v>
      </c>
      <c r="AB777" s="53" t="str">
        <f t="shared" si="23"/>
        <v>_history</v>
      </c>
      <c r="AC777" s="308" t="str">
        <f t="array" ref="AC777">iferror(index('StoT Mapping (Depreciated)'!$D$2:$L$976,match(E777,'StoT Mapping (Depreciated)'!$D$2:$D$976,0),9),"**FIELD MISSING**")</f>
        <v/>
      </c>
      <c r="AD777" s="53" t="str">
        <f t="shared" si="6"/>
        <v>.</v>
      </c>
      <c r="AE777" s="299">
        <f>countif(NEW_REDB_table.field,AD777)</f>
        <v>5</v>
      </c>
      <c r="AF777" s="299" t="str">
        <f t="shared" si="7"/>
        <v>#N/A</v>
      </c>
      <c r="AG777" s="308"/>
      <c r="AH777" s="317" t="b">
        <v>0</v>
      </c>
      <c r="AI777" s="317" t="b">
        <v>0</v>
      </c>
      <c r="AJ777" s="308" t="str">
        <f t="array" ref="AJ777">iferror(index('Type Mapping'!$A$2:$D$21,match(J777,'Type Mapping'!$B$2:$B$21,0),4),"type mismatch")</f>
        <v>VARCHAR</v>
      </c>
      <c r="AK777" s="308"/>
      <c r="AL777" s="308"/>
      <c r="AM777" s="308"/>
      <c r="AN777" s="300" t="b">
        <v>0</v>
      </c>
      <c r="AO777" s="300" t="b">
        <v>0</v>
      </c>
      <c r="AP777" s="300" t="b">
        <v>0</v>
      </c>
      <c r="AQ777" s="300" t="b">
        <v>0</v>
      </c>
      <c r="AR777" s="300"/>
      <c r="AS777" s="300"/>
      <c r="AT777" s="302"/>
      <c r="AU777" s="302"/>
      <c r="AV777" s="303" t="b">
        <v>1</v>
      </c>
      <c r="AW777" s="304" t="str">
        <f t="shared" si="9"/>
        <v>false</v>
      </c>
      <c r="AX777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777" s="306"/>
      <c r="AZ777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777" s="306"/>
      <c r="BB777" s="302"/>
      <c r="BC777" s="303" t="b">
        <f t="shared" si="11"/>
        <v>1</v>
      </c>
      <c r="BD777" s="304"/>
      <c r="BE777" s="304" t="str">
        <f t="shared" si="12"/>
        <v>false</v>
      </c>
      <c r="BF777" s="307"/>
      <c r="BG777" s="305"/>
      <c r="BH777" s="305"/>
      <c r="BI777" s="305"/>
      <c r="BJ777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7" s="306"/>
      <c r="BL777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7" s="306"/>
      <c r="BN777" s="302"/>
      <c r="BO777" s="302"/>
      <c r="BP777" s="302"/>
      <c r="BQ777" s="302"/>
      <c r="BR777" s="302"/>
      <c r="BS777" s="302"/>
      <c r="BT777" s="302"/>
      <c r="BU777" s="302"/>
      <c r="BV777" s="302"/>
      <c r="BW777" s="302"/>
      <c r="BX777" s="302"/>
    </row>
    <row r="778">
      <c r="A778" s="292" t="s">
        <v>728</v>
      </c>
      <c r="B778" s="292">
        <v>777.0</v>
      </c>
      <c r="C778" s="292">
        <f t="shared" si="15"/>
        <v>2</v>
      </c>
      <c r="D778" s="293" t="str">
        <f t="shared" si="26"/>
        <v>Buil, Dem, Occ</v>
      </c>
      <c r="E778" s="46" t="str">
        <f t="shared" si="2"/>
        <v>prmbdo.mdb.PrmOcc.StType</v>
      </c>
      <c r="F778" s="46" t="s">
        <v>350</v>
      </c>
      <c r="G778" s="46" t="s">
        <v>611</v>
      </c>
      <c r="H778" s="47">
        <v>16.0</v>
      </c>
      <c r="I778" s="294" t="s">
        <v>1075</v>
      </c>
      <c r="J778" s="295" t="s">
        <v>743</v>
      </c>
      <c r="K778" s="296">
        <v>4.0</v>
      </c>
      <c r="L778" s="297" t="b">
        <v>0</v>
      </c>
      <c r="M778" s="294" t="s">
        <v>1076</v>
      </c>
      <c r="N778" s="294"/>
      <c r="O778" s="369"/>
      <c r="P778" s="369"/>
      <c r="Q778" s="298" t="str">
        <f t="shared" si="3"/>
        <v>PrmOcc</v>
      </c>
      <c r="R778" s="298" t="str">
        <f t="shared" si="19"/>
        <v>StType</v>
      </c>
      <c r="S778" s="298" t="str">
        <f t="array" ref="S778">iferror(index('Type Mapping'!$A$2:$D$21,match(J778,'Type Mapping'!$B$2:$B$21,0),3),"type mismatch")</f>
        <v>VARCHAR</v>
      </c>
      <c r="T778" s="298"/>
      <c r="U778" s="298"/>
      <c r="V778" s="298"/>
      <c r="W778" s="51" t="b">
        <v>1</v>
      </c>
      <c r="X778" s="51"/>
      <c r="Y778" s="309"/>
      <c r="Z778" s="309"/>
      <c r="AA778" s="311" t="s">
        <v>802</v>
      </c>
      <c r="AB778" s="53" t="str">
        <f t="shared" si="23"/>
        <v>_history</v>
      </c>
      <c r="AC778" s="308" t="str">
        <f t="array" ref="AC778">iferror(index('StoT Mapping (Depreciated)'!$D$2:$L$976,match(E778,'StoT Mapping (Depreciated)'!$D$2:$D$976,0),9),"**FIELD MISSING**")</f>
        <v/>
      </c>
      <c r="AD778" s="53" t="str">
        <f t="shared" si="6"/>
        <v>.</v>
      </c>
      <c r="AE778" s="299">
        <f>countif(NEW_REDB_table.field,AD778)</f>
        <v>5</v>
      </c>
      <c r="AF778" s="299" t="str">
        <f t="shared" si="7"/>
        <v>#N/A</v>
      </c>
      <c r="AG778" s="308"/>
      <c r="AH778" s="317" t="b">
        <v>0</v>
      </c>
      <c r="AI778" s="317" t="b">
        <v>0</v>
      </c>
      <c r="AJ778" s="308" t="str">
        <f t="array" ref="AJ778">iferror(index('Type Mapping'!$A$2:$D$21,match(J778,'Type Mapping'!$B$2:$B$21,0),4),"type mismatch")</f>
        <v>VARCHAR</v>
      </c>
      <c r="AK778" s="308"/>
      <c r="AL778" s="308"/>
      <c r="AM778" s="308"/>
      <c r="AN778" s="300" t="b">
        <v>0</v>
      </c>
      <c r="AO778" s="300" t="b">
        <v>0</v>
      </c>
      <c r="AP778" s="300" t="b">
        <v>0</v>
      </c>
      <c r="AQ778" s="300" t="b">
        <v>0</v>
      </c>
      <c r="AR778" s="300"/>
      <c r="AS778" s="300"/>
      <c r="AT778" s="302"/>
      <c r="AU778" s="302"/>
      <c r="AV778" s="303" t="b">
        <v>1</v>
      </c>
      <c r="AW778" s="304" t="str">
        <f t="shared" si="9"/>
        <v>false</v>
      </c>
      <c r="AX778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778" s="306"/>
      <c r="AZ778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778" s="306"/>
      <c r="BB778" s="302"/>
      <c r="BC778" s="303" t="b">
        <f t="shared" si="11"/>
        <v>1</v>
      </c>
      <c r="BD778" s="304"/>
      <c r="BE778" s="304" t="str">
        <f t="shared" si="12"/>
        <v>false</v>
      </c>
      <c r="BF778" s="307"/>
      <c r="BG778" s="305"/>
      <c r="BH778" s="305"/>
      <c r="BI778" s="305"/>
      <c r="BJ778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8" s="306"/>
      <c r="BL778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8" s="306"/>
      <c r="BN778" s="302"/>
      <c r="BO778" s="302"/>
      <c r="BP778" s="302"/>
      <c r="BQ778" s="302"/>
      <c r="BR778" s="302"/>
      <c r="BS778" s="302"/>
      <c r="BT778" s="302"/>
      <c r="BU778" s="302"/>
      <c r="BV778" s="302"/>
      <c r="BW778" s="302"/>
      <c r="BX778" s="302"/>
    </row>
    <row r="779">
      <c r="A779" s="292" t="s">
        <v>728</v>
      </c>
      <c r="B779" s="292">
        <v>778.0</v>
      </c>
      <c r="C779" s="292">
        <f t="shared" si="15"/>
        <v>2</v>
      </c>
      <c r="D779" s="293" t="str">
        <f t="shared" si="26"/>
        <v>Buil, Dem, Occ</v>
      </c>
      <c r="E779" s="46" t="str">
        <f t="shared" si="2"/>
        <v>prmbdo.mdb.PrmOcc.UnitNum</v>
      </c>
      <c r="F779" s="46" t="s">
        <v>350</v>
      </c>
      <c r="G779" s="46" t="s">
        <v>611</v>
      </c>
      <c r="H779" s="47">
        <v>17.0</v>
      </c>
      <c r="I779" s="294" t="s">
        <v>1639</v>
      </c>
      <c r="J779" s="295" t="s">
        <v>743</v>
      </c>
      <c r="K779" s="296">
        <v>20.0</v>
      </c>
      <c r="L779" s="297" t="b">
        <v>0</v>
      </c>
      <c r="M779" s="294" t="s">
        <v>1640</v>
      </c>
      <c r="N779" s="294"/>
      <c r="O779" s="369"/>
      <c r="P779" s="369"/>
      <c r="Q779" s="298" t="str">
        <f t="shared" si="3"/>
        <v>PrmOcc</v>
      </c>
      <c r="R779" s="298" t="str">
        <f t="shared" si="19"/>
        <v>UnitNum</v>
      </c>
      <c r="S779" s="298" t="str">
        <f t="array" ref="S779">iferror(index('Type Mapping'!$A$2:$D$21,match(J779,'Type Mapping'!$B$2:$B$21,0),3),"type mismatch")</f>
        <v>VARCHAR</v>
      </c>
      <c r="T779" s="298"/>
      <c r="U779" s="298"/>
      <c r="V779" s="298"/>
      <c r="W779" s="51" t="b">
        <v>1</v>
      </c>
      <c r="X779" s="51"/>
      <c r="Y779" s="309"/>
      <c r="Z779" s="309"/>
      <c r="AA779" s="311" t="s">
        <v>802</v>
      </c>
      <c r="AB779" s="53" t="str">
        <f t="shared" si="23"/>
        <v>_history</v>
      </c>
      <c r="AC779" s="308" t="str">
        <f t="array" ref="AC779">iferror(index('StoT Mapping (Depreciated)'!$D$2:$L$976,match(E779,'StoT Mapping (Depreciated)'!$D$2:$D$976,0),9),"**FIELD MISSING**")</f>
        <v/>
      </c>
      <c r="AD779" s="53" t="str">
        <f t="shared" si="6"/>
        <v>.</v>
      </c>
      <c r="AE779" s="299">
        <f>countif(NEW_REDB_table.field,AD779)</f>
        <v>5</v>
      </c>
      <c r="AF779" s="299" t="str">
        <f t="shared" si="7"/>
        <v>#N/A</v>
      </c>
      <c r="AG779" s="308"/>
      <c r="AH779" s="317" t="b">
        <v>0</v>
      </c>
      <c r="AI779" s="317" t="b">
        <v>0</v>
      </c>
      <c r="AJ779" s="308" t="str">
        <f t="array" ref="AJ779">iferror(index('Type Mapping'!$A$2:$D$21,match(J779,'Type Mapping'!$B$2:$B$21,0),4),"type mismatch")</f>
        <v>VARCHAR</v>
      </c>
      <c r="AK779" s="308"/>
      <c r="AL779" s="308"/>
      <c r="AM779" s="308"/>
      <c r="AN779" s="300" t="b">
        <v>0</v>
      </c>
      <c r="AO779" s="300" t="b">
        <v>0</v>
      </c>
      <c r="AP779" s="300" t="b">
        <v>0</v>
      </c>
      <c r="AQ779" s="300" t="b">
        <v>0</v>
      </c>
      <c r="AR779" s="300"/>
      <c r="AS779" s="300"/>
      <c r="AT779" s="302"/>
      <c r="AU779" s="302"/>
      <c r="AV779" s="303" t="b">
        <v>1</v>
      </c>
      <c r="AW779" s="304" t="str">
        <f t="shared" si="9"/>
        <v>false</v>
      </c>
      <c r="AX779" s="305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779" s="306"/>
      <c r="AZ779" s="305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779" s="306"/>
      <c r="BB779" s="302"/>
      <c r="BC779" s="303" t="b">
        <f t="shared" si="11"/>
        <v>1</v>
      </c>
      <c r="BD779" s="304"/>
      <c r="BE779" s="304" t="str">
        <f t="shared" si="12"/>
        <v>false</v>
      </c>
      <c r="BF779" s="307"/>
      <c r="BG779" s="305"/>
      <c r="BH779" s="305"/>
      <c r="BI779" s="305"/>
      <c r="BJ779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79" s="306"/>
      <c r="BL779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79" s="306"/>
      <c r="BN779" s="302"/>
      <c r="BO779" s="302"/>
      <c r="BP779" s="302"/>
      <c r="BQ779" s="302"/>
      <c r="BR779" s="302"/>
      <c r="BS779" s="302"/>
      <c r="BT779" s="302"/>
      <c r="BU779" s="302"/>
      <c r="BV779" s="302"/>
      <c r="BW779" s="302"/>
      <c r="BX779" s="302"/>
    </row>
    <row r="780">
      <c r="A780" s="292" t="s">
        <v>728</v>
      </c>
      <c r="B780" s="292">
        <v>779.0</v>
      </c>
      <c r="C780" s="292">
        <f t="shared" si="15"/>
        <v>2</v>
      </c>
      <c r="D780" s="293" t="str">
        <f t="shared" si="26"/>
        <v>Buil, Dem, Occ</v>
      </c>
      <c r="E780" s="46" t="str">
        <f t="shared" si="2"/>
        <v>prmbdo.mdb.PrmOcc.OrigAddress</v>
      </c>
      <c r="F780" s="46" t="s">
        <v>350</v>
      </c>
      <c r="G780" s="46" t="s">
        <v>611</v>
      </c>
      <c r="H780" s="47">
        <v>18.0</v>
      </c>
      <c r="I780" s="294" t="s">
        <v>2025</v>
      </c>
      <c r="J780" s="295" t="s">
        <v>743</v>
      </c>
      <c r="K780" s="296">
        <v>255.0</v>
      </c>
      <c r="L780" s="297" t="b">
        <v>0</v>
      </c>
      <c r="M780" s="294" t="s">
        <v>802</v>
      </c>
      <c r="N780" s="294"/>
      <c r="O780" s="369"/>
      <c r="P780" s="369"/>
      <c r="Q780" s="298" t="str">
        <f t="shared" si="3"/>
        <v>PrmOcc</v>
      </c>
      <c r="R780" s="298" t="str">
        <f t="shared" si="19"/>
        <v>OrigAddress</v>
      </c>
      <c r="S780" s="298" t="str">
        <f t="array" ref="S780">iferror(index('Type Mapping'!$A$2:$D$21,match(J780,'Type Mapping'!$B$2:$B$21,0),3),"type mismatch")</f>
        <v>VARCHAR</v>
      </c>
      <c r="T780" s="298"/>
      <c r="U780" s="298"/>
      <c r="V780" s="298"/>
      <c r="W780" s="51" t="b">
        <v>1</v>
      </c>
      <c r="X780" s="51"/>
      <c r="Y780" s="309"/>
      <c r="Z780" s="309"/>
      <c r="AA780" s="311" t="s">
        <v>802</v>
      </c>
      <c r="AB780" s="53" t="str">
        <f t="shared" si="23"/>
        <v>_history</v>
      </c>
      <c r="AC780" s="308" t="str">
        <f t="array" ref="AC780">iferror(index('StoT Mapping (Depreciated)'!$D$2:$L$976,match(E780,'StoT Mapping (Depreciated)'!$D$2:$D$976,0),9),"**FIELD MISSING**")</f>
        <v/>
      </c>
      <c r="AD780" s="53" t="str">
        <f t="shared" si="6"/>
        <v>.</v>
      </c>
      <c r="AE780" s="299">
        <f>countif(NEW_REDB_table.field,AD780)</f>
        <v>5</v>
      </c>
      <c r="AF780" s="299" t="str">
        <f t="shared" si="7"/>
        <v>#N/A</v>
      </c>
      <c r="AG780" s="308"/>
      <c r="AH780" s="317" t="b">
        <v>0</v>
      </c>
      <c r="AI780" s="317" t="b">
        <v>0</v>
      </c>
      <c r="AJ780" s="308" t="str">
        <f t="array" ref="AJ780">iferror(index('Type Mapping'!$A$2:$D$21,match(J780,'Type Mapping'!$B$2:$B$21,0),4),"type mismatch")</f>
        <v>VARCHAR</v>
      </c>
      <c r="AK780" s="308"/>
      <c r="AL780" s="308"/>
      <c r="AM780" s="308"/>
      <c r="AN780" s="300" t="b">
        <v>0</v>
      </c>
      <c r="AO780" s="300" t="b">
        <v>0</v>
      </c>
      <c r="AP780" s="300" t="b">
        <v>0</v>
      </c>
      <c r="AQ780" s="300" t="b">
        <v>0</v>
      </c>
      <c r="AR780" s="300"/>
      <c r="AS780" s="300"/>
      <c r="AT780" s="302"/>
      <c r="AU780" s="302"/>
      <c r="AV780" s="303" t="b">
        <v>1</v>
      </c>
      <c r="AW780" s="304" t="str">
        <f t="shared" si="9"/>
        <v>false</v>
      </c>
      <c r="AX780" s="305" t="str">
        <f t="shared" si="17"/>
        <v>&lt;column comment="" default="" key="false" label="OrigAddress" length="255" nullable="true" originalDbColumnName="OrigAddress" originalLength="-1" pattern="" precision="-1" talendType="id_String" type=""/&gt;</v>
      </c>
      <c r="AY780" s="306"/>
      <c r="AZ780" s="305" t="str">
        <f t="shared" si="10"/>
        <v>&lt;column comment="" default="" key="false" label="OrigAddress" length="255" nullable="true" originalDbColumnName="OrigAddress" originalLength="-1" pattern="" precision="-1" talendType="id_String" type=""/&gt;</v>
      </c>
      <c r="BA780" s="306"/>
      <c r="BB780" s="302"/>
      <c r="BC780" s="303" t="b">
        <f t="shared" si="11"/>
        <v>1</v>
      </c>
      <c r="BD780" s="304"/>
      <c r="BE780" s="304" t="str">
        <f t="shared" si="12"/>
        <v>false</v>
      </c>
      <c r="BF780" s="307"/>
      <c r="BG780" s="305"/>
      <c r="BH780" s="305"/>
      <c r="BI780" s="305"/>
      <c r="BJ780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0" s="306"/>
      <c r="BL780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0" s="306"/>
      <c r="BN780" s="302"/>
      <c r="BO780" s="302"/>
      <c r="BP780" s="302"/>
      <c r="BQ780" s="302"/>
      <c r="BR780" s="302"/>
      <c r="BS780" s="302"/>
      <c r="BT780" s="302"/>
      <c r="BU780" s="302"/>
      <c r="BV780" s="302"/>
      <c r="BW780" s="302"/>
      <c r="BX780" s="302"/>
    </row>
    <row r="781">
      <c r="A781" s="292" t="s">
        <v>728</v>
      </c>
      <c r="B781" s="292">
        <v>780.0</v>
      </c>
      <c r="C781" s="292">
        <f t="shared" si="15"/>
        <v>2</v>
      </c>
      <c r="D781" s="293" t="str">
        <f t="shared" si="26"/>
        <v>Buil, Dem, Occ</v>
      </c>
      <c r="E781" s="46" t="str">
        <f t="shared" si="2"/>
        <v>prmbdo.mdb.PrmOcc.ProjectType</v>
      </c>
      <c r="F781" s="46" t="s">
        <v>350</v>
      </c>
      <c r="G781" s="46" t="s">
        <v>611</v>
      </c>
      <c r="H781" s="47">
        <v>19.0</v>
      </c>
      <c r="I781" s="294" t="s">
        <v>1849</v>
      </c>
      <c r="J781" s="295" t="s">
        <v>740</v>
      </c>
      <c r="K781" s="296">
        <v>1.0</v>
      </c>
      <c r="L781" s="297" t="b">
        <v>0</v>
      </c>
      <c r="M781" s="294" t="s">
        <v>2026</v>
      </c>
      <c r="N781" s="294"/>
      <c r="O781" s="369"/>
      <c r="P781" s="369"/>
      <c r="Q781" s="298" t="str">
        <f t="shared" si="3"/>
        <v>PrmOcc</v>
      </c>
      <c r="R781" s="298" t="str">
        <f t="shared" si="19"/>
        <v>ProjectType</v>
      </c>
      <c r="S781" s="298" t="str">
        <f t="array" ref="S781">iferror(index('Type Mapping'!$A$2:$D$21,match(J781,'Type Mapping'!$B$2:$B$21,0),3),"type mismatch")</f>
        <v>VARCHAR</v>
      </c>
      <c r="T781" s="298"/>
      <c r="U781" s="298"/>
      <c r="V781" s="298"/>
      <c r="W781" s="51" t="b">
        <v>1</v>
      </c>
      <c r="X781" s="51"/>
      <c r="Y781" s="309"/>
      <c r="Z781" s="309"/>
      <c r="AA781" s="311" t="s">
        <v>149</v>
      </c>
      <c r="AB781" s="53" t="str">
        <f t="shared" si="23"/>
        <v>???_history</v>
      </c>
      <c r="AC781" s="308" t="str">
        <f t="array" ref="AC781">iferror(index('StoT Mapping (Depreciated)'!$D$2:$L$976,match(E781,'StoT Mapping (Depreciated)'!$D$2:$D$976,0),9),"**FIELD MISSING**")</f>
        <v>???</v>
      </c>
      <c r="AD781" s="53" t="str">
        <f t="shared" si="6"/>
        <v>???.???</v>
      </c>
      <c r="AE781" s="299">
        <f>countif(NEW_REDB_table.field,AD781)</f>
        <v>0</v>
      </c>
      <c r="AF781" s="299" t="str">
        <f t="shared" si="7"/>
        <v>Check...</v>
      </c>
      <c r="AG781" s="308"/>
      <c r="AH781" s="317" t="b">
        <v>0</v>
      </c>
      <c r="AI781" s="317" t="b">
        <v>0</v>
      </c>
      <c r="AJ781" s="308" t="str">
        <f t="array" ref="AJ781">iferror(index('Type Mapping'!$A$2:$D$21,match(J781,'Type Mapping'!$B$2:$B$21,0),4),"type mismatch")</f>
        <v>INT</v>
      </c>
      <c r="AK781" s="308"/>
      <c r="AL781" s="308"/>
      <c r="AM781" s="308"/>
      <c r="AN781" s="300" t="b">
        <v>0</v>
      </c>
      <c r="AO781" s="300" t="b">
        <v>0</v>
      </c>
      <c r="AP781" s="300" t="b">
        <v>0</v>
      </c>
      <c r="AQ781" s="300" t="b">
        <v>0</v>
      </c>
      <c r="AR781" s="300"/>
      <c r="AS781" s="300"/>
      <c r="AT781" s="302"/>
      <c r="AU781" s="302"/>
      <c r="AV781" s="303" t="b">
        <v>1</v>
      </c>
      <c r="AW781" s="304" t="str">
        <f t="shared" si="9"/>
        <v>false</v>
      </c>
      <c r="AX781" s="305" t="str">
        <f t="shared" si="17"/>
        <v>&lt;column comment="" default="" key="false" label="ProjectType" length="255" nullable="true" originalDbColumnName="ProjectType" originalLength="-1" pattern="" precision="-1" talendType="id_String" type=""/&gt;</v>
      </c>
      <c r="AY781" s="306"/>
      <c r="AZ781" s="305" t="str">
        <f t="shared" si="10"/>
        <v>&lt;column comment="" default="" key="false" label="ProjectType" length="255" nullable="true" originalDbColumnName="ProjectType" originalLength="-1" pattern="" precision="-1" talendType="id_String" type=""/&gt;</v>
      </c>
      <c r="BA781" s="306"/>
      <c r="BB781" s="302"/>
      <c r="BC781" s="303" t="b">
        <f t="shared" si="11"/>
        <v>1</v>
      </c>
      <c r="BD781" s="304"/>
      <c r="BE781" s="304" t="str">
        <f t="shared" si="12"/>
        <v>false</v>
      </c>
      <c r="BF781" s="307"/>
      <c r="BG781" s="305"/>
      <c r="BH781" s="305"/>
      <c r="BI781" s="305"/>
      <c r="BJ781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1" s="306"/>
      <c r="BL781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1" s="306"/>
      <c r="BN781" s="302"/>
      <c r="BO781" s="302"/>
      <c r="BP781" s="302"/>
      <c r="BQ781" s="302"/>
      <c r="BR781" s="302"/>
      <c r="BS781" s="302"/>
      <c r="BT781" s="302"/>
      <c r="BU781" s="302"/>
      <c r="BV781" s="302"/>
      <c r="BW781" s="302"/>
      <c r="BX781" s="302"/>
    </row>
    <row r="782">
      <c r="A782" s="292" t="s">
        <v>728</v>
      </c>
      <c r="B782" s="292">
        <v>781.0</v>
      </c>
      <c r="C782" s="292">
        <f t="shared" si="15"/>
        <v>2</v>
      </c>
      <c r="D782" s="293" t="str">
        <f t="shared" si="26"/>
        <v>Buil, Dem, Occ</v>
      </c>
      <c r="E782" s="46" t="str">
        <f t="shared" si="2"/>
        <v>prmbdo.mdb.PrmOcc.MainStrucType</v>
      </c>
      <c r="F782" s="46" t="s">
        <v>350</v>
      </c>
      <c r="G782" s="46" t="s">
        <v>611</v>
      </c>
      <c r="H782" s="47">
        <v>20.0</v>
      </c>
      <c r="I782" s="294" t="s">
        <v>1801</v>
      </c>
      <c r="J782" s="295" t="s">
        <v>740</v>
      </c>
      <c r="K782" s="296">
        <v>1.0</v>
      </c>
      <c r="L782" s="297" t="b">
        <v>0</v>
      </c>
      <c r="M782" s="294" t="s">
        <v>2027</v>
      </c>
      <c r="N782" s="294"/>
      <c r="O782" s="369"/>
      <c r="P782" s="369"/>
      <c r="Q782" s="298" t="str">
        <f t="shared" si="3"/>
        <v>PrmOcc</v>
      </c>
      <c r="R782" s="298" t="str">
        <f t="shared" si="19"/>
        <v>MainStrucType</v>
      </c>
      <c r="S782" s="298" t="str">
        <f t="array" ref="S782">iferror(index('Type Mapping'!$A$2:$D$21,match(J782,'Type Mapping'!$B$2:$B$21,0),3),"type mismatch")</f>
        <v>VARCHAR</v>
      </c>
      <c r="T782" s="298"/>
      <c r="U782" s="298"/>
      <c r="V782" s="298"/>
      <c r="W782" s="51" t="b">
        <v>1</v>
      </c>
      <c r="X782" s="51"/>
      <c r="Y782" s="309"/>
      <c r="Z782" s="309"/>
      <c r="AA782" s="311" t="s">
        <v>977</v>
      </c>
      <c r="AB782" s="53" t="str">
        <f t="shared" si="23"/>
        <v>**field missing**_history</v>
      </c>
      <c r="AC782" s="308" t="str">
        <f t="array" ref="AC782">iferror(index('StoT Mapping (Depreciated)'!$D$2:$L$976,match(E782,'StoT Mapping (Depreciated)'!$D$2:$D$976,0),9),"**FIELD MISSING**")</f>
        <v>**FIELD MISSING**</v>
      </c>
      <c r="AD782" s="53" t="str">
        <f t="shared" si="6"/>
        <v>**field missing**.**FIELD MISSING**</v>
      </c>
      <c r="AE782" s="299">
        <f>countif(NEW_REDB_table.field,AD782)</f>
        <v>0</v>
      </c>
      <c r="AF782" s="299" t="str">
        <f t="shared" si="7"/>
        <v>Check...</v>
      </c>
      <c r="AG782" s="308"/>
      <c r="AH782" s="317" t="b">
        <v>0</v>
      </c>
      <c r="AI782" s="317" t="b">
        <v>0</v>
      </c>
      <c r="AJ782" s="308" t="str">
        <f t="array" ref="AJ782">iferror(index('Type Mapping'!$A$2:$D$21,match(J782,'Type Mapping'!$B$2:$B$21,0),4),"type mismatch")</f>
        <v>INT</v>
      </c>
      <c r="AK782" s="308"/>
      <c r="AL782" s="308"/>
      <c r="AM782" s="308"/>
      <c r="AN782" s="300" t="b">
        <v>0</v>
      </c>
      <c r="AO782" s="300" t="b">
        <v>0</v>
      </c>
      <c r="AP782" s="300" t="b">
        <v>0</v>
      </c>
      <c r="AQ782" s="300" t="b">
        <v>0</v>
      </c>
      <c r="AR782" s="300"/>
      <c r="AS782" s="300"/>
      <c r="AT782" s="302"/>
      <c r="AU782" s="302"/>
      <c r="AV782" s="303" t="b">
        <v>1</v>
      </c>
      <c r="AW782" s="304" t="str">
        <f t="shared" si="9"/>
        <v>false</v>
      </c>
      <c r="AX782" s="305" t="str">
        <f t="shared" si="17"/>
        <v>&lt;column comment="" default="" key="false" label="MainStrucType" length="255" nullable="true" originalDbColumnName="MainStrucType" originalLength="-1" pattern="" precision="-1" talendType="id_String" type=""/&gt;</v>
      </c>
      <c r="AY782" s="306"/>
      <c r="AZ782" s="305" t="str">
        <f t="shared" si="10"/>
        <v>&lt;column comment="" default="" key="false" label="MainStrucType" length="255" nullable="true" originalDbColumnName="MainStrucType" originalLength="-1" pattern="" precision="-1" talendType="id_String" type=""/&gt;</v>
      </c>
      <c r="BA782" s="306"/>
      <c r="BB782" s="302"/>
      <c r="BC782" s="303" t="b">
        <f t="shared" si="11"/>
        <v>1</v>
      </c>
      <c r="BD782" s="304"/>
      <c r="BE782" s="304" t="str">
        <f t="shared" si="12"/>
        <v>false</v>
      </c>
      <c r="BF782" s="307"/>
      <c r="BG782" s="305"/>
      <c r="BH782" s="305"/>
      <c r="BI782" s="305"/>
      <c r="BJ782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2" s="306"/>
      <c r="BL782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2" s="306"/>
      <c r="BN782" s="302"/>
      <c r="BO782" s="302"/>
      <c r="BP782" s="302"/>
      <c r="BQ782" s="302"/>
      <c r="BR782" s="302"/>
      <c r="BS782" s="302"/>
      <c r="BT782" s="302"/>
      <c r="BU782" s="302"/>
      <c r="BV782" s="302"/>
      <c r="BW782" s="302"/>
      <c r="BX782" s="302"/>
    </row>
    <row r="783">
      <c r="A783" s="292" t="s">
        <v>728</v>
      </c>
      <c r="B783" s="292">
        <v>782.0</v>
      </c>
      <c r="C783" s="292">
        <f t="shared" si="15"/>
        <v>2</v>
      </c>
      <c r="D783" s="293" t="str">
        <f t="shared" si="26"/>
        <v>Buil, Dem, Occ</v>
      </c>
      <c r="E783" s="46" t="str">
        <f t="shared" si="2"/>
        <v>prmbdo.mdb.PrmOcc.AppDate</v>
      </c>
      <c r="F783" s="46" t="s">
        <v>350</v>
      </c>
      <c r="G783" s="46" t="s">
        <v>611</v>
      </c>
      <c r="H783" s="47">
        <v>21.0</v>
      </c>
      <c r="I783" s="294" t="s">
        <v>1755</v>
      </c>
      <c r="J783" s="295" t="s">
        <v>788</v>
      </c>
      <c r="K783" s="296">
        <v>8.0</v>
      </c>
      <c r="L783" s="297" t="b">
        <v>0</v>
      </c>
      <c r="M783" s="294" t="s">
        <v>2028</v>
      </c>
      <c r="N783" s="294"/>
      <c r="O783" s="369"/>
      <c r="P783" s="369"/>
      <c r="Q783" s="298" t="str">
        <f t="shared" si="3"/>
        <v>PrmOcc</v>
      </c>
      <c r="R783" s="298" t="str">
        <f t="shared" si="19"/>
        <v>AppDate</v>
      </c>
      <c r="S783" s="298" t="str">
        <f t="array" ref="S783">iferror(index('Type Mapping'!$A$2:$D$21,match(J783,'Type Mapping'!$B$2:$B$21,0),3),"type mismatch")</f>
        <v>VARCHAR</v>
      </c>
      <c r="T783" s="298"/>
      <c r="U783" s="298"/>
      <c r="V783" s="298"/>
      <c r="W783" s="51" t="b">
        <v>1</v>
      </c>
      <c r="X783" s="51"/>
      <c r="Y783" s="309"/>
      <c r="Z783" s="309"/>
      <c r="AA783" s="311" t="s">
        <v>652</v>
      </c>
      <c r="AB783" s="53" t="str">
        <f t="shared" si="23"/>
        <v>permit_history</v>
      </c>
      <c r="AC783" s="308" t="str">
        <f t="array" ref="AC783">iferror(index('StoT Mapping (Depreciated)'!$D$2:$L$976,match(E783,'StoT Mapping (Depreciated)'!$D$2:$D$976,0),9),"**FIELD MISSING**")</f>
        <v>Application_Date</v>
      </c>
      <c r="AD783" s="53" t="str">
        <f t="shared" si="6"/>
        <v>permit.Application_Date</v>
      </c>
      <c r="AE783" s="299">
        <f>countif(NEW_REDB_table.field,AD783)</f>
        <v>1</v>
      </c>
      <c r="AF783" s="299" t="str">
        <f t="shared" si="7"/>
        <v>YAY!!</v>
      </c>
      <c r="AG783" s="308"/>
      <c r="AH783" s="317" t="b">
        <v>0</v>
      </c>
      <c r="AI783" s="317" t="b">
        <v>0</v>
      </c>
      <c r="AJ783" s="308" t="str">
        <f t="array" ref="AJ783">iferror(index('Type Mapping'!$A$2:$D$21,match(J783,'Type Mapping'!$B$2:$B$21,0),4),"type mismatch")</f>
        <v>DATE</v>
      </c>
      <c r="AK783" s="308"/>
      <c r="AL783" s="308"/>
      <c r="AM783" s="308"/>
      <c r="AN783" s="300" t="b">
        <v>0</v>
      </c>
      <c r="AO783" s="300" t="b">
        <v>0</v>
      </c>
      <c r="AP783" s="300" t="b">
        <v>0</v>
      </c>
      <c r="AQ783" s="300" t="b">
        <v>0</v>
      </c>
      <c r="AR783" s="300"/>
      <c r="AS783" s="300"/>
      <c r="AT783" s="302"/>
      <c r="AU783" s="302"/>
      <c r="AV783" s="303" t="b">
        <v>1</v>
      </c>
      <c r="AW783" s="304" t="str">
        <f t="shared" si="9"/>
        <v>false</v>
      </c>
      <c r="AX783" s="305" t="str">
        <f t="shared" si="17"/>
        <v>&lt;column comment="" default="" key="false" label="AppDate" length="255" nullable="true" originalDbColumnName="AppDate" originalLength="-1" pattern="" precision="-1" talendType="id_String" type=""/&gt;</v>
      </c>
      <c r="AY783" s="306"/>
      <c r="AZ783" s="305" t="str">
        <f t="shared" si="10"/>
        <v>&lt;column comment="" default="" key="false" label="AppDate" length="255" nullable="true" originalDbColumnName="AppDate" originalLength="-1" pattern="" precision="-1" talendType="id_String" type=""/&gt;</v>
      </c>
      <c r="BA783" s="306"/>
      <c r="BB783" s="302"/>
      <c r="BC783" s="303" t="b">
        <f t="shared" si="11"/>
        <v>1</v>
      </c>
      <c r="BD783" s="304"/>
      <c r="BE783" s="304" t="str">
        <f t="shared" si="12"/>
        <v>false</v>
      </c>
      <c r="BF783" s="307"/>
      <c r="BG783" s="305"/>
      <c r="BH783" s="305"/>
      <c r="BI783" s="305"/>
      <c r="BJ783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3" s="306"/>
      <c r="BL783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3" s="306"/>
      <c r="BN783" s="302"/>
      <c r="BO783" s="302"/>
      <c r="BP783" s="302"/>
      <c r="BQ783" s="302"/>
      <c r="BR783" s="302"/>
      <c r="BS783" s="302"/>
      <c r="BT783" s="302"/>
      <c r="BU783" s="302"/>
      <c r="BV783" s="302"/>
      <c r="BW783" s="302"/>
      <c r="BX783" s="302"/>
    </row>
    <row r="784">
      <c r="A784" s="292" t="s">
        <v>728</v>
      </c>
      <c r="B784" s="292">
        <v>783.0</v>
      </c>
      <c r="C784" s="292">
        <f t="shared" si="15"/>
        <v>2</v>
      </c>
      <c r="D784" s="293" t="str">
        <f t="shared" si="26"/>
        <v>Buil, Dem, Occ</v>
      </c>
      <c r="E784" s="46" t="str">
        <f t="shared" si="2"/>
        <v>prmbdo.mdb.PrmOcc.IssueDate</v>
      </c>
      <c r="F784" s="46" t="s">
        <v>350</v>
      </c>
      <c r="G784" s="46" t="s">
        <v>611</v>
      </c>
      <c r="H784" s="47">
        <v>22.0</v>
      </c>
      <c r="I784" s="294" t="s">
        <v>1798</v>
      </c>
      <c r="J784" s="295" t="s">
        <v>788</v>
      </c>
      <c r="K784" s="296">
        <v>8.0</v>
      </c>
      <c r="L784" s="297" t="b">
        <v>0</v>
      </c>
      <c r="M784" s="294" t="s">
        <v>2029</v>
      </c>
      <c r="N784" s="294"/>
      <c r="O784" s="369"/>
      <c r="P784" s="369"/>
      <c r="Q784" s="298" t="str">
        <f t="shared" si="3"/>
        <v>PrmOcc</v>
      </c>
      <c r="R784" s="298" t="str">
        <f t="shared" si="19"/>
        <v>IssueDate</v>
      </c>
      <c r="S784" s="298" t="str">
        <f t="array" ref="S784">iferror(index('Type Mapping'!$A$2:$D$21,match(J784,'Type Mapping'!$B$2:$B$21,0),3),"type mismatch")</f>
        <v>VARCHAR</v>
      </c>
      <c r="T784" s="298"/>
      <c r="U784" s="298"/>
      <c r="V784" s="298"/>
      <c r="W784" s="51" t="b">
        <v>1</v>
      </c>
      <c r="X784" s="51"/>
      <c r="Y784" s="309"/>
      <c r="Z784" s="309"/>
      <c r="AA784" s="311" t="s">
        <v>652</v>
      </c>
      <c r="AB784" s="53" t="str">
        <f t="shared" si="23"/>
        <v>permit_history</v>
      </c>
      <c r="AC784" s="308" t="str">
        <f t="array" ref="AC784">iferror(index('StoT Mapping (Depreciated)'!$D$2:$L$976,match(E784,'StoT Mapping (Depreciated)'!$D$2:$D$976,0),9),"**FIELD MISSING**")</f>
        <v>Issue_Date</v>
      </c>
      <c r="AD784" s="53" t="str">
        <f t="shared" si="6"/>
        <v>permit.Issue_Date</v>
      </c>
      <c r="AE784" s="299">
        <f>countif(NEW_REDB_table.field,AD784)</f>
        <v>1</v>
      </c>
      <c r="AF784" s="299" t="str">
        <f t="shared" si="7"/>
        <v>YAY!!</v>
      </c>
      <c r="AG784" s="308"/>
      <c r="AH784" s="317" t="b">
        <v>0</v>
      </c>
      <c r="AI784" s="317" t="b">
        <v>0</v>
      </c>
      <c r="AJ784" s="308" t="str">
        <f t="array" ref="AJ784">iferror(index('Type Mapping'!$A$2:$D$21,match(J784,'Type Mapping'!$B$2:$B$21,0),4),"type mismatch")</f>
        <v>DATE</v>
      </c>
      <c r="AK784" s="308"/>
      <c r="AL784" s="308"/>
      <c r="AM784" s="308"/>
      <c r="AN784" s="300" t="b">
        <v>0</v>
      </c>
      <c r="AO784" s="300" t="b">
        <v>0</v>
      </c>
      <c r="AP784" s="300" t="b">
        <v>0</v>
      </c>
      <c r="AQ784" s="300" t="b">
        <v>0</v>
      </c>
      <c r="AR784" s="300"/>
      <c r="AS784" s="300"/>
      <c r="AT784" s="302"/>
      <c r="AU784" s="302"/>
      <c r="AV784" s="303" t="b">
        <v>1</v>
      </c>
      <c r="AW784" s="304" t="str">
        <f t="shared" si="9"/>
        <v>false</v>
      </c>
      <c r="AX784" s="305" t="str">
        <f t="shared" si="17"/>
        <v>&lt;column comment="" default="" key="false" label="IssueDate" length="255" nullable="true" originalDbColumnName="IssueDate" originalLength="-1" pattern="" precision="-1" talendType="id_String" type=""/&gt;</v>
      </c>
      <c r="AY784" s="306"/>
      <c r="AZ784" s="305" t="str">
        <f t="shared" si="10"/>
        <v>&lt;column comment="" default="" key="false" label="IssueDate" length="255" nullable="true" originalDbColumnName="IssueDate" originalLength="-1" pattern="" precision="-1" talendType="id_String" type=""/&gt;</v>
      </c>
      <c r="BA784" s="306"/>
      <c r="BB784" s="302"/>
      <c r="BC784" s="303" t="b">
        <f t="shared" si="11"/>
        <v>1</v>
      </c>
      <c r="BD784" s="304"/>
      <c r="BE784" s="304" t="str">
        <f t="shared" si="12"/>
        <v>false</v>
      </c>
      <c r="BF784" s="307"/>
      <c r="BG784" s="305"/>
      <c r="BH784" s="305"/>
      <c r="BI784" s="305"/>
      <c r="BJ784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4" s="306"/>
      <c r="BL784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4" s="306"/>
      <c r="BN784" s="302"/>
      <c r="BO784" s="302"/>
      <c r="BP784" s="302"/>
      <c r="BQ784" s="302"/>
      <c r="BR784" s="302"/>
      <c r="BS784" s="302"/>
      <c r="BT784" s="302"/>
      <c r="BU784" s="302"/>
      <c r="BV784" s="302"/>
      <c r="BW784" s="302"/>
      <c r="BX784" s="302"/>
    </row>
    <row r="785">
      <c r="A785" s="292" t="s">
        <v>728</v>
      </c>
      <c r="B785" s="292">
        <v>784.0</v>
      </c>
      <c r="C785" s="292">
        <f t="shared" si="15"/>
        <v>2</v>
      </c>
      <c r="D785" s="293" t="str">
        <f t="shared" si="26"/>
        <v>Buil, Dem, Occ</v>
      </c>
      <c r="E785" s="46" t="str">
        <f t="shared" si="2"/>
        <v>prmbdo.mdb.PrmOcc.CompleteDate</v>
      </c>
      <c r="F785" s="46" t="s">
        <v>350</v>
      </c>
      <c r="G785" s="46" t="s">
        <v>611</v>
      </c>
      <c r="H785" s="47">
        <v>23.0</v>
      </c>
      <c r="I785" s="294" t="s">
        <v>1779</v>
      </c>
      <c r="J785" s="295" t="s">
        <v>788</v>
      </c>
      <c r="K785" s="296">
        <v>8.0</v>
      </c>
      <c r="L785" s="297" t="b">
        <v>0</v>
      </c>
      <c r="M785" s="294" t="s">
        <v>2030</v>
      </c>
      <c r="N785" s="294"/>
      <c r="O785" s="369"/>
      <c r="P785" s="369"/>
      <c r="Q785" s="298" t="str">
        <f t="shared" si="3"/>
        <v>PrmOcc</v>
      </c>
      <c r="R785" s="298" t="str">
        <f t="shared" si="19"/>
        <v>CompleteDate</v>
      </c>
      <c r="S785" s="298" t="str">
        <f t="array" ref="S785">iferror(index('Type Mapping'!$A$2:$D$21,match(J785,'Type Mapping'!$B$2:$B$21,0),3),"type mismatch")</f>
        <v>VARCHAR</v>
      </c>
      <c r="T785" s="298"/>
      <c r="U785" s="298"/>
      <c r="V785" s="298"/>
      <c r="W785" s="51" t="b">
        <v>1</v>
      </c>
      <c r="X785" s="51"/>
      <c r="Y785" s="309"/>
      <c r="Z785" s="309"/>
      <c r="AA785" s="311" t="s">
        <v>652</v>
      </c>
      <c r="AB785" s="53" t="str">
        <f t="shared" si="23"/>
        <v>permit_history</v>
      </c>
      <c r="AC785" s="308" t="str">
        <f t="array" ref="AC785">iferror(index('StoT Mapping (Depreciated)'!$D$2:$L$976,match(E785,'StoT Mapping (Depreciated)'!$D$2:$D$976,0),9),"**FIELD MISSING**")</f>
        <v>Complete_Date</v>
      </c>
      <c r="AD785" s="53" t="str">
        <f t="shared" si="6"/>
        <v>permit.Complete_Date</v>
      </c>
      <c r="AE785" s="299">
        <f>countif(NEW_REDB_table.field,AD785)</f>
        <v>0</v>
      </c>
      <c r="AF785" s="299" t="str">
        <f t="shared" si="7"/>
        <v>Check...</v>
      </c>
      <c r="AG785" s="308"/>
      <c r="AH785" s="317" t="b">
        <v>0</v>
      </c>
      <c r="AI785" s="317" t="b">
        <v>0</v>
      </c>
      <c r="AJ785" s="308" t="str">
        <f t="array" ref="AJ785">iferror(index('Type Mapping'!$A$2:$D$21,match(J785,'Type Mapping'!$B$2:$B$21,0),4),"type mismatch")</f>
        <v>DATE</v>
      </c>
      <c r="AK785" s="308"/>
      <c r="AL785" s="308"/>
      <c r="AM785" s="308"/>
      <c r="AN785" s="300" t="b">
        <v>0</v>
      </c>
      <c r="AO785" s="300" t="b">
        <v>0</v>
      </c>
      <c r="AP785" s="300" t="b">
        <v>0</v>
      </c>
      <c r="AQ785" s="300" t="b">
        <v>0</v>
      </c>
      <c r="AR785" s="300"/>
      <c r="AS785" s="300"/>
      <c r="AT785" s="302"/>
      <c r="AU785" s="302"/>
      <c r="AV785" s="303" t="b">
        <v>1</v>
      </c>
      <c r="AW785" s="304" t="str">
        <f t="shared" si="9"/>
        <v>false</v>
      </c>
      <c r="AX785" s="305" t="str">
        <f t="shared" si="17"/>
        <v>&lt;column comment="" default="" key="false" label="CompleteDate" length="255" nullable="true" originalDbColumnName="CompleteDate" originalLength="-1" pattern="" precision="-1" talendType="id_String" type=""/&gt;</v>
      </c>
      <c r="AY785" s="306"/>
      <c r="AZ785" s="305" t="str">
        <f t="shared" si="10"/>
        <v>&lt;column comment="" default="" key="false" label="CompleteDate" length="255" nullable="true" originalDbColumnName="CompleteDate" originalLength="-1" pattern="" precision="-1" talendType="id_String" type=""/&gt;</v>
      </c>
      <c r="BA785" s="306"/>
      <c r="BB785" s="302"/>
      <c r="BC785" s="303" t="b">
        <f t="shared" si="11"/>
        <v>1</v>
      </c>
      <c r="BD785" s="304"/>
      <c r="BE785" s="304" t="str">
        <f t="shared" si="12"/>
        <v>false</v>
      </c>
      <c r="BF785" s="307"/>
      <c r="BG785" s="305"/>
      <c r="BH785" s="305"/>
      <c r="BI785" s="305"/>
      <c r="BJ785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5" s="306"/>
      <c r="BL785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5" s="306"/>
      <c r="BN785" s="302"/>
      <c r="BO785" s="302"/>
      <c r="BP785" s="302"/>
      <c r="BQ785" s="302"/>
      <c r="BR785" s="302"/>
      <c r="BS785" s="302"/>
      <c r="BT785" s="302"/>
      <c r="BU785" s="302"/>
      <c r="BV785" s="302"/>
      <c r="BW785" s="302"/>
      <c r="BX785" s="302"/>
    </row>
    <row r="786">
      <c r="A786" s="292" t="s">
        <v>728</v>
      </c>
      <c r="B786" s="292">
        <v>785.0</v>
      </c>
      <c r="C786" s="292">
        <f t="shared" si="15"/>
        <v>2</v>
      </c>
      <c r="D786" s="293" t="str">
        <f t="shared" si="26"/>
        <v>Buil, Dem, Occ</v>
      </c>
      <c r="E786" s="46" t="str">
        <f t="shared" si="2"/>
        <v>prmbdo.mdb.PrmOcc.CancelDate</v>
      </c>
      <c r="F786" s="46" t="s">
        <v>350</v>
      </c>
      <c r="G786" s="46" t="s">
        <v>611</v>
      </c>
      <c r="H786" s="47">
        <v>24.0</v>
      </c>
      <c r="I786" s="294" t="s">
        <v>1767</v>
      </c>
      <c r="J786" s="295" t="s">
        <v>788</v>
      </c>
      <c r="K786" s="296">
        <v>8.0</v>
      </c>
      <c r="L786" s="297" t="b">
        <v>0</v>
      </c>
      <c r="M786" s="294" t="s">
        <v>2033</v>
      </c>
      <c r="N786" s="294"/>
      <c r="O786" s="369"/>
      <c r="P786" s="369"/>
      <c r="Q786" s="298" t="str">
        <f t="shared" si="3"/>
        <v>PrmOcc</v>
      </c>
      <c r="R786" s="298" t="str">
        <f t="shared" si="19"/>
        <v>CancelDate</v>
      </c>
      <c r="S786" s="298" t="str">
        <f t="array" ref="S786">iferror(index('Type Mapping'!$A$2:$D$21,match(J786,'Type Mapping'!$B$2:$B$21,0),3),"type mismatch")</f>
        <v>VARCHAR</v>
      </c>
      <c r="T786" s="298"/>
      <c r="U786" s="298"/>
      <c r="V786" s="298"/>
      <c r="W786" s="51" t="b">
        <v>1</v>
      </c>
      <c r="X786" s="51"/>
      <c r="Y786" s="309"/>
      <c r="Z786" s="309"/>
      <c r="AA786" s="311" t="s">
        <v>652</v>
      </c>
      <c r="AB786" s="53" t="str">
        <f t="shared" si="23"/>
        <v>permit_history</v>
      </c>
      <c r="AC786" s="308" t="str">
        <f t="array" ref="AC786">iferror(index('StoT Mapping (Depreciated)'!$D$2:$L$976,match(E786,'StoT Mapping (Depreciated)'!$D$2:$D$976,0),9),"**FIELD MISSING**")</f>
        <v>Cancel_Date</v>
      </c>
      <c r="AD786" s="53" t="str">
        <f t="shared" si="6"/>
        <v>permit.Cancel_Date</v>
      </c>
      <c r="AE786" s="299">
        <f>countif(NEW_REDB_table.field,AD786)</f>
        <v>1</v>
      </c>
      <c r="AF786" s="299" t="str">
        <f t="shared" si="7"/>
        <v>YAY!!</v>
      </c>
      <c r="AG786" s="308"/>
      <c r="AH786" s="317" t="b">
        <v>0</v>
      </c>
      <c r="AI786" s="317" t="b">
        <v>0</v>
      </c>
      <c r="AJ786" s="308" t="str">
        <f t="array" ref="AJ786">iferror(index('Type Mapping'!$A$2:$D$21,match(J786,'Type Mapping'!$B$2:$B$21,0),4),"type mismatch")</f>
        <v>DATE</v>
      </c>
      <c r="AK786" s="308"/>
      <c r="AL786" s="308"/>
      <c r="AM786" s="308"/>
      <c r="AN786" s="300" t="b">
        <v>0</v>
      </c>
      <c r="AO786" s="300" t="b">
        <v>0</v>
      </c>
      <c r="AP786" s="300" t="b">
        <v>0</v>
      </c>
      <c r="AQ786" s="300" t="b">
        <v>0</v>
      </c>
      <c r="AR786" s="300"/>
      <c r="AS786" s="300"/>
      <c r="AT786" s="302"/>
      <c r="AU786" s="302"/>
      <c r="AV786" s="303" t="b">
        <v>1</v>
      </c>
      <c r="AW786" s="304" t="str">
        <f t="shared" si="9"/>
        <v>false</v>
      </c>
      <c r="AX786" s="305" t="str">
        <f t="shared" si="17"/>
        <v>&lt;column comment="" default="" key="false" label="CancelDate" length="255" nullable="true" originalDbColumnName="CancelDate" originalLength="-1" pattern="" precision="-1" talendType="id_String" type=""/&gt;</v>
      </c>
      <c r="AY786" s="306"/>
      <c r="AZ786" s="305" t="str">
        <f t="shared" si="10"/>
        <v>&lt;column comment="" default="" key="false" label="CancelDate" length="255" nullable="true" originalDbColumnName="CancelDate" originalLength="-1" pattern="" precision="-1" talendType="id_String" type=""/&gt;</v>
      </c>
      <c r="BA786" s="306"/>
      <c r="BB786" s="302"/>
      <c r="BC786" s="303" t="b">
        <f t="shared" si="11"/>
        <v>1</v>
      </c>
      <c r="BD786" s="304"/>
      <c r="BE786" s="304" t="str">
        <f t="shared" si="12"/>
        <v>false</v>
      </c>
      <c r="BF786" s="307"/>
      <c r="BG786" s="305"/>
      <c r="BH786" s="305"/>
      <c r="BI786" s="305"/>
      <c r="BJ786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6" s="306"/>
      <c r="BL786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6" s="306"/>
      <c r="BN786" s="302"/>
      <c r="BO786" s="302"/>
      <c r="BP786" s="302"/>
      <c r="BQ786" s="302"/>
      <c r="BR786" s="302"/>
      <c r="BS786" s="302"/>
      <c r="BT786" s="302"/>
      <c r="BU786" s="302"/>
      <c r="BV786" s="302"/>
      <c r="BW786" s="302"/>
      <c r="BX786" s="302"/>
    </row>
    <row r="787">
      <c r="A787" s="292" t="s">
        <v>728</v>
      </c>
      <c r="B787" s="292">
        <v>786.0</v>
      </c>
      <c r="C787" s="292">
        <f t="shared" si="15"/>
        <v>2</v>
      </c>
      <c r="D787" s="293" t="str">
        <f t="shared" si="26"/>
        <v>Buil, Dem, Occ</v>
      </c>
      <c r="E787" s="46" t="str">
        <f t="shared" si="2"/>
        <v>prmbdo.mdb.PrmOcc.EstProjectCost</v>
      </c>
      <c r="F787" s="46" t="s">
        <v>350</v>
      </c>
      <c r="G787" s="46" t="s">
        <v>611</v>
      </c>
      <c r="H787" s="47">
        <v>25.0</v>
      </c>
      <c r="I787" s="294" t="s">
        <v>1202</v>
      </c>
      <c r="J787" s="295" t="s">
        <v>1268</v>
      </c>
      <c r="K787" s="296">
        <v>8.0</v>
      </c>
      <c r="L787" s="297" t="b">
        <v>0</v>
      </c>
      <c r="M787" s="294" t="s">
        <v>2037</v>
      </c>
      <c r="N787" s="294"/>
      <c r="O787" s="369"/>
      <c r="P787" s="369"/>
      <c r="Q787" s="298" t="str">
        <f t="shared" si="3"/>
        <v>PrmOcc</v>
      </c>
      <c r="R787" s="298" t="str">
        <f t="shared" si="19"/>
        <v>EstProjectCost</v>
      </c>
      <c r="S787" s="298" t="str">
        <f t="array" ref="S787">iferror(index('Type Mapping'!$A$2:$D$21,match(J787,'Type Mapping'!$B$2:$B$21,0),3),"type mismatch")</f>
        <v>VARCHAR</v>
      </c>
      <c r="T787" s="298"/>
      <c r="U787" s="298"/>
      <c r="V787" s="298"/>
      <c r="W787" s="51" t="b">
        <v>1</v>
      </c>
      <c r="X787" s="51"/>
      <c r="Y787" s="309"/>
      <c r="Z787" s="309"/>
      <c r="AA787" s="311" t="s">
        <v>652</v>
      </c>
      <c r="AB787" s="53" t="str">
        <f t="shared" si="23"/>
        <v>permit_history</v>
      </c>
      <c r="AC787" s="308" t="str">
        <f t="array" ref="AC787">iferror(index('StoT Mapping (Depreciated)'!$D$2:$L$976,match(E787,'StoT Mapping (Depreciated)'!$D$2:$D$976,0),9),"**FIELD MISSING**")</f>
        <v>EstProjectCost</v>
      </c>
      <c r="AD787" s="53" t="str">
        <f t="shared" si="6"/>
        <v>permit.EstProjectCost</v>
      </c>
      <c r="AE787" s="299">
        <f>countif(NEW_REDB_table.field,AD787)</f>
        <v>0</v>
      </c>
      <c r="AF787" s="299" t="str">
        <f t="shared" si="7"/>
        <v>Check...</v>
      </c>
      <c r="AG787" s="308"/>
      <c r="AH787" s="317" t="b">
        <v>0</v>
      </c>
      <c r="AI787" s="317" t="b">
        <v>0</v>
      </c>
      <c r="AJ787" s="308" t="str">
        <f t="array" ref="AJ787">iferror(index('Type Mapping'!$A$2:$D$21,match(J787,'Type Mapping'!$B$2:$B$21,0),4),"type mismatch")</f>
        <v>FLOAT</v>
      </c>
      <c r="AK787" s="308"/>
      <c r="AL787" s="308"/>
      <c r="AM787" s="308"/>
      <c r="AN787" s="300" t="b">
        <v>0</v>
      </c>
      <c r="AO787" s="300" t="b">
        <v>0</v>
      </c>
      <c r="AP787" s="300" t="b">
        <v>0</v>
      </c>
      <c r="AQ787" s="300" t="b">
        <v>0</v>
      </c>
      <c r="AR787" s="300"/>
      <c r="AS787" s="300"/>
      <c r="AT787" s="302"/>
      <c r="AU787" s="302"/>
      <c r="AV787" s="303" t="b">
        <v>1</v>
      </c>
      <c r="AW787" s="304" t="str">
        <f t="shared" si="9"/>
        <v>false</v>
      </c>
      <c r="AX787" s="305" t="str">
        <f t="shared" si="17"/>
        <v>&lt;column comment="" default="" key="false" label="EstProjectCost" length="255" nullable="true" originalDbColumnName="EstProjectCost" originalLength="-1" pattern="" precision="-1" talendType="id_String" type=""/&gt;</v>
      </c>
      <c r="AY787" s="306"/>
      <c r="AZ787" s="305" t="str">
        <f t="shared" si="10"/>
        <v>&lt;column comment="" default="" key="false" label="EstProjectCost" length="255" nullable="true" originalDbColumnName="EstProjectCost" originalLength="-1" pattern="" precision="-1" talendType="id_String" type=""/&gt;</v>
      </c>
      <c r="BA787" s="306"/>
      <c r="BB787" s="302"/>
      <c r="BC787" s="303" t="b">
        <f t="shared" si="11"/>
        <v>1</v>
      </c>
      <c r="BD787" s="304"/>
      <c r="BE787" s="304" t="str">
        <f t="shared" si="12"/>
        <v>false</v>
      </c>
      <c r="BF787" s="307"/>
      <c r="BG787" s="305"/>
      <c r="BH787" s="305"/>
      <c r="BI787" s="305"/>
      <c r="BJ787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7" s="306"/>
      <c r="BL787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7" s="306"/>
      <c r="BN787" s="302"/>
      <c r="BO787" s="302"/>
      <c r="BP787" s="302"/>
      <c r="BQ787" s="302"/>
      <c r="BR787" s="302"/>
      <c r="BS787" s="302"/>
      <c r="BT787" s="302"/>
      <c r="BU787" s="302"/>
      <c r="BV787" s="302"/>
      <c r="BW787" s="302"/>
      <c r="BX787" s="302"/>
    </row>
    <row r="788">
      <c r="A788" s="292" t="s">
        <v>728</v>
      </c>
      <c r="B788" s="292">
        <v>787.0</v>
      </c>
      <c r="C788" s="292">
        <f t="shared" si="15"/>
        <v>2</v>
      </c>
      <c r="D788" s="293" t="str">
        <f t="shared" si="26"/>
        <v>Buil, Dem, Occ</v>
      </c>
      <c r="E788" s="46" t="str">
        <f t="shared" si="2"/>
        <v>prmbdo.mdb.PrmOcc.AppDescription</v>
      </c>
      <c r="F788" s="46" t="s">
        <v>350</v>
      </c>
      <c r="G788" s="46" t="s">
        <v>611</v>
      </c>
      <c r="H788" s="47">
        <v>26.0</v>
      </c>
      <c r="I788" s="294" t="s">
        <v>1757</v>
      </c>
      <c r="J788" s="295" t="s">
        <v>1703</v>
      </c>
      <c r="K788" s="296" t="s">
        <v>401</v>
      </c>
      <c r="L788" s="297" t="b">
        <v>0</v>
      </c>
      <c r="M788" s="294" t="s">
        <v>2039</v>
      </c>
      <c r="N788" s="294"/>
      <c r="O788" s="369"/>
      <c r="P788" s="369"/>
      <c r="Q788" s="298" t="str">
        <f t="shared" si="3"/>
        <v>PrmOcc</v>
      </c>
      <c r="R788" s="298" t="str">
        <f t="shared" si="19"/>
        <v>AppDescription</v>
      </c>
      <c r="S788" s="298" t="str">
        <f t="array" ref="S788">iferror(index('Type Mapping'!$A$2:$D$21,match(J788,'Type Mapping'!$B$2:$B$21,0),3),"type mismatch")</f>
        <v>VARCHAR</v>
      </c>
      <c r="T788" s="298"/>
      <c r="U788" s="298"/>
      <c r="V788" s="298"/>
      <c r="W788" s="51" t="b">
        <v>1</v>
      </c>
      <c r="X788" s="51"/>
      <c r="Y788" s="309"/>
      <c r="Z788" s="309"/>
      <c r="AA788" s="311" t="s">
        <v>652</v>
      </c>
      <c r="AB788" s="53" t="str">
        <f t="shared" si="23"/>
        <v>permit_history</v>
      </c>
      <c r="AC788" s="308" t="str">
        <f t="array" ref="AC788">iferror(index('StoT Mapping (Depreciated)'!$D$2:$L$976,match(E788,'StoT Mapping (Depreciated)'!$D$2:$D$976,0),9),"**FIELD MISSING**")</f>
        <v>Desription</v>
      </c>
      <c r="AD788" s="53" t="str">
        <f t="shared" si="6"/>
        <v>permit.Desription</v>
      </c>
      <c r="AE788" s="299">
        <f>countif(NEW_REDB_table.field,AD788)</f>
        <v>0</v>
      </c>
      <c r="AF788" s="299" t="str">
        <f t="shared" si="7"/>
        <v>Check...</v>
      </c>
      <c r="AG788" s="308"/>
      <c r="AH788" s="317" t="b">
        <v>0</v>
      </c>
      <c r="AI788" s="317" t="b">
        <v>0</v>
      </c>
      <c r="AJ788" s="308" t="str">
        <f t="array" ref="AJ788">iferror(index('Type Mapping'!$A$2:$D$21,match(J788,'Type Mapping'!$B$2:$B$21,0),4),"type mismatch")</f>
        <v>VARCHAR</v>
      </c>
      <c r="AK788" s="308"/>
      <c r="AL788" s="308"/>
      <c r="AM788" s="308"/>
      <c r="AN788" s="300" t="b">
        <v>0</v>
      </c>
      <c r="AO788" s="300" t="b">
        <v>0</v>
      </c>
      <c r="AP788" s="300" t="b">
        <v>0</v>
      </c>
      <c r="AQ788" s="300" t="b">
        <v>0</v>
      </c>
      <c r="AR788" s="300"/>
      <c r="AS788" s="300"/>
      <c r="AT788" s="302"/>
      <c r="AU788" s="302"/>
      <c r="AV788" s="303" t="b">
        <v>1</v>
      </c>
      <c r="AW788" s="304" t="str">
        <f t="shared" si="9"/>
        <v>false</v>
      </c>
      <c r="AX788" s="305" t="str">
        <f t="shared" si="17"/>
        <v>&lt;column comment="" default="" key="false" label="AppDescription" length="255" nullable="true" originalDbColumnName="AppDescription" originalLength="-1" pattern="" precision="-1" talendType="id_String" type=""/&gt;</v>
      </c>
      <c r="AY788" s="306"/>
      <c r="AZ788" s="305" t="str">
        <f t="shared" si="10"/>
        <v>&lt;column comment="" default="" key="false" label="AppDescription" length="255" nullable="true" originalDbColumnName="AppDescription" originalLength="-1" pattern="" precision="-1" talendType="id_String" type=""/&gt;</v>
      </c>
      <c r="BA788" s="306"/>
      <c r="BB788" s="302"/>
      <c r="BC788" s="303" t="b">
        <f t="shared" si="11"/>
        <v>1</v>
      </c>
      <c r="BD788" s="304"/>
      <c r="BE788" s="304" t="str">
        <f t="shared" si="12"/>
        <v>false</v>
      </c>
      <c r="BF788" s="307"/>
      <c r="BG788" s="305"/>
      <c r="BH788" s="305"/>
      <c r="BI788" s="305"/>
      <c r="BJ788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8" s="306"/>
      <c r="BL788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8" s="306"/>
      <c r="BN788" s="302"/>
      <c r="BO788" s="302"/>
      <c r="BP788" s="302"/>
      <c r="BQ788" s="302"/>
      <c r="BR788" s="302"/>
      <c r="BS788" s="302"/>
      <c r="BT788" s="302"/>
      <c r="BU788" s="302"/>
      <c r="BV788" s="302"/>
      <c r="BW788" s="302"/>
      <c r="BX788" s="302"/>
    </row>
    <row r="789">
      <c r="A789" s="292" t="s">
        <v>728</v>
      </c>
      <c r="B789" s="292">
        <v>788.0</v>
      </c>
      <c r="C789" s="292">
        <f t="shared" si="15"/>
        <v>2</v>
      </c>
      <c r="D789" s="293" t="str">
        <f t="shared" si="26"/>
        <v>Buil, Dem, Occ</v>
      </c>
      <c r="E789" s="46" t="str">
        <f t="shared" si="2"/>
        <v>prmbdo.mdb.PrmOcc.StrucType1</v>
      </c>
      <c r="F789" s="46" t="s">
        <v>350</v>
      </c>
      <c r="G789" s="46" t="s">
        <v>611</v>
      </c>
      <c r="H789" s="47">
        <v>27.0</v>
      </c>
      <c r="I789" s="294" t="s">
        <v>1860</v>
      </c>
      <c r="J789" s="295" t="s">
        <v>740</v>
      </c>
      <c r="K789" s="296">
        <v>1.0</v>
      </c>
      <c r="L789" s="297" t="b">
        <v>0</v>
      </c>
      <c r="M789" s="294" t="s">
        <v>2040</v>
      </c>
      <c r="N789" s="294"/>
      <c r="O789" s="369"/>
      <c r="P789" s="369"/>
      <c r="Q789" s="298" t="str">
        <f t="shared" si="3"/>
        <v>PrmOcc</v>
      </c>
      <c r="R789" s="298" t="str">
        <f t="shared" si="19"/>
        <v>StrucType1</v>
      </c>
      <c r="S789" s="298" t="str">
        <f t="array" ref="S789">iferror(index('Type Mapping'!$A$2:$D$21,match(J789,'Type Mapping'!$B$2:$B$21,0),3),"type mismatch")</f>
        <v>VARCHAR</v>
      </c>
      <c r="T789" s="298"/>
      <c r="U789" s="298"/>
      <c r="V789" s="298"/>
      <c r="W789" s="51" t="b">
        <v>1</v>
      </c>
      <c r="X789" s="51"/>
      <c r="Y789" s="309"/>
      <c r="Z789" s="309"/>
      <c r="AA789" s="311" t="s">
        <v>149</v>
      </c>
      <c r="AB789" s="53" t="str">
        <f t="shared" si="23"/>
        <v>???_history</v>
      </c>
      <c r="AC789" s="308" t="str">
        <f t="array" ref="AC789">iferror(index('StoT Mapping (Depreciated)'!$D$2:$L$976,match(E789,'StoT Mapping (Depreciated)'!$D$2:$D$976,0),9),"**FIELD MISSING**")</f>
        <v>???</v>
      </c>
      <c r="AD789" s="53" t="str">
        <f t="shared" si="6"/>
        <v>???.???</v>
      </c>
      <c r="AE789" s="299">
        <f>countif(NEW_REDB_table.field,AD789)</f>
        <v>0</v>
      </c>
      <c r="AF789" s="299" t="str">
        <f t="shared" si="7"/>
        <v>Check...</v>
      </c>
      <c r="AG789" s="308"/>
      <c r="AH789" s="317" t="b">
        <v>0</v>
      </c>
      <c r="AI789" s="317" t="b">
        <v>0</v>
      </c>
      <c r="AJ789" s="308" t="str">
        <f t="array" ref="AJ789">iferror(index('Type Mapping'!$A$2:$D$21,match(J789,'Type Mapping'!$B$2:$B$21,0),4),"type mismatch")</f>
        <v>INT</v>
      </c>
      <c r="AK789" s="308"/>
      <c r="AL789" s="308"/>
      <c r="AM789" s="308"/>
      <c r="AN789" s="300" t="b">
        <v>0</v>
      </c>
      <c r="AO789" s="300" t="b">
        <v>0</v>
      </c>
      <c r="AP789" s="300" t="b">
        <v>0</v>
      </c>
      <c r="AQ789" s="300" t="b">
        <v>0</v>
      </c>
      <c r="AR789" s="300"/>
      <c r="AS789" s="300"/>
      <c r="AT789" s="302"/>
      <c r="AU789" s="302"/>
      <c r="AV789" s="303" t="b">
        <v>1</v>
      </c>
      <c r="AW789" s="304" t="str">
        <f t="shared" si="9"/>
        <v>false</v>
      </c>
      <c r="AX789" s="305" t="str">
        <f t="shared" si="17"/>
        <v>&lt;column comment="" default="" key="false" label="StrucType1" length="255" nullable="true" originalDbColumnName="StrucType1" originalLength="-1" pattern="" precision="-1" talendType="id_String" type=""/&gt;</v>
      </c>
      <c r="AY789" s="306"/>
      <c r="AZ789" s="305" t="str">
        <f t="shared" si="10"/>
        <v>&lt;column comment="" default="" key="false" label="StrucType1" length="255" nullable="true" originalDbColumnName="StrucType1" originalLength="-1" pattern="" precision="-1" talendType="id_String" type=""/&gt;</v>
      </c>
      <c r="BA789" s="306"/>
      <c r="BB789" s="302"/>
      <c r="BC789" s="303" t="b">
        <f t="shared" si="11"/>
        <v>1</v>
      </c>
      <c r="BD789" s="304"/>
      <c r="BE789" s="304" t="str">
        <f t="shared" si="12"/>
        <v>false</v>
      </c>
      <c r="BF789" s="307"/>
      <c r="BG789" s="305"/>
      <c r="BH789" s="305"/>
      <c r="BI789" s="305"/>
      <c r="BJ789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89" s="306"/>
      <c r="BL789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89" s="306"/>
      <c r="BN789" s="302"/>
      <c r="BO789" s="302"/>
      <c r="BP789" s="302"/>
      <c r="BQ789" s="302"/>
      <c r="BR789" s="302"/>
      <c r="BS789" s="302"/>
      <c r="BT789" s="302"/>
      <c r="BU789" s="302"/>
      <c r="BV789" s="302"/>
      <c r="BW789" s="302"/>
      <c r="BX789" s="302"/>
    </row>
    <row r="790">
      <c r="A790" s="292" t="s">
        <v>728</v>
      </c>
      <c r="B790" s="292">
        <v>789.0</v>
      </c>
      <c r="C790" s="292">
        <f t="shared" si="15"/>
        <v>2</v>
      </c>
      <c r="D790" s="293" t="str">
        <f t="shared" si="26"/>
        <v>Buil, Dem, Occ</v>
      </c>
      <c r="E790" s="46" t="str">
        <f t="shared" si="2"/>
        <v>prmbdo.mdb.PrmOcc.StrucType2</v>
      </c>
      <c r="F790" s="46" t="s">
        <v>350</v>
      </c>
      <c r="G790" s="46" t="s">
        <v>611</v>
      </c>
      <c r="H790" s="47">
        <v>28.0</v>
      </c>
      <c r="I790" s="294" t="s">
        <v>1862</v>
      </c>
      <c r="J790" s="295" t="s">
        <v>740</v>
      </c>
      <c r="K790" s="296">
        <v>1.0</v>
      </c>
      <c r="L790" s="297" t="b">
        <v>0</v>
      </c>
      <c r="M790" s="294" t="s">
        <v>2042</v>
      </c>
      <c r="N790" s="294"/>
      <c r="O790" s="369"/>
      <c r="P790" s="369"/>
      <c r="Q790" s="298" t="str">
        <f t="shared" si="3"/>
        <v>PrmOcc</v>
      </c>
      <c r="R790" s="298" t="str">
        <f t="shared" si="19"/>
        <v>StrucType2</v>
      </c>
      <c r="S790" s="298" t="str">
        <f t="array" ref="S790">iferror(index('Type Mapping'!$A$2:$D$21,match(J790,'Type Mapping'!$B$2:$B$21,0),3),"type mismatch")</f>
        <v>VARCHAR</v>
      </c>
      <c r="T790" s="298"/>
      <c r="U790" s="298"/>
      <c r="V790" s="298"/>
      <c r="W790" s="51" t="b">
        <v>1</v>
      </c>
      <c r="X790" s="51"/>
      <c r="Y790" s="309"/>
      <c r="Z790" s="309"/>
      <c r="AA790" s="311" t="s">
        <v>149</v>
      </c>
      <c r="AB790" s="53" t="str">
        <f t="shared" si="23"/>
        <v>???_history</v>
      </c>
      <c r="AC790" s="308" t="str">
        <f t="array" ref="AC790">iferror(index('StoT Mapping (Depreciated)'!$D$2:$L$976,match(E790,'StoT Mapping (Depreciated)'!$D$2:$D$976,0),9),"**FIELD MISSING**")</f>
        <v>???</v>
      </c>
      <c r="AD790" s="53" t="str">
        <f t="shared" si="6"/>
        <v>???.???</v>
      </c>
      <c r="AE790" s="299">
        <f>countif(NEW_REDB_table.field,AD790)</f>
        <v>0</v>
      </c>
      <c r="AF790" s="299" t="str">
        <f t="shared" si="7"/>
        <v>Check...</v>
      </c>
      <c r="AG790" s="308"/>
      <c r="AH790" s="317" t="b">
        <v>0</v>
      </c>
      <c r="AI790" s="317" t="b">
        <v>0</v>
      </c>
      <c r="AJ790" s="308" t="str">
        <f t="array" ref="AJ790">iferror(index('Type Mapping'!$A$2:$D$21,match(J790,'Type Mapping'!$B$2:$B$21,0),4),"type mismatch")</f>
        <v>INT</v>
      </c>
      <c r="AK790" s="308"/>
      <c r="AL790" s="308"/>
      <c r="AM790" s="308"/>
      <c r="AN790" s="300" t="b">
        <v>0</v>
      </c>
      <c r="AO790" s="300" t="b">
        <v>0</v>
      </c>
      <c r="AP790" s="300" t="b">
        <v>0</v>
      </c>
      <c r="AQ790" s="300" t="b">
        <v>0</v>
      </c>
      <c r="AR790" s="300"/>
      <c r="AS790" s="300"/>
      <c r="AT790" s="302"/>
      <c r="AU790" s="302"/>
      <c r="AV790" s="303" t="b">
        <v>1</v>
      </c>
      <c r="AW790" s="304" t="str">
        <f t="shared" si="9"/>
        <v>false</v>
      </c>
      <c r="AX790" s="305" t="str">
        <f t="shared" si="17"/>
        <v>&lt;column comment="" default="" key="false" label="StrucType2" length="255" nullable="true" originalDbColumnName="StrucType2" originalLength="-1" pattern="" precision="-1" talendType="id_String" type=""/&gt;</v>
      </c>
      <c r="AY790" s="306"/>
      <c r="AZ790" s="305" t="str">
        <f t="shared" si="10"/>
        <v>&lt;column comment="" default="" key="false" label="StrucType2" length="255" nullable="true" originalDbColumnName="StrucType2" originalLength="-1" pattern="" precision="-1" talendType="id_String" type=""/&gt;</v>
      </c>
      <c r="BA790" s="306"/>
      <c r="BB790" s="302"/>
      <c r="BC790" s="303" t="b">
        <f t="shared" si="11"/>
        <v>1</v>
      </c>
      <c r="BD790" s="304"/>
      <c r="BE790" s="304" t="str">
        <f t="shared" si="12"/>
        <v>false</v>
      </c>
      <c r="BF790" s="307"/>
      <c r="BG790" s="305"/>
      <c r="BH790" s="305"/>
      <c r="BI790" s="305"/>
      <c r="BJ790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0" s="306"/>
      <c r="BL790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0" s="306"/>
      <c r="BN790" s="302"/>
      <c r="BO790" s="302"/>
      <c r="BP790" s="302"/>
      <c r="BQ790" s="302"/>
      <c r="BR790" s="302"/>
      <c r="BS790" s="302"/>
      <c r="BT790" s="302"/>
      <c r="BU790" s="302"/>
      <c r="BV790" s="302"/>
      <c r="BW790" s="302"/>
      <c r="BX790" s="302"/>
    </row>
    <row r="791">
      <c r="A791" s="292" t="s">
        <v>728</v>
      </c>
      <c r="B791" s="292">
        <v>790.0</v>
      </c>
      <c r="C791" s="292">
        <f t="shared" si="15"/>
        <v>2</v>
      </c>
      <c r="D791" s="293" t="str">
        <f t="shared" si="26"/>
        <v>Buil, Dem, Occ</v>
      </c>
      <c r="E791" s="46" t="str">
        <f t="shared" si="2"/>
        <v>prmbdo.mdb.PrmOcc.StrucType3</v>
      </c>
      <c r="F791" s="46" t="s">
        <v>350</v>
      </c>
      <c r="G791" s="46" t="s">
        <v>611</v>
      </c>
      <c r="H791" s="47">
        <v>29.0</v>
      </c>
      <c r="I791" s="294" t="s">
        <v>1864</v>
      </c>
      <c r="J791" s="295" t="s">
        <v>740</v>
      </c>
      <c r="K791" s="296">
        <v>1.0</v>
      </c>
      <c r="L791" s="297" t="b">
        <v>0</v>
      </c>
      <c r="M791" s="294" t="s">
        <v>2045</v>
      </c>
      <c r="N791" s="294"/>
      <c r="O791" s="369"/>
      <c r="P791" s="369"/>
      <c r="Q791" s="298" t="str">
        <f t="shared" si="3"/>
        <v>PrmOcc</v>
      </c>
      <c r="R791" s="298" t="str">
        <f t="shared" si="19"/>
        <v>StrucType3</v>
      </c>
      <c r="S791" s="298" t="str">
        <f t="array" ref="S791">iferror(index('Type Mapping'!$A$2:$D$21,match(J791,'Type Mapping'!$B$2:$B$21,0),3),"type mismatch")</f>
        <v>VARCHAR</v>
      </c>
      <c r="T791" s="298"/>
      <c r="U791" s="298"/>
      <c r="V791" s="298"/>
      <c r="W791" s="51" t="b">
        <v>1</v>
      </c>
      <c r="X791" s="51"/>
      <c r="Y791" s="309"/>
      <c r="Z791" s="309"/>
      <c r="AA791" s="311" t="s">
        <v>149</v>
      </c>
      <c r="AB791" s="53" t="str">
        <f t="shared" si="23"/>
        <v>???_history</v>
      </c>
      <c r="AC791" s="308" t="str">
        <f t="array" ref="AC791">iferror(index('StoT Mapping (Depreciated)'!$D$2:$L$976,match(E791,'StoT Mapping (Depreciated)'!$D$2:$D$976,0),9),"**FIELD MISSING**")</f>
        <v>???</v>
      </c>
      <c r="AD791" s="53" t="str">
        <f t="shared" si="6"/>
        <v>???.???</v>
      </c>
      <c r="AE791" s="299">
        <f>countif(NEW_REDB_table.field,AD791)</f>
        <v>0</v>
      </c>
      <c r="AF791" s="299" t="str">
        <f t="shared" si="7"/>
        <v>Check...</v>
      </c>
      <c r="AG791" s="308"/>
      <c r="AH791" s="317" t="b">
        <v>0</v>
      </c>
      <c r="AI791" s="317" t="b">
        <v>0</v>
      </c>
      <c r="AJ791" s="308" t="str">
        <f t="array" ref="AJ791">iferror(index('Type Mapping'!$A$2:$D$21,match(J791,'Type Mapping'!$B$2:$B$21,0),4),"type mismatch")</f>
        <v>INT</v>
      </c>
      <c r="AK791" s="308"/>
      <c r="AL791" s="308"/>
      <c r="AM791" s="308"/>
      <c r="AN791" s="300" t="b">
        <v>0</v>
      </c>
      <c r="AO791" s="300" t="b">
        <v>0</v>
      </c>
      <c r="AP791" s="300" t="b">
        <v>0</v>
      </c>
      <c r="AQ791" s="300" t="b">
        <v>0</v>
      </c>
      <c r="AR791" s="300"/>
      <c r="AS791" s="300"/>
      <c r="AT791" s="302"/>
      <c r="AU791" s="302"/>
      <c r="AV791" s="303" t="b">
        <v>1</v>
      </c>
      <c r="AW791" s="304" t="str">
        <f t="shared" si="9"/>
        <v>false</v>
      </c>
      <c r="AX791" s="305" t="str">
        <f t="shared" si="17"/>
        <v>&lt;column comment="" default="" key="false" label="StrucType3" length="255" nullable="true" originalDbColumnName="StrucType3" originalLength="-1" pattern="" precision="-1" talendType="id_String" type=""/&gt;</v>
      </c>
      <c r="AY791" s="306"/>
      <c r="AZ791" s="305" t="str">
        <f t="shared" si="10"/>
        <v>&lt;column comment="" default="" key="false" label="StrucType3" length="255" nullable="true" originalDbColumnName="StrucType3" originalLength="-1" pattern="" precision="-1" talendType="id_String" type=""/&gt;</v>
      </c>
      <c r="BA791" s="306"/>
      <c r="BB791" s="302"/>
      <c r="BC791" s="303" t="b">
        <f t="shared" si="11"/>
        <v>1</v>
      </c>
      <c r="BD791" s="304"/>
      <c r="BE791" s="304" t="str">
        <f t="shared" si="12"/>
        <v>false</v>
      </c>
      <c r="BF791" s="307"/>
      <c r="BG791" s="305"/>
      <c r="BH791" s="305"/>
      <c r="BI791" s="305"/>
      <c r="BJ791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1" s="306"/>
      <c r="BL791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1" s="306"/>
      <c r="BN791" s="302"/>
      <c r="BO791" s="302"/>
      <c r="BP791" s="302"/>
      <c r="BQ791" s="302"/>
      <c r="BR791" s="302"/>
      <c r="BS791" s="302"/>
      <c r="BT791" s="302"/>
      <c r="BU791" s="302"/>
      <c r="BV791" s="302"/>
      <c r="BW791" s="302"/>
      <c r="BX791" s="302"/>
    </row>
    <row r="792">
      <c r="A792" s="292" t="s">
        <v>728</v>
      </c>
      <c r="B792" s="292">
        <v>791.0</v>
      </c>
      <c r="C792" s="292">
        <f t="shared" si="15"/>
        <v>2</v>
      </c>
      <c r="D792" s="293" t="str">
        <f t="shared" si="26"/>
        <v>Buil, Dem, Occ</v>
      </c>
      <c r="E792" s="46" t="str">
        <f t="shared" si="2"/>
        <v>prmbdo.mdb.PrmOcc.NbrOfUnits</v>
      </c>
      <c r="F792" s="46" t="s">
        <v>350</v>
      </c>
      <c r="G792" s="46" t="s">
        <v>611</v>
      </c>
      <c r="H792" s="47">
        <v>30.0</v>
      </c>
      <c r="I792" s="294" t="s">
        <v>1237</v>
      </c>
      <c r="J792" s="295" t="s">
        <v>749</v>
      </c>
      <c r="K792" s="296">
        <v>2.0</v>
      </c>
      <c r="L792" s="297" t="b">
        <v>0</v>
      </c>
      <c r="M792" s="294" t="s">
        <v>1238</v>
      </c>
      <c r="N792" s="294"/>
      <c r="O792" s="369"/>
      <c r="P792" s="369"/>
      <c r="Q792" s="298" t="str">
        <f t="shared" si="3"/>
        <v>PrmOcc</v>
      </c>
      <c r="R792" s="298" t="str">
        <f t="shared" si="19"/>
        <v>NbrOfUnits</v>
      </c>
      <c r="S792" s="298" t="str">
        <f t="array" ref="S792">iferror(index('Type Mapping'!$A$2:$D$21,match(J792,'Type Mapping'!$B$2:$B$21,0),3),"type mismatch")</f>
        <v>VARCHAR</v>
      </c>
      <c r="T792" s="298"/>
      <c r="U792" s="298"/>
      <c r="V792" s="298"/>
      <c r="W792" s="51" t="b">
        <v>1</v>
      </c>
      <c r="X792" s="51"/>
      <c r="Y792" s="309"/>
      <c r="Z792" s="309"/>
      <c r="AA792" s="311" t="s">
        <v>149</v>
      </c>
      <c r="AB792" s="53" t="str">
        <f t="shared" si="23"/>
        <v>???_history</v>
      </c>
      <c r="AC792" s="308" t="str">
        <f t="array" ref="AC792">iferror(index('StoT Mapping (Depreciated)'!$D$2:$L$976,match(E792,'StoT Mapping (Depreciated)'!$D$2:$D$976,0),9),"**FIELD MISSING**")</f>
        <v>???</v>
      </c>
      <c r="AD792" s="53" t="str">
        <f t="shared" si="6"/>
        <v>???.???</v>
      </c>
      <c r="AE792" s="299">
        <f>countif(NEW_REDB_table.field,AD792)</f>
        <v>0</v>
      </c>
      <c r="AF792" s="299" t="str">
        <f t="shared" si="7"/>
        <v>Check...</v>
      </c>
      <c r="AG792" s="308"/>
      <c r="AH792" s="317" t="b">
        <v>0</v>
      </c>
      <c r="AI792" s="317" t="b">
        <v>0</v>
      </c>
      <c r="AJ792" s="308" t="str">
        <f t="array" ref="AJ792">iferror(index('Type Mapping'!$A$2:$D$21,match(J792,'Type Mapping'!$B$2:$B$21,0),4),"type mismatch")</f>
        <v>INT</v>
      </c>
      <c r="AK792" s="308"/>
      <c r="AL792" s="308"/>
      <c r="AM792" s="308"/>
      <c r="AN792" s="300" t="b">
        <v>0</v>
      </c>
      <c r="AO792" s="300" t="b">
        <v>0</v>
      </c>
      <c r="AP792" s="300" t="b">
        <v>0</v>
      </c>
      <c r="AQ792" s="300" t="b">
        <v>0</v>
      </c>
      <c r="AR792" s="300"/>
      <c r="AS792" s="300"/>
      <c r="AT792" s="302"/>
      <c r="AU792" s="302"/>
      <c r="AV792" s="303" t="b">
        <v>1</v>
      </c>
      <c r="AW792" s="304" t="str">
        <f t="shared" si="9"/>
        <v>false</v>
      </c>
      <c r="AX792" s="305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792" s="306"/>
      <c r="AZ792" s="305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792" s="306"/>
      <c r="BB792" s="302"/>
      <c r="BC792" s="303" t="b">
        <f t="shared" si="11"/>
        <v>1</v>
      </c>
      <c r="BD792" s="304"/>
      <c r="BE792" s="304" t="str">
        <f t="shared" si="12"/>
        <v>false</v>
      </c>
      <c r="BF792" s="307"/>
      <c r="BG792" s="305"/>
      <c r="BH792" s="305"/>
      <c r="BI792" s="305"/>
      <c r="BJ792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2" s="306"/>
      <c r="BL792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2" s="306"/>
      <c r="BN792" s="302"/>
      <c r="BO792" s="302"/>
      <c r="BP792" s="302"/>
      <c r="BQ792" s="302"/>
      <c r="BR792" s="302"/>
      <c r="BS792" s="302"/>
      <c r="BT792" s="302"/>
      <c r="BU792" s="302"/>
      <c r="BV792" s="302"/>
      <c r="BW792" s="302"/>
      <c r="BX792" s="302"/>
    </row>
    <row r="793">
      <c r="A793" s="292" t="s">
        <v>728</v>
      </c>
      <c r="B793" s="292">
        <v>792.0</v>
      </c>
      <c r="C793" s="292">
        <f t="shared" si="15"/>
        <v>2</v>
      </c>
      <c r="D793" s="293" t="str">
        <f t="shared" si="26"/>
        <v>Buil, Dem, Occ</v>
      </c>
      <c r="E793" s="46" t="str">
        <f t="shared" si="2"/>
        <v>prmbdo.mdb.PrmOcc.NewUse</v>
      </c>
      <c r="F793" s="46" t="s">
        <v>350</v>
      </c>
      <c r="G793" s="46" t="s">
        <v>611</v>
      </c>
      <c r="H793" s="47">
        <v>31.0</v>
      </c>
      <c r="I793" s="294" t="s">
        <v>1806</v>
      </c>
      <c r="J793" s="295" t="s">
        <v>743</v>
      </c>
      <c r="K793" s="296">
        <v>100.0</v>
      </c>
      <c r="L793" s="297" t="b">
        <v>0</v>
      </c>
      <c r="M793" s="294" t="s">
        <v>2171</v>
      </c>
      <c r="N793" s="294"/>
      <c r="O793" s="369"/>
      <c r="P793" s="369"/>
      <c r="Q793" s="298" t="str">
        <f t="shared" si="3"/>
        <v>PrmOcc</v>
      </c>
      <c r="R793" s="298" t="str">
        <f t="shared" si="19"/>
        <v>NewUse</v>
      </c>
      <c r="S793" s="298" t="str">
        <f t="array" ref="S793">iferror(index('Type Mapping'!$A$2:$D$21,match(J793,'Type Mapping'!$B$2:$B$21,0),3),"type mismatch")</f>
        <v>VARCHAR</v>
      </c>
      <c r="T793" s="298"/>
      <c r="U793" s="298"/>
      <c r="V793" s="298"/>
      <c r="W793" s="51" t="b">
        <v>1</v>
      </c>
      <c r="X793" s="51"/>
      <c r="Y793" s="309"/>
      <c r="Z793" s="309"/>
      <c r="AA793" s="311" t="s">
        <v>652</v>
      </c>
      <c r="AB793" s="53" t="str">
        <f t="shared" si="23"/>
        <v>permit_history</v>
      </c>
      <c r="AC793" s="308" t="str">
        <f t="array" ref="AC793">iferror(index('StoT Mapping (Depreciated)'!$D$2:$L$976,match(E793,'StoT Mapping (Depreciated)'!$D$2:$D$976,0),9),"**FIELD MISSING**")</f>
        <v>NewUse</v>
      </c>
      <c r="AD793" s="53" t="str">
        <f t="shared" si="6"/>
        <v>permit.NewUse</v>
      </c>
      <c r="AE793" s="299">
        <f>countif(NEW_REDB_table.field,AD793)</f>
        <v>0</v>
      </c>
      <c r="AF793" s="299" t="str">
        <f t="shared" si="7"/>
        <v>Check...</v>
      </c>
      <c r="AG793" s="308"/>
      <c r="AH793" s="317" t="b">
        <v>0</v>
      </c>
      <c r="AI793" s="317" t="b">
        <v>0</v>
      </c>
      <c r="AJ793" s="308" t="str">
        <f t="array" ref="AJ793">iferror(index('Type Mapping'!$A$2:$D$21,match(J793,'Type Mapping'!$B$2:$B$21,0),4),"type mismatch")</f>
        <v>VARCHAR</v>
      </c>
      <c r="AK793" s="308"/>
      <c r="AL793" s="308"/>
      <c r="AM793" s="308"/>
      <c r="AN793" s="300" t="b">
        <v>0</v>
      </c>
      <c r="AO793" s="300" t="b">
        <v>0</v>
      </c>
      <c r="AP793" s="300" t="b">
        <v>0</v>
      </c>
      <c r="AQ793" s="300" t="b">
        <v>0</v>
      </c>
      <c r="AR793" s="300"/>
      <c r="AS793" s="300"/>
      <c r="AT793" s="302"/>
      <c r="AU793" s="302"/>
      <c r="AV793" s="303" t="b">
        <v>1</v>
      </c>
      <c r="AW793" s="304" t="str">
        <f t="shared" si="9"/>
        <v>false</v>
      </c>
      <c r="AX793" s="305" t="str">
        <f t="shared" si="17"/>
        <v>&lt;column comment="" default="" key="false" label="NewUse" length="255" nullable="true" originalDbColumnName="NewUse" originalLength="-1" pattern="" precision="-1" talendType="id_String" type=""/&gt;</v>
      </c>
      <c r="AY793" s="306"/>
      <c r="AZ793" s="305" t="str">
        <f t="shared" si="10"/>
        <v>&lt;column comment="" default="" key="false" label="NewUse" length="255" nullable="true" originalDbColumnName="NewUse" originalLength="-1" pattern="" precision="-1" talendType="id_String" type=""/&gt;</v>
      </c>
      <c r="BA793" s="306"/>
      <c r="BB793" s="302"/>
      <c r="BC793" s="303" t="b">
        <f t="shared" si="11"/>
        <v>1</v>
      </c>
      <c r="BD793" s="304"/>
      <c r="BE793" s="304" t="str">
        <f t="shared" si="12"/>
        <v>false</v>
      </c>
      <c r="BF793" s="307"/>
      <c r="BG793" s="305"/>
      <c r="BH793" s="305"/>
      <c r="BI793" s="305"/>
      <c r="BJ793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3" s="306"/>
      <c r="BL793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3" s="306"/>
      <c r="BN793" s="302"/>
      <c r="BO793" s="302"/>
      <c r="BP793" s="302"/>
      <c r="BQ793" s="302"/>
      <c r="BR793" s="302"/>
      <c r="BS793" s="302"/>
      <c r="BT793" s="302"/>
      <c r="BU793" s="302"/>
      <c r="BV793" s="302"/>
      <c r="BW793" s="302"/>
      <c r="BX793" s="302"/>
    </row>
    <row r="794">
      <c r="A794" s="292" t="s">
        <v>728</v>
      </c>
      <c r="B794" s="292">
        <v>793.0</v>
      </c>
      <c r="C794" s="292">
        <f t="shared" si="15"/>
        <v>2</v>
      </c>
      <c r="D794" s="293" t="str">
        <f t="shared" si="26"/>
        <v>Buil, Dem, Occ</v>
      </c>
      <c r="E794" s="46" t="str">
        <f t="shared" si="2"/>
        <v>prmbdo.mdb.PrmOcc.NewUseGroup1</v>
      </c>
      <c r="F794" s="46" t="s">
        <v>350</v>
      </c>
      <c r="G794" s="46" t="s">
        <v>611</v>
      </c>
      <c r="H794" s="47">
        <v>32.0</v>
      </c>
      <c r="I794" s="294" t="s">
        <v>1808</v>
      </c>
      <c r="J794" s="295" t="s">
        <v>743</v>
      </c>
      <c r="K794" s="296">
        <v>3.0</v>
      </c>
      <c r="L794" s="297" t="b">
        <v>0</v>
      </c>
      <c r="M794" s="294" t="s">
        <v>2172</v>
      </c>
      <c r="N794" s="294"/>
      <c r="O794" s="369"/>
      <c r="P794" s="369"/>
      <c r="Q794" s="298" t="str">
        <f t="shared" si="3"/>
        <v>PrmOcc</v>
      </c>
      <c r="R794" s="298" t="str">
        <f t="shared" si="19"/>
        <v>NewUseGroup1</v>
      </c>
      <c r="S794" s="298" t="str">
        <f t="array" ref="S794">iferror(index('Type Mapping'!$A$2:$D$21,match(J794,'Type Mapping'!$B$2:$B$21,0),3),"type mismatch")</f>
        <v>VARCHAR</v>
      </c>
      <c r="T794" s="298"/>
      <c r="U794" s="298"/>
      <c r="V794" s="298"/>
      <c r="W794" s="51" t="b">
        <v>1</v>
      </c>
      <c r="X794" s="51"/>
      <c r="Y794" s="309"/>
      <c r="Z794" s="309"/>
      <c r="AA794" s="311" t="s">
        <v>802</v>
      </c>
      <c r="AB794" s="53" t="str">
        <f t="shared" si="23"/>
        <v>_history</v>
      </c>
      <c r="AC794" s="308" t="str">
        <f t="array" ref="AC794">iferror(index('StoT Mapping (Depreciated)'!$D$2:$L$976,match(E794,'StoT Mapping (Depreciated)'!$D$2:$D$976,0),9),"**FIELD MISSING**")</f>
        <v/>
      </c>
      <c r="AD794" s="53" t="str">
        <f t="shared" si="6"/>
        <v>.</v>
      </c>
      <c r="AE794" s="299">
        <f>countif(NEW_REDB_table.field,AD794)</f>
        <v>5</v>
      </c>
      <c r="AF794" s="299" t="str">
        <f t="shared" si="7"/>
        <v>#N/A</v>
      </c>
      <c r="AG794" s="308"/>
      <c r="AH794" s="317" t="b">
        <v>0</v>
      </c>
      <c r="AI794" s="317" t="b">
        <v>0</v>
      </c>
      <c r="AJ794" s="308" t="str">
        <f t="array" ref="AJ794">iferror(index('Type Mapping'!$A$2:$D$21,match(J794,'Type Mapping'!$B$2:$B$21,0),4),"type mismatch")</f>
        <v>VARCHAR</v>
      </c>
      <c r="AK794" s="308"/>
      <c r="AL794" s="308"/>
      <c r="AM794" s="308"/>
      <c r="AN794" s="300" t="b">
        <v>0</v>
      </c>
      <c r="AO794" s="300" t="b">
        <v>0</v>
      </c>
      <c r="AP794" s="300" t="b">
        <v>0</v>
      </c>
      <c r="AQ794" s="300" t="b">
        <v>0</v>
      </c>
      <c r="AR794" s="300"/>
      <c r="AS794" s="300"/>
      <c r="AT794" s="302"/>
      <c r="AU794" s="302"/>
      <c r="AV794" s="303" t="b">
        <v>1</v>
      </c>
      <c r="AW794" s="304" t="str">
        <f t="shared" si="9"/>
        <v>false</v>
      </c>
      <c r="AX794" s="305" t="str">
        <f t="shared" si="17"/>
        <v>&lt;column comment="" default="" key="false" label="NewUseGroup1" length="255" nullable="true" originalDbColumnName="NewUseGroup1" originalLength="-1" pattern="" precision="-1" talendType="id_String" type=""/&gt;</v>
      </c>
      <c r="AY794" s="306"/>
      <c r="AZ794" s="305" t="str">
        <f t="shared" si="10"/>
        <v>&lt;column comment="" default="" key="false" label="NewUseGroup1" length="255" nullable="true" originalDbColumnName="NewUseGroup1" originalLength="-1" pattern="" precision="-1" talendType="id_String" type=""/&gt;</v>
      </c>
      <c r="BA794" s="306"/>
      <c r="BB794" s="302"/>
      <c r="BC794" s="303" t="b">
        <f t="shared" si="11"/>
        <v>1</v>
      </c>
      <c r="BD794" s="304"/>
      <c r="BE794" s="304" t="str">
        <f t="shared" si="12"/>
        <v>false</v>
      </c>
      <c r="BF794" s="307"/>
      <c r="BG794" s="305"/>
      <c r="BH794" s="305"/>
      <c r="BI794" s="305"/>
      <c r="BJ794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4" s="306"/>
      <c r="BL794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4" s="306"/>
      <c r="BN794" s="302"/>
      <c r="BO794" s="302"/>
      <c r="BP794" s="302"/>
      <c r="BQ794" s="302"/>
      <c r="BR794" s="302"/>
      <c r="BS794" s="302"/>
      <c r="BT794" s="302"/>
      <c r="BU794" s="302"/>
      <c r="BV794" s="302"/>
      <c r="BW794" s="302"/>
      <c r="BX794" s="302"/>
    </row>
    <row r="795">
      <c r="A795" s="292" t="s">
        <v>728</v>
      </c>
      <c r="B795" s="292">
        <v>794.0</v>
      </c>
      <c r="C795" s="292">
        <f t="shared" si="15"/>
        <v>2</v>
      </c>
      <c r="D795" s="293" t="str">
        <f t="shared" si="26"/>
        <v>Buil, Dem, Occ</v>
      </c>
      <c r="E795" s="46" t="str">
        <f t="shared" si="2"/>
        <v>prmbdo.mdb.PrmOcc.NewUseGroup2</v>
      </c>
      <c r="F795" s="46" t="s">
        <v>350</v>
      </c>
      <c r="G795" s="46" t="s">
        <v>611</v>
      </c>
      <c r="H795" s="47">
        <v>33.0</v>
      </c>
      <c r="I795" s="294" t="s">
        <v>1811</v>
      </c>
      <c r="J795" s="295" t="s">
        <v>743</v>
      </c>
      <c r="K795" s="296">
        <v>3.0</v>
      </c>
      <c r="L795" s="297" t="b">
        <v>0</v>
      </c>
      <c r="M795" s="294" t="s">
        <v>2173</v>
      </c>
      <c r="N795" s="294"/>
      <c r="O795" s="369"/>
      <c r="P795" s="369"/>
      <c r="Q795" s="298" t="str">
        <f t="shared" si="3"/>
        <v>PrmOcc</v>
      </c>
      <c r="R795" s="298" t="str">
        <f t="shared" si="19"/>
        <v>NewUseGroup2</v>
      </c>
      <c r="S795" s="298" t="str">
        <f t="array" ref="S795">iferror(index('Type Mapping'!$A$2:$D$21,match(J795,'Type Mapping'!$B$2:$B$21,0),3),"type mismatch")</f>
        <v>VARCHAR</v>
      </c>
      <c r="T795" s="298"/>
      <c r="U795" s="298"/>
      <c r="V795" s="298"/>
      <c r="W795" s="51" t="b">
        <v>1</v>
      </c>
      <c r="X795" s="51"/>
      <c r="Y795" s="309"/>
      <c r="Z795" s="309"/>
      <c r="AA795" s="311" t="s">
        <v>802</v>
      </c>
      <c r="AB795" s="53" t="str">
        <f t="shared" si="23"/>
        <v>_history</v>
      </c>
      <c r="AC795" s="308" t="str">
        <f t="array" ref="AC795">iferror(index('StoT Mapping (Depreciated)'!$D$2:$L$976,match(E795,'StoT Mapping (Depreciated)'!$D$2:$D$976,0),9),"**FIELD MISSING**")</f>
        <v/>
      </c>
      <c r="AD795" s="53" t="str">
        <f t="shared" si="6"/>
        <v>.</v>
      </c>
      <c r="AE795" s="299">
        <f>countif(NEW_REDB_table.field,AD795)</f>
        <v>5</v>
      </c>
      <c r="AF795" s="299" t="str">
        <f t="shared" si="7"/>
        <v>#N/A</v>
      </c>
      <c r="AG795" s="308"/>
      <c r="AH795" s="317" t="b">
        <v>0</v>
      </c>
      <c r="AI795" s="317" t="b">
        <v>0</v>
      </c>
      <c r="AJ795" s="308" t="str">
        <f t="array" ref="AJ795">iferror(index('Type Mapping'!$A$2:$D$21,match(J795,'Type Mapping'!$B$2:$B$21,0),4),"type mismatch")</f>
        <v>VARCHAR</v>
      </c>
      <c r="AK795" s="308"/>
      <c r="AL795" s="308"/>
      <c r="AM795" s="308"/>
      <c r="AN795" s="300" t="b">
        <v>0</v>
      </c>
      <c r="AO795" s="300" t="b">
        <v>0</v>
      </c>
      <c r="AP795" s="300" t="b">
        <v>0</v>
      </c>
      <c r="AQ795" s="300" t="b">
        <v>0</v>
      </c>
      <c r="AR795" s="300"/>
      <c r="AS795" s="300"/>
      <c r="AT795" s="302"/>
      <c r="AU795" s="302"/>
      <c r="AV795" s="303" t="b">
        <v>1</v>
      </c>
      <c r="AW795" s="304" t="str">
        <f t="shared" si="9"/>
        <v>false</v>
      </c>
      <c r="AX795" s="305" t="str">
        <f t="shared" si="17"/>
        <v>&lt;column comment="" default="" key="false" label="NewUseGroup2" length="255" nullable="true" originalDbColumnName="NewUseGroup2" originalLength="-1" pattern="" precision="-1" talendType="id_String" type=""/&gt;</v>
      </c>
      <c r="AY795" s="306"/>
      <c r="AZ795" s="305" t="str">
        <f t="shared" si="10"/>
        <v>&lt;column comment="" default="" key="false" label="NewUseGroup2" length="255" nullable="true" originalDbColumnName="NewUseGroup2" originalLength="-1" pattern="" precision="-1" talendType="id_String" type=""/&gt;</v>
      </c>
      <c r="BA795" s="306"/>
      <c r="BB795" s="302"/>
      <c r="BC795" s="303" t="b">
        <f t="shared" si="11"/>
        <v>1</v>
      </c>
      <c r="BD795" s="304"/>
      <c r="BE795" s="304" t="str">
        <f t="shared" si="12"/>
        <v>false</v>
      </c>
      <c r="BF795" s="307"/>
      <c r="BG795" s="305"/>
      <c r="BH795" s="305"/>
      <c r="BI795" s="305"/>
      <c r="BJ795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5" s="306"/>
      <c r="BL795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5" s="306"/>
      <c r="BN795" s="302"/>
      <c r="BO795" s="302"/>
      <c r="BP795" s="302"/>
      <c r="BQ795" s="302"/>
      <c r="BR795" s="302"/>
      <c r="BS795" s="302"/>
      <c r="BT795" s="302"/>
      <c r="BU795" s="302"/>
      <c r="BV795" s="302"/>
      <c r="BW795" s="302"/>
      <c r="BX795" s="302"/>
    </row>
    <row r="796">
      <c r="A796" s="292" t="s">
        <v>728</v>
      </c>
      <c r="B796" s="292">
        <v>795.0</v>
      </c>
      <c r="C796" s="292">
        <f t="shared" si="15"/>
        <v>2</v>
      </c>
      <c r="D796" s="293" t="str">
        <f t="shared" si="26"/>
        <v>Buil, Dem, Occ</v>
      </c>
      <c r="E796" s="46" t="str">
        <f t="shared" si="2"/>
        <v>prmbdo.mdb.PrmOcc.NewUseGroup3</v>
      </c>
      <c r="F796" s="46" t="s">
        <v>350</v>
      </c>
      <c r="G796" s="46" t="s">
        <v>611</v>
      </c>
      <c r="H796" s="47">
        <v>34.0</v>
      </c>
      <c r="I796" s="294" t="s">
        <v>1813</v>
      </c>
      <c r="J796" s="295" t="s">
        <v>743</v>
      </c>
      <c r="K796" s="296">
        <v>3.0</v>
      </c>
      <c r="L796" s="297" t="b">
        <v>0</v>
      </c>
      <c r="M796" s="294" t="s">
        <v>2174</v>
      </c>
      <c r="N796" s="294"/>
      <c r="O796" s="369"/>
      <c r="P796" s="369"/>
      <c r="Q796" s="298" t="str">
        <f t="shared" si="3"/>
        <v>PrmOcc</v>
      </c>
      <c r="R796" s="298" t="str">
        <f t="shared" si="19"/>
        <v>NewUseGroup3</v>
      </c>
      <c r="S796" s="298" t="str">
        <f t="array" ref="S796">iferror(index('Type Mapping'!$A$2:$D$21,match(J796,'Type Mapping'!$B$2:$B$21,0),3),"type mismatch")</f>
        <v>VARCHAR</v>
      </c>
      <c r="T796" s="298"/>
      <c r="U796" s="298"/>
      <c r="V796" s="298"/>
      <c r="W796" s="51" t="b">
        <v>1</v>
      </c>
      <c r="X796" s="51"/>
      <c r="Y796" s="309"/>
      <c r="Z796" s="309"/>
      <c r="AA796" s="311" t="s">
        <v>802</v>
      </c>
      <c r="AB796" s="53" t="str">
        <f t="shared" si="23"/>
        <v>_history</v>
      </c>
      <c r="AC796" s="308" t="str">
        <f t="array" ref="AC796">iferror(index('StoT Mapping (Depreciated)'!$D$2:$L$976,match(E796,'StoT Mapping (Depreciated)'!$D$2:$D$976,0),9),"**FIELD MISSING**")</f>
        <v/>
      </c>
      <c r="AD796" s="53" t="str">
        <f t="shared" si="6"/>
        <v>.</v>
      </c>
      <c r="AE796" s="299">
        <f>countif(NEW_REDB_table.field,AD796)</f>
        <v>5</v>
      </c>
      <c r="AF796" s="299" t="str">
        <f t="shared" si="7"/>
        <v>#N/A</v>
      </c>
      <c r="AG796" s="308"/>
      <c r="AH796" s="317" t="b">
        <v>0</v>
      </c>
      <c r="AI796" s="317" t="b">
        <v>0</v>
      </c>
      <c r="AJ796" s="308" t="str">
        <f t="array" ref="AJ796">iferror(index('Type Mapping'!$A$2:$D$21,match(J796,'Type Mapping'!$B$2:$B$21,0),4),"type mismatch")</f>
        <v>VARCHAR</v>
      </c>
      <c r="AK796" s="308"/>
      <c r="AL796" s="308"/>
      <c r="AM796" s="308"/>
      <c r="AN796" s="300" t="b">
        <v>0</v>
      </c>
      <c r="AO796" s="300" t="b">
        <v>0</v>
      </c>
      <c r="AP796" s="300" t="b">
        <v>0</v>
      </c>
      <c r="AQ796" s="300" t="b">
        <v>0</v>
      </c>
      <c r="AR796" s="300"/>
      <c r="AS796" s="300"/>
      <c r="AT796" s="302"/>
      <c r="AU796" s="302"/>
      <c r="AV796" s="303" t="b">
        <v>1</v>
      </c>
      <c r="AW796" s="304" t="str">
        <f t="shared" si="9"/>
        <v>false</v>
      </c>
      <c r="AX796" s="305" t="str">
        <f t="shared" si="17"/>
        <v>&lt;column comment="" default="" key="false" label="NewUseGroup3" length="255" nullable="true" originalDbColumnName="NewUseGroup3" originalLength="-1" pattern="" precision="-1" talendType="id_String" type=""/&gt;</v>
      </c>
      <c r="AY796" s="306"/>
      <c r="AZ796" s="305" t="str">
        <f t="shared" si="10"/>
        <v>&lt;column comment="" default="" key="false" label="NewUseGroup3" length="255" nullable="true" originalDbColumnName="NewUseGroup3" originalLength="-1" pattern="" precision="-1" talendType="id_String" type=""/&gt;</v>
      </c>
      <c r="BA796" s="306"/>
      <c r="BB796" s="302"/>
      <c r="BC796" s="303" t="b">
        <f t="shared" si="11"/>
        <v>1</v>
      </c>
      <c r="BD796" s="304"/>
      <c r="BE796" s="304" t="str">
        <f t="shared" si="12"/>
        <v>false</v>
      </c>
      <c r="BF796" s="307"/>
      <c r="BG796" s="305"/>
      <c r="BH796" s="305"/>
      <c r="BI796" s="305"/>
      <c r="BJ796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6" s="306"/>
      <c r="BL796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6" s="306"/>
      <c r="BN796" s="302"/>
      <c r="BO796" s="302"/>
      <c r="BP796" s="302"/>
      <c r="BQ796" s="302"/>
      <c r="BR796" s="302"/>
      <c r="BS796" s="302"/>
      <c r="BT796" s="302"/>
      <c r="BU796" s="302"/>
      <c r="BV796" s="302"/>
      <c r="BW796" s="302"/>
      <c r="BX796" s="302"/>
    </row>
    <row r="797">
      <c r="A797" s="292" t="s">
        <v>728</v>
      </c>
      <c r="B797" s="292">
        <v>796.0</v>
      </c>
      <c r="C797" s="292">
        <f t="shared" si="15"/>
        <v>2</v>
      </c>
      <c r="D797" s="293" t="str">
        <f t="shared" si="26"/>
        <v>Buil, Dem, Occ</v>
      </c>
      <c r="E797" s="46" t="str">
        <f t="shared" si="2"/>
        <v>prmbdo.mdb.PrmOcc.OldUse</v>
      </c>
      <c r="F797" s="46" t="s">
        <v>350</v>
      </c>
      <c r="G797" s="46" t="s">
        <v>611</v>
      </c>
      <c r="H797" s="47">
        <v>35.0</v>
      </c>
      <c r="I797" s="294" t="s">
        <v>1827</v>
      </c>
      <c r="J797" s="295" t="s">
        <v>743</v>
      </c>
      <c r="K797" s="296">
        <v>100.0</v>
      </c>
      <c r="L797" s="297" t="b">
        <v>0</v>
      </c>
      <c r="M797" s="294" t="s">
        <v>2175</v>
      </c>
      <c r="N797" s="294"/>
      <c r="O797" s="369"/>
      <c r="P797" s="369"/>
      <c r="Q797" s="298" t="str">
        <f t="shared" si="3"/>
        <v>PrmOcc</v>
      </c>
      <c r="R797" s="298" t="str">
        <f t="shared" si="19"/>
        <v>OldUse</v>
      </c>
      <c r="S797" s="298" t="str">
        <f t="array" ref="S797">iferror(index('Type Mapping'!$A$2:$D$21,match(J797,'Type Mapping'!$B$2:$B$21,0),3),"type mismatch")</f>
        <v>VARCHAR</v>
      </c>
      <c r="T797" s="298"/>
      <c r="U797" s="298"/>
      <c r="V797" s="298"/>
      <c r="W797" s="51" t="b">
        <v>1</v>
      </c>
      <c r="X797" s="51"/>
      <c r="Y797" s="309"/>
      <c r="Z797" s="309"/>
      <c r="AA797" s="311" t="s">
        <v>652</v>
      </c>
      <c r="AB797" s="53" t="str">
        <f t="shared" si="23"/>
        <v>permit_history</v>
      </c>
      <c r="AC797" s="308" t="str">
        <f t="array" ref="AC797">iferror(index('StoT Mapping (Depreciated)'!$D$2:$L$976,match(E797,'StoT Mapping (Depreciated)'!$D$2:$D$976,0),9),"**FIELD MISSING**")</f>
        <v>OldUse</v>
      </c>
      <c r="AD797" s="53" t="str">
        <f t="shared" si="6"/>
        <v>permit.OldUse</v>
      </c>
      <c r="AE797" s="299">
        <f>countif(NEW_REDB_table.field,AD797)</f>
        <v>0</v>
      </c>
      <c r="AF797" s="299" t="str">
        <f t="shared" si="7"/>
        <v>Check...</v>
      </c>
      <c r="AG797" s="308"/>
      <c r="AH797" s="317" t="b">
        <v>0</v>
      </c>
      <c r="AI797" s="317" t="b">
        <v>0</v>
      </c>
      <c r="AJ797" s="308" t="str">
        <f t="array" ref="AJ797">iferror(index('Type Mapping'!$A$2:$D$21,match(J797,'Type Mapping'!$B$2:$B$21,0),4),"type mismatch")</f>
        <v>VARCHAR</v>
      </c>
      <c r="AK797" s="308"/>
      <c r="AL797" s="308"/>
      <c r="AM797" s="308"/>
      <c r="AN797" s="300" t="b">
        <v>0</v>
      </c>
      <c r="AO797" s="300" t="b">
        <v>0</v>
      </c>
      <c r="AP797" s="300" t="b">
        <v>0</v>
      </c>
      <c r="AQ797" s="300" t="b">
        <v>0</v>
      </c>
      <c r="AR797" s="300"/>
      <c r="AS797" s="300"/>
      <c r="AT797" s="302"/>
      <c r="AU797" s="302"/>
      <c r="AV797" s="303" t="b">
        <v>1</v>
      </c>
      <c r="AW797" s="304" t="str">
        <f t="shared" si="9"/>
        <v>false</v>
      </c>
      <c r="AX797" s="305" t="str">
        <f t="shared" si="17"/>
        <v>&lt;column comment="" default="" key="false" label="OldUse" length="255" nullable="true" originalDbColumnName="OldUse" originalLength="-1" pattern="" precision="-1" talendType="id_String" type=""/&gt;</v>
      </c>
      <c r="AY797" s="306"/>
      <c r="AZ797" s="305" t="str">
        <f t="shared" si="10"/>
        <v>&lt;column comment="" default="" key="false" label="OldUse" length="255" nullable="true" originalDbColumnName="OldUse" originalLength="-1" pattern="" precision="-1" talendType="id_String" type=""/&gt;</v>
      </c>
      <c r="BA797" s="306"/>
      <c r="BB797" s="302"/>
      <c r="BC797" s="303" t="b">
        <f t="shared" si="11"/>
        <v>1</v>
      </c>
      <c r="BD797" s="304"/>
      <c r="BE797" s="304" t="str">
        <f t="shared" si="12"/>
        <v>false</v>
      </c>
      <c r="BF797" s="307"/>
      <c r="BG797" s="305"/>
      <c r="BH797" s="305"/>
      <c r="BI797" s="305"/>
      <c r="BJ797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7" s="306"/>
      <c r="BL797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7" s="306"/>
      <c r="BN797" s="302"/>
      <c r="BO797" s="302"/>
      <c r="BP797" s="302"/>
      <c r="BQ797" s="302"/>
      <c r="BR797" s="302"/>
      <c r="BS797" s="302"/>
      <c r="BT797" s="302"/>
      <c r="BU797" s="302"/>
      <c r="BV797" s="302"/>
      <c r="BW797" s="302"/>
      <c r="BX797" s="302"/>
    </row>
    <row r="798">
      <c r="A798" s="292" t="s">
        <v>728</v>
      </c>
      <c r="B798" s="292">
        <v>797.0</v>
      </c>
      <c r="C798" s="292">
        <f t="shared" si="15"/>
        <v>2</v>
      </c>
      <c r="D798" s="293" t="str">
        <f t="shared" si="26"/>
        <v>Buil, Dem, Occ</v>
      </c>
      <c r="E798" s="46" t="str">
        <f t="shared" si="2"/>
        <v>prmbdo.mdb.PrmOcc.OldUseGroup1</v>
      </c>
      <c r="F798" s="46" t="s">
        <v>350</v>
      </c>
      <c r="G798" s="46" t="s">
        <v>611</v>
      </c>
      <c r="H798" s="47">
        <v>36.0</v>
      </c>
      <c r="I798" s="294" t="s">
        <v>1829</v>
      </c>
      <c r="J798" s="295" t="s">
        <v>743</v>
      </c>
      <c r="K798" s="296">
        <v>3.0</v>
      </c>
      <c r="L798" s="297" t="b">
        <v>0</v>
      </c>
      <c r="M798" s="294" t="s">
        <v>2176</v>
      </c>
      <c r="N798" s="294"/>
      <c r="O798" s="369"/>
      <c r="P798" s="369"/>
      <c r="Q798" s="298" t="str">
        <f t="shared" si="3"/>
        <v>PrmOcc</v>
      </c>
      <c r="R798" s="298" t="str">
        <f t="shared" si="19"/>
        <v>OldUseGroup1</v>
      </c>
      <c r="S798" s="298" t="str">
        <f t="array" ref="S798">iferror(index('Type Mapping'!$A$2:$D$21,match(J798,'Type Mapping'!$B$2:$B$21,0),3),"type mismatch")</f>
        <v>VARCHAR</v>
      </c>
      <c r="T798" s="298"/>
      <c r="U798" s="298"/>
      <c r="V798" s="298"/>
      <c r="W798" s="51" t="b">
        <v>1</v>
      </c>
      <c r="X798" s="51"/>
      <c r="Y798" s="309"/>
      <c r="Z798" s="309"/>
      <c r="AA798" s="311" t="s">
        <v>802</v>
      </c>
      <c r="AB798" s="53" t="str">
        <f t="shared" si="23"/>
        <v>_history</v>
      </c>
      <c r="AC798" s="308" t="str">
        <f t="array" ref="AC798">iferror(index('StoT Mapping (Depreciated)'!$D$2:$L$976,match(E798,'StoT Mapping (Depreciated)'!$D$2:$D$976,0),9),"**FIELD MISSING**")</f>
        <v/>
      </c>
      <c r="AD798" s="53" t="str">
        <f t="shared" si="6"/>
        <v>.</v>
      </c>
      <c r="AE798" s="299">
        <f>countif(NEW_REDB_table.field,AD798)</f>
        <v>5</v>
      </c>
      <c r="AF798" s="299" t="str">
        <f t="shared" si="7"/>
        <v>#N/A</v>
      </c>
      <c r="AG798" s="308"/>
      <c r="AH798" s="317" t="b">
        <v>0</v>
      </c>
      <c r="AI798" s="317" t="b">
        <v>0</v>
      </c>
      <c r="AJ798" s="308" t="str">
        <f t="array" ref="AJ798">iferror(index('Type Mapping'!$A$2:$D$21,match(J798,'Type Mapping'!$B$2:$B$21,0),4),"type mismatch")</f>
        <v>VARCHAR</v>
      </c>
      <c r="AK798" s="308"/>
      <c r="AL798" s="308"/>
      <c r="AM798" s="308"/>
      <c r="AN798" s="300" t="b">
        <v>0</v>
      </c>
      <c r="AO798" s="300" t="b">
        <v>0</v>
      </c>
      <c r="AP798" s="300" t="b">
        <v>0</v>
      </c>
      <c r="AQ798" s="300" t="b">
        <v>0</v>
      </c>
      <c r="AR798" s="300"/>
      <c r="AS798" s="300"/>
      <c r="AT798" s="302"/>
      <c r="AU798" s="302"/>
      <c r="AV798" s="303" t="b">
        <v>1</v>
      </c>
      <c r="AW798" s="304" t="str">
        <f t="shared" si="9"/>
        <v>false</v>
      </c>
      <c r="AX798" s="305" t="str">
        <f t="shared" si="17"/>
        <v>&lt;column comment="" default="" key="false" label="OldUseGroup1" length="255" nullable="true" originalDbColumnName="OldUseGroup1" originalLength="-1" pattern="" precision="-1" talendType="id_String" type=""/&gt;</v>
      </c>
      <c r="AY798" s="306"/>
      <c r="AZ798" s="305" t="str">
        <f t="shared" si="10"/>
        <v>&lt;column comment="" default="" key="false" label="OldUseGroup1" length="255" nullable="true" originalDbColumnName="OldUseGroup1" originalLength="-1" pattern="" precision="-1" talendType="id_String" type=""/&gt;</v>
      </c>
      <c r="BA798" s="306"/>
      <c r="BB798" s="302"/>
      <c r="BC798" s="303" t="b">
        <f t="shared" si="11"/>
        <v>1</v>
      </c>
      <c r="BD798" s="304"/>
      <c r="BE798" s="304" t="str">
        <f t="shared" si="12"/>
        <v>false</v>
      </c>
      <c r="BF798" s="307"/>
      <c r="BG798" s="305"/>
      <c r="BH798" s="305"/>
      <c r="BI798" s="305"/>
      <c r="BJ798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8" s="306"/>
      <c r="BL798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8" s="306"/>
      <c r="BN798" s="302"/>
      <c r="BO798" s="302"/>
      <c r="BP798" s="302"/>
      <c r="BQ798" s="302"/>
      <c r="BR798" s="302"/>
      <c r="BS798" s="302"/>
      <c r="BT798" s="302"/>
      <c r="BU798" s="302"/>
      <c r="BV798" s="302"/>
      <c r="BW798" s="302"/>
      <c r="BX798" s="302"/>
    </row>
    <row r="799">
      <c r="A799" s="292" t="s">
        <v>728</v>
      </c>
      <c r="B799" s="292">
        <v>798.0</v>
      </c>
      <c r="C799" s="292">
        <f t="shared" si="15"/>
        <v>2</v>
      </c>
      <c r="D799" s="293" t="str">
        <f t="shared" si="26"/>
        <v>Buil, Dem, Occ</v>
      </c>
      <c r="E799" s="46" t="str">
        <f t="shared" si="2"/>
        <v>prmbdo.mdb.PrmOcc.OldUseGroup2</v>
      </c>
      <c r="F799" s="46" t="s">
        <v>350</v>
      </c>
      <c r="G799" s="46" t="s">
        <v>611</v>
      </c>
      <c r="H799" s="47">
        <v>37.0</v>
      </c>
      <c r="I799" s="294" t="s">
        <v>1831</v>
      </c>
      <c r="J799" s="295" t="s">
        <v>743</v>
      </c>
      <c r="K799" s="296">
        <v>3.0</v>
      </c>
      <c r="L799" s="297" t="b">
        <v>0</v>
      </c>
      <c r="M799" s="294" t="s">
        <v>2177</v>
      </c>
      <c r="N799" s="294"/>
      <c r="O799" s="369"/>
      <c r="P799" s="369"/>
      <c r="Q799" s="298" t="str">
        <f t="shared" si="3"/>
        <v>PrmOcc</v>
      </c>
      <c r="R799" s="298" t="str">
        <f t="shared" si="19"/>
        <v>OldUseGroup2</v>
      </c>
      <c r="S799" s="298" t="str">
        <f t="array" ref="S799">iferror(index('Type Mapping'!$A$2:$D$21,match(J799,'Type Mapping'!$B$2:$B$21,0),3),"type mismatch")</f>
        <v>VARCHAR</v>
      </c>
      <c r="T799" s="298"/>
      <c r="U799" s="298"/>
      <c r="V799" s="298"/>
      <c r="W799" s="51" t="b">
        <v>1</v>
      </c>
      <c r="X799" s="51"/>
      <c r="Y799" s="309"/>
      <c r="Z799" s="309"/>
      <c r="AA799" s="311" t="s">
        <v>802</v>
      </c>
      <c r="AB799" s="53" t="str">
        <f t="shared" si="23"/>
        <v>_history</v>
      </c>
      <c r="AC799" s="308" t="str">
        <f t="array" ref="AC799">iferror(index('StoT Mapping (Depreciated)'!$D$2:$L$976,match(E799,'StoT Mapping (Depreciated)'!$D$2:$D$976,0),9),"**FIELD MISSING**")</f>
        <v/>
      </c>
      <c r="AD799" s="53" t="str">
        <f t="shared" si="6"/>
        <v>.</v>
      </c>
      <c r="AE799" s="299">
        <f>countif(NEW_REDB_table.field,AD799)</f>
        <v>5</v>
      </c>
      <c r="AF799" s="299" t="str">
        <f t="shared" si="7"/>
        <v>#N/A</v>
      </c>
      <c r="AG799" s="308"/>
      <c r="AH799" s="317" t="b">
        <v>0</v>
      </c>
      <c r="AI799" s="317" t="b">
        <v>0</v>
      </c>
      <c r="AJ799" s="308" t="str">
        <f t="array" ref="AJ799">iferror(index('Type Mapping'!$A$2:$D$21,match(J799,'Type Mapping'!$B$2:$B$21,0),4),"type mismatch")</f>
        <v>VARCHAR</v>
      </c>
      <c r="AK799" s="308"/>
      <c r="AL799" s="308"/>
      <c r="AM799" s="308"/>
      <c r="AN799" s="300" t="b">
        <v>0</v>
      </c>
      <c r="AO799" s="300" t="b">
        <v>0</v>
      </c>
      <c r="AP799" s="300" t="b">
        <v>0</v>
      </c>
      <c r="AQ799" s="300" t="b">
        <v>0</v>
      </c>
      <c r="AR799" s="300"/>
      <c r="AS799" s="300"/>
      <c r="AT799" s="302"/>
      <c r="AU799" s="302"/>
      <c r="AV799" s="303" t="b">
        <v>1</v>
      </c>
      <c r="AW799" s="304" t="str">
        <f t="shared" si="9"/>
        <v>false</v>
      </c>
      <c r="AX799" s="305" t="str">
        <f t="shared" si="17"/>
        <v>&lt;column comment="" default="" key="false" label="OldUseGroup2" length="255" nullable="true" originalDbColumnName="OldUseGroup2" originalLength="-1" pattern="" precision="-1" talendType="id_String" type=""/&gt;</v>
      </c>
      <c r="AY799" s="306"/>
      <c r="AZ799" s="305" t="str">
        <f t="shared" si="10"/>
        <v>&lt;column comment="" default="" key="false" label="OldUseGroup2" length="255" nullable="true" originalDbColumnName="OldUseGroup2" originalLength="-1" pattern="" precision="-1" talendType="id_String" type=""/&gt;</v>
      </c>
      <c r="BA799" s="306"/>
      <c r="BB799" s="302"/>
      <c r="BC799" s="303" t="b">
        <f t="shared" si="11"/>
        <v>1</v>
      </c>
      <c r="BD799" s="304"/>
      <c r="BE799" s="304" t="str">
        <f t="shared" si="12"/>
        <v>false</v>
      </c>
      <c r="BF799" s="307"/>
      <c r="BG799" s="305"/>
      <c r="BH799" s="305"/>
      <c r="BI799" s="305"/>
      <c r="BJ799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799" s="306"/>
      <c r="BL799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799" s="306"/>
      <c r="BN799" s="302"/>
      <c r="BO799" s="302"/>
      <c r="BP799" s="302"/>
      <c r="BQ799" s="302"/>
      <c r="BR799" s="302"/>
      <c r="BS799" s="302"/>
      <c r="BT799" s="302"/>
      <c r="BU799" s="302"/>
      <c r="BV799" s="302"/>
      <c r="BW799" s="302"/>
      <c r="BX799" s="302"/>
    </row>
    <row r="800">
      <c r="A800" s="292" t="s">
        <v>728</v>
      </c>
      <c r="B800" s="292">
        <v>799.0</v>
      </c>
      <c r="C800" s="292">
        <f t="shared" si="15"/>
        <v>2</v>
      </c>
      <c r="D800" s="293" t="str">
        <f t="shared" si="26"/>
        <v>Buil, Dem, Occ</v>
      </c>
      <c r="E800" s="46" t="str">
        <f t="shared" si="2"/>
        <v>prmbdo.mdb.PrmOcc.OldUseGroup3</v>
      </c>
      <c r="F800" s="46" t="s">
        <v>350</v>
      </c>
      <c r="G800" s="46" t="s">
        <v>611</v>
      </c>
      <c r="H800" s="47">
        <v>38.0</v>
      </c>
      <c r="I800" s="294" t="s">
        <v>1833</v>
      </c>
      <c r="J800" s="295" t="s">
        <v>743</v>
      </c>
      <c r="K800" s="296">
        <v>3.0</v>
      </c>
      <c r="L800" s="297" t="b">
        <v>0</v>
      </c>
      <c r="M800" s="294" t="s">
        <v>2178</v>
      </c>
      <c r="N800" s="294"/>
      <c r="O800" s="369"/>
      <c r="P800" s="369"/>
      <c r="Q800" s="298" t="str">
        <f t="shared" si="3"/>
        <v>PrmOcc</v>
      </c>
      <c r="R800" s="298" t="str">
        <f t="shared" si="19"/>
        <v>OldUseGroup3</v>
      </c>
      <c r="S800" s="298" t="str">
        <f t="array" ref="S800">iferror(index('Type Mapping'!$A$2:$D$21,match(J800,'Type Mapping'!$B$2:$B$21,0),3),"type mismatch")</f>
        <v>VARCHAR</v>
      </c>
      <c r="T800" s="298"/>
      <c r="U800" s="298"/>
      <c r="V800" s="298"/>
      <c r="W800" s="51" t="b">
        <v>1</v>
      </c>
      <c r="X800" s="51"/>
      <c r="Y800" s="309"/>
      <c r="Z800" s="309"/>
      <c r="AA800" s="311" t="s">
        <v>802</v>
      </c>
      <c r="AB800" s="53" t="str">
        <f t="shared" si="23"/>
        <v>_history</v>
      </c>
      <c r="AC800" s="308" t="str">
        <f t="array" ref="AC800">iferror(index('StoT Mapping (Depreciated)'!$D$2:$L$976,match(E800,'StoT Mapping (Depreciated)'!$D$2:$D$976,0),9),"**FIELD MISSING**")</f>
        <v/>
      </c>
      <c r="AD800" s="53" t="str">
        <f t="shared" si="6"/>
        <v>.</v>
      </c>
      <c r="AE800" s="299">
        <f>countif(NEW_REDB_table.field,AD800)</f>
        <v>5</v>
      </c>
      <c r="AF800" s="299" t="str">
        <f t="shared" si="7"/>
        <v>#N/A</v>
      </c>
      <c r="AG800" s="308"/>
      <c r="AH800" s="317" t="b">
        <v>0</v>
      </c>
      <c r="AI800" s="317" t="b">
        <v>0</v>
      </c>
      <c r="AJ800" s="308" t="str">
        <f t="array" ref="AJ800">iferror(index('Type Mapping'!$A$2:$D$21,match(J800,'Type Mapping'!$B$2:$B$21,0),4),"type mismatch")</f>
        <v>VARCHAR</v>
      </c>
      <c r="AK800" s="308"/>
      <c r="AL800" s="308"/>
      <c r="AM800" s="308"/>
      <c r="AN800" s="300" t="b">
        <v>0</v>
      </c>
      <c r="AO800" s="300" t="b">
        <v>0</v>
      </c>
      <c r="AP800" s="300" t="b">
        <v>0</v>
      </c>
      <c r="AQ800" s="300" t="b">
        <v>0</v>
      </c>
      <c r="AR800" s="300"/>
      <c r="AS800" s="300"/>
      <c r="AT800" s="302"/>
      <c r="AU800" s="302"/>
      <c r="AV800" s="303" t="b">
        <v>1</v>
      </c>
      <c r="AW800" s="304" t="str">
        <f t="shared" si="9"/>
        <v>false</v>
      </c>
      <c r="AX800" s="305" t="str">
        <f t="shared" si="17"/>
        <v>&lt;column comment="" default="" key="false" label="OldUseGroup3" length="255" nullable="true" originalDbColumnName="OldUseGroup3" originalLength="-1" pattern="" precision="-1" talendType="id_String" type=""/&gt;</v>
      </c>
      <c r="AY800" s="306"/>
      <c r="AZ800" s="305" t="str">
        <f t="shared" si="10"/>
        <v>&lt;column comment="" default="" key="false" label="OldUseGroup3" length="255" nullable="true" originalDbColumnName="OldUseGroup3" originalLength="-1" pattern="" precision="-1" talendType="id_String" type=""/&gt;</v>
      </c>
      <c r="BA800" s="306"/>
      <c r="BB800" s="302"/>
      <c r="BC800" s="303" t="b">
        <f t="shared" si="11"/>
        <v>1</v>
      </c>
      <c r="BD800" s="304"/>
      <c r="BE800" s="304" t="str">
        <f t="shared" si="12"/>
        <v>false</v>
      </c>
      <c r="BF800" s="307"/>
      <c r="BG800" s="305"/>
      <c r="BH800" s="305"/>
      <c r="BI800" s="305"/>
      <c r="BJ800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0" s="306"/>
      <c r="BL800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0" s="306"/>
      <c r="BN800" s="302"/>
      <c r="BO800" s="302"/>
      <c r="BP800" s="302"/>
      <c r="BQ800" s="302"/>
      <c r="BR800" s="302"/>
      <c r="BS800" s="302"/>
      <c r="BT800" s="302"/>
      <c r="BU800" s="302"/>
      <c r="BV800" s="302"/>
      <c r="BW800" s="302"/>
      <c r="BX800" s="302"/>
    </row>
    <row r="801">
      <c r="A801" s="292" t="s">
        <v>728</v>
      </c>
      <c r="B801" s="292">
        <v>800.0</v>
      </c>
      <c r="C801" s="292">
        <f t="shared" si="15"/>
        <v>2</v>
      </c>
      <c r="D801" s="293" t="str">
        <f t="shared" si="26"/>
        <v>Buil, Dem, Occ</v>
      </c>
      <c r="E801" s="46" t="str">
        <f t="shared" si="2"/>
        <v>prmbdo.mdb.PrmOcc.OwnerName</v>
      </c>
      <c r="F801" s="46" t="s">
        <v>350</v>
      </c>
      <c r="G801" s="46" t="s">
        <v>611</v>
      </c>
      <c r="H801" s="47">
        <v>39.0</v>
      </c>
      <c r="I801" s="294" t="s">
        <v>1086</v>
      </c>
      <c r="J801" s="295" t="s">
        <v>743</v>
      </c>
      <c r="K801" s="296">
        <v>100.0</v>
      </c>
      <c r="L801" s="297" t="b">
        <v>0</v>
      </c>
      <c r="M801" s="294" t="s">
        <v>2047</v>
      </c>
      <c r="N801" s="294"/>
      <c r="O801" s="369"/>
      <c r="P801" s="369"/>
      <c r="Q801" s="298" t="str">
        <f t="shared" si="3"/>
        <v>PrmOcc</v>
      </c>
      <c r="R801" s="298" t="str">
        <f t="shared" si="19"/>
        <v>OwnerName</v>
      </c>
      <c r="S801" s="298" t="str">
        <f t="array" ref="S801">iferror(index('Type Mapping'!$A$2:$D$21,match(J801,'Type Mapping'!$B$2:$B$21,0),3),"type mismatch")</f>
        <v>VARCHAR</v>
      </c>
      <c r="T801" s="298"/>
      <c r="U801" s="298"/>
      <c r="V801" s="298"/>
      <c r="W801" s="51" t="b">
        <v>1</v>
      </c>
      <c r="X801" s="51"/>
      <c r="Y801" s="309"/>
      <c r="Z801" s="309"/>
      <c r="AA801" s="311" t="s">
        <v>652</v>
      </c>
      <c r="AB801" s="53" t="str">
        <f t="shared" si="23"/>
        <v>permit_history</v>
      </c>
      <c r="AC801" s="308" t="str">
        <f t="array" ref="AC801">iferror(index('StoT Mapping (Depreciated)'!$D$2:$L$976,match(E801,'StoT Mapping (Depreciated)'!$D$2:$D$976,0),9),"**FIELD MISSING**")</f>
        <v>Owner_id</v>
      </c>
      <c r="AD801" s="53" t="str">
        <f t="shared" si="6"/>
        <v>permit.Owner_id</v>
      </c>
      <c r="AE801" s="299">
        <f>countif(NEW_REDB_table.field,AD801)</f>
        <v>0</v>
      </c>
      <c r="AF801" s="299" t="str">
        <f t="shared" si="7"/>
        <v>Check...</v>
      </c>
      <c r="AG801" s="308"/>
      <c r="AH801" s="317" t="b">
        <v>0</v>
      </c>
      <c r="AI801" s="317" t="b">
        <v>0</v>
      </c>
      <c r="AJ801" s="308" t="str">
        <f t="array" ref="AJ801">iferror(index('Type Mapping'!$A$2:$D$21,match(J801,'Type Mapping'!$B$2:$B$21,0),4),"type mismatch")</f>
        <v>VARCHAR</v>
      </c>
      <c r="AK801" s="308"/>
      <c r="AL801" s="308"/>
      <c r="AM801" s="308"/>
      <c r="AN801" s="300" t="b">
        <v>0</v>
      </c>
      <c r="AO801" s="300" t="b">
        <v>0</v>
      </c>
      <c r="AP801" s="300" t="b">
        <v>0</v>
      </c>
      <c r="AQ801" s="300" t="b">
        <v>0</v>
      </c>
      <c r="AR801" s="300"/>
      <c r="AS801" s="300"/>
      <c r="AT801" s="302"/>
      <c r="AU801" s="302"/>
      <c r="AV801" s="303" t="b">
        <v>1</v>
      </c>
      <c r="AW801" s="304" t="str">
        <f t="shared" si="9"/>
        <v>false</v>
      </c>
      <c r="AX801" s="305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801" s="306"/>
      <c r="AZ801" s="305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801" s="306"/>
      <c r="BB801" s="302"/>
      <c r="BC801" s="303" t="b">
        <f t="shared" si="11"/>
        <v>1</v>
      </c>
      <c r="BD801" s="304"/>
      <c r="BE801" s="304" t="str">
        <f t="shared" si="12"/>
        <v>false</v>
      </c>
      <c r="BF801" s="307"/>
      <c r="BG801" s="305"/>
      <c r="BH801" s="305"/>
      <c r="BI801" s="305"/>
      <c r="BJ801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1" s="306"/>
      <c r="BL801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1" s="306"/>
      <c r="BN801" s="302"/>
      <c r="BO801" s="302"/>
      <c r="BP801" s="302"/>
      <c r="BQ801" s="302"/>
      <c r="BR801" s="302"/>
      <c r="BS801" s="302"/>
      <c r="BT801" s="302"/>
      <c r="BU801" s="302"/>
      <c r="BV801" s="302"/>
      <c r="BW801" s="302"/>
      <c r="BX801" s="302"/>
    </row>
    <row r="802">
      <c r="A802" s="292" t="s">
        <v>728</v>
      </c>
      <c r="B802" s="292">
        <v>801.0</v>
      </c>
      <c r="C802" s="292">
        <f t="shared" si="15"/>
        <v>2</v>
      </c>
      <c r="D802" s="293" t="str">
        <f t="shared" si="26"/>
        <v>Buil, Dem, Occ</v>
      </c>
      <c r="E802" s="46" t="str">
        <f t="shared" si="2"/>
        <v>prmbdo.mdb.PrmOcc.OwnerCo</v>
      </c>
      <c r="F802" s="46" t="s">
        <v>350</v>
      </c>
      <c r="G802" s="46" t="s">
        <v>611</v>
      </c>
      <c r="H802" s="47">
        <v>40.0</v>
      </c>
      <c r="I802" s="294" t="s">
        <v>1837</v>
      </c>
      <c r="J802" s="295" t="s">
        <v>743</v>
      </c>
      <c r="K802" s="296">
        <v>100.0</v>
      </c>
      <c r="L802" s="297" t="b">
        <v>0</v>
      </c>
      <c r="M802" s="294" t="s">
        <v>2048</v>
      </c>
      <c r="N802" s="294"/>
      <c r="O802" s="369"/>
      <c r="P802" s="369"/>
      <c r="Q802" s="298" t="str">
        <f t="shared" si="3"/>
        <v>PrmOcc</v>
      </c>
      <c r="R802" s="298" t="str">
        <f t="shared" si="19"/>
        <v>OwnerCo</v>
      </c>
      <c r="S802" s="298" t="str">
        <f t="array" ref="S802">iferror(index('Type Mapping'!$A$2:$D$21,match(J802,'Type Mapping'!$B$2:$B$21,0),3),"type mismatch")</f>
        <v>VARCHAR</v>
      </c>
      <c r="T802" s="298"/>
      <c r="U802" s="298"/>
      <c r="V802" s="298"/>
      <c r="W802" s="51" t="b">
        <v>1</v>
      </c>
      <c r="X802" s="51"/>
      <c r="Y802" s="309"/>
      <c r="Z802" s="309"/>
      <c r="AA802" s="311" t="s">
        <v>652</v>
      </c>
      <c r="AB802" s="53" t="str">
        <f t="shared" si="23"/>
        <v>permit_history</v>
      </c>
      <c r="AC802" s="308" t="str">
        <f t="array" ref="AC802">iferror(index('StoT Mapping (Depreciated)'!$D$2:$L$976,match(E802,'StoT Mapping (Depreciated)'!$D$2:$D$976,0),9),"**FIELD MISSING**")</f>
        <v>Owner_id</v>
      </c>
      <c r="AD802" s="53" t="str">
        <f t="shared" si="6"/>
        <v>permit.Owner_id</v>
      </c>
      <c r="AE802" s="299">
        <f>countif(NEW_REDB_table.field,AD802)</f>
        <v>0</v>
      </c>
      <c r="AF802" s="299" t="str">
        <f t="shared" si="7"/>
        <v>Check...</v>
      </c>
      <c r="AG802" s="308"/>
      <c r="AH802" s="317" t="b">
        <v>0</v>
      </c>
      <c r="AI802" s="317" t="b">
        <v>0</v>
      </c>
      <c r="AJ802" s="308" t="str">
        <f t="array" ref="AJ802">iferror(index('Type Mapping'!$A$2:$D$21,match(J802,'Type Mapping'!$B$2:$B$21,0),4),"type mismatch")</f>
        <v>VARCHAR</v>
      </c>
      <c r="AK802" s="308"/>
      <c r="AL802" s="308"/>
      <c r="AM802" s="308"/>
      <c r="AN802" s="300" t="b">
        <v>0</v>
      </c>
      <c r="AO802" s="300" t="b">
        <v>0</v>
      </c>
      <c r="AP802" s="300" t="b">
        <v>0</v>
      </c>
      <c r="AQ802" s="300" t="b">
        <v>0</v>
      </c>
      <c r="AR802" s="300"/>
      <c r="AS802" s="300"/>
      <c r="AT802" s="302"/>
      <c r="AU802" s="302"/>
      <c r="AV802" s="303" t="b">
        <v>1</v>
      </c>
      <c r="AW802" s="304" t="str">
        <f t="shared" si="9"/>
        <v>false</v>
      </c>
      <c r="AX802" s="305" t="str">
        <f t="shared" si="17"/>
        <v>&lt;column comment="" default="" key="false" label="OwnerCo" length="255" nullable="true" originalDbColumnName="OwnerCo" originalLength="-1" pattern="" precision="-1" talendType="id_String" type=""/&gt;</v>
      </c>
      <c r="AY802" s="306"/>
      <c r="AZ802" s="305" t="str">
        <f t="shared" si="10"/>
        <v>&lt;column comment="" default="" key="false" label="OwnerCo" length="255" nullable="true" originalDbColumnName="OwnerCo" originalLength="-1" pattern="" precision="-1" talendType="id_String" type=""/&gt;</v>
      </c>
      <c r="BA802" s="306"/>
      <c r="BB802" s="302"/>
      <c r="BC802" s="303" t="b">
        <f t="shared" si="11"/>
        <v>1</v>
      </c>
      <c r="BD802" s="304"/>
      <c r="BE802" s="304" t="str">
        <f t="shared" si="12"/>
        <v>false</v>
      </c>
      <c r="BF802" s="307"/>
      <c r="BG802" s="305"/>
      <c r="BH802" s="305"/>
      <c r="BI802" s="305"/>
      <c r="BJ802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2" s="306"/>
      <c r="BL802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2" s="306"/>
      <c r="BN802" s="302"/>
      <c r="BO802" s="302"/>
      <c r="BP802" s="302"/>
      <c r="BQ802" s="302"/>
      <c r="BR802" s="302"/>
      <c r="BS802" s="302"/>
      <c r="BT802" s="302"/>
      <c r="BU802" s="302"/>
      <c r="BV802" s="302"/>
      <c r="BW802" s="302"/>
      <c r="BX802" s="302"/>
    </row>
    <row r="803">
      <c r="A803" s="292" t="s">
        <v>728</v>
      </c>
      <c r="B803" s="292">
        <v>802.0</v>
      </c>
      <c r="C803" s="292">
        <f t="shared" si="15"/>
        <v>2</v>
      </c>
      <c r="D803" s="293" t="str">
        <f t="shared" si="26"/>
        <v>Buil, Dem, Occ</v>
      </c>
      <c r="E803" s="46" t="str">
        <f t="shared" si="2"/>
        <v>prmbdo.mdb.PrmOcc.OwnerAddr</v>
      </c>
      <c r="F803" s="46" t="s">
        <v>350</v>
      </c>
      <c r="G803" s="46" t="s">
        <v>611</v>
      </c>
      <c r="H803" s="47">
        <v>41.0</v>
      </c>
      <c r="I803" s="294" t="s">
        <v>1096</v>
      </c>
      <c r="J803" s="295" t="s">
        <v>743</v>
      </c>
      <c r="K803" s="296">
        <v>150.0</v>
      </c>
      <c r="L803" s="297" t="b">
        <v>0</v>
      </c>
      <c r="M803" s="294" t="s">
        <v>1101</v>
      </c>
      <c r="N803" s="294"/>
      <c r="O803" s="369"/>
      <c r="P803" s="369"/>
      <c r="Q803" s="298" t="str">
        <f t="shared" si="3"/>
        <v>PrmOcc</v>
      </c>
      <c r="R803" s="298" t="str">
        <f t="shared" si="19"/>
        <v>OwnerAddr</v>
      </c>
      <c r="S803" s="298" t="str">
        <f t="array" ref="S803">iferror(index('Type Mapping'!$A$2:$D$21,match(J803,'Type Mapping'!$B$2:$B$21,0),3),"type mismatch")</f>
        <v>VARCHAR</v>
      </c>
      <c r="T803" s="298"/>
      <c r="U803" s="298"/>
      <c r="V803" s="298"/>
      <c r="W803" s="51" t="b">
        <v>1</v>
      </c>
      <c r="X803" s="51"/>
      <c r="Y803" s="309"/>
      <c r="Z803" s="309"/>
      <c r="AA803" s="311" t="s">
        <v>652</v>
      </c>
      <c r="AB803" s="53" t="str">
        <f t="shared" si="23"/>
        <v>permit_history</v>
      </c>
      <c r="AC803" s="308" t="str">
        <f t="array" ref="AC803">iferror(index('StoT Mapping (Depreciated)'!$D$2:$L$976,match(E803,'StoT Mapping (Depreciated)'!$D$2:$D$976,0),9),"**FIELD MISSING**")</f>
        <v>Owner_id</v>
      </c>
      <c r="AD803" s="53" t="str">
        <f t="shared" si="6"/>
        <v>permit.Owner_id</v>
      </c>
      <c r="AE803" s="299">
        <f>countif(NEW_REDB_table.field,AD803)</f>
        <v>0</v>
      </c>
      <c r="AF803" s="299" t="str">
        <f t="shared" si="7"/>
        <v>Check...</v>
      </c>
      <c r="AG803" s="308"/>
      <c r="AH803" s="317" t="b">
        <v>0</v>
      </c>
      <c r="AI803" s="317" t="b">
        <v>0</v>
      </c>
      <c r="AJ803" s="308" t="str">
        <f t="array" ref="AJ803">iferror(index('Type Mapping'!$A$2:$D$21,match(J803,'Type Mapping'!$B$2:$B$21,0),4),"type mismatch")</f>
        <v>VARCHAR</v>
      </c>
      <c r="AK803" s="308"/>
      <c r="AL803" s="308"/>
      <c r="AM803" s="308"/>
      <c r="AN803" s="300" t="b">
        <v>0</v>
      </c>
      <c r="AO803" s="300" t="b">
        <v>0</v>
      </c>
      <c r="AP803" s="300" t="b">
        <v>0</v>
      </c>
      <c r="AQ803" s="300" t="b">
        <v>0</v>
      </c>
      <c r="AR803" s="300"/>
      <c r="AS803" s="300"/>
      <c r="AT803" s="302"/>
      <c r="AU803" s="302"/>
      <c r="AV803" s="303" t="b">
        <v>1</v>
      </c>
      <c r="AW803" s="304" t="str">
        <f t="shared" si="9"/>
        <v>false</v>
      </c>
      <c r="AX803" s="305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803" s="306"/>
      <c r="AZ803" s="305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803" s="306"/>
      <c r="BB803" s="302"/>
      <c r="BC803" s="303" t="b">
        <f t="shared" si="11"/>
        <v>1</v>
      </c>
      <c r="BD803" s="304"/>
      <c r="BE803" s="304" t="str">
        <f t="shared" si="12"/>
        <v>false</v>
      </c>
      <c r="BF803" s="307"/>
      <c r="BG803" s="305"/>
      <c r="BH803" s="305"/>
      <c r="BI803" s="305"/>
      <c r="BJ803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3" s="306"/>
      <c r="BL803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3" s="306"/>
      <c r="BN803" s="302"/>
      <c r="BO803" s="302"/>
      <c r="BP803" s="302"/>
      <c r="BQ803" s="302"/>
      <c r="BR803" s="302"/>
      <c r="BS803" s="302"/>
      <c r="BT803" s="302"/>
      <c r="BU803" s="302"/>
      <c r="BV803" s="302"/>
      <c r="BW803" s="302"/>
      <c r="BX803" s="302"/>
    </row>
    <row r="804">
      <c r="A804" s="292" t="s">
        <v>728</v>
      </c>
      <c r="B804" s="292">
        <v>803.0</v>
      </c>
      <c r="C804" s="292">
        <f t="shared" si="15"/>
        <v>2</v>
      </c>
      <c r="D804" s="293" t="str">
        <f t="shared" si="26"/>
        <v>Buil, Dem, Occ</v>
      </c>
      <c r="E804" s="46" t="str">
        <f t="shared" si="2"/>
        <v>prmbdo.mdb.PrmOcc.OwnerCity</v>
      </c>
      <c r="F804" s="46" t="s">
        <v>350</v>
      </c>
      <c r="G804" s="46" t="s">
        <v>611</v>
      </c>
      <c r="H804" s="47">
        <v>42.0</v>
      </c>
      <c r="I804" s="294" t="s">
        <v>1107</v>
      </c>
      <c r="J804" s="295" t="s">
        <v>743</v>
      </c>
      <c r="K804" s="296">
        <v>80.0</v>
      </c>
      <c r="L804" s="297" t="b">
        <v>0</v>
      </c>
      <c r="M804" s="294" t="s">
        <v>1108</v>
      </c>
      <c r="N804" s="294"/>
      <c r="O804" s="369"/>
      <c r="P804" s="369"/>
      <c r="Q804" s="298" t="str">
        <f t="shared" si="3"/>
        <v>PrmOcc</v>
      </c>
      <c r="R804" s="298" t="str">
        <f t="shared" si="19"/>
        <v>OwnerCity</v>
      </c>
      <c r="S804" s="298" t="str">
        <f t="array" ref="S804">iferror(index('Type Mapping'!$A$2:$D$21,match(J804,'Type Mapping'!$B$2:$B$21,0),3),"type mismatch")</f>
        <v>VARCHAR</v>
      </c>
      <c r="T804" s="298"/>
      <c r="U804" s="298"/>
      <c r="V804" s="298"/>
      <c r="W804" s="51" t="b">
        <v>1</v>
      </c>
      <c r="X804" s="51"/>
      <c r="Y804" s="309"/>
      <c r="Z804" s="309"/>
      <c r="AA804" s="311" t="s">
        <v>652</v>
      </c>
      <c r="AB804" s="53" t="str">
        <f t="shared" si="23"/>
        <v>permit_history</v>
      </c>
      <c r="AC804" s="308" t="str">
        <f t="array" ref="AC804">iferror(index('StoT Mapping (Depreciated)'!$D$2:$L$976,match(E804,'StoT Mapping (Depreciated)'!$D$2:$D$976,0),9),"**FIELD MISSING**")</f>
        <v>Owner_id</v>
      </c>
      <c r="AD804" s="53" t="str">
        <f t="shared" si="6"/>
        <v>permit.Owner_id</v>
      </c>
      <c r="AE804" s="299">
        <f>countif(NEW_REDB_table.field,AD804)</f>
        <v>0</v>
      </c>
      <c r="AF804" s="299" t="str">
        <f t="shared" si="7"/>
        <v>Check...</v>
      </c>
      <c r="AG804" s="308"/>
      <c r="AH804" s="317" t="b">
        <v>0</v>
      </c>
      <c r="AI804" s="317" t="b">
        <v>0</v>
      </c>
      <c r="AJ804" s="308" t="str">
        <f t="array" ref="AJ804">iferror(index('Type Mapping'!$A$2:$D$21,match(J804,'Type Mapping'!$B$2:$B$21,0),4),"type mismatch")</f>
        <v>VARCHAR</v>
      </c>
      <c r="AK804" s="308"/>
      <c r="AL804" s="308"/>
      <c r="AM804" s="308"/>
      <c r="AN804" s="300" t="b">
        <v>0</v>
      </c>
      <c r="AO804" s="300" t="b">
        <v>0</v>
      </c>
      <c r="AP804" s="300" t="b">
        <v>0</v>
      </c>
      <c r="AQ804" s="300" t="b">
        <v>0</v>
      </c>
      <c r="AR804" s="300"/>
      <c r="AS804" s="300"/>
      <c r="AT804" s="302"/>
      <c r="AU804" s="302"/>
      <c r="AV804" s="303" t="b">
        <v>1</v>
      </c>
      <c r="AW804" s="304" t="str">
        <f t="shared" si="9"/>
        <v>false</v>
      </c>
      <c r="AX804" s="305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804" s="306"/>
      <c r="AZ804" s="305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804" s="306"/>
      <c r="BB804" s="302"/>
      <c r="BC804" s="303" t="b">
        <f t="shared" si="11"/>
        <v>1</v>
      </c>
      <c r="BD804" s="304"/>
      <c r="BE804" s="304" t="str">
        <f t="shared" si="12"/>
        <v>false</v>
      </c>
      <c r="BF804" s="307"/>
      <c r="BG804" s="305"/>
      <c r="BH804" s="305"/>
      <c r="BI804" s="305"/>
      <c r="BJ804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4" s="306"/>
      <c r="BL804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4" s="306"/>
      <c r="BN804" s="302"/>
      <c r="BO804" s="302"/>
      <c r="BP804" s="302"/>
      <c r="BQ804" s="302"/>
      <c r="BR804" s="302"/>
      <c r="BS804" s="302"/>
      <c r="BT804" s="302"/>
      <c r="BU804" s="302"/>
      <c r="BV804" s="302"/>
      <c r="BW804" s="302"/>
      <c r="BX804" s="302"/>
    </row>
    <row r="805">
      <c r="A805" s="292" t="s">
        <v>728</v>
      </c>
      <c r="B805" s="292">
        <v>804.0</v>
      </c>
      <c r="C805" s="292">
        <f t="shared" si="15"/>
        <v>2</v>
      </c>
      <c r="D805" s="293" t="str">
        <f t="shared" si="26"/>
        <v>Buil, Dem, Occ</v>
      </c>
      <c r="E805" s="46" t="str">
        <f t="shared" si="2"/>
        <v>prmbdo.mdb.PrmOcc.OwnerState</v>
      </c>
      <c r="F805" s="46" t="s">
        <v>350</v>
      </c>
      <c r="G805" s="46" t="s">
        <v>611</v>
      </c>
      <c r="H805" s="47">
        <v>43.0</v>
      </c>
      <c r="I805" s="294" t="s">
        <v>1111</v>
      </c>
      <c r="J805" s="295" t="s">
        <v>743</v>
      </c>
      <c r="K805" s="296">
        <v>2.0</v>
      </c>
      <c r="L805" s="297" t="b">
        <v>0</v>
      </c>
      <c r="M805" s="294" t="s">
        <v>1112</v>
      </c>
      <c r="N805" s="294"/>
      <c r="O805" s="369"/>
      <c r="P805" s="369"/>
      <c r="Q805" s="298" t="str">
        <f t="shared" si="3"/>
        <v>PrmOcc</v>
      </c>
      <c r="R805" s="298" t="str">
        <f t="shared" si="19"/>
        <v>OwnerState</v>
      </c>
      <c r="S805" s="298" t="str">
        <f t="array" ref="S805">iferror(index('Type Mapping'!$A$2:$D$21,match(J805,'Type Mapping'!$B$2:$B$21,0),3),"type mismatch")</f>
        <v>VARCHAR</v>
      </c>
      <c r="T805" s="298"/>
      <c r="U805" s="298"/>
      <c r="V805" s="298"/>
      <c r="W805" s="51" t="b">
        <v>1</v>
      </c>
      <c r="X805" s="51"/>
      <c r="Y805" s="309"/>
      <c r="Z805" s="309"/>
      <c r="AA805" s="311" t="s">
        <v>652</v>
      </c>
      <c r="AB805" s="53" t="str">
        <f t="shared" si="23"/>
        <v>permit_history</v>
      </c>
      <c r="AC805" s="308" t="str">
        <f t="array" ref="AC805">iferror(index('StoT Mapping (Depreciated)'!$D$2:$L$976,match(E805,'StoT Mapping (Depreciated)'!$D$2:$D$976,0),9),"**FIELD MISSING**")</f>
        <v>Owner_id</v>
      </c>
      <c r="AD805" s="53" t="str">
        <f t="shared" si="6"/>
        <v>permit.Owner_id</v>
      </c>
      <c r="AE805" s="299">
        <f>countif(NEW_REDB_table.field,AD805)</f>
        <v>0</v>
      </c>
      <c r="AF805" s="299" t="str">
        <f t="shared" si="7"/>
        <v>Check...</v>
      </c>
      <c r="AG805" s="308"/>
      <c r="AH805" s="317" t="b">
        <v>0</v>
      </c>
      <c r="AI805" s="317" t="b">
        <v>0</v>
      </c>
      <c r="AJ805" s="308" t="str">
        <f t="array" ref="AJ805">iferror(index('Type Mapping'!$A$2:$D$21,match(J805,'Type Mapping'!$B$2:$B$21,0),4),"type mismatch")</f>
        <v>VARCHAR</v>
      </c>
      <c r="AK805" s="308"/>
      <c r="AL805" s="308"/>
      <c r="AM805" s="308"/>
      <c r="AN805" s="300" t="b">
        <v>0</v>
      </c>
      <c r="AO805" s="300" t="b">
        <v>0</v>
      </c>
      <c r="AP805" s="300" t="b">
        <v>0</v>
      </c>
      <c r="AQ805" s="300" t="b">
        <v>0</v>
      </c>
      <c r="AR805" s="300"/>
      <c r="AS805" s="300"/>
      <c r="AT805" s="302"/>
      <c r="AU805" s="302"/>
      <c r="AV805" s="303" t="b">
        <v>1</v>
      </c>
      <c r="AW805" s="304" t="str">
        <f t="shared" si="9"/>
        <v>false</v>
      </c>
      <c r="AX805" s="305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805" s="306"/>
      <c r="AZ805" s="305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805" s="306"/>
      <c r="BB805" s="302"/>
      <c r="BC805" s="303" t="b">
        <f t="shared" si="11"/>
        <v>1</v>
      </c>
      <c r="BD805" s="304"/>
      <c r="BE805" s="304" t="str">
        <f t="shared" si="12"/>
        <v>false</v>
      </c>
      <c r="BF805" s="307"/>
      <c r="BG805" s="305"/>
      <c r="BH805" s="305"/>
      <c r="BI805" s="305"/>
      <c r="BJ805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5" s="306"/>
      <c r="BL805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5" s="306"/>
      <c r="BN805" s="302"/>
      <c r="BO805" s="302"/>
      <c r="BP805" s="302"/>
      <c r="BQ805" s="302"/>
      <c r="BR805" s="302"/>
      <c r="BS805" s="302"/>
      <c r="BT805" s="302"/>
      <c r="BU805" s="302"/>
      <c r="BV805" s="302"/>
      <c r="BW805" s="302"/>
      <c r="BX805" s="302"/>
    </row>
    <row r="806">
      <c r="A806" s="292" t="s">
        <v>728</v>
      </c>
      <c r="B806" s="292">
        <v>805.0</v>
      </c>
      <c r="C806" s="292">
        <f t="shared" si="15"/>
        <v>2</v>
      </c>
      <c r="D806" s="293" t="str">
        <f t="shared" si="26"/>
        <v>Buil, Dem, Occ</v>
      </c>
      <c r="E806" s="46" t="str">
        <f t="shared" si="2"/>
        <v>prmbdo.mdb.PrmOcc.OwnerZIP</v>
      </c>
      <c r="F806" s="46" t="s">
        <v>350</v>
      </c>
      <c r="G806" s="46" t="s">
        <v>611</v>
      </c>
      <c r="H806" s="47">
        <v>44.0</v>
      </c>
      <c r="I806" s="294" t="s">
        <v>1120</v>
      </c>
      <c r="J806" s="295" t="s">
        <v>743</v>
      </c>
      <c r="K806" s="296">
        <v>50.0</v>
      </c>
      <c r="L806" s="297" t="b">
        <v>0</v>
      </c>
      <c r="M806" s="294" t="s">
        <v>2054</v>
      </c>
      <c r="N806" s="294"/>
      <c r="O806" s="369"/>
      <c r="P806" s="369"/>
      <c r="Q806" s="298" t="str">
        <f t="shared" si="3"/>
        <v>PrmOcc</v>
      </c>
      <c r="R806" s="298" t="str">
        <f t="shared" si="19"/>
        <v>OwnerZIP</v>
      </c>
      <c r="S806" s="298" t="str">
        <f t="array" ref="S806">iferror(index('Type Mapping'!$A$2:$D$21,match(J806,'Type Mapping'!$B$2:$B$21,0),3),"type mismatch")</f>
        <v>VARCHAR</v>
      </c>
      <c r="T806" s="298"/>
      <c r="U806" s="298"/>
      <c r="V806" s="298"/>
      <c r="W806" s="51" t="b">
        <v>1</v>
      </c>
      <c r="X806" s="51"/>
      <c r="Y806" s="309"/>
      <c r="Z806" s="309"/>
      <c r="AA806" s="311" t="s">
        <v>652</v>
      </c>
      <c r="AB806" s="53" t="str">
        <f t="shared" si="23"/>
        <v>permit_history</v>
      </c>
      <c r="AC806" s="308" t="str">
        <f t="array" ref="AC806">iferror(index('StoT Mapping (Depreciated)'!$D$2:$L$976,match(E806,'StoT Mapping (Depreciated)'!$D$2:$D$976,0),9),"**FIELD MISSING**")</f>
        <v>Owner_id</v>
      </c>
      <c r="AD806" s="53" t="str">
        <f t="shared" si="6"/>
        <v>permit.Owner_id</v>
      </c>
      <c r="AE806" s="299">
        <f>countif(NEW_REDB_table.field,AD806)</f>
        <v>0</v>
      </c>
      <c r="AF806" s="299" t="str">
        <f t="shared" si="7"/>
        <v>Check...</v>
      </c>
      <c r="AG806" s="308"/>
      <c r="AH806" s="317" t="b">
        <v>0</v>
      </c>
      <c r="AI806" s="317" t="b">
        <v>0</v>
      </c>
      <c r="AJ806" s="308" t="str">
        <f t="array" ref="AJ806">iferror(index('Type Mapping'!$A$2:$D$21,match(J806,'Type Mapping'!$B$2:$B$21,0),4),"type mismatch")</f>
        <v>VARCHAR</v>
      </c>
      <c r="AK806" s="308"/>
      <c r="AL806" s="308"/>
      <c r="AM806" s="308"/>
      <c r="AN806" s="300" t="b">
        <v>0</v>
      </c>
      <c r="AO806" s="300" t="b">
        <v>0</v>
      </c>
      <c r="AP806" s="300" t="b">
        <v>0</v>
      </c>
      <c r="AQ806" s="300" t="b">
        <v>0</v>
      </c>
      <c r="AR806" s="300"/>
      <c r="AS806" s="300"/>
      <c r="AT806" s="302"/>
      <c r="AU806" s="302"/>
      <c r="AV806" s="303" t="b">
        <v>1</v>
      </c>
      <c r="AW806" s="304" t="str">
        <f t="shared" si="9"/>
        <v>false</v>
      </c>
      <c r="AX806" s="305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806" s="306"/>
      <c r="AZ806" s="305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806" s="306"/>
      <c r="BB806" s="302"/>
      <c r="BC806" s="303" t="b">
        <f t="shared" si="11"/>
        <v>1</v>
      </c>
      <c r="BD806" s="304"/>
      <c r="BE806" s="304" t="str">
        <f t="shared" si="12"/>
        <v>false</v>
      </c>
      <c r="BF806" s="307"/>
      <c r="BG806" s="305"/>
      <c r="BH806" s="305"/>
      <c r="BI806" s="305"/>
      <c r="BJ806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6" s="306"/>
      <c r="BL806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6" s="306"/>
      <c r="BN806" s="302"/>
      <c r="BO806" s="302"/>
      <c r="BP806" s="302"/>
      <c r="BQ806" s="302"/>
      <c r="BR806" s="302"/>
      <c r="BS806" s="302"/>
      <c r="BT806" s="302"/>
      <c r="BU806" s="302"/>
      <c r="BV806" s="302"/>
      <c r="BW806" s="302"/>
      <c r="BX806" s="302"/>
    </row>
    <row r="807">
      <c r="A807" s="292" t="s">
        <v>728</v>
      </c>
      <c r="B807" s="292">
        <v>806.0</v>
      </c>
      <c r="C807" s="292">
        <f t="shared" si="15"/>
        <v>2</v>
      </c>
      <c r="D807" s="293" t="str">
        <f t="shared" si="26"/>
        <v>Buil, Dem, Occ</v>
      </c>
      <c r="E807" s="46" t="str">
        <f t="shared" si="2"/>
        <v>prmbdo.mdb.PrmOcc.CorrName</v>
      </c>
      <c r="F807" s="46" t="s">
        <v>350</v>
      </c>
      <c r="G807" s="46" t="s">
        <v>611</v>
      </c>
      <c r="H807" s="47">
        <v>45.0</v>
      </c>
      <c r="I807" s="294" t="s">
        <v>1787</v>
      </c>
      <c r="J807" s="295" t="s">
        <v>743</v>
      </c>
      <c r="K807" s="296">
        <v>100.0</v>
      </c>
      <c r="L807" s="297" t="b">
        <v>0</v>
      </c>
      <c r="M807" s="294" t="s">
        <v>2125</v>
      </c>
      <c r="N807" s="294"/>
      <c r="O807" s="369"/>
      <c r="P807" s="369"/>
      <c r="Q807" s="298" t="str">
        <f t="shared" si="3"/>
        <v>PrmOcc</v>
      </c>
      <c r="R807" s="298" t="str">
        <f t="shared" si="19"/>
        <v>CorrName</v>
      </c>
      <c r="S807" s="298" t="str">
        <f t="array" ref="S807">iferror(index('Type Mapping'!$A$2:$D$21,match(J807,'Type Mapping'!$B$2:$B$21,0),3),"type mismatch")</f>
        <v>VARCHAR</v>
      </c>
      <c r="T807" s="298"/>
      <c r="U807" s="298"/>
      <c r="V807" s="298"/>
      <c r="W807" s="51" t="b">
        <v>1</v>
      </c>
      <c r="X807" s="51"/>
      <c r="Y807" s="309"/>
      <c r="Z807" s="309"/>
      <c r="AA807" s="311" t="s">
        <v>149</v>
      </c>
      <c r="AB807" s="53" t="str">
        <f t="shared" si="23"/>
        <v>???_history</v>
      </c>
      <c r="AC807" s="308" t="str">
        <f t="array" ref="AC807">iferror(index('StoT Mapping (Depreciated)'!$D$2:$L$976,match(E807,'StoT Mapping (Depreciated)'!$D$2:$D$976,0),9),"**FIELD MISSING**")</f>
        <v>???</v>
      </c>
      <c r="AD807" s="53" t="str">
        <f t="shared" si="6"/>
        <v>???.???</v>
      </c>
      <c r="AE807" s="299">
        <f>countif(NEW_REDB_table.field,AD807)</f>
        <v>0</v>
      </c>
      <c r="AF807" s="299" t="str">
        <f t="shared" si="7"/>
        <v>Check...</v>
      </c>
      <c r="AG807" s="308"/>
      <c r="AH807" s="317" t="b">
        <v>0</v>
      </c>
      <c r="AI807" s="317" t="b">
        <v>0</v>
      </c>
      <c r="AJ807" s="308" t="str">
        <f t="array" ref="AJ807">iferror(index('Type Mapping'!$A$2:$D$21,match(J807,'Type Mapping'!$B$2:$B$21,0),4),"type mismatch")</f>
        <v>VARCHAR</v>
      </c>
      <c r="AK807" s="308"/>
      <c r="AL807" s="308"/>
      <c r="AM807" s="308"/>
      <c r="AN807" s="300" t="b">
        <v>0</v>
      </c>
      <c r="AO807" s="300" t="b">
        <v>0</v>
      </c>
      <c r="AP807" s="300" t="b">
        <v>0</v>
      </c>
      <c r="AQ807" s="300" t="b">
        <v>0</v>
      </c>
      <c r="AR807" s="300"/>
      <c r="AS807" s="300"/>
      <c r="AT807" s="302"/>
      <c r="AU807" s="302"/>
      <c r="AV807" s="303" t="b">
        <v>1</v>
      </c>
      <c r="AW807" s="304" t="str">
        <f t="shared" si="9"/>
        <v>false</v>
      </c>
      <c r="AX807" s="305" t="str">
        <f t="shared" si="17"/>
        <v>&lt;column comment="" default="" key="false" label="CorrName" length="255" nullable="true" originalDbColumnName="CorrName" originalLength="-1" pattern="" precision="-1" talendType="id_String" type=""/&gt;</v>
      </c>
      <c r="AY807" s="306"/>
      <c r="AZ807" s="305" t="str">
        <f t="shared" si="10"/>
        <v>&lt;column comment="" default="" key="false" label="CorrName" length="255" nullable="true" originalDbColumnName="CorrName" originalLength="-1" pattern="" precision="-1" talendType="id_String" type=""/&gt;</v>
      </c>
      <c r="BA807" s="306"/>
      <c r="BB807" s="302"/>
      <c r="BC807" s="303" t="b">
        <f t="shared" si="11"/>
        <v>1</v>
      </c>
      <c r="BD807" s="304"/>
      <c r="BE807" s="304" t="str">
        <f t="shared" si="12"/>
        <v>false</v>
      </c>
      <c r="BF807" s="307"/>
      <c r="BG807" s="305"/>
      <c r="BH807" s="305"/>
      <c r="BI807" s="305"/>
      <c r="BJ807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7" s="306"/>
      <c r="BL807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7" s="306"/>
      <c r="BN807" s="302"/>
      <c r="BO807" s="302"/>
      <c r="BP807" s="302"/>
      <c r="BQ807" s="302"/>
      <c r="BR807" s="302"/>
      <c r="BS807" s="302"/>
      <c r="BT807" s="302"/>
      <c r="BU807" s="302"/>
      <c r="BV807" s="302"/>
      <c r="BW807" s="302"/>
      <c r="BX807" s="302"/>
    </row>
    <row r="808">
      <c r="A808" s="292" t="s">
        <v>728</v>
      </c>
      <c r="B808" s="292">
        <v>807.0</v>
      </c>
      <c r="C808" s="292">
        <f t="shared" si="15"/>
        <v>2</v>
      </c>
      <c r="D808" s="293" t="str">
        <f t="shared" si="26"/>
        <v>Buil, Dem, Occ</v>
      </c>
      <c r="E808" s="46" t="str">
        <f t="shared" si="2"/>
        <v>prmbdo.mdb.PrmOcc.CorrCo</v>
      </c>
      <c r="F808" s="46" t="s">
        <v>350</v>
      </c>
      <c r="G808" s="46" t="s">
        <v>611</v>
      </c>
      <c r="H808" s="47">
        <v>46.0</v>
      </c>
      <c r="I808" s="294" t="s">
        <v>1785</v>
      </c>
      <c r="J808" s="295" t="s">
        <v>743</v>
      </c>
      <c r="K808" s="296">
        <v>100.0</v>
      </c>
      <c r="L808" s="297" t="b">
        <v>0</v>
      </c>
      <c r="M808" s="294" t="s">
        <v>2126</v>
      </c>
      <c r="N808" s="294"/>
      <c r="O808" s="369"/>
      <c r="P808" s="369"/>
      <c r="Q808" s="298" t="str">
        <f t="shared" si="3"/>
        <v>PrmOcc</v>
      </c>
      <c r="R808" s="298" t="str">
        <f t="shared" si="19"/>
        <v>CorrCo</v>
      </c>
      <c r="S808" s="298" t="str">
        <f t="array" ref="S808">iferror(index('Type Mapping'!$A$2:$D$21,match(J808,'Type Mapping'!$B$2:$B$21,0),3),"type mismatch")</f>
        <v>VARCHAR</v>
      </c>
      <c r="T808" s="298"/>
      <c r="U808" s="298"/>
      <c r="V808" s="298"/>
      <c r="W808" s="51" t="b">
        <v>1</v>
      </c>
      <c r="X808" s="51"/>
      <c r="Y808" s="309"/>
      <c r="Z808" s="309"/>
      <c r="AA808" s="311" t="s">
        <v>149</v>
      </c>
      <c r="AB808" s="53" t="str">
        <f t="shared" si="23"/>
        <v>???_history</v>
      </c>
      <c r="AC808" s="308" t="str">
        <f t="array" ref="AC808">iferror(index('StoT Mapping (Depreciated)'!$D$2:$L$976,match(E808,'StoT Mapping (Depreciated)'!$D$2:$D$976,0),9),"**FIELD MISSING**")</f>
        <v>???</v>
      </c>
      <c r="AD808" s="53" t="str">
        <f t="shared" si="6"/>
        <v>???.???</v>
      </c>
      <c r="AE808" s="299">
        <f>countif(NEW_REDB_table.field,AD808)</f>
        <v>0</v>
      </c>
      <c r="AF808" s="299" t="str">
        <f t="shared" si="7"/>
        <v>Check...</v>
      </c>
      <c r="AG808" s="308"/>
      <c r="AH808" s="317" t="b">
        <v>0</v>
      </c>
      <c r="AI808" s="317" t="b">
        <v>0</v>
      </c>
      <c r="AJ808" s="308" t="str">
        <f t="array" ref="AJ808">iferror(index('Type Mapping'!$A$2:$D$21,match(J808,'Type Mapping'!$B$2:$B$21,0),4),"type mismatch")</f>
        <v>VARCHAR</v>
      </c>
      <c r="AK808" s="308"/>
      <c r="AL808" s="308"/>
      <c r="AM808" s="308"/>
      <c r="AN808" s="300" t="b">
        <v>0</v>
      </c>
      <c r="AO808" s="300" t="b">
        <v>0</v>
      </c>
      <c r="AP808" s="300" t="b">
        <v>0</v>
      </c>
      <c r="AQ808" s="300" t="b">
        <v>0</v>
      </c>
      <c r="AR808" s="300"/>
      <c r="AS808" s="300"/>
      <c r="AT808" s="302"/>
      <c r="AU808" s="302"/>
      <c r="AV808" s="303" t="b">
        <v>1</v>
      </c>
      <c r="AW808" s="304" t="str">
        <f t="shared" si="9"/>
        <v>false</v>
      </c>
      <c r="AX808" s="305" t="str">
        <f t="shared" si="17"/>
        <v>&lt;column comment="" default="" key="false" label="CorrCo" length="255" nullable="true" originalDbColumnName="CorrCo" originalLength="-1" pattern="" precision="-1" talendType="id_String" type=""/&gt;</v>
      </c>
      <c r="AY808" s="306"/>
      <c r="AZ808" s="305" t="str">
        <f t="shared" si="10"/>
        <v>&lt;column comment="" default="" key="false" label="CorrCo" length="255" nullable="true" originalDbColumnName="CorrCo" originalLength="-1" pattern="" precision="-1" talendType="id_String" type=""/&gt;</v>
      </c>
      <c r="BA808" s="306"/>
      <c r="BB808" s="302"/>
      <c r="BC808" s="303" t="b">
        <f t="shared" si="11"/>
        <v>1</v>
      </c>
      <c r="BD808" s="304"/>
      <c r="BE808" s="304" t="str">
        <f t="shared" si="12"/>
        <v>false</v>
      </c>
      <c r="BF808" s="307"/>
      <c r="BG808" s="305"/>
      <c r="BH808" s="305"/>
      <c r="BI808" s="305"/>
      <c r="BJ808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8" s="306"/>
      <c r="BL808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8" s="306"/>
      <c r="BN808" s="302"/>
      <c r="BO808" s="302"/>
      <c r="BP808" s="302"/>
      <c r="BQ808" s="302"/>
      <c r="BR808" s="302"/>
      <c r="BS808" s="302"/>
      <c r="BT808" s="302"/>
      <c r="BU808" s="302"/>
      <c r="BV808" s="302"/>
      <c r="BW808" s="302"/>
      <c r="BX808" s="302"/>
    </row>
    <row r="809">
      <c r="A809" s="292" t="s">
        <v>728</v>
      </c>
      <c r="B809" s="292">
        <v>808.0</v>
      </c>
      <c r="C809" s="292">
        <f t="shared" si="15"/>
        <v>2</v>
      </c>
      <c r="D809" s="293" t="str">
        <f t="shared" si="26"/>
        <v>Buil, Dem, Occ</v>
      </c>
      <c r="E809" s="46" t="str">
        <f t="shared" si="2"/>
        <v>prmbdo.mdb.PrmOcc.CorrAddr</v>
      </c>
      <c r="F809" s="46" t="s">
        <v>350</v>
      </c>
      <c r="G809" s="46" t="s">
        <v>611</v>
      </c>
      <c r="H809" s="47">
        <v>47.0</v>
      </c>
      <c r="I809" s="294" t="s">
        <v>1781</v>
      </c>
      <c r="J809" s="295" t="s">
        <v>743</v>
      </c>
      <c r="K809" s="296">
        <v>150.0</v>
      </c>
      <c r="L809" s="297" t="b">
        <v>0</v>
      </c>
      <c r="M809" s="294" t="s">
        <v>2127</v>
      </c>
      <c r="N809" s="294"/>
      <c r="O809" s="369"/>
      <c r="P809" s="369"/>
      <c r="Q809" s="298" t="str">
        <f t="shared" si="3"/>
        <v>PrmOcc</v>
      </c>
      <c r="R809" s="298" t="str">
        <f t="shared" si="19"/>
        <v>CorrAddr</v>
      </c>
      <c r="S809" s="298" t="str">
        <f t="array" ref="S809">iferror(index('Type Mapping'!$A$2:$D$21,match(J809,'Type Mapping'!$B$2:$B$21,0),3),"type mismatch")</f>
        <v>VARCHAR</v>
      </c>
      <c r="T809" s="298"/>
      <c r="U809" s="298"/>
      <c r="V809" s="298"/>
      <c r="W809" s="51" t="b">
        <v>1</v>
      </c>
      <c r="X809" s="51"/>
      <c r="Y809" s="309"/>
      <c r="Z809" s="309"/>
      <c r="AA809" s="311" t="s">
        <v>149</v>
      </c>
      <c r="AB809" s="53" t="str">
        <f t="shared" si="23"/>
        <v>???_history</v>
      </c>
      <c r="AC809" s="308" t="str">
        <f t="array" ref="AC809">iferror(index('StoT Mapping (Depreciated)'!$D$2:$L$976,match(E809,'StoT Mapping (Depreciated)'!$D$2:$D$976,0),9),"**FIELD MISSING**")</f>
        <v>???</v>
      </c>
      <c r="AD809" s="53" t="str">
        <f t="shared" si="6"/>
        <v>???.???</v>
      </c>
      <c r="AE809" s="299">
        <f>countif(NEW_REDB_table.field,AD809)</f>
        <v>0</v>
      </c>
      <c r="AF809" s="299" t="str">
        <f t="shared" si="7"/>
        <v>Check...</v>
      </c>
      <c r="AG809" s="308"/>
      <c r="AH809" s="317" t="b">
        <v>0</v>
      </c>
      <c r="AI809" s="317" t="b">
        <v>0</v>
      </c>
      <c r="AJ809" s="308" t="str">
        <f t="array" ref="AJ809">iferror(index('Type Mapping'!$A$2:$D$21,match(J809,'Type Mapping'!$B$2:$B$21,0),4),"type mismatch")</f>
        <v>VARCHAR</v>
      </c>
      <c r="AK809" s="308"/>
      <c r="AL809" s="308"/>
      <c r="AM809" s="308"/>
      <c r="AN809" s="300" t="b">
        <v>0</v>
      </c>
      <c r="AO809" s="300" t="b">
        <v>0</v>
      </c>
      <c r="AP809" s="300" t="b">
        <v>0</v>
      </c>
      <c r="AQ809" s="300" t="b">
        <v>0</v>
      </c>
      <c r="AR809" s="300"/>
      <c r="AS809" s="300"/>
      <c r="AT809" s="302"/>
      <c r="AU809" s="302"/>
      <c r="AV809" s="303" t="b">
        <v>1</v>
      </c>
      <c r="AW809" s="304" t="str">
        <f t="shared" si="9"/>
        <v>false</v>
      </c>
      <c r="AX809" s="305" t="str">
        <f t="shared" si="17"/>
        <v>&lt;column comment="" default="" key="false" label="CorrAddr" length="255" nullable="true" originalDbColumnName="CorrAddr" originalLength="-1" pattern="" precision="-1" talendType="id_String" type=""/&gt;</v>
      </c>
      <c r="AY809" s="306"/>
      <c r="AZ809" s="305" t="str">
        <f t="shared" si="10"/>
        <v>&lt;column comment="" default="" key="false" label="CorrAddr" length="255" nullable="true" originalDbColumnName="CorrAddr" originalLength="-1" pattern="" precision="-1" talendType="id_String" type=""/&gt;</v>
      </c>
      <c r="BA809" s="306"/>
      <c r="BB809" s="302"/>
      <c r="BC809" s="303" t="b">
        <f t="shared" si="11"/>
        <v>1</v>
      </c>
      <c r="BD809" s="304"/>
      <c r="BE809" s="304" t="str">
        <f t="shared" si="12"/>
        <v>false</v>
      </c>
      <c r="BF809" s="307"/>
      <c r="BG809" s="305"/>
      <c r="BH809" s="305"/>
      <c r="BI809" s="305"/>
      <c r="BJ809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09" s="306"/>
      <c r="BL809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09" s="306"/>
      <c r="BN809" s="302"/>
      <c r="BO809" s="302"/>
      <c r="BP809" s="302"/>
      <c r="BQ809" s="302"/>
      <c r="BR809" s="302"/>
      <c r="BS809" s="302"/>
      <c r="BT809" s="302"/>
      <c r="BU809" s="302"/>
      <c r="BV809" s="302"/>
      <c r="BW809" s="302"/>
      <c r="BX809" s="302"/>
    </row>
    <row r="810">
      <c r="A810" s="292" t="s">
        <v>728</v>
      </c>
      <c r="B810" s="292">
        <v>809.0</v>
      </c>
      <c r="C810" s="292">
        <f t="shared" si="15"/>
        <v>2</v>
      </c>
      <c r="D810" s="293" t="str">
        <f t="shared" si="26"/>
        <v>Buil, Dem, Occ</v>
      </c>
      <c r="E810" s="46" t="str">
        <f t="shared" si="2"/>
        <v>prmbdo.mdb.PrmOcc.CorrCity</v>
      </c>
      <c r="F810" s="46" t="s">
        <v>350</v>
      </c>
      <c r="G810" s="46" t="s">
        <v>611</v>
      </c>
      <c r="H810" s="47">
        <v>48.0</v>
      </c>
      <c r="I810" s="294" t="s">
        <v>1783</v>
      </c>
      <c r="J810" s="295" t="s">
        <v>743</v>
      </c>
      <c r="K810" s="296">
        <v>80.0</v>
      </c>
      <c r="L810" s="297" t="b">
        <v>0</v>
      </c>
      <c r="M810" s="294" t="s">
        <v>2128</v>
      </c>
      <c r="N810" s="294"/>
      <c r="O810" s="369"/>
      <c r="P810" s="369"/>
      <c r="Q810" s="298" t="str">
        <f t="shared" si="3"/>
        <v>PrmOcc</v>
      </c>
      <c r="R810" s="298" t="str">
        <f t="shared" si="19"/>
        <v>CorrCity</v>
      </c>
      <c r="S810" s="298" t="str">
        <f t="array" ref="S810">iferror(index('Type Mapping'!$A$2:$D$21,match(J810,'Type Mapping'!$B$2:$B$21,0),3),"type mismatch")</f>
        <v>VARCHAR</v>
      </c>
      <c r="T810" s="298"/>
      <c r="U810" s="298"/>
      <c r="V810" s="298"/>
      <c r="W810" s="51" t="b">
        <v>1</v>
      </c>
      <c r="X810" s="51"/>
      <c r="Y810" s="309"/>
      <c r="Z810" s="309"/>
      <c r="AA810" s="311" t="s">
        <v>149</v>
      </c>
      <c r="AB810" s="53" t="str">
        <f t="shared" si="23"/>
        <v>???_history</v>
      </c>
      <c r="AC810" s="308" t="str">
        <f t="array" ref="AC810">iferror(index('StoT Mapping (Depreciated)'!$D$2:$L$976,match(E810,'StoT Mapping (Depreciated)'!$D$2:$D$976,0),9),"**FIELD MISSING**")</f>
        <v>???</v>
      </c>
      <c r="AD810" s="53" t="str">
        <f t="shared" si="6"/>
        <v>???.???</v>
      </c>
      <c r="AE810" s="299">
        <f>countif(NEW_REDB_table.field,AD810)</f>
        <v>0</v>
      </c>
      <c r="AF810" s="299" t="str">
        <f t="shared" si="7"/>
        <v>Check...</v>
      </c>
      <c r="AG810" s="308"/>
      <c r="AH810" s="317" t="b">
        <v>0</v>
      </c>
      <c r="AI810" s="317" t="b">
        <v>0</v>
      </c>
      <c r="AJ810" s="308" t="str">
        <f t="array" ref="AJ810">iferror(index('Type Mapping'!$A$2:$D$21,match(J810,'Type Mapping'!$B$2:$B$21,0),4),"type mismatch")</f>
        <v>VARCHAR</v>
      </c>
      <c r="AK810" s="308"/>
      <c r="AL810" s="308"/>
      <c r="AM810" s="308"/>
      <c r="AN810" s="300" t="b">
        <v>0</v>
      </c>
      <c r="AO810" s="300" t="b">
        <v>0</v>
      </c>
      <c r="AP810" s="300" t="b">
        <v>0</v>
      </c>
      <c r="AQ810" s="300" t="b">
        <v>0</v>
      </c>
      <c r="AR810" s="300"/>
      <c r="AS810" s="300"/>
      <c r="AT810" s="302"/>
      <c r="AU810" s="302"/>
      <c r="AV810" s="303" t="b">
        <v>1</v>
      </c>
      <c r="AW810" s="304" t="str">
        <f t="shared" si="9"/>
        <v>false</v>
      </c>
      <c r="AX810" s="305" t="str">
        <f t="shared" si="17"/>
        <v>&lt;column comment="" default="" key="false" label="CorrCity" length="255" nullable="true" originalDbColumnName="CorrCity" originalLength="-1" pattern="" precision="-1" talendType="id_String" type=""/&gt;</v>
      </c>
      <c r="AY810" s="306"/>
      <c r="AZ810" s="305" t="str">
        <f t="shared" si="10"/>
        <v>&lt;column comment="" default="" key="false" label="CorrCity" length="255" nullable="true" originalDbColumnName="CorrCity" originalLength="-1" pattern="" precision="-1" talendType="id_String" type=""/&gt;</v>
      </c>
      <c r="BA810" s="306"/>
      <c r="BB810" s="302"/>
      <c r="BC810" s="303" t="b">
        <f t="shared" si="11"/>
        <v>1</v>
      </c>
      <c r="BD810" s="304"/>
      <c r="BE810" s="304" t="str">
        <f t="shared" si="12"/>
        <v>false</v>
      </c>
      <c r="BF810" s="307"/>
      <c r="BG810" s="305"/>
      <c r="BH810" s="305"/>
      <c r="BI810" s="305"/>
      <c r="BJ810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0" s="306"/>
      <c r="BL810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0" s="306"/>
      <c r="BN810" s="302"/>
      <c r="BO810" s="302"/>
      <c r="BP810" s="302"/>
      <c r="BQ810" s="302"/>
      <c r="BR810" s="302"/>
      <c r="BS810" s="302"/>
      <c r="BT810" s="302"/>
      <c r="BU810" s="302"/>
      <c r="BV810" s="302"/>
      <c r="BW810" s="302"/>
      <c r="BX810" s="302"/>
    </row>
    <row r="811">
      <c r="A811" s="292" t="s">
        <v>728</v>
      </c>
      <c r="B811" s="292">
        <v>810.0</v>
      </c>
      <c r="C811" s="292">
        <f t="shared" si="15"/>
        <v>2</v>
      </c>
      <c r="D811" s="293" t="str">
        <f t="shared" si="26"/>
        <v>Buil, Dem, Occ</v>
      </c>
      <c r="E811" s="46" t="str">
        <f t="shared" si="2"/>
        <v>prmbdo.mdb.PrmOcc.CorrState</v>
      </c>
      <c r="F811" s="46" t="s">
        <v>350</v>
      </c>
      <c r="G811" s="46" t="s">
        <v>611</v>
      </c>
      <c r="H811" s="47">
        <v>49.0</v>
      </c>
      <c r="I811" s="294" t="s">
        <v>1789</v>
      </c>
      <c r="J811" s="295" t="s">
        <v>743</v>
      </c>
      <c r="K811" s="296">
        <v>2.0</v>
      </c>
      <c r="L811" s="297" t="b">
        <v>0</v>
      </c>
      <c r="M811" s="294" t="s">
        <v>2129</v>
      </c>
      <c r="N811" s="294"/>
      <c r="O811" s="369"/>
      <c r="P811" s="369"/>
      <c r="Q811" s="298" t="str">
        <f t="shared" si="3"/>
        <v>PrmOcc</v>
      </c>
      <c r="R811" s="298" t="str">
        <f t="shared" si="19"/>
        <v>CorrState</v>
      </c>
      <c r="S811" s="298" t="str">
        <f t="array" ref="S811">iferror(index('Type Mapping'!$A$2:$D$21,match(J811,'Type Mapping'!$B$2:$B$21,0),3),"type mismatch")</f>
        <v>VARCHAR</v>
      </c>
      <c r="T811" s="298"/>
      <c r="U811" s="298"/>
      <c r="V811" s="298"/>
      <c r="W811" s="51" t="b">
        <v>1</v>
      </c>
      <c r="X811" s="51"/>
      <c r="Y811" s="309"/>
      <c r="Z811" s="309"/>
      <c r="AA811" s="311" t="s">
        <v>149</v>
      </c>
      <c r="AB811" s="53" t="str">
        <f t="shared" si="23"/>
        <v>???_history</v>
      </c>
      <c r="AC811" s="308" t="str">
        <f t="array" ref="AC811">iferror(index('StoT Mapping (Depreciated)'!$D$2:$L$976,match(E811,'StoT Mapping (Depreciated)'!$D$2:$D$976,0),9),"**FIELD MISSING**")</f>
        <v>???</v>
      </c>
      <c r="AD811" s="53" t="str">
        <f t="shared" si="6"/>
        <v>???.???</v>
      </c>
      <c r="AE811" s="299">
        <f>countif(NEW_REDB_table.field,AD811)</f>
        <v>0</v>
      </c>
      <c r="AF811" s="299" t="str">
        <f t="shared" si="7"/>
        <v>Check...</v>
      </c>
      <c r="AG811" s="308"/>
      <c r="AH811" s="317" t="b">
        <v>0</v>
      </c>
      <c r="AI811" s="317" t="b">
        <v>0</v>
      </c>
      <c r="AJ811" s="308" t="str">
        <f t="array" ref="AJ811">iferror(index('Type Mapping'!$A$2:$D$21,match(J811,'Type Mapping'!$B$2:$B$21,0),4),"type mismatch")</f>
        <v>VARCHAR</v>
      </c>
      <c r="AK811" s="308"/>
      <c r="AL811" s="308"/>
      <c r="AM811" s="308"/>
      <c r="AN811" s="300" t="b">
        <v>0</v>
      </c>
      <c r="AO811" s="300" t="b">
        <v>0</v>
      </c>
      <c r="AP811" s="300" t="b">
        <v>0</v>
      </c>
      <c r="AQ811" s="300" t="b">
        <v>0</v>
      </c>
      <c r="AR811" s="300"/>
      <c r="AS811" s="300"/>
      <c r="AT811" s="302"/>
      <c r="AU811" s="302"/>
      <c r="AV811" s="303" t="b">
        <v>1</v>
      </c>
      <c r="AW811" s="304" t="str">
        <f t="shared" si="9"/>
        <v>false</v>
      </c>
      <c r="AX811" s="305" t="str">
        <f t="shared" si="17"/>
        <v>&lt;column comment="" default="" key="false" label="CorrState" length="255" nullable="true" originalDbColumnName="CorrState" originalLength="-1" pattern="" precision="-1" talendType="id_String" type=""/&gt;</v>
      </c>
      <c r="AY811" s="306"/>
      <c r="AZ811" s="305" t="str">
        <f t="shared" si="10"/>
        <v>&lt;column comment="" default="" key="false" label="CorrState" length="255" nullable="true" originalDbColumnName="CorrState" originalLength="-1" pattern="" precision="-1" talendType="id_String" type=""/&gt;</v>
      </c>
      <c r="BA811" s="306"/>
      <c r="BB811" s="302"/>
      <c r="BC811" s="303" t="b">
        <f t="shared" si="11"/>
        <v>1</v>
      </c>
      <c r="BD811" s="304"/>
      <c r="BE811" s="304" t="str">
        <f t="shared" si="12"/>
        <v>false</v>
      </c>
      <c r="BF811" s="307"/>
      <c r="BG811" s="305"/>
      <c r="BH811" s="305"/>
      <c r="BI811" s="305"/>
      <c r="BJ811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1" s="306"/>
      <c r="BL811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1" s="306"/>
      <c r="BN811" s="302"/>
      <c r="BO811" s="302"/>
      <c r="BP811" s="302"/>
      <c r="BQ811" s="302"/>
      <c r="BR811" s="302"/>
      <c r="BS811" s="302"/>
      <c r="BT811" s="302"/>
      <c r="BU811" s="302"/>
      <c r="BV811" s="302"/>
      <c r="BW811" s="302"/>
      <c r="BX811" s="302"/>
    </row>
    <row r="812">
      <c r="A812" s="292" t="s">
        <v>728</v>
      </c>
      <c r="B812" s="292">
        <v>811.0</v>
      </c>
      <c r="C812" s="292">
        <f t="shared" si="15"/>
        <v>2</v>
      </c>
      <c r="D812" s="293" t="str">
        <f t="shared" si="26"/>
        <v>Buil, Dem, Occ</v>
      </c>
      <c r="E812" s="46" t="str">
        <f t="shared" si="2"/>
        <v>prmbdo.mdb.PrmOcc.CorrZIP</v>
      </c>
      <c r="F812" s="46" t="s">
        <v>350</v>
      </c>
      <c r="G812" s="46" t="s">
        <v>611</v>
      </c>
      <c r="H812" s="47">
        <v>50.0</v>
      </c>
      <c r="I812" s="294" t="s">
        <v>1791</v>
      </c>
      <c r="J812" s="295" t="s">
        <v>743</v>
      </c>
      <c r="K812" s="296">
        <v>50.0</v>
      </c>
      <c r="L812" s="297" t="b">
        <v>0</v>
      </c>
      <c r="M812" s="294" t="s">
        <v>2130</v>
      </c>
      <c r="N812" s="294"/>
      <c r="O812" s="369"/>
      <c r="P812" s="369"/>
      <c r="Q812" s="298" t="str">
        <f t="shared" si="3"/>
        <v>PrmOcc</v>
      </c>
      <c r="R812" s="298" t="str">
        <f t="shared" si="19"/>
        <v>CorrZIP</v>
      </c>
      <c r="S812" s="298" t="str">
        <f t="array" ref="S812">iferror(index('Type Mapping'!$A$2:$D$21,match(J812,'Type Mapping'!$B$2:$B$21,0),3),"type mismatch")</f>
        <v>VARCHAR</v>
      </c>
      <c r="T812" s="298"/>
      <c r="U812" s="298"/>
      <c r="V812" s="298"/>
      <c r="W812" s="51" t="b">
        <v>1</v>
      </c>
      <c r="X812" s="51"/>
      <c r="Y812" s="309"/>
      <c r="Z812" s="309"/>
      <c r="AA812" s="311" t="s">
        <v>149</v>
      </c>
      <c r="AB812" s="53" t="str">
        <f t="shared" si="23"/>
        <v>???_history</v>
      </c>
      <c r="AC812" s="308" t="str">
        <f t="array" ref="AC812">iferror(index('StoT Mapping (Depreciated)'!$D$2:$L$976,match(E812,'StoT Mapping (Depreciated)'!$D$2:$D$976,0),9),"**FIELD MISSING**")</f>
        <v>???</v>
      </c>
      <c r="AD812" s="53" t="str">
        <f t="shared" si="6"/>
        <v>???.???</v>
      </c>
      <c r="AE812" s="299">
        <f>countif(NEW_REDB_table.field,AD812)</f>
        <v>0</v>
      </c>
      <c r="AF812" s="299" t="str">
        <f t="shared" si="7"/>
        <v>Check...</v>
      </c>
      <c r="AG812" s="308"/>
      <c r="AH812" s="317" t="b">
        <v>0</v>
      </c>
      <c r="AI812" s="317" t="b">
        <v>0</v>
      </c>
      <c r="AJ812" s="308" t="str">
        <f t="array" ref="AJ812">iferror(index('Type Mapping'!$A$2:$D$21,match(J812,'Type Mapping'!$B$2:$B$21,0),4),"type mismatch")</f>
        <v>VARCHAR</v>
      </c>
      <c r="AK812" s="308"/>
      <c r="AL812" s="308"/>
      <c r="AM812" s="308"/>
      <c r="AN812" s="300" t="b">
        <v>0</v>
      </c>
      <c r="AO812" s="300" t="b">
        <v>0</v>
      </c>
      <c r="AP812" s="300" t="b">
        <v>0</v>
      </c>
      <c r="AQ812" s="300" t="b">
        <v>0</v>
      </c>
      <c r="AR812" s="300"/>
      <c r="AS812" s="300"/>
      <c r="AT812" s="302"/>
      <c r="AU812" s="302"/>
      <c r="AV812" s="303" t="b">
        <v>1</v>
      </c>
      <c r="AW812" s="304" t="str">
        <f t="shared" si="9"/>
        <v>false</v>
      </c>
      <c r="AX812" s="305" t="str">
        <f t="shared" si="17"/>
        <v>&lt;column comment="" default="" key="false" label="CorrZIP" length="255" nullable="true" originalDbColumnName="CorrZIP" originalLength="-1" pattern="" precision="-1" talendType="id_String" type=""/&gt;</v>
      </c>
      <c r="AY812" s="306"/>
      <c r="AZ812" s="305" t="str">
        <f t="shared" si="10"/>
        <v>&lt;column comment="" default="" key="false" label="CorrZIP" length="255" nullable="true" originalDbColumnName="CorrZIP" originalLength="-1" pattern="" precision="-1" talendType="id_String" type=""/&gt;</v>
      </c>
      <c r="BA812" s="306"/>
      <c r="BB812" s="302"/>
      <c r="BC812" s="303" t="b">
        <f t="shared" si="11"/>
        <v>1</v>
      </c>
      <c r="BD812" s="304"/>
      <c r="BE812" s="304" t="str">
        <f t="shared" si="12"/>
        <v>false</v>
      </c>
      <c r="BF812" s="307"/>
      <c r="BG812" s="305"/>
      <c r="BH812" s="305"/>
      <c r="BI812" s="305"/>
      <c r="BJ812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2" s="306"/>
      <c r="BL812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2" s="306"/>
      <c r="BN812" s="302"/>
      <c r="BO812" s="302"/>
      <c r="BP812" s="302"/>
      <c r="BQ812" s="302"/>
      <c r="BR812" s="302"/>
      <c r="BS812" s="302"/>
      <c r="BT812" s="302"/>
      <c r="BU812" s="302"/>
      <c r="BV812" s="302"/>
      <c r="BW812" s="302"/>
      <c r="BX812" s="302"/>
    </row>
    <row r="813">
      <c r="A813" s="292" t="s">
        <v>728</v>
      </c>
      <c r="B813" s="292">
        <v>812.0</v>
      </c>
      <c r="C813" s="292">
        <f t="shared" si="15"/>
        <v>2</v>
      </c>
      <c r="D813" s="293" t="str">
        <f t="shared" si="26"/>
        <v>Buil, Dem, Occ</v>
      </c>
      <c r="E813" s="46" t="str">
        <f t="shared" si="2"/>
        <v>prmbdo.mdb.PrmOcc.OccName</v>
      </c>
      <c r="F813" s="46" t="s">
        <v>350</v>
      </c>
      <c r="G813" s="46" t="s">
        <v>611</v>
      </c>
      <c r="H813" s="47">
        <v>51.0</v>
      </c>
      <c r="I813" s="294" t="s">
        <v>1821</v>
      </c>
      <c r="J813" s="295" t="s">
        <v>743</v>
      </c>
      <c r="K813" s="296">
        <v>100.0</v>
      </c>
      <c r="L813" s="297" t="b">
        <v>0</v>
      </c>
      <c r="M813" s="294" t="s">
        <v>2179</v>
      </c>
      <c r="N813" s="294"/>
      <c r="O813" s="369"/>
      <c r="P813" s="369"/>
      <c r="Q813" s="298" t="str">
        <f t="shared" si="3"/>
        <v>PrmOcc</v>
      </c>
      <c r="R813" s="298" t="str">
        <f t="shared" si="19"/>
        <v>OccName</v>
      </c>
      <c r="S813" s="298" t="str">
        <f t="array" ref="S813">iferror(index('Type Mapping'!$A$2:$D$21,match(J813,'Type Mapping'!$B$2:$B$21,0),3),"type mismatch")</f>
        <v>VARCHAR</v>
      </c>
      <c r="T813" s="298"/>
      <c r="U813" s="298"/>
      <c r="V813" s="298"/>
      <c r="W813" s="51" t="b">
        <v>1</v>
      </c>
      <c r="X813" s="51"/>
      <c r="Y813" s="309"/>
      <c r="Z813" s="309"/>
      <c r="AA813" s="311" t="s">
        <v>652</v>
      </c>
      <c r="AB813" s="53" t="str">
        <f t="shared" si="23"/>
        <v>permit_history</v>
      </c>
      <c r="AC813" s="308" t="str">
        <f t="array" ref="AC813">iferror(index('StoT Mapping (Depreciated)'!$D$2:$L$976,match(E813,'StoT Mapping (Depreciated)'!$D$2:$D$976,0),9),"**FIELD MISSING**")</f>
        <v>Occupant_id</v>
      </c>
      <c r="AD813" s="53" t="str">
        <f t="shared" si="6"/>
        <v>permit.Occupant_id</v>
      </c>
      <c r="AE813" s="299">
        <f>countif(NEW_REDB_table.field,AD813)</f>
        <v>1</v>
      </c>
      <c r="AF813" s="299" t="str">
        <f t="shared" si="7"/>
        <v>YAY!!</v>
      </c>
      <c r="AG813" s="308"/>
      <c r="AH813" s="317" t="b">
        <v>0</v>
      </c>
      <c r="AI813" s="317" t="b">
        <v>0</v>
      </c>
      <c r="AJ813" s="308" t="str">
        <f t="array" ref="AJ813">iferror(index('Type Mapping'!$A$2:$D$21,match(J813,'Type Mapping'!$B$2:$B$21,0),4),"type mismatch")</f>
        <v>VARCHAR</v>
      </c>
      <c r="AK813" s="308"/>
      <c r="AL813" s="308"/>
      <c r="AM813" s="308"/>
      <c r="AN813" s="300" t="b">
        <v>0</v>
      </c>
      <c r="AO813" s="300" t="b">
        <v>0</v>
      </c>
      <c r="AP813" s="300" t="b">
        <v>0</v>
      </c>
      <c r="AQ813" s="300" t="b">
        <v>0</v>
      </c>
      <c r="AR813" s="300"/>
      <c r="AS813" s="300"/>
      <c r="AT813" s="302"/>
      <c r="AU813" s="302"/>
      <c r="AV813" s="303" t="b">
        <v>1</v>
      </c>
      <c r="AW813" s="304" t="str">
        <f t="shared" si="9"/>
        <v>false</v>
      </c>
      <c r="AX813" s="305" t="str">
        <f t="shared" si="17"/>
        <v>&lt;column comment="" default="" key="false" label="OccName" length="255" nullable="true" originalDbColumnName="OccName" originalLength="-1" pattern="" precision="-1" talendType="id_String" type=""/&gt;</v>
      </c>
      <c r="AY813" s="306"/>
      <c r="AZ813" s="305" t="str">
        <f t="shared" si="10"/>
        <v>&lt;column comment="" default="" key="false" label="OccName" length="255" nullable="true" originalDbColumnName="OccName" originalLength="-1" pattern="" precision="-1" talendType="id_String" type=""/&gt;</v>
      </c>
      <c r="BA813" s="306"/>
      <c r="BB813" s="302"/>
      <c r="BC813" s="303" t="b">
        <f t="shared" si="11"/>
        <v>1</v>
      </c>
      <c r="BD813" s="304"/>
      <c r="BE813" s="304" t="str">
        <f t="shared" si="12"/>
        <v>false</v>
      </c>
      <c r="BF813" s="307"/>
      <c r="BG813" s="305"/>
      <c r="BH813" s="305"/>
      <c r="BI813" s="305"/>
      <c r="BJ813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3" s="306"/>
      <c r="BL813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3" s="306"/>
      <c r="BN813" s="302"/>
      <c r="BO813" s="302"/>
      <c r="BP813" s="302"/>
      <c r="BQ813" s="302"/>
      <c r="BR813" s="302"/>
      <c r="BS813" s="302"/>
      <c r="BT813" s="302"/>
      <c r="BU813" s="302"/>
      <c r="BV813" s="302"/>
      <c r="BW813" s="302"/>
      <c r="BX813" s="302"/>
    </row>
    <row r="814">
      <c r="A814" s="292" t="s">
        <v>728</v>
      </c>
      <c r="B814" s="292">
        <v>813.0</v>
      </c>
      <c r="C814" s="292">
        <f t="shared" si="15"/>
        <v>2</v>
      </c>
      <c r="D814" s="293" t="str">
        <f t="shared" si="26"/>
        <v>Buil, Dem, Occ</v>
      </c>
      <c r="E814" s="46" t="str">
        <f t="shared" si="2"/>
        <v>prmbdo.mdb.PrmOcc.OccCo</v>
      </c>
      <c r="F814" s="46" t="s">
        <v>350</v>
      </c>
      <c r="G814" s="46" t="s">
        <v>611</v>
      </c>
      <c r="H814" s="47">
        <v>52.0</v>
      </c>
      <c r="I814" s="294" t="s">
        <v>1819</v>
      </c>
      <c r="J814" s="295" t="s">
        <v>743</v>
      </c>
      <c r="K814" s="296">
        <v>100.0</v>
      </c>
      <c r="L814" s="297" t="b">
        <v>0</v>
      </c>
      <c r="M814" s="294" t="s">
        <v>2180</v>
      </c>
      <c r="N814" s="294"/>
      <c r="O814" s="369"/>
      <c r="P814" s="369"/>
      <c r="Q814" s="298" t="str">
        <f t="shared" si="3"/>
        <v>PrmOcc</v>
      </c>
      <c r="R814" s="298" t="str">
        <f t="shared" si="19"/>
        <v>OccCo</v>
      </c>
      <c r="S814" s="298" t="str">
        <f t="array" ref="S814">iferror(index('Type Mapping'!$A$2:$D$21,match(J814,'Type Mapping'!$B$2:$B$21,0),3),"type mismatch")</f>
        <v>VARCHAR</v>
      </c>
      <c r="T814" s="298"/>
      <c r="U814" s="298"/>
      <c r="V814" s="298"/>
      <c r="W814" s="51" t="b">
        <v>1</v>
      </c>
      <c r="X814" s="51"/>
      <c r="Y814" s="309"/>
      <c r="Z814" s="309"/>
      <c r="AA814" s="311" t="s">
        <v>652</v>
      </c>
      <c r="AB814" s="53" t="str">
        <f t="shared" si="23"/>
        <v>permit_history</v>
      </c>
      <c r="AC814" s="308" t="str">
        <f t="array" ref="AC814">iferror(index('StoT Mapping (Depreciated)'!$D$2:$L$976,match(E814,'StoT Mapping (Depreciated)'!$D$2:$D$976,0),9),"**FIELD MISSING**")</f>
        <v>Occupant_id</v>
      </c>
      <c r="AD814" s="53" t="str">
        <f t="shared" si="6"/>
        <v>permit.Occupant_id</v>
      </c>
      <c r="AE814" s="299">
        <f>countif(NEW_REDB_table.field,AD814)</f>
        <v>1</v>
      </c>
      <c r="AF814" s="299" t="str">
        <f t="shared" si="7"/>
        <v>YAY!!</v>
      </c>
      <c r="AG814" s="308"/>
      <c r="AH814" s="317" t="b">
        <v>0</v>
      </c>
      <c r="AI814" s="317" t="b">
        <v>0</v>
      </c>
      <c r="AJ814" s="308" t="str">
        <f t="array" ref="AJ814">iferror(index('Type Mapping'!$A$2:$D$21,match(J814,'Type Mapping'!$B$2:$B$21,0),4),"type mismatch")</f>
        <v>VARCHAR</v>
      </c>
      <c r="AK814" s="308"/>
      <c r="AL814" s="308"/>
      <c r="AM814" s="308"/>
      <c r="AN814" s="300" t="b">
        <v>0</v>
      </c>
      <c r="AO814" s="300" t="b">
        <v>0</v>
      </c>
      <c r="AP814" s="300" t="b">
        <v>0</v>
      </c>
      <c r="AQ814" s="300" t="b">
        <v>0</v>
      </c>
      <c r="AR814" s="300"/>
      <c r="AS814" s="300"/>
      <c r="AT814" s="302"/>
      <c r="AU814" s="302"/>
      <c r="AV814" s="303" t="b">
        <v>1</v>
      </c>
      <c r="AW814" s="304" t="str">
        <f t="shared" si="9"/>
        <v>false</v>
      </c>
      <c r="AX814" s="305" t="str">
        <f t="shared" si="17"/>
        <v>&lt;column comment="" default="" key="false" label="OccCo" length="255" nullable="true" originalDbColumnName="OccCo" originalLength="-1" pattern="" precision="-1" talendType="id_String" type=""/&gt;</v>
      </c>
      <c r="AY814" s="306"/>
      <c r="AZ814" s="305" t="str">
        <f t="shared" si="10"/>
        <v>&lt;column comment="" default="" key="false" label="OccCo" length="255" nullable="true" originalDbColumnName="OccCo" originalLength="-1" pattern="" precision="-1" talendType="id_String" type=""/&gt;</v>
      </c>
      <c r="BA814" s="306"/>
      <c r="BB814" s="302"/>
      <c r="BC814" s="303" t="b">
        <f t="shared" si="11"/>
        <v>1</v>
      </c>
      <c r="BD814" s="304"/>
      <c r="BE814" s="304" t="str">
        <f t="shared" si="12"/>
        <v>false</v>
      </c>
      <c r="BF814" s="307"/>
      <c r="BG814" s="305"/>
      <c r="BH814" s="305"/>
      <c r="BI814" s="305"/>
      <c r="BJ814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4" s="306"/>
      <c r="BL814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4" s="306"/>
      <c r="BN814" s="302"/>
      <c r="BO814" s="302"/>
      <c r="BP814" s="302"/>
      <c r="BQ814" s="302"/>
      <c r="BR814" s="302"/>
      <c r="BS814" s="302"/>
      <c r="BT814" s="302"/>
      <c r="BU814" s="302"/>
      <c r="BV814" s="302"/>
      <c r="BW814" s="302"/>
      <c r="BX814" s="302"/>
    </row>
    <row r="815">
      <c r="A815" s="292" t="s">
        <v>728</v>
      </c>
      <c r="B815" s="292">
        <v>814.0</v>
      </c>
      <c r="C815" s="292">
        <f t="shared" si="15"/>
        <v>2</v>
      </c>
      <c r="D815" s="293" t="str">
        <f t="shared" si="26"/>
        <v>Buil, Dem, Occ</v>
      </c>
      <c r="E815" s="46" t="str">
        <f t="shared" si="2"/>
        <v>prmbdo.mdb.PrmOcc.OccAddr</v>
      </c>
      <c r="F815" s="46" t="s">
        <v>350</v>
      </c>
      <c r="G815" s="46" t="s">
        <v>611</v>
      </c>
      <c r="H815" s="47">
        <v>53.0</v>
      </c>
      <c r="I815" s="294" t="s">
        <v>1815</v>
      </c>
      <c r="J815" s="295" t="s">
        <v>743</v>
      </c>
      <c r="K815" s="296">
        <v>150.0</v>
      </c>
      <c r="L815" s="297" t="b">
        <v>0</v>
      </c>
      <c r="M815" s="294" t="s">
        <v>2181</v>
      </c>
      <c r="N815" s="294"/>
      <c r="O815" s="369"/>
      <c r="P815" s="369"/>
      <c r="Q815" s="298" t="str">
        <f t="shared" si="3"/>
        <v>PrmOcc</v>
      </c>
      <c r="R815" s="298" t="str">
        <f t="shared" si="19"/>
        <v>OccAddr</v>
      </c>
      <c r="S815" s="298" t="str">
        <f t="array" ref="S815">iferror(index('Type Mapping'!$A$2:$D$21,match(J815,'Type Mapping'!$B$2:$B$21,0),3),"type mismatch")</f>
        <v>VARCHAR</v>
      </c>
      <c r="T815" s="298"/>
      <c r="U815" s="298"/>
      <c r="V815" s="298"/>
      <c r="W815" s="51" t="b">
        <v>1</v>
      </c>
      <c r="X815" s="51"/>
      <c r="Y815" s="309"/>
      <c r="Z815" s="309"/>
      <c r="AA815" s="311" t="s">
        <v>652</v>
      </c>
      <c r="AB815" s="53" t="str">
        <f t="shared" si="23"/>
        <v>permit_history</v>
      </c>
      <c r="AC815" s="308" t="str">
        <f t="array" ref="AC815">iferror(index('StoT Mapping (Depreciated)'!$D$2:$L$976,match(E815,'StoT Mapping (Depreciated)'!$D$2:$D$976,0),9),"**FIELD MISSING**")</f>
        <v>Occupant_id</v>
      </c>
      <c r="AD815" s="53" t="str">
        <f t="shared" si="6"/>
        <v>permit.Occupant_id</v>
      </c>
      <c r="AE815" s="299">
        <f>countif(NEW_REDB_table.field,AD815)</f>
        <v>1</v>
      </c>
      <c r="AF815" s="299" t="str">
        <f t="shared" si="7"/>
        <v>YAY!!</v>
      </c>
      <c r="AG815" s="308"/>
      <c r="AH815" s="317" t="b">
        <v>0</v>
      </c>
      <c r="AI815" s="317" t="b">
        <v>0</v>
      </c>
      <c r="AJ815" s="308" t="str">
        <f t="array" ref="AJ815">iferror(index('Type Mapping'!$A$2:$D$21,match(J815,'Type Mapping'!$B$2:$B$21,0),4),"type mismatch")</f>
        <v>VARCHAR</v>
      </c>
      <c r="AK815" s="308"/>
      <c r="AL815" s="308"/>
      <c r="AM815" s="308"/>
      <c r="AN815" s="300" t="b">
        <v>0</v>
      </c>
      <c r="AO815" s="300" t="b">
        <v>0</v>
      </c>
      <c r="AP815" s="300" t="b">
        <v>0</v>
      </c>
      <c r="AQ815" s="300" t="b">
        <v>0</v>
      </c>
      <c r="AR815" s="300"/>
      <c r="AS815" s="300"/>
      <c r="AT815" s="302"/>
      <c r="AU815" s="302"/>
      <c r="AV815" s="303" t="b">
        <v>1</v>
      </c>
      <c r="AW815" s="304" t="str">
        <f t="shared" si="9"/>
        <v>false</v>
      </c>
      <c r="AX815" s="305" t="str">
        <f t="shared" si="17"/>
        <v>&lt;column comment="" default="" key="false" label="OccAddr" length="255" nullable="true" originalDbColumnName="OccAddr" originalLength="-1" pattern="" precision="-1" talendType="id_String" type=""/&gt;</v>
      </c>
      <c r="AY815" s="306"/>
      <c r="AZ815" s="305" t="str">
        <f t="shared" si="10"/>
        <v>&lt;column comment="" default="" key="false" label="OccAddr" length="255" nullable="true" originalDbColumnName="OccAddr" originalLength="-1" pattern="" precision="-1" talendType="id_String" type=""/&gt;</v>
      </c>
      <c r="BA815" s="306"/>
      <c r="BB815" s="302"/>
      <c r="BC815" s="303" t="b">
        <f t="shared" si="11"/>
        <v>1</v>
      </c>
      <c r="BD815" s="304"/>
      <c r="BE815" s="304" t="str">
        <f t="shared" si="12"/>
        <v>false</v>
      </c>
      <c r="BF815" s="307"/>
      <c r="BG815" s="305"/>
      <c r="BH815" s="305"/>
      <c r="BI815" s="305"/>
      <c r="BJ815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5" s="306"/>
      <c r="BL815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5" s="306"/>
      <c r="BN815" s="302"/>
      <c r="BO815" s="302"/>
      <c r="BP815" s="302"/>
      <c r="BQ815" s="302"/>
      <c r="BR815" s="302"/>
      <c r="BS815" s="302"/>
      <c r="BT815" s="302"/>
      <c r="BU815" s="302"/>
      <c r="BV815" s="302"/>
      <c r="BW815" s="302"/>
      <c r="BX815" s="302"/>
    </row>
    <row r="816">
      <c r="A816" s="292" t="s">
        <v>728</v>
      </c>
      <c r="B816" s="292">
        <v>815.0</v>
      </c>
      <c r="C816" s="292">
        <f t="shared" si="15"/>
        <v>2</v>
      </c>
      <c r="D816" s="293" t="str">
        <f t="shared" si="26"/>
        <v>Buil, Dem, Occ</v>
      </c>
      <c r="E816" s="46" t="str">
        <f t="shared" si="2"/>
        <v>prmbdo.mdb.PrmOcc.OccCity</v>
      </c>
      <c r="F816" s="46" t="s">
        <v>350</v>
      </c>
      <c r="G816" s="46" t="s">
        <v>611</v>
      </c>
      <c r="H816" s="47">
        <v>54.0</v>
      </c>
      <c r="I816" s="294" t="s">
        <v>1817</v>
      </c>
      <c r="J816" s="295" t="s">
        <v>743</v>
      </c>
      <c r="K816" s="296">
        <v>80.0</v>
      </c>
      <c r="L816" s="297" t="b">
        <v>0</v>
      </c>
      <c r="M816" s="294" t="s">
        <v>2182</v>
      </c>
      <c r="N816" s="294"/>
      <c r="O816" s="369"/>
      <c r="P816" s="369"/>
      <c r="Q816" s="298" t="str">
        <f t="shared" si="3"/>
        <v>PrmOcc</v>
      </c>
      <c r="R816" s="298" t="str">
        <f t="shared" si="19"/>
        <v>OccCity</v>
      </c>
      <c r="S816" s="298" t="str">
        <f t="array" ref="S816">iferror(index('Type Mapping'!$A$2:$D$21,match(J816,'Type Mapping'!$B$2:$B$21,0),3),"type mismatch")</f>
        <v>VARCHAR</v>
      </c>
      <c r="T816" s="298"/>
      <c r="U816" s="298"/>
      <c r="V816" s="298"/>
      <c r="W816" s="51" t="b">
        <v>1</v>
      </c>
      <c r="X816" s="51"/>
      <c r="Y816" s="309"/>
      <c r="Z816" s="309"/>
      <c r="AA816" s="311" t="s">
        <v>652</v>
      </c>
      <c r="AB816" s="53" t="str">
        <f t="shared" si="23"/>
        <v>permit_history</v>
      </c>
      <c r="AC816" s="308" t="str">
        <f t="array" ref="AC816">iferror(index('StoT Mapping (Depreciated)'!$D$2:$L$976,match(E816,'StoT Mapping (Depreciated)'!$D$2:$D$976,0),9),"**FIELD MISSING**")</f>
        <v>Occupant_id</v>
      </c>
      <c r="AD816" s="53" t="str">
        <f t="shared" si="6"/>
        <v>permit.Occupant_id</v>
      </c>
      <c r="AE816" s="299">
        <f>countif(NEW_REDB_table.field,AD816)</f>
        <v>1</v>
      </c>
      <c r="AF816" s="299" t="str">
        <f t="shared" si="7"/>
        <v>YAY!!</v>
      </c>
      <c r="AG816" s="308"/>
      <c r="AH816" s="317" t="b">
        <v>0</v>
      </c>
      <c r="AI816" s="317" t="b">
        <v>0</v>
      </c>
      <c r="AJ816" s="308" t="str">
        <f t="array" ref="AJ816">iferror(index('Type Mapping'!$A$2:$D$21,match(J816,'Type Mapping'!$B$2:$B$21,0),4),"type mismatch")</f>
        <v>VARCHAR</v>
      </c>
      <c r="AK816" s="308"/>
      <c r="AL816" s="308"/>
      <c r="AM816" s="308"/>
      <c r="AN816" s="300" t="b">
        <v>0</v>
      </c>
      <c r="AO816" s="300" t="b">
        <v>0</v>
      </c>
      <c r="AP816" s="300" t="b">
        <v>0</v>
      </c>
      <c r="AQ816" s="300" t="b">
        <v>0</v>
      </c>
      <c r="AR816" s="300"/>
      <c r="AS816" s="300"/>
      <c r="AT816" s="302"/>
      <c r="AU816" s="302"/>
      <c r="AV816" s="303" t="b">
        <v>1</v>
      </c>
      <c r="AW816" s="304" t="str">
        <f t="shared" si="9"/>
        <v>false</v>
      </c>
      <c r="AX816" s="305" t="str">
        <f t="shared" si="17"/>
        <v>&lt;column comment="" default="" key="false" label="OccCity" length="255" nullable="true" originalDbColumnName="OccCity" originalLength="-1" pattern="" precision="-1" talendType="id_String" type=""/&gt;</v>
      </c>
      <c r="AY816" s="306"/>
      <c r="AZ816" s="305" t="str">
        <f t="shared" si="10"/>
        <v>&lt;column comment="" default="" key="false" label="OccCity" length="255" nullable="true" originalDbColumnName="OccCity" originalLength="-1" pattern="" precision="-1" talendType="id_String" type=""/&gt;</v>
      </c>
      <c r="BA816" s="306"/>
      <c r="BB816" s="302"/>
      <c r="BC816" s="303" t="b">
        <f t="shared" si="11"/>
        <v>1</v>
      </c>
      <c r="BD816" s="304"/>
      <c r="BE816" s="304" t="str">
        <f t="shared" si="12"/>
        <v>false</v>
      </c>
      <c r="BF816" s="307"/>
      <c r="BG816" s="305"/>
      <c r="BH816" s="305"/>
      <c r="BI816" s="305"/>
      <c r="BJ816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6" s="306"/>
      <c r="BL816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6" s="306"/>
      <c r="BN816" s="302"/>
      <c r="BO816" s="302"/>
      <c r="BP816" s="302"/>
      <c r="BQ816" s="302"/>
      <c r="BR816" s="302"/>
      <c r="BS816" s="302"/>
      <c r="BT816" s="302"/>
      <c r="BU816" s="302"/>
      <c r="BV816" s="302"/>
      <c r="BW816" s="302"/>
      <c r="BX816" s="302"/>
    </row>
    <row r="817">
      <c r="A817" s="292" t="s">
        <v>728</v>
      </c>
      <c r="B817" s="292">
        <v>816.0</v>
      </c>
      <c r="C817" s="292">
        <f t="shared" si="15"/>
        <v>2</v>
      </c>
      <c r="D817" s="293" t="str">
        <f t="shared" si="26"/>
        <v>Buil, Dem, Occ</v>
      </c>
      <c r="E817" s="46" t="str">
        <f t="shared" si="2"/>
        <v>prmbdo.mdb.PrmOcc.OccState</v>
      </c>
      <c r="F817" s="46" t="s">
        <v>350</v>
      </c>
      <c r="G817" s="46" t="s">
        <v>611</v>
      </c>
      <c r="H817" s="47">
        <v>55.0</v>
      </c>
      <c r="I817" s="294" t="s">
        <v>1823</v>
      </c>
      <c r="J817" s="295" t="s">
        <v>743</v>
      </c>
      <c r="K817" s="296">
        <v>2.0</v>
      </c>
      <c r="L817" s="297" t="b">
        <v>0</v>
      </c>
      <c r="M817" s="294" t="s">
        <v>2183</v>
      </c>
      <c r="N817" s="294"/>
      <c r="O817" s="369"/>
      <c r="P817" s="369"/>
      <c r="Q817" s="298" t="str">
        <f t="shared" si="3"/>
        <v>PrmOcc</v>
      </c>
      <c r="R817" s="298" t="str">
        <f t="shared" si="19"/>
        <v>OccState</v>
      </c>
      <c r="S817" s="298" t="str">
        <f t="array" ref="S817">iferror(index('Type Mapping'!$A$2:$D$21,match(J817,'Type Mapping'!$B$2:$B$21,0),3),"type mismatch")</f>
        <v>VARCHAR</v>
      </c>
      <c r="T817" s="298"/>
      <c r="U817" s="298"/>
      <c r="V817" s="298"/>
      <c r="W817" s="51" t="b">
        <v>1</v>
      </c>
      <c r="X817" s="51"/>
      <c r="Y817" s="309"/>
      <c r="Z817" s="309"/>
      <c r="AA817" s="311" t="s">
        <v>652</v>
      </c>
      <c r="AB817" s="53" t="str">
        <f t="shared" si="23"/>
        <v>permit_history</v>
      </c>
      <c r="AC817" s="308" t="str">
        <f t="array" ref="AC817">iferror(index('StoT Mapping (Depreciated)'!$D$2:$L$976,match(E817,'StoT Mapping (Depreciated)'!$D$2:$D$976,0),9),"**FIELD MISSING**")</f>
        <v>Occupant_id</v>
      </c>
      <c r="AD817" s="53" t="str">
        <f t="shared" si="6"/>
        <v>permit.Occupant_id</v>
      </c>
      <c r="AE817" s="299">
        <f>countif(NEW_REDB_table.field,AD817)</f>
        <v>1</v>
      </c>
      <c r="AF817" s="299" t="str">
        <f t="shared" si="7"/>
        <v>YAY!!</v>
      </c>
      <c r="AG817" s="308"/>
      <c r="AH817" s="317" t="b">
        <v>0</v>
      </c>
      <c r="AI817" s="317" t="b">
        <v>0</v>
      </c>
      <c r="AJ817" s="308" t="str">
        <f t="array" ref="AJ817">iferror(index('Type Mapping'!$A$2:$D$21,match(J817,'Type Mapping'!$B$2:$B$21,0),4),"type mismatch")</f>
        <v>VARCHAR</v>
      </c>
      <c r="AK817" s="308"/>
      <c r="AL817" s="308"/>
      <c r="AM817" s="308"/>
      <c r="AN817" s="300" t="b">
        <v>0</v>
      </c>
      <c r="AO817" s="300" t="b">
        <v>0</v>
      </c>
      <c r="AP817" s="300" t="b">
        <v>0</v>
      </c>
      <c r="AQ817" s="300" t="b">
        <v>0</v>
      </c>
      <c r="AR817" s="300"/>
      <c r="AS817" s="300"/>
      <c r="AT817" s="302"/>
      <c r="AU817" s="302"/>
      <c r="AV817" s="303" t="b">
        <v>1</v>
      </c>
      <c r="AW817" s="304" t="str">
        <f t="shared" si="9"/>
        <v>false</v>
      </c>
      <c r="AX817" s="305" t="str">
        <f t="shared" si="17"/>
        <v>&lt;column comment="" default="" key="false" label="OccState" length="255" nullable="true" originalDbColumnName="OccState" originalLength="-1" pattern="" precision="-1" talendType="id_String" type=""/&gt;</v>
      </c>
      <c r="AY817" s="306"/>
      <c r="AZ817" s="305" t="str">
        <f t="shared" si="10"/>
        <v>&lt;column comment="" default="" key="false" label="OccState" length="255" nullable="true" originalDbColumnName="OccState" originalLength="-1" pattern="" precision="-1" talendType="id_String" type=""/&gt;</v>
      </c>
      <c r="BA817" s="306"/>
      <c r="BB817" s="302"/>
      <c r="BC817" s="303" t="b">
        <f t="shared" si="11"/>
        <v>1</v>
      </c>
      <c r="BD817" s="304"/>
      <c r="BE817" s="304" t="str">
        <f t="shared" si="12"/>
        <v>false</v>
      </c>
      <c r="BF817" s="307"/>
      <c r="BG817" s="305"/>
      <c r="BH817" s="305"/>
      <c r="BI817" s="305"/>
      <c r="BJ817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7" s="306"/>
      <c r="BL817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7" s="306"/>
      <c r="BN817" s="302"/>
      <c r="BO817" s="302"/>
      <c r="BP817" s="302"/>
      <c r="BQ817" s="302"/>
      <c r="BR817" s="302"/>
      <c r="BS817" s="302"/>
      <c r="BT817" s="302"/>
      <c r="BU817" s="302"/>
      <c r="BV817" s="302"/>
      <c r="BW817" s="302"/>
      <c r="BX817" s="302"/>
    </row>
    <row r="818">
      <c r="A818" s="292" t="s">
        <v>728</v>
      </c>
      <c r="B818" s="292">
        <v>817.0</v>
      </c>
      <c r="C818" s="292">
        <f t="shared" si="15"/>
        <v>2</v>
      </c>
      <c r="D818" s="293" t="str">
        <f t="shared" si="26"/>
        <v>Buil, Dem, Occ</v>
      </c>
      <c r="E818" s="46" t="str">
        <f t="shared" si="2"/>
        <v>prmbdo.mdb.PrmOcc.OccZIP</v>
      </c>
      <c r="F818" s="46" t="s">
        <v>350</v>
      </c>
      <c r="G818" s="46" t="s">
        <v>611</v>
      </c>
      <c r="H818" s="47">
        <v>56.0</v>
      </c>
      <c r="I818" s="294" t="s">
        <v>1825</v>
      </c>
      <c r="J818" s="295" t="s">
        <v>743</v>
      </c>
      <c r="K818" s="296">
        <v>50.0</v>
      </c>
      <c r="L818" s="297" t="b">
        <v>0</v>
      </c>
      <c r="M818" s="294" t="s">
        <v>2184</v>
      </c>
      <c r="N818" s="294"/>
      <c r="O818" s="369"/>
      <c r="P818" s="369"/>
      <c r="Q818" s="298" t="str">
        <f t="shared" si="3"/>
        <v>PrmOcc</v>
      </c>
      <c r="R818" s="298" t="str">
        <f t="shared" si="19"/>
        <v>OccZIP</v>
      </c>
      <c r="S818" s="298" t="str">
        <f t="array" ref="S818">iferror(index('Type Mapping'!$A$2:$D$21,match(J818,'Type Mapping'!$B$2:$B$21,0),3),"type mismatch")</f>
        <v>VARCHAR</v>
      </c>
      <c r="T818" s="298"/>
      <c r="U818" s="298"/>
      <c r="V818" s="298"/>
      <c r="W818" s="51" t="b">
        <v>1</v>
      </c>
      <c r="X818" s="51"/>
      <c r="Y818" s="309"/>
      <c r="Z818" s="309"/>
      <c r="AA818" s="311" t="s">
        <v>652</v>
      </c>
      <c r="AB818" s="53" t="str">
        <f t="shared" si="23"/>
        <v>permit_history</v>
      </c>
      <c r="AC818" s="308" t="str">
        <f t="array" ref="AC818">iferror(index('StoT Mapping (Depreciated)'!$D$2:$L$976,match(E818,'StoT Mapping (Depreciated)'!$D$2:$D$976,0),9),"**FIELD MISSING**")</f>
        <v>Occupant_id</v>
      </c>
      <c r="AD818" s="53" t="str">
        <f t="shared" si="6"/>
        <v>permit.Occupant_id</v>
      </c>
      <c r="AE818" s="299">
        <f>countif(NEW_REDB_table.field,AD818)</f>
        <v>1</v>
      </c>
      <c r="AF818" s="299" t="str">
        <f t="shared" si="7"/>
        <v>YAY!!</v>
      </c>
      <c r="AG818" s="308"/>
      <c r="AH818" s="317" t="b">
        <v>0</v>
      </c>
      <c r="AI818" s="317" t="b">
        <v>0</v>
      </c>
      <c r="AJ818" s="308" t="str">
        <f t="array" ref="AJ818">iferror(index('Type Mapping'!$A$2:$D$21,match(J818,'Type Mapping'!$B$2:$B$21,0),4),"type mismatch")</f>
        <v>VARCHAR</v>
      </c>
      <c r="AK818" s="308"/>
      <c r="AL818" s="308"/>
      <c r="AM818" s="308"/>
      <c r="AN818" s="300" t="b">
        <v>0</v>
      </c>
      <c r="AO818" s="300" t="b">
        <v>0</v>
      </c>
      <c r="AP818" s="300" t="b">
        <v>0</v>
      </c>
      <c r="AQ818" s="300" t="b">
        <v>0</v>
      </c>
      <c r="AR818" s="300"/>
      <c r="AS818" s="300"/>
      <c r="AT818" s="302"/>
      <c r="AU818" s="302"/>
      <c r="AV818" s="303" t="b">
        <v>1</v>
      </c>
      <c r="AW818" s="304" t="str">
        <f t="shared" si="9"/>
        <v>false</v>
      </c>
      <c r="AX818" s="305" t="str">
        <f t="shared" si="17"/>
        <v>&lt;column comment="" default="" key="false" label="OccZIP" length="255" nullable="true" originalDbColumnName="OccZIP" originalLength="-1" pattern="" precision="-1" talendType="id_String" type=""/&gt;</v>
      </c>
      <c r="AY818" s="306"/>
      <c r="AZ818" s="305" t="str">
        <f t="shared" si="10"/>
        <v>&lt;column comment="" default="" key="false" label="OccZIP" length="255" nullable="true" originalDbColumnName="OccZIP" originalLength="-1" pattern="" precision="-1" talendType="id_String" type=""/&gt;</v>
      </c>
      <c r="BA818" s="306"/>
      <c r="BB818" s="302"/>
      <c r="BC818" s="303" t="b">
        <f t="shared" si="11"/>
        <v>1</v>
      </c>
      <c r="BD818" s="304"/>
      <c r="BE818" s="304" t="str">
        <f t="shared" si="12"/>
        <v>false</v>
      </c>
      <c r="BF818" s="307"/>
      <c r="BG818" s="305"/>
      <c r="BH818" s="305"/>
      <c r="BI818" s="305"/>
      <c r="BJ818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8" s="306"/>
      <c r="BL818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8" s="306"/>
      <c r="BN818" s="302"/>
      <c r="BO818" s="302"/>
      <c r="BP818" s="302"/>
      <c r="BQ818" s="302"/>
      <c r="BR818" s="302"/>
      <c r="BS818" s="302"/>
      <c r="BT818" s="302"/>
      <c r="BU818" s="302"/>
      <c r="BV818" s="302"/>
      <c r="BW818" s="302"/>
      <c r="BX818" s="302"/>
    </row>
    <row r="819">
      <c r="A819" s="292" t="s">
        <v>728</v>
      </c>
      <c r="B819" s="292">
        <v>818.0</v>
      </c>
      <c r="C819" s="292">
        <f t="shared" si="15"/>
        <v>2</v>
      </c>
      <c r="D819" s="293" t="str">
        <f t="shared" si="26"/>
        <v>Buil, Dem, Occ</v>
      </c>
      <c r="E819" s="46" t="str">
        <f t="shared" si="2"/>
        <v>prmbdo.mdb.PrmOcc.GeoCityBLockPart</v>
      </c>
      <c r="F819" s="46" t="s">
        <v>350</v>
      </c>
      <c r="G819" s="46" t="s">
        <v>611</v>
      </c>
      <c r="H819" s="47">
        <v>57.0</v>
      </c>
      <c r="I819" s="294" t="s">
        <v>1795</v>
      </c>
      <c r="J819" s="295" t="s">
        <v>729</v>
      </c>
      <c r="K819" s="296">
        <v>8.0</v>
      </c>
      <c r="L819" s="297" t="b">
        <v>0</v>
      </c>
      <c r="M819" s="294" t="s">
        <v>1433</v>
      </c>
      <c r="N819" s="294"/>
      <c r="O819" s="369"/>
      <c r="P819" s="369"/>
      <c r="Q819" s="298" t="str">
        <f t="shared" si="3"/>
        <v>PrmOcc</v>
      </c>
      <c r="R819" s="298" t="str">
        <f t="shared" si="19"/>
        <v>GeoCityBLockPart</v>
      </c>
      <c r="S819" s="298" t="str">
        <f t="array" ref="S819">iferror(index('Type Mapping'!$A$2:$D$21,match(J819,'Type Mapping'!$B$2:$B$21,0),3),"type mismatch")</f>
        <v>VARCHAR</v>
      </c>
      <c r="T819" s="298"/>
      <c r="U819" s="298"/>
      <c r="V819" s="298"/>
      <c r="W819" s="51" t="b">
        <v>1</v>
      </c>
      <c r="X819" s="51"/>
      <c r="Y819" s="309"/>
      <c r="Z819" s="309"/>
      <c r="AA819" s="311" t="s">
        <v>669</v>
      </c>
      <c r="AB819" s="53" t="str">
        <f t="shared" si="23"/>
        <v>geo_id_history</v>
      </c>
      <c r="AC819" s="308" t="str">
        <f t="array" ref="AC819">iferror(index('StoT Mapping (Depreciated)'!$D$2:$L$976,match(E819,'StoT Mapping (Depreciated)'!$D$2:$D$976,0),9),"**FIELD MISSING**")</f>
        <v>???</v>
      </c>
      <c r="AD819" s="53" t="str">
        <f t="shared" si="6"/>
        <v>geo_id.???</v>
      </c>
      <c r="AE819" s="299">
        <f>countif(NEW_REDB_table.field,AD819)</f>
        <v>0</v>
      </c>
      <c r="AF819" s="299" t="str">
        <f t="shared" si="7"/>
        <v>Check...</v>
      </c>
      <c r="AG819" s="308"/>
      <c r="AH819" s="317" t="b">
        <v>0</v>
      </c>
      <c r="AI819" s="317" t="b">
        <v>0</v>
      </c>
      <c r="AJ819" s="308" t="str">
        <f t="array" ref="AJ819">iferror(index('Type Mapping'!$A$2:$D$21,match(J819,'Type Mapping'!$B$2:$B$21,0),4),"type mismatch")</f>
        <v>FLOAT</v>
      </c>
      <c r="AK819" s="308"/>
      <c r="AL819" s="308"/>
      <c r="AM819" s="308"/>
      <c r="AN819" s="300" t="b">
        <v>0</v>
      </c>
      <c r="AO819" s="300" t="b">
        <v>0</v>
      </c>
      <c r="AP819" s="300" t="b">
        <v>0</v>
      </c>
      <c r="AQ819" s="300" t="b">
        <v>0</v>
      </c>
      <c r="AR819" s="300"/>
      <c r="AS819" s="300"/>
      <c r="AT819" s="302"/>
      <c r="AU819" s="302"/>
      <c r="AV819" s="303" t="b">
        <v>1</v>
      </c>
      <c r="AW819" s="304" t="str">
        <f t="shared" si="9"/>
        <v>false</v>
      </c>
      <c r="AX819" s="305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819" s="306"/>
      <c r="AZ819" s="305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819" s="306"/>
      <c r="BB819" s="302"/>
      <c r="BC819" s="303" t="b">
        <f t="shared" si="11"/>
        <v>1</v>
      </c>
      <c r="BD819" s="304"/>
      <c r="BE819" s="304" t="str">
        <f t="shared" si="12"/>
        <v>false</v>
      </c>
      <c r="BF819" s="307"/>
      <c r="BG819" s="305"/>
      <c r="BH819" s="305"/>
      <c r="BI819" s="305"/>
      <c r="BJ819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19" s="306"/>
      <c r="BL819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19" s="306"/>
      <c r="BN819" s="302"/>
      <c r="BO819" s="302"/>
      <c r="BP819" s="302"/>
      <c r="BQ819" s="302"/>
      <c r="BR819" s="302"/>
      <c r="BS819" s="302"/>
      <c r="BT819" s="302"/>
      <c r="BU819" s="302"/>
      <c r="BV819" s="302"/>
      <c r="BW819" s="302"/>
      <c r="BX819" s="302"/>
    </row>
    <row r="820">
      <c r="A820" s="292" t="s">
        <v>728</v>
      </c>
      <c r="B820" s="292">
        <v>819.0</v>
      </c>
      <c r="C820" s="292">
        <f t="shared" si="15"/>
        <v>2</v>
      </c>
      <c r="D820" s="293" t="str">
        <f t="shared" si="26"/>
        <v>Buil, Dem, Occ</v>
      </c>
      <c r="E820" s="46" t="str">
        <f t="shared" si="2"/>
        <v>prmbdo.mdb.PrmOcc.Ward10</v>
      </c>
      <c r="F820" s="46" t="s">
        <v>350</v>
      </c>
      <c r="G820" s="46" t="s">
        <v>611</v>
      </c>
      <c r="H820" s="47">
        <v>58.0</v>
      </c>
      <c r="I820" s="294" t="s">
        <v>1436</v>
      </c>
      <c r="J820" s="295" t="s">
        <v>740</v>
      </c>
      <c r="K820" s="296">
        <v>1.0</v>
      </c>
      <c r="L820" s="297" t="b">
        <v>0</v>
      </c>
      <c r="M820" s="294" t="s">
        <v>2076</v>
      </c>
      <c r="N820" s="294"/>
      <c r="O820" s="369"/>
      <c r="P820" s="369"/>
      <c r="Q820" s="298" t="str">
        <f t="shared" si="3"/>
        <v>PrmOcc</v>
      </c>
      <c r="R820" s="298" t="str">
        <f t="shared" si="19"/>
        <v>Ward10</v>
      </c>
      <c r="S820" s="298" t="str">
        <f t="array" ref="S820">iferror(index('Type Mapping'!$A$2:$D$21,match(J820,'Type Mapping'!$B$2:$B$21,0),3),"type mismatch")</f>
        <v>VARCHAR</v>
      </c>
      <c r="T820" s="298"/>
      <c r="U820" s="298"/>
      <c r="V820" s="298"/>
      <c r="W820" s="51" t="b">
        <v>1</v>
      </c>
      <c r="X820" s="51"/>
      <c r="Y820" s="309"/>
      <c r="Z820" s="309"/>
      <c r="AA820" s="311" t="s">
        <v>669</v>
      </c>
      <c r="AB820" s="53" t="str">
        <f t="shared" si="23"/>
        <v>geo_id_history</v>
      </c>
      <c r="AC820" s="308" t="str">
        <f t="array" ref="AC820">iferror(index('StoT Mapping (Depreciated)'!$D$2:$L$976,match(E820,'StoT Mapping (Depreciated)'!$D$2:$D$976,0),9),"**FIELD MISSING**")</f>
        <v>???</v>
      </c>
      <c r="AD820" s="53" t="str">
        <f t="shared" si="6"/>
        <v>geo_id.???</v>
      </c>
      <c r="AE820" s="299">
        <f>countif(NEW_REDB_table.field,AD820)</f>
        <v>0</v>
      </c>
      <c r="AF820" s="299" t="str">
        <f t="shared" si="7"/>
        <v>Check...</v>
      </c>
      <c r="AG820" s="308"/>
      <c r="AH820" s="317" t="b">
        <v>0</v>
      </c>
      <c r="AI820" s="317" t="b">
        <v>0</v>
      </c>
      <c r="AJ820" s="308" t="str">
        <f t="array" ref="AJ820">iferror(index('Type Mapping'!$A$2:$D$21,match(J820,'Type Mapping'!$B$2:$B$21,0),4),"type mismatch")</f>
        <v>INT</v>
      </c>
      <c r="AK820" s="308"/>
      <c r="AL820" s="308"/>
      <c r="AM820" s="308"/>
      <c r="AN820" s="300" t="b">
        <v>0</v>
      </c>
      <c r="AO820" s="300" t="b">
        <v>0</v>
      </c>
      <c r="AP820" s="300" t="b">
        <v>0</v>
      </c>
      <c r="AQ820" s="300" t="b">
        <v>0</v>
      </c>
      <c r="AR820" s="300"/>
      <c r="AS820" s="300"/>
      <c r="AT820" s="302"/>
      <c r="AU820" s="302"/>
      <c r="AV820" s="303" t="b">
        <v>1</v>
      </c>
      <c r="AW820" s="304" t="str">
        <f t="shared" si="9"/>
        <v>false</v>
      </c>
      <c r="AX820" s="305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820" s="306"/>
      <c r="AZ820" s="305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820" s="306"/>
      <c r="BB820" s="302"/>
      <c r="BC820" s="303" t="b">
        <f t="shared" si="11"/>
        <v>1</v>
      </c>
      <c r="BD820" s="304"/>
      <c r="BE820" s="304" t="str">
        <f t="shared" si="12"/>
        <v>false</v>
      </c>
      <c r="BF820" s="307"/>
      <c r="BG820" s="305"/>
      <c r="BH820" s="305"/>
      <c r="BI820" s="305"/>
      <c r="BJ820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0" s="306"/>
      <c r="BL820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0" s="306"/>
      <c r="BN820" s="302"/>
      <c r="BO820" s="302"/>
      <c r="BP820" s="302"/>
      <c r="BQ820" s="302"/>
      <c r="BR820" s="302"/>
      <c r="BS820" s="302"/>
      <c r="BT820" s="302"/>
      <c r="BU820" s="302"/>
      <c r="BV820" s="302"/>
      <c r="BW820" s="302"/>
      <c r="BX820" s="302"/>
    </row>
    <row r="821">
      <c r="A821" s="292" t="s">
        <v>728</v>
      </c>
      <c r="B821" s="292">
        <v>820.0</v>
      </c>
      <c r="C821" s="292">
        <f t="shared" si="15"/>
        <v>2</v>
      </c>
      <c r="D821" s="293" t="str">
        <f t="shared" si="26"/>
        <v>Buil, Dem, Occ</v>
      </c>
      <c r="E821" s="46" t="str">
        <f t="shared" si="2"/>
        <v>prmbdo.mdb.PrmOcc.Precinct10</v>
      </c>
      <c r="F821" s="46" t="s">
        <v>350</v>
      </c>
      <c r="G821" s="46" t="s">
        <v>611</v>
      </c>
      <c r="H821" s="47">
        <v>59.0</v>
      </c>
      <c r="I821" s="294" t="s">
        <v>1445</v>
      </c>
      <c r="J821" s="295" t="s">
        <v>740</v>
      </c>
      <c r="K821" s="296">
        <v>1.0</v>
      </c>
      <c r="L821" s="297" t="b">
        <v>0</v>
      </c>
      <c r="M821" s="294" t="s">
        <v>2079</v>
      </c>
      <c r="N821" s="294"/>
      <c r="O821" s="369"/>
      <c r="P821" s="369"/>
      <c r="Q821" s="298" t="str">
        <f t="shared" si="3"/>
        <v>PrmOcc</v>
      </c>
      <c r="R821" s="298" t="str">
        <f t="shared" si="19"/>
        <v>Precinct10</v>
      </c>
      <c r="S821" s="298" t="str">
        <f t="array" ref="S821">iferror(index('Type Mapping'!$A$2:$D$21,match(J821,'Type Mapping'!$B$2:$B$21,0),3),"type mismatch")</f>
        <v>VARCHAR</v>
      </c>
      <c r="T821" s="298"/>
      <c r="U821" s="298"/>
      <c r="V821" s="298"/>
      <c r="W821" s="51" t="b">
        <v>1</v>
      </c>
      <c r="X821" s="51"/>
      <c r="Y821" s="309"/>
      <c r="Z821" s="309"/>
      <c r="AA821" s="311" t="s">
        <v>669</v>
      </c>
      <c r="AB821" s="53" t="str">
        <f t="shared" si="23"/>
        <v>geo_id_history</v>
      </c>
      <c r="AC821" s="308" t="str">
        <f t="array" ref="AC821">iferror(index('StoT Mapping (Depreciated)'!$D$2:$L$976,match(E821,'StoT Mapping (Depreciated)'!$D$2:$D$976,0),9),"**FIELD MISSING**")</f>
        <v>???</v>
      </c>
      <c r="AD821" s="53" t="str">
        <f t="shared" si="6"/>
        <v>geo_id.???</v>
      </c>
      <c r="AE821" s="299">
        <f>countif(NEW_REDB_table.field,AD821)</f>
        <v>0</v>
      </c>
      <c r="AF821" s="299" t="str">
        <f t="shared" si="7"/>
        <v>Check...</v>
      </c>
      <c r="AG821" s="308"/>
      <c r="AH821" s="317" t="b">
        <v>0</v>
      </c>
      <c r="AI821" s="317" t="b">
        <v>0</v>
      </c>
      <c r="AJ821" s="308" t="str">
        <f t="array" ref="AJ821">iferror(index('Type Mapping'!$A$2:$D$21,match(J821,'Type Mapping'!$B$2:$B$21,0),4),"type mismatch")</f>
        <v>INT</v>
      </c>
      <c r="AK821" s="308"/>
      <c r="AL821" s="308"/>
      <c r="AM821" s="308"/>
      <c r="AN821" s="300" t="b">
        <v>0</v>
      </c>
      <c r="AO821" s="300" t="b">
        <v>0</v>
      </c>
      <c r="AP821" s="300" t="b">
        <v>0</v>
      </c>
      <c r="AQ821" s="300" t="b">
        <v>0</v>
      </c>
      <c r="AR821" s="300"/>
      <c r="AS821" s="300"/>
      <c r="AT821" s="302"/>
      <c r="AU821" s="302"/>
      <c r="AV821" s="303" t="b">
        <v>1</v>
      </c>
      <c r="AW821" s="304" t="str">
        <f t="shared" si="9"/>
        <v>false</v>
      </c>
      <c r="AX821" s="305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821" s="306"/>
      <c r="AZ821" s="305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821" s="306"/>
      <c r="BB821" s="302"/>
      <c r="BC821" s="303" t="b">
        <f t="shared" si="11"/>
        <v>1</v>
      </c>
      <c r="BD821" s="304"/>
      <c r="BE821" s="304" t="str">
        <f t="shared" si="12"/>
        <v>false</v>
      </c>
      <c r="BF821" s="307"/>
      <c r="BG821" s="305"/>
      <c r="BH821" s="305"/>
      <c r="BI821" s="305"/>
      <c r="BJ821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1" s="306"/>
      <c r="BL821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1" s="306"/>
      <c r="BN821" s="302"/>
      <c r="BO821" s="302"/>
      <c r="BP821" s="302"/>
      <c r="BQ821" s="302"/>
      <c r="BR821" s="302"/>
      <c r="BS821" s="302"/>
      <c r="BT821" s="302"/>
      <c r="BU821" s="302"/>
      <c r="BV821" s="302"/>
      <c r="BW821" s="302"/>
      <c r="BX821" s="302"/>
    </row>
    <row r="822">
      <c r="A822" s="292" t="s">
        <v>728</v>
      </c>
      <c r="B822" s="292">
        <v>821.0</v>
      </c>
      <c r="C822" s="292">
        <f t="shared" si="15"/>
        <v>2</v>
      </c>
      <c r="D822" s="293" t="str">
        <f t="shared" si="26"/>
        <v>Buil, Dem, Occ</v>
      </c>
      <c r="E822" s="46" t="str">
        <f t="shared" si="2"/>
        <v>prmbdo.mdb.PrmOcc.InspArea10</v>
      </c>
      <c r="F822" s="46" t="s">
        <v>350</v>
      </c>
      <c r="G822" s="46" t="s">
        <v>611</v>
      </c>
      <c r="H822" s="47">
        <v>60.0</v>
      </c>
      <c r="I822" s="294" t="s">
        <v>1451</v>
      </c>
      <c r="J822" s="295" t="s">
        <v>740</v>
      </c>
      <c r="K822" s="296">
        <v>1.0</v>
      </c>
      <c r="L822" s="297" t="b">
        <v>0</v>
      </c>
      <c r="M822" s="294" t="s">
        <v>1452</v>
      </c>
      <c r="N822" s="294"/>
      <c r="O822" s="369"/>
      <c r="P822" s="369"/>
      <c r="Q822" s="298" t="str">
        <f t="shared" si="3"/>
        <v>PrmOcc</v>
      </c>
      <c r="R822" s="298" t="str">
        <f t="shared" si="19"/>
        <v>InspArea10</v>
      </c>
      <c r="S822" s="298" t="str">
        <f t="array" ref="S822">iferror(index('Type Mapping'!$A$2:$D$21,match(J822,'Type Mapping'!$B$2:$B$21,0),3),"type mismatch")</f>
        <v>VARCHAR</v>
      </c>
      <c r="T822" s="298"/>
      <c r="U822" s="298"/>
      <c r="V822" s="298"/>
      <c r="W822" s="51" t="b">
        <v>1</v>
      </c>
      <c r="X822" s="51"/>
      <c r="Y822" s="309"/>
      <c r="Z822" s="309"/>
      <c r="AA822" s="311" t="s">
        <v>669</v>
      </c>
      <c r="AB822" s="53" t="str">
        <f t="shared" si="23"/>
        <v>geo_id_history</v>
      </c>
      <c r="AC822" s="308" t="str">
        <f t="array" ref="AC822">iferror(index('StoT Mapping (Depreciated)'!$D$2:$L$976,match(E822,'StoT Mapping (Depreciated)'!$D$2:$D$976,0),9),"**FIELD MISSING**")</f>
        <v>???</v>
      </c>
      <c r="AD822" s="53" t="str">
        <f t="shared" si="6"/>
        <v>geo_id.???</v>
      </c>
      <c r="AE822" s="299">
        <f>countif(NEW_REDB_table.field,AD822)</f>
        <v>0</v>
      </c>
      <c r="AF822" s="299" t="str">
        <f t="shared" si="7"/>
        <v>Check...</v>
      </c>
      <c r="AG822" s="308"/>
      <c r="AH822" s="317" t="b">
        <v>0</v>
      </c>
      <c r="AI822" s="317" t="b">
        <v>0</v>
      </c>
      <c r="AJ822" s="308" t="str">
        <f t="array" ref="AJ822">iferror(index('Type Mapping'!$A$2:$D$21,match(J822,'Type Mapping'!$B$2:$B$21,0),4),"type mismatch")</f>
        <v>INT</v>
      </c>
      <c r="AK822" s="308"/>
      <c r="AL822" s="308"/>
      <c r="AM822" s="308"/>
      <c r="AN822" s="300" t="b">
        <v>0</v>
      </c>
      <c r="AO822" s="300" t="b">
        <v>0</v>
      </c>
      <c r="AP822" s="300" t="b">
        <v>0</v>
      </c>
      <c r="AQ822" s="300" t="b">
        <v>0</v>
      </c>
      <c r="AR822" s="300"/>
      <c r="AS822" s="300"/>
      <c r="AT822" s="302"/>
      <c r="AU822" s="302"/>
      <c r="AV822" s="303" t="b">
        <v>1</v>
      </c>
      <c r="AW822" s="304" t="str">
        <f t="shared" si="9"/>
        <v>false</v>
      </c>
      <c r="AX822" s="305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822" s="306"/>
      <c r="AZ822" s="305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822" s="306"/>
      <c r="BB822" s="302"/>
      <c r="BC822" s="303" t="b">
        <f t="shared" si="11"/>
        <v>1</v>
      </c>
      <c r="BD822" s="304"/>
      <c r="BE822" s="304" t="str">
        <f t="shared" si="12"/>
        <v>false</v>
      </c>
      <c r="BF822" s="307"/>
      <c r="BG822" s="305"/>
      <c r="BH822" s="305"/>
      <c r="BI822" s="305"/>
      <c r="BJ822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2" s="306"/>
      <c r="BL822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2" s="306"/>
      <c r="BN822" s="302"/>
      <c r="BO822" s="302"/>
      <c r="BP822" s="302"/>
      <c r="BQ822" s="302"/>
      <c r="BR822" s="302"/>
      <c r="BS822" s="302"/>
      <c r="BT822" s="302"/>
      <c r="BU822" s="302"/>
      <c r="BV822" s="302"/>
      <c r="BW822" s="302"/>
      <c r="BX822" s="302"/>
    </row>
    <row r="823">
      <c r="A823" s="292" t="s">
        <v>728</v>
      </c>
      <c r="B823" s="292">
        <v>822.0</v>
      </c>
      <c r="C823" s="292">
        <f t="shared" si="15"/>
        <v>2</v>
      </c>
      <c r="D823" s="293" t="str">
        <f t="shared" si="26"/>
        <v>Buil, Dem, Occ</v>
      </c>
      <c r="E823" s="46" t="str">
        <f t="shared" si="2"/>
        <v>prmbdo.mdb.PrmOcc.Ward00</v>
      </c>
      <c r="F823" s="46" t="s">
        <v>350</v>
      </c>
      <c r="G823" s="46" t="s">
        <v>611</v>
      </c>
      <c r="H823" s="47">
        <v>61.0</v>
      </c>
      <c r="I823" s="294" t="s">
        <v>1457</v>
      </c>
      <c r="J823" s="295" t="s">
        <v>740</v>
      </c>
      <c r="K823" s="296">
        <v>1.0</v>
      </c>
      <c r="L823" s="297" t="b">
        <v>0</v>
      </c>
      <c r="M823" s="294" t="s">
        <v>2083</v>
      </c>
      <c r="N823" s="294"/>
      <c r="O823" s="369"/>
      <c r="P823" s="369"/>
      <c r="Q823" s="298" t="str">
        <f t="shared" si="3"/>
        <v>PrmOcc</v>
      </c>
      <c r="R823" s="298" t="str">
        <f t="shared" si="19"/>
        <v>Ward00</v>
      </c>
      <c r="S823" s="298" t="str">
        <f t="array" ref="S823">iferror(index('Type Mapping'!$A$2:$D$21,match(J823,'Type Mapping'!$B$2:$B$21,0),3),"type mismatch")</f>
        <v>VARCHAR</v>
      </c>
      <c r="T823" s="298"/>
      <c r="U823" s="298"/>
      <c r="V823" s="298"/>
      <c r="W823" s="51" t="b">
        <v>1</v>
      </c>
      <c r="X823" s="51"/>
      <c r="Y823" s="309"/>
      <c r="Z823" s="309"/>
      <c r="AA823" s="311" t="s">
        <v>669</v>
      </c>
      <c r="AB823" s="53" t="str">
        <f t="shared" si="23"/>
        <v>geo_id_history</v>
      </c>
      <c r="AC823" s="308" t="str">
        <f t="array" ref="AC823">iferror(index('StoT Mapping (Depreciated)'!$D$2:$L$976,match(E823,'StoT Mapping (Depreciated)'!$D$2:$D$976,0),9),"**FIELD MISSING**")</f>
        <v>???</v>
      </c>
      <c r="AD823" s="53" t="str">
        <f t="shared" si="6"/>
        <v>geo_id.???</v>
      </c>
      <c r="AE823" s="299">
        <f>countif(NEW_REDB_table.field,AD823)</f>
        <v>0</v>
      </c>
      <c r="AF823" s="299" t="str">
        <f t="shared" si="7"/>
        <v>Check...</v>
      </c>
      <c r="AG823" s="308"/>
      <c r="AH823" s="317" t="b">
        <v>0</v>
      </c>
      <c r="AI823" s="317" t="b">
        <v>0</v>
      </c>
      <c r="AJ823" s="308" t="str">
        <f t="array" ref="AJ823">iferror(index('Type Mapping'!$A$2:$D$21,match(J823,'Type Mapping'!$B$2:$B$21,0),4),"type mismatch")</f>
        <v>INT</v>
      </c>
      <c r="AK823" s="308"/>
      <c r="AL823" s="308"/>
      <c r="AM823" s="308"/>
      <c r="AN823" s="300" t="b">
        <v>0</v>
      </c>
      <c r="AO823" s="300" t="b">
        <v>0</v>
      </c>
      <c r="AP823" s="300" t="b">
        <v>0</v>
      </c>
      <c r="AQ823" s="300" t="b">
        <v>0</v>
      </c>
      <c r="AR823" s="300"/>
      <c r="AS823" s="300"/>
      <c r="AT823" s="302"/>
      <c r="AU823" s="302"/>
      <c r="AV823" s="303" t="b">
        <v>1</v>
      </c>
      <c r="AW823" s="304" t="str">
        <f t="shared" si="9"/>
        <v>false</v>
      </c>
      <c r="AX823" s="305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823" s="306"/>
      <c r="AZ823" s="305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823" s="306"/>
      <c r="BB823" s="302"/>
      <c r="BC823" s="303" t="b">
        <f t="shared" si="11"/>
        <v>1</v>
      </c>
      <c r="BD823" s="304"/>
      <c r="BE823" s="304" t="str">
        <f t="shared" si="12"/>
        <v>false</v>
      </c>
      <c r="BF823" s="307"/>
      <c r="BG823" s="305"/>
      <c r="BH823" s="305"/>
      <c r="BI823" s="305"/>
      <c r="BJ823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3" s="306"/>
      <c r="BL823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3" s="306"/>
      <c r="BN823" s="302"/>
      <c r="BO823" s="302"/>
      <c r="BP823" s="302"/>
      <c r="BQ823" s="302"/>
      <c r="BR823" s="302"/>
      <c r="BS823" s="302"/>
      <c r="BT823" s="302"/>
      <c r="BU823" s="302"/>
      <c r="BV823" s="302"/>
      <c r="BW823" s="302"/>
      <c r="BX823" s="302"/>
    </row>
    <row r="824">
      <c r="A824" s="292" t="s">
        <v>728</v>
      </c>
      <c r="B824" s="292">
        <v>823.0</v>
      </c>
      <c r="C824" s="292">
        <f t="shared" si="15"/>
        <v>2</v>
      </c>
      <c r="D824" s="293" t="str">
        <f t="shared" si="26"/>
        <v>Buil, Dem, Occ</v>
      </c>
      <c r="E824" s="46" t="str">
        <f t="shared" si="2"/>
        <v>prmbdo.mdb.PrmOcc.Precinct02</v>
      </c>
      <c r="F824" s="46" t="s">
        <v>350</v>
      </c>
      <c r="G824" s="46" t="s">
        <v>611</v>
      </c>
      <c r="H824" s="47">
        <v>62.0</v>
      </c>
      <c r="I824" s="294" t="s">
        <v>1462</v>
      </c>
      <c r="J824" s="295" t="s">
        <v>740</v>
      </c>
      <c r="K824" s="296">
        <v>1.0</v>
      </c>
      <c r="L824" s="297" t="b">
        <v>0</v>
      </c>
      <c r="M824" s="294" t="s">
        <v>2086</v>
      </c>
      <c r="N824" s="294"/>
      <c r="O824" s="369"/>
      <c r="P824" s="369"/>
      <c r="Q824" s="298" t="str">
        <f t="shared" si="3"/>
        <v>PrmOcc</v>
      </c>
      <c r="R824" s="298" t="str">
        <f t="shared" si="19"/>
        <v>Precinct02</v>
      </c>
      <c r="S824" s="298" t="str">
        <f t="array" ref="S824">iferror(index('Type Mapping'!$A$2:$D$21,match(J824,'Type Mapping'!$B$2:$B$21,0),3),"type mismatch")</f>
        <v>VARCHAR</v>
      </c>
      <c r="T824" s="298"/>
      <c r="U824" s="298"/>
      <c r="V824" s="298"/>
      <c r="W824" s="51" t="b">
        <v>1</v>
      </c>
      <c r="X824" s="51"/>
      <c r="Y824" s="309"/>
      <c r="Z824" s="309"/>
      <c r="AA824" s="311" t="s">
        <v>669</v>
      </c>
      <c r="AB824" s="53" t="str">
        <f t="shared" si="23"/>
        <v>geo_id_history</v>
      </c>
      <c r="AC824" s="308" t="str">
        <f t="array" ref="AC824">iferror(index('StoT Mapping (Depreciated)'!$D$2:$L$976,match(E824,'StoT Mapping (Depreciated)'!$D$2:$D$976,0),9),"**FIELD MISSING**")</f>
        <v>???</v>
      </c>
      <c r="AD824" s="53" t="str">
        <f t="shared" si="6"/>
        <v>geo_id.???</v>
      </c>
      <c r="AE824" s="299">
        <f>countif(NEW_REDB_table.field,AD824)</f>
        <v>0</v>
      </c>
      <c r="AF824" s="299" t="str">
        <f t="shared" si="7"/>
        <v>Check...</v>
      </c>
      <c r="AG824" s="308"/>
      <c r="AH824" s="317" t="b">
        <v>0</v>
      </c>
      <c r="AI824" s="317" t="b">
        <v>0</v>
      </c>
      <c r="AJ824" s="308" t="str">
        <f t="array" ref="AJ824">iferror(index('Type Mapping'!$A$2:$D$21,match(J824,'Type Mapping'!$B$2:$B$21,0),4),"type mismatch")</f>
        <v>INT</v>
      </c>
      <c r="AK824" s="308"/>
      <c r="AL824" s="308"/>
      <c r="AM824" s="308"/>
      <c r="AN824" s="300" t="b">
        <v>0</v>
      </c>
      <c r="AO824" s="300" t="b">
        <v>0</v>
      </c>
      <c r="AP824" s="300" t="b">
        <v>0</v>
      </c>
      <c r="AQ824" s="300" t="b">
        <v>0</v>
      </c>
      <c r="AR824" s="300"/>
      <c r="AS824" s="300"/>
      <c r="AT824" s="302"/>
      <c r="AU824" s="302"/>
      <c r="AV824" s="303" t="b">
        <v>1</v>
      </c>
      <c r="AW824" s="304" t="str">
        <f t="shared" si="9"/>
        <v>false</v>
      </c>
      <c r="AX824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824" s="306"/>
      <c r="AZ824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824" s="306"/>
      <c r="BB824" s="302"/>
      <c r="BC824" s="303" t="b">
        <f t="shared" si="11"/>
        <v>1</v>
      </c>
      <c r="BD824" s="304"/>
      <c r="BE824" s="304" t="str">
        <f t="shared" si="12"/>
        <v>false</v>
      </c>
      <c r="BF824" s="307"/>
      <c r="BG824" s="305"/>
      <c r="BH824" s="305"/>
      <c r="BI824" s="305"/>
      <c r="BJ824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4" s="306"/>
      <c r="BL824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4" s="306"/>
      <c r="BN824" s="302"/>
      <c r="BO824" s="302"/>
      <c r="BP824" s="302"/>
      <c r="BQ824" s="302"/>
      <c r="BR824" s="302"/>
      <c r="BS824" s="302"/>
      <c r="BT824" s="302"/>
      <c r="BU824" s="302"/>
      <c r="BV824" s="302"/>
      <c r="BW824" s="302"/>
      <c r="BX824" s="302"/>
    </row>
    <row r="825">
      <c r="A825" s="292" t="s">
        <v>728</v>
      </c>
      <c r="B825" s="292">
        <v>824.0</v>
      </c>
      <c r="C825" s="292">
        <f t="shared" si="15"/>
        <v>2</v>
      </c>
      <c r="D825" s="293" t="str">
        <f t="shared" si="26"/>
        <v>Buil, Dem, Occ</v>
      </c>
      <c r="E825" s="46" t="str">
        <f t="shared" si="2"/>
        <v>prmbdo.mdb.PrmOcc.Nbrhd</v>
      </c>
      <c r="F825" s="46" t="s">
        <v>350</v>
      </c>
      <c r="G825" s="46" t="s">
        <v>611</v>
      </c>
      <c r="H825" s="47">
        <v>63.0</v>
      </c>
      <c r="I825" s="294" t="s">
        <v>1472</v>
      </c>
      <c r="J825" s="295" t="s">
        <v>740</v>
      </c>
      <c r="K825" s="296">
        <v>1.0</v>
      </c>
      <c r="L825" s="297" t="b">
        <v>0</v>
      </c>
      <c r="M825" s="294" t="s">
        <v>1473</v>
      </c>
      <c r="N825" s="294"/>
      <c r="O825" s="369"/>
      <c r="P825" s="369"/>
      <c r="Q825" s="298" t="str">
        <f t="shared" si="3"/>
        <v>PrmOcc</v>
      </c>
      <c r="R825" s="298" t="str">
        <f t="shared" si="19"/>
        <v>Nbrhd</v>
      </c>
      <c r="S825" s="298" t="str">
        <f t="array" ref="S825">iferror(index('Type Mapping'!$A$2:$D$21,match(J825,'Type Mapping'!$B$2:$B$21,0),3),"type mismatch")</f>
        <v>VARCHAR</v>
      </c>
      <c r="T825" s="298"/>
      <c r="U825" s="298"/>
      <c r="V825" s="298"/>
      <c r="W825" s="51" t="b">
        <v>1</v>
      </c>
      <c r="X825" s="51"/>
      <c r="Y825" s="309"/>
      <c r="Z825" s="309"/>
      <c r="AA825" s="311" t="s">
        <v>669</v>
      </c>
      <c r="AB825" s="53" t="str">
        <f t="shared" si="23"/>
        <v>geo_id_history</v>
      </c>
      <c r="AC825" s="308" t="str">
        <f t="array" ref="AC825">iferror(index('StoT Mapping (Depreciated)'!$D$2:$L$976,match(E825,'StoT Mapping (Depreciated)'!$D$2:$D$976,0),9),"**FIELD MISSING**")</f>
        <v>???</v>
      </c>
      <c r="AD825" s="53" t="str">
        <f t="shared" si="6"/>
        <v>geo_id.???</v>
      </c>
      <c r="AE825" s="299">
        <f>countif(NEW_REDB_table.field,AD825)</f>
        <v>0</v>
      </c>
      <c r="AF825" s="299" t="str">
        <f t="shared" si="7"/>
        <v>Check...</v>
      </c>
      <c r="AG825" s="308"/>
      <c r="AH825" s="317" t="b">
        <v>0</v>
      </c>
      <c r="AI825" s="317" t="b">
        <v>0</v>
      </c>
      <c r="AJ825" s="308" t="str">
        <f t="array" ref="AJ825">iferror(index('Type Mapping'!$A$2:$D$21,match(J825,'Type Mapping'!$B$2:$B$21,0),4),"type mismatch")</f>
        <v>INT</v>
      </c>
      <c r="AK825" s="308"/>
      <c r="AL825" s="308"/>
      <c r="AM825" s="308"/>
      <c r="AN825" s="300" t="b">
        <v>0</v>
      </c>
      <c r="AO825" s="300" t="b">
        <v>0</v>
      </c>
      <c r="AP825" s="300" t="b">
        <v>0</v>
      </c>
      <c r="AQ825" s="300" t="b">
        <v>0</v>
      </c>
      <c r="AR825" s="300"/>
      <c r="AS825" s="300"/>
      <c r="AT825" s="302"/>
      <c r="AU825" s="302"/>
      <c r="AV825" s="303" t="b">
        <v>1</v>
      </c>
      <c r="AW825" s="304" t="str">
        <f t="shared" si="9"/>
        <v>false</v>
      </c>
      <c r="AX825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825" s="306"/>
      <c r="AZ825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825" s="306"/>
      <c r="BB825" s="302"/>
      <c r="BC825" s="303" t="b">
        <f t="shared" si="11"/>
        <v>1</v>
      </c>
      <c r="BD825" s="304"/>
      <c r="BE825" s="304" t="str">
        <f t="shared" si="12"/>
        <v>false</v>
      </c>
      <c r="BF825" s="307"/>
      <c r="BG825" s="305"/>
      <c r="BH825" s="305"/>
      <c r="BI825" s="305"/>
      <c r="BJ825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5" s="306"/>
      <c r="BL825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5" s="306"/>
      <c r="BN825" s="302"/>
      <c r="BO825" s="302"/>
      <c r="BP825" s="302"/>
      <c r="BQ825" s="302"/>
      <c r="BR825" s="302"/>
      <c r="BS825" s="302"/>
      <c r="BT825" s="302"/>
      <c r="BU825" s="302"/>
      <c r="BV825" s="302"/>
      <c r="BW825" s="302"/>
      <c r="BX825" s="302"/>
    </row>
    <row r="826">
      <c r="A826" s="292" t="s">
        <v>728</v>
      </c>
      <c r="B826" s="292">
        <v>825.0</v>
      </c>
      <c r="C826" s="292">
        <f t="shared" si="15"/>
        <v>2</v>
      </c>
      <c r="D826" s="293" t="str">
        <f t="shared" si="26"/>
        <v>Buil, Dem, Occ</v>
      </c>
      <c r="E826" s="46" t="str">
        <f t="shared" si="2"/>
        <v>prmbdo.mdb.PrmOcc.CDADist</v>
      </c>
      <c r="F826" s="46" t="s">
        <v>350</v>
      </c>
      <c r="G826" s="46" t="s">
        <v>611</v>
      </c>
      <c r="H826" s="47">
        <v>64.0</v>
      </c>
      <c r="I826" s="294" t="s">
        <v>1478</v>
      </c>
      <c r="J826" s="295" t="s">
        <v>740</v>
      </c>
      <c r="K826" s="296">
        <v>1.0</v>
      </c>
      <c r="L826" s="297" t="b">
        <v>0</v>
      </c>
      <c r="M826" s="294" t="s">
        <v>2088</v>
      </c>
      <c r="N826" s="294"/>
      <c r="O826" s="369"/>
      <c r="P826" s="369"/>
      <c r="Q826" s="298" t="str">
        <f t="shared" si="3"/>
        <v>PrmOcc</v>
      </c>
      <c r="R826" s="298" t="str">
        <f t="shared" si="19"/>
        <v>CDADist</v>
      </c>
      <c r="S826" s="298" t="str">
        <f t="array" ref="S826">iferror(index('Type Mapping'!$A$2:$D$21,match(J826,'Type Mapping'!$B$2:$B$21,0),3),"type mismatch")</f>
        <v>VARCHAR</v>
      </c>
      <c r="T826" s="298"/>
      <c r="U826" s="298"/>
      <c r="V826" s="298"/>
      <c r="W826" s="51" t="b">
        <v>1</v>
      </c>
      <c r="X826" s="51"/>
      <c r="Y826" s="309"/>
      <c r="Z826" s="309"/>
      <c r="AA826" s="311" t="s">
        <v>669</v>
      </c>
      <c r="AB826" s="53" t="str">
        <f t="shared" si="23"/>
        <v>geo_id_history</v>
      </c>
      <c r="AC826" s="308" t="str">
        <f t="array" ref="AC826">iferror(index('StoT Mapping (Depreciated)'!$D$2:$L$976,match(E826,'StoT Mapping (Depreciated)'!$D$2:$D$976,0),9),"**FIELD MISSING**")</f>
        <v>???</v>
      </c>
      <c r="AD826" s="53" t="str">
        <f t="shared" si="6"/>
        <v>geo_id.???</v>
      </c>
      <c r="AE826" s="299">
        <f>countif(NEW_REDB_table.field,AD826)</f>
        <v>0</v>
      </c>
      <c r="AF826" s="299" t="str">
        <f t="shared" si="7"/>
        <v>Check...</v>
      </c>
      <c r="AG826" s="308"/>
      <c r="AH826" s="317" t="b">
        <v>0</v>
      </c>
      <c r="AI826" s="317" t="b">
        <v>0</v>
      </c>
      <c r="AJ826" s="308" t="str">
        <f t="array" ref="AJ826">iferror(index('Type Mapping'!$A$2:$D$21,match(J826,'Type Mapping'!$B$2:$B$21,0),4),"type mismatch")</f>
        <v>INT</v>
      </c>
      <c r="AK826" s="308"/>
      <c r="AL826" s="308"/>
      <c r="AM826" s="308"/>
      <c r="AN826" s="300" t="b">
        <v>0</v>
      </c>
      <c r="AO826" s="300" t="b">
        <v>0</v>
      </c>
      <c r="AP826" s="300" t="b">
        <v>0</v>
      </c>
      <c r="AQ826" s="300" t="b">
        <v>0</v>
      </c>
      <c r="AR826" s="300"/>
      <c r="AS826" s="300"/>
      <c r="AT826" s="302"/>
      <c r="AU826" s="302"/>
      <c r="AV826" s="303" t="b">
        <v>1</v>
      </c>
      <c r="AW826" s="304" t="str">
        <f t="shared" si="9"/>
        <v>false</v>
      </c>
      <c r="AX826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826" s="306"/>
      <c r="AZ826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826" s="306"/>
      <c r="BB826" s="302"/>
      <c r="BC826" s="303" t="b">
        <f t="shared" si="11"/>
        <v>1</v>
      </c>
      <c r="BD826" s="304"/>
      <c r="BE826" s="304" t="str">
        <f t="shared" si="12"/>
        <v>false</v>
      </c>
      <c r="BF826" s="307"/>
      <c r="BG826" s="305"/>
      <c r="BH826" s="305"/>
      <c r="BI826" s="305"/>
      <c r="BJ826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6" s="306"/>
      <c r="BL826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6" s="306"/>
      <c r="BN826" s="302"/>
      <c r="BO826" s="302"/>
      <c r="BP826" s="302"/>
      <c r="BQ826" s="302"/>
      <c r="BR826" s="302"/>
      <c r="BS826" s="302"/>
      <c r="BT826" s="302"/>
      <c r="BU826" s="302"/>
      <c r="BV826" s="302"/>
      <c r="BW826" s="302"/>
      <c r="BX826" s="302"/>
    </row>
    <row r="827">
      <c r="A827" s="292" t="s">
        <v>728</v>
      </c>
      <c r="B827" s="292">
        <v>826.0</v>
      </c>
      <c r="C827" s="292">
        <f t="shared" si="15"/>
        <v>2</v>
      </c>
      <c r="D827" s="293" t="str">
        <f t="shared" si="26"/>
        <v>Buil, Dem, Occ</v>
      </c>
      <c r="E827" s="46" t="str">
        <f t="shared" si="2"/>
        <v>prmbdo.mdb.PrmOcc.CDASubDist</v>
      </c>
      <c r="F827" s="46" t="s">
        <v>350</v>
      </c>
      <c r="G827" s="46" t="s">
        <v>611</v>
      </c>
      <c r="H827" s="47">
        <v>65.0</v>
      </c>
      <c r="I827" s="294" t="s">
        <v>1485</v>
      </c>
      <c r="J827" s="295" t="s">
        <v>740</v>
      </c>
      <c r="K827" s="296">
        <v>1.0</v>
      </c>
      <c r="L827" s="297" t="b">
        <v>0</v>
      </c>
      <c r="M827" s="294" t="s">
        <v>1486</v>
      </c>
      <c r="N827" s="294"/>
      <c r="O827" s="369"/>
      <c r="P827" s="369"/>
      <c r="Q827" s="298" t="str">
        <f t="shared" si="3"/>
        <v>PrmOcc</v>
      </c>
      <c r="R827" s="298" t="str">
        <f t="shared" si="19"/>
        <v>CDASubDist</v>
      </c>
      <c r="S827" s="298" t="str">
        <f t="array" ref="S827">iferror(index('Type Mapping'!$A$2:$D$21,match(J827,'Type Mapping'!$B$2:$B$21,0),3),"type mismatch")</f>
        <v>VARCHAR</v>
      </c>
      <c r="T827" s="298"/>
      <c r="U827" s="298"/>
      <c r="V827" s="298"/>
      <c r="W827" s="51" t="b">
        <v>1</v>
      </c>
      <c r="X827" s="51"/>
      <c r="Y827" s="309"/>
      <c r="Z827" s="309"/>
      <c r="AA827" s="311" t="s">
        <v>669</v>
      </c>
      <c r="AB827" s="53" t="str">
        <f t="shared" si="23"/>
        <v>geo_id_history</v>
      </c>
      <c r="AC827" s="308" t="str">
        <f t="array" ref="AC827">iferror(index('StoT Mapping (Depreciated)'!$D$2:$L$976,match(E827,'StoT Mapping (Depreciated)'!$D$2:$D$976,0),9),"**FIELD MISSING**")</f>
        <v>???</v>
      </c>
      <c r="AD827" s="53" t="str">
        <f t="shared" si="6"/>
        <v>geo_id.???</v>
      </c>
      <c r="AE827" s="299">
        <f>countif(NEW_REDB_table.field,AD827)</f>
        <v>0</v>
      </c>
      <c r="AF827" s="299" t="str">
        <f t="shared" si="7"/>
        <v>Check...</v>
      </c>
      <c r="AG827" s="308"/>
      <c r="AH827" s="317" t="b">
        <v>0</v>
      </c>
      <c r="AI827" s="317" t="b">
        <v>0</v>
      </c>
      <c r="AJ827" s="308" t="str">
        <f t="array" ref="AJ827">iferror(index('Type Mapping'!$A$2:$D$21,match(J827,'Type Mapping'!$B$2:$B$21,0),4),"type mismatch")</f>
        <v>INT</v>
      </c>
      <c r="AK827" s="308"/>
      <c r="AL827" s="308"/>
      <c r="AM827" s="308"/>
      <c r="AN827" s="300" t="b">
        <v>0</v>
      </c>
      <c r="AO827" s="300" t="b">
        <v>0</v>
      </c>
      <c r="AP827" s="300" t="b">
        <v>0</v>
      </c>
      <c r="AQ827" s="300" t="b">
        <v>0</v>
      </c>
      <c r="AR827" s="300"/>
      <c r="AS827" s="300"/>
      <c r="AT827" s="302"/>
      <c r="AU827" s="302"/>
      <c r="AV827" s="303" t="b">
        <v>1</v>
      </c>
      <c r="AW827" s="304" t="str">
        <f t="shared" si="9"/>
        <v>false</v>
      </c>
      <c r="AX827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827" s="306"/>
      <c r="AZ827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827" s="306"/>
      <c r="BB827" s="302"/>
      <c r="BC827" s="303" t="b">
        <f t="shared" si="11"/>
        <v>1</v>
      </c>
      <c r="BD827" s="304"/>
      <c r="BE827" s="304" t="str">
        <f t="shared" si="12"/>
        <v>false</v>
      </c>
      <c r="BF827" s="307"/>
      <c r="BG827" s="305"/>
      <c r="BH827" s="305"/>
      <c r="BI827" s="305"/>
      <c r="BJ827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7" s="306"/>
      <c r="BL827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7" s="306"/>
      <c r="BN827" s="302"/>
      <c r="BO827" s="302"/>
      <c r="BP827" s="302"/>
      <c r="BQ827" s="302"/>
      <c r="BR827" s="302"/>
      <c r="BS827" s="302"/>
      <c r="BT827" s="302"/>
      <c r="BU827" s="302"/>
      <c r="BV827" s="302"/>
      <c r="BW827" s="302"/>
      <c r="BX827" s="302"/>
    </row>
    <row r="828">
      <c r="A828" s="292" t="s">
        <v>728</v>
      </c>
      <c r="B828" s="292">
        <v>827.0</v>
      </c>
      <c r="C828" s="292">
        <f t="shared" si="15"/>
        <v>2</v>
      </c>
      <c r="D828" s="293" t="str">
        <f t="shared" si="26"/>
        <v>Buil, Dem, Occ</v>
      </c>
      <c r="E828" s="46" t="str">
        <f t="shared" si="2"/>
        <v>prmbdo.mdb.PrmOcc.PoliceDist</v>
      </c>
      <c r="F828" s="46" t="s">
        <v>350</v>
      </c>
      <c r="G828" s="46" t="s">
        <v>611</v>
      </c>
      <c r="H828" s="47">
        <v>66.0</v>
      </c>
      <c r="I828" s="294" t="s">
        <v>1490</v>
      </c>
      <c r="J828" s="295" t="s">
        <v>740</v>
      </c>
      <c r="K828" s="296">
        <v>1.0</v>
      </c>
      <c r="L828" s="297" t="b">
        <v>0</v>
      </c>
      <c r="M828" s="294" t="s">
        <v>1491</v>
      </c>
      <c r="N828" s="294"/>
      <c r="O828" s="369"/>
      <c r="P828" s="369"/>
      <c r="Q828" s="298" t="str">
        <f t="shared" si="3"/>
        <v>PrmOcc</v>
      </c>
      <c r="R828" s="298" t="str">
        <f t="shared" si="19"/>
        <v>PoliceDist</v>
      </c>
      <c r="S828" s="298" t="str">
        <f t="array" ref="S828">iferror(index('Type Mapping'!$A$2:$D$21,match(J828,'Type Mapping'!$B$2:$B$21,0),3),"type mismatch")</f>
        <v>VARCHAR</v>
      </c>
      <c r="T828" s="298"/>
      <c r="U828" s="298"/>
      <c r="V828" s="298"/>
      <c r="W828" s="51" t="b">
        <v>1</v>
      </c>
      <c r="X828" s="51"/>
      <c r="Y828" s="309"/>
      <c r="Z828" s="309"/>
      <c r="AA828" s="311" t="s">
        <v>669</v>
      </c>
      <c r="AB828" s="53" t="str">
        <f t="shared" si="23"/>
        <v>geo_id_history</v>
      </c>
      <c r="AC828" s="308" t="str">
        <f t="array" ref="AC828">iferror(index('StoT Mapping (Depreciated)'!$D$2:$L$976,match(E828,'StoT Mapping (Depreciated)'!$D$2:$D$976,0),9),"**FIELD MISSING**")</f>
        <v>???</v>
      </c>
      <c r="AD828" s="53" t="str">
        <f t="shared" si="6"/>
        <v>geo_id.???</v>
      </c>
      <c r="AE828" s="299">
        <f>countif(NEW_REDB_table.field,AD828)</f>
        <v>0</v>
      </c>
      <c r="AF828" s="299" t="str">
        <f t="shared" si="7"/>
        <v>Check...</v>
      </c>
      <c r="AG828" s="308"/>
      <c r="AH828" s="317" t="b">
        <v>0</v>
      </c>
      <c r="AI828" s="317" t="b">
        <v>0</v>
      </c>
      <c r="AJ828" s="308" t="str">
        <f t="array" ref="AJ828">iferror(index('Type Mapping'!$A$2:$D$21,match(J828,'Type Mapping'!$B$2:$B$21,0),4),"type mismatch")</f>
        <v>INT</v>
      </c>
      <c r="AK828" s="308"/>
      <c r="AL828" s="308"/>
      <c r="AM828" s="308"/>
      <c r="AN828" s="300" t="b">
        <v>0</v>
      </c>
      <c r="AO828" s="300" t="b">
        <v>0</v>
      </c>
      <c r="AP828" s="300" t="b">
        <v>0</v>
      </c>
      <c r="AQ828" s="300" t="b">
        <v>0</v>
      </c>
      <c r="AR828" s="300"/>
      <c r="AS828" s="300"/>
      <c r="AT828" s="302"/>
      <c r="AU828" s="302"/>
      <c r="AV828" s="303" t="b">
        <v>1</v>
      </c>
      <c r="AW828" s="304" t="str">
        <f t="shared" si="9"/>
        <v>false</v>
      </c>
      <c r="AX828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828" s="306"/>
      <c r="AZ828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828" s="306"/>
      <c r="BB828" s="302"/>
      <c r="BC828" s="303" t="b">
        <f t="shared" si="11"/>
        <v>1</v>
      </c>
      <c r="BD828" s="304"/>
      <c r="BE828" s="304" t="str">
        <f t="shared" si="12"/>
        <v>false</v>
      </c>
      <c r="BF828" s="307"/>
      <c r="BG828" s="305"/>
      <c r="BH828" s="305"/>
      <c r="BI828" s="305"/>
      <c r="BJ828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8" s="306"/>
      <c r="BL828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8" s="306"/>
      <c r="BN828" s="302"/>
      <c r="BO828" s="302"/>
      <c r="BP828" s="302"/>
      <c r="BQ828" s="302"/>
      <c r="BR828" s="302"/>
      <c r="BS828" s="302"/>
      <c r="BT828" s="302"/>
      <c r="BU828" s="302"/>
      <c r="BV828" s="302"/>
      <c r="BW828" s="302"/>
      <c r="BX828" s="302"/>
    </row>
    <row r="829">
      <c r="A829" s="292" t="s">
        <v>728</v>
      </c>
      <c r="B829" s="292">
        <v>828.0</v>
      </c>
      <c r="C829" s="292">
        <f t="shared" si="15"/>
        <v>2</v>
      </c>
      <c r="D829" s="293" t="str">
        <f t="shared" si="26"/>
        <v>Buil, Dem, Occ</v>
      </c>
      <c r="E829" s="46" t="str">
        <f t="shared" si="2"/>
        <v>prmbdo.mdb.PrmOcc.CensTract10</v>
      </c>
      <c r="F829" s="46" t="s">
        <v>350</v>
      </c>
      <c r="G829" s="46" t="s">
        <v>611</v>
      </c>
      <c r="H829" s="47">
        <v>67.0</v>
      </c>
      <c r="I829" s="294" t="s">
        <v>1028</v>
      </c>
      <c r="J829" s="295" t="s">
        <v>729</v>
      </c>
      <c r="K829" s="296">
        <v>8.0</v>
      </c>
      <c r="L829" s="297" t="b">
        <v>0</v>
      </c>
      <c r="M829" s="294" t="s">
        <v>1029</v>
      </c>
      <c r="N829" s="294"/>
      <c r="O829" s="369"/>
      <c r="P829" s="369"/>
      <c r="Q829" s="298" t="str">
        <f t="shared" si="3"/>
        <v>PrmOcc</v>
      </c>
      <c r="R829" s="298" t="str">
        <f t="shared" si="19"/>
        <v>CensTract10</v>
      </c>
      <c r="S829" s="298" t="str">
        <f t="array" ref="S829">iferror(index('Type Mapping'!$A$2:$D$21,match(J829,'Type Mapping'!$B$2:$B$21,0),3),"type mismatch")</f>
        <v>VARCHAR</v>
      </c>
      <c r="T829" s="298"/>
      <c r="U829" s="298"/>
      <c r="V829" s="298"/>
      <c r="W829" s="51" t="b">
        <v>1</v>
      </c>
      <c r="X829" s="51"/>
      <c r="Y829" s="309"/>
      <c r="Z829" s="309"/>
      <c r="AA829" s="311" t="s">
        <v>669</v>
      </c>
      <c r="AB829" s="53" t="str">
        <f t="shared" si="23"/>
        <v>geo_id_history</v>
      </c>
      <c r="AC829" s="308" t="str">
        <f t="array" ref="AC829">iferror(index('StoT Mapping (Depreciated)'!$D$2:$L$976,match(E829,'StoT Mapping (Depreciated)'!$D$2:$D$976,0),9),"**FIELD MISSING**")</f>
        <v>???</v>
      </c>
      <c r="AD829" s="53" t="str">
        <f t="shared" si="6"/>
        <v>geo_id.???</v>
      </c>
      <c r="AE829" s="299">
        <f>countif(NEW_REDB_table.field,AD829)</f>
        <v>0</v>
      </c>
      <c r="AF829" s="299" t="str">
        <f t="shared" si="7"/>
        <v>Check...</v>
      </c>
      <c r="AG829" s="308"/>
      <c r="AH829" s="317" t="b">
        <v>0</v>
      </c>
      <c r="AI829" s="317" t="b">
        <v>0</v>
      </c>
      <c r="AJ829" s="308" t="str">
        <f t="array" ref="AJ829">iferror(index('Type Mapping'!$A$2:$D$21,match(J829,'Type Mapping'!$B$2:$B$21,0),4),"type mismatch")</f>
        <v>FLOAT</v>
      </c>
      <c r="AK829" s="308"/>
      <c r="AL829" s="308"/>
      <c r="AM829" s="308"/>
      <c r="AN829" s="300" t="b">
        <v>0</v>
      </c>
      <c r="AO829" s="300" t="b">
        <v>0</v>
      </c>
      <c r="AP829" s="300" t="b">
        <v>0</v>
      </c>
      <c r="AQ829" s="300" t="b">
        <v>0</v>
      </c>
      <c r="AR829" s="300"/>
      <c r="AS829" s="300"/>
      <c r="AT829" s="302"/>
      <c r="AU829" s="302"/>
      <c r="AV829" s="303" t="b">
        <v>1</v>
      </c>
      <c r="AW829" s="304" t="str">
        <f t="shared" si="9"/>
        <v>false</v>
      </c>
      <c r="AX829" s="305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829" s="306"/>
      <c r="AZ829" s="305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829" s="306"/>
      <c r="BB829" s="302"/>
      <c r="BC829" s="303" t="b">
        <f t="shared" si="11"/>
        <v>1</v>
      </c>
      <c r="BD829" s="304"/>
      <c r="BE829" s="304" t="str">
        <f t="shared" si="12"/>
        <v>false</v>
      </c>
      <c r="BF829" s="307"/>
      <c r="BG829" s="305"/>
      <c r="BH829" s="305"/>
      <c r="BI829" s="305"/>
      <c r="BJ829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29" s="306"/>
      <c r="BL829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29" s="306"/>
      <c r="BN829" s="302"/>
      <c r="BO829" s="302"/>
      <c r="BP829" s="302"/>
      <c r="BQ829" s="302"/>
      <c r="BR829" s="302"/>
      <c r="BS829" s="302"/>
      <c r="BT829" s="302"/>
      <c r="BU829" s="302"/>
      <c r="BV829" s="302"/>
      <c r="BW829" s="302"/>
      <c r="BX829" s="302"/>
    </row>
    <row r="830">
      <c r="A830" s="292" t="s">
        <v>728</v>
      </c>
      <c r="B830" s="292">
        <v>829.0</v>
      </c>
      <c r="C830" s="292">
        <f t="shared" si="15"/>
        <v>2</v>
      </c>
      <c r="D830" s="293" t="str">
        <f t="shared" si="26"/>
        <v>Buil, Dem, Occ</v>
      </c>
      <c r="E830" s="46" t="str">
        <f t="shared" si="2"/>
        <v>prmbdo.mdb.PrmOcc.CensGroup10</v>
      </c>
      <c r="F830" s="46" t="s">
        <v>350</v>
      </c>
      <c r="G830" s="46" t="s">
        <v>611</v>
      </c>
      <c r="H830" s="47">
        <v>68.0</v>
      </c>
      <c r="I830" s="294" t="s">
        <v>1775</v>
      </c>
      <c r="J830" s="295" t="s">
        <v>740</v>
      </c>
      <c r="K830" s="296">
        <v>1.0</v>
      </c>
      <c r="L830" s="297" t="b">
        <v>0</v>
      </c>
      <c r="M830" s="294" t="s">
        <v>2096</v>
      </c>
      <c r="N830" s="294"/>
      <c r="O830" s="369"/>
      <c r="P830" s="369"/>
      <c r="Q830" s="298" t="str">
        <f t="shared" si="3"/>
        <v>PrmOcc</v>
      </c>
      <c r="R830" s="298" t="str">
        <f t="shared" si="19"/>
        <v>CensGroup10</v>
      </c>
      <c r="S830" s="298" t="str">
        <f t="array" ref="S830">iferror(index('Type Mapping'!$A$2:$D$21,match(J830,'Type Mapping'!$B$2:$B$21,0),3),"type mismatch")</f>
        <v>VARCHAR</v>
      </c>
      <c r="T830" s="298"/>
      <c r="U830" s="298"/>
      <c r="V830" s="298"/>
      <c r="W830" s="51" t="b">
        <v>1</v>
      </c>
      <c r="X830" s="51"/>
      <c r="Y830" s="309"/>
      <c r="Z830" s="309"/>
      <c r="AA830" s="311" t="s">
        <v>669</v>
      </c>
      <c r="AB830" s="53" t="str">
        <f t="shared" si="23"/>
        <v>geo_id_history</v>
      </c>
      <c r="AC830" s="308" t="str">
        <f t="array" ref="AC830">iferror(index('StoT Mapping (Depreciated)'!$D$2:$L$976,match(E830,'StoT Mapping (Depreciated)'!$D$2:$D$976,0),9),"**FIELD MISSING**")</f>
        <v>???</v>
      </c>
      <c r="AD830" s="53" t="str">
        <f t="shared" si="6"/>
        <v>geo_id.???</v>
      </c>
      <c r="AE830" s="299">
        <f>countif(NEW_REDB_table.field,AD830)</f>
        <v>0</v>
      </c>
      <c r="AF830" s="299" t="str">
        <f t="shared" si="7"/>
        <v>Check...</v>
      </c>
      <c r="AG830" s="308"/>
      <c r="AH830" s="317" t="b">
        <v>0</v>
      </c>
      <c r="AI830" s="317" t="b">
        <v>0</v>
      </c>
      <c r="AJ830" s="308" t="str">
        <f t="array" ref="AJ830">iferror(index('Type Mapping'!$A$2:$D$21,match(J830,'Type Mapping'!$B$2:$B$21,0),4),"type mismatch")</f>
        <v>INT</v>
      </c>
      <c r="AK830" s="308"/>
      <c r="AL830" s="308"/>
      <c r="AM830" s="308"/>
      <c r="AN830" s="300" t="b">
        <v>0</v>
      </c>
      <c r="AO830" s="300" t="b">
        <v>0</v>
      </c>
      <c r="AP830" s="300" t="b">
        <v>0</v>
      </c>
      <c r="AQ830" s="300" t="b">
        <v>0</v>
      </c>
      <c r="AR830" s="300"/>
      <c r="AS830" s="300"/>
      <c r="AT830" s="302"/>
      <c r="AU830" s="302"/>
      <c r="AV830" s="303" t="b">
        <v>1</v>
      </c>
      <c r="AW830" s="304" t="str">
        <f t="shared" si="9"/>
        <v>false</v>
      </c>
      <c r="AX830" s="305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830" s="306"/>
      <c r="AZ830" s="305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830" s="306"/>
      <c r="BB830" s="302"/>
      <c r="BC830" s="303" t="b">
        <f t="shared" si="11"/>
        <v>1</v>
      </c>
      <c r="BD830" s="304"/>
      <c r="BE830" s="304" t="str">
        <f t="shared" si="12"/>
        <v>false</v>
      </c>
      <c r="BF830" s="307"/>
      <c r="BG830" s="305"/>
      <c r="BH830" s="305"/>
      <c r="BI830" s="305"/>
      <c r="BJ830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0" s="306"/>
      <c r="BL830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0" s="306"/>
      <c r="BN830" s="302"/>
      <c r="BO830" s="302"/>
      <c r="BP830" s="302"/>
      <c r="BQ830" s="302"/>
      <c r="BR830" s="302"/>
      <c r="BS830" s="302"/>
      <c r="BT830" s="302"/>
      <c r="BU830" s="302"/>
      <c r="BV830" s="302"/>
      <c r="BW830" s="302"/>
      <c r="BX830" s="302"/>
    </row>
    <row r="831">
      <c r="A831" s="292" t="s">
        <v>728</v>
      </c>
      <c r="B831" s="292">
        <v>830.0</v>
      </c>
      <c r="C831" s="292">
        <f t="shared" si="15"/>
        <v>2</v>
      </c>
      <c r="D831" s="293" t="str">
        <f t="shared" si="26"/>
        <v>Buil, Dem, Occ</v>
      </c>
      <c r="E831" s="46" t="str">
        <f t="shared" si="2"/>
        <v>prmbdo.mdb.PrmOcc.CensBlock00</v>
      </c>
      <c r="F831" s="46" t="s">
        <v>350</v>
      </c>
      <c r="G831" s="46" t="s">
        <v>611</v>
      </c>
      <c r="H831" s="47">
        <v>69.0</v>
      </c>
      <c r="I831" s="294" t="s">
        <v>1499</v>
      </c>
      <c r="J831" s="295" t="s">
        <v>729</v>
      </c>
      <c r="K831" s="296">
        <v>8.0</v>
      </c>
      <c r="L831" s="297" t="b">
        <v>0</v>
      </c>
      <c r="M831" s="294" t="s">
        <v>2098</v>
      </c>
      <c r="N831" s="294"/>
      <c r="O831" s="369"/>
      <c r="P831" s="369"/>
      <c r="Q831" s="298" t="str">
        <f t="shared" si="3"/>
        <v>PrmOcc</v>
      </c>
      <c r="R831" s="298" t="str">
        <f t="shared" si="19"/>
        <v>CensBlock00</v>
      </c>
      <c r="S831" s="298" t="str">
        <f t="array" ref="S831">iferror(index('Type Mapping'!$A$2:$D$21,match(J831,'Type Mapping'!$B$2:$B$21,0),3),"type mismatch")</f>
        <v>VARCHAR</v>
      </c>
      <c r="T831" s="298"/>
      <c r="U831" s="298"/>
      <c r="V831" s="298"/>
      <c r="W831" s="51" t="b">
        <v>1</v>
      </c>
      <c r="X831" s="51"/>
      <c r="Y831" s="309"/>
      <c r="Z831" s="309"/>
      <c r="AA831" s="311" t="s">
        <v>669</v>
      </c>
      <c r="AB831" s="53" t="str">
        <f t="shared" si="23"/>
        <v>geo_id_history</v>
      </c>
      <c r="AC831" s="308" t="str">
        <f t="array" ref="AC831">iferror(index('StoT Mapping (Depreciated)'!$D$2:$L$976,match(E831,'StoT Mapping (Depreciated)'!$D$2:$D$976,0),9),"**FIELD MISSING**")</f>
        <v>???</v>
      </c>
      <c r="AD831" s="53" t="str">
        <f t="shared" si="6"/>
        <v>geo_id.???</v>
      </c>
      <c r="AE831" s="299">
        <f>countif(NEW_REDB_table.field,AD831)</f>
        <v>0</v>
      </c>
      <c r="AF831" s="299" t="str">
        <f t="shared" si="7"/>
        <v>Check...</v>
      </c>
      <c r="AG831" s="308"/>
      <c r="AH831" s="317" t="b">
        <v>0</v>
      </c>
      <c r="AI831" s="317" t="b">
        <v>0</v>
      </c>
      <c r="AJ831" s="308" t="str">
        <f t="array" ref="AJ831">iferror(index('Type Mapping'!$A$2:$D$21,match(J831,'Type Mapping'!$B$2:$B$21,0),4),"type mismatch")</f>
        <v>FLOAT</v>
      </c>
      <c r="AK831" s="308"/>
      <c r="AL831" s="308"/>
      <c r="AM831" s="308"/>
      <c r="AN831" s="300" t="b">
        <v>0</v>
      </c>
      <c r="AO831" s="300" t="b">
        <v>0</v>
      </c>
      <c r="AP831" s="300" t="b">
        <v>0</v>
      </c>
      <c r="AQ831" s="300" t="b">
        <v>0</v>
      </c>
      <c r="AR831" s="300"/>
      <c r="AS831" s="300"/>
      <c r="AT831" s="302"/>
      <c r="AU831" s="302"/>
      <c r="AV831" s="303" t="b">
        <v>1</v>
      </c>
      <c r="AW831" s="304" t="str">
        <f t="shared" si="9"/>
        <v>false</v>
      </c>
      <c r="AX831" s="305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831" s="306"/>
      <c r="AZ831" s="305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831" s="306"/>
      <c r="BB831" s="302"/>
      <c r="BC831" s="303" t="b">
        <f t="shared" si="11"/>
        <v>1</v>
      </c>
      <c r="BD831" s="304"/>
      <c r="BE831" s="304" t="str">
        <f t="shared" si="12"/>
        <v>false</v>
      </c>
      <c r="BF831" s="307"/>
      <c r="BG831" s="305"/>
      <c r="BH831" s="305"/>
      <c r="BI831" s="305"/>
      <c r="BJ831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1" s="306"/>
      <c r="BL831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1" s="306"/>
      <c r="BN831" s="302"/>
      <c r="BO831" s="302"/>
      <c r="BP831" s="302"/>
      <c r="BQ831" s="302"/>
      <c r="BR831" s="302"/>
      <c r="BS831" s="302"/>
      <c r="BT831" s="302"/>
      <c r="BU831" s="302"/>
      <c r="BV831" s="302"/>
      <c r="BW831" s="302"/>
      <c r="BX831" s="302"/>
    </row>
    <row r="832">
      <c r="A832" s="292" t="s">
        <v>728</v>
      </c>
      <c r="B832" s="292">
        <v>831.0</v>
      </c>
      <c r="C832" s="292">
        <f t="shared" si="15"/>
        <v>2</v>
      </c>
      <c r="D832" s="293" t="str">
        <f t="shared" si="26"/>
        <v>Buil, Dem, Occ</v>
      </c>
      <c r="E832" s="46" t="str">
        <f t="shared" si="2"/>
        <v>prmbdo.mdb.PrmOcc.AsrNbrhd</v>
      </c>
      <c r="F832" s="46" t="s">
        <v>350</v>
      </c>
      <c r="G832" s="46" t="s">
        <v>611</v>
      </c>
      <c r="H832" s="47">
        <v>70.0</v>
      </c>
      <c r="I832" s="294" t="s">
        <v>1520</v>
      </c>
      <c r="J832" s="295" t="s">
        <v>749</v>
      </c>
      <c r="K832" s="296">
        <v>2.0</v>
      </c>
      <c r="L832" s="297" t="b">
        <v>0</v>
      </c>
      <c r="M832" s="294" t="s">
        <v>1521</v>
      </c>
      <c r="N832" s="294"/>
      <c r="O832" s="369"/>
      <c r="P832" s="369"/>
      <c r="Q832" s="298" t="str">
        <f t="shared" si="3"/>
        <v>PrmOcc</v>
      </c>
      <c r="R832" s="298" t="str">
        <f t="shared" si="19"/>
        <v>AsrNbrhd</v>
      </c>
      <c r="S832" s="298" t="str">
        <f t="array" ref="S832">iferror(index('Type Mapping'!$A$2:$D$21,match(J832,'Type Mapping'!$B$2:$B$21,0),3),"type mismatch")</f>
        <v>VARCHAR</v>
      </c>
      <c r="T832" s="298"/>
      <c r="U832" s="298"/>
      <c r="V832" s="298"/>
      <c r="W832" s="51" t="b">
        <v>1</v>
      </c>
      <c r="X832" s="51"/>
      <c r="Y832" s="309"/>
      <c r="Z832" s="309"/>
      <c r="AA832" s="311" t="s">
        <v>669</v>
      </c>
      <c r="AB832" s="53" t="str">
        <f t="shared" si="23"/>
        <v>geo_id_history</v>
      </c>
      <c r="AC832" s="308" t="str">
        <f t="array" ref="AC832">iferror(index('StoT Mapping (Depreciated)'!$D$2:$L$976,match(E832,'StoT Mapping (Depreciated)'!$D$2:$D$976,0),9),"**FIELD MISSING**")</f>
        <v>???</v>
      </c>
      <c r="AD832" s="53" t="str">
        <f t="shared" si="6"/>
        <v>geo_id.???</v>
      </c>
      <c r="AE832" s="299">
        <f>countif(NEW_REDB_table.field,AD832)</f>
        <v>0</v>
      </c>
      <c r="AF832" s="299" t="str">
        <f t="shared" si="7"/>
        <v>Check...</v>
      </c>
      <c r="AG832" s="308"/>
      <c r="AH832" s="317" t="b">
        <v>0</v>
      </c>
      <c r="AI832" s="317" t="b">
        <v>0</v>
      </c>
      <c r="AJ832" s="308" t="str">
        <f t="array" ref="AJ832">iferror(index('Type Mapping'!$A$2:$D$21,match(J832,'Type Mapping'!$B$2:$B$21,0),4),"type mismatch")</f>
        <v>INT</v>
      </c>
      <c r="AK832" s="308"/>
      <c r="AL832" s="308"/>
      <c r="AM832" s="308"/>
      <c r="AN832" s="300" t="b">
        <v>0</v>
      </c>
      <c r="AO832" s="300" t="b">
        <v>0</v>
      </c>
      <c r="AP832" s="300" t="b">
        <v>0</v>
      </c>
      <c r="AQ832" s="300" t="b">
        <v>0</v>
      </c>
      <c r="AR832" s="300"/>
      <c r="AS832" s="300"/>
      <c r="AT832" s="302"/>
      <c r="AU832" s="302"/>
      <c r="AV832" s="303" t="b">
        <v>1</v>
      </c>
      <c r="AW832" s="304" t="str">
        <f t="shared" si="9"/>
        <v>false</v>
      </c>
      <c r="AX832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832" s="306"/>
      <c r="AZ832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832" s="306"/>
      <c r="BB832" s="302"/>
      <c r="BC832" s="303" t="b">
        <f t="shared" si="11"/>
        <v>1</v>
      </c>
      <c r="BD832" s="304"/>
      <c r="BE832" s="304" t="str">
        <f t="shared" si="12"/>
        <v>false</v>
      </c>
      <c r="BF832" s="307"/>
      <c r="BG832" s="305"/>
      <c r="BH832" s="305"/>
      <c r="BI832" s="305"/>
      <c r="BJ832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2" s="306"/>
      <c r="BL832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2" s="306"/>
      <c r="BN832" s="302"/>
      <c r="BO832" s="302"/>
      <c r="BP832" s="302"/>
      <c r="BQ832" s="302"/>
      <c r="BR832" s="302"/>
      <c r="BS832" s="302"/>
      <c r="BT832" s="302"/>
      <c r="BU832" s="302"/>
      <c r="BV832" s="302"/>
      <c r="BW832" s="302"/>
      <c r="BX832" s="302"/>
    </row>
    <row r="833">
      <c r="A833" s="292" t="s">
        <v>728</v>
      </c>
      <c r="B833" s="292">
        <v>832.0</v>
      </c>
      <c r="C833" s="292">
        <f t="shared" si="15"/>
        <v>2</v>
      </c>
      <c r="D833" s="293" t="str">
        <f t="shared" si="26"/>
        <v>Buil, Dem, Occ</v>
      </c>
      <c r="E833" s="46" t="str">
        <f t="shared" si="2"/>
        <v>prmbdo.mdb.PrmOcc.NLC</v>
      </c>
      <c r="F833" s="46" t="s">
        <v>350</v>
      </c>
      <c r="G833" s="46" t="s">
        <v>611</v>
      </c>
      <c r="H833" s="47">
        <v>71.0</v>
      </c>
      <c r="I833" s="294" t="s">
        <v>1058</v>
      </c>
      <c r="J833" s="295" t="s">
        <v>729</v>
      </c>
      <c r="K833" s="296">
        <v>8.0</v>
      </c>
      <c r="L833" s="297" t="b">
        <v>0</v>
      </c>
      <c r="M833" s="294" t="s">
        <v>1059</v>
      </c>
      <c r="N833" s="294"/>
      <c r="O833" s="369"/>
      <c r="P833" s="369"/>
      <c r="Q833" s="298" t="str">
        <f t="shared" si="3"/>
        <v>PrmOcc</v>
      </c>
      <c r="R833" s="298" t="str">
        <f t="shared" si="19"/>
        <v>NLC</v>
      </c>
      <c r="S833" s="298" t="str">
        <f t="array" ref="S833">iferror(index('Type Mapping'!$A$2:$D$21,match(J833,'Type Mapping'!$B$2:$B$21,0),3),"type mismatch")</f>
        <v>VARCHAR</v>
      </c>
      <c r="T833" s="298"/>
      <c r="U833" s="298"/>
      <c r="V833" s="298"/>
      <c r="W833" s="51" t="b">
        <v>1</v>
      </c>
      <c r="X833" s="51"/>
      <c r="Y833" s="309"/>
      <c r="Z833" s="309"/>
      <c r="AA833" s="311" t="s">
        <v>669</v>
      </c>
      <c r="AB833" s="53" t="str">
        <f t="shared" si="23"/>
        <v>geo_id_history</v>
      </c>
      <c r="AC833" s="308" t="str">
        <f t="array" ref="AC833">iferror(index('StoT Mapping (Depreciated)'!$D$2:$L$976,match(E833,'StoT Mapping (Depreciated)'!$D$2:$D$976,0),9),"**FIELD MISSING**")</f>
        <v>???</v>
      </c>
      <c r="AD833" s="53" t="str">
        <f t="shared" si="6"/>
        <v>geo_id.???</v>
      </c>
      <c r="AE833" s="299">
        <f>countif(NEW_REDB_table.field,AD833)</f>
        <v>0</v>
      </c>
      <c r="AF833" s="299" t="str">
        <f t="shared" si="7"/>
        <v>Check...</v>
      </c>
      <c r="AG833" s="308"/>
      <c r="AH833" s="317" t="b">
        <v>0</v>
      </c>
      <c r="AI833" s="317" t="b">
        <v>0</v>
      </c>
      <c r="AJ833" s="308" t="str">
        <f t="array" ref="AJ833">iferror(index('Type Mapping'!$A$2:$D$21,match(J833,'Type Mapping'!$B$2:$B$21,0),4),"type mismatch")</f>
        <v>FLOAT</v>
      </c>
      <c r="AK833" s="308"/>
      <c r="AL833" s="308"/>
      <c r="AM833" s="308"/>
      <c r="AN833" s="300" t="b">
        <v>0</v>
      </c>
      <c r="AO833" s="300" t="b">
        <v>0</v>
      </c>
      <c r="AP833" s="300" t="b">
        <v>0</v>
      </c>
      <c r="AQ833" s="300" t="b">
        <v>0</v>
      </c>
      <c r="AR833" s="300"/>
      <c r="AS833" s="300"/>
      <c r="AT833" s="302"/>
      <c r="AU833" s="302"/>
      <c r="AV833" s="303" t="b">
        <v>1</v>
      </c>
      <c r="AW833" s="304" t="str">
        <f t="shared" si="9"/>
        <v>false</v>
      </c>
      <c r="AX833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833" s="306"/>
      <c r="AZ833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833" s="306"/>
      <c r="BB833" s="302"/>
      <c r="BC833" s="303" t="b">
        <f t="shared" si="11"/>
        <v>1</v>
      </c>
      <c r="BD833" s="304"/>
      <c r="BE833" s="304" t="str">
        <f t="shared" si="12"/>
        <v>false</v>
      </c>
      <c r="BF833" s="307"/>
      <c r="BG833" s="305"/>
      <c r="BH833" s="305"/>
      <c r="BI833" s="305"/>
      <c r="BJ833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3" s="306"/>
      <c r="BL833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3" s="306"/>
      <c r="BN833" s="302"/>
      <c r="BO833" s="302"/>
      <c r="BP833" s="302"/>
      <c r="BQ833" s="302"/>
      <c r="BR833" s="302"/>
      <c r="BS833" s="302"/>
      <c r="BT833" s="302"/>
      <c r="BU833" s="302"/>
      <c r="BV833" s="302"/>
      <c r="BW833" s="302"/>
      <c r="BX833" s="302"/>
    </row>
    <row r="834">
      <c r="A834" s="292" t="s">
        <v>728</v>
      </c>
      <c r="B834" s="292">
        <v>833.0</v>
      </c>
      <c r="C834" s="292">
        <f t="shared" si="15"/>
        <v>2</v>
      </c>
      <c r="D834" s="293" t="str">
        <f t="shared" si="26"/>
        <v>Buil, Dem, Occ</v>
      </c>
      <c r="E834" s="46" t="str">
        <f t="shared" si="2"/>
        <v>prmbdo.mdb.PrmOcc.Parity</v>
      </c>
      <c r="F834" s="46" t="s">
        <v>350</v>
      </c>
      <c r="G834" s="46" t="s">
        <v>611</v>
      </c>
      <c r="H834" s="47">
        <v>72.0</v>
      </c>
      <c r="I834" s="294" t="s">
        <v>1061</v>
      </c>
      <c r="J834" s="295" t="s">
        <v>743</v>
      </c>
      <c r="K834" s="296">
        <v>1.0</v>
      </c>
      <c r="L834" s="297" t="b">
        <v>0</v>
      </c>
      <c r="M834" s="294" t="s">
        <v>1652</v>
      </c>
      <c r="N834" s="294"/>
      <c r="O834" s="369"/>
      <c r="P834" s="369"/>
      <c r="Q834" s="298" t="str">
        <f t="shared" si="3"/>
        <v>PrmOcc</v>
      </c>
      <c r="R834" s="298" t="str">
        <f t="shared" si="19"/>
        <v>Parity</v>
      </c>
      <c r="S834" s="298" t="str">
        <f t="array" ref="S834">iferror(index('Type Mapping'!$A$2:$D$21,match(J834,'Type Mapping'!$B$2:$B$21,0),3),"type mismatch")</f>
        <v>VARCHAR</v>
      </c>
      <c r="T834" s="298"/>
      <c r="U834" s="298"/>
      <c r="V834" s="298"/>
      <c r="W834" s="51" t="b">
        <v>1</v>
      </c>
      <c r="X834" s="51"/>
      <c r="Y834" s="309"/>
      <c r="Z834" s="309"/>
      <c r="AA834" s="311" t="s">
        <v>669</v>
      </c>
      <c r="AB834" s="53" t="str">
        <f t="shared" si="23"/>
        <v>geo_id_history</v>
      </c>
      <c r="AC834" s="308" t="str">
        <f t="array" ref="AC834">iferror(index('StoT Mapping (Depreciated)'!$D$2:$L$976,match(E834,'StoT Mapping (Depreciated)'!$D$2:$D$976,0),9),"**FIELD MISSING**")</f>
        <v>???</v>
      </c>
      <c r="AD834" s="53" t="str">
        <f t="shared" si="6"/>
        <v>geo_id.???</v>
      </c>
      <c r="AE834" s="299">
        <f>countif(NEW_REDB_table.field,AD834)</f>
        <v>0</v>
      </c>
      <c r="AF834" s="299" t="str">
        <f t="shared" si="7"/>
        <v>Check...</v>
      </c>
      <c r="AG834" s="308"/>
      <c r="AH834" s="317" t="b">
        <v>0</v>
      </c>
      <c r="AI834" s="317" t="b">
        <v>0</v>
      </c>
      <c r="AJ834" s="308" t="str">
        <f t="array" ref="AJ834">iferror(index('Type Mapping'!$A$2:$D$21,match(J834,'Type Mapping'!$B$2:$B$21,0),4),"type mismatch")</f>
        <v>VARCHAR</v>
      </c>
      <c r="AK834" s="308"/>
      <c r="AL834" s="308"/>
      <c r="AM834" s="308"/>
      <c r="AN834" s="300" t="b">
        <v>0</v>
      </c>
      <c r="AO834" s="300" t="b">
        <v>0</v>
      </c>
      <c r="AP834" s="300" t="b">
        <v>0</v>
      </c>
      <c r="AQ834" s="300" t="b">
        <v>0</v>
      </c>
      <c r="AR834" s="300"/>
      <c r="AS834" s="300"/>
      <c r="AT834" s="302"/>
      <c r="AU834" s="302"/>
      <c r="AV834" s="303" t="b">
        <v>1</v>
      </c>
      <c r="AW834" s="304" t="str">
        <f t="shared" si="9"/>
        <v>false</v>
      </c>
      <c r="AX834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834" s="306"/>
      <c r="AZ834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834" s="306"/>
      <c r="BB834" s="302"/>
      <c r="BC834" s="303" t="b">
        <f t="shared" si="11"/>
        <v>1</v>
      </c>
      <c r="BD834" s="304"/>
      <c r="BE834" s="304" t="str">
        <f t="shared" si="12"/>
        <v>false</v>
      </c>
      <c r="BF834" s="307"/>
      <c r="BG834" s="305"/>
      <c r="BH834" s="305"/>
      <c r="BI834" s="305"/>
      <c r="BJ834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4" s="306"/>
      <c r="BL834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4" s="306"/>
      <c r="BN834" s="302"/>
      <c r="BO834" s="302"/>
      <c r="BP834" s="302"/>
      <c r="BQ834" s="302"/>
      <c r="BR834" s="302"/>
      <c r="BS834" s="302"/>
      <c r="BT834" s="302"/>
      <c r="BU834" s="302"/>
      <c r="BV834" s="302"/>
      <c r="BW834" s="302"/>
      <c r="BX834" s="302"/>
    </row>
    <row r="835">
      <c r="A835" s="292" t="s">
        <v>728</v>
      </c>
      <c r="B835" s="292">
        <v>834.0</v>
      </c>
      <c r="C835" s="292">
        <f t="shared" si="15"/>
        <v>2</v>
      </c>
      <c r="D835" s="293" t="str">
        <f t="shared" si="26"/>
        <v>Buil, Dem, Occ</v>
      </c>
      <c r="E835" s="46" t="str">
        <f t="shared" si="2"/>
        <v>prmbdo.mdb.PrmOcc.TmpCityBlock</v>
      </c>
      <c r="F835" s="46" t="s">
        <v>350</v>
      </c>
      <c r="G835" s="46" t="s">
        <v>611</v>
      </c>
      <c r="H835" s="47">
        <v>73.0</v>
      </c>
      <c r="I835" s="294" t="s">
        <v>1867</v>
      </c>
      <c r="J835" s="295" t="s">
        <v>729</v>
      </c>
      <c r="K835" s="296">
        <v>8.0</v>
      </c>
      <c r="L835" s="297" t="b">
        <v>0</v>
      </c>
      <c r="M835" s="294" t="s">
        <v>2102</v>
      </c>
      <c r="N835" s="294"/>
      <c r="O835" s="369"/>
      <c r="P835" s="369"/>
      <c r="Q835" s="298" t="str">
        <f t="shared" si="3"/>
        <v>PrmOcc</v>
      </c>
      <c r="R835" s="298" t="str">
        <f t="shared" si="19"/>
        <v>TmpCityBlock</v>
      </c>
      <c r="S835" s="298" t="str">
        <f t="array" ref="S835">iferror(index('Type Mapping'!$A$2:$D$21,match(J835,'Type Mapping'!$B$2:$B$21,0),3),"type mismatch")</f>
        <v>VARCHAR</v>
      </c>
      <c r="T835" s="298"/>
      <c r="U835" s="298"/>
      <c r="V835" s="298"/>
      <c r="W835" s="51" t="b">
        <v>1</v>
      </c>
      <c r="X835" s="51"/>
      <c r="Y835" s="309"/>
      <c r="Z835" s="309"/>
      <c r="AA835" s="311" t="s">
        <v>669</v>
      </c>
      <c r="AB835" s="53" t="str">
        <f t="shared" si="23"/>
        <v>geo_id_history</v>
      </c>
      <c r="AC835" s="308" t="str">
        <f t="array" ref="AC835">iferror(index('StoT Mapping (Depreciated)'!$D$2:$L$976,match(E835,'StoT Mapping (Depreciated)'!$D$2:$D$976,0),9),"**FIELD MISSING**")</f>
        <v>???</v>
      </c>
      <c r="AD835" s="53" t="str">
        <f t="shared" si="6"/>
        <v>geo_id.???</v>
      </c>
      <c r="AE835" s="299">
        <f>countif(NEW_REDB_table.field,AD835)</f>
        <v>0</v>
      </c>
      <c r="AF835" s="299" t="str">
        <f t="shared" si="7"/>
        <v>Check...</v>
      </c>
      <c r="AG835" s="308"/>
      <c r="AH835" s="317" t="b">
        <v>0</v>
      </c>
      <c r="AI835" s="317" t="b">
        <v>0</v>
      </c>
      <c r="AJ835" s="308" t="str">
        <f t="array" ref="AJ835">iferror(index('Type Mapping'!$A$2:$D$21,match(J835,'Type Mapping'!$B$2:$B$21,0),4),"type mismatch")</f>
        <v>FLOAT</v>
      </c>
      <c r="AK835" s="308"/>
      <c r="AL835" s="308"/>
      <c r="AM835" s="308"/>
      <c r="AN835" s="300" t="b">
        <v>0</v>
      </c>
      <c r="AO835" s="300" t="b">
        <v>0</v>
      </c>
      <c r="AP835" s="300" t="b">
        <v>0</v>
      </c>
      <c r="AQ835" s="300" t="b">
        <v>0</v>
      </c>
      <c r="AR835" s="300"/>
      <c r="AS835" s="300"/>
      <c r="AT835" s="302"/>
      <c r="AU835" s="302"/>
      <c r="AV835" s="303" t="b">
        <v>1</v>
      </c>
      <c r="AW835" s="304" t="str">
        <f t="shared" si="9"/>
        <v>false</v>
      </c>
      <c r="AX835" s="305" t="str">
        <f t="shared" si="17"/>
        <v>&lt;column comment="" default="" key="false" label="TmpCityBlock" length="255" nullable="true" originalDbColumnName="TmpCityBlock" originalLength="-1" pattern="" precision="-1" talendType="id_String" type=""/&gt;</v>
      </c>
      <c r="AY835" s="306"/>
      <c r="AZ835" s="305" t="str">
        <f t="shared" si="10"/>
        <v>&lt;column comment="" default="" key="false" label="TmpCityBlock" length="255" nullable="true" originalDbColumnName="TmpCityBlock" originalLength="-1" pattern="" precision="-1" talendType="id_String" type=""/&gt;</v>
      </c>
      <c r="BA835" s="306"/>
      <c r="BB835" s="302"/>
      <c r="BC835" s="303" t="b">
        <f t="shared" si="11"/>
        <v>1</v>
      </c>
      <c r="BD835" s="304"/>
      <c r="BE835" s="304" t="str">
        <f t="shared" si="12"/>
        <v>false</v>
      </c>
      <c r="BF835" s="307"/>
      <c r="BG835" s="305"/>
      <c r="BH835" s="305"/>
      <c r="BI835" s="305"/>
      <c r="BJ835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5" s="306"/>
      <c r="BL835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5" s="306"/>
      <c r="BN835" s="302"/>
      <c r="BO835" s="302"/>
      <c r="BP835" s="302"/>
      <c r="BQ835" s="302"/>
      <c r="BR835" s="302"/>
      <c r="BS835" s="302"/>
      <c r="BT835" s="302"/>
      <c r="BU835" s="302"/>
      <c r="BV835" s="302"/>
      <c r="BW835" s="302"/>
      <c r="BX835" s="302"/>
    </row>
    <row r="836">
      <c r="A836" s="292" t="s">
        <v>728</v>
      </c>
      <c r="B836" s="292">
        <v>835.0</v>
      </c>
      <c r="C836" s="292">
        <f t="shared" si="15"/>
        <v>2</v>
      </c>
      <c r="D836" s="293" t="str">
        <f t="shared" si="26"/>
        <v>Buil, Dem, Occ</v>
      </c>
      <c r="E836" s="46" t="str">
        <f t="shared" si="2"/>
        <v>prmbdo.mdb.PrmOcc.TmpParcel</v>
      </c>
      <c r="F836" s="46" t="s">
        <v>350</v>
      </c>
      <c r="G836" s="46" t="s">
        <v>611</v>
      </c>
      <c r="H836" s="47">
        <v>74.0</v>
      </c>
      <c r="I836" s="294" t="s">
        <v>1869</v>
      </c>
      <c r="J836" s="295" t="s">
        <v>738</v>
      </c>
      <c r="K836" s="296">
        <v>4.0</v>
      </c>
      <c r="L836" s="297" t="b">
        <v>0</v>
      </c>
      <c r="M836" s="294" t="s">
        <v>2104</v>
      </c>
      <c r="N836" s="294"/>
      <c r="O836" s="369"/>
      <c r="P836" s="369"/>
      <c r="Q836" s="298" t="str">
        <f t="shared" si="3"/>
        <v>PrmOcc</v>
      </c>
      <c r="R836" s="298" t="str">
        <f t="shared" si="19"/>
        <v>TmpParcel</v>
      </c>
      <c r="S836" s="298" t="str">
        <f t="array" ref="S836">iferror(index('Type Mapping'!$A$2:$D$21,match(J836,'Type Mapping'!$B$2:$B$21,0),3),"type mismatch")</f>
        <v>VARCHAR</v>
      </c>
      <c r="T836" s="298"/>
      <c r="U836" s="298"/>
      <c r="V836" s="298"/>
      <c r="W836" s="51" t="b">
        <v>1</v>
      </c>
      <c r="X836" s="51"/>
      <c r="Y836" s="309"/>
      <c r="Z836" s="309"/>
      <c r="AA836" s="311" t="s">
        <v>669</v>
      </c>
      <c r="AB836" s="53" t="str">
        <f t="shared" si="23"/>
        <v>geo_id_history</v>
      </c>
      <c r="AC836" s="308" t="str">
        <f t="array" ref="AC836">iferror(index('StoT Mapping (Depreciated)'!$D$2:$L$976,match(E836,'StoT Mapping (Depreciated)'!$D$2:$D$976,0),9),"**FIELD MISSING**")</f>
        <v>???</v>
      </c>
      <c r="AD836" s="53" t="str">
        <f t="shared" si="6"/>
        <v>geo_id.???</v>
      </c>
      <c r="AE836" s="299">
        <f>countif(NEW_REDB_table.field,AD836)</f>
        <v>0</v>
      </c>
      <c r="AF836" s="299" t="str">
        <f t="shared" si="7"/>
        <v>Check...</v>
      </c>
      <c r="AG836" s="308"/>
      <c r="AH836" s="317" t="b">
        <v>0</v>
      </c>
      <c r="AI836" s="317" t="b">
        <v>0</v>
      </c>
      <c r="AJ836" s="308" t="str">
        <f t="array" ref="AJ836">iferror(index('Type Mapping'!$A$2:$D$21,match(J836,'Type Mapping'!$B$2:$B$21,0),4),"type mismatch")</f>
        <v>INT</v>
      </c>
      <c r="AK836" s="308"/>
      <c r="AL836" s="308"/>
      <c r="AM836" s="308"/>
      <c r="AN836" s="300" t="b">
        <v>0</v>
      </c>
      <c r="AO836" s="300" t="b">
        <v>0</v>
      </c>
      <c r="AP836" s="300" t="b">
        <v>0</v>
      </c>
      <c r="AQ836" s="300" t="b">
        <v>0</v>
      </c>
      <c r="AR836" s="300"/>
      <c r="AS836" s="300"/>
      <c r="AT836" s="302"/>
      <c r="AU836" s="302"/>
      <c r="AV836" s="303" t="b">
        <v>1</v>
      </c>
      <c r="AW836" s="304" t="str">
        <f t="shared" si="9"/>
        <v>false</v>
      </c>
      <c r="AX836" s="305" t="str">
        <f t="shared" si="17"/>
        <v>&lt;column comment="" default="" key="false" label="TmpParcel" length="255" nullable="true" originalDbColumnName="TmpParcel" originalLength="-1" pattern="" precision="-1" talendType="id_String" type=""/&gt;</v>
      </c>
      <c r="AY836" s="306"/>
      <c r="AZ836" s="305" t="str">
        <f t="shared" si="10"/>
        <v>&lt;column comment="" default="" key="false" label="TmpParcel" length="255" nullable="true" originalDbColumnName="TmpParcel" originalLength="-1" pattern="" precision="-1" talendType="id_String" type=""/&gt;</v>
      </c>
      <c r="BA836" s="306"/>
      <c r="BB836" s="302"/>
      <c r="BC836" s="303" t="b">
        <f t="shared" si="11"/>
        <v>1</v>
      </c>
      <c r="BD836" s="304"/>
      <c r="BE836" s="304" t="str">
        <f t="shared" si="12"/>
        <v>false</v>
      </c>
      <c r="BF836" s="307"/>
      <c r="BG836" s="305"/>
      <c r="BH836" s="305"/>
      <c r="BI836" s="305"/>
      <c r="BJ836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6" s="306"/>
      <c r="BL836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6" s="306"/>
      <c r="BN836" s="302"/>
      <c r="BO836" s="302"/>
      <c r="BP836" s="302"/>
      <c r="BQ836" s="302"/>
      <c r="BR836" s="302"/>
      <c r="BS836" s="302"/>
      <c r="BT836" s="302"/>
      <c r="BU836" s="302"/>
      <c r="BV836" s="302"/>
      <c r="BW836" s="302"/>
      <c r="BX836" s="302"/>
    </row>
    <row r="837">
      <c r="A837" s="292" t="s">
        <v>728</v>
      </c>
      <c r="B837" s="292">
        <v>836.0</v>
      </c>
      <c r="C837" s="292">
        <f t="shared" si="15"/>
        <v>2</v>
      </c>
      <c r="D837" s="293" t="str">
        <f t="shared" si="26"/>
        <v>Buil, Dem, Occ</v>
      </c>
      <c r="E837" s="46" t="str">
        <f t="shared" si="2"/>
        <v>prmbdo.mdb.PrmOcc.FirstDate</v>
      </c>
      <c r="F837" s="46" t="s">
        <v>350</v>
      </c>
      <c r="G837" s="46" t="s">
        <v>611</v>
      </c>
      <c r="H837" s="47">
        <v>75.0</v>
      </c>
      <c r="I837" s="294" t="s">
        <v>787</v>
      </c>
      <c r="J837" s="295" t="s">
        <v>788</v>
      </c>
      <c r="K837" s="296">
        <v>8.0</v>
      </c>
      <c r="L837" s="297" t="b">
        <v>0</v>
      </c>
      <c r="M837" s="294" t="s">
        <v>789</v>
      </c>
      <c r="N837" s="294"/>
      <c r="O837" s="369"/>
      <c r="P837" s="369"/>
      <c r="Q837" s="298" t="str">
        <f t="shared" si="3"/>
        <v>PrmOcc</v>
      </c>
      <c r="R837" s="298" t="str">
        <f t="shared" si="19"/>
        <v>FirstDate</v>
      </c>
      <c r="S837" s="298" t="str">
        <f t="array" ref="S837">iferror(index('Type Mapping'!$A$2:$D$21,match(J837,'Type Mapping'!$B$2:$B$21,0),3),"type mismatch")</f>
        <v>VARCHAR</v>
      </c>
      <c r="T837" s="298"/>
      <c r="U837" s="298"/>
      <c r="V837" s="298"/>
      <c r="W837" s="51" t="b">
        <v>1</v>
      </c>
      <c r="X837" s="51"/>
      <c r="Y837" s="309"/>
      <c r="Z837" s="309"/>
      <c r="AA837" s="311" t="s">
        <v>669</v>
      </c>
      <c r="AB837" s="53" t="str">
        <f t="shared" si="23"/>
        <v>geo_id_history</v>
      </c>
      <c r="AC837" s="308" t="str">
        <f t="array" ref="AC837">iferror(index('StoT Mapping (Depreciated)'!$D$2:$L$976,match(E837,'StoT Mapping (Depreciated)'!$D$2:$D$976,0),9),"**FIELD MISSING**")</f>
        <v>???</v>
      </c>
      <c r="AD837" s="53" t="str">
        <f t="shared" si="6"/>
        <v>geo_id.???</v>
      </c>
      <c r="AE837" s="299">
        <f>countif(NEW_REDB_table.field,AD837)</f>
        <v>0</v>
      </c>
      <c r="AF837" s="299" t="str">
        <f t="shared" si="7"/>
        <v>Check...</v>
      </c>
      <c r="AG837" s="308"/>
      <c r="AH837" s="317" t="b">
        <v>0</v>
      </c>
      <c r="AI837" s="317" t="b">
        <v>0</v>
      </c>
      <c r="AJ837" s="308" t="str">
        <f t="array" ref="AJ837">iferror(index('Type Mapping'!$A$2:$D$21,match(J837,'Type Mapping'!$B$2:$B$21,0),4),"type mismatch")</f>
        <v>DATE</v>
      </c>
      <c r="AK837" s="308"/>
      <c r="AL837" s="308"/>
      <c r="AM837" s="308"/>
      <c r="AN837" s="300" t="b">
        <v>0</v>
      </c>
      <c r="AO837" s="300" t="b">
        <v>0</v>
      </c>
      <c r="AP837" s="300" t="b">
        <v>0</v>
      </c>
      <c r="AQ837" s="300" t="b">
        <v>0</v>
      </c>
      <c r="AR837" s="300"/>
      <c r="AS837" s="300"/>
      <c r="AT837" s="302"/>
      <c r="AU837" s="302"/>
      <c r="AV837" s="303" t="b">
        <v>1</v>
      </c>
      <c r="AW837" s="304" t="str">
        <f t="shared" si="9"/>
        <v>false</v>
      </c>
      <c r="AX837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837" s="306"/>
      <c r="AZ837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837" s="306"/>
      <c r="BB837" s="302"/>
      <c r="BC837" s="303" t="b">
        <f t="shared" si="11"/>
        <v>1</v>
      </c>
      <c r="BD837" s="304"/>
      <c r="BE837" s="304" t="str">
        <f t="shared" si="12"/>
        <v>false</v>
      </c>
      <c r="BF837" s="307"/>
      <c r="BG837" s="305"/>
      <c r="BH837" s="305"/>
      <c r="BI837" s="305"/>
      <c r="BJ837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7" s="306"/>
      <c r="BL837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7" s="306"/>
      <c r="BN837" s="302"/>
      <c r="BO837" s="302"/>
      <c r="BP837" s="302"/>
      <c r="BQ837" s="302"/>
      <c r="BR837" s="302"/>
      <c r="BS837" s="302"/>
      <c r="BT837" s="302"/>
      <c r="BU837" s="302"/>
      <c r="BV837" s="302"/>
      <c r="BW837" s="302"/>
      <c r="BX837" s="302"/>
    </row>
    <row r="838">
      <c r="A838" s="292" t="s">
        <v>728</v>
      </c>
      <c r="B838" s="292">
        <v>837.0</v>
      </c>
      <c r="C838" s="292">
        <f t="shared" si="15"/>
        <v>2</v>
      </c>
      <c r="D838" s="293" t="str">
        <f t="shared" si="26"/>
        <v>Buil, Dem, Occ</v>
      </c>
      <c r="E838" s="46" t="str">
        <f t="shared" si="2"/>
        <v>prmbdo.mdb.PrmOcc.LastDate</v>
      </c>
      <c r="F838" s="46" t="s">
        <v>350</v>
      </c>
      <c r="G838" s="46" t="s">
        <v>611</v>
      </c>
      <c r="H838" s="47">
        <v>76.0</v>
      </c>
      <c r="I838" s="294" t="s">
        <v>794</v>
      </c>
      <c r="J838" s="295" t="s">
        <v>788</v>
      </c>
      <c r="K838" s="296">
        <v>8.0</v>
      </c>
      <c r="L838" s="297" t="b">
        <v>0</v>
      </c>
      <c r="M838" s="294" t="s">
        <v>796</v>
      </c>
      <c r="N838" s="294"/>
      <c r="O838" s="369"/>
      <c r="P838" s="369"/>
      <c r="Q838" s="298" t="str">
        <f t="shared" si="3"/>
        <v>PrmOcc</v>
      </c>
      <c r="R838" s="298" t="str">
        <f t="shared" si="19"/>
        <v>LastDate</v>
      </c>
      <c r="S838" s="298" t="str">
        <f t="array" ref="S838">iferror(index('Type Mapping'!$A$2:$D$21,match(J838,'Type Mapping'!$B$2:$B$21,0),3),"type mismatch")</f>
        <v>VARCHAR</v>
      </c>
      <c r="T838" s="298"/>
      <c r="U838" s="298"/>
      <c r="V838" s="298"/>
      <c r="W838" s="51" t="b">
        <v>1</v>
      </c>
      <c r="X838" s="51"/>
      <c r="Y838" s="309"/>
      <c r="Z838" s="309"/>
      <c r="AA838" s="311" t="s">
        <v>669</v>
      </c>
      <c r="AB838" s="53" t="str">
        <f t="shared" si="23"/>
        <v>geo_id_history</v>
      </c>
      <c r="AC838" s="308" t="str">
        <f t="array" ref="AC838">iferror(index('StoT Mapping (Depreciated)'!$D$2:$L$976,match(E838,'StoT Mapping (Depreciated)'!$D$2:$D$976,0),9),"**FIELD MISSING**")</f>
        <v>???</v>
      </c>
      <c r="AD838" s="53" t="str">
        <f t="shared" si="6"/>
        <v>geo_id.???</v>
      </c>
      <c r="AE838" s="299">
        <f>countif(NEW_REDB_table.field,AD838)</f>
        <v>0</v>
      </c>
      <c r="AF838" s="299" t="str">
        <f t="shared" si="7"/>
        <v>Check...</v>
      </c>
      <c r="AG838" s="308"/>
      <c r="AH838" s="317" t="b">
        <v>0</v>
      </c>
      <c r="AI838" s="317" t="b">
        <v>0</v>
      </c>
      <c r="AJ838" s="308" t="str">
        <f t="array" ref="AJ838">iferror(index('Type Mapping'!$A$2:$D$21,match(J838,'Type Mapping'!$B$2:$B$21,0),4),"type mismatch")</f>
        <v>DATE</v>
      </c>
      <c r="AK838" s="308"/>
      <c r="AL838" s="308"/>
      <c r="AM838" s="308"/>
      <c r="AN838" s="300" t="b">
        <v>0</v>
      </c>
      <c r="AO838" s="300" t="b">
        <v>0</v>
      </c>
      <c r="AP838" s="300" t="b">
        <v>0</v>
      </c>
      <c r="AQ838" s="300" t="b">
        <v>0</v>
      </c>
      <c r="AR838" s="300"/>
      <c r="AS838" s="300"/>
      <c r="AT838" s="302"/>
      <c r="AU838" s="302"/>
      <c r="AV838" s="303" t="b">
        <v>1</v>
      </c>
      <c r="AW838" s="304" t="str">
        <f t="shared" si="9"/>
        <v>false</v>
      </c>
      <c r="AX838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838" s="306"/>
      <c r="AZ838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838" s="306"/>
      <c r="BB838" s="302"/>
      <c r="BC838" s="303" t="b">
        <f t="shared" si="11"/>
        <v>1</v>
      </c>
      <c r="BD838" s="304"/>
      <c r="BE838" s="304" t="str">
        <f t="shared" si="12"/>
        <v>false</v>
      </c>
      <c r="BF838" s="307"/>
      <c r="BG838" s="305"/>
      <c r="BH838" s="305"/>
      <c r="BI838" s="305"/>
      <c r="BJ838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8" s="306"/>
      <c r="BL838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8" s="306"/>
      <c r="BN838" s="302"/>
      <c r="BO838" s="302"/>
      <c r="BP838" s="302"/>
      <c r="BQ838" s="302"/>
      <c r="BR838" s="302"/>
      <c r="BS838" s="302"/>
      <c r="BT838" s="302"/>
      <c r="BU838" s="302"/>
      <c r="BV838" s="302"/>
      <c r="BW838" s="302"/>
      <c r="BX838" s="302"/>
    </row>
    <row r="839">
      <c r="A839" s="292" t="s">
        <v>728</v>
      </c>
      <c r="B839" s="292">
        <v>838.0</v>
      </c>
      <c r="C839" s="292">
        <f t="shared" si="15"/>
        <v>2</v>
      </c>
      <c r="D839" s="293" t="str">
        <f t="shared" si="26"/>
        <v>Buil, Dem, Occ</v>
      </c>
      <c r="E839" s="46" t="str">
        <f t="shared" si="2"/>
        <v>prmbdo.mdb.PrmOcc.UpDateGeo</v>
      </c>
      <c r="F839" s="46" t="s">
        <v>350</v>
      </c>
      <c r="G839" s="46" t="s">
        <v>611</v>
      </c>
      <c r="H839" s="47">
        <v>77.0</v>
      </c>
      <c r="I839" s="294" t="s">
        <v>1871</v>
      </c>
      <c r="J839" s="295" t="s">
        <v>788</v>
      </c>
      <c r="K839" s="296">
        <v>8.0</v>
      </c>
      <c r="L839" s="297" t="b">
        <v>0</v>
      </c>
      <c r="M839" s="294" t="s">
        <v>2105</v>
      </c>
      <c r="N839" s="294"/>
      <c r="O839" s="369"/>
      <c r="P839" s="369"/>
      <c r="Q839" s="298" t="str">
        <f t="shared" si="3"/>
        <v>PrmOcc</v>
      </c>
      <c r="R839" s="298" t="str">
        <f t="shared" si="19"/>
        <v>UpDateGeo</v>
      </c>
      <c r="S839" s="298" t="str">
        <f t="array" ref="S839">iferror(index('Type Mapping'!$A$2:$D$21,match(J839,'Type Mapping'!$B$2:$B$21,0),3),"type mismatch")</f>
        <v>VARCHAR</v>
      </c>
      <c r="T839" s="298"/>
      <c r="U839" s="298"/>
      <c r="V839" s="298"/>
      <c r="W839" s="51" t="b">
        <v>1</v>
      </c>
      <c r="X839" s="51"/>
      <c r="Y839" s="309"/>
      <c r="Z839" s="309"/>
      <c r="AA839" s="311" t="s">
        <v>669</v>
      </c>
      <c r="AB839" s="53" t="str">
        <f t="shared" si="23"/>
        <v>geo_id_history</v>
      </c>
      <c r="AC839" s="308" t="str">
        <f t="array" ref="AC839">iferror(index('StoT Mapping (Depreciated)'!$D$2:$L$976,match(E839,'StoT Mapping (Depreciated)'!$D$2:$D$976,0),9),"**FIELD MISSING**")</f>
        <v>???</v>
      </c>
      <c r="AD839" s="53" t="str">
        <f t="shared" si="6"/>
        <v>geo_id.???</v>
      </c>
      <c r="AE839" s="299">
        <f>countif(NEW_REDB_table.field,AD839)</f>
        <v>0</v>
      </c>
      <c r="AF839" s="299" t="str">
        <f t="shared" si="7"/>
        <v>Check...</v>
      </c>
      <c r="AG839" s="308"/>
      <c r="AH839" s="317" t="b">
        <v>0</v>
      </c>
      <c r="AI839" s="317" t="b">
        <v>0</v>
      </c>
      <c r="AJ839" s="308" t="str">
        <f t="array" ref="AJ839">iferror(index('Type Mapping'!$A$2:$D$21,match(J839,'Type Mapping'!$B$2:$B$21,0),4),"type mismatch")</f>
        <v>DATE</v>
      </c>
      <c r="AK839" s="308"/>
      <c r="AL839" s="308"/>
      <c r="AM839" s="308"/>
      <c r="AN839" s="300" t="b">
        <v>0</v>
      </c>
      <c r="AO839" s="300" t="b">
        <v>0</v>
      </c>
      <c r="AP839" s="300" t="b">
        <v>0</v>
      </c>
      <c r="AQ839" s="300" t="b">
        <v>0</v>
      </c>
      <c r="AR839" s="300"/>
      <c r="AS839" s="300"/>
      <c r="AT839" s="302"/>
      <c r="AU839" s="302"/>
      <c r="AV839" s="303" t="b">
        <v>1</v>
      </c>
      <c r="AW839" s="304" t="str">
        <f t="shared" si="9"/>
        <v>false</v>
      </c>
      <c r="AX839" s="305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839" s="306"/>
      <c r="AZ839" s="305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839" s="306"/>
      <c r="BB839" s="302"/>
      <c r="BC839" s="303" t="b">
        <f t="shared" si="11"/>
        <v>1</v>
      </c>
      <c r="BD839" s="304"/>
      <c r="BE839" s="304" t="str">
        <f t="shared" si="12"/>
        <v>false</v>
      </c>
      <c r="BF839" s="307"/>
      <c r="BG839" s="305"/>
      <c r="BH839" s="305"/>
      <c r="BI839" s="305"/>
      <c r="BJ839" s="305" t="str">
        <f t="shared" si="18"/>
        <v>&lt;column comment="" default="" key="false" label="PrmOcc" length="255" nullable="true" originalDbColumnName="PrmOcc" originalLength="-1" pattern="" precision="-1" talendType="id_String" type=""/&gt;</v>
      </c>
      <c r="BK839" s="306"/>
      <c r="BL839" s="305" t="str">
        <f t="shared" si="14"/>
        <v>&lt;column comment="" default="" key="false" label="PrmOcc" length="255" nullable="true" originalDbColumnName="PrmOcc" originalLength="-1" pattern="" precision="-1" talendType="id_String" type=""/&gt;</v>
      </c>
      <c r="BM839" s="306"/>
      <c r="BN839" s="302"/>
      <c r="BO839" s="302"/>
      <c r="BP839" s="302"/>
      <c r="BQ839" s="302"/>
      <c r="BR839" s="302"/>
      <c r="BS839" s="302"/>
      <c r="BT839" s="302"/>
      <c r="BU839" s="302"/>
      <c r="BV839" s="302"/>
      <c r="BW839" s="302"/>
      <c r="BX839" s="302"/>
    </row>
    <row r="840">
      <c r="A840" s="292" t="s">
        <v>728</v>
      </c>
      <c r="B840" s="292">
        <v>839.0</v>
      </c>
      <c r="C840" s="292">
        <f t="shared" si="15"/>
        <v>1</v>
      </c>
      <c r="D840" s="293" t="str">
        <f t="shared" si="26"/>
        <v>Buil, Dem, Occ</v>
      </c>
      <c r="E840" s="46" t="str">
        <f t="shared" si="2"/>
        <v>prmbdo.mdb.PrmWaiver.AppType</v>
      </c>
      <c r="F840" s="46" t="s">
        <v>350</v>
      </c>
      <c r="G840" s="46" t="s">
        <v>613</v>
      </c>
      <c r="H840" s="47">
        <v>1.0</v>
      </c>
      <c r="I840" s="294" t="s">
        <v>1763</v>
      </c>
      <c r="J840" s="295" t="s">
        <v>743</v>
      </c>
      <c r="K840" s="296">
        <v>2.0</v>
      </c>
      <c r="L840" s="297" t="b">
        <v>1</v>
      </c>
      <c r="M840" s="294" t="s">
        <v>1997</v>
      </c>
      <c r="N840" s="294"/>
      <c r="O840" s="369"/>
      <c r="P840" s="369"/>
      <c r="Q840" s="298" t="str">
        <f t="shared" si="3"/>
        <v>PrmWaiver</v>
      </c>
      <c r="R840" s="298" t="str">
        <f t="shared" si="19"/>
        <v>AppType</v>
      </c>
      <c r="S840" s="298" t="str">
        <f t="array" ref="S840">iferror(index('Type Mapping'!$A$2:$D$21,match(J840,'Type Mapping'!$B$2:$B$21,0),3),"type mismatch")</f>
        <v>VARCHAR</v>
      </c>
      <c r="T840" s="298"/>
      <c r="U840" s="298"/>
      <c r="V840" s="298"/>
      <c r="W840" s="51" t="b">
        <v>1</v>
      </c>
      <c r="X840" s="51"/>
      <c r="Y840" s="309"/>
      <c r="Z840" s="309"/>
      <c r="AA840" s="311" t="s">
        <v>652</v>
      </c>
      <c r="AB840" s="53" t="str">
        <f t="shared" si="23"/>
        <v>permit_history</v>
      </c>
      <c r="AC840" s="308" t="str">
        <f t="array" ref="AC840">iferror(index('StoT Mapping (Depreciated)'!$D$2:$L$976,match(E840,'StoT Mapping (Depreciated)'!$D$2:$D$976,0),9),"**FIELD MISSING**")</f>
        <v>Permit_type_id</v>
      </c>
      <c r="AD840" s="53" t="str">
        <f t="shared" si="6"/>
        <v>permit.Permit_type_id</v>
      </c>
      <c r="AE840" s="299">
        <f>countif(NEW_REDB_table.field,AD840)</f>
        <v>0</v>
      </c>
      <c r="AF840" s="299" t="str">
        <f t="shared" si="7"/>
        <v>Check...</v>
      </c>
      <c r="AG840" s="308"/>
      <c r="AH840" s="317" t="b">
        <v>0</v>
      </c>
      <c r="AI840" s="317" t="b">
        <v>0</v>
      </c>
      <c r="AJ840" s="308" t="str">
        <f t="array" ref="AJ840">iferror(index('Type Mapping'!$A$2:$D$21,match(J840,'Type Mapping'!$B$2:$B$21,0),4),"type mismatch")</f>
        <v>VARCHAR</v>
      </c>
      <c r="AK840" s="308"/>
      <c r="AL840" s="308"/>
      <c r="AM840" s="308"/>
      <c r="AN840" s="300" t="b">
        <v>0</v>
      </c>
      <c r="AO840" s="300" t="b">
        <v>0</v>
      </c>
      <c r="AP840" s="300" t="b">
        <v>0</v>
      </c>
      <c r="AQ840" s="300" t="b">
        <v>0</v>
      </c>
      <c r="AR840" s="300"/>
      <c r="AS840" s="300"/>
      <c r="AT840" s="302"/>
      <c r="AU840" s="302"/>
      <c r="AV840" s="303" t="b">
        <v>1</v>
      </c>
      <c r="AW840" s="304" t="str">
        <f t="shared" si="9"/>
        <v>true</v>
      </c>
      <c r="AX840" s="305" t="str">
        <f t="shared" si="17"/>
        <v>***PrmWaiver.xml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840" s="306"/>
      <c r="AZ840" s="305" t="str">
        <f t="shared" si="10"/>
        <v>PrmWaiver.xml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840" s="306"/>
      <c r="BB840" s="302"/>
      <c r="BC840" s="303" t="b">
        <f t="shared" si="11"/>
        <v>1</v>
      </c>
      <c r="BD840" s="304"/>
      <c r="BE840" s="304" t="str">
        <f t="shared" si="12"/>
        <v>false</v>
      </c>
      <c r="BF840" s="307"/>
      <c r="BG840" s="305"/>
      <c r="BH840" s="305"/>
      <c r="BI840" s="305"/>
      <c r="BJ840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0" s="306"/>
      <c r="BL840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0" s="306"/>
      <c r="BN840" s="302"/>
      <c r="BO840" s="302"/>
      <c r="BP840" s="302"/>
      <c r="BQ840" s="302"/>
      <c r="BR840" s="302"/>
      <c r="BS840" s="302"/>
      <c r="BT840" s="302"/>
      <c r="BU840" s="302"/>
      <c r="BV840" s="302"/>
      <c r="BW840" s="302"/>
      <c r="BX840" s="302"/>
    </row>
    <row r="841">
      <c r="A841" s="292" t="s">
        <v>728</v>
      </c>
      <c r="B841" s="292">
        <v>840.0</v>
      </c>
      <c r="C841" s="292">
        <f t="shared" si="15"/>
        <v>1</v>
      </c>
      <c r="D841" s="293" t="str">
        <f t="shared" si="26"/>
        <v>Buil, Dem, Occ</v>
      </c>
      <c r="E841" s="46" t="str">
        <f t="shared" si="2"/>
        <v>prmbdo.mdb.PrmWaiver.AppSource</v>
      </c>
      <c r="F841" s="46" t="s">
        <v>350</v>
      </c>
      <c r="G841" s="46" t="s">
        <v>613</v>
      </c>
      <c r="H841" s="47">
        <v>2.0</v>
      </c>
      <c r="I841" s="294" t="s">
        <v>1761</v>
      </c>
      <c r="J841" s="295" t="s">
        <v>740</v>
      </c>
      <c r="K841" s="296">
        <v>1.0</v>
      </c>
      <c r="L841" s="297" t="b">
        <v>1</v>
      </c>
      <c r="M841" s="294" t="s">
        <v>1999</v>
      </c>
      <c r="N841" s="294"/>
      <c r="O841" s="369"/>
      <c r="P841" s="369"/>
      <c r="Q841" s="298" t="str">
        <f t="shared" si="3"/>
        <v>PrmWaiver</v>
      </c>
      <c r="R841" s="298" t="str">
        <f t="shared" si="19"/>
        <v>AppSource</v>
      </c>
      <c r="S841" s="298" t="str">
        <f t="array" ref="S841">iferror(index('Type Mapping'!$A$2:$D$21,match(J841,'Type Mapping'!$B$2:$B$21,0),3),"type mismatch")</f>
        <v>VARCHAR</v>
      </c>
      <c r="T841" s="298"/>
      <c r="U841" s="298"/>
      <c r="V841" s="298"/>
      <c r="W841" s="51" t="b">
        <v>1</v>
      </c>
      <c r="X841" s="51"/>
      <c r="Y841" s="309"/>
      <c r="Z841" s="309"/>
      <c r="AA841" s="311" t="s">
        <v>652</v>
      </c>
      <c r="AB841" s="53" t="str">
        <f t="shared" si="23"/>
        <v>permit_history</v>
      </c>
      <c r="AC841" s="308" t="str">
        <f t="array" ref="AC841">iferror(index('StoT Mapping (Depreciated)'!$D$2:$L$976,match(E841,'StoT Mapping (Depreciated)'!$D$2:$D$976,0),9),"**FIELD MISSING**")</f>
        <v>AppSource_Id</v>
      </c>
      <c r="AD841" s="53" t="str">
        <f t="shared" si="6"/>
        <v>permit.AppSource_Id</v>
      </c>
      <c r="AE841" s="299">
        <f>countif(NEW_REDB_table.field,AD841)</f>
        <v>0</v>
      </c>
      <c r="AF841" s="299" t="str">
        <f t="shared" si="7"/>
        <v>Check...</v>
      </c>
      <c r="AG841" s="308"/>
      <c r="AH841" s="317" t="b">
        <v>0</v>
      </c>
      <c r="AI841" s="317" t="b">
        <v>0</v>
      </c>
      <c r="AJ841" s="308" t="str">
        <f t="array" ref="AJ841">iferror(index('Type Mapping'!$A$2:$D$21,match(J841,'Type Mapping'!$B$2:$B$21,0),4),"type mismatch")</f>
        <v>INT</v>
      </c>
      <c r="AK841" s="308"/>
      <c r="AL841" s="308"/>
      <c r="AM841" s="308"/>
      <c r="AN841" s="300" t="b">
        <v>0</v>
      </c>
      <c r="AO841" s="300" t="b">
        <v>0</v>
      </c>
      <c r="AP841" s="300" t="b">
        <v>0</v>
      </c>
      <c r="AQ841" s="300" t="b">
        <v>0</v>
      </c>
      <c r="AR841" s="300"/>
      <c r="AS841" s="300"/>
      <c r="AT841" s="302"/>
      <c r="AU841" s="302"/>
      <c r="AV841" s="303" t="b">
        <v>1</v>
      </c>
      <c r="AW841" s="304" t="str">
        <f t="shared" si="9"/>
        <v>true</v>
      </c>
      <c r="AX841" s="305" t="str">
        <f t="shared" si="17"/>
        <v>&lt;column comment="" default="" key="true" label="AppSource" length="255" nullable="true" originalDbColumnName="AppSource" originalLength="-1" pattern="" precision="-1" talendType="id_String" type=""/&gt;</v>
      </c>
      <c r="AY841" s="306"/>
      <c r="AZ841" s="305" t="str">
        <f t="shared" si="10"/>
        <v>&lt;column comment="" default="" key="true" label="AppSource" length="255" nullable="true" originalDbColumnName="AppSource" originalLength="-1" pattern="" precision="-1" talendType="id_String" type=""/&gt;</v>
      </c>
      <c r="BA841" s="306"/>
      <c r="BB841" s="302"/>
      <c r="BC841" s="303" t="b">
        <f t="shared" si="11"/>
        <v>1</v>
      </c>
      <c r="BD841" s="304"/>
      <c r="BE841" s="304" t="str">
        <f t="shared" si="12"/>
        <v>false</v>
      </c>
      <c r="BF841" s="307"/>
      <c r="BG841" s="305"/>
      <c r="BH841" s="305"/>
      <c r="BI841" s="305"/>
      <c r="BJ841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1" s="306"/>
      <c r="BL841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1" s="306"/>
      <c r="BN841" s="302"/>
      <c r="BO841" s="302"/>
      <c r="BP841" s="302"/>
      <c r="BQ841" s="302"/>
      <c r="BR841" s="302"/>
      <c r="BS841" s="302"/>
      <c r="BT841" s="302"/>
      <c r="BU841" s="302"/>
      <c r="BV841" s="302"/>
      <c r="BW841" s="302"/>
      <c r="BX841" s="302"/>
    </row>
    <row r="842">
      <c r="A842" s="292" t="s">
        <v>728</v>
      </c>
      <c r="B842" s="292">
        <v>841.0</v>
      </c>
      <c r="C842" s="292">
        <f t="shared" si="15"/>
        <v>1</v>
      </c>
      <c r="D842" s="293" t="str">
        <f t="shared" si="26"/>
        <v>Buil, Dem, Occ</v>
      </c>
      <c r="E842" s="46" t="str">
        <f t="shared" si="2"/>
        <v>prmbdo.mdb.PrmWaiver.AppNum</v>
      </c>
      <c r="F842" s="46" t="s">
        <v>350</v>
      </c>
      <c r="G842" s="46" t="s">
        <v>613</v>
      </c>
      <c r="H842" s="47">
        <v>3.0</v>
      </c>
      <c r="I842" s="294" t="s">
        <v>1759</v>
      </c>
      <c r="J842" s="295" t="s">
        <v>738</v>
      </c>
      <c r="K842" s="296">
        <v>4.0</v>
      </c>
      <c r="L842" s="297" t="b">
        <v>1</v>
      </c>
      <c r="M842" s="294" t="s">
        <v>2000</v>
      </c>
      <c r="N842" s="294"/>
      <c r="O842" s="369"/>
      <c r="P842" s="369"/>
      <c r="Q842" s="298" t="str">
        <f t="shared" si="3"/>
        <v>PrmWaiver</v>
      </c>
      <c r="R842" s="298" t="str">
        <f t="shared" si="19"/>
        <v>AppNum</v>
      </c>
      <c r="S842" s="298" t="str">
        <f t="array" ref="S842">iferror(index('Type Mapping'!$A$2:$D$21,match(J842,'Type Mapping'!$B$2:$B$21,0),3),"type mismatch")</f>
        <v>VARCHAR</v>
      </c>
      <c r="T842" s="298"/>
      <c r="U842" s="298"/>
      <c r="V842" s="298"/>
      <c r="W842" s="51" t="b">
        <v>1</v>
      </c>
      <c r="X842" s="51"/>
      <c r="Y842" s="309"/>
      <c r="Z842" s="309"/>
      <c r="AA842" s="311" t="s">
        <v>652</v>
      </c>
      <c r="AB842" s="53" t="str">
        <f t="shared" si="23"/>
        <v>permit_history</v>
      </c>
      <c r="AC842" s="308" t="str">
        <f t="array" ref="AC842">iferror(index('StoT Mapping (Depreciated)'!$D$2:$L$976,match(E842,'StoT Mapping (Depreciated)'!$D$2:$D$976,0),9),"**FIELD MISSING**")</f>
        <v>Permit_id</v>
      </c>
      <c r="AD842" s="53" t="str">
        <f t="shared" si="6"/>
        <v>permit.Permit_id</v>
      </c>
      <c r="AE842" s="299">
        <f>countif(NEW_REDB_table.field,AD842)</f>
        <v>1</v>
      </c>
      <c r="AF842" s="299" t="str">
        <f t="shared" si="7"/>
        <v>YAY!!</v>
      </c>
      <c r="AG842" s="308"/>
      <c r="AH842" s="317" t="b">
        <v>0</v>
      </c>
      <c r="AI842" s="317" t="b">
        <v>0</v>
      </c>
      <c r="AJ842" s="308" t="str">
        <f t="array" ref="AJ842">iferror(index('Type Mapping'!$A$2:$D$21,match(J842,'Type Mapping'!$B$2:$B$21,0),4),"type mismatch")</f>
        <v>INT</v>
      </c>
      <c r="AK842" s="308"/>
      <c r="AL842" s="308"/>
      <c r="AM842" s="308"/>
      <c r="AN842" s="300" t="b">
        <v>0</v>
      </c>
      <c r="AO842" s="300" t="b">
        <v>0</v>
      </c>
      <c r="AP842" s="300" t="b">
        <v>0</v>
      </c>
      <c r="AQ842" s="300" t="b">
        <v>0</v>
      </c>
      <c r="AR842" s="300"/>
      <c r="AS842" s="300"/>
      <c r="AT842" s="302"/>
      <c r="AU842" s="302"/>
      <c r="AV842" s="303" t="b">
        <v>1</v>
      </c>
      <c r="AW842" s="304" t="str">
        <f t="shared" si="9"/>
        <v>true</v>
      </c>
      <c r="AX842" s="305" t="str">
        <f t="shared" si="17"/>
        <v>&lt;column comment="" default="" key="true" label="AppNum" length="255" nullable="true" originalDbColumnName="AppNum" originalLength="-1" pattern="" precision="-1" talendType="id_String" type=""/&gt;</v>
      </c>
      <c r="AY842" s="306"/>
      <c r="AZ842" s="305" t="str">
        <f t="shared" si="10"/>
        <v>&lt;column comment="" default="" key="true" label="AppNum" length="255" nullable="true" originalDbColumnName="AppNum" originalLength="-1" pattern="" precision="-1" talendType="id_String" type=""/&gt;</v>
      </c>
      <c r="BA842" s="306"/>
      <c r="BB842" s="302"/>
      <c r="BC842" s="303" t="b">
        <f t="shared" si="11"/>
        <v>1</v>
      </c>
      <c r="BD842" s="304"/>
      <c r="BE842" s="304" t="str">
        <f t="shared" si="12"/>
        <v>false</v>
      </c>
      <c r="BF842" s="307"/>
      <c r="BG842" s="305"/>
      <c r="BH842" s="305"/>
      <c r="BI842" s="305"/>
      <c r="BJ842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2" s="306"/>
      <c r="BL842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2" s="306"/>
      <c r="BN842" s="302"/>
      <c r="BO842" s="302"/>
      <c r="BP842" s="302"/>
      <c r="BQ842" s="302"/>
      <c r="BR842" s="302"/>
      <c r="BS842" s="302"/>
      <c r="BT842" s="302"/>
      <c r="BU842" s="302"/>
      <c r="BV842" s="302"/>
      <c r="BW842" s="302"/>
      <c r="BX842" s="302"/>
    </row>
    <row r="843">
      <c r="A843" s="292" t="s">
        <v>728</v>
      </c>
      <c r="B843" s="292">
        <v>842.0</v>
      </c>
      <c r="C843" s="292">
        <f t="shared" si="15"/>
        <v>1</v>
      </c>
      <c r="D843" s="293" t="str">
        <f t="shared" si="26"/>
        <v>Buil, Dem, Occ</v>
      </c>
      <c r="E843" s="46" t="str">
        <f t="shared" si="2"/>
        <v>prmbdo.mdb.PrmWaiver.PrclErr</v>
      </c>
      <c r="F843" s="46" t="s">
        <v>350</v>
      </c>
      <c r="G843" s="46" t="s">
        <v>613</v>
      </c>
      <c r="H843" s="47">
        <v>4.0</v>
      </c>
      <c r="I843" s="294" t="s">
        <v>1845</v>
      </c>
      <c r="J843" s="295" t="s">
        <v>740</v>
      </c>
      <c r="K843" s="296">
        <v>1.0</v>
      </c>
      <c r="L843" s="297" t="b">
        <v>0</v>
      </c>
      <c r="M843" s="294" t="s">
        <v>2001</v>
      </c>
      <c r="N843" s="294"/>
      <c r="O843" s="369"/>
      <c r="P843" s="369"/>
      <c r="Q843" s="298" t="str">
        <f t="shared" si="3"/>
        <v>PrmWaiver</v>
      </c>
      <c r="R843" s="298" t="str">
        <f t="shared" si="19"/>
        <v>PrclErr</v>
      </c>
      <c r="S843" s="298" t="str">
        <f t="array" ref="S843">iferror(index('Type Mapping'!$A$2:$D$21,match(J843,'Type Mapping'!$B$2:$B$21,0),3),"type mismatch")</f>
        <v>VARCHAR</v>
      </c>
      <c r="T843" s="298"/>
      <c r="U843" s="298"/>
      <c r="V843" s="298"/>
      <c r="W843" s="51" t="b">
        <v>1</v>
      </c>
      <c r="X843" s="51"/>
      <c r="Y843" s="309"/>
      <c r="Z843" s="309"/>
      <c r="AA843" s="311" t="s">
        <v>149</v>
      </c>
      <c r="AB843" s="53" t="str">
        <f t="shared" si="23"/>
        <v>???_history</v>
      </c>
      <c r="AC843" s="308" t="str">
        <f t="array" ref="AC843">iferror(index('StoT Mapping (Depreciated)'!$D$2:$L$976,match(E843,'StoT Mapping (Depreciated)'!$D$2:$D$976,0),9),"**FIELD MISSING**")</f>
        <v>???</v>
      </c>
      <c r="AD843" s="53" t="str">
        <f t="shared" si="6"/>
        <v>???.???</v>
      </c>
      <c r="AE843" s="299">
        <f>countif(NEW_REDB_table.field,AD843)</f>
        <v>0</v>
      </c>
      <c r="AF843" s="299" t="str">
        <f t="shared" si="7"/>
        <v>Check...</v>
      </c>
      <c r="AG843" s="308"/>
      <c r="AH843" s="317" t="b">
        <v>0</v>
      </c>
      <c r="AI843" s="317" t="b">
        <v>0</v>
      </c>
      <c r="AJ843" s="308" t="str">
        <f t="array" ref="AJ843">iferror(index('Type Mapping'!$A$2:$D$21,match(J843,'Type Mapping'!$B$2:$B$21,0),4),"type mismatch")</f>
        <v>INT</v>
      </c>
      <c r="AK843" s="308"/>
      <c r="AL843" s="308"/>
      <c r="AM843" s="308"/>
      <c r="AN843" s="300" t="b">
        <v>0</v>
      </c>
      <c r="AO843" s="300" t="b">
        <v>0</v>
      </c>
      <c r="AP843" s="300" t="b">
        <v>0</v>
      </c>
      <c r="AQ843" s="300" t="b">
        <v>0</v>
      </c>
      <c r="AR843" s="300"/>
      <c r="AS843" s="300"/>
      <c r="AT843" s="302"/>
      <c r="AU843" s="302"/>
      <c r="AV843" s="303" t="b">
        <v>1</v>
      </c>
      <c r="AW843" s="304" t="str">
        <f t="shared" si="9"/>
        <v>false</v>
      </c>
      <c r="AX843" s="305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843" s="306"/>
      <c r="AZ843" s="305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843" s="306"/>
      <c r="BB843" s="302"/>
      <c r="BC843" s="303" t="b">
        <f t="shared" si="11"/>
        <v>1</v>
      </c>
      <c r="BD843" s="304"/>
      <c r="BE843" s="304" t="str">
        <f t="shared" si="12"/>
        <v>false</v>
      </c>
      <c r="BF843" s="307"/>
      <c r="BG843" s="305"/>
      <c r="BH843" s="305"/>
      <c r="BI843" s="305"/>
      <c r="BJ843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3" s="306"/>
      <c r="BL843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3" s="306"/>
      <c r="BN843" s="302"/>
      <c r="BO843" s="302"/>
      <c r="BP843" s="302"/>
      <c r="BQ843" s="302"/>
      <c r="BR843" s="302"/>
      <c r="BS843" s="302"/>
      <c r="BT843" s="302"/>
      <c r="BU843" s="302"/>
      <c r="BV843" s="302"/>
      <c r="BW843" s="302"/>
      <c r="BX843" s="302"/>
    </row>
    <row r="844">
      <c r="A844" s="292" t="s">
        <v>728</v>
      </c>
      <c r="B844" s="292">
        <v>843.0</v>
      </c>
      <c r="C844" s="292">
        <f t="shared" si="15"/>
        <v>1</v>
      </c>
      <c r="D844" s="293" t="str">
        <f t="shared" si="26"/>
        <v>Buil, Dem, Occ</v>
      </c>
      <c r="E844" s="46" t="str">
        <f t="shared" si="2"/>
        <v>prmbdo.mdb.PrmWaiver.AddrAdjusted</v>
      </c>
      <c r="F844" s="46" t="s">
        <v>350</v>
      </c>
      <c r="G844" s="46" t="s">
        <v>613</v>
      </c>
      <c r="H844" s="47">
        <v>5.0</v>
      </c>
      <c r="I844" s="294" t="s">
        <v>1750</v>
      </c>
      <c r="J844" s="295" t="s">
        <v>873</v>
      </c>
      <c r="K844" s="296">
        <v>1.0</v>
      </c>
      <c r="L844" s="297" t="b">
        <v>0</v>
      </c>
      <c r="M844" s="294" t="s">
        <v>2003</v>
      </c>
      <c r="N844" s="294"/>
      <c r="O844" s="369"/>
      <c r="P844" s="369"/>
      <c r="Q844" s="298" t="str">
        <f t="shared" si="3"/>
        <v>PrmWaiver</v>
      </c>
      <c r="R844" s="298" t="str">
        <f t="shared" si="19"/>
        <v>AddrAdjusted</v>
      </c>
      <c r="S844" s="298" t="str">
        <f t="array" ref="S844">iferror(index('Type Mapping'!$A$2:$D$21,match(J844,'Type Mapping'!$B$2:$B$21,0),3),"type mismatch")</f>
        <v>VARCHAR</v>
      </c>
      <c r="T844" s="298"/>
      <c r="U844" s="298"/>
      <c r="V844" s="298"/>
      <c r="W844" s="51" t="b">
        <v>1</v>
      </c>
      <c r="X844" s="51"/>
      <c r="Y844" s="309"/>
      <c r="Z844" s="309"/>
      <c r="AA844" s="311" t="s">
        <v>149</v>
      </c>
      <c r="AB844" s="53" t="str">
        <f t="shared" si="23"/>
        <v>???_history</v>
      </c>
      <c r="AC844" s="308" t="str">
        <f t="array" ref="AC844">iferror(index('StoT Mapping (Depreciated)'!$D$2:$L$976,match(E844,'StoT Mapping (Depreciated)'!$D$2:$D$976,0),9),"**FIELD MISSING**")</f>
        <v>???</v>
      </c>
      <c r="AD844" s="53" t="str">
        <f t="shared" si="6"/>
        <v>???.???</v>
      </c>
      <c r="AE844" s="299">
        <f>countif(NEW_REDB_table.field,AD844)</f>
        <v>0</v>
      </c>
      <c r="AF844" s="299" t="str">
        <f t="shared" si="7"/>
        <v>Check...</v>
      </c>
      <c r="AG844" s="308"/>
      <c r="AH844" s="317" t="b">
        <v>0</v>
      </c>
      <c r="AI844" s="317" t="b">
        <v>0</v>
      </c>
      <c r="AJ844" s="308" t="str">
        <f t="array" ref="AJ844">iferror(index('Type Mapping'!$A$2:$D$21,match(J844,'Type Mapping'!$B$2:$B$21,0),4),"type mismatch")</f>
        <v>BOOLEAN</v>
      </c>
      <c r="AK844" s="308"/>
      <c r="AL844" s="308"/>
      <c r="AM844" s="308"/>
      <c r="AN844" s="300" t="b">
        <v>0</v>
      </c>
      <c r="AO844" s="300" t="b">
        <v>0</v>
      </c>
      <c r="AP844" s="300" t="b">
        <v>0</v>
      </c>
      <c r="AQ844" s="300" t="b">
        <v>0</v>
      </c>
      <c r="AR844" s="300"/>
      <c r="AS844" s="300"/>
      <c r="AT844" s="302"/>
      <c r="AU844" s="302"/>
      <c r="AV844" s="303" t="b">
        <v>1</v>
      </c>
      <c r="AW844" s="304" t="str">
        <f t="shared" si="9"/>
        <v>false</v>
      </c>
      <c r="AX844" s="305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844" s="306"/>
      <c r="AZ844" s="305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844" s="306"/>
      <c r="BB844" s="302"/>
      <c r="BC844" s="303" t="b">
        <f t="shared" si="11"/>
        <v>1</v>
      </c>
      <c r="BD844" s="304"/>
      <c r="BE844" s="304" t="str">
        <f t="shared" si="12"/>
        <v>false</v>
      </c>
      <c r="BF844" s="307"/>
      <c r="BG844" s="305"/>
      <c r="BH844" s="305"/>
      <c r="BI844" s="305"/>
      <c r="BJ844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4" s="306"/>
      <c r="BL844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4" s="306"/>
      <c r="BN844" s="302"/>
      <c r="BO844" s="302"/>
      <c r="BP844" s="302"/>
      <c r="BQ844" s="302"/>
      <c r="BR844" s="302"/>
      <c r="BS844" s="302"/>
      <c r="BT844" s="302"/>
      <c r="BU844" s="302"/>
      <c r="BV844" s="302"/>
      <c r="BW844" s="302"/>
      <c r="BX844" s="302"/>
    </row>
    <row r="845">
      <c r="A845" s="292" t="s">
        <v>728</v>
      </c>
      <c r="B845" s="292">
        <v>844.0</v>
      </c>
      <c r="C845" s="292">
        <f t="shared" si="15"/>
        <v>1</v>
      </c>
      <c r="D845" s="293" t="str">
        <f t="shared" si="26"/>
        <v>Buil, Dem, Occ</v>
      </c>
      <c r="E845" s="46" t="str">
        <f t="shared" si="2"/>
        <v>prmbdo.mdb.PrmWaiver.CancelType</v>
      </c>
      <c r="F845" s="46" t="s">
        <v>350</v>
      </c>
      <c r="G845" s="46" t="s">
        <v>613</v>
      </c>
      <c r="H845" s="47">
        <v>6.0</v>
      </c>
      <c r="I845" s="294" t="s">
        <v>1769</v>
      </c>
      <c r="J845" s="295" t="s">
        <v>743</v>
      </c>
      <c r="K845" s="296">
        <v>1.0</v>
      </c>
      <c r="L845" s="297" t="b">
        <v>0</v>
      </c>
      <c r="M845" s="294" t="s">
        <v>2006</v>
      </c>
      <c r="N845" s="294"/>
      <c r="O845" s="369"/>
      <c r="P845" s="369"/>
      <c r="Q845" s="298" t="str">
        <f t="shared" si="3"/>
        <v>PrmWaiver</v>
      </c>
      <c r="R845" s="298" t="str">
        <f t="shared" si="19"/>
        <v>CancelType</v>
      </c>
      <c r="S845" s="298" t="str">
        <f t="array" ref="S845">iferror(index('Type Mapping'!$A$2:$D$21,match(J845,'Type Mapping'!$B$2:$B$21,0),3),"type mismatch")</f>
        <v>VARCHAR</v>
      </c>
      <c r="T845" s="298"/>
      <c r="U845" s="298"/>
      <c r="V845" s="298"/>
      <c r="W845" s="51" t="b">
        <v>1</v>
      </c>
      <c r="X845" s="51"/>
      <c r="Y845" s="309"/>
      <c r="Z845" s="309"/>
      <c r="AA845" s="311" t="s">
        <v>652</v>
      </c>
      <c r="AB845" s="53" t="str">
        <f t="shared" si="23"/>
        <v>permit_history</v>
      </c>
      <c r="AC845" s="308" t="str">
        <f t="array" ref="AC845">iferror(index('StoT Mapping (Depreciated)'!$D$2:$L$976,match(E845,'StoT Mapping (Depreciated)'!$D$2:$D$976,0),9),"**FIELD MISSING**")</f>
        <v>Cancel_type_id</v>
      </c>
      <c r="AD845" s="53" t="str">
        <f t="shared" si="6"/>
        <v>permit.Cancel_type_id</v>
      </c>
      <c r="AE845" s="299">
        <f>countif(NEW_REDB_table.field,AD845)</f>
        <v>1</v>
      </c>
      <c r="AF845" s="299" t="str">
        <f t="shared" si="7"/>
        <v>YAY!!</v>
      </c>
      <c r="AG845" s="308"/>
      <c r="AH845" s="317" t="b">
        <v>0</v>
      </c>
      <c r="AI845" s="317" t="b">
        <v>0</v>
      </c>
      <c r="AJ845" s="308" t="str">
        <f t="array" ref="AJ845">iferror(index('Type Mapping'!$A$2:$D$21,match(J845,'Type Mapping'!$B$2:$B$21,0),4),"type mismatch")</f>
        <v>VARCHAR</v>
      </c>
      <c r="AK845" s="308"/>
      <c r="AL845" s="308"/>
      <c r="AM845" s="308"/>
      <c r="AN845" s="300" t="b">
        <v>0</v>
      </c>
      <c r="AO845" s="300" t="b">
        <v>0</v>
      </c>
      <c r="AP845" s="300" t="b">
        <v>0</v>
      </c>
      <c r="AQ845" s="300" t="b">
        <v>0</v>
      </c>
      <c r="AR845" s="300"/>
      <c r="AS845" s="300"/>
      <c r="AT845" s="302"/>
      <c r="AU845" s="302"/>
      <c r="AV845" s="303" t="b">
        <v>1</v>
      </c>
      <c r="AW845" s="304" t="str">
        <f t="shared" si="9"/>
        <v>false</v>
      </c>
      <c r="AX845" s="305" t="str">
        <f t="shared" si="17"/>
        <v>&lt;column comment="" default="" key="false" label="CancelType" length="255" nullable="true" originalDbColumnName="CancelType" originalLength="-1" pattern="" precision="-1" talendType="id_String" type=""/&gt;</v>
      </c>
      <c r="AY845" s="306"/>
      <c r="AZ845" s="305" t="str">
        <f t="shared" si="10"/>
        <v>&lt;column comment="" default="" key="false" label="CancelType" length="255" nullable="true" originalDbColumnName="CancelType" originalLength="-1" pattern="" precision="-1" talendType="id_String" type=""/&gt;</v>
      </c>
      <c r="BA845" s="306"/>
      <c r="BB845" s="302"/>
      <c r="BC845" s="303" t="b">
        <f t="shared" si="11"/>
        <v>1</v>
      </c>
      <c r="BD845" s="304"/>
      <c r="BE845" s="304" t="str">
        <f t="shared" si="12"/>
        <v>false</v>
      </c>
      <c r="BF845" s="307"/>
      <c r="BG845" s="305"/>
      <c r="BH845" s="305"/>
      <c r="BI845" s="305"/>
      <c r="BJ845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5" s="306"/>
      <c r="BL845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5" s="306"/>
      <c r="BN845" s="302"/>
      <c r="BO845" s="302"/>
      <c r="BP845" s="302"/>
      <c r="BQ845" s="302"/>
      <c r="BR845" s="302"/>
      <c r="BS845" s="302"/>
      <c r="BT845" s="302"/>
      <c r="BU845" s="302"/>
      <c r="BV845" s="302"/>
      <c r="BW845" s="302"/>
      <c r="BX845" s="302"/>
    </row>
    <row r="846">
      <c r="A846" s="292" t="s">
        <v>728</v>
      </c>
      <c r="B846" s="292">
        <v>845.0</v>
      </c>
      <c r="C846" s="292">
        <f t="shared" si="15"/>
        <v>1</v>
      </c>
      <c r="D846" s="293" t="str">
        <f t="shared" si="26"/>
        <v>Buil, Dem, Occ</v>
      </c>
      <c r="E846" s="46" t="str">
        <f t="shared" si="2"/>
        <v>prmbdo.mdb.PrmWaiver.CityBlock</v>
      </c>
      <c r="F846" s="46" t="s">
        <v>350</v>
      </c>
      <c r="G846" s="46" t="s">
        <v>613</v>
      </c>
      <c r="H846" s="47">
        <v>7.0</v>
      </c>
      <c r="I846" s="294" t="s">
        <v>65</v>
      </c>
      <c r="J846" s="295" t="s">
        <v>729</v>
      </c>
      <c r="K846" s="296">
        <v>8.0</v>
      </c>
      <c r="L846" s="297" t="b">
        <v>0</v>
      </c>
      <c r="M846" s="294" t="s">
        <v>730</v>
      </c>
      <c r="N846" s="294"/>
      <c r="O846" s="369"/>
      <c r="P846" s="369"/>
      <c r="Q846" s="298" t="str">
        <f t="shared" si="3"/>
        <v>PrmWaiver</v>
      </c>
      <c r="R846" s="298" t="str">
        <f t="shared" si="19"/>
        <v>CityBlock</v>
      </c>
      <c r="S846" s="298" t="str">
        <f t="array" ref="S846">iferror(index('Type Mapping'!$A$2:$D$21,match(J846,'Type Mapping'!$B$2:$B$21,0),3),"type mismatch")</f>
        <v>VARCHAR</v>
      </c>
      <c r="T846" s="298"/>
      <c r="U846" s="298"/>
      <c r="V846" s="298"/>
      <c r="W846" s="51" t="b">
        <v>1</v>
      </c>
      <c r="X846" s="51"/>
      <c r="Y846" s="309"/>
      <c r="Z846" s="309" t="s">
        <v>808</v>
      </c>
      <c r="AA846" s="311" t="s">
        <v>802</v>
      </c>
      <c r="AB846" s="53" t="str">
        <f t="shared" si="23"/>
        <v>_history</v>
      </c>
      <c r="AC846" s="308" t="str">
        <f t="array" ref="AC846">iferror(index('StoT Mapping (Depreciated)'!$D$2:$L$976,match(E846,'StoT Mapping (Depreciated)'!$D$2:$D$976,0),9),"**FIELD MISSING**")</f>
        <v/>
      </c>
      <c r="AD846" s="53" t="str">
        <f t="shared" si="6"/>
        <v>.</v>
      </c>
      <c r="AE846" s="299">
        <f>countif(NEW_REDB_table.field,AD846)</f>
        <v>5</v>
      </c>
      <c r="AF846" s="299" t="str">
        <f t="shared" si="7"/>
        <v>#N/A</v>
      </c>
      <c r="AG846" s="308"/>
      <c r="AH846" s="317" t="b">
        <v>0</v>
      </c>
      <c r="AI846" s="317" t="b">
        <v>0</v>
      </c>
      <c r="AJ846" s="308" t="str">
        <f t="array" ref="AJ846">iferror(index('Type Mapping'!$A$2:$D$21,match(J846,'Type Mapping'!$B$2:$B$21,0),4),"type mismatch")</f>
        <v>FLOAT</v>
      </c>
      <c r="AK846" s="308"/>
      <c r="AL846" s="308"/>
      <c r="AM846" s="308"/>
      <c r="AN846" s="300" t="b">
        <v>0</v>
      </c>
      <c r="AO846" s="300" t="b">
        <v>0</v>
      </c>
      <c r="AP846" s="300" t="b">
        <v>0</v>
      </c>
      <c r="AQ846" s="300" t="b">
        <v>0</v>
      </c>
      <c r="AR846" s="300"/>
      <c r="AS846" s="300"/>
      <c r="AT846" s="302"/>
      <c r="AU846" s="302"/>
      <c r="AV846" s="303" t="b">
        <v>1</v>
      </c>
      <c r="AW846" s="304" t="str">
        <f t="shared" si="9"/>
        <v>false</v>
      </c>
      <c r="AX846" s="305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846" s="306"/>
      <c r="AZ846" s="305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846" s="306"/>
      <c r="BB846" s="302"/>
      <c r="BC846" s="303" t="b">
        <f t="shared" si="11"/>
        <v>1</v>
      </c>
      <c r="BD846" s="304"/>
      <c r="BE846" s="304" t="str">
        <f t="shared" si="12"/>
        <v>false</v>
      </c>
      <c r="BF846" s="307"/>
      <c r="BG846" s="305"/>
      <c r="BH846" s="305"/>
      <c r="BI846" s="305"/>
      <c r="BJ846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6" s="306"/>
      <c r="BL846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6" s="306"/>
      <c r="BN846" s="302"/>
      <c r="BO846" s="302"/>
      <c r="BP846" s="302"/>
      <c r="BQ846" s="302"/>
      <c r="BR846" s="302"/>
      <c r="BS846" s="302"/>
      <c r="BT846" s="302"/>
      <c r="BU846" s="302"/>
      <c r="BV846" s="302"/>
      <c r="BW846" s="302"/>
      <c r="BX846" s="302"/>
    </row>
    <row r="847">
      <c r="A847" s="292" t="s">
        <v>728</v>
      </c>
      <c r="B847" s="292">
        <v>846.0</v>
      </c>
      <c r="C847" s="292">
        <f t="shared" si="15"/>
        <v>1</v>
      </c>
      <c r="D847" s="293" t="str">
        <f t="shared" si="26"/>
        <v>Buil, Dem, Occ</v>
      </c>
      <c r="E847" s="46" t="str">
        <f t="shared" si="2"/>
        <v>prmbdo.mdb.PrmWaiver.Parcel</v>
      </c>
      <c r="F847" s="46" t="s">
        <v>350</v>
      </c>
      <c r="G847" s="46" t="s">
        <v>613</v>
      </c>
      <c r="H847" s="47">
        <v>8.0</v>
      </c>
      <c r="I847" s="294" t="s">
        <v>78</v>
      </c>
      <c r="J847" s="295" t="s">
        <v>738</v>
      </c>
      <c r="K847" s="296">
        <v>4.0</v>
      </c>
      <c r="L847" s="297" t="b">
        <v>0</v>
      </c>
      <c r="M847" s="294" t="s">
        <v>739</v>
      </c>
      <c r="N847" s="294"/>
      <c r="O847" s="369"/>
      <c r="P847" s="369"/>
      <c r="Q847" s="298" t="str">
        <f t="shared" si="3"/>
        <v>PrmWaiver</v>
      </c>
      <c r="R847" s="298" t="str">
        <f t="shared" si="19"/>
        <v>Parcel</v>
      </c>
      <c r="S847" s="298" t="str">
        <f t="array" ref="S847">iferror(index('Type Mapping'!$A$2:$D$21,match(J847,'Type Mapping'!$B$2:$B$21,0),3),"type mismatch")</f>
        <v>VARCHAR</v>
      </c>
      <c r="T847" s="298"/>
      <c r="U847" s="298"/>
      <c r="V847" s="298"/>
      <c r="W847" s="51" t="b">
        <v>1</v>
      </c>
      <c r="X847" s="51"/>
      <c r="Y847" s="309"/>
      <c r="Z847" s="309" t="s">
        <v>808</v>
      </c>
      <c r="AA847" s="311" t="s">
        <v>802</v>
      </c>
      <c r="AB847" s="53" t="str">
        <f t="shared" si="23"/>
        <v>_history</v>
      </c>
      <c r="AC847" s="308" t="str">
        <f t="array" ref="AC847">iferror(index('StoT Mapping (Depreciated)'!$D$2:$L$976,match(E847,'StoT Mapping (Depreciated)'!$D$2:$D$976,0),9),"**FIELD MISSING**")</f>
        <v/>
      </c>
      <c r="AD847" s="53" t="str">
        <f t="shared" si="6"/>
        <v>.</v>
      </c>
      <c r="AE847" s="299">
        <f>countif(NEW_REDB_table.field,AD847)</f>
        <v>5</v>
      </c>
      <c r="AF847" s="299" t="str">
        <f t="shared" si="7"/>
        <v>#N/A</v>
      </c>
      <c r="AG847" s="308"/>
      <c r="AH847" s="317" t="b">
        <v>0</v>
      </c>
      <c r="AI847" s="317" t="b">
        <v>0</v>
      </c>
      <c r="AJ847" s="308" t="str">
        <f t="array" ref="AJ847">iferror(index('Type Mapping'!$A$2:$D$21,match(J847,'Type Mapping'!$B$2:$B$21,0),4),"type mismatch")</f>
        <v>INT</v>
      </c>
      <c r="AK847" s="308"/>
      <c r="AL847" s="308"/>
      <c r="AM847" s="308"/>
      <c r="AN847" s="300" t="b">
        <v>0</v>
      </c>
      <c r="AO847" s="300" t="b">
        <v>0</v>
      </c>
      <c r="AP847" s="300" t="b">
        <v>0</v>
      </c>
      <c r="AQ847" s="300" t="b">
        <v>0</v>
      </c>
      <c r="AR847" s="300"/>
      <c r="AS847" s="300"/>
      <c r="AT847" s="302"/>
      <c r="AU847" s="302"/>
      <c r="AV847" s="303" t="b">
        <v>1</v>
      </c>
      <c r="AW847" s="304" t="str">
        <f t="shared" si="9"/>
        <v>false</v>
      </c>
      <c r="AX847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847" s="306"/>
      <c r="AZ847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847" s="306"/>
      <c r="BB847" s="302"/>
      <c r="BC847" s="303" t="b">
        <f t="shared" si="11"/>
        <v>1</v>
      </c>
      <c r="BD847" s="304"/>
      <c r="BE847" s="304" t="str">
        <f t="shared" si="12"/>
        <v>false</v>
      </c>
      <c r="BF847" s="307"/>
      <c r="BG847" s="305"/>
      <c r="BH847" s="305"/>
      <c r="BI847" s="305"/>
      <c r="BJ847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7" s="306"/>
      <c r="BL847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7" s="306"/>
      <c r="BN847" s="302"/>
      <c r="BO847" s="302"/>
      <c r="BP847" s="302"/>
      <c r="BQ847" s="302"/>
      <c r="BR847" s="302"/>
      <c r="BS847" s="302"/>
      <c r="BT847" s="302"/>
      <c r="BU847" s="302"/>
      <c r="BV847" s="302"/>
      <c r="BW847" s="302"/>
      <c r="BX847" s="302"/>
    </row>
    <row r="848">
      <c r="A848" s="292" t="s">
        <v>728</v>
      </c>
      <c r="B848" s="292">
        <v>847.0</v>
      </c>
      <c r="C848" s="292">
        <f t="shared" si="15"/>
        <v>1</v>
      </c>
      <c r="D848" s="293" t="str">
        <f t="shared" si="26"/>
        <v>Buil, Dem, Occ</v>
      </c>
      <c r="E848" s="46" t="str">
        <f t="shared" si="2"/>
        <v>prmbdo.mdb.PrmWaiver.OwnerCode</v>
      </c>
      <c r="F848" s="46" t="s">
        <v>350</v>
      </c>
      <c r="G848" s="46" t="s">
        <v>613</v>
      </c>
      <c r="H848" s="47">
        <v>9.0</v>
      </c>
      <c r="I848" s="294" t="s">
        <v>90</v>
      </c>
      <c r="J848" s="295" t="s">
        <v>740</v>
      </c>
      <c r="K848" s="296">
        <v>1.0</v>
      </c>
      <c r="L848" s="297" t="b">
        <v>0</v>
      </c>
      <c r="M848" s="294" t="s">
        <v>741</v>
      </c>
      <c r="N848" s="294"/>
      <c r="O848" s="369"/>
      <c r="P848" s="369"/>
      <c r="Q848" s="298" t="str">
        <f t="shared" si="3"/>
        <v>PrmWaiver</v>
      </c>
      <c r="R848" s="298" t="str">
        <f t="shared" si="19"/>
        <v>OwnerCode</v>
      </c>
      <c r="S848" s="298" t="str">
        <f t="array" ref="S848">iferror(index('Type Mapping'!$A$2:$D$21,match(J848,'Type Mapping'!$B$2:$B$21,0),3),"type mismatch")</f>
        <v>VARCHAR</v>
      </c>
      <c r="T848" s="298"/>
      <c r="U848" s="298"/>
      <c r="V848" s="298"/>
      <c r="W848" s="51" t="b">
        <v>1</v>
      </c>
      <c r="X848" s="51"/>
      <c r="Y848" s="309"/>
      <c r="Z848" s="309" t="s">
        <v>808</v>
      </c>
      <c r="AA848" s="311" t="s">
        <v>802</v>
      </c>
      <c r="AB848" s="53" t="str">
        <f t="shared" si="23"/>
        <v>_history</v>
      </c>
      <c r="AC848" s="308" t="str">
        <f t="array" ref="AC848">iferror(index('StoT Mapping (Depreciated)'!$D$2:$L$976,match(E848,'StoT Mapping (Depreciated)'!$D$2:$D$976,0),9),"**FIELD MISSING**")</f>
        <v/>
      </c>
      <c r="AD848" s="53" t="str">
        <f t="shared" si="6"/>
        <v>.</v>
      </c>
      <c r="AE848" s="299">
        <f>countif(NEW_REDB_table.field,AD848)</f>
        <v>5</v>
      </c>
      <c r="AF848" s="299" t="str">
        <f t="shared" si="7"/>
        <v>#N/A</v>
      </c>
      <c r="AG848" s="308"/>
      <c r="AH848" s="317" t="b">
        <v>0</v>
      </c>
      <c r="AI848" s="317" t="b">
        <v>0</v>
      </c>
      <c r="AJ848" s="308" t="str">
        <f t="array" ref="AJ848">iferror(index('Type Mapping'!$A$2:$D$21,match(J848,'Type Mapping'!$B$2:$B$21,0),4),"type mismatch")</f>
        <v>INT</v>
      </c>
      <c r="AK848" s="308"/>
      <c r="AL848" s="308"/>
      <c r="AM848" s="308"/>
      <c r="AN848" s="300" t="b">
        <v>0</v>
      </c>
      <c r="AO848" s="300" t="b">
        <v>0</v>
      </c>
      <c r="AP848" s="300" t="b">
        <v>0</v>
      </c>
      <c r="AQ848" s="300" t="b">
        <v>0</v>
      </c>
      <c r="AR848" s="300"/>
      <c r="AS848" s="300"/>
      <c r="AT848" s="302"/>
      <c r="AU848" s="302"/>
      <c r="AV848" s="303" t="b">
        <v>1</v>
      </c>
      <c r="AW848" s="304" t="str">
        <f t="shared" si="9"/>
        <v>false</v>
      </c>
      <c r="AX848" s="305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848" s="306"/>
      <c r="AZ848" s="305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848" s="306"/>
      <c r="BB848" s="302"/>
      <c r="BC848" s="303" t="b">
        <f t="shared" si="11"/>
        <v>1</v>
      </c>
      <c r="BD848" s="304"/>
      <c r="BE848" s="304" t="str">
        <f t="shared" si="12"/>
        <v>false</v>
      </c>
      <c r="BF848" s="307"/>
      <c r="BG848" s="305"/>
      <c r="BH848" s="305"/>
      <c r="BI848" s="305"/>
      <c r="BJ848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8" s="306"/>
      <c r="BL848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8" s="306"/>
      <c r="BN848" s="302"/>
      <c r="BO848" s="302"/>
      <c r="BP848" s="302"/>
      <c r="BQ848" s="302"/>
      <c r="BR848" s="302"/>
      <c r="BS848" s="302"/>
      <c r="BT848" s="302"/>
      <c r="BU848" s="302"/>
      <c r="BV848" s="302"/>
      <c r="BW848" s="302"/>
      <c r="BX848" s="302"/>
    </row>
    <row r="849">
      <c r="A849" s="292" t="s">
        <v>728</v>
      </c>
      <c r="B849" s="292">
        <v>848.0</v>
      </c>
      <c r="C849" s="292">
        <f t="shared" si="15"/>
        <v>1</v>
      </c>
      <c r="D849" s="293" t="str">
        <f t="shared" si="26"/>
        <v>Buil, Dem, Occ</v>
      </c>
      <c r="E849" s="46" t="str">
        <f t="shared" si="2"/>
        <v>prmbdo.mdb.PrmWaiver.Handle</v>
      </c>
      <c r="F849" s="46" t="s">
        <v>350</v>
      </c>
      <c r="G849" s="46" t="s">
        <v>613</v>
      </c>
      <c r="H849" s="47">
        <v>10.0</v>
      </c>
      <c r="I849" s="294" t="s">
        <v>159</v>
      </c>
      <c r="J849" s="295" t="s">
        <v>743</v>
      </c>
      <c r="K849" s="296">
        <v>13.0</v>
      </c>
      <c r="L849" s="297" t="b">
        <v>0</v>
      </c>
      <c r="M849" s="294" t="s">
        <v>1967</v>
      </c>
      <c r="N849" s="294"/>
      <c r="O849" s="369"/>
      <c r="P849" s="369"/>
      <c r="Q849" s="298" t="str">
        <f t="shared" si="3"/>
        <v>PrmWaiver</v>
      </c>
      <c r="R849" s="298" t="str">
        <f t="shared" si="19"/>
        <v>Handle</v>
      </c>
      <c r="S849" s="298" t="str">
        <f t="array" ref="S849">iferror(index('Type Mapping'!$A$2:$D$21,match(J849,'Type Mapping'!$B$2:$B$21,0),3),"type mismatch")</f>
        <v>VARCHAR</v>
      </c>
      <c r="T849" s="298"/>
      <c r="U849" s="298"/>
      <c r="V849" s="298"/>
      <c r="W849" s="51" t="b">
        <v>1</v>
      </c>
      <c r="X849" s="51"/>
      <c r="Y849" s="309"/>
      <c r="Z849" s="309"/>
      <c r="AA849" s="311" t="s">
        <v>652</v>
      </c>
      <c r="AB849" s="53" t="str">
        <f t="shared" si="23"/>
        <v>permit_history</v>
      </c>
      <c r="AC849" s="308" t="str">
        <f t="array" ref="AC849">iferror(index('StoT Mapping (Depreciated)'!$D$2:$L$976,match(E849,'StoT Mapping (Depreciated)'!$D$2:$D$976,0),9),"**FIELD MISSING**")</f>
        <v>Parcel_id</v>
      </c>
      <c r="AD849" s="53" t="str">
        <f t="shared" si="6"/>
        <v>permit.Parcel_id</v>
      </c>
      <c r="AE849" s="299">
        <f>countif(NEW_REDB_table.field,AD849)</f>
        <v>1</v>
      </c>
      <c r="AF849" s="299" t="str">
        <f t="shared" si="7"/>
        <v>YAY!!</v>
      </c>
      <c r="AG849" s="308"/>
      <c r="AH849" s="317" t="b">
        <v>0</v>
      </c>
      <c r="AI849" s="317" t="b">
        <v>0</v>
      </c>
      <c r="AJ849" s="308" t="str">
        <f t="array" ref="AJ849">iferror(index('Type Mapping'!$A$2:$D$21,match(J849,'Type Mapping'!$B$2:$B$21,0),4),"type mismatch")</f>
        <v>VARCHAR</v>
      </c>
      <c r="AK849" s="308"/>
      <c r="AL849" s="308"/>
      <c r="AM849" s="308"/>
      <c r="AN849" s="300" t="b">
        <v>0</v>
      </c>
      <c r="AO849" s="300" t="b">
        <v>0</v>
      </c>
      <c r="AP849" s="300" t="b">
        <v>0</v>
      </c>
      <c r="AQ849" s="300" t="b">
        <v>0</v>
      </c>
      <c r="AR849" s="300"/>
      <c r="AS849" s="300"/>
      <c r="AT849" s="302"/>
      <c r="AU849" s="302"/>
      <c r="AV849" s="303" t="b">
        <v>1</v>
      </c>
      <c r="AW849" s="304" t="str">
        <f t="shared" si="9"/>
        <v>false</v>
      </c>
      <c r="AX849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849" s="306"/>
      <c r="AZ849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849" s="306"/>
      <c r="BB849" s="302"/>
      <c r="BC849" s="303" t="b">
        <f t="shared" si="11"/>
        <v>1</v>
      </c>
      <c r="BD849" s="304"/>
      <c r="BE849" s="304" t="str">
        <f t="shared" si="12"/>
        <v>false</v>
      </c>
      <c r="BF849" s="307"/>
      <c r="BG849" s="305"/>
      <c r="BH849" s="305"/>
      <c r="BI849" s="305"/>
      <c r="BJ849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49" s="306"/>
      <c r="BL849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49" s="306"/>
      <c r="BN849" s="302"/>
      <c r="BO849" s="302"/>
      <c r="BP849" s="302"/>
      <c r="BQ849" s="302"/>
      <c r="BR849" s="302"/>
      <c r="BS849" s="302"/>
      <c r="BT849" s="302"/>
      <c r="BU849" s="302"/>
      <c r="BV849" s="302"/>
      <c r="BW849" s="302"/>
      <c r="BX849" s="302"/>
    </row>
    <row r="850">
      <c r="A850" s="292" t="s">
        <v>728</v>
      </c>
      <c r="B850" s="292">
        <v>849.0</v>
      </c>
      <c r="C850" s="292">
        <f t="shared" si="15"/>
        <v>1</v>
      </c>
      <c r="D850" s="293" t="str">
        <f t="shared" si="26"/>
        <v>Buil, Dem, Occ</v>
      </c>
      <c r="E850" s="46" t="str">
        <f t="shared" si="2"/>
        <v>prmbdo.mdb.PrmWaiver.Parcel9</v>
      </c>
      <c r="F850" s="46" t="s">
        <v>350</v>
      </c>
      <c r="G850" s="46" t="s">
        <v>613</v>
      </c>
      <c r="H850" s="47">
        <v>11.0</v>
      </c>
      <c r="I850" s="294" t="s">
        <v>165</v>
      </c>
      <c r="J850" s="295" t="s">
        <v>738</v>
      </c>
      <c r="K850" s="296">
        <v>4.0</v>
      </c>
      <c r="L850" s="297" t="b">
        <v>0</v>
      </c>
      <c r="M850" s="294" t="s">
        <v>2015</v>
      </c>
      <c r="N850" s="294"/>
      <c r="O850" s="369"/>
      <c r="P850" s="369"/>
      <c r="Q850" s="298" t="str">
        <f t="shared" si="3"/>
        <v>PrmWaiver</v>
      </c>
      <c r="R850" s="298" t="str">
        <f t="shared" si="19"/>
        <v>Parcel9</v>
      </c>
      <c r="S850" s="298" t="str">
        <f t="array" ref="S850">iferror(index('Type Mapping'!$A$2:$D$21,match(J850,'Type Mapping'!$B$2:$B$21,0),3),"type mismatch")</f>
        <v>VARCHAR</v>
      </c>
      <c r="T850" s="298"/>
      <c r="U850" s="298"/>
      <c r="V850" s="298"/>
      <c r="W850" s="51" t="b">
        <v>1</v>
      </c>
      <c r="X850" s="51"/>
      <c r="Y850" s="309"/>
      <c r="Z850" s="309"/>
      <c r="AA850" s="311" t="s">
        <v>802</v>
      </c>
      <c r="AB850" s="53" t="str">
        <f t="shared" si="23"/>
        <v>_history</v>
      </c>
      <c r="AC850" s="308" t="str">
        <f t="array" ref="AC850">iferror(index('StoT Mapping (Depreciated)'!$D$2:$L$976,match(E850,'StoT Mapping (Depreciated)'!$D$2:$D$976,0),9),"**FIELD MISSING**")</f>
        <v/>
      </c>
      <c r="AD850" s="53" t="str">
        <f t="shared" si="6"/>
        <v>.</v>
      </c>
      <c r="AE850" s="299">
        <f>countif(NEW_REDB_table.field,AD850)</f>
        <v>5</v>
      </c>
      <c r="AF850" s="299" t="str">
        <f t="shared" si="7"/>
        <v>#N/A</v>
      </c>
      <c r="AG850" s="308"/>
      <c r="AH850" s="317" t="b">
        <v>0</v>
      </c>
      <c r="AI850" s="317" t="b">
        <v>0</v>
      </c>
      <c r="AJ850" s="308" t="str">
        <f t="array" ref="AJ850">iferror(index('Type Mapping'!$A$2:$D$21,match(J850,'Type Mapping'!$B$2:$B$21,0),4),"type mismatch")</f>
        <v>INT</v>
      </c>
      <c r="AK850" s="308"/>
      <c r="AL850" s="308"/>
      <c r="AM850" s="308"/>
      <c r="AN850" s="300" t="b">
        <v>0</v>
      </c>
      <c r="AO850" s="300" t="b">
        <v>0</v>
      </c>
      <c r="AP850" s="300" t="b">
        <v>0</v>
      </c>
      <c r="AQ850" s="300" t="b">
        <v>0</v>
      </c>
      <c r="AR850" s="300"/>
      <c r="AS850" s="300"/>
      <c r="AT850" s="302"/>
      <c r="AU850" s="302"/>
      <c r="AV850" s="303" t="b">
        <v>1</v>
      </c>
      <c r="AW850" s="304" t="str">
        <f t="shared" si="9"/>
        <v>false</v>
      </c>
      <c r="AX850" s="305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850" s="306"/>
      <c r="AZ850" s="305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850" s="306"/>
      <c r="BB850" s="302"/>
      <c r="BC850" s="303" t="b">
        <f t="shared" si="11"/>
        <v>1</v>
      </c>
      <c r="BD850" s="304"/>
      <c r="BE850" s="304" t="str">
        <f t="shared" si="12"/>
        <v>false</v>
      </c>
      <c r="BF850" s="307"/>
      <c r="BG850" s="305"/>
      <c r="BH850" s="305"/>
      <c r="BI850" s="305"/>
      <c r="BJ850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0" s="306"/>
      <c r="BL850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0" s="306"/>
      <c r="BN850" s="302"/>
      <c r="BO850" s="302"/>
      <c r="BP850" s="302"/>
      <c r="BQ850" s="302"/>
      <c r="BR850" s="302"/>
      <c r="BS850" s="302"/>
      <c r="BT850" s="302"/>
      <c r="BU850" s="302"/>
      <c r="BV850" s="302"/>
      <c r="BW850" s="302"/>
      <c r="BX850" s="302"/>
    </row>
    <row r="851">
      <c r="A851" s="292" t="s">
        <v>728</v>
      </c>
      <c r="B851" s="292">
        <v>850.0</v>
      </c>
      <c r="C851" s="292">
        <f t="shared" si="15"/>
        <v>1</v>
      </c>
      <c r="D851" s="293" t="str">
        <f t="shared" si="26"/>
        <v>Buil, Dem, Occ</v>
      </c>
      <c r="E851" s="46" t="str">
        <f t="shared" si="2"/>
        <v>prmbdo.mdb.PrmWaiver.AddrNum</v>
      </c>
      <c r="F851" s="46" t="s">
        <v>350</v>
      </c>
      <c r="G851" s="46" t="s">
        <v>613</v>
      </c>
      <c r="H851" s="47">
        <v>12.0</v>
      </c>
      <c r="I851" s="294" t="s">
        <v>1709</v>
      </c>
      <c r="J851" s="295" t="s">
        <v>738</v>
      </c>
      <c r="K851" s="296">
        <v>4.0</v>
      </c>
      <c r="L851" s="297" t="b">
        <v>0</v>
      </c>
      <c r="M851" s="294" t="s">
        <v>1710</v>
      </c>
      <c r="N851" s="294"/>
      <c r="O851" s="369"/>
      <c r="P851" s="369"/>
      <c r="Q851" s="298" t="str">
        <f t="shared" si="3"/>
        <v>PrmWaiver</v>
      </c>
      <c r="R851" s="298" t="str">
        <f t="shared" si="19"/>
        <v>AddrNum</v>
      </c>
      <c r="S851" s="298" t="str">
        <f t="array" ref="S851">iferror(index('Type Mapping'!$A$2:$D$21,match(J851,'Type Mapping'!$B$2:$B$21,0),3),"type mismatch")</f>
        <v>VARCHAR</v>
      </c>
      <c r="T851" s="298"/>
      <c r="U851" s="298"/>
      <c r="V851" s="298"/>
      <c r="W851" s="51" t="b">
        <v>1</v>
      </c>
      <c r="X851" s="51"/>
      <c r="Y851" s="309"/>
      <c r="Z851" s="309"/>
      <c r="AA851" s="311" t="s">
        <v>802</v>
      </c>
      <c r="AB851" s="53" t="str">
        <f t="shared" si="23"/>
        <v>_history</v>
      </c>
      <c r="AC851" s="308" t="str">
        <f t="array" ref="AC851">iferror(index('StoT Mapping (Depreciated)'!$D$2:$L$976,match(E851,'StoT Mapping (Depreciated)'!$D$2:$D$976,0),9),"**FIELD MISSING**")</f>
        <v/>
      </c>
      <c r="AD851" s="53" t="str">
        <f t="shared" si="6"/>
        <v>.</v>
      </c>
      <c r="AE851" s="299">
        <f>countif(NEW_REDB_table.field,AD851)</f>
        <v>5</v>
      </c>
      <c r="AF851" s="299" t="str">
        <f t="shared" si="7"/>
        <v>#N/A</v>
      </c>
      <c r="AG851" s="308"/>
      <c r="AH851" s="317" t="b">
        <v>0</v>
      </c>
      <c r="AI851" s="317" t="b">
        <v>0</v>
      </c>
      <c r="AJ851" s="308" t="str">
        <f t="array" ref="AJ851">iferror(index('Type Mapping'!$A$2:$D$21,match(J851,'Type Mapping'!$B$2:$B$21,0),4),"type mismatch")</f>
        <v>INT</v>
      </c>
      <c r="AK851" s="308"/>
      <c r="AL851" s="308"/>
      <c r="AM851" s="308"/>
      <c r="AN851" s="300" t="b">
        <v>0</v>
      </c>
      <c r="AO851" s="300" t="b">
        <v>0</v>
      </c>
      <c r="AP851" s="300" t="b">
        <v>0</v>
      </c>
      <c r="AQ851" s="300" t="b">
        <v>0</v>
      </c>
      <c r="AR851" s="300"/>
      <c r="AS851" s="300"/>
      <c r="AT851" s="302"/>
      <c r="AU851" s="302"/>
      <c r="AV851" s="303" t="b">
        <v>1</v>
      </c>
      <c r="AW851" s="304" t="str">
        <f t="shared" si="9"/>
        <v>false</v>
      </c>
      <c r="AX851" s="305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851" s="306"/>
      <c r="AZ851" s="305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851" s="306"/>
      <c r="BB851" s="302"/>
      <c r="BC851" s="303" t="b">
        <f t="shared" si="11"/>
        <v>1</v>
      </c>
      <c r="BD851" s="304"/>
      <c r="BE851" s="304" t="str">
        <f t="shared" si="12"/>
        <v>false</v>
      </c>
      <c r="BF851" s="307"/>
      <c r="BG851" s="305"/>
      <c r="BH851" s="305"/>
      <c r="BI851" s="305"/>
      <c r="BJ851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1" s="306"/>
      <c r="BL851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1" s="306"/>
      <c r="BN851" s="302"/>
      <c r="BO851" s="302"/>
      <c r="BP851" s="302"/>
      <c r="BQ851" s="302"/>
      <c r="BR851" s="302"/>
      <c r="BS851" s="302"/>
      <c r="BT851" s="302"/>
      <c r="BU851" s="302"/>
      <c r="BV851" s="302"/>
      <c r="BW851" s="302"/>
      <c r="BX851" s="302"/>
    </row>
    <row r="852">
      <c r="A852" s="292" t="s">
        <v>728</v>
      </c>
      <c r="B852" s="292">
        <v>851.0</v>
      </c>
      <c r="C852" s="292">
        <f t="shared" si="15"/>
        <v>1</v>
      </c>
      <c r="D852" s="293" t="str">
        <f t="shared" si="26"/>
        <v>Buil, Dem, Occ</v>
      </c>
      <c r="E852" s="46" t="str">
        <f t="shared" si="2"/>
        <v>prmbdo.mdb.PrmWaiver.AddrSuf</v>
      </c>
      <c r="F852" s="46" t="s">
        <v>350</v>
      </c>
      <c r="G852" s="46" t="s">
        <v>613</v>
      </c>
      <c r="H852" s="47">
        <v>13.0</v>
      </c>
      <c r="I852" s="294" t="s">
        <v>1723</v>
      </c>
      <c r="J852" s="295" t="s">
        <v>743</v>
      </c>
      <c r="K852" s="296">
        <v>15.0</v>
      </c>
      <c r="L852" s="297" t="b">
        <v>0</v>
      </c>
      <c r="M852" s="294" t="s">
        <v>1724</v>
      </c>
      <c r="N852" s="294"/>
      <c r="O852" s="369"/>
      <c r="P852" s="369"/>
      <c r="Q852" s="298" t="str">
        <f t="shared" si="3"/>
        <v>PrmWaiver</v>
      </c>
      <c r="R852" s="298" t="str">
        <f t="shared" si="19"/>
        <v>AddrSuf</v>
      </c>
      <c r="S852" s="298" t="str">
        <f t="array" ref="S852">iferror(index('Type Mapping'!$A$2:$D$21,match(J852,'Type Mapping'!$B$2:$B$21,0),3),"type mismatch")</f>
        <v>VARCHAR</v>
      </c>
      <c r="T852" s="298"/>
      <c r="U852" s="298"/>
      <c r="V852" s="298"/>
      <c r="W852" s="51" t="b">
        <v>1</v>
      </c>
      <c r="X852" s="51"/>
      <c r="Y852" s="309"/>
      <c r="Z852" s="309"/>
      <c r="AA852" s="311" t="s">
        <v>802</v>
      </c>
      <c r="AB852" s="53" t="str">
        <f t="shared" si="23"/>
        <v>_history</v>
      </c>
      <c r="AC852" s="308" t="str">
        <f t="array" ref="AC852">iferror(index('StoT Mapping (Depreciated)'!$D$2:$L$976,match(E852,'StoT Mapping (Depreciated)'!$D$2:$D$976,0),9),"**FIELD MISSING**")</f>
        <v/>
      </c>
      <c r="AD852" s="53" t="str">
        <f t="shared" si="6"/>
        <v>.</v>
      </c>
      <c r="AE852" s="299">
        <f>countif(NEW_REDB_table.field,AD852)</f>
        <v>5</v>
      </c>
      <c r="AF852" s="299" t="str">
        <f t="shared" si="7"/>
        <v>#N/A</v>
      </c>
      <c r="AG852" s="308"/>
      <c r="AH852" s="317" t="b">
        <v>0</v>
      </c>
      <c r="AI852" s="317" t="b">
        <v>0</v>
      </c>
      <c r="AJ852" s="308" t="str">
        <f t="array" ref="AJ852">iferror(index('Type Mapping'!$A$2:$D$21,match(J852,'Type Mapping'!$B$2:$B$21,0),4),"type mismatch")</f>
        <v>VARCHAR</v>
      </c>
      <c r="AK852" s="308"/>
      <c r="AL852" s="308"/>
      <c r="AM852" s="308"/>
      <c r="AN852" s="300" t="b">
        <v>0</v>
      </c>
      <c r="AO852" s="300" t="b">
        <v>0</v>
      </c>
      <c r="AP852" s="300" t="b">
        <v>0</v>
      </c>
      <c r="AQ852" s="300" t="b">
        <v>0</v>
      </c>
      <c r="AR852" s="300"/>
      <c r="AS852" s="300"/>
      <c r="AT852" s="302"/>
      <c r="AU852" s="302"/>
      <c r="AV852" s="303" t="b">
        <v>1</v>
      </c>
      <c r="AW852" s="304" t="str">
        <f t="shared" si="9"/>
        <v>false</v>
      </c>
      <c r="AX852" s="305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852" s="306"/>
      <c r="AZ852" s="305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852" s="306"/>
      <c r="BB852" s="302"/>
      <c r="BC852" s="303" t="b">
        <f t="shared" si="11"/>
        <v>1</v>
      </c>
      <c r="BD852" s="304"/>
      <c r="BE852" s="304" t="str">
        <f t="shared" si="12"/>
        <v>false</v>
      </c>
      <c r="BF852" s="307"/>
      <c r="BG852" s="305"/>
      <c r="BH852" s="305"/>
      <c r="BI852" s="305"/>
      <c r="BJ852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2" s="306"/>
      <c r="BL852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2" s="306"/>
      <c r="BN852" s="302"/>
      <c r="BO852" s="302"/>
      <c r="BP852" s="302"/>
      <c r="BQ852" s="302"/>
      <c r="BR852" s="302"/>
      <c r="BS852" s="302"/>
      <c r="BT852" s="302"/>
      <c r="BU852" s="302"/>
      <c r="BV852" s="302"/>
      <c r="BW852" s="302"/>
      <c r="BX852" s="302"/>
    </row>
    <row r="853">
      <c r="A853" s="292" t="s">
        <v>728</v>
      </c>
      <c r="B853" s="292">
        <v>852.0</v>
      </c>
      <c r="C853" s="292">
        <f t="shared" si="15"/>
        <v>1</v>
      </c>
      <c r="D853" s="293" t="str">
        <f t="shared" si="26"/>
        <v>Buil, Dem, Occ</v>
      </c>
      <c r="E853" s="46" t="str">
        <f t="shared" si="2"/>
        <v>prmbdo.mdb.PrmWaiver.StDir</v>
      </c>
      <c r="F853" s="46" t="s">
        <v>350</v>
      </c>
      <c r="G853" s="46" t="s">
        <v>613</v>
      </c>
      <c r="H853" s="47">
        <v>14.0</v>
      </c>
      <c r="I853" s="294" t="s">
        <v>1857</v>
      </c>
      <c r="J853" s="295" t="s">
        <v>743</v>
      </c>
      <c r="K853" s="296">
        <v>2.0</v>
      </c>
      <c r="L853" s="297" t="b">
        <v>0</v>
      </c>
      <c r="M853" s="294" t="s">
        <v>2016</v>
      </c>
      <c r="N853" s="294"/>
      <c r="O853" s="369"/>
      <c r="P853" s="369"/>
      <c r="Q853" s="298" t="str">
        <f t="shared" si="3"/>
        <v>PrmWaiver</v>
      </c>
      <c r="R853" s="298" t="str">
        <f t="shared" si="19"/>
        <v>StDir</v>
      </c>
      <c r="S853" s="298" t="str">
        <f t="array" ref="S853">iferror(index('Type Mapping'!$A$2:$D$21,match(J853,'Type Mapping'!$B$2:$B$21,0),3),"type mismatch")</f>
        <v>VARCHAR</v>
      </c>
      <c r="T853" s="298"/>
      <c r="U853" s="298"/>
      <c r="V853" s="298"/>
      <c r="W853" s="51" t="b">
        <v>1</v>
      </c>
      <c r="X853" s="51"/>
      <c r="Y853" s="309"/>
      <c r="Z853" s="309"/>
      <c r="AA853" s="311" t="s">
        <v>802</v>
      </c>
      <c r="AB853" s="53" t="str">
        <f t="shared" si="23"/>
        <v>_history</v>
      </c>
      <c r="AC853" s="308" t="str">
        <f t="array" ref="AC853">iferror(index('StoT Mapping (Depreciated)'!$D$2:$L$976,match(E853,'StoT Mapping (Depreciated)'!$D$2:$D$976,0),9),"**FIELD MISSING**")</f>
        <v/>
      </c>
      <c r="AD853" s="53" t="str">
        <f t="shared" si="6"/>
        <v>.</v>
      </c>
      <c r="AE853" s="299">
        <f>countif(NEW_REDB_table.field,AD853)</f>
        <v>5</v>
      </c>
      <c r="AF853" s="299" t="str">
        <f t="shared" si="7"/>
        <v>#N/A</v>
      </c>
      <c r="AG853" s="308"/>
      <c r="AH853" s="317" t="b">
        <v>0</v>
      </c>
      <c r="AI853" s="317" t="b">
        <v>0</v>
      </c>
      <c r="AJ853" s="308" t="str">
        <f t="array" ref="AJ853">iferror(index('Type Mapping'!$A$2:$D$21,match(J853,'Type Mapping'!$B$2:$B$21,0),4),"type mismatch")</f>
        <v>VARCHAR</v>
      </c>
      <c r="AK853" s="308"/>
      <c r="AL853" s="308"/>
      <c r="AM853" s="308"/>
      <c r="AN853" s="300" t="b">
        <v>0</v>
      </c>
      <c r="AO853" s="300" t="b">
        <v>0</v>
      </c>
      <c r="AP853" s="300" t="b">
        <v>0</v>
      </c>
      <c r="AQ853" s="300" t="b">
        <v>0</v>
      </c>
      <c r="AR853" s="300"/>
      <c r="AS853" s="300"/>
      <c r="AT853" s="302"/>
      <c r="AU853" s="302"/>
      <c r="AV853" s="303" t="b">
        <v>1</v>
      </c>
      <c r="AW853" s="304" t="str">
        <f t="shared" si="9"/>
        <v>false</v>
      </c>
      <c r="AX853" s="305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853" s="306"/>
      <c r="AZ853" s="305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853" s="306"/>
      <c r="BB853" s="302"/>
      <c r="BC853" s="303" t="b">
        <f t="shared" si="11"/>
        <v>1</v>
      </c>
      <c r="BD853" s="304"/>
      <c r="BE853" s="304" t="str">
        <f t="shared" si="12"/>
        <v>false</v>
      </c>
      <c r="BF853" s="307"/>
      <c r="BG853" s="305"/>
      <c r="BH853" s="305"/>
      <c r="BI853" s="305"/>
      <c r="BJ853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3" s="306"/>
      <c r="BL853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3" s="306"/>
      <c r="BN853" s="302"/>
      <c r="BO853" s="302"/>
      <c r="BP853" s="302"/>
      <c r="BQ853" s="302"/>
      <c r="BR853" s="302"/>
      <c r="BS853" s="302"/>
      <c r="BT853" s="302"/>
      <c r="BU853" s="302"/>
      <c r="BV853" s="302"/>
      <c r="BW853" s="302"/>
      <c r="BX853" s="302"/>
    </row>
    <row r="854">
      <c r="A854" s="292" t="s">
        <v>728</v>
      </c>
      <c r="B854" s="292">
        <v>853.0</v>
      </c>
      <c r="C854" s="292">
        <f t="shared" si="15"/>
        <v>1</v>
      </c>
      <c r="D854" s="293" t="str">
        <f t="shared" si="26"/>
        <v>Buil, Dem, Occ</v>
      </c>
      <c r="E854" s="46" t="str">
        <f t="shared" si="2"/>
        <v>prmbdo.mdb.PrmWaiver.StName</v>
      </c>
      <c r="F854" s="46" t="s">
        <v>350</v>
      </c>
      <c r="G854" s="46" t="s">
        <v>613</v>
      </c>
      <c r="H854" s="47">
        <v>15.0</v>
      </c>
      <c r="I854" s="294" t="s">
        <v>1071</v>
      </c>
      <c r="J854" s="295" t="s">
        <v>743</v>
      </c>
      <c r="K854" s="296">
        <v>40.0</v>
      </c>
      <c r="L854" s="297" t="b">
        <v>0</v>
      </c>
      <c r="M854" s="294" t="s">
        <v>1662</v>
      </c>
      <c r="N854" s="294"/>
      <c r="O854" s="369"/>
      <c r="P854" s="369"/>
      <c r="Q854" s="298" t="str">
        <f t="shared" si="3"/>
        <v>PrmWaiver</v>
      </c>
      <c r="R854" s="298" t="str">
        <f t="shared" si="19"/>
        <v>StName</v>
      </c>
      <c r="S854" s="298" t="str">
        <f t="array" ref="S854">iferror(index('Type Mapping'!$A$2:$D$21,match(J854,'Type Mapping'!$B$2:$B$21,0),3),"type mismatch")</f>
        <v>VARCHAR</v>
      </c>
      <c r="T854" s="298"/>
      <c r="U854" s="298"/>
      <c r="V854" s="298"/>
      <c r="W854" s="51" t="b">
        <v>1</v>
      </c>
      <c r="X854" s="51"/>
      <c r="Y854" s="309"/>
      <c r="Z854" s="309"/>
      <c r="AA854" s="311" t="s">
        <v>802</v>
      </c>
      <c r="AB854" s="53" t="str">
        <f t="shared" si="23"/>
        <v>_history</v>
      </c>
      <c r="AC854" s="308" t="str">
        <f t="array" ref="AC854">iferror(index('StoT Mapping (Depreciated)'!$D$2:$L$976,match(E854,'StoT Mapping (Depreciated)'!$D$2:$D$976,0),9),"**FIELD MISSING**")</f>
        <v/>
      </c>
      <c r="AD854" s="53" t="str">
        <f t="shared" si="6"/>
        <v>.</v>
      </c>
      <c r="AE854" s="299">
        <f>countif(NEW_REDB_table.field,AD854)</f>
        <v>5</v>
      </c>
      <c r="AF854" s="299" t="str">
        <f t="shared" si="7"/>
        <v>#N/A</v>
      </c>
      <c r="AG854" s="308"/>
      <c r="AH854" s="317" t="b">
        <v>0</v>
      </c>
      <c r="AI854" s="317" t="b">
        <v>0</v>
      </c>
      <c r="AJ854" s="308" t="str">
        <f t="array" ref="AJ854">iferror(index('Type Mapping'!$A$2:$D$21,match(J854,'Type Mapping'!$B$2:$B$21,0),4),"type mismatch")</f>
        <v>VARCHAR</v>
      </c>
      <c r="AK854" s="308"/>
      <c r="AL854" s="308"/>
      <c r="AM854" s="308"/>
      <c r="AN854" s="300" t="b">
        <v>0</v>
      </c>
      <c r="AO854" s="300" t="b">
        <v>0</v>
      </c>
      <c r="AP854" s="300" t="b">
        <v>0</v>
      </c>
      <c r="AQ854" s="300" t="b">
        <v>0</v>
      </c>
      <c r="AR854" s="300"/>
      <c r="AS854" s="300"/>
      <c r="AT854" s="302"/>
      <c r="AU854" s="302"/>
      <c r="AV854" s="303" t="b">
        <v>1</v>
      </c>
      <c r="AW854" s="304" t="str">
        <f t="shared" si="9"/>
        <v>false</v>
      </c>
      <c r="AX854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854" s="306"/>
      <c r="AZ854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854" s="306"/>
      <c r="BB854" s="302"/>
      <c r="BC854" s="303" t="b">
        <f t="shared" si="11"/>
        <v>1</v>
      </c>
      <c r="BD854" s="304"/>
      <c r="BE854" s="304" t="str">
        <f t="shared" si="12"/>
        <v>false</v>
      </c>
      <c r="BF854" s="307"/>
      <c r="BG854" s="305"/>
      <c r="BH854" s="305"/>
      <c r="BI854" s="305"/>
      <c r="BJ854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4" s="306"/>
      <c r="BL854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4" s="306"/>
      <c r="BN854" s="302"/>
      <c r="BO854" s="302"/>
      <c r="BP854" s="302"/>
      <c r="BQ854" s="302"/>
      <c r="BR854" s="302"/>
      <c r="BS854" s="302"/>
      <c r="BT854" s="302"/>
      <c r="BU854" s="302"/>
      <c r="BV854" s="302"/>
      <c r="BW854" s="302"/>
      <c r="BX854" s="302"/>
    </row>
    <row r="855">
      <c r="A855" s="292" t="s">
        <v>728</v>
      </c>
      <c r="B855" s="292">
        <v>854.0</v>
      </c>
      <c r="C855" s="292">
        <f t="shared" si="15"/>
        <v>1</v>
      </c>
      <c r="D855" s="293" t="str">
        <f t="shared" si="26"/>
        <v>Buil, Dem, Occ</v>
      </c>
      <c r="E855" s="46" t="str">
        <f t="shared" si="2"/>
        <v>prmbdo.mdb.PrmWaiver.StType</v>
      </c>
      <c r="F855" s="46" t="s">
        <v>350</v>
      </c>
      <c r="G855" s="46" t="s">
        <v>613</v>
      </c>
      <c r="H855" s="47">
        <v>16.0</v>
      </c>
      <c r="I855" s="294" t="s">
        <v>1075</v>
      </c>
      <c r="J855" s="295" t="s">
        <v>743</v>
      </c>
      <c r="K855" s="296">
        <v>4.0</v>
      </c>
      <c r="L855" s="297" t="b">
        <v>0</v>
      </c>
      <c r="M855" s="294" t="s">
        <v>1076</v>
      </c>
      <c r="N855" s="294"/>
      <c r="O855" s="369"/>
      <c r="P855" s="369"/>
      <c r="Q855" s="298" t="str">
        <f t="shared" si="3"/>
        <v>PrmWaiver</v>
      </c>
      <c r="R855" s="298" t="str">
        <f t="shared" si="19"/>
        <v>StType</v>
      </c>
      <c r="S855" s="298" t="str">
        <f t="array" ref="S855">iferror(index('Type Mapping'!$A$2:$D$21,match(J855,'Type Mapping'!$B$2:$B$21,0),3),"type mismatch")</f>
        <v>VARCHAR</v>
      </c>
      <c r="T855" s="298"/>
      <c r="U855" s="298"/>
      <c r="V855" s="298"/>
      <c r="W855" s="51" t="b">
        <v>1</v>
      </c>
      <c r="X855" s="51"/>
      <c r="Y855" s="309"/>
      <c r="Z855" s="309"/>
      <c r="AA855" s="311" t="s">
        <v>802</v>
      </c>
      <c r="AB855" s="53" t="str">
        <f t="shared" si="23"/>
        <v>_history</v>
      </c>
      <c r="AC855" s="308" t="str">
        <f t="array" ref="AC855">iferror(index('StoT Mapping (Depreciated)'!$D$2:$L$976,match(E855,'StoT Mapping (Depreciated)'!$D$2:$D$976,0),9),"**FIELD MISSING**")</f>
        <v/>
      </c>
      <c r="AD855" s="53" t="str">
        <f t="shared" si="6"/>
        <v>.</v>
      </c>
      <c r="AE855" s="299">
        <f>countif(NEW_REDB_table.field,AD855)</f>
        <v>5</v>
      </c>
      <c r="AF855" s="299" t="str">
        <f t="shared" si="7"/>
        <v>#N/A</v>
      </c>
      <c r="AG855" s="308"/>
      <c r="AH855" s="317" t="b">
        <v>0</v>
      </c>
      <c r="AI855" s="317" t="b">
        <v>0</v>
      </c>
      <c r="AJ855" s="308" t="str">
        <f t="array" ref="AJ855">iferror(index('Type Mapping'!$A$2:$D$21,match(J855,'Type Mapping'!$B$2:$B$21,0),4),"type mismatch")</f>
        <v>VARCHAR</v>
      </c>
      <c r="AK855" s="308"/>
      <c r="AL855" s="308"/>
      <c r="AM855" s="308"/>
      <c r="AN855" s="300" t="b">
        <v>0</v>
      </c>
      <c r="AO855" s="300" t="b">
        <v>0</v>
      </c>
      <c r="AP855" s="300" t="b">
        <v>0</v>
      </c>
      <c r="AQ855" s="300" t="b">
        <v>0</v>
      </c>
      <c r="AR855" s="300"/>
      <c r="AS855" s="300"/>
      <c r="AT855" s="302"/>
      <c r="AU855" s="302"/>
      <c r="AV855" s="303" t="b">
        <v>1</v>
      </c>
      <c r="AW855" s="304" t="str">
        <f t="shared" si="9"/>
        <v>false</v>
      </c>
      <c r="AX855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855" s="306"/>
      <c r="AZ855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855" s="306"/>
      <c r="BB855" s="302"/>
      <c r="BC855" s="303" t="b">
        <f t="shared" si="11"/>
        <v>1</v>
      </c>
      <c r="BD855" s="304"/>
      <c r="BE855" s="304" t="str">
        <f t="shared" si="12"/>
        <v>false</v>
      </c>
      <c r="BF855" s="307"/>
      <c r="BG855" s="305"/>
      <c r="BH855" s="305"/>
      <c r="BI855" s="305"/>
      <c r="BJ855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5" s="306"/>
      <c r="BL855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5" s="306"/>
      <c r="BN855" s="302"/>
      <c r="BO855" s="302"/>
      <c r="BP855" s="302"/>
      <c r="BQ855" s="302"/>
      <c r="BR855" s="302"/>
      <c r="BS855" s="302"/>
      <c r="BT855" s="302"/>
      <c r="BU855" s="302"/>
      <c r="BV855" s="302"/>
      <c r="BW855" s="302"/>
      <c r="BX855" s="302"/>
    </row>
    <row r="856">
      <c r="A856" s="292" t="s">
        <v>728</v>
      </c>
      <c r="B856" s="292">
        <v>855.0</v>
      </c>
      <c r="C856" s="292">
        <f t="shared" si="15"/>
        <v>1</v>
      </c>
      <c r="D856" s="293" t="str">
        <f t="shared" si="26"/>
        <v>Buil, Dem, Occ</v>
      </c>
      <c r="E856" s="46" t="str">
        <f t="shared" si="2"/>
        <v>prmbdo.mdb.PrmWaiver.UnitNum</v>
      </c>
      <c r="F856" s="46" t="s">
        <v>350</v>
      </c>
      <c r="G856" s="46" t="s">
        <v>613</v>
      </c>
      <c r="H856" s="47">
        <v>17.0</v>
      </c>
      <c r="I856" s="294" t="s">
        <v>1639</v>
      </c>
      <c r="J856" s="295" t="s">
        <v>743</v>
      </c>
      <c r="K856" s="296">
        <v>20.0</v>
      </c>
      <c r="L856" s="297" t="b">
        <v>0</v>
      </c>
      <c r="M856" s="294" t="s">
        <v>1640</v>
      </c>
      <c r="N856" s="294"/>
      <c r="O856" s="369"/>
      <c r="P856" s="369"/>
      <c r="Q856" s="298" t="str">
        <f t="shared" si="3"/>
        <v>PrmWaiver</v>
      </c>
      <c r="R856" s="298" t="str">
        <f t="shared" si="19"/>
        <v>UnitNum</v>
      </c>
      <c r="S856" s="298" t="str">
        <f t="array" ref="S856">iferror(index('Type Mapping'!$A$2:$D$21,match(J856,'Type Mapping'!$B$2:$B$21,0),3),"type mismatch")</f>
        <v>VARCHAR</v>
      </c>
      <c r="T856" s="298"/>
      <c r="U856" s="298"/>
      <c r="V856" s="298"/>
      <c r="W856" s="51" t="b">
        <v>1</v>
      </c>
      <c r="X856" s="51"/>
      <c r="Y856" s="309"/>
      <c r="Z856" s="309"/>
      <c r="AA856" s="311" t="s">
        <v>802</v>
      </c>
      <c r="AB856" s="53" t="str">
        <f t="shared" si="23"/>
        <v>_history</v>
      </c>
      <c r="AC856" s="308" t="str">
        <f t="array" ref="AC856">iferror(index('StoT Mapping (Depreciated)'!$D$2:$L$976,match(E856,'StoT Mapping (Depreciated)'!$D$2:$D$976,0),9),"**FIELD MISSING**")</f>
        <v/>
      </c>
      <c r="AD856" s="53" t="str">
        <f t="shared" si="6"/>
        <v>.</v>
      </c>
      <c r="AE856" s="299">
        <f>countif(NEW_REDB_table.field,AD856)</f>
        <v>5</v>
      </c>
      <c r="AF856" s="299" t="str">
        <f t="shared" si="7"/>
        <v>#N/A</v>
      </c>
      <c r="AG856" s="308"/>
      <c r="AH856" s="317" t="b">
        <v>0</v>
      </c>
      <c r="AI856" s="317" t="b">
        <v>0</v>
      </c>
      <c r="AJ856" s="308" t="str">
        <f t="array" ref="AJ856">iferror(index('Type Mapping'!$A$2:$D$21,match(J856,'Type Mapping'!$B$2:$B$21,0),4),"type mismatch")</f>
        <v>VARCHAR</v>
      </c>
      <c r="AK856" s="308"/>
      <c r="AL856" s="308"/>
      <c r="AM856" s="308"/>
      <c r="AN856" s="300" t="b">
        <v>0</v>
      </c>
      <c r="AO856" s="300" t="b">
        <v>0</v>
      </c>
      <c r="AP856" s="300" t="b">
        <v>0</v>
      </c>
      <c r="AQ856" s="300" t="b">
        <v>0</v>
      </c>
      <c r="AR856" s="300"/>
      <c r="AS856" s="300"/>
      <c r="AT856" s="302"/>
      <c r="AU856" s="302"/>
      <c r="AV856" s="303" t="b">
        <v>1</v>
      </c>
      <c r="AW856" s="304" t="str">
        <f t="shared" si="9"/>
        <v>false</v>
      </c>
      <c r="AX856" s="305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856" s="306"/>
      <c r="AZ856" s="305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856" s="306"/>
      <c r="BB856" s="302"/>
      <c r="BC856" s="303" t="b">
        <f t="shared" si="11"/>
        <v>1</v>
      </c>
      <c r="BD856" s="304"/>
      <c r="BE856" s="304" t="str">
        <f t="shared" si="12"/>
        <v>false</v>
      </c>
      <c r="BF856" s="307"/>
      <c r="BG856" s="305"/>
      <c r="BH856" s="305"/>
      <c r="BI856" s="305"/>
      <c r="BJ856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6" s="306"/>
      <c r="BL856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6" s="306"/>
      <c r="BN856" s="302"/>
      <c r="BO856" s="302"/>
      <c r="BP856" s="302"/>
      <c r="BQ856" s="302"/>
      <c r="BR856" s="302"/>
      <c r="BS856" s="302"/>
      <c r="BT856" s="302"/>
      <c r="BU856" s="302"/>
      <c r="BV856" s="302"/>
      <c r="BW856" s="302"/>
      <c r="BX856" s="302"/>
    </row>
    <row r="857">
      <c r="A857" s="292" t="s">
        <v>728</v>
      </c>
      <c r="B857" s="292">
        <v>856.0</v>
      </c>
      <c r="C857" s="292">
        <f t="shared" si="15"/>
        <v>1</v>
      </c>
      <c r="D857" s="293" t="str">
        <f t="shared" si="26"/>
        <v>Buil, Dem, Occ</v>
      </c>
      <c r="E857" s="46" t="str">
        <f t="shared" si="2"/>
        <v>prmbdo.mdb.PrmWaiver.OrigAddress</v>
      </c>
      <c r="F857" s="46" t="s">
        <v>350</v>
      </c>
      <c r="G857" s="46" t="s">
        <v>613</v>
      </c>
      <c r="H857" s="47">
        <v>18.0</v>
      </c>
      <c r="I857" s="294" t="s">
        <v>2025</v>
      </c>
      <c r="J857" s="295" t="s">
        <v>743</v>
      </c>
      <c r="K857" s="296">
        <v>255.0</v>
      </c>
      <c r="L857" s="297" t="b">
        <v>0</v>
      </c>
      <c r="M857" s="294" t="s">
        <v>802</v>
      </c>
      <c r="N857" s="294"/>
      <c r="O857" s="369"/>
      <c r="P857" s="369"/>
      <c r="Q857" s="298" t="str">
        <f t="shared" si="3"/>
        <v>PrmWaiver</v>
      </c>
      <c r="R857" s="298" t="str">
        <f t="shared" si="19"/>
        <v>OrigAddress</v>
      </c>
      <c r="S857" s="298" t="str">
        <f t="array" ref="S857">iferror(index('Type Mapping'!$A$2:$D$21,match(J857,'Type Mapping'!$B$2:$B$21,0),3),"type mismatch")</f>
        <v>VARCHAR</v>
      </c>
      <c r="T857" s="298"/>
      <c r="U857" s="298"/>
      <c r="V857" s="298"/>
      <c r="W857" s="51" t="b">
        <v>1</v>
      </c>
      <c r="X857" s="51"/>
      <c r="Y857" s="309"/>
      <c r="Z857" s="309"/>
      <c r="AA857" s="311" t="s">
        <v>802</v>
      </c>
      <c r="AB857" s="53" t="str">
        <f t="shared" si="23"/>
        <v>_history</v>
      </c>
      <c r="AC857" s="308" t="str">
        <f t="array" ref="AC857">iferror(index('StoT Mapping (Depreciated)'!$D$2:$L$976,match(E857,'StoT Mapping (Depreciated)'!$D$2:$D$976,0),9),"**FIELD MISSING**")</f>
        <v/>
      </c>
      <c r="AD857" s="53" t="str">
        <f t="shared" si="6"/>
        <v>.</v>
      </c>
      <c r="AE857" s="299">
        <f>countif(NEW_REDB_table.field,AD857)</f>
        <v>5</v>
      </c>
      <c r="AF857" s="299" t="str">
        <f t="shared" si="7"/>
        <v>#N/A</v>
      </c>
      <c r="AG857" s="308"/>
      <c r="AH857" s="317" t="b">
        <v>0</v>
      </c>
      <c r="AI857" s="317" t="b">
        <v>0</v>
      </c>
      <c r="AJ857" s="308" t="str">
        <f t="array" ref="AJ857">iferror(index('Type Mapping'!$A$2:$D$21,match(J857,'Type Mapping'!$B$2:$B$21,0),4),"type mismatch")</f>
        <v>VARCHAR</v>
      </c>
      <c r="AK857" s="308"/>
      <c r="AL857" s="308"/>
      <c r="AM857" s="308"/>
      <c r="AN857" s="300" t="b">
        <v>0</v>
      </c>
      <c r="AO857" s="300" t="b">
        <v>0</v>
      </c>
      <c r="AP857" s="300" t="b">
        <v>0</v>
      </c>
      <c r="AQ857" s="300" t="b">
        <v>0</v>
      </c>
      <c r="AR857" s="300"/>
      <c r="AS857" s="300"/>
      <c r="AT857" s="302"/>
      <c r="AU857" s="302"/>
      <c r="AV857" s="303" t="b">
        <v>1</v>
      </c>
      <c r="AW857" s="304" t="str">
        <f t="shared" si="9"/>
        <v>false</v>
      </c>
      <c r="AX857" s="305" t="str">
        <f t="shared" si="17"/>
        <v>&lt;column comment="" default="" key="false" label="OrigAddress" length="255" nullable="true" originalDbColumnName="OrigAddress" originalLength="-1" pattern="" precision="-1" talendType="id_String" type=""/&gt;</v>
      </c>
      <c r="AY857" s="306"/>
      <c r="AZ857" s="305" t="str">
        <f t="shared" si="10"/>
        <v>&lt;column comment="" default="" key="false" label="OrigAddress" length="255" nullable="true" originalDbColumnName="OrigAddress" originalLength="-1" pattern="" precision="-1" talendType="id_String" type=""/&gt;</v>
      </c>
      <c r="BA857" s="306"/>
      <c r="BB857" s="302"/>
      <c r="BC857" s="303" t="b">
        <f t="shared" si="11"/>
        <v>1</v>
      </c>
      <c r="BD857" s="304"/>
      <c r="BE857" s="304" t="str">
        <f t="shared" si="12"/>
        <v>false</v>
      </c>
      <c r="BF857" s="307"/>
      <c r="BG857" s="305"/>
      <c r="BH857" s="305"/>
      <c r="BI857" s="305"/>
      <c r="BJ857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7" s="306"/>
      <c r="BL857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7" s="306"/>
      <c r="BN857" s="302"/>
      <c r="BO857" s="302"/>
      <c r="BP857" s="302"/>
      <c r="BQ857" s="302"/>
      <c r="BR857" s="302"/>
      <c r="BS857" s="302"/>
      <c r="BT857" s="302"/>
      <c r="BU857" s="302"/>
      <c r="BV857" s="302"/>
      <c r="BW857" s="302"/>
      <c r="BX857" s="302"/>
    </row>
    <row r="858">
      <c r="A858" s="292" t="s">
        <v>728</v>
      </c>
      <c r="B858" s="292">
        <v>857.0</v>
      </c>
      <c r="C858" s="292">
        <f t="shared" si="15"/>
        <v>1</v>
      </c>
      <c r="D858" s="293" t="str">
        <f t="shared" si="26"/>
        <v>Buil, Dem, Occ</v>
      </c>
      <c r="E858" s="46" t="str">
        <f t="shared" si="2"/>
        <v>prmbdo.mdb.PrmWaiver.ProjectType</v>
      </c>
      <c r="F858" s="46" t="s">
        <v>350</v>
      </c>
      <c r="G858" s="46" t="s">
        <v>613</v>
      </c>
      <c r="H858" s="47">
        <v>19.0</v>
      </c>
      <c r="I858" s="294" t="s">
        <v>1849</v>
      </c>
      <c r="J858" s="295" t="s">
        <v>740</v>
      </c>
      <c r="K858" s="296">
        <v>1.0</v>
      </c>
      <c r="L858" s="297" t="b">
        <v>0</v>
      </c>
      <c r="M858" s="294" t="s">
        <v>2026</v>
      </c>
      <c r="N858" s="294"/>
      <c r="O858" s="369"/>
      <c r="P858" s="369"/>
      <c r="Q858" s="298" t="str">
        <f t="shared" si="3"/>
        <v>PrmWaiver</v>
      </c>
      <c r="R858" s="298" t="str">
        <f t="shared" si="19"/>
        <v>ProjectType</v>
      </c>
      <c r="S858" s="298" t="str">
        <f t="array" ref="S858">iferror(index('Type Mapping'!$A$2:$D$21,match(J858,'Type Mapping'!$B$2:$B$21,0),3),"type mismatch")</f>
        <v>VARCHAR</v>
      </c>
      <c r="T858" s="298"/>
      <c r="U858" s="298"/>
      <c r="V858" s="298"/>
      <c r="W858" s="51" t="b">
        <v>1</v>
      </c>
      <c r="X858" s="51"/>
      <c r="Y858" s="309"/>
      <c r="Z858" s="309"/>
      <c r="AA858" s="311" t="s">
        <v>149</v>
      </c>
      <c r="AB858" s="53" t="str">
        <f t="shared" si="23"/>
        <v>???_history</v>
      </c>
      <c r="AC858" s="308" t="str">
        <f t="array" ref="AC858">iferror(index('StoT Mapping (Depreciated)'!$D$2:$L$976,match(E858,'StoT Mapping (Depreciated)'!$D$2:$D$976,0),9),"**FIELD MISSING**")</f>
        <v>???</v>
      </c>
      <c r="AD858" s="53" t="str">
        <f t="shared" si="6"/>
        <v>???.???</v>
      </c>
      <c r="AE858" s="299">
        <f>countif(NEW_REDB_table.field,AD858)</f>
        <v>0</v>
      </c>
      <c r="AF858" s="299" t="str">
        <f t="shared" si="7"/>
        <v>Check...</v>
      </c>
      <c r="AG858" s="308"/>
      <c r="AH858" s="317" t="b">
        <v>0</v>
      </c>
      <c r="AI858" s="317" t="b">
        <v>0</v>
      </c>
      <c r="AJ858" s="308" t="str">
        <f t="array" ref="AJ858">iferror(index('Type Mapping'!$A$2:$D$21,match(J858,'Type Mapping'!$B$2:$B$21,0),4),"type mismatch")</f>
        <v>INT</v>
      </c>
      <c r="AK858" s="308"/>
      <c r="AL858" s="308"/>
      <c r="AM858" s="308"/>
      <c r="AN858" s="300" t="b">
        <v>0</v>
      </c>
      <c r="AO858" s="300" t="b">
        <v>0</v>
      </c>
      <c r="AP858" s="300" t="b">
        <v>0</v>
      </c>
      <c r="AQ858" s="300" t="b">
        <v>0</v>
      </c>
      <c r="AR858" s="300"/>
      <c r="AS858" s="300"/>
      <c r="AT858" s="302"/>
      <c r="AU858" s="302"/>
      <c r="AV858" s="303" t="b">
        <v>1</v>
      </c>
      <c r="AW858" s="304" t="str">
        <f t="shared" si="9"/>
        <v>false</v>
      </c>
      <c r="AX858" s="305" t="str">
        <f t="shared" si="17"/>
        <v>&lt;column comment="" default="" key="false" label="ProjectType" length="255" nullable="true" originalDbColumnName="ProjectType" originalLength="-1" pattern="" precision="-1" talendType="id_String" type=""/&gt;</v>
      </c>
      <c r="AY858" s="306"/>
      <c r="AZ858" s="305" t="str">
        <f t="shared" si="10"/>
        <v>&lt;column comment="" default="" key="false" label="ProjectType" length="255" nullable="true" originalDbColumnName="ProjectType" originalLength="-1" pattern="" precision="-1" talendType="id_String" type=""/&gt;</v>
      </c>
      <c r="BA858" s="306"/>
      <c r="BB858" s="302"/>
      <c r="BC858" s="303" t="b">
        <f t="shared" si="11"/>
        <v>1</v>
      </c>
      <c r="BD858" s="304"/>
      <c r="BE858" s="304" t="str">
        <f t="shared" si="12"/>
        <v>false</v>
      </c>
      <c r="BF858" s="307"/>
      <c r="BG858" s="305"/>
      <c r="BH858" s="305"/>
      <c r="BI858" s="305"/>
      <c r="BJ858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8" s="306"/>
      <c r="BL858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8" s="306"/>
      <c r="BN858" s="302"/>
      <c r="BO858" s="302"/>
      <c r="BP858" s="302"/>
      <c r="BQ858" s="302"/>
      <c r="BR858" s="302"/>
      <c r="BS858" s="302"/>
      <c r="BT858" s="302"/>
      <c r="BU858" s="302"/>
      <c r="BV858" s="302"/>
      <c r="BW858" s="302"/>
      <c r="BX858" s="302"/>
    </row>
    <row r="859">
      <c r="A859" s="292" t="s">
        <v>728</v>
      </c>
      <c r="B859" s="292">
        <v>858.0</v>
      </c>
      <c r="C859" s="292">
        <f t="shared" si="15"/>
        <v>1</v>
      </c>
      <c r="D859" s="293" t="str">
        <f t="shared" si="26"/>
        <v>Buil, Dem, Occ</v>
      </c>
      <c r="E859" s="46" t="str">
        <f t="shared" si="2"/>
        <v>prmbdo.mdb.PrmWaiver.MainStrucType</v>
      </c>
      <c r="F859" s="46" t="s">
        <v>350</v>
      </c>
      <c r="G859" s="46" t="s">
        <v>613</v>
      </c>
      <c r="H859" s="47">
        <v>20.0</v>
      </c>
      <c r="I859" s="294" t="s">
        <v>1801</v>
      </c>
      <c r="J859" s="295" t="s">
        <v>740</v>
      </c>
      <c r="K859" s="296">
        <v>1.0</v>
      </c>
      <c r="L859" s="297" t="b">
        <v>0</v>
      </c>
      <c r="M859" s="294" t="s">
        <v>2027</v>
      </c>
      <c r="N859" s="294"/>
      <c r="O859" s="369"/>
      <c r="P859" s="369"/>
      <c r="Q859" s="298" t="str">
        <f t="shared" si="3"/>
        <v>PrmWaiver</v>
      </c>
      <c r="R859" s="298" t="str">
        <f t="shared" si="19"/>
        <v>MainStrucType</v>
      </c>
      <c r="S859" s="298" t="str">
        <f t="array" ref="S859">iferror(index('Type Mapping'!$A$2:$D$21,match(J859,'Type Mapping'!$B$2:$B$21,0),3),"type mismatch")</f>
        <v>VARCHAR</v>
      </c>
      <c r="T859" s="298"/>
      <c r="U859" s="298"/>
      <c r="V859" s="298"/>
      <c r="W859" s="51" t="b">
        <v>1</v>
      </c>
      <c r="X859" s="51"/>
      <c r="Y859" s="309"/>
      <c r="Z859" s="309"/>
      <c r="AA859" s="311" t="s">
        <v>977</v>
      </c>
      <c r="AB859" s="53" t="str">
        <f t="shared" si="23"/>
        <v>**field missing**_history</v>
      </c>
      <c r="AC859" s="308" t="str">
        <f t="array" ref="AC859">iferror(index('StoT Mapping (Depreciated)'!$D$2:$L$976,match(E859,'StoT Mapping (Depreciated)'!$D$2:$D$976,0),9),"**FIELD MISSING**")</f>
        <v>**FIELD MISSING**</v>
      </c>
      <c r="AD859" s="53" t="str">
        <f t="shared" si="6"/>
        <v>**field missing**.**FIELD MISSING**</v>
      </c>
      <c r="AE859" s="299">
        <f>countif(NEW_REDB_table.field,AD859)</f>
        <v>0</v>
      </c>
      <c r="AF859" s="299" t="str">
        <f t="shared" si="7"/>
        <v>Check...</v>
      </c>
      <c r="AG859" s="308"/>
      <c r="AH859" s="317" t="b">
        <v>0</v>
      </c>
      <c r="AI859" s="317" t="b">
        <v>0</v>
      </c>
      <c r="AJ859" s="308" t="str">
        <f t="array" ref="AJ859">iferror(index('Type Mapping'!$A$2:$D$21,match(J859,'Type Mapping'!$B$2:$B$21,0),4),"type mismatch")</f>
        <v>INT</v>
      </c>
      <c r="AK859" s="308"/>
      <c r="AL859" s="308"/>
      <c r="AM859" s="308"/>
      <c r="AN859" s="300" t="b">
        <v>0</v>
      </c>
      <c r="AO859" s="300" t="b">
        <v>0</v>
      </c>
      <c r="AP859" s="300" t="b">
        <v>0</v>
      </c>
      <c r="AQ859" s="300" t="b">
        <v>0</v>
      </c>
      <c r="AR859" s="300"/>
      <c r="AS859" s="300"/>
      <c r="AT859" s="302"/>
      <c r="AU859" s="302"/>
      <c r="AV859" s="303" t="b">
        <v>1</v>
      </c>
      <c r="AW859" s="304" t="str">
        <f t="shared" si="9"/>
        <v>false</v>
      </c>
      <c r="AX859" s="305" t="str">
        <f t="shared" si="17"/>
        <v>&lt;column comment="" default="" key="false" label="MainStrucType" length="255" nullable="true" originalDbColumnName="MainStrucType" originalLength="-1" pattern="" precision="-1" talendType="id_String" type=""/&gt;</v>
      </c>
      <c r="AY859" s="306"/>
      <c r="AZ859" s="305" t="str">
        <f t="shared" si="10"/>
        <v>&lt;column comment="" default="" key="false" label="MainStrucType" length="255" nullable="true" originalDbColumnName="MainStrucType" originalLength="-1" pattern="" precision="-1" talendType="id_String" type=""/&gt;</v>
      </c>
      <c r="BA859" s="306"/>
      <c r="BB859" s="302"/>
      <c r="BC859" s="303" t="b">
        <f t="shared" si="11"/>
        <v>1</v>
      </c>
      <c r="BD859" s="304"/>
      <c r="BE859" s="304" t="str">
        <f t="shared" si="12"/>
        <v>false</v>
      </c>
      <c r="BF859" s="307"/>
      <c r="BG859" s="305"/>
      <c r="BH859" s="305"/>
      <c r="BI859" s="305"/>
      <c r="BJ859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59" s="306"/>
      <c r="BL859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59" s="306"/>
      <c r="BN859" s="302"/>
      <c r="BO859" s="302"/>
      <c r="BP859" s="302"/>
      <c r="BQ859" s="302"/>
      <c r="BR859" s="302"/>
      <c r="BS859" s="302"/>
      <c r="BT859" s="302"/>
      <c r="BU859" s="302"/>
      <c r="BV859" s="302"/>
      <c r="BW859" s="302"/>
      <c r="BX859" s="302"/>
    </row>
    <row r="860">
      <c r="A860" s="292" t="s">
        <v>728</v>
      </c>
      <c r="B860" s="292">
        <v>859.0</v>
      </c>
      <c r="C860" s="292">
        <f t="shared" si="15"/>
        <v>1</v>
      </c>
      <c r="D860" s="293" t="str">
        <f t="shared" si="26"/>
        <v>Buil, Dem, Occ</v>
      </c>
      <c r="E860" s="46" t="str">
        <f t="shared" si="2"/>
        <v>prmbdo.mdb.PrmWaiver.AppDate</v>
      </c>
      <c r="F860" s="46" t="s">
        <v>350</v>
      </c>
      <c r="G860" s="46" t="s">
        <v>613</v>
      </c>
      <c r="H860" s="47">
        <v>21.0</v>
      </c>
      <c r="I860" s="294" t="s">
        <v>1755</v>
      </c>
      <c r="J860" s="295" t="s">
        <v>788</v>
      </c>
      <c r="K860" s="296">
        <v>8.0</v>
      </c>
      <c r="L860" s="297" t="b">
        <v>0</v>
      </c>
      <c r="M860" s="294" t="s">
        <v>2028</v>
      </c>
      <c r="N860" s="294"/>
      <c r="O860" s="369"/>
      <c r="P860" s="369"/>
      <c r="Q860" s="298" t="str">
        <f t="shared" si="3"/>
        <v>PrmWaiver</v>
      </c>
      <c r="R860" s="298" t="str">
        <f t="shared" si="19"/>
        <v>AppDate</v>
      </c>
      <c r="S860" s="298" t="str">
        <f t="array" ref="S860">iferror(index('Type Mapping'!$A$2:$D$21,match(J860,'Type Mapping'!$B$2:$B$21,0),3),"type mismatch")</f>
        <v>VARCHAR</v>
      </c>
      <c r="T860" s="298"/>
      <c r="U860" s="298"/>
      <c r="V860" s="298"/>
      <c r="W860" s="51" t="b">
        <v>1</v>
      </c>
      <c r="X860" s="51"/>
      <c r="Y860" s="309"/>
      <c r="Z860" s="309"/>
      <c r="AA860" s="311" t="s">
        <v>652</v>
      </c>
      <c r="AB860" s="53" t="str">
        <f t="shared" si="23"/>
        <v>permit_history</v>
      </c>
      <c r="AC860" s="308" t="str">
        <f t="array" ref="AC860">iferror(index('StoT Mapping (Depreciated)'!$D$2:$L$976,match(E860,'StoT Mapping (Depreciated)'!$D$2:$D$976,0),9),"**FIELD MISSING**")</f>
        <v>Application_Date</v>
      </c>
      <c r="AD860" s="53" t="str">
        <f t="shared" si="6"/>
        <v>permit.Application_Date</v>
      </c>
      <c r="AE860" s="299">
        <f>countif(NEW_REDB_table.field,AD860)</f>
        <v>1</v>
      </c>
      <c r="AF860" s="299" t="str">
        <f t="shared" si="7"/>
        <v>YAY!!</v>
      </c>
      <c r="AG860" s="308"/>
      <c r="AH860" s="317" t="b">
        <v>0</v>
      </c>
      <c r="AI860" s="317" t="b">
        <v>0</v>
      </c>
      <c r="AJ860" s="308" t="str">
        <f t="array" ref="AJ860">iferror(index('Type Mapping'!$A$2:$D$21,match(J860,'Type Mapping'!$B$2:$B$21,0),4),"type mismatch")</f>
        <v>DATE</v>
      </c>
      <c r="AK860" s="308"/>
      <c r="AL860" s="308"/>
      <c r="AM860" s="308"/>
      <c r="AN860" s="300" t="b">
        <v>0</v>
      </c>
      <c r="AO860" s="300" t="b">
        <v>0</v>
      </c>
      <c r="AP860" s="300" t="b">
        <v>0</v>
      </c>
      <c r="AQ860" s="300" t="b">
        <v>0</v>
      </c>
      <c r="AR860" s="300"/>
      <c r="AS860" s="300"/>
      <c r="AT860" s="302"/>
      <c r="AU860" s="302"/>
      <c r="AV860" s="303" t="b">
        <v>1</v>
      </c>
      <c r="AW860" s="304" t="str">
        <f t="shared" si="9"/>
        <v>false</v>
      </c>
      <c r="AX860" s="305" t="str">
        <f t="shared" si="17"/>
        <v>&lt;column comment="" default="" key="false" label="AppDate" length="255" nullable="true" originalDbColumnName="AppDate" originalLength="-1" pattern="" precision="-1" talendType="id_String" type=""/&gt;</v>
      </c>
      <c r="AY860" s="306"/>
      <c r="AZ860" s="305" t="str">
        <f t="shared" si="10"/>
        <v>&lt;column comment="" default="" key="false" label="AppDate" length="255" nullable="true" originalDbColumnName="AppDate" originalLength="-1" pattern="" precision="-1" talendType="id_String" type=""/&gt;</v>
      </c>
      <c r="BA860" s="306"/>
      <c r="BB860" s="302"/>
      <c r="BC860" s="303" t="b">
        <f t="shared" si="11"/>
        <v>1</v>
      </c>
      <c r="BD860" s="304"/>
      <c r="BE860" s="304" t="str">
        <f t="shared" si="12"/>
        <v>false</v>
      </c>
      <c r="BF860" s="307"/>
      <c r="BG860" s="305"/>
      <c r="BH860" s="305"/>
      <c r="BI860" s="305"/>
      <c r="BJ860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0" s="306"/>
      <c r="BL860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0" s="306"/>
      <c r="BN860" s="302"/>
      <c r="BO860" s="302"/>
      <c r="BP860" s="302"/>
      <c r="BQ860" s="302"/>
      <c r="BR860" s="302"/>
      <c r="BS860" s="302"/>
      <c r="BT860" s="302"/>
      <c r="BU860" s="302"/>
      <c r="BV860" s="302"/>
      <c r="BW860" s="302"/>
      <c r="BX860" s="302"/>
    </row>
    <row r="861">
      <c r="A861" s="292" t="s">
        <v>728</v>
      </c>
      <c r="B861" s="292">
        <v>860.0</v>
      </c>
      <c r="C861" s="292">
        <f t="shared" si="15"/>
        <v>1</v>
      </c>
      <c r="D861" s="293" t="str">
        <f t="shared" si="26"/>
        <v>Buil, Dem, Occ</v>
      </c>
      <c r="E861" s="46" t="str">
        <f t="shared" si="2"/>
        <v>prmbdo.mdb.PrmWaiver.IssueDate</v>
      </c>
      <c r="F861" s="46" t="s">
        <v>350</v>
      </c>
      <c r="G861" s="46" t="s">
        <v>613</v>
      </c>
      <c r="H861" s="47">
        <v>22.0</v>
      </c>
      <c r="I861" s="294" t="s">
        <v>1798</v>
      </c>
      <c r="J861" s="295" t="s">
        <v>788</v>
      </c>
      <c r="K861" s="296">
        <v>8.0</v>
      </c>
      <c r="L861" s="297" t="b">
        <v>0</v>
      </c>
      <c r="M861" s="294" t="s">
        <v>2029</v>
      </c>
      <c r="N861" s="294"/>
      <c r="O861" s="369"/>
      <c r="P861" s="369"/>
      <c r="Q861" s="298" t="str">
        <f t="shared" si="3"/>
        <v>PrmWaiver</v>
      </c>
      <c r="R861" s="298" t="str">
        <f t="shared" si="19"/>
        <v>IssueDate</v>
      </c>
      <c r="S861" s="298" t="str">
        <f t="array" ref="S861">iferror(index('Type Mapping'!$A$2:$D$21,match(J861,'Type Mapping'!$B$2:$B$21,0),3),"type mismatch")</f>
        <v>VARCHAR</v>
      </c>
      <c r="T861" s="298"/>
      <c r="U861" s="298"/>
      <c r="V861" s="298"/>
      <c r="W861" s="51" t="b">
        <v>1</v>
      </c>
      <c r="X861" s="51"/>
      <c r="Y861" s="309"/>
      <c r="Z861" s="309"/>
      <c r="AA861" s="311" t="s">
        <v>652</v>
      </c>
      <c r="AB861" s="53" t="str">
        <f t="shared" si="23"/>
        <v>permit_history</v>
      </c>
      <c r="AC861" s="308" t="str">
        <f t="array" ref="AC861">iferror(index('StoT Mapping (Depreciated)'!$D$2:$L$976,match(E861,'StoT Mapping (Depreciated)'!$D$2:$D$976,0),9),"**FIELD MISSING**")</f>
        <v>Issue_Date</v>
      </c>
      <c r="AD861" s="53" t="str">
        <f t="shared" si="6"/>
        <v>permit.Issue_Date</v>
      </c>
      <c r="AE861" s="299">
        <f>countif(NEW_REDB_table.field,AD861)</f>
        <v>1</v>
      </c>
      <c r="AF861" s="299" t="str">
        <f t="shared" si="7"/>
        <v>YAY!!</v>
      </c>
      <c r="AG861" s="308"/>
      <c r="AH861" s="317" t="b">
        <v>0</v>
      </c>
      <c r="AI861" s="317" t="b">
        <v>0</v>
      </c>
      <c r="AJ861" s="308" t="str">
        <f t="array" ref="AJ861">iferror(index('Type Mapping'!$A$2:$D$21,match(J861,'Type Mapping'!$B$2:$B$21,0),4),"type mismatch")</f>
        <v>DATE</v>
      </c>
      <c r="AK861" s="308"/>
      <c r="AL861" s="308"/>
      <c r="AM861" s="308"/>
      <c r="AN861" s="300" t="b">
        <v>0</v>
      </c>
      <c r="AO861" s="300" t="b">
        <v>0</v>
      </c>
      <c r="AP861" s="300" t="b">
        <v>0</v>
      </c>
      <c r="AQ861" s="300" t="b">
        <v>0</v>
      </c>
      <c r="AR861" s="300"/>
      <c r="AS861" s="300"/>
      <c r="AT861" s="302"/>
      <c r="AU861" s="302"/>
      <c r="AV861" s="303" t="b">
        <v>1</v>
      </c>
      <c r="AW861" s="304" t="str">
        <f t="shared" si="9"/>
        <v>false</v>
      </c>
      <c r="AX861" s="305" t="str">
        <f t="shared" si="17"/>
        <v>&lt;column comment="" default="" key="false" label="IssueDate" length="255" nullable="true" originalDbColumnName="IssueDate" originalLength="-1" pattern="" precision="-1" talendType="id_String" type=""/&gt;</v>
      </c>
      <c r="AY861" s="306"/>
      <c r="AZ861" s="305" t="str">
        <f t="shared" si="10"/>
        <v>&lt;column comment="" default="" key="false" label="IssueDate" length="255" nullable="true" originalDbColumnName="IssueDate" originalLength="-1" pattern="" precision="-1" talendType="id_String" type=""/&gt;</v>
      </c>
      <c r="BA861" s="306"/>
      <c r="BB861" s="302"/>
      <c r="BC861" s="303" t="b">
        <f t="shared" si="11"/>
        <v>1</v>
      </c>
      <c r="BD861" s="304"/>
      <c r="BE861" s="304" t="str">
        <f t="shared" si="12"/>
        <v>false</v>
      </c>
      <c r="BF861" s="307"/>
      <c r="BG861" s="305"/>
      <c r="BH861" s="305"/>
      <c r="BI861" s="305"/>
      <c r="BJ861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1" s="306"/>
      <c r="BL861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1" s="306"/>
      <c r="BN861" s="302"/>
      <c r="BO861" s="302"/>
      <c r="BP861" s="302"/>
      <c r="BQ861" s="302"/>
      <c r="BR861" s="302"/>
      <c r="BS861" s="302"/>
      <c r="BT861" s="302"/>
      <c r="BU861" s="302"/>
      <c r="BV861" s="302"/>
      <c r="BW861" s="302"/>
      <c r="BX861" s="302"/>
    </row>
    <row r="862">
      <c r="A862" s="292" t="s">
        <v>728</v>
      </c>
      <c r="B862" s="292">
        <v>861.0</v>
      </c>
      <c r="C862" s="292">
        <f t="shared" si="15"/>
        <v>1</v>
      </c>
      <c r="D862" s="293" t="str">
        <f t="shared" si="26"/>
        <v>Buil, Dem, Occ</v>
      </c>
      <c r="E862" s="46" t="str">
        <f t="shared" si="2"/>
        <v>prmbdo.mdb.PrmWaiver.CompleteDate</v>
      </c>
      <c r="F862" s="46" t="s">
        <v>350</v>
      </c>
      <c r="G862" s="46" t="s">
        <v>613</v>
      </c>
      <c r="H862" s="47">
        <v>23.0</v>
      </c>
      <c r="I862" s="294" t="s">
        <v>1779</v>
      </c>
      <c r="J862" s="295" t="s">
        <v>788</v>
      </c>
      <c r="K862" s="296">
        <v>8.0</v>
      </c>
      <c r="L862" s="297" t="b">
        <v>0</v>
      </c>
      <c r="M862" s="294" t="s">
        <v>2030</v>
      </c>
      <c r="N862" s="294"/>
      <c r="O862" s="369"/>
      <c r="P862" s="369"/>
      <c r="Q862" s="298" t="str">
        <f t="shared" si="3"/>
        <v>PrmWaiver</v>
      </c>
      <c r="R862" s="298" t="str">
        <f t="shared" si="19"/>
        <v>CompleteDate</v>
      </c>
      <c r="S862" s="298" t="str">
        <f t="array" ref="S862">iferror(index('Type Mapping'!$A$2:$D$21,match(J862,'Type Mapping'!$B$2:$B$21,0),3),"type mismatch")</f>
        <v>VARCHAR</v>
      </c>
      <c r="T862" s="298"/>
      <c r="U862" s="298"/>
      <c r="V862" s="298"/>
      <c r="W862" s="51" t="b">
        <v>1</v>
      </c>
      <c r="X862" s="51"/>
      <c r="Y862" s="309"/>
      <c r="Z862" s="309"/>
      <c r="AA862" s="311" t="s">
        <v>652</v>
      </c>
      <c r="AB862" s="53" t="str">
        <f t="shared" si="23"/>
        <v>permit_history</v>
      </c>
      <c r="AC862" s="308" t="str">
        <f t="array" ref="AC862">iferror(index('StoT Mapping (Depreciated)'!$D$2:$L$976,match(E862,'StoT Mapping (Depreciated)'!$D$2:$D$976,0),9),"**FIELD MISSING**")</f>
        <v>Complete_Date</v>
      </c>
      <c r="AD862" s="53" t="str">
        <f t="shared" si="6"/>
        <v>permit.Complete_Date</v>
      </c>
      <c r="AE862" s="299">
        <f>countif(NEW_REDB_table.field,AD862)</f>
        <v>0</v>
      </c>
      <c r="AF862" s="299" t="str">
        <f t="shared" si="7"/>
        <v>Check...</v>
      </c>
      <c r="AG862" s="308"/>
      <c r="AH862" s="317" t="b">
        <v>0</v>
      </c>
      <c r="AI862" s="317" t="b">
        <v>0</v>
      </c>
      <c r="AJ862" s="308" t="str">
        <f t="array" ref="AJ862">iferror(index('Type Mapping'!$A$2:$D$21,match(J862,'Type Mapping'!$B$2:$B$21,0),4),"type mismatch")</f>
        <v>DATE</v>
      </c>
      <c r="AK862" s="308"/>
      <c r="AL862" s="308"/>
      <c r="AM862" s="308"/>
      <c r="AN862" s="300" t="b">
        <v>0</v>
      </c>
      <c r="AO862" s="300" t="b">
        <v>0</v>
      </c>
      <c r="AP862" s="300" t="b">
        <v>0</v>
      </c>
      <c r="AQ862" s="300" t="b">
        <v>0</v>
      </c>
      <c r="AR862" s="300"/>
      <c r="AS862" s="300"/>
      <c r="AT862" s="302"/>
      <c r="AU862" s="302"/>
      <c r="AV862" s="303" t="b">
        <v>1</v>
      </c>
      <c r="AW862" s="304" t="str">
        <f t="shared" si="9"/>
        <v>false</v>
      </c>
      <c r="AX862" s="305" t="str">
        <f t="shared" si="17"/>
        <v>&lt;column comment="" default="" key="false" label="CompleteDate" length="255" nullable="true" originalDbColumnName="CompleteDate" originalLength="-1" pattern="" precision="-1" talendType="id_String" type=""/&gt;</v>
      </c>
      <c r="AY862" s="306"/>
      <c r="AZ862" s="305" t="str">
        <f t="shared" si="10"/>
        <v>&lt;column comment="" default="" key="false" label="CompleteDate" length="255" nullable="true" originalDbColumnName="CompleteDate" originalLength="-1" pattern="" precision="-1" talendType="id_String" type=""/&gt;</v>
      </c>
      <c r="BA862" s="306"/>
      <c r="BB862" s="302"/>
      <c r="BC862" s="303" t="b">
        <f t="shared" si="11"/>
        <v>1</v>
      </c>
      <c r="BD862" s="304"/>
      <c r="BE862" s="304" t="str">
        <f t="shared" si="12"/>
        <v>false</v>
      </c>
      <c r="BF862" s="307"/>
      <c r="BG862" s="305"/>
      <c r="BH862" s="305"/>
      <c r="BI862" s="305"/>
      <c r="BJ862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2" s="306"/>
      <c r="BL862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2" s="306"/>
      <c r="BN862" s="302"/>
      <c r="BO862" s="302"/>
      <c r="BP862" s="302"/>
      <c r="BQ862" s="302"/>
      <c r="BR862" s="302"/>
      <c r="BS862" s="302"/>
      <c r="BT862" s="302"/>
      <c r="BU862" s="302"/>
      <c r="BV862" s="302"/>
      <c r="BW862" s="302"/>
      <c r="BX862" s="302"/>
    </row>
    <row r="863">
      <c r="A863" s="292" t="s">
        <v>728</v>
      </c>
      <c r="B863" s="292">
        <v>862.0</v>
      </c>
      <c r="C863" s="292">
        <f t="shared" si="15"/>
        <v>1</v>
      </c>
      <c r="D863" s="293" t="str">
        <f t="shared" si="26"/>
        <v>Buil, Dem, Occ</v>
      </c>
      <c r="E863" s="46" t="str">
        <f t="shared" si="2"/>
        <v>prmbdo.mdb.PrmWaiver.CancelDate</v>
      </c>
      <c r="F863" s="46" t="s">
        <v>350</v>
      </c>
      <c r="G863" s="46" t="s">
        <v>613</v>
      </c>
      <c r="H863" s="47">
        <v>24.0</v>
      </c>
      <c r="I863" s="294" t="s">
        <v>1767</v>
      </c>
      <c r="J863" s="295" t="s">
        <v>788</v>
      </c>
      <c r="K863" s="296">
        <v>8.0</v>
      </c>
      <c r="L863" s="297" t="b">
        <v>0</v>
      </c>
      <c r="M863" s="294" t="s">
        <v>2033</v>
      </c>
      <c r="N863" s="294"/>
      <c r="O863" s="369"/>
      <c r="P863" s="369"/>
      <c r="Q863" s="298" t="str">
        <f t="shared" si="3"/>
        <v>PrmWaiver</v>
      </c>
      <c r="R863" s="298" t="str">
        <f t="shared" si="19"/>
        <v>CancelDate</v>
      </c>
      <c r="S863" s="298" t="str">
        <f t="array" ref="S863">iferror(index('Type Mapping'!$A$2:$D$21,match(J863,'Type Mapping'!$B$2:$B$21,0),3),"type mismatch")</f>
        <v>VARCHAR</v>
      </c>
      <c r="T863" s="298"/>
      <c r="U863" s="298"/>
      <c r="V863" s="298"/>
      <c r="W863" s="51" t="b">
        <v>1</v>
      </c>
      <c r="X863" s="51"/>
      <c r="Y863" s="309"/>
      <c r="Z863" s="309"/>
      <c r="AA863" s="311" t="s">
        <v>652</v>
      </c>
      <c r="AB863" s="53" t="str">
        <f t="shared" si="23"/>
        <v>permit_history</v>
      </c>
      <c r="AC863" s="308" t="str">
        <f t="array" ref="AC863">iferror(index('StoT Mapping (Depreciated)'!$D$2:$L$976,match(E863,'StoT Mapping (Depreciated)'!$D$2:$D$976,0),9),"**FIELD MISSING**")</f>
        <v>Cancel_Date</v>
      </c>
      <c r="AD863" s="53" t="str">
        <f t="shared" si="6"/>
        <v>permit.Cancel_Date</v>
      </c>
      <c r="AE863" s="299">
        <f>countif(NEW_REDB_table.field,AD863)</f>
        <v>1</v>
      </c>
      <c r="AF863" s="299" t="str">
        <f t="shared" si="7"/>
        <v>YAY!!</v>
      </c>
      <c r="AG863" s="308"/>
      <c r="AH863" s="317" t="b">
        <v>0</v>
      </c>
      <c r="AI863" s="317" t="b">
        <v>0</v>
      </c>
      <c r="AJ863" s="308" t="str">
        <f t="array" ref="AJ863">iferror(index('Type Mapping'!$A$2:$D$21,match(J863,'Type Mapping'!$B$2:$B$21,0),4),"type mismatch")</f>
        <v>DATE</v>
      </c>
      <c r="AK863" s="308"/>
      <c r="AL863" s="308"/>
      <c r="AM863" s="308"/>
      <c r="AN863" s="300" t="b">
        <v>0</v>
      </c>
      <c r="AO863" s="300" t="b">
        <v>0</v>
      </c>
      <c r="AP863" s="300" t="b">
        <v>0</v>
      </c>
      <c r="AQ863" s="300" t="b">
        <v>0</v>
      </c>
      <c r="AR863" s="300"/>
      <c r="AS863" s="300"/>
      <c r="AT863" s="302"/>
      <c r="AU863" s="302"/>
      <c r="AV863" s="303" t="b">
        <v>1</v>
      </c>
      <c r="AW863" s="304" t="str">
        <f t="shared" si="9"/>
        <v>false</v>
      </c>
      <c r="AX863" s="305" t="str">
        <f t="shared" si="17"/>
        <v>&lt;column comment="" default="" key="false" label="CancelDate" length="255" nullable="true" originalDbColumnName="CancelDate" originalLength="-1" pattern="" precision="-1" talendType="id_String" type=""/&gt;</v>
      </c>
      <c r="AY863" s="306"/>
      <c r="AZ863" s="305" t="str">
        <f t="shared" si="10"/>
        <v>&lt;column comment="" default="" key="false" label="CancelDate" length="255" nullable="true" originalDbColumnName="CancelDate" originalLength="-1" pattern="" precision="-1" talendType="id_String" type=""/&gt;</v>
      </c>
      <c r="BA863" s="306"/>
      <c r="BB863" s="302"/>
      <c r="BC863" s="303" t="b">
        <f t="shared" si="11"/>
        <v>1</v>
      </c>
      <c r="BD863" s="304"/>
      <c r="BE863" s="304" t="str">
        <f t="shared" si="12"/>
        <v>false</v>
      </c>
      <c r="BF863" s="307"/>
      <c r="BG863" s="305"/>
      <c r="BH863" s="305"/>
      <c r="BI863" s="305"/>
      <c r="BJ863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3" s="306"/>
      <c r="BL863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3" s="306"/>
      <c r="BN863" s="302"/>
      <c r="BO863" s="302"/>
      <c r="BP863" s="302"/>
      <c r="BQ863" s="302"/>
      <c r="BR863" s="302"/>
      <c r="BS863" s="302"/>
      <c r="BT863" s="302"/>
      <c r="BU863" s="302"/>
      <c r="BV863" s="302"/>
      <c r="BW863" s="302"/>
      <c r="BX863" s="302"/>
    </row>
    <row r="864">
      <c r="A864" s="292" t="s">
        <v>728</v>
      </c>
      <c r="B864" s="292">
        <v>863.0</v>
      </c>
      <c r="C864" s="292">
        <f t="shared" si="15"/>
        <v>1</v>
      </c>
      <c r="D864" s="293" t="str">
        <f t="shared" si="26"/>
        <v>Buil, Dem, Occ</v>
      </c>
      <c r="E864" s="46" t="str">
        <f t="shared" si="2"/>
        <v>prmbdo.mdb.PrmWaiver.EstProjectCost</v>
      </c>
      <c r="F864" s="46" t="s">
        <v>350</v>
      </c>
      <c r="G864" s="46" t="s">
        <v>613</v>
      </c>
      <c r="H864" s="47">
        <v>25.0</v>
      </c>
      <c r="I864" s="294" t="s">
        <v>1202</v>
      </c>
      <c r="J864" s="295" t="s">
        <v>1268</v>
      </c>
      <c r="K864" s="296">
        <v>8.0</v>
      </c>
      <c r="L864" s="297" t="b">
        <v>0</v>
      </c>
      <c r="M864" s="294" t="s">
        <v>2037</v>
      </c>
      <c r="N864" s="294"/>
      <c r="O864" s="369"/>
      <c r="P864" s="369"/>
      <c r="Q864" s="298" t="str">
        <f t="shared" si="3"/>
        <v>PrmWaiver</v>
      </c>
      <c r="R864" s="298" t="str">
        <f t="shared" si="19"/>
        <v>EstProjectCost</v>
      </c>
      <c r="S864" s="298" t="str">
        <f t="array" ref="S864">iferror(index('Type Mapping'!$A$2:$D$21,match(J864,'Type Mapping'!$B$2:$B$21,0),3),"type mismatch")</f>
        <v>VARCHAR</v>
      </c>
      <c r="T864" s="298"/>
      <c r="U864" s="298"/>
      <c r="V864" s="298"/>
      <c r="W864" s="51" t="b">
        <v>1</v>
      </c>
      <c r="X864" s="51"/>
      <c r="Y864" s="309"/>
      <c r="Z864" s="309"/>
      <c r="AA864" s="311" t="s">
        <v>652</v>
      </c>
      <c r="AB864" s="53" t="str">
        <f t="shared" si="23"/>
        <v>permit_history</v>
      </c>
      <c r="AC864" s="308" t="str">
        <f t="array" ref="AC864">iferror(index('StoT Mapping (Depreciated)'!$D$2:$L$976,match(E864,'StoT Mapping (Depreciated)'!$D$2:$D$976,0),9),"**FIELD MISSING**")</f>
        <v>EstProjectCost</v>
      </c>
      <c r="AD864" s="53" t="str">
        <f t="shared" si="6"/>
        <v>permit.EstProjectCost</v>
      </c>
      <c r="AE864" s="299">
        <f>countif(NEW_REDB_table.field,AD864)</f>
        <v>0</v>
      </c>
      <c r="AF864" s="299" t="str">
        <f t="shared" si="7"/>
        <v>Check...</v>
      </c>
      <c r="AG864" s="308"/>
      <c r="AH864" s="317" t="b">
        <v>0</v>
      </c>
      <c r="AI864" s="317" t="b">
        <v>0</v>
      </c>
      <c r="AJ864" s="308" t="str">
        <f t="array" ref="AJ864">iferror(index('Type Mapping'!$A$2:$D$21,match(J864,'Type Mapping'!$B$2:$B$21,0),4),"type mismatch")</f>
        <v>FLOAT</v>
      </c>
      <c r="AK864" s="308"/>
      <c r="AL864" s="308"/>
      <c r="AM864" s="308"/>
      <c r="AN864" s="300" t="b">
        <v>0</v>
      </c>
      <c r="AO864" s="300" t="b">
        <v>0</v>
      </c>
      <c r="AP864" s="300" t="b">
        <v>0</v>
      </c>
      <c r="AQ864" s="300" t="b">
        <v>0</v>
      </c>
      <c r="AR864" s="300"/>
      <c r="AS864" s="300"/>
      <c r="AT864" s="302"/>
      <c r="AU864" s="302"/>
      <c r="AV864" s="303" t="b">
        <v>1</v>
      </c>
      <c r="AW864" s="304" t="str">
        <f t="shared" si="9"/>
        <v>false</v>
      </c>
      <c r="AX864" s="305" t="str">
        <f t="shared" si="17"/>
        <v>&lt;column comment="" default="" key="false" label="EstProjectCost" length="255" nullable="true" originalDbColumnName="EstProjectCost" originalLength="-1" pattern="" precision="-1" talendType="id_String" type=""/&gt;</v>
      </c>
      <c r="AY864" s="306"/>
      <c r="AZ864" s="305" t="str">
        <f t="shared" si="10"/>
        <v>&lt;column comment="" default="" key="false" label="EstProjectCost" length="255" nullable="true" originalDbColumnName="EstProjectCost" originalLength="-1" pattern="" precision="-1" talendType="id_String" type=""/&gt;</v>
      </c>
      <c r="BA864" s="306"/>
      <c r="BB864" s="302"/>
      <c r="BC864" s="303" t="b">
        <f t="shared" si="11"/>
        <v>1</v>
      </c>
      <c r="BD864" s="304"/>
      <c r="BE864" s="304" t="str">
        <f t="shared" si="12"/>
        <v>false</v>
      </c>
      <c r="BF864" s="307"/>
      <c r="BG864" s="305"/>
      <c r="BH864" s="305"/>
      <c r="BI864" s="305"/>
      <c r="BJ864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4" s="306"/>
      <c r="BL864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4" s="306"/>
      <c r="BN864" s="302"/>
      <c r="BO864" s="302"/>
      <c r="BP864" s="302"/>
      <c r="BQ864" s="302"/>
      <c r="BR864" s="302"/>
      <c r="BS864" s="302"/>
      <c r="BT864" s="302"/>
      <c r="BU864" s="302"/>
      <c r="BV864" s="302"/>
      <c r="BW864" s="302"/>
      <c r="BX864" s="302"/>
    </row>
    <row r="865">
      <c r="A865" s="292" t="s">
        <v>728</v>
      </c>
      <c r="B865" s="292">
        <v>864.0</v>
      </c>
      <c r="C865" s="292">
        <f t="shared" si="15"/>
        <v>1</v>
      </c>
      <c r="D865" s="293" t="str">
        <f t="shared" si="26"/>
        <v>Buil, Dem, Occ</v>
      </c>
      <c r="E865" s="46" t="str">
        <f t="shared" si="2"/>
        <v>prmbdo.mdb.PrmWaiver.AppDescription</v>
      </c>
      <c r="F865" s="46" t="s">
        <v>350</v>
      </c>
      <c r="G865" s="46" t="s">
        <v>613</v>
      </c>
      <c r="H865" s="47">
        <v>26.0</v>
      </c>
      <c r="I865" s="294" t="s">
        <v>1757</v>
      </c>
      <c r="J865" s="295" t="s">
        <v>1703</v>
      </c>
      <c r="K865" s="296" t="s">
        <v>401</v>
      </c>
      <c r="L865" s="297" t="b">
        <v>0</v>
      </c>
      <c r="M865" s="294" t="s">
        <v>2039</v>
      </c>
      <c r="N865" s="294"/>
      <c r="O865" s="369"/>
      <c r="P865" s="369"/>
      <c r="Q865" s="298" t="str">
        <f t="shared" si="3"/>
        <v>PrmWaiver</v>
      </c>
      <c r="R865" s="298" t="str">
        <f t="shared" si="19"/>
        <v>AppDescription</v>
      </c>
      <c r="S865" s="298" t="str">
        <f t="array" ref="S865">iferror(index('Type Mapping'!$A$2:$D$21,match(J865,'Type Mapping'!$B$2:$B$21,0),3),"type mismatch")</f>
        <v>VARCHAR</v>
      </c>
      <c r="T865" s="298"/>
      <c r="U865" s="298"/>
      <c r="V865" s="298"/>
      <c r="W865" s="51" t="b">
        <v>1</v>
      </c>
      <c r="X865" s="51"/>
      <c r="Y865" s="309"/>
      <c r="Z865" s="309"/>
      <c r="AA865" s="311" t="s">
        <v>652</v>
      </c>
      <c r="AB865" s="53" t="str">
        <f t="shared" si="23"/>
        <v>permit_history</v>
      </c>
      <c r="AC865" s="308" t="str">
        <f t="array" ref="AC865">iferror(index('StoT Mapping (Depreciated)'!$D$2:$L$976,match(E865,'StoT Mapping (Depreciated)'!$D$2:$D$976,0),9),"**FIELD MISSING**")</f>
        <v>Desription</v>
      </c>
      <c r="AD865" s="53" t="str">
        <f t="shared" si="6"/>
        <v>permit.Desription</v>
      </c>
      <c r="AE865" s="299">
        <f>countif(NEW_REDB_table.field,AD865)</f>
        <v>0</v>
      </c>
      <c r="AF865" s="299" t="str">
        <f t="shared" si="7"/>
        <v>Check...</v>
      </c>
      <c r="AG865" s="308"/>
      <c r="AH865" s="317" t="b">
        <v>0</v>
      </c>
      <c r="AI865" s="317" t="b">
        <v>0</v>
      </c>
      <c r="AJ865" s="308" t="str">
        <f t="array" ref="AJ865">iferror(index('Type Mapping'!$A$2:$D$21,match(J865,'Type Mapping'!$B$2:$B$21,0),4),"type mismatch")</f>
        <v>VARCHAR</v>
      </c>
      <c r="AK865" s="308"/>
      <c r="AL865" s="308"/>
      <c r="AM865" s="308"/>
      <c r="AN865" s="300" t="b">
        <v>0</v>
      </c>
      <c r="AO865" s="300" t="b">
        <v>0</v>
      </c>
      <c r="AP865" s="300" t="b">
        <v>0</v>
      </c>
      <c r="AQ865" s="300" t="b">
        <v>0</v>
      </c>
      <c r="AR865" s="300"/>
      <c r="AS865" s="300"/>
      <c r="AT865" s="302"/>
      <c r="AU865" s="302"/>
      <c r="AV865" s="303" t="b">
        <v>1</v>
      </c>
      <c r="AW865" s="304" t="str">
        <f t="shared" si="9"/>
        <v>false</v>
      </c>
      <c r="AX865" s="305" t="str">
        <f t="shared" si="17"/>
        <v>&lt;column comment="" default="" key="false" label="AppDescription" length="255" nullable="true" originalDbColumnName="AppDescription" originalLength="-1" pattern="" precision="-1" talendType="id_String" type=""/&gt;</v>
      </c>
      <c r="AY865" s="306"/>
      <c r="AZ865" s="305" t="str">
        <f t="shared" si="10"/>
        <v>&lt;column comment="" default="" key="false" label="AppDescription" length="255" nullable="true" originalDbColumnName="AppDescription" originalLength="-1" pattern="" precision="-1" talendType="id_String" type=""/&gt;</v>
      </c>
      <c r="BA865" s="306"/>
      <c r="BB865" s="302"/>
      <c r="BC865" s="303" t="b">
        <f t="shared" si="11"/>
        <v>1</v>
      </c>
      <c r="BD865" s="304"/>
      <c r="BE865" s="304" t="str">
        <f t="shared" si="12"/>
        <v>false</v>
      </c>
      <c r="BF865" s="307"/>
      <c r="BG865" s="305"/>
      <c r="BH865" s="305"/>
      <c r="BI865" s="305"/>
      <c r="BJ865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5" s="306"/>
      <c r="BL865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5" s="306"/>
      <c r="BN865" s="302"/>
      <c r="BO865" s="302"/>
      <c r="BP865" s="302"/>
      <c r="BQ865" s="302"/>
      <c r="BR865" s="302"/>
      <c r="BS865" s="302"/>
      <c r="BT865" s="302"/>
      <c r="BU865" s="302"/>
      <c r="BV865" s="302"/>
      <c r="BW865" s="302"/>
      <c r="BX865" s="302"/>
    </row>
    <row r="866">
      <c r="A866" s="292" t="s">
        <v>728</v>
      </c>
      <c r="B866" s="292">
        <v>865.0</v>
      </c>
      <c r="C866" s="292">
        <f t="shared" si="15"/>
        <v>1</v>
      </c>
      <c r="D866" s="293" t="str">
        <f t="shared" si="26"/>
        <v>Buil, Dem, Occ</v>
      </c>
      <c r="E866" s="46" t="str">
        <f t="shared" si="2"/>
        <v>prmbdo.mdb.PrmWaiver.StrucType1</v>
      </c>
      <c r="F866" s="46" t="s">
        <v>350</v>
      </c>
      <c r="G866" s="46" t="s">
        <v>613</v>
      </c>
      <c r="H866" s="47">
        <v>27.0</v>
      </c>
      <c r="I866" s="294" t="s">
        <v>1860</v>
      </c>
      <c r="J866" s="295" t="s">
        <v>740</v>
      </c>
      <c r="K866" s="296">
        <v>1.0</v>
      </c>
      <c r="L866" s="297" t="b">
        <v>0</v>
      </c>
      <c r="M866" s="294" t="s">
        <v>2040</v>
      </c>
      <c r="N866" s="294"/>
      <c r="O866" s="369"/>
      <c r="P866" s="369"/>
      <c r="Q866" s="298" t="str">
        <f t="shared" si="3"/>
        <v>PrmWaiver</v>
      </c>
      <c r="R866" s="298" t="str">
        <f t="shared" si="19"/>
        <v>StrucType1</v>
      </c>
      <c r="S866" s="298" t="str">
        <f t="array" ref="S866">iferror(index('Type Mapping'!$A$2:$D$21,match(J866,'Type Mapping'!$B$2:$B$21,0),3),"type mismatch")</f>
        <v>VARCHAR</v>
      </c>
      <c r="T866" s="298"/>
      <c r="U866" s="298"/>
      <c r="V866" s="298"/>
      <c r="W866" s="51" t="b">
        <v>1</v>
      </c>
      <c r="X866" s="51"/>
      <c r="Y866" s="309"/>
      <c r="Z866" s="309"/>
      <c r="AA866" s="311" t="s">
        <v>149</v>
      </c>
      <c r="AB866" s="53" t="str">
        <f t="shared" si="23"/>
        <v>???_history</v>
      </c>
      <c r="AC866" s="308" t="str">
        <f t="array" ref="AC866">iferror(index('StoT Mapping (Depreciated)'!$D$2:$L$976,match(E866,'StoT Mapping (Depreciated)'!$D$2:$D$976,0),9),"**FIELD MISSING**")</f>
        <v>???</v>
      </c>
      <c r="AD866" s="53" t="str">
        <f t="shared" si="6"/>
        <v>???.???</v>
      </c>
      <c r="AE866" s="299">
        <f>countif(NEW_REDB_table.field,AD866)</f>
        <v>0</v>
      </c>
      <c r="AF866" s="299" t="str">
        <f t="shared" si="7"/>
        <v>Check...</v>
      </c>
      <c r="AG866" s="308"/>
      <c r="AH866" s="317" t="b">
        <v>0</v>
      </c>
      <c r="AI866" s="317" t="b">
        <v>0</v>
      </c>
      <c r="AJ866" s="308" t="str">
        <f t="array" ref="AJ866">iferror(index('Type Mapping'!$A$2:$D$21,match(J866,'Type Mapping'!$B$2:$B$21,0),4),"type mismatch")</f>
        <v>INT</v>
      </c>
      <c r="AK866" s="308"/>
      <c r="AL866" s="308"/>
      <c r="AM866" s="308"/>
      <c r="AN866" s="300" t="b">
        <v>0</v>
      </c>
      <c r="AO866" s="300" t="b">
        <v>0</v>
      </c>
      <c r="AP866" s="300" t="b">
        <v>0</v>
      </c>
      <c r="AQ866" s="300" t="b">
        <v>0</v>
      </c>
      <c r="AR866" s="300"/>
      <c r="AS866" s="300"/>
      <c r="AT866" s="302"/>
      <c r="AU866" s="302"/>
      <c r="AV866" s="303" t="b">
        <v>1</v>
      </c>
      <c r="AW866" s="304" t="str">
        <f t="shared" si="9"/>
        <v>false</v>
      </c>
      <c r="AX866" s="305" t="str">
        <f t="shared" si="17"/>
        <v>&lt;column comment="" default="" key="false" label="StrucType1" length="255" nullable="true" originalDbColumnName="StrucType1" originalLength="-1" pattern="" precision="-1" talendType="id_String" type=""/&gt;</v>
      </c>
      <c r="AY866" s="306"/>
      <c r="AZ866" s="305" t="str">
        <f t="shared" si="10"/>
        <v>&lt;column comment="" default="" key="false" label="StrucType1" length="255" nullable="true" originalDbColumnName="StrucType1" originalLength="-1" pattern="" precision="-1" talendType="id_String" type=""/&gt;</v>
      </c>
      <c r="BA866" s="306"/>
      <c r="BB866" s="302"/>
      <c r="BC866" s="303" t="b">
        <f t="shared" si="11"/>
        <v>1</v>
      </c>
      <c r="BD866" s="304"/>
      <c r="BE866" s="304" t="str">
        <f t="shared" si="12"/>
        <v>false</v>
      </c>
      <c r="BF866" s="307"/>
      <c r="BG866" s="305"/>
      <c r="BH866" s="305"/>
      <c r="BI866" s="305"/>
      <c r="BJ866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6" s="306"/>
      <c r="BL866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6" s="306"/>
      <c r="BN866" s="302"/>
      <c r="BO866" s="302"/>
      <c r="BP866" s="302"/>
      <c r="BQ866" s="302"/>
      <c r="BR866" s="302"/>
      <c r="BS866" s="302"/>
      <c r="BT866" s="302"/>
      <c r="BU866" s="302"/>
      <c r="BV866" s="302"/>
      <c r="BW866" s="302"/>
      <c r="BX866" s="302"/>
    </row>
    <row r="867">
      <c r="A867" s="292" t="s">
        <v>728</v>
      </c>
      <c r="B867" s="292">
        <v>866.0</v>
      </c>
      <c r="C867" s="292">
        <f t="shared" si="15"/>
        <v>1</v>
      </c>
      <c r="D867" s="293" t="str">
        <f t="shared" si="26"/>
        <v>Buil, Dem, Occ</v>
      </c>
      <c r="E867" s="46" t="str">
        <f t="shared" si="2"/>
        <v>prmbdo.mdb.PrmWaiver.StrucType2</v>
      </c>
      <c r="F867" s="46" t="s">
        <v>350</v>
      </c>
      <c r="G867" s="46" t="s">
        <v>613</v>
      </c>
      <c r="H867" s="47">
        <v>28.0</v>
      </c>
      <c r="I867" s="294" t="s">
        <v>1862</v>
      </c>
      <c r="J867" s="295" t="s">
        <v>740</v>
      </c>
      <c r="K867" s="296">
        <v>1.0</v>
      </c>
      <c r="L867" s="297" t="b">
        <v>0</v>
      </c>
      <c r="M867" s="294" t="s">
        <v>2042</v>
      </c>
      <c r="N867" s="294"/>
      <c r="O867" s="369"/>
      <c r="P867" s="369"/>
      <c r="Q867" s="298" t="str">
        <f t="shared" si="3"/>
        <v>PrmWaiver</v>
      </c>
      <c r="R867" s="298" t="str">
        <f t="shared" si="19"/>
        <v>StrucType2</v>
      </c>
      <c r="S867" s="298" t="str">
        <f t="array" ref="S867">iferror(index('Type Mapping'!$A$2:$D$21,match(J867,'Type Mapping'!$B$2:$B$21,0),3),"type mismatch")</f>
        <v>VARCHAR</v>
      </c>
      <c r="T867" s="298"/>
      <c r="U867" s="298"/>
      <c r="V867" s="298"/>
      <c r="W867" s="51" t="b">
        <v>1</v>
      </c>
      <c r="X867" s="51"/>
      <c r="Y867" s="309"/>
      <c r="Z867" s="309"/>
      <c r="AA867" s="311" t="s">
        <v>149</v>
      </c>
      <c r="AB867" s="53" t="str">
        <f t="shared" si="23"/>
        <v>???_history</v>
      </c>
      <c r="AC867" s="308" t="str">
        <f t="array" ref="AC867">iferror(index('StoT Mapping (Depreciated)'!$D$2:$L$976,match(E867,'StoT Mapping (Depreciated)'!$D$2:$D$976,0),9),"**FIELD MISSING**")</f>
        <v>???</v>
      </c>
      <c r="AD867" s="53" t="str">
        <f t="shared" si="6"/>
        <v>???.???</v>
      </c>
      <c r="AE867" s="299">
        <f>countif(NEW_REDB_table.field,AD867)</f>
        <v>0</v>
      </c>
      <c r="AF867" s="299" t="str">
        <f t="shared" si="7"/>
        <v>Check...</v>
      </c>
      <c r="AG867" s="308"/>
      <c r="AH867" s="317" t="b">
        <v>0</v>
      </c>
      <c r="AI867" s="317" t="b">
        <v>0</v>
      </c>
      <c r="AJ867" s="308" t="str">
        <f t="array" ref="AJ867">iferror(index('Type Mapping'!$A$2:$D$21,match(J867,'Type Mapping'!$B$2:$B$21,0),4),"type mismatch")</f>
        <v>INT</v>
      </c>
      <c r="AK867" s="308"/>
      <c r="AL867" s="308"/>
      <c r="AM867" s="308"/>
      <c r="AN867" s="300" t="b">
        <v>0</v>
      </c>
      <c r="AO867" s="300" t="b">
        <v>0</v>
      </c>
      <c r="AP867" s="300" t="b">
        <v>0</v>
      </c>
      <c r="AQ867" s="300" t="b">
        <v>0</v>
      </c>
      <c r="AR867" s="300"/>
      <c r="AS867" s="300"/>
      <c r="AT867" s="302"/>
      <c r="AU867" s="302"/>
      <c r="AV867" s="303" t="b">
        <v>1</v>
      </c>
      <c r="AW867" s="304" t="str">
        <f t="shared" si="9"/>
        <v>false</v>
      </c>
      <c r="AX867" s="305" t="str">
        <f t="shared" si="17"/>
        <v>&lt;column comment="" default="" key="false" label="StrucType2" length="255" nullable="true" originalDbColumnName="StrucType2" originalLength="-1" pattern="" precision="-1" talendType="id_String" type=""/&gt;</v>
      </c>
      <c r="AY867" s="306"/>
      <c r="AZ867" s="305" t="str">
        <f t="shared" si="10"/>
        <v>&lt;column comment="" default="" key="false" label="StrucType2" length="255" nullable="true" originalDbColumnName="StrucType2" originalLength="-1" pattern="" precision="-1" talendType="id_String" type=""/&gt;</v>
      </c>
      <c r="BA867" s="306"/>
      <c r="BB867" s="302"/>
      <c r="BC867" s="303" t="b">
        <f t="shared" si="11"/>
        <v>1</v>
      </c>
      <c r="BD867" s="304"/>
      <c r="BE867" s="304" t="str">
        <f t="shared" si="12"/>
        <v>false</v>
      </c>
      <c r="BF867" s="307"/>
      <c r="BG867" s="305"/>
      <c r="BH867" s="305"/>
      <c r="BI867" s="305"/>
      <c r="BJ867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7" s="306"/>
      <c r="BL867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7" s="306"/>
      <c r="BN867" s="302"/>
      <c r="BO867" s="302"/>
      <c r="BP867" s="302"/>
      <c r="BQ867" s="302"/>
      <c r="BR867" s="302"/>
      <c r="BS867" s="302"/>
      <c r="BT867" s="302"/>
      <c r="BU867" s="302"/>
      <c r="BV867" s="302"/>
      <c r="BW867" s="302"/>
      <c r="BX867" s="302"/>
    </row>
    <row r="868">
      <c r="A868" s="292" t="s">
        <v>728</v>
      </c>
      <c r="B868" s="292">
        <v>867.0</v>
      </c>
      <c r="C868" s="292">
        <f t="shared" si="15"/>
        <v>1</v>
      </c>
      <c r="D868" s="293" t="str">
        <f t="shared" si="26"/>
        <v>Buil, Dem, Occ</v>
      </c>
      <c r="E868" s="46" t="str">
        <f t="shared" si="2"/>
        <v>prmbdo.mdb.PrmWaiver.StrucType3</v>
      </c>
      <c r="F868" s="46" t="s">
        <v>350</v>
      </c>
      <c r="G868" s="46" t="s">
        <v>613</v>
      </c>
      <c r="H868" s="47">
        <v>29.0</v>
      </c>
      <c r="I868" s="294" t="s">
        <v>1864</v>
      </c>
      <c r="J868" s="295" t="s">
        <v>740</v>
      </c>
      <c r="K868" s="296">
        <v>1.0</v>
      </c>
      <c r="L868" s="297" t="b">
        <v>0</v>
      </c>
      <c r="M868" s="294" t="s">
        <v>2045</v>
      </c>
      <c r="N868" s="294"/>
      <c r="O868" s="369"/>
      <c r="P868" s="369"/>
      <c r="Q868" s="298" t="str">
        <f t="shared" si="3"/>
        <v>PrmWaiver</v>
      </c>
      <c r="R868" s="298" t="str">
        <f t="shared" si="19"/>
        <v>StrucType3</v>
      </c>
      <c r="S868" s="298" t="str">
        <f t="array" ref="S868">iferror(index('Type Mapping'!$A$2:$D$21,match(J868,'Type Mapping'!$B$2:$B$21,0),3),"type mismatch")</f>
        <v>VARCHAR</v>
      </c>
      <c r="T868" s="298"/>
      <c r="U868" s="298"/>
      <c r="V868" s="298"/>
      <c r="W868" s="51" t="b">
        <v>1</v>
      </c>
      <c r="X868" s="51"/>
      <c r="Y868" s="309"/>
      <c r="Z868" s="309"/>
      <c r="AA868" s="311" t="s">
        <v>149</v>
      </c>
      <c r="AB868" s="53" t="str">
        <f t="shared" si="23"/>
        <v>???_history</v>
      </c>
      <c r="AC868" s="308" t="str">
        <f t="array" ref="AC868">iferror(index('StoT Mapping (Depreciated)'!$D$2:$L$976,match(E868,'StoT Mapping (Depreciated)'!$D$2:$D$976,0),9),"**FIELD MISSING**")</f>
        <v>???</v>
      </c>
      <c r="AD868" s="53" t="str">
        <f t="shared" si="6"/>
        <v>???.???</v>
      </c>
      <c r="AE868" s="299">
        <f>countif(NEW_REDB_table.field,AD868)</f>
        <v>0</v>
      </c>
      <c r="AF868" s="299" t="str">
        <f t="shared" si="7"/>
        <v>Check...</v>
      </c>
      <c r="AG868" s="308"/>
      <c r="AH868" s="317" t="b">
        <v>0</v>
      </c>
      <c r="AI868" s="317" t="b">
        <v>0</v>
      </c>
      <c r="AJ868" s="308" t="str">
        <f t="array" ref="AJ868">iferror(index('Type Mapping'!$A$2:$D$21,match(J868,'Type Mapping'!$B$2:$B$21,0),4),"type mismatch")</f>
        <v>INT</v>
      </c>
      <c r="AK868" s="308"/>
      <c r="AL868" s="308"/>
      <c r="AM868" s="308"/>
      <c r="AN868" s="300" t="b">
        <v>0</v>
      </c>
      <c r="AO868" s="300" t="b">
        <v>0</v>
      </c>
      <c r="AP868" s="300" t="b">
        <v>0</v>
      </c>
      <c r="AQ868" s="300" t="b">
        <v>0</v>
      </c>
      <c r="AR868" s="300"/>
      <c r="AS868" s="300"/>
      <c r="AT868" s="302"/>
      <c r="AU868" s="302"/>
      <c r="AV868" s="303" t="b">
        <v>1</v>
      </c>
      <c r="AW868" s="304" t="str">
        <f t="shared" si="9"/>
        <v>false</v>
      </c>
      <c r="AX868" s="305" t="str">
        <f t="shared" si="17"/>
        <v>&lt;column comment="" default="" key="false" label="StrucType3" length="255" nullable="true" originalDbColumnName="StrucType3" originalLength="-1" pattern="" precision="-1" talendType="id_String" type=""/&gt;</v>
      </c>
      <c r="AY868" s="306"/>
      <c r="AZ868" s="305" t="str">
        <f t="shared" si="10"/>
        <v>&lt;column comment="" default="" key="false" label="StrucType3" length="255" nullable="true" originalDbColumnName="StrucType3" originalLength="-1" pattern="" precision="-1" talendType="id_String" type=""/&gt;</v>
      </c>
      <c r="BA868" s="306"/>
      <c r="BB868" s="302"/>
      <c r="BC868" s="303" t="b">
        <f t="shared" si="11"/>
        <v>1</v>
      </c>
      <c r="BD868" s="304"/>
      <c r="BE868" s="304" t="str">
        <f t="shared" si="12"/>
        <v>false</v>
      </c>
      <c r="BF868" s="307"/>
      <c r="BG868" s="305"/>
      <c r="BH868" s="305"/>
      <c r="BI868" s="305"/>
      <c r="BJ868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8" s="306"/>
      <c r="BL868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8" s="306"/>
      <c r="BN868" s="302"/>
      <c r="BO868" s="302"/>
      <c r="BP868" s="302"/>
      <c r="BQ868" s="302"/>
      <c r="BR868" s="302"/>
      <c r="BS868" s="302"/>
      <c r="BT868" s="302"/>
      <c r="BU868" s="302"/>
      <c r="BV868" s="302"/>
      <c r="BW868" s="302"/>
      <c r="BX868" s="302"/>
    </row>
    <row r="869">
      <c r="A869" s="292" t="s">
        <v>728</v>
      </c>
      <c r="B869" s="292">
        <v>868.0</v>
      </c>
      <c r="C869" s="292">
        <f t="shared" si="15"/>
        <v>1</v>
      </c>
      <c r="D869" s="293" t="str">
        <f t="shared" si="26"/>
        <v>Buil, Dem, Occ</v>
      </c>
      <c r="E869" s="46" t="str">
        <f t="shared" si="2"/>
        <v>prmbdo.mdb.PrmWaiver.NbrOfUnits</v>
      </c>
      <c r="F869" s="46" t="s">
        <v>350</v>
      </c>
      <c r="G869" s="46" t="s">
        <v>613</v>
      </c>
      <c r="H869" s="47">
        <v>30.0</v>
      </c>
      <c r="I869" s="294" t="s">
        <v>1237</v>
      </c>
      <c r="J869" s="295" t="s">
        <v>749</v>
      </c>
      <c r="K869" s="296">
        <v>2.0</v>
      </c>
      <c r="L869" s="297" t="b">
        <v>0</v>
      </c>
      <c r="M869" s="294" t="s">
        <v>1238</v>
      </c>
      <c r="N869" s="294"/>
      <c r="O869" s="369"/>
      <c r="P869" s="369"/>
      <c r="Q869" s="298" t="str">
        <f t="shared" si="3"/>
        <v>PrmWaiver</v>
      </c>
      <c r="R869" s="298" t="str">
        <f t="shared" si="19"/>
        <v>NbrOfUnits</v>
      </c>
      <c r="S869" s="298" t="str">
        <f t="array" ref="S869">iferror(index('Type Mapping'!$A$2:$D$21,match(J869,'Type Mapping'!$B$2:$B$21,0),3),"type mismatch")</f>
        <v>VARCHAR</v>
      </c>
      <c r="T869" s="298"/>
      <c r="U869" s="298"/>
      <c r="V869" s="298"/>
      <c r="W869" s="51" t="b">
        <v>1</v>
      </c>
      <c r="X869" s="51"/>
      <c r="Y869" s="309"/>
      <c r="Z869" s="309"/>
      <c r="AA869" s="311" t="s">
        <v>149</v>
      </c>
      <c r="AB869" s="53" t="str">
        <f t="shared" si="23"/>
        <v>???_history</v>
      </c>
      <c r="AC869" s="308" t="str">
        <f t="array" ref="AC869">iferror(index('StoT Mapping (Depreciated)'!$D$2:$L$976,match(E869,'StoT Mapping (Depreciated)'!$D$2:$D$976,0),9),"**FIELD MISSING**")</f>
        <v>???</v>
      </c>
      <c r="AD869" s="53" t="str">
        <f t="shared" si="6"/>
        <v>???.???</v>
      </c>
      <c r="AE869" s="299">
        <f>countif(NEW_REDB_table.field,AD869)</f>
        <v>0</v>
      </c>
      <c r="AF869" s="299" t="str">
        <f t="shared" si="7"/>
        <v>Check...</v>
      </c>
      <c r="AG869" s="308"/>
      <c r="AH869" s="317" t="b">
        <v>0</v>
      </c>
      <c r="AI869" s="317" t="b">
        <v>0</v>
      </c>
      <c r="AJ869" s="308" t="str">
        <f t="array" ref="AJ869">iferror(index('Type Mapping'!$A$2:$D$21,match(J869,'Type Mapping'!$B$2:$B$21,0),4),"type mismatch")</f>
        <v>INT</v>
      </c>
      <c r="AK869" s="308"/>
      <c r="AL869" s="308"/>
      <c r="AM869" s="308"/>
      <c r="AN869" s="300" t="b">
        <v>0</v>
      </c>
      <c r="AO869" s="300" t="b">
        <v>0</v>
      </c>
      <c r="AP869" s="300" t="b">
        <v>0</v>
      </c>
      <c r="AQ869" s="300" t="b">
        <v>0</v>
      </c>
      <c r="AR869" s="300"/>
      <c r="AS869" s="300"/>
      <c r="AT869" s="302"/>
      <c r="AU869" s="302"/>
      <c r="AV869" s="303" t="b">
        <v>1</v>
      </c>
      <c r="AW869" s="304" t="str">
        <f t="shared" si="9"/>
        <v>false</v>
      </c>
      <c r="AX869" s="305" t="str">
        <f t="shared" si="17"/>
        <v>&lt;column comment="" default="" key="false" label="NbrOfUnits" length="255" nullable="true" originalDbColumnName="NbrOfUnits" originalLength="-1" pattern="" precision="-1" talendType="id_String" type=""/&gt;</v>
      </c>
      <c r="AY869" s="306"/>
      <c r="AZ869" s="305" t="str">
        <f t="shared" si="10"/>
        <v>&lt;column comment="" default="" key="false" label="NbrOfUnits" length="255" nullable="true" originalDbColumnName="NbrOfUnits" originalLength="-1" pattern="" precision="-1" talendType="id_String" type=""/&gt;</v>
      </c>
      <c r="BA869" s="306"/>
      <c r="BB869" s="302"/>
      <c r="BC869" s="303" t="b">
        <f t="shared" si="11"/>
        <v>1</v>
      </c>
      <c r="BD869" s="304"/>
      <c r="BE869" s="304" t="str">
        <f t="shared" si="12"/>
        <v>false</v>
      </c>
      <c r="BF869" s="307"/>
      <c r="BG869" s="305"/>
      <c r="BH869" s="305"/>
      <c r="BI869" s="305"/>
      <c r="BJ869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69" s="306"/>
      <c r="BL869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69" s="306"/>
      <c r="BN869" s="302"/>
      <c r="BO869" s="302"/>
      <c r="BP869" s="302"/>
      <c r="BQ869" s="302"/>
      <c r="BR869" s="302"/>
      <c r="BS869" s="302"/>
      <c r="BT869" s="302"/>
      <c r="BU869" s="302"/>
      <c r="BV869" s="302"/>
      <c r="BW869" s="302"/>
      <c r="BX869" s="302"/>
    </row>
    <row r="870">
      <c r="A870" s="292" t="s">
        <v>728</v>
      </c>
      <c r="B870" s="292">
        <v>869.0</v>
      </c>
      <c r="C870" s="292">
        <f t="shared" si="15"/>
        <v>1</v>
      </c>
      <c r="D870" s="293" t="str">
        <f t="shared" si="26"/>
        <v>Buil, Dem, Occ</v>
      </c>
      <c r="E870" s="46" t="str">
        <f t="shared" si="2"/>
        <v>prmbdo.mdb.PrmWaiver.NewUse</v>
      </c>
      <c r="F870" s="46" t="s">
        <v>350</v>
      </c>
      <c r="G870" s="46" t="s">
        <v>613</v>
      </c>
      <c r="H870" s="47">
        <v>31.0</v>
      </c>
      <c r="I870" s="294" t="s">
        <v>1806</v>
      </c>
      <c r="J870" s="295" t="s">
        <v>743</v>
      </c>
      <c r="K870" s="296">
        <v>100.0</v>
      </c>
      <c r="L870" s="297" t="b">
        <v>0</v>
      </c>
      <c r="M870" s="294" t="s">
        <v>2171</v>
      </c>
      <c r="N870" s="294"/>
      <c r="O870" s="369"/>
      <c r="P870" s="369"/>
      <c r="Q870" s="298" t="str">
        <f t="shared" si="3"/>
        <v>PrmWaiver</v>
      </c>
      <c r="R870" s="298" t="str">
        <f t="shared" si="19"/>
        <v>NewUse</v>
      </c>
      <c r="S870" s="298" t="str">
        <f t="array" ref="S870">iferror(index('Type Mapping'!$A$2:$D$21,match(J870,'Type Mapping'!$B$2:$B$21,0),3),"type mismatch")</f>
        <v>VARCHAR</v>
      </c>
      <c r="T870" s="298"/>
      <c r="U870" s="298"/>
      <c r="V870" s="298"/>
      <c r="W870" s="51" t="b">
        <v>1</v>
      </c>
      <c r="X870" s="51"/>
      <c r="Y870" s="309"/>
      <c r="Z870" s="309"/>
      <c r="AA870" s="311" t="s">
        <v>652</v>
      </c>
      <c r="AB870" s="53" t="str">
        <f t="shared" si="23"/>
        <v>permit_history</v>
      </c>
      <c r="AC870" s="308" t="str">
        <f t="array" ref="AC870">iferror(index('StoT Mapping (Depreciated)'!$D$2:$L$976,match(E870,'StoT Mapping (Depreciated)'!$D$2:$D$976,0),9),"**FIELD MISSING**")</f>
        <v>NewUse</v>
      </c>
      <c r="AD870" s="53" t="str">
        <f t="shared" si="6"/>
        <v>permit.NewUse</v>
      </c>
      <c r="AE870" s="299">
        <f>countif(NEW_REDB_table.field,AD870)</f>
        <v>0</v>
      </c>
      <c r="AF870" s="299" t="str">
        <f t="shared" si="7"/>
        <v>Check...</v>
      </c>
      <c r="AG870" s="308"/>
      <c r="AH870" s="317" t="b">
        <v>0</v>
      </c>
      <c r="AI870" s="317" t="b">
        <v>0</v>
      </c>
      <c r="AJ870" s="308" t="str">
        <f t="array" ref="AJ870">iferror(index('Type Mapping'!$A$2:$D$21,match(J870,'Type Mapping'!$B$2:$B$21,0),4),"type mismatch")</f>
        <v>VARCHAR</v>
      </c>
      <c r="AK870" s="308"/>
      <c r="AL870" s="308"/>
      <c r="AM870" s="308"/>
      <c r="AN870" s="300" t="b">
        <v>0</v>
      </c>
      <c r="AO870" s="300" t="b">
        <v>0</v>
      </c>
      <c r="AP870" s="300" t="b">
        <v>0</v>
      </c>
      <c r="AQ870" s="300" t="b">
        <v>0</v>
      </c>
      <c r="AR870" s="300"/>
      <c r="AS870" s="300"/>
      <c r="AT870" s="302"/>
      <c r="AU870" s="302"/>
      <c r="AV870" s="303" t="b">
        <v>1</v>
      </c>
      <c r="AW870" s="304" t="str">
        <f t="shared" si="9"/>
        <v>false</v>
      </c>
      <c r="AX870" s="305" t="str">
        <f t="shared" si="17"/>
        <v>&lt;column comment="" default="" key="false" label="NewUse" length="255" nullable="true" originalDbColumnName="NewUse" originalLength="-1" pattern="" precision="-1" talendType="id_String" type=""/&gt;</v>
      </c>
      <c r="AY870" s="306"/>
      <c r="AZ870" s="305" t="str">
        <f t="shared" si="10"/>
        <v>&lt;column comment="" default="" key="false" label="NewUse" length="255" nullable="true" originalDbColumnName="NewUse" originalLength="-1" pattern="" precision="-1" talendType="id_String" type=""/&gt;</v>
      </c>
      <c r="BA870" s="306"/>
      <c r="BB870" s="302"/>
      <c r="BC870" s="303" t="b">
        <f t="shared" si="11"/>
        <v>1</v>
      </c>
      <c r="BD870" s="304"/>
      <c r="BE870" s="304" t="str">
        <f t="shared" si="12"/>
        <v>false</v>
      </c>
      <c r="BF870" s="307"/>
      <c r="BG870" s="305"/>
      <c r="BH870" s="305"/>
      <c r="BI870" s="305"/>
      <c r="BJ870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0" s="306"/>
      <c r="BL870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0" s="306"/>
      <c r="BN870" s="302"/>
      <c r="BO870" s="302"/>
      <c r="BP870" s="302"/>
      <c r="BQ870" s="302"/>
      <c r="BR870" s="302"/>
      <c r="BS870" s="302"/>
      <c r="BT870" s="302"/>
      <c r="BU870" s="302"/>
      <c r="BV870" s="302"/>
      <c r="BW870" s="302"/>
      <c r="BX870" s="302"/>
    </row>
    <row r="871">
      <c r="A871" s="292" t="s">
        <v>728</v>
      </c>
      <c r="B871" s="292">
        <v>870.0</v>
      </c>
      <c r="C871" s="292">
        <f t="shared" si="15"/>
        <v>1</v>
      </c>
      <c r="D871" s="293" t="str">
        <f t="shared" si="26"/>
        <v>Buil, Dem, Occ</v>
      </c>
      <c r="E871" s="46" t="str">
        <f t="shared" si="2"/>
        <v>prmbdo.mdb.PrmWaiver.NewUseGroup1</v>
      </c>
      <c r="F871" s="46" t="s">
        <v>350</v>
      </c>
      <c r="G871" s="46" t="s">
        <v>613</v>
      </c>
      <c r="H871" s="47">
        <v>32.0</v>
      </c>
      <c r="I871" s="294" t="s">
        <v>1808</v>
      </c>
      <c r="J871" s="295" t="s">
        <v>743</v>
      </c>
      <c r="K871" s="296">
        <v>3.0</v>
      </c>
      <c r="L871" s="297" t="b">
        <v>0</v>
      </c>
      <c r="M871" s="294" t="s">
        <v>2172</v>
      </c>
      <c r="N871" s="294"/>
      <c r="O871" s="369"/>
      <c r="P871" s="369"/>
      <c r="Q871" s="298" t="str">
        <f t="shared" si="3"/>
        <v>PrmWaiver</v>
      </c>
      <c r="R871" s="298" t="str">
        <f t="shared" si="19"/>
        <v>NewUseGroup1</v>
      </c>
      <c r="S871" s="298" t="str">
        <f t="array" ref="S871">iferror(index('Type Mapping'!$A$2:$D$21,match(J871,'Type Mapping'!$B$2:$B$21,0),3),"type mismatch")</f>
        <v>VARCHAR</v>
      </c>
      <c r="T871" s="298"/>
      <c r="U871" s="298"/>
      <c r="V871" s="298"/>
      <c r="W871" s="51" t="b">
        <v>1</v>
      </c>
      <c r="X871" s="51"/>
      <c r="Y871" s="309"/>
      <c r="Z871" s="309"/>
      <c r="AA871" s="311" t="s">
        <v>802</v>
      </c>
      <c r="AB871" s="53" t="str">
        <f t="shared" si="23"/>
        <v>_history</v>
      </c>
      <c r="AC871" s="308" t="str">
        <f t="array" ref="AC871">iferror(index('StoT Mapping (Depreciated)'!$D$2:$L$976,match(E871,'StoT Mapping (Depreciated)'!$D$2:$D$976,0),9),"**FIELD MISSING**")</f>
        <v/>
      </c>
      <c r="AD871" s="53" t="str">
        <f t="shared" si="6"/>
        <v>.</v>
      </c>
      <c r="AE871" s="299">
        <f>countif(NEW_REDB_table.field,AD871)</f>
        <v>5</v>
      </c>
      <c r="AF871" s="299" t="str">
        <f t="shared" si="7"/>
        <v>#N/A</v>
      </c>
      <c r="AG871" s="308"/>
      <c r="AH871" s="317" t="b">
        <v>0</v>
      </c>
      <c r="AI871" s="317" t="b">
        <v>0</v>
      </c>
      <c r="AJ871" s="308" t="str">
        <f t="array" ref="AJ871">iferror(index('Type Mapping'!$A$2:$D$21,match(J871,'Type Mapping'!$B$2:$B$21,0),4),"type mismatch")</f>
        <v>VARCHAR</v>
      </c>
      <c r="AK871" s="308"/>
      <c r="AL871" s="308"/>
      <c r="AM871" s="308"/>
      <c r="AN871" s="300" t="b">
        <v>0</v>
      </c>
      <c r="AO871" s="300" t="b">
        <v>0</v>
      </c>
      <c r="AP871" s="300" t="b">
        <v>0</v>
      </c>
      <c r="AQ871" s="300" t="b">
        <v>0</v>
      </c>
      <c r="AR871" s="300"/>
      <c r="AS871" s="300"/>
      <c r="AT871" s="302"/>
      <c r="AU871" s="302"/>
      <c r="AV871" s="303" t="b">
        <v>1</v>
      </c>
      <c r="AW871" s="304" t="str">
        <f t="shared" si="9"/>
        <v>false</v>
      </c>
      <c r="AX871" s="305" t="str">
        <f t="shared" si="17"/>
        <v>&lt;column comment="" default="" key="false" label="NewUseGroup1" length="255" nullable="true" originalDbColumnName="NewUseGroup1" originalLength="-1" pattern="" precision="-1" talendType="id_String" type=""/&gt;</v>
      </c>
      <c r="AY871" s="306"/>
      <c r="AZ871" s="305" t="str">
        <f t="shared" si="10"/>
        <v>&lt;column comment="" default="" key="false" label="NewUseGroup1" length="255" nullable="true" originalDbColumnName="NewUseGroup1" originalLength="-1" pattern="" precision="-1" talendType="id_String" type=""/&gt;</v>
      </c>
      <c r="BA871" s="306"/>
      <c r="BB871" s="302"/>
      <c r="BC871" s="303" t="b">
        <f t="shared" si="11"/>
        <v>1</v>
      </c>
      <c r="BD871" s="304"/>
      <c r="BE871" s="304" t="str">
        <f t="shared" si="12"/>
        <v>false</v>
      </c>
      <c r="BF871" s="307"/>
      <c r="BG871" s="305"/>
      <c r="BH871" s="305"/>
      <c r="BI871" s="305"/>
      <c r="BJ871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1" s="306"/>
      <c r="BL871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1" s="306"/>
      <c r="BN871" s="302"/>
      <c r="BO871" s="302"/>
      <c r="BP871" s="302"/>
      <c r="BQ871" s="302"/>
      <c r="BR871" s="302"/>
      <c r="BS871" s="302"/>
      <c r="BT871" s="302"/>
      <c r="BU871" s="302"/>
      <c r="BV871" s="302"/>
      <c r="BW871" s="302"/>
      <c r="BX871" s="302"/>
    </row>
    <row r="872">
      <c r="A872" s="292" t="s">
        <v>728</v>
      </c>
      <c r="B872" s="292">
        <v>871.0</v>
      </c>
      <c r="C872" s="292">
        <f t="shared" si="15"/>
        <v>1</v>
      </c>
      <c r="D872" s="293" t="str">
        <f t="shared" si="26"/>
        <v>Buil, Dem, Occ</v>
      </c>
      <c r="E872" s="46" t="str">
        <f t="shared" si="2"/>
        <v>prmbdo.mdb.PrmWaiver.NewUseGroup2</v>
      </c>
      <c r="F872" s="46" t="s">
        <v>350</v>
      </c>
      <c r="G872" s="46" t="s">
        <v>613</v>
      </c>
      <c r="H872" s="47">
        <v>33.0</v>
      </c>
      <c r="I872" s="294" t="s">
        <v>1811</v>
      </c>
      <c r="J872" s="295" t="s">
        <v>743</v>
      </c>
      <c r="K872" s="296">
        <v>3.0</v>
      </c>
      <c r="L872" s="297" t="b">
        <v>0</v>
      </c>
      <c r="M872" s="294" t="s">
        <v>2173</v>
      </c>
      <c r="N872" s="294"/>
      <c r="O872" s="369"/>
      <c r="P872" s="369"/>
      <c r="Q872" s="298" t="str">
        <f t="shared" si="3"/>
        <v>PrmWaiver</v>
      </c>
      <c r="R872" s="298" t="str">
        <f t="shared" si="19"/>
        <v>NewUseGroup2</v>
      </c>
      <c r="S872" s="298" t="str">
        <f t="array" ref="S872">iferror(index('Type Mapping'!$A$2:$D$21,match(J872,'Type Mapping'!$B$2:$B$21,0),3),"type mismatch")</f>
        <v>VARCHAR</v>
      </c>
      <c r="T872" s="298"/>
      <c r="U872" s="298"/>
      <c r="V872" s="298"/>
      <c r="W872" s="51" t="b">
        <v>1</v>
      </c>
      <c r="X872" s="51"/>
      <c r="Y872" s="309"/>
      <c r="Z872" s="309"/>
      <c r="AA872" s="311" t="s">
        <v>802</v>
      </c>
      <c r="AB872" s="53" t="str">
        <f t="shared" si="23"/>
        <v>_history</v>
      </c>
      <c r="AC872" s="308" t="str">
        <f t="array" ref="AC872">iferror(index('StoT Mapping (Depreciated)'!$D$2:$L$976,match(E872,'StoT Mapping (Depreciated)'!$D$2:$D$976,0),9),"**FIELD MISSING**")</f>
        <v/>
      </c>
      <c r="AD872" s="53" t="str">
        <f t="shared" si="6"/>
        <v>.</v>
      </c>
      <c r="AE872" s="299">
        <f>countif(NEW_REDB_table.field,AD872)</f>
        <v>5</v>
      </c>
      <c r="AF872" s="299" t="str">
        <f t="shared" si="7"/>
        <v>#N/A</v>
      </c>
      <c r="AG872" s="308"/>
      <c r="AH872" s="317" t="b">
        <v>0</v>
      </c>
      <c r="AI872" s="317" t="b">
        <v>0</v>
      </c>
      <c r="AJ872" s="308" t="str">
        <f t="array" ref="AJ872">iferror(index('Type Mapping'!$A$2:$D$21,match(J872,'Type Mapping'!$B$2:$B$21,0),4),"type mismatch")</f>
        <v>VARCHAR</v>
      </c>
      <c r="AK872" s="308"/>
      <c r="AL872" s="308"/>
      <c r="AM872" s="308"/>
      <c r="AN872" s="300" t="b">
        <v>0</v>
      </c>
      <c r="AO872" s="300" t="b">
        <v>0</v>
      </c>
      <c r="AP872" s="300" t="b">
        <v>0</v>
      </c>
      <c r="AQ872" s="300" t="b">
        <v>0</v>
      </c>
      <c r="AR872" s="300"/>
      <c r="AS872" s="300"/>
      <c r="AT872" s="302"/>
      <c r="AU872" s="302"/>
      <c r="AV872" s="303" t="b">
        <v>1</v>
      </c>
      <c r="AW872" s="304" t="str">
        <f t="shared" si="9"/>
        <v>false</v>
      </c>
      <c r="AX872" s="305" t="str">
        <f t="shared" si="17"/>
        <v>&lt;column comment="" default="" key="false" label="NewUseGroup2" length="255" nullable="true" originalDbColumnName="NewUseGroup2" originalLength="-1" pattern="" precision="-1" talendType="id_String" type=""/&gt;</v>
      </c>
      <c r="AY872" s="306"/>
      <c r="AZ872" s="305" t="str">
        <f t="shared" si="10"/>
        <v>&lt;column comment="" default="" key="false" label="NewUseGroup2" length="255" nullable="true" originalDbColumnName="NewUseGroup2" originalLength="-1" pattern="" precision="-1" talendType="id_String" type=""/&gt;</v>
      </c>
      <c r="BA872" s="306"/>
      <c r="BB872" s="302"/>
      <c r="BC872" s="303" t="b">
        <f t="shared" si="11"/>
        <v>1</v>
      </c>
      <c r="BD872" s="304"/>
      <c r="BE872" s="304" t="str">
        <f t="shared" si="12"/>
        <v>false</v>
      </c>
      <c r="BF872" s="307"/>
      <c r="BG872" s="305"/>
      <c r="BH872" s="305"/>
      <c r="BI872" s="305"/>
      <c r="BJ872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2" s="306"/>
      <c r="BL872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2" s="306"/>
      <c r="BN872" s="302"/>
      <c r="BO872" s="302"/>
      <c r="BP872" s="302"/>
      <c r="BQ872" s="302"/>
      <c r="BR872" s="302"/>
      <c r="BS872" s="302"/>
      <c r="BT872" s="302"/>
      <c r="BU872" s="302"/>
      <c r="BV872" s="302"/>
      <c r="BW872" s="302"/>
      <c r="BX872" s="302"/>
    </row>
    <row r="873">
      <c r="A873" s="292" t="s">
        <v>728</v>
      </c>
      <c r="B873" s="292">
        <v>872.0</v>
      </c>
      <c r="C873" s="292">
        <f t="shared" si="15"/>
        <v>1</v>
      </c>
      <c r="D873" s="293" t="str">
        <f t="shared" si="26"/>
        <v>Buil, Dem, Occ</v>
      </c>
      <c r="E873" s="46" t="str">
        <f t="shared" si="2"/>
        <v>prmbdo.mdb.PrmWaiver.NewUseGroup3</v>
      </c>
      <c r="F873" s="46" t="s">
        <v>350</v>
      </c>
      <c r="G873" s="46" t="s">
        <v>613</v>
      </c>
      <c r="H873" s="47">
        <v>34.0</v>
      </c>
      <c r="I873" s="294" t="s">
        <v>1813</v>
      </c>
      <c r="J873" s="295" t="s">
        <v>743</v>
      </c>
      <c r="K873" s="296">
        <v>3.0</v>
      </c>
      <c r="L873" s="297" t="b">
        <v>0</v>
      </c>
      <c r="M873" s="294" t="s">
        <v>2174</v>
      </c>
      <c r="N873" s="294"/>
      <c r="O873" s="369"/>
      <c r="P873" s="369"/>
      <c r="Q873" s="298" t="str">
        <f t="shared" si="3"/>
        <v>PrmWaiver</v>
      </c>
      <c r="R873" s="298" t="str">
        <f t="shared" si="19"/>
        <v>NewUseGroup3</v>
      </c>
      <c r="S873" s="298" t="str">
        <f t="array" ref="S873">iferror(index('Type Mapping'!$A$2:$D$21,match(J873,'Type Mapping'!$B$2:$B$21,0),3),"type mismatch")</f>
        <v>VARCHAR</v>
      </c>
      <c r="T873" s="298"/>
      <c r="U873" s="298"/>
      <c r="V873" s="298"/>
      <c r="W873" s="51" t="b">
        <v>1</v>
      </c>
      <c r="X873" s="51"/>
      <c r="Y873" s="309"/>
      <c r="Z873" s="309"/>
      <c r="AA873" s="311" t="s">
        <v>802</v>
      </c>
      <c r="AB873" s="53" t="str">
        <f t="shared" si="23"/>
        <v>_history</v>
      </c>
      <c r="AC873" s="308" t="str">
        <f t="array" ref="AC873">iferror(index('StoT Mapping (Depreciated)'!$D$2:$L$976,match(E873,'StoT Mapping (Depreciated)'!$D$2:$D$976,0),9),"**FIELD MISSING**")</f>
        <v/>
      </c>
      <c r="AD873" s="53" t="str">
        <f t="shared" si="6"/>
        <v>.</v>
      </c>
      <c r="AE873" s="299">
        <f>countif(NEW_REDB_table.field,AD873)</f>
        <v>5</v>
      </c>
      <c r="AF873" s="299" t="str">
        <f t="shared" si="7"/>
        <v>#N/A</v>
      </c>
      <c r="AG873" s="308"/>
      <c r="AH873" s="317" t="b">
        <v>0</v>
      </c>
      <c r="AI873" s="317" t="b">
        <v>0</v>
      </c>
      <c r="AJ873" s="308" t="str">
        <f t="array" ref="AJ873">iferror(index('Type Mapping'!$A$2:$D$21,match(J873,'Type Mapping'!$B$2:$B$21,0),4),"type mismatch")</f>
        <v>VARCHAR</v>
      </c>
      <c r="AK873" s="308"/>
      <c r="AL873" s="308"/>
      <c r="AM873" s="308"/>
      <c r="AN873" s="300" t="b">
        <v>0</v>
      </c>
      <c r="AO873" s="300" t="b">
        <v>0</v>
      </c>
      <c r="AP873" s="300" t="b">
        <v>0</v>
      </c>
      <c r="AQ873" s="300" t="b">
        <v>0</v>
      </c>
      <c r="AR873" s="300"/>
      <c r="AS873" s="300"/>
      <c r="AT873" s="302"/>
      <c r="AU873" s="302"/>
      <c r="AV873" s="303" t="b">
        <v>1</v>
      </c>
      <c r="AW873" s="304" t="str">
        <f t="shared" si="9"/>
        <v>false</v>
      </c>
      <c r="AX873" s="305" t="str">
        <f t="shared" si="17"/>
        <v>&lt;column comment="" default="" key="false" label="NewUseGroup3" length="255" nullable="true" originalDbColumnName="NewUseGroup3" originalLength="-1" pattern="" precision="-1" talendType="id_String" type=""/&gt;</v>
      </c>
      <c r="AY873" s="306"/>
      <c r="AZ873" s="305" t="str">
        <f t="shared" si="10"/>
        <v>&lt;column comment="" default="" key="false" label="NewUseGroup3" length="255" nullable="true" originalDbColumnName="NewUseGroup3" originalLength="-1" pattern="" precision="-1" talendType="id_String" type=""/&gt;</v>
      </c>
      <c r="BA873" s="306"/>
      <c r="BB873" s="302"/>
      <c r="BC873" s="303" t="b">
        <f t="shared" si="11"/>
        <v>1</v>
      </c>
      <c r="BD873" s="304"/>
      <c r="BE873" s="304" t="str">
        <f t="shared" si="12"/>
        <v>false</v>
      </c>
      <c r="BF873" s="307"/>
      <c r="BG873" s="305"/>
      <c r="BH873" s="305"/>
      <c r="BI873" s="305"/>
      <c r="BJ873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3" s="306"/>
      <c r="BL873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3" s="306"/>
      <c r="BN873" s="302"/>
      <c r="BO873" s="302"/>
      <c r="BP873" s="302"/>
      <c r="BQ873" s="302"/>
      <c r="BR873" s="302"/>
      <c r="BS873" s="302"/>
      <c r="BT873" s="302"/>
      <c r="BU873" s="302"/>
      <c r="BV873" s="302"/>
      <c r="BW873" s="302"/>
      <c r="BX873" s="302"/>
    </row>
    <row r="874">
      <c r="A874" s="292" t="s">
        <v>728</v>
      </c>
      <c r="B874" s="292">
        <v>873.0</v>
      </c>
      <c r="C874" s="292">
        <f t="shared" si="15"/>
        <v>1</v>
      </c>
      <c r="D874" s="293" t="str">
        <f t="shared" si="26"/>
        <v>Buil, Dem, Occ</v>
      </c>
      <c r="E874" s="46" t="str">
        <f t="shared" si="2"/>
        <v>prmbdo.mdb.PrmWaiver.OldUse</v>
      </c>
      <c r="F874" s="46" t="s">
        <v>350</v>
      </c>
      <c r="G874" s="46" t="s">
        <v>613</v>
      </c>
      <c r="H874" s="47">
        <v>35.0</v>
      </c>
      <c r="I874" s="294" t="s">
        <v>1827</v>
      </c>
      <c r="J874" s="295" t="s">
        <v>743</v>
      </c>
      <c r="K874" s="296">
        <v>100.0</v>
      </c>
      <c r="L874" s="297" t="b">
        <v>0</v>
      </c>
      <c r="M874" s="294" t="s">
        <v>2175</v>
      </c>
      <c r="N874" s="294"/>
      <c r="O874" s="369"/>
      <c r="P874" s="369"/>
      <c r="Q874" s="298" t="str">
        <f t="shared" si="3"/>
        <v>PrmWaiver</v>
      </c>
      <c r="R874" s="298" t="str">
        <f t="shared" si="19"/>
        <v>OldUse</v>
      </c>
      <c r="S874" s="298" t="str">
        <f t="array" ref="S874">iferror(index('Type Mapping'!$A$2:$D$21,match(J874,'Type Mapping'!$B$2:$B$21,0),3),"type mismatch")</f>
        <v>VARCHAR</v>
      </c>
      <c r="T874" s="298"/>
      <c r="U874" s="298"/>
      <c r="V874" s="298"/>
      <c r="W874" s="51" t="b">
        <v>1</v>
      </c>
      <c r="X874" s="51"/>
      <c r="Y874" s="309"/>
      <c r="Z874" s="309"/>
      <c r="AA874" s="311" t="s">
        <v>652</v>
      </c>
      <c r="AB874" s="53" t="str">
        <f t="shared" si="23"/>
        <v>permit_history</v>
      </c>
      <c r="AC874" s="308" t="str">
        <f t="array" ref="AC874">iferror(index('StoT Mapping (Depreciated)'!$D$2:$L$976,match(E874,'StoT Mapping (Depreciated)'!$D$2:$D$976,0),9),"**FIELD MISSING**")</f>
        <v>OldUse</v>
      </c>
      <c r="AD874" s="53" t="str">
        <f t="shared" si="6"/>
        <v>permit.OldUse</v>
      </c>
      <c r="AE874" s="299">
        <f>countif(NEW_REDB_table.field,AD874)</f>
        <v>0</v>
      </c>
      <c r="AF874" s="299" t="str">
        <f t="shared" si="7"/>
        <v>Check...</v>
      </c>
      <c r="AG874" s="308"/>
      <c r="AH874" s="317" t="b">
        <v>0</v>
      </c>
      <c r="AI874" s="317" t="b">
        <v>0</v>
      </c>
      <c r="AJ874" s="308" t="str">
        <f t="array" ref="AJ874">iferror(index('Type Mapping'!$A$2:$D$21,match(J874,'Type Mapping'!$B$2:$B$21,0),4),"type mismatch")</f>
        <v>VARCHAR</v>
      </c>
      <c r="AK874" s="308"/>
      <c r="AL874" s="308"/>
      <c r="AM874" s="308"/>
      <c r="AN874" s="300" t="b">
        <v>0</v>
      </c>
      <c r="AO874" s="300" t="b">
        <v>0</v>
      </c>
      <c r="AP874" s="300" t="b">
        <v>0</v>
      </c>
      <c r="AQ874" s="300" t="b">
        <v>0</v>
      </c>
      <c r="AR874" s="300"/>
      <c r="AS874" s="300"/>
      <c r="AT874" s="302"/>
      <c r="AU874" s="302"/>
      <c r="AV874" s="303" t="b">
        <v>1</v>
      </c>
      <c r="AW874" s="304" t="str">
        <f t="shared" si="9"/>
        <v>false</v>
      </c>
      <c r="AX874" s="305" t="str">
        <f t="shared" si="17"/>
        <v>&lt;column comment="" default="" key="false" label="OldUse" length="255" nullable="true" originalDbColumnName="OldUse" originalLength="-1" pattern="" precision="-1" talendType="id_String" type=""/&gt;</v>
      </c>
      <c r="AY874" s="306"/>
      <c r="AZ874" s="305" t="str">
        <f t="shared" si="10"/>
        <v>&lt;column comment="" default="" key="false" label="OldUse" length="255" nullable="true" originalDbColumnName="OldUse" originalLength="-1" pattern="" precision="-1" talendType="id_String" type=""/&gt;</v>
      </c>
      <c r="BA874" s="306"/>
      <c r="BB874" s="302"/>
      <c r="BC874" s="303" t="b">
        <f t="shared" si="11"/>
        <v>1</v>
      </c>
      <c r="BD874" s="304"/>
      <c r="BE874" s="304" t="str">
        <f t="shared" si="12"/>
        <v>false</v>
      </c>
      <c r="BF874" s="307"/>
      <c r="BG874" s="305"/>
      <c r="BH874" s="305"/>
      <c r="BI874" s="305"/>
      <c r="BJ874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4" s="306"/>
      <c r="BL874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4" s="306"/>
      <c r="BN874" s="302"/>
      <c r="BO874" s="302"/>
      <c r="BP874" s="302"/>
      <c r="BQ874" s="302"/>
      <c r="BR874" s="302"/>
      <c r="BS874" s="302"/>
      <c r="BT874" s="302"/>
      <c r="BU874" s="302"/>
      <c r="BV874" s="302"/>
      <c r="BW874" s="302"/>
      <c r="BX874" s="302"/>
    </row>
    <row r="875">
      <c r="A875" s="292" t="s">
        <v>728</v>
      </c>
      <c r="B875" s="292">
        <v>874.0</v>
      </c>
      <c r="C875" s="292">
        <f t="shared" si="15"/>
        <v>1</v>
      </c>
      <c r="D875" s="293" t="str">
        <f t="shared" si="26"/>
        <v>Buil, Dem, Occ</v>
      </c>
      <c r="E875" s="46" t="str">
        <f t="shared" si="2"/>
        <v>prmbdo.mdb.PrmWaiver.OldUseGroup1</v>
      </c>
      <c r="F875" s="46" t="s">
        <v>350</v>
      </c>
      <c r="G875" s="46" t="s">
        <v>613</v>
      </c>
      <c r="H875" s="47">
        <v>36.0</v>
      </c>
      <c r="I875" s="294" t="s">
        <v>1829</v>
      </c>
      <c r="J875" s="295" t="s">
        <v>743</v>
      </c>
      <c r="K875" s="296">
        <v>3.0</v>
      </c>
      <c r="L875" s="297" t="b">
        <v>0</v>
      </c>
      <c r="M875" s="294" t="s">
        <v>2176</v>
      </c>
      <c r="N875" s="294"/>
      <c r="O875" s="369"/>
      <c r="P875" s="369"/>
      <c r="Q875" s="298" t="str">
        <f t="shared" si="3"/>
        <v>PrmWaiver</v>
      </c>
      <c r="R875" s="298" t="str">
        <f t="shared" si="19"/>
        <v>OldUseGroup1</v>
      </c>
      <c r="S875" s="298" t="str">
        <f t="array" ref="S875">iferror(index('Type Mapping'!$A$2:$D$21,match(J875,'Type Mapping'!$B$2:$B$21,0),3),"type mismatch")</f>
        <v>VARCHAR</v>
      </c>
      <c r="T875" s="298"/>
      <c r="U875" s="298"/>
      <c r="V875" s="298"/>
      <c r="W875" s="51" t="b">
        <v>1</v>
      </c>
      <c r="X875" s="51"/>
      <c r="Y875" s="309"/>
      <c r="Z875" s="309"/>
      <c r="AA875" s="311" t="s">
        <v>802</v>
      </c>
      <c r="AB875" s="53" t="str">
        <f t="shared" si="23"/>
        <v>_history</v>
      </c>
      <c r="AC875" s="308" t="str">
        <f t="array" ref="AC875">iferror(index('StoT Mapping (Depreciated)'!$D$2:$L$976,match(E875,'StoT Mapping (Depreciated)'!$D$2:$D$976,0),9),"**FIELD MISSING**")</f>
        <v/>
      </c>
      <c r="AD875" s="53" t="str">
        <f t="shared" si="6"/>
        <v>.</v>
      </c>
      <c r="AE875" s="299">
        <f>countif(NEW_REDB_table.field,AD875)</f>
        <v>5</v>
      </c>
      <c r="AF875" s="299" t="str">
        <f t="shared" si="7"/>
        <v>#N/A</v>
      </c>
      <c r="AG875" s="308"/>
      <c r="AH875" s="317" t="b">
        <v>0</v>
      </c>
      <c r="AI875" s="317" t="b">
        <v>0</v>
      </c>
      <c r="AJ875" s="308" t="str">
        <f t="array" ref="AJ875">iferror(index('Type Mapping'!$A$2:$D$21,match(J875,'Type Mapping'!$B$2:$B$21,0),4),"type mismatch")</f>
        <v>VARCHAR</v>
      </c>
      <c r="AK875" s="308"/>
      <c r="AL875" s="308"/>
      <c r="AM875" s="308"/>
      <c r="AN875" s="300" t="b">
        <v>0</v>
      </c>
      <c r="AO875" s="300" t="b">
        <v>0</v>
      </c>
      <c r="AP875" s="300" t="b">
        <v>0</v>
      </c>
      <c r="AQ875" s="300" t="b">
        <v>0</v>
      </c>
      <c r="AR875" s="300"/>
      <c r="AS875" s="300"/>
      <c r="AT875" s="302"/>
      <c r="AU875" s="302"/>
      <c r="AV875" s="303" t="b">
        <v>1</v>
      </c>
      <c r="AW875" s="304" t="str">
        <f t="shared" si="9"/>
        <v>false</v>
      </c>
      <c r="AX875" s="305" t="str">
        <f t="shared" si="17"/>
        <v>&lt;column comment="" default="" key="false" label="OldUseGroup1" length="255" nullable="true" originalDbColumnName="OldUseGroup1" originalLength="-1" pattern="" precision="-1" talendType="id_String" type=""/&gt;</v>
      </c>
      <c r="AY875" s="306"/>
      <c r="AZ875" s="305" t="str">
        <f t="shared" si="10"/>
        <v>&lt;column comment="" default="" key="false" label="OldUseGroup1" length="255" nullable="true" originalDbColumnName="OldUseGroup1" originalLength="-1" pattern="" precision="-1" talendType="id_String" type=""/&gt;</v>
      </c>
      <c r="BA875" s="306"/>
      <c r="BB875" s="302"/>
      <c r="BC875" s="303" t="b">
        <f t="shared" si="11"/>
        <v>1</v>
      </c>
      <c r="BD875" s="304"/>
      <c r="BE875" s="304" t="str">
        <f t="shared" si="12"/>
        <v>false</v>
      </c>
      <c r="BF875" s="307"/>
      <c r="BG875" s="305"/>
      <c r="BH875" s="305"/>
      <c r="BI875" s="305"/>
      <c r="BJ875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5" s="306"/>
      <c r="BL875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5" s="306"/>
      <c r="BN875" s="302"/>
      <c r="BO875" s="302"/>
      <c r="BP875" s="302"/>
      <c r="BQ875" s="302"/>
      <c r="BR875" s="302"/>
      <c r="BS875" s="302"/>
      <c r="BT875" s="302"/>
      <c r="BU875" s="302"/>
      <c r="BV875" s="302"/>
      <c r="BW875" s="302"/>
      <c r="BX875" s="302"/>
    </row>
    <row r="876">
      <c r="A876" s="292" t="s">
        <v>728</v>
      </c>
      <c r="B876" s="292">
        <v>875.0</v>
      </c>
      <c r="C876" s="292">
        <f t="shared" si="15"/>
        <v>1</v>
      </c>
      <c r="D876" s="293" t="str">
        <f t="shared" si="26"/>
        <v>Buil, Dem, Occ</v>
      </c>
      <c r="E876" s="46" t="str">
        <f t="shared" si="2"/>
        <v>prmbdo.mdb.PrmWaiver.OldUseGroup2</v>
      </c>
      <c r="F876" s="46" t="s">
        <v>350</v>
      </c>
      <c r="G876" s="46" t="s">
        <v>613</v>
      </c>
      <c r="H876" s="47">
        <v>37.0</v>
      </c>
      <c r="I876" s="294" t="s">
        <v>1831</v>
      </c>
      <c r="J876" s="295" t="s">
        <v>743</v>
      </c>
      <c r="K876" s="296">
        <v>3.0</v>
      </c>
      <c r="L876" s="297" t="b">
        <v>0</v>
      </c>
      <c r="M876" s="294" t="s">
        <v>2177</v>
      </c>
      <c r="N876" s="294"/>
      <c r="O876" s="369"/>
      <c r="P876" s="369"/>
      <c r="Q876" s="298" t="str">
        <f t="shared" si="3"/>
        <v>PrmWaiver</v>
      </c>
      <c r="R876" s="298" t="str">
        <f t="shared" si="19"/>
        <v>OldUseGroup2</v>
      </c>
      <c r="S876" s="298" t="str">
        <f t="array" ref="S876">iferror(index('Type Mapping'!$A$2:$D$21,match(J876,'Type Mapping'!$B$2:$B$21,0),3),"type mismatch")</f>
        <v>VARCHAR</v>
      </c>
      <c r="T876" s="298"/>
      <c r="U876" s="298"/>
      <c r="V876" s="298"/>
      <c r="W876" s="51" t="b">
        <v>1</v>
      </c>
      <c r="X876" s="51"/>
      <c r="Y876" s="309"/>
      <c r="Z876" s="309"/>
      <c r="AA876" s="311" t="s">
        <v>802</v>
      </c>
      <c r="AB876" s="53" t="str">
        <f t="shared" si="23"/>
        <v>_history</v>
      </c>
      <c r="AC876" s="308" t="str">
        <f t="array" ref="AC876">iferror(index('StoT Mapping (Depreciated)'!$D$2:$L$976,match(E876,'StoT Mapping (Depreciated)'!$D$2:$D$976,0),9),"**FIELD MISSING**")</f>
        <v/>
      </c>
      <c r="AD876" s="53" t="str">
        <f t="shared" si="6"/>
        <v>.</v>
      </c>
      <c r="AE876" s="299">
        <f>countif(NEW_REDB_table.field,AD876)</f>
        <v>5</v>
      </c>
      <c r="AF876" s="299" t="str">
        <f t="shared" si="7"/>
        <v>#N/A</v>
      </c>
      <c r="AG876" s="308"/>
      <c r="AH876" s="317" t="b">
        <v>0</v>
      </c>
      <c r="AI876" s="317" t="b">
        <v>0</v>
      </c>
      <c r="AJ876" s="308" t="str">
        <f t="array" ref="AJ876">iferror(index('Type Mapping'!$A$2:$D$21,match(J876,'Type Mapping'!$B$2:$B$21,0),4),"type mismatch")</f>
        <v>VARCHAR</v>
      </c>
      <c r="AK876" s="308"/>
      <c r="AL876" s="308"/>
      <c r="AM876" s="308"/>
      <c r="AN876" s="300" t="b">
        <v>0</v>
      </c>
      <c r="AO876" s="300" t="b">
        <v>0</v>
      </c>
      <c r="AP876" s="300" t="b">
        <v>0</v>
      </c>
      <c r="AQ876" s="300" t="b">
        <v>0</v>
      </c>
      <c r="AR876" s="300"/>
      <c r="AS876" s="300"/>
      <c r="AT876" s="302"/>
      <c r="AU876" s="302"/>
      <c r="AV876" s="303" t="b">
        <v>1</v>
      </c>
      <c r="AW876" s="304" t="str">
        <f t="shared" si="9"/>
        <v>false</v>
      </c>
      <c r="AX876" s="305" t="str">
        <f t="shared" si="17"/>
        <v>&lt;column comment="" default="" key="false" label="OldUseGroup2" length="255" nullable="true" originalDbColumnName="OldUseGroup2" originalLength="-1" pattern="" precision="-1" talendType="id_String" type=""/&gt;</v>
      </c>
      <c r="AY876" s="306"/>
      <c r="AZ876" s="305" t="str">
        <f t="shared" si="10"/>
        <v>&lt;column comment="" default="" key="false" label="OldUseGroup2" length="255" nullable="true" originalDbColumnName="OldUseGroup2" originalLength="-1" pattern="" precision="-1" talendType="id_String" type=""/&gt;</v>
      </c>
      <c r="BA876" s="306"/>
      <c r="BB876" s="302"/>
      <c r="BC876" s="303" t="b">
        <f t="shared" si="11"/>
        <v>1</v>
      </c>
      <c r="BD876" s="304"/>
      <c r="BE876" s="304" t="str">
        <f t="shared" si="12"/>
        <v>false</v>
      </c>
      <c r="BF876" s="307"/>
      <c r="BG876" s="305"/>
      <c r="BH876" s="305"/>
      <c r="BI876" s="305"/>
      <c r="BJ876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6" s="306"/>
      <c r="BL876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6" s="306"/>
      <c r="BN876" s="302"/>
      <c r="BO876" s="302"/>
      <c r="BP876" s="302"/>
      <c r="BQ876" s="302"/>
      <c r="BR876" s="302"/>
      <c r="BS876" s="302"/>
      <c r="BT876" s="302"/>
      <c r="BU876" s="302"/>
      <c r="BV876" s="302"/>
      <c r="BW876" s="302"/>
      <c r="BX876" s="302"/>
    </row>
    <row r="877">
      <c r="A877" s="292" t="s">
        <v>728</v>
      </c>
      <c r="B877" s="292">
        <v>876.0</v>
      </c>
      <c r="C877" s="292">
        <f t="shared" si="15"/>
        <v>1</v>
      </c>
      <c r="D877" s="293" t="str">
        <f t="shared" si="26"/>
        <v>Buil, Dem, Occ</v>
      </c>
      <c r="E877" s="46" t="str">
        <f t="shared" si="2"/>
        <v>prmbdo.mdb.PrmWaiver.OldUseGroup3</v>
      </c>
      <c r="F877" s="46" t="s">
        <v>350</v>
      </c>
      <c r="G877" s="46" t="s">
        <v>613</v>
      </c>
      <c r="H877" s="47">
        <v>38.0</v>
      </c>
      <c r="I877" s="294" t="s">
        <v>1833</v>
      </c>
      <c r="J877" s="295" t="s">
        <v>743</v>
      </c>
      <c r="K877" s="296">
        <v>3.0</v>
      </c>
      <c r="L877" s="297" t="b">
        <v>0</v>
      </c>
      <c r="M877" s="294" t="s">
        <v>2178</v>
      </c>
      <c r="N877" s="294"/>
      <c r="O877" s="369"/>
      <c r="P877" s="369"/>
      <c r="Q877" s="298" t="str">
        <f t="shared" si="3"/>
        <v>PrmWaiver</v>
      </c>
      <c r="R877" s="298" t="str">
        <f t="shared" si="19"/>
        <v>OldUseGroup3</v>
      </c>
      <c r="S877" s="298" t="str">
        <f t="array" ref="S877">iferror(index('Type Mapping'!$A$2:$D$21,match(J877,'Type Mapping'!$B$2:$B$21,0),3),"type mismatch")</f>
        <v>VARCHAR</v>
      </c>
      <c r="T877" s="298"/>
      <c r="U877" s="298"/>
      <c r="V877" s="298"/>
      <c r="W877" s="51" t="b">
        <v>1</v>
      </c>
      <c r="X877" s="51"/>
      <c r="Y877" s="309"/>
      <c r="Z877" s="309"/>
      <c r="AA877" s="311" t="s">
        <v>802</v>
      </c>
      <c r="AB877" s="53" t="str">
        <f t="shared" si="23"/>
        <v>_history</v>
      </c>
      <c r="AC877" s="308" t="str">
        <f t="array" ref="AC877">iferror(index('StoT Mapping (Depreciated)'!$D$2:$L$976,match(E877,'StoT Mapping (Depreciated)'!$D$2:$D$976,0),9),"**FIELD MISSING**")</f>
        <v/>
      </c>
      <c r="AD877" s="53" t="str">
        <f t="shared" si="6"/>
        <v>.</v>
      </c>
      <c r="AE877" s="299">
        <f>countif(NEW_REDB_table.field,AD877)</f>
        <v>5</v>
      </c>
      <c r="AF877" s="299" t="str">
        <f t="shared" si="7"/>
        <v>#N/A</v>
      </c>
      <c r="AG877" s="308"/>
      <c r="AH877" s="317" t="b">
        <v>0</v>
      </c>
      <c r="AI877" s="317" t="b">
        <v>0</v>
      </c>
      <c r="AJ877" s="308" t="str">
        <f t="array" ref="AJ877">iferror(index('Type Mapping'!$A$2:$D$21,match(J877,'Type Mapping'!$B$2:$B$21,0),4),"type mismatch")</f>
        <v>VARCHAR</v>
      </c>
      <c r="AK877" s="308"/>
      <c r="AL877" s="308"/>
      <c r="AM877" s="308"/>
      <c r="AN877" s="300" t="b">
        <v>0</v>
      </c>
      <c r="AO877" s="300" t="b">
        <v>0</v>
      </c>
      <c r="AP877" s="300" t="b">
        <v>0</v>
      </c>
      <c r="AQ877" s="300" t="b">
        <v>0</v>
      </c>
      <c r="AR877" s="300"/>
      <c r="AS877" s="300"/>
      <c r="AT877" s="302"/>
      <c r="AU877" s="302"/>
      <c r="AV877" s="303" t="b">
        <v>1</v>
      </c>
      <c r="AW877" s="304" t="str">
        <f t="shared" si="9"/>
        <v>false</v>
      </c>
      <c r="AX877" s="305" t="str">
        <f t="shared" si="17"/>
        <v>&lt;column comment="" default="" key="false" label="OldUseGroup3" length="255" nullable="true" originalDbColumnName="OldUseGroup3" originalLength="-1" pattern="" precision="-1" talendType="id_String" type=""/&gt;</v>
      </c>
      <c r="AY877" s="306"/>
      <c r="AZ877" s="305" t="str">
        <f t="shared" si="10"/>
        <v>&lt;column comment="" default="" key="false" label="OldUseGroup3" length="255" nullable="true" originalDbColumnName="OldUseGroup3" originalLength="-1" pattern="" precision="-1" talendType="id_String" type=""/&gt;</v>
      </c>
      <c r="BA877" s="306"/>
      <c r="BB877" s="302"/>
      <c r="BC877" s="303" t="b">
        <f t="shared" si="11"/>
        <v>1</v>
      </c>
      <c r="BD877" s="304"/>
      <c r="BE877" s="304" t="str">
        <f t="shared" si="12"/>
        <v>false</v>
      </c>
      <c r="BF877" s="307"/>
      <c r="BG877" s="305"/>
      <c r="BH877" s="305"/>
      <c r="BI877" s="305"/>
      <c r="BJ877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7" s="306"/>
      <c r="BL877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7" s="306"/>
      <c r="BN877" s="302"/>
      <c r="BO877" s="302"/>
      <c r="BP877" s="302"/>
      <c r="BQ877" s="302"/>
      <c r="BR877" s="302"/>
      <c r="BS877" s="302"/>
      <c r="BT877" s="302"/>
      <c r="BU877" s="302"/>
      <c r="BV877" s="302"/>
      <c r="BW877" s="302"/>
      <c r="BX877" s="302"/>
    </row>
    <row r="878">
      <c r="A878" s="292" t="s">
        <v>728</v>
      </c>
      <c r="B878" s="292">
        <v>877.0</v>
      </c>
      <c r="C878" s="292">
        <f t="shared" si="15"/>
        <v>1</v>
      </c>
      <c r="D878" s="293" t="str">
        <f t="shared" si="26"/>
        <v>Buil, Dem, Occ</v>
      </c>
      <c r="E878" s="46" t="str">
        <f t="shared" si="2"/>
        <v>prmbdo.mdb.PrmWaiver.OccName</v>
      </c>
      <c r="F878" s="46" t="s">
        <v>350</v>
      </c>
      <c r="G878" s="46" t="s">
        <v>613</v>
      </c>
      <c r="H878" s="47">
        <v>39.0</v>
      </c>
      <c r="I878" s="294" t="s">
        <v>1821</v>
      </c>
      <c r="J878" s="295" t="s">
        <v>743</v>
      </c>
      <c r="K878" s="296">
        <v>100.0</v>
      </c>
      <c r="L878" s="297" t="b">
        <v>0</v>
      </c>
      <c r="M878" s="294" t="s">
        <v>2179</v>
      </c>
      <c r="N878" s="294"/>
      <c r="O878" s="369"/>
      <c r="P878" s="369"/>
      <c r="Q878" s="298" t="str">
        <f t="shared" si="3"/>
        <v>PrmWaiver</v>
      </c>
      <c r="R878" s="298" t="str">
        <f t="shared" si="19"/>
        <v>OccName</v>
      </c>
      <c r="S878" s="298" t="str">
        <f t="array" ref="S878">iferror(index('Type Mapping'!$A$2:$D$21,match(J878,'Type Mapping'!$B$2:$B$21,0),3),"type mismatch")</f>
        <v>VARCHAR</v>
      </c>
      <c r="T878" s="298"/>
      <c r="U878" s="298"/>
      <c r="V878" s="298"/>
      <c r="W878" s="51" t="b">
        <v>1</v>
      </c>
      <c r="X878" s="51"/>
      <c r="Y878" s="309"/>
      <c r="Z878" s="309"/>
      <c r="AA878" s="311" t="s">
        <v>652</v>
      </c>
      <c r="AB878" s="53" t="str">
        <f t="shared" si="23"/>
        <v>permit_history</v>
      </c>
      <c r="AC878" s="308" t="str">
        <f t="array" ref="AC878">iferror(index('StoT Mapping (Depreciated)'!$D$2:$L$976,match(E878,'StoT Mapping (Depreciated)'!$D$2:$D$976,0),9),"**FIELD MISSING**")</f>
        <v>Occupant_id</v>
      </c>
      <c r="AD878" s="53" t="str">
        <f t="shared" si="6"/>
        <v>permit.Occupant_id</v>
      </c>
      <c r="AE878" s="299">
        <f>countif(NEW_REDB_table.field,AD878)</f>
        <v>1</v>
      </c>
      <c r="AF878" s="299" t="str">
        <f t="shared" si="7"/>
        <v>YAY!!</v>
      </c>
      <c r="AG878" s="308"/>
      <c r="AH878" s="317" t="b">
        <v>0</v>
      </c>
      <c r="AI878" s="317" t="b">
        <v>0</v>
      </c>
      <c r="AJ878" s="308" t="str">
        <f t="array" ref="AJ878">iferror(index('Type Mapping'!$A$2:$D$21,match(J878,'Type Mapping'!$B$2:$B$21,0),4),"type mismatch")</f>
        <v>VARCHAR</v>
      </c>
      <c r="AK878" s="308"/>
      <c r="AL878" s="308"/>
      <c r="AM878" s="308"/>
      <c r="AN878" s="300" t="b">
        <v>0</v>
      </c>
      <c r="AO878" s="300" t="b">
        <v>0</v>
      </c>
      <c r="AP878" s="300" t="b">
        <v>0</v>
      </c>
      <c r="AQ878" s="300" t="b">
        <v>0</v>
      </c>
      <c r="AR878" s="300"/>
      <c r="AS878" s="300"/>
      <c r="AT878" s="302"/>
      <c r="AU878" s="302"/>
      <c r="AV878" s="303" t="b">
        <v>1</v>
      </c>
      <c r="AW878" s="304" t="str">
        <f t="shared" si="9"/>
        <v>false</v>
      </c>
      <c r="AX878" s="305" t="str">
        <f t="shared" si="17"/>
        <v>&lt;column comment="" default="" key="false" label="OccName" length="255" nullable="true" originalDbColumnName="OccName" originalLength="-1" pattern="" precision="-1" talendType="id_String" type=""/&gt;</v>
      </c>
      <c r="AY878" s="306"/>
      <c r="AZ878" s="305" t="str">
        <f t="shared" si="10"/>
        <v>&lt;column comment="" default="" key="false" label="OccName" length="255" nullable="true" originalDbColumnName="OccName" originalLength="-1" pattern="" precision="-1" talendType="id_String" type=""/&gt;</v>
      </c>
      <c r="BA878" s="306"/>
      <c r="BB878" s="302"/>
      <c r="BC878" s="303" t="b">
        <f t="shared" si="11"/>
        <v>1</v>
      </c>
      <c r="BD878" s="304"/>
      <c r="BE878" s="304" t="str">
        <f t="shared" si="12"/>
        <v>false</v>
      </c>
      <c r="BF878" s="307"/>
      <c r="BG878" s="305"/>
      <c r="BH878" s="305"/>
      <c r="BI878" s="305"/>
      <c r="BJ878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8" s="306"/>
      <c r="BL878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8" s="306"/>
      <c r="BN878" s="302"/>
      <c r="BO878" s="302"/>
      <c r="BP878" s="302"/>
      <c r="BQ878" s="302"/>
      <c r="BR878" s="302"/>
      <c r="BS878" s="302"/>
      <c r="BT878" s="302"/>
      <c r="BU878" s="302"/>
      <c r="BV878" s="302"/>
      <c r="BW878" s="302"/>
      <c r="BX878" s="302"/>
    </row>
    <row r="879">
      <c r="A879" s="292" t="s">
        <v>728</v>
      </c>
      <c r="B879" s="292">
        <v>878.0</v>
      </c>
      <c r="C879" s="292">
        <f t="shared" si="15"/>
        <v>1</v>
      </c>
      <c r="D879" s="293" t="str">
        <f t="shared" si="26"/>
        <v>Buil, Dem, Occ</v>
      </c>
      <c r="E879" s="46" t="str">
        <f t="shared" si="2"/>
        <v>prmbdo.mdb.PrmWaiver.OccCo</v>
      </c>
      <c r="F879" s="46" t="s">
        <v>350</v>
      </c>
      <c r="G879" s="46" t="s">
        <v>613</v>
      </c>
      <c r="H879" s="47">
        <v>40.0</v>
      </c>
      <c r="I879" s="294" t="s">
        <v>1819</v>
      </c>
      <c r="J879" s="295" t="s">
        <v>743</v>
      </c>
      <c r="K879" s="296">
        <v>100.0</v>
      </c>
      <c r="L879" s="297" t="b">
        <v>0</v>
      </c>
      <c r="M879" s="294" t="s">
        <v>2180</v>
      </c>
      <c r="N879" s="294"/>
      <c r="O879" s="369"/>
      <c r="P879" s="369"/>
      <c r="Q879" s="298" t="str">
        <f t="shared" si="3"/>
        <v>PrmWaiver</v>
      </c>
      <c r="R879" s="298" t="str">
        <f t="shared" si="19"/>
        <v>OccCo</v>
      </c>
      <c r="S879" s="298" t="str">
        <f t="array" ref="S879">iferror(index('Type Mapping'!$A$2:$D$21,match(J879,'Type Mapping'!$B$2:$B$21,0),3),"type mismatch")</f>
        <v>VARCHAR</v>
      </c>
      <c r="T879" s="298"/>
      <c r="U879" s="298"/>
      <c r="V879" s="298"/>
      <c r="W879" s="51" t="b">
        <v>1</v>
      </c>
      <c r="X879" s="51"/>
      <c r="Y879" s="309"/>
      <c r="Z879" s="309"/>
      <c r="AA879" s="311" t="s">
        <v>652</v>
      </c>
      <c r="AB879" s="53" t="str">
        <f t="shared" si="23"/>
        <v>permit_history</v>
      </c>
      <c r="AC879" s="308" t="str">
        <f t="array" ref="AC879">iferror(index('StoT Mapping (Depreciated)'!$D$2:$L$976,match(E879,'StoT Mapping (Depreciated)'!$D$2:$D$976,0),9),"**FIELD MISSING**")</f>
        <v>Occupant_id</v>
      </c>
      <c r="AD879" s="53" t="str">
        <f t="shared" si="6"/>
        <v>permit.Occupant_id</v>
      </c>
      <c r="AE879" s="299">
        <f>countif(NEW_REDB_table.field,AD879)</f>
        <v>1</v>
      </c>
      <c r="AF879" s="299" t="str">
        <f t="shared" si="7"/>
        <v>YAY!!</v>
      </c>
      <c r="AG879" s="308"/>
      <c r="AH879" s="317" t="b">
        <v>0</v>
      </c>
      <c r="AI879" s="317" t="b">
        <v>0</v>
      </c>
      <c r="AJ879" s="308" t="str">
        <f t="array" ref="AJ879">iferror(index('Type Mapping'!$A$2:$D$21,match(J879,'Type Mapping'!$B$2:$B$21,0),4),"type mismatch")</f>
        <v>VARCHAR</v>
      </c>
      <c r="AK879" s="308"/>
      <c r="AL879" s="308"/>
      <c r="AM879" s="308"/>
      <c r="AN879" s="300" t="b">
        <v>0</v>
      </c>
      <c r="AO879" s="300" t="b">
        <v>0</v>
      </c>
      <c r="AP879" s="300" t="b">
        <v>0</v>
      </c>
      <c r="AQ879" s="300" t="b">
        <v>0</v>
      </c>
      <c r="AR879" s="300"/>
      <c r="AS879" s="300"/>
      <c r="AT879" s="302"/>
      <c r="AU879" s="302"/>
      <c r="AV879" s="303" t="b">
        <v>1</v>
      </c>
      <c r="AW879" s="304" t="str">
        <f t="shared" si="9"/>
        <v>false</v>
      </c>
      <c r="AX879" s="305" t="str">
        <f t="shared" si="17"/>
        <v>&lt;column comment="" default="" key="false" label="OccCo" length="255" nullable="true" originalDbColumnName="OccCo" originalLength="-1" pattern="" precision="-1" talendType="id_String" type=""/&gt;</v>
      </c>
      <c r="AY879" s="306"/>
      <c r="AZ879" s="305" t="str">
        <f t="shared" si="10"/>
        <v>&lt;column comment="" default="" key="false" label="OccCo" length="255" nullable="true" originalDbColumnName="OccCo" originalLength="-1" pattern="" precision="-1" talendType="id_String" type=""/&gt;</v>
      </c>
      <c r="BA879" s="306"/>
      <c r="BB879" s="302"/>
      <c r="BC879" s="303" t="b">
        <f t="shared" si="11"/>
        <v>1</v>
      </c>
      <c r="BD879" s="304"/>
      <c r="BE879" s="304" t="str">
        <f t="shared" si="12"/>
        <v>false</v>
      </c>
      <c r="BF879" s="307"/>
      <c r="BG879" s="305"/>
      <c r="BH879" s="305"/>
      <c r="BI879" s="305"/>
      <c r="BJ879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79" s="306"/>
      <c r="BL879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79" s="306"/>
      <c r="BN879" s="302"/>
      <c r="BO879" s="302"/>
      <c r="BP879" s="302"/>
      <c r="BQ879" s="302"/>
      <c r="BR879" s="302"/>
      <c r="BS879" s="302"/>
      <c r="BT879" s="302"/>
      <c r="BU879" s="302"/>
      <c r="BV879" s="302"/>
      <c r="BW879" s="302"/>
      <c r="BX879" s="302"/>
    </row>
    <row r="880">
      <c r="A880" s="292" t="s">
        <v>728</v>
      </c>
      <c r="B880" s="292">
        <v>879.0</v>
      </c>
      <c r="C880" s="292">
        <f t="shared" si="15"/>
        <v>1</v>
      </c>
      <c r="D880" s="293" t="str">
        <f t="shared" si="26"/>
        <v>Buil, Dem, Occ</v>
      </c>
      <c r="E880" s="46" t="str">
        <f t="shared" si="2"/>
        <v>prmbdo.mdb.PrmWaiver.OccAddr</v>
      </c>
      <c r="F880" s="46" t="s">
        <v>350</v>
      </c>
      <c r="G880" s="46" t="s">
        <v>613</v>
      </c>
      <c r="H880" s="47">
        <v>41.0</v>
      </c>
      <c r="I880" s="294" t="s">
        <v>1815</v>
      </c>
      <c r="J880" s="295" t="s">
        <v>743</v>
      </c>
      <c r="K880" s="296">
        <v>150.0</v>
      </c>
      <c r="L880" s="297" t="b">
        <v>0</v>
      </c>
      <c r="M880" s="294" t="s">
        <v>2181</v>
      </c>
      <c r="N880" s="294"/>
      <c r="O880" s="369"/>
      <c r="P880" s="369"/>
      <c r="Q880" s="298" t="str">
        <f t="shared" si="3"/>
        <v>PrmWaiver</v>
      </c>
      <c r="R880" s="298" t="str">
        <f t="shared" si="19"/>
        <v>OccAddr</v>
      </c>
      <c r="S880" s="298" t="str">
        <f t="array" ref="S880">iferror(index('Type Mapping'!$A$2:$D$21,match(J880,'Type Mapping'!$B$2:$B$21,0),3),"type mismatch")</f>
        <v>VARCHAR</v>
      </c>
      <c r="T880" s="298"/>
      <c r="U880" s="298"/>
      <c r="V880" s="298"/>
      <c r="W880" s="51" t="b">
        <v>1</v>
      </c>
      <c r="X880" s="51"/>
      <c r="Y880" s="309"/>
      <c r="Z880" s="309"/>
      <c r="AA880" s="311" t="s">
        <v>652</v>
      </c>
      <c r="AB880" s="53" t="str">
        <f t="shared" si="23"/>
        <v>permit_history</v>
      </c>
      <c r="AC880" s="308" t="str">
        <f t="array" ref="AC880">iferror(index('StoT Mapping (Depreciated)'!$D$2:$L$976,match(E880,'StoT Mapping (Depreciated)'!$D$2:$D$976,0),9),"**FIELD MISSING**")</f>
        <v>Occupant_id</v>
      </c>
      <c r="AD880" s="53" t="str">
        <f t="shared" si="6"/>
        <v>permit.Occupant_id</v>
      </c>
      <c r="AE880" s="299">
        <f>countif(NEW_REDB_table.field,AD880)</f>
        <v>1</v>
      </c>
      <c r="AF880" s="299" t="str">
        <f t="shared" si="7"/>
        <v>YAY!!</v>
      </c>
      <c r="AG880" s="308"/>
      <c r="AH880" s="317" t="b">
        <v>0</v>
      </c>
      <c r="AI880" s="317" t="b">
        <v>0</v>
      </c>
      <c r="AJ880" s="308" t="str">
        <f t="array" ref="AJ880">iferror(index('Type Mapping'!$A$2:$D$21,match(J880,'Type Mapping'!$B$2:$B$21,0),4),"type mismatch")</f>
        <v>VARCHAR</v>
      </c>
      <c r="AK880" s="308"/>
      <c r="AL880" s="308"/>
      <c r="AM880" s="308"/>
      <c r="AN880" s="300" t="b">
        <v>0</v>
      </c>
      <c r="AO880" s="300" t="b">
        <v>0</v>
      </c>
      <c r="AP880" s="300" t="b">
        <v>0</v>
      </c>
      <c r="AQ880" s="300" t="b">
        <v>0</v>
      </c>
      <c r="AR880" s="300"/>
      <c r="AS880" s="300"/>
      <c r="AT880" s="302"/>
      <c r="AU880" s="302"/>
      <c r="AV880" s="303" t="b">
        <v>1</v>
      </c>
      <c r="AW880" s="304" t="str">
        <f t="shared" si="9"/>
        <v>false</v>
      </c>
      <c r="AX880" s="305" t="str">
        <f t="shared" si="17"/>
        <v>&lt;column comment="" default="" key="false" label="OccAddr" length="255" nullable="true" originalDbColumnName="OccAddr" originalLength="-1" pattern="" precision="-1" talendType="id_String" type=""/&gt;</v>
      </c>
      <c r="AY880" s="306"/>
      <c r="AZ880" s="305" t="str">
        <f t="shared" si="10"/>
        <v>&lt;column comment="" default="" key="false" label="OccAddr" length="255" nullable="true" originalDbColumnName="OccAddr" originalLength="-1" pattern="" precision="-1" talendType="id_String" type=""/&gt;</v>
      </c>
      <c r="BA880" s="306"/>
      <c r="BB880" s="302"/>
      <c r="BC880" s="303" t="b">
        <f t="shared" si="11"/>
        <v>1</v>
      </c>
      <c r="BD880" s="304"/>
      <c r="BE880" s="304" t="str">
        <f t="shared" si="12"/>
        <v>false</v>
      </c>
      <c r="BF880" s="307"/>
      <c r="BG880" s="305"/>
      <c r="BH880" s="305"/>
      <c r="BI880" s="305"/>
      <c r="BJ880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0" s="306"/>
      <c r="BL880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0" s="306"/>
      <c r="BN880" s="302"/>
      <c r="BO880" s="302"/>
      <c r="BP880" s="302"/>
      <c r="BQ880" s="302"/>
      <c r="BR880" s="302"/>
      <c r="BS880" s="302"/>
      <c r="BT880" s="302"/>
      <c r="BU880" s="302"/>
      <c r="BV880" s="302"/>
      <c r="BW880" s="302"/>
      <c r="BX880" s="302"/>
    </row>
    <row r="881">
      <c r="A881" s="292" t="s">
        <v>728</v>
      </c>
      <c r="B881" s="292">
        <v>880.0</v>
      </c>
      <c r="C881" s="292">
        <f t="shared" si="15"/>
        <v>1</v>
      </c>
      <c r="D881" s="293" t="str">
        <f t="shared" si="26"/>
        <v>Buil, Dem, Occ</v>
      </c>
      <c r="E881" s="46" t="str">
        <f t="shared" si="2"/>
        <v>prmbdo.mdb.PrmWaiver.OccCity</v>
      </c>
      <c r="F881" s="46" t="s">
        <v>350</v>
      </c>
      <c r="G881" s="46" t="s">
        <v>613</v>
      </c>
      <c r="H881" s="47">
        <v>42.0</v>
      </c>
      <c r="I881" s="294" t="s">
        <v>1817</v>
      </c>
      <c r="J881" s="295" t="s">
        <v>743</v>
      </c>
      <c r="K881" s="296">
        <v>80.0</v>
      </c>
      <c r="L881" s="297" t="b">
        <v>0</v>
      </c>
      <c r="M881" s="294" t="s">
        <v>2182</v>
      </c>
      <c r="N881" s="294"/>
      <c r="O881" s="369"/>
      <c r="P881" s="369"/>
      <c r="Q881" s="298" t="str">
        <f t="shared" si="3"/>
        <v>PrmWaiver</v>
      </c>
      <c r="R881" s="298" t="str">
        <f t="shared" si="19"/>
        <v>OccCity</v>
      </c>
      <c r="S881" s="298" t="str">
        <f t="array" ref="S881">iferror(index('Type Mapping'!$A$2:$D$21,match(J881,'Type Mapping'!$B$2:$B$21,0),3),"type mismatch")</f>
        <v>VARCHAR</v>
      </c>
      <c r="T881" s="298"/>
      <c r="U881" s="298"/>
      <c r="V881" s="298"/>
      <c r="W881" s="51" t="b">
        <v>1</v>
      </c>
      <c r="X881" s="51"/>
      <c r="Y881" s="309"/>
      <c r="Z881" s="309"/>
      <c r="AA881" s="311" t="s">
        <v>652</v>
      </c>
      <c r="AB881" s="53" t="str">
        <f t="shared" si="23"/>
        <v>permit_history</v>
      </c>
      <c r="AC881" s="308" t="str">
        <f t="array" ref="AC881">iferror(index('StoT Mapping (Depreciated)'!$D$2:$L$976,match(E881,'StoT Mapping (Depreciated)'!$D$2:$D$976,0),9),"**FIELD MISSING**")</f>
        <v>Occupant_id</v>
      </c>
      <c r="AD881" s="53" t="str">
        <f t="shared" si="6"/>
        <v>permit.Occupant_id</v>
      </c>
      <c r="AE881" s="299">
        <f>countif(NEW_REDB_table.field,AD881)</f>
        <v>1</v>
      </c>
      <c r="AF881" s="299" t="str">
        <f t="shared" si="7"/>
        <v>YAY!!</v>
      </c>
      <c r="AG881" s="308"/>
      <c r="AH881" s="317" t="b">
        <v>0</v>
      </c>
      <c r="AI881" s="317" t="b">
        <v>0</v>
      </c>
      <c r="AJ881" s="308" t="str">
        <f t="array" ref="AJ881">iferror(index('Type Mapping'!$A$2:$D$21,match(J881,'Type Mapping'!$B$2:$B$21,0),4),"type mismatch")</f>
        <v>VARCHAR</v>
      </c>
      <c r="AK881" s="308"/>
      <c r="AL881" s="308"/>
      <c r="AM881" s="308"/>
      <c r="AN881" s="300" t="b">
        <v>0</v>
      </c>
      <c r="AO881" s="300" t="b">
        <v>0</v>
      </c>
      <c r="AP881" s="300" t="b">
        <v>0</v>
      </c>
      <c r="AQ881" s="300" t="b">
        <v>0</v>
      </c>
      <c r="AR881" s="300"/>
      <c r="AS881" s="300"/>
      <c r="AT881" s="302"/>
      <c r="AU881" s="302"/>
      <c r="AV881" s="303" t="b">
        <v>1</v>
      </c>
      <c r="AW881" s="304" t="str">
        <f t="shared" si="9"/>
        <v>false</v>
      </c>
      <c r="AX881" s="305" t="str">
        <f t="shared" si="17"/>
        <v>&lt;column comment="" default="" key="false" label="OccCity" length="255" nullable="true" originalDbColumnName="OccCity" originalLength="-1" pattern="" precision="-1" talendType="id_String" type=""/&gt;</v>
      </c>
      <c r="AY881" s="306"/>
      <c r="AZ881" s="305" t="str">
        <f t="shared" si="10"/>
        <v>&lt;column comment="" default="" key="false" label="OccCity" length="255" nullable="true" originalDbColumnName="OccCity" originalLength="-1" pattern="" precision="-1" talendType="id_String" type=""/&gt;</v>
      </c>
      <c r="BA881" s="306"/>
      <c r="BB881" s="302"/>
      <c r="BC881" s="303" t="b">
        <f t="shared" si="11"/>
        <v>1</v>
      </c>
      <c r="BD881" s="304"/>
      <c r="BE881" s="304" t="str">
        <f t="shared" si="12"/>
        <v>false</v>
      </c>
      <c r="BF881" s="307"/>
      <c r="BG881" s="305"/>
      <c r="BH881" s="305"/>
      <c r="BI881" s="305"/>
      <c r="BJ881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1" s="306"/>
      <c r="BL881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1" s="306"/>
      <c r="BN881" s="302"/>
      <c r="BO881" s="302"/>
      <c r="BP881" s="302"/>
      <c r="BQ881" s="302"/>
      <c r="BR881" s="302"/>
      <c r="BS881" s="302"/>
      <c r="BT881" s="302"/>
      <c r="BU881" s="302"/>
      <c r="BV881" s="302"/>
      <c r="BW881" s="302"/>
      <c r="BX881" s="302"/>
    </row>
    <row r="882">
      <c r="A882" s="292" t="s">
        <v>728</v>
      </c>
      <c r="B882" s="292">
        <v>881.0</v>
      </c>
      <c r="C882" s="292">
        <f t="shared" si="15"/>
        <v>1</v>
      </c>
      <c r="D882" s="293" t="str">
        <f t="shared" si="26"/>
        <v>Buil, Dem, Occ</v>
      </c>
      <c r="E882" s="46" t="str">
        <f t="shared" si="2"/>
        <v>prmbdo.mdb.PrmWaiver.OccState</v>
      </c>
      <c r="F882" s="46" t="s">
        <v>350</v>
      </c>
      <c r="G882" s="46" t="s">
        <v>613</v>
      </c>
      <c r="H882" s="47">
        <v>43.0</v>
      </c>
      <c r="I882" s="294" t="s">
        <v>1823</v>
      </c>
      <c r="J882" s="295" t="s">
        <v>743</v>
      </c>
      <c r="K882" s="296">
        <v>2.0</v>
      </c>
      <c r="L882" s="297" t="b">
        <v>0</v>
      </c>
      <c r="M882" s="294" t="s">
        <v>2183</v>
      </c>
      <c r="N882" s="294"/>
      <c r="O882" s="369"/>
      <c r="P882" s="369"/>
      <c r="Q882" s="298" t="str">
        <f t="shared" si="3"/>
        <v>PrmWaiver</v>
      </c>
      <c r="R882" s="298" t="str">
        <f t="shared" si="19"/>
        <v>OccState</v>
      </c>
      <c r="S882" s="298" t="str">
        <f t="array" ref="S882">iferror(index('Type Mapping'!$A$2:$D$21,match(J882,'Type Mapping'!$B$2:$B$21,0),3),"type mismatch")</f>
        <v>VARCHAR</v>
      </c>
      <c r="T882" s="298"/>
      <c r="U882" s="298"/>
      <c r="V882" s="298"/>
      <c r="W882" s="51" t="b">
        <v>1</v>
      </c>
      <c r="X882" s="51"/>
      <c r="Y882" s="309"/>
      <c r="Z882" s="309"/>
      <c r="AA882" s="311" t="s">
        <v>652</v>
      </c>
      <c r="AB882" s="53" t="str">
        <f t="shared" si="23"/>
        <v>permit_history</v>
      </c>
      <c r="AC882" s="308" t="str">
        <f t="array" ref="AC882">iferror(index('StoT Mapping (Depreciated)'!$D$2:$L$976,match(E882,'StoT Mapping (Depreciated)'!$D$2:$D$976,0),9),"**FIELD MISSING**")</f>
        <v>Occupant_id</v>
      </c>
      <c r="AD882" s="53" t="str">
        <f t="shared" si="6"/>
        <v>permit.Occupant_id</v>
      </c>
      <c r="AE882" s="299">
        <f>countif(NEW_REDB_table.field,AD882)</f>
        <v>1</v>
      </c>
      <c r="AF882" s="299" t="str">
        <f t="shared" si="7"/>
        <v>YAY!!</v>
      </c>
      <c r="AG882" s="308"/>
      <c r="AH882" s="317" t="b">
        <v>0</v>
      </c>
      <c r="AI882" s="317" t="b">
        <v>0</v>
      </c>
      <c r="AJ882" s="308" t="str">
        <f t="array" ref="AJ882">iferror(index('Type Mapping'!$A$2:$D$21,match(J882,'Type Mapping'!$B$2:$B$21,0),4),"type mismatch")</f>
        <v>VARCHAR</v>
      </c>
      <c r="AK882" s="308"/>
      <c r="AL882" s="308"/>
      <c r="AM882" s="308"/>
      <c r="AN882" s="300" t="b">
        <v>0</v>
      </c>
      <c r="AO882" s="300" t="b">
        <v>0</v>
      </c>
      <c r="AP882" s="300" t="b">
        <v>0</v>
      </c>
      <c r="AQ882" s="300" t="b">
        <v>0</v>
      </c>
      <c r="AR882" s="300"/>
      <c r="AS882" s="300"/>
      <c r="AT882" s="302"/>
      <c r="AU882" s="302"/>
      <c r="AV882" s="303" t="b">
        <v>1</v>
      </c>
      <c r="AW882" s="304" t="str">
        <f t="shared" si="9"/>
        <v>false</v>
      </c>
      <c r="AX882" s="305" t="str">
        <f t="shared" si="17"/>
        <v>&lt;column comment="" default="" key="false" label="OccState" length="255" nullable="true" originalDbColumnName="OccState" originalLength="-1" pattern="" precision="-1" talendType="id_String" type=""/&gt;</v>
      </c>
      <c r="AY882" s="306"/>
      <c r="AZ882" s="305" t="str">
        <f t="shared" si="10"/>
        <v>&lt;column comment="" default="" key="false" label="OccState" length="255" nullable="true" originalDbColumnName="OccState" originalLength="-1" pattern="" precision="-1" talendType="id_String" type=""/&gt;</v>
      </c>
      <c r="BA882" s="306"/>
      <c r="BB882" s="302"/>
      <c r="BC882" s="303" t="b">
        <f t="shared" si="11"/>
        <v>1</v>
      </c>
      <c r="BD882" s="304"/>
      <c r="BE882" s="304" t="str">
        <f t="shared" si="12"/>
        <v>false</v>
      </c>
      <c r="BF882" s="307"/>
      <c r="BG882" s="305"/>
      <c r="BH882" s="305"/>
      <c r="BI882" s="305"/>
      <c r="BJ882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2" s="306"/>
      <c r="BL882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2" s="306"/>
      <c r="BN882" s="302"/>
      <c r="BO882" s="302"/>
      <c r="BP882" s="302"/>
      <c r="BQ882" s="302"/>
      <c r="BR882" s="302"/>
      <c r="BS882" s="302"/>
      <c r="BT882" s="302"/>
      <c r="BU882" s="302"/>
      <c r="BV882" s="302"/>
      <c r="BW882" s="302"/>
      <c r="BX882" s="302"/>
    </row>
    <row r="883">
      <c r="A883" s="292" t="s">
        <v>728</v>
      </c>
      <c r="B883" s="292">
        <v>882.0</v>
      </c>
      <c r="C883" s="292">
        <f t="shared" si="15"/>
        <v>1</v>
      </c>
      <c r="D883" s="293" t="str">
        <f t="shared" si="26"/>
        <v>Buil, Dem, Occ</v>
      </c>
      <c r="E883" s="46" t="str">
        <f t="shared" si="2"/>
        <v>prmbdo.mdb.PrmWaiver.OccZIP</v>
      </c>
      <c r="F883" s="46" t="s">
        <v>350</v>
      </c>
      <c r="G883" s="46" t="s">
        <v>613</v>
      </c>
      <c r="H883" s="47">
        <v>44.0</v>
      </c>
      <c r="I883" s="294" t="s">
        <v>1825</v>
      </c>
      <c r="J883" s="295" t="s">
        <v>743</v>
      </c>
      <c r="K883" s="296">
        <v>50.0</v>
      </c>
      <c r="L883" s="297" t="b">
        <v>0</v>
      </c>
      <c r="M883" s="294" t="s">
        <v>2184</v>
      </c>
      <c r="N883" s="294"/>
      <c r="O883" s="369"/>
      <c r="P883" s="369"/>
      <c r="Q883" s="298" t="str">
        <f t="shared" si="3"/>
        <v>PrmWaiver</v>
      </c>
      <c r="R883" s="298" t="str">
        <f t="shared" si="19"/>
        <v>OccZIP</v>
      </c>
      <c r="S883" s="298" t="str">
        <f t="array" ref="S883">iferror(index('Type Mapping'!$A$2:$D$21,match(J883,'Type Mapping'!$B$2:$B$21,0),3),"type mismatch")</f>
        <v>VARCHAR</v>
      </c>
      <c r="T883" s="298"/>
      <c r="U883" s="298"/>
      <c r="V883" s="298"/>
      <c r="W883" s="51" t="b">
        <v>1</v>
      </c>
      <c r="X883" s="51"/>
      <c r="Y883" s="309"/>
      <c r="Z883" s="309"/>
      <c r="AA883" s="311" t="s">
        <v>652</v>
      </c>
      <c r="AB883" s="53" t="str">
        <f t="shared" si="23"/>
        <v>permit_history</v>
      </c>
      <c r="AC883" s="308" t="str">
        <f t="array" ref="AC883">iferror(index('StoT Mapping (Depreciated)'!$D$2:$L$976,match(E883,'StoT Mapping (Depreciated)'!$D$2:$D$976,0),9),"**FIELD MISSING**")</f>
        <v>Occupant_id</v>
      </c>
      <c r="AD883" s="53" t="str">
        <f t="shared" si="6"/>
        <v>permit.Occupant_id</v>
      </c>
      <c r="AE883" s="299">
        <f>countif(NEW_REDB_table.field,AD883)</f>
        <v>1</v>
      </c>
      <c r="AF883" s="299" t="str">
        <f t="shared" si="7"/>
        <v>YAY!!</v>
      </c>
      <c r="AG883" s="308"/>
      <c r="AH883" s="317" t="b">
        <v>0</v>
      </c>
      <c r="AI883" s="317" t="b">
        <v>0</v>
      </c>
      <c r="AJ883" s="308" t="str">
        <f t="array" ref="AJ883">iferror(index('Type Mapping'!$A$2:$D$21,match(J883,'Type Mapping'!$B$2:$B$21,0),4),"type mismatch")</f>
        <v>VARCHAR</v>
      </c>
      <c r="AK883" s="308"/>
      <c r="AL883" s="308"/>
      <c r="AM883" s="308"/>
      <c r="AN883" s="300" t="b">
        <v>0</v>
      </c>
      <c r="AO883" s="300" t="b">
        <v>0</v>
      </c>
      <c r="AP883" s="300" t="b">
        <v>0</v>
      </c>
      <c r="AQ883" s="300" t="b">
        <v>0</v>
      </c>
      <c r="AR883" s="300"/>
      <c r="AS883" s="300"/>
      <c r="AT883" s="302"/>
      <c r="AU883" s="302"/>
      <c r="AV883" s="303" t="b">
        <v>1</v>
      </c>
      <c r="AW883" s="304" t="str">
        <f t="shared" si="9"/>
        <v>false</v>
      </c>
      <c r="AX883" s="305" t="str">
        <f t="shared" si="17"/>
        <v>&lt;column comment="" default="" key="false" label="OccZIP" length="255" nullable="true" originalDbColumnName="OccZIP" originalLength="-1" pattern="" precision="-1" talendType="id_String" type=""/&gt;</v>
      </c>
      <c r="AY883" s="306"/>
      <c r="AZ883" s="305" t="str">
        <f t="shared" si="10"/>
        <v>&lt;column comment="" default="" key="false" label="OccZIP" length="255" nullable="true" originalDbColumnName="OccZIP" originalLength="-1" pattern="" precision="-1" talendType="id_String" type=""/&gt;</v>
      </c>
      <c r="BA883" s="306"/>
      <c r="BB883" s="302"/>
      <c r="BC883" s="303" t="b">
        <f t="shared" si="11"/>
        <v>1</v>
      </c>
      <c r="BD883" s="304"/>
      <c r="BE883" s="304" t="str">
        <f t="shared" si="12"/>
        <v>false</v>
      </c>
      <c r="BF883" s="307"/>
      <c r="BG883" s="305"/>
      <c r="BH883" s="305"/>
      <c r="BI883" s="305"/>
      <c r="BJ883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3" s="306"/>
      <c r="BL883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3" s="306"/>
      <c r="BN883" s="302"/>
      <c r="BO883" s="302"/>
      <c r="BP883" s="302"/>
      <c r="BQ883" s="302"/>
      <c r="BR883" s="302"/>
      <c r="BS883" s="302"/>
      <c r="BT883" s="302"/>
      <c r="BU883" s="302"/>
      <c r="BV883" s="302"/>
      <c r="BW883" s="302"/>
      <c r="BX883" s="302"/>
    </row>
    <row r="884">
      <c r="A884" s="292" t="s">
        <v>728</v>
      </c>
      <c r="B884" s="292">
        <v>883.0</v>
      </c>
      <c r="C884" s="292">
        <f t="shared" si="15"/>
        <v>1</v>
      </c>
      <c r="D884" s="293" t="str">
        <f t="shared" si="26"/>
        <v>Buil, Dem, Occ</v>
      </c>
      <c r="E884" s="46" t="str">
        <f t="shared" si="2"/>
        <v>prmbdo.mdb.PrmWaiver.GeoCityBLockPart</v>
      </c>
      <c r="F884" s="46" t="s">
        <v>350</v>
      </c>
      <c r="G884" s="46" t="s">
        <v>613</v>
      </c>
      <c r="H884" s="47">
        <v>45.0</v>
      </c>
      <c r="I884" s="294" t="s">
        <v>1795</v>
      </c>
      <c r="J884" s="295" t="s">
        <v>729</v>
      </c>
      <c r="K884" s="296">
        <v>8.0</v>
      </c>
      <c r="L884" s="297" t="b">
        <v>0</v>
      </c>
      <c r="M884" s="294" t="s">
        <v>1433</v>
      </c>
      <c r="N884" s="294"/>
      <c r="O884" s="369"/>
      <c r="P884" s="369"/>
      <c r="Q884" s="298" t="str">
        <f t="shared" si="3"/>
        <v>PrmWaiver</v>
      </c>
      <c r="R884" s="298" t="str">
        <f t="shared" si="19"/>
        <v>GeoCityBLockPart</v>
      </c>
      <c r="S884" s="298" t="str">
        <f t="array" ref="S884">iferror(index('Type Mapping'!$A$2:$D$21,match(J884,'Type Mapping'!$B$2:$B$21,0),3),"type mismatch")</f>
        <v>VARCHAR</v>
      </c>
      <c r="T884" s="298"/>
      <c r="U884" s="298"/>
      <c r="V884" s="298"/>
      <c r="W884" s="51" t="b">
        <v>1</v>
      </c>
      <c r="X884" s="51"/>
      <c r="Y884" s="309"/>
      <c r="Z884" s="309"/>
      <c r="AA884" s="311" t="s">
        <v>669</v>
      </c>
      <c r="AB884" s="53" t="str">
        <f t="shared" si="23"/>
        <v>geo_id_history</v>
      </c>
      <c r="AC884" s="308" t="str">
        <f t="array" ref="AC884">iferror(index('StoT Mapping (Depreciated)'!$D$2:$L$976,match(E884,'StoT Mapping (Depreciated)'!$D$2:$D$976,0),9),"**FIELD MISSING**")</f>
        <v>???</v>
      </c>
      <c r="AD884" s="53" t="str">
        <f t="shared" si="6"/>
        <v>geo_id.???</v>
      </c>
      <c r="AE884" s="299">
        <f>countif(NEW_REDB_table.field,AD884)</f>
        <v>0</v>
      </c>
      <c r="AF884" s="299" t="str">
        <f t="shared" si="7"/>
        <v>Check...</v>
      </c>
      <c r="AG884" s="308"/>
      <c r="AH884" s="317" t="b">
        <v>0</v>
      </c>
      <c r="AI884" s="317" t="b">
        <v>0</v>
      </c>
      <c r="AJ884" s="308" t="str">
        <f t="array" ref="AJ884">iferror(index('Type Mapping'!$A$2:$D$21,match(J884,'Type Mapping'!$B$2:$B$21,0),4),"type mismatch")</f>
        <v>FLOAT</v>
      </c>
      <c r="AK884" s="308"/>
      <c r="AL884" s="308"/>
      <c r="AM884" s="308"/>
      <c r="AN884" s="300" t="b">
        <v>0</v>
      </c>
      <c r="AO884" s="300" t="b">
        <v>0</v>
      </c>
      <c r="AP884" s="300" t="b">
        <v>0</v>
      </c>
      <c r="AQ884" s="300" t="b">
        <v>0</v>
      </c>
      <c r="AR884" s="300"/>
      <c r="AS884" s="300"/>
      <c r="AT884" s="302"/>
      <c r="AU884" s="302"/>
      <c r="AV884" s="303" t="b">
        <v>1</v>
      </c>
      <c r="AW884" s="304" t="str">
        <f t="shared" si="9"/>
        <v>false</v>
      </c>
      <c r="AX884" s="305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884" s="306"/>
      <c r="AZ884" s="305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884" s="306"/>
      <c r="BB884" s="302"/>
      <c r="BC884" s="303" t="b">
        <f t="shared" si="11"/>
        <v>1</v>
      </c>
      <c r="BD884" s="304"/>
      <c r="BE884" s="304" t="str">
        <f t="shared" si="12"/>
        <v>false</v>
      </c>
      <c r="BF884" s="307"/>
      <c r="BG884" s="305"/>
      <c r="BH884" s="305"/>
      <c r="BI884" s="305"/>
      <c r="BJ884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4" s="306"/>
      <c r="BL884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4" s="306"/>
      <c r="BN884" s="302"/>
      <c r="BO884" s="302"/>
      <c r="BP884" s="302"/>
      <c r="BQ884" s="302"/>
      <c r="BR884" s="302"/>
      <c r="BS884" s="302"/>
      <c r="BT884" s="302"/>
      <c r="BU884" s="302"/>
      <c r="BV884" s="302"/>
      <c r="BW884" s="302"/>
      <c r="BX884" s="302"/>
    </row>
    <row r="885">
      <c r="A885" s="292" t="s">
        <v>728</v>
      </c>
      <c r="B885" s="292">
        <v>884.0</v>
      </c>
      <c r="C885" s="292">
        <f t="shared" si="15"/>
        <v>1</v>
      </c>
      <c r="D885" s="293" t="str">
        <f t="shared" si="26"/>
        <v>Buil, Dem, Occ</v>
      </c>
      <c r="E885" s="46" t="str">
        <f t="shared" si="2"/>
        <v>prmbdo.mdb.PrmWaiver.Ward10</v>
      </c>
      <c r="F885" s="46" t="s">
        <v>350</v>
      </c>
      <c r="G885" s="46" t="s">
        <v>613</v>
      </c>
      <c r="H885" s="47">
        <v>46.0</v>
      </c>
      <c r="I885" s="294" t="s">
        <v>1436</v>
      </c>
      <c r="J885" s="295" t="s">
        <v>740</v>
      </c>
      <c r="K885" s="296">
        <v>1.0</v>
      </c>
      <c r="L885" s="297" t="b">
        <v>0</v>
      </c>
      <c r="M885" s="294" t="s">
        <v>2076</v>
      </c>
      <c r="N885" s="294"/>
      <c r="O885" s="369"/>
      <c r="P885" s="369"/>
      <c r="Q885" s="298" t="str">
        <f t="shared" si="3"/>
        <v>PrmWaiver</v>
      </c>
      <c r="R885" s="298" t="str">
        <f t="shared" si="19"/>
        <v>Ward10</v>
      </c>
      <c r="S885" s="298" t="str">
        <f t="array" ref="S885">iferror(index('Type Mapping'!$A$2:$D$21,match(J885,'Type Mapping'!$B$2:$B$21,0),3),"type mismatch")</f>
        <v>VARCHAR</v>
      </c>
      <c r="T885" s="298"/>
      <c r="U885" s="298"/>
      <c r="V885" s="298"/>
      <c r="W885" s="51" t="b">
        <v>1</v>
      </c>
      <c r="X885" s="51"/>
      <c r="Y885" s="309"/>
      <c r="Z885" s="309"/>
      <c r="AA885" s="311" t="s">
        <v>669</v>
      </c>
      <c r="AB885" s="53" t="str">
        <f t="shared" si="23"/>
        <v>geo_id_history</v>
      </c>
      <c r="AC885" s="308" t="str">
        <f t="array" ref="AC885">iferror(index('StoT Mapping (Depreciated)'!$D$2:$L$976,match(E885,'StoT Mapping (Depreciated)'!$D$2:$D$976,0),9),"**FIELD MISSING**")</f>
        <v>???</v>
      </c>
      <c r="AD885" s="53" t="str">
        <f t="shared" si="6"/>
        <v>geo_id.???</v>
      </c>
      <c r="AE885" s="299">
        <f>countif(NEW_REDB_table.field,AD885)</f>
        <v>0</v>
      </c>
      <c r="AF885" s="299" t="str">
        <f t="shared" si="7"/>
        <v>Check...</v>
      </c>
      <c r="AG885" s="308"/>
      <c r="AH885" s="317" t="b">
        <v>0</v>
      </c>
      <c r="AI885" s="317" t="b">
        <v>0</v>
      </c>
      <c r="AJ885" s="308" t="str">
        <f t="array" ref="AJ885">iferror(index('Type Mapping'!$A$2:$D$21,match(J885,'Type Mapping'!$B$2:$B$21,0),4),"type mismatch")</f>
        <v>INT</v>
      </c>
      <c r="AK885" s="308"/>
      <c r="AL885" s="308"/>
      <c r="AM885" s="308"/>
      <c r="AN885" s="300" t="b">
        <v>0</v>
      </c>
      <c r="AO885" s="300" t="b">
        <v>0</v>
      </c>
      <c r="AP885" s="300" t="b">
        <v>0</v>
      </c>
      <c r="AQ885" s="300" t="b">
        <v>0</v>
      </c>
      <c r="AR885" s="300"/>
      <c r="AS885" s="300"/>
      <c r="AT885" s="302"/>
      <c r="AU885" s="302"/>
      <c r="AV885" s="303" t="b">
        <v>1</v>
      </c>
      <c r="AW885" s="304" t="str">
        <f t="shared" si="9"/>
        <v>false</v>
      </c>
      <c r="AX885" s="305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885" s="306"/>
      <c r="AZ885" s="305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885" s="306"/>
      <c r="BB885" s="302"/>
      <c r="BC885" s="303" t="b">
        <f t="shared" si="11"/>
        <v>1</v>
      </c>
      <c r="BD885" s="304"/>
      <c r="BE885" s="304" t="str">
        <f t="shared" si="12"/>
        <v>false</v>
      </c>
      <c r="BF885" s="307"/>
      <c r="BG885" s="305"/>
      <c r="BH885" s="305"/>
      <c r="BI885" s="305"/>
      <c r="BJ885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5" s="306"/>
      <c r="BL885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5" s="306"/>
      <c r="BN885" s="302"/>
      <c r="BO885" s="302"/>
      <c r="BP885" s="302"/>
      <c r="BQ885" s="302"/>
      <c r="BR885" s="302"/>
      <c r="BS885" s="302"/>
      <c r="BT885" s="302"/>
      <c r="BU885" s="302"/>
      <c r="BV885" s="302"/>
      <c r="BW885" s="302"/>
      <c r="BX885" s="302"/>
    </row>
    <row r="886">
      <c r="A886" s="292" t="s">
        <v>728</v>
      </c>
      <c r="B886" s="292">
        <v>885.0</v>
      </c>
      <c r="C886" s="292">
        <f t="shared" si="15"/>
        <v>1</v>
      </c>
      <c r="D886" s="293" t="str">
        <f t="shared" si="26"/>
        <v>Buil, Dem, Occ</v>
      </c>
      <c r="E886" s="46" t="str">
        <f t="shared" si="2"/>
        <v>prmbdo.mdb.PrmWaiver.Precinct10</v>
      </c>
      <c r="F886" s="46" t="s">
        <v>350</v>
      </c>
      <c r="G886" s="46" t="s">
        <v>613</v>
      </c>
      <c r="H886" s="47">
        <v>47.0</v>
      </c>
      <c r="I886" s="294" t="s">
        <v>1445</v>
      </c>
      <c r="J886" s="295" t="s">
        <v>740</v>
      </c>
      <c r="K886" s="296">
        <v>1.0</v>
      </c>
      <c r="L886" s="297" t="b">
        <v>0</v>
      </c>
      <c r="M886" s="294" t="s">
        <v>2079</v>
      </c>
      <c r="N886" s="294"/>
      <c r="O886" s="369"/>
      <c r="P886" s="369"/>
      <c r="Q886" s="298" t="str">
        <f t="shared" si="3"/>
        <v>PrmWaiver</v>
      </c>
      <c r="R886" s="298" t="str">
        <f t="shared" si="19"/>
        <v>Precinct10</v>
      </c>
      <c r="S886" s="298" t="str">
        <f t="array" ref="S886">iferror(index('Type Mapping'!$A$2:$D$21,match(J886,'Type Mapping'!$B$2:$B$21,0),3),"type mismatch")</f>
        <v>VARCHAR</v>
      </c>
      <c r="T886" s="298"/>
      <c r="U886" s="298"/>
      <c r="V886" s="298"/>
      <c r="W886" s="51" t="b">
        <v>1</v>
      </c>
      <c r="X886" s="51"/>
      <c r="Y886" s="309"/>
      <c r="Z886" s="309"/>
      <c r="AA886" s="311" t="s">
        <v>669</v>
      </c>
      <c r="AB886" s="53" t="str">
        <f t="shared" si="23"/>
        <v>geo_id_history</v>
      </c>
      <c r="AC886" s="308" t="str">
        <f t="array" ref="AC886">iferror(index('StoT Mapping (Depreciated)'!$D$2:$L$976,match(E886,'StoT Mapping (Depreciated)'!$D$2:$D$976,0),9),"**FIELD MISSING**")</f>
        <v>???</v>
      </c>
      <c r="AD886" s="53" t="str">
        <f t="shared" si="6"/>
        <v>geo_id.???</v>
      </c>
      <c r="AE886" s="299">
        <f>countif(NEW_REDB_table.field,AD886)</f>
        <v>0</v>
      </c>
      <c r="AF886" s="299" t="str">
        <f t="shared" si="7"/>
        <v>Check...</v>
      </c>
      <c r="AG886" s="308"/>
      <c r="AH886" s="317" t="b">
        <v>0</v>
      </c>
      <c r="AI886" s="317" t="b">
        <v>0</v>
      </c>
      <c r="AJ886" s="308" t="str">
        <f t="array" ref="AJ886">iferror(index('Type Mapping'!$A$2:$D$21,match(J886,'Type Mapping'!$B$2:$B$21,0),4),"type mismatch")</f>
        <v>INT</v>
      </c>
      <c r="AK886" s="308"/>
      <c r="AL886" s="308"/>
      <c r="AM886" s="308"/>
      <c r="AN886" s="300" t="b">
        <v>0</v>
      </c>
      <c r="AO886" s="300" t="b">
        <v>0</v>
      </c>
      <c r="AP886" s="300" t="b">
        <v>0</v>
      </c>
      <c r="AQ886" s="300" t="b">
        <v>0</v>
      </c>
      <c r="AR886" s="300"/>
      <c r="AS886" s="300"/>
      <c r="AT886" s="302"/>
      <c r="AU886" s="302"/>
      <c r="AV886" s="303" t="b">
        <v>1</v>
      </c>
      <c r="AW886" s="304" t="str">
        <f t="shared" si="9"/>
        <v>false</v>
      </c>
      <c r="AX886" s="305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886" s="306"/>
      <c r="AZ886" s="305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886" s="306"/>
      <c r="BB886" s="302"/>
      <c r="BC886" s="303" t="b">
        <f t="shared" si="11"/>
        <v>1</v>
      </c>
      <c r="BD886" s="304"/>
      <c r="BE886" s="304" t="str">
        <f t="shared" si="12"/>
        <v>false</v>
      </c>
      <c r="BF886" s="307"/>
      <c r="BG886" s="305"/>
      <c r="BH886" s="305"/>
      <c r="BI886" s="305"/>
      <c r="BJ886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6" s="306"/>
      <c r="BL886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6" s="306"/>
      <c r="BN886" s="302"/>
      <c r="BO886" s="302"/>
      <c r="BP886" s="302"/>
      <c r="BQ886" s="302"/>
      <c r="BR886" s="302"/>
      <c r="BS886" s="302"/>
      <c r="BT886" s="302"/>
      <c r="BU886" s="302"/>
      <c r="BV886" s="302"/>
      <c r="BW886" s="302"/>
      <c r="BX886" s="302"/>
    </row>
    <row r="887">
      <c r="A887" s="292" t="s">
        <v>728</v>
      </c>
      <c r="B887" s="292">
        <v>886.0</v>
      </c>
      <c r="C887" s="292">
        <f t="shared" si="15"/>
        <v>1</v>
      </c>
      <c r="D887" s="293" t="str">
        <f t="shared" si="26"/>
        <v>Buil, Dem, Occ</v>
      </c>
      <c r="E887" s="46" t="str">
        <f t="shared" si="2"/>
        <v>prmbdo.mdb.PrmWaiver.InspArea10</v>
      </c>
      <c r="F887" s="46" t="s">
        <v>350</v>
      </c>
      <c r="G887" s="46" t="s">
        <v>613</v>
      </c>
      <c r="H887" s="47">
        <v>48.0</v>
      </c>
      <c r="I887" s="294" t="s">
        <v>1451</v>
      </c>
      <c r="J887" s="295" t="s">
        <v>740</v>
      </c>
      <c r="K887" s="296">
        <v>1.0</v>
      </c>
      <c r="L887" s="297" t="b">
        <v>0</v>
      </c>
      <c r="M887" s="294" t="s">
        <v>1452</v>
      </c>
      <c r="N887" s="294"/>
      <c r="O887" s="369"/>
      <c r="P887" s="369"/>
      <c r="Q887" s="298" t="str">
        <f t="shared" si="3"/>
        <v>PrmWaiver</v>
      </c>
      <c r="R887" s="298" t="str">
        <f t="shared" si="19"/>
        <v>InspArea10</v>
      </c>
      <c r="S887" s="298" t="str">
        <f t="array" ref="S887">iferror(index('Type Mapping'!$A$2:$D$21,match(J887,'Type Mapping'!$B$2:$B$21,0),3),"type mismatch")</f>
        <v>VARCHAR</v>
      </c>
      <c r="T887" s="298"/>
      <c r="U887" s="298"/>
      <c r="V887" s="298"/>
      <c r="W887" s="51" t="b">
        <v>1</v>
      </c>
      <c r="X887" s="51"/>
      <c r="Y887" s="309"/>
      <c r="Z887" s="309"/>
      <c r="AA887" s="311" t="s">
        <v>669</v>
      </c>
      <c r="AB887" s="53" t="str">
        <f t="shared" si="23"/>
        <v>geo_id_history</v>
      </c>
      <c r="AC887" s="308" t="str">
        <f t="array" ref="AC887">iferror(index('StoT Mapping (Depreciated)'!$D$2:$L$976,match(E887,'StoT Mapping (Depreciated)'!$D$2:$D$976,0),9),"**FIELD MISSING**")</f>
        <v>???</v>
      </c>
      <c r="AD887" s="53" t="str">
        <f t="shared" si="6"/>
        <v>geo_id.???</v>
      </c>
      <c r="AE887" s="299">
        <f>countif(NEW_REDB_table.field,AD887)</f>
        <v>0</v>
      </c>
      <c r="AF887" s="299" t="str">
        <f t="shared" si="7"/>
        <v>Check...</v>
      </c>
      <c r="AG887" s="308"/>
      <c r="AH887" s="317" t="b">
        <v>0</v>
      </c>
      <c r="AI887" s="317" t="b">
        <v>0</v>
      </c>
      <c r="AJ887" s="308" t="str">
        <f t="array" ref="AJ887">iferror(index('Type Mapping'!$A$2:$D$21,match(J887,'Type Mapping'!$B$2:$B$21,0),4),"type mismatch")</f>
        <v>INT</v>
      </c>
      <c r="AK887" s="308"/>
      <c r="AL887" s="308"/>
      <c r="AM887" s="308"/>
      <c r="AN887" s="300" t="b">
        <v>0</v>
      </c>
      <c r="AO887" s="300" t="b">
        <v>0</v>
      </c>
      <c r="AP887" s="300" t="b">
        <v>0</v>
      </c>
      <c r="AQ887" s="300" t="b">
        <v>0</v>
      </c>
      <c r="AR887" s="300"/>
      <c r="AS887" s="300"/>
      <c r="AT887" s="302"/>
      <c r="AU887" s="302"/>
      <c r="AV887" s="303" t="b">
        <v>1</v>
      </c>
      <c r="AW887" s="304" t="str">
        <f t="shared" si="9"/>
        <v>false</v>
      </c>
      <c r="AX887" s="305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887" s="306"/>
      <c r="AZ887" s="305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887" s="306"/>
      <c r="BB887" s="302"/>
      <c r="BC887" s="303" t="b">
        <f t="shared" si="11"/>
        <v>1</v>
      </c>
      <c r="BD887" s="304"/>
      <c r="BE887" s="304" t="str">
        <f t="shared" si="12"/>
        <v>false</v>
      </c>
      <c r="BF887" s="307"/>
      <c r="BG887" s="305"/>
      <c r="BH887" s="305"/>
      <c r="BI887" s="305"/>
      <c r="BJ887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7" s="306"/>
      <c r="BL887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7" s="306"/>
      <c r="BN887" s="302"/>
      <c r="BO887" s="302"/>
      <c r="BP887" s="302"/>
      <c r="BQ887" s="302"/>
      <c r="BR887" s="302"/>
      <c r="BS887" s="302"/>
      <c r="BT887" s="302"/>
      <c r="BU887" s="302"/>
      <c r="BV887" s="302"/>
      <c r="BW887" s="302"/>
      <c r="BX887" s="302"/>
    </row>
    <row r="888">
      <c r="A888" s="292" t="s">
        <v>728</v>
      </c>
      <c r="B888" s="292">
        <v>887.0</v>
      </c>
      <c r="C888" s="292">
        <f t="shared" si="15"/>
        <v>1</v>
      </c>
      <c r="D888" s="293" t="str">
        <f t="shared" si="26"/>
        <v>Buil, Dem, Occ</v>
      </c>
      <c r="E888" s="46" t="str">
        <f t="shared" si="2"/>
        <v>prmbdo.mdb.PrmWaiver.Ward00</v>
      </c>
      <c r="F888" s="46" t="s">
        <v>350</v>
      </c>
      <c r="G888" s="46" t="s">
        <v>613</v>
      </c>
      <c r="H888" s="47">
        <v>49.0</v>
      </c>
      <c r="I888" s="294" t="s">
        <v>1457</v>
      </c>
      <c r="J888" s="295" t="s">
        <v>740</v>
      </c>
      <c r="K888" s="296">
        <v>1.0</v>
      </c>
      <c r="L888" s="297" t="b">
        <v>0</v>
      </c>
      <c r="M888" s="294" t="s">
        <v>2083</v>
      </c>
      <c r="N888" s="294"/>
      <c r="O888" s="369"/>
      <c r="P888" s="369"/>
      <c r="Q888" s="298" t="str">
        <f t="shared" si="3"/>
        <v>PrmWaiver</v>
      </c>
      <c r="R888" s="298" t="str">
        <f t="shared" si="19"/>
        <v>Ward00</v>
      </c>
      <c r="S888" s="298" t="str">
        <f t="array" ref="S888">iferror(index('Type Mapping'!$A$2:$D$21,match(J888,'Type Mapping'!$B$2:$B$21,0),3),"type mismatch")</f>
        <v>VARCHAR</v>
      </c>
      <c r="T888" s="298"/>
      <c r="U888" s="298"/>
      <c r="V888" s="298"/>
      <c r="W888" s="51" t="b">
        <v>1</v>
      </c>
      <c r="X888" s="51"/>
      <c r="Y888" s="309"/>
      <c r="Z888" s="309"/>
      <c r="AA888" s="311" t="s">
        <v>669</v>
      </c>
      <c r="AB888" s="53" t="str">
        <f t="shared" si="23"/>
        <v>geo_id_history</v>
      </c>
      <c r="AC888" s="308" t="str">
        <f t="array" ref="AC888">iferror(index('StoT Mapping (Depreciated)'!$D$2:$L$976,match(E888,'StoT Mapping (Depreciated)'!$D$2:$D$976,0),9),"**FIELD MISSING**")</f>
        <v>???</v>
      </c>
      <c r="AD888" s="53" t="str">
        <f t="shared" si="6"/>
        <v>geo_id.???</v>
      </c>
      <c r="AE888" s="299">
        <f>countif(NEW_REDB_table.field,AD888)</f>
        <v>0</v>
      </c>
      <c r="AF888" s="299" t="str">
        <f t="shared" si="7"/>
        <v>Check...</v>
      </c>
      <c r="AG888" s="308"/>
      <c r="AH888" s="317" t="b">
        <v>0</v>
      </c>
      <c r="AI888" s="317" t="b">
        <v>0</v>
      </c>
      <c r="AJ888" s="308" t="str">
        <f t="array" ref="AJ888">iferror(index('Type Mapping'!$A$2:$D$21,match(J888,'Type Mapping'!$B$2:$B$21,0),4),"type mismatch")</f>
        <v>INT</v>
      </c>
      <c r="AK888" s="308"/>
      <c r="AL888" s="308"/>
      <c r="AM888" s="308"/>
      <c r="AN888" s="300" t="b">
        <v>0</v>
      </c>
      <c r="AO888" s="300" t="b">
        <v>0</v>
      </c>
      <c r="AP888" s="300" t="b">
        <v>0</v>
      </c>
      <c r="AQ888" s="300" t="b">
        <v>0</v>
      </c>
      <c r="AR888" s="300"/>
      <c r="AS888" s="300"/>
      <c r="AT888" s="302"/>
      <c r="AU888" s="302"/>
      <c r="AV888" s="303" t="b">
        <v>1</v>
      </c>
      <c r="AW888" s="304" t="str">
        <f t="shared" si="9"/>
        <v>false</v>
      </c>
      <c r="AX888" s="305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888" s="306"/>
      <c r="AZ888" s="305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888" s="306"/>
      <c r="BB888" s="302"/>
      <c r="BC888" s="303" t="b">
        <f t="shared" si="11"/>
        <v>1</v>
      </c>
      <c r="BD888" s="304"/>
      <c r="BE888" s="304" t="str">
        <f t="shared" si="12"/>
        <v>false</v>
      </c>
      <c r="BF888" s="307"/>
      <c r="BG888" s="305"/>
      <c r="BH888" s="305"/>
      <c r="BI888" s="305"/>
      <c r="BJ888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8" s="306"/>
      <c r="BL888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8" s="306"/>
      <c r="BN888" s="302"/>
      <c r="BO888" s="302"/>
      <c r="BP888" s="302"/>
      <c r="BQ888" s="302"/>
      <c r="BR888" s="302"/>
      <c r="BS888" s="302"/>
      <c r="BT888" s="302"/>
      <c r="BU888" s="302"/>
      <c r="BV888" s="302"/>
      <c r="BW888" s="302"/>
      <c r="BX888" s="302"/>
    </row>
    <row r="889">
      <c r="A889" s="292" t="s">
        <v>728</v>
      </c>
      <c r="B889" s="292">
        <v>888.0</v>
      </c>
      <c r="C889" s="292">
        <f t="shared" si="15"/>
        <v>1</v>
      </c>
      <c r="D889" s="293" t="str">
        <f t="shared" si="26"/>
        <v>Buil, Dem, Occ</v>
      </c>
      <c r="E889" s="46" t="str">
        <f t="shared" si="2"/>
        <v>prmbdo.mdb.PrmWaiver.Precinct02</v>
      </c>
      <c r="F889" s="46" t="s">
        <v>350</v>
      </c>
      <c r="G889" s="46" t="s">
        <v>613</v>
      </c>
      <c r="H889" s="47">
        <v>50.0</v>
      </c>
      <c r="I889" s="294" t="s">
        <v>1462</v>
      </c>
      <c r="J889" s="295" t="s">
        <v>740</v>
      </c>
      <c r="K889" s="296">
        <v>1.0</v>
      </c>
      <c r="L889" s="297" t="b">
        <v>0</v>
      </c>
      <c r="M889" s="294" t="s">
        <v>2086</v>
      </c>
      <c r="N889" s="294"/>
      <c r="O889" s="369"/>
      <c r="P889" s="369"/>
      <c r="Q889" s="298" t="str">
        <f t="shared" si="3"/>
        <v>PrmWaiver</v>
      </c>
      <c r="R889" s="298" t="str">
        <f t="shared" si="19"/>
        <v>Precinct02</v>
      </c>
      <c r="S889" s="298" t="str">
        <f t="array" ref="S889">iferror(index('Type Mapping'!$A$2:$D$21,match(J889,'Type Mapping'!$B$2:$B$21,0),3),"type mismatch")</f>
        <v>VARCHAR</v>
      </c>
      <c r="T889" s="298"/>
      <c r="U889" s="298"/>
      <c r="V889" s="298"/>
      <c r="W889" s="51" t="b">
        <v>1</v>
      </c>
      <c r="X889" s="51"/>
      <c r="Y889" s="309"/>
      <c r="Z889" s="309"/>
      <c r="AA889" s="311" t="s">
        <v>669</v>
      </c>
      <c r="AB889" s="53" t="str">
        <f t="shared" si="23"/>
        <v>geo_id_history</v>
      </c>
      <c r="AC889" s="308" t="str">
        <f t="array" ref="AC889">iferror(index('StoT Mapping (Depreciated)'!$D$2:$L$976,match(E889,'StoT Mapping (Depreciated)'!$D$2:$D$976,0),9),"**FIELD MISSING**")</f>
        <v>???</v>
      </c>
      <c r="AD889" s="53" t="str">
        <f t="shared" si="6"/>
        <v>geo_id.???</v>
      </c>
      <c r="AE889" s="299">
        <f>countif(NEW_REDB_table.field,AD889)</f>
        <v>0</v>
      </c>
      <c r="AF889" s="299" t="str">
        <f t="shared" si="7"/>
        <v>Check...</v>
      </c>
      <c r="AG889" s="308"/>
      <c r="AH889" s="317" t="b">
        <v>0</v>
      </c>
      <c r="AI889" s="317" t="b">
        <v>0</v>
      </c>
      <c r="AJ889" s="308" t="str">
        <f t="array" ref="AJ889">iferror(index('Type Mapping'!$A$2:$D$21,match(J889,'Type Mapping'!$B$2:$B$21,0),4),"type mismatch")</f>
        <v>INT</v>
      </c>
      <c r="AK889" s="308"/>
      <c r="AL889" s="308"/>
      <c r="AM889" s="308"/>
      <c r="AN889" s="300" t="b">
        <v>0</v>
      </c>
      <c r="AO889" s="300" t="b">
        <v>0</v>
      </c>
      <c r="AP889" s="300" t="b">
        <v>0</v>
      </c>
      <c r="AQ889" s="300" t="b">
        <v>0</v>
      </c>
      <c r="AR889" s="300"/>
      <c r="AS889" s="300"/>
      <c r="AT889" s="302"/>
      <c r="AU889" s="302"/>
      <c r="AV889" s="303" t="b">
        <v>1</v>
      </c>
      <c r="AW889" s="304" t="str">
        <f t="shared" si="9"/>
        <v>false</v>
      </c>
      <c r="AX889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889" s="306"/>
      <c r="AZ889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889" s="306"/>
      <c r="BB889" s="302"/>
      <c r="BC889" s="303" t="b">
        <f t="shared" si="11"/>
        <v>1</v>
      </c>
      <c r="BD889" s="304"/>
      <c r="BE889" s="304" t="str">
        <f t="shared" si="12"/>
        <v>false</v>
      </c>
      <c r="BF889" s="307"/>
      <c r="BG889" s="305"/>
      <c r="BH889" s="305"/>
      <c r="BI889" s="305"/>
      <c r="BJ889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89" s="306"/>
      <c r="BL889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89" s="306"/>
      <c r="BN889" s="302"/>
      <c r="BO889" s="302"/>
      <c r="BP889" s="302"/>
      <c r="BQ889" s="302"/>
      <c r="BR889" s="302"/>
      <c r="BS889" s="302"/>
      <c r="BT889" s="302"/>
      <c r="BU889" s="302"/>
      <c r="BV889" s="302"/>
      <c r="BW889" s="302"/>
      <c r="BX889" s="302"/>
    </row>
    <row r="890">
      <c r="A890" s="292" t="s">
        <v>728</v>
      </c>
      <c r="B890" s="292">
        <v>889.0</v>
      </c>
      <c r="C890" s="292">
        <f t="shared" si="15"/>
        <v>1</v>
      </c>
      <c r="D890" s="293" t="str">
        <f t="shared" si="26"/>
        <v>Buil, Dem, Occ</v>
      </c>
      <c r="E890" s="46" t="str">
        <f t="shared" si="2"/>
        <v>prmbdo.mdb.PrmWaiver.Nbrhd</v>
      </c>
      <c r="F890" s="46" t="s">
        <v>350</v>
      </c>
      <c r="G890" s="46" t="s">
        <v>613</v>
      </c>
      <c r="H890" s="47">
        <v>51.0</v>
      </c>
      <c r="I890" s="294" t="s">
        <v>1472</v>
      </c>
      <c r="J890" s="295" t="s">
        <v>740</v>
      </c>
      <c r="K890" s="296">
        <v>1.0</v>
      </c>
      <c r="L890" s="297" t="b">
        <v>0</v>
      </c>
      <c r="M890" s="294" t="s">
        <v>1473</v>
      </c>
      <c r="N890" s="294"/>
      <c r="O890" s="369"/>
      <c r="P890" s="369"/>
      <c r="Q890" s="298" t="str">
        <f t="shared" si="3"/>
        <v>PrmWaiver</v>
      </c>
      <c r="R890" s="298" t="str">
        <f t="shared" si="19"/>
        <v>Nbrhd</v>
      </c>
      <c r="S890" s="298" t="str">
        <f t="array" ref="S890">iferror(index('Type Mapping'!$A$2:$D$21,match(J890,'Type Mapping'!$B$2:$B$21,0),3),"type mismatch")</f>
        <v>VARCHAR</v>
      </c>
      <c r="T890" s="298"/>
      <c r="U890" s="298"/>
      <c r="V890" s="298"/>
      <c r="W890" s="51" t="b">
        <v>1</v>
      </c>
      <c r="X890" s="51"/>
      <c r="Y890" s="309"/>
      <c r="Z890" s="309"/>
      <c r="AA890" s="311" t="s">
        <v>669</v>
      </c>
      <c r="AB890" s="53" t="str">
        <f t="shared" si="23"/>
        <v>geo_id_history</v>
      </c>
      <c r="AC890" s="308" t="str">
        <f t="array" ref="AC890">iferror(index('StoT Mapping (Depreciated)'!$D$2:$L$976,match(E890,'StoT Mapping (Depreciated)'!$D$2:$D$976,0),9),"**FIELD MISSING**")</f>
        <v>???</v>
      </c>
      <c r="AD890" s="53" t="str">
        <f t="shared" si="6"/>
        <v>geo_id.???</v>
      </c>
      <c r="AE890" s="299">
        <f>countif(NEW_REDB_table.field,AD890)</f>
        <v>0</v>
      </c>
      <c r="AF890" s="299" t="str">
        <f t="shared" si="7"/>
        <v>Check...</v>
      </c>
      <c r="AG890" s="308"/>
      <c r="AH890" s="317" t="b">
        <v>0</v>
      </c>
      <c r="AI890" s="317" t="b">
        <v>0</v>
      </c>
      <c r="AJ890" s="308" t="str">
        <f t="array" ref="AJ890">iferror(index('Type Mapping'!$A$2:$D$21,match(J890,'Type Mapping'!$B$2:$B$21,0),4),"type mismatch")</f>
        <v>INT</v>
      </c>
      <c r="AK890" s="308"/>
      <c r="AL890" s="308"/>
      <c r="AM890" s="308"/>
      <c r="AN890" s="300" t="b">
        <v>0</v>
      </c>
      <c r="AO890" s="300" t="b">
        <v>0</v>
      </c>
      <c r="AP890" s="300" t="b">
        <v>0</v>
      </c>
      <c r="AQ890" s="300" t="b">
        <v>0</v>
      </c>
      <c r="AR890" s="300"/>
      <c r="AS890" s="300"/>
      <c r="AT890" s="302"/>
      <c r="AU890" s="302"/>
      <c r="AV890" s="303" t="b">
        <v>1</v>
      </c>
      <c r="AW890" s="304" t="str">
        <f t="shared" si="9"/>
        <v>false</v>
      </c>
      <c r="AX890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890" s="306"/>
      <c r="AZ890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890" s="306"/>
      <c r="BB890" s="302"/>
      <c r="BC890" s="303" t="b">
        <f t="shared" si="11"/>
        <v>1</v>
      </c>
      <c r="BD890" s="304"/>
      <c r="BE890" s="304" t="str">
        <f t="shared" si="12"/>
        <v>false</v>
      </c>
      <c r="BF890" s="307"/>
      <c r="BG890" s="305"/>
      <c r="BH890" s="305"/>
      <c r="BI890" s="305"/>
      <c r="BJ890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0" s="306"/>
      <c r="BL890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0" s="306"/>
      <c r="BN890" s="302"/>
      <c r="BO890" s="302"/>
      <c r="BP890" s="302"/>
      <c r="BQ890" s="302"/>
      <c r="BR890" s="302"/>
      <c r="BS890" s="302"/>
      <c r="BT890" s="302"/>
      <c r="BU890" s="302"/>
      <c r="BV890" s="302"/>
      <c r="BW890" s="302"/>
      <c r="BX890" s="302"/>
    </row>
    <row r="891">
      <c r="A891" s="292" t="s">
        <v>728</v>
      </c>
      <c r="B891" s="292">
        <v>890.0</v>
      </c>
      <c r="C891" s="292">
        <f t="shared" si="15"/>
        <v>1</v>
      </c>
      <c r="D891" s="293" t="str">
        <f t="shared" si="26"/>
        <v>Buil, Dem, Occ</v>
      </c>
      <c r="E891" s="46" t="str">
        <f t="shared" si="2"/>
        <v>prmbdo.mdb.PrmWaiver.CDADist</v>
      </c>
      <c r="F891" s="46" t="s">
        <v>350</v>
      </c>
      <c r="G891" s="46" t="s">
        <v>613</v>
      </c>
      <c r="H891" s="47">
        <v>52.0</v>
      </c>
      <c r="I891" s="294" t="s">
        <v>1478</v>
      </c>
      <c r="J891" s="295" t="s">
        <v>740</v>
      </c>
      <c r="K891" s="296">
        <v>1.0</v>
      </c>
      <c r="L891" s="297" t="b">
        <v>0</v>
      </c>
      <c r="M891" s="294" t="s">
        <v>2088</v>
      </c>
      <c r="N891" s="294"/>
      <c r="O891" s="369"/>
      <c r="P891" s="369"/>
      <c r="Q891" s="298" t="str">
        <f t="shared" si="3"/>
        <v>PrmWaiver</v>
      </c>
      <c r="R891" s="298" t="str">
        <f t="shared" si="19"/>
        <v>CDADist</v>
      </c>
      <c r="S891" s="298" t="str">
        <f t="array" ref="S891">iferror(index('Type Mapping'!$A$2:$D$21,match(J891,'Type Mapping'!$B$2:$B$21,0),3),"type mismatch")</f>
        <v>VARCHAR</v>
      </c>
      <c r="T891" s="298"/>
      <c r="U891" s="298"/>
      <c r="V891" s="298"/>
      <c r="W891" s="51" t="b">
        <v>1</v>
      </c>
      <c r="X891" s="51"/>
      <c r="Y891" s="309"/>
      <c r="Z891" s="309"/>
      <c r="AA891" s="311" t="s">
        <v>669</v>
      </c>
      <c r="AB891" s="53" t="str">
        <f t="shared" si="23"/>
        <v>geo_id_history</v>
      </c>
      <c r="AC891" s="308" t="str">
        <f t="array" ref="AC891">iferror(index('StoT Mapping (Depreciated)'!$D$2:$L$976,match(E891,'StoT Mapping (Depreciated)'!$D$2:$D$976,0),9),"**FIELD MISSING**")</f>
        <v>???</v>
      </c>
      <c r="AD891" s="53" t="str">
        <f t="shared" si="6"/>
        <v>geo_id.???</v>
      </c>
      <c r="AE891" s="299">
        <f>countif(NEW_REDB_table.field,AD891)</f>
        <v>0</v>
      </c>
      <c r="AF891" s="299" t="str">
        <f t="shared" si="7"/>
        <v>Check...</v>
      </c>
      <c r="AG891" s="308"/>
      <c r="AH891" s="317" t="b">
        <v>0</v>
      </c>
      <c r="AI891" s="317" t="b">
        <v>0</v>
      </c>
      <c r="AJ891" s="308" t="str">
        <f t="array" ref="AJ891">iferror(index('Type Mapping'!$A$2:$D$21,match(J891,'Type Mapping'!$B$2:$B$21,0),4),"type mismatch")</f>
        <v>INT</v>
      </c>
      <c r="AK891" s="308"/>
      <c r="AL891" s="308"/>
      <c r="AM891" s="308"/>
      <c r="AN891" s="300" t="b">
        <v>0</v>
      </c>
      <c r="AO891" s="300" t="b">
        <v>0</v>
      </c>
      <c r="AP891" s="300" t="b">
        <v>0</v>
      </c>
      <c r="AQ891" s="300" t="b">
        <v>0</v>
      </c>
      <c r="AR891" s="300"/>
      <c r="AS891" s="300"/>
      <c r="AT891" s="302"/>
      <c r="AU891" s="302"/>
      <c r="AV891" s="303" t="b">
        <v>1</v>
      </c>
      <c r="AW891" s="304" t="str">
        <f t="shared" si="9"/>
        <v>false</v>
      </c>
      <c r="AX891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891" s="306"/>
      <c r="AZ891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891" s="306"/>
      <c r="BB891" s="302"/>
      <c r="BC891" s="303" t="b">
        <f t="shared" si="11"/>
        <v>1</v>
      </c>
      <c r="BD891" s="304"/>
      <c r="BE891" s="304" t="str">
        <f t="shared" si="12"/>
        <v>false</v>
      </c>
      <c r="BF891" s="307"/>
      <c r="BG891" s="305"/>
      <c r="BH891" s="305"/>
      <c r="BI891" s="305"/>
      <c r="BJ891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1" s="306"/>
      <c r="BL891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1" s="306"/>
      <c r="BN891" s="302"/>
      <c r="BO891" s="302"/>
      <c r="BP891" s="302"/>
      <c r="BQ891" s="302"/>
      <c r="BR891" s="302"/>
      <c r="BS891" s="302"/>
      <c r="BT891" s="302"/>
      <c r="BU891" s="302"/>
      <c r="BV891" s="302"/>
      <c r="BW891" s="302"/>
      <c r="BX891" s="302"/>
    </row>
    <row r="892">
      <c r="A892" s="292" t="s">
        <v>728</v>
      </c>
      <c r="B892" s="292">
        <v>891.0</v>
      </c>
      <c r="C892" s="292">
        <f t="shared" si="15"/>
        <v>1</v>
      </c>
      <c r="D892" s="293" t="str">
        <f t="shared" si="26"/>
        <v>Buil, Dem, Occ</v>
      </c>
      <c r="E892" s="46" t="str">
        <f t="shared" si="2"/>
        <v>prmbdo.mdb.PrmWaiver.CDASubDist</v>
      </c>
      <c r="F892" s="46" t="s">
        <v>350</v>
      </c>
      <c r="G892" s="46" t="s">
        <v>613</v>
      </c>
      <c r="H892" s="47">
        <v>53.0</v>
      </c>
      <c r="I892" s="294" t="s">
        <v>1485</v>
      </c>
      <c r="J892" s="295" t="s">
        <v>740</v>
      </c>
      <c r="K892" s="296">
        <v>1.0</v>
      </c>
      <c r="L892" s="297" t="b">
        <v>0</v>
      </c>
      <c r="M892" s="294" t="s">
        <v>1486</v>
      </c>
      <c r="N892" s="294"/>
      <c r="O892" s="369"/>
      <c r="P892" s="369"/>
      <c r="Q892" s="298" t="str">
        <f t="shared" si="3"/>
        <v>PrmWaiver</v>
      </c>
      <c r="R892" s="298" t="str">
        <f t="shared" si="19"/>
        <v>CDASubDist</v>
      </c>
      <c r="S892" s="298" t="str">
        <f t="array" ref="S892">iferror(index('Type Mapping'!$A$2:$D$21,match(J892,'Type Mapping'!$B$2:$B$21,0),3),"type mismatch")</f>
        <v>VARCHAR</v>
      </c>
      <c r="T892" s="298"/>
      <c r="U892" s="298"/>
      <c r="V892" s="298"/>
      <c r="W892" s="51" t="b">
        <v>1</v>
      </c>
      <c r="X892" s="51"/>
      <c r="Y892" s="309"/>
      <c r="Z892" s="309"/>
      <c r="AA892" s="311" t="s">
        <v>669</v>
      </c>
      <c r="AB892" s="53" t="str">
        <f t="shared" si="23"/>
        <v>geo_id_history</v>
      </c>
      <c r="AC892" s="308" t="str">
        <f t="array" ref="AC892">iferror(index('StoT Mapping (Depreciated)'!$D$2:$L$976,match(E892,'StoT Mapping (Depreciated)'!$D$2:$D$976,0),9),"**FIELD MISSING**")</f>
        <v>???</v>
      </c>
      <c r="AD892" s="53" t="str">
        <f t="shared" si="6"/>
        <v>geo_id.???</v>
      </c>
      <c r="AE892" s="299">
        <f>countif(NEW_REDB_table.field,AD892)</f>
        <v>0</v>
      </c>
      <c r="AF892" s="299" t="str">
        <f t="shared" si="7"/>
        <v>Check...</v>
      </c>
      <c r="AG892" s="308"/>
      <c r="AH892" s="317" t="b">
        <v>0</v>
      </c>
      <c r="AI892" s="317" t="b">
        <v>0</v>
      </c>
      <c r="AJ892" s="308" t="str">
        <f t="array" ref="AJ892">iferror(index('Type Mapping'!$A$2:$D$21,match(J892,'Type Mapping'!$B$2:$B$21,0),4),"type mismatch")</f>
        <v>INT</v>
      </c>
      <c r="AK892" s="308"/>
      <c r="AL892" s="308"/>
      <c r="AM892" s="308"/>
      <c r="AN892" s="300" t="b">
        <v>0</v>
      </c>
      <c r="AO892" s="300" t="b">
        <v>0</v>
      </c>
      <c r="AP892" s="300" t="b">
        <v>0</v>
      </c>
      <c r="AQ892" s="300" t="b">
        <v>0</v>
      </c>
      <c r="AR892" s="300"/>
      <c r="AS892" s="300"/>
      <c r="AT892" s="302"/>
      <c r="AU892" s="302"/>
      <c r="AV892" s="303" t="b">
        <v>1</v>
      </c>
      <c r="AW892" s="304" t="str">
        <f t="shared" si="9"/>
        <v>false</v>
      </c>
      <c r="AX892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892" s="306"/>
      <c r="AZ892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892" s="306"/>
      <c r="BB892" s="302"/>
      <c r="BC892" s="303" t="b">
        <f t="shared" si="11"/>
        <v>1</v>
      </c>
      <c r="BD892" s="304"/>
      <c r="BE892" s="304" t="str">
        <f t="shared" si="12"/>
        <v>false</v>
      </c>
      <c r="BF892" s="307"/>
      <c r="BG892" s="305"/>
      <c r="BH892" s="305"/>
      <c r="BI892" s="305"/>
      <c r="BJ892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2" s="306"/>
      <c r="BL892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2" s="306"/>
      <c r="BN892" s="302"/>
      <c r="BO892" s="302"/>
      <c r="BP892" s="302"/>
      <c r="BQ892" s="302"/>
      <c r="BR892" s="302"/>
      <c r="BS892" s="302"/>
      <c r="BT892" s="302"/>
      <c r="BU892" s="302"/>
      <c r="BV892" s="302"/>
      <c r="BW892" s="302"/>
      <c r="BX892" s="302"/>
    </row>
    <row r="893">
      <c r="A893" s="292" t="s">
        <v>728</v>
      </c>
      <c r="B893" s="292">
        <v>892.0</v>
      </c>
      <c r="C893" s="292">
        <f t="shared" si="15"/>
        <v>1</v>
      </c>
      <c r="D893" s="293" t="str">
        <f t="shared" si="26"/>
        <v>Buil, Dem, Occ</v>
      </c>
      <c r="E893" s="46" t="str">
        <f t="shared" si="2"/>
        <v>prmbdo.mdb.PrmWaiver.PoliceDist</v>
      </c>
      <c r="F893" s="46" t="s">
        <v>350</v>
      </c>
      <c r="G893" s="46" t="s">
        <v>613</v>
      </c>
      <c r="H893" s="47">
        <v>54.0</v>
      </c>
      <c r="I893" s="294" t="s">
        <v>1490</v>
      </c>
      <c r="J893" s="295" t="s">
        <v>740</v>
      </c>
      <c r="K893" s="296">
        <v>1.0</v>
      </c>
      <c r="L893" s="297" t="b">
        <v>0</v>
      </c>
      <c r="M893" s="294" t="s">
        <v>1491</v>
      </c>
      <c r="N893" s="294"/>
      <c r="O893" s="369"/>
      <c r="P893" s="369"/>
      <c r="Q893" s="298" t="str">
        <f t="shared" si="3"/>
        <v>PrmWaiver</v>
      </c>
      <c r="R893" s="298" t="str">
        <f t="shared" si="19"/>
        <v>PoliceDist</v>
      </c>
      <c r="S893" s="298" t="str">
        <f t="array" ref="S893">iferror(index('Type Mapping'!$A$2:$D$21,match(J893,'Type Mapping'!$B$2:$B$21,0),3),"type mismatch")</f>
        <v>VARCHAR</v>
      </c>
      <c r="T893" s="298"/>
      <c r="U893" s="298"/>
      <c r="V893" s="298"/>
      <c r="W893" s="51" t="b">
        <v>1</v>
      </c>
      <c r="X893" s="51"/>
      <c r="Y893" s="309"/>
      <c r="Z893" s="309"/>
      <c r="AA893" s="311" t="s">
        <v>669</v>
      </c>
      <c r="AB893" s="53" t="str">
        <f t="shared" si="23"/>
        <v>geo_id_history</v>
      </c>
      <c r="AC893" s="308" t="str">
        <f t="array" ref="AC893">iferror(index('StoT Mapping (Depreciated)'!$D$2:$L$976,match(E893,'StoT Mapping (Depreciated)'!$D$2:$D$976,0),9),"**FIELD MISSING**")</f>
        <v>???</v>
      </c>
      <c r="AD893" s="53" t="str">
        <f t="shared" si="6"/>
        <v>geo_id.???</v>
      </c>
      <c r="AE893" s="299">
        <f>countif(NEW_REDB_table.field,AD893)</f>
        <v>0</v>
      </c>
      <c r="AF893" s="299" t="str">
        <f t="shared" si="7"/>
        <v>Check...</v>
      </c>
      <c r="AG893" s="308"/>
      <c r="AH893" s="317" t="b">
        <v>0</v>
      </c>
      <c r="AI893" s="317" t="b">
        <v>0</v>
      </c>
      <c r="AJ893" s="308" t="str">
        <f t="array" ref="AJ893">iferror(index('Type Mapping'!$A$2:$D$21,match(J893,'Type Mapping'!$B$2:$B$21,0),4),"type mismatch")</f>
        <v>INT</v>
      </c>
      <c r="AK893" s="308"/>
      <c r="AL893" s="308"/>
      <c r="AM893" s="308"/>
      <c r="AN893" s="300" t="b">
        <v>0</v>
      </c>
      <c r="AO893" s="300" t="b">
        <v>0</v>
      </c>
      <c r="AP893" s="300" t="b">
        <v>0</v>
      </c>
      <c r="AQ893" s="300" t="b">
        <v>0</v>
      </c>
      <c r="AR893" s="300"/>
      <c r="AS893" s="300"/>
      <c r="AT893" s="302"/>
      <c r="AU893" s="302"/>
      <c r="AV893" s="303" t="b">
        <v>1</v>
      </c>
      <c r="AW893" s="304" t="str">
        <f t="shared" si="9"/>
        <v>false</v>
      </c>
      <c r="AX893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893" s="306"/>
      <c r="AZ893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893" s="306"/>
      <c r="BB893" s="302"/>
      <c r="BC893" s="303" t="b">
        <f t="shared" si="11"/>
        <v>1</v>
      </c>
      <c r="BD893" s="304"/>
      <c r="BE893" s="304" t="str">
        <f t="shared" si="12"/>
        <v>false</v>
      </c>
      <c r="BF893" s="307"/>
      <c r="BG893" s="305"/>
      <c r="BH893" s="305"/>
      <c r="BI893" s="305"/>
      <c r="BJ893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3" s="306"/>
      <c r="BL893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3" s="306"/>
      <c r="BN893" s="302"/>
      <c r="BO893" s="302"/>
      <c r="BP893" s="302"/>
      <c r="BQ893" s="302"/>
      <c r="BR893" s="302"/>
      <c r="BS893" s="302"/>
      <c r="BT893" s="302"/>
      <c r="BU893" s="302"/>
      <c r="BV893" s="302"/>
      <c r="BW893" s="302"/>
      <c r="BX893" s="302"/>
    </row>
    <row r="894">
      <c r="A894" s="292" t="s">
        <v>728</v>
      </c>
      <c r="B894" s="292">
        <v>893.0</v>
      </c>
      <c r="C894" s="292">
        <f t="shared" si="15"/>
        <v>1</v>
      </c>
      <c r="D894" s="293" t="str">
        <f t="shared" si="26"/>
        <v>Buil, Dem, Occ</v>
      </c>
      <c r="E894" s="46" t="str">
        <f t="shared" si="2"/>
        <v>prmbdo.mdb.PrmWaiver.CensTract10</v>
      </c>
      <c r="F894" s="46" t="s">
        <v>350</v>
      </c>
      <c r="G894" s="46" t="s">
        <v>613</v>
      </c>
      <c r="H894" s="47">
        <v>55.0</v>
      </c>
      <c r="I894" s="294" t="s">
        <v>1028</v>
      </c>
      <c r="J894" s="295" t="s">
        <v>729</v>
      </c>
      <c r="K894" s="296">
        <v>8.0</v>
      </c>
      <c r="L894" s="297" t="b">
        <v>0</v>
      </c>
      <c r="M894" s="294" t="s">
        <v>1029</v>
      </c>
      <c r="N894" s="294"/>
      <c r="O894" s="369"/>
      <c r="P894" s="369"/>
      <c r="Q894" s="298" t="str">
        <f t="shared" si="3"/>
        <v>PrmWaiver</v>
      </c>
      <c r="R894" s="298" t="str">
        <f t="shared" si="19"/>
        <v>CensTract10</v>
      </c>
      <c r="S894" s="298" t="str">
        <f t="array" ref="S894">iferror(index('Type Mapping'!$A$2:$D$21,match(J894,'Type Mapping'!$B$2:$B$21,0),3),"type mismatch")</f>
        <v>VARCHAR</v>
      </c>
      <c r="T894" s="298"/>
      <c r="U894" s="298"/>
      <c r="V894" s="298"/>
      <c r="W894" s="51" t="b">
        <v>1</v>
      </c>
      <c r="X894" s="51"/>
      <c r="Y894" s="309"/>
      <c r="Z894" s="309"/>
      <c r="AA894" s="311" t="s">
        <v>669</v>
      </c>
      <c r="AB894" s="53" t="str">
        <f t="shared" si="23"/>
        <v>geo_id_history</v>
      </c>
      <c r="AC894" s="308" t="str">
        <f t="array" ref="AC894">iferror(index('StoT Mapping (Depreciated)'!$D$2:$L$976,match(E894,'StoT Mapping (Depreciated)'!$D$2:$D$976,0),9),"**FIELD MISSING**")</f>
        <v>???</v>
      </c>
      <c r="AD894" s="53" t="str">
        <f t="shared" si="6"/>
        <v>geo_id.???</v>
      </c>
      <c r="AE894" s="299">
        <f>countif(NEW_REDB_table.field,AD894)</f>
        <v>0</v>
      </c>
      <c r="AF894" s="299" t="str">
        <f t="shared" si="7"/>
        <v>Check...</v>
      </c>
      <c r="AG894" s="308"/>
      <c r="AH894" s="317" t="b">
        <v>0</v>
      </c>
      <c r="AI894" s="317" t="b">
        <v>0</v>
      </c>
      <c r="AJ894" s="308" t="str">
        <f t="array" ref="AJ894">iferror(index('Type Mapping'!$A$2:$D$21,match(J894,'Type Mapping'!$B$2:$B$21,0),4),"type mismatch")</f>
        <v>FLOAT</v>
      </c>
      <c r="AK894" s="308"/>
      <c r="AL894" s="308"/>
      <c r="AM894" s="308"/>
      <c r="AN894" s="300" t="b">
        <v>0</v>
      </c>
      <c r="AO894" s="300" t="b">
        <v>0</v>
      </c>
      <c r="AP894" s="300" t="b">
        <v>0</v>
      </c>
      <c r="AQ894" s="300" t="b">
        <v>0</v>
      </c>
      <c r="AR894" s="300"/>
      <c r="AS894" s="300"/>
      <c r="AT894" s="302"/>
      <c r="AU894" s="302"/>
      <c r="AV894" s="303" t="b">
        <v>1</v>
      </c>
      <c r="AW894" s="304" t="str">
        <f t="shared" si="9"/>
        <v>false</v>
      </c>
      <c r="AX894" s="305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894" s="306"/>
      <c r="AZ894" s="305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894" s="306"/>
      <c r="BB894" s="302"/>
      <c r="BC894" s="303" t="b">
        <f t="shared" si="11"/>
        <v>1</v>
      </c>
      <c r="BD894" s="304"/>
      <c r="BE894" s="304" t="str">
        <f t="shared" si="12"/>
        <v>false</v>
      </c>
      <c r="BF894" s="307"/>
      <c r="BG894" s="305"/>
      <c r="BH894" s="305"/>
      <c r="BI894" s="305"/>
      <c r="BJ894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4" s="306"/>
      <c r="BL894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4" s="306"/>
      <c r="BN894" s="302"/>
      <c r="BO894" s="302"/>
      <c r="BP894" s="302"/>
      <c r="BQ894" s="302"/>
      <c r="BR894" s="302"/>
      <c r="BS894" s="302"/>
      <c r="BT894" s="302"/>
      <c r="BU894" s="302"/>
      <c r="BV894" s="302"/>
      <c r="BW894" s="302"/>
      <c r="BX894" s="302"/>
    </row>
    <row r="895">
      <c r="A895" s="292" t="s">
        <v>728</v>
      </c>
      <c r="B895" s="292">
        <v>894.0</v>
      </c>
      <c r="C895" s="292">
        <f t="shared" si="15"/>
        <v>1</v>
      </c>
      <c r="D895" s="293" t="str">
        <f t="shared" si="26"/>
        <v>Buil, Dem, Occ</v>
      </c>
      <c r="E895" s="46" t="str">
        <f t="shared" si="2"/>
        <v>prmbdo.mdb.PrmWaiver.CensGroup10</v>
      </c>
      <c r="F895" s="46" t="s">
        <v>350</v>
      </c>
      <c r="G895" s="46" t="s">
        <v>613</v>
      </c>
      <c r="H895" s="47">
        <v>56.0</v>
      </c>
      <c r="I895" s="294" t="s">
        <v>1775</v>
      </c>
      <c r="J895" s="295" t="s">
        <v>740</v>
      </c>
      <c r="K895" s="296">
        <v>1.0</v>
      </c>
      <c r="L895" s="297" t="b">
        <v>0</v>
      </c>
      <c r="M895" s="294" t="s">
        <v>2096</v>
      </c>
      <c r="N895" s="294"/>
      <c r="O895" s="369"/>
      <c r="P895" s="369"/>
      <c r="Q895" s="298" t="str">
        <f t="shared" si="3"/>
        <v>PrmWaiver</v>
      </c>
      <c r="R895" s="298" t="str">
        <f t="shared" si="19"/>
        <v>CensGroup10</v>
      </c>
      <c r="S895" s="298" t="str">
        <f t="array" ref="S895">iferror(index('Type Mapping'!$A$2:$D$21,match(J895,'Type Mapping'!$B$2:$B$21,0),3),"type mismatch")</f>
        <v>VARCHAR</v>
      </c>
      <c r="T895" s="298"/>
      <c r="U895" s="298"/>
      <c r="V895" s="298"/>
      <c r="W895" s="51" t="b">
        <v>1</v>
      </c>
      <c r="X895" s="51"/>
      <c r="Y895" s="309"/>
      <c r="Z895" s="309"/>
      <c r="AA895" s="311" t="s">
        <v>669</v>
      </c>
      <c r="AB895" s="53" t="str">
        <f t="shared" si="23"/>
        <v>geo_id_history</v>
      </c>
      <c r="AC895" s="308" t="str">
        <f t="array" ref="AC895">iferror(index('StoT Mapping (Depreciated)'!$D$2:$L$976,match(E895,'StoT Mapping (Depreciated)'!$D$2:$D$976,0),9),"**FIELD MISSING**")</f>
        <v>???</v>
      </c>
      <c r="AD895" s="53" t="str">
        <f t="shared" si="6"/>
        <v>geo_id.???</v>
      </c>
      <c r="AE895" s="299">
        <f>countif(NEW_REDB_table.field,AD895)</f>
        <v>0</v>
      </c>
      <c r="AF895" s="299" t="str">
        <f t="shared" si="7"/>
        <v>Check...</v>
      </c>
      <c r="AG895" s="308"/>
      <c r="AH895" s="317" t="b">
        <v>0</v>
      </c>
      <c r="AI895" s="317" t="b">
        <v>0</v>
      </c>
      <c r="AJ895" s="308" t="str">
        <f t="array" ref="AJ895">iferror(index('Type Mapping'!$A$2:$D$21,match(J895,'Type Mapping'!$B$2:$B$21,0),4),"type mismatch")</f>
        <v>INT</v>
      </c>
      <c r="AK895" s="308"/>
      <c r="AL895" s="308"/>
      <c r="AM895" s="308"/>
      <c r="AN895" s="300" t="b">
        <v>0</v>
      </c>
      <c r="AO895" s="300" t="b">
        <v>0</v>
      </c>
      <c r="AP895" s="300" t="b">
        <v>0</v>
      </c>
      <c r="AQ895" s="300" t="b">
        <v>0</v>
      </c>
      <c r="AR895" s="300"/>
      <c r="AS895" s="300"/>
      <c r="AT895" s="302"/>
      <c r="AU895" s="302"/>
      <c r="AV895" s="303" t="b">
        <v>1</v>
      </c>
      <c r="AW895" s="304" t="str">
        <f t="shared" si="9"/>
        <v>false</v>
      </c>
      <c r="AX895" s="305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895" s="306"/>
      <c r="AZ895" s="305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895" s="306"/>
      <c r="BB895" s="302"/>
      <c r="BC895" s="303" t="b">
        <f t="shared" si="11"/>
        <v>1</v>
      </c>
      <c r="BD895" s="304"/>
      <c r="BE895" s="304" t="str">
        <f t="shared" si="12"/>
        <v>false</v>
      </c>
      <c r="BF895" s="307"/>
      <c r="BG895" s="305"/>
      <c r="BH895" s="305"/>
      <c r="BI895" s="305"/>
      <c r="BJ895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5" s="306"/>
      <c r="BL895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5" s="306"/>
      <c r="BN895" s="302"/>
      <c r="BO895" s="302"/>
      <c r="BP895" s="302"/>
      <c r="BQ895" s="302"/>
      <c r="BR895" s="302"/>
      <c r="BS895" s="302"/>
      <c r="BT895" s="302"/>
      <c r="BU895" s="302"/>
      <c r="BV895" s="302"/>
      <c r="BW895" s="302"/>
      <c r="BX895" s="302"/>
    </row>
    <row r="896">
      <c r="A896" s="292" t="s">
        <v>728</v>
      </c>
      <c r="B896" s="292">
        <v>895.0</v>
      </c>
      <c r="C896" s="292">
        <f t="shared" si="15"/>
        <v>1</v>
      </c>
      <c r="D896" s="293" t="str">
        <f t="shared" si="26"/>
        <v>Buil, Dem, Occ</v>
      </c>
      <c r="E896" s="46" t="str">
        <f t="shared" si="2"/>
        <v>prmbdo.mdb.PrmWaiver.CensBlock00</v>
      </c>
      <c r="F896" s="46" t="s">
        <v>350</v>
      </c>
      <c r="G896" s="46" t="s">
        <v>613</v>
      </c>
      <c r="H896" s="47">
        <v>57.0</v>
      </c>
      <c r="I896" s="294" t="s">
        <v>1499</v>
      </c>
      <c r="J896" s="295" t="s">
        <v>729</v>
      </c>
      <c r="K896" s="296">
        <v>8.0</v>
      </c>
      <c r="L896" s="297" t="b">
        <v>0</v>
      </c>
      <c r="M896" s="294" t="s">
        <v>2098</v>
      </c>
      <c r="N896" s="294"/>
      <c r="O896" s="369"/>
      <c r="P896" s="369"/>
      <c r="Q896" s="298" t="str">
        <f t="shared" si="3"/>
        <v>PrmWaiver</v>
      </c>
      <c r="R896" s="298" t="str">
        <f t="shared" si="19"/>
        <v>CensBlock00</v>
      </c>
      <c r="S896" s="298" t="str">
        <f t="array" ref="S896">iferror(index('Type Mapping'!$A$2:$D$21,match(J896,'Type Mapping'!$B$2:$B$21,0),3),"type mismatch")</f>
        <v>VARCHAR</v>
      </c>
      <c r="T896" s="298"/>
      <c r="U896" s="298"/>
      <c r="V896" s="298"/>
      <c r="W896" s="51" t="b">
        <v>1</v>
      </c>
      <c r="X896" s="51"/>
      <c r="Y896" s="309"/>
      <c r="Z896" s="309"/>
      <c r="AA896" s="311" t="s">
        <v>669</v>
      </c>
      <c r="AB896" s="53" t="str">
        <f t="shared" si="23"/>
        <v>geo_id_history</v>
      </c>
      <c r="AC896" s="308" t="str">
        <f t="array" ref="AC896">iferror(index('StoT Mapping (Depreciated)'!$D$2:$L$976,match(E896,'StoT Mapping (Depreciated)'!$D$2:$D$976,0),9),"**FIELD MISSING**")</f>
        <v>???</v>
      </c>
      <c r="AD896" s="53" t="str">
        <f t="shared" si="6"/>
        <v>geo_id.???</v>
      </c>
      <c r="AE896" s="299">
        <f>countif(NEW_REDB_table.field,AD896)</f>
        <v>0</v>
      </c>
      <c r="AF896" s="299" t="str">
        <f t="shared" si="7"/>
        <v>Check...</v>
      </c>
      <c r="AG896" s="308"/>
      <c r="AH896" s="317" t="b">
        <v>0</v>
      </c>
      <c r="AI896" s="317" t="b">
        <v>0</v>
      </c>
      <c r="AJ896" s="308" t="str">
        <f t="array" ref="AJ896">iferror(index('Type Mapping'!$A$2:$D$21,match(J896,'Type Mapping'!$B$2:$B$21,0),4),"type mismatch")</f>
        <v>FLOAT</v>
      </c>
      <c r="AK896" s="308"/>
      <c r="AL896" s="308"/>
      <c r="AM896" s="308"/>
      <c r="AN896" s="300" t="b">
        <v>0</v>
      </c>
      <c r="AO896" s="300" t="b">
        <v>0</v>
      </c>
      <c r="AP896" s="300" t="b">
        <v>0</v>
      </c>
      <c r="AQ896" s="300" t="b">
        <v>0</v>
      </c>
      <c r="AR896" s="300"/>
      <c r="AS896" s="300"/>
      <c r="AT896" s="302"/>
      <c r="AU896" s="302"/>
      <c r="AV896" s="303" t="b">
        <v>1</v>
      </c>
      <c r="AW896" s="304" t="str">
        <f t="shared" si="9"/>
        <v>false</v>
      </c>
      <c r="AX896" s="305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896" s="306"/>
      <c r="AZ896" s="305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896" s="306"/>
      <c r="BB896" s="302"/>
      <c r="BC896" s="303" t="b">
        <f t="shared" si="11"/>
        <v>1</v>
      </c>
      <c r="BD896" s="304"/>
      <c r="BE896" s="304" t="str">
        <f t="shared" si="12"/>
        <v>false</v>
      </c>
      <c r="BF896" s="307"/>
      <c r="BG896" s="305"/>
      <c r="BH896" s="305"/>
      <c r="BI896" s="305"/>
      <c r="BJ896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6" s="306"/>
      <c r="BL896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6" s="306"/>
      <c r="BN896" s="302"/>
      <c r="BO896" s="302"/>
      <c r="BP896" s="302"/>
      <c r="BQ896" s="302"/>
      <c r="BR896" s="302"/>
      <c r="BS896" s="302"/>
      <c r="BT896" s="302"/>
      <c r="BU896" s="302"/>
      <c r="BV896" s="302"/>
      <c r="BW896" s="302"/>
      <c r="BX896" s="302"/>
    </row>
    <row r="897">
      <c r="A897" s="292" t="s">
        <v>728</v>
      </c>
      <c r="B897" s="292">
        <v>896.0</v>
      </c>
      <c r="C897" s="292">
        <f t="shared" si="15"/>
        <v>1</v>
      </c>
      <c r="D897" s="293" t="str">
        <f t="shared" si="26"/>
        <v>Buil, Dem, Occ</v>
      </c>
      <c r="E897" s="46" t="str">
        <f t="shared" si="2"/>
        <v>prmbdo.mdb.PrmWaiver.AsrNbrhd</v>
      </c>
      <c r="F897" s="46" t="s">
        <v>350</v>
      </c>
      <c r="G897" s="46" t="s">
        <v>613</v>
      </c>
      <c r="H897" s="47">
        <v>58.0</v>
      </c>
      <c r="I897" s="294" t="s">
        <v>1520</v>
      </c>
      <c r="J897" s="295" t="s">
        <v>749</v>
      </c>
      <c r="K897" s="296">
        <v>2.0</v>
      </c>
      <c r="L897" s="297" t="b">
        <v>0</v>
      </c>
      <c r="M897" s="294" t="s">
        <v>1521</v>
      </c>
      <c r="N897" s="294"/>
      <c r="O897" s="369"/>
      <c r="P897" s="369"/>
      <c r="Q897" s="298" t="str">
        <f t="shared" si="3"/>
        <v>PrmWaiver</v>
      </c>
      <c r="R897" s="298" t="str">
        <f t="shared" si="19"/>
        <v>AsrNbrhd</v>
      </c>
      <c r="S897" s="298" t="str">
        <f t="array" ref="S897">iferror(index('Type Mapping'!$A$2:$D$21,match(J897,'Type Mapping'!$B$2:$B$21,0),3),"type mismatch")</f>
        <v>VARCHAR</v>
      </c>
      <c r="T897" s="298"/>
      <c r="U897" s="298"/>
      <c r="V897" s="298"/>
      <c r="W897" s="51" t="b">
        <v>1</v>
      </c>
      <c r="X897" s="51"/>
      <c r="Y897" s="309"/>
      <c r="Z897" s="309"/>
      <c r="AA897" s="311" t="s">
        <v>669</v>
      </c>
      <c r="AB897" s="53" t="str">
        <f t="shared" si="23"/>
        <v>geo_id_history</v>
      </c>
      <c r="AC897" s="308" t="str">
        <f t="array" ref="AC897">iferror(index('StoT Mapping (Depreciated)'!$D$2:$L$976,match(E897,'StoT Mapping (Depreciated)'!$D$2:$D$976,0),9),"**FIELD MISSING**")</f>
        <v>???</v>
      </c>
      <c r="AD897" s="53" t="str">
        <f t="shared" si="6"/>
        <v>geo_id.???</v>
      </c>
      <c r="AE897" s="299">
        <f>countif(NEW_REDB_table.field,AD897)</f>
        <v>0</v>
      </c>
      <c r="AF897" s="299" t="str">
        <f t="shared" si="7"/>
        <v>Check...</v>
      </c>
      <c r="AG897" s="308"/>
      <c r="AH897" s="317" t="b">
        <v>0</v>
      </c>
      <c r="AI897" s="317" t="b">
        <v>0</v>
      </c>
      <c r="AJ897" s="308" t="str">
        <f t="array" ref="AJ897">iferror(index('Type Mapping'!$A$2:$D$21,match(J897,'Type Mapping'!$B$2:$B$21,0),4),"type mismatch")</f>
        <v>INT</v>
      </c>
      <c r="AK897" s="308"/>
      <c r="AL897" s="308"/>
      <c r="AM897" s="308"/>
      <c r="AN897" s="300" t="b">
        <v>0</v>
      </c>
      <c r="AO897" s="300" t="b">
        <v>0</v>
      </c>
      <c r="AP897" s="300" t="b">
        <v>0</v>
      </c>
      <c r="AQ897" s="300" t="b">
        <v>0</v>
      </c>
      <c r="AR897" s="300"/>
      <c r="AS897" s="300"/>
      <c r="AT897" s="302"/>
      <c r="AU897" s="302"/>
      <c r="AV897" s="303" t="b">
        <v>1</v>
      </c>
      <c r="AW897" s="304" t="str">
        <f t="shared" si="9"/>
        <v>false</v>
      </c>
      <c r="AX897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897" s="306"/>
      <c r="AZ897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897" s="306"/>
      <c r="BB897" s="302"/>
      <c r="BC897" s="303" t="b">
        <f t="shared" si="11"/>
        <v>1</v>
      </c>
      <c r="BD897" s="304"/>
      <c r="BE897" s="304" t="str">
        <f t="shared" si="12"/>
        <v>false</v>
      </c>
      <c r="BF897" s="307"/>
      <c r="BG897" s="305"/>
      <c r="BH897" s="305"/>
      <c r="BI897" s="305"/>
      <c r="BJ897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7" s="306"/>
      <c r="BL897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7" s="306"/>
      <c r="BN897" s="302"/>
      <c r="BO897" s="302"/>
      <c r="BP897" s="302"/>
      <c r="BQ897" s="302"/>
      <c r="BR897" s="302"/>
      <c r="BS897" s="302"/>
      <c r="BT897" s="302"/>
      <c r="BU897" s="302"/>
      <c r="BV897" s="302"/>
      <c r="BW897" s="302"/>
      <c r="BX897" s="302"/>
    </row>
    <row r="898">
      <c r="A898" s="292" t="s">
        <v>728</v>
      </c>
      <c r="B898" s="292">
        <v>897.0</v>
      </c>
      <c r="C898" s="292">
        <f t="shared" si="15"/>
        <v>1</v>
      </c>
      <c r="D898" s="293" t="str">
        <f t="shared" si="26"/>
        <v>Buil, Dem, Occ</v>
      </c>
      <c r="E898" s="46" t="str">
        <f t="shared" si="2"/>
        <v>prmbdo.mdb.PrmWaiver.NLC</v>
      </c>
      <c r="F898" s="46" t="s">
        <v>350</v>
      </c>
      <c r="G898" s="46" t="s">
        <v>613</v>
      </c>
      <c r="H898" s="47">
        <v>59.0</v>
      </c>
      <c r="I898" s="294" t="s">
        <v>1058</v>
      </c>
      <c r="J898" s="295" t="s">
        <v>729</v>
      </c>
      <c r="K898" s="296">
        <v>8.0</v>
      </c>
      <c r="L898" s="297" t="b">
        <v>0</v>
      </c>
      <c r="M898" s="294" t="s">
        <v>1059</v>
      </c>
      <c r="N898" s="294"/>
      <c r="O898" s="369"/>
      <c r="P898" s="369"/>
      <c r="Q898" s="298" t="str">
        <f t="shared" si="3"/>
        <v>PrmWaiver</v>
      </c>
      <c r="R898" s="298" t="str">
        <f t="shared" si="19"/>
        <v>NLC</v>
      </c>
      <c r="S898" s="298" t="str">
        <f t="array" ref="S898">iferror(index('Type Mapping'!$A$2:$D$21,match(J898,'Type Mapping'!$B$2:$B$21,0),3),"type mismatch")</f>
        <v>VARCHAR</v>
      </c>
      <c r="T898" s="298"/>
      <c r="U898" s="298"/>
      <c r="V898" s="298"/>
      <c r="W898" s="51" t="b">
        <v>1</v>
      </c>
      <c r="X898" s="51"/>
      <c r="Y898" s="309"/>
      <c r="Z898" s="309"/>
      <c r="AA898" s="311" t="s">
        <v>669</v>
      </c>
      <c r="AB898" s="53" t="str">
        <f t="shared" si="23"/>
        <v>geo_id_history</v>
      </c>
      <c r="AC898" s="308" t="str">
        <f t="array" ref="AC898">iferror(index('StoT Mapping (Depreciated)'!$D$2:$L$976,match(E898,'StoT Mapping (Depreciated)'!$D$2:$D$976,0),9),"**FIELD MISSING**")</f>
        <v>???</v>
      </c>
      <c r="AD898" s="53" t="str">
        <f t="shared" si="6"/>
        <v>geo_id.???</v>
      </c>
      <c r="AE898" s="299">
        <f>countif(NEW_REDB_table.field,AD898)</f>
        <v>0</v>
      </c>
      <c r="AF898" s="299" t="str">
        <f t="shared" si="7"/>
        <v>Check...</v>
      </c>
      <c r="AG898" s="308"/>
      <c r="AH898" s="317" t="b">
        <v>0</v>
      </c>
      <c r="AI898" s="317" t="b">
        <v>0</v>
      </c>
      <c r="AJ898" s="308" t="str">
        <f t="array" ref="AJ898">iferror(index('Type Mapping'!$A$2:$D$21,match(J898,'Type Mapping'!$B$2:$B$21,0),4),"type mismatch")</f>
        <v>FLOAT</v>
      </c>
      <c r="AK898" s="308"/>
      <c r="AL898" s="308"/>
      <c r="AM898" s="308"/>
      <c r="AN898" s="300" t="b">
        <v>0</v>
      </c>
      <c r="AO898" s="300" t="b">
        <v>0</v>
      </c>
      <c r="AP898" s="300" t="b">
        <v>0</v>
      </c>
      <c r="AQ898" s="300" t="b">
        <v>0</v>
      </c>
      <c r="AR898" s="300"/>
      <c r="AS898" s="300"/>
      <c r="AT898" s="302"/>
      <c r="AU898" s="302"/>
      <c r="AV898" s="303" t="b">
        <v>1</v>
      </c>
      <c r="AW898" s="304" t="str">
        <f t="shared" si="9"/>
        <v>false</v>
      </c>
      <c r="AX898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898" s="306"/>
      <c r="AZ898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898" s="306"/>
      <c r="BB898" s="302"/>
      <c r="BC898" s="303" t="b">
        <f t="shared" si="11"/>
        <v>1</v>
      </c>
      <c r="BD898" s="304"/>
      <c r="BE898" s="304" t="str">
        <f t="shared" si="12"/>
        <v>false</v>
      </c>
      <c r="BF898" s="307"/>
      <c r="BG898" s="305"/>
      <c r="BH898" s="305"/>
      <c r="BI898" s="305"/>
      <c r="BJ898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8" s="306"/>
      <c r="BL898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8" s="306"/>
      <c r="BN898" s="302"/>
      <c r="BO898" s="302"/>
      <c r="BP898" s="302"/>
      <c r="BQ898" s="302"/>
      <c r="BR898" s="302"/>
      <c r="BS898" s="302"/>
      <c r="BT898" s="302"/>
      <c r="BU898" s="302"/>
      <c r="BV898" s="302"/>
      <c r="BW898" s="302"/>
      <c r="BX898" s="302"/>
    </row>
    <row r="899">
      <c r="A899" s="292" t="s">
        <v>728</v>
      </c>
      <c r="B899" s="292">
        <v>898.0</v>
      </c>
      <c r="C899" s="292">
        <f t="shared" si="15"/>
        <v>1</v>
      </c>
      <c r="D899" s="293" t="str">
        <f t="shared" si="26"/>
        <v>Buil, Dem, Occ</v>
      </c>
      <c r="E899" s="46" t="str">
        <f t="shared" si="2"/>
        <v>prmbdo.mdb.PrmWaiver.Parity</v>
      </c>
      <c r="F899" s="46" t="s">
        <v>350</v>
      </c>
      <c r="G899" s="46" t="s">
        <v>613</v>
      </c>
      <c r="H899" s="47">
        <v>60.0</v>
      </c>
      <c r="I899" s="294" t="s">
        <v>1061</v>
      </c>
      <c r="J899" s="295" t="s">
        <v>743</v>
      </c>
      <c r="K899" s="296">
        <v>1.0</v>
      </c>
      <c r="L899" s="297" t="b">
        <v>0</v>
      </c>
      <c r="M899" s="294" t="s">
        <v>1652</v>
      </c>
      <c r="N899" s="294"/>
      <c r="O899" s="369"/>
      <c r="P899" s="369"/>
      <c r="Q899" s="298" t="str">
        <f t="shared" si="3"/>
        <v>PrmWaiver</v>
      </c>
      <c r="R899" s="298" t="str">
        <f t="shared" si="19"/>
        <v>Parity</v>
      </c>
      <c r="S899" s="298" t="str">
        <f t="array" ref="S899">iferror(index('Type Mapping'!$A$2:$D$21,match(J899,'Type Mapping'!$B$2:$B$21,0),3),"type mismatch")</f>
        <v>VARCHAR</v>
      </c>
      <c r="T899" s="298"/>
      <c r="U899" s="298"/>
      <c r="V899" s="298"/>
      <c r="W899" s="51" t="b">
        <v>1</v>
      </c>
      <c r="X899" s="51"/>
      <c r="Y899" s="309"/>
      <c r="Z899" s="309"/>
      <c r="AA899" s="311" t="s">
        <v>669</v>
      </c>
      <c r="AB899" s="53" t="str">
        <f t="shared" si="23"/>
        <v>geo_id_history</v>
      </c>
      <c r="AC899" s="308" t="str">
        <f t="array" ref="AC899">iferror(index('StoT Mapping (Depreciated)'!$D$2:$L$976,match(E899,'StoT Mapping (Depreciated)'!$D$2:$D$976,0),9),"**FIELD MISSING**")</f>
        <v>???</v>
      </c>
      <c r="AD899" s="53" t="str">
        <f t="shared" si="6"/>
        <v>geo_id.???</v>
      </c>
      <c r="AE899" s="299">
        <f>countif(NEW_REDB_table.field,AD899)</f>
        <v>0</v>
      </c>
      <c r="AF899" s="299" t="str">
        <f t="shared" si="7"/>
        <v>Check...</v>
      </c>
      <c r="AG899" s="308"/>
      <c r="AH899" s="317" t="b">
        <v>0</v>
      </c>
      <c r="AI899" s="317" t="b">
        <v>0</v>
      </c>
      <c r="AJ899" s="308" t="str">
        <f t="array" ref="AJ899">iferror(index('Type Mapping'!$A$2:$D$21,match(J899,'Type Mapping'!$B$2:$B$21,0),4),"type mismatch")</f>
        <v>VARCHAR</v>
      </c>
      <c r="AK899" s="308"/>
      <c r="AL899" s="308"/>
      <c r="AM899" s="308"/>
      <c r="AN899" s="300" t="b">
        <v>0</v>
      </c>
      <c r="AO899" s="300" t="b">
        <v>0</v>
      </c>
      <c r="AP899" s="300" t="b">
        <v>0</v>
      </c>
      <c r="AQ899" s="300" t="b">
        <v>0</v>
      </c>
      <c r="AR899" s="300"/>
      <c r="AS899" s="300"/>
      <c r="AT899" s="302"/>
      <c r="AU899" s="302"/>
      <c r="AV899" s="303" t="b">
        <v>1</v>
      </c>
      <c r="AW899" s="304" t="str">
        <f t="shared" si="9"/>
        <v>false</v>
      </c>
      <c r="AX899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899" s="306"/>
      <c r="AZ899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899" s="306"/>
      <c r="BB899" s="302"/>
      <c r="BC899" s="303" t="b">
        <f t="shared" si="11"/>
        <v>1</v>
      </c>
      <c r="BD899" s="304"/>
      <c r="BE899" s="304" t="str">
        <f t="shared" si="12"/>
        <v>false</v>
      </c>
      <c r="BF899" s="307"/>
      <c r="BG899" s="305"/>
      <c r="BH899" s="305"/>
      <c r="BI899" s="305"/>
      <c r="BJ899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899" s="306"/>
      <c r="BL899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899" s="306"/>
      <c r="BN899" s="302"/>
      <c r="BO899" s="302"/>
      <c r="BP899" s="302"/>
      <c r="BQ899" s="302"/>
      <c r="BR899" s="302"/>
      <c r="BS899" s="302"/>
      <c r="BT899" s="302"/>
      <c r="BU899" s="302"/>
      <c r="BV899" s="302"/>
      <c r="BW899" s="302"/>
      <c r="BX899" s="302"/>
    </row>
    <row r="900">
      <c r="A900" s="292" t="s">
        <v>728</v>
      </c>
      <c r="B900" s="292">
        <v>899.0</v>
      </c>
      <c r="C900" s="292">
        <f t="shared" si="15"/>
        <v>1</v>
      </c>
      <c r="D900" s="293" t="str">
        <f t="shared" si="26"/>
        <v>Buil, Dem, Occ</v>
      </c>
      <c r="E900" s="46" t="str">
        <f t="shared" si="2"/>
        <v>prmbdo.mdb.PrmWaiver.TmpCityBlock</v>
      </c>
      <c r="F900" s="46" t="s">
        <v>350</v>
      </c>
      <c r="G900" s="46" t="s">
        <v>613</v>
      </c>
      <c r="H900" s="47">
        <v>61.0</v>
      </c>
      <c r="I900" s="294" t="s">
        <v>1867</v>
      </c>
      <c r="J900" s="295" t="s">
        <v>729</v>
      </c>
      <c r="K900" s="296">
        <v>8.0</v>
      </c>
      <c r="L900" s="297" t="b">
        <v>0</v>
      </c>
      <c r="M900" s="294" t="s">
        <v>2102</v>
      </c>
      <c r="N900" s="294"/>
      <c r="O900" s="369"/>
      <c r="P900" s="369"/>
      <c r="Q900" s="298" t="str">
        <f t="shared" si="3"/>
        <v>PrmWaiver</v>
      </c>
      <c r="R900" s="298" t="str">
        <f t="shared" si="19"/>
        <v>TmpCityBlock</v>
      </c>
      <c r="S900" s="298" t="str">
        <f t="array" ref="S900">iferror(index('Type Mapping'!$A$2:$D$21,match(J900,'Type Mapping'!$B$2:$B$21,0),3),"type mismatch")</f>
        <v>VARCHAR</v>
      </c>
      <c r="T900" s="298"/>
      <c r="U900" s="298"/>
      <c r="V900" s="298"/>
      <c r="W900" s="51" t="b">
        <v>1</v>
      </c>
      <c r="X900" s="51"/>
      <c r="Y900" s="309"/>
      <c r="Z900" s="309"/>
      <c r="AA900" s="311" t="s">
        <v>669</v>
      </c>
      <c r="AB900" s="53" t="str">
        <f t="shared" si="23"/>
        <v>geo_id_history</v>
      </c>
      <c r="AC900" s="308" t="str">
        <f t="array" ref="AC900">iferror(index('StoT Mapping (Depreciated)'!$D$2:$L$976,match(E900,'StoT Mapping (Depreciated)'!$D$2:$D$976,0),9),"**FIELD MISSING**")</f>
        <v>???</v>
      </c>
      <c r="AD900" s="53" t="str">
        <f t="shared" si="6"/>
        <v>geo_id.???</v>
      </c>
      <c r="AE900" s="299">
        <f>countif(NEW_REDB_table.field,AD900)</f>
        <v>0</v>
      </c>
      <c r="AF900" s="299" t="str">
        <f t="shared" si="7"/>
        <v>Check...</v>
      </c>
      <c r="AG900" s="308"/>
      <c r="AH900" s="317" t="b">
        <v>0</v>
      </c>
      <c r="AI900" s="317" t="b">
        <v>0</v>
      </c>
      <c r="AJ900" s="308" t="str">
        <f t="array" ref="AJ900">iferror(index('Type Mapping'!$A$2:$D$21,match(J900,'Type Mapping'!$B$2:$B$21,0),4),"type mismatch")</f>
        <v>FLOAT</v>
      </c>
      <c r="AK900" s="308"/>
      <c r="AL900" s="308"/>
      <c r="AM900" s="308"/>
      <c r="AN900" s="300" t="b">
        <v>0</v>
      </c>
      <c r="AO900" s="300" t="b">
        <v>0</v>
      </c>
      <c r="AP900" s="300" t="b">
        <v>0</v>
      </c>
      <c r="AQ900" s="300" t="b">
        <v>0</v>
      </c>
      <c r="AR900" s="300"/>
      <c r="AS900" s="300"/>
      <c r="AT900" s="302"/>
      <c r="AU900" s="302"/>
      <c r="AV900" s="303" t="b">
        <v>1</v>
      </c>
      <c r="AW900" s="304" t="str">
        <f t="shared" si="9"/>
        <v>false</v>
      </c>
      <c r="AX900" s="305" t="str">
        <f t="shared" si="17"/>
        <v>&lt;column comment="" default="" key="false" label="TmpCityBlock" length="255" nullable="true" originalDbColumnName="TmpCityBlock" originalLength="-1" pattern="" precision="-1" talendType="id_String" type=""/&gt;</v>
      </c>
      <c r="AY900" s="306"/>
      <c r="AZ900" s="305" t="str">
        <f t="shared" si="10"/>
        <v>&lt;column comment="" default="" key="false" label="TmpCityBlock" length="255" nullable="true" originalDbColumnName="TmpCityBlock" originalLength="-1" pattern="" precision="-1" talendType="id_String" type=""/&gt;</v>
      </c>
      <c r="BA900" s="306"/>
      <c r="BB900" s="302"/>
      <c r="BC900" s="303" t="b">
        <f t="shared" si="11"/>
        <v>1</v>
      </c>
      <c r="BD900" s="304"/>
      <c r="BE900" s="304" t="str">
        <f t="shared" si="12"/>
        <v>false</v>
      </c>
      <c r="BF900" s="307"/>
      <c r="BG900" s="305"/>
      <c r="BH900" s="305"/>
      <c r="BI900" s="305"/>
      <c r="BJ900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900" s="306"/>
      <c r="BL900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900" s="306"/>
      <c r="BN900" s="302"/>
      <c r="BO900" s="302"/>
      <c r="BP900" s="302"/>
      <c r="BQ900" s="302"/>
      <c r="BR900" s="302"/>
      <c r="BS900" s="302"/>
      <c r="BT900" s="302"/>
      <c r="BU900" s="302"/>
      <c r="BV900" s="302"/>
      <c r="BW900" s="302"/>
      <c r="BX900" s="302"/>
    </row>
    <row r="901">
      <c r="A901" s="292" t="s">
        <v>728</v>
      </c>
      <c r="B901" s="292">
        <v>900.0</v>
      </c>
      <c r="C901" s="292">
        <f t="shared" si="15"/>
        <v>1</v>
      </c>
      <c r="D901" s="293" t="str">
        <f t="shared" si="26"/>
        <v>Buil, Dem, Occ</v>
      </c>
      <c r="E901" s="46" t="str">
        <f t="shared" si="2"/>
        <v>prmbdo.mdb.PrmWaiver.TmpParcel</v>
      </c>
      <c r="F901" s="46" t="s">
        <v>350</v>
      </c>
      <c r="G901" s="46" t="s">
        <v>613</v>
      </c>
      <c r="H901" s="47">
        <v>62.0</v>
      </c>
      <c r="I901" s="294" t="s">
        <v>1869</v>
      </c>
      <c r="J901" s="295" t="s">
        <v>738</v>
      </c>
      <c r="K901" s="296">
        <v>4.0</v>
      </c>
      <c r="L901" s="297" t="b">
        <v>0</v>
      </c>
      <c r="M901" s="294" t="s">
        <v>2104</v>
      </c>
      <c r="N901" s="294"/>
      <c r="O901" s="369"/>
      <c r="P901" s="369"/>
      <c r="Q901" s="298" t="str">
        <f t="shared" si="3"/>
        <v>PrmWaiver</v>
      </c>
      <c r="R901" s="298" t="str">
        <f t="shared" si="19"/>
        <v>TmpParcel</v>
      </c>
      <c r="S901" s="298" t="str">
        <f t="array" ref="S901">iferror(index('Type Mapping'!$A$2:$D$21,match(J901,'Type Mapping'!$B$2:$B$21,0),3),"type mismatch")</f>
        <v>VARCHAR</v>
      </c>
      <c r="T901" s="298"/>
      <c r="U901" s="298"/>
      <c r="V901" s="298"/>
      <c r="W901" s="51" t="b">
        <v>1</v>
      </c>
      <c r="X901" s="51"/>
      <c r="Y901" s="309"/>
      <c r="Z901" s="309"/>
      <c r="AA901" s="311" t="s">
        <v>669</v>
      </c>
      <c r="AB901" s="53" t="str">
        <f t="shared" si="23"/>
        <v>geo_id_history</v>
      </c>
      <c r="AC901" s="308" t="str">
        <f t="array" ref="AC901">iferror(index('StoT Mapping (Depreciated)'!$D$2:$L$976,match(E901,'StoT Mapping (Depreciated)'!$D$2:$D$976,0),9),"**FIELD MISSING**")</f>
        <v>???</v>
      </c>
      <c r="AD901" s="53" t="str">
        <f t="shared" si="6"/>
        <v>geo_id.???</v>
      </c>
      <c r="AE901" s="299">
        <f>countif(NEW_REDB_table.field,AD901)</f>
        <v>0</v>
      </c>
      <c r="AF901" s="299" t="str">
        <f t="shared" si="7"/>
        <v>Check...</v>
      </c>
      <c r="AG901" s="308"/>
      <c r="AH901" s="317" t="b">
        <v>0</v>
      </c>
      <c r="AI901" s="317" t="b">
        <v>0</v>
      </c>
      <c r="AJ901" s="308" t="str">
        <f t="array" ref="AJ901">iferror(index('Type Mapping'!$A$2:$D$21,match(J901,'Type Mapping'!$B$2:$B$21,0),4),"type mismatch")</f>
        <v>INT</v>
      </c>
      <c r="AK901" s="308"/>
      <c r="AL901" s="308"/>
      <c r="AM901" s="308"/>
      <c r="AN901" s="300" t="b">
        <v>0</v>
      </c>
      <c r="AO901" s="300" t="b">
        <v>0</v>
      </c>
      <c r="AP901" s="300" t="b">
        <v>0</v>
      </c>
      <c r="AQ901" s="300" t="b">
        <v>0</v>
      </c>
      <c r="AR901" s="300"/>
      <c r="AS901" s="300"/>
      <c r="AT901" s="302"/>
      <c r="AU901" s="302"/>
      <c r="AV901" s="303" t="b">
        <v>1</v>
      </c>
      <c r="AW901" s="304" t="str">
        <f t="shared" si="9"/>
        <v>false</v>
      </c>
      <c r="AX901" s="305" t="str">
        <f t="shared" si="17"/>
        <v>&lt;column comment="" default="" key="false" label="TmpParcel" length="255" nullable="true" originalDbColumnName="TmpParcel" originalLength="-1" pattern="" precision="-1" talendType="id_String" type=""/&gt;</v>
      </c>
      <c r="AY901" s="306"/>
      <c r="AZ901" s="305" t="str">
        <f t="shared" si="10"/>
        <v>&lt;column comment="" default="" key="false" label="TmpParcel" length="255" nullable="true" originalDbColumnName="TmpParcel" originalLength="-1" pattern="" precision="-1" talendType="id_String" type=""/&gt;</v>
      </c>
      <c r="BA901" s="306"/>
      <c r="BB901" s="302"/>
      <c r="BC901" s="303" t="b">
        <f t="shared" si="11"/>
        <v>1</v>
      </c>
      <c r="BD901" s="304"/>
      <c r="BE901" s="304" t="str">
        <f t="shared" si="12"/>
        <v>false</v>
      </c>
      <c r="BF901" s="307"/>
      <c r="BG901" s="305"/>
      <c r="BH901" s="305"/>
      <c r="BI901" s="305"/>
      <c r="BJ901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901" s="306"/>
      <c r="BL901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901" s="306"/>
      <c r="BN901" s="302"/>
      <c r="BO901" s="302"/>
      <c r="BP901" s="302"/>
      <c r="BQ901" s="302"/>
      <c r="BR901" s="302"/>
      <c r="BS901" s="302"/>
      <c r="BT901" s="302"/>
      <c r="BU901" s="302"/>
      <c r="BV901" s="302"/>
      <c r="BW901" s="302"/>
      <c r="BX901" s="302"/>
    </row>
    <row r="902">
      <c r="A902" s="292" t="s">
        <v>728</v>
      </c>
      <c r="B902" s="292">
        <v>901.0</v>
      </c>
      <c r="C902" s="292">
        <f t="shared" si="15"/>
        <v>1</v>
      </c>
      <c r="D902" s="293" t="str">
        <f t="shared" si="26"/>
        <v>Buil, Dem, Occ</v>
      </c>
      <c r="E902" s="46" t="str">
        <f t="shared" si="2"/>
        <v>prmbdo.mdb.PrmWaiver.FirstDate</v>
      </c>
      <c r="F902" s="46" t="s">
        <v>350</v>
      </c>
      <c r="G902" s="46" t="s">
        <v>613</v>
      </c>
      <c r="H902" s="47">
        <v>63.0</v>
      </c>
      <c r="I902" s="294" t="s">
        <v>787</v>
      </c>
      <c r="J902" s="295" t="s">
        <v>788</v>
      </c>
      <c r="K902" s="296">
        <v>8.0</v>
      </c>
      <c r="L902" s="297" t="b">
        <v>0</v>
      </c>
      <c r="M902" s="294" t="s">
        <v>789</v>
      </c>
      <c r="N902" s="294"/>
      <c r="O902" s="369"/>
      <c r="P902" s="369"/>
      <c r="Q902" s="298" t="str">
        <f t="shared" si="3"/>
        <v>PrmWaiver</v>
      </c>
      <c r="R902" s="298" t="str">
        <f t="shared" si="19"/>
        <v>FirstDate</v>
      </c>
      <c r="S902" s="298" t="str">
        <f t="array" ref="S902">iferror(index('Type Mapping'!$A$2:$D$21,match(J902,'Type Mapping'!$B$2:$B$21,0),3),"type mismatch")</f>
        <v>VARCHAR</v>
      </c>
      <c r="T902" s="298"/>
      <c r="U902" s="298"/>
      <c r="V902" s="298"/>
      <c r="W902" s="51" t="b">
        <v>1</v>
      </c>
      <c r="X902" s="51"/>
      <c r="Y902" s="309"/>
      <c r="Z902" s="309"/>
      <c r="AA902" s="311" t="s">
        <v>669</v>
      </c>
      <c r="AB902" s="53" t="str">
        <f t="shared" si="23"/>
        <v>geo_id_history</v>
      </c>
      <c r="AC902" s="308" t="str">
        <f t="array" ref="AC902">iferror(index('StoT Mapping (Depreciated)'!$D$2:$L$976,match(E902,'StoT Mapping (Depreciated)'!$D$2:$D$976,0),9),"**FIELD MISSING**")</f>
        <v>???</v>
      </c>
      <c r="AD902" s="53" t="str">
        <f t="shared" si="6"/>
        <v>geo_id.???</v>
      </c>
      <c r="AE902" s="299">
        <f>countif(NEW_REDB_table.field,AD902)</f>
        <v>0</v>
      </c>
      <c r="AF902" s="299" t="str">
        <f t="shared" si="7"/>
        <v>Check...</v>
      </c>
      <c r="AG902" s="308"/>
      <c r="AH902" s="317" t="b">
        <v>0</v>
      </c>
      <c r="AI902" s="317" t="b">
        <v>0</v>
      </c>
      <c r="AJ902" s="308" t="str">
        <f t="array" ref="AJ902">iferror(index('Type Mapping'!$A$2:$D$21,match(J902,'Type Mapping'!$B$2:$B$21,0),4),"type mismatch")</f>
        <v>DATE</v>
      </c>
      <c r="AK902" s="308"/>
      <c r="AL902" s="308"/>
      <c r="AM902" s="308"/>
      <c r="AN902" s="300" t="b">
        <v>0</v>
      </c>
      <c r="AO902" s="300" t="b">
        <v>0</v>
      </c>
      <c r="AP902" s="300" t="b">
        <v>0</v>
      </c>
      <c r="AQ902" s="300" t="b">
        <v>0</v>
      </c>
      <c r="AR902" s="300"/>
      <c r="AS902" s="300"/>
      <c r="AT902" s="302"/>
      <c r="AU902" s="302"/>
      <c r="AV902" s="303" t="b">
        <v>1</v>
      </c>
      <c r="AW902" s="304" t="str">
        <f t="shared" si="9"/>
        <v>false</v>
      </c>
      <c r="AX902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902" s="306"/>
      <c r="AZ902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902" s="306"/>
      <c r="BB902" s="302"/>
      <c r="BC902" s="303" t="b">
        <f t="shared" si="11"/>
        <v>1</v>
      </c>
      <c r="BD902" s="304"/>
      <c r="BE902" s="304" t="str">
        <f t="shared" si="12"/>
        <v>false</v>
      </c>
      <c r="BF902" s="307"/>
      <c r="BG902" s="305"/>
      <c r="BH902" s="305"/>
      <c r="BI902" s="305"/>
      <c r="BJ902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902" s="306"/>
      <c r="BL902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902" s="306"/>
      <c r="BN902" s="302"/>
      <c r="BO902" s="302"/>
      <c r="BP902" s="302"/>
      <c r="BQ902" s="302"/>
      <c r="BR902" s="302"/>
      <c r="BS902" s="302"/>
      <c r="BT902" s="302"/>
      <c r="BU902" s="302"/>
      <c r="BV902" s="302"/>
      <c r="BW902" s="302"/>
      <c r="BX902" s="302"/>
    </row>
    <row r="903">
      <c r="A903" s="292" t="s">
        <v>728</v>
      </c>
      <c r="B903" s="292">
        <v>902.0</v>
      </c>
      <c r="C903" s="292">
        <f t="shared" si="15"/>
        <v>1</v>
      </c>
      <c r="D903" s="293" t="str">
        <f t="shared" si="26"/>
        <v>Buil, Dem, Occ</v>
      </c>
      <c r="E903" s="46" t="str">
        <f t="shared" si="2"/>
        <v>prmbdo.mdb.PrmWaiver.LastDate</v>
      </c>
      <c r="F903" s="46" t="s">
        <v>350</v>
      </c>
      <c r="G903" s="46" t="s">
        <v>613</v>
      </c>
      <c r="H903" s="47">
        <v>64.0</v>
      </c>
      <c r="I903" s="294" t="s">
        <v>794</v>
      </c>
      <c r="J903" s="295" t="s">
        <v>788</v>
      </c>
      <c r="K903" s="296">
        <v>8.0</v>
      </c>
      <c r="L903" s="297" t="b">
        <v>0</v>
      </c>
      <c r="M903" s="294" t="s">
        <v>796</v>
      </c>
      <c r="N903" s="294"/>
      <c r="O903" s="369"/>
      <c r="P903" s="369"/>
      <c r="Q903" s="298" t="str">
        <f t="shared" si="3"/>
        <v>PrmWaiver</v>
      </c>
      <c r="R903" s="298" t="str">
        <f t="shared" si="19"/>
        <v>LastDate</v>
      </c>
      <c r="S903" s="298" t="str">
        <f t="array" ref="S903">iferror(index('Type Mapping'!$A$2:$D$21,match(J903,'Type Mapping'!$B$2:$B$21,0),3),"type mismatch")</f>
        <v>VARCHAR</v>
      </c>
      <c r="T903" s="298"/>
      <c r="U903" s="298"/>
      <c r="V903" s="298"/>
      <c r="W903" s="51" t="b">
        <v>1</v>
      </c>
      <c r="X903" s="51"/>
      <c r="Y903" s="309"/>
      <c r="Z903" s="309"/>
      <c r="AA903" s="311" t="s">
        <v>669</v>
      </c>
      <c r="AB903" s="53" t="str">
        <f t="shared" si="23"/>
        <v>geo_id_history</v>
      </c>
      <c r="AC903" s="308" t="str">
        <f t="array" ref="AC903">iferror(index('StoT Mapping (Depreciated)'!$D$2:$L$976,match(E903,'StoT Mapping (Depreciated)'!$D$2:$D$976,0),9),"**FIELD MISSING**")</f>
        <v>???</v>
      </c>
      <c r="AD903" s="53" t="str">
        <f t="shared" si="6"/>
        <v>geo_id.???</v>
      </c>
      <c r="AE903" s="299">
        <f>countif(NEW_REDB_table.field,AD903)</f>
        <v>0</v>
      </c>
      <c r="AF903" s="299" t="str">
        <f t="shared" si="7"/>
        <v>Check...</v>
      </c>
      <c r="AG903" s="308"/>
      <c r="AH903" s="317" t="b">
        <v>0</v>
      </c>
      <c r="AI903" s="317" t="b">
        <v>0</v>
      </c>
      <c r="AJ903" s="308" t="str">
        <f t="array" ref="AJ903">iferror(index('Type Mapping'!$A$2:$D$21,match(J903,'Type Mapping'!$B$2:$B$21,0),4),"type mismatch")</f>
        <v>DATE</v>
      </c>
      <c r="AK903" s="308"/>
      <c r="AL903" s="308"/>
      <c r="AM903" s="308"/>
      <c r="AN903" s="300" t="b">
        <v>0</v>
      </c>
      <c r="AO903" s="300" t="b">
        <v>0</v>
      </c>
      <c r="AP903" s="300" t="b">
        <v>0</v>
      </c>
      <c r="AQ903" s="300" t="b">
        <v>0</v>
      </c>
      <c r="AR903" s="300"/>
      <c r="AS903" s="300"/>
      <c r="AT903" s="302"/>
      <c r="AU903" s="302"/>
      <c r="AV903" s="303" t="b">
        <v>1</v>
      </c>
      <c r="AW903" s="304" t="str">
        <f t="shared" si="9"/>
        <v>false</v>
      </c>
      <c r="AX903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903" s="306"/>
      <c r="AZ903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903" s="306"/>
      <c r="BB903" s="302"/>
      <c r="BC903" s="303" t="b">
        <f t="shared" si="11"/>
        <v>1</v>
      </c>
      <c r="BD903" s="304"/>
      <c r="BE903" s="304" t="str">
        <f t="shared" si="12"/>
        <v>false</v>
      </c>
      <c r="BF903" s="307"/>
      <c r="BG903" s="305"/>
      <c r="BH903" s="305"/>
      <c r="BI903" s="305"/>
      <c r="BJ903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903" s="306"/>
      <c r="BL903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903" s="306"/>
      <c r="BN903" s="302"/>
      <c r="BO903" s="302"/>
      <c r="BP903" s="302"/>
      <c r="BQ903" s="302"/>
      <c r="BR903" s="302"/>
      <c r="BS903" s="302"/>
      <c r="BT903" s="302"/>
      <c r="BU903" s="302"/>
      <c r="BV903" s="302"/>
      <c r="BW903" s="302"/>
      <c r="BX903" s="302"/>
    </row>
    <row r="904">
      <c r="A904" s="292" t="s">
        <v>728</v>
      </c>
      <c r="B904" s="292">
        <v>903.0</v>
      </c>
      <c r="C904" s="292">
        <f t="shared" si="15"/>
        <v>1</v>
      </c>
      <c r="D904" s="293" t="str">
        <f t="shared" si="26"/>
        <v>Buil, Dem, Occ</v>
      </c>
      <c r="E904" s="46" t="str">
        <f t="shared" si="2"/>
        <v>prmbdo.mdb.PrmWaiver.UpDateGeo</v>
      </c>
      <c r="F904" s="46" t="s">
        <v>350</v>
      </c>
      <c r="G904" s="46" t="s">
        <v>613</v>
      </c>
      <c r="H904" s="47">
        <v>65.0</v>
      </c>
      <c r="I904" s="294" t="s">
        <v>1871</v>
      </c>
      <c r="J904" s="295" t="s">
        <v>788</v>
      </c>
      <c r="K904" s="296">
        <v>8.0</v>
      </c>
      <c r="L904" s="297" t="b">
        <v>0</v>
      </c>
      <c r="M904" s="294" t="s">
        <v>2105</v>
      </c>
      <c r="N904" s="294"/>
      <c r="O904" s="369"/>
      <c r="P904" s="369"/>
      <c r="Q904" s="298" t="str">
        <f t="shared" si="3"/>
        <v>PrmWaiver</v>
      </c>
      <c r="R904" s="298" t="str">
        <f t="shared" si="19"/>
        <v>UpDateGeo</v>
      </c>
      <c r="S904" s="298" t="str">
        <f t="array" ref="S904">iferror(index('Type Mapping'!$A$2:$D$21,match(J904,'Type Mapping'!$B$2:$B$21,0),3),"type mismatch")</f>
        <v>VARCHAR</v>
      </c>
      <c r="T904" s="298"/>
      <c r="U904" s="298"/>
      <c r="V904" s="298"/>
      <c r="W904" s="51" t="b">
        <v>1</v>
      </c>
      <c r="X904" s="51"/>
      <c r="Y904" s="309"/>
      <c r="Z904" s="309"/>
      <c r="AA904" s="311" t="s">
        <v>669</v>
      </c>
      <c r="AB904" s="53" t="str">
        <f t="shared" si="23"/>
        <v>geo_id_history</v>
      </c>
      <c r="AC904" s="308" t="str">
        <f t="array" ref="AC904">iferror(index('StoT Mapping (Depreciated)'!$D$2:$L$976,match(E904,'StoT Mapping (Depreciated)'!$D$2:$D$976,0),9),"**FIELD MISSING**")</f>
        <v>???</v>
      </c>
      <c r="AD904" s="53" t="str">
        <f t="shared" si="6"/>
        <v>geo_id.???</v>
      </c>
      <c r="AE904" s="299">
        <f>countif(NEW_REDB_table.field,AD904)</f>
        <v>0</v>
      </c>
      <c r="AF904" s="299" t="str">
        <f t="shared" si="7"/>
        <v>Check...</v>
      </c>
      <c r="AG904" s="308"/>
      <c r="AH904" s="317" t="b">
        <v>0</v>
      </c>
      <c r="AI904" s="317" t="b">
        <v>0</v>
      </c>
      <c r="AJ904" s="308" t="str">
        <f t="array" ref="AJ904">iferror(index('Type Mapping'!$A$2:$D$21,match(J904,'Type Mapping'!$B$2:$B$21,0),4),"type mismatch")</f>
        <v>DATE</v>
      </c>
      <c r="AK904" s="308"/>
      <c r="AL904" s="308"/>
      <c r="AM904" s="308"/>
      <c r="AN904" s="300" t="b">
        <v>0</v>
      </c>
      <c r="AO904" s="300" t="b">
        <v>0</v>
      </c>
      <c r="AP904" s="300" t="b">
        <v>0</v>
      </c>
      <c r="AQ904" s="300" t="b">
        <v>0</v>
      </c>
      <c r="AR904" s="300"/>
      <c r="AS904" s="300"/>
      <c r="AT904" s="302"/>
      <c r="AU904" s="302"/>
      <c r="AV904" s="303" t="b">
        <v>1</v>
      </c>
      <c r="AW904" s="304" t="str">
        <f t="shared" si="9"/>
        <v>false</v>
      </c>
      <c r="AX904" s="305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904" s="306"/>
      <c r="AZ904" s="305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904" s="306"/>
      <c r="BB904" s="302"/>
      <c r="BC904" s="303" t="b">
        <f t="shared" si="11"/>
        <v>1</v>
      </c>
      <c r="BD904" s="304"/>
      <c r="BE904" s="304" t="str">
        <f t="shared" si="12"/>
        <v>false</v>
      </c>
      <c r="BF904" s="307"/>
      <c r="BG904" s="305"/>
      <c r="BH904" s="305"/>
      <c r="BI904" s="305"/>
      <c r="BJ904" s="305" t="str">
        <f t="shared" si="18"/>
        <v>&lt;column comment="" default="" key="false" label="PrmWaiver" length="255" nullable="true" originalDbColumnName="PrmWaiver" originalLength="-1" pattern="" precision="-1" talendType="id_String" type=""/&gt;</v>
      </c>
      <c r="BK904" s="306"/>
      <c r="BL904" s="305" t="str">
        <f t="shared" si="14"/>
        <v>&lt;column comment="" default="" key="false" label="PrmWaiver" length="255" nullable="true" originalDbColumnName="PrmWaiver" originalLength="-1" pattern="" precision="-1" talendType="id_String" type=""/&gt;</v>
      </c>
      <c r="BM904" s="306"/>
      <c r="BN904" s="302"/>
      <c r="BO904" s="302"/>
      <c r="BP904" s="302"/>
      <c r="BQ904" s="302"/>
      <c r="BR904" s="302"/>
      <c r="BS904" s="302"/>
      <c r="BT904" s="302"/>
      <c r="BU904" s="302"/>
      <c r="BV904" s="302"/>
      <c r="BW904" s="302"/>
      <c r="BX904" s="302"/>
    </row>
    <row r="905">
      <c r="A905" s="292" t="s">
        <v>728</v>
      </c>
      <c r="B905" s="292">
        <v>904.0</v>
      </c>
      <c r="C905" s="292">
        <f t="shared" si="15"/>
        <v>2</v>
      </c>
      <c r="D905" s="293" t="str">
        <f t="shared" ref="D905:D1127" si="27">HYPERLINK("https://www.stlouis-mo.gov/data/building-inspections.cfm","Insp, Con, Vac")</f>
        <v>Insp, Con, Vac</v>
      </c>
      <c r="E905" s="46" t="str">
        <f t="shared" si="2"/>
        <v>bldinsp.mdb.BldgInsp.AcctNum</v>
      </c>
      <c r="F905" s="46" t="s">
        <v>355</v>
      </c>
      <c r="G905" s="46" t="s">
        <v>402</v>
      </c>
      <c r="H905" s="47">
        <v>1.0</v>
      </c>
      <c r="I905" s="294" t="s">
        <v>2145</v>
      </c>
      <c r="J905" s="295" t="s">
        <v>738</v>
      </c>
      <c r="K905" s="296">
        <v>4.0</v>
      </c>
      <c r="L905" s="297" t="b">
        <v>1</v>
      </c>
      <c r="M905" s="294" t="s">
        <v>802</v>
      </c>
      <c r="N905" s="294"/>
      <c r="O905" s="369"/>
      <c r="P905" s="369"/>
      <c r="Q905" s="298" t="str">
        <f t="shared" si="3"/>
        <v>BldgInsp</v>
      </c>
      <c r="R905" s="298" t="str">
        <f t="shared" si="19"/>
        <v>AcctNum</v>
      </c>
      <c r="S905" s="298" t="str">
        <f t="array" ref="S905">iferror(index('Type Mapping'!$A$2:$D$21,match(J905,'Type Mapping'!$B$2:$B$21,0),3),"type mismatch")</f>
        <v>VARCHAR</v>
      </c>
      <c r="T905" s="298"/>
      <c r="U905" s="298"/>
      <c r="V905" s="298"/>
      <c r="W905" s="51" t="b">
        <v>1</v>
      </c>
      <c r="X905" s="51"/>
      <c r="Y905" s="309"/>
      <c r="Z905" s="309"/>
      <c r="AA905" s="311" t="s">
        <v>802</v>
      </c>
      <c r="AB905" s="53" t="str">
        <f t="shared" si="23"/>
        <v>_history</v>
      </c>
      <c r="AC905" s="308" t="str">
        <f t="array" ref="AC905">iferror(index('StoT Mapping (Depreciated)'!$D$2:$L$976,match(E905,'StoT Mapping (Depreciated)'!$D$2:$D$976,0),9),"**FIELD MISSING**")</f>
        <v/>
      </c>
      <c r="AD905" s="53" t="str">
        <f t="shared" si="6"/>
        <v>.</v>
      </c>
      <c r="AE905" s="299">
        <f>countif(NEW_REDB_table.field,AD905)</f>
        <v>5</v>
      </c>
      <c r="AF905" s="299" t="str">
        <f t="shared" si="7"/>
        <v>#N/A</v>
      </c>
      <c r="AG905" s="308"/>
      <c r="AH905" s="317" t="b">
        <v>0</v>
      </c>
      <c r="AI905" s="317" t="b">
        <v>0</v>
      </c>
      <c r="AJ905" s="308" t="str">
        <f t="array" ref="AJ905">iferror(index('Type Mapping'!$A$2:$D$21,match(J905,'Type Mapping'!$B$2:$B$21,0),4),"type mismatch")</f>
        <v>INT</v>
      </c>
      <c r="AK905" s="308"/>
      <c r="AL905" s="308"/>
      <c r="AM905" s="308"/>
      <c r="AN905" s="300" t="b">
        <v>0</v>
      </c>
      <c r="AO905" s="300" t="b">
        <v>0</v>
      </c>
      <c r="AP905" s="300" t="b">
        <v>0</v>
      </c>
      <c r="AQ905" s="300" t="b">
        <v>0</v>
      </c>
      <c r="AR905" s="300"/>
      <c r="AS905" s="300"/>
      <c r="AT905" s="302"/>
      <c r="AU905" s="302"/>
      <c r="AV905" s="303" t="b">
        <v>1</v>
      </c>
      <c r="AW905" s="304" t="str">
        <f t="shared" si="9"/>
        <v>true</v>
      </c>
      <c r="AX905" s="305" t="str">
        <f t="shared" si="17"/>
        <v>***BldgInsp.xml &lt;?xml version="1.0" encoding="UTF-8"?&gt;&lt;schema&gt;&lt;column comment="" default="" key="true" label="AcctNum" length="255" nullable="true" originalDbColumnName="AcctNum" originalLength="-1" pattern="" precision="-1" talendType="id_String" type=""/&gt;</v>
      </c>
      <c r="AY905" s="306"/>
      <c r="AZ905" s="305" t="str">
        <f t="shared" si="10"/>
        <v>BldgInsp.xml
&lt;?xml version="1.0" encoding="UTF-8"?&gt;&lt;schema&gt;
&lt;column comment="" default="" key="true" label="AcctNum" length="255" nullable="true" originalDbColumnName="AcctNum" originalLength="-1" pattern="" precision="-1" talendType="id_String" type=""/&gt;</v>
      </c>
      <c r="BA905" s="306"/>
      <c r="BB905" s="302"/>
      <c r="BC905" s="303" t="b">
        <f t="shared" si="11"/>
        <v>1</v>
      </c>
      <c r="BD905" s="304"/>
      <c r="BE905" s="304" t="str">
        <f t="shared" si="12"/>
        <v>false</v>
      </c>
      <c r="BF905" s="307"/>
      <c r="BG905" s="305"/>
      <c r="BH905" s="305"/>
      <c r="BI905" s="305"/>
      <c r="BJ905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05" s="306"/>
      <c r="BL905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05" s="306"/>
      <c r="BN905" s="302"/>
      <c r="BO905" s="302"/>
      <c r="BP905" s="302"/>
      <c r="BQ905" s="302"/>
      <c r="BR905" s="302"/>
      <c r="BS905" s="302"/>
      <c r="BT905" s="302"/>
      <c r="BU905" s="302"/>
      <c r="BV905" s="302"/>
      <c r="BW905" s="302"/>
      <c r="BX905" s="302"/>
    </row>
    <row r="906">
      <c r="A906" s="292" t="s">
        <v>728</v>
      </c>
      <c r="B906" s="292">
        <v>905.0</v>
      </c>
      <c r="C906" s="292">
        <f t="shared" si="15"/>
        <v>2</v>
      </c>
      <c r="D906" s="293" t="str">
        <f t="shared" si="27"/>
        <v>Insp, Con, Vac</v>
      </c>
      <c r="E906" s="46" t="str">
        <f t="shared" si="2"/>
        <v>bldinsp.mdb.BldgInsp.PrclErr</v>
      </c>
      <c r="F906" s="46" t="s">
        <v>355</v>
      </c>
      <c r="G906" s="46" t="s">
        <v>402</v>
      </c>
      <c r="H906" s="47">
        <v>2.0</v>
      </c>
      <c r="I906" s="294" t="s">
        <v>1845</v>
      </c>
      <c r="J906" s="295" t="s">
        <v>740</v>
      </c>
      <c r="K906" s="296">
        <v>1.0</v>
      </c>
      <c r="L906" s="297" t="b">
        <v>0</v>
      </c>
      <c r="M906" s="294" t="s">
        <v>2001</v>
      </c>
      <c r="N906" s="294"/>
      <c r="O906" s="369"/>
      <c r="P906" s="369"/>
      <c r="Q906" s="298" t="str">
        <f t="shared" si="3"/>
        <v>BldgInsp</v>
      </c>
      <c r="R906" s="298" t="str">
        <f t="shared" si="19"/>
        <v>PrclErr</v>
      </c>
      <c r="S906" s="298" t="str">
        <f t="array" ref="S906">iferror(index('Type Mapping'!$A$2:$D$21,match(J906,'Type Mapping'!$B$2:$B$21,0),3),"type mismatch")</f>
        <v>VARCHAR</v>
      </c>
      <c r="T906" s="298"/>
      <c r="U906" s="298"/>
      <c r="V906" s="298"/>
      <c r="W906" s="51" t="b">
        <v>1</v>
      </c>
      <c r="X906" s="51"/>
      <c r="Y906" s="309"/>
      <c r="Z906" s="309"/>
      <c r="AA906" s="311" t="s">
        <v>149</v>
      </c>
      <c r="AB906" s="53" t="str">
        <f t="shared" si="23"/>
        <v>???_history</v>
      </c>
      <c r="AC906" s="308" t="str">
        <f t="array" ref="AC906">iferror(index('StoT Mapping (Depreciated)'!$D$2:$L$976,match(E906,'StoT Mapping (Depreciated)'!$D$2:$D$976,0),9),"**FIELD MISSING**")</f>
        <v>???</v>
      </c>
      <c r="AD906" s="53" t="str">
        <f t="shared" si="6"/>
        <v>???.???</v>
      </c>
      <c r="AE906" s="299">
        <f>countif(NEW_REDB_table.field,AD906)</f>
        <v>0</v>
      </c>
      <c r="AF906" s="299" t="str">
        <f t="shared" si="7"/>
        <v>Check...</v>
      </c>
      <c r="AG906" s="308"/>
      <c r="AH906" s="317" t="b">
        <v>0</v>
      </c>
      <c r="AI906" s="317" t="b">
        <v>0</v>
      </c>
      <c r="AJ906" s="308" t="str">
        <f t="array" ref="AJ906">iferror(index('Type Mapping'!$A$2:$D$21,match(J906,'Type Mapping'!$B$2:$B$21,0),4),"type mismatch")</f>
        <v>INT</v>
      </c>
      <c r="AK906" s="308"/>
      <c r="AL906" s="308"/>
      <c r="AM906" s="308"/>
      <c r="AN906" s="300" t="b">
        <v>0</v>
      </c>
      <c r="AO906" s="300" t="b">
        <v>0</v>
      </c>
      <c r="AP906" s="300" t="b">
        <v>0</v>
      </c>
      <c r="AQ906" s="300" t="b">
        <v>0</v>
      </c>
      <c r="AR906" s="300"/>
      <c r="AS906" s="300"/>
      <c r="AT906" s="302"/>
      <c r="AU906" s="302"/>
      <c r="AV906" s="303" t="b">
        <v>1</v>
      </c>
      <c r="AW906" s="304" t="str">
        <f t="shared" si="9"/>
        <v>false</v>
      </c>
      <c r="AX906" s="305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906" s="306"/>
      <c r="AZ906" s="305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906" s="306"/>
      <c r="BB906" s="302"/>
      <c r="BC906" s="303" t="b">
        <f t="shared" si="11"/>
        <v>1</v>
      </c>
      <c r="BD906" s="304"/>
      <c r="BE906" s="304" t="str">
        <f t="shared" si="12"/>
        <v>false</v>
      </c>
      <c r="BF906" s="307"/>
      <c r="BG906" s="305"/>
      <c r="BH906" s="305"/>
      <c r="BI906" s="305"/>
      <c r="BJ906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06" s="306"/>
      <c r="BL906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06" s="306"/>
      <c r="BN906" s="302"/>
      <c r="BO906" s="302"/>
      <c r="BP906" s="302"/>
      <c r="BQ906" s="302"/>
      <c r="BR906" s="302"/>
      <c r="BS906" s="302"/>
      <c r="BT906" s="302"/>
      <c r="BU906" s="302"/>
      <c r="BV906" s="302"/>
      <c r="BW906" s="302"/>
      <c r="BX906" s="302"/>
    </row>
    <row r="907">
      <c r="A907" s="292" t="s">
        <v>728</v>
      </c>
      <c r="B907" s="292">
        <v>906.0</v>
      </c>
      <c r="C907" s="292">
        <f t="shared" si="15"/>
        <v>2</v>
      </c>
      <c r="D907" s="293" t="str">
        <f t="shared" si="27"/>
        <v>Insp, Con, Vac</v>
      </c>
      <c r="E907" s="46" t="str">
        <f t="shared" si="2"/>
        <v>bldinsp.mdb.BldgInsp.AddrAdjusted</v>
      </c>
      <c r="F907" s="46" t="s">
        <v>355</v>
      </c>
      <c r="G907" s="46" t="s">
        <v>402</v>
      </c>
      <c r="H907" s="47">
        <v>3.0</v>
      </c>
      <c r="I907" s="294" t="s">
        <v>1750</v>
      </c>
      <c r="J907" s="295" t="s">
        <v>873</v>
      </c>
      <c r="K907" s="296">
        <v>1.0</v>
      </c>
      <c r="L907" s="297" t="b">
        <v>0</v>
      </c>
      <c r="M907" s="294" t="s">
        <v>2003</v>
      </c>
      <c r="N907" s="294"/>
      <c r="O907" s="369"/>
      <c r="P907" s="369"/>
      <c r="Q907" s="298" t="str">
        <f t="shared" si="3"/>
        <v>BldgInsp</v>
      </c>
      <c r="R907" s="298" t="str">
        <f t="shared" si="19"/>
        <v>AddrAdjusted</v>
      </c>
      <c r="S907" s="298" t="str">
        <f t="array" ref="S907">iferror(index('Type Mapping'!$A$2:$D$21,match(J907,'Type Mapping'!$B$2:$B$21,0),3),"type mismatch")</f>
        <v>VARCHAR</v>
      </c>
      <c r="T907" s="298"/>
      <c r="U907" s="298"/>
      <c r="V907" s="298"/>
      <c r="W907" s="51" t="b">
        <v>1</v>
      </c>
      <c r="X907" s="51"/>
      <c r="Y907" s="309"/>
      <c r="Z907" s="309"/>
      <c r="AA907" s="311" t="s">
        <v>149</v>
      </c>
      <c r="AB907" s="53" t="str">
        <f t="shared" si="23"/>
        <v>???_history</v>
      </c>
      <c r="AC907" s="308" t="str">
        <f t="array" ref="AC907">iferror(index('StoT Mapping (Depreciated)'!$D$2:$L$976,match(E907,'StoT Mapping (Depreciated)'!$D$2:$D$976,0),9),"**FIELD MISSING**")</f>
        <v>???</v>
      </c>
      <c r="AD907" s="53" t="str">
        <f t="shared" si="6"/>
        <v>???.???</v>
      </c>
      <c r="AE907" s="299">
        <f>countif(NEW_REDB_table.field,AD907)</f>
        <v>0</v>
      </c>
      <c r="AF907" s="299" t="str">
        <f t="shared" si="7"/>
        <v>Check...</v>
      </c>
      <c r="AG907" s="308"/>
      <c r="AH907" s="317" t="b">
        <v>0</v>
      </c>
      <c r="AI907" s="317" t="b">
        <v>0</v>
      </c>
      <c r="AJ907" s="308" t="str">
        <f t="array" ref="AJ907">iferror(index('Type Mapping'!$A$2:$D$21,match(J907,'Type Mapping'!$B$2:$B$21,0),4),"type mismatch")</f>
        <v>BOOLEAN</v>
      </c>
      <c r="AK907" s="308"/>
      <c r="AL907" s="308"/>
      <c r="AM907" s="308"/>
      <c r="AN907" s="300" t="b">
        <v>0</v>
      </c>
      <c r="AO907" s="300" t="b">
        <v>0</v>
      </c>
      <c r="AP907" s="300" t="b">
        <v>0</v>
      </c>
      <c r="AQ907" s="300" t="b">
        <v>0</v>
      </c>
      <c r="AR907" s="300"/>
      <c r="AS907" s="300"/>
      <c r="AT907" s="302"/>
      <c r="AU907" s="302"/>
      <c r="AV907" s="303" t="b">
        <v>1</v>
      </c>
      <c r="AW907" s="304" t="str">
        <f t="shared" si="9"/>
        <v>false</v>
      </c>
      <c r="AX907" s="305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907" s="306"/>
      <c r="AZ907" s="305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907" s="306"/>
      <c r="BB907" s="302"/>
      <c r="BC907" s="303" t="b">
        <f t="shared" si="11"/>
        <v>1</v>
      </c>
      <c r="BD907" s="304"/>
      <c r="BE907" s="304" t="str">
        <f t="shared" si="12"/>
        <v>false</v>
      </c>
      <c r="BF907" s="307"/>
      <c r="BG907" s="305"/>
      <c r="BH907" s="305"/>
      <c r="BI907" s="305"/>
      <c r="BJ907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07" s="306"/>
      <c r="BL907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07" s="306"/>
      <c r="BN907" s="302"/>
      <c r="BO907" s="302"/>
      <c r="BP907" s="302"/>
      <c r="BQ907" s="302"/>
      <c r="BR907" s="302"/>
      <c r="BS907" s="302"/>
      <c r="BT907" s="302"/>
      <c r="BU907" s="302"/>
      <c r="BV907" s="302"/>
      <c r="BW907" s="302"/>
      <c r="BX907" s="302"/>
    </row>
    <row r="908">
      <c r="A908" s="292" t="s">
        <v>728</v>
      </c>
      <c r="B908" s="292">
        <v>907.0</v>
      </c>
      <c r="C908" s="292">
        <f t="shared" si="15"/>
        <v>2</v>
      </c>
      <c r="D908" s="293" t="str">
        <f t="shared" si="27"/>
        <v>Insp, Con, Vac</v>
      </c>
      <c r="E908" s="46" t="str">
        <f t="shared" si="2"/>
        <v>bldinsp.mdb.BldgInsp.CityBlock</v>
      </c>
      <c r="F908" s="46" t="s">
        <v>355</v>
      </c>
      <c r="G908" s="46" t="s">
        <v>402</v>
      </c>
      <c r="H908" s="47">
        <v>4.0</v>
      </c>
      <c r="I908" s="294" t="s">
        <v>65</v>
      </c>
      <c r="J908" s="295" t="s">
        <v>729</v>
      </c>
      <c r="K908" s="296">
        <v>8.0</v>
      </c>
      <c r="L908" s="297" t="b">
        <v>0</v>
      </c>
      <c r="M908" s="294" t="s">
        <v>730</v>
      </c>
      <c r="N908" s="294"/>
      <c r="O908" s="369"/>
      <c r="P908" s="369"/>
      <c r="Q908" s="298" t="str">
        <f t="shared" si="3"/>
        <v>BldgInsp</v>
      </c>
      <c r="R908" s="298" t="str">
        <f t="shared" si="19"/>
        <v>CityBlock</v>
      </c>
      <c r="S908" s="298" t="str">
        <f t="array" ref="S908">iferror(index('Type Mapping'!$A$2:$D$21,match(J908,'Type Mapping'!$B$2:$B$21,0),3),"type mismatch")</f>
        <v>VARCHAR</v>
      </c>
      <c r="T908" s="298"/>
      <c r="U908" s="298"/>
      <c r="V908" s="298"/>
      <c r="W908" s="51" t="b">
        <v>1</v>
      </c>
      <c r="X908" s="51"/>
      <c r="Y908" s="309"/>
      <c r="Z908" s="309" t="s">
        <v>808</v>
      </c>
      <c r="AA908" s="311" t="s">
        <v>977</v>
      </c>
      <c r="AB908" s="53" t="str">
        <f t="shared" si="23"/>
        <v>**field missing**_history</v>
      </c>
      <c r="AC908" s="308" t="str">
        <f t="array" ref="AC908">iferror(index('StoT Mapping (Depreciated)'!$D$2:$L$976,match(E908,'StoT Mapping (Depreciated)'!$D$2:$D$976,0),9),"**FIELD MISSING**")</f>
        <v>**FIELD MISSING**</v>
      </c>
      <c r="AD908" s="53" t="str">
        <f t="shared" si="6"/>
        <v>**field missing**.**FIELD MISSING**</v>
      </c>
      <c r="AE908" s="299">
        <f>countif(NEW_REDB_table.field,AD908)</f>
        <v>0</v>
      </c>
      <c r="AF908" s="299" t="str">
        <f t="shared" si="7"/>
        <v>Check...</v>
      </c>
      <c r="AG908" s="308"/>
      <c r="AH908" s="317" t="b">
        <v>0</v>
      </c>
      <c r="AI908" s="317" t="b">
        <v>0</v>
      </c>
      <c r="AJ908" s="308" t="str">
        <f t="array" ref="AJ908">iferror(index('Type Mapping'!$A$2:$D$21,match(J908,'Type Mapping'!$B$2:$B$21,0),4),"type mismatch")</f>
        <v>FLOAT</v>
      </c>
      <c r="AK908" s="308"/>
      <c r="AL908" s="308"/>
      <c r="AM908" s="308"/>
      <c r="AN908" s="300" t="b">
        <v>0</v>
      </c>
      <c r="AO908" s="300" t="b">
        <v>0</v>
      </c>
      <c r="AP908" s="300" t="b">
        <v>0</v>
      </c>
      <c r="AQ908" s="300" t="b">
        <v>0</v>
      </c>
      <c r="AR908" s="300"/>
      <c r="AS908" s="300"/>
      <c r="AT908" s="302"/>
      <c r="AU908" s="302"/>
      <c r="AV908" s="303" t="b">
        <v>1</v>
      </c>
      <c r="AW908" s="304" t="str">
        <f t="shared" si="9"/>
        <v>false</v>
      </c>
      <c r="AX908" s="305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908" s="306"/>
      <c r="AZ908" s="305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908" s="306"/>
      <c r="BB908" s="302"/>
      <c r="BC908" s="303" t="b">
        <f t="shared" si="11"/>
        <v>1</v>
      </c>
      <c r="BD908" s="304"/>
      <c r="BE908" s="304" t="str">
        <f t="shared" si="12"/>
        <v>false</v>
      </c>
      <c r="BF908" s="307"/>
      <c r="BG908" s="305"/>
      <c r="BH908" s="305"/>
      <c r="BI908" s="305"/>
      <c r="BJ908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08" s="306"/>
      <c r="BL908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08" s="306"/>
      <c r="BN908" s="302"/>
      <c r="BO908" s="302"/>
      <c r="BP908" s="302"/>
      <c r="BQ908" s="302"/>
      <c r="BR908" s="302"/>
      <c r="BS908" s="302"/>
      <c r="BT908" s="302"/>
      <c r="BU908" s="302"/>
      <c r="BV908" s="302"/>
      <c r="BW908" s="302"/>
      <c r="BX908" s="302"/>
    </row>
    <row r="909">
      <c r="A909" s="292" t="s">
        <v>728</v>
      </c>
      <c r="B909" s="292">
        <v>908.0</v>
      </c>
      <c r="C909" s="292">
        <f t="shared" si="15"/>
        <v>2</v>
      </c>
      <c r="D909" s="293" t="str">
        <f t="shared" si="27"/>
        <v>Insp, Con, Vac</v>
      </c>
      <c r="E909" s="46" t="str">
        <f t="shared" si="2"/>
        <v>bldinsp.mdb.BldgInsp.Parcel</v>
      </c>
      <c r="F909" s="46" t="s">
        <v>355</v>
      </c>
      <c r="G909" s="46" t="s">
        <v>402</v>
      </c>
      <c r="H909" s="47">
        <v>5.0</v>
      </c>
      <c r="I909" s="294" t="s">
        <v>78</v>
      </c>
      <c r="J909" s="295" t="s">
        <v>738</v>
      </c>
      <c r="K909" s="296">
        <v>4.0</v>
      </c>
      <c r="L909" s="297" t="b">
        <v>0</v>
      </c>
      <c r="M909" s="294" t="s">
        <v>739</v>
      </c>
      <c r="N909" s="294"/>
      <c r="O909" s="369"/>
      <c r="P909" s="369"/>
      <c r="Q909" s="298" t="str">
        <f t="shared" si="3"/>
        <v>BldgInsp</v>
      </c>
      <c r="R909" s="298" t="str">
        <f t="shared" si="19"/>
        <v>Parcel</v>
      </c>
      <c r="S909" s="298" t="str">
        <f t="array" ref="S909">iferror(index('Type Mapping'!$A$2:$D$21,match(J909,'Type Mapping'!$B$2:$B$21,0),3),"type mismatch")</f>
        <v>VARCHAR</v>
      </c>
      <c r="T909" s="298"/>
      <c r="U909" s="298"/>
      <c r="V909" s="298"/>
      <c r="W909" s="51" t="b">
        <v>1</v>
      </c>
      <c r="X909" s="51"/>
      <c r="Y909" s="309"/>
      <c r="Z909" s="309" t="s">
        <v>808</v>
      </c>
      <c r="AA909" s="311" t="s">
        <v>977</v>
      </c>
      <c r="AB909" s="53" t="str">
        <f t="shared" si="23"/>
        <v>**field missing**_history</v>
      </c>
      <c r="AC909" s="308" t="str">
        <f t="array" ref="AC909">iferror(index('StoT Mapping (Depreciated)'!$D$2:$L$976,match(E909,'StoT Mapping (Depreciated)'!$D$2:$D$976,0),9),"**FIELD MISSING**")</f>
        <v>**FIELD MISSING**</v>
      </c>
      <c r="AD909" s="53" t="str">
        <f t="shared" si="6"/>
        <v>**field missing**.**FIELD MISSING**</v>
      </c>
      <c r="AE909" s="299">
        <f>countif(NEW_REDB_table.field,AD909)</f>
        <v>0</v>
      </c>
      <c r="AF909" s="299" t="str">
        <f t="shared" si="7"/>
        <v>Check...</v>
      </c>
      <c r="AG909" s="308"/>
      <c r="AH909" s="317" t="b">
        <v>0</v>
      </c>
      <c r="AI909" s="317" t="b">
        <v>0</v>
      </c>
      <c r="AJ909" s="308" t="str">
        <f t="array" ref="AJ909">iferror(index('Type Mapping'!$A$2:$D$21,match(J909,'Type Mapping'!$B$2:$B$21,0),4),"type mismatch")</f>
        <v>INT</v>
      </c>
      <c r="AK909" s="308"/>
      <c r="AL909" s="308"/>
      <c r="AM909" s="308"/>
      <c r="AN909" s="300" t="b">
        <v>0</v>
      </c>
      <c r="AO909" s="300" t="b">
        <v>0</v>
      </c>
      <c r="AP909" s="300" t="b">
        <v>0</v>
      </c>
      <c r="AQ909" s="300" t="b">
        <v>0</v>
      </c>
      <c r="AR909" s="300"/>
      <c r="AS909" s="300"/>
      <c r="AT909" s="302"/>
      <c r="AU909" s="302"/>
      <c r="AV909" s="303" t="b">
        <v>1</v>
      </c>
      <c r="AW909" s="304" t="str">
        <f t="shared" si="9"/>
        <v>false</v>
      </c>
      <c r="AX909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909" s="306"/>
      <c r="AZ909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909" s="306"/>
      <c r="BB909" s="302"/>
      <c r="BC909" s="303" t="b">
        <f t="shared" si="11"/>
        <v>1</v>
      </c>
      <c r="BD909" s="304"/>
      <c r="BE909" s="304" t="str">
        <f t="shared" si="12"/>
        <v>false</v>
      </c>
      <c r="BF909" s="307"/>
      <c r="BG909" s="305"/>
      <c r="BH909" s="305"/>
      <c r="BI909" s="305"/>
      <c r="BJ909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09" s="306"/>
      <c r="BL909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09" s="306"/>
      <c r="BN909" s="302"/>
      <c r="BO909" s="302"/>
      <c r="BP909" s="302"/>
      <c r="BQ909" s="302"/>
      <c r="BR909" s="302"/>
      <c r="BS909" s="302"/>
      <c r="BT909" s="302"/>
      <c r="BU909" s="302"/>
      <c r="BV909" s="302"/>
      <c r="BW909" s="302"/>
      <c r="BX909" s="302"/>
    </row>
    <row r="910">
      <c r="A910" s="292" t="s">
        <v>728</v>
      </c>
      <c r="B910" s="292">
        <v>909.0</v>
      </c>
      <c r="C910" s="292">
        <f t="shared" si="15"/>
        <v>2</v>
      </c>
      <c r="D910" s="293" t="str">
        <f t="shared" si="27"/>
        <v>Insp, Con, Vac</v>
      </c>
      <c r="E910" s="46" t="str">
        <f t="shared" si="2"/>
        <v>bldinsp.mdb.BldgInsp.OwnerCode</v>
      </c>
      <c r="F910" s="46" t="s">
        <v>355</v>
      </c>
      <c r="G910" s="46" t="s">
        <v>402</v>
      </c>
      <c r="H910" s="47">
        <v>6.0</v>
      </c>
      <c r="I910" s="294" t="s">
        <v>90</v>
      </c>
      <c r="J910" s="295" t="s">
        <v>740</v>
      </c>
      <c r="K910" s="296">
        <v>1.0</v>
      </c>
      <c r="L910" s="297" t="b">
        <v>0</v>
      </c>
      <c r="M910" s="294" t="s">
        <v>741</v>
      </c>
      <c r="N910" s="294"/>
      <c r="O910" s="369"/>
      <c r="P910" s="369"/>
      <c r="Q910" s="298" t="str">
        <f t="shared" si="3"/>
        <v>BldgInsp</v>
      </c>
      <c r="R910" s="298" t="str">
        <f t="shared" si="19"/>
        <v>OwnerCode</v>
      </c>
      <c r="S910" s="298" t="str">
        <f t="array" ref="S910">iferror(index('Type Mapping'!$A$2:$D$21,match(J910,'Type Mapping'!$B$2:$B$21,0),3),"type mismatch")</f>
        <v>VARCHAR</v>
      </c>
      <c r="T910" s="298"/>
      <c r="U910" s="298"/>
      <c r="V910" s="298"/>
      <c r="W910" s="51" t="b">
        <v>1</v>
      </c>
      <c r="X910" s="51"/>
      <c r="Y910" s="309"/>
      <c r="Z910" s="309" t="s">
        <v>808</v>
      </c>
      <c r="AA910" s="311" t="s">
        <v>977</v>
      </c>
      <c r="AB910" s="53" t="str">
        <f t="shared" si="23"/>
        <v>**field missing**_history</v>
      </c>
      <c r="AC910" s="308" t="str">
        <f t="array" ref="AC910">iferror(index('StoT Mapping (Depreciated)'!$D$2:$L$976,match(E910,'StoT Mapping (Depreciated)'!$D$2:$D$976,0),9),"**FIELD MISSING**")</f>
        <v>**FIELD MISSING**</v>
      </c>
      <c r="AD910" s="53" t="str">
        <f t="shared" si="6"/>
        <v>**field missing**.**FIELD MISSING**</v>
      </c>
      <c r="AE910" s="299">
        <f>countif(NEW_REDB_table.field,AD910)</f>
        <v>0</v>
      </c>
      <c r="AF910" s="299" t="str">
        <f t="shared" si="7"/>
        <v>Check...</v>
      </c>
      <c r="AG910" s="308"/>
      <c r="AH910" s="317" t="b">
        <v>0</v>
      </c>
      <c r="AI910" s="317" t="b">
        <v>0</v>
      </c>
      <c r="AJ910" s="308" t="str">
        <f t="array" ref="AJ910">iferror(index('Type Mapping'!$A$2:$D$21,match(J910,'Type Mapping'!$B$2:$B$21,0),4),"type mismatch")</f>
        <v>INT</v>
      </c>
      <c r="AK910" s="308"/>
      <c r="AL910" s="308"/>
      <c r="AM910" s="308"/>
      <c r="AN910" s="300" t="b">
        <v>0</v>
      </c>
      <c r="AO910" s="300" t="b">
        <v>0</v>
      </c>
      <c r="AP910" s="300" t="b">
        <v>0</v>
      </c>
      <c r="AQ910" s="300" t="b">
        <v>0</v>
      </c>
      <c r="AR910" s="300"/>
      <c r="AS910" s="300"/>
      <c r="AT910" s="302"/>
      <c r="AU910" s="302"/>
      <c r="AV910" s="303" t="b">
        <v>1</v>
      </c>
      <c r="AW910" s="304" t="str">
        <f t="shared" si="9"/>
        <v>false</v>
      </c>
      <c r="AX910" s="305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910" s="306"/>
      <c r="AZ910" s="305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910" s="306"/>
      <c r="BB910" s="302"/>
      <c r="BC910" s="303" t="b">
        <f t="shared" si="11"/>
        <v>1</v>
      </c>
      <c r="BD910" s="304"/>
      <c r="BE910" s="304" t="str">
        <f t="shared" si="12"/>
        <v>false</v>
      </c>
      <c r="BF910" s="307"/>
      <c r="BG910" s="305"/>
      <c r="BH910" s="305"/>
      <c r="BI910" s="305"/>
      <c r="BJ910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0" s="306"/>
      <c r="BL910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0" s="306"/>
      <c r="BN910" s="302"/>
      <c r="BO910" s="302"/>
      <c r="BP910" s="302"/>
      <c r="BQ910" s="302"/>
      <c r="BR910" s="302"/>
      <c r="BS910" s="302"/>
      <c r="BT910" s="302"/>
      <c r="BU910" s="302"/>
      <c r="BV910" s="302"/>
      <c r="BW910" s="302"/>
      <c r="BX910" s="302"/>
    </row>
    <row r="911">
      <c r="A911" s="292" t="s">
        <v>728</v>
      </c>
      <c r="B911" s="292">
        <v>910.0</v>
      </c>
      <c r="C911" s="292">
        <f t="shared" si="15"/>
        <v>2</v>
      </c>
      <c r="D911" s="293" t="str">
        <f t="shared" si="27"/>
        <v>Insp, Con, Vac</v>
      </c>
      <c r="E911" s="46" t="str">
        <f t="shared" si="2"/>
        <v>bldinsp.mdb.BldgInsp.Handle</v>
      </c>
      <c r="F911" s="46" t="s">
        <v>355</v>
      </c>
      <c r="G911" s="46" t="s">
        <v>402</v>
      </c>
      <c r="H911" s="47">
        <v>7.0</v>
      </c>
      <c r="I911" s="294" t="s">
        <v>159</v>
      </c>
      <c r="J911" s="295" t="s">
        <v>743</v>
      </c>
      <c r="K911" s="296">
        <v>13.0</v>
      </c>
      <c r="L911" s="297" t="b">
        <v>0</v>
      </c>
      <c r="M911" s="294" t="s">
        <v>1967</v>
      </c>
      <c r="N911" s="294"/>
      <c r="O911" s="369"/>
      <c r="P911" s="369"/>
      <c r="Q911" s="298" t="str">
        <f t="shared" si="3"/>
        <v>BldgInsp</v>
      </c>
      <c r="R911" s="298" t="str">
        <f t="shared" si="19"/>
        <v>Handle</v>
      </c>
      <c r="S911" s="298" t="str">
        <f t="array" ref="S911">iferror(index('Type Mapping'!$A$2:$D$21,match(J911,'Type Mapping'!$B$2:$B$21,0),3),"type mismatch")</f>
        <v>VARCHAR</v>
      </c>
      <c r="T911" s="298"/>
      <c r="U911" s="298"/>
      <c r="V911" s="298"/>
      <c r="W911" s="51" t="b">
        <v>1</v>
      </c>
      <c r="X911" s="51"/>
      <c r="Y911" s="309"/>
      <c r="Z911" s="309"/>
      <c r="AA911" s="311" t="s">
        <v>655</v>
      </c>
      <c r="AB911" s="53" t="str">
        <f t="shared" si="23"/>
        <v>inspection_history</v>
      </c>
      <c r="AC911" s="308" t="str">
        <f t="array" ref="AC911">iferror(index('StoT Mapping (Depreciated)'!$D$2:$L$976,match(E911,'StoT Mapping (Depreciated)'!$D$2:$D$976,0),9),"**FIELD MISSING**")</f>
        <v>Building_ID</v>
      </c>
      <c r="AD911" s="53" t="str">
        <f t="shared" si="6"/>
        <v>inspection.Building_ID</v>
      </c>
      <c r="AE911" s="299">
        <f>countif(NEW_REDB_table.field,AD911)</f>
        <v>2</v>
      </c>
      <c r="AF911" s="299" t="str">
        <f t="shared" si="7"/>
        <v>Two...</v>
      </c>
      <c r="AG911" s="308"/>
      <c r="AH911" s="317" t="b">
        <v>0</v>
      </c>
      <c r="AI911" s="317" t="b">
        <v>0</v>
      </c>
      <c r="AJ911" s="308" t="str">
        <f t="array" ref="AJ911">iferror(index('Type Mapping'!$A$2:$D$21,match(J911,'Type Mapping'!$B$2:$B$21,0),4),"type mismatch")</f>
        <v>VARCHAR</v>
      </c>
      <c r="AK911" s="308"/>
      <c r="AL911" s="308"/>
      <c r="AM911" s="308"/>
      <c r="AN911" s="300" t="b">
        <v>0</v>
      </c>
      <c r="AO911" s="300" t="b">
        <v>0</v>
      </c>
      <c r="AP911" s="300" t="b">
        <v>0</v>
      </c>
      <c r="AQ911" s="300" t="b">
        <v>0</v>
      </c>
      <c r="AR911" s="300"/>
      <c r="AS911" s="300"/>
      <c r="AT911" s="302"/>
      <c r="AU911" s="302"/>
      <c r="AV911" s="303" t="b">
        <v>1</v>
      </c>
      <c r="AW911" s="304" t="str">
        <f t="shared" si="9"/>
        <v>false</v>
      </c>
      <c r="AX911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911" s="306"/>
      <c r="AZ911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911" s="306"/>
      <c r="BB911" s="302"/>
      <c r="BC911" s="303" t="b">
        <f t="shared" si="11"/>
        <v>1</v>
      </c>
      <c r="BD911" s="304"/>
      <c r="BE911" s="304" t="str">
        <f t="shared" si="12"/>
        <v>false</v>
      </c>
      <c r="BF911" s="307"/>
      <c r="BG911" s="305"/>
      <c r="BH911" s="305"/>
      <c r="BI911" s="305"/>
      <c r="BJ911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1" s="306"/>
      <c r="BL911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1" s="306"/>
      <c r="BN911" s="302"/>
      <c r="BO911" s="302"/>
      <c r="BP911" s="302"/>
      <c r="BQ911" s="302"/>
      <c r="BR911" s="302"/>
      <c r="BS911" s="302"/>
      <c r="BT911" s="302"/>
      <c r="BU911" s="302"/>
      <c r="BV911" s="302"/>
      <c r="BW911" s="302"/>
      <c r="BX911" s="302"/>
    </row>
    <row r="912">
      <c r="A912" s="292" t="s">
        <v>728</v>
      </c>
      <c r="B912" s="292">
        <v>911.0</v>
      </c>
      <c r="C912" s="292">
        <f t="shared" si="15"/>
        <v>2</v>
      </c>
      <c r="D912" s="293" t="str">
        <f t="shared" si="27"/>
        <v>Insp, Con, Vac</v>
      </c>
      <c r="E912" s="46" t="str">
        <f t="shared" si="2"/>
        <v>bldinsp.mdb.BldgInsp.Parcel9</v>
      </c>
      <c r="F912" s="46" t="s">
        <v>355</v>
      </c>
      <c r="G912" s="46" t="s">
        <v>402</v>
      </c>
      <c r="H912" s="47">
        <v>8.0</v>
      </c>
      <c r="I912" s="294" t="s">
        <v>165</v>
      </c>
      <c r="J912" s="295" t="s">
        <v>738</v>
      </c>
      <c r="K912" s="296">
        <v>4.0</v>
      </c>
      <c r="L912" s="297" t="b">
        <v>0</v>
      </c>
      <c r="M912" s="294" t="s">
        <v>2015</v>
      </c>
      <c r="N912" s="294"/>
      <c r="O912" s="369"/>
      <c r="P912" s="369"/>
      <c r="Q912" s="298" t="str">
        <f t="shared" si="3"/>
        <v>BldgInsp</v>
      </c>
      <c r="R912" s="298" t="str">
        <f t="shared" si="19"/>
        <v>Parcel9</v>
      </c>
      <c r="S912" s="298" t="str">
        <f t="array" ref="S912">iferror(index('Type Mapping'!$A$2:$D$21,match(J912,'Type Mapping'!$B$2:$B$21,0),3),"type mismatch")</f>
        <v>VARCHAR</v>
      </c>
      <c r="T912" s="298"/>
      <c r="U912" s="298"/>
      <c r="V912" s="298"/>
      <c r="W912" s="51" t="b">
        <v>1</v>
      </c>
      <c r="X912" s="51"/>
      <c r="Y912" s="309"/>
      <c r="Z912" s="309"/>
      <c r="AA912" s="311" t="s">
        <v>977</v>
      </c>
      <c r="AB912" s="53" t="str">
        <f t="shared" si="23"/>
        <v>**field missing**_history</v>
      </c>
      <c r="AC912" s="308" t="str">
        <f t="array" ref="AC912">iferror(index('StoT Mapping (Depreciated)'!$D$2:$L$976,match(E912,'StoT Mapping (Depreciated)'!$D$2:$D$976,0),9),"**FIELD MISSING**")</f>
        <v>**FIELD MISSING**</v>
      </c>
      <c r="AD912" s="53" t="str">
        <f t="shared" si="6"/>
        <v>**field missing**.**FIELD MISSING**</v>
      </c>
      <c r="AE912" s="299">
        <f>countif(NEW_REDB_table.field,AD912)</f>
        <v>0</v>
      </c>
      <c r="AF912" s="299" t="str">
        <f t="shared" si="7"/>
        <v>Check...</v>
      </c>
      <c r="AG912" s="308"/>
      <c r="AH912" s="317" t="b">
        <v>0</v>
      </c>
      <c r="AI912" s="317" t="b">
        <v>0</v>
      </c>
      <c r="AJ912" s="308" t="str">
        <f t="array" ref="AJ912">iferror(index('Type Mapping'!$A$2:$D$21,match(J912,'Type Mapping'!$B$2:$B$21,0),4),"type mismatch")</f>
        <v>INT</v>
      </c>
      <c r="AK912" s="308"/>
      <c r="AL912" s="308"/>
      <c r="AM912" s="308"/>
      <c r="AN912" s="300" t="b">
        <v>0</v>
      </c>
      <c r="AO912" s="300" t="b">
        <v>0</v>
      </c>
      <c r="AP912" s="300" t="b">
        <v>0</v>
      </c>
      <c r="AQ912" s="300" t="b">
        <v>0</v>
      </c>
      <c r="AR912" s="300"/>
      <c r="AS912" s="300"/>
      <c r="AT912" s="302"/>
      <c r="AU912" s="302"/>
      <c r="AV912" s="303" t="b">
        <v>1</v>
      </c>
      <c r="AW912" s="304" t="str">
        <f t="shared" si="9"/>
        <v>false</v>
      </c>
      <c r="AX912" s="305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912" s="306"/>
      <c r="AZ912" s="305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912" s="306"/>
      <c r="BB912" s="302"/>
      <c r="BC912" s="303" t="b">
        <f t="shared" si="11"/>
        <v>1</v>
      </c>
      <c r="BD912" s="304"/>
      <c r="BE912" s="304" t="str">
        <f t="shared" si="12"/>
        <v>false</v>
      </c>
      <c r="BF912" s="307"/>
      <c r="BG912" s="305"/>
      <c r="BH912" s="305"/>
      <c r="BI912" s="305"/>
      <c r="BJ912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2" s="306"/>
      <c r="BL912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2" s="306"/>
      <c r="BN912" s="302"/>
      <c r="BO912" s="302"/>
      <c r="BP912" s="302"/>
      <c r="BQ912" s="302"/>
      <c r="BR912" s="302"/>
      <c r="BS912" s="302"/>
      <c r="BT912" s="302"/>
      <c r="BU912" s="302"/>
      <c r="BV912" s="302"/>
      <c r="BW912" s="302"/>
      <c r="BX912" s="302"/>
    </row>
    <row r="913">
      <c r="A913" s="292" t="s">
        <v>728</v>
      </c>
      <c r="B913" s="292">
        <v>912.0</v>
      </c>
      <c r="C913" s="292">
        <f t="shared" si="15"/>
        <v>2</v>
      </c>
      <c r="D913" s="293" t="str">
        <f t="shared" si="27"/>
        <v>Insp, Con, Vac</v>
      </c>
      <c r="E913" s="46" t="str">
        <f t="shared" si="2"/>
        <v>bldinsp.mdb.BldgInsp.AddrNum</v>
      </c>
      <c r="F913" s="46" t="s">
        <v>355</v>
      </c>
      <c r="G913" s="46" t="s">
        <v>402</v>
      </c>
      <c r="H913" s="47">
        <v>9.0</v>
      </c>
      <c r="I913" s="294" t="s">
        <v>1709</v>
      </c>
      <c r="J913" s="295" t="s">
        <v>738</v>
      </c>
      <c r="K913" s="296">
        <v>4.0</v>
      </c>
      <c r="L913" s="297" t="b">
        <v>0</v>
      </c>
      <c r="M913" s="294" t="s">
        <v>1710</v>
      </c>
      <c r="N913" s="294"/>
      <c r="O913" s="369"/>
      <c r="P913" s="369"/>
      <c r="Q913" s="298" t="str">
        <f t="shared" si="3"/>
        <v>BldgInsp</v>
      </c>
      <c r="R913" s="298" t="str">
        <f t="shared" si="19"/>
        <v>AddrNum</v>
      </c>
      <c r="S913" s="298" t="str">
        <f t="array" ref="S913">iferror(index('Type Mapping'!$A$2:$D$21,match(J913,'Type Mapping'!$B$2:$B$21,0),3),"type mismatch")</f>
        <v>VARCHAR</v>
      </c>
      <c r="T913" s="298"/>
      <c r="U913" s="298"/>
      <c r="V913" s="298"/>
      <c r="W913" s="51" t="b">
        <v>1</v>
      </c>
      <c r="X913" s="51"/>
      <c r="Y913" s="309"/>
      <c r="Z913" s="309"/>
      <c r="AA913" s="311" t="s">
        <v>655</v>
      </c>
      <c r="AB913" s="53" t="str">
        <f t="shared" si="23"/>
        <v>inspection_history</v>
      </c>
      <c r="AC913" s="308" t="str">
        <f t="array" ref="AC913">iferror(index('StoT Mapping (Depreciated)'!$D$2:$L$976,match(E913,'StoT Mapping (Depreciated)'!$D$2:$D$976,0),9),"**FIELD MISSING**")</f>
        <v>Building_ID</v>
      </c>
      <c r="AD913" s="53" t="str">
        <f t="shared" si="6"/>
        <v>inspection.Building_ID</v>
      </c>
      <c r="AE913" s="299">
        <f>countif(NEW_REDB_table.field,AD913)</f>
        <v>2</v>
      </c>
      <c r="AF913" s="299" t="str">
        <f t="shared" si="7"/>
        <v>Two...</v>
      </c>
      <c r="AG913" s="308"/>
      <c r="AH913" s="317" t="b">
        <v>0</v>
      </c>
      <c r="AI913" s="317" t="b">
        <v>0</v>
      </c>
      <c r="AJ913" s="308" t="str">
        <f t="array" ref="AJ913">iferror(index('Type Mapping'!$A$2:$D$21,match(J913,'Type Mapping'!$B$2:$B$21,0),4),"type mismatch")</f>
        <v>INT</v>
      </c>
      <c r="AK913" s="308"/>
      <c r="AL913" s="308"/>
      <c r="AM913" s="308"/>
      <c r="AN913" s="300" t="b">
        <v>0</v>
      </c>
      <c r="AO913" s="300" t="b">
        <v>0</v>
      </c>
      <c r="AP913" s="300" t="b">
        <v>0</v>
      </c>
      <c r="AQ913" s="300" t="b">
        <v>0</v>
      </c>
      <c r="AR913" s="300"/>
      <c r="AS913" s="300"/>
      <c r="AT913" s="302"/>
      <c r="AU913" s="302"/>
      <c r="AV913" s="303" t="b">
        <v>1</v>
      </c>
      <c r="AW913" s="304" t="str">
        <f t="shared" si="9"/>
        <v>false</v>
      </c>
      <c r="AX913" s="305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913" s="306"/>
      <c r="AZ913" s="305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913" s="306"/>
      <c r="BB913" s="302"/>
      <c r="BC913" s="303" t="b">
        <f t="shared" si="11"/>
        <v>1</v>
      </c>
      <c r="BD913" s="304"/>
      <c r="BE913" s="304" t="str">
        <f t="shared" si="12"/>
        <v>false</v>
      </c>
      <c r="BF913" s="307"/>
      <c r="BG913" s="305"/>
      <c r="BH913" s="305"/>
      <c r="BI913" s="305"/>
      <c r="BJ913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3" s="306"/>
      <c r="BL913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3" s="306"/>
      <c r="BN913" s="302"/>
      <c r="BO913" s="302"/>
      <c r="BP913" s="302"/>
      <c r="BQ913" s="302"/>
      <c r="BR913" s="302"/>
      <c r="BS913" s="302"/>
      <c r="BT913" s="302"/>
      <c r="BU913" s="302"/>
      <c r="BV913" s="302"/>
      <c r="BW913" s="302"/>
      <c r="BX913" s="302"/>
    </row>
    <row r="914">
      <c r="A914" s="292" t="s">
        <v>728</v>
      </c>
      <c r="B914" s="292">
        <v>913.0</v>
      </c>
      <c r="C914" s="292">
        <f t="shared" si="15"/>
        <v>2</v>
      </c>
      <c r="D914" s="293" t="str">
        <f t="shared" si="27"/>
        <v>Insp, Con, Vac</v>
      </c>
      <c r="E914" s="46" t="str">
        <f t="shared" si="2"/>
        <v>bldinsp.mdb.BldgInsp.AddrSuf</v>
      </c>
      <c r="F914" s="46" t="s">
        <v>355</v>
      </c>
      <c r="G914" s="46" t="s">
        <v>402</v>
      </c>
      <c r="H914" s="47">
        <v>10.0</v>
      </c>
      <c r="I914" s="294" t="s">
        <v>1723</v>
      </c>
      <c r="J914" s="295" t="s">
        <v>743</v>
      </c>
      <c r="K914" s="296">
        <v>15.0</v>
      </c>
      <c r="L914" s="297" t="b">
        <v>0</v>
      </c>
      <c r="M914" s="294" t="s">
        <v>1724</v>
      </c>
      <c r="N914" s="294"/>
      <c r="O914" s="369"/>
      <c r="P914" s="369"/>
      <c r="Q914" s="298" t="str">
        <f t="shared" si="3"/>
        <v>BldgInsp</v>
      </c>
      <c r="R914" s="298" t="str">
        <f t="shared" si="19"/>
        <v>AddrSuf</v>
      </c>
      <c r="S914" s="298" t="str">
        <f t="array" ref="S914">iferror(index('Type Mapping'!$A$2:$D$21,match(J914,'Type Mapping'!$B$2:$B$21,0),3),"type mismatch")</f>
        <v>VARCHAR</v>
      </c>
      <c r="T914" s="298"/>
      <c r="U914" s="298"/>
      <c r="V914" s="298"/>
      <c r="W914" s="51" t="b">
        <v>1</v>
      </c>
      <c r="X914" s="51"/>
      <c r="Y914" s="309"/>
      <c r="Z914" s="309"/>
      <c r="AA914" s="311" t="s">
        <v>655</v>
      </c>
      <c r="AB914" s="53" t="str">
        <f t="shared" si="23"/>
        <v>inspection_history</v>
      </c>
      <c r="AC914" s="308" t="str">
        <f t="array" ref="AC914">iferror(index('StoT Mapping (Depreciated)'!$D$2:$L$976,match(E914,'StoT Mapping (Depreciated)'!$D$2:$D$976,0),9),"**FIELD MISSING**")</f>
        <v>Building_ID</v>
      </c>
      <c r="AD914" s="53" t="str">
        <f t="shared" si="6"/>
        <v>inspection.Building_ID</v>
      </c>
      <c r="AE914" s="299">
        <f>countif(NEW_REDB_table.field,AD914)</f>
        <v>2</v>
      </c>
      <c r="AF914" s="299" t="str">
        <f t="shared" si="7"/>
        <v>Two...</v>
      </c>
      <c r="AG914" s="308"/>
      <c r="AH914" s="317" t="b">
        <v>0</v>
      </c>
      <c r="AI914" s="317" t="b">
        <v>0</v>
      </c>
      <c r="AJ914" s="308" t="str">
        <f t="array" ref="AJ914">iferror(index('Type Mapping'!$A$2:$D$21,match(J914,'Type Mapping'!$B$2:$B$21,0),4),"type mismatch")</f>
        <v>VARCHAR</v>
      </c>
      <c r="AK914" s="308"/>
      <c r="AL914" s="308"/>
      <c r="AM914" s="308"/>
      <c r="AN914" s="300" t="b">
        <v>0</v>
      </c>
      <c r="AO914" s="300" t="b">
        <v>0</v>
      </c>
      <c r="AP914" s="300" t="b">
        <v>0</v>
      </c>
      <c r="AQ914" s="300" t="b">
        <v>0</v>
      </c>
      <c r="AR914" s="300"/>
      <c r="AS914" s="300"/>
      <c r="AT914" s="302"/>
      <c r="AU914" s="302"/>
      <c r="AV914" s="303" t="b">
        <v>1</v>
      </c>
      <c r="AW914" s="304" t="str">
        <f t="shared" si="9"/>
        <v>false</v>
      </c>
      <c r="AX914" s="305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914" s="306"/>
      <c r="AZ914" s="305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914" s="306"/>
      <c r="BB914" s="302"/>
      <c r="BC914" s="303" t="b">
        <f t="shared" si="11"/>
        <v>1</v>
      </c>
      <c r="BD914" s="304"/>
      <c r="BE914" s="304" t="str">
        <f t="shared" si="12"/>
        <v>false</v>
      </c>
      <c r="BF914" s="307"/>
      <c r="BG914" s="305"/>
      <c r="BH914" s="305"/>
      <c r="BI914" s="305"/>
      <c r="BJ914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4" s="306"/>
      <c r="BL914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4" s="306"/>
      <c r="BN914" s="302"/>
      <c r="BO914" s="302"/>
      <c r="BP914" s="302"/>
      <c r="BQ914" s="302"/>
      <c r="BR914" s="302"/>
      <c r="BS914" s="302"/>
      <c r="BT914" s="302"/>
      <c r="BU914" s="302"/>
      <c r="BV914" s="302"/>
      <c r="BW914" s="302"/>
      <c r="BX914" s="302"/>
    </row>
    <row r="915">
      <c r="A915" s="292" t="s">
        <v>728</v>
      </c>
      <c r="B915" s="292">
        <v>914.0</v>
      </c>
      <c r="C915" s="292">
        <f t="shared" si="15"/>
        <v>2</v>
      </c>
      <c r="D915" s="293" t="str">
        <f t="shared" si="27"/>
        <v>Insp, Con, Vac</v>
      </c>
      <c r="E915" s="46" t="str">
        <f t="shared" si="2"/>
        <v>bldinsp.mdb.BldgInsp.StDir</v>
      </c>
      <c r="F915" s="46" t="s">
        <v>355</v>
      </c>
      <c r="G915" s="46" t="s">
        <v>402</v>
      </c>
      <c r="H915" s="47">
        <v>11.0</v>
      </c>
      <c r="I915" s="294" t="s">
        <v>1857</v>
      </c>
      <c r="J915" s="295" t="s">
        <v>743</v>
      </c>
      <c r="K915" s="296">
        <v>2.0</v>
      </c>
      <c r="L915" s="297" t="b">
        <v>0</v>
      </c>
      <c r="M915" s="294" t="s">
        <v>2016</v>
      </c>
      <c r="N915" s="294"/>
      <c r="O915" s="369"/>
      <c r="P915" s="369"/>
      <c r="Q915" s="298" t="str">
        <f t="shared" si="3"/>
        <v>BldgInsp</v>
      </c>
      <c r="R915" s="298" t="str">
        <f t="shared" si="19"/>
        <v>StDir</v>
      </c>
      <c r="S915" s="298" t="str">
        <f t="array" ref="S915">iferror(index('Type Mapping'!$A$2:$D$21,match(J915,'Type Mapping'!$B$2:$B$21,0),3),"type mismatch")</f>
        <v>VARCHAR</v>
      </c>
      <c r="T915" s="298"/>
      <c r="U915" s="298"/>
      <c r="V915" s="298"/>
      <c r="W915" s="51" t="b">
        <v>1</v>
      </c>
      <c r="X915" s="51"/>
      <c r="Y915" s="309"/>
      <c r="Z915" s="309"/>
      <c r="AA915" s="311" t="s">
        <v>655</v>
      </c>
      <c r="AB915" s="53" t="str">
        <f t="shared" si="23"/>
        <v>inspection_history</v>
      </c>
      <c r="AC915" s="308" t="str">
        <f t="array" ref="AC915">iferror(index('StoT Mapping (Depreciated)'!$D$2:$L$976,match(E915,'StoT Mapping (Depreciated)'!$D$2:$D$976,0),9),"**FIELD MISSING**")</f>
        <v>Building_ID</v>
      </c>
      <c r="AD915" s="53" t="str">
        <f t="shared" si="6"/>
        <v>inspection.Building_ID</v>
      </c>
      <c r="AE915" s="299">
        <f>countif(NEW_REDB_table.field,AD915)</f>
        <v>2</v>
      </c>
      <c r="AF915" s="299" t="str">
        <f t="shared" si="7"/>
        <v>Two...</v>
      </c>
      <c r="AG915" s="308"/>
      <c r="AH915" s="317" t="b">
        <v>0</v>
      </c>
      <c r="AI915" s="317" t="b">
        <v>0</v>
      </c>
      <c r="AJ915" s="308" t="str">
        <f t="array" ref="AJ915">iferror(index('Type Mapping'!$A$2:$D$21,match(J915,'Type Mapping'!$B$2:$B$21,0),4),"type mismatch")</f>
        <v>VARCHAR</v>
      </c>
      <c r="AK915" s="308"/>
      <c r="AL915" s="308"/>
      <c r="AM915" s="308"/>
      <c r="AN915" s="300" t="b">
        <v>0</v>
      </c>
      <c r="AO915" s="300" t="b">
        <v>0</v>
      </c>
      <c r="AP915" s="300" t="b">
        <v>0</v>
      </c>
      <c r="AQ915" s="300" t="b">
        <v>0</v>
      </c>
      <c r="AR915" s="300"/>
      <c r="AS915" s="300"/>
      <c r="AT915" s="302"/>
      <c r="AU915" s="302"/>
      <c r="AV915" s="303" t="b">
        <v>1</v>
      </c>
      <c r="AW915" s="304" t="str">
        <f t="shared" si="9"/>
        <v>false</v>
      </c>
      <c r="AX915" s="305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915" s="306"/>
      <c r="AZ915" s="305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915" s="306"/>
      <c r="BB915" s="302"/>
      <c r="BC915" s="303" t="b">
        <f t="shared" si="11"/>
        <v>1</v>
      </c>
      <c r="BD915" s="304"/>
      <c r="BE915" s="304" t="str">
        <f t="shared" si="12"/>
        <v>false</v>
      </c>
      <c r="BF915" s="307"/>
      <c r="BG915" s="305"/>
      <c r="BH915" s="305"/>
      <c r="BI915" s="305"/>
      <c r="BJ915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5" s="306"/>
      <c r="BL915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5" s="306"/>
      <c r="BN915" s="302"/>
      <c r="BO915" s="302"/>
      <c r="BP915" s="302"/>
      <c r="BQ915" s="302"/>
      <c r="BR915" s="302"/>
      <c r="BS915" s="302"/>
      <c r="BT915" s="302"/>
      <c r="BU915" s="302"/>
      <c r="BV915" s="302"/>
      <c r="BW915" s="302"/>
      <c r="BX915" s="302"/>
    </row>
    <row r="916">
      <c r="A916" s="292" t="s">
        <v>728</v>
      </c>
      <c r="B916" s="292">
        <v>915.0</v>
      </c>
      <c r="C916" s="292">
        <f t="shared" si="15"/>
        <v>2</v>
      </c>
      <c r="D916" s="293" t="str">
        <f t="shared" si="27"/>
        <v>Insp, Con, Vac</v>
      </c>
      <c r="E916" s="46" t="str">
        <f t="shared" si="2"/>
        <v>bldinsp.mdb.BldgInsp.StName</v>
      </c>
      <c r="F916" s="46" t="s">
        <v>355</v>
      </c>
      <c r="G916" s="46" t="s">
        <v>402</v>
      </c>
      <c r="H916" s="47">
        <v>12.0</v>
      </c>
      <c r="I916" s="294" t="s">
        <v>1071</v>
      </c>
      <c r="J916" s="295" t="s">
        <v>743</v>
      </c>
      <c r="K916" s="296">
        <v>40.0</v>
      </c>
      <c r="L916" s="297" t="b">
        <v>0</v>
      </c>
      <c r="M916" s="294" t="s">
        <v>1662</v>
      </c>
      <c r="N916" s="294"/>
      <c r="O916" s="369"/>
      <c r="P916" s="369"/>
      <c r="Q916" s="298" t="str">
        <f t="shared" si="3"/>
        <v>BldgInsp</v>
      </c>
      <c r="R916" s="298" t="str">
        <f t="shared" si="19"/>
        <v>StName</v>
      </c>
      <c r="S916" s="298" t="str">
        <f t="array" ref="S916">iferror(index('Type Mapping'!$A$2:$D$21,match(J916,'Type Mapping'!$B$2:$B$21,0),3),"type mismatch")</f>
        <v>VARCHAR</v>
      </c>
      <c r="T916" s="298"/>
      <c r="U916" s="298"/>
      <c r="V916" s="298"/>
      <c r="W916" s="51" t="b">
        <v>1</v>
      </c>
      <c r="X916" s="51"/>
      <c r="Y916" s="309"/>
      <c r="Z916" s="309"/>
      <c r="AA916" s="311" t="s">
        <v>655</v>
      </c>
      <c r="AB916" s="53" t="str">
        <f t="shared" si="23"/>
        <v>inspection_history</v>
      </c>
      <c r="AC916" s="308" t="str">
        <f t="array" ref="AC916">iferror(index('StoT Mapping (Depreciated)'!$D$2:$L$976,match(E916,'StoT Mapping (Depreciated)'!$D$2:$D$976,0),9),"**FIELD MISSING**")</f>
        <v>Building_ID</v>
      </c>
      <c r="AD916" s="53" t="str">
        <f t="shared" si="6"/>
        <v>inspection.Building_ID</v>
      </c>
      <c r="AE916" s="299">
        <f>countif(NEW_REDB_table.field,AD916)</f>
        <v>2</v>
      </c>
      <c r="AF916" s="299" t="str">
        <f t="shared" si="7"/>
        <v>Two...</v>
      </c>
      <c r="AG916" s="308"/>
      <c r="AH916" s="317" t="b">
        <v>0</v>
      </c>
      <c r="AI916" s="317" t="b">
        <v>0</v>
      </c>
      <c r="AJ916" s="308" t="str">
        <f t="array" ref="AJ916">iferror(index('Type Mapping'!$A$2:$D$21,match(J916,'Type Mapping'!$B$2:$B$21,0),4),"type mismatch")</f>
        <v>VARCHAR</v>
      </c>
      <c r="AK916" s="308"/>
      <c r="AL916" s="308"/>
      <c r="AM916" s="308"/>
      <c r="AN916" s="300" t="b">
        <v>0</v>
      </c>
      <c r="AO916" s="300" t="b">
        <v>0</v>
      </c>
      <c r="AP916" s="300" t="b">
        <v>0</v>
      </c>
      <c r="AQ916" s="300" t="b">
        <v>0</v>
      </c>
      <c r="AR916" s="300"/>
      <c r="AS916" s="300"/>
      <c r="AT916" s="302"/>
      <c r="AU916" s="302"/>
      <c r="AV916" s="303" t="b">
        <v>1</v>
      </c>
      <c r="AW916" s="304" t="str">
        <f t="shared" si="9"/>
        <v>false</v>
      </c>
      <c r="AX916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916" s="306"/>
      <c r="AZ916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916" s="306"/>
      <c r="BB916" s="302"/>
      <c r="BC916" s="303" t="b">
        <f t="shared" si="11"/>
        <v>1</v>
      </c>
      <c r="BD916" s="304"/>
      <c r="BE916" s="304" t="str">
        <f t="shared" si="12"/>
        <v>false</v>
      </c>
      <c r="BF916" s="307"/>
      <c r="BG916" s="305"/>
      <c r="BH916" s="305"/>
      <c r="BI916" s="305"/>
      <c r="BJ916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6" s="306"/>
      <c r="BL916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6" s="306"/>
      <c r="BN916" s="302"/>
      <c r="BO916" s="302"/>
      <c r="BP916" s="302"/>
      <c r="BQ916" s="302"/>
      <c r="BR916" s="302"/>
      <c r="BS916" s="302"/>
      <c r="BT916" s="302"/>
      <c r="BU916" s="302"/>
      <c r="BV916" s="302"/>
      <c r="BW916" s="302"/>
      <c r="BX916" s="302"/>
    </row>
    <row r="917">
      <c r="A917" s="292" t="s">
        <v>728</v>
      </c>
      <c r="B917" s="292">
        <v>916.0</v>
      </c>
      <c r="C917" s="292">
        <f t="shared" si="15"/>
        <v>2</v>
      </c>
      <c r="D917" s="293" t="str">
        <f t="shared" si="27"/>
        <v>Insp, Con, Vac</v>
      </c>
      <c r="E917" s="46" t="str">
        <f t="shared" si="2"/>
        <v>bldinsp.mdb.BldgInsp.StType</v>
      </c>
      <c r="F917" s="46" t="s">
        <v>355</v>
      </c>
      <c r="G917" s="46" t="s">
        <v>402</v>
      </c>
      <c r="H917" s="47">
        <v>13.0</v>
      </c>
      <c r="I917" s="294" t="s">
        <v>1075</v>
      </c>
      <c r="J917" s="295" t="s">
        <v>743</v>
      </c>
      <c r="K917" s="296">
        <v>4.0</v>
      </c>
      <c r="L917" s="297" t="b">
        <v>0</v>
      </c>
      <c r="M917" s="294" t="s">
        <v>1076</v>
      </c>
      <c r="N917" s="294"/>
      <c r="O917" s="369"/>
      <c r="P917" s="369"/>
      <c r="Q917" s="298" t="str">
        <f t="shared" si="3"/>
        <v>BldgInsp</v>
      </c>
      <c r="R917" s="298" t="str">
        <f t="shared" si="19"/>
        <v>StType</v>
      </c>
      <c r="S917" s="298" t="str">
        <f t="array" ref="S917">iferror(index('Type Mapping'!$A$2:$D$21,match(J917,'Type Mapping'!$B$2:$B$21,0),3),"type mismatch")</f>
        <v>VARCHAR</v>
      </c>
      <c r="T917" s="298"/>
      <c r="U917" s="298"/>
      <c r="V917" s="298"/>
      <c r="W917" s="51" t="b">
        <v>1</v>
      </c>
      <c r="X917" s="51"/>
      <c r="Y917" s="309"/>
      <c r="Z917" s="309"/>
      <c r="AA917" s="311" t="s">
        <v>655</v>
      </c>
      <c r="AB917" s="53" t="str">
        <f t="shared" si="23"/>
        <v>inspection_history</v>
      </c>
      <c r="AC917" s="308" t="str">
        <f t="array" ref="AC917">iferror(index('StoT Mapping (Depreciated)'!$D$2:$L$976,match(E917,'StoT Mapping (Depreciated)'!$D$2:$D$976,0),9),"**FIELD MISSING**")</f>
        <v>Building_ID</v>
      </c>
      <c r="AD917" s="53" t="str">
        <f t="shared" si="6"/>
        <v>inspection.Building_ID</v>
      </c>
      <c r="AE917" s="299">
        <f>countif(NEW_REDB_table.field,AD917)</f>
        <v>2</v>
      </c>
      <c r="AF917" s="299" t="str">
        <f t="shared" si="7"/>
        <v>Two...</v>
      </c>
      <c r="AG917" s="308"/>
      <c r="AH917" s="317" t="b">
        <v>0</v>
      </c>
      <c r="AI917" s="317" t="b">
        <v>0</v>
      </c>
      <c r="AJ917" s="308" t="str">
        <f t="array" ref="AJ917">iferror(index('Type Mapping'!$A$2:$D$21,match(J917,'Type Mapping'!$B$2:$B$21,0),4),"type mismatch")</f>
        <v>VARCHAR</v>
      </c>
      <c r="AK917" s="308"/>
      <c r="AL917" s="308"/>
      <c r="AM917" s="308"/>
      <c r="AN917" s="300" t="b">
        <v>0</v>
      </c>
      <c r="AO917" s="300" t="b">
        <v>0</v>
      </c>
      <c r="AP917" s="300" t="b">
        <v>0</v>
      </c>
      <c r="AQ917" s="300" t="b">
        <v>0</v>
      </c>
      <c r="AR917" s="300"/>
      <c r="AS917" s="300"/>
      <c r="AT917" s="302"/>
      <c r="AU917" s="302"/>
      <c r="AV917" s="303" t="b">
        <v>1</v>
      </c>
      <c r="AW917" s="304" t="str">
        <f t="shared" si="9"/>
        <v>false</v>
      </c>
      <c r="AX917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917" s="306"/>
      <c r="AZ917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917" s="306"/>
      <c r="BB917" s="302"/>
      <c r="BC917" s="303" t="b">
        <f t="shared" si="11"/>
        <v>1</v>
      </c>
      <c r="BD917" s="304"/>
      <c r="BE917" s="304" t="str">
        <f t="shared" si="12"/>
        <v>false</v>
      </c>
      <c r="BF917" s="307"/>
      <c r="BG917" s="305"/>
      <c r="BH917" s="305"/>
      <c r="BI917" s="305"/>
      <c r="BJ917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7" s="306"/>
      <c r="BL917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7" s="306"/>
      <c r="BN917" s="302"/>
      <c r="BO917" s="302"/>
      <c r="BP917" s="302"/>
      <c r="BQ917" s="302"/>
      <c r="BR917" s="302"/>
      <c r="BS917" s="302"/>
      <c r="BT917" s="302"/>
      <c r="BU917" s="302"/>
      <c r="BV917" s="302"/>
      <c r="BW917" s="302"/>
      <c r="BX917" s="302"/>
    </row>
    <row r="918">
      <c r="A918" s="292" t="s">
        <v>728</v>
      </c>
      <c r="B918" s="292">
        <v>917.0</v>
      </c>
      <c r="C918" s="292">
        <f t="shared" si="15"/>
        <v>2</v>
      </c>
      <c r="D918" s="293" t="str">
        <f t="shared" si="27"/>
        <v>Insp, Con, Vac</v>
      </c>
      <c r="E918" s="46" t="str">
        <f t="shared" si="2"/>
        <v>bldinsp.mdb.BldgInsp.SectionCode</v>
      </c>
      <c r="F918" s="46" t="s">
        <v>355</v>
      </c>
      <c r="G918" s="46" t="s">
        <v>402</v>
      </c>
      <c r="H918" s="47">
        <v>14.0</v>
      </c>
      <c r="I918" s="294" t="s">
        <v>2119</v>
      </c>
      <c r="J918" s="295" t="s">
        <v>743</v>
      </c>
      <c r="K918" s="296">
        <v>1.0</v>
      </c>
      <c r="L918" s="297" t="b">
        <v>0</v>
      </c>
      <c r="M918" s="294" t="s">
        <v>802</v>
      </c>
      <c r="N918" s="294"/>
      <c r="O918" s="369"/>
      <c r="P918" s="369"/>
      <c r="Q918" s="298" t="str">
        <f t="shared" si="3"/>
        <v>BldgInsp</v>
      </c>
      <c r="R918" s="298" t="str">
        <f t="shared" si="19"/>
        <v>SectionCode</v>
      </c>
      <c r="S918" s="298" t="str">
        <f t="array" ref="S918">iferror(index('Type Mapping'!$A$2:$D$21,match(J918,'Type Mapping'!$B$2:$B$21,0),3),"type mismatch")</f>
        <v>VARCHAR</v>
      </c>
      <c r="T918" s="298"/>
      <c r="U918" s="298"/>
      <c r="V918" s="298"/>
      <c r="W918" s="51" t="b">
        <v>1</v>
      </c>
      <c r="X918" s="51"/>
      <c r="Y918" s="309"/>
      <c r="Z918" s="309"/>
      <c r="AA918" s="311" t="s">
        <v>149</v>
      </c>
      <c r="AB918" s="53" t="str">
        <f t="shared" si="23"/>
        <v>???_history</v>
      </c>
      <c r="AC918" s="308" t="str">
        <f t="array" ref="AC918">iferror(index('StoT Mapping (Depreciated)'!$D$2:$L$976,match(E918,'StoT Mapping (Depreciated)'!$D$2:$D$976,0),9),"**FIELD MISSING**")</f>
        <v>???</v>
      </c>
      <c r="AD918" s="53" t="str">
        <f t="shared" si="6"/>
        <v>???.???</v>
      </c>
      <c r="AE918" s="299">
        <f>countif(NEW_REDB_table.field,AD918)</f>
        <v>0</v>
      </c>
      <c r="AF918" s="299" t="str">
        <f t="shared" si="7"/>
        <v>Check...</v>
      </c>
      <c r="AG918" s="308"/>
      <c r="AH918" s="317" t="b">
        <v>0</v>
      </c>
      <c r="AI918" s="317" t="b">
        <v>0</v>
      </c>
      <c r="AJ918" s="308" t="str">
        <f t="array" ref="AJ918">iferror(index('Type Mapping'!$A$2:$D$21,match(J918,'Type Mapping'!$B$2:$B$21,0),4),"type mismatch")</f>
        <v>VARCHAR</v>
      </c>
      <c r="AK918" s="308"/>
      <c r="AL918" s="308"/>
      <c r="AM918" s="308"/>
      <c r="AN918" s="300" t="b">
        <v>0</v>
      </c>
      <c r="AO918" s="300" t="b">
        <v>0</v>
      </c>
      <c r="AP918" s="300" t="b">
        <v>0</v>
      </c>
      <c r="AQ918" s="300" t="b">
        <v>0</v>
      </c>
      <c r="AR918" s="300"/>
      <c r="AS918" s="300"/>
      <c r="AT918" s="302"/>
      <c r="AU918" s="302"/>
      <c r="AV918" s="303" t="b">
        <v>1</v>
      </c>
      <c r="AW918" s="304" t="str">
        <f t="shared" si="9"/>
        <v>false</v>
      </c>
      <c r="AX918" s="305" t="str">
        <f t="shared" si="17"/>
        <v>&lt;column comment="" default="" key="false" label="SectionCode" length="255" nullable="true" originalDbColumnName="SectionCode" originalLength="-1" pattern="" precision="-1" talendType="id_String" type=""/&gt;</v>
      </c>
      <c r="AY918" s="306"/>
      <c r="AZ918" s="305" t="str">
        <f t="shared" si="10"/>
        <v>&lt;column comment="" default="" key="false" label="SectionCode" length="255" nullable="true" originalDbColumnName="SectionCode" originalLength="-1" pattern="" precision="-1" talendType="id_String" type=""/&gt;</v>
      </c>
      <c r="BA918" s="306"/>
      <c r="BB918" s="302"/>
      <c r="BC918" s="303" t="b">
        <f t="shared" si="11"/>
        <v>1</v>
      </c>
      <c r="BD918" s="304"/>
      <c r="BE918" s="304" t="str">
        <f t="shared" si="12"/>
        <v>false</v>
      </c>
      <c r="BF918" s="307"/>
      <c r="BG918" s="305"/>
      <c r="BH918" s="305"/>
      <c r="BI918" s="305"/>
      <c r="BJ918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8" s="306"/>
      <c r="BL918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8" s="306"/>
      <c r="BN918" s="302"/>
      <c r="BO918" s="302"/>
      <c r="BP918" s="302"/>
      <c r="BQ918" s="302"/>
      <c r="BR918" s="302"/>
      <c r="BS918" s="302"/>
      <c r="BT918" s="302"/>
      <c r="BU918" s="302"/>
      <c r="BV918" s="302"/>
      <c r="BW918" s="302"/>
      <c r="BX918" s="302"/>
    </row>
    <row r="919">
      <c r="A919" s="292" t="s">
        <v>728</v>
      </c>
      <c r="B919" s="292">
        <v>918.0</v>
      </c>
      <c r="C919" s="292">
        <f t="shared" si="15"/>
        <v>2</v>
      </c>
      <c r="D919" s="293" t="str">
        <f t="shared" si="27"/>
        <v>Insp, Con, Vac</v>
      </c>
      <c r="E919" s="46" t="str">
        <f t="shared" si="2"/>
        <v>bldinsp.mdb.BldgInsp.DateEntered</v>
      </c>
      <c r="F919" s="46" t="s">
        <v>355</v>
      </c>
      <c r="G919" s="46" t="s">
        <v>402</v>
      </c>
      <c r="H919" s="47">
        <v>15.0</v>
      </c>
      <c r="I919" s="294" t="s">
        <v>2146</v>
      </c>
      <c r="J919" s="295" t="s">
        <v>788</v>
      </c>
      <c r="K919" s="296">
        <v>8.0</v>
      </c>
      <c r="L919" s="297" t="b">
        <v>0</v>
      </c>
      <c r="M919" s="294" t="s">
        <v>802</v>
      </c>
      <c r="N919" s="294"/>
      <c r="O919" s="369"/>
      <c r="P919" s="369"/>
      <c r="Q919" s="298" t="str">
        <f t="shared" si="3"/>
        <v>BldgInsp</v>
      </c>
      <c r="R919" s="298" t="str">
        <f t="shared" si="19"/>
        <v>DateEntered</v>
      </c>
      <c r="S919" s="298" t="str">
        <f t="array" ref="S919">iferror(index('Type Mapping'!$A$2:$D$21,match(J919,'Type Mapping'!$B$2:$B$21,0),3),"type mismatch")</f>
        <v>VARCHAR</v>
      </c>
      <c r="T919" s="298"/>
      <c r="U919" s="298"/>
      <c r="V919" s="298"/>
      <c r="W919" s="51" t="b">
        <v>1</v>
      </c>
      <c r="X919" s="51"/>
      <c r="Y919" s="309"/>
      <c r="Z919" s="309"/>
      <c r="AA919" s="311" t="s">
        <v>655</v>
      </c>
      <c r="AB919" s="53" t="str">
        <f t="shared" si="23"/>
        <v>inspection_history</v>
      </c>
      <c r="AC919" s="308" t="str">
        <f t="array" ref="AC919">iferror(index('StoT Mapping (Depreciated)'!$D$2:$L$976,match(E919,'StoT Mapping (Depreciated)'!$D$2:$D$976,0),9),"**FIELD MISSING**")</f>
        <v>Date_Entered</v>
      </c>
      <c r="AD919" s="53" t="str">
        <f t="shared" si="6"/>
        <v>inspection.Date_Entered</v>
      </c>
      <c r="AE919" s="299">
        <f>countif(NEW_REDB_table.field,AD919)</f>
        <v>1</v>
      </c>
      <c r="AF919" s="299" t="str">
        <f t="shared" si="7"/>
        <v>YAY!!</v>
      </c>
      <c r="AG919" s="308"/>
      <c r="AH919" s="317" t="b">
        <v>0</v>
      </c>
      <c r="AI919" s="317" t="b">
        <v>0</v>
      </c>
      <c r="AJ919" s="308" t="str">
        <f t="array" ref="AJ919">iferror(index('Type Mapping'!$A$2:$D$21,match(J919,'Type Mapping'!$B$2:$B$21,0),4),"type mismatch")</f>
        <v>DATE</v>
      </c>
      <c r="AK919" s="308"/>
      <c r="AL919" s="308"/>
      <c r="AM919" s="308"/>
      <c r="AN919" s="300" t="b">
        <v>0</v>
      </c>
      <c r="AO919" s="300" t="b">
        <v>0</v>
      </c>
      <c r="AP919" s="300" t="b">
        <v>0</v>
      </c>
      <c r="AQ919" s="300" t="b">
        <v>0</v>
      </c>
      <c r="AR919" s="300"/>
      <c r="AS919" s="300"/>
      <c r="AT919" s="302"/>
      <c r="AU919" s="302"/>
      <c r="AV919" s="303" t="b">
        <v>1</v>
      </c>
      <c r="AW919" s="304" t="str">
        <f t="shared" si="9"/>
        <v>false</v>
      </c>
      <c r="AX919" s="305" t="str">
        <f t="shared" si="17"/>
        <v>&lt;column comment="" default="" key="false" label="DateEntered" length="255" nullable="true" originalDbColumnName="DateEntered" originalLength="-1" pattern="" precision="-1" talendType="id_String" type=""/&gt;</v>
      </c>
      <c r="AY919" s="306"/>
      <c r="AZ919" s="305" t="str">
        <f t="shared" si="10"/>
        <v>&lt;column comment="" default="" key="false" label="DateEntered" length="255" nullable="true" originalDbColumnName="DateEntered" originalLength="-1" pattern="" precision="-1" talendType="id_String" type=""/&gt;</v>
      </c>
      <c r="BA919" s="306"/>
      <c r="BB919" s="302"/>
      <c r="BC919" s="303" t="b">
        <f t="shared" si="11"/>
        <v>1</v>
      </c>
      <c r="BD919" s="304"/>
      <c r="BE919" s="304" t="str">
        <f t="shared" si="12"/>
        <v>false</v>
      </c>
      <c r="BF919" s="307"/>
      <c r="BG919" s="305"/>
      <c r="BH919" s="305"/>
      <c r="BI919" s="305"/>
      <c r="BJ919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19" s="306"/>
      <c r="BL919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19" s="306"/>
      <c r="BN919" s="302"/>
      <c r="BO919" s="302"/>
      <c r="BP919" s="302"/>
      <c r="BQ919" s="302"/>
      <c r="BR919" s="302"/>
      <c r="BS919" s="302"/>
      <c r="BT919" s="302"/>
      <c r="BU919" s="302"/>
      <c r="BV919" s="302"/>
      <c r="BW919" s="302"/>
      <c r="BX919" s="302"/>
    </row>
    <row r="920">
      <c r="A920" s="292" t="s">
        <v>728</v>
      </c>
      <c r="B920" s="292">
        <v>919.0</v>
      </c>
      <c r="C920" s="292">
        <f t="shared" si="15"/>
        <v>2</v>
      </c>
      <c r="D920" s="293" t="str">
        <f t="shared" si="27"/>
        <v>Insp, Con, Vac</v>
      </c>
      <c r="E920" s="46" t="str">
        <f t="shared" si="2"/>
        <v>bldinsp.mdb.BldgInsp.InspType</v>
      </c>
      <c r="F920" s="46" t="s">
        <v>355</v>
      </c>
      <c r="G920" s="46" t="s">
        <v>402</v>
      </c>
      <c r="H920" s="47">
        <v>16.0</v>
      </c>
      <c r="I920" s="294" t="s">
        <v>435</v>
      </c>
      <c r="J920" s="295" t="s">
        <v>743</v>
      </c>
      <c r="K920" s="296">
        <v>2.0</v>
      </c>
      <c r="L920" s="297" t="b">
        <v>0</v>
      </c>
      <c r="M920" s="294" t="s">
        <v>802</v>
      </c>
      <c r="N920" s="294"/>
      <c r="O920" s="369"/>
      <c r="P920" s="369"/>
      <c r="Q920" s="298" t="str">
        <f t="shared" si="3"/>
        <v>BldgInsp</v>
      </c>
      <c r="R920" s="298" t="str">
        <f t="shared" si="19"/>
        <v>InspType</v>
      </c>
      <c r="S920" s="298" t="str">
        <f t="array" ref="S920">iferror(index('Type Mapping'!$A$2:$D$21,match(J920,'Type Mapping'!$B$2:$B$21,0),3),"type mismatch")</f>
        <v>VARCHAR</v>
      </c>
      <c r="T920" s="298"/>
      <c r="U920" s="298"/>
      <c r="V920" s="298"/>
      <c r="W920" s="51" t="b">
        <v>1</v>
      </c>
      <c r="X920" s="51"/>
      <c r="Y920" s="309"/>
      <c r="Z920" s="309"/>
      <c r="AA920" s="311" t="s">
        <v>655</v>
      </c>
      <c r="AB920" s="53" t="str">
        <f t="shared" si="23"/>
        <v>inspection_history</v>
      </c>
      <c r="AC920" s="308" t="str">
        <f t="array" ref="AC920">iferror(index('StoT Mapping (Depreciated)'!$D$2:$L$976,match(E920,'StoT Mapping (Depreciated)'!$D$2:$D$976,0),9),"**FIELD MISSING**")</f>
        <v>Inspection_Type_ID</v>
      </c>
      <c r="AD920" s="53" t="str">
        <f t="shared" si="6"/>
        <v>inspection.Inspection_Type_ID</v>
      </c>
      <c r="AE920" s="299">
        <f>countif(NEW_REDB_table.field,AD920)</f>
        <v>2</v>
      </c>
      <c r="AF920" s="299" t="str">
        <f t="shared" si="7"/>
        <v>Two...</v>
      </c>
      <c r="AG920" s="308"/>
      <c r="AH920" s="317" t="b">
        <v>0</v>
      </c>
      <c r="AI920" s="317" t="b">
        <v>0</v>
      </c>
      <c r="AJ920" s="308" t="str">
        <f t="array" ref="AJ920">iferror(index('Type Mapping'!$A$2:$D$21,match(J920,'Type Mapping'!$B$2:$B$21,0),4),"type mismatch")</f>
        <v>VARCHAR</v>
      </c>
      <c r="AK920" s="308"/>
      <c r="AL920" s="308"/>
      <c r="AM920" s="308"/>
      <c r="AN920" s="300" t="b">
        <v>0</v>
      </c>
      <c r="AO920" s="300" t="b">
        <v>0</v>
      </c>
      <c r="AP920" s="300" t="b">
        <v>0</v>
      </c>
      <c r="AQ920" s="300" t="b">
        <v>0</v>
      </c>
      <c r="AR920" s="300"/>
      <c r="AS920" s="300"/>
      <c r="AT920" s="302"/>
      <c r="AU920" s="302"/>
      <c r="AV920" s="303" t="b">
        <v>1</v>
      </c>
      <c r="AW920" s="304" t="str">
        <f t="shared" si="9"/>
        <v>false</v>
      </c>
      <c r="AX920" s="305" t="str">
        <f t="shared" si="17"/>
        <v>&lt;column comment="" default="" key="false" label="InspType" length="255" nullable="true" originalDbColumnName="InspType" originalLength="-1" pattern="" precision="-1" talendType="id_String" type=""/&gt;</v>
      </c>
      <c r="AY920" s="306"/>
      <c r="AZ920" s="305" t="str">
        <f t="shared" si="10"/>
        <v>&lt;column comment="" default="" key="false" label="InspType" length="255" nullable="true" originalDbColumnName="InspType" originalLength="-1" pattern="" precision="-1" talendType="id_String" type=""/&gt;</v>
      </c>
      <c r="BA920" s="306"/>
      <c r="BB920" s="302"/>
      <c r="BC920" s="303" t="b">
        <f t="shared" si="11"/>
        <v>1</v>
      </c>
      <c r="BD920" s="304"/>
      <c r="BE920" s="304" t="str">
        <f t="shared" si="12"/>
        <v>false</v>
      </c>
      <c r="BF920" s="307"/>
      <c r="BG920" s="305"/>
      <c r="BH920" s="305"/>
      <c r="BI920" s="305"/>
      <c r="BJ920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0" s="306"/>
      <c r="BL920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0" s="306"/>
      <c r="BN920" s="302"/>
      <c r="BO920" s="302"/>
      <c r="BP920" s="302"/>
      <c r="BQ920" s="302"/>
      <c r="BR920" s="302"/>
      <c r="BS920" s="302"/>
      <c r="BT920" s="302"/>
      <c r="BU920" s="302"/>
      <c r="BV920" s="302"/>
      <c r="BW920" s="302"/>
      <c r="BX920" s="302"/>
    </row>
    <row r="921">
      <c r="A921" s="292" t="s">
        <v>728</v>
      </c>
      <c r="B921" s="292">
        <v>920.0</v>
      </c>
      <c r="C921" s="292">
        <f t="shared" si="15"/>
        <v>2</v>
      </c>
      <c r="D921" s="293" t="str">
        <f t="shared" si="27"/>
        <v>Insp, Con, Vac</v>
      </c>
      <c r="E921" s="46" t="str">
        <f t="shared" si="2"/>
        <v>bldinsp.mdb.BldgInsp.InspectDate</v>
      </c>
      <c r="F921" s="46" t="s">
        <v>355</v>
      </c>
      <c r="G921" s="46" t="s">
        <v>402</v>
      </c>
      <c r="H921" s="47">
        <v>17.0</v>
      </c>
      <c r="I921" s="294" t="s">
        <v>2071</v>
      </c>
      <c r="J921" s="295" t="s">
        <v>788</v>
      </c>
      <c r="K921" s="296">
        <v>8.0</v>
      </c>
      <c r="L921" s="297" t="b">
        <v>0</v>
      </c>
      <c r="M921" s="294" t="s">
        <v>802</v>
      </c>
      <c r="N921" s="294"/>
      <c r="O921" s="369"/>
      <c r="P921" s="369"/>
      <c r="Q921" s="298" t="str">
        <f t="shared" si="3"/>
        <v>BldgInsp</v>
      </c>
      <c r="R921" s="298" t="str">
        <f t="shared" si="19"/>
        <v>InspectDate</v>
      </c>
      <c r="S921" s="298" t="str">
        <f t="array" ref="S921">iferror(index('Type Mapping'!$A$2:$D$21,match(J921,'Type Mapping'!$B$2:$B$21,0),3),"type mismatch")</f>
        <v>VARCHAR</v>
      </c>
      <c r="T921" s="298"/>
      <c r="U921" s="298"/>
      <c r="V921" s="298"/>
      <c r="W921" s="51" t="b">
        <v>1</v>
      </c>
      <c r="X921" s="51"/>
      <c r="Y921" s="309"/>
      <c r="Z921" s="309"/>
      <c r="AA921" s="311" t="s">
        <v>655</v>
      </c>
      <c r="AB921" s="53" t="str">
        <f t="shared" si="23"/>
        <v>inspection_history</v>
      </c>
      <c r="AC921" s="308" t="str">
        <f t="array" ref="AC921">iferror(index('StoT Mapping (Depreciated)'!$D$2:$L$976,match(E921,'StoT Mapping (Depreciated)'!$D$2:$D$976,0),9),"**FIELD MISSING**")</f>
        <v>Inspection_Date</v>
      </c>
      <c r="AD921" s="53" t="str">
        <f t="shared" si="6"/>
        <v>inspection.Inspection_Date</v>
      </c>
      <c r="AE921" s="299">
        <f>countif(NEW_REDB_table.field,AD921)</f>
        <v>1</v>
      </c>
      <c r="AF921" s="299" t="str">
        <f t="shared" si="7"/>
        <v>YAY!!</v>
      </c>
      <c r="AG921" s="308"/>
      <c r="AH921" s="317" t="b">
        <v>0</v>
      </c>
      <c r="AI921" s="317" t="b">
        <v>0</v>
      </c>
      <c r="AJ921" s="308" t="str">
        <f t="array" ref="AJ921">iferror(index('Type Mapping'!$A$2:$D$21,match(J921,'Type Mapping'!$B$2:$B$21,0),4),"type mismatch")</f>
        <v>DATE</v>
      </c>
      <c r="AK921" s="308"/>
      <c r="AL921" s="308"/>
      <c r="AM921" s="308"/>
      <c r="AN921" s="300" t="b">
        <v>0</v>
      </c>
      <c r="AO921" s="300" t="b">
        <v>0</v>
      </c>
      <c r="AP921" s="300" t="b">
        <v>0</v>
      </c>
      <c r="AQ921" s="300" t="b">
        <v>0</v>
      </c>
      <c r="AR921" s="300"/>
      <c r="AS921" s="300"/>
      <c r="AT921" s="302"/>
      <c r="AU921" s="302"/>
      <c r="AV921" s="303" t="b">
        <v>1</v>
      </c>
      <c r="AW921" s="304" t="str">
        <f t="shared" si="9"/>
        <v>false</v>
      </c>
      <c r="AX921" s="305" t="str">
        <f t="shared" si="17"/>
        <v>&lt;column comment="" default="" key="false" label="InspectDate" length="255" nullable="true" originalDbColumnName="InspectDate" originalLength="-1" pattern="" precision="-1" talendType="id_String" type=""/&gt;</v>
      </c>
      <c r="AY921" s="306"/>
      <c r="AZ921" s="305" t="str">
        <f t="shared" si="10"/>
        <v>&lt;column comment="" default="" key="false" label="InspectDate" length="255" nullable="true" originalDbColumnName="InspectDate" originalLength="-1" pattern="" precision="-1" talendType="id_String" type=""/&gt;</v>
      </c>
      <c r="BA921" s="306"/>
      <c r="BB921" s="302"/>
      <c r="BC921" s="303" t="b">
        <f t="shared" si="11"/>
        <v>1</v>
      </c>
      <c r="BD921" s="304"/>
      <c r="BE921" s="304" t="str">
        <f t="shared" si="12"/>
        <v>false</v>
      </c>
      <c r="BF921" s="307"/>
      <c r="BG921" s="305"/>
      <c r="BH921" s="305"/>
      <c r="BI921" s="305"/>
      <c r="BJ921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1" s="306"/>
      <c r="BL921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1" s="306"/>
      <c r="BN921" s="302"/>
      <c r="BO921" s="302"/>
      <c r="BP921" s="302"/>
      <c r="BQ921" s="302"/>
      <c r="BR921" s="302"/>
      <c r="BS921" s="302"/>
      <c r="BT921" s="302"/>
      <c r="BU921" s="302"/>
      <c r="BV921" s="302"/>
      <c r="BW921" s="302"/>
      <c r="BX921" s="302"/>
    </row>
    <row r="922">
      <c r="A922" s="292" t="s">
        <v>728</v>
      </c>
      <c r="B922" s="292">
        <v>921.0</v>
      </c>
      <c r="C922" s="292">
        <f t="shared" si="15"/>
        <v>2</v>
      </c>
      <c r="D922" s="293" t="str">
        <f t="shared" si="27"/>
        <v>Insp, Con, Vac</v>
      </c>
      <c r="E922" s="46" t="str">
        <f t="shared" si="2"/>
        <v>bldinsp.mdb.BldgInsp.OrigLtrDate</v>
      </c>
      <c r="F922" s="46" t="s">
        <v>355</v>
      </c>
      <c r="G922" s="46" t="s">
        <v>402</v>
      </c>
      <c r="H922" s="47">
        <v>18.0</v>
      </c>
      <c r="I922" s="294" t="s">
        <v>2198</v>
      </c>
      <c r="J922" s="295" t="s">
        <v>788</v>
      </c>
      <c r="K922" s="296">
        <v>8.0</v>
      </c>
      <c r="L922" s="297" t="b">
        <v>0</v>
      </c>
      <c r="M922" s="294" t="s">
        <v>802</v>
      </c>
      <c r="N922" s="294"/>
      <c r="O922" s="369"/>
      <c r="P922" s="369"/>
      <c r="Q922" s="298" t="str">
        <f t="shared" si="3"/>
        <v>BldgInsp</v>
      </c>
      <c r="R922" s="298" t="str">
        <f t="shared" si="19"/>
        <v>OrigLtrDate</v>
      </c>
      <c r="S922" s="298" t="str">
        <f t="array" ref="S922">iferror(index('Type Mapping'!$A$2:$D$21,match(J922,'Type Mapping'!$B$2:$B$21,0),3),"type mismatch")</f>
        <v>VARCHAR</v>
      </c>
      <c r="T922" s="298"/>
      <c r="U922" s="298"/>
      <c r="V922" s="298"/>
      <c r="W922" s="51" t="b">
        <v>1</v>
      </c>
      <c r="X922" s="51"/>
      <c r="Y922" s="309"/>
      <c r="Z922" s="309"/>
      <c r="AA922" s="311" t="s">
        <v>655</v>
      </c>
      <c r="AB922" s="53" t="str">
        <f t="shared" si="23"/>
        <v>inspection_history</v>
      </c>
      <c r="AC922" s="308" t="str">
        <f t="array" ref="AC922">iferror(index('StoT Mapping (Depreciated)'!$D$2:$L$976,match(E922,'StoT Mapping (Depreciated)'!$D$2:$D$976,0),9),"**FIELD MISSING**")</f>
        <v>Letter_ID</v>
      </c>
      <c r="AD922" s="53" t="str">
        <f t="shared" si="6"/>
        <v>inspection.Letter_ID</v>
      </c>
      <c r="AE922" s="299">
        <f>countif(NEW_REDB_table.field,AD922)</f>
        <v>0</v>
      </c>
      <c r="AF922" s="299" t="str">
        <f t="shared" si="7"/>
        <v>Check...</v>
      </c>
      <c r="AG922" s="308"/>
      <c r="AH922" s="317" t="b">
        <v>0</v>
      </c>
      <c r="AI922" s="317" t="b">
        <v>0</v>
      </c>
      <c r="AJ922" s="308" t="str">
        <f t="array" ref="AJ922">iferror(index('Type Mapping'!$A$2:$D$21,match(J922,'Type Mapping'!$B$2:$B$21,0),4),"type mismatch")</f>
        <v>DATE</v>
      </c>
      <c r="AK922" s="308"/>
      <c r="AL922" s="308"/>
      <c r="AM922" s="308"/>
      <c r="AN922" s="300" t="b">
        <v>0</v>
      </c>
      <c r="AO922" s="300" t="b">
        <v>0</v>
      </c>
      <c r="AP922" s="300" t="b">
        <v>0</v>
      </c>
      <c r="AQ922" s="300" t="b">
        <v>0</v>
      </c>
      <c r="AR922" s="300"/>
      <c r="AS922" s="300"/>
      <c r="AT922" s="302"/>
      <c r="AU922" s="302"/>
      <c r="AV922" s="303" t="b">
        <v>1</v>
      </c>
      <c r="AW922" s="304" t="str">
        <f t="shared" si="9"/>
        <v>false</v>
      </c>
      <c r="AX922" s="305" t="str">
        <f t="shared" si="17"/>
        <v>&lt;column comment="" default="" key="false" label="OrigLtrDate" length="255" nullable="true" originalDbColumnName="OrigLtrDate" originalLength="-1" pattern="" precision="-1" talendType="id_String" type=""/&gt;</v>
      </c>
      <c r="AY922" s="306"/>
      <c r="AZ922" s="305" t="str">
        <f t="shared" si="10"/>
        <v>&lt;column comment="" default="" key="false" label="OrigLtrDate" length="255" nullable="true" originalDbColumnName="OrigLtrDate" originalLength="-1" pattern="" precision="-1" talendType="id_String" type=""/&gt;</v>
      </c>
      <c r="BA922" s="306"/>
      <c r="BB922" s="302"/>
      <c r="BC922" s="303" t="b">
        <f t="shared" si="11"/>
        <v>1</v>
      </c>
      <c r="BD922" s="304"/>
      <c r="BE922" s="304" t="str">
        <f t="shared" si="12"/>
        <v>false</v>
      </c>
      <c r="BF922" s="307"/>
      <c r="BG922" s="305"/>
      <c r="BH922" s="305"/>
      <c r="BI922" s="305"/>
      <c r="BJ922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2" s="306"/>
      <c r="BL922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2" s="306"/>
      <c r="BN922" s="302"/>
      <c r="BO922" s="302"/>
      <c r="BP922" s="302"/>
      <c r="BQ922" s="302"/>
      <c r="BR922" s="302"/>
      <c r="BS922" s="302"/>
      <c r="BT922" s="302"/>
      <c r="BU922" s="302"/>
      <c r="BV922" s="302"/>
      <c r="BW922" s="302"/>
      <c r="BX922" s="302"/>
    </row>
    <row r="923">
      <c r="A923" s="292" t="s">
        <v>728</v>
      </c>
      <c r="B923" s="292">
        <v>922.0</v>
      </c>
      <c r="C923" s="292">
        <f t="shared" si="15"/>
        <v>2</v>
      </c>
      <c r="D923" s="293" t="str">
        <f t="shared" si="27"/>
        <v>Insp, Con, Vac</v>
      </c>
      <c r="E923" s="46" t="str">
        <f t="shared" si="2"/>
        <v>bldinsp.mdb.BldgInsp.OrigReInspDate</v>
      </c>
      <c r="F923" s="46" t="s">
        <v>355</v>
      </c>
      <c r="G923" s="46" t="s">
        <v>402</v>
      </c>
      <c r="H923" s="47">
        <v>19.0</v>
      </c>
      <c r="I923" s="294" t="s">
        <v>2262</v>
      </c>
      <c r="J923" s="295" t="s">
        <v>788</v>
      </c>
      <c r="K923" s="296">
        <v>8.0</v>
      </c>
      <c r="L923" s="297" t="b">
        <v>0</v>
      </c>
      <c r="M923" s="294" t="s">
        <v>802</v>
      </c>
      <c r="N923" s="294"/>
      <c r="O923" s="369"/>
      <c r="P923" s="369"/>
      <c r="Q923" s="298" t="str">
        <f t="shared" si="3"/>
        <v>BldgInsp</v>
      </c>
      <c r="R923" s="298" t="str">
        <f t="shared" si="19"/>
        <v>OrigReInspDate</v>
      </c>
      <c r="S923" s="298" t="str">
        <f t="array" ref="S923">iferror(index('Type Mapping'!$A$2:$D$21,match(J923,'Type Mapping'!$B$2:$B$21,0),3),"type mismatch")</f>
        <v>VARCHAR</v>
      </c>
      <c r="T923" s="298"/>
      <c r="U923" s="298"/>
      <c r="V923" s="298"/>
      <c r="W923" s="51" t="b">
        <v>1</v>
      </c>
      <c r="X923" s="51"/>
      <c r="Y923" s="309"/>
      <c r="Z923" s="309"/>
      <c r="AA923" s="311" t="s">
        <v>655</v>
      </c>
      <c r="AB923" s="53" t="str">
        <f t="shared" si="23"/>
        <v>inspection_history</v>
      </c>
      <c r="AC923" s="308" t="str">
        <f t="array" ref="AC923">iferror(index('StoT Mapping (Depreciated)'!$D$2:$L$976,match(E923,'StoT Mapping (Depreciated)'!$D$2:$D$976,0),9),"**FIELD MISSING**")</f>
        <v>Original_Reinspection_Date</v>
      </c>
      <c r="AD923" s="53" t="str">
        <f t="shared" si="6"/>
        <v>inspection.Original_Reinspection_Date</v>
      </c>
      <c r="AE923" s="299">
        <f>countif(NEW_REDB_table.field,AD923)</f>
        <v>0</v>
      </c>
      <c r="AF923" s="299" t="str">
        <f t="shared" si="7"/>
        <v>Check...</v>
      </c>
      <c r="AG923" s="308"/>
      <c r="AH923" s="317" t="b">
        <v>0</v>
      </c>
      <c r="AI923" s="317" t="b">
        <v>0</v>
      </c>
      <c r="AJ923" s="308" t="str">
        <f t="array" ref="AJ923">iferror(index('Type Mapping'!$A$2:$D$21,match(J923,'Type Mapping'!$B$2:$B$21,0),4),"type mismatch")</f>
        <v>DATE</v>
      </c>
      <c r="AK923" s="308"/>
      <c r="AL923" s="308"/>
      <c r="AM923" s="308"/>
      <c r="AN923" s="300" t="b">
        <v>0</v>
      </c>
      <c r="AO923" s="300" t="b">
        <v>0</v>
      </c>
      <c r="AP923" s="300" t="b">
        <v>0</v>
      </c>
      <c r="AQ923" s="300" t="b">
        <v>0</v>
      </c>
      <c r="AR923" s="300"/>
      <c r="AS923" s="300"/>
      <c r="AT923" s="302"/>
      <c r="AU923" s="302"/>
      <c r="AV923" s="303" t="b">
        <v>1</v>
      </c>
      <c r="AW923" s="304" t="str">
        <f t="shared" si="9"/>
        <v>false</v>
      </c>
      <c r="AX923" s="305" t="str">
        <f t="shared" si="17"/>
        <v>&lt;column comment="" default="" key="false" label="OrigReInspDate" length="255" nullable="true" originalDbColumnName="OrigReInspDate" originalLength="-1" pattern="" precision="-1" talendType="id_String" type=""/&gt;</v>
      </c>
      <c r="AY923" s="306"/>
      <c r="AZ923" s="305" t="str">
        <f t="shared" si="10"/>
        <v>&lt;column comment="" default="" key="false" label="OrigReInspDate" length="255" nullable="true" originalDbColumnName="OrigReInspDate" originalLength="-1" pattern="" precision="-1" talendType="id_String" type=""/&gt;</v>
      </c>
      <c r="BA923" s="306"/>
      <c r="BB923" s="302"/>
      <c r="BC923" s="303" t="b">
        <f t="shared" si="11"/>
        <v>1</v>
      </c>
      <c r="BD923" s="304"/>
      <c r="BE923" s="304" t="str">
        <f t="shared" si="12"/>
        <v>false</v>
      </c>
      <c r="BF923" s="307"/>
      <c r="BG923" s="305"/>
      <c r="BH923" s="305"/>
      <c r="BI923" s="305"/>
      <c r="BJ923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3" s="306"/>
      <c r="BL923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3" s="306"/>
      <c r="BN923" s="302"/>
      <c r="BO923" s="302"/>
      <c r="BP923" s="302"/>
      <c r="BQ923" s="302"/>
      <c r="BR923" s="302"/>
      <c r="BS923" s="302"/>
      <c r="BT923" s="302"/>
      <c r="BU923" s="302"/>
      <c r="BV923" s="302"/>
      <c r="BW923" s="302"/>
      <c r="BX923" s="302"/>
    </row>
    <row r="924">
      <c r="A924" s="292" t="s">
        <v>728</v>
      </c>
      <c r="B924" s="292">
        <v>923.0</v>
      </c>
      <c r="C924" s="292">
        <f t="shared" si="15"/>
        <v>2</v>
      </c>
      <c r="D924" s="293" t="str">
        <f t="shared" si="27"/>
        <v>Insp, Con, Vac</v>
      </c>
      <c r="E924" s="46" t="str">
        <f t="shared" si="2"/>
        <v>bldinsp.mdb.BldgInsp.MiscReInspDate</v>
      </c>
      <c r="F924" s="46" t="s">
        <v>355</v>
      </c>
      <c r="G924" s="46" t="s">
        <v>402</v>
      </c>
      <c r="H924" s="47">
        <v>20.0</v>
      </c>
      <c r="I924" s="294" t="s">
        <v>2202</v>
      </c>
      <c r="J924" s="295" t="s">
        <v>788</v>
      </c>
      <c r="K924" s="296">
        <v>8.0</v>
      </c>
      <c r="L924" s="297" t="b">
        <v>0</v>
      </c>
      <c r="M924" s="294" t="s">
        <v>802</v>
      </c>
      <c r="N924" s="294"/>
      <c r="O924" s="369"/>
      <c r="P924" s="369"/>
      <c r="Q924" s="298" t="str">
        <f t="shared" si="3"/>
        <v>BldgInsp</v>
      </c>
      <c r="R924" s="298" t="str">
        <f t="shared" si="19"/>
        <v>MiscReInspDate</v>
      </c>
      <c r="S924" s="298" t="str">
        <f t="array" ref="S924">iferror(index('Type Mapping'!$A$2:$D$21,match(J924,'Type Mapping'!$B$2:$B$21,0),3),"type mismatch")</f>
        <v>VARCHAR</v>
      </c>
      <c r="T924" s="298"/>
      <c r="U924" s="298"/>
      <c r="V924" s="298"/>
      <c r="W924" s="51" t="b">
        <v>1</v>
      </c>
      <c r="X924" s="51"/>
      <c r="Y924" s="309"/>
      <c r="Z924" s="309"/>
      <c r="AA924" s="311" t="s">
        <v>655</v>
      </c>
      <c r="AB924" s="53" t="str">
        <f t="shared" si="23"/>
        <v>inspection_history</v>
      </c>
      <c r="AC924" s="308" t="str">
        <f t="array" ref="AC924">iferror(index('StoT Mapping (Depreciated)'!$D$2:$L$976,match(E924,'StoT Mapping (Depreciated)'!$D$2:$D$976,0),9),"**FIELD MISSING**")</f>
        <v>Misc_Reinspection_Date</v>
      </c>
      <c r="AD924" s="53" t="str">
        <f t="shared" si="6"/>
        <v>inspection.Misc_Reinspection_Date</v>
      </c>
      <c r="AE924" s="299">
        <f>countif(NEW_REDB_table.field,AD924)</f>
        <v>0</v>
      </c>
      <c r="AF924" s="299" t="str">
        <f t="shared" si="7"/>
        <v>Check...</v>
      </c>
      <c r="AG924" s="308"/>
      <c r="AH924" s="317" t="b">
        <v>0</v>
      </c>
      <c r="AI924" s="317" t="b">
        <v>0</v>
      </c>
      <c r="AJ924" s="308" t="str">
        <f t="array" ref="AJ924">iferror(index('Type Mapping'!$A$2:$D$21,match(J924,'Type Mapping'!$B$2:$B$21,0),4),"type mismatch")</f>
        <v>DATE</v>
      </c>
      <c r="AK924" s="308"/>
      <c r="AL924" s="308"/>
      <c r="AM924" s="308"/>
      <c r="AN924" s="300" t="b">
        <v>0</v>
      </c>
      <c r="AO924" s="300" t="b">
        <v>0</v>
      </c>
      <c r="AP924" s="300" t="b">
        <v>0</v>
      </c>
      <c r="AQ924" s="300" t="b">
        <v>0</v>
      </c>
      <c r="AR924" s="300"/>
      <c r="AS924" s="300"/>
      <c r="AT924" s="302"/>
      <c r="AU924" s="302"/>
      <c r="AV924" s="303" t="b">
        <v>1</v>
      </c>
      <c r="AW924" s="304" t="str">
        <f t="shared" si="9"/>
        <v>false</v>
      </c>
      <c r="AX924" s="305" t="str">
        <f t="shared" si="17"/>
        <v>&lt;column comment="" default="" key="false" label="MiscReInspDate" length="255" nullable="true" originalDbColumnName="MiscReInspDate" originalLength="-1" pattern="" precision="-1" talendType="id_String" type=""/&gt;</v>
      </c>
      <c r="AY924" s="306"/>
      <c r="AZ924" s="305" t="str">
        <f t="shared" si="10"/>
        <v>&lt;column comment="" default="" key="false" label="MiscReInspDate" length="255" nullable="true" originalDbColumnName="MiscReInspDate" originalLength="-1" pattern="" precision="-1" talendType="id_String" type=""/&gt;</v>
      </c>
      <c r="BA924" s="306"/>
      <c r="BB924" s="302"/>
      <c r="BC924" s="303" t="b">
        <f t="shared" si="11"/>
        <v>1</v>
      </c>
      <c r="BD924" s="304"/>
      <c r="BE924" s="304" t="str">
        <f t="shared" si="12"/>
        <v>false</v>
      </c>
      <c r="BF924" s="307"/>
      <c r="BG924" s="305"/>
      <c r="BH924" s="305"/>
      <c r="BI924" s="305"/>
      <c r="BJ924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4" s="306"/>
      <c r="BL924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4" s="306"/>
      <c r="BN924" s="302"/>
      <c r="BO924" s="302"/>
      <c r="BP924" s="302"/>
      <c r="BQ924" s="302"/>
      <c r="BR924" s="302"/>
      <c r="BS924" s="302"/>
      <c r="BT924" s="302"/>
      <c r="BU924" s="302"/>
      <c r="BV924" s="302"/>
      <c r="BW924" s="302"/>
      <c r="BX924" s="302"/>
    </row>
    <row r="925">
      <c r="A925" s="292" t="s">
        <v>728</v>
      </c>
      <c r="B925" s="292">
        <v>924.0</v>
      </c>
      <c r="C925" s="292">
        <f t="shared" si="15"/>
        <v>2</v>
      </c>
      <c r="D925" s="293" t="str">
        <f t="shared" si="27"/>
        <v>Insp, Con, Vac</v>
      </c>
      <c r="E925" s="46" t="str">
        <f t="shared" si="2"/>
        <v>bldinsp.mdb.BldgInsp.DateComplied</v>
      </c>
      <c r="F925" s="46" t="s">
        <v>355</v>
      </c>
      <c r="G925" s="46" t="s">
        <v>402</v>
      </c>
      <c r="H925" s="47">
        <v>21.0</v>
      </c>
      <c r="I925" s="294" t="s">
        <v>2204</v>
      </c>
      <c r="J925" s="295" t="s">
        <v>788</v>
      </c>
      <c r="K925" s="296">
        <v>8.0</v>
      </c>
      <c r="L925" s="297" t="b">
        <v>0</v>
      </c>
      <c r="M925" s="294" t="s">
        <v>802</v>
      </c>
      <c r="N925" s="294"/>
      <c r="O925" s="369"/>
      <c r="P925" s="369"/>
      <c r="Q925" s="298" t="str">
        <f t="shared" si="3"/>
        <v>BldgInsp</v>
      </c>
      <c r="R925" s="298" t="str">
        <f t="shared" si="19"/>
        <v>DateComplied</v>
      </c>
      <c r="S925" s="298" t="str">
        <f t="array" ref="S925">iferror(index('Type Mapping'!$A$2:$D$21,match(J925,'Type Mapping'!$B$2:$B$21,0),3),"type mismatch")</f>
        <v>VARCHAR</v>
      </c>
      <c r="T925" s="298"/>
      <c r="U925" s="298"/>
      <c r="V925" s="298"/>
      <c r="W925" s="51" t="b">
        <v>1</v>
      </c>
      <c r="X925" s="51"/>
      <c r="Y925" s="309"/>
      <c r="Z925" s="309"/>
      <c r="AA925" s="311" t="s">
        <v>655</v>
      </c>
      <c r="AB925" s="53" t="str">
        <f t="shared" si="23"/>
        <v>inspection_history</v>
      </c>
      <c r="AC925" s="308" t="str">
        <f t="array" ref="AC925">iferror(index('StoT Mapping (Depreciated)'!$D$2:$L$976,match(E925,'StoT Mapping (Depreciated)'!$D$2:$D$976,0),9),"**FIELD MISSING**")</f>
        <v>Date_Complied</v>
      </c>
      <c r="AD925" s="53" t="str">
        <f t="shared" si="6"/>
        <v>inspection.Date_Complied</v>
      </c>
      <c r="AE925" s="299">
        <f>countif(NEW_REDB_table.field,AD925)</f>
        <v>1</v>
      </c>
      <c r="AF925" s="299" t="str">
        <f t="shared" si="7"/>
        <v>YAY!!</v>
      </c>
      <c r="AG925" s="308"/>
      <c r="AH925" s="317" t="b">
        <v>0</v>
      </c>
      <c r="AI925" s="317" t="b">
        <v>0</v>
      </c>
      <c r="AJ925" s="308" t="str">
        <f t="array" ref="AJ925">iferror(index('Type Mapping'!$A$2:$D$21,match(J925,'Type Mapping'!$B$2:$B$21,0),4),"type mismatch")</f>
        <v>DATE</v>
      </c>
      <c r="AK925" s="308"/>
      <c r="AL925" s="308"/>
      <c r="AM925" s="308"/>
      <c r="AN925" s="300" t="b">
        <v>0</v>
      </c>
      <c r="AO925" s="300" t="b">
        <v>0</v>
      </c>
      <c r="AP925" s="300" t="b">
        <v>0</v>
      </c>
      <c r="AQ925" s="300" t="b">
        <v>0</v>
      </c>
      <c r="AR925" s="300"/>
      <c r="AS925" s="300"/>
      <c r="AT925" s="302"/>
      <c r="AU925" s="302"/>
      <c r="AV925" s="303" t="b">
        <v>1</v>
      </c>
      <c r="AW925" s="304" t="str">
        <f t="shared" si="9"/>
        <v>false</v>
      </c>
      <c r="AX925" s="305" t="str">
        <f t="shared" si="17"/>
        <v>&lt;column comment="" default="" key="false" label="DateComplied" length="255" nullable="true" originalDbColumnName="DateComplied" originalLength="-1" pattern="" precision="-1" talendType="id_String" type=""/&gt;</v>
      </c>
      <c r="AY925" s="306"/>
      <c r="AZ925" s="305" t="str">
        <f t="shared" si="10"/>
        <v>&lt;column comment="" default="" key="false" label="DateComplied" length="255" nullable="true" originalDbColumnName="DateComplied" originalLength="-1" pattern="" precision="-1" talendType="id_String" type=""/&gt;</v>
      </c>
      <c r="BA925" s="306"/>
      <c r="BB925" s="302"/>
      <c r="BC925" s="303" t="b">
        <f t="shared" si="11"/>
        <v>1</v>
      </c>
      <c r="BD925" s="304"/>
      <c r="BE925" s="304" t="str">
        <f t="shared" si="12"/>
        <v>false</v>
      </c>
      <c r="BF925" s="307"/>
      <c r="BG925" s="305"/>
      <c r="BH925" s="305"/>
      <c r="BI925" s="305"/>
      <c r="BJ925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5" s="306"/>
      <c r="BL925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5" s="306"/>
      <c r="BN925" s="302"/>
      <c r="BO925" s="302"/>
      <c r="BP925" s="302"/>
      <c r="BQ925" s="302"/>
      <c r="BR925" s="302"/>
      <c r="BS925" s="302"/>
      <c r="BT925" s="302"/>
      <c r="BU925" s="302"/>
      <c r="BV925" s="302"/>
      <c r="BW925" s="302"/>
      <c r="BX925" s="302"/>
    </row>
    <row r="926">
      <c r="A926" s="292" t="s">
        <v>728</v>
      </c>
      <c r="B926" s="292">
        <v>925.0</v>
      </c>
      <c r="C926" s="292">
        <f t="shared" si="15"/>
        <v>2</v>
      </c>
      <c r="D926" s="293" t="str">
        <f t="shared" si="27"/>
        <v>Insp, Con, Vac</v>
      </c>
      <c r="E926" s="46" t="str">
        <f t="shared" si="2"/>
        <v>bldinsp.mdb.BldgInsp.DateAbated</v>
      </c>
      <c r="F926" s="46" t="s">
        <v>355</v>
      </c>
      <c r="G926" s="46" t="s">
        <v>402</v>
      </c>
      <c r="H926" s="47">
        <v>22.0</v>
      </c>
      <c r="I926" s="294" t="s">
        <v>2206</v>
      </c>
      <c r="J926" s="295" t="s">
        <v>788</v>
      </c>
      <c r="K926" s="296">
        <v>8.0</v>
      </c>
      <c r="L926" s="297" t="b">
        <v>0</v>
      </c>
      <c r="M926" s="294" t="s">
        <v>802</v>
      </c>
      <c r="N926" s="294"/>
      <c r="O926" s="369"/>
      <c r="P926" s="369"/>
      <c r="Q926" s="298" t="str">
        <f t="shared" si="3"/>
        <v>BldgInsp</v>
      </c>
      <c r="R926" s="298" t="str">
        <f t="shared" si="19"/>
        <v>DateAbated</v>
      </c>
      <c r="S926" s="298" t="str">
        <f t="array" ref="S926">iferror(index('Type Mapping'!$A$2:$D$21,match(J926,'Type Mapping'!$B$2:$B$21,0),3),"type mismatch")</f>
        <v>VARCHAR</v>
      </c>
      <c r="T926" s="298"/>
      <c r="U926" s="298"/>
      <c r="V926" s="298"/>
      <c r="W926" s="51" t="b">
        <v>1</v>
      </c>
      <c r="X926" s="51"/>
      <c r="Y926" s="309"/>
      <c r="Z926" s="309"/>
      <c r="AA926" s="311" t="s">
        <v>655</v>
      </c>
      <c r="AB926" s="53" t="str">
        <f t="shared" si="23"/>
        <v>inspection_history</v>
      </c>
      <c r="AC926" s="308" t="str">
        <f t="array" ref="AC926">iferror(index('StoT Mapping (Depreciated)'!$D$2:$L$976,match(E926,'StoT Mapping (Depreciated)'!$D$2:$D$976,0),9),"**FIELD MISSING**")</f>
        <v>Date_Abated</v>
      </c>
      <c r="AD926" s="53" t="str">
        <f t="shared" si="6"/>
        <v>inspection.Date_Abated</v>
      </c>
      <c r="AE926" s="299">
        <f>countif(NEW_REDB_table.field,AD926)</f>
        <v>1</v>
      </c>
      <c r="AF926" s="299" t="str">
        <f t="shared" si="7"/>
        <v>YAY!!</v>
      </c>
      <c r="AG926" s="308"/>
      <c r="AH926" s="317" t="b">
        <v>0</v>
      </c>
      <c r="AI926" s="317" t="b">
        <v>0</v>
      </c>
      <c r="AJ926" s="308" t="str">
        <f t="array" ref="AJ926">iferror(index('Type Mapping'!$A$2:$D$21,match(J926,'Type Mapping'!$B$2:$B$21,0),4),"type mismatch")</f>
        <v>DATE</v>
      </c>
      <c r="AK926" s="308"/>
      <c r="AL926" s="308"/>
      <c r="AM926" s="308"/>
      <c r="AN926" s="300" t="b">
        <v>0</v>
      </c>
      <c r="AO926" s="300" t="b">
        <v>0</v>
      </c>
      <c r="AP926" s="300" t="b">
        <v>0</v>
      </c>
      <c r="AQ926" s="300" t="b">
        <v>0</v>
      </c>
      <c r="AR926" s="300"/>
      <c r="AS926" s="300"/>
      <c r="AT926" s="302"/>
      <c r="AU926" s="302"/>
      <c r="AV926" s="303" t="b">
        <v>1</v>
      </c>
      <c r="AW926" s="304" t="str">
        <f t="shared" si="9"/>
        <v>false</v>
      </c>
      <c r="AX926" s="305" t="str">
        <f t="shared" si="17"/>
        <v>&lt;column comment="" default="" key="false" label="DateAbated" length="255" nullable="true" originalDbColumnName="DateAbated" originalLength="-1" pattern="" precision="-1" talendType="id_String" type=""/&gt;</v>
      </c>
      <c r="AY926" s="306"/>
      <c r="AZ926" s="305" t="str">
        <f t="shared" si="10"/>
        <v>&lt;column comment="" default="" key="false" label="DateAbated" length="255" nullable="true" originalDbColumnName="DateAbated" originalLength="-1" pattern="" precision="-1" talendType="id_String" type=""/&gt;</v>
      </c>
      <c r="BA926" s="306"/>
      <c r="BB926" s="302"/>
      <c r="BC926" s="303" t="b">
        <f t="shared" si="11"/>
        <v>1</v>
      </c>
      <c r="BD926" s="304"/>
      <c r="BE926" s="304" t="str">
        <f t="shared" si="12"/>
        <v>false</v>
      </c>
      <c r="BF926" s="307"/>
      <c r="BG926" s="305"/>
      <c r="BH926" s="305"/>
      <c r="BI926" s="305"/>
      <c r="BJ926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6" s="306"/>
      <c r="BL926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6" s="306"/>
      <c r="BN926" s="302"/>
      <c r="BO926" s="302"/>
      <c r="BP926" s="302"/>
      <c r="BQ926" s="302"/>
      <c r="BR926" s="302"/>
      <c r="BS926" s="302"/>
      <c r="BT926" s="302"/>
      <c r="BU926" s="302"/>
      <c r="BV926" s="302"/>
      <c r="BW926" s="302"/>
      <c r="BX926" s="302"/>
    </row>
    <row r="927">
      <c r="A927" s="292" t="s">
        <v>728</v>
      </c>
      <c r="B927" s="292">
        <v>926.0</v>
      </c>
      <c r="C927" s="292">
        <f t="shared" si="15"/>
        <v>2</v>
      </c>
      <c r="D927" s="293" t="str">
        <f t="shared" si="27"/>
        <v>Insp, Con, Vac</v>
      </c>
      <c r="E927" s="46" t="str">
        <f t="shared" si="2"/>
        <v>bldinsp.mdb.BldgInsp.NbrOfViolations</v>
      </c>
      <c r="F927" s="46" t="s">
        <v>355</v>
      </c>
      <c r="G927" s="46" t="s">
        <v>402</v>
      </c>
      <c r="H927" s="47">
        <v>23.0</v>
      </c>
      <c r="I927" s="294" t="s">
        <v>2263</v>
      </c>
      <c r="J927" s="295" t="s">
        <v>740</v>
      </c>
      <c r="K927" s="296">
        <v>1.0</v>
      </c>
      <c r="L927" s="297" t="b">
        <v>0</v>
      </c>
      <c r="M927" s="294" t="s">
        <v>802</v>
      </c>
      <c r="N927" s="294"/>
      <c r="O927" s="369"/>
      <c r="P927" s="369"/>
      <c r="Q927" s="298" t="str">
        <f t="shared" si="3"/>
        <v>BldgInsp</v>
      </c>
      <c r="R927" s="298" t="str">
        <f t="shared" si="19"/>
        <v>NbrOfViolations</v>
      </c>
      <c r="S927" s="298" t="str">
        <f t="array" ref="S927">iferror(index('Type Mapping'!$A$2:$D$21,match(J927,'Type Mapping'!$B$2:$B$21,0),3),"type mismatch")</f>
        <v>VARCHAR</v>
      </c>
      <c r="T927" s="298"/>
      <c r="U927" s="298"/>
      <c r="V927" s="298"/>
      <c r="W927" s="51" t="b">
        <v>1</v>
      </c>
      <c r="X927" s="51"/>
      <c r="Y927" s="309"/>
      <c r="Z927" s="309"/>
      <c r="AA927" s="311" t="s">
        <v>655</v>
      </c>
      <c r="AB927" s="53" t="str">
        <f t="shared" si="23"/>
        <v>inspection_history</v>
      </c>
      <c r="AC927" s="308" t="str">
        <f t="array" ref="AC927">iferror(index('StoT Mapping (Depreciated)'!$D$2:$L$976,match(E927,'StoT Mapping (Depreciated)'!$D$2:$D$976,0),9),"**FIELD MISSING**")</f>
        <v>Number_of_Violations</v>
      </c>
      <c r="AD927" s="53" t="str">
        <f t="shared" si="6"/>
        <v>inspection.Number_of_Violations</v>
      </c>
      <c r="AE927" s="299">
        <f>countif(NEW_REDB_table.field,AD927)</f>
        <v>1</v>
      </c>
      <c r="AF927" s="299" t="str">
        <f t="shared" si="7"/>
        <v>YAY!!</v>
      </c>
      <c r="AG927" s="308"/>
      <c r="AH927" s="317" t="b">
        <v>0</v>
      </c>
      <c r="AI927" s="317" t="b">
        <v>0</v>
      </c>
      <c r="AJ927" s="308" t="str">
        <f t="array" ref="AJ927">iferror(index('Type Mapping'!$A$2:$D$21,match(J927,'Type Mapping'!$B$2:$B$21,0),4),"type mismatch")</f>
        <v>INT</v>
      </c>
      <c r="AK927" s="308"/>
      <c r="AL927" s="308"/>
      <c r="AM927" s="308"/>
      <c r="AN927" s="300" t="b">
        <v>0</v>
      </c>
      <c r="AO927" s="300" t="b">
        <v>0</v>
      </c>
      <c r="AP927" s="300" t="b">
        <v>0</v>
      </c>
      <c r="AQ927" s="300" t="b">
        <v>0</v>
      </c>
      <c r="AR927" s="300"/>
      <c r="AS927" s="300"/>
      <c r="AT927" s="302"/>
      <c r="AU927" s="302"/>
      <c r="AV927" s="303" t="b">
        <v>1</v>
      </c>
      <c r="AW927" s="304" t="str">
        <f t="shared" si="9"/>
        <v>false</v>
      </c>
      <c r="AX927" s="305" t="str">
        <f t="shared" si="17"/>
        <v>&lt;column comment="" default="" key="false" label="NbrOfViolations" length="255" nullable="true" originalDbColumnName="NbrOfViolations" originalLength="-1" pattern="" precision="-1" talendType="id_String" type=""/&gt;</v>
      </c>
      <c r="AY927" s="306"/>
      <c r="AZ927" s="305" t="str">
        <f t="shared" si="10"/>
        <v>&lt;column comment="" default="" key="false" label="NbrOfViolations" length="255" nullable="true" originalDbColumnName="NbrOfViolations" originalLength="-1" pattern="" precision="-1" talendType="id_String" type=""/&gt;</v>
      </c>
      <c r="BA927" s="306"/>
      <c r="BB927" s="302"/>
      <c r="BC927" s="303" t="b">
        <f t="shared" si="11"/>
        <v>1</v>
      </c>
      <c r="BD927" s="304"/>
      <c r="BE927" s="304" t="str">
        <f t="shared" si="12"/>
        <v>false</v>
      </c>
      <c r="BF927" s="307"/>
      <c r="BG927" s="305"/>
      <c r="BH927" s="305"/>
      <c r="BI927" s="305"/>
      <c r="BJ927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7" s="306"/>
      <c r="BL927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7" s="306"/>
      <c r="BN927" s="302"/>
      <c r="BO927" s="302"/>
      <c r="BP927" s="302"/>
      <c r="BQ927" s="302"/>
      <c r="BR927" s="302"/>
      <c r="BS927" s="302"/>
      <c r="BT927" s="302"/>
      <c r="BU927" s="302"/>
      <c r="BV927" s="302"/>
      <c r="BW927" s="302"/>
      <c r="BX927" s="302"/>
    </row>
    <row r="928">
      <c r="A928" s="292" t="s">
        <v>728</v>
      </c>
      <c r="B928" s="292">
        <v>927.0</v>
      </c>
      <c r="C928" s="292">
        <f t="shared" si="15"/>
        <v>2</v>
      </c>
      <c r="D928" s="293" t="str">
        <f t="shared" si="27"/>
        <v>Insp, Con, Vac</v>
      </c>
      <c r="E928" s="46" t="str">
        <f t="shared" si="2"/>
        <v>bldinsp.mdb.BldgInsp.CCEWard</v>
      </c>
      <c r="F928" s="46" t="s">
        <v>355</v>
      </c>
      <c r="G928" s="46" t="s">
        <v>402</v>
      </c>
      <c r="H928" s="47">
        <v>24.0</v>
      </c>
      <c r="I928" s="294" t="s">
        <v>2210</v>
      </c>
      <c r="J928" s="295" t="s">
        <v>740</v>
      </c>
      <c r="K928" s="296">
        <v>1.0</v>
      </c>
      <c r="L928" s="297" t="b">
        <v>0</v>
      </c>
      <c r="M928" s="294" t="s">
        <v>802</v>
      </c>
      <c r="N928" s="294"/>
      <c r="O928" s="369"/>
      <c r="P928" s="369"/>
      <c r="Q928" s="298" t="str">
        <f t="shared" si="3"/>
        <v>BldgInsp</v>
      </c>
      <c r="R928" s="298" t="str">
        <f t="shared" si="19"/>
        <v>CCEWard</v>
      </c>
      <c r="S928" s="298" t="str">
        <f t="array" ref="S928">iferror(index('Type Mapping'!$A$2:$D$21,match(J928,'Type Mapping'!$B$2:$B$21,0),3),"type mismatch")</f>
        <v>VARCHAR</v>
      </c>
      <c r="T928" s="298"/>
      <c r="U928" s="298"/>
      <c r="V928" s="298"/>
      <c r="W928" s="51" t="b">
        <v>1</v>
      </c>
      <c r="X928" s="51"/>
      <c r="Y928" s="309"/>
      <c r="Z928" s="309"/>
      <c r="AA928" s="311" t="s">
        <v>149</v>
      </c>
      <c r="AB928" s="53" t="str">
        <f t="shared" si="23"/>
        <v>???_history</v>
      </c>
      <c r="AC928" s="308" t="str">
        <f t="array" ref="AC928">iferror(index('StoT Mapping (Depreciated)'!$D$2:$L$976,match(E928,'StoT Mapping (Depreciated)'!$D$2:$D$976,0),9),"**FIELD MISSING**")</f>
        <v>???</v>
      </c>
      <c r="AD928" s="53" t="str">
        <f t="shared" si="6"/>
        <v>???.???</v>
      </c>
      <c r="AE928" s="299">
        <f>countif(NEW_REDB_table.field,AD928)</f>
        <v>0</v>
      </c>
      <c r="AF928" s="299" t="str">
        <f t="shared" si="7"/>
        <v>Check...</v>
      </c>
      <c r="AG928" s="308"/>
      <c r="AH928" s="317" t="b">
        <v>0</v>
      </c>
      <c r="AI928" s="317" t="b">
        <v>0</v>
      </c>
      <c r="AJ928" s="308" t="str">
        <f t="array" ref="AJ928">iferror(index('Type Mapping'!$A$2:$D$21,match(J928,'Type Mapping'!$B$2:$B$21,0),4),"type mismatch")</f>
        <v>INT</v>
      </c>
      <c r="AK928" s="308"/>
      <c r="AL928" s="308"/>
      <c r="AM928" s="308"/>
      <c r="AN928" s="300" t="b">
        <v>0</v>
      </c>
      <c r="AO928" s="300" t="b">
        <v>0</v>
      </c>
      <c r="AP928" s="300" t="b">
        <v>0</v>
      </c>
      <c r="AQ928" s="300" t="b">
        <v>0</v>
      </c>
      <c r="AR928" s="300"/>
      <c r="AS928" s="300"/>
      <c r="AT928" s="302"/>
      <c r="AU928" s="302"/>
      <c r="AV928" s="303" t="b">
        <v>1</v>
      </c>
      <c r="AW928" s="304" t="str">
        <f t="shared" si="9"/>
        <v>false</v>
      </c>
      <c r="AX928" s="305" t="str">
        <f t="shared" si="17"/>
        <v>&lt;column comment="" default="" key="false" label="CCEWard" length="255" nullable="true" originalDbColumnName="CCEWard" originalLength="-1" pattern="" precision="-1" talendType="id_String" type=""/&gt;</v>
      </c>
      <c r="AY928" s="306"/>
      <c r="AZ928" s="305" t="str">
        <f t="shared" si="10"/>
        <v>&lt;column comment="" default="" key="false" label="CCEWard" length="255" nullable="true" originalDbColumnName="CCEWard" originalLength="-1" pattern="" precision="-1" talendType="id_String" type=""/&gt;</v>
      </c>
      <c r="BA928" s="306"/>
      <c r="BB928" s="302"/>
      <c r="BC928" s="303" t="b">
        <f t="shared" si="11"/>
        <v>1</v>
      </c>
      <c r="BD928" s="304"/>
      <c r="BE928" s="304" t="str">
        <f t="shared" si="12"/>
        <v>false</v>
      </c>
      <c r="BF928" s="307"/>
      <c r="BG928" s="305"/>
      <c r="BH928" s="305"/>
      <c r="BI928" s="305"/>
      <c r="BJ928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8" s="306"/>
      <c r="BL928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8" s="306"/>
      <c r="BN928" s="302"/>
      <c r="BO928" s="302"/>
      <c r="BP928" s="302"/>
      <c r="BQ928" s="302"/>
      <c r="BR928" s="302"/>
      <c r="BS928" s="302"/>
      <c r="BT928" s="302"/>
      <c r="BU928" s="302"/>
      <c r="BV928" s="302"/>
      <c r="BW928" s="302"/>
      <c r="BX928" s="302"/>
    </row>
    <row r="929">
      <c r="A929" s="292" t="s">
        <v>728</v>
      </c>
      <c r="B929" s="292">
        <v>928.0</v>
      </c>
      <c r="C929" s="292">
        <f t="shared" si="15"/>
        <v>2</v>
      </c>
      <c r="D929" s="293" t="str">
        <f t="shared" si="27"/>
        <v>Insp, Con, Vac</v>
      </c>
      <c r="E929" s="46" t="str">
        <f t="shared" si="2"/>
        <v>bldinsp.mdb.BldgInsp.CCEYear</v>
      </c>
      <c r="F929" s="46" t="s">
        <v>355</v>
      </c>
      <c r="G929" s="46" t="s">
        <v>402</v>
      </c>
      <c r="H929" s="47">
        <v>25.0</v>
      </c>
      <c r="I929" s="294" t="s">
        <v>2211</v>
      </c>
      <c r="J929" s="295" t="s">
        <v>749</v>
      </c>
      <c r="K929" s="296">
        <v>2.0</v>
      </c>
      <c r="L929" s="297" t="b">
        <v>0</v>
      </c>
      <c r="M929" s="294" t="s">
        <v>802</v>
      </c>
      <c r="N929" s="294"/>
      <c r="O929" s="369"/>
      <c r="P929" s="369"/>
      <c r="Q929" s="298" t="str">
        <f t="shared" si="3"/>
        <v>BldgInsp</v>
      </c>
      <c r="R929" s="298" t="str">
        <f t="shared" si="19"/>
        <v>CCEYear</v>
      </c>
      <c r="S929" s="298" t="str">
        <f t="array" ref="S929">iferror(index('Type Mapping'!$A$2:$D$21,match(J929,'Type Mapping'!$B$2:$B$21,0),3),"type mismatch")</f>
        <v>VARCHAR</v>
      </c>
      <c r="T929" s="298"/>
      <c r="U929" s="298"/>
      <c r="V929" s="298"/>
      <c r="W929" s="51" t="b">
        <v>1</v>
      </c>
      <c r="X929" s="51"/>
      <c r="Y929" s="309"/>
      <c r="Z929" s="309"/>
      <c r="AA929" s="311" t="s">
        <v>149</v>
      </c>
      <c r="AB929" s="53" t="str">
        <f t="shared" si="23"/>
        <v>???_history</v>
      </c>
      <c r="AC929" s="308" t="str">
        <f t="array" ref="AC929">iferror(index('StoT Mapping (Depreciated)'!$D$2:$L$976,match(E929,'StoT Mapping (Depreciated)'!$D$2:$D$976,0),9),"**FIELD MISSING**")</f>
        <v>???</v>
      </c>
      <c r="AD929" s="53" t="str">
        <f t="shared" si="6"/>
        <v>???.???</v>
      </c>
      <c r="AE929" s="299">
        <f>countif(NEW_REDB_table.field,AD929)</f>
        <v>0</v>
      </c>
      <c r="AF929" s="299" t="str">
        <f t="shared" si="7"/>
        <v>Check...</v>
      </c>
      <c r="AG929" s="308"/>
      <c r="AH929" s="317" t="b">
        <v>0</v>
      </c>
      <c r="AI929" s="317" t="b">
        <v>0</v>
      </c>
      <c r="AJ929" s="308" t="str">
        <f t="array" ref="AJ929">iferror(index('Type Mapping'!$A$2:$D$21,match(J929,'Type Mapping'!$B$2:$B$21,0),4),"type mismatch")</f>
        <v>INT</v>
      </c>
      <c r="AK929" s="308"/>
      <c r="AL929" s="308"/>
      <c r="AM929" s="308"/>
      <c r="AN929" s="300" t="b">
        <v>0</v>
      </c>
      <c r="AO929" s="300" t="b">
        <v>0</v>
      </c>
      <c r="AP929" s="300" t="b">
        <v>0</v>
      </c>
      <c r="AQ929" s="300" t="b">
        <v>0</v>
      </c>
      <c r="AR929" s="300"/>
      <c r="AS929" s="300"/>
      <c r="AT929" s="302"/>
      <c r="AU929" s="302"/>
      <c r="AV929" s="303" t="b">
        <v>1</v>
      </c>
      <c r="AW929" s="304" t="str">
        <f t="shared" si="9"/>
        <v>false</v>
      </c>
      <c r="AX929" s="305" t="str">
        <f t="shared" si="17"/>
        <v>&lt;column comment="" default="" key="false" label="CCEYear" length="255" nullable="true" originalDbColumnName="CCEYear" originalLength="-1" pattern="" precision="-1" talendType="id_String" type=""/&gt;</v>
      </c>
      <c r="AY929" s="306"/>
      <c r="AZ929" s="305" t="str">
        <f t="shared" si="10"/>
        <v>&lt;column comment="" default="" key="false" label="CCEYear" length="255" nullable="true" originalDbColumnName="CCEYear" originalLength="-1" pattern="" precision="-1" talendType="id_String" type=""/&gt;</v>
      </c>
      <c r="BA929" s="306"/>
      <c r="BB929" s="302"/>
      <c r="BC929" s="303" t="b">
        <f t="shared" si="11"/>
        <v>1</v>
      </c>
      <c r="BD929" s="304"/>
      <c r="BE929" s="304" t="str">
        <f t="shared" si="12"/>
        <v>false</v>
      </c>
      <c r="BF929" s="307"/>
      <c r="BG929" s="305"/>
      <c r="BH929" s="305"/>
      <c r="BI929" s="305"/>
      <c r="BJ929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29" s="306"/>
      <c r="BL929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29" s="306"/>
      <c r="BN929" s="302"/>
      <c r="BO929" s="302"/>
      <c r="BP929" s="302"/>
      <c r="BQ929" s="302"/>
      <c r="BR929" s="302"/>
      <c r="BS929" s="302"/>
      <c r="BT929" s="302"/>
      <c r="BU929" s="302"/>
      <c r="BV929" s="302"/>
      <c r="BW929" s="302"/>
      <c r="BX929" s="302"/>
    </row>
    <row r="930">
      <c r="A930" s="292" t="s">
        <v>728</v>
      </c>
      <c r="B930" s="292">
        <v>929.0</v>
      </c>
      <c r="C930" s="292">
        <f t="shared" si="15"/>
        <v>2</v>
      </c>
      <c r="D930" s="293" t="str">
        <f t="shared" si="27"/>
        <v>Insp, Con, Vac</v>
      </c>
      <c r="E930" s="46" t="str">
        <f t="shared" si="2"/>
        <v>bldinsp.mdb.BldgInsp.CCECode</v>
      </c>
      <c r="F930" s="46" t="s">
        <v>355</v>
      </c>
      <c r="G930" s="46" t="s">
        <v>402</v>
      </c>
      <c r="H930" s="47">
        <v>26.0</v>
      </c>
      <c r="I930" s="294" t="s">
        <v>2097</v>
      </c>
      <c r="J930" s="295" t="s">
        <v>740</v>
      </c>
      <c r="K930" s="296">
        <v>1.0</v>
      </c>
      <c r="L930" s="297" t="b">
        <v>0</v>
      </c>
      <c r="M930" s="294" t="s">
        <v>802</v>
      </c>
      <c r="N930" s="294"/>
      <c r="O930" s="369"/>
      <c r="P930" s="369"/>
      <c r="Q930" s="298" t="str">
        <f t="shared" si="3"/>
        <v>BldgInsp</v>
      </c>
      <c r="R930" s="298" t="str">
        <f t="shared" si="19"/>
        <v>CCECode</v>
      </c>
      <c r="S930" s="298" t="str">
        <f t="array" ref="S930">iferror(index('Type Mapping'!$A$2:$D$21,match(J930,'Type Mapping'!$B$2:$B$21,0),3),"type mismatch")</f>
        <v>VARCHAR</v>
      </c>
      <c r="T930" s="298"/>
      <c r="U930" s="298"/>
      <c r="V930" s="298"/>
      <c r="W930" s="51" t="b">
        <v>1</v>
      </c>
      <c r="X930" s="51"/>
      <c r="Y930" s="309"/>
      <c r="Z930" s="309"/>
      <c r="AA930" s="311" t="s">
        <v>149</v>
      </c>
      <c r="AB930" s="53" t="str">
        <f t="shared" si="23"/>
        <v>???_history</v>
      </c>
      <c r="AC930" s="308" t="str">
        <f t="array" ref="AC930">iferror(index('StoT Mapping (Depreciated)'!$D$2:$L$976,match(E930,'StoT Mapping (Depreciated)'!$D$2:$D$976,0),9),"**FIELD MISSING**")</f>
        <v>???</v>
      </c>
      <c r="AD930" s="53" t="str">
        <f t="shared" si="6"/>
        <v>???.???</v>
      </c>
      <c r="AE930" s="299">
        <f>countif(NEW_REDB_table.field,AD930)</f>
        <v>0</v>
      </c>
      <c r="AF930" s="299" t="str">
        <f t="shared" si="7"/>
        <v>Check...</v>
      </c>
      <c r="AG930" s="308"/>
      <c r="AH930" s="317" t="b">
        <v>0</v>
      </c>
      <c r="AI930" s="317" t="b">
        <v>0</v>
      </c>
      <c r="AJ930" s="308" t="str">
        <f t="array" ref="AJ930">iferror(index('Type Mapping'!$A$2:$D$21,match(J930,'Type Mapping'!$B$2:$B$21,0),4),"type mismatch")</f>
        <v>INT</v>
      </c>
      <c r="AK930" s="308"/>
      <c r="AL930" s="308"/>
      <c r="AM930" s="308"/>
      <c r="AN930" s="300" t="b">
        <v>0</v>
      </c>
      <c r="AO930" s="300" t="b">
        <v>0</v>
      </c>
      <c r="AP930" s="300" t="b">
        <v>0</v>
      </c>
      <c r="AQ930" s="300" t="b">
        <v>0</v>
      </c>
      <c r="AR930" s="300"/>
      <c r="AS930" s="300"/>
      <c r="AT930" s="302"/>
      <c r="AU930" s="302"/>
      <c r="AV930" s="303" t="b">
        <v>1</v>
      </c>
      <c r="AW930" s="304" t="str">
        <f t="shared" si="9"/>
        <v>false</v>
      </c>
      <c r="AX930" s="305" t="str">
        <f t="shared" si="17"/>
        <v>&lt;column comment="" default="" key="false" label="CCECode" length="255" nullable="true" originalDbColumnName="CCECode" originalLength="-1" pattern="" precision="-1" talendType="id_String" type=""/&gt;</v>
      </c>
      <c r="AY930" s="306"/>
      <c r="AZ930" s="305" t="str">
        <f t="shared" si="10"/>
        <v>&lt;column comment="" default="" key="false" label="CCECode" length="255" nullable="true" originalDbColumnName="CCECode" originalLength="-1" pattern="" precision="-1" talendType="id_String" type=""/&gt;</v>
      </c>
      <c r="BA930" s="306"/>
      <c r="BB930" s="302"/>
      <c r="BC930" s="303" t="b">
        <f t="shared" si="11"/>
        <v>1</v>
      </c>
      <c r="BD930" s="304"/>
      <c r="BE930" s="304" t="str">
        <f t="shared" si="12"/>
        <v>false</v>
      </c>
      <c r="BF930" s="307"/>
      <c r="BG930" s="305"/>
      <c r="BH930" s="305"/>
      <c r="BI930" s="305"/>
      <c r="BJ930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0" s="306"/>
      <c r="BL930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0" s="306"/>
      <c r="BN930" s="302"/>
      <c r="BO930" s="302"/>
      <c r="BP930" s="302"/>
      <c r="BQ930" s="302"/>
      <c r="BR930" s="302"/>
      <c r="BS930" s="302"/>
      <c r="BT930" s="302"/>
      <c r="BU930" s="302"/>
      <c r="BV930" s="302"/>
      <c r="BW930" s="302"/>
      <c r="BX930" s="302"/>
    </row>
    <row r="931">
      <c r="A931" s="292" t="s">
        <v>728</v>
      </c>
      <c r="B931" s="292">
        <v>930.0</v>
      </c>
      <c r="C931" s="292">
        <f t="shared" si="15"/>
        <v>2</v>
      </c>
      <c r="D931" s="293" t="str">
        <f t="shared" si="27"/>
        <v>Insp, Con, Vac</v>
      </c>
      <c r="E931" s="46" t="str">
        <f t="shared" si="2"/>
        <v>bldinsp.mdb.BldgInsp.OwnerCompany</v>
      </c>
      <c r="F931" s="46" t="s">
        <v>355</v>
      </c>
      <c r="G931" s="46" t="s">
        <v>402</v>
      </c>
      <c r="H931" s="47">
        <v>27.0</v>
      </c>
      <c r="I931" s="294" t="s">
        <v>2170</v>
      </c>
      <c r="J931" s="295" t="s">
        <v>743</v>
      </c>
      <c r="K931" s="296">
        <v>40.0</v>
      </c>
      <c r="L931" s="297" t="b">
        <v>0</v>
      </c>
      <c r="M931" s="294" t="s">
        <v>802</v>
      </c>
      <c r="N931" s="294"/>
      <c r="O931" s="369"/>
      <c r="P931" s="369"/>
      <c r="Q931" s="298" t="str">
        <f t="shared" si="3"/>
        <v>BldgInsp</v>
      </c>
      <c r="R931" s="298" t="str">
        <f t="shared" si="19"/>
        <v>OwnerCompany</v>
      </c>
      <c r="S931" s="298" t="str">
        <f t="array" ref="S931">iferror(index('Type Mapping'!$A$2:$D$21,match(J931,'Type Mapping'!$B$2:$B$21,0),3),"type mismatch")</f>
        <v>VARCHAR</v>
      </c>
      <c r="T931" s="298"/>
      <c r="U931" s="298"/>
      <c r="V931" s="298"/>
      <c r="W931" s="51" t="b">
        <v>1</v>
      </c>
      <c r="X931" s="51"/>
      <c r="Y931" s="309"/>
      <c r="Z931" s="309"/>
      <c r="AA931" s="311" t="s">
        <v>977</v>
      </c>
      <c r="AB931" s="53" t="str">
        <f t="shared" si="23"/>
        <v>**field missing**_history</v>
      </c>
      <c r="AC931" s="308" t="str">
        <f t="array" ref="AC931">iferror(index('StoT Mapping (Depreciated)'!$D$2:$L$976,match(E931,'StoT Mapping (Depreciated)'!$D$2:$D$976,0),9),"**FIELD MISSING**")</f>
        <v>**FIELD MISSING**</v>
      </c>
      <c r="AD931" s="53" t="str">
        <f t="shared" si="6"/>
        <v>**field missing**.**FIELD MISSING**</v>
      </c>
      <c r="AE931" s="299">
        <f>countif(NEW_REDB_table.field,AD931)</f>
        <v>0</v>
      </c>
      <c r="AF931" s="299" t="str">
        <f t="shared" si="7"/>
        <v>Check...</v>
      </c>
      <c r="AG931" s="308"/>
      <c r="AH931" s="317" t="b">
        <v>0</v>
      </c>
      <c r="AI931" s="317" t="b">
        <v>0</v>
      </c>
      <c r="AJ931" s="308" t="str">
        <f t="array" ref="AJ931">iferror(index('Type Mapping'!$A$2:$D$21,match(J931,'Type Mapping'!$B$2:$B$21,0),4),"type mismatch")</f>
        <v>VARCHAR</v>
      </c>
      <c r="AK931" s="308"/>
      <c r="AL931" s="308"/>
      <c r="AM931" s="308"/>
      <c r="AN931" s="300" t="b">
        <v>0</v>
      </c>
      <c r="AO931" s="300" t="b">
        <v>0</v>
      </c>
      <c r="AP931" s="300" t="b">
        <v>0</v>
      </c>
      <c r="AQ931" s="300" t="b">
        <v>0</v>
      </c>
      <c r="AR931" s="300"/>
      <c r="AS931" s="300"/>
      <c r="AT931" s="302"/>
      <c r="AU931" s="302"/>
      <c r="AV931" s="303" t="b">
        <v>1</v>
      </c>
      <c r="AW931" s="304" t="str">
        <f t="shared" si="9"/>
        <v>false</v>
      </c>
      <c r="AX931" s="305" t="str">
        <f t="shared" si="17"/>
        <v>&lt;column comment="" default="" key="false" label="OwnerCompany" length="255" nullable="true" originalDbColumnName="OwnerCompany" originalLength="-1" pattern="" precision="-1" talendType="id_String" type=""/&gt;</v>
      </c>
      <c r="AY931" s="306"/>
      <c r="AZ931" s="305" t="str">
        <f t="shared" si="10"/>
        <v>&lt;column comment="" default="" key="false" label="OwnerCompany" length="255" nullable="true" originalDbColumnName="OwnerCompany" originalLength="-1" pattern="" precision="-1" talendType="id_String" type=""/&gt;</v>
      </c>
      <c r="BA931" s="306"/>
      <c r="BB931" s="302"/>
      <c r="BC931" s="303" t="b">
        <f t="shared" si="11"/>
        <v>1</v>
      </c>
      <c r="BD931" s="304"/>
      <c r="BE931" s="304" t="str">
        <f t="shared" si="12"/>
        <v>false</v>
      </c>
      <c r="BF931" s="307"/>
      <c r="BG931" s="305"/>
      <c r="BH931" s="305"/>
      <c r="BI931" s="305"/>
      <c r="BJ931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1" s="306"/>
      <c r="BL931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1" s="306"/>
      <c r="BN931" s="302"/>
      <c r="BO931" s="302"/>
      <c r="BP931" s="302"/>
      <c r="BQ931" s="302"/>
      <c r="BR931" s="302"/>
      <c r="BS931" s="302"/>
      <c r="BT931" s="302"/>
      <c r="BU931" s="302"/>
      <c r="BV931" s="302"/>
      <c r="BW931" s="302"/>
      <c r="BX931" s="302"/>
    </row>
    <row r="932">
      <c r="A932" s="292" t="s">
        <v>728</v>
      </c>
      <c r="B932" s="292">
        <v>931.0</v>
      </c>
      <c r="C932" s="292">
        <f t="shared" si="15"/>
        <v>2</v>
      </c>
      <c r="D932" s="293" t="str">
        <f t="shared" si="27"/>
        <v>Insp, Con, Vac</v>
      </c>
      <c r="E932" s="46" t="str">
        <f t="shared" si="2"/>
        <v>bldinsp.mdb.BldgInsp.OwnerName</v>
      </c>
      <c r="F932" s="46" t="s">
        <v>355</v>
      </c>
      <c r="G932" s="46" t="s">
        <v>402</v>
      </c>
      <c r="H932" s="47">
        <v>28.0</v>
      </c>
      <c r="I932" s="294" t="s">
        <v>1086</v>
      </c>
      <c r="J932" s="295" t="s">
        <v>743</v>
      </c>
      <c r="K932" s="296">
        <v>40.0</v>
      </c>
      <c r="L932" s="297" t="b">
        <v>0</v>
      </c>
      <c r="M932" s="294" t="s">
        <v>2047</v>
      </c>
      <c r="N932" s="294"/>
      <c r="O932" s="369"/>
      <c r="P932" s="369"/>
      <c r="Q932" s="298" t="str">
        <f t="shared" si="3"/>
        <v>BldgInsp</v>
      </c>
      <c r="R932" s="298" t="str">
        <f t="shared" si="19"/>
        <v>OwnerName</v>
      </c>
      <c r="S932" s="298" t="str">
        <f t="array" ref="S932">iferror(index('Type Mapping'!$A$2:$D$21,match(J932,'Type Mapping'!$B$2:$B$21,0),3),"type mismatch")</f>
        <v>VARCHAR</v>
      </c>
      <c r="T932" s="298"/>
      <c r="U932" s="298"/>
      <c r="V932" s="298"/>
      <c r="W932" s="51" t="b">
        <v>1</v>
      </c>
      <c r="X932" s="51"/>
      <c r="Y932" s="309"/>
      <c r="Z932" s="309"/>
      <c r="AA932" s="311" t="s">
        <v>648</v>
      </c>
      <c r="AB932" s="53" t="str">
        <f t="shared" si="23"/>
        <v>building_history</v>
      </c>
      <c r="AC932" s="308" t="str">
        <f t="array" ref="AC932">iferror(index('StoT Mapping (Depreciated)'!$D$2:$L$976,match(E932,'StoT Mapping (Depreciated)'!$D$2:$D$976,0),9),"**FIELD MISSING**")</f>
        <v>Owner_Id</v>
      </c>
      <c r="AD932" s="53" t="str">
        <f t="shared" si="6"/>
        <v>building.Owner_Id</v>
      </c>
      <c r="AE932" s="299">
        <f>countif(NEW_REDB_table.field,AD932)</f>
        <v>2</v>
      </c>
      <c r="AF932" s="299" t="str">
        <f t="shared" si="7"/>
        <v>Two...</v>
      </c>
      <c r="AG932" s="308"/>
      <c r="AH932" s="317" t="b">
        <v>0</v>
      </c>
      <c r="AI932" s="317" t="b">
        <v>0</v>
      </c>
      <c r="AJ932" s="308" t="str">
        <f t="array" ref="AJ932">iferror(index('Type Mapping'!$A$2:$D$21,match(J932,'Type Mapping'!$B$2:$B$21,0),4),"type mismatch")</f>
        <v>VARCHAR</v>
      </c>
      <c r="AK932" s="308"/>
      <c r="AL932" s="308"/>
      <c r="AM932" s="308"/>
      <c r="AN932" s="300" t="b">
        <v>0</v>
      </c>
      <c r="AO932" s="300" t="b">
        <v>0</v>
      </c>
      <c r="AP932" s="300" t="b">
        <v>0</v>
      </c>
      <c r="AQ932" s="300" t="b">
        <v>0</v>
      </c>
      <c r="AR932" s="300"/>
      <c r="AS932" s="300"/>
      <c r="AT932" s="302"/>
      <c r="AU932" s="302"/>
      <c r="AV932" s="303" t="b">
        <v>1</v>
      </c>
      <c r="AW932" s="304" t="str">
        <f t="shared" si="9"/>
        <v>false</v>
      </c>
      <c r="AX932" s="305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932" s="306"/>
      <c r="AZ932" s="305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932" s="306"/>
      <c r="BB932" s="302"/>
      <c r="BC932" s="303" t="b">
        <f t="shared" si="11"/>
        <v>1</v>
      </c>
      <c r="BD932" s="304"/>
      <c r="BE932" s="304" t="str">
        <f t="shared" si="12"/>
        <v>false</v>
      </c>
      <c r="BF932" s="307"/>
      <c r="BG932" s="305"/>
      <c r="BH932" s="305"/>
      <c r="BI932" s="305"/>
      <c r="BJ932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2" s="306"/>
      <c r="BL932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2" s="306"/>
      <c r="BN932" s="302"/>
      <c r="BO932" s="302"/>
      <c r="BP932" s="302"/>
      <c r="BQ932" s="302"/>
      <c r="BR932" s="302"/>
      <c r="BS932" s="302"/>
      <c r="BT932" s="302"/>
      <c r="BU932" s="302"/>
      <c r="BV932" s="302"/>
      <c r="BW932" s="302"/>
      <c r="BX932" s="302"/>
    </row>
    <row r="933">
      <c r="A933" s="292" t="s">
        <v>728</v>
      </c>
      <c r="B933" s="292">
        <v>932.0</v>
      </c>
      <c r="C933" s="292">
        <f t="shared" si="15"/>
        <v>2</v>
      </c>
      <c r="D933" s="293" t="str">
        <f t="shared" si="27"/>
        <v>Insp, Con, Vac</v>
      </c>
      <c r="E933" s="46" t="str">
        <f t="shared" si="2"/>
        <v>bldinsp.mdb.BldgInsp.OwnerAddr</v>
      </c>
      <c r="F933" s="46" t="s">
        <v>355</v>
      </c>
      <c r="G933" s="46" t="s">
        <v>402</v>
      </c>
      <c r="H933" s="47">
        <v>29.0</v>
      </c>
      <c r="I933" s="294" t="s">
        <v>1096</v>
      </c>
      <c r="J933" s="295" t="s">
        <v>743</v>
      </c>
      <c r="K933" s="296">
        <v>40.0</v>
      </c>
      <c r="L933" s="297" t="b">
        <v>0</v>
      </c>
      <c r="M933" s="294" t="s">
        <v>1101</v>
      </c>
      <c r="N933" s="294"/>
      <c r="O933" s="369"/>
      <c r="P933" s="369"/>
      <c r="Q933" s="298" t="str">
        <f t="shared" si="3"/>
        <v>BldgInsp</v>
      </c>
      <c r="R933" s="298" t="str">
        <f t="shared" si="19"/>
        <v>OwnerAddr</v>
      </c>
      <c r="S933" s="298" t="str">
        <f t="array" ref="S933">iferror(index('Type Mapping'!$A$2:$D$21,match(J933,'Type Mapping'!$B$2:$B$21,0),3),"type mismatch")</f>
        <v>VARCHAR</v>
      </c>
      <c r="T933" s="298"/>
      <c r="U933" s="298"/>
      <c r="V933" s="298"/>
      <c r="W933" s="51" t="b">
        <v>1</v>
      </c>
      <c r="X933" s="51"/>
      <c r="Y933" s="309"/>
      <c r="Z933" s="309"/>
      <c r="AA933" s="311" t="s">
        <v>648</v>
      </c>
      <c r="AB933" s="53" t="str">
        <f t="shared" si="23"/>
        <v>building_history</v>
      </c>
      <c r="AC933" s="308" t="str">
        <f t="array" ref="AC933">iferror(index('StoT Mapping (Depreciated)'!$D$2:$L$976,match(E933,'StoT Mapping (Depreciated)'!$D$2:$D$976,0),9),"**FIELD MISSING**")</f>
        <v>Owner_Id</v>
      </c>
      <c r="AD933" s="53" t="str">
        <f t="shared" si="6"/>
        <v>building.Owner_Id</v>
      </c>
      <c r="AE933" s="299">
        <f>countif(NEW_REDB_table.field,AD933)</f>
        <v>2</v>
      </c>
      <c r="AF933" s="299" t="str">
        <f t="shared" si="7"/>
        <v>Two...</v>
      </c>
      <c r="AG933" s="308"/>
      <c r="AH933" s="317" t="b">
        <v>0</v>
      </c>
      <c r="AI933" s="317" t="b">
        <v>0</v>
      </c>
      <c r="AJ933" s="308" t="str">
        <f t="array" ref="AJ933">iferror(index('Type Mapping'!$A$2:$D$21,match(J933,'Type Mapping'!$B$2:$B$21,0),4),"type mismatch")</f>
        <v>VARCHAR</v>
      </c>
      <c r="AK933" s="308"/>
      <c r="AL933" s="308"/>
      <c r="AM933" s="308"/>
      <c r="AN933" s="300" t="b">
        <v>0</v>
      </c>
      <c r="AO933" s="300" t="b">
        <v>0</v>
      </c>
      <c r="AP933" s="300" t="b">
        <v>0</v>
      </c>
      <c r="AQ933" s="300" t="b">
        <v>0</v>
      </c>
      <c r="AR933" s="300"/>
      <c r="AS933" s="300"/>
      <c r="AT933" s="302"/>
      <c r="AU933" s="302"/>
      <c r="AV933" s="303" t="b">
        <v>1</v>
      </c>
      <c r="AW933" s="304" t="str">
        <f t="shared" si="9"/>
        <v>false</v>
      </c>
      <c r="AX933" s="305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933" s="306"/>
      <c r="AZ933" s="305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933" s="306"/>
      <c r="BB933" s="302"/>
      <c r="BC933" s="303" t="b">
        <f t="shared" si="11"/>
        <v>1</v>
      </c>
      <c r="BD933" s="304"/>
      <c r="BE933" s="304" t="str">
        <f t="shared" si="12"/>
        <v>false</v>
      </c>
      <c r="BF933" s="307"/>
      <c r="BG933" s="305"/>
      <c r="BH933" s="305"/>
      <c r="BI933" s="305"/>
      <c r="BJ933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3" s="306"/>
      <c r="BL933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3" s="306"/>
      <c r="BN933" s="302"/>
      <c r="BO933" s="302"/>
      <c r="BP933" s="302"/>
      <c r="BQ933" s="302"/>
      <c r="BR933" s="302"/>
      <c r="BS933" s="302"/>
      <c r="BT933" s="302"/>
      <c r="BU933" s="302"/>
      <c r="BV933" s="302"/>
      <c r="BW933" s="302"/>
      <c r="BX933" s="302"/>
    </row>
    <row r="934">
      <c r="A934" s="292" t="s">
        <v>728</v>
      </c>
      <c r="B934" s="292">
        <v>933.0</v>
      </c>
      <c r="C934" s="292">
        <f t="shared" si="15"/>
        <v>2</v>
      </c>
      <c r="D934" s="293" t="str">
        <f t="shared" si="27"/>
        <v>Insp, Con, Vac</v>
      </c>
      <c r="E934" s="46" t="str">
        <f t="shared" si="2"/>
        <v>bldinsp.mdb.BldgInsp.OwnerCity</v>
      </c>
      <c r="F934" s="46" t="s">
        <v>355</v>
      </c>
      <c r="G934" s="46" t="s">
        <v>402</v>
      </c>
      <c r="H934" s="47">
        <v>30.0</v>
      </c>
      <c r="I934" s="294" t="s">
        <v>1107</v>
      </c>
      <c r="J934" s="295" t="s">
        <v>743</v>
      </c>
      <c r="K934" s="296">
        <v>20.0</v>
      </c>
      <c r="L934" s="297" t="b">
        <v>0</v>
      </c>
      <c r="M934" s="294" t="s">
        <v>1108</v>
      </c>
      <c r="N934" s="294"/>
      <c r="O934" s="369"/>
      <c r="P934" s="369"/>
      <c r="Q934" s="298" t="str">
        <f t="shared" si="3"/>
        <v>BldgInsp</v>
      </c>
      <c r="R934" s="298" t="str">
        <f t="shared" si="19"/>
        <v>OwnerCity</v>
      </c>
      <c r="S934" s="298" t="str">
        <f t="array" ref="S934">iferror(index('Type Mapping'!$A$2:$D$21,match(J934,'Type Mapping'!$B$2:$B$21,0),3),"type mismatch")</f>
        <v>VARCHAR</v>
      </c>
      <c r="T934" s="298"/>
      <c r="U934" s="298"/>
      <c r="V934" s="298"/>
      <c r="W934" s="51" t="b">
        <v>1</v>
      </c>
      <c r="X934" s="51"/>
      <c r="Y934" s="309"/>
      <c r="Z934" s="309"/>
      <c r="AA934" s="311" t="s">
        <v>648</v>
      </c>
      <c r="AB934" s="53" t="str">
        <f t="shared" si="23"/>
        <v>building_history</v>
      </c>
      <c r="AC934" s="308" t="str">
        <f t="array" ref="AC934">iferror(index('StoT Mapping (Depreciated)'!$D$2:$L$976,match(E934,'StoT Mapping (Depreciated)'!$D$2:$D$976,0),9),"**FIELD MISSING**")</f>
        <v>Owner_Id</v>
      </c>
      <c r="AD934" s="53" t="str">
        <f t="shared" si="6"/>
        <v>building.Owner_Id</v>
      </c>
      <c r="AE934" s="299">
        <f>countif(NEW_REDB_table.field,AD934)</f>
        <v>2</v>
      </c>
      <c r="AF934" s="299" t="str">
        <f t="shared" si="7"/>
        <v>Two...</v>
      </c>
      <c r="AG934" s="308"/>
      <c r="AH934" s="317" t="b">
        <v>0</v>
      </c>
      <c r="AI934" s="317" t="b">
        <v>0</v>
      </c>
      <c r="AJ934" s="308" t="str">
        <f t="array" ref="AJ934">iferror(index('Type Mapping'!$A$2:$D$21,match(J934,'Type Mapping'!$B$2:$B$21,0),4),"type mismatch")</f>
        <v>VARCHAR</v>
      </c>
      <c r="AK934" s="308"/>
      <c r="AL934" s="308"/>
      <c r="AM934" s="308"/>
      <c r="AN934" s="300" t="b">
        <v>0</v>
      </c>
      <c r="AO934" s="300" t="b">
        <v>0</v>
      </c>
      <c r="AP934" s="300" t="b">
        <v>0</v>
      </c>
      <c r="AQ934" s="300" t="b">
        <v>0</v>
      </c>
      <c r="AR934" s="300"/>
      <c r="AS934" s="300"/>
      <c r="AT934" s="302"/>
      <c r="AU934" s="302"/>
      <c r="AV934" s="303" t="b">
        <v>1</v>
      </c>
      <c r="AW934" s="304" t="str">
        <f t="shared" si="9"/>
        <v>false</v>
      </c>
      <c r="AX934" s="305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934" s="306"/>
      <c r="AZ934" s="305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934" s="306"/>
      <c r="BB934" s="302"/>
      <c r="BC934" s="303" t="b">
        <f t="shared" si="11"/>
        <v>1</v>
      </c>
      <c r="BD934" s="304"/>
      <c r="BE934" s="304" t="str">
        <f t="shared" si="12"/>
        <v>false</v>
      </c>
      <c r="BF934" s="307"/>
      <c r="BG934" s="305"/>
      <c r="BH934" s="305"/>
      <c r="BI934" s="305"/>
      <c r="BJ934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4" s="306"/>
      <c r="BL934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4" s="306"/>
      <c r="BN934" s="302"/>
      <c r="BO934" s="302"/>
      <c r="BP934" s="302"/>
      <c r="BQ934" s="302"/>
      <c r="BR934" s="302"/>
      <c r="BS934" s="302"/>
      <c r="BT934" s="302"/>
      <c r="BU934" s="302"/>
      <c r="BV934" s="302"/>
      <c r="BW934" s="302"/>
      <c r="BX934" s="302"/>
    </row>
    <row r="935">
      <c r="A935" s="292" t="s">
        <v>728</v>
      </c>
      <c r="B935" s="292">
        <v>934.0</v>
      </c>
      <c r="C935" s="292">
        <f t="shared" si="15"/>
        <v>2</v>
      </c>
      <c r="D935" s="293" t="str">
        <f t="shared" si="27"/>
        <v>Insp, Con, Vac</v>
      </c>
      <c r="E935" s="46" t="str">
        <f t="shared" si="2"/>
        <v>bldinsp.mdb.BldgInsp.OwnerState</v>
      </c>
      <c r="F935" s="46" t="s">
        <v>355</v>
      </c>
      <c r="G935" s="46" t="s">
        <v>402</v>
      </c>
      <c r="H935" s="47">
        <v>31.0</v>
      </c>
      <c r="I935" s="294" t="s">
        <v>1111</v>
      </c>
      <c r="J935" s="295" t="s">
        <v>743</v>
      </c>
      <c r="K935" s="296">
        <v>2.0</v>
      </c>
      <c r="L935" s="297" t="b">
        <v>0</v>
      </c>
      <c r="M935" s="294" t="s">
        <v>1112</v>
      </c>
      <c r="N935" s="294"/>
      <c r="O935" s="369"/>
      <c r="P935" s="369"/>
      <c r="Q935" s="298" t="str">
        <f t="shared" si="3"/>
        <v>BldgInsp</v>
      </c>
      <c r="R935" s="298" t="str">
        <f t="shared" si="19"/>
        <v>OwnerState</v>
      </c>
      <c r="S935" s="298" t="str">
        <f t="array" ref="S935">iferror(index('Type Mapping'!$A$2:$D$21,match(J935,'Type Mapping'!$B$2:$B$21,0),3),"type mismatch")</f>
        <v>VARCHAR</v>
      </c>
      <c r="T935" s="298"/>
      <c r="U935" s="298"/>
      <c r="V935" s="298"/>
      <c r="W935" s="51" t="b">
        <v>1</v>
      </c>
      <c r="X935" s="51"/>
      <c r="Y935" s="309"/>
      <c r="Z935" s="309"/>
      <c r="AA935" s="311" t="s">
        <v>648</v>
      </c>
      <c r="AB935" s="53" t="str">
        <f t="shared" si="23"/>
        <v>building_history</v>
      </c>
      <c r="AC935" s="308" t="str">
        <f t="array" ref="AC935">iferror(index('StoT Mapping (Depreciated)'!$D$2:$L$976,match(E935,'StoT Mapping (Depreciated)'!$D$2:$D$976,0),9),"**FIELD MISSING**")</f>
        <v>Owner_Id</v>
      </c>
      <c r="AD935" s="53" t="str">
        <f t="shared" si="6"/>
        <v>building.Owner_Id</v>
      </c>
      <c r="AE935" s="299">
        <f>countif(NEW_REDB_table.field,AD935)</f>
        <v>2</v>
      </c>
      <c r="AF935" s="299" t="str">
        <f t="shared" si="7"/>
        <v>Two...</v>
      </c>
      <c r="AG935" s="308"/>
      <c r="AH935" s="317" t="b">
        <v>0</v>
      </c>
      <c r="AI935" s="317" t="b">
        <v>0</v>
      </c>
      <c r="AJ935" s="308" t="str">
        <f t="array" ref="AJ935">iferror(index('Type Mapping'!$A$2:$D$21,match(J935,'Type Mapping'!$B$2:$B$21,0),4),"type mismatch")</f>
        <v>VARCHAR</v>
      </c>
      <c r="AK935" s="308"/>
      <c r="AL935" s="308"/>
      <c r="AM935" s="308"/>
      <c r="AN935" s="300" t="b">
        <v>0</v>
      </c>
      <c r="AO935" s="300" t="b">
        <v>0</v>
      </c>
      <c r="AP935" s="300" t="b">
        <v>0</v>
      </c>
      <c r="AQ935" s="300" t="b">
        <v>0</v>
      </c>
      <c r="AR935" s="300"/>
      <c r="AS935" s="300"/>
      <c r="AT935" s="302"/>
      <c r="AU935" s="302"/>
      <c r="AV935" s="303" t="b">
        <v>1</v>
      </c>
      <c r="AW935" s="304" t="str">
        <f t="shared" si="9"/>
        <v>false</v>
      </c>
      <c r="AX935" s="305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935" s="306"/>
      <c r="AZ935" s="305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935" s="306"/>
      <c r="BB935" s="302"/>
      <c r="BC935" s="303" t="b">
        <f t="shared" si="11"/>
        <v>1</v>
      </c>
      <c r="BD935" s="304"/>
      <c r="BE935" s="304" t="str">
        <f t="shared" si="12"/>
        <v>false</v>
      </c>
      <c r="BF935" s="307"/>
      <c r="BG935" s="305"/>
      <c r="BH935" s="305"/>
      <c r="BI935" s="305"/>
      <c r="BJ935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5" s="306"/>
      <c r="BL935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5" s="306"/>
      <c r="BN935" s="302"/>
      <c r="BO935" s="302"/>
      <c r="BP935" s="302"/>
      <c r="BQ935" s="302"/>
      <c r="BR935" s="302"/>
      <c r="BS935" s="302"/>
      <c r="BT935" s="302"/>
      <c r="BU935" s="302"/>
      <c r="BV935" s="302"/>
      <c r="BW935" s="302"/>
      <c r="BX935" s="302"/>
    </row>
    <row r="936">
      <c r="A936" s="292" t="s">
        <v>728</v>
      </c>
      <c r="B936" s="292">
        <v>935.0</v>
      </c>
      <c r="C936" s="292">
        <f t="shared" si="15"/>
        <v>2</v>
      </c>
      <c r="D936" s="293" t="str">
        <f t="shared" si="27"/>
        <v>Insp, Con, Vac</v>
      </c>
      <c r="E936" s="46" t="str">
        <f t="shared" si="2"/>
        <v>bldinsp.mdb.BldgInsp.OwnerZIP</v>
      </c>
      <c r="F936" s="46" t="s">
        <v>355</v>
      </c>
      <c r="G936" s="46" t="s">
        <v>402</v>
      </c>
      <c r="H936" s="47">
        <v>32.0</v>
      </c>
      <c r="I936" s="294" t="s">
        <v>1120</v>
      </c>
      <c r="J936" s="295" t="s">
        <v>743</v>
      </c>
      <c r="K936" s="296">
        <v>10.0</v>
      </c>
      <c r="L936" s="297" t="b">
        <v>0</v>
      </c>
      <c r="M936" s="294" t="s">
        <v>2054</v>
      </c>
      <c r="N936" s="294"/>
      <c r="O936" s="369"/>
      <c r="P936" s="369"/>
      <c r="Q936" s="298" t="str">
        <f t="shared" si="3"/>
        <v>BldgInsp</v>
      </c>
      <c r="R936" s="298" t="str">
        <f t="shared" si="19"/>
        <v>OwnerZIP</v>
      </c>
      <c r="S936" s="298" t="str">
        <f t="array" ref="S936">iferror(index('Type Mapping'!$A$2:$D$21,match(J936,'Type Mapping'!$B$2:$B$21,0),3),"type mismatch")</f>
        <v>VARCHAR</v>
      </c>
      <c r="T936" s="298"/>
      <c r="U936" s="298"/>
      <c r="V936" s="298"/>
      <c r="W936" s="51" t="b">
        <v>1</v>
      </c>
      <c r="X936" s="51"/>
      <c r="Y936" s="309"/>
      <c r="Z936" s="309"/>
      <c r="AA936" s="311" t="s">
        <v>648</v>
      </c>
      <c r="AB936" s="53" t="str">
        <f t="shared" si="23"/>
        <v>building_history</v>
      </c>
      <c r="AC936" s="308" t="str">
        <f t="array" ref="AC936">iferror(index('StoT Mapping (Depreciated)'!$D$2:$L$976,match(E936,'StoT Mapping (Depreciated)'!$D$2:$D$976,0),9),"**FIELD MISSING**")</f>
        <v>Owner_Id</v>
      </c>
      <c r="AD936" s="53" t="str">
        <f t="shared" si="6"/>
        <v>building.Owner_Id</v>
      </c>
      <c r="AE936" s="299">
        <f>countif(NEW_REDB_table.field,AD936)</f>
        <v>2</v>
      </c>
      <c r="AF936" s="299" t="str">
        <f t="shared" si="7"/>
        <v>Two...</v>
      </c>
      <c r="AG936" s="308"/>
      <c r="AH936" s="317" t="b">
        <v>0</v>
      </c>
      <c r="AI936" s="317" t="b">
        <v>0</v>
      </c>
      <c r="AJ936" s="308" t="str">
        <f t="array" ref="AJ936">iferror(index('Type Mapping'!$A$2:$D$21,match(J936,'Type Mapping'!$B$2:$B$21,0),4),"type mismatch")</f>
        <v>VARCHAR</v>
      </c>
      <c r="AK936" s="308"/>
      <c r="AL936" s="308"/>
      <c r="AM936" s="308"/>
      <c r="AN936" s="300" t="b">
        <v>0</v>
      </c>
      <c r="AO936" s="300" t="b">
        <v>0</v>
      </c>
      <c r="AP936" s="300" t="b">
        <v>0</v>
      </c>
      <c r="AQ936" s="300" t="b">
        <v>0</v>
      </c>
      <c r="AR936" s="300"/>
      <c r="AS936" s="300"/>
      <c r="AT936" s="302"/>
      <c r="AU936" s="302"/>
      <c r="AV936" s="303" t="b">
        <v>1</v>
      </c>
      <c r="AW936" s="304" t="str">
        <f t="shared" si="9"/>
        <v>false</v>
      </c>
      <c r="AX936" s="305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936" s="306"/>
      <c r="AZ936" s="305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936" s="306"/>
      <c r="BB936" s="302"/>
      <c r="BC936" s="303" t="b">
        <f t="shared" si="11"/>
        <v>1</v>
      </c>
      <c r="BD936" s="304"/>
      <c r="BE936" s="304" t="str">
        <f t="shared" si="12"/>
        <v>false</v>
      </c>
      <c r="BF936" s="307"/>
      <c r="BG936" s="305"/>
      <c r="BH936" s="305"/>
      <c r="BI936" s="305"/>
      <c r="BJ936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6" s="306"/>
      <c r="BL936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6" s="306"/>
      <c r="BN936" s="302"/>
      <c r="BO936" s="302"/>
      <c r="BP936" s="302"/>
      <c r="BQ936" s="302"/>
      <c r="BR936" s="302"/>
      <c r="BS936" s="302"/>
      <c r="BT936" s="302"/>
      <c r="BU936" s="302"/>
      <c r="BV936" s="302"/>
      <c r="BW936" s="302"/>
      <c r="BX936" s="302"/>
    </row>
    <row r="937">
      <c r="A937" s="292" t="s">
        <v>728</v>
      </c>
      <c r="B937" s="292">
        <v>936.0</v>
      </c>
      <c r="C937" s="292">
        <f t="shared" si="15"/>
        <v>2</v>
      </c>
      <c r="D937" s="293" t="str">
        <f t="shared" si="27"/>
        <v>Insp, Con, Vac</v>
      </c>
      <c r="E937" s="46" t="str">
        <f t="shared" si="2"/>
        <v>bldinsp.mdb.BldgInsp.GeoCityBLockPart</v>
      </c>
      <c r="F937" s="46" t="s">
        <v>355</v>
      </c>
      <c r="G937" s="46" t="s">
        <v>402</v>
      </c>
      <c r="H937" s="47">
        <v>33.0</v>
      </c>
      <c r="I937" s="294" t="s">
        <v>1795</v>
      </c>
      <c r="J937" s="295" t="s">
        <v>729</v>
      </c>
      <c r="K937" s="296">
        <v>8.0</v>
      </c>
      <c r="L937" s="297" t="b">
        <v>0</v>
      </c>
      <c r="M937" s="294" t="s">
        <v>1433</v>
      </c>
      <c r="N937" s="294"/>
      <c r="O937" s="369"/>
      <c r="P937" s="369"/>
      <c r="Q937" s="298" t="str">
        <f t="shared" si="3"/>
        <v>BldgInsp</v>
      </c>
      <c r="R937" s="298" t="str">
        <f t="shared" si="19"/>
        <v>GeoCityBLockPart</v>
      </c>
      <c r="S937" s="298" t="str">
        <f t="array" ref="S937">iferror(index('Type Mapping'!$A$2:$D$21,match(J937,'Type Mapping'!$B$2:$B$21,0),3),"type mismatch")</f>
        <v>VARCHAR</v>
      </c>
      <c r="T937" s="298"/>
      <c r="U937" s="298"/>
      <c r="V937" s="298"/>
      <c r="W937" s="51" t="b">
        <v>1</v>
      </c>
      <c r="X937" s="51"/>
      <c r="Y937" s="309"/>
      <c r="Z937" s="309"/>
      <c r="AA937" s="311" t="s">
        <v>669</v>
      </c>
      <c r="AB937" s="53" t="str">
        <f t="shared" si="23"/>
        <v>geo_id_history</v>
      </c>
      <c r="AC937" s="308" t="str">
        <f t="array" ref="AC937">iferror(index('StoT Mapping (Depreciated)'!$D$2:$L$976,match(E937,'StoT Mapping (Depreciated)'!$D$2:$D$976,0),9),"**FIELD MISSING**")</f>
        <v>???</v>
      </c>
      <c r="AD937" s="53" t="str">
        <f t="shared" si="6"/>
        <v>geo_id.???</v>
      </c>
      <c r="AE937" s="299">
        <f>countif(NEW_REDB_table.field,AD937)</f>
        <v>0</v>
      </c>
      <c r="AF937" s="299" t="str">
        <f t="shared" si="7"/>
        <v>Check...</v>
      </c>
      <c r="AG937" s="308"/>
      <c r="AH937" s="317" t="b">
        <v>0</v>
      </c>
      <c r="AI937" s="317" t="b">
        <v>0</v>
      </c>
      <c r="AJ937" s="308" t="str">
        <f t="array" ref="AJ937">iferror(index('Type Mapping'!$A$2:$D$21,match(J937,'Type Mapping'!$B$2:$B$21,0),4),"type mismatch")</f>
        <v>FLOAT</v>
      </c>
      <c r="AK937" s="308"/>
      <c r="AL937" s="308"/>
      <c r="AM937" s="308"/>
      <c r="AN937" s="300" t="b">
        <v>0</v>
      </c>
      <c r="AO937" s="300" t="b">
        <v>0</v>
      </c>
      <c r="AP937" s="300" t="b">
        <v>0</v>
      </c>
      <c r="AQ937" s="300" t="b">
        <v>0</v>
      </c>
      <c r="AR937" s="300"/>
      <c r="AS937" s="300"/>
      <c r="AT937" s="302"/>
      <c r="AU937" s="302"/>
      <c r="AV937" s="303" t="b">
        <v>1</v>
      </c>
      <c r="AW937" s="304" t="str">
        <f t="shared" si="9"/>
        <v>false</v>
      </c>
      <c r="AX937" s="305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937" s="306"/>
      <c r="AZ937" s="305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937" s="306"/>
      <c r="BB937" s="302"/>
      <c r="BC937" s="303" t="b">
        <f t="shared" si="11"/>
        <v>1</v>
      </c>
      <c r="BD937" s="304"/>
      <c r="BE937" s="304" t="str">
        <f t="shared" si="12"/>
        <v>false</v>
      </c>
      <c r="BF937" s="307"/>
      <c r="BG937" s="305"/>
      <c r="BH937" s="305"/>
      <c r="BI937" s="305"/>
      <c r="BJ937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7" s="306"/>
      <c r="BL937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7" s="306"/>
      <c r="BN937" s="302"/>
      <c r="BO937" s="302"/>
      <c r="BP937" s="302"/>
      <c r="BQ937" s="302"/>
      <c r="BR937" s="302"/>
      <c r="BS937" s="302"/>
      <c r="BT937" s="302"/>
      <c r="BU937" s="302"/>
      <c r="BV937" s="302"/>
      <c r="BW937" s="302"/>
      <c r="BX937" s="302"/>
    </row>
    <row r="938">
      <c r="A938" s="292" t="s">
        <v>728</v>
      </c>
      <c r="B938" s="292">
        <v>937.0</v>
      </c>
      <c r="C938" s="292">
        <f t="shared" si="15"/>
        <v>2</v>
      </c>
      <c r="D938" s="293" t="str">
        <f t="shared" si="27"/>
        <v>Insp, Con, Vac</v>
      </c>
      <c r="E938" s="46" t="str">
        <f t="shared" si="2"/>
        <v>bldinsp.mdb.BldgInsp.Ward10</v>
      </c>
      <c r="F938" s="46" t="s">
        <v>355</v>
      </c>
      <c r="G938" s="46" t="s">
        <v>402</v>
      </c>
      <c r="H938" s="47">
        <v>34.0</v>
      </c>
      <c r="I938" s="294" t="s">
        <v>1436</v>
      </c>
      <c r="J938" s="295" t="s">
        <v>740</v>
      </c>
      <c r="K938" s="296">
        <v>1.0</v>
      </c>
      <c r="L938" s="297" t="b">
        <v>0</v>
      </c>
      <c r="M938" s="294" t="s">
        <v>2076</v>
      </c>
      <c r="N938" s="294"/>
      <c r="O938" s="369"/>
      <c r="P938" s="369"/>
      <c r="Q938" s="298" t="str">
        <f t="shared" si="3"/>
        <v>BldgInsp</v>
      </c>
      <c r="R938" s="298" t="str">
        <f t="shared" si="19"/>
        <v>Ward10</v>
      </c>
      <c r="S938" s="298" t="str">
        <f t="array" ref="S938">iferror(index('Type Mapping'!$A$2:$D$21,match(J938,'Type Mapping'!$B$2:$B$21,0),3),"type mismatch")</f>
        <v>VARCHAR</v>
      </c>
      <c r="T938" s="298"/>
      <c r="U938" s="298"/>
      <c r="V938" s="298"/>
      <c r="W938" s="51" t="b">
        <v>1</v>
      </c>
      <c r="X938" s="51"/>
      <c r="Y938" s="309"/>
      <c r="Z938" s="309"/>
      <c r="AA938" s="311" t="s">
        <v>669</v>
      </c>
      <c r="AB938" s="53" t="str">
        <f t="shared" si="23"/>
        <v>geo_id_history</v>
      </c>
      <c r="AC938" s="308" t="str">
        <f t="array" ref="AC938">iferror(index('StoT Mapping (Depreciated)'!$D$2:$L$976,match(E938,'StoT Mapping (Depreciated)'!$D$2:$D$976,0),9),"**FIELD MISSING**")</f>
        <v>???</v>
      </c>
      <c r="AD938" s="53" t="str">
        <f t="shared" si="6"/>
        <v>geo_id.???</v>
      </c>
      <c r="AE938" s="299">
        <f>countif(NEW_REDB_table.field,AD938)</f>
        <v>0</v>
      </c>
      <c r="AF938" s="299" t="str">
        <f t="shared" si="7"/>
        <v>Check...</v>
      </c>
      <c r="AG938" s="308"/>
      <c r="AH938" s="317" t="b">
        <v>0</v>
      </c>
      <c r="AI938" s="317" t="b">
        <v>0</v>
      </c>
      <c r="AJ938" s="308" t="str">
        <f t="array" ref="AJ938">iferror(index('Type Mapping'!$A$2:$D$21,match(J938,'Type Mapping'!$B$2:$B$21,0),4),"type mismatch")</f>
        <v>INT</v>
      </c>
      <c r="AK938" s="308"/>
      <c r="AL938" s="308"/>
      <c r="AM938" s="308"/>
      <c r="AN938" s="300" t="b">
        <v>0</v>
      </c>
      <c r="AO938" s="300" t="b">
        <v>0</v>
      </c>
      <c r="AP938" s="300" t="b">
        <v>0</v>
      </c>
      <c r="AQ938" s="300" t="b">
        <v>0</v>
      </c>
      <c r="AR938" s="300"/>
      <c r="AS938" s="300"/>
      <c r="AT938" s="302"/>
      <c r="AU938" s="302"/>
      <c r="AV938" s="303" t="b">
        <v>1</v>
      </c>
      <c r="AW938" s="304" t="str">
        <f t="shared" si="9"/>
        <v>false</v>
      </c>
      <c r="AX938" s="305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938" s="306"/>
      <c r="AZ938" s="305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938" s="306"/>
      <c r="BB938" s="302"/>
      <c r="BC938" s="303" t="b">
        <f t="shared" si="11"/>
        <v>1</v>
      </c>
      <c r="BD938" s="304"/>
      <c r="BE938" s="304" t="str">
        <f t="shared" si="12"/>
        <v>false</v>
      </c>
      <c r="BF938" s="307"/>
      <c r="BG938" s="305"/>
      <c r="BH938" s="305"/>
      <c r="BI938" s="305"/>
      <c r="BJ938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8" s="306"/>
      <c r="BL938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8" s="306"/>
      <c r="BN938" s="302"/>
      <c r="BO938" s="302"/>
      <c r="BP938" s="302"/>
      <c r="BQ938" s="302"/>
      <c r="BR938" s="302"/>
      <c r="BS938" s="302"/>
      <c r="BT938" s="302"/>
      <c r="BU938" s="302"/>
      <c r="BV938" s="302"/>
      <c r="BW938" s="302"/>
      <c r="BX938" s="302"/>
    </row>
    <row r="939">
      <c r="A939" s="292" t="s">
        <v>728</v>
      </c>
      <c r="B939" s="292">
        <v>938.0</v>
      </c>
      <c r="C939" s="292">
        <f t="shared" si="15"/>
        <v>2</v>
      </c>
      <c r="D939" s="293" t="str">
        <f t="shared" si="27"/>
        <v>Insp, Con, Vac</v>
      </c>
      <c r="E939" s="46" t="str">
        <f t="shared" si="2"/>
        <v>bldinsp.mdb.BldgInsp.Precinct10</v>
      </c>
      <c r="F939" s="46" t="s">
        <v>355</v>
      </c>
      <c r="G939" s="46" t="s">
        <v>402</v>
      </c>
      <c r="H939" s="47">
        <v>35.0</v>
      </c>
      <c r="I939" s="294" t="s">
        <v>1445</v>
      </c>
      <c r="J939" s="295" t="s">
        <v>740</v>
      </c>
      <c r="K939" s="296">
        <v>1.0</v>
      </c>
      <c r="L939" s="297" t="b">
        <v>0</v>
      </c>
      <c r="M939" s="294" t="s">
        <v>2079</v>
      </c>
      <c r="N939" s="294"/>
      <c r="O939" s="369"/>
      <c r="P939" s="369"/>
      <c r="Q939" s="298" t="str">
        <f t="shared" si="3"/>
        <v>BldgInsp</v>
      </c>
      <c r="R939" s="298" t="str">
        <f t="shared" si="19"/>
        <v>Precinct10</v>
      </c>
      <c r="S939" s="298" t="str">
        <f t="array" ref="S939">iferror(index('Type Mapping'!$A$2:$D$21,match(J939,'Type Mapping'!$B$2:$B$21,0),3),"type mismatch")</f>
        <v>VARCHAR</v>
      </c>
      <c r="T939" s="298"/>
      <c r="U939" s="298"/>
      <c r="V939" s="298"/>
      <c r="W939" s="51" t="b">
        <v>1</v>
      </c>
      <c r="X939" s="51"/>
      <c r="Y939" s="309"/>
      <c r="Z939" s="309"/>
      <c r="AA939" s="311" t="s">
        <v>669</v>
      </c>
      <c r="AB939" s="53" t="str">
        <f t="shared" si="23"/>
        <v>geo_id_history</v>
      </c>
      <c r="AC939" s="308" t="str">
        <f t="array" ref="AC939">iferror(index('StoT Mapping (Depreciated)'!$D$2:$L$976,match(E939,'StoT Mapping (Depreciated)'!$D$2:$D$976,0),9),"**FIELD MISSING**")</f>
        <v>???</v>
      </c>
      <c r="AD939" s="53" t="str">
        <f t="shared" si="6"/>
        <v>geo_id.???</v>
      </c>
      <c r="AE939" s="299">
        <f>countif(NEW_REDB_table.field,AD939)</f>
        <v>0</v>
      </c>
      <c r="AF939" s="299" t="str">
        <f t="shared" si="7"/>
        <v>Check...</v>
      </c>
      <c r="AG939" s="308"/>
      <c r="AH939" s="317" t="b">
        <v>0</v>
      </c>
      <c r="AI939" s="317" t="b">
        <v>0</v>
      </c>
      <c r="AJ939" s="308" t="str">
        <f t="array" ref="AJ939">iferror(index('Type Mapping'!$A$2:$D$21,match(J939,'Type Mapping'!$B$2:$B$21,0),4),"type mismatch")</f>
        <v>INT</v>
      </c>
      <c r="AK939" s="308"/>
      <c r="AL939" s="308"/>
      <c r="AM939" s="308"/>
      <c r="AN939" s="300" t="b">
        <v>0</v>
      </c>
      <c r="AO939" s="300" t="b">
        <v>0</v>
      </c>
      <c r="AP939" s="300" t="b">
        <v>0</v>
      </c>
      <c r="AQ939" s="300" t="b">
        <v>0</v>
      </c>
      <c r="AR939" s="300"/>
      <c r="AS939" s="300"/>
      <c r="AT939" s="302"/>
      <c r="AU939" s="302"/>
      <c r="AV939" s="303" t="b">
        <v>1</v>
      </c>
      <c r="AW939" s="304" t="str">
        <f t="shared" si="9"/>
        <v>false</v>
      </c>
      <c r="AX939" s="305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939" s="306"/>
      <c r="AZ939" s="305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939" s="306"/>
      <c r="BB939" s="302"/>
      <c r="BC939" s="303" t="b">
        <f t="shared" si="11"/>
        <v>1</v>
      </c>
      <c r="BD939" s="304"/>
      <c r="BE939" s="304" t="str">
        <f t="shared" si="12"/>
        <v>false</v>
      </c>
      <c r="BF939" s="307"/>
      <c r="BG939" s="305"/>
      <c r="BH939" s="305"/>
      <c r="BI939" s="305"/>
      <c r="BJ939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39" s="306"/>
      <c r="BL939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39" s="306"/>
      <c r="BN939" s="302"/>
      <c r="BO939" s="302"/>
      <c r="BP939" s="302"/>
      <c r="BQ939" s="302"/>
      <c r="BR939" s="302"/>
      <c r="BS939" s="302"/>
      <c r="BT939" s="302"/>
      <c r="BU939" s="302"/>
      <c r="BV939" s="302"/>
      <c r="BW939" s="302"/>
      <c r="BX939" s="302"/>
    </row>
    <row r="940">
      <c r="A940" s="292" t="s">
        <v>728</v>
      </c>
      <c r="B940" s="292">
        <v>939.0</v>
      </c>
      <c r="C940" s="292">
        <f t="shared" si="15"/>
        <v>2</v>
      </c>
      <c r="D940" s="293" t="str">
        <f t="shared" si="27"/>
        <v>Insp, Con, Vac</v>
      </c>
      <c r="E940" s="46" t="str">
        <f t="shared" si="2"/>
        <v>bldinsp.mdb.BldgInsp.InspArea10</v>
      </c>
      <c r="F940" s="46" t="s">
        <v>355</v>
      </c>
      <c r="G940" s="46" t="s">
        <v>402</v>
      </c>
      <c r="H940" s="47">
        <v>36.0</v>
      </c>
      <c r="I940" s="294" t="s">
        <v>1451</v>
      </c>
      <c r="J940" s="295" t="s">
        <v>740</v>
      </c>
      <c r="K940" s="296">
        <v>1.0</v>
      </c>
      <c r="L940" s="297" t="b">
        <v>0</v>
      </c>
      <c r="M940" s="294" t="s">
        <v>1452</v>
      </c>
      <c r="N940" s="294"/>
      <c r="O940" s="369"/>
      <c r="P940" s="369"/>
      <c r="Q940" s="298" t="str">
        <f t="shared" si="3"/>
        <v>BldgInsp</v>
      </c>
      <c r="R940" s="298" t="str">
        <f t="shared" si="19"/>
        <v>InspArea10</v>
      </c>
      <c r="S940" s="298" t="str">
        <f t="array" ref="S940">iferror(index('Type Mapping'!$A$2:$D$21,match(J940,'Type Mapping'!$B$2:$B$21,0),3),"type mismatch")</f>
        <v>VARCHAR</v>
      </c>
      <c r="T940" s="298"/>
      <c r="U940" s="298"/>
      <c r="V940" s="298"/>
      <c r="W940" s="51" t="b">
        <v>1</v>
      </c>
      <c r="X940" s="51"/>
      <c r="Y940" s="309"/>
      <c r="Z940" s="309"/>
      <c r="AA940" s="311" t="s">
        <v>669</v>
      </c>
      <c r="AB940" s="53" t="str">
        <f t="shared" si="23"/>
        <v>geo_id_history</v>
      </c>
      <c r="AC940" s="308" t="str">
        <f t="array" ref="AC940">iferror(index('StoT Mapping (Depreciated)'!$D$2:$L$976,match(E940,'StoT Mapping (Depreciated)'!$D$2:$D$976,0),9),"**FIELD MISSING**")</f>
        <v>???</v>
      </c>
      <c r="AD940" s="53" t="str">
        <f t="shared" si="6"/>
        <v>geo_id.???</v>
      </c>
      <c r="AE940" s="299">
        <f>countif(NEW_REDB_table.field,AD940)</f>
        <v>0</v>
      </c>
      <c r="AF940" s="299" t="str">
        <f t="shared" si="7"/>
        <v>Check...</v>
      </c>
      <c r="AG940" s="308"/>
      <c r="AH940" s="317" t="b">
        <v>0</v>
      </c>
      <c r="AI940" s="317" t="b">
        <v>0</v>
      </c>
      <c r="AJ940" s="308" t="str">
        <f t="array" ref="AJ940">iferror(index('Type Mapping'!$A$2:$D$21,match(J940,'Type Mapping'!$B$2:$B$21,0),4),"type mismatch")</f>
        <v>INT</v>
      </c>
      <c r="AK940" s="308"/>
      <c r="AL940" s="308"/>
      <c r="AM940" s="308"/>
      <c r="AN940" s="300" t="b">
        <v>0</v>
      </c>
      <c r="AO940" s="300" t="b">
        <v>0</v>
      </c>
      <c r="AP940" s="300" t="b">
        <v>0</v>
      </c>
      <c r="AQ940" s="300" t="b">
        <v>0</v>
      </c>
      <c r="AR940" s="300"/>
      <c r="AS940" s="300"/>
      <c r="AT940" s="302"/>
      <c r="AU940" s="302"/>
      <c r="AV940" s="303" t="b">
        <v>1</v>
      </c>
      <c r="AW940" s="304" t="str">
        <f t="shared" si="9"/>
        <v>false</v>
      </c>
      <c r="AX940" s="305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940" s="306"/>
      <c r="AZ940" s="305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940" s="306"/>
      <c r="BB940" s="302"/>
      <c r="BC940" s="303" t="b">
        <f t="shared" si="11"/>
        <v>1</v>
      </c>
      <c r="BD940" s="304"/>
      <c r="BE940" s="304" t="str">
        <f t="shared" si="12"/>
        <v>false</v>
      </c>
      <c r="BF940" s="307"/>
      <c r="BG940" s="305"/>
      <c r="BH940" s="305"/>
      <c r="BI940" s="305"/>
      <c r="BJ940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0" s="306"/>
      <c r="BL940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0" s="306"/>
      <c r="BN940" s="302"/>
      <c r="BO940" s="302"/>
      <c r="BP940" s="302"/>
      <c r="BQ940" s="302"/>
      <c r="BR940" s="302"/>
      <c r="BS940" s="302"/>
      <c r="BT940" s="302"/>
      <c r="BU940" s="302"/>
      <c r="BV940" s="302"/>
      <c r="BW940" s="302"/>
      <c r="BX940" s="302"/>
    </row>
    <row r="941">
      <c r="A941" s="292" t="s">
        <v>728</v>
      </c>
      <c r="B941" s="292">
        <v>940.0</v>
      </c>
      <c r="C941" s="292">
        <f t="shared" si="15"/>
        <v>2</v>
      </c>
      <c r="D941" s="293" t="str">
        <f t="shared" si="27"/>
        <v>Insp, Con, Vac</v>
      </c>
      <c r="E941" s="46" t="str">
        <f t="shared" si="2"/>
        <v>bldinsp.mdb.BldgInsp.Ward00</v>
      </c>
      <c r="F941" s="46" t="s">
        <v>355</v>
      </c>
      <c r="G941" s="46" t="s">
        <v>402</v>
      </c>
      <c r="H941" s="47">
        <v>37.0</v>
      </c>
      <c r="I941" s="294" t="s">
        <v>1457</v>
      </c>
      <c r="J941" s="295" t="s">
        <v>740</v>
      </c>
      <c r="K941" s="296">
        <v>1.0</v>
      </c>
      <c r="L941" s="297" t="b">
        <v>0</v>
      </c>
      <c r="M941" s="294" t="s">
        <v>2083</v>
      </c>
      <c r="N941" s="294"/>
      <c r="O941" s="369"/>
      <c r="P941" s="369"/>
      <c r="Q941" s="298" t="str">
        <f t="shared" si="3"/>
        <v>BldgInsp</v>
      </c>
      <c r="R941" s="298" t="str">
        <f t="shared" si="19"/>
        <v>Ward00</v>
      </c>
      <c r="S941" s="298" t="str">
        <f t="array" ref="S941">iferror(index('Type Mapping'!$A$2:$D$21,match(J941,'Type Mapping'!$B$2:$B$21,0),3),"type mismatch")</f>
        <v>VARCHAR</v>
      </c>
      <c r="T941" s="298"/>
      <c r="U941" s="298"/>
      <c r="V941" s="298"/>
      <c r="W941" s="51" t="b">
        <v>1</v>
      </c>
      <c r="X941" s="51"/>
      <c r="Y941" s="309"/>
      <c r="Z941" s="309"/>
      <c r="AA941" s="311" t="s">
        <v>669</v>
      </c>
      <c r="AB941" s="53" t="str">
        <f t="shared" si="23"/>
        <v>geo_id_history</v>
      </c>
      <c r="AC941" s="308" t="str">
        <f t="array" ref="AC941">iferror(index('StoT Mapping (Depreciated)'!$D$2:$L$976,match(E941,'StoT Mapping (Depreciated)'!$D$2:$D$976,0),9),"**FIELD MISSING**")</f>
        <v>???</v>
      </c>
      <c r="AD941" s="53" t="str">
        <f t="shared" si="6"/>
        <v>geo_id.???</v>
      </c>
      <c r="AE941" s="299">
        <f>countif(NEW_REDB_table.field,AD941)</f>
        <v>0</v>
      </c>
      <c r="AF941" s="299" t="str">
        <f t="shared" si="7"/>
        <v>Check...</v>
      </c>
      <c r="AG941" s="308"/>
      <c r="AH941" s="317" t="b">
        <v>0</v>
      </c>
      <c r="AI941" s="317" t="b">
        <v>0</v>
      </c>
      <c r="AJ941" s="308" t="str">
        <f t="array" ref="AJ941">iferror(index('Type Mapping'!$A$2:$D$21,match(J941,'Type Mapping'!$B$2:$B$21,0),4),"type mismatch")</f>
        <v>INT</v>
      </c>
      <c r="AK941" s="308"/>
      <c r="AL941" s="308"/>
      <c r="AM941" s="308"/>
      <c r="AN941" s="300" t="b">
        <v>0</v>
      </c>
      <c r="AO941" s="300" t="b">
        <v>0</v>
      </c>
      <c r="AP941" s="300" t="b">
        <v>0</v>
      </c>
      <c r="AQ941" s="300" t="b">
        <v>0</v>
      </c>
      <c r="AR941" s="300"/>
      <c r="AS941" s="300"/>
      <c r="AT941" s="302"/>
      <c r="AU941" s="302"/>
      <c r="AV941" s="303" t="b">
        <v>1</v>
      </c>
      <c r="AW941" s="304" t="str">
        <f t="shared" si="9"/>
        <v>false</v>
      </c>
      <c r="AX941" s="305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941" s="306"/>
      <c r="AZ941" s="305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941" s="306"/>
      <c r="BB941" s="302"/>
      <c r="BC941" s="303" t="b">
        <f t="shared" si="11"/>
        <v>1</v>
      </c>
      <c r="BD941" s="304"/>
      <c r="BE941" s="304" t="str">
        <f t="shared" si="12"/>
        <v>false</v>
      </c>
      <c r="BF941" s="307"/>
      <c r="BG941" s="305"/>
      <c r="BH941" s="305"/>
      <c r="BI941" s="305"/>
      <c r="BJ941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1" s="306"/>
      <c r="BL941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1" s="306"/>
      <c r="BN941" s="302"/>
      <c r="BO941" s="302"/>
      <c r="BP941" s="302"/>
      <c r="BQ941" s="302"/>
      <c r="BR941" s="302"/>
      <c r="BS941" s="302"/>
      <c r="BT941" s="302"/>
      <c r="BU941" s="302"/>
      <c r="BV941" s="302"/>
      <c r="BW941" s="302"/>
      <c r="BX941" s="302"/>
    </row>
    <row r="942">
      <c r="A942" s="292" t="s">
        <v>728</v>
      </c>
      <c r="B942" s="292">
        <v>941.0</v>
      </c>
      <c r="C942" s="292">
        <f t="shared" si="15"/>
        <v>2</v>
      </c>
      <c r="D942" s="293" t="str">
        <f t="shared" si="27"/>
        <v>Insp, Con, Vac</v>
      </c>
      <c r="E942" s="46" t="str">
        <f t="shared" si="2"/>
        <v>bldinsp.mdb.BldgInsp.Precinct02</v>
      </c>
      <c r="F942" s="46" t="s">
        <v>355</v>
      </c>
      <c r="G942" s="46" t="s">
        <v>402</v>
      </c>
      <c r="H942" s="47">
        <v>38.0</v>
      </c>
      <c r="I942" s="294" t="s">
        <v>1462</v>
      </c>
      <c r="J942" s="295" t="s">
        <v>740</v>
      </c>
      <c r="K942" s="296">
        <v>1.0</v>
      </c>
      <c r="L942" s="297" t="b">
        <v>0</v>
      </c>
      <c r="M942" s="294" t="s">
        <v>2086</v>
      </c>
      <c r="N942" s="294"/>
      <c r="O942" s="369"/>
      <c r="P942" s="369"/>
      <c r="Q942" s="298" t="str">
        <f t="shared" si="3"/>
        <v>BldgInsp</v>
      </c>
      <c r="R942" s="298" t="str">
        <f t="shared" si="19"/>
        <v>Precinct02</v>
      </c>
      <c r="S942" s="298" t="str">
        <f t="array" ref="S942">iferror(index('Type Mapping'!$A$2:$D$21,match(J942,'Type Mapping'!$B$2:$B$21,0),3),"type mismatch")</f>
        <v>VARCHAR</v>
      </c>
      <c r="T942" s="298"/>
      <c r="U942" s="298"/>
      <c r="V942" s="298"/>
      <c r="W942" s="51" t="b">
        <v>1</v>
      </c>
      <c r="X942" s="51"/>
      <c r="Y942" s="309"/>
      <c r="Z942" s="309"/>
      <c r="AA942" s="311" t="s">
        <v>669</v>
      </c>
      <c r="AB942" s="53" t="str">
        <f t="shared" si="23"/>
        <v>geo_id_history</v>
      </c>
      <c r="AC942" s="308" t="str">
        <f t="array" ref="AC942">iferror(index('StoT Mapping (Depreciated)'!$D$2:$L$976,match(E942,'StoT Mapping (Depreciated)'!$D$2:$D$976,0),9),"**FIELD MISSING**")</f>
        <v>???</v>
      </c>
      <c r="AD942" s="53" t="str">
        <f t="shared" si="6"/>
        <v>geo_id.???</v>
      </c>
      <c r="AE942" s="299">
        <f>countif(NEW_REDB_table.field,AD942)</f>
        <v>0</v>
      </c>
      <c r="AF942" s="299" t="str">
        <f t="shared" si="7"/>
        <v>Check...</v>
      </c>
      <c r="AG942" s="308"/>
      <c r="AH942" s="317" t="b">
        <v>0</v>
      </c>
      <c r="AI942" s="317" t="b">
        <v>0</v>
      </c>
      <c r="AJ942" s="308" t="str">
        <f t="array" ref="AJ942">iferror(index('Type Mapping'!$A$2:$D$21,match(J942,'Type Mapping'!$B$2:$B$21,0),4),"type mismatch")</f>
        <v>INT</v>
      </c>
      <c r="AK942" s="308"/>
      <c r="AL942" s="308"/>
      <c r="AM942" s="308"/>
      <c r="AN942" s="300" t="b">
        <v>0</v>
      </c>
      <c r="AO942" s="300" t="b">
        <v>0</v>
      </c>
      <c r="AP942" s="300" t="b">
        <v>0</v>
      </c>
      <c r="AQ942" s="300" t="b">
        <v>0</v>
      </c>
      <c r="AR942" s="300"/>
      <c r="AS942" s="300"/>
      <c r="AT942" s="302"/>
      <c r="AU942" s="302"/>
      <c r="AV942" s="303" t="b">
        <v>1</v>
      </c>
      <c r="AW942" s="304" t="str">
        <f t="shared" si="9"/>
        <v>false</v>
      </c>
      <c r="AX942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942" s="306"/>
      <c r="AZ942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942" s="306"/>
      <c r="BB942" s="302"/>
      <c r="BC942" s="303" t="b">
        <f t="shared" si="11"/>
        <v>1</v>
      </c>
      <c r="BD942" s="304"/>
      <c r="BE942" s="304" t="str">
        <f t="shared" si="12"/>
        <v>false</v>
      </c>
      <c r="BF942" s="307"/>
      <c r="BG942" s="305"/>
      <c r="BH942" s="305"/>
      <c r="BI942" s="305"/>
      <c r="BJ942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2" s="306"/>
      <c r="BL942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2" s="306"/>
      <c r="BN942" s="302"/>
      <c r="BO942" s="302"/>
      <c r="BP942" s="302"/>
      <c r="BQ942" s="302"/>
      <c r="BR942" s="302"/>
      <c r="BS942" s="302"/>
      <c r="BT942" s="302"/>
      <c r="BU942" s="302"/>
      <c r="BV942" s="302"/>
      <c r="BW942" s="302"/>
      <c r="BX942" s="302"/>
    </row>
    <row r="943">
      <c r="A943" s="292" t="s">
        <v>728</v>
      </c>
      <c r="B943" s="292">
        <v>942.0</v>
      </c>
      <c r="C943" s="292">
        <f t="shared" si="15"/>
        <v>2</v>
      </c>
      <c r="D943" s="293" t="str">
        <f t="shared" si="27"/>
        <v>Insp, Con, Vac</v>
      </c>
      <c r="E943" s="46" t="str">
        <f t="shared" si="2"/>
        <v>bldinsp.mdb.BldgInsp.Nbrhd</v>
      </c>
      <c r="F943" s="46" t="s">
        <v>355</v>
      </c>
      <c r="G943" s="46" t="s">
        <v>402</v>
      </c>
      <c r="H943" s="47">
        <v>39.0</v>
      </c>
      <c r="I943" s="294" t="s">
        <v>1472</v>
      </c>
      <c r="J943" s="295" t="s">
        <v>740</v>
      </c>
      <c r="K943" s="296">
        <v>1.0</v>
      </c>
      <c r="L943" s="297" t="b">
        <v>0</v>
      </c>
      <c r="M943" s="294" t="s">
        <v>1473</v>
      </c>
      <c r="N943" s="294"/>
      <c r="O943" s="369"/>
      <c r="P943" s="369"/>
      <c r="Q943" s="298" t="str">
        <f t="shared" si="3"/>
        <v>BldgInsp</v>
      </c>
      <c r="R943" s="298" t="str">
        <f t="shared" si="19"/>
        <v>Nbrhd</v>
      </c>
      <c r="S943" s="298" t="str">
        <f t="array" ref="S943">iferror(index('Type Mapping'!$A$2:$D$21,match(J943,'Type Mapping'!$B$2:$B$21,0),3),"type mismatch")</f>
        <v>VARCHAR</v>
      </c>
      <c r="T943" s="298"/>
      <c r="U943" s="298"/>
      <c r="V943" s="298"/>
      <c r="W943" s="51" t="b">
        <v>1</v>
      </c>
      <c r="X943" s="51"/>
      <c r="Y943" s="309"/>
      <c r="Z943" s="309"/>
      <c r="AA943" s="311" t="s">
        <v>669</v>
      </c>
      <c r="AB943" s="53" t="str">
        <f t="shared" si="23"/>
        <v>geo_id_history</v>
      </c>
      <c r="AC943" s="308" t="str">
        <f t="array" ref="AC943">iferror(index('StoT Mapping (Depreciated)'!$D$2:$L$976,match(E943,'StoT Mapping (Depreciated)'!$D$2:$D$976,0),9),"**FIELD MISSING**")</f>
        <v>???</v>
      </c>
      <c r="AD943" s="53" t="str">
        <f t="shared" si="6"/>
        <v>geo_id.???</v>
      </c>
      <c r="AE943" s="299">
        <f>countif(NEW_REDB_table.field,AD943)</f>
        <v>0</v>
      </c>
      <c r="AF943" s="299" t="str">
        <f t="shared" si="7"/>
        <v>Check...</v>
      </c>
      <c r="AG943" s="308"/>
      <c r="AH943" s="317" t="b">
        <v>0</v>
      </c>
      <c r="AI943" s="317" t="b">
        <v>0</v>
      </c>
      <c r="AJ943" s="308" t="str">
        <f t="array" ref="AJ943">iferror(index('Type Mapping'!$A$2:$D$21,match(J943,'Type Mapping'!$B$2:$B$21,0),4),"type mismatch")</f>
        <v>INT</v>
      </c>
      <c r="AK943" s="308"/>
      <c r="AL943" s="308"/>
      <c r="AM943" s="308"/>
      <c r="AN943" s="300" t="b">
        <v>0</v>
      </c>
      <c r="AO943" s="300" t="b">
        <v>0</v>
      </c>
      <c r="AP943" s="300" t="b">
        <v>0</v>
      </c>
      <c r="AQ943" s="300" t="b">
        <v>0</v>
      </c>
      <c r="AR943" s="300"/>
      <c r="AS943" s="300"/>
      <c r="AT943" s="302"/>
      <c r="AU943" s="302"/>
      <c r="AV943" s="303" t="b">
        <v>1</v>
      </c>
      <c r="AW943" s="304" t="str">
        <f t="shared" si="9"/>
        <v>false</v>
      </c>
      <c r="AX943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943" s="306"/>
      <c r="AZ943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943" s="306"/>
      <c r="BB943" s="302"/>
      <c r="BC943" s="303" t="b">
        <f t="shared" si="11"/>
        <v>1</v>
      </c>
      <c r="BD943" s="304"/>
      <c r="BE943" s="304" t="str">
        <f t="shared" si="12"/>
        <v>false</v>
      </c>
      <c r="BF943" s="307"/>
      <c r="BG943" s="305"/>
      <c r="BH943" s="305"/>
      <c r="BI943" s="305"/>
      <c r="BJ943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3" s="306"/>
      <c r="BL943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3" s="306"/>
      <c r="BN943" s="302"/>
      <c r="BO943" s="302"/>
      <c r="BP943" s="302"/>
      <c r="BQ943" s="302"/>
      <c r="BR943" s="302"/>
      <c r="BS943" s="302"/>
      <c r="BT943" s="302"/>
      <c r="BU943" s="302"/>
      <c r="BV943" s="302"/>
      <c r="BW943" s="302"/>
      <c r="BX943" s="302"/>
    </row>
    <row r="944">
      <c r="A944" s="292" t="s">
        <v>728</v>
      </c>
      <c r="B944" s="292">
        <v>943.0</v>
      </c>
      <c r="C944" s="292">
        <f t="shared" si="15"/>
        <v>2</v>
      </c>
      <c r="D944" s="293" t="str">
        <f t="shared" si="27"/>
        <v>Insp, Con, Vac</v>
      </c>
      <c r="E944" s="46" t="str">
        <f t="shared" si="2"/>
        <v>bldinsp.mdb.BldgInsp.CDADist</v>
      </c>
      <c r="F944" s="46" t="s">
        <v>355</v>
      </c>
      <c r="G944" s="46" t="s">
        <v>402</v>
      </c>
      <c r="H944" s="47">
        <v>40.0</v>
      </c>
      <c r="I944" s="294" t="s">
        <v>1478</v>
      </c>
      <c r="J944" s="295" t="s">
        <v>740</v>
      </c>
      <c r="K944" s="296">
        <v>1.0</v>
      </c>
      <c r="L944" s="297" t="b">
        <v>0</v>
      </c>
      <c r="M944" s="294" t="s">
        <v>2088</v>
      </c>
      <c r="N944" s="294"/>
      <c r="O944" s="369"/>
      <c r="P944" s="369"/>
      <c r="Q944" s="298" t="str">
        <f t="shared" si="3"/>
        <v>BldgInsp</v>
      </c>
      <c r="R944" s="298" t="str">
        <f t="shared" si="19"/>
        <v>CDADist</v>
      </c>
      <c r="S944" s="298" t="str">
        <f t="array" ref="S944">iferror(index('Type Mapping'!$A$2:$D$21,match(J944,'Type Mapping'!$B$2:$B$21,0),3),"type mismatch")</f>
        <v>VARCHAR</v>
      </c>
      <c r="T944" s="298"/>
      <c r="U944" s="298"/>
      <c r="V944" s="298"/>
      <c r="W944" s="51" t="b">
        <v>1</v>
      </c>
      <c r="X944" s="51"/>
      <c r="Y944" s="309"/>
      <c r="Z944" s="309"/>
      <c r="AA944" s="311" t="s">
        <v>669</v>
      </c>
      <c r="AB944" s="53" t="str">
        <f t="shared" si="23"/>
        <v>geo_id_history</v>
      </c>
      <c r="AC944" s="308" t="str">
        <f t="array" ref="AC944">iferror(index('StoT Mapping (Depreciated)'!$D$2:$L$976,match(E944,'StoT Mapping (Depreciated)'!$D$2:$D$976,0),9),"**FIELD MISSING**")</f>
        <v>???</v>
      </c>
      <c r="AD944" s="53" t="str">
        <f t="shared" si="6"/>
        <v>geo_id.???</v>
      </c>
      <c r="AE944" s="299">
        <f>countif(NEW_REDB_table.field,AD944)</f>
        <v>0</v>
      </c>
      <c r="AF944" s="299" t="str">
        <f t="shared" si="7"/>
        <v>Check...</v>
      </c>
      <c r="AG944" s="308"/>
      <c r="AH944" s="317" t="b">
        <v>0</v>
      </c>
      <c r="AI944" s="317" t="b">
        <v>0</v>
      </c>
      <c r="AJ944" s="308" t="str">
        <f t="array" ref="AJ944">iferror(index('Type Mapping'!$A$2:$D$21,match(J944,'Type Mapping'!$B$2:$B$21,0),4),"type mismatch")</f>
        <v>INT</v>
      </c>
      <c r="AK944" s="308"/>
      <c r="AL944" s="308"/>
      <c r="AM944" s="308"/>
      <c r="AN944" s="300" t="b">
        <v>0</v>
      </c>
      <c r="AO944" s="300" t="b">
        <v>0</v>
      </c>
      <c r="AP944" s="300" t="b">
        <v>0</v>
      </c>
      <c r="AQ944" s="300" t="b">
        <v>0</v>
      </c>
      <c r="AR944" s="300"/>
      <c r="AS944" s="300"/>
      <c r="AT944" s="302"/>
      <c r="AU944" s="302"/>
      <c r="AV944" s="303" t="b">
        <v>1</v>
      </c>
      <c r="AW944" s="304" t="str">
        <f t="shared" si="9"/>
        <v>false</v>
      </c>
      <c r="AX944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944" s="306"/>
      <c r="AZ944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944" s="306"/>
      <c r="BB944" s="302"/>
      <c r="BC944" s="303" t="b">
        <f t="shared" si="11"/>
        <v>1</v>
      </c>
      <c r="BD944" s="304"/>
      <c r="BE944" s="304" t="str">
        <f t="shared" si="12"/>
        <v>false</v>
      </c>
      <c r="BF944" s="307"/>
      <c r="BG944" s="305"/>
      <c r="BH944" s="305"/>
      <c r="BI944" s="305"/>
      <c r="BJ944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4" s="306"/>
      <c r="BL944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4" s="306"/>
      <c r="BN944" s="302"/>
      <c r="BO944" s="302"/>
      <c r="BP944" s="302"/>
      <c r="BQ944" s="302"/>
      <c r="BR944" s="302"/>
      <c r="BS944" s="302"/>
      <c r="BT944" s="302"/>
      <c r="BU944" s="302"/>
      <c r="BV944" s="302"/>
      <c r="BW944" s="302"/>
      <c r="BX944" s="302"/>
    </row>
    <row r="945">
      <c r="A945" s="292" t="s">
        <v>728</v>
      </c>
      <c r="B945" s="292">
        <v>944.0</v>
      </c>
      <c r="C945" s="292">
        <f t="shared" si="15"/>
        <v>2</v>
      </c>
      <c r="D945" s="293" t="str">
        <f t="shared" si="27"/>
        <v>Insp, Con, Vac</v>
      </c>
      <c r="E945" s="46" t="str">
        <f t="shared" si="2"/>
        <v>bldinsp.mdb.BldgInsp.CDASubDist</v>
      </c>
      <c r="F945" s="46" t="s">
        <v>355</v>
      </c>
      <c r="G945" s="46" t="s">
        <v>402</v>
      </c>
      <c r="H945" s="47">
        <v>41.0</v>
      </c>
      <c r="I945" s="294" t="s">
        <v>1485</v>
      </c>
      <c r="J945" s="295" t="s">
        <v>740</v>
      </c>
      <c r="K945" s="296">
        <v>1.0</v>
      </c>
      <c r="L945" s="297" t="b">
        <v>0</v>
      </c>
      <c r="M945" s="294" t="s">
        <v>1486</v>
      </c>
      <c r="N945" s="294"/>
      <c r="O945" s="369"/>
      <c r="P945" s="369"/>
      <c r="Q945" s="298" t="str">
        <f t="shared" si="3"/>
        <v>BldgInsp</v>
      </c>
      <c r="R945" s="298" t="str">
        <f t="shared" si="19"/>
        <v>CDASubDist</v>
      </c>
      <c r="S945" s="298" t="str">
        <f t="array" ref="S945">iferror(index('Type Mapping'!$A$2:$D$21,match(J945,'Type Mapping'!$B$2:$B$21,0),3),"type mismatch")</f>
        <v>VARCHAR</v>
      </c>
      <c r="T945" s="298"/>
      <c r="U945" s="298"/>
      <c r="V945" s="298"/>
      <c r="W945" s="51" t="b">
        <v>1</v>
      </c>
      <c r="X945" s="51"/>
      <c r="Y945" s="309"/>
      <c r="Z945" s="309"/>
      <c r="AA945" s="311" t="s">
        <v>669</v>
      </c>
      <c r="AB945" s="53" t="str">
        <f t="shared" si="23"/>
        <v>geo_id_history</v>
      </c>
      <c r="AC945" s="308" t="str">
        <f t="array" ref="AC945">iferror(index('StoT Mapping (Depreciated)'!$D$2:$L$976,match(E945,'StoT Mapping (Depreciated)'!$D$2:$D$976,0),9),"**FIELD MISSING**")</f>
        <v>???</v>
      </c>
      <c r="AD945" s="53" t="str">
        <f t="shared" si="6"/>
        <v>geo_id.???</v>
      </c>
      <c r="AE945" s="299">
        <f>countif(NEW_REDB_table.field,AD945)</f>
        <v>0</v>
      </c>
      <c r="AF945" s="299" t="str">
        <f t="shared" si="7"/>
        <v>Check...</v>
      </c>
      <c r="AG945" s="308"/>
      <c r="AH945" s="317" t="b">
        <v>0</v>
      </c>
      <c r="AI945" s="317" t="b">
        <v>0</v>
      </c>
      <c r="AJ945" s="308" t="str">
        <f t="array" ref="AJ945">iferror(index('Type Mapping'!$A$2:$D$21,match(J945,'Type Mapping'!$B$2:$B$21,0),4),"type mismatch")</f>
        <v>INT</v>
      </c>
      <c r="AK945" s="308"/>
      <c r="AL945" s="308"/>
      <c r="AM945" s="308"/>
      <c r="AN945" s="300" t="b">
        <v>0</v>
      </c>
      <c r="AO945" s="300" t="b">
        <v>0</v>
      </c>
      <c r="AP945" s="300" t="b">
        <v>0</v>
      </c>
      <c r="AQ945" s="300" t="b">
        <v>0</v>
      </c>
      <c r="AR945" s="300"/>
      <c r="AS945" s="300"/>
      <c r="AT945" s="302"/>
      <c r="AU945" s="302"/>
      <c r="AV945" s="303" t="b">
        <v>1</v>
      </c>
      <c r="AW945" s="304" t="str">
        <f t="shared" si="9"/>
        <v>false</v>
      </c>
      <c r="AX945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945" s="306"/>
      <c r="AZ945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945" s="306"/>
      <c r="BB945" s="302"/>
      <c r="BC945" s="303" t="b">
        <f t="shared" si="11"/>
        <v>1</v>
      </c>
      <c r="BD945" s="304"/>
      <c r="BE945" s="304" t="str">
        <f t="shared" si="12"/>
        <v>false</v>
      </c>
      <c r="BF945" s="307"/>
      <c r="BG945" s="305"/>
      <c r="BH945" s="305"/>
      <c r="BI945" s="305"/>
      <c r="BJ945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5" s="306"/>
      <c r="BL945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5" s="306"/>
      <c r="BN945" s="302"/>
      <c r="BO945" s="302"/>
      <c r="BP945" s="302"/>
      <c r="BQ945" s="302"/>
      <c r="BR945" s="302"/>
      <c r="BS945" s="302"/>
      <c r="BT945" s="302"/>
      <c r="BU945" s="302"/>
      <c r="BV945" s="302"/>
      <c r="BW945" s="302"/>
      <c r="BX945" s="302"/>
    </row>
    <row r="946">
      <c r="A946" s="292" t="s">
        <v>728</v>
      </c>
      <c r="B946" s="292">
        <v>945.0</v>
      </c>
      <c r="C946" s="292">
        <f t="shared" si="15"/>
        <v>2</v>
      </c>
      <c r="D946" s="293" t="str">
        <f t="shared" si="27"/>
        <v>Insp, Con, Vac</v>
      </c>
      <c r="E946" s="46" t="str">
        <f t="shared" si="2"/>
        <v>bldinsp.mdb.BldgInsp.PoliceDist</v>
      </c>
      <c r="F946" s="46" t="s">
        <v>355</v>
      </c>
      <c r="G946" s="46" t="s">
        <v>402</v>
      </c>
      <c r="H946" s="47">
        <v>42.0</v>
      </c>
      <c r="I946" s="294" t="s">
        <v>1490</v>
      </c>
      <c r="J946" s="295" t="s">
        <v>740</v>
      </c>
      <c r="K946" s="296">
        <v>1.0</v>
      </c>
      <c r="L946" s="297" t="b">
        <v>0</v>
      </c>
      <c r="M946" s="294" t="s">
        <v>1491</v>
      </c>
      <c r="N946" s="294"/>
      <c r="O946" s="369"/>
      <c r="P946" s="369"/>
      <c r="Q946" s="298" t="str">
        <f t="shared" si="3"/>
        <v>BldgInsp</v>
      </c>
      <c r="R946" s="298" t="str">
        <f t="shared" si="19"/>
        <v>PoliceDist</v>
      </c>
      <c r="S946" s="298" t="str">
        <f t="array" ref="S946">iferror(index('Type Mapping'!$A$2:$D$21,match(J946,'Type Mapping'!$B$2:$B$21,0),3),"type mismatch")</f>
        <v>VARCHAR</v>
      </c>
      <c r="T946" s="298"/>
      <c r="U946" s="298"/>
      <c r="V946" s="298"/>
      <c r="W946" s="51" t="b">
        <v>1</v>
      </c>
      <c r="X946" s="51"/>
      <c r="Y946" s="309"/>
      <c r="Z946" s="309"/>
      <c r="AA946" s="311" t="s">
        <v>669</v>
      </c>
      <c r="AB946" s="53" t="str">
        <f t="shared" si="23"/>
        <v>geo_id_history</v>
      </c>
      <c r="AC946" s="308" t="str">
        <f t="array" ref="AC946">iferror(index('StoT Mapping (Depreciated)'!$D$2:$L$976,match(E946,'StoT Mapping (Depreciated)'!$D$2:$D$976,0),9),"**FIELD MISSING**")</f>
        <v>???</v>
      </c>
      <c r="AD946" s="53" t="str">
        <f t="shared" si="6"/>
        <v>geo_id.???</v>
      </c>
      <c r="AE946" s="299">
        <f>countif(NEW_REDB_table.field,AD946)</f>
        <v>0</v>
      </c>
      <c r="AF946" s="299" t="str">
        <f t="shared" si="7"/>
        <v>Check...</v>
      </c>
      <c r="AG946" s="308"/>
      <c r="AH946" s="317" t="b">
        <v>0</v>
      </c>
      <c r="AI946" s="317" t="b">
        <v>0</v>
      </c>
      <c r="AJ946" s="308" t="str">
        <f t="array" ref="AJ946">iferror(index('Type Mapping'!$A$2:$D$21,match(J946,'Type Mapping'!$B$2:$B$21,0),4),"type mismatch")</f>
        <v>INT</v>
      </c>
      <c r="AK946" s="308"/>
      <c r="AL946" s="308"/>
      <c r="AM946" s="308"/>
      <c r="AN946" s="300" t="b">
        <v>0</v>
      </c>
      <c r="AO946" s="300" t="b">
        <v>0</v>
      </c>
      <c r="AP946" s="300" t="b">
        <v>0</v>
      </c>
      <c r="AQ946" s="300" t="b">
        <v>0</v>
      </c>
      <c r="AR946" s="300"/>
      <c r="AS946" s="300"/>
      <c r="AT946" s="302"/>
      <c r="AU946" s="302"/>
      <c r="AV946" s="303" t="b">
        <v>1</v>
      </c>
      <c r="AW946" s="304" t="str">
        <f t="shared" si="9"/>
        <v>false</v>
      </c>
      <c r="AX946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946" s="306"/>
      <c r="AZ946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946" s="306"/>
      <c r="BB946" s="302"/>
      <c r="BC946" s="303" t="b">
        <f t="shared" si="11"/>
        <v>1</v>
      </c>
      <c r="BD946" s="304"/>
      <c r="BE946" s="304" t="str">
        <f t="shared" si="12"/>
        <v>false</v>
      </c>
      <c r="BF946" s="307"/>
      <c r="BG946" s="305"/>
      <c r="BH946" s="305"/>
      <c r="BI946" s="305"/>
      <c r="BJ946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6" s="306"/>
      <c r="BL946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6" s="306"/>
      <c r="BN946" s="302"/>
      <c r="BO946" s="302"/>
      <c r="BP946" s="302"/>
      <c r="BQ946" s="302"/>
      <c r="BR946" s="302"/>
      <c r="BS946" s="302"/>
      <c r="BT946" s="302"/>
      <c r="BU946" s="302"/>
      <c r="BV946" s="302"/>
      <c r="BW946" s="302"/>
      <c r="BX946" s="302"/>
    </row>
    <row r="947">
      <c r="A947" s="292" t="s">
        <v>728</v>
      </c>
      <c r="B947" s="292">
        <v>946.0</v>
      </c>
      <c r="C947" s="292">
        <f t="shared" si="15"/>
        <v>2</v>
      </c>
      <c r="D947" s="293" t="str">
        <f t="shared" si="27"/>
        <v>Insp, Con, Vac</v>
      </c>
      <c r="E947" s="46" t="str">
        <f t="shared" si="2"/>
        <v>bldinsp.mdb.BldgInsp.CensTract10</v>
      </c>
      <c r="F947" s="46" t="s">
        <v>355</v>
      </c>
      <c r="G947" s="46" t="s">
        <v>402</v>
      </c>
      <c r="H947" s="47">
        <v>43.0</v>
      </c>
      <c r="I947" s="294" t="s">
        <v>1028</v>
      </c>
      <c r="J947" s="295" t="s">
        <v>729</v>
      </c>
      <c r="K947" s="296">
        <v>8.0</v>
      </c>
      <c r="L947" s="297" t="b">
        <v>0</v>
      </c>
      <c r="M947" s="294" t="s">
        <v>1029</v>
      </c>
      <c r="N947" s="294"/>
      <c r="O947" s="369"/>
      <c r="P947" s="369"/>
      <c r="Q947" s="298" t="str">
        <f t="shared" si="3"/>
        <v>BldgInsp</v>
      </c>
      <c r="R947" s="298" t="str">
        <f t="shared" si="19"/>
        <v>CensTract10</v>
      </c>
      <c r="S947" s="298" t="str">
        <f t="array" ref="S947">iferror(index('Type Mapping'!$A$2:$D$21,match(J947,'Type Mapping'!$B$2:$B$21,0),3),"type mismatch")</f>
        <v>VARCHAR</v>
      </c>
      <c r="T947" s="298"/>
      <c r="U947" s="298"/>
      <c r="V947" s="298"/>
      <c r="W947" s="51" t="b">
        <v>1</v>
      </c>
      <c r="X947" s="51"/>
      <c r="Y947" s="309"/>
      <c r="Z947" s="309"/>
      <c r="AA947" s="311" t="s">
        <v>669</v>
      </c>
      <c r="AB947" s="53" t="str">
        <f t="shared" si="23"/>
        <v>geo_id_history</v>
      </c>
      <c r="AC947" s="308" t="str">
        <f t="array" ref="AC947">iferror(index('StoT Mapping (Depreciated)'!$D$2:$L$976,match(E947,'StoT Mapping (Depreciated)'!$D$2:$D$976,0),9),"**FIELD MISSING**")</f>
        <v>???</v>
      </c>
      <c r="AD947" s="53" t="str">
        <f t="shared" si="6"/>
        <v>geo_id.???</v>
      </c>
      <c r="AE947" s="299">
        <f>countif(NEW_REDB_table.field,AD947)</f>
        <v>0</v>
      </c>
      <c r="AF947" s="299" t="str">
        <f t="shared" si="7"/>
        <v>Check...</v>
      </c>
      <c r="AG947" s="308"/>
      <c r="AH947" s="317" t="b">
        <v>0</v>
      </c>
      <c r="AI947" s="317" t="b">
        <v>0</v>
      </c>
      <c r="AJ947" s="308" t="str">
        <f t="array" ref="AJ947">iferror(index('Type Mapping'!$A$2:$D$21,match(J947,'Type Mapping'!$B$2:$B$21,0),4),"type mismatch")</f>
        <v>FLOAT</v>
      </c>
      <c r="AK947" s="308"/>
      <c r="AL947" s="308"/>
      <c r="AM947" s="308"/>
      <c r="AN947" s="300" t="b">
        <v>0</v>
      </c>
      <c r="AO947" s="300" t="b">
        <v>0</v>
      </c>
      <c r="AP947" s="300" t="b">
        <v>0</v>
      </c>
      <c r="AQ947" s="300" t="b">
        <v>0</v>
      </c>
      <c r="AR947" s="300"/>
      <c r="AS947" s="300"/>
      <c r="AT947" s="302"/>
      <c r="AU947" s="302"/>
      <c r="AV947" s="303" t="b">
        <v>1</v>
      </c>
      <c r="AW947" s="304" t="str">
        <f t="shared" si="9"/>
        <v>false</v>
      </c>
      <c r="AX947" s="305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947" s="306"/>
      <c r="AZ947" s="305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947" s="306"/>
      <c r="BB947" s="302"/>
      <c r="BC947" s="303" t="b">
        <f t="shared" si="11"/>
        <v>1</v>
      </c>
      <c r="BD947" s="304"/>
      <c r="BE947" s="304" t="str">
        <f t="shared" si="12"/>
        <v>false</v>
      </c>
      <c r="BF947" s="307"/>
      <c r="BG947" s="305"/>
      <c r="BH947" s="305"/>
      <c r="BI947" s="305"/>
      <c r="BJ947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7" s="306"/>
      <c r="BL947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7" s="306"/>
      <c r="BN947" s="302"/>
      <c r="BO947" s="302"/>
      <c r="BP947" s="302"/>
      <c r="BQ947" s="302"/>
      <c r="BR947" s="302"/>
      <c r="BS947" s="302"/>
      <c r="BT947" s="302"/>
      <c r="BU947" s="302"/>
      <c r="BV947" s="302"/>
      <c r="BW947" s="302"/>
      <c r="BX947" s="302"/>
    </row>
    <row r="948">
      <c r="A948" s="292" t="s">
        <v>728</v>
      </c>
      <c r="B948" s="292">
        <v>947.0</v>
      </c>
      <c r="C948" s="292">
        <f t="shared" si="15"/>
        <v>2</v>
      </c>
      <c r="D948" s="293" t="str">
        <f t="shared" si="27"/>
        <v>Insp, Con, Vac</v>
      </c>
      <c r="E948" s="46" t="str">
        <f t="shared" si="2"/>
        <v>bldinsp.mdb.BldgInsp.CensGroup10</v>
      </c>
      <c r="F948" s="46" t="s">
        <v>355</v>
      </c>
      <c r="G948" s="46" t="s">
        <v>402</v>
      </c>
      <c r="H948" s="47">
        <v>44.0</v>
      </c>
      <c r="I948" s="294" t="s">
        <v>1775</v>
      </c>
      <c r="J948" s="295" t="s">
        <v>740</v>
      </c>
      <c r="K948" s="296">
        <v>1.0</v>
      </c>
      <c r="L948" s="297" t="b">
        <v>0</v>
      </c>
      <c r="M948" s="294" t="s">
        <v>2096</v>
      </c>
      <c r="N948" s="294"/>
      <c r="O948" s="369"/>
      <c r="P948" s="369"/>
      <c r="Q948" s="298" t="str">
        <f t="shared" si="3"/>
        <v>BldgInsp</v>
      </c>
      <c r="R948" s="298" t="str">
        <f t="shared" si="19"/>
        <v>CensGroup10</v>
      </c>
      <c r="S948" s="298" t="str">
        <f t="array" ref="S948">iferror(index('Type Mapping'!$A$2:$D$21,match(J948,'Type Mapping'!$B$2:$B$21,0),3),"type mismatch")</f>
        <v>VARCHAR</v>
      </c>
      <c r="T948" s="298"/>
      <c r="U948" s="298"/>
      <c r="V948" s="298"/>
      <c r="W948" s="51" t="b">
        <v>1</v>
      </c>
      <c r="X948" s="51"/>
      <c r="Y948" s="309"/>
      <c r="Z948" s="309"/>
      <c r="AA948" s="311" t="s">
        <v>669</v>
      </c>
      <c r="AB948" s="53" t="str">
        <f t="shared" si="23"/>
        <v>geo_id_history</v>
      </c>
      <c r="AC948" s="308" t="str">
        <f t="array" ref="AC948">iferror(index('StoT Mapping (Depreciated)'!$D$2:$L$976,match(E948,'StoT Mapping (Depreciated)'!$D$2:$D$976,0),9),"**FIELD MISSING**")</f>
        <v>???</v>
      </c>
      <c r="AD948" s="53" t="str">
        <f t="shared" si="6"/>
        <v>geo_id.???</v>
      </c>
      <c r="AE948" s="299">
        <f>countif(NEW_REDB_table.field,AD948)</f>
        <v>0</v>
      </c>
      <c r="AF948" s="299" t="str">
        <f t="shared" si="7"/>
        <v>Check...</v>
      </c>
      <c r="AG948" s="308"/>
      <c r="AH948" s="317" t="b">
        <v>0</v>
      </c>
      <c r="AI948" s="317" t="b">
        <v>0</v>
      </c>
      <c r="AJ948" s="308" t="str">
        <f t="array" ref="AJ948">iferror(index('Type Mapping'!$A$2:$D$21,match(J948,'Type Mapping'!$B$2:$B$21,0),4),"type mismatch")</f>
        <v>INT</v>
      </c>
      <c r="AK948" s="308"/>
      <c r="AL948" s="308"/>
      <c r="AM948" s="308"/>
      <c r="AN948" s="300" t="b">
        <v>0</v>
      </c>
      <c r="AO948" s="300" t="b">
        <v>0</v>
      </c>
      <c r="AP948" s="300" t="b">
        <v>0</v>
      </c>
      <c r="AQ948" s="300" t="b">
        <v>0</v>
      </c>
      <c r="AR948" s="300"/>
      <c r="AS948" s="300"/>
      <c r="AT948" s="302"/>
      <c r="AU948" s="302"/>
      <c r="AV948" s="303" t="b">
        <v>1</v>
      </c>
      <c r="AW948" s="304" t="str">
        <f t="shared" si="9"/>
        <v>false</v>
      </c>
      <c r="AX948" s="305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948" s="306"/>
      <c r="AZ948" s="305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948" s="306"/>
      <c r="BB948" s="302"/>
      <c r="BC948" s="303" t="b">
        <f t="shared" si="11"/>
        <v>1</v>
      </c>
      <c r="BD948" s="304"/>
      <c r="BE948" s="304" t="str">
        <f t="shared" si="12"/>
        <v>false</v>
      </c>
      <c r="BF948" s="307"/>
      <c r="BG948" s="305"/>
      <c r="BH948" s="305"/>
      <c r="BI948" s="305"/>
      <c r="BJ948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8" s="306"/>
      <c r="BL948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8" s="306"/>
      <c r="BN948" s="302"/>
      <c r="BO948" s="302"/>
      <c r="BP948" s="302"/>
      <c r="BQ948" s="302"/>
      <c r="BR948" s="302"/>
      <c r="BS948" s="302"/>
      <c r="BT948" s="302"/>
      <c r="BU948" s="302"/>
      <c r="BV948" s="302"/>
      <c r="BW948" s="302"/>
      <c r="BX948" s="302"/>
    </row>
    <row r="949">
      <c r="A949" s="292" t="s">
        <v>728</v>
      </c>
      <c r="B949" s="292">
        <v>948.0</v>
      </c>
      <c r="C949" s="292">
        <f t="shared" si="15"/>
        <v>2</v>
      </c>
      <c r="D949" s="293" t="str">
        <f t="shared" si="27"/>
        <v>Insp, Con, Vac</v>
      </c>
      <c r="E949" s="46" t="str">
        <f t="shared" si="2"/>
        <v>bldinsp.mdb.BldgInsp.CensBlock00</v>
      </c>
      <c r="F949" s="46" t="s">
        <v>355</v>
      </c>
      <c r="G949" s="46" t="s">
        <v>402</v>
      </c>
      <c r="H949" s="47">
        <v>45.0</v>
      </c>
      <c r="I949" s="294" t="s">
        <v>1499</v>
      </c>
      <c r="J949" s="295" t="s">
        <v>729</v>
      </c>
      <c r="K949" s="296">
        <v>8.0</v>
      </c>
      <c r="L949" s="297" t="b">
        <v>0</v>
      </c>
      <c r="M949" s="294" t="s">
        <v>2098</v>
      </c>
      <c r="N949" s="294"/>
      <c r="O949" s="369"/>
      <c r="P949" s="369"/>
      <c r="Q949" s="298" t="str">
        <f t="shared" si="3"/>
        <v>BldgInsp</v>
      </c>
      <c r="R949" s="298" t="str">
        <f t="shared" si="19"/>
        <v>CensBlock00</v>
      </c>
      <c r="S949" s="298" t="str">
        <f t="array" ref="S949">iferror(index('Type Mapping'!$A$2:$D$21,match(J949,'Type Mapping'!$B$2:$B$21,0),3),"type mismatch")</f>
        <v>VARCHAR</v>
      </c>
      <c r="T949" s="298"/>
      <c r="U949" s="298"/>
      <c r="V949" s="298"/>
      <c r="W949" s="51" t="b">
        <v>1</v>
      </c>
      <c r="X949" s="51"/>
      <c r="Y949" s="309"/>
      <c r="Z949" s="309"/>
      <c r="AA949" s="311" t="s">
        <v>669</v>
      </c>
      <c r="AB949" s="53" t="str">
        <f t="shared" si="23"/>
        <v>geo_id_history</v>
      </c>
      <c r="AC949" s="308" t="str">
        <f t="array" ref="AC949">iferror(index('StoT Mapping (Depreciated)'!$D$2:$L$976,match(E949,'StoT Mapping (Depreciated)'!$D$2:$D$976,0),9),"**FIELD MISSING**")</f>
        <v>???</v>
      </c>
      <c r="AD949" s="53" t="str">
        <f t="shared" si="6"/>
        <v>geo_id.???</v>
      </c>
      <c r="AE949" s="299">
        <f>countif(NEW_REDB_table.field,AD949)</f>
        <v>0</v>
      </c>
      <c r="AF949" s="299" t="str">
        <f t="shared" si="7"/>
        <v>Check...</v>
      </c>
      <c r="AG949" s="308"/>
      <c r="AH949" s="317" t="b">
        <v>0</v>
      </c>
      <c r="AI949" s="317" t="b">
        <v>0</v>
      </c>
      <c r="AJ949" s="308" t="str">
        <f t="array" ref="AJ949">iferror(index('Type Mapping'!$A$2:$D$21,match(J949,'Type Mapping'!$B$2:$B$21,0),4),"type mismatch")</f>
        <v>FLOAT</v>
      </c>
      <c r="AK949" s="308"/>
      <c r="AL949" s="308"/>
      <c r="AM949" s="308"/>
      <c r="AN949" s="300" t="b">
        <v>0</v>
      </c>
      <c r="AO949" s="300" t="b">
        <v>0</v>
      </c>
      <c r="AP949" s="300" t="b">
        <v>0</v>
      </c>
      <c r="AQ949" s="300" t="b">
        <v>0</v>
      </c>
      <c r="AR949" s="300"/>
      <c r="AS949" s="300"/>
      <c r="AT949" s="302"/>
      <c r="AU949" s="302"/>
      <c r="AV949" s="303" t="b">
        <v>1</v>
      </c>
      <c r="AW949" s="304" t="str">
        <f t="shared" si="9"/>
        <v>false</v>
      </c>
      <c r="AX949" s="305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949" s="306"/>
      <c r="AZ949" s="305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949" s="306"/>
      <c r="BB949" s="302"/>
      <c r="BC949" s="303" t="b">
        <f t="shared" si="11"/>
        <v>1</v>
      </c>
      <c r="BD949" s="304"/>
      <c r="BE949" s="304" t="str">
        <f t="shared" si="12"/>
        <v>false</v>
      </c>
      <c r="BF949" s="307"/>
      <c r="BG949" s="305"/>
      <c r="BH949" s="305"/>
      <c r="BI949" s="305"/>
      <c r="BJ949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49" s="306"/>
      <c r="BL949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49" s="306"/>
      <c r="BN949" s="302"/>
      <c r="BO949" s="302"/>
      <c r="BP949" s="302"/>
      <c r="BQ949" s="302"/>
      <c r="BR949" s="302"/>
      <c r="BS949" s="302"/>
      <c r="BT949" s="302"/>
      <c r="BU949" s="302"/>
      <c r="BV949" s="302"/>
      <c r="BW949" s="302"/>
      <c r="BX949" s="302"/>
    </row>
    <row r="950">
      <c r="A950" s="292" t="s">
        <v>728</v>
      </c>
      <c r="B950" s="292">
        <v>949.0</v>
      </c>
      <c r="C950" s="292">
        <f t="shared" si="15"/>
        <v>2</v>
      </c>
      <c r="D950" s="293" t="str">
        <f t="shared" si="27"/>
        <v>Insp, Con, Vac</v>
      </c>
      <c r="E950" s="46" t="str">
        <f t="shared" si="2"/>
        <v>bldinsp.mdb.BldgInsp.AsrNbrhd</v>
      </c>
      <c r="F950" s="46" t="s">
        <v>355</v>
      </c>
      <c r="G950" s="46" t="s">
        <v>402</v>
      </c>
      <c r="H950" s="47">
        <v>46.0</v>
      </c>
      <c r="I950" s="294" t="s">
        <v>1520</v>
      </c>
      <c r="J950" s="295" t="s">
        <v>749</v>
      </c>
      <c r="K950" s="296">
        <v>2.0</v>
      </c>
      <c r="L950" s="297" t="b">
        <v>0</v>
      </c>
      <c r="M950" s="294" t="s">
        <v>1521</v>
      </c>
      <c r="N950" s="294"/>
      <c r="O950" s="369"/>
      <c r="P950" s="369"/>
      <c r="Q950" s="298" t="str">
        <f t="shared" si="3"/>
        <v>BldgInsp</v>
      </c>
      <c r="R950" s="298" t="str">
        <f t="shared" si="19"/>
        <v>AsrNbrhd</v>
      </c>
      <c r="S950" s="298" t="str">
        <f t="array" ref="S950">iferror(index('Type Mapping'!$A$2:$D$21,match(J950,'Type Mapping'!$B$2:$B$21,0),3),"type mismatch")</f>
        <v>VARCHAR</v>
      </c>
      <c r="T950" s="298"/>
      <c r="U950" s="298"/>
      <c r="V950" s="298"/>
      <c r="W950" s="51" t="b">
        <v>1</v>
      </c>
      <c r="X950" s="51"/>
      <c r="Y950" s="309"/>
      <c r="Z950" s="309"/>
      <c r="AA950" s="311" t="s">
        <v>669</v>
      </c>
      <c r="AB950" s="53" t="str">
        <f t="shared" si="23"/>
        <v>geo_id_history</v>
      </c>
      <c r="AC950" s="308" t="str">
        <f t="array" ref="AC950">iferror(index('StoT Mapping (Depreciated)'!$D$2:$L$976,match(E950,'StoT Mapping (Depreciated)'!$D$2:$D$976,0),9),"**FIELD MISSING**")</f>
        <v>???</v>
      </c>
      <c r="AD950" s="53" t="str">
        <f t="shared" si="6"/>
        <v>geo_id.???</v>
      </c>
      <c r="AE950" s="299">
        <f>countif(NEW_REDB_table.field,AD950)</f>
        <v>0</v>
      </c>
      <c r="AF950" s="299" t="str">
        <f t="shared" si="7"/>
        <v>Check...</v>
      </c>
      <c r="AG950" s="308"/>
      <c r="AH950" s="317" t="b">
        <v>0</v>
      </c>
      <c r="AI950" s="317" t="b">
        <v>0</v>
      </c>
      <c r="AJ950" s="308" t="str">
        <f t="array" ref="AJ950">iferror(index('Type Mapping'!$A$2:$D$21,match(J950,'Type Mapping'!$B$2:$B$21,0),4),"type mismatch")</f>
        <v>INT</v>
      </c>
      <c r="AK950" s="308"/>
      <c r="AL950" s="308"/>
      <c r="AM950" s="308"/>
      <c r="AN950" s="300" t="b">
        <v>0</v>
      </c>
      <c r="AO950" s="300" t="b">
        <v>0</v>
      </c>
      <c r="AP950" s="300" t="b">
        <v>0</v>
      </c>
      <c r="AQ950" s="300" t="b">
        <v>0</v>
      </c>
      <c r="AR950" s="300"/>
      <c r="AS950" s="300"/>
      <c r="AT950" s="302"/>
      <c r="AU950" s="302"/>
      <c r="AV950" s="303" t="b">
        <v>1</v>
      </c>
      <c r="AW950" s="304" t="str">
        <f t="shared" si="9"/>
        <v>false</v>
      </c>
      <c r="AX950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950" s="306"/>
      <c r="AZ950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950" s="306"/>
      <c r="BB950" s="302"/>
      <c r="BC950" s="303" t="b">
        <f t="shared" si="11"/>
        <v>1</v>
      </c>
      <c r="BD950" s="304"/>
      <c r="BE950" s="304" t="str">
        <f t="shared" si="12"/>
        <v>false</v>
      </c>
      <c r="BF950" s="307"/>
      <c r="BG950" s="305"/>
      <c r="BH950" s="305"/>
      <c r="BI950" s="305"/>
      <c r="BJ950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50" s="306"/>
      <c r="BL950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50" s="306"/>
      <c r="BN950" s="302"/>
      <c r="BO950" s="302"/>
      <c r="BP950" s="302"/>
      <c r="BQ950" s="302"/>
      <c r="BR950" s="302"/>
      <c r="BS950" s="302"/>
      <c r="BT950" s="302"/>
      <c r="BU950" s="302"/>
      <c r="BV950" s="302"/>
      <c r="BW950" s="302"/>
      <c r="BX950" s="302"/>
    </row>
    <row r="951">
      <c r="A951" s="292" t="s">
        <v>728</v>
      </c>
      <c r="B951" s="292">
        <v>950.0</v>
      </c>
      <c r="C951" s="292">
        <f t="shared" si="15"/>
        <v>2</v>
      </c>
      <c r="D951" s="293" t="str">
        <f t="shared" si="27"/>
        <v>Insp, Con, Vac</v>
      </c>
      <c r="E951" s="46" t="str">
        <f t="shared" si="2"/>
        <v>bldinsp.mdb.BldgInsp.NLC</v>
      </c>
      <c r="F951" s="46" t="s">
        <v>355</v>
      </c>
      <c r="G951" s="46" t="s">
        <v>402</v>
      </c>
      <c r="H951" s="47">
        <v>47.0</v>
      </c>
      <c r="I951" s="294" t="s">
        <v>1058</v>
      </c>
      <c r="J951" s="295" t="s">
        <v>729</v>
      </c>
      <c r="K951" s="296">
        <v>8.0</v>
      </c>
      <c r="L951" s="297" t="b">
        <v>0</v>
      </c>
      <c r="M951" s="294" t="s">
        <v>1059</v>
      </c>
      <c r="N951" s="294"/>
      <c r="O951" s="369"/>
      <c r="P951" s="369"/>
      <c r="Q951" s="298" t="str">
        <f t="shared" si="3"/>
        <v>BldgInsp</v>
      </c>
      <c r="R951" s="298" t="str">
        <f t="shared" si="19"/>
        <v>NLC</v>
      </c>
      <c r="S951" s="298" t="str">
        <f t="array" ref="S951">iferror(index('Type Mapping'!$A$2:$D$21,match(J951,'Type Mapping'!$B$2:$B$21,0),3),"type mismatch")</f>
        <v>VARCHAR</v>
      </c>
      <c r="T951" s="298"/>
      <c r="U951" s="298"/>
      <c r="V951" s="298"/>
      <c r="W951" s="51" t="b">
        <v>1</v>
      </c>
      <c r="X951" s="51"/>
      <c r="Y951" s="309"/>
      <c r="Z951" s="309"/>
      <c r="AA951" s="311" t="s">
        <v>669</v>
      </c>
      <c r="AB951" s="53" t="str">
        <f t="shared" si="23"/>
        <v>geo_id_history</v>
      </c>
      <c r="AC951" s="308" t="str">
        <f t="array" ref="AC951">iferror(index('StoT Mapping (Depreciated)'!$D$2:$L$976,match(E951,'StoT Mapping (Depreciated)'!$D$2:$D$976,0),9),"**FIELD MISSING**")</f>
        <v>???</v>
      </c>
      <c r="AD951" s="53" t="str">
        <f t="shared" si="6"/>
        <v>geo_id.???</v>
      </c>
      <c r="AE951" s="299">
        <f>countif(NEW_REDB_table.field,AD951)</f>
        <v>0</v>
      </c>
      <c r="AF951" s="299" t="str">
        <f t="shared" si="7"/>
        <v>Check...</v>
      </c>
      <c r="AG951" s="308"/>
      <c r="AH951" s="317" t="b">
        <v>0</v>
      </c>
      <c r="AI951" s="317" t="b">
        <v>0</v>
      </c>
      <c r="AJ951" s="308" t="str">
        <f t="array" ref="AJ951">iferror(index('Type Mapping'!$A$2:$D$21,match(J951,'Type Mapping'!$B$2:$B$21,0),4),"type mismatch")</f>
        <v>FLOAT</v>
      </c>
      <c r="AK951" s="308"/>
      <c r="AL951" s="308"/>
      <c r="AM951" s="308"/>
      <c r="AN951" s="300" t="b">
        <v>0</v>
      </c>
      <c r="AO951" s="300" t="b">
        <v>0</v>
      </c>
      <c r="AP951" s="300" t="b">
        <v>0</v>
      </c>
      <c r="AQ951" s="300" t="b">
        <v>0</v>
      </c>
      <c r="AR951" s="300"/>
      <c r="AS951" s="300"/>
      <c r="AT951" s="302"/>
      <c r="AU951" s="302"/>
      <c r="AV951" s="303" t="b">
        <v>1</v>
      </c>
      <c r="AW951" s="304" t="str">
        <f t="shared" si="9"/>
        <v>false</v>
      </c>
      <c r="AX951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951" s="306"/>
      <c r="AZ951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951" s="306"/>
      <c r="BB951" s="302"/>
      <c r="BC951" s="303" t="b">
        <f t="shared" si="11"/>
        <v>1</v>
      </c>
      <c r="BD951" s="304"/>
      <c r="BE951" s="304" t="str">
        <f t="shared" si="12"/>
        <v>false</v>
      </c>
      <c r="BF951" s="307"/>
      <c r="BG951" s="305"/>
      <c r="BH951" s="305"/>
      <c r="BI951" s="305"/>
      <c r="BJ951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51" s="306"/>
      <c r="BL951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51" s="306"/>
      <c r="BN951" s="302"/>
      <c r="BO951" s="302"/>
      <c r="BP951" s="302"/>
      <c r="BQ951" s="302"/>
      <c r="BR951" s="302"/>
      <c r="BS951" s="302"/>
      <c r="BT951" s="302"/>
      <c r="BU951" s="302"/>
      <c r="BV951" s="302"/>
      <c r="BW951" s="302"/>
      <c r="BX951" s="302"/>
    </row>
    <row r="952">
      <c r="A952" s="292" t="s">
        <v>728</v>
      </c>
      <c r="B952" s="292">
        <v>951.0</v>
      </c>
      <c r="C952" s="292">
        <f t="shared" si="15"/>
        <v>2</v>
      </c>
      <c r="D952" s="293" t="str">
        <f t="shared" si="27"/>
        <v>Insp, Con, Vac</v>
      </c>
      <c r="E952" s="46" t="str">
        <f t="shared" si="2"/>
        <v>bldinsp.mdb.BldgInsp.Parity</v>
      </c>
      <c r="F952" s="46" t="s">
        <v>355</v>
      </c>
      <c r="G952" s="46" t="s">
        <v>402</v>
      </c>
      <c r="H952" s="47">
        <v>48.0</v>
      </c>
      <c r="I952" s="294" t="s">
        <v>1061</v>
      </c>
      <c r="J952" s="295" t="s">
        <v>743</v>
      </c>
      <c r="K952" s="296">
        <v>1.0</v>
      </c>
      <c r="L952" s="297" t="b">
        <v>0</v>
      </c>
      <c r="M952" s="294" t="s">
        <v>1652</v>
      </c>
      <c r="N952" s="294"/>
      <c r="O952" s="369"/>
      <c r="P952" s="369"/>
      <c r="Q952" s="298" t="str">
        <f t="shared" si="3"/>
        <v>BldgInsp</v>
      </c>
      <c r="R952" s="298" t="str">
        <f t="shared" si="19"/>
        <v>Parity</v>
      </c>
      <c r="S952" s="298" t="str">
        <f t="array" ref="S952">iferror(index('Type Mapping'!$A$2:$D$21,match(J952,'Type Mapping'!$B$2:$B$21,0),3),"type mismatch")</f>
        <v>VARCHAR</v>
      </c>
      <c r="T952" s="298"/>
      <c r="U952" s="298"/>
      <c r="V952" s="298"/>
      <c r="W952" s="51" t="b">
        <v>1</v>
      </c>
      <c r="X952" s="51"/>
      <c r="Y952" s="309"/>
      <c r="Z952" s="309"/>
      <c r="AA952" s="311" t="s">
        <v>669</v>
      </c>
      <c r="AB952" s="53" t="str">
        <f t="shared" si="23"/>
        <v>geo_id_history</v>
      </c>
      <c r="AC952" s="308" t="str">
        <f t="array" ref="AC952">iferror(index('StoT Mapping (Depreciated)'!$D$2:$L$976,match(E952,'StoT Mapping (Depreciated)'!$D$2:$D$976,0),9),"**FIELD MISSING**")</f>
        <v>???</v>
      </c>
      <c r="AD952" s="53" t="str">
        <f t="shared" si="6"/>
        <v>geo_id.???</v>
      </c>
      <c r="AE952" s="299">
        <f>countif(NEW_REDB_table.field,AD952)</f>
        <v>0</v>
      </c>
      <c r="AF952" s="299" t="str">
        <f t="shared" si="7"/>
        <v>Check...</v>
      </c>
      <c r="AG952" s="308"/>
      <c r="AH952" s="317" t="b">
        <v>0</v>
      </c>
      <c r="AI952" s="317" t="b">
        <v>0</v>
      </c>
      <c r="AJ952" s="308" t="str">
        <f t="array" ref="AJ952">iferror(index('Type Mapping'!$A$2:$D$21,match(J952,'Type Mapping'!$B$2:$B$21,0),4),"type mismatch")</f>
        <v>VARCHAR</v>
      </c>
      <c r="AK952" s="308"/>
      <c r="AL952" s="308"/>
      <c r="AM952" s="308"/>
      <c r="AN952" s="300" t="b">
        <v>0</v>
      </c>
      <c r="AO952" s="300" t="b">
        <v>0</v>
      </c>
      <c r="AP952" s="300" t="b">
        <v>0</v>
      </c>
      <c r="AQ952" s="300" t="b">
        <v>0</v>
      </c>
      <c r="AR952" s="300"/>
      <c r="AS952" s="300"/>
      <c r="AT952" s="302"/>
      <c r="AU952" s="302"/>
      <c r="AV952" s="303" t="b">
        <v>1</v>
      </c>
      <c r="AW952" s="304" t="str">
        <f t="shared" si="9"/>
        <v>false</v>
      </c>
      <c r="AX952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952" s="306"/>
      <c r="AZ952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952" s="306"/>
      <c r="BB952" s="302"/>
      <c r="BC952" s="303" t="b">
        <f t="shared" si="11"/>
        <v>1</v>
      </c>
      <c r="BD952" s="304"/>
      <c r="BE952" s="304" t="str">
        <f t="shared" si="12"/>
        <v>false</v>
      </c>
      <c r="BF952" s="307"/>
      <c r="BG952" s="305"/>
      <c r="BH952" s="305"/>
      <c r="BI952" s="305"/>
      <c r="BJ952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52" s="306"/>
      <c r="BL952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52" s="306"/>
      <c r="BN952" s="302"/>
      <c r="BO952" s="302"/>
      <c r="BP952" s="302"/>
      <c r="BQ952" s="302"/>
      <c r="BR952" s="302"/>
      <c r="BS952" s="302"/>
      <c r="BT952" s="302"/>
      <c r="BU952" s="302"/>
      <c r="BV952" s="302"/>
      <c r="BW952" s="302"/>
      <c r="BX952" s="302"/>
    </row>
    <row r="953">
      <c r="A953" s="292" t="s">
        <v>728</v>
      </c>
      <c r="B953" s="292">
        <v>952.0</v>
      </c>
      <c r="C953" s="292">
        <f t="shared" si="15"/>
        <v>2</v>
      </c>
      <c r="D953" s="293" t="str">
        <f t="shared" si="27"/>
        <v>Insp, Con, Vac</v>
      </c>
      <c r="E953" s="46" t="str">
        <f t="shared" si="2"/>
        <v>bldinsp.mdb.BldgInsp.FirstDate</v>
      </c>
      <c r="F953" s="46" t="s">
        <v>355</v>
      </c>
      <c r="G953" s="46" t="s">
        <v>402</v>
      </c>
      <c r="H953" s="47">
        <v>49.0</v>
      </c>
      <c r="I953" s="294" t="s">
        <v>787</v>
      </c>
      <c r="J953" s="295" t="s">
        <v>788</v>
      </c>
      <c r="K953" s="296">
        <v>8.0</v>
      </c>
      <c r="L953" s="297" t="b">
        <v>0</v>
      </c>
      <c r="M953" s="294" t="s">
        <v>789</v>
      </c>
      <c r="N953" s="294"/>
      <c r="O953" s="369"/>
      <c r="P953" s="369"/>
      <c r="Q953" s="298" t="str">
        <f t="shared" si="3"/>
        <v>BldgInsp</v>
      </c>
      <c r="R953" s="298" t="str">
        <f t="shared" si="19"/>
        <v>FirstDate</v>
      </c>
      <c r="S953" s="298" t="str">
        <f t="array" ref="S953">iferror(index('Type Mapping'!$A$2:$D$21,match(J953,'Type Mapping'!$B$2:$B$21,0),3),"type mismatch")</f>
        <v>VARCHAR</v>
      </c>
      <c r="T953" s="298"/>
      <c r="U953" s="298"/>
      <c r="V953" s="298"/>
      <c r="W953" s="51" t="b">
        <v>1</v>
      </c>
      <c r="X953" s="51"/>
      <c r="Y953" s="309"/>
      <c r="Z953" s="309"/>
      <c r="AA953" s="311" t="s">
        <v>669</v>
      </c>
      <c r="AB953" s="53" t="str">
        <f t="shared" si="23"/>
        <v>geo_id_history</v>
      </c>
      <c r="AC953" s="308" t="str">
        <f t="array" ref="AC953">iferror(index('StoT Mapping (Depreciated)'!$D$2:$L$976,match(E953,'StoT Mapping (Depreciated)'!$D$2:$D$976,0),9),"**FIELD MISSING**")</f>
        <v>???</v>
      </c>
      <c r="AD953" s="53" t="str">
        <f t="shared" si="6"/>
        <v>geo_id.???</v>
      </c>
      <c r="AE953" s="299">
        <f>countif(NEW_REDB_table.field,AD953)</f>
        <v>0</v>
      </c>
      <c r="AF953" s="299" t="str">
        <f t="shared" si="7"/>
        <v>Check...</v>
      </c>
      <c r="AG953" s="308"/>
      <c r="AH953" s="317" t="b">
        <v>0</v>
      </c>
      <c r="AI953" s="317" t="b">
        <v>0</v>
      </c>
      <c r="AJ953" s="308" t="str">
        <f t="array" ref="AJ953">iferror(index('Type Mapping'!$A$2:$D$21,match(J953,'Type Mapping'!$B$2:$B$21,0),4),"type mismatch")</f>
        <v>DATE</v>
      </c>
      <c r="AK953" s="308"/>
      <c r="AL953" s="308"/>
      <c r="AM953" s="308"/>
      <c r="AN953" s="300" t="b">
        <v>0</v>
      </c>
      <c r="AO953" s="300" t="b">
        <v>0</v>
      </c>
      <c r="AP953" s="300" t="b">
        <v>0</v>
      </c>
      <c r="AQ953" s="300" t="b">
        <v>0</v>
      </c>
      <c r="AR953" s="300"/>
      <c r="AS953" s="300"/>
      <c r="AT953" s="302"/>
      <c r="AU953" s="302"/>
      <c r="AV953" s="303" t="b">
        <v>1</v>
      </c>
      <c r="AW953" s="304" t="str">
        <f t="shared" si="9"/>
        <v>false</v>
      </c>
      <c r="AX953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953" s="306"/>
      <c r="AZ953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953" s="306"/>
      <c r="BB953" s="302"/>
      <c r="BC953" s="303" t="b">
        <f t="shared" si="11"/>
        <v>1</v>
      </c>
      <c r="BD953" s="304"/>
      <c r="BE953" s="304" t="str">
        <f t="shared" si="12"/>
        <v>false</v>
      </c>
      <c r="BF953" s="307"/>
      <c r="BG953" s="305"/>
      <c r="BH953" s="305"/>
      <c r="BI953" s="305"/>
      <c r="BJ953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53" s="306"/>
      <c r="BL953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53" s="306"/>
      <c r="BN953" s="302"/>
      <c r="BO953" s="302"/>
      <c r="BP953" s="302"/>
      <c r="BQ953" s="302"/>
      <c r="BR953" s="302"/>
      <c r="BS953" s="302"/>
      <c r="BT953" s="302"/>
      <c r="BU953" s="302"/>
      <c r="BV953" s="302"/>
      <c r="BW953" s="302"/>
      <c r="BX953" s="302"/>
    </row>
    <row r="954">
      <c r="A954" s="292" t="s">
        <v>728</v>
      </c>
      <c r="B954" s="292">
        <v>953.0</v>
      </c>
      <c r="C954" s="292">
        <f t="shared" si="15"/>
        <v>2</v>
      </c>
      <c r="D954" s="293" t="str">
        <f t="shared" si="27"/>
        <v>Insp, Con, Vac</v>
      </c>
      <c r="E954" s="46" t="str">
        <f t="shared" si="2"/>
        <v>bldinsp.mdb.BldgInsp.LastDate</v>
      </c>
      <c r="F954" s="46" t="s">
        <v>355</v>
      </c>
      <c r="G954" s="46" t="s">
        <v>402</v>
      </c>
      <c r="H954" s="47">
        <v>48.0</v>
      </c>
      <c r="I954" s="294" t="s">
        <v>794</v>
      </c>
      <c r="J954" s="295" t="s">
        <v>788</v>
      </c>
      <c r="K954" s="296">
        <v>8.0</v>
      </c>
      <c r="L954" s="297" t="b">
        <v>0</v>
      </c>
      <c r="M954" s="294" t="s">
        <v>796</v>
      </c>
      <c r="N954" s="294"/>
      <c r="O954" s="369"/>
      <c r="P954" s="369"/>
      <c r="Q954" s="298" t="str">
        <f t="shared" si="3"/>
        <v>BldgInsp</v>
      </c>
      <c r="R954" s="298" t="str">
        <f t="shared" si="19"/>
        <v>LastDate</v>
      </c>
      <c r="S954" s="298" t="str">
        <f t="array" ref="S954">iferror(index('Type Mapping'!$A$2:$D$21,match(J954,'Type Mapping'!$B$2:$B$21,0),3),"type mismatch")</f>
        <v>VARCHAR</v>
      </c>
      <c r="T954" s="298"/>
      <c r="U954" s="298"/>
      <c r="V954" s="298"/>
      <c r="W954" s="51" t="b">
        <v>1</v>
      </c>
      <c r="X954" s="51"/>
      <c r="Y954" s="309"/>
      <c r="Z954" s="309"/>
      <c r="AA954" s="311" t="s">
        <v>669</v>
      </c>
      <c r="AB954" s="53" t="str">
        <f t="shared" si="23"/>
        <v>geo_id_history</v>
      </c>
      <c r="AC954" s="308" t="str">
        <f t="array" ref="AC954">iferror(index('StoT Mapping (Depreciated)'!$D$2:$L$976,match(E954,'StoT Mapping (Depreciated)'!$D$2:$D$976,0),9),"**FIELD MISSING**")</f>
        <v>???</v>
      </c>
      <c r="AD954" s="53" t="str">
        <f t="shared" si="6"/>
        <v>geo_id.???</v>
      </c>
      <c r="AE954" s="299">
        <f>countif(NEW_REDB_table.field,AD954)</f>
        <v>0</v>
      </c>
      <c r="AF954" s="299" t="str">
        <f t="shared" si="7"/>
        <v>Check...</v>
      </c>
      <c r="AG954" s="308"/>
      <c r="AH954" s="317" t="b">
        <v>0</v>
      </c>
      <c r="AI954" s="317" t="b">
        <v>0</v>
      </c>
      <c r="AJ954" s="308" t="str">
        <f t="array" ref="AJ954">iferror(index('Type Mapping'!$A$2:$D$21,match(J954,'Type Mapping'!$B$2:$B$21,0),4),"type mismatch")</f>
        <v>DATE</v>
      </c>
      <c r="AK954" s="308"/>
      <c r="AL954" s="308"/>
      <c r="AM954" s="308"/>
      <c r="AN954" s="300" t="b">
        <v>0</v>
      </c>
      <c r="AO954" s="300" t="b">
        <v>0</v>
      </c>
      <c r="AP954" s="300" t="b">
        <v>0</v>
      </c>
      <c r="AQ954" s="300" t="b">
        <v>0</v>
      </c>
      <c r="AR954" s="300"/>
      <c r="AS954" s="300"/>
      <c r="AT954" s="302"/>
      <c r="AU954" s="302"/>
      <c r="AV954" s="303" t="b">
        <v>1</v>
      </c>
      <c r="AW954" s="304" t="str">
        <f t="shared" si="9"/>
        <v>false</v>
      </c>
      <c r="AX954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954" s="306"/>
      <c r="AZ954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954" s="306"/>
      <c r="BB954" s="302"/>
      <c r="BC954" s="303" t="b">
        <f t="shared" si="11"/>
        <v>1</v>
      </c>
      <c r="BD954" s="304"/>
      <c r="BE954" s="304" t="str">
        <f t="shared" si="12"/>
        <v>false</v>
      </c>
      <c r="BF954" s="307"/>
      <c r="BG954" s="305"/>
      <c r="BH954" s="305"/>
      <c r="BI954" s="305"/>
      <c r="BJ954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54" s="306"/>
      <c r="BL954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54" s="306"/>
      <c r="BN954" s="302"/>
      <c r="BO954" s="302"/>
      <c r="BP954" s="302"/>
      <c r="BQ954" s="302"/>
      <c r="BR954" s="302"/>
      <c r="BS954" s="302"/>
      <c r="BT954" s="302"/>
      <c r="BU954" s="302"/>
      <c r="BV954" s="302"/>
      <c r="BW954" s="302"/>
      <c r="BX954" s="302"/>
    </row>
    <row r="955">
      <c r="A955" s="292" t="s">
        <v>728</v>
      </c>
      <c r="B955" s="292">
        <v>954.0</v>
      </c>
      <c r="C955" s="292">
        <f t="shared" si="15"/>
        <v>2</v>
      </c>
      <c r="D955" s="293" t="str">
        <f t="shared" si="27"/>
        <v>Insp, Con, Vac</v>
      </c>
      <c r="E955" s="46" t="str">
        <f t="shared" si="2"/>
        <v>bldinsp.mdb.BldgInsp.UpDateGeo</v>
      </c>
      <c r="F955" s="46" t="s">
        <v>355</v>
      </c>
      <c r="G955" s="46" t="s">
        <v>402</v>
      </c>
      <c r="H955" s="47">
        <v>49.0</v>
      </c>
      <c r="I955" s="294" t="s">
        <v>1871</v>
      </c>
      <c r="J955" s="295" t="s">
        <v>788</v>
      </c>
      <c r="K955" s="296">
        <v>8.0</v>
      </c>
      <c r="L955" s="297" t="b">
        <v>0</v>
      </c>
      <c r="M955" s="294" t="s">
        <v>2105</v>
      </c>
      <c r="N955" s="294"/>
      <c r="O955" s="369"/>
      <c r="P955" s="369"/>
      <c r="Q955" s="298" t="str">
        <f t="shared" si="3"/>
        <v>BldgInsp</v>
      </c>
      <c r="R955" s="298" t="str">
        <f t="shared" si="19"/>
        <v>UpDateGeo</v>
      </c>
      <c r="S955" s="298" t="str">
        <f t="array" ref="S955">iferror(index('Type Mapping'!$A$2:$D$21,match(J955,'Type Mapping'!$B$2:$B$21,0),3),"type mismatch")</f>
        <v>VARCHAR</v>
      </c>
      <c r="T955" s="298"/>
      <c r="U955" s="298"/>
      <c r="V955" s="298"/>
      <c r="W955" s="51" t="b">
        <v>1</v>
      </c>
      <c r="X955" s="51"/>
      <c r="Y955" s="309"/>
      <c r="Z955" s="309"/>
      <c r="AA955" s="311" t="s">
        <v>669</v>
      </c>
      <c r="AB955" s="53" t="str">
        <f t="shared" si="23"/>
        <v>geo_id_history</v>
      </c>
      <c r="AC955" s="308" t="str">
        <f t="array" ref="AC955">iferror(index('StoT Mapping (Depreciated)'!$D$2:$L$976,match(E955,'StoT Mapping (Depreciated)'!$D$2:$D$976,0),9),"**FIELD MISSING**")</f>
        <v>???</v>
      </c>
      <c r="AD955" s="53" t="str">
        <f t="shared" si="6"/>
        <v>geo_id.???</v>
      </c>
      <c r="AE955" s="299">
        <f>countif(NEW_REDB_table.field,AD955)</f>
        <v>0</v>
      </c>
      <c r="AF955" s="299" t="str">
        <f t="shared" si="7"/>
        <v>Check...</v>
      </c>
      <c r="AG955" s="308"/>
      <c r="AH955" s="317" t="b">
        <v>0</v>
      </c>
      <c r="AI955" s="317" t="b">
        <v>0</v>
      </c>
      <c r="AJ955" s="308" t="str">
        <f t="array" ref="AJ955">iferror(index('Type Mapping'!$A$2:$D$21,match(J955,'Type Mapping'!$B$2:$B$21,0),4),"type mismatch")</f>
        <v>DATE</v>
      </c>
      <c r="AK955" s="308"/>
      <c r="AL955" s="308"/>
      <c r="AM955" s="308"/>
      <c r="AN955" s="300" t="b">
        <v>0</v>
      </c>
      <c r="AO955" s="300" t="b">
        <v>0</v>
      </c>
      <c r="AP955" s="300" t="b">
        <v>0</v>
      </c>
      <c r="AQ955" s="300" t="b">
        <v>0</v>
      </c>
      <c r="AR955" s="300"/>
      <c r="AS955" s="300"/>
      <c r="AT955" s="302"/>
      <c r="AU955" s="302"/>
      <c r="AV955" s="303" t="b">
        <v>1</v>
      </c>
      <c r="AW955" s="304" t="str">
        <f t="shared" si="9"/>
        <v>false</v>
      </c>
      <c r="AX955" s="305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955" s="306"/>
      <c r="AZ955" s="305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955" s="306"/>
      <c r="BB955" s="302"/>
      <c r="BC955" s="303" t="b">
        <f t="shared" si="11"/>
        <v>1</v>
      </c>
      <c r="BD955" s="304"/>
      <c r="BE955" s="304" t="str">
        <f t="shared" si="12"/>
        <v>false</v>
      </c>
      <c r="BF955" s="307"/>
      <c r="BG955" s="305"/>
      <c r="BH955" s="305"/>
      <c r="BI955" s="305"/>
      <c r="BJ955" s="305" t="str">
        <f t="shared" si="18"/>
        <v>&lt;column comment="" default="" key="false" label="BldgInsp" length="255" nullable="true" originalDbColumnName="BldgInsp" originalLength="-1" pattern="" precision="-1" talendType="id_String" type=""/&gt;</v>
      </c>
      <c r="BK955" s="306"/>
      <c r="BL955" s="305" t="str">
        <f t="shared" si="14"/>
        <v>&lt;column comment="" default="" key="false" label="BldgInsp" length="255" nullable="true" originalDbColumnName="BldgInsp" originalLength="-1" pattern="" precision="-1" talendType="id_String" type=""/&gt;</v>
      </c>
      <c r="BM955" s="306"/>
      <c r="BN955" s="302"/>
      <c r="BO955" s="302"/>
      <c r="BP955" s="302"/>
      <c r="BQ955" s="302"/>
      <c r="BR955" s="302"/>
      <c r="BS955" s="302"/>
      <c r="BT955" s="302"/>
      <c r="BU955" s="302"/>
      <c r="BV955" s="302"/>
      <c r="BW955" s="302"/>
      <c r="BX955" s="302"/>
    </row>
    <row r="956" hidden="1">
      <c r="A956" s="292" t="s">
        <v>728</v>
      </c>
      <c r="B956" s="292">
        <v>955.0</v>
      </c>
      <c r="C956" s="292">
        <f t="shared" si="15"/>
        <v>1</v>
      </c>
      <c r="D956" s="293" t="str">
        <f t="shared" si="27"/>
        <v>Insp, Con, Vac</v>
      </c>
      <c r="E956" s="46" t="str">
        <f t="shared" si="2"/>
        <v>bldinsp.mdb.BldgInspDate.LastUpDate</v>
      </c>
      <c r="F956" s="46" t="s">
        <v>355</v>
      </c>
      <c r="G956" s="46" t="s">
        <v>406</v>
      </c>
      <c r="H956" s="47">
        <v>1.0</v>
      </c>
      <c r="I956" s="294" t="s">
        <v>801</v>
      </c>
      <c r="J956" s="295" t="s">
        <v>788</v>
      </c>
      <c r="K956" s="296">
        <v>8.0</v>
      </c>
      <c r="L956" s="297" t="b">
        <v>1</v>
      </c>
      <c r="M956" s="294" t="s">
        <v>802</v>
      </c>
      <c r="N956" s="294"/>
      <c r="O956" s="369"/>
      <c r="P956" s="369"/>
      <c r="Q956" s="298" t="str">
        <f t="shared" si="3"/>
        <v>BldgInspDate</v>
      </c>
      <c r="R956" s="298" t="str">
        <f t="shared" si="19"/>
        <v>LastUpDate</v>
      </c>
      <c r="S956" s="298" t="str">
        <f t="array" ref="S956">iferror(index('Type Mapping'!$A$2:$D$21,match(J956,'Type Mapping'!$B$2:$B$21,0),3),"type mismatch")</f>
        <v>VARCHAR</v>
      </c>
      <c r="T956" s="298"/>
      <c r="U956" s="298"/>
      <c r="V956" s="298"/>
      <c r="W956" s="51" t="b">
        <v>0</v>
      </c>
      <c r="X956" s="51" t="s">
        <v>2106</v>
      </c>
      <c r="Y956" s="51"/>
      <c r="Z956" s="51" t="s">
        <v>1731</v>
      </c>
      <c r="AA956" s="311" t="s">
        <v>977</v>
      </c>
      <c r="AB956" s="53" t="str">
        <f t="shared" si="23"/>
        <v>**field missing**_history</v>
      </c>
      <c r="AC956" s="308" t="str">
        <f t="array" ref="AC956">iferror(index('StoT Mapping (Depreciated)'!$D$2:$L$976,match(E956,'StoT Mapping (Depreciated)'!$D$2:$D$976,0),9),"**FIELD MISSING**")</f>
        <v>**FIELD MISSING**</v>
      </c>
      <c r="AD956" s="53" t="str">
        <f t="shared" si="6"/>
        <v>**field missing**.**FIELD MISSING**</v>
      </c>
      <c r="AE956" s="299">
        <f>countif(NEW_REDB_table.field,AD956)</f>
        <v>0</v>
      </c>
      <c r="AF956" s="299" t="str">
        <f t="shared" si="7"/>
        <v>Check...</v>
      </c>
      <c r="AG956" s="308"/>
      <c r="AH956" s="317" t="b">
        <v>0</v>
      </c>
      <c r="AI956" s="317" t="b">
        <v>0</v>
      </c>
      <c r="AJ956" s="308" t="str">
        <f t="array" ref="AJ956">iferror(index('Type Mapping'!$A$2:$D$21,match(J956,'Type Mapping'!$B$2:$B$21,0),4),"type mismatch")</f>
        <v>DATE</v>
      </c>
      <c r="AK956" s="308"/>
      <c r="AL956" s="308"/>
      <c r="AM956" s="308"/>
      <c r="AN956" s="300" t="b">
        <v>0</v>
      </c>
      <c r="AO956" s="300" t="b">
        <v>0</v>
      </c>
      <c r="AP956" s="300" t="b">
        <v>0</v>
      </c>
      <c r="AQ956" s="300" t="b">
        <v>0</v>
      </c>
      <c r="AR956" s="300"/>
      <c r="AS956" s="300"/>
      <c r="AT956" s="302"/>
      <c r="AU956" s="302"/>
      <c r="AV956" s="303" t="b">
        <v>1</v>
      </c>
      <c r="AW956" s="304" t="str">
        <f t="shared" si="9"/>
        <v>true</v>
      </c>
      <c r="AX956" s="305" t="str">
        <f t="shared" si="17"/>
        <v>***BldgInspDate.xml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956" s="306"/>
      <c r="AZ956" s="305" t="str">
        <f t="shared" si="10"/>
        <v>BldgInspDate.xml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956" s="306"/>
      <c r="BB956" s="302"/>
      <c r="BC956" s="303" t="b">
        <f t="shared" si="11"/>
        <v>0</v>
      </c>
      <c r="BD956" s="304"/>
      <c r="BE956" s="304" t="str">
        <f t="shared" si="12"/>
        <v/>
      </c>
      <c r="BF956" s="307"/>
      <c r="BG956" s="305"/>
      <c r="BH956" s="305"/>
      <c r="BI956" s="305"/>
      <c r="BJ956" s="305" t="str">
        <f t="shared" si="18"/>
        <v/>
      </c>
      <c r="BK956" s="306"/>
      <c r="BL956" s="305" t="str">
        <f t="shared" si="14"/>
        <v/>
      </c>
      <c r="BM956" s="306"/>
      <c r="BN956" s="302"/>
      <c r="BO956" s="302"/>
      <c r="BP956" s="302"/>
      <c r="BQ956" s="302"/>
      <c r="BR956" s="302"/>
      <c r="BS956" s="302"/>
      <c r="BT956" s="302"/>
      <c r="BU956" s="302"/>
      <c r="BV956" s="302"/>
      <c r="BW956" s="302"/>
      <c r="BX956" s="302"/>
    </row>
    <row r="957" hidden="1">
      <c r="A957" s="292" t="s">
        <v>728</v>
      </c>
      <c r="B957" s="292">
        <v>956.0</v>
      </c>
      <c r="C957" s="292">
        <f t="shared" si="15"/>
        <v>1</v>
      </c>
      <c r="D957" s="293" t="str">
        <f t="shared" si="27"/>
        <v>Insp, Con, Vac</v>
      </c>
      <c r="E957" s="46" t="str">
        <f t="shared" si="2"/>
        <v>bldinsp.mdb.BldgInspDate.Status</v>
      </c>
      <c r="F957" s="46" t="s">
        <v>355</v>
      </c>
      <c r="G957" s="46" t="s">
        <v>406</v>
      </c>
      <c r="H957" s="47">
        <v>2.0</v>
      </c>
      <c r="I957" s="294" t="s">
        <v>1735</v>
      </c>
      <c r="J957" s="295" t="s">
        <v>743</v>
      </c>
      <c r="K957" s="296">
        <v>1.0</v>
      </c>
      <c r="L957" s="297" t="b">
        <v>0</v>
      </c>
      <c r="M957" s="294" t="s">
        <v>802</v>
      </c>
      <c r="N957" s="294"/>
      <c r="O957" s="369"/>
      <c r="P957" s="369"/>
      <c r="Q957" s="298" t="str">
        <f t="shared" si="3"/>
        <v>BldgInspDate</v>
      </c>
      <c r="R957" s="298" t="str">
        <f t="shared" si="19"/>
        <v>Status</v>
      </c>
      <c r="S957" s="298" t="str">
        <f t="array" ref="S957">iferror(index('Type Mapping'!$A$2:$D$21,match(J957,'Type Mapping'!$B$2:$B$21,0),3),"type mismatch")</f>
        <v>VARCHAR</v>
      </c>
      <c r="T957" s="298"/>
      <c r="U957" s="298"/>
      <c r="V957" s="298"/>
      <c r="W957" s="51" t="b">
        <v>0</v>
      </c>
      <c r="X957" s="51" t="s">
        <v>2107</v>
      </c>
      <c r="Y957" s="309"/>
      <c r="Z957" s="309"/>
      <c r="AA957" s="311" t="s">
        <v>977</v>
      </c>
      <c r="AB957" s="53" t="str">
        <f t="shared" si="23"/>
        <v>**field missing**_history</v>
      </c>
      <c r="AC957" s="308" t="str">
        <f t="array" ref="AC957">iferror(index('StoT Mapping (Depreciated)'!$D$2:$L$976,match(E957,'StoT Mapping (Depreciated)'!$D$2:$D$976,0),9),"**FIELD MISSING**")</f>
        <v>**FIELD MISSING**</v>
      </c>
      <c r="AD957" s="53" t="str">
        <f t="shared" si="6"/>
        <v>**field missing**.**FIELD MISSING**</v>
      </c>
      <c r="AE957" s="299">
        <f>countif(NEW_REDB_table.field,AD957)</f>
        <v>0</v>
      </c>
      <c r="AF957" s="299" t="str">
        <f t="shared" si="7"/>
        <v>Check...</v>
      </c>
      <c r="AG957" s="308"/>
      <c r="AH957" s="317" t="b">
        <v>0</v>
      </c>
      <c r="AI957" s="317" t="b">
        <v>0</v>
      </c>
      <c r="AJ957" s="308" t="str">
        <f t="array" ref="AJ957">iferror(index('Type Mapping'!$A$2:$D$21,match(J957,'Type Mapping'!$B$2:$B$21,0),4),"type mismatch")</f>
        <v>VARCHAR</v>
      </c>
      <c r="AK957" s="308"/>
      <c r="AL957" s="308"/>
      <c r="AM957" s="308"/>
      <c r="AN957" s="300" t="b">
        <v>0</v>
      </c>
      <c r="AO957" s="300" t="b">
        <v>0</v>
      </c>
      <c r="AP957" s="300" t="b">
        <v>0</v>
      </c>
      <c r="AQ957" s="300" t="b">
        <v>0</v>
      </c>
      <c r="AR957" s="300"/>
      <c r="AS957" s="300"/>
      <c r="AT957" s="302"/>
      <c r="AU957" s="302"/>
      <c r="AV957" s="303" t="b">
        <v>1</v>
      </c>
      <c r="AW957" s="304" t="str">
        <f t="shared" si="9"/>
        <v>false</v>
      </c>
      <c r="AX957" s="305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957" s="306"/>
      <c r="AZ957" s="305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957" s="306"/>
      <c r="BB957" s="302"/>
      <c r="BC957" s="303" t="b">
        <f t="shared" si="11"/>
        <v>0</v>
      </c>
      <c r="BD957" s="304"/>
      <c r="BE957" s="304" t="str">
        <f t="shared" si="12"/>
        <v/>
      </c>
      <c r="BF957" s="307"/>
      <c r="BG957" s="305"/>
      <c r="BH957" s="305"/>
      <c r="BI957" s="305"/>
      <c r="BJ957" s="305" t="str">
        <f t="shared" si="18"/>
        <v/>
      </c>
      <c r="BK957" s="306"/>
      <c r="BL957" s="305" t="str">
        <f t="shared" si="14"/>
        <v/>
      </c>
      <c r="BM957" s="306"/>
      <c r="BN957" s="302"/>
      <c r="BO957" s="302"/>
      <c r="BP957" s="302"/>
      <c r="BQ957" s="302"/>
      <c r="BR957" s="302"/>
      <c r="BS957" s="302"/>
      <c r="BT957" s="302"/>
      <c r="BU957" s="302"/>
      <c r="BV957" s="302"/>
      <c r="BW957" s="302"/>
      <c r="BX957" s="302"/>
    </row>
    <row r="958">
      <c r="A958" s="292" t="s">
        <v>728</v>
      </c>
      <c r="B958" s="292">
        <v>957.0</v>
      </c>
      <c r="C958" s="292">
        <f t="shared" si="15"/>
        <v>2</v>
      </c>
      <c r="D958" s="293" t="str">
        <f t="shared" si="27"/>
        <v>Insp, Con, Vac</v>
      </c>
      <c r="E958" s="46" t="str">
        <f t="shared" si="2"/>
        <v>bldinsp.mdb.Condemn.AcctNum</v>
      </c>
      <c r="F958" s="46" t="s">
        <v>355</v>
      </c>
      <c r="G958" s="46" t="s">
        <v>121</v>
      </c>
      <c r="H958" s="47">
        <v>1.0</v>
      </c>
      <c r="I958" s="294" t="s">
        <v>2145</v>
      </c>
      <c r="J958" s="295" t="s">
        <v>738</v>
      </c>
      <c r="K958" s="296">
        <v>4.0</v>
      </c>
      <c r="L958" s="297" t="b">
        <v>1</v>
      </c>
      <c r="M958" s="294" t="s">
        <v>802</v>
      </c>
      <c r="N958" s="294"/>
      <c r="O958" s="369"/>
      <c r="P958" s="369"/>
      <c r="Q958" s="298" t="str">
        <f t="shared" si="3"/>
        <v>Condemn</v>
      </c>
      <c r="R958" s="298" t="str">
        <f t="shared" si="19"/>
        <v>AcctNum</v>
      </c>
      <c r="S958" s="298" t="str">
        <f t="array" ref="S958">iferror(index('Type Mapping'!$A$2:$D$21,match(J958,'Type Mapping'!$B$2:$B$21,0),3),"type mismatch")</f>
        <v>VARCHAR</v>
      </c>
      <c r="T958" s="298"/>
      <c r="U958" s="298"/>
      <c r="V958" s="298"/>
      <c r="W958" s="51" t="b">
        <v>1</v>
      </c>
      <c r="X958" s="51"/>
      <c r="Y958" s="309"/>
      <c r="Z958" s="309"/>
      <c r="AA958" s="311" t="s">
        <v>977</v>
      </c>
      <c r="AB958" s="53" t="str">
        <f t="shared" si="23"/>
        <v>**field missing**_history</v>
      </c>
      <c r="AC958" s="308" t="str">
        <f t="array" ref="AC958">iferror(index('StoT Mapping (Depreciated)'!$D$2:$L$976,match(E958,'StoT Mapping (Depreciated)'!$D$2:$D$976,0),9),"**FIELD MISSING**")</f>
        <v>**FIELD MISSING**</v>
      </c>
      <c r="AD958" s="53" t="str">
        <f t="shared" si="6"/>
        <v>**field missing**.**FIELD MISSING**</v>
      </c>
      <c r="AE958" s="299">
        <f>countif(NEW_REDB_table.field,AD958)</f>
        <v>0</v>
      </c>
      <c r="AF958" s="299" t="str">
        <f t="shared" si="7"/>
        <v>Check...</v>
      </c>
      <c r="AG958" s="308"/>
      <c r="AH958" s="317" t="b">
        <v>0</v>
      </c>
      <c r="AI958" s="317" t="b">
        <v>0</v>
      </c>
      <c r="AJ958" s="308" t="str">
        <f t="array" ref="AJ958">iferror(index('Type Mapping'!$A$2:$D$21,match(J958,'Type Mapping'!$B$2:$B$21,0),4),"type mismatch")</f>
        <v>INT</v>
      </c>
      <c r="AK958" s="308"/>
      <c r="AL958" s="308"/>
      <c r="AM958" s="308"/>
      <c r="AN958" s="300" t="b">
        <v>0</v>
      </c>
      <c r="AO958" s="300" t="b">
        <v>0</v>
      </c>
      <c r="AP958" s="300" t="b">
        <v>0</v>
      </c>
      <c r="AQ958" s="300" t="b">
        <v>0</v>
      </c>
      <c r="AR958" s="300"/>
      <c r="AS958" s="300"/>
      <c r="AT958" s="302"/>
      <c r="AU958" s="302"/>
      <c r="AV958" s="303" t="b">
        <v>1</v>
      </c>
      <c r="AW958" s="304" t="str">
        <f t="shared" si="9"/>
        <v>true</v>
      </c>
      <c r="AX958" s="305" t="str">
        <f t="shared" si="17"/>
        <v>***Condemn.xml &lt;?xml version="1.0" encoding="UTF-8"?&gt;&lt;schema&gt;&lt;column comment="" default="" key="true" label="AcctNum" length="255" nullable="true" originalDbColumnName="AcctNum" originalLength="-1" pattern="" precision="-1" talendType="id_String" type=""/&gt;</v>
      </c>
      <c r="AY958" s="306"/>
      <c r="AZ958" s="305" t="str">
        <f t="shared" si="10"/>
        <v>Condemn.xml
&lt;?xml version="1.0" encoding="UTF-8"?&gt;&lt;schema&gt;
&lt;column comment="" default="" key="true" label="AcctNum" length="255" nullable="true" originalDbColumnName="AcctNum" originalLength="-1" pattern="" precision="-1" talendType="id_String" type=""/&gt;</v>
      </c>
      <c r="BA958" s="306"/>
      <c r="BB958" s="302"/>
      <c r="BC958" s="303" t="b">
        <f t="shared" si="11"/>
        <v>1</v>
      </c>
      <c r="BD958" s="304"/>
      <c r="BE958" s="304" t="str">
        <f t="shared" si="12"/>
        <v>false</v>
      </c>
      <c r="BF958" s="307"/>
      <c r="BG958" s="305"/>
      <c r="BH958" s="305"/>
      <c r="BI958" s="305"/>
      <c r="BJ958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58" s="306"/>
      <c r="BL958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58" s="306"/>
      <c r="BN958" s="302"/>
      <c r="BO958" s="302"/>
      <c r="BP958" s="302"/>
      <c r="BQ958" s="302"/>
      <c r="BR958" s="302"/>
      <c r="BS958" s="302"/>
      <c r="BT958" s="302"/>
      <c r="BU958" s="302"/>
      <c r="BV958" s="302"/>
      <c r="BW958" s="302"/>
      <c r="BX958" s="302"/>
    </row>
    <row r="959">
      <c r="A959" s="292" t="s">
        <v>728</v>
      </c>
      <c r="B959" s="292">
        <v>958.0</v>
      </c>
      <c r="C959" s="292">
        <f t="shared" si="15"/>
        <v>2</v>
      </c>
      <c r="D959" s="293" t="str">
        <f t="shared" si="27"/>
        <v>Insp, Con, Vac</v>
      </c>
      <c r="E959" s="46" t="str">
        <f t="shared" si="2"/>
        <v>bldinsp.mdb.Condemn.PrclErr</v>
      </c>
      <c r="F959" s="46" t="s">
        <v>355</v>
      </c>
      <c r="G959" s="46" t="s">
        <v>121</v>
      </c>
      <c r="H959" s="47">
        <v>2.0</v>
      </c>
      <c r="I959" s="294" t="s">
        <v>1845</v>
      </c>
      <c r="J959" s="295" t="s">
        <v>740</v>
      </c>
      <c r="K959" s="296">
        <v>1.0</v>
      </c>
      <c r="L959" s="297" t="b">
        <v>0</v>
      </c>
      <c r="M959" s="294" t="s">
        <v>2001</v>
      </c>
      <c r="N959" s="294"/>
      <c r="O959" s="369"/>
      <c r="P959" s="369"/>
      <c r="Q959" s="298" t="str">
        <f t="shared" si="3"/>
        <v>Condemn</v>
      </c>
      <c r="R959" s="298" t="str">
        <f t="shared" si="19"/>
        <v>PrclErr</v>
      </c>
      <c r="S959" s="298" t="str">
        <f t="array" ref="S959">iferror(index('Type Mapping'!$A$2:$D$21,match(J959,'Type Mapping'!$B$2:$B$21,0),3),"type mismatch")</f>
        <v>VARCHAR</v>
      </c>
      <c r="T959" s="298"/>
      <c r="U959" s="298"/>
      <c r="V959" s="298"/>
      <c r="W959" s="51" t="b">
        <v>1</v>
      </c>
      <c r="X959" s="51"/>
      <c r="Y959" s="309"/>
      <c r="Z959" s="309"/>
      <c r="AA959" s="311" t="s">
        <v>977</v>
      </c>
      <c r="AB959" s="53" t="str">
        <f t="shared" si="23"/>
        <v>**field missing**_history</v>
      </c>
      <c r="AC959" s="308" t="str">
        <f t="array" ref="AC959">iferror(index('StoT Mapping (Depreciated)'!$D$2:$L$976,match(E959,'StoT Mapping (Depreciated)'!$D$2:$D$976,0),9),"**FIELD MISSING**")</f>
        <v>**FIELD MISSING**</v>
      </c>
      <c r="AD959" s="53" t="str">
        <f t="shared" si="6"/>
        <v>**field missing**.**FIELD MISSING**</v>
      </c>
      <c r="AE959" s="299">
        <f>countif(NEW_REDB_table.field,AD959)</f>
        <v>0</v>
      </c>
      <c r="AF959" s="299" t="str">
        <f t="shared" si="7"/>
        <v>Check...</v>
      </c>
      <c r="AG959" s="308"/>
      <c r="AH959" s="317" t="b">
        <v>0</v>
      </c>
      <c r="AI959" s="317" t="b">
        <v>0</v>
      </c>
      <c r="AJ959" s="308" t="str">
        <f t="array" ref="AJ959">iferror(index('Type Mapping'!$A$2:$D$21,match(J959,'Type Mapping'!$B$2:$B$21,0),4),"type mismatch")</f>
        <v>INT</v>
      </c>
      <c r="AK959" s="308"/>
      <c r="AL959" s="308"/>
      <c r="AM959" s="308"/>
      <c r="AN959" s="300" t="b">
        <v>0</v>
      </c>
      <c r="AO959" s="300" t="b">
        <v>0</v>
      </c>
      <c r="AP959" s="300" t="b">
        <v>0</v>
      </c>
      <c r="AQ959" s="300" t="b">
        <v>0</v>
      </c>
      <c r="AR959" s="300"/>
      <c r="AS959" s="300"/>
      <c r="AT959" s="302"/>
      <c r="AU959" s="302"/>
      <c r="AV959" s="303" t="b">
        <v>1</v>
      </c>
      <c r="AW959" s="304" t="str">
        <f t="shared" si="9"/>
        <v>false</v>
      </c>
      <c r="AX959" s="305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959" s="306"/>
      <c r="AZ959" s="305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959" s="306"/>
      <c r="BB959" s="302"/>
      <c r="BC959" s="303" t="b">
        <f t="shared" si="11"/>
        <v>1</v>
      </c>
      <c r="BD959" s="304"/>
      <c r="BE959" s="304" t="str">
        <f t="shared" si="12"/>
        <v>false</v>
      </c>
      <c r="BF959" s="307"/>
      <c r="BG959" s="305"/>
      <c r="BH959" s="305"/>
      <c r="BI959" s="305"/>
      <c r="BJ959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59" s="306"/>
      <c r="BL959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59" s="306"/>
      <c r="BN959" s="302"/>
      <c r="BO959" s="302"/>
      <c r="BP959" s="302"/>
      <c r="BQ959" s="302"/>
      <c r="BR959" s="302"/>
      <c r="BS959" s="302"/>
      <c r="BT959" s="302"/>
      <c r="BU959" s="302"/>
      <c r="BV959" s="302"/>
      <c r="BW959" s="302"/>
      <c r="BX959" s="302"/>
    </row>
    <row r="960">
      <c r="A960" s="292" t="s">
        <v>728</v>
      </c>
      <c r="B960" s="292">
        <v>959.0</v>
      </c>
      <c r="C960" s="292">
        <f t="shared" si="15"/>
        <v>2</v>
      </c>
      <c r="D960" s="293" t="str">
        <f t="shared" si="27"/>
        <v>Insp, Con, Vac</v>
      </c>
      <c r="E960" s="46" t="str">
        <f t="shared" si="2"/>
        <v>bldinsp.mdb.Condemn.AddrAdjusted</v>
      </c>
      <c r="F960" s="46" t="s">
        <v>355</v>
      </c>
      <c r="G960" s="46" t="s">
        <v>121</v>
      </c>
      <c r="H960" s="47">
        <v>3.0</v>
      </c>
      <c r="I960" s="294" t="s">
        <v>1750</v>
      </c>
      <c r="J960" s="295" t="s">
        <v>873</v>
      </c>
      <c r="K960" s="296">
        <v>1.0</v>
      </c>
      <c r="L960" s="297" t="b">
        <v>0</v>
      </c>
      <c r="M960" s="294" t="s">
        <v>2003</v>
      </c>
      <c r="N960" s="294"/>
      <c r="O960" s="369"/>
      <c r="P960" s="369"/>
      <c r="Q960" s="298" t="str">
        <f t="shared" si="3"/>
        <v>Condemn</v>
      </c>
      <c r="R960" s="298" t="str">
        <f t="shared" si="19"/>
        <v>AddrAdjusted</v>
      </c>
      <c r="S960" s="298" t="str">
        <f t="array" ref="S960">iferror(index('Type Mapping'!$A$2:$D$21,match(J960,'Type Mapping'!$B$2:$B$21,0),3),"type mismatch")</f>
        <v>VARCHAR</v>
      </c>
      <c r="T960" s="298"/>
      <c r="U960" s="298"/>
      <c r="V960" s="298"/>
      <c r="W960" s="51" t="b">
        <v>1</v>
      </c>
      <c r="X960" s="51"/>
      <c r="Y960" s="309"/>
      <c r="Z960" s="309"/>
      <c r="AA960" s="311" t="s">
        <v>977</v>
      </c>
      <c r="AB960" s="53" t="str">
        <f t="shared" si="23"/>
        <v>**field missing**_history</v>
      </c>
      <c r="AC960" s="308" t="str">
        <f t="array" ref="AC960">iferror(index('StoT Mapping (Depreciated)'!$D$2:$L$976,match(E960,'StoT Mapping (Depreciated)'!$D$2:$D$976,0),9),"**FIELD MISSING**")</f>
        <v>**FIELD MISSING**</v>
      </c>
      <c r="AD960" s="53" t="str">
        <f t="shared" si="6"/>
        <v>**field missing**.**FIELD MISSING**</v>
      </c>
      <c r="AE960" s="299">
        <f>countif(NEW_REDB_table.field,AD960)</f>
        <v>0</v>
      </c>
      <c r="AF960" s="299" t="str">
        <f t="shared" si="7"/>
        <v>Check...</v>
      </c>
      <c r="AG960" s="308"/>
      <c r="AH960" s="317" t="b">
        <v>0</v>
      </c>
      <c r="AI960" s="317" t="b">
        <v>0</v>
      </c>
      <c r="AJ960" s="308" t="str">
        <f t="array" ref="AJ960">iferror(index('Type Mapping'!$A$2:$D$21,match(J960,'Type Mapping'!$B$2:$B$21,0),4),"type mismatch")</f>
        <v>BOOLEAN</v>
      </c>
      <c r="AK960" s="308"/>
      <c r="AL960" s="308"/>
      <c r="AM960" s="308"/>
      <c r="AN960" s="300" t="b">
        <v>0</v>
      </c>
      <c r="AO960" s="300" t="b">
        <v>0</v>
      </c>
      <c r="AP960" s="300" t="b">
        <v>0</v>
      </c>
      <c r="AQ960" s="300" t="b">
        <v>0</v>
      </c>
      <c r="AR960" s="300"/>
      <c r="AS960" s="300"/>
      <c r="AT960" s="302"/>
      <c r="AU960" s="302"/>
      <c r="AV960" s="303" t="b">
        <v>1</v>
      </c>
      <c r="AW960" s="304" t="str">
        <f t="shared" si="9"/>
        <v>false</v>
      </c>
      <c r="AX960" s="305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960" s="306"/>
      <c r="AZ960" s="305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960" s="306"/>
      <c r="BB960" s="302"/>
      <c r="BC960" s="303" t="b">
        <f t="shared" si="11"/>
        <v>1</v>
      </c>
      <c r="BD960" s="304"/>
      <c r="BE960" s="304" t="str">
        <f t="shared" si="12"/>
        <v>false</v>
      </c>
      <c r="BF960" s="307"/>
      <c r="BG960" s="305"/>
      <c r="BH960" s="305"/>
      <c r="BI960" s="305"/>
      <c r="BJ960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0" s="306"/>
      <c r="BL960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0" s="306"/>
      <c r="BN960" s="302"/>
      <c r="BO960" s="302"/>
      <c r="BP960" s="302"/>
      <c r="BQ960" s="302"/>
      <c r="BR960" s="302"/>
      <c r="BS960" s="302"/>
      <c r="BT960" s="302"/>
      <c r="BU960" s="302"/>
      <c r="BV960" s="302"/>
      <c r="BW960" s="302"/>
      <c r="BX960" s="302"/>
    </row>
    <row r="961">
      <c r="A961" s="292" t="s">
        <v>728</v>
      </c>
      <c r="B961" s="292">
        <v>960.0</v>
      </c>
      <c r="C961" s="292">
        <f t="shared" si="15"/>
        <v>2</v>
      </c>
      <c r="D961" s="293" t="str">
        <f t="shared" si="27"/>
        <v>Insp, Con, Vac</v>
      </c>
      <c r="E961" s="46" t="str">
        <f t="shared" si="2"/>
        <v>bldinsp.mdb.Condemn.CityBlock</v>
      </c>
      <c r="F961" s="46" t="s">
        <v>355</v>
      </c>
      <c r="G961" s="46" t="s">
        <v>121</v>
      </c>
      <c r="H961" s="47">
        <v>4.0</v>
      </c>
      <c r="I961" s="294" t="s">
        <v>65</v>
      </c>
      <c r="J961" s="295" t="s">
        <v>729</v>
      </c>
      <c r="K961" s="296">
        <v>8.0</v>
      </c>
      <c r="L961" s="297" t="b">
        <v>0</v>
      </c>
      <c r="M961" s="294" t="s">
        <v>730</v>
      </c>
      <c r="N961" s="294"/>
      <c r="O961" s="369"/>
      <c r="P961" s="369"/>
      <c r="Q961" s="298" t="str">
        <f t="shared" si="3"/>
        <v>Condemn</v>
      </c>
      <c r="R961" s="298" t="str">
        <f t="shared" si="19"/>
        <v>CityBlock</v>
      </c>
      <c r="S961" s="298" t="str">
        <f t="array" ref="S961">iferror(index('Type Mapping'!$A$2:$D$21,match(J961,'Type Mapping'!$B$2:$B$21,0),3),"type mismatch")</f>
        <v>VARCHAR</v>
      </c>
      <c r="T961" s="298"/>
      <c r="U961" s="298"/>
      <c r="V961" s="298"/>
      <c r="W961" s="51" t="b">
        <v>1</v>
      </c>
      <c r="X961" s="51"/>
      <c r="Y961" s="309"/>
      <c r="Z961" s="309" t="s">
        <v>808</v>
      </c>
      <c r="AA961" s="311" t="s">
        <v>977</v>
      </c>
      <c r="AB961" s="53" t="str">
        <f t="shared" si="23"/>
        <v>**field missing**_history</v>
      </c>
      <c r="AC961" s="308" t="str">
        <f t="array" ref="AC961">iferror(index('StoT Mapping (Depreciated)'!$D$2:$L$976,match(E961,'StoT Mapping (Depreciated)'!$D$2:$D$976,0),9),"**FIELD MISSING**")</f>
        <v>**FIELD MISSING**</v>
      </c>
      <c r="AD961" s="53" t="str">
        <f t="shared" si="6"/>
        <v>**field missing**.**FIELD MISSING**</v>
      </c>
      <c r="AE961" s="299">
        <f>countif(NEW_REDB_table.field,AD961)</f>
        <v>0</v>
      </c>
      <c r="AF961" s="299" t="str">
        <f t="shared" si="7"/>
        <v>Check...</v>
      </c>
      <c r="AG961" s="308"/>
      <c r="AH961" s="317" t="b">
        <v>0</v>
      </c>
      <c r="AI961" s="317" t="b">
        <v>0</v>
      </c>
      <c r="AJ961" s="308" t="str">
        <f t="array" ref="AJ961">iferror(index('Type Mapping'!$A$2:$D$21,match(J961,'Type Mapping'!$B$2:$B$21,0),4),"type mismatch")</f>
        <v>FLOAT</v>
      </c>
      <c r="AK961" s="308"/>
      <c r="AL961" s="308"/>
      <c r="AM961" s="308"/>
      <c r="AN961" s="300" t="b">
        <v>0</v>
      </c>
      <c r="AO961" s="300" t="b">
        <v>0</v>
      </c>
      <c r="AP961" s="300" t="b">
        <v>0</v>
      </c>
      <c r="AQ961" s="300" t="b">
        <v>0</v>
      </c>
      <c r="AR961" s="300"/>
      <c r="AS961" s="300"/>
      <c r="AT961" s="302"/>
      <c r="AU961" s="302"/>
      <c r="AV961" s="303" t="b">
        <v>1</v>
      </c>
      <c r="AW961" s="304" t="str">
        <f t="shared" si="9"/>
        <v>false</v>
      </c>
      <c r="AX961" s="305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961" s="306"/>
      <c r="AZ961" s="305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961" s="306"/>
      <c r="BB961" s="302"/>
      <c r="BC961" s="303" t="b">
        <f t="shared" si="11"/>
        <v>1</v>
      </c>
      <c r="BD961" s="304"/>
      <c r="BE961" s="304" t="str">
        <f t="shared" si="12"/>
        <v>false</v>
      </c>
      <c r="BF961" s="307"/>
      <c r="BG961" s="305"/>
      <c r="BH961" s="305"/>
      <c r="BI961" s="305"/>
      <c r="BJ961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1" s="306"/>
      <c r="BL961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1" s="306"/>
      <c r="BN961" s="302"/>
      <c r="BO961" s="302"/>
      <c r="BP961" s="302"/>
      <c r="BQ961" s="302"/>
      <c r="BR961" s="302"/>
      <c r="BS961" s="302"/>
      <c r="BT961" s="302"/>
      <c r="BU961" s="302"/>
      <c r="BV961" s="302"/>
      <c r="BW961" s="302"/>
      <c r="BX961" s="302"/>
    </row>
    <row r="962">
      <c r="A962" s="292" t="s">
        <v>728</v>
      </c>
      <c r="B962" s="292">
        <v>961.0</v>
      </c>
      <c r="C962" s="292">
        <f t="shared" si="15"/>
        <v>2</v>
      </c>
      <c r="D962" s="293" t="str">
        <f t="shared" si="27"/>
        <v>Insp, Con, Vac</v>
      </c>
      <c r="E962" s="46" t="str">
        <f t="shared" si="2"/>
        <v>bldinsp.mdb.Condemn.Parcel</v>
      </c>
      <c r="F962" s="46" t="s">
        <v>355</v>
      </c>
      <c r="G962" s="46" t="s">
        <v>121</v>
      </c>
      <c r="H962" s="47">
        <v>5.0</v>
      </c>
      <c r="I962" s="294" t="s">
        <v>78</v>
      </c>
      <c r="J962" s="295" t="s">
        <v>738</v>
      </c>
      <c r="K962" s="296">
        <v>4.0</v>
      </c>
      <c r="L962" s="297" t="b">
        <v>0</v>
      </c>
      <c r="M962" s="294" t="s">
        <v>739</v>
      </c>
      <c r="N962" s="294"/>
      <c r="O962" s="369"/>
      <c r="P962" s="369"/>
      <c r="Q962" s="298" t="str">
        <f t="shared" si="3"/>
        <v>Condemn</v>
      </c>
      <c r="R962" s="298" t="str">
        <f t="shared" si="19"/>
        <v>Parcel</v>
      </c>
      <c r="S962" s="298" t="str">
        <f t="array" ref="S962">iferror(index('Type Mapping'!$A$2:$D$21,match(J962,'Type Mapping'!$B$2:$B$21,0),3),"type mismatch")</f>
        <v>VARCHAR</v>
      </c>
      <c r="T962" s="298"/>
      <c r="U962" s="298"/>
      <c r="V962" s="298"/>
      <c r="W962" s="51" t="b">
        <v>1</v>
      </c>
      <c r="X962" s="51"/>
      <c r="Y962" s="309"/>
      <c r="Z962" s="309" t="s">
        <v>808</v>
      </c>
      <c r="AA962" s="311" t="s">
        <v>977</v>
      </c>
      <c r="AB962" s="53" t="str">
        <f t="shared" si="23"/>
        <v>**field missing**_history</v>
      </c>
      <c r="AC962" s="308" t="str">
        <f t="array" ref="AC962">iferror(index('StoT Mapping (Depreciated)'!$D$2:$L$976,match(E962,'StoT Mapping (Depreciated)'!$D$2:$D$976,0),9),"**FIELD MISSING**")</f>
        <v>**FIELD MISSING**</v>
      </c>
      <c r="AD962" s="53" t="str">
        <f t="shared" si="6"/>
        <v>**field missing**.**FIELD MISSING**</v>
      </c>
      <c r="AE962" s="299">
        <f>countif(NEW_REDB_table.field,AD962)</f>
        <v>0</v>
      </c>
      <c r="AF962" s="299" t="str">
        <f t="shared" si="7"/>
        <v>Check...</v>
      </c>
      <c r="AG962" s="308"/>
      <c r="AH962" s="317" t="b">
        <v>0</v>
      </c>
      <c r="AI962" s="317" t="b">
        <v>0</v>
      </c>
      <c r="AJ962" s="308" t="str">
        <f t="array" ref="AJ962">iferror(index('Type Mapping'!$A$2:$D$21,match(J962,'Type Mapping'!$B$2:$B$21,0),4),"type mismatch")</f>
        <v>INT</v>
      </c>
      <c r="AK962" s="308"/>
      <c r="AL962" s="308"/>
      <c r="AM962" s="308"/>
      <c r="AN962" s="300" t="b">
        <v>0</v>
      </c>
      <c r="AO962" s="300" t="b">
        <v>0</v>
      </c>
      <c r="AP962" s="300" t="b">
        <v>0</v>
      </c>
      <c r="AQ962" s="300" t="b">
        <v>0</v>
      </c>
      <c r="AR962" s="300"/>
      <c r="AS962" s="300"/>
      <c r="AT962" s="302"/>
      <c r="AU962" s="302"/>
      <c r="AV962" s="303" t="b">
        <v>1</v>
      </c>
      <c r="AW962" s="304" t="str">
        <f t="shared" si="9"/>
        <v>false</v>
      </c>
      <c r="AX962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962" s="306"/>
      <c r="AZ962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962" s="306"/>
      <c r="BB962" s="302"/>
      <c r="BC962" s="303" t="b">
        <f t="shared" si="11"/>
        <v>1</v>
      </c>
      <c r="BD962" s="304"/>
      <c r="BE962" s="304" t="str">
        <f t="shared" si="12"/>
        <v>false</v>
      </c>
      <c r="BF962" s="307"/>
      <c r="BG962" s="305"/>
      <c r="BH962" s="305"/>
      <c r="BI962" s="305"/>
      <c r="BJ962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2" s="306"/>
      <c r="BL962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2" s="306"/>
      <c r="BN962" s="302"/>
      <c r="BO962" s="302"/>
      <c r="BP962" s="302"/>
      <c r="BQ962" s="302"/>
      <c r="BR962" s="302"/>
      <c r="BS962" s="302"/>
      <c r="BT962" s="302"/>
      <c r="BU962" s="302"/>
      <c r="BV962" s="302"/>
      <c r="BW962" s="302"/>
      <c r="BX962" s="302"/>
    </row>
    <row r="963">
      <c r="A963" s="292" t="s">
        <v>728</v>
      </c>
      <c r="B963" s="292">
        <v>962.0</v>
      </c>
      <c r="C963" s="292">
        <f t="shared" si="15"/>
        <v>2</v>
      </c>
      <c r="D963" s="293" t="str">
        <f t="shared" si="27"/>
        <v>Insp, Con, Vac</v>
      </c>
      <c r="E963" s="46" t="str">
        <f t="shared" si="2"/>
        <v>bldinsp.mdb.Condemn.OwnerCode</v>
      </c>
      <c r="F963" s="46" t="s">
        <v>355</v>
      </c>
      <c r="G963" s="46" t="s">
        <v>121</v>
      </c>
      <c r="H963" s="47">
        <v>6.0</v>
      </c>
      <c r="I963" s="294" t="s">
        <v>90</v>
      </c>
      <c r="J963" s="295" t="s">
        <v>740</v>
      </c>
      <c r="K963" s="296">
        <v>1.0</v>
      </c>
      <c r="L963" s="297" t="b">
        <v>0</v>
      </c>
      <c r="M963" s="294" t="s">
        <v>741</v>
      </c>
      <c r="N963" s="294"/>
      <c r="O963" s="369"/>
      <c r="P963" s="369"/>
      <c r="Q963" s="298" t="str">
        <f t="shared" si="3"/>
        <v>Condemn</v>
      </c>
      <c r="R963" s="298" t="str">
        <f t="shared" si="19"/>
        <v>OwnerCode</v>
      </c>
      <c r="S963" s="298" t="str">
        <f t="array" ref="S963">iferror(index('Type Mapping'!$A$2:$D$21,match(J963,'Type Mapping'!$B$2:$B$21,0),3),"type mismatch")</f>
        <v>VARCHAR</v>
      </c>
      <c r="T963" s="298"/>
      <c r="U963" s="298"/>
      <c r="V963" s="298"/>
      <c r="W963" s="51" t="b">
        <v>1</v>
      </c>
      <c r="X963" s="51"/>
      <c r="Y963" s="309"/>
      <c r="Z963" s="309" t="s">
        <v>808</v>
      </c>
      <c r="AA963" s="311" t="s">
        <v>977</v>
      </c>
      <c r="AB963" s="53" t="str">
        <f t="shared" si="23"/>
        <v>**field missing**_history</v>
      </c>
      <c r="AC963" s="308" t="str">
        <f t="array" ref="AC963">iferror(index('StoT Mapping (Depreciated)'!$D$2:$L$976,match(E963,'StoT Mapping (Depreciated)'!$D$2:$D$976,0),9),"**FIELD MISSING**")</f>
        <v>**FIELD MISSING**</v>
      </c>
      <c r="AD963" s="53" t="str">
        <f t="shared" si="6"/>
        <v>**field missing**.**FIELD MISSING**</v>
      </c>
      <c r="AE963" s="299">
        <f>countif(NEW_REDB_table.field,AD963)</f>
        <v>0</v>
      </c>
      <c r="AF963" s="299" t="str">
        <f t="shared" si="7"/>
        <v>Check...</v>
      </c>
      <c r="AG963" s="308"/>
      <c r="AH963" s="317" t="b">
        <v>0</v>
      </c>
      <c r="AI963" s="317" t="b">
        <v>0</v>
      </c>
      <c r="AJ963" s="308" t="str">
        <f t="array" ref="AJ963">iferror(index('Type Mapping'!$A$2:$D$21,match(J963,'Type Mapping'!$B$2:$B$21,0),4),"type mismatch")</f>
        <v>INT</v>
      </c>
      <c r="AK963" s="308"/>
      <c r="AL963" s="308"/>
      <c r="AM963" s="308"/>
      <c r="AN963" s="300" t="b">
        <v>0</v>
      </c>
      <c r="AO963" s="300" t="b">
        <v>0</v>
      </c>
      <c r="AP963" s="300" t="b">
        <v>0</v>
      </c>
      <c r="AQ963" s="300" t="b">
        <v>0</v>
      </c>
      <c r="AR963" s="300"/>
      <c r="AS963" s="300"/>
      <c r="AT963" s="302"/>
      <c r="AU963" s="302"/>
      <c r="AV963" s="303" t="b">
        <v>1</v>
      </c>
      <c r="AW963" s="304" t="str">
        <f t="shared" si="9"/>
        <v>false</v>
      </c>
      <c r="AX963" s="305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963" s="306"/>
      <c r="AZ963" s="305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963" s="306"/>
      <c r="BB963" s="302"/>
      <c r="BC963" s="303" t="b">
        <f t="shared" si="11"/>
        <v>1</v>
      </c>
      <c r="BD963" s="304"/>
      <c r="BE963" s="304" t="str">
        <f t="shared" si="12"/>
        <v>false</v>
      </c>
      <c r="BF963" s="307"/>
      <c r="BG963" s="305"/>
      <c r="BH963" s="305"/>
      <c r="BI963" s="305"/>
      <c r="BJ963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3" s="306"/>
      <c r="BL963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3" s="306"/>
      <c r="BN963" s="302"/>
      <c r="BO963" s="302"/>
      <c r="BP963" s="302"/>
      <c r="BQ963" s="302"/>
      <c r="BR963" s="302"/>
      <c r="BS963" s="302"/>
      <c r="BT963" s="302"/>
      <c r="BU963" s="302"/>
      <c r="BV963" s="302"/>
      <c r="BW963" s="302"/>
      <c r="BX963" s="302"/>
    </row>
    <row r="964">
      <c r="A964" s="292" t="s">
        <v>728</v>
      </c>
      <c r="B964" s="292">
        <v>963.0</v>
      </c>
      <c r="C964" s="292">
        <f t="shared" si="15"/>
        <v>2</v>
      </c>
      <c r="D964" s="293" t="str">
        <f t="shared" si="27"/>
        <v>Insp, Con, Vac</v>
      </c>
      <c r="E964" s="46" t="str">
        <f t="shared" si="2"/>
        <v>bldinsp.mdb.Condemn.Handle</v>
      </c>
      <c r="F964" s="46" t="s">
        <v>355</v>
      </c>
      <c r="G964" s="46" t="s">
        <v>121</v>
      </c>
      <c r="H964" s="47">
        <v>7.0</v>
      </c>
      <c r="I964" s="294" t="s">
        <v>159</v>
      </c>
      <c r="J964" s="295" t="s">
        <v>743</v>
      </c>
      <c r="K964" s="296">
        <v>13.0</v>
      </c>
      <c r="L964" s="297" t="b">
        <v>0</v>
      </c>
      <c r="M964" s="294" t="s">
        <v>1967</v>
      </c>
      <c r="N964" s="294"/>
      <c r="O964" s="369"/>
      <c r="P964" s="369"/>
      <c r="Q964" s="298" t="str">
        <f t="shared" si="3"/>
        <v>Condemn</v>
      </c>
      <c r="R964" s="298" t="str">
        <f t="shared" si="19"/>
        <v>Handle</v>
      </c>
      <c r="S964" s="298" t="str">
        <f t="array" ref="S964">iferror(index('Type Mapping'!$A$2:$D$21,match(J964,'Type Mapping'!$B$2:$B$21,0),3),"type mismatch")</f>
        <v>VARCHAR</v>
      </c>
      <c r="T964" s="298"/>
      <c r="U964" s="298"/>
      <c r="V964" s="298"/>
      <c r="W964" s="51" t="b">
        <v>1</v>
      </c>
      <c r="X964" s="51"/>
      <c r="Y964" s="309"/>
      <c r="Z964" s="309"/>
      <c r="AA964" s="311" t="s">
        <v>977</v>
      </c>
      <c r="AB964" s="53" t="str">
        <f t="shared" si="23"/>
        <v>**field missing**_history</v>
      </c>
      <c r="AC964" s="308" t="str">
        <f t="array" ref="AC964">iferror(index('StoT Mapping (Depreciated)'!$D$2:$L$976,match(E964,'StoT Mapping (Depreciated)'!$D$2:$D$976,0),9),"**FIELD MISSING**")</f>
        <v>**FIELD MISSING**</v>
      </c>
      <c r="AD964" s="53" t="str">
        <f t="shared" si="6"/>
        <v>**field missing**.**FIELD MISSING**</v>
      </c>
      <c r="AE964" s="299">
        <f>countif(NEW_REDB_table.field,AD964)</f>
        <v>0</v>
      </c>
      <c r="AF964" s="299" t="str">
        <f t="shared" si="7"/>
        <v>Check...</v>
      </c>
      <c r="AG964" s="308"/>
      <c r="AH964" s="317" t="b">
        <v>0</v>
      </c>
      <c r="AI964" s="317" t="b">
        <v>0</v>
      </c>
      <c r="AJ964" s="308" t="str">
        <f t="array" ref="AJ964">iferror(index('Type Mapping'!$A$2:$D$21,match(J964,'Type Mapping'!$B$2:$B$21,0),4),"type mismatch")</f>
        <v>VARCHAR</v>
      </c>
      <c r="AK964" s="308"/>
      <c r="AL964" s="308"/>
      <c r="AM964" s="308"/>
      <c r="AN964" s="300" t="b">
        <v>0</v>
      </c>
      <c r="AO964" s="300" t="b">
        <v>0</v>
      </c>
      <c r="AP964" s="300" t="b">
        <v>0</v>
      </c>
      <c r="AQ964" s="300" t="b">
        <v>0</v>
      </c>
      <c r="AR964" s="300"/>
      <c r="AS964" s="300"/>
      <c r="AT964" s="302"/>
      <c r="AU964" s="302"/>
      <c r="AV964" s="303" t="b">
        <v>1</v>
      </c>
      <c r="AW964" s="304" t="str">
        <f t="shared" si="9"/>
        <v>false</v>
      </c>
      <c r="AX964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964" s="306"/>
      <c r="AZ964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964" s="306"/>
      <c r="BB964" s="302"/>
      <c r="BC964" s="303" t="b">
        <f t="shared" si="11"/>
        <v>1</v>
      </c>
      <c r="BD964" s="304"/>
      <c r="BE964" s="304" t="str">
        <f t="shared" si="12"/>
        <v>false</v>
      </c>
      <c r="BF964" s="307"/>
      <c r="BG964" s="305"/>
      <c r="BH964" s="305"/>
      <c r="BI964" s="305"/>
      <c r="BJ964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4" s="306"/>
      <c r="BL964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4" s="306"/>
      <c r="BN964" s="302"/>
      <c r="BO964" s="302"/>
      <c r="BP964" s="302"/>
      <c r="BQ964" s="302"/>
      <c r="BR964" s="302"/>
      <c r="BS964" s="302"/>
      <c r="BT964" s="302"/>
      <c r="BU964" s="302"/>
      <c r="BV964" s="302"/>
      <c r="BW964" s="302"/>
      <c r="BX964" s="302"/>
    </row>
    <row r="965">
      <c r="A965" s="292" t="s">
        <v>728</v>
      </c>
      <c r="B965" s="292">
        <v>964.0</v>
      </c>
      <c r="C965" s="292">
        <f t="shared" si="15"/>
        <v>2</v>
      </c>
      <c r="D965" s="293" t="str">
        <f t="shared" si="27"/>
        <v>Insp, Con, Vac</v>
      </c>
      <c r="E965" s="46" t="str">
        <f t="shared" si="2"/>
        <v>bldinsp.mdb.Condemn.Parcel9</v>
      </c>
      <c r="F965" s="46" t="s">
        <v>355</v>
      </c>
      <c r="G965" s="46" t="s">
        <v>121</v>
      </c>
      <c r="H965" s="47">
        <v>8.0</v>
      </c>
      <c r="I965" s="294" t="s">
        <v>165</v>
      </c>
      <c r="J965" s="295" t="s">
        <v>738</v>
      </c>
      <c r="K965" s="296">
        <v>4.0</v>
      </c>
      <c r="L965" s="297" t="b">
        <v>0</v>
      </c>
      <c r="M965" s="294" t="s">
        <v>2015</v>
      </c>
      <c r="N965" s="294"/>
      <c r="O965" s="369"/>
      <c r="P965" s="369"/>
      <c r="Q965" s="298" t="str">
        <f t="shared" si="3"/>
        <v>Condemn</v>
      </c>
      <c r="R965" s="298" t="str">
        <f t="shared" si="19"/>
        <v>Parcel9</v>
      </c>
      <c r="S965" s="298" t="str">
        <f t="array" ref="S965">iferror(index('Type Mapping'!$A$2:$D$21,match(J965,'Type Mapping'!$B$2:$B$21,0),3),"type mismatch")</f>
        <v>VARCHAR</v>
      </c>
      <c r="T965" s="298"/>
      <c r="U965" s="298"/>
      <c r="V965" s="298"/>
      <c r="W965" s="51" t="b">
        <v>1</v>
      </c>
      <c r="X965" s="51"/>
      <c r="Y965" s="309"/>
      <c r="Z965" s="309"/>
      <c r="AA965" s="311" t="s">
        <v>977</v>
      </c>
      <c r="AB965" s="53" t="str">
        <f t="shared" si="23"/>
        <v>**field missing**_history</v>
      </c>
      <c r="AC965" s="308" t="str">
        <f t="array" ref="AC965">iferror(index('StoT Mapping (Depreciated)'!$D$2:$L$976,match(E965,'StoT Mapping (Depreciated)'!$D$2:$D$976,0),9),"**FIELD MISSING**")</f>
        <v>**FIELD MISSING**</v>
      </c>
      <c r="AD965" s="53" t="str">
        <f t="shared" si="6"/>
        <v>**field missing**.**FIELD MISSING**</v>
      </c>
      <c r="AE965" s="299">
        <f>countif(NEW_REDB_table.field,AD965)</f>
        <v>0</v>
      </c>
      <c r="AF965" s="299" t="str">
        <f t="shared" si="7"/>
        <v>Check...</v>
      </c>
      <c r="AG965" s="308"/>
      <c r="AH965" s="317" t="b">
        <v>0</v>
      </c>
      <c r="AI965" s="317" t="b">
        <v>0</v>
      </c>
      <c r="AJ965" s="308" t="str">
        <f t="array" ref="AJ965">iferror(index('Type Mapping'!$A$2:$D$21,match(J965,'Type Mapping'!$B$2:$B$21,0),4),"type mismatch")</f>
        <v>INT</v>
      </c>
      <c r="AK965" s="308"/>
      <c r="AL965" s="308"/>
      <c r="AM965" s="308"/>
      <c r="AN965" s="300" t="b">
        <v>0</v>
      </c>
      <c r="AO965" s="300" t="b">
        <v>0</v>
      </c>
      <c r="AP965" s="300" t="b">
        <v>0</v>
      </c>
      <c r="AQ965" s="300" t="b">
        <v>0</v>
      </c>
      <c r="AR965" s="300"/>
      <c r="AS965" s="300"/>
      <c r="AT965" s="302"/>
      <c r="AU965" s="302"/>
      <c r="AV965" s="303" t="b">
        <v>1</v>
      </c>
      <c r="AW965" s="304" t="str">
        <f t="shared" si="9"/>
        <v>false</v>
      </c>
      <c r="AX965" s="305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965" s="306"/>
      <c r="AZ965" s="305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965" s="306"/>
      <c r="BB965" s="302"/>
      <c r="BC965" s="303" t="b">
        <f t="shared" si="11"/>
        <v>1</v>
      </c>
      <c r="BD965" s="304"/>
      <c r="BE965" s="304" t="str">
        <f t="shared" si="12"/>
        <v>false</v>
      </c>
      <c r="BF965" s="307"/>
      <c r="BG965" s="305"/>
      <c r="BH965" s="305"/>
      <c r="BI965" s="305"/>
      <c r="BJ965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5" s="306"/>
      <c r="BL965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5" s="306"/>
      <c r="BN965" s="302"/>
      <c r="BO965" s="302"/>
      <c r="BP965" s="302"/>
      <c r="BQ965" s="302"/>
      <c r="BR965" s="302"/>
      <c r="BS965" s="302"/>
      <c r="BT965" s="302"/>
      <c r="BU965" s="302"/>
      <c r="BV965" s="302"/>
      <c r="BW965" s="302"/>
      <c r="BX965" s="302"/>
    </row>
    <row r="966">
      <c r="A966" s="292" t="s">
        <v>728</v>
      </c>
      <c r="B966" s="292">
        <v>965.0</v>
      </c>
      <c r="C966" s="292">
        <f t="shared" si="15"/>
        <v>2</v>
      </c>
      <c r="D966" s="293" t="str">
        <f t="shared" si="27"/>
        <v>Insp, Con, Vac</v>
      </c>
      <c r="E966" s="46" t="str">
        <f t="shared" si="2"/>
        <v>bldinsp.mdb.Condemn.AddrNum</v>
      </c>
      <c r="F966" s="46" t="s">
        <v>355</v>
      </c>
      <c r="G966" s="46" t="s">
        <v>121</v>
      </c>
      <c r="H966" s="47">
        <v>9.0</v>
      </c>
      <c r="I966" s="294" t="s">
        <v>1709</v>
      </c>
      <c r="J966" s="295" t="s">
        <v>738</v>
      </c>
      <c r="K966" s="296">
        <v>4.0</v>
      </c>
      <c r="L966" s="297" t="b">
        <v>0</v>
      </c>
      <c r="M966" s="294" t="s">
        <v>1710</v>
      </c>
      <c r="N966" s="294"/>
      <c r="O966" s="369"/>
      <c r="P966" s="369"/>
      <c r="Q966" s="298" t="str">
        <f t="shared" si="3"/>
        <v>Condemn</v>
      </c>
      <c r="R966" s="298" t="str">
        <f t="shared" si="19"/>
        <v>AddrNum</v>
      </c>
      <c r="S966" s="298" t="str">
        <f t="array" ref="S966">iferror(index('Type Mapping'!$A$2:$D$21,match(J966,'Type Mapping'!$B$2:$B$21,0),3),"type mismatch")</f>
        <v>VARCHAR</v>
      </c>
      <c r="T966" s="298"/>
      <c r="U966" s="298"/>
      <c r="V966" s="298"/>
      <c r="W966" s="51" t="b">
        <v>1</v>
      </c>
      <c r="X966" s="51"/>
      <c r="Y966" s="309"/>
      <c r="Z966" s="309"/>
      <c r="AA966" s="311" t="s">
        <v>977</v>
      </c>
      <c r="AB966" s="53" t="str">
        <f t="shared" si="23"/>
        <v>**field missing**_history</v>
      </c>
      <c r="AC966" s="308" t="str">
        <f t="array" ref="AC966">iferror(index('StoT Mapping (Depreciated)'!$D$2:$L$976,match(E966,'StoT Mapping (Depreciated)'!$D$2:$D$976,0),9),"**FIELD MISSING**")</f>
        <v>**FIELD MISSING**</v>
      </c>
      <c r="AD966" s="53" t="str">
        <f t="shared" si="6"/>
        <v>**field missing**.**FIELD MISSING**</v>
      </c>
      <c r="AE966" s="299">
        <f>countif(NEW_REDB_table.field,AD966)</f>
        <v>0</v>
      </c>
      <c r="AF966" s="299" t="str">
        <f t="shared" si="7"/>
        <v>Check...</v>
      </c>
      <c r="AG966" s="308"/>
      <c r="AH966" s="317" t="b">
        <v>0</v>
      </c>
      <c r="AI966" s="317" t="b">
        <v>0</v>
      </c>
      <c r="AJ966" s="308" t="str">
        <f t="array" ref="AJ966">iferror(index('Type Mapping'!$A$2:$D$21,match(J966,'Type Mapping'!$B$2:$B$21,0),4),"type mismatch")</f>
        <v>INT</v>
      </c>
      <c r="AK966" s="308"/>
      <c r="AL966" s="308"/>
      <c r="AM966" s="308"/>
      <c r="AN966" s="300" t="b">
        <v>0</v>
      </c>
      <c r="AO966" s="300" t="b">
        <v>0</v>
      </c>
      <c r="AP966" s="300" t="b">
        <v>0</v>
      </c>
      <c r="AQ966" s="300" t="b">
        <v>0</v>
      </c>
      <c r="AR966" s="300"/>
      <c r="AS966" s="300"/>
      <c r="AT966" s="302"/>
      <c r="AU966" s="302"/>
      <c r="AV966" s="303" t="b">
        <v>1</v>
      </c>
      <c r="AW966" s="304" t="str">
        <f t="shared" si="9"/>
        <v>false</v>
      </c>
      <c r="AX966" s="305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966" s="306"/>
      <c r="AZ966" s="305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966" s="306"/>
      <c r="BB966" s="302"/>
      <c r="BC966" s="303" t="b">
        <f t="shared" si="11"/>
        <v>1</v>
      </c>
      <c r="BD966" s="304"/>
      <c r="BE966" s="304" t="str">
        <f t="shared" si="12"/>
        <v>false</v>
      </c>
      <c r="BF966" s="307"/>
      <c r="BG966" s="305"/>
      <c r="BH966" s="305"/>
      <c r="BI966" s="305"/>
      <c r="BJ966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6" s="306"/>
      <c r="BL966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6" s="306"/>
      <c r="BN966" s="302"/>
      <c r="BO966" s="302"/>
      <c r="BP966" s="302"/>
      <c r="BQ966" s="302"/>
      <c r="BR966" s="302"/>
      <c r="BS966" s="302"/>
      <c r="BT966" s="302"/>
      <c r="BU966" s="302"/>
      <c r="BV966" s="302"/>
      <c r="BW966" s="302"/>
      <c r="BX966" s="302"/>
    </row>
    <row r="967">
      <c r="A967" s="292" t="s">
        <v>728</v>
      </c>
      <c r="B967" s="292">
        <v>966.0</v>
      </c>
      <c r="C967" s="292">
        <f t="shared" si="15"/>
        <v>2</v>
      </c>
      <c r="D967" s="293" t="str">
        <f t="shared" si="27"/>
        <v>Insp, Con, Vac</v>
      </c>
      <c r="E967" s="46" t="str">
        <f t="shared" si="2"/>
        <v>bldinsp.mdb.Condemn.AddrSuf</v>
      </c>
      <c r="F967" s="46" t="s">
        <v>355</v>
      </c>
      <c r="G967" s="46" t="s">
        <v>121</v>
      </c>
      <c r="H967" s="47">
        <v>10.0</v>
      </c>
      <c r="I967" s="294" t="s">
        <v>1723</v>
      </c>
      <c r="J967" s="295" t="s">
        <v>743</v>
      </c>
      <c r="K967" s="296">
        <v>15.0</v>
      </c>
      <c r="L967" s="297" t="b">
        <v>0</v>
      </c>
      <c r="M967" s="294" t="s">
        <v>1724</v>
      </c>
      <c r="N967" s="294"/>
      <c r="O967" s="369"/>
      <c r="P967" s="369"/>
      <c r="Q967" s="298" t="str">
        <f t="shared" si="3"/>
        <v>Condemn</v>
      </c>
      <c r="R967" s="298" t="str">
        <f t="shared" si="19"/>
        <v>AddrSuf</v>
      </c>
      <c r="S967" s="298" t="str">
        <f t="array" ref="S967">iferror(index('Type Mapping'!$A$2:$D$21,match(J967,'Type Mapping'!$B$2:$B$21,0),3),"type mismatch")</f>
        <v>VARCHAR</v>
      </c>
      <c r="T967" s="298"/>
      <c r="U967" s="298"/>
      <c r="V967" s="298"/>
      <c r="W967" s="51" t="b">
        <v>1</v>
      </c>
      <c r="X967" s="51"/>
      <c r="Y967" s="309"/>
      <c r="Z967" s="309"/>
      <c r="AA967" s="311" t="s">
        <v>977</v>
      </c>
      <c r="AB967" s="53" t="str">
        <f t="shared" si="23"/>
        <v>**field missing**_history</v>
      </c>
      <c r="AC967" s="308" t="str">
        <f t="array" ref="AC967">iferror(index('StoT Mapping (Depreciated)'!$D$2:$L$976,match(E967,'StoT Mapping (Depreciated)'!$D$2:$D$976,0),9),"**FIELD MISSING**")</f>
        <v>**FIELD MISSING**</v>
      </c>
      <c r="AD967" s="53" t="str">
        <f t="shared" si="6"/>
        <v>**field missing**.**FIELD MISSING**</v>
      </c>
      <c r="AE967" s="299">
        <f>countif(NEW_REDB_table.field,AD967)</f>
        <v>0</v>
      </c>
      <c r="AF967" s="299" t="str">
        <f t="shared" si="7"/>
        <v>Check...</v>
      </c>
      <c r="AG967" s="308"/>
      <c r="AH967" s="317" t="b">
        <v>0</v>
      </c>
      <c r="AI967" s="317" t="b">
        <v>0</v>
      </c>
      <c r="AJ967" s="308" t="str">
        <f t="array" ref="AJ967">iferror(index('Type Mapping'!$A$2:$D$21,match(J967,'Type Mapping'!$B$2:$B$21,0),4),"type mismatch")</f>
        <v>VARCHAR</v>
      </c>
      <c r="AK967" s="308"/>
      <c r="AL967" s="308"/>
      <c r="AM967" s="308"/>
      <c r="AN967" s="300" t="b">
        <v>0</v>
      </c>
      <c r="AO967" s="300" t="b">
        <v>0</v>
      </c>
      <c r="AP967" s="300" t="b">
        <v>0</v>
      </c>
      <c r="AQ967" s="300" t="b">
        <v>0</v>
      </c>
      <c r="AR967" s="300"/>
      <c r="AS967" s="300"/>
      <c r="AT967" s="302"/>
      <c r="AU967" s="302"/>
      <c r="AV967" s="303" t="b">
        <v>1</v>
      </c>
      <c r="AW967" s="304" t="str">
        <f t="shared" si="9"/>
        <v>false</v>
      </c>
      <c r="AX967" s="305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967" s="306"/>
      <c r="AZ967" s="305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967" s="306"/>
      <c r="BB967" s="302"/>
      <c r="BC967" s="303" t="b">
        <f t="shared" si="11"/>
        <v>1</v>
      </c>
      <c r="BD967" s="304"/>
      <c r="BE967" s="304" t="str">
        <f t="shared" si="12"/>
        <v>false</v>
      </c>
      <c r="BF967" s="307"/>
      <c r="BG967" s="305"/>
      <c r="BH967" s="305"/>
      <c r="BI967" s="305"/>
      <c r="BJ967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7" s="306"/>
      <c r="BL967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7" s="306"/>
      <c r="BN967" s="302"/>
      <c r="BO967" s="302"/>
      <c r="BP967" s="302"/>
      <c r="BQ967" s="302"/>
      <c r="BR967" s="302"/>
      <c r="BS967" s="302"/>
      <c r="BT967" s="302"/>
      <c r="BU967" s="302"/>
      <c r="BV967" s="302"/>
      <c r="BW967" s="302"/>
      <c r="BX967" s="302"/>
    </row>
    <row r="968">
      <c r="A968" s="292" t="s">
        <v>728</v>
      </c>
      <c r="B968" s="292">
        <v>967.0</v>
      </c>
      <c r="C968" s="292">
        <f t="shared" si="15"/>
        <v>2</v>
      </c>
      <c r="D968" s="293" t="str">
        <f t="shared" si="27"/>
        <v>Insp, Con, Vac</v>
      </c>
      <c r="E968" s="46" t="str">
        <f t="shared" si="2"/>
        <v>bldinsp.mdb.Condemn.StDir</v>
      </c>
      <c r="F968" s="46" t="s">
        <v>355</v>
      </c>
      <c r="G968" s="46" t="s">
        <v>121</v>
      </c>
      <c r="H968" s="47">
        <v>11.0</v>
      </c>
      <c r="I968" s="294" t="s">
        <v>1857</v>
      </c>
      <c r="J968" s="295" t="s">
        <v>743</v>
      </c>
      <c r="K968" s="296">
        <v>2.0</v>
      </c>
      <c r="L968" s="297" t="b">
        <v>0</v>
      </c>
      <c r="M968" s="294" t="s">
        <v>2016</v>
      </c>
      <c r="N968" s="294"/>
      <c r="O968" s="369"/>
      <c r="P968" s="369"/>
      <c r="Q968" s="298" t="str">
        <f t="shared" si="3"/>
        <v>Condemn</v>
      </c>
      <c r="R968" s="298" t="str">
        <f t="shared" si="19"/>
        <v>StDir</v>
      </c>
      <c r="S968" s="298" t="str">
        <f t="array" ref="S968">iferror(index('Type Mapping'!$A$2:$D$21,match(J968,'Type Mapping'!$B$2:$B$21,0),3),"type mismatch")</f>
        <v>VARCHAR</v>
      </c>
      <c r="T968" s="298"/>
      <c r="U968" s="298"/>
      <c r="V968" s="298"/>
      <c r="W968" s="51" t="b">
        <v>1</v>
      </c>
      <c r="X968" s="51"/>
      <c r="Y968" s="309"/>
      <c r="Z968" s="309"/>
      <c r="AA968" s="311" t="s">
        <v>977</v>
      </c>
      <c r="AB968" s="53" t="str">
        <f t="shared" si="23"/>
        <v>**field missing**_history</v>
      </c>
      <c r="AC968" s="308" t="str">
        <f t="array" ref="AC968">iferror(index('StoT Mapping (Depreciated)'!$D$2:$L$976,match(E968,'StoT Mapping (Depreciated)'!$D$2:$D$976,0),9),"**FIELD MISSING**")</f>
        <v>**FIELD MISSING**</v>
      </c>
      <c r="AD968" s="53" t="str">
        <f t="shared" si="6"/>
        <v>**field missing**.**FIELD MISSING**</v>
      </c>
      <c r="AE968" s="299">
        <f>countif(NEW_REDB_table.field,AD968)</f>
        <v>0</v>
      </c>
      <c r="AF968" s="299" t="str">
        <f t="shared" si="7"/>
        <v>Check...</v>
      </c>
      <c r="AG968" s="308"/>
      <c r="AH968" s="317" t="b">
        <v>0</v>
      </c>
      <c r="AI968" s="317" t="b">
        <v>0</v>
      </c>
      <c r="AJ968" s="308" t="str">
        <f t="array" ref="AJ968">iferror(index('Type Mapping'!$A$2:$D$21,match(J968,'Type Mapping'!$B$2:$B$21,0),4),"type mismatch")</f>
        <v>VARCHAR</v>
      </c>
      <c r="AK968" s="308"/>
      <c r="AL968" s="308"/>
      <c r="AM968" s="308"/>
      <c r="AN968" s="300" t="b">
        <v>0</v>
      </c>
      <c r="AO968" s="300" t="b">
        <v>0</v>
      </c>
      <c r="AP968" s="300" t="b">
        <v>0</v>
      </c>
      <c r="AQ968" s="300" t="b">
        <v>0</v>
      </c>
      <c r="AR968" s="300"/>
      <c r="AS968" s="300"/>
      <c r="AT968" s="302"/>
      <c r="AU968" s="302"/>
      <c r="AV968" s="303" t="b">
        <v>1</v>
      </c>
      <c r="AW968" s="304" t="str">
        <f t="shared" si="9"/>
        <v>false</v>
      </c>
      <c r="AX968" s="305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968" s="306"/>
      <c r="AZ968" s="305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968" s="306"/>
      <c r="BB968" s="302"/>
      <c r="BC968" s="303" t="b">
        <f t="shared" si="11"/>
        <v>1</v>
      </c>
      <c r="BD968" s="304"/>
      <c r="BE968" s="304" t="str">
        <f t="shared" si="12"/>
        <v>false</v>
      </c>
      <c r="BF968" s="307"/>
      <c r="BG968" s="305"/>
      <c r="BH968" s="305"/>
      <c r="BI968" s="305"/>
      <c r="BJ968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8" s="306"/>
      <c r="BL968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8" s="306"/>
      <c r="BN968" s="302"/>
      <c r="BO968" s="302"/>
      <c r="BP968" s="302"/>
      <c r="BQ968" s="302"/>
      <c r="BR968" s="302"/>
      <c r="BS968" s="302"/>
      <c r="BT968" s="302"/>
      <c r="BU968" s="302"/>
      <c r="BV968" s="302"/>
      <c r="BW968" s="302"/>
      <c r="BX968" s="302"/>
    </row>
    <row r="969">
      <c r="A969" s="292" t="s">
        <v>728</v>
      </c>
      <c r="B969" s="292">
        <v>968.0</v>
      </c>
      <c r="C969" s="292">
        <f t="shared" si="15"/>
        <v>2</v>
      </c>
      <c r="D969" s="293" t="str">
        <f t="shared" si="27"/>
        <v>Insp, Con, Vac</v>
      </c>
      <c r="E969" s="46" t="str">
        <f t="shared" si="2"/>
        <v>bldinsp.mdb.Condemn.StName</v>
      </c>
      <c r="F969" s="46" t="s">
        <v>355</v>
      </c>
      <c r="G969" s="46" t="s">
        <v>121</v>
      </c>
      <c r="H969" s="47">
        <v>12.0</v>
      </c>
      <c r="I969" s="294" t="s">
        <v>1071</v>
      </c>
      <c r="J969" s="295" t="s">
        <v>743</v>
      </c>
      <c r="K969" s="296">
        <v>40.0</v>
      </c>
      <c r="L969" s="297" t="b">
        <v>0</v>
      </c>
      <c r="M969" s="294" t="s">
        <v>1662</v>
      </c>
      <c r="N969" s="294"/>
      <c r="O969" s="369"/>
      <c r="P969" s="369"/>
      <c r="Q969" s="298" t="str">
        <f t="shared" si="3"/>
        <v>Condemn</v>
      </c>
      <c r="R969" s="298" t="str">
        <f t="shared" si="19"/>
        <v>StName</v>
      </c>
      <c r="S969" s="298" t="str">
        <f t="array" ref="S969">iferror(index('Type Mapping'!$A$2:$D$21,match(J969,'Type Mapping'!$B$2:$B$21,0),3),"type mismatch")</f>
        <v>VARCHAR</v>
      </c>
      <c r="T969" s="298"/>
      <c r="U969" s="298"/>
      <c r="V969" s="298"/>
      <c r="W969" s="51" t="b">
        <v>1</v>
      </c>
      <c r="X969" s="51"/>
      <c r="Y969" s="309"/>
      <c r="Z969" s="309"/>
      <c r="AA969" s="311" t="s">
        <v>977</v>
      </c>
      <c r="AB969" s="53" t="str">
        <f t="shared" si="23"/>
        <v>**field missing**_history</v>
      </c>
      <c r="AC969" s="308" t="str">
        <f t="array" ref="AC969">iferror(index('StoT Mapping (Depreciated)'!$D$2:$L$976,match(E969,'StoT Mapping (Depreciated)'!$D$2:$D$976,0),9),"**FIELD MISSING**")</f>
        <v>**FIELD MISSING**</v>
      </c>
      <c r="AD969" s="53" t="str">
        <f t="shared" si="6"/>
        <v>**field missing**.**FIELD MISSING**</v>
      </c>
      <c r="AE969" s="299">
        <f>countif(NEW_REDB_table.field,AD969)</f>
        <v>0</v>
      </c>
      <c r="AF969" s="299" t="str">
        <f t="shared" si="7"/>
        <v>Check...</v>
      </c>
      <c r="AG969" s="308"/>
      <c r="AH969" s="317" t="b">
        <v>0</v>
      </c>
      <c r="AI969" s="317" t="b">
        <v>0</v>
      </c>
      <c r="AJ969" s="308" t="str">
        <f t="array" ref="AJ969">iferror(index('Type Mapping'!$A$2:$D$21,match(J969,'Type Mapping'!$B$2:$B$21,0),4),"type mismatch")</f>
        <v>VARCHAR</v>
      </c>
      <c r="AK969" s="308"/>
      <c r="AL969" s="308"/>
      <c r="AM969" s="308"/>
      <c r="AN969" s="300" t="b">
        <v>0</v>
      </c>
      <c r="AO969" s="300" t="b">
        <v>0</v>
      </c>
      <c r="AP969" s="300" t="b">
        <v>0</v>
      </c>
      <c r="AQ969" s="300" t="b">
        <v>0</v>
      </c>
      <c r="AR969" s="300"/>
      <c r="AS969" s="300"/>
      <c r="AT969" s="302"/>
      <c r="AU969" s="302"/>
      <c r="AV969" s="303" t="b">
        <v>1</v>
      </c>
      <c r="AW969" s="304" t="str">
        <f t="shared" si="9"/>
        <v>false</v>
      </c>
      <c r="AX969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969" s="306"/>
      <c r="AZ969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969" s="306"/>
      <c r="BB969" s="302"/>
      <c r="BC969" s="303" t="b">
        <f t="shared" si="11"/>
        <v>1</v>
      </c>
      <c r="BD969" s="304"/>
      <c r="BE969" s="304" t="str">
        <f t="shared" si="12"/>
        <v>false</v>
      </c>
      <c r="BF969" s="307"/>
      <c r="BG969" s="305"/>
      <c r="BH969" s="305"/>
      <c r="BI969" s="305"/>
      <c r="BJ969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69" s="306"/>
      <c r="BL969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69" s="306"/>
      <c r="BN969" s="302"/>
      <c r="BO969" s="302"/>
      <c r="BP969" s="302"/>
      <c r="BQ969" s="302"/>
      <c r="BR969" s="302"/>
      <c r="BS969" s="302"/>
      <c r="BT969" s="302"/>
      <c r="BU969" s="302"/>
      <c r="BV969" s="302"/>
      <c r="BW969" s="302"/>
      <c r="BX969" s="302"/>
    </row>
    <row r="970">
      <c r="A970" s="292" t="s">
        <v>728</v>
      </c>
      <c r="B970" s="292">
        <v>969.0</v>
      </c>
      <c r="C970" s="292">
        <f t="shared" si="15"/>
        <v>2</v>
      </c>
      <c r="D970" s="293" t="str">
        <f t="shared" si="27"/>
        <v>Insp, Con, Vac</v>
      </c>
      <c r="E970" s="46" t="str">
        <f t="shared" si="2"/>
        <v>bldinsp.mdb.Condemn.StType</v>
      </c>
      <c r="F970" s="46" t="s">
        <v>355</v>
      </c>
      <c r="G970" s="46" t="s">
        <v>121</v>
      </c>
      <c r="H970" s="47">
        <v>13.0</v>
      </c>
      <c r="I970" s="294" t="s">
        <v>1075</v>
      </c>
      <c r="J970" s="295" t="s">
        <v>743</v>
      </c>
      <c r="K970" s="296">
        <v>4.0</v>
      </c>
      <c r="L970" s="297" t="b">
        <v>0</v>
      </c>
      <c r="M970" s="294" t="s">
        <v>1076</v>
      </c>
      <c r="N970" s="294"/>
      <c r="O970" s="369"/>
      <c r="P970" s="369"/>
      <c r="Q970" s="298" t="str">
        <f t="shared" si="3"/>
        <v>Condemn</v>
      </c>
      <c r="R970" s="298" t="str">
        <f t="shared" si="19"/>
        <v>StType</v>
      </c>
      <c r="S970" s="298" t="str">
        <f t="array" ref="S970">iferror(index('Type Mapping'!$A$2:$D$21,match(J970,'Type Mapping'!$B$2:$B$21,0),3),"type mismatch")</f>
        <v>VARCHAR</v>
      </c>
      <c r="T970" s="298"/>
      <c r="U970" s="298"/>
      <c r="V970" s="298"/>
      <c r="W970" s="51" t="b">
        <v>1</v>
      </c>
      <c r="X970" s="51"/>
      <c r="Y970" s="309"/>
      <c r="Z970" s="309"/>
      <c r="AA970" s="311" t="s">
        <v>977</v>
      </c>
      <c r="AB970" s="53" t="str">
        <f t="shared" si="23"/>
        <v>**field missing**_history</v>
      </c>
      <c r="AC970" s="308" t="str">
        <f t="array" ref="AC970">iferror(index('StoT Mapping (Depreciated)'!$D$2:$L$976,match(E970,'StoT Mapping (Depreciated)'!$D$2:$D$976,0),9),"**FIELD MISSING**")</f>
        <v>**FIELD MISSING**</v>
      </c>
      <c r="AD970" s="53" t="str">
        <f t="shared" si="6"/>
        <v>**field missing**.**FIELD MISSING**</v>
      </c>
      <c r="AE970" s="299">
        <f>countif(NEW_REDB_table.field,AD970)</f>
        <v>0</v>
      </c>
      <c r="AF970" s="299" t="str">
        <f t="shared" si="7"/>
        <v>Check...</v>
      </c>
      <c r="AG970" s="308"/>
      <c r="AH970" s="317" t="b">
        <v>0</v>
      </c>
      <c r="AI970" s="317" t="b">
        <v>0</v>
      </c>
      <c r="AJ970" s="308" t="str">
        <f t="array" ref="AJ970">iferror(index('Type Mapping'!$A$2:$D$21,match(J970,'Type Mapping'!$B$2:$B$21,0),4),"type mismatch")</f>
        <v>VARCHAR</v>
      </c>
      <c r="AK970" s="308"/>
      <c r="AL970" s="308"/>
      <c r="AM970" s="308"/>
      <c r="AN970" s="300" t="b">
        <v>0</v>
      </c>
      <c r="AO970" s="300" t="b">
        <v>0</v>
      </c>
      <c r="AP970" s="300" t="b">
        <v>0</v>
      </c>
      <c r="AQ970" s="300" t="b">
        <v>0</v>
      </c>
      <c r="AR970" s="300"/>
      <c r="AS970" s="300"/>
      <c r="AT970" s="302"/>
      <c r="AU970" s="302"/>
      <c r="AV970" s="303" t="b">
        <v>1</v>
      </c>
      <c r="AW970" s="304" t="str">
        <f t="shared" si="9"/>
        <v>false</v>
      </c>
      <c r="AX970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970" s="306"/>
      <c r="AZ970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970" s="306"/>
      <c r="BB970" s="302"/>
      <c r="BC970" s="303" t="b">
        <f t="shared" si="11"/>
        <v>1</v>
      </c>
      <c r="BD970" s="304"/>
      <c r="BE970" s="304" t="str">
        <f t="shared" si="12"/>
        <v>false</v>
      </c>
      <c r="BF970" s="307"/>
      <c r="BG970" s="305"/>
      <c r="BH970" s="305"/>
      <c r="BI970" s="305"/>
      <c r="BJ970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0" s="306"/>
      <c r="BL970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0" s="306"/>
      <c r="BN970" s="302"/>
      <c r="BO970" s="302"/>
      <c r="BP970" s="302"/>
      <c r="BQ970" s="302"/>
      <c r="BR970" s="302"/>
      <c r="BS970" s="302"/>
      <c r="BT970" s="302"/>
      <c r="BU970" s="302"/>
      <c r="BV970" s="302"/>
      <c r="BW970" s="302"/>
      <c r="BX970" s="302"/>
    </row>
    <row r="971">
      <c r="A971" s="292" t="s">
        <v>728</v>
      </c>
      <c r="B971" s="292">
        <v>970.0</v>
      </c>
      <c r="C971" s="292">
        <f t="shared" si="15"/>
        <v>2</v>
      </c>
      <c r="D971" s="293" t="str">
        <f t="shared" si="27"/>
        <v>Insp, Con, Vac</v>
      </c>
      <c r="E971" s="46" t="str">
        <f t="shared" si="2"/>
        <v>bldinsp.mdb.Condemn.InspectDate</v>
      </c>
      <c r="F971" s="46" t="s">
        <v>355</v>
      </c>
      <c r="G971" s="46" t="s">
        <v>121</v>
      </c>
      <c r="H971" s="47">
        <v>14.0</v>
      </c>
      <c r="I971" s="294" t="s">
        <v>2071</v>
      </c>
      <c r="J971" s="295" t="s">
        <v>788</v>
      </c>
      <c r="K971" s="296">
        <v>8.0</v>
      </c>
      <c r="L971" s="297" t="b">
        <v>0</v>
      </c>
      <c r="M971" s="294" t="s">
        <v>802</v>
      </c>
      <c r="N971" s="294"/>
      <c r="O971" s="369"/>
      <c r="P971" s="369"/>
      <c r="Q971" s="298" t="str">
        <f t="shared" si="3"/>
        <v>Condemn</v>
      </c>
      <c r="R971" s="298" t="str">
        <f t="shared" si="19"/>
        <v>InspectDate</v>
      </c>
      <c r="S971" s="298" t="str">
        <f t="array" ref="S971">iferror(index('Type Mapping'!$A$2:$D$21,match(J971,'Type Mapping'!$B$2:$B$21,0),3),"type mismatch")</f>
        <v>VARCHAR</v>
      </c>
      <c r="T971" s="298"/>
      <c r="U971" s="298"/>
      <c r="V971" s="298"/>
      <c r="W971" s="51" t="b">
        <v>1</v>
      </c>
      <c r="X971" s="51"/>
      <c r="Y971" s="309"/>
      <c r="Z971" s="309"/>
      <c r="AA971" s="311" t="s">
        <v>977</v>
      </c>
      <c r="AB971" s="53" t="str">
        <f t="shared" si="23"/>
        <v>**field missing**_history</v>
      </c>
      <c r="AC971" s="308" t="str">
        <f t="array" ref="AC971">iferror(index('StoT Mapping (Depreciated)'!$D$2:$L$976,match(E971,'StoT Mapping (Depreciated)'!$D$2:$D$976,0),9),"**FIELD MISSING**")</f>
        <v>**FIELD MISSING**</v>
      </c>
      <c r="AD971" s="53" t="str">
        <f t="shared" si="6"/>
        <v>**field missing**.**FIELD MISSING**</v>
      </c>
      <c r="AE971" s="299">
        <f>countif(NEW_REDB_table.field,AD971)</f>
        <v>0</v>
      </c>
      <c r="AF971" s="299" t="str">
        <f t="shared" si="7"/>
        <v>Check...</v>
      </c>
      <c r="AG971" s="308"/>
      <c r="AH971" s="317" t="b">
        <v>0</v>
      </c>
      <c r="AI971" s="317" t="b">
        <v>0</v>
      </c>
      <c r="AJ971" s="308" t="str">
        <f t="array" ref="AJ971">iferror(index('Type Mapping'!$A$2:$D$21,match(J971,'Type Mapping'!$B$2:$B$21,0),4),"type mismatch")</f>
        <v>DATE</v>
      </c>
      <c r="AK971" s="308"/>
      <c r="AL971" s="308"/>
      <c r="AM971" s="308"/>
      <c r="AN971" s="300" t="b">
        <v>0</v>
      </c>
      <c r="AO971" s="300" t="b">
        <v>0</v>
      </c>
      <c r="AP971" s="300" t="b">
        <v>0</v>
      </c>
      <c r="AQ971" s="300" t="b">
        <v>0</v>
      </c>
      <c r="AR971" s="300"/>
      <c r="AS971" s="300"/>
      <c r="AT971" s="302"/>
      <c r="AU971" s="302"/>
      <c r="AV971" s="303" t="b">
        <v>1</v>
      </c>
      <c r="AW971" s="304" t="str">
        <f t="shared" si="9"/>
        <v>false</v>
      </c>
      <c r="AX971" s="305" t="str">
        <f t="shared" si="17"/>
        <v>&lt;column comment="" default="" key="false" label="InspectDate" length="255" nullable="true" originalDbColumnName="InspectDate" originalLength="-1" pattern="" precision="-1" talendType="id_String" type=""/&gt;</v>
      </c>
      <c r="AY971" s="306"/>
      <c r="AZ971" s="305" t="str">
        <f t="shared" si="10"/>
        <v>&lt;column comment="" default="" key="false" label="InspectDate" length="255" nullable="true" originalDbColumnName="InspectDate" originalLength="-1" pattern="" precision="-1" talendType="id_String" type=""/&gt;</v>
      </c>
      <c r="BA971" s="306"/>
      <c r="BB971" s="302"/>
      <c r="BC971" s="303" t="b">
        <f t="shared" si="11"/>
        <v>1</v>
      </c>
      <c r="BD971" s="304"/>
      <c r="BE971" s="304" t="str">
        <f t="shared" si="12"/>
        <v>false</v>
      </c>
      <c r="BF971" s="307"/>
      <c r="BG971" s="305"/>
      <c r="BH971" s="305"/>
      <c r="BI971" s="305"/>
      <c r="BJ971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1" s="306"/>
      <c r="BL971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1" s="306"/>
      <c r="BN971" s="302"/>
      <c r="BO971" s="302"/>
      <c r="BP971" s="302"/>
      <c r="BQ971" s="302"/>
      <c r="BR971" s="302"/>
      <c r="BS971" s="302"/>
      <c r="BT971" s="302"/>
      <c r="BU971" s="302"/>
      <c r="BV971" s="302"/>
      <c r="BW971" s="302"/>
      <c r="BX971" s="302"/>
    </row>
    <row r="972">
      <c r="A972" s="292" t="s">
        <v>728</v>
      </c>
      <c r="B972" s="292">
        <v>971.0</v>
      </c>
      <c r="C972" s="292">
        <f t="shared" si="15"/>
        <v>2</v>
      </c>
      <c r="D972" s="293" t="str">
        <f t="shared" si="27"/>
        <v>Insp, Con, Vac</v>
      </c>
      <c r="E972" s="46" t="str">
        <f t="shared" si="2"/>
        <v>bldinsp.mdb.Condemn.InspectType</v>
      </c>
      <c r="F972" s="46" t="s">
        <v>355</v>
      </c>
      <c r="G972" s="46" t="s">
        <v>121</v>
      </c>
      <c r="H972" s="47">
        <v>15.0</v>
      </c>
      <c r="I972" s="294" t="s">
        <v>2264</v>
      </c>
      <c r="J972" s="295" t="s">
        <v>743</v>
      </c>
      <c r="K972" s="296">
        <v>2.0</v>
      </c>
      <c r="L972" s="297" t="b">
        <v>0</v>
      </c>
      <c r="M972" s="294" t="s">
        <v>802</v>
      </c>
      <c r="N972" s="294"/>
      <c r="O972" s="369"/>
      <c r="P972" s="369"/>
      <c r="Q972" s="298" t="str">
        <f t="shared" si="3"/>
        <v>Condemn</v>
      </c>
      <c r="R972" s="298" t="str">
        <f t="shared" si="19"/>
        <v>InspectType</v>
      </c>
      <c r="S972" s="298" t="str">
        <f t="array" ref="S972">iferror(index('Type Mapping'!$A$2:$D$21,match(J972,'Type Mapping'!$B$2:$B$21,0),3),"type mismatch")</f>
        <v>VARCHAR</v>
      </c>
      <c r="T972" s="298"/>
      <c r="U972" s="298"/>
      <c r="V972" s="298"/>
      <c r="W972" s="51" t="b">
        <v>1</v>
      </c>
      <c r="X972" s="51"/>
      <c r="Y972" s="309"/>
      <c r="Z972" s="309"/>
      <c r="AA972" s="311" t="s">
        <v>977</v>
      </c>
      <c r="AB972" s="53" t="str">
        <f t="shared" si="23"/>
        <v>**field missing**_history</v>
      </c>
      <c r="AC972" s="308" t="str">
        <f t="array" ref="AC972">iferror(index('StoT Mapping (Depreciated)'!$D$2:$L$976,match(E972,'StoT Mapping (Depreciated)'!$D$2:$D$976,0),9),"**FIELD MISSING**")</f>
        <v>**FIELD MISSING**</v>
      </c>
      <c r="AD972" s="53" t="str">
        <f t="shared" si="6"/>
        <v>**field missing**.**FIELD MISSING**</v>
      </c>
      <c r="AE972" s="299">
        <f>countif(NEW_REDB_table.field,AD972)</f>
        <v>0</v>
      </c>
      <c r="AF972" s="299" t="str">
        <f t="shared" si="7"/>
        <v>Check...</v>
      </c>
      <c r="AG972" s="308"/>
      <c r="AH972" s="317" t="b">
        <v>0</v>
      </c>
      <c r="AI972" s="317" t="b">
        <v>0</v>
      </c>
      <c r="AJ972" s="308" t="str">
        <f t="array" ref="AJ972">iferror(index('Type Mapping'!$A$2:$D$21,match(J972,'Type Mapping'!$B$2:$B$21,0),4),"type mismatch")</f>
        <v>VARCHAR</v>
      </c>
      <c r="AK972" s="308"/>
      <c r="AL972" s="308"/>
      <c r="AM972" s="308"/>
      <c r="AN972" s="300" t="b">
        <v>0</v>
      </c>
      <c r="AO972" s="300" t="b">
        <v>0</v>
      </c>
      <c r="AP972" s="300" t="b">
        <v>0</v>
      </c>
      <c r="AQ972" s="300" t="b">
        <v>0</v>
      </c>
      <c r="AR972" s="300"/>
      <c r="AS972" s="300"/>
      <c r="AT972" s="302"/>
      <c r="AU972" s="302"/>
      <c r="AV972" s="303" t="b">
        <v>1</v>
      </c>
      <c r="AW972" s="304" t="str">
        <f t="shared" si="9"/>
        <v>false</v>
      </c>
      <c r="AX972" s="305" t="str">
        <f t="shared" si="17"/>
        <v>&lt;column comment="" default="" key="false" label="InspectType" length="255" nullable="true" originalDbColumnName="InspectType" originalLength="-1" pattern="" precision="-1" talendType="id_String" type=""/&gt;</v>
      </c>
      <c r="AY972" s="306"/>
      <c r="AZ972" s="305" t="str">
        <f t="shared" si="10"/>
        <v>&lt;column comment="" default="" key="false" label="InspectType" length="255" nullable="true" originalDbColumnName="InspectType" originalLength="-1" pattern="" precision="-1" talendType="id_String" type=""/&gt;</v>
      </c>
      <c r="BA972" s="306"/>
      <c r="BB972" s="302"/>
      <c r="BC972" s="303" t="b">
        <f t="shared" si="11"/>
        <v>1</v>
      </c>
      <c r="BD972" s="304"/>
      <c r="BE972" s="304" t="str">
        <f t="shared" si="12"/>
        <v>false</v>
      </c>
      <c r="BF972" s="307"/>
      <c r="BG972" s="305"/>
      <c r="BH972" s="305"/>
      <c r="BI972" s="305"/>
      <c r="BJ972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2" s="306"/>
      <c r="BL972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2" s="306"/>
      <c r="BN972" s="302"/>
      <c r="BO972" s="302"/>
      <c r="BP972" s="302"/>
      <c r="BQ972" s="302"/>
      <c r="BR972" s="302"/>
      <c r="BS972" s="302"/>
      <c r="BT972" s="302"/>
      <c r="BU972" s="302"/>
      <c r="BV972" s="302"/>
      <c r="BW972" s="302"/>
      <c r="BX972" s="302"/>
    </row>
    <row r="973">
      <c r="A973" s="292" t="s">
        <v>728</v>
      </c>
      <c r="B973" s="292">
        <v>972.0</v>
      </c>
      <c r="C973" s="292">
        <f t="shared" si="15"/>
        <v>2</v>
      </c>
      <c r="D973" s="293" t="str">
        <f t="shared" si="27"/>
        <v>Insp, Con, Vac</v>
      </c>
      <c r="E973" s="46" t="str">
        <f t="shared" si="2"/>
        <v>bldinsp.mdb.Condemn.CondLetterSent</v>
      </c>
      <c r="F973" s="46" t="s">
        <v>355</v>
      </c>
      <c r="G973" s="46" t="s">
        <v>121</v>
      </c>
      <c r="H973" s="47">
        <v>16.0</v>
      </c>
      <c r="I973" s="294" t="s">
        <v>2067</v>
      </c>
      <c r="J973" s="295" t="s">
        <v>788</v>
      </c>
      <c r="K973" s="296">
        <v>8.0</v>
      </c>
      <c r="L973" s="297" t="b">
        <v>0</v>
      </c>
      <c r="M973" s="294" t="s">
        <v>802</v>
      </c>
      <c r="N973" s="294"/>
      <c r="O973" s="369"/>
      <c r="P973" s="369"/>
      <c r="Q973" s="298" t="str">
        <f t="shared" si="3"/>
        <v>Condemn</v>
      </c>
      <c r="R973" s="298" t="str">
        <f t="shared" si="19"/>
        <v>CondLetterSent</v>
      </c>
      <c r="S973" s="298" t="str">
        <f t="array" ref="S973">iferror(index('Type Mapping'!$A$2:$D$21,match(J973,'Type Mapping'!$B$2:$B$21,0),3),"type mismatch")</f>
        <v>VARCHAR</v>
      </c>
      <c r="T973" s="298"/>
      <c r="U973" s="298"/>
      <c r="V973" s="298"/>
      <c r="W973" s="51" t="b">
        <v>1</v>
      </c>
      <c r="X973" s="51"/>
      <c r="Y973" s="309"/>
      <c r="Z973" s="309"/>
      <c r="AA973" s="311" t="s">
        <v>977</v>
      </c>
      <c r="AB973" s="53" t="str">
        <f t="shared" si="23"/>
        <v>**field missing**_history</v>
      </c>
      <c r="AC973" s="308" t="str">
        <f t="array" ref="AC973">iferror(index('StoT Mapping (Depreciated)'!$D$2:$L$976,match(E973,'StoT Mapping (Depreciated)'!$D$2:$D$976,0),9),"**FIELD MISSING**")</f>
        <v>**FIELD MISSING**</v>
      </c>
      <c r="AD973" s="53" t="str">
        <f t="shared" si="6"/>
        <v>**field missing**.**FIELD MISSING**</v>
      </c>
      <c r="AE973" s="299">
        <f>countif(NEW_REDB_table.field,AD973)</f>
        <v>0</v>
      </c>
      <c r="AF973" s="299" t="str">
        <f t="shared" si="7"/>
        <v>Check...</v>
      </c>
      <c r="AG973" s="308"/>
      <c r="AH973" s="317" t="b">
        <v>0</v>
      </c>
      <c r="AI973" s="317" t="b">
        <v>0</v>
      </c>
      <c r="AJ973" s="308" t="str">
        <f t="array" ref="AJ973">iferror(index('Type Mapping'!$A$2:$D$21,match(J973,'Type Mapping'!$B$2:$B$21,0),4),"type mismatch")</f>
        <v>DATE</v>
      </c>
      <c r="AK973" s="308"/>
      <c r="AL973" s="308"/>
      <c r="AM973" s="308"/>
      <c r="AN973" s="300" t="b">
        <v>0</v>
      </c>
      <c r="AO973" s="300" t="b">
        <v>0</v>
      </c>
      <c r="AP973" s="300" t="b">
        <v>0</v>
      </c>
      <c r="AQ973" s="300" t="b">
        <v>0</v>
      </c>
      <c r="AR973" s="300"/>
      <c r="AS973" s="300"/>
      <c r="AT973" s="302"/>
      <c r="AU973" s="302"/>
      <c r="AV973" s="303" t="b">
        <v>1</v>
      </c>
      <c r="AW973" s="304" t="str">
        <f t="shared" si="9"/>
        <v>false</v>
      </c>
      <c r="AX973" s="305" t="str">
        <f t="shared" si="17"/>
        <v>&lt;column comment="" default="" key="false" label="CondLetterSent" length="255" nullable="true" originalDbColumnName="CondLetterSent" originalLength="-1" pattern="" precision="-1" talendType="id_String" type=""/&gt;</v>
      </c>
      <c r="AY973" s="306"/>
      <c r="AZ973" s="305" t="str">
        <f t="shared" si="10"/>
        <v>&lt;column comment="" default="" key="false" label="CondLetterSent" length="255" nullable="true" originalDbColumnName="CondLetterSent" originalLength="-1" pattern="" precision="-1" talendType="id_String" type=""/&gt;</v>
      </c>
      <c r="BA973" s="306"/>
      <c r="BB973" s="302"/>
      <c r="BC973" s="303" t="b">
        <f t="shared" si="11"/>
        <v>1</v>
      </c>
      <c r="BD973" s="304"/>
      <c r="BE973" s="304" t="str">
        <f t="shared" si="12"/>
        <v>false</v>
      </c>
      <c r="BF973" s="307"/>
      <c r="BG973" s="305"/>
      <c r="BH973" s="305"/>
      <c r="BI973" s="305"/>
      <c r="BJ973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3" s="306"/>
      <c r="BL973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3" s="306"/>
      <c r="BN973" s="302"/>
      <c r="BO973" s="302"/>
      <c r="BP973" s="302"/>
      <c r="BQ973" s="302"/>
      <c r="BR973" s="302"/>
      <c r="BS973" s="302"/>
      <c r="BT973" s="302"/>
      <c r="BU973" s="302"/>
      <c r="BV973" s="302"/>
      <c r="BW973" s="302"/>
      <c r="BX973" s="302"/>
    </row>
    <row r="974">
      <c r="A974" s="292" t="s">
        <v>728</v>
      </c>
      <c r="B974" s="292">
        <v>973.0</v>
      </c>
      <c r="C974" s="292">
        <f t="shared" si="15"/>
        <v>2</v>
      </c>
      <c r="D974" s="293" t="str">
        <f t="shared" si="27"/>
        <v>Insp, Con, Vac</v>
      </c>
      <c r="E974" s="46" t="str">
        <f t="shared" si="2"/>
        <v>bldinsp.mdb.Condemn.Status</v>
      </c>
      <c r="F974" s="46" t="s">
        <v>355</v>
      </c>
      <c r="G974" s="46" t="s">
        <v>121</v>
      </c>
      <c r="H974" s="47">
        <v>17.0</v>
      </c>
      <c r="I974" s="294" t="s">
        <v>1735</v>
      </c>
      <c r="J974" s="295" t="s">
        <v>743</v>
      </c>
      <c r="K974" s="296">
        <v>1.0</v>
      </c>
      <c r="L974" s="297" t="b">
        <v>0</v>
      </c>
      <c r="M974" s="294" t="s">
        <v>802</v>
      </c>
      <c r="N974" s="294"/>
      <c r="O974" s="369"/>
      <c r="P974" s="369"/>
      <c r="Q974" s="298" t="str">
        <f t="shared" si="3"/>
        <v>Condemn</v>
      </c>
      <c r="R974" s="298" t="str">
        <f t="shared" si="19"/>
        <v>Status</v>
      </c>
      <c r="S974" s="298" t="str">
        <f t="array" ref="S974">iferror(index('Type Mapping'!$A$2:$D$21,match(J974,'Type Mapping'!$B$2:$B$21,0),3),"type mismatch")</f>
        <v>VARCHAR</v>
      </c>
      <c r="T974" s="298"/>
      <c r="U974" s="298"/>
      <c r="V974" s="298"/>
      <c r="W974" s="51" t="b">
        <v>1</v>
      </c>
      <c r="X974" s="51"/>
      <c r="Y974" s="309"/>
      <c r="Z974" s="309"/>
      <c r="AA974" s="311" t="s">
        <v>977</v>
      </c>
      <c r="AB974" s="53" t="str">
        <f t="shared" si="23"/>
        <v>**field missing**_history</v>
      </c>
      <c r="AC974" s="308" t="str">
        <f t="array" ref="AC974">iferror(index('StoT Mapping (Depreciated)'!$D$2:$L$976,match(E974,'StoT Mapping (Depreciated)'!$D$2:$D$976,0),9),"**FIELD MISSING**")</f>
        <v>**FIELD MISSING**</v>
      </c>
      <c r="AD974" s="53" t="str">
        <f t="shared" si="6"/>
        <v>**field missing**.**FIELD MISSING**</v>
      </c>
      <c r="AE974" s="299">
        <f>countif(NEW_REDB_table.field,AD974)</f>
        <v>0</v>
      </c>
      <c r="AF974" s="299" t="str">
        <f t="shared" si="7"/>
        <v>Check...</v>
      </c>
      <c r="AG974" s="308"/>
      <c r="AH974" s="317" t="b">
        <v>0</v>
      </c>
      <c r="AI974" s="317" t="b">
        <v>0</v>
      </c>
      <c r="AJ974" s="308" t="str">
        <f t="array" ref="AJ974">iferror(index('Type Mapping'!$A$2:$D$21,match(J974,'Type Mapping'!$B$2:$B$21,0),4),"type mismatch")</f>
        <v>VARCHAR</v>
      </c>
      <c r="AK974" s="308"/>
      <c r="AL974" s="308"/>
      <c r="AM974" s="308"/>
      <c r="AN974" s="300" t="b">
        <v>0</v>
      </c>
      <c r="AO974" s="300" t="b">
        <v>0</v>
      </c>
      <c r="AP974" s="300" t="b">
        <v>0</v>
      </c>
      <c r="AQ974" s="300" t="b">
        <v>0</v>
      </c>
      <c r="AR974" s="300"/>
      <c r="AS974" s="300"/>
      <c r="AT974" s="302"/>
      <c r="AU974" s="302"/>
      <c r="AV974" s="303" t="b">
        <v>1</v>
      </c>
      <c r="AW974" s="304" t="str">
        <f t="shared" si="9"/>
        <v>false</v>
      </c>
      <c r="AX974" s="305" t="str">
        <f t="shared" si="17"/>
        <v>&lt;column comment="" default="" key="false" label="Status" length="255" nullable="true" originalDbColumnName="Status" originalLength="-1" pattern="" precision="-1" talendType="id_String" type=""/&gt;</v>
      </c>
      <c r="AY974" s="306"/>
      <c r="AZ974" s="305" t="str">
        <f t="shared" si="10"/>
        <v>&lt;column comment="" default="" key="false" label="Status" length="255" nullable="true" originalDbColumnName="Status" originalLength="-1" pattern="" precision="-1" talendType="id_String" type=""/&gt;</v>
      </c>
      <c r="BA974" s="306"/>
      <c r="BB974" s="302"/>
      <c r="BC974" s="303" t="b">
        <f t="shared" si="11"/>
        <v>1</v>
      </c>
      <c r="BD974" s="304"/>
      <c r="BE974" s="304" t="str">
        <f t="shared" si="12"/>
        <v>false</v>
      </c>
      <c r="BF974" s="307"/>
      <c r="BG974" s="305"/>
      <c r="BH974" s="305"/>
      <c r="BI974" s="305"/>
      <c r="BJ974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4" s="306"/>
      <c r="BL974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4" s="306"/>
      <c r="BN974" s="302"/>
      <c r="BO974" s="302"/>
      <c r="BP974" s="302"/>
      <c r="BQ974" s="302"/>
      <c r="BR974" s="302"/>
      <c r="BS974" s="302"/>
      <c r="BT974" s="302"/>
      <c r="BU974" s="302"/>
      <c r="BV974" s="302"/>
      <c r="BW974" s="302"/>
      <c r="BX974" s="302"/>
    </row>
    <row r="975">
      <c r="A975" s="292" t="s">
        <v>728</v>
      </c>
      <c r="B975" s="292">
        <v>974.0</v>
      </c>
      <c r="C975" s="292">
        <f t="shared" si="15"/>
        <v>2</v>
      </c>
      <c r="D975" s="293" t="str">
        <f t="shared" si="27"/>
        <v>Insp, Con, Vac</v>
      </c>
      <c r="E975" s="46" t="str">
        <f t="shared" si="2"/>
        <v>bldinsp.mdb.Condemn.OwnerCompany</v>
      </c>
      <c r="F975" s="46" t="s">
        <v>355</v>
      </c>
      <c r="G975" s="46" t="s">
        <v>121</v>
      </c>
      <c r="H975" s="47">
        <v>18.0</v>
      </c>
      <c r="I975" s="294" t="s">
        <v>2170</v>
      </c>
      <c r="J975" s="295" t="s">
        <v>743</v>
      </c>
      <c r="K975" s="296">
        <v>40.0</v>
      </c>
      <c r="L975" s="297" t="b">
        <v>0</v>
      </c>
      <c r="M975" s="294" t="s">
        <v>802</v>
      </c>
      <c r="N975" s="294"/>
      <c r="O975" s="369"/>
      <c r="P975" s="369"/>
      <c r="Q975" s="298" t="str">
        <f t="shared" si="3"/>
        <v>Condemn</v>
      </c>
      <c r="R975" s="298" t="str">
        <f t="shared" si="19"/>
        <v>OwnerCompany</v>
      </c>
      <c r="S975" s="298" t="str">
        <f t="array" ref="S975">iferror(index('Type Mapping'!$A$2:$D$21,match(J975,'Type Mapping'!$B$2:$B$21,0),3),"type mismatch")</f>
        <v>VARCHAR</v>
      </c>
      <c r="T975" s="298"/>
      <c r="U975" s="298"/>
      <c r="V975" s="298"/>
      <c r="W975" s="51" t="b">
        <v>1</v>
      </c>
      <c r="X975" s="51"/>
      <c r="Y975" s="309"/>
      <c r="Z975" s="309"/>
      <c r="AA975" s="311" t="s">
        <v>977</v>
      </c>
      <c r="AB975" s="53" t="str">
        <f t="shared" si="23"/>
        <v>**field missing**_history</v>
      </c>
      <c r="AC975" s="308" t="str">
        <f t="array" ref="AC975">iferror(index('StoT Mapping (Depreciated)'!$D$2:$L$976,match(E975,'StoT Mapping (Depreciated)'!$D$2:$D$976,0),9),"**FIELD MISSING**")</f>
        <v>**FIELD MISSING**</v>
      </c>
      <c r="AD975" s="53" t="str">
        <f t="shared" si="6"/>
        <v>**field missing**.**FIELD MISSING**</v>
      </c>
      <c r="AE975" s="299">
        <f>countif(NEW_REDB_table.field,AD975)</f>
        <v>0</v>
      </c>
      <c r="AF975" s="299" t="str">
        <f t="shared" si="7"/>
        <v>Check...</v>
      </c>
      <c r="AG975" s="308"/>
      <c r="AH975" s="317" t="b">
        <v>0</v>
      </c>
      <c r="AI975" s="317" t="b">
        <v>0</v>
      </c>
      <c r="AJ975" s="308" t="str">
        <f t="array" ref="AJ975">iferror(index('Type Mapping'!$A$2:$D$21,match(J975,'Type Mapping'!$B$2:$B$21,0),4),"type mismatch")</f>
        <v>VARCHAR</v>
      </c>
      <c r="AK975" s="308"/>
      <c r="AL975" s="308"/>
      <c r="AM975" s="308"/>
      <c r="AN975" s="300" t="b">
        <v>0</v>
      </c>
      <c r="AO975" s="300" t="b">
        <v>0</v>
      </c>
      <c r="AP975" s="300" t="b">
        <v>0</v>
      </c>
      <c r="AQ975" s="300" t="b">
        <v>0</v>
      </c>
      <c r="AR975" s="300"/>
      <c r="AS975" s="300"/>
      <c r="AT975" s="302"/>
      <c r="AU975" s="302"/>
      <c r="AV975" s="303" t="b">
        <v>1</v>
      </c>
      <c r="AW975" s="304" t="str">
        <f t="shared" si="9"/>
        <v>false</v>
      </c>
      <c r="AX975" s="305" t="str">
        <f t="shared" si="17"/>
        <v>&lt;column comment="" default="" key="false" label="OwnerCompany" length="255" nullable="true" originalDbColumnName="OwnerCompany" originalLength="-1" pattern="" precision="-1" talendType="id_String" type=""/&gt;</v>
      </c>
      <c r="AY975" s="306"/>
      <c r="AZ975" s="305" t="str">
        <f t="shared" si="10"/>
        <v>&lt;column comment="" default="" key="false" label="OwnerCompany" length="255" nullable="true" originalDbColumnName="OwnerCompany" originalLength="-1" pattern="" precision="-1" talendType="id_String" type=""/&gt;</v>
      </c>
      <c r="BA975" s="306"/>
      <c r="BB975" s="302"/>
      <c r="BC975" s="303" t="b">
        <f t="shared" si="11"/>
        <v>1</v>
      </c>
      <c r="BD975" s="304"/>
      <c r="BE975" s="304" t="str">
        <f t="shared" si="12"/>
        <v>false</v>
      </c>
      <c r="BF975" s="307"/>
      <c r="BG975" s="305"/>
      <c r="BH975" s="305"/>
      <c r="BI975" s="305"/>
      <c r="BJ975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5" s="306"/>
      <c r="BL975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5" s="306"/>
      <c r="BN975" s="302"/>
      <c r="BO975" s="302"/>
      <c r="BP975" s="302"/>
      <c r="BQ975" s="302"/>
      <c r="BR975" s="302"/>
      <c r="BS975" s="302"/>
      <c r="BT975" s="302"/>
      <c r="BU975" s="302"/>
      <c r="BV975" s="302"/>
      <c r="BW975" s="302"/>
      <c r="BX975" s="302"/>
    </row>
    <row r="976">
      <c r="A976" s="292" t="s">
        <v>728</v>
      </c>
      <c r="B976" s="292">
        <v>975.0</v>
      </c>
      <c r="C976" s="292">
        <f t="shared" si="15"/>
        <v>2</v>
      </c>
      <c r="D976" s="293" t="str">
        <f t="shared" si="27"/>
        <v>Insp, Con, Vac</v>
      </c>
      <c r="E976" s="46" t="str">
        <f t="shared" si="2"/>
        <v>bldinsp.mdb.Condemn.OwnerName</v>
      </c>
      <c r="F976" s="46" t="s">
        <v>355</v>
      </c>
      <c r="G976" s="46" t="s">
        <v>121</v>
      </c>
      <c r="H976" s="47">
        <v>19.0</v>
      </c>
      <c r="I976" s="294" t="s">
        <v>1086</v>
      </c>
      <c r="J976" s="295" t="s">
        <v>743</v>
      </c>
      <c r="K976" s="296">
        <v>40.0</v>
      </c>
      <c r="L976" s="297" t="b">
        <v>0</v>
      </c>
      <c r="M976" s="294" t="s">
        <v>2047</v>
      </c>
      <c r="N976" s="294"/>
      <c r="O976" s="369"/>
      <c r="P976" s="369"/>
      <c r="Q976" s="298" t="str">
        <f t="shared" si="3"/>
        <v>Condemn</v>
      </c>
      <c r="R976" s="298" t="str">
        <f t="shared" si="19"/>
        <v>OwnerName</v>
      </c>
      <c r="S976" s="298" t="str">
        <f t="array" ref="S976">iferror(index('Type Mapping'!$A$2:$D$21,match(J976,'Type Mapping'!$B$2:$B$21,0),3),"type mismatch")</f>
        <v>VARCHAR</v>
      </c>
      <c r="T976" s="298"/>
      <c r="U976" s="298"/>
      <c r="V976" s="298"/>
      <c r="W976" s="51" t="b">
        <v>1</v>
      </c>
      <c r="X976" s="51"/>
      <c r="Y976" s="309"/>
      <c r="Z976" s="309"/>
      <c r="AA976" s="311" t="s">
        <v>977</v>
      </c>
      <c r="AB976" s="53" t="str">
        <f t="shared" si="23"/>
        <v>**field missing**_history</v>
      </c>
      <c r="AC976" s="308" t="str">
        <f t="array" ref="AC976">iferror(index('StoT Mapping (Depreciated)'!$D$2:$L$976,match(E976,'StoT Mapping (Depreciated)'!$D$2:$D$976,0),9),"**FIELD MISSING**")</f>
        <v>**FIELD MISSING**</v>
      </c>
      <c r="AD976" s="53" t="str">
        <f t="shared" si="6"/>
        <v>**field missing**.**FIELD MISSING**</v>
      </c>
      <c r="AE976" s="299">
        <f>countif(NEW_REDB_table.field,AD976)</f>
        <v>0</v>
      </c>
      <c r="AF976" s="299" t="str">
        <f t="shared" si="7"/>
        <v>Check...</v>
      </c>
      <c r="AG976" s="308"/>
      <c r="AH976" s="317" t="b">
        <v>0</v>
      </c>
      <c r="AI976" s="317" t="b">
        <v>0</v>
      </c>
      <c r="AJ976" s="308" t="str">
        <f t="array" ref="AJ976">iferror(index('Type Mapping'!$A$2:$D$21,match(J976,'Type Mapping'!$B$2:$B$21,0),4),"type mismatch")</f>
        <v>VARCHAR</v>
      </c>
      <c r="AK976" s="308"/>
      <c r="AL976" s="308"/>
      <c r="AM976" s="308"/>
      <c r="AN976" s="300" t="b">
        <v>0</v>
      </c>
      <c r="AO976" s="300" t="b">
        <v>0</v>
      </c>
      <c r="AP976" s="300" t="b">
        <v>0</v>
      </c>
      <c r="AQ976" s="300" t="b">
        <v>0</v>
      </c>
      <c r="AR976" s="300"/>
      <c r="AS976" s="300"/>
      <c r="AT976" s="302"/>
      <c r="AU976" s="302"/>
      <c r="AV976" s="303" t="b">
        <v>1</v>
      </c>
      <c r="AW976" s="304" t="str">
        <f t="shared" si="9"/>
        <v>false</v>
      </c>
      <c r="AX976" s="305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976" s="306"/>
      <c r="AZ976" s="305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976" s="306"/>
      <c r="BB976" s="302"/>
      <c r="BC976" s="303" t="b">
        <f t="shared" si="11"/>
        <v>1</v>
      </c>
      <c r="BD976" s="304"/>
      <c r="BE976" s="304" t="str">
        <f t="shared" si="12"/>
        <v>false</v>
      </c>
      <c r="BF976" s="307"/>
      <c r="BG976" s="305"/>
      <c r="BH976" s="305"/>
      <c r="BI976" s="305"/>
      <c r="BJ976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6" s="306"/>
      <c r="BL976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6" s="306"/>
      <c r="BN976" s="302"/>
      <c r="BO976" s="302"/>
      <c r="BP976" s="302"/>
      <c r="BQ976" s="302"/>
      <c r="BR976" s="302"/>
      <c r="BS976" s="302"/>
      <c r="BT976" s="302"/>
      <c r="BU976" s="302"/>
      <c r="BV976" s="302"/>
      <c r="BW976" s="302"/>
      <c r="BX976" s="302"/>
    </row>
    <row r="977">
      <c r="A977" s="292" t="s">
        <v>728</v>
      </c>
      <c r="B977" s="292">
        <v>976.0</v>
      </c>
      <c r="C977" s="292">
        <f t="shared" si="15"/>
        <v>2</v>
      </c>
      <c r="D977" s="293" t="str">
        <f t="shared" si="27"/>
        <v>Insp, Con, Vac</v>
      </c>
      <c r="E977" s="46" t="str">
        <f t="shared" si="2"/>
        <v>bldinsp.mdb.Condemn.OwnerAddr</v>
      </c>
      <c r="F977" s="46" t="s">
        <v>355</v>
      </c>
      <c r="G977" s="46" t="s">
        <v>121</v>
      </c>
      <c r="H977" s="47">
        <v>20.0</v>
      </c>
      <c r="I977" s="294" t="s">
        <v>1096</v>
      </c>
      <c r="J977" s="295" t="s">
        <v>743</v>
      </c>
      <c r="K977" s="296">
        <v>40.0</v>
      </c>
      <c r="L977" s="297" t="b">
        <v>0</v>
      </c>
      <c r="M977" s="294" t="s">
        <v>1101</v>
      </c>
      <c r="N977" s="294"/>
      <c r="O977" s="369"/>
      <c r="P977" s="369"/>
      <c r="Q977" s="298" t="str">
        <f t="shared" si="3"/>
        <v>Condemn</v>
      </c>
      <c r="R977" s="298" t="str">
        <f t="shared" si="19"/>
        <v>OwnerAddr</v>
      </c>
      <c r="S977" s="298" t="str">
        <f t="array" ref="S977">iferror(index('Type Mapping'!$A$2:$D$21,match(J977,'Type Mapping'!$B$2:$B$21,0),3),"type mismatch")</f>
        <v>VARCHAR</v>
      </c>
      <c r="T977" s="298"/>
      <c r="U977" s="298"/>
      <c r="V977" s="298"/>
      <c r="W977" s="51" t="b">
        <v>1</v>
      </c>
      <c r="X977" s="51"/>
      <c r="Y977" s="309"/>
      <c r="Z977" s="309"/>
      <c r="AA977" s="311" t="s">
        <v>977</v>
      </c>
      <c r="AB977" s="53" t="str">
        <f t="shared" si="23"/>
        <v>**field missing**_history</v>
      </c>
      <c r="AC977" s="308" t="str">
        <f t="array" ref="AC977">iferror(index('StoT Mapping (Depreciated)'!$D$2:$L$976,match(E977,'StoT Mapping (Depreciated)'!$D$2:$D$976,0),9),"**FIELD MISSING**")</f>
        <v>**FIELD MISSING**</v>
      </c>
      <c r="AD977" s="53" t="str">
        <f t="shared" si="6"/>
        <v>**field missing**.**FIELD MISSING**</v>
      </c>
      <c r="AE977" s="299">
        <f>countif(NEW_REDB_table.field,AD977)</f>
        <v>0</v>
      </c>
      <c r="AF977" s="299" t="str">
        <f t="shared" si="7"/>
        <v>Check...</v>
      </c>
      <c r="AG977" s="308"/>
      <c r="AH977" s="317" t="b">
        <v>0</v>
      </c>
      <c r="AI977" s="317" t="b">
        <v>0</v>
      </c>
      <c r="AJ977" s="308" t="str">
        <f t="array" ref="AJ977">iferror(index('Type Mapping'!$A$2:$D$21,match(J977,'Type Mapping'!$B$2:$B$21,0),4),"type mismatch")</f>
        <v>VARCHAR</v>
      </c>
      <c r="AK977" s="308"/>
      <c r="AL977" s="308"/>
      <c r="AM977" s="308"/>
      <c r="AN977" s="300" t="b">
        <v>0</v>
      </c>
      <c r="AO977" s="300" t="b">
        <v>0</v>
      </c>
      <c r="AP977" s="300" t="b">
        <v>0</v>
      </c>
      <c r="AQ977" s="300" t="b">
        <v>0</v>
      </c>
      <c r="AR977" s="300"/>
      <c r="AS977" s="300"/>
      <c r="AT977" s="302"/>
      <c r="AU977" s="302"/>
      <c r="AV977" s="303" t="b">
        <v>1</v>
      </c>
      <c r="AW977" s="304" t="str">
        <f t="shared" si="9"/>
        <v>false</v>
      </c>
      <c r="AX977" s="305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977" s="306"/>
      <c r="AZ977" s="305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977" s="306"/>
      <c r="BB977" s="302"/>
      <c r="BC977" s="303" t="b">
        <f t="shared" si="11"/>
        <v>1</v>
      </c>
      <c r="BD977" s="304"/>
      <c r="BE977" s="304" t="str">
        <f t="shared" si="12"/>
        <v>false</v>
      </c>
      <c r="BF977" s="307"/>
      <c r="BG977" s="305"/>
      <c r="BH977" s="305"/>
      <c r="BI977" s="305"/>
      <c r="BJ977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7" s="306"/>
      <c r="BL977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7" s="306"/>
      <c r="BN977" s="302"/>
      <c r="BO977" s="302"/>
      <c r="BP977" s="302"/>
      <c r="BQ977" s="302"/>
      <c r="BR977" s="302"/>
      <c r="BS977" s="302"/>
      <c r="BT977" s="302"/>
      <c r="BU977" s="302"/>
      <c r="BV977" s="302"/>
      <c r="BW977" s="302"/>
      <c r="BX977" s="302"/>
    </row>
    <row r="978">
      <c r="A978" s="292" t="s">
        <v>728</v>
      </c>
      <c r="B978" s="292">
        <v>977.0</v>
      </c>
      <c r="C978" s="292">
        <f t="shared" si="15"/>
        <v>2</v>
      </c>
      <c r="D978" s="293" t="str">
        <f t="shared" si="27"/>
        <v>Insp, Con, Vac</v>
      </c>
      <c r="E978" s="46" t="str">
        <f t="shared" si="2"/>
        <v>bldinsp.mdb.Condemn.OwnerCity</v>
      </c>
      <c r="F978" s="46" t="s">
        <v>355</v>
      </c>
      <c r="G978" s="46" t="s">
        <v>121</v>
      </c>
      <c r="H978" s="47">
        <v>21.0</v>
      </c>
      <c r="I978" s="294" t="s">
        <v>1107</v>
      </c>
      <c r="J978" s="295" t="s">
        <v>743</v>
      </c>
      <c r="K978" s="296">
        <v>20.0</v>
      </c>
      <c r="L978" s="297" t="b">
        <v>0</v>
      </c>
      <c r="M978" s="294" t="s">
        <v>1108</v>
      </c>
      <c r="N978" s="294"/>
      <c r="O978" s="369"/>
      <c r="P978" s="369"/>
      <c r="Q978" s="298" t="str">
        <f t="shared" si="3"/>
        <v>Condemn</v>
      </c>
      <c r="R978" s="298" t="str">
        <f t="shared" si="19"/>
        <v>OwnerCity</v>
      </c>
      <c r="S978" s="298" t="str">
        <f t="array" ref="S978">iferror(index('Type Mapping'!$A$2:$D$21,match(J978,'Type Mapping'!$B$2:$B$21,0),3),"type mismatch")</f>
        <v>VARCHAR</v>
      </c>
      <c r="T978" s="298"/>
      <c r="U978" s="298"/>
      <c r="V978" s="298"/>
      <c r="W978" s="51" t="b">
        <v>1</v>
      </c>
      <c r="X978" s="51"/>
      <c r="Y978" s="309"/>
      <c r="Z978" s="309"/>
      <c r="AA978" s="311" t="s">
        <v>977</v>
      </c>
      <c r="AB978" s="53" t="str">
        <f t="shared" si="23"/>
        <v>**field missing**_history</v>
      </c>
      <c r="AC978" s="308" t="str">
        <f t="array" ref="AC978">iferror(index('StoT Mapping (Depreciated)'!$D$2:$L$976,match(E978,'StoT Mapping (Depreciated)'!$D$2:$D$976,0),9),"**FIELD MISSING**")</f>
        <v>**FIELD MISSING**</v>
      </c>
      <c r="AD978" s="53" t="str">
        <f t="shared" si="6"/>
        <v>**field missing**.**FIELD MISSING**</v>
      </c>
      <c r="AE978" s="299">
        <f>countif(NEW_REDB_table.field,AD978)</f>
        <v>0</v>
      </c>
      <c r="AF978" s="299" t="str">
        <f t="shared" si="7"/>
        <v>Check...</v>
      </c>
      <c r="AG978" s="308"/>
      <c r="AH978" s="317" t="b">
        <v>0</v>
      </c>
      <c r="AI978" s="317" t="b">
        <v>0</v>
      </c>
      <c r="AJ978" s="308" t="str">
        <f t="array" ref="AJ978">iferror(index('Type Mapping'!$A$2:$D$21,match(J978,'Type Mapping'!$B$2:$B$21,0),4),"type mismatch")</f>
        <v>VARCHAR</v>
      </c>
      <c r="AK978" s="308"/>
      <c r="AL978" s="308"/>
      <c r="AM978" s="308"/>
      <c r="AN978" s="300" t="b">
        <v>0</v>
      </c>
      <c r="AO978" s="300" t="b">
        <v>0</v>
      </c>
      <c r="AP978" s="300" t="b">
        <v>0</v>
      </c>
      <c r="AQ978" s="300" t="b">
        <v>0</v>
      </c>
      <c r="AR978" s="300"/>
      <c r="AS978" s="300"/>
      <c r="AT978" s="302"/>
      <c r="AU978" s="302"/>
      <c r="AV978" s="303" t="b">
        <v>1</v>
      </c>
      <c r="AW978" s="304" t="str">
        <f t="shared" si="9"/>
        <v>false</v>
      </c>
      <c r="AX978" s="305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978" s="306"/>
      <c r="AZ978" s="305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978" s="306"/>
      <c r="BB978" s="302"/>
      <c r="BC978" s="303" t="b">
        <f t="shared" si="11"/>
        <v>1</v>
      </c>
      <c r="BD978" s="304"/>
      <c r="BE978" s="304" t="str">
        <f t="shared" si="12"/>
        <v>false</v>
      </c>
      <c r="BF978" s="307"/>
      <c r="BG978" s="305"/>
      <c r="BH978" s="305"/>
      <c r="BI978" s="305"/>
      <c r="BJ978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8" s="306"/>
      <c r="BL978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8" s="306"/>
      <c r="BN978" s="302"/>
      <c r="BO978" s="302"/>
      <c r="BP978" s="302"/>
      <c r="BQ978" s="302"/>
      <c r="BR978" s="302"/>
      <c r="BS978" s="302"/>
      <c r="BT978" s="302"/>
      <c r="BU978" s="302"/>
      <c r="BV978" s="302"/>
      <c r="BW978" s="302"/>
      <c r="BX978" s="302"/>
    </row>
    <row r="979">
      <c r="A979" s="292" t="s">
        <v>728</v>
      </c>
      <c r="B979" s="292">
        <v>978.0</v>
      </c>
      <c r="C979" s="292">
        <f t="shared" si="15"/>
        <v>2</v>
      </c>
      <c r="D979" s="293" t="str">
        <f t="shared" si="27"/>
        <v>Insp, Con, Vac</v>
      </c>
      <c r="E979" s="46" t="str">
        <f t="shared" si="2"/>
        <v>bldinsp.mdb.Condemn.OwnerState</v>
      </c>
      <c r="F979" s="46" t="s">
        <v>355</v>
      </c>
      <c r="G979" s="46" t="s">
        <v>121</v>
      </c>
      <c r="H979" s="47">
        <v>22.0</v>
      </c>
      <c r="I979" s="294" t="s">
        <v>1111</v>
      </c>
      <c r="J979" s="295" t="s">
        <v>743</v>
      </c>
      <c r="K979" s="296">
        <v>2.0</v>
      </c>
      <c r="L979" s="297" t="b">
        <v>0</v>
      </c>
      <c r="M979" s="294" t="s">
        <v>1112</v>
      </c>
      <c r="N979" s="294"/>
      <c r="O979" s="369"/>
      <c r="P979" s="369"/>
      <c r="Q979" s="298" t="str">
        <f t="shared" si="3"/>
        <v>Condemn</v>
      </c>
      <c r="R979" s="298" t="str">
        <f t="shared" si="19"/>
        <v>OwnerState</v>
      </c>
      <c r="S979" s="298" t="str">
        <f t="array" ref="S979">iferror(index('Type Mapping'!$A$2:$D$21,match(J979,'Type Mapping'!$B$2:$B$21,0),3),"type mismatch")</f>
        <v>VARCHAR</v>
      </c>
      <c r="T979" s="298"/>
      <c r="U979" s="298"/>
      <c r="V979" s="298"/>
      <c r="W979" s="51" t="b">
        <v>1</v>
      </c>
      <c r="X979" s="51"/>
      <c r="Y979" s="309"/>
      <c r="Z979" s="309"/>
      <c r="AA979" s="311" t="s">
        <v>977</v>
      </c>
      <c r="AB979" s="53" t="str">
        <f t="shared" si="23"/>
        <v>**field missing**_history</v>
      </c>
      <c r="AC979" s="308" t="str">
        <f t="array" ref="AC979">iferror(index('StoT Mapping (Depreciated)'!$D$2:$L$976,match(E979,'StoT Mapping (Depreciated)'!$D$2:$D$976,0),9),"**FIELD MISSING**")</f>
        <v>**FIELD MISSING**</v>
      </c>
      <c r="AD979" s="53" t="str">
        <f t="shared" si="6"/>
        <v>**field missing**.**FIELD MISSING**</v>
      </c>
      <c r="AE979" s="299">
        <f>countif(NEW_REDB_table.field,AD979)</f>
        <v>0</v>
      </c>
      <c r="AF979" s="299" t="str">
        <f t="shared" si="7"/>
        <v>Check...</v>
      </c>
      <c r="AG979" s="308"/>
      <c r="AH979" s="317" t="b">
        <v>0</v>
      </c>
      <c r="AI979" s="317" t="b">
        <v>0</v>
      </c>
      <c r="AJ979" s="308" t="str">
        <f t="array" ref="AJ979">iferror(index('Type Mapping'!$A$2:$D$21,match(J979,'Type Mapping'!$B$2:$B$21,0),4),"type mismatch")</f>
        <v>VARCHAR</v>
      </c>
      <c r="AK979" s="308"/>
      <c r="AL979" s="308"/>
      <c r="AM979" s="308"/>
      <c r="AN979" s="300" t="b">
        <v>0</v>
      </c>
      <c r="AO979" s="300" t="b">
        <v>0</v>
      </c>
      <c r="AP979" s="300" t="b">
        <v>0</v>
      </c>
      <c r="AQ979" s="300" t="b">
        <v>0</v>
      </c>
      <c r="AR979" s="300"/>
      <c r="AS979" s="300"/>
      <c r="AT979" s="302"/>
      <c r="AU979" s="302"/>
      <c r="AV979" s="303" t="b">
        <v>1</v>
      </c>
      <c r="AW979" s="304" t="str">
        <f t="shared" si="9"/>
        <v>false</v>
      </c>
      <c r="AX979" s="305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979" s="306"/>
      <c r="AZ979" s="305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979" s="306"/>
      <c r="BB979" s="302"/>
      <c r="BC979" s="303" t="b">
        <f t="shared" si="11"/>
        <v>1</v>
      </c>
      <c r="BD979" s="304"/>
      <c r="BE979" s="304" t="str">
        <f t="shared" si="12"/>
        <v>false</v>
      </c>
      <c r="BF979" s="307"/>
      <c r="BG979" s="305"/>
      <c r="BH979" s="305"/>
      <c r="BI979" s="305"/>
      <c r="BJ979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79" s="306"/>
      <c r="BL979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79" s="306"/>
      <c r="BN979" s="302"/>
      <c r="BO979" s="302"/>
      <c r="BP979" s="302"/>
      <c r="BQ979" s="302"/>
      <c r="BR979" s="302"/>
      <c r="BS979" s="302"/>
      <c r="BT979" s="302"/>
      <c r="BU979" s="302"/>
      <c r="BV979" s="302"/>
      <c r="BW979" s="302"/>
      <c r="BX979" s="302"/>
    </row>
    <row r="980">
      <c r="A980" s="292" t="s">
        <v>728</v>
      </c>
      <c r="B980" s="292">
        <v>979.0</v>
      </c>
      <c r="C980" s="292">
        <f t="shared" si="15"/>
        <v>2</v>
      </c>
      <c r="D980" s="293" t="str">
        <f t="shared" si="27"/>
        <v>Insp, Con, Vac</v>
      </c>
      <c r="E980" s="46" t="str">
        <f t="shared" si="2"/>
        <v>bldinsp.mdb.Condemn.OwnerZIP</v>
      </c>
      <c r="F980" s="46" t="s">
        <v>355</v>
      </c>
      <c r="G980" s="46" t="s">
        <v>121</v>
      </c>
      <c r="H980" s="47">
        <v>23.0</v>
      </c>
      <c r="I980" s="294" t="s">
        <v>1120</v>
      </c>
      <c r="J980" s="295" t="s">
        <v>743</v>
      </c>
      <c r="K980" s="296">
        <v>10.0</v>
      </c>
      <c r="L980" s="297" t="b">
        <v>0</v>
      </c>
      <c r="M980" s="294" t="s">
        <v>2054</v>
      </c>
      <c r="N980" s="294"/>
      <c r="O980" s="369"/>
      <c r="P980" s="369"/>
      <c r="Q980" s="298" t="str">
        <f t="shared" si="3"/>
        <v>Condemn</v>
      </c>
      <c r="R980" s="298" t="str">
        <f t="shared" si="19"/>
        <v>OwnerZIP</v>
      </c>
      <c r="S980" s="298" t="str">
        <f t="array" ref="S980">iferror(index('Type Mapping'!$A$2:$D$21,match(J980,'Type Mapping'!$B$2:$B$21,0),3),"type mismatch")</f>
        <v>VARCHAR</v>
      </c>
      <c r="T980" s="298"/>
      <c r="U980" s="298"/>
      <c r="V980" s="298"/>
      <c r="W980" s="51" t="b">
        <v>1</v>
      </c>
      <c r="X980" s="51"/>
      <c r="Y980" s="309"/>
      <c r="Z980" s="309"/>
      <c r="AA980" s="311" t="s">
        <v>977</v>
      </c>
      <c r="AB980" s="53" t="str">
        <f t="shared" si="23"/>
        <v>**field missing**_history</v>
      </c>
      <c r="AC980" s="308" t="str">
        <f t="array" ref="AC980">iferror(index('StoT Mapping (Depreciated)'!$D$2:$L$976,match(E980,'StoT Mapping (Depreciated)'!$D$2:$D$976,0),9),"**FIELD MISSING**")</f>
        <v>**FIELD MISSING**</v>
      </c>
      <c r="AD980" s="53" t="str">
        <f t="shared" si="6"/>
        <v>**field missing**.**FIELD MISSING**</v>
      </c>
      <c r="AE980" s="299">
        <f>countif(NEW_REDB_table.field,AD980)</f>
        <v>0</v>
      </c>
      <c r="AF980" s="299" t="str">
        <f t="shared" si="7"/>
        <v>Check...</v>
      </c>
      <c r="AG980" s="308"/>
      <c r="AH980" s="317" t="b">
        <v>0</v>
      </c>
      <c r="AI980" s="317" t="b">
        <v>0</v>
      </c>
      <c r="AJ980" s="308" t="str">
        <f t="array" ref="AJ980">iferror(index('Type Mapping'!$A$2:$D$21,match(J980,'Type Mapping'!$B$2:$B$21,0),4),"type mismatch")</f>
        <v>VARCHAR</v>
      </c>
      <c r="AK980" s="308"/>
      <c r="AL980" s="308"/>
      <c r="AM980" s="308"/>
      <c r="AN980" s="300" t="b">
        <v>0</v>
      </c>
      <c r="AO980" s="300" t="b">
        <v>0</v>
      </c>
      <c r="AP980" s="300" t="b">
        <v>0</v>
      </c>
      <c r="AQ980" s="300" t="b">
        <v>0</v>
      </c>
      <c r="AR980" s="300"/>
      <c r="AS980" s="300"/>
      <c r="AT980" s="302"/>
      <c r="AU980" s="302"/>
      <c r="AV980" s="303" t="b">
        <v>1</v>
      </c>
      <c r="AW980" s="304" t="str">
        <f t="shared" si="9"/>
        <v>false</v>
      </c>
      <c r="AX980" s="305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980" s="306"/>
      <c r="AZ980" s="305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980" s="306"/>
      <c r="BB980" s="302"/>
      <c r="BC980" s="303" t="b">
        <f t="shared" si="11"/>
        <v>1</v>
      </c>
      <c r="BD980" s="304"/>
      <c r="BE980" s="304" t="str">
        <f t="shared" si="12"/>
        <v>false</v>
      </c>
      <c r="BF980" s="307"/>
      <c r="BG980" s="305"/>
      <c r="BH980" s="305"/>
      <c r="BI980" s="305"/>
      <c r="BJ980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0" s="306"/>
      <c r="BL980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0" s="306"/>
      <c r="BN980" s="302"/>
      <c r="BO980" s="302"/>
      <c r="BP980" s="302"/>
      <c r="BQ980" s="302"/>
      <c r="BR980" s="302"/>
      <c r="BS980" s="302"/>
      <c r="BT980" s="302"/>
      <c r="BU980" s="302"/>
      <c r="BV980" s="302"/>
      <c r="BW980" s="302"/>
      <c r="BX980" s="302"/>
    </row>
    <row r="981">
      <c r="A981" s="292" t="s">
        <v>728</v>
      </c>
      <c r="B981" s="292">
        <v>980.0</v>
      </c>
      <c r="C981" s="292">
        <f t="shared" si="15"/>
        <v>2</v>
      </c>
      <c r="D981" s="293" t="str">
        <f t="shared" si="27"/>
        <v>Insp, Con, Vac</v>
      </c>
      <c r="E981" s="46" t="str">
        <f t="shared" si="2"/>
        <v>bldinsp.mdb.Condemn.ImpactCode</v>
      </c>
      <c r="F981" s="46" t="s">
        <v>355</v>
      </c>
      <c r="G981" s="46" t="s">
        <v>121</v>
      </c>
      <c r="H981" s="47">
        <v>24.0</v>
      </c>
      <c r="I981" s="294" t="s">
        <v>434</v>
      </c>
      <c r="J981" s="295" t="s">
        <v>740</v>
      </c>
      <c r="K981" s="296">
        <v>1.0</v>
      </c>
      <c r="L981" s="297" t="b">
        <v>0</v>
      </c>
      <c r="M981" s="294" t="s">
        <v>802</v>
      </c>
      <c r="N981" s="294"/>
      <c r="O981" s="369"/>
      <c r="P981" s="369"/>
      <c r="Q981" s="298" t="str">
        <f t="shared" si="3"/>
        <v>Condemn</v>
      </c>
      <c r="R981" s="298" t="str">
        <f t="shared" si="19"/>
        <v>ImpactCode</v>
      </c>
      <c r="S981" s="298" t="str">
        <f t="array" ref="S981">iferror(index('Type Mapping'!$A$2:$D$21,match(J981,'Type Mapping'!$B$2:$B$21,0),3),"type mismatch")</f>
        <v>VARCHAR</v>
      </c>
      <c r="T981" s="298"/>
      <c r="U981" s="298"/>
      <c r="V981" s="298"/>
      <c r="W981" s="51" t="b">
        <v>1</v>
      </c>
      <c r="X981" s="51"/>
      <c r="Y981" s="309"/>
      <c r="Z981" s="309"/>
      <c r="AA981" s="311" t="s">
        <v>977</v>
      </c>
      <c r="AB981" s="53" t="str">
        <f t="shared" si="23"/>
        <v>**field missing**_history</v>
      </c>
      <c r="AC981" s="308" t="str">
        <f t="array" ref="AC981">iferror(index('StoT Mapping (Depreciated)'!$D$2:$L$976,match(E981,'StoT Mapping (Depreciated)'!$D$2:$D$976,0),9),"**FIELD MISSING**")</f>
        <v>**FIELD MISSING**</v>
      </c>
      <c r="AD981" s="53" t="str">
        <f t="shared" si="6"/>
        <v>**field missing**.**FIELD MISSING**</v>
      </c>
      <c r="AE981" s="299">
        <f>countif(NEW_REDB_table.field,AD981)</f>
        <v>0</v>
      </c>
      <c r="AF981" s="299" t="str">
        <f t="shared" si="7"/>
        <v>Check...</v>
      </c>
      <c r="AG981" s="308"/>
      <c r="AH981" s="317" t="b">
        <v>0</v>
      </c>
      <c r="AI981" s="317" t="b">
        <v>0</v>
      </c>
      <c r="AJ981" s="308" t="str">
        <f t="array" ref="AJ981">iferror(index('Type Mapping'!$A$2:$D$21,match(J981,'Type Mapping'!$B$2:$B$21,0),4),"type mismatch")</f>
        <v>INT</v>
      </c>
      <c r="AK981" s="308"/>
      <c r="AL981" s="308"/>
      <c r="AM981" s="308"/>
      <c r="AN981" s="300" t="b">
        <v>0</v>
      </c>
      <c r="AO981" s="300" t="b">
        <v>0</v>
      </c>
      <c r="AP981" s="300" t="b">
        <v>0</v>
      </c>
      <c r="AQ981" s="300" t="b">
        <v>0</v>
      </c>
      <c r="AR981" s="300"/>
      <c r="AS981" s="300"/>
      <c r="AT981" s="302"/>
      <c r="AU981" s="302"/>
      <c r="AV981" s="303" t="b">
        <v>1</v>
      </c>
      <c r="AW981" s="304" t="str">
        <f t="shared" si="9"/>
        <v>false</v>
      </c>
      <c r="AX981" s="305" t="str">
        <f t="shared" si="17"/>
        <v>&lt;column comment="" default="" key="false" label="ImpactCode" length="255" nullable="true" originalDbColumnName="ImpactCode" originalLength="-1" pattern="" precision="-1" talendType="id_String" type=""/&gt;</v>
      </c>
      <c r="AY981" s="306"/>
      <c r="AZ981" s="305" t="str">
        <f t="shared" si="10"/>
        <v>&lt;column comment="" default="" key="false" label="ImpactCode" length="255" nullable="true" originalDbColumnName="ImpactCode" originalLength="-1" pattern="" precision="-1" talendType="id_String" type=""/&gt;</v>
      </c>
      <c r="BA981" s="306"/>
      <c r="BB981" s="302"/>
      <c r="BC981" s="303" t="b">
        <f t="shared" si="11"/>
        <v>1</v>
      </c>
      <c r="BD981" s="304"/>
      <c r="BE981" s="304" t="str">
        <f t="shared" si="12"/>
        <v>false</v>
      </c>
      <c r="BF981" s="307"/>
      <c r="BG981" s="305"/>
      <c r="BH981" s="305"/>
      <c r="BI981" s="305"/>
      <c r="BJ981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1" s="306"/>
      <c r="BL981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1" s="306"/>
      <c r="BN981" s="302"/>
      <c r="BO981" s="302"/>
      <c r="BP981" s="302"/>
      <c r="BQ981" s="302"/>
      <c r="BR981" s="302"/>
      <c r="BS981" s="302"/>
      <c r="BT981" s="302"/>
      <c r="BU981" s="302"/>
      <c r="BV981" s="302"/>
      <c r="BW981" s="302"/>
      <c r="BX981" s="302"/>
    </row>
    <row r="982">
      <c r="A982" s="292" t="s">
        <v>728</v>
      </c>
      <c r="B982" s="292">
        <v>981.0</v>
      </c>
      <c r="C982" s="292">
        <f t="shared" si="15"/>
        <v>2</v>
      </c>
      <c r="D982" s="293" t="str">
        <f t="shared" si="27"/>
        <v>Insp, Con, Vac</v>
      </c>
      <c r="E982" s="46" t="str">
        <f t="shared" si="2"/>
        <v>bldinsp.mdb.Condemn.GeoCityBLockPart</v>
      </c>
      <c r="F982" s="46" t="s">
        <v>355</v>
      </c>
      <c r="G982" s="46" t="s">
        <v>121</v>
      </c>
      <c r="H982" s="47">
        <v>25.0</v>
      </c>
      <c r="I982" s="294" t="s">
        <v>1795</v>
      </c>
      <c r="J982" s="295" t="s">
        <v>729</v>
      </c>
      <c r="K982" s="296">
        <v>8.0</v>
      </c>
      <c r="L982" s="297" t="b">
        <v>0</v>
      </c>
      <c r="M982" s="294" t="s">
        <v>1433</v>
      </c>
      <c r="N982" s="294"/>
      <c r="O982" s="369"/>
      <c r="P982" s="369"/>
      <c r="Q982" s="298" t="str">
        <f t="shared" si="3"/>
        <v>Condemn</v>
      </c>
      <c r="R982" s="298" t="str">
        <f t="shared" si="19"/>
        <v>GeoCityBLockPart</v>
      </c>
      <c r="S982" s="298" t="str">
        <f t="array" ref="S982">iferror(index('Type Mapping'!$A$2:$D$21,match(J982,'Type Mapping'!$B$2:$B$21,0),3),"type mismatch")</f>
        <v>VARCHAR</v>
      </c>
      <c r="T982" s="298"/>
      <c r="U982" s="298"/>
      <c r="V982" s="298"/>
      <c r="W982" s="51" t="b">
        <v>1</v>
      </c>
      <c r="X982" s="51"/>
      <c r="Y982" s="309"/>
      <c r="Z982" s="309"/>
      <c r="AA982" s="311" t="s">
        <v>977</v>
      </c>
      <c r="AB982" s="53" t="str">
        <f t="shared" si="23"/>
        <v>**field missing**_history</v>
      </c>
      <c r="AC982" s="308" t="str">
        <f t="array" ref="AC982">iferror(index('StoT Mapping (Depreciated)'!$D$2:$L$976,match(E982,'StoT Mapping (Depreciated)'!$D$2:$D$976,0),9),"**FIELD MISSING**")</f>
        <v>**FIELD MISSING**</v>
      </c>
      <c r="AD982" s="53" t="str">
        <f t="shared" si="6"/>
        <v>**field missing**.**FIELD MISSING**</v>
      </c>
      <c r="AE982" s="299">
        <f>countif(NEW_REDB_table.field,AD982)</f>
        <v>0</v>
      </c>
      <c r="AF982" s="299" t="str">
        <f t="shared" si="7"/>
        <v>Check...</v>
      </c>
      <c r="AG982" s="308"/>
      <c r="AH982" s="317" t="b">
        <v>0</v>
      </c>
      <c r="AI982" s="317" t="b">
        <v>0</v>
      </c>
      <c r="AJ982" s="308" t="str">
        <f t="array" ref="AJ982">iferror(index('Type Mapping'!$A$2:$D$21,match(J982,'Type Mapping'!$B$2:$B$21,0),4),"type mismatch")</f>
        <v>FLOAT</v>
      </c>
      <c r="AK982" s="308"/>
      <c r="AL982" s="308"/>
      <c r="AM982" s="308"/>
      <c r="AN982" s="300" t="b">
        <v>0</v>
      </c>
      <c r="AO982" s="300" t="b">
        <v>0</v>
      </c>
      <c r="AP982" s="300" t="b">
        <v>0</v>
      </c>
      <c r="AQ982" s="300" t="b">
        <v>0</v>
      </c>
      <c r="AR982" s="300"/>
      <c r="AS982" s="300"/>
      <c r="AT982" s="302"/>
      <c r="AU982" s="302"/>
      <c r="AV982" s="303" t="b">
        <v>1</v>
      </c>
      <c r="AW982" s="304" t="str">
        <f t="shared" si="9"/>
        <v>false</v>
      </c>
      <c r="AX982" s="305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982" s="306"/>
      <c r="AZ982" s="305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982" s="306"/>
      <c r="BB982" s="302"/>
      <c r="BC982" s="303" t="b">
        <f t="shared" si="11"/>
        <v>1</v>
      </c>
      <c r="BD982" s="304"/>
      <c r="BE982" s="304" t="str">
        <f t="shared" si="12"/>
        <v>false</v>
      </c>
      <c r="BF982" s="307"/>
      <c r="BG982" s="305"/>
      <c r="BH982" s="305"/>
      <c r="BI982" s="305"/>
      <c r="BJ982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2" s="306"/>
      <c r="BL982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2" s="306"/>
      <c r="BN982" s="302"/>
      <c r="BO982" s="302"/>
      <c r="BP982" s="302"/>
      <c r="BQ982" s="302"/>
      <c r="BR982" s="302"/>
      <c r="BS982" s="302"/>
      <c r="BT982" s="302"/>
      <c r="BU982" s="302"/>
      <c r="BV982" s="302"/>
      <c r="BW982" s="302"/>
      <c r="BX982" s="302"/>
    </row>
    <row r="983">
      <c r="A983" s="292" t="s">
        <v>728</v>
      </c>
      <c r="B983" s="292">
        <v>982.0</v>
      </c>
      <c r="C983" s="292">
        <f t="shared" si="15"/>
        <v>2</v>
      </c>
      <c r="D983" s="293" t="str">
        <f t="shared" si="27"/>
        <v>Insp, Con, Vac</v>
      </c>
      <c r="E983" s="46" t="str">
        <f t="shared" si="2"/>
        <v>bldinsp.mdb.Condemn.Ward10</v>
      </c>
      <c r="F983" s="46" t="s">
        <v>355</v>
      </c>
      <c r="G983" s="46" t="s">
        <v>121</v>
      </c>
      <c r="H983" s="47">
        <v>26.0</v>
      </c>
      <c r="I983" s="294" t="s">
        <v>1436</v>
      </c>
      <c r="J983" s="295" t="s">
        <v>740</v>
      </c>
      <c r="K983" s="296">
        <v>1.0</v>
      </c>
      <c r="L983" s="297" t="b">
        <v>0</v>
      </c>
      <c r="M983" s="294" t="s">
        <v>2076</v>
      </c>
      <c r="N983" s="294"/>
      <c r="O983" s="369"/>
      <c r="P983" s="369"/>
      <c r="Q983" s="298" t="str">
        <f t="shared" si="3"/>
        <v>Condemn</v>
      </c>
      <c r="R983" s="298" t="str">
        <f t="shared" si="19"/>
        <v>Ward10</v>
      </c>
      <c r="S983" s="298" t="str">
        <f t="array" ref="S983">iferror(index('Type Mapping'!$A$2:$D$21,match(J983,'Type Mapping'!$B$2:$B$21,0),3),"type mismatch")</f>
        <v>VARCHAR</v>
      </c>
      <c r="T983" s="298"/>
      <c r="U983" s="298"/>
      <c r="V983" s="298"/>
      <c r="W983" s="51" t="b">
        <v>1</v>
      </c>
      <c r="X983" s="51"/>
      <c r="Y983" s="309"/>
      <c r="Z983" s="309"/>
      <c r="AA983" s="311" t="s">
        <v>977</v>
      </c>
      <c r="AB983" s="53" t="str">
        <f t="shared" si="23"/>
        <v>**field missing**_history</v>
      </c>
      <c r="AC983" s="308" t="str">
        <f t="array" ref="AC983">iferror(index('StoT Mapping (Depreciated)'!$D$2:$L$976,match(E983,'StoT Mapping (Depreciated)'!$D$2:$D$976,0),9),"**FIELD MISSING**")</f>
        <v>**FIELD MISSING**</v>
      </c>
      <c r="AD983" s="53" t="str">
        <f t="shared" si="6"/>
        <v>**field missing**.**FIELD MISSING**</v>
      </c>
      <c r="AE983" s="299">
        <f>countif(NEW_REDB_table.field,AD983)</f>
        <v>0</v>
      </c>
      <c r="AF983" s="299" t="str">
        <f t="shared" si="7"/>
        <v>Check...</v>
      </c>
      <c r="AG983" s="308"/>
      <c r="AH983" s="317" t="b">
        <v>0</v>
      </c>
      <c r="AI983" s="317" t="b">
        <v>0</v>
      </c>
      <c r="AJ983" s="308" t="str">
        <f t="array" ref="AJ983">iferror(index('Type Mapping'!$A$2:$D$21,match(J983,'Type Mapping'!$B$2:$B$21,0),4),"type mismatch")</f>
        <v>INT</v>
      </c>
      <c r="AK983" s="308"/>
      <c r="AL983" s="308"/>
      <c r="AM983" s="308"/>
      <c r="AN983" s="300" t="b">
        <v>0</v>
      </c>
      <c r="AO983" s="300" t="b">
        <v>0</v>
      </c>
      <c r="AP983" s="300" t="b">
        <v>0</v>
      </c>
      <c r="AQ983" s="300" t="b">
        <v>0</v>
      </c>
      <c r="AR983" s="300"/>
      <c r="AS983" s="300"/>
      <c r="AT983" s="302"/>
      <c r="AU983" s="302"/>
      <c r="AV983" s="303" t="b">
        <v>1</v>
      </c>
      <c r="AW983" s="304" t="str">
        <f t="shared" si="9"/>
        <v>false</v>
      </c>
      <c r="AX983" s="305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983" s="306"/>
      <c r="AZ983" s="305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983" s="306"/>
      <c r="BB983" s="302"/>
      <c r="BC983" s="303" t="b">
        <f t="shared" si="11"/>
        <v>1</v>
      </c>
      <c r="BD983" s="304"/>
      <c r="BE983" s="304" t="str">
        <f t="shared" si="12"/>
        <v>false</v>
      </c>
      <c r="BF983" s="307"/>
      <c r="BG983" s="305"/>
      <c r="BH983" s="305"/>
      <c r="BI983" s="305"/>
      <c r="BJ983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3" s="306"/>
      <c r="BL983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3" s="306"/>
      <c r="BN983" s="302"/>
      <c r="BO983" s="302"/>
      <c r="BP983" s="302"/>
      <c r="BQ983" s="302"/>
      <c r="BR983" s="302"/>
      <c r="BS983" s="302"/>
      <c r="BT983" s="302"/>
      <c r="BU983" s="302"/>
      <c r="BV983" s="302"/>
      <c r="BW983" s="302"/>
      <c r="BX983" s="302"/>
    </row>
    <row r="984">
      <c r="A984" s="292" t="s">
        <v>728</v>
      </c>
      <c r="B984" s="292">
        <v>983.0</v>
      </c>
      <c r="C984" s="292">
        <f t="shared" si="15"/>
        <v>2</v>
      </c>
      <c r="D984" s="293" t="str">
        <f t="shared" si="27"/>
        <v>Insp, Con, Vac</v>
      </c>
      <c r="E984" s="46" t="str">
        <f t="shared" si="2"/>
        <v>bldinsp.mdb.Condemn.Precinct10</v>
      </c>
      <c r="F984" s="46" t="s">
        <v>355</v>
      </c>
      <c r="G984" s="46" t="s">
        <v>121</v>
      </c>
      <c r="H984" s="47">
        <v>27.0</v>
      </c>
      <c r="I984" s="294" t="s">
        <v>1445</v>
      </c>
      <c r="J984" s="295" t="s">
        <v>740</v>
      </c>
      <c r="K984" s="296">
        <v>1.0</v>
      </c>
      <c r="L984" s="297" t="b">
        <v>0</v>
      </c>
      <c r="M984" s="294" t="s">
        <v>2079</v>
      </c>
      <c r="N984" s="294"/>
      <c r="O984" s="369"/>
      <c r="P984" s="369"/>
      <c r="Q984" s="298" t="str">
        <f t="shared" si="3"/>
        <v>Condemn</v>
      </c>
      <c r="R984" s="298" t="str">
        <f t="shared" si="19"/>
        <v>Precinct10</v>
      </c>
      <c r="S984" s="298" t="str">
        <f t="array" ref="S984">iferror(index('Type Mapping'!$A$2:$D$21,match(J984,'Type Mapping'!$B$2:$B$21,0),3),"type mismatch")</f>
        <v>VARCHAR</v>
      </c>
      <c r="T984" s="298"/>
      <c r="U984" s="298"/>
      <c r="V984" s="298"/>
      <c r="W984" s="51" t="b">
        <v>1</v>
      </c>
      <c r="X984" s="51"/>
      <c r="Y984" s="309"/>
      <c r="Z984" s="309"/>
      <c r="AA984" s="311" t="s">
        <v>977</v>
      </c>
      <c r="AB984" s="53" t="str">
        <f t="shared" si="23"/>
        <v>**field missing**_history</v>
      </c>
      <c r="AC984" s="308" t="str">
        <f t="array" ref="AC984">iferror(index('StoT Mapping (Depreciated)'!$D$2:$L$976,match(E984,'StoT Mapping (Depreciated)'!$D$2:$D$976,0),9),"**FIELD MISSING**")</f>
        <v>**FIELD MISSING**</v>
      </c>
      <c r="AD984" s="53" t="str">
        <f t="shared" si="6"/>
        <v>**field missing**.**FIELD MISSING**</v>
      </c>
      <c r="AE984" s="299">
        <f>countif(NEW_REDB_table.field,AD984)</f>
        <v>0</v>
      </c>
      <c r="AF984" s="299" t="str">
        <f t="shared" si="7"/>
        <v>Check...</v>
      </c>
      <c r="AG984" s="308"/>
      <c r="AH984" s="317" t="b">
        <v>0</v>
      </c>
      <c r="AI984" s="317" t="b">
        <v>0</v>
      </c>
      <c r="AJ984" s="308" t="str">
        <f t="array" ref="AJ984">iferror(index('Type Mapping'!$A$2:$D$21,match(J984,'Type Mapping'!$B$2:$B$21,0),4),"type mismatch")</f>
        <v>INT</v>
      </c>
      <c r="AK984" s="308"/>
      <c r="AL984" s="308"/>
      <c r="AM984" s="308"/>
      <c r="AN984" s="300" t="b">
        <v>0</v>
      </c>
      <c r="AO984" s="300" t="b">
        <v>0</v>
      </c>
      <c r="AP984" s="300" t="b">
        <v>0</v>
      </c>
      <c r="AQ984" s="300" t="b">
        <v>0</v>
      </c>
      <c r="AR984" s="300"/>
      <c r="AS984" s="300"/>
      <c r="AT984" s="302"/>
      <c r="AU984" s="302"/>
      <c r="AV984" s="303" t="b">
        <v>1</v>
      </c>
      <c r="AW984" s="304" t="str">
        <f t="shared" si="9"/>
        <v>false</v>
      </c>
      <c r="AX984" s="305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984" s="306"/>
      <c r="AZ984" s="305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984" s="306"/>
      <c r="BB984" s="302"/>
      <c r="BC984" s="303" t="b">
        <f t="shared" si="11"/>
        <v>1</v>
      </c>
      <c r="BD984" s="304"/>
      <c r="BE984" s="304" t="str">
        <f t="shared" si="12"/>
        <v>false</v>
      </c>
      <c r="BF984" s="307"/>
      <c r="BG984" s="305"/>
      <c r="BH984" s="305"/>
      <c r="BI984" s="305"/>
      <c r="BJ984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4" s="306"/>
      <c r="BL984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4" s="306"/>
      <c r="BN984" s="302"/>
      <c r="BO984" s="302"/>
      <c r="BP984" s="302"/>
      <c r="BQ984" s="302"/>
      <c r="BR984" s="302"/>
      <c r="BS984" s="302"/>
      <c r="BT984" s="302"/>
      <c r="BU984" s="302"/>
      <c r="BV984" s="302"/>
      <c r="BW984" s="302"/>
      <c r="BX984" s="302"/>
    </row>
    <row r="985">
      <c r="A985" s="292" t="s">
        <v>728</v>
      </c>
      <c r="B985" s="292">
        <v>984.0</v>
      </c>
      <c r="C985" s="292">
        <f t="shared" si="15"/>
        <v>2</v>
      </c>
      <c r="D985" s="293" t="str">
        <f t="shared" si="27"/>
        <v>Insp, Con, Vac</v>
      </c>
      <c r="E985" s="46" t="str">
        <f t="shared" si="2"/>
        <v>bldinsp.mdb.Condemn.InspArea10</v>
      </c>
      <c r="F985" s="46" t="s">
        <v>355</v>
      </c>
      <c r="G985" s="46" t="s">
        <v>121</v>
      </c>
      <c r="H985" s="47">
        <v>28.0</v>
      </c>
      <c r="I985" s="294" t="s">
        <v>1451</v>
      </c>
      <c r="J985" s="295" t="s">
        <v>740</v>
      </c>
      <c r="K985" s="296">
        <v>1.0</v>
      </c>
      <c r="L985" s="297" t="b">
        <v>0</v>
      </c>
      <c r="M985" s="294" t="s">
        <v>1452</v>
      </c>
      <c r="N985" s="294"/>
      <c r="O985" s="369"/>
      <c r="P985" s="369"/>
      <c r="Q985" s="298" t="str">
        <f t="shared" si="3"/>
        <v>Condemn</v>
      </c>
      <c r="R985" s="298" t="str">
        <f t="shared" si="19"/>
        <v>InspArea10</v>
      </c>
      <c r="S985" s="298" t="str">
        <f t="array" ref="S985">iferror(index('Type Mapping'!$A$2:$D$21,match(J985,'Type Mapping'!$B$2:$B$21,0),3),"type mismatch")</f>
        <v>VARCHAR</v>
      </c>
      <c r="T985" s="298"/>
      <c r="U985" s="298"/>
      <c r="V985" s="298"/>
      <c r="W985" s="51" t="b">
        <v>1</v>
      </c>
      <c r="X985" s="51"/>
      <c r="Y985" s="309"/>
      <c r="Z985" s="309"/>
      <c r="AA985" s="311" t="s">
        <v>977</v>
      </c>
      <c r="AB985" s="53" t="str">
        <f t="shared" si="23"/>
        <v>**field missing**_history</v>
      </c>
      <c r="AC985" s="308" t="str">
        <f t="array" ref="AC985">iferror(index('StoT Mapping (Depreciated)'!$D$2:$L$976,match(E985,'StoT Mapping (Depreciated)'!$D$2:$D$976,0),9),"**FIELD MISSING**")</f>
        <v>**FIELD MISSING**</v>
      </c>
      <c r="AD985" s="53" t="str">
        <f t="shared" si="6"/>
        <v>**field missing**.**FIELD MISSING**</v>
      </c>
      <c r="AE985" s="299">
        <f>countif(NEW_REDB_table.field,AD985)</f>
        <v>0</v>
      </c>
      <c r="AF985" s="299" t="str">
        <f t="shared" si="7"/>
        <v>Check...</v>
      </c>
      <c r="AG985" s="308"/>
      <c r="AH985" s="317" t="b">
        <v>0</v>
      </c>
      <c r="AI985" s="317" t="b">
        <v>0</v>
      </c>
      <c r="AJ985" s="308" t="str">
        <f t="array" ref="AJ985">iferror(index('Type Mapping'!$A$2:$D$21,match(J985,'Type Mapping'!$B$2:$B$21,0),4),"type mismatch")</f>
        <v>INT</v>
      </c>
      <c r="AK985" s="308"/>
      <c r="AL985" s="308"/>
      <c r="AM985" s="308"/>
      <c r="AN985" s="300" t="b">
        <v>0</v>
      </c>
      <c r="AO985" s="300" t="b">
        <v>0</v>
      </c>
      <c r="AP985" s="300" t="b">
        <v>0</v>
      </c>
      <c r="AQ985" s="300" t="b">
        <v>0</v>
      </c>
      <c r="AR985" s="300"/>
      <c r="AS985" s="300"/>
      <c r="AT985" s="302"/>
      <c r="AU985" s="302"/>
      <c r="AV985" s="303" t="b">
        <v>1</v>
      </c>
      <c r="AW985" s="304" t="str">
        <f t="shared" si="9"/>
        <v>false</v>
      </c>
      <c r="AX985" s="305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985" s="306"/>
      <c r="AZ985" s="305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985" s="306"/>
      <c r="BB985" s="302"/>
      <c r="BC985" s="303" t="b">
        <f t="shared" si="11"/>
        <v>1</v>
      </c>
      <c r="BD985" s="304"/>
      <c r="BE985" s="304" t="str">
        <f t="shared" si="12"/>
        <v>false</v>
      </c>
      <c r="BF985" s="307"/>
      <c r="BG985" s="305"/>
      <c r="BH985" s="305"/>
      <c r="BI985" s="305"/>
      <c r="BJ985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5" s="306"/>
      <c r="BL985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5" s="306"/>
      <c r="BN985" s="302"/>
      <c r="BO985" s="302"/>
      <c r="BP985" s="302"/>
      <c r="BQ985" s="302"/>
      <c r="BR985" s="302"/>
      <c r="BS985" s="302"/>
      <c r="BT985" s="302"/>
      <c r="BU985" s="302"/>
      <c r="BV985" s="302"/>
      <c r="BW985" s="302"/>
      <c r="BX985" s="302"/>
    </row>
    <row r="986">
      <c r="A986" s="292" t="s">
        <v>728</v>
      </c>
      <c r="B986" s="292">
        <v>985.0</v>
      </c>
      <c r="C986" s="292">
        <f t="shared" si="15"/>
        <v>2</v>
      </c>
      <c r="D986" s="293" t="str">
        <f t="shared" si="27"/>
        <v>Insp, Con, Vac</v>
      </c>
      <c r="E986" s="46" t="str">
        <f t="shared" si="2"/>
        <v>bldinsp.mdb.Condemn.Ward00</v>
      </c>
      <c r="F986" s="46" t="s">
        <v>355</v>
      </c>
      <c r="G986" s="46" t="s">
        <v>121</v>
      </c>
      <c r="H986" s="47">
        <v>29.0</v>
      </c>
      <c r="I986" s="294" t="s">
        <v>1457</v>
      </c>
      <c r="J986" s="295" t="s">
        <v>740</v>
      </c>
      <c r="K986" s="296">
        <v>1.0</v>
      </c>
      <c r="L986" s="297" t="b">
        <v>0</v>
      </c>
      <c r="M986" s="294" t="s">
        <v>2083</v>
      </c>
      <c r="N986" s="294"/>
      <c r="O986" s="369"/>
      <c r="P986" s="369"/>
      <c r="Q986" s="298" t="str">
        <f t="shared" si="3"/>
        <v>Condemn</v>
      </c>
      <c r="R986" s="298" t="str">
        <f t="shared" si="19"/>
        <v>Ward00</v>
      </c>
      <c r="S986" s="298" t="str">
        <f t="array" ref="S986">iferror(index('Type Mapping'!$A$2:$D$21,match(J986,'Type Mapping'!$B$2:$B$21,0),3),"type mismatch")</f>
        <v>VARCHAR</v>
      </c>
      <c r="T986" s="298"/>
      <c r="U986" s="298"/>
      <c r="V986" s="298"/>
      <c r="W986" s="51" t="b">
        <v>1</v>
      </c>
      <c r="X986" s="51"/>
      <c r="Y986" s="309"/>
      <c r="Z986" s="309"/>
      <c r="AA986" s="311" t="s">
        <v>977</v>
      </c>
      <c r="AB986" s="53" t="str">
        <f t="shared" si="23"/>
        <v>**field missing**_history</v>
      </c>
      <c r="AC986" s="308" t="str">
        <f t="array" ref="AC986">iferror(index('StoT Mapping (Depreciated)'!$D$2:$L$976,match(E986,'StoT Mapping (Depreciated)'!$D$2:$D$976,0),9),"**FIELD MISSING**")</f>
        <v>**FIELD MISSING**</v>
      </c>
      <c r="AD986" s="53" t="str">
        <f t="shared" si="6"/>
        <v>**field missing**.**FIELD MISSING**</v>
      </c>
      <c r="AE986" s="299">
        <f>countif(NEW_REDB_table.field,AD986)</f>
        <v>0</v>
      </c>
      <c r="AF986" s="299" t="str">
        <f t="shared" si="7"/>
        <v>Check...</v>
      </c>
      <c r="AG986" s="308"/>
      <c r="AH986" s="317" t="b">
        <v>0</v>
      </c>
      <c r="AI986" s="317" t="b">
        <v>0</v>
      </c>
      <c r="AJ986" s="308" t="str">
        <f t="array" ref="AJ986">iferror(index('Type Mapping'!$A$2:$D$21,match(J986,'Type Mapping'!$B$2:$B$21,0),4),"type mismatch")</f>
        <v>INT</v>
      </c>
      <c r="AK986" s="308"/>
      <c r="AL986" s="308"/>
      <c r="AM986" s="308"/>
      <c r="AN986" s="300" t="b">
        <v>0</v>
      </c>
      <c r="AO986" s="300" t="b">
        <v>0</v>
      </c>
      <c r="AP986" s="300" t="b">
        <v>0</v>
      </c>
      <c r="AQ986" s="300" t="b">
        <v>0</v>
      </c>
      <c r="AR986" s="300"/>
      <c r="AS986" s="300"/>
      <c r="AT986" s="302"/>
      <c r="AU986" s="302"/>
      <c r="AV986" s="303" t="b">
        <v>1</v>
      </c>
      <c r="AW986" s="304" t="str">
        <f t="shared" si="9"/>
        <v>false</v>
      </c>
      <c r="AX986" s="305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986" s="306"/>
      <c r="AZ986" s="305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986" s="306"/>
      <c r="BB986" s="302"/>
      <c r="BC986" s="303" t="b">
        <f t="shared" si="11"/>
        <v>1</v>
      </c>
      <c r="BD986" s="304"/>
      <c r="BE986" s="304" t="str">
        <f t="shared" si="12"/>
        <v>false</v>
      </c>
      <c r="BF986" s="307"/>
      <c r="BG986" s="305"/>
      <c r="BH986" s="305"/>
      <c r="BI986" s="305"/>
      <c r="BJ986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6" s="306"/>
      <c r="BL986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6" s="306"/>
      <c r="BN986" s="302"/>
      <c r="BO986" s="302"/>
      <c r="BP986" s="302"/>
      <c r="BQ986" s="302"/>
      <c r="BR986" s="302"/>
      <c r="BS986" s="302"/>
      <c r="BT986" s="302"/>
      <c r="BU986" s="302"/>
      <c r="BV986" s="302"/>
      <c r="BW986" s="302"/>
      <c r="BX986" s="302"/>
    </row>
    <row r="987">
      <c r="A987" s="292" t="s">
        <v>728</v>
      </c>
      <c r="B987" s="292">
        <v>986.0</v>
      </c>
      <c r="C987" s="292">
        <f t="shared" si="15"/>
        <v>2</v>
      </c>
      <c r="D987" s="293" t="str">
        <f t="shared" si="27"/>
        <v>Insp, Con, Vac</v>
      </c>
      <c r="E987" s="46" t="str">
        <f t="shared" si="2"/>
        <v>bldinsp.mdb.Condemn.Precinct02</v>
      </c>
      <c r="F987" s="46" t="s">
        <v>355</v>
      </c>
      <c r="G987" s="46" t="s">
        <v>121</v>
      </c>
      <c r="H987" s="47">
        <v>30.0</v>
      </c>
      <c r="I987" s="294" t="s">
        <v>1462</v>
      </c>
      <c r="J987" s="295" t="s">
        <v>740</v>
      </c>
      <c r="K987" s="296">
        <v>1.0</v>
      </c>
      <c r="L987" s="297" t="b">
        <v>0</v>
      </c>
      <c r="M987" s="294" t="s">
        <v>2086</v>
      </c>
      <c r="N987" s="294"/>
      <c r="O987" s="369"/>
      <c r="P987" s="369"/>
      <c r="Q987" s="298" t="str">
        <f t="shared" si="3"/>
        <v>Condemn</v>
      </c>
      <c r="R987" s="298" t="str">
        <f t="shared" si="19"/>
        <v>Precinct02</v>
      </c>
      <c r="S987" s="298" t="str">
        <f t="array" ref="S987">iferror(index('Type Mapping'!$A$2:$D$21,match(J987,'Type Mapping'!$B$2:$B$21,0),3),"type mismatch")</f>
        <v>VARCHAR</v>
      </c>
      <c r="T987" s="298"/>
      <c r="U987" s="298"/>
      <c r="V987" s="298"/>
      <c r="W987" s="51" t="b">
        <v>1</v>
      </c>
      <c r="X987" s="51"/>
      <c r="Y987" s="309"/>
      <c r="Z987" s="309"/>
      <c r="AA987" s="311" t="s">
        <v>977</v>
      </c>
      <c r="AB987" s="53" t="str">
        <f t="shared" si="23"/>
        <v>**field missing**_history</v>
      </c>
      <c r="AC987" s="308" t="str">
        <f t="array" ref="AC987">iferror(index('StoT Mapping (Depreciated)'!$D$2:$L$976,match(E987,'StoT Mapping (Depreciated)'!$D$2:$D$976,0),9),"**FIELD MISSING**")</f>
        <v>**FIELD MISSING**</v>
      </c>
      <c r="AD987" s="53" t="str">
        <f t="shared" si="6"/>
        <v>**field missing**.**FIELD MISSING**</v>
      </c>
      <c r="AE987" s="299">
        <f>countif(NEW_REDB_table.field,AD987)</f>
        <v>0</v>
      </c>
      <c r="AF987" s="299" t="str">
        <f t="shared" si="7"/>
        <v>Check...</v>
      </c>
      <c r="AG987" s="308"/>
      <c r="AH987" s="317" t="b">
        <v>0</v>
      </c>
      <c r="AI987" s="317" t="b">
        <v>0</v>
      </c>
      <c r="AJ987" s="308" t="str">
        <f t="array" ref="AJ987">iferror(index('Type Mapping'!$A$2:$D$21,match(J987,'Type Mapping'!$B$2:$B$21,0),4),"type mismatch")</f>
        <v>INT</v>
      </c>
      <c r="AK987" s="308"/>
      <c r="AL987" s="308"/>
      <c r="AM987" s="308"/>
      <c r="AN987" s="300" t="b">
        <v>0</v>
      </c>
      <c r="AO987" s="300" t="b">
        <v>0</v>
      </c>
      <c r="AP987" s="300" t="b">
        <v>0</v>
      </c>
      <c r="AQ987" s="300" t="b">
        <v>0</v>
      </c>
      <c r="AR987" s="300"/>
      <c r="AS987" s="300"/>
      <c r="AT987" s="302"/>
      <c r="AU987" s="302"/>
      <c r="AV987" s="303" t="b">
        <v>1</v>
      </c>
      <c r="AW987" s="304" t="str">
        <f t="shared" si="9"/>
        <v>false</v>
      </c>
      <c r="AX987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987" s="306"/>
      <c r="AZ987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987" s="306"/>
      <c r="BB987" s="302"/>
      <c r="BC987" s="303" t="b">
        <f t="shared" si="11"/>
        <v>1</v>
      </c>
      <c r="BD987" s="304"/>
      <c r="BE987" s="304" t="str">
        <f t="shared" si="12"/>
        <v>false</v>
      </c>
      <c r="BF987" s="307"/>
      <c r="BG987" s="305"/>
      <c r="BH987" s="305"/>
      <c r="BI987" s="305"/>
      <c r="BJ987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7" s="306"/>
      <c r="BL987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7" s="306"/>
      <c r="BN987" s="302"/>
      <c r="BO987" s="302"/>
      <c r="BP987" s="302"/>
      <c r="BQ987" s="302"/>
      <c r="BR987" s="302"/>
      <c r="BS987" s="302"/>
      <c r="BT987" s="302"/>
      <c r="BU987" s="302"/>
      <c r="BV987" s="302"/>
      <c r="BW987" s="302"/>
      <c r="BX987" s="302"/>
    </row>
    <row r="988">
      <c r="A988" s="292" t="s">
        <v>728</v>
      </c>
      <c r="B988" s="292">
        <v>987.0</v>
      </c>
      <c r="C988" s="292">
        <f t="shared" si="15"/>
        <v>2</v>
      </c>
      <c r="D988" s="293" t="str">
        <f t="shared" si="27"/>
        <v>Insp, Con, Vac</v>
      </c>
      <c r="E988" s="46" t="str">
        <f t="shared" si="2"/>
        <v>bldinsp.mdb.Condemn.Nbrhd</v>
      </c>
      <c r="F988" s="46" t="s">
        <v>355</v>
      </c>
      <c r="G988" s="46" t="s">
        <v>121</v>
      </c>
      <c r="H988" s="47">
        <v>31.0</v>
      </c>
      <c r="I988" s="294" t="s">
        <v>1472</v>
      </c>
      <c r="J988" s="295" t="s">
        <v>740</v>
      </c>
      <c r="K988" s="296">
        <v>1.0</v>
      </c>
      <c r="L988" s="297" t="b">
        <v>0</v>
      </c>
      <c r="M988" s="294" t="s">
        <v>1473</v>
      </c>
      <c r="N988" s="294"/>
      <c r="O988" s="369"/>
      <c r="P988" s="369"/>
      <c r="Q988" s="298" t="str">
        <f t="shared" si="3"/>
        <v>Condemn</v>
      </c>
      <c r="R988" s="298" t="str">
        <f t="shared" si="19"/>
        <v>Nbrhd</v>
      </c>
      <c r="S988" s="298" t="str">
        <f t="array" ref="S988">iferror(index('Type Mapping'!$A$2:$D$21,match(J988,'Type Mapping'!$B$2:$B$21,0),3),"type mismatch")</f>
        <v>VARCHAR</v>
      </c>
      <c r="T988" s="298"/>
      <c r="U988" s="298"/>
      <c r="V988" s="298"/>
      <c r="W988" s="51" t="b">
        <v>1</v>
      </c>
      <c r="X988" s="51"/>
      <c r="Y988" s="309"/>
      <c r="Z988" s="309"/>
      <c r="AA988" s="311" t="s">
        <v>977</v>
      </c>
      <c r="AB988" s="53" t="str">
        <f t="shared" si="23"/>
        <v>**field missing**_history</v>
      </c>
      <c r="AC988" s="308" t="str">
        <f t="array" ref="AC988">iferror(index('StoT Mapping (Depreciated)'!$D$2:$L$976,match(E988,'StoT Mapping (Depreciated)'!$D$2:$D$976,0),9),"**FIELD MISSING**")</f>
        <v>**FIELD MISSING**</v>
      </c>
      <c r="AD988" s="53" t="str">
        <f t="shared" si="6"/>
        <v>**field missing**.**FIELD MISSING**</v>
      </c>
      <c r="AE988" s="299">
        <f>countif(NEW_REDB_table.field,AD988)</f>
        <v>0</v>
      </c>
      <c r="AF988" s="299" t="str">
        <f t="shared" si="7"/>
        <v>Check...</v>
      </c>
      <c r="AG988" s="308"/>
      <c r="AH988" s="317" t="b">
        <v>0</v>
      </c>
      <c r="AI988" s="317" t="b">
        <v>0</v>
      </c>
      <c r="AJ988" s="308" t="str">
        <f t="array" ref="AJ988">iferror(index('Type Mapping'!$A$2:$D$21,match(J988,'Type Mapping'!$B$2:$B$21,0),4),"type mismatch")</f>
        <v>INT</v>
      </c>
      <c r="AK988" s="308"/>
      <c r="AL988" s="308"/>
      <c r="AM988" s="308"/>
      <c r="AN988" s="300" t="b">
        <v>0</v>
      </c>
      <c r="AO988" s="300" t="b">
        <v>0</v>
      </c>
      <c r="AP988" s="300" t="b">
        <v>0</v>
      </c>
      <c r="AQ988" s="300" t="b">
        <v>0</v>
      </c>
      <c r="AR988" s="300"/>
      <c r="AS988" s="300"/>
      <c r="AT988" s="302"/>
      <c r="AU988" s="302"/>
      <c r="AV988" s="303" t="b">
        <v>1</v>
      </c>
      <c r="AW988" s="304" t="str">
        <f t="shared" si="9"/>
        <v>false</v>
      </c>
      <c r="AX988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988" s="306"/>
      <c r="AZ988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988" s="306"/>
      <c r="BB988" s="302"/>
      <c r="BC988" s="303" t="b">
        <f t="shared" si="11"/>
        <v>1</v>
      </c>
      <c r="BD988" s="304"/>
      <c r="BE988" s="304" t="str">
        <f t="shared" si="12"/>
        <v>false</v>
      </c>
      <c r="BF988" s="307"/>
      <c r="BG988" s="305"/>
      <c r="BH988" s="305"/>
      <c r="BI988" s="305"/>
      <c r="BJ988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8" s="306"/>
      <c r="BL988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8" s="306"/>
      <c r="BN988" s="302"/>
      <c r="BO988" s="302"/>
      <c r="BP988" s="302"/>
      <c r="BQ988" s="302"/>
      <c r="BR988" s="302"/>
      <c r="BS988" s="302"/>
      <c r="BT988" s="302"/>
      <c r="BU988" s="302"/>
      <c r="BV988" s="302"/>
      <c r="BW988" s="302"/>
      <c r="BX988" s="302"/>
    </row>
    <row r="989">
      <c r="A989" s="292" t="s">
        <v>728</v>
      </c>
      <c r="B989" s="292">
        <v>988.0</v>
      </c>
      <c r="C989" s="292">
        <f t="shared" si="15"/>
        <v>2</v>
      </c>
      <c r="D989" s="293" t="str">
        <f t="shared" si="27"/>
        <v>Insp, Con, Vac</v>
      </c>
      <c r="E989" s="46" t="str">
        <f t="shared" si="2"/>
        <v>bldinsp.mdb.Condemn.CDADist</v>
      </c>
      <c r="F989" s="46" t="s">
        <v>355</v>
      </c>
      <c r="G989" s="46" t="s">
        <v>121</v>
      </c>
      <c r="H989" s="47">
        <v>32.0</v>
      </c>
      <c r="I989" s="294" t="s">
        <v>1478</v>
      </c>
      <c r="J989" s="295" t="s">
        <v>740</v>
      </c>
      <c r="K989" s="296">
        <v>1.0</v>
      </c>
      <c r="L989" s="297" t="b">
        <v>0</v>
      </c>
      <c r="M989" s="294" t="s">
        <v>2088</v>
      </c>
      <c r="N989" s="294"/>
      <c r="O989" s="369"/>
      <c r="P989" s="369"/>
      <c r="Q989" s="298" t="str">
        <f t="shared" si="3"/>
        <v>Condemn</v>
      </c>
      <c r="R989" s="298" t="str">
        <f t="shared" si="19"/>
        <v>CDADist</v>
      </c>
      <c r="S989" s="298" t="str">
        <f t="array" ref="S989">iferror(index('Type Mapping'!$A$2:$D$21,match(J989,'Type Mapping'!$B$2:$B$21,0),3),"type mismatch")</f>
        <v>VARCHAR</v>
      </c>
      <c r="T989" s="298"/>
      <c r="U989" s="298"/>
      <c r="V989" s="298"/>
      <c r="W989" s="51" t="b">
        <v>1</v>
      </c>
      <c r="X989" s="51"/>
      <c r="Y989" s="309"/>
      <c r="Z989" s="309"/>
      <c r="AA989" s="311" t="s">
        <v>977</v>
      </c>
      <c r="AB989" s="53" t="str">
        <f t="shared" si="23"/>
        <v>**field missing**_history</v>
      </c>
      <c r="AC989" s="308" t="str">
        <f t="array" ref="AC989">iferror(index('StoT Mapping (Depreciated)'!$D$2:$L$976,match(E989,'StoT Mapping (Depreciated)'!$D$2:$D$976,0),9),"**FIELD MISSING**")</f>
        <v>**FIELD MISSING**</v>
      </c>
      <c r="AD989" s="53" t="str">
        <f t="shared" si="6"/>
        <v>**field missing**.**FIELD MISSING**</v>
      </c>
      <c r="AE989" s="299">
        <f>countif(NEW_REDB_table.field,AD989)</f>
        <v>0</v>
      </c>
      <c r="AF989" s="299" t="str">
        <f t="shared" si="7"/>
        <v>Check...</v>
      </c>
      <c r="AG989" s="308"/>
      <c r="AH989" s="317" t="b">
        <v>0</v>
      </c>
      <c r="AI989" s="317" t="b">
        <v>0</v>
      </c>
      <c r="AJ989" s="308" t="str">
        <f t="array" ref="AJ989">iferror(index('Type Mapping'!$A$2:$D$21,match(J989,'Type Mapping'!$B$2:$B$21,0),4),"type mismatch")</f>
        <v>INT</v>
      </c>
      <c r="AK989" s="308"/>
      <c r="AL989" s="308"/>
      <c r="AM989" s="308"/>
      <c r="AN989" s="300" t="b">
        <v>0</v>
      </c>
      <c r="AO989" s="300" t="b">
        <v>0</v>
      </c>
      <c r="AP989" s="300" t="b">
        <v>0</v>
      </c>
      <c r="AQ989" s="300" t="b">
        <v>0</v>
      </c>
      <c r="AR989" s="300"/>
      <c r="AS989" s="300"/>
      <c r="AT989" s="302"/>
      <c r="AU989" s="302"/>
      <c r="AV989" s="303" t="b">
        <v>1</v>
      </c>
      <c r="AW989" s="304" t="str">
        <f t="shared" si="9"/>
        <v>false</v>
      </c>
      <c r="AX989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989" s="306"/>
      <c r="AZ989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989" s="306"/>
      <c r="BB989" s="302"/>
      <c r="BC989" s="303" t="b">
        <f t="shared" si="11"/>
        <v>1</v>
      </c>
      <c r="BD989" s="304"/>
      <c r="BE989" s="304" t="str">
        <f t="shared" si="12"/>
        <v>false</v>
      </c>
      <c r="BF989" s="307"/>
      <c r="BG989" s="305"/>
      <c r="BH989" s="305"/>
      <c r="BI989" s="305"/>
      <c r="BJ989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89" s="306"/>
      <c r="BL989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89" s="306"/>
      <c r="BN989" s="302"/>
      <c r="BO989" s="302"/>
      <c r="BP989" s="302"/>
      <c r="BQ989" s="302"/>
      <c r="BR989" s="302"/>
      <c r="BS989" s="302"/>
      <c r="BT989" s="302"/>
      <c r="BU989" s="302"/>
      <c r="BV989" s="302"/>
      <c r="BW989" s="302"/>
      <c r="BX989" s="302"/>
    </row>
    <row r="990">
      <c r="A990" s="292" t="s">
        <v>728</v>
      </c>
      <c r="B990" s="292">
        <v>989.0</v>
      </c>
      <c r="C990" s="292">
        <f t="shared" si="15"/>
        <v>2</v>
      </c>
      <c r="D990" s="293" t="str">
        <f t="shared" si="27"/>
        <v>Insp, Con, Vac</v>
      </c>
      <c r="E990" s="46" t="str">
        <f t="shared" si="2"/>
        <v>bldinsp.mdb.Condemn.CDASubDist</v>
      </c>
      <c r="F990" s="46" t="s">
        <v>355</v>
      </c>
      <c r="G990" s="46" t="s">
        <v>121</v>
      </c>
      <c r="H990" s="47">
        <v>33.0</v>
      </c>
      <c r="I990" s="294" t="s">
        <v>1485</v>
      </c>
      <c r="J990" s="295" t="s">
        <v>740</v>
      </c>
      <c r="K990" s="296">
        <v>1.0</v>
      </c>
      <c r="L990" s="297" t="b">
        <v>0</v>
      </c>
      <c r="M990" s="294" t="s">
        <v>1486</v>
      </c>
      <c r="N990" s="294"/>
      <c r="O990" s="369"/>
      <c r="P990" s="369"/>
      <c r="Q990" s="298" t="str">
        <f t="shared" si="3"/>
        <v>Condemn</v>
      </c>
      <c r="R990" s="298" t="str">
        <f t="shared" si="19"/>
        <v>CDASubDist</v>
      </c>
      <c r="S990" s="298" t="str">
        <f t="array" ref="S990">iferror(index('Type Mapping'!$A$2:$D$21,match(J990,'Type Mapping'!$B$2:$B$21,0),3),"type mismatch")</f>
        <v>VARCHAR</v>
      </c>
      <c r="T990" s="298"/>
      <c r="U990" s="298"/>
      <c r="V990" s="298"/>
      <c r="W990" s="51" t="b">
        <v>1</v>
      </c>
      <c r="X990" s="51"/>
      <c r="Y990" s="309"/>
      <c r="Z990" s="309"/>
      <c r="AA990" s="311" t="s">
        <v>977</v>
      </c>
      <c r="AB990" s="53" t="str">
        <f t="shared" si="23"/>
        <v>**field missing**_history</v>
      </c>
      <c r="AC990" s="308" t="str">
        <f t="array" ref="AC990">iferror(index('StoT Mapping (Depreciated)'!$D$2:$L$976,match(E990,'StoT Mapping (Depreciated)'!$D$2:$D$976,0),9),"**FIELD MISSING**")</f>
        <v>**FIELD MISSING**</v>
      </c>
      <c r="AD990" s="53" t="str">
        <f t="shared" si="6"/>
        <v>**field missing**.**FIELD MISSING**</v>
      </c>
      <c r="AE990" s="299">
        <f>countif(NEW_REDB_table.field,AD990)</f>
        <v>0</v>
      </c>
      <c r="AF990" s="299" t="str">
        <f t="shared" si="7"/>
        <v>Check...</v>
      </c>
      <c r="AG990" s="308"/>
      <c r="AH990" s="317" t="b">
        <v>0</v>
      </c>
      <c r="AI990" s="317" t="b">
        <v>0</v>
      </c>
      <c r="AJ990" s="308" t="str">
        <f t="array" ref="AJ990">iferror(index('Type Mapping'!$A$2:$D$21,match(J990,'Type Mapping'!$B$2:$B$21,0),4),"type mismatch")</f>
        <v>INT</v>
      </c>
      <c r="AK990" s="308"/>
      <c r="AL990" s="308"/>
      <c r="AM990" s="308"/>
      <c r="AN990" s="300" t="b">
        <v>0</v>
      </c>
      <c r="AO990" s="300" t="b">
        <v>0</v>
      </c>
      <c r="AP990" s="300" t="b">
        <v>0</v>
      </c>
      <c r="AQ990" s="300" t="b">
        <v>0</v>
      </c>
      <c r="AR990" s="300"/>
      <c r="AS990" s="300"/>
      <c r="AT990" s="302"/>
      <c r="AU990" s="302"/>
      <c r="AV990" s="303" t="b">
        <v>1</v>
      </c>
      <c r="AW990" s="304" t="str">
        <f t="shared" si="9"/>
        <v>false</v>
      </c>
      <c r="AX990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990" s="306"/>
      <c r="AZ990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990" s="306"/>
      <c r="BB990" s="302"/>
      <c r="BC990" s="303" t="b">
        <f t="shared" si="11"/>
        <v>1</v>
      </c>
      <c r="BD990" s="304"/>
      <c r="BE990" s="304" t="str">
        <f t="shared" si="12"/>
        <v>false</v>
      </c>
      <c r="BF990" s="307"/>
      <c r="BG990" s="305"/>
      <c r="BH990" s="305"/>
      <c r="BI990" s="305"/>
      <c r="BJ990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0" s="306"/>
      <c r="BL990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0" s="306"/>
      <c r="BN990" s="302"/>
      <c r="BO990" s="302"/>
      <c r="BP990" s="302"/>
      <c r="BQ990" s="302"/>
      <c r="BR990" s="302"/>
      <c r="BS990" s="302"/>
      <c r="BT990" s="302"/>
      <c r="BU990" s="302"/>
      <c r="BV990" s="302"/>
      <c r="BW990" s="302"/>
      <c r="BX990" s="302"/>
    </row>
    <row r="991">
      <c r="A991" s="292" t="s">
        <v>728</v>
      </c>
      <c r="B991" s="292">
        <v>990.0</v>
      </c>
      <c r="C991" s="292">
        <f t="shared" si="15"/>
        <v>2</v>
      </c>
      <c r="D991" s="293" t="str">
        <f t="shared" si="27"/>
        <v>Insp, Con, Vac</v>
      </c>
      <c r="E991" s="46" t="str">
        <f t="shared" si="2"/>
        <v>bldinsp.mdb.Condemn.PoliceDist</v>
      </c>
      <c r="F991" s="46" t="s">
        <v>355</v>
      </c>
      <c r="G991" s="46" t="s">
        <v>121</v>
      </c>
      <c r="H991" s="47">
        <v>34.0</v>
      </c>
      <c r="I991" s="294" t="s">
        <v>1490</v>
      </c>
      <c r="J991" s="295" t="s">
        <v>740</v>
      </c>
      <c r="K991" s="296">
        <v>1.0</v>
      </c>
      <c r="L991" s="297" t="b">
        <v>0</v>
      </c>
      <c r="M991" s="294" t="s">
        <v>1491</v>
      </c>
      <c r="N991" s="294"/>
      <c r="O991" s="369"/>
      <c r="P991" s="369"/>
      <c r="Q991" s="298" t="str">
        <f t="shared" si="3"/>
        <v>Condemn</v>
      </c>
      <c r="R991" s="298" t="str">
        <f t="shared" si="19"/>
        <v>PoliceDist</v>
      </c>
      <c r="S991" s="298" t="str">
        <f t="array" ref="S991">iferror(index('Type Mapping'!$A$2:$D$21,match(J991,'Type Mapping'!$B$2:$B$21,0),3),"type mismatch")</f>
        <v>VARCHAR</v>
      </c>
      <c r="T991" s="298"/>
      <c r="U991" s="298"/>
      <c r="V991" s="298"/>
      <c r="W991" s="51" t="b">
        <v>1</v>
      </c>
      <c r="X991" s="51"/>
      <c r="Y991" s="309"/>
      <c r="Z991" s="309"/>
      <c r="AA991" s="311" t="s">
        <v>977</v>
      </c>
      <c r="AB991" s="53" t="str">
        <f t="shared" si="23"/>
        <v>**field missing**_history</v>
      </c>
      <c r="AC991" s="308" t="str">
        <f t="array" ref="AC991">iferror(index('StoT Mapping (Depreciated)'!$D$2:$L$976,match(E991,'StoT Mapping (Depreciated)'!$D$2:$D$976,0),9),"**FIELD MISSING**")</f>
        <v>**FIELD MISSING**</v>
      </c>
      <c r="AD991" s="53" t="str">
        <f t="shared" si="6"/>
        <v>**field missing**.**FIELD MISSING**</v>
      </c>
      <c r="AE991" s="299">
        <f>countif(NEW_REDB_table.field,AD991)</f>
        <v>0</v>
      </c>
      <c r="AF991" s="299" t="str">
        <f t="shared" si="7"/>
        <v>Check...</v>
      </c>
      <c r="AG991" s="308"/>
      <c r="AH991" s="317" t="b">
        <v>0</v>
      </c>
      <c r="AI991" s="317" t="b">
        <v>0</v>
      </c>
      <c r="AJ991" s="308" t="str">
        <f t="array" ref="AJ991">iferror(index('Type Mapping'!$A$2:$D$21,match(J991,'Type Mapping'!$B$2:$B$21,0),4),"type mismatch")</f>
        <v>INT</v>
      </c>
      <c r="AK991" s="308"/>
      <c r="AL991" s="308"/>
      <c r="AM991" s="308"/>
      <c r="AN991" s="300" t="b">
        <v>0</v>
      </c>
      <c r="AO991" s="300" t="b">
        <v>0</v>
      </c>
      <c r="AP991" s="300" t="b">
        <v>0</v>
      </c>
      <c r="AQ991" s="300" t="b">
        <v>0</v>
      </c>
      <c r="AR991" s="300"/>
      <c r="AS991" s="300"/>
      <c r="AT991" s="302"/>
      <c r="AU991" s="302"/>
      <c r="AV991" s="303" t="b">
        <v>1</v>
      </c>
      <c r="AW991" s="304" t="str">
        <f t="shared" si="9"/>
        <v>false</v>
      </c>
      <c r="AX991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991" s="306"/>
      <c r="AZ991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991" s="306"/>
      <c r="BB991" s="302"/>
      <c r="BC991" s="303" t="b">
        <f t="shared" si="11"/>
        <v>1</v>
      </c>
      <c r="BD991" s="304"/>
      <c r="BE991" s="304" t="str">
        <f t="shared" si="12"/>
        <v>false</v>
      </c>
      <c r="BF991" s="307"/>
      <c r="BG991" s="305"/>
      <c r="BH991" s="305"/>
      <c r="BI991" s="305"/>
      <c r="BJ991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1" s="306"/>
      <c r="BL991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1" s="306"/>
      <c r="BN991" s="302"/>
      <c r="BO991" s="302"/>
      <c r="BP991" s="302"/>
      <c r="BQ991" s="302"/>
      <c r="BR991" s="302"/>
      <c r="BS991" s="302"/>
      <c r="BT991" s="302"/>
      <c r="BU991" s="302"/>
      <c r="BV991" s="302"/>
      <c r="BW991" s="302"/>
      <c r="BX991" s="302"/>
    </row>
    <row r="992">
      <c r="A992" s="292" t="s">
        <v>728</v>
      </c>
      <c r="B992" s="292">
        <v>991.0</v>
      </c>
      <c r="C992" s="292">
        <f t="shared" si="15"/>
        <v>2</v>
      </c>
      <c r="D992" s="293" t="str">
        <f t="shared" si="27"/>
        <v>Insp, Con, Vac</v>
      </c>
      <c r="E992" s="46" t="str">
        <f t="shared" si="2"/>
        <v>bldinsp.mdb.Condemn.CensTract10</v>
      </c>
      <c r="F992" s="46" t="s">
        <v>355</v>
      </c>
      <c r="G992" s="46" t="s">
        <v>121</v>
      </c>
      <c r="H992" s="47">
        <v>35.0</v>
      </c>
      <c r="I992" s="294" t="s">
        <v>1028</v>
      </c>
      <c r="J992" s="295" t="s">
        <v>729</v>
      </c>
      <c r="K992" s="296">
        <v>8.0</v>
      </c>
      <c r="L992" s="297" t="b">
        <v>0</v>
      </c>
      <c r="M992" s="294" t="s">
        <v>1029</v>
      </c>
      <c r="N992" s="294"/>
      <c r="O992" s="369"/>
      <c r="P992" s="369"/>
      <c r="Q992" s="298" t="str">
        <f t="shared" si="3"/>
        <v>Condemn</v>
      </c>
      <c r="R992" s="298" t="str">
        <f t="shared" si="19"/>
        <v>CensTract10</v>
      </c>
      <c r="S992" s="298" t="str">
        <f t="array" ref="S992">iferror(index('Type Mapping'!$A$2:$D$21,match(J992,'Type Mapping'!$B$2:$B$21,0),3),"type mismatch")</f>
        <v>VARCHAR</v>
      </c>
      <c r="T992" s="298"/>
      <c r="U992" s="298"/>
      <c r="V992" s="298"/>
      <c r="W992" s="51" t="b">
        <v>1</v>
      </c>
      <c r="X992" s="51"/>
      <c r="Y992" s="309"/>
      <c r="Z992" s="309"/>
      <c r="AA992" s="311" t="s">
        <v>977</v>
      </c>
      <c r="AB992" s="53" t="str">
        <f t="shared" si="23"/>
        <v>**field missing**_history</v>
      </c>
      <c r="AC992" s="308" t="str">
        <f t="array" ref="AC992">iferror(index('StoT Mapping (Depreciated)'!$D$2:$L$976,match(E992,'StoT Mapping (Depreciated)'!$D$2:$D$976,0),9),"**FIELD MISSING**")</f>
        <v>**FIELD MISSING**</v>
      </c>
      <c r="AD992" s="53" t="str">
        <f t="shared" si="6"/>
        <v>**field missing**.**FIELD MISSING**</v>
      </c>
      <c r="AE992" s="299">
        <f>countif(NEW_REDB_table.field,AD992)</f>
        <v>0</v>
      </c>
      <c r="AF992" s="299" t="str">
        <f t="shared" si="7"/>
        <v>Check...</v>
      </c>
      <c r="AG992" s="308"/>
      <c r="AH992" s="317" t="b">
        <v>0</v>
      </c>
      <c r="AI992" s="317" t="b">
        <v>0</v>
      </c>
      <c r="AJ992" s="308" t="str">
        <f t="array" ref="AJ992">iferror(index('Type Mapping'!$A$2:$D$21,match(J992,'Type Mapping'!$B$2:$B$21,0),4),"type mismatch")</f>
        <v>FLOAT</v>
      </c>
      <c r="AK992" s="308"/>
      <c r="AL992" s="308"/>
      <c r="AM992" s="308"/>
      <c r="AN992" s="300" t="b">
        <v>0</v>
      </c>
      <c r="AO992" s="300" t="b">
        <v>0</v>
      </c>
      <c r="AP992" s="300" t="b">
        <v>0</v>
      </c>
      <c r="AQ992" s="300" t="b">
        <v>0</v>
      </c>
      <c r="AR992" s="300"/>
      <c r="AS992" s="300"/>
      <c r="AT992" s="302"/>
      <c r="AU992" s="302"/>
      <c r="AV992" s="303" t="b">
        <v>1</v>
      </c>
      <c r="AW992" s="304" t="str">
        <f t="shared" si="9"/>
        <v>false</v>
      </c>
      <c r="AX992" s="305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992" s="306"/>
      <c r="AZ992" s="305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992" s="306"/>
      <c r="BB992" s="302"/>
      <c r="BC992" s="303" t="b">
        <f t="shared" si="11"/>
        <v>1</v>
      </c>
      <c r="BD992" s="304"/>
      <c r="BE992" s="304" t="str">
        <f t="shared" si="12"/>
        <v>false</v>
      </c>
      <c r="BF992" s="307"/>
      <c r="BG992" s="305"/>
      <c r="BH992" s="305"/>
      <c r="BI992" s="305"/>
      <c r="BJ992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2" s="306"/>
      <c r="BL992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2" s="306"/>
      <c r="BN992" s="302"/>
      <c r="BO992" s="302"/>
      <c r="BP992" s="302"/>
      <c r="BQ992" s="302"/>
      <c r="BR992" s="302"/>
      <c r="BS992" s="302"/>
      <c r="BT992" s="302"/>
      <c r="BU992" s="302"/>
      <c r="BV992" s="302"/>
      <c r="BW992" s="302"/>
      <c r="BX992" s="302"/>
    </row>
    <row r="993">
      <c r="A993" s="292" t="s">
        <v>728</v>
      </c>
      <c r="B993" s="292">
        <v>992.0</v>
      </c>
      <c r="C993" s="292">
        <f t="shared" si="15"/>
        <v>2</v>
      </c>
      <c r="D993" s="293" t="str">
        <f t="shared" si="27"/>
        <v>Insp, Con, Vac</v>
      </c>
      <c r="E993" s="46" t="str">
        <f t="shared" si="2"/>
        <v>bldinsp.mdb.Condemn.CensGroup10</v>
      </c>
      <c r="F993" s="46" t="s">
        <v>355</v>
      </c>
      <c r="G993" s="46" t="s">
        <v>121</v>
      </c>
      <c r="H993" s="47">
        <v>36.0</v>
      </c>
      <c r="I993" s="294" t="s">
        <v>1775</v>
      </c>
      <c r="J993" s="295" t="s">
        <v>740</v>
      </c>
      <c r="K993" s="296">
        <v>1.0</v>
      </c>
      <c r="L993" s="297" t="b">
        <v>0</v>
      </c>
      <c r="M993" s="294" t="s">
        <v>2096</v>
      </c>
      <c r="N993" s="294"/>
      <c r="O993" s="369"/>
      <c r="P993" s="369"/>
      <c r="Q993" s="298" t="str">
        <f t="shared" si="3"/>
        <v>Condemn</v>
      </c>
      <c r="R993" s="298" t="str">
        <f t="shared" si="19"/>
        <v>CensGroup10</v>
      </c>
      <c r="S993" s="298" t="str">
        <f t="array" ref="S993">iferror(index('Type Mapping'!$A$2:$D$21,match(J993,'Type Mapping'!$B$2:$B$21,0),3),"type mismatch")</f>
        <v>VARCHAR</v>
      </c>
      <c r="T993" s="298"/>
      <c r="U993" s="298"/>
      <c r="V993" s="298"/>
      <c r="W993" s="51" t="b">
        <v>1</v>
      </c>
      <c r="X993" s="51"/>
      <c r="Y993" s="309"/>
      <c r="Z993" s="309"/>
      <c r="AA993" s="311" t="s">
        <v>977</v>
      </c>
      <c r="AB993" s="53" t="str">
        <f t="shared" si="23"/>
        <v>**field missing**_history</v>
      </c>
      <c r="AC993" s="308" t="str">
        <f t="array" ref="AC993">iferror(index('StoT Mapping (Depreciated)'!$D$2:$L$976,match(E993,'StoT Mapping (Depreciated)'!$D$2:$D$976,0),9),"**FIELD MISSING**")</f>
        <v>**FIELD MISSING**</v>
      </c>
      <c r="AD993" s="53" t="str">
        <f t="shared" si="6"/>
        <v>**field missing**.**FIELD MISSING**</v>
      </c>
      <c r="AE993" s="299">
        <f>countif(NEW_REDB_table.field,AD993)</f>
        <v>0</v>
      </c>
      <c r="AF993" s="299" t="str">
        <f t="shared" si="7"/>
        <v>Check...</v>
      </c>
      <c r="AG993" s="308"/>
      <c r="AH993" s="317" t="b">
        <v>0</v>
      </c>
      <c r="AI993" s="317" t="b">
        <v>0</v>
      </c>
      <c r="AJ993" s="308" t="str">
        <f t="array" ref="AJ993">iferror(index('Type Mapping'!$A$2:$D$21,match(J993,'Type Mapping'!$B$2:$B$21,0),4),"type mismatch")</f>
        <v>INT</v>
      </c>
      <c r="AK993" s="308"/>
      <c r="AL993" s="308"/>
      <c r="AM993" s="308"/>
      <c r="AN993" s="300" t="b">
        <v>0</v>
      </c>
      <c r="AO993" s="300" t="b">
        <v>0</v>
      </c>
      <c r="AP993" s="300" t="b">
        <v>0</v>
      </c>
      <c r="AQ993" s="300" t="b">
        <v>0</v>
      </c>
      <c r="AR993" s="300"/>
      <c r="AS993" s="300"/>
      <c r="AT993" s="302"/>
      <c r="AU993" s="302"/>
      <c r="AV993" s="303" t="b">
        <v>1</v>
      </c>
      <c r="AW993" s="304" t="str">
        <f t="shared" si="9"/>
        <v>false</v>
      </c>
      <c r="AX993" s="305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993" s="306"/>
      <c r="AZ993" s="305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993" s="306"/>
      <c r="BB993" s="302"/>
      <c r="BC993" s="303" t="b">
        <f t="shared" si="11"/>
        <v>1</v>
      </c>
      <c r="BD993" s="304"/>
      <c r="BE993" s="304" t="str">
        <f t="shared" si="12"/>
        <v>false</v>
      </c>
      <c r="BF993" s="307"/>
      <c r="BG993" s="305"/>
      <c r="BH993" s="305"/>
      <c r="BI993" s="305"/>
      <c r="BJ993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3" s="306"/>
      <c r="BL993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3" s="306"/>
      <c r="BN993" s="302"/>
      <c r="BO993" s="302"/>
      <c r="BP993" s="302"/>
      <c r="BQ993" s="302"/>
      <c r="BR993" s="302"/>
      <c r="BS993" s="302"/>
      <c r="BT993" s="302"/>
      <c r="BU993" s="302"/>
      <c r="BV993" s="302"/>
      <c r="BW993" s="302"/>
      <c r="BX993" s="302"/>
    </row>
    <row r="994">
      <c r="A994" s="292" t="s">
        <v>728</v>
      </c>
      <c r="B994" s="292">
        <v>993.0</v>
      </c>
      <c r="C994" s="292">
        <f t="shared" si="15"/>
        <v>2</v>
      </c>
      <c r="D994" s="293" t="str">
        <f t="shared" si="27"/>
        <v>Insp, Con, Vac</v>
      </c>
      <c r="E994" s="46" t="str">
        <f t="shared" si="2"/>
        <v>bldinsp.mdb.Condemn.CensBlock00</v>
      </c>
      <c r="F994" s="46" t="s">
        <v>355</v>
      </c>
      <c r="G994" s="46" t="s">
        <v>121</v>
      </c>
      <c r="H994" s="47">
        <v>37.0</v>
      </c>
      <c r="I994" s="294" t="s">
        <v>1499</v>
      </c>
      <c r="J994" s="295" t="s">
        <v>729</v>
      </c>
      <c r="K994" s="296">
        <v>8.0</v>
      </c>
      <c r="L994" s="297" t="b">
        <v>0</v>
      </c>
      <c r="M994" s="294" t="s">
        <v>2098</v>
      </c>
      <c r="N994" s="294"/>
      <c r="O994" s="369"/>
      <c r="P994" s="369"/>
      <c r="Q994" s="298" t="str">
        <f t="shared" si="3"/>
        <v>Condemn</v>
      </c>
      <c r="R994" s="298" t="str">
        <f t="shared" si="19"/>
        <v>CensBlock00</v>
      </c>
      <c r="S994" s="298" t="str">
        <f t="array" ref="S994">iferror(index('Type Mapping'!$A$2:$D$21,match(J994,'Type Mapping'!$B$2:$B$21,0),3),"type mismatch")</f>
        <v>VARCHAR</v>
      </c>
      <c r="T994" s="298"/>
      <c r="U994" s="298"/>
      <c r="V994" s="298"/>
      <c r="W994" s="51" t="b">
        <v>1</v>
      </c>
      <c r="X994" s="51"/>
      <c r="Y994" s="309"/>
      <c r="Z994" s="309"/>
      <c r="AA994" s="311" t="s">
        <v>977</v>
      </c>
      <c r="AB994" s="53" t="str">
        <f t="shared" si="23"/>
        <v>**field missing**_history</v>
      </c>
      <c r="AC994" s="308" t="str">
        <f t="array" ref="AC994">iferror(index('StoT Mapping (Depreciated)'!$D$2:$L$976,match(E994,'StoT Mapping (Depreciated)'!$D$2:$D$976,0),9),"**FIELD MISSING**")</f>
        <v>**FIELD MISSING**</v>
      </c>
      <c r="AD994" s="53" t="str">
        <f t="shared" si="6"/>
        <v>**field missing**.**FIELD MISSING**</v>
      </c>
      <c r="AE994" s="299">
        <f>countif(NEW_REDB_table.field,AD994)</f>
        <v>0</v>
      </c>
      <c r="AF994" s="299" t="str">
        <f t="shared" si="7"/>
        <v>Check...</v>
      </c>
      <c r="AG994" s="308"/>
      <c r="AH994" s="317" t="b">
        <v>0</v>
      </c>
      <c r="AI994" s="317" t="b">
        <v>0</v>
      </c>
      <c r="AJ994" s="308" t="str">
        <f t="array" ref="AJ994">iferror(index('Type Mapping'!$A$2:$D$21,match(J994,'Type Mapping'!$B$2:$B$21,0),4),"type mismatch")</f>
        <v>FLOAT</v>
      </c>
      <c r="AK994" s="308"/>
      <c r="AL994" s="308"/>
      <c r="AM994" s="308"/>
      <c r="AN994" s="300" t="b">
        <v>0</v>
      </c>
      <c r="AO994" s="300" t="b">
        <v>0</v>
      </c>
      <c r="AP994" s="300" t="b">
        <v>0</v>
      </c>
      <c r="AQ994" s="300" t="b">
        <v>0</v>
      </c>
      <c r="AR994" s="300"/>
      <c r="AS994" s="300"/>
      <c r="AT994" s="302"/>
      <c r="AU994" s="302"/>
      <c r="AV994" s="303" t="b">
        <v>1</v>
      </c>
      <c r="AW994" s="304" t="str">
        <f t="shared" si="9"/>
        <v>false</v>
      </c>
      <c r="AX994" s="305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994" s="306"/>
      <c r="AZ994" s="305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994" s="306"/>
      <c r="BB994" s="302"/>
      <c r="BC994" s="303" t="b">
        <f t="shared" si="11"/>
        <v>1</v>
      </c>
      <c r="BD994" s="304"/>
      <c r="BE994" s="304" t="str">
        <f t="shared" si="12"/>
        <v>false</v>
      </c>
      <c r="BF994" s="307"/>
      <c r="BG994" s="305"/>
      <c r="BH994" s="305"/>
      <c r="BI994" s="305"/>
      <c r="BJ994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4" s="306"/>
      <c r="BL994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4" s="306"/>
      <c r="BN994" s="302"/>
      <c r="BO994" s="302"/>
      <c r="BP994" s="302"/>
      <c r="BQ994" s="302"/>
      <c r="BR994" s="302"/>
      <c r="BS994" s="302"/>
      <c r="BT994" s="302"/>
      <c r="BU994" s="302"/>
      <c r="BV994" s="302"/>
      <c r="BW994" s="302"/>
      <c r="BX994" s="302"/>
    </row>
    <row r="995">
      <c r="A995" s="292" t="s">
        <v>728</v>
      </c>
      <c r="B995" s="292">
        <v>994.0</v>
      </c>
      <c r="C995" s="292">
        <f t="shared" si="15"/>
        <v>2</v>
      </c>
      <c r="D995" s="293" t="str">
        <f t="shared" si="27"/>
        <v>Insp, Con, Vac</v>
      </c>
      <c r="E995" s="46" t="str">
        <f t="shared" si="2"/>
        <v>bldinsp.mdb.Condemn.AsrNbrhd</v>
      </c>
      <c r="F995" s="46" t="s">
        <v>355</v>
      </c>
      <c r="G995" s="46" t="s">
        <v>121</v>
      </c>
      <c r="H995" s="47">
        <v>38.0</v>
      </c>
      <c r="I995" s="294" t="s">
        <v>1520</v>
      </c>
      <c r="J995" s="295" t="s">
        <v>749</v>
      </c>
      <c r="K995" s="296">
        <v>2.0</v>
      </c>
      <c r="L995" s="297" t="b">
        <v>0</v>
      </c>
      <c r="M995" s="294" t="s">
        <v>1521</v>
      </c>
      <c r="N995" s="294"/>
      <c r="O995" s="369"/>
      <c r="P995" s="369"/>
      <c r="Q995" s="298" t="str">
        <f t="shared" si="3"/>
        <v>Condemn</v>
      </c>
      <c r="R995" s="298" t="str">
        <f t="shared" si="19"/>
        <v>AsrNbrhd</v>
      </c>
      <c r="S995" s="298" t="str">
        <f t="array" ref="S995">iferror(index('Type Mapping'!$A$2:$D$21,match(J995,'Type Mapping'!$B$2:$B$21,0),3),"type mismatch")</f>
        <v>VARCHAR</v>
      </c>
      <c r="T995" s="298"/>
      <c r="U995" s="298"/>
      <c r="V995" s="298"/>
      <c r="W995" s="51" t="b">
        <v>1</v>
      </c>
      <c r="X995" s="51"/>
      <c r="Y995" s="309"/>
      <c r="Z995" s="309"/>
      <c r="AA995" s="311" t="s">
        <v>977</v>
      </c>
      <c r="AB995" s="53" t="str">
        <f t="shared" si="23"/>
        <v>**field missing**_history</v>
      </c>
      <c r="AC995" s="308" t="str">
        <f t="array" ref="AC995">iferror(index('StoT Mapping (Depreciated)'!$D$2:$L$976,match(E995,'StoT Mapping (Depreciated)'!$D$2:$D$976,0),9),"**FIELD MISSING**")</f>
        <v>**FIELD MISSING**</v>
      </c>
      <c r="AD995" s="53" t="str">
        <f t="shared" si="6"/>
        <v>**field missing**.**FIELD MISSING**</v>
      </c>
      <c r="AE995" s="299">
        <f>countif(NEW_REDB_table.field,AD995)</f>
        <v>0</v>
      </c>
      <c r="AF995" s="299" t="str">
        <f t="shared" si="7"/>
        <v>Check...</v>
      </c>
      <c r="AG995" s="308"/>
      <c r="AH995" s="317" t="b">
        <v>0</v>
      </c>
      <c r="AI995" s="317" t="b">
        <v>0</v>
      </c>
      <c r="AJ995" s="308" t="str">
        <f t="array" ref="AJ995">iferror(index('Type Mapping'!$A$2:$D$21,match(J995,'Type Mapping'!$B$2:$B$21,0),4),"type mismatch")</f>
        <v>INT</v>
      </c>
      <c r="AK995" s="308"/>
      <c r="AL995" s="308"/>
      <c r="AM995" s="308"/>
      <c r="AN995" s="300" t="b">
        <v>0</v>
      </c>
      <c r="AO995" s="300" t="b">
        <v>0</v>
      </c>
      <c r="AP995" s="300" t="b">
        <v>0</v>
      </c>
      <c r="AQ995" s="300" t="b">
        <v>0</v>
      </c>
      <c r="AR995" s="300"/>
      <c r="AS995" s="300"/>
      <c r="AT995" s="302"/>
      <c r="AU995" s="302"/>
      <c r="AV995" s="303" t="b">
        <v>1</v>
      </c>
      <c r="AW995" s="304" t="str">
        <f t="shared" si="9"/>
        <v>false</v>
      </c>
      <c r="AX995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995" s="306"/>
      <c r="AZ995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995" s="306"/>
      <c r="BB995" s="302"/>
      <c r="BC995" s="303" t="b">
        <f t="shared" si="11"/>
        <v>1</v>
      </c>
      <c r="BD995" s="304"/>
      <c r="BE995" s="304" t="str">
        <f t="shared" si="12"/>
        <v>false</v>
      </c>
      <c r="BF995" s="307"/>
      <c r="BG995" s="305"/>
      <c r="BH995" s="305"/>
      <c r="BI995" s="305"/>
      <c r="BJ995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5" s="306"/>
      <c r="BL995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5" s="306"/>
      <c r="BN995" s="302"/>
      <c r="BO995" s="302"/>
      <c r="BP995" s="302"/>
      <c r="BQ995" s="302"/>
      <c r="BR995" s="302"/>
      <c r="BS995" s="302"/>
      <c r="BT995" s="302"/>
      <c r="BU995" s="302"/>
      <c r="BV995" s="302"/>
      <c r="BW995" s="302"/>
      <c r="BX995" s="302"/>
    </row>
    <row r="996">
      <c r="A996" s="292" t="s">
        <v>728</v>
      </c>
      <c r="B996" s="292">
        <v>995.0</v>
      </c>
      <c r="C996" s="292">
        <f t="shared" si="15"/>
        <v>2</v>
      </c>
      <c r="D996" s="293" t="str">
        <f t="shared" si="27"/>
        <v>Insp, Con, Vac</v>
      </c>
      <c r="E996" s="46" t="str">
        <f t="shared" si="2"/>
        <v>bldinsp.mdb.Condemn.NLC</v>
      </c>
      <c r="F996" s="46" t="s">
        <v>355</v>
      </c>
      <c r="G996" s="46" t="s">
        <v>121</v>
      </c>
      <c r="H996" s="47">
        <v>39.0</v>
      </c>
      <c r="I996" s="294" t="s">
        <v>1058</v>
      </c>
      <c r="J996" s="295" t="s">
        <v>729</v>
      </c>
      <c r="K996" s="296">
        <v>8.0</v>
      </c>
      <c r="L996" s="297" t="b">
        <v>0</v>
      </c>
      <c r="M996" s="294" t="s">
        <v>1059</v>
      </c>
      <c r="N996" s="294"/>
      <c r="O996" s="369"/>
      <c r="P996" s="369"/>
      <c r="Q996" s="298" t="str">
        <f t="shared" si="3"/>
        <v>Condemn</v>
      </c>
      <c r="R996" s="298" t="str">
        <f t="shared" si="19"/>
        <v>NLC</v>
      </c>
      <c r="S996" s="298" t="str">
        <f t="array" ref="S996">iferror(index('Type Mapping'!$A$2:$D$21,match(J996,'Type Mapping'!$B$2:$B$21,0),3),"type mismatch")</f>
        <v>VARCHAR</v>
      </c>
      <c r="T996" s="298"/>
      <c r="U996" s="298"/>
      <c r="V996" s="298"/>
      <c r="W996" s="51" t="b">
        <v>1</v>
      </c>
      <c r="X996" s="51"/>
      <c r="Y996" s="309"/>
      <c r="Z996" s="309"/>
      <c r="AA996" s="311" t="s">
        <v>977</v>
      </c>
      <c r="AB996" s="53" t="str">
        <f t="shared" si="23"/>
        <v>**field missing**_history</v>
      </c>
      <c r="AC996" s="308" t="str">
        <f t="array" ref="AC996">iferror(index('StoT Mapping (Depreciated)'!$D$2:$L$976,match(E996,'StoT Mapping (Depreciated)'!$D$2:$D$976,0),9),"**FIELD MISSING**")</f>
        <v>**FIELD MISSING**</v>
      </c>
      <c r="AD996" s="53" t="str">
        <f t="shared" si="6"/>
        <v>**field missing**.**FIELD MISSING**</v>
      </c>
      <c r="AE996" s="299">
        <f>countif(NEW_REDB_table.field,AD996)</f>
        <v>0</v>
      </c>
      <c r="AF996" s="299" t="str">
        <f t="shared" si="7"/>
        <v>Check...</v>
      </c>
      <c r="AG996" s="308"/>
      <c r="AH996" s="317" t="b">
        <v>0</v>
      </c>
      <c r="AI996" s="317" t="b">
        <v>0</v>
      </c>
      <c r="AJ996" s="308" t="str">
        <f t="array" ref="AJ996">iferror(index('Type Mapping'!$A$2:$D$21,match(J996,'Type Mapping'!$B$2:$B$21,0),4),"type mismatch")</f>
        <v>FLOAT</v>
      </c>
      <c r="AK996" s="308"/>
      <c r="AL996" s="308"/>
      <c r="AM996" s="308"/>
      <c r="AN996" s="300" t="b">
        <v>0</v>
      </c>
      <c r="AO996" s="300" t="b">
        <v>0</v>
      </c>
      <c r="AP996" s="300" t="b">
        <v>0</v>
      </c>
      <c r="AQ996" s="300" t="b">
        <v>0</v>
      </c>
      <c r="AR996" s="300"/>
      <c r="AS996" s="300"/>
      <c r="AT996" s="302"/>
      <c r="AU996" s="302"/>
      <c r="AV996" s="303" t="b">
        <v>1</v>
      </c>
      <c r="AW996" s="304" t="str">
        <f t="shared" si="9"/>
        <v>false</v>
      </c>
      <c r="AX996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996" s="306"/>
      <c r="AZ996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996" s="306"/>
      <c r="BB996" s="302"/>
      <c r="BC996" s="303" t="b">
        <f t="shared" si="11"/>
        <v>1</v>
      </c>
      <c r="BD996" s="304"/>
      <c r="BE996" s="304" t="str">
        <f t="shared" si="12"/>
        <v>false</v>
      </c>
      <c r="BF996" s="307"/>
      <c r="BG996" s="305"/>
      <c r="BH996" s="305"/>
      <c r="BI996" s="305"/>
      <c r="BJ996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6" s="306"/>
      <c r="BL996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6" s="306"/>
      <c r="BN996" s="302"/>
      <c r="BO996" s="302"/>
      <c r="BP996" s="302"/>
      <c r="BQ996" s="302"/>
      <c r="BR996" s="302"/>
      <c r="BS996" s="302"/>
      <c r="BT996" s="302"/>
      <c r="BU996" s="302"/>
      <c r="BV996" s="302"/>
      <c r="BW996" s="302"/>
      <c r="BX996" s="302"/>
    </row>
    <row r="997">
      <c r="A997" s="292" t="s">
        <v>728</v>
      </c>
      <c r="B997" s="292">
        <v>996.0</v>
      </c>
      <c r="C997" s="292">
        <f t="shared" si="15"/>
        <v>2</v>
      </c>
      <c r="D997" s="293" t="str">
        <f t="shared" si="27"/>
        <v>Insp, Con, Vac</v>
      </c>
      <c r="E997" s="46" t="str">
        <f t="shared" si="2"/>
        <v>bldinsp.mdb.Condemn.Parity</v>
      </c>
      <c r="F997" s="46" t="s">
        <v>355</v>
      </c>
      <c r="G997" s="46" t="s">
        <v>121</v>
      </c>
      <c r="H997" s="47">
        <v>40.0</v>
      </c>
      <c r="I997" s="294" t="s">
        <v>1061</v>
      </c>
      <c r="J997" s="295" t="s">
        <v>743</v>
      </c>
      <c r="K997" s="296">
        <v>1.0</v>
      </c>
      <c r="L997" s="297" t="b">
        <v>0</v>
      </c>
      <c r="M997" s="294" t="s">
        <v>1652</v>
      </c>
      <c r="N997" s="294"/>
      <c r="O997" s="369"/>
      <c r="P997" s="369"/>
      <c r="Q997" s="298" t="str">
        <f t="shared" si="3"/>
        <v>Condemn</v>
      </c>
      <c r="R997" s="298" t="str">
        <f t="shared" si="19"/>
        <v>Parity</v>
      </c>
      <c r="S997" s="298" t="str">
        <f t="array" ref="S997">iferror(index('Type Mapping'!$A$2:$D$21,match(J997,'Type Mapping'!$B$2:$B$21,0),3),"type mismatch")</f>
        <v>VARCHAR</v>
      </c>
      <c r="T997" s="298"/>
      <c r="U997" s="298"/>
      <c r="V997" s="298"/>
      <c r="W997" s="51" t="b">
        <v>1</v>
      </c>
      <c r="X997" s="51"/>
      <c r="Y997" s="309"/>
      <c r="Z997" s="309"/>
      <c r="AA997" s="311" t="s">
        <v>977</v>
      </c>
      <c r="AB997" s="53" t="str">
        <f t="shared" si="23"/>
        <v>**field missing**_history</v>
      </c>
      <c r="AC997" s="308" t="str">
        <f t="array" ref="AC997">iferror(index('StoT Mapping (Depreciated)'!$D$2:$L$976,match(E997,'StoT Mapping (Depreciated)'!$D$2:$D$976,0),9),"**FIELD MISSING**")</f>
        <v>**FIELD MISSING**</v>
      </c>
      <c r="AD997" s="53" t="str">
        <f t="shared" si="6"/>
        <v>**field missing**.**FIELD MISSING**</v>
      </c>
      <c r="AE997" s="299">
        <f>countif(NEW_REDB_table.field,AD997)</f>
        <v>0</v>
      </c>
      <c r="AF997" s="299" t="str">
        <f t="shared" si="7"/>
        <v>Check...</v>
      </c>
      <c r="AG997" s="308"/>
      <c r="AH997" s="317" t="b">
        <v>0</v>
      </c>
      <c r="AI997" s="317" t="b">
        <v>0</v>
      </c>
      <c r="AJ997" s="308" t="str">
        <f t="array" ref="AJ997">iferror(index('Type Mapping'!$A$2:$D$21,match(J997,'Type Mapping'!$B$2:$B$21,0),4),"type mismatch")</f>
        <v>VARCHAR</v>
      </c>
      <c r="AK997" s="308"/>
      <c r="AL997" s="308"/>
      <c r="AM997" s="308"/>
      <c r="AN997" s="300" t="b">
        <v>0</v>
      </c>
      <c r="AO997" s="300" t="b">
        <v>0</v>
      </c>
      <c r="AP997" s="300" t="b">
        <v>0</v>
      </c>
      <c r="AQ997" s="300" t="b">
        <v>0</v>
      </c>
      <c r="AR997" s="300"/>
      <c r="AS997" s="300"/>
      <c r="AT997" s="302"/>
      <c r="AU997" s="302"/>
      <c r="AV997" s="303" t="b">
        <v>1</v>
      </c>
      <c r="AW997" s="304" t="str">
        <f t="shared" si="9"/>
        <v>false</v>
      </c>
      <c r="AX997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997" s="306"/>
      <c r="AZ997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997" s="306"/>
      <c r="BB997" s="302"/>
      <c r="BC997" s="303" t="b">
        <f t="shared" si="11"/>
        <v>1</v>
      </c>
      <c r="BD997" s="304"/>
      <c r="BE997" s="304" t="str">
        <f t="shared" si="12"/>
        <v>false</v>
      </c>
      <c r="BF997" s="307"/>
      <c r="BG997" s="305"/>
      <c r="BH997" s="305"/>
      <c r="BI997" s="305"/>
      <c r="BJ997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7" s="306"/>
      <c r="BL997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7" s="306"/>
      <c r="BN997" s="302"/>
      <c r="BO997" s="302"/>
      <c r="BP997" s="302"/>
      <c r="BQ997" s="302"/>
      <c r="BR997" s="302"/>
      <c r="BS997" s="302"/>
      <c r="BT997" s="302"/>
      <c r="BU997" s="302"/>
      <c r="BV997" s="302"/>
      <c r="BW997" s="302"/>
      <c r="BX997" s="302"/>
    </row>
    <row r="998">
      <c r="A998" s="292" t="s">
        <v>728</v>
      </c>
      <c r="B998" s="292">
        <v>997.0</v>
      </c>
      <c r="C998" s="292">
        <f t="shared" si="15"/>
        <v>2</v>
      </c>
      <c r="D998" s="293" t="str">
        <f t="shared" si="27"/>
        <v>Insp, Con, Vac</v>
      </c>
      <c r="E998" s="46" t="str">
        <f t="shared" si="2"/>
        <v>bldinsp.mdb.Condemn.FirstDate</v>
      </c>
      <c r="F998" s="46" t="s">
        <v>355</v>
      </c>
      <c r="G998" s="46" t="s">
        <v>121</v>
      </c>
      <c r="H998" s="47">
        <v>41.0</v>
      </c>
      <c r="I998" s="294" t="s">
        <v>787</v>
      </c>
      <c r="J998" s="295" t="s">
        <v>788</v>
      </c>
      <c r="K998" s="296">
        <v>8.0</v>
      </c>
      <c r="L998" s="297" t="b">
        <v>0</v>
      </c>
      <c r="M998" s="294" t="s">
        <v>789</v>
      </c>
      <c r="N998" s="294"/>
      <c r="O998" s="369"/>
      <c r="P998" s="369"/>
      <c r="Q998" s="298" t="str">
        <f t="shared" si="3"/>
        <v>Condemn</v>
      </c>
      <c r="R998" s="298" t="str">
        <f t="shared" si="19"/>
        <v>FirstDate</v>
      </c>
      <c r="S998" s="298" t="str">
        <f t="array" ref="S998">iferror(index('Type Mapping'!$A$2:$D$21,match(J998,'Type Mapping'!$B$2:$B$21,0),3),"type mismatch")</f>
        <v>VARCHAR</v>
      </c>
      <c r="T998" s="298"/>
      <c r="U998" s="298"/>
      <c r="V998" s="298"/>
      <c r="W998" s="51" t="b">
        <v>1</v>
      </c>
      <c r="X998" s="51"/>
      <c r="Y998" s="309"/>
      <c r="Z998" s="309"/>
      <c r="AA998" s="311" t="s">
        <v>977</v>
      </c>
      <c r="AB998" s="53" t="str">
        <f t="shared" si="23"/>
        <v>**field missing**_history</v>
      </c>
      <c r="AC998" s="308" t="str">
        <f t="array" ref="AC998">iferror(index('StoT Mapping (Depreciated)'!$D$2:$L$976,match(E998,'StoT Mapping (Depreciated)'!$D$2:$D$976,0),9),"**FIELD MISSING**")</f>
        <v>**FIELD MISSING**</v>
      </c>
      <c r="AD998" s="53" t="str">
        <f t="shared" si="6"/>
        <v>**field missing**.**FIELD MISSING**</v>
      </c>
      <c r="AE998" s="299">
        <f>countif(NEW_REDB_table.field,AD998)</f>
        <v>0</v>
      </c>
      <c r="AF998" s="299" t="str">
        <f t="shared" si="7"/>
        <v>Check...</v>
      </c>
      <c r="AG998" s="308"/>
      <c r="AH998" s="317" t="b">
        <v>0</v>
      </c>
      <c r="AI998" s="317" t="b">
        <v>0</v>
      </c>
      <c r="AJ998" s="308" t="str">
        <f t="array" ref="AJ998">iferror(index('Type Mapping'!$A$2:$D$21,match(J998,'Type Mapping'!$B$2:$B$21,0),4),"type mismatch")</f>
        <v>DATE</v>
      </c>
      <c r="AK998" s="308"/>
      <c r="AL998" s="308"/>
      <c r="AM998" s="308"/>
      <c r="AN998" s="300" t="b">
        <v>0</v>
      </c>
      <c r="AO998" s="300" t="b">
        <v>0</v>
      </c>
      <c r="AP998" s="300" t="b">
        <v>0</v>
      </c>
      <c r="AQ998" s="300" t="b">
        <v>0</v>
      </c>
      <c r="AR998" s="300"/>
      <c r="AS998" s="300"/>
      <c r="AT998" s="302"/>
      <c r="AU998" s="302"/>
      <c r="AV998" s="303" t="b">
        <v>1</v>
      </c>
      <c r="AW998" s="304" t="str">
        <f t="shared" si="9"/>
        <v>false</v>
      </c>
      <c r="AX998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998" s="306"/>
      <c r="AZ998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998" s="306"/>
      <c r="BB998" s="302"/>
      <c r="BC998" s="303" t="b">
        <f t="shared" si="11"/>
        <v>1</v>
      </c>
      <c r="BD998" s="304"/>
      <c r="BE998" s="304" t="str">
        <f t="shared" si="12"/>
        <v>false</v>
      </c>
      <c r="BF998" s="307"/>
      <c r="BG998" s="305"/>
      <c r="BH998" s="305"/>
      <c r="BI998" s="305"/>
      <c r="BJ998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8" s="306"/>
      <c r="BL998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8" s="306"/>
      <c r="BN998" s="302"/>
      <c r="BO998" s="302"/>
      <c r="BP998" s="302"/>
      <c r="BQ998" s="302"/>
      <c r="BR998" s="302"/>
      <c r="BS998" s="302"/>
      <c r="BT998" s="302"/>
      <c r="BU998" s="302"/>
      <c r="BV998" s="302"/>
      <c r="BW998" s="302"/>
      <c r="BX998" s="302"/>
    </row>
    <row r="999">
      <c r="A999" s="292" t="s">
        <v>728</v>
      </c>
      <c r="B999" s="292">
        <v>998.0</v>
      </c>
      <c r="C999" s="292">
        <f t="shared" si="15"/>
        <v>2</v>
      </c>
      <c r="D999" s="293" t="str">
        <f t="shared" si="27"/>
        <v>Insp, Con, Vac</v>
      </c>
      <c r="E999" s="46" t="str">
        <f t="shared" si="2"/>
        <v>bldinsp.mdb.Condemn.LastDate</v>
      </c>
      <c r="F999" s="46" t="s">
        <v>355</v>
      </c>
      <c r="G999" s="46" t="s">
        <v>121</v>
      </c>
      <c r="H999" s="47">
        <v>42.0</v>
      </c>
      <c r="I999" s="294" t="s">
        <v>794</v>
      </c>
      <c r="J999" s="295" t="s">
        <v>788</v>
      </c>
      <c r="K999" s="296">
        <v>8.0</v>
      </c>
      <c r="L999" s="297" t="b">
        <v>0</v>
      </c>
      <c r="M999" s="294" t="s">
        <v>796</v>
      </c>
      <c r="N999" s="294"/>
      <c r="O999" s="369"/>
      <c r="P999" s="369"/>
      <c r="Q999" s="298" t="str">
        <f t="shared" si="3"/>
        <v>Condemn</v>
      </c>
      <c r="R999" s="298" t="str">
        <f t="shared" si="19"/>
        <v>LastDate</v>
      </c>
      <c r="S999" s="298" t="str">
        <f t="array" ref="S999">iferror(index('Type Mapping'!$A$2:$D$21,match(J999,'Type Mapping'!$B$2:$B$21,0),3),"type mismatch")</f>
        <v>VARCHAR</v>
      </c>
      <c r="T999" s="298"/>
      <c r="U999" s="298"/>
      <c r="V999" s="298"/>
      <c r="W999" s="51" t="b">
        <v>1</v>
      </c>
      <c r="X999" s="51"/>
      <c r="Y999" s="309"/>
      <c r="Z999" s="309"/>
      <c r="AA999" s="311" t="s">
        <v>977</v>
      </c>
      <c r="AB999" s="53" t="str">
        <f t="shared" si="23"/>
        <v>**field missing**_history</v>
      </c>
      <c r="AC999" s="308" t="str">
        <f t="array" ref="AC999">iferror(index('StoT Mapping (Depreciated)'!$D$2:$L$976,match(E999,'StoT Mapping (Depreciated)'!$D$2:$D$976,0),9),"**FIELD MISSING**")</f>
        <v>**FIELD MISSING**</v>
      </c>
      <c r="AD999" s="53" t="str">
        <f t="shared" si="6"/>
        <v>**field missing**.**FIELD MISSING**</v>
      </c>
      <c r="AE999" s="299">
        <f>countif(NEW_REDB_table.field,AD999)</f>
        <v>0</v>
      </c>
      <c r="AF999" s="299" t="str">
        <f t="shared" si="7"/>
        <v>Check...</v>
      </c>
      <c r="AG999" s="308"/>
      <c r="AH999" s="317" t="b">
        <v>0</v>
      </c>
      <c r="AI999" s="317" t="b">
        <v>0</v>
      </c>
      <c r="AJ999" s="308" t="str">
        <f t="array" ref="AJ999">iferror(index('Type Mapping'!$A$2:$D$21,match(J999,'Type Mapping'!$B$2:$B$21,0),4),"type mismatch")</f>
        <v>DATE</v>
      </c>
      <c r="AK999" s="308"/>
      <c r="AL999" s="308"/>
      <c r="AM999" s="308"/>
      <c r="AN999" s="300" t="b">
        <v>0</v>
      </c>
      <c r="AO999" s="300" t="b">
        <v>0</v>
      </c>
      <c r="AP999" s="300" t="b">
        <v>0</v>
      </c>
      <c r="AQ999" s="300" t="b">
        <v>0</v>
      </c>
      <c r="AR999" s="300"/>
      <c r="AS999" s="300"/>
      <c r="AT999" s="302"/>
      <c r="AU999" s="302"/>
      <c r="AV999" s="303" t="b">
        <v>1</v>
      </c>
      <c r="AW999" s="304" t="str">
        <f t="shared" si="9"/>
        <v>false</v>
      </c>
      <c r="AX999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999" s="306"/>
      <c r="AZ999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999" s="306"/>
      <c r="BB999" s="302"/>
      <c r="BC999" s="303" t="b">
        <f t="shared" si="11"/>
        <v>1</v>
      </c>
      <c r="BD999" s="304"/>
      <c r="BE999" s="304" t="str">
        <f t="shared" si="12"/>
        <v>false</v>
      </c>
      <c r="BF999" s="307"/>
      <c r="BG999" s="305"/>
      <c r="BH999" s="305"/>
      <c r="BI999" s="305"/>
      <c r="BJ999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999" s="306"/>
      <c r="BL999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999" s="306"/>
      <c r="BN999" s="302"/>
      <c r="BO999" s="302"/>
      <c r="BP999" s="302"/>
      <c r="BQ999" s="302"/>
      <c r="BR999" s="302"/>
      <c r="BS999" s="302"/>
      <c r="BT999" s="302"/>
      <c r="BU999" s="302"/>
      <c r="BV999" s="302"/>
      <c r="BW999" s="302"/>
      <c r="BX999" s="302"/>
    </row>
    <row r="1000">
      <c r="A1000" s="292" t="s">
        <v>728</v>
      </c>
      <c r="B1000" s="292">
        <v>999.0</v>
      </c>
      <c r="C1000" s="292">
        <f t="shared" si="15"/>
        <v>2</v>
      </c>
      <c r="D1000" s="293" t="str">
        <f t="shared" si="27"/>
        <v>Insp, Con, Vac</v>
      </c>
      <c r="E1000" s="46" t="str">
        <f t="shared" si="2"/>
        <v>bldinsp.mdb.Condemn.UpDateGeo</v>
      </c>
      <c r="F1000" s="46" t="s">
        <v>355</v>
      </c>
      <c r="G1000" s="46" t="s">
        <v>121</v>
      </c>
      <c r="H1000" s="47">
        <v>43.0</v>
      </c>
      <c r="I1000" s="294" t="s">
        <v>1871</v>
      </c>
      <c r="J1000" s="295" t="s">
        <v>788</v>
      </c>
      <c r="K1000" s="296">
        <v>8.0</v>
      </c>
      <c r="L1000" s="297" t="b">
        <v>0</v>
      </c>
      <c r="M1000" s="294" t="s">
        <v>2105</v>
      </c>
      <c r="N1000" s="294"/>
      <c r="O1000" s="369"/>
      <c r="P1000" s="369"/>
      <c r="Q1000" s="298" t="str">
        <f t="shared" si="3"/>
        <v>Condemn</v>
      </c>
      <c r="R1000" s="298" t="str">
        <f t="shared" si="19"/>
        <v>UpDateGeo</v>
      </c>
      <c r="S1000" s="298" t="str">
        <f t="array" ref="S1000">iferror(index('Type Mapping'!$A$2:$D$21,match(J1000,'Type Mapping'!$B$2:$B$21,0),3),"type mismatch")</f>
        <v>VARCHAR</v>
      </c>
      <c r="T1000" s="298"/>
      <c r="U1000" s="298"/>
      <c r="V1000" s="298"/>
      <c r="W1000" s="51" t="b">
        <v>1</v>
      </c>
      <c r="X1000" s="51"/>
      <c r="Y1000" s="309"/>
      <c r="Z1000" s="309"/>
      <c r="AA1000" s="311" t="s">
        <v>977</v>
      </c>
      <c r="AB1000" s="53" t="str">
        <f t="shared" si="23"/>
        <v>**field missing**_history</v>
      </c>
      <c r="AC1000" s="308" t="str">
        <f t="array" ref="AC1000">iferror(index('StoT Mapping (Depreciated)'!$D$2:$L$976,match(E1000,'StoT Mapping (Depreciated)'!$D$2:$D$976,0),9),"**FIELD MISSING**")</f>
        <v>**FIELD MISSING**</v>
      </c>
      <c r="AD1000" s="53" t="str">
        <f t="shared" si="6"/>
        <v>**field missing**.**FIELD MISSING**</v>
      </c>
      <c r="AE1000" s="299">
        <f>countif(NEW_REDB_table.field,AD1000)</f>
        <v>0</v>
      </c>
      <c r="AF1000" s="299" t="str">
        <f t="shared" si="7"/>
        <v>Check...</v>
      </c>
      <c r="AG1000" s="308"/>
      <c r="AH1000" s="317" t="b">
        <v>0</v>
      </c>
      <c r="AI1000" s="317" t="b">
        <v>0</v>
      </c>
      <c r="AJ1000" s="308" t="str">
        <f t="array" ref="AJ1000">iferror(index('Type Mapping'!$A$2:$D$21,match(J1000,'Type Mapping'!$B$2:$B$21,0),4),"type mismatch")</f>
        <v>DATE</v>
      </c>
      <c r="AK1000" s="308"/>
      <c r="AL1000" s="308"/>
      <c r="AM1000" s="308"/>
      <c r="AN1000" s="300" t="b">
        <v>0</v>
      </c>
      <c r="AO1000" s="300" t="b">
        <v>0</v>
      </c>
      <c r="AP1000" s="300" t="b">
        <v>0</v>
      </c>
      <c r="AQ1000" s="300" t="b">
        <v>0</v>
      </c>
      <c r="AR1000" s="300"/>
      <c r="AS1000" s="300"/>
      <c r="AT1000" s="302"/>
      <c r="AU1000" s="302"/>
      <c r="AV1000" s="303" t="b">
        <v>1</v>
      </c>
      <c r="AW1000" s="304" t="str">
        <f t="shared" si="9"/>
        <v>false</v>
      </c>
      <c r="AX1000" s="305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1000" s="306"/>
      <c r="AZ1000" s="305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1000" s="306"/>
      <c r="BB1000" s="302"/>
      <c r="BC1000" s="303" t="b">
        <f t="shared" si="11"/>
        <v>1</v>
      </c>
      <c r="BD1000" s="304"/>
      <c r="BE1000" s="304" t="str">
        <f t="shared" si="12"/>
        <v>false</v>
      </c>
      <c r="BF1000" s="307"/>
      <c r="BG1000" s="305"/>
      <c r="BH1000" s="305"/>
      <c r="BI1000" s="305"/>
      <c r="BJ1000" s="305" t="str">
        <f t="shared" si="18"/>
        <v>&lt;column comment="" default="" key="false" label="Condemn" length="255" nullable="true" originalDbColumnName="Condemn" originalLength="-1" pattern="" precision="-1" talendType="id_String" type=""/&gt;</v>
      </c>
      <c r="BK1000" s="306"/>
      <c r="BL1000" s="305" t="str">
        <f t="shared" si="14"/>
        <v>&lt;column comment="" default="" key="false" label="Condemn" length="255" nullable="true" originalDbColumnName="Condemn" originalLength="-1" pattern="" precision="-1" talendType="id_String" type=""/&gt;</v>
      </c>
      <c r="BM1000" s="306"/>
      <c r="BN1000" s="302"/>
      <c r="BO1000" s="302"/>
      <c r="BP1000" s="302"/>
      <c r="BQ1000" s="302"/>
      <c r="BR1000" s="302"/>
      <c r="BS1000" s="302"/>
      <c r="BT1000" s="302"/>
      <c r="BU1000" s="302"/>
      <c r="BV1000" s="302"/>
      <c r="BW1000" s="302"/>
      <c r="BX1000" s="302"/>
    </row>
    <row r="1001" hidden="1">
      <c r="A1001" s="292" t="s">
        <v>728</v>
      </c>
      <c r="B1001" s="292">
        <v>1000.0</v>
      </c>
      <c r="C1001" s="292">
        <f t="shared" si="15"/>
        <v>1</v>
      </c>
      <c r="D1001" s="293" t="str">
        <f t="shared" si="27"/>
        <v>Insp, Con, Vac</v>
      </c>
      <c r="E1001" s="46" t="str">
        <f t="shared" si="2"/>
        <v>bldinsp.mdb.CondemnDate.LastUpDate</v>
      </c>
      <c r="F1001" s="46" t="s">
        <v>355</v>
      </c>
      <c r="G1001" s="46" t="s">
        <v>409</v>
      </c>
      <c r="H1001" s="47">
        <v>1.0</v>
      </c>
      <c r="I1001" s="294" t="s">
        <v>801</v>
      </c>
      <c r="J1001" s="295" t="s">
        <v>788</v>
      </c>
      <c r="K1001" s="296">
        <v>8.0</v>
      </c>
      <c r="L1001" s="297" t="b">
        <v>1</v>
      </c>
      <c r="M1001" s="294" t="s">
        <v>802</v>
      </c>
      <c r="N1001" s="294"/>
      <c r="O1001" s="369"/>
      <c r="P1001" s="369"/>
      <c r="Q1001" s="298" t="str">
        <f t="shared" si="3"/>
        <v>CondemnDate</v>
      </c>
      <c r="R1001" s="298" t="str">
        <f t="shared" si="19"/>
        <v>LastUpDate</v>
      </c>
      <c r="S1001" s="298" t="str">
        <f t="array" ref="S1001">iferror(index('Type Mapping'!$A$2:$D$21,match(J1001,'Type Mapping'!$B$2:$B$21,0),3),"type mismatch")</f>
        <v>VARCHAR</v>
      </c>
      <c r="T1001" s="298"/>
      <c r="U1001" s="298"/>
      <c r="V1001" s="298"/>
      <c r="W1001" s="51" t="b">
        <v>0</v>
      </c>
      <c r="X1001" s="51" t="s">
        <v>2106</v>
      </c>
      <c r="Y1001" s="51"/>
      <c r="Z1001" s="51" t="s">
        <v>1731</v>
      </c>
      <c r="AA1001" s="311" t="s">
        <v>977</v>
      </c>
      <c r="AB1001" s="53" t="str">
        <f t="shared" si="23"/>
        <v>**field missing**_history</v>
      </c>
      <c r="AC1001" s="308" t="str">
        <f t="array" ref="AC1001">iferror(index('StoT Mapping (Depreciated)'!$D$2:$L$976,match(E1001,'StoT Mapping (Depreciated)'!$D$2:$D$976,0),9),"**FIELD MISSING**")</f>
        <v>**FIELD MISSING**</v>
      </c>
      <c r="AD1001" s="53" t="str">
        <f t="shared" si="6"/>
        <v>**field missing**.**FIELD MISSING**</v>
      </c>
      <c r="AE1001" s="299">
        <f>countif(NEW_REDB_table.field,AD1001)</f>
        <v>0</v>
      </c>
      <c r="AF1001" s="299" t="str">
        <f t="shared" si="7"/>
        <v>Check...</v>
      </c>
      <c r="AG1001" s="308"/>
      <c r="AH1001" s="317" t="b">
        <v>0</v>
      </c>
      <c r="AI1001" s="317" t="b">
        <v>0</v>
      </c>
      <c r="AJ1001" s="308" t="str">
        <f t="array" ref="AJ1001">iferror(index('Type Mapping'!$A$2:$D$21,match(J1001,'Type Mapping'!$B$2:$B$21,0),4),"type mismatch")</f>
        <v>DATE</v>
      </c>
      <c r="AK1001" s="308"/>
      <c r="AL1001" s="308"/>
      <c r="AM1001" s="308"/>
      <c r="AN1001" s="300" t="b">
        <v>0</v>
      </c>
      <c r="AO1001" s="300" t="b">
        <v>0</v>
      </c>
      <c r="AP1001" s="300" t="b">
        <v>0</v>
      </c>
      <c r="AQ1001" s="300" t="b">
        <v>0</v>
      </c>
      <c r="AR1001" s="300"/>
      <c r="AS1001" s="300"/>
      <c r="AT1001" s="302"/>
      <c r="AU1001" s="302"/>
      <c r="AV1001" s="303" t="b">
        <v>1</v>
      </c>
      <c r="AW1001" s="304" t="str">
        <f t="shared" si="9"/>
        <v>true</v>
      </c>
      <c r="AX1001" s="305" t="str">
        <f t="shared" si="17"/>
        <v>***CondemnDate.xml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1001" s="306"/>
      <c r="AZ1001" s="305" t="str">
        <f t="shared" si="10"/>
        <v>CondemnDate.xml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1001" s="306"/>
      <c r="BB1001" s="302"/>
      <c r="BC1001" s="303" t="b">
        <f t="shared" si="11"/>
        <v>0</v>
      </c>
      <c r="BD1001" s="304"/>
      <c r="BE1001" s="304" t="str">
        <f t="shared" si="12"/>
        <v/>
      </c>
      <c r="BF1001" s="307"/>
      <c r="BG1001" s="305"/>
      <c r="BH1001" s="305"/>
      <c r="BI1001" s="305"/>
      <c r="BJ1001" s="305" t="str">
        <f t="shared" si="18"/>
        <v/>
      </c>
      <c r="BK1001" s="306"/>
      <c r="BL1001" s="305" t="str">
        <f t="shared" si="14"/>
        <v/>
      </c>
      <c r="BM1001" s="306"/>
      <c r="BN1001" s="302"/>
      <c r="BO1001" s="302"/>
      <c r="BP1001" s="302"/>
      <c r="BQ1001" s="302"/>
      <c r="BR1001" s="302"/>
      <c r="BS1001" s="302"/>
      <c r="BT1001" s="302"/>
      <c r="BU1001" s="302"/>
      <c r="BV1001" s="302"/>
      <c r="BW1001" s="302"/>
      <c r="BX1001" s="302"/>
    </row>
    <row r="1002" hidden="1">
      <c r="A1002" s="292" t="s">
        <v>728</v>
      </c>
      <c r="B1002" s="292">
        <v>1001.0</v>
      </c>
      <c r="C1002" s="292">
        <f t="shared" si="15"/>
        <v>1</v>
      </c>
      <c r="D1002" s="293" t="str">
        <f t="shared" si="27"/>
        <v>Insp, Con, Vac</v>
      </c>
      <c r="E1002" s="46" t="str">
        <f t="shared" si="2"/>
        <v>bldinsp.mdb.CondemnDate.Status</v>
      </c>
      <c r="F1002" s="46" t="s">
        <v>355</v>
      </c>
      <c r="G1002" s="46" t="s">
        <v>409</v>
      </c>
      <c r="H1002" s="47">
        <v>2.0</v>
      </c>
      <c r="I1002" s="294" t="s">
        <v>1735</v>
      </c>
      <c r="J1002" s="295" t="s">
        <v>743</v>
      </c>
      <c r="K1002" s="296">
        <v>1.0</v>
      </c>
      <c r="L1002" s="297" t="b">
        <v>0</v>
      </c>
      <c r="M1002" s="294" t="s">
        <v>802</v>
      </c>
      <c r="N1002" s="294"/>
      <c r="O1002" s="369"/>
      <c r="P1002" s="369"/>
      <c r="Q1002" s="298" t="str">
        <f t="shared" si="3"/>
        <v>CondemnDate</v>
      </c>
      <c r="R1002" s="298" t="str">
        <f t="shared" si="19"/>
        <v>Status</v>
      </c>
      <c r="S1002" s="298" t="str">
        <f t="array" ref="S1002">iferror(index('Type Mapping'!$A$2:$D$21,match(J1002,'Type Mapping'!$B$2:$B$21,0),3),"type mismatch")</f>
        <v>VARCHAR</v>
      </c>
      <c r="T1002" s="298"/>
      <c r="U1002" s="298"/>
      <c r="V1002" s="298"/>
      <c r="W1002" s="51" t="b">
        <v>0</v>
      </c>
      <c r="X1002" s="51" t="s">
        <v>2107</v>
      </c>
      <c r="Y1002" s="309"/>
      <c r="Z1002" s="309"/>
      <c r="AA1002" s="311" t="s">
        <v>977</v>
      </c>
      <c r="AB1002" s="53" t="str">
        <f t="shared" si="23"/>
        <v>**field missing**_history</v>
      </c>
      <c r="AC1002" s="308" t="str">
        <f t="array" ref="AC1002">iferror(index('StoT Mapping (Depreciated)'!$D$2:$L$976,match(E1002,'StoT Mapping (Depreciated)'!$D$2:$D$976,0),9),"**FIELD MISSING**")</f>
        <v>**FIELD MISSING**</v>
      </c>
      <c r="AD1002" s="53" t="str">
        <f t="shared" si="6"/>
        <v>**field missing**.**FIELD MISSING**</v>
      </c>
      <c r="AE1002" s="299">
        <f>countif(NEW_REDB_table.field,AD1002)</f>
        <v>0</v>
      </c>
      <c r="AF1002" s="299" t="str">
        <f t="shared" si="7"/>
        <v>Check...</v>
      </c>
      <c r="AG1002" s="308"/>
      <c r="AH1002" s="317" t="b">
        <v>0</v>
      </c>
      <c r="AI1002" s="317" t="b">
        <v>0</v>
      </c>
      <c r="AJ1002" s="308" t="str">
        <f t="array" ref="AJ1002">iferror(index('Type Mapping'!$A$2:$D$21,match(J1002,'Type Mapping'!$B$2:$B$21,0),4),"type mismatch")</f>
        <v>VARCHAR</v>
      </c>
      <c r="AK1002" s="308"/>
      <c r="AL1002" s="308"/>
      <c r="AM1002" s="308"/>
      <c r="AN1002" s="300" t="b">
        <v>0</v>
      </c>
      <c r="AO1002" s="300" t="b">
        <v>0</v>
      </c>
      <c r="AP1002" s="300" t="b">
        <v>0</v>
      </c>
      <c r="AQ1002" s="300" t="b">
        <v>0</v>
      </c>
      <c r="AR1002" s="300"/>
      <c r="AS1002" s="300"/>
      <c r="AT1002" s="302"/>
      <c r="AU1002" s="302"/>
      <c r="AV1002" s="303" t="b">
        <v>1</v>
      </c>
      <c r="AW1002" s="304" t="str">
        <f t="shared" si="9"/>
        <v>false</v>
      </c>
      <c r="AX1002" s="305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1002" s="306"/>
      <c r="AZ1002" s="305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1002" s="306"/>
      <c r="BB1002" s="302"/>
      <c r="BC1002" s="303" t="b">
        <f t="shared" si="11"/>
        <v>0</v>
      </c>
      <c r="BD1002" s="304"/>
      <c r="BE1002" s="304" t="str">
        <f t="shared" si="12"/>
        <v/>
      </c>
      <c r="BF1002" s="307"/>
      <c r="BG1002" s="305"/>
      <c r="BH1002" s="305"/>
      <c r="BI1002" s="305"/>
      <c r="BJ1002" s="305" t="str">
        <f t="shared" si="18"/>
        <v/>
      </c>
      <c r="BK1002" s="306"/>
      <c r="BL1002" s="305" t="str">
        <f t="shared" si="14"/>
        <v/>
      </c>
      <c r="BM1002" s="306"/>
      <c r="BN1002" s="302"/>
      <c r="BO1002" s="302"/>
      <c r="BP1002" s="302"/>
      <c r="BQ1002" s="302"/>
      <c r="BR1002" s="302"/>
      <c r="BS1002" s="302"/>
      <c r="BT1002" s="302"/>
      <c r="BU1002" s="302"/>
      <c r="BV1002" s="302"/>
      <c r="BW1002" s="302"/>
      <c r="BX1002" s="302"/>
    </row>
    <row r="1003" hidden="1">
      <c r="A1003" s="292" t="s">
        <v>728</v>
      </c>
      <c r="B1003" s="292">
        <v>1002.0</v>
      </c>
      <c r="C1003" s="292">
        <f t="shared" si="15"/>
        <v>2</v>
      </c>
      <c r="D1003" s="293" t="str">
        <f t="shared" si="27"/>
        <v>Insp, Con, Vac</v>
      </c>
      <c r="E1003" s="46" t="str">
        <f t="shared" si="2"/>
        <v>bldinsp.mdb.LtrDate.LastUpDate</v>
      </c>
      <c r="F1003" s="46" t="s">
        <v>355</v>
      </c>
      <c r="G1003" s="46" t="s">
        <v>412</v>
      </c>
      <c r="H1003" s="47">
        <v>1.0</v>
      </c>
      <c r="I1003" s="294" t="s">
        <v>801</v>
      </c>
      <c r="J1003" s="295" t="s">
        <v>788</v>
      </c>
      <c r="K1003" s="296">
        <v>8.0</v>
      </c>
      <c r="L1003" s="297" t="b">
        <v>1</v>
      </c>
      <c r="M1003" s="294" t="s">
        <v>802</v>
      </c>
      <c r="N1003" s="294"/>
      <c r="O1003" s="369"/>
      <c r="P1003" s="369"/>
      <c r="Q1003" s="298" t="str">
        <f t="shared" si="3"/>
        <v>LtrDate</v>
      </c>
      <c r="R1003" s="298" t="str">
        <f t="shared" si="19"/>
        <v>LastUpDate</v>
      </c>
      <c r="S1003" s="298" t="str">
        <f t="array" ref="S1003">iferror(index('Type Mapping'!$A$2:$D$21,match(J1003,'Type Mapping'!$B$2:$B$21,0),3),"type mismatch")</f>
        <v>VARCHAR</v>
      </c>
      <c r="T1003" s="298"/>
      <c r="U1003" s="298"/>
      <c r="V1003" s="298"/>
      <c r="W1003" s="51" t="b">
        <v>0</v>
      </c>
      <c r="X1003" s="51" t="s">
        <v>2106</v>
      </c>
      <c r="Y1003" s="51"/>
      <c r="Z1003" s="51" t="s">
        <v>1731</v>
      </c>
      <c r="AA1003" s="311" t="s">
        <v>977</v>
      </c>
      <c r="AB1003" s="53" t="str">
        <f t="shared" si="23"/>
        <v>**field missing**_history</v>
      </c>
      <c r="AC1003" s="308" t="str">
        <f t="array" ref="AC1003">iferror(index('StoT Mapping (Depreciated)'!$D$2:$L$976,match(E1003,'StoT Mapping (Depreciated)'!$D$2:$D$976,0),9),"**FIELD MISSING**")</f>
        <v>**FIELD MISSING**</v>
      </c>
      <c r="AD1003" s="53" t="str">
        <f t="shared" si="6"/>
        <v>**field missing**.**FIELD MISSING**</v>
      </c>
      <c r="AE1003" s="299">
        <f>countif(NEW_REDB_table.field,AD1003)</f>
        <v>0</v>
      </c>
      <c r="AF1003" s="299" t="str">
        <f t="shared" si="7"/>
        <v>Check...</v>
      </c>
      <c r="AG1003" s="308"/>
      <c r="AH1003" s="317" t="b">
        <v>0</v>
      </c>
      <c r="AI1003" s="317" t="b">
        <v>0</v>
      </c>
      <c r="AJ1003" s="308" t="str">
        <f t="array" ref="AJ1003">iferror(index('Type Mapping'!$A$2:$D$21,match(J1003,'Type Mapping'!$B$2:$B$21,0),4),"type mismatch")</f>
        <v>DATE</v>
      </c>
      <c r="AK1003" s="308"/>
      <c r="AL1003" s="308"/>
      <c r="AM1003" s="308"/>
      <c r="AN1003" s="300" t="b">
        <v>0</v>
      </c>
      <c r="AO1003" s="300" t="b">
        <v>0</v>
      </c>
      <c r="AP1003" s="300" t="b">
        <v>0</v>
      </c>
      <c r="AQ1003" s="300" t="b">
        <v>0</v>
      </c>
      <c r="AR1003" s="300"/>
      <c r="AS1003" s="300"/>
      <c r="AT1003" s="302"/>
      <c r="AU1003" s="302"/>
      <c r="AV1003" s="303" t="b">
        <v>1</v>
      </c>
      <c r="AW1003" s="304" t="str">
        <f t="shared" si="9"/>
        <v>true</v>
      </c>
      <c r="AX1003" s="305" t="str">
        <f t="shared" si="17"/>
        <v>***LtrDate.xml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1003" s="306"/>
      <c r="AZ1003" s="305" t="str">
        <f t="shared" si="10"/>
        <v>LtrDate.xml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1003" s="306"/>
      <c r="BB1003" s="302"/>
      <c r="BC1003" s="303" t="b">
        <f t="shared" si="11"/>
        <v>0</v>
      </c>
      <c r="BD1003" s="304"/>
      <c r="BE1003" s="304" t="str">
        <f t="shared" si="12"/>
        <v/>
      </c>
      <c r="BF1003" s="307"/>
      <c r="BG1003" s="305"/>
      <c r="BH1003" s="305"/>
      <c r="BI1003" s="305"/>
      <c r="BJ1003" s="305" t="str">
        <f t="shared" si="18"/>
        <v/>
      </c>
      <c r="BK1003" s="306"/>
      <c r="BL1003" s="305" t="str">
        <f t="shared" si="14"/>
        <v/>
      </c>
      <c r="BM1003" s="306"/>
      <c r="BN1003" s="302"/>
      <c r="BO1003" s="302"/>
      <c r="BP1003" s="302"/>
      <c r="BQ1003" s="302"/>
      <c r="BR1003" s="302"/>
      <c r="BS1003" s="302"/>
      <c r="BT1003" s="302"/>
      <c r="BU1003" s="302"/>
      <c r="BV1003" s="302"/>
      <c r="BW1003" s="302"/>
      <c r="BX1003" s="302"/>
    </row>
    <row r="1004" hidden="1">
      <c r="A1004" s="292" t="s">
        <v>728</v>
      </c>
      <c r="B1004" s="292">
        <v>1003.0</v>
      </c>
      <c r="C1004" s="292">
        <f t="shared" si="15"/>
        <v>2</v>
      </c>
      <c r="D1004" s="293" t="str">
        <f t="shared" si="27"/>
        <v>Insp, Con, Vac</v>
      </c>
      <c r="E1004" s="46" t="str">
        <f t="shared" si="2"/>
        <v>bldinsp.mdb.LtrDate.Status</v>
      </c>
      <c r="F1004" s="46" t="s">
        <v>355</v>
      </c>
      <c r="G1004" s="46" t="s">
        <v>412</v>
      </c>
      <c r="H1004" s="47">
        <v>2.0</v>
      </c>
      <c r="I1004" s="294" t="s">
        <v>1735</v>
      </c>
      <c r="J1004" s="295" t="s">
        <v>743</v>
      </c>
      <c r="K1004" s="296">
        <v>1.0</v>
      </c>
      <c r="L1004" s="297" t="b">
        <v>0</v>
      </c>
      <c r="M1004" s="294" t="s">
        <v>802</v>
      </c>
      <c r="N1004" s="294"/>
      <c r="O1004" s="369"/>
      <c r="P1004" s="369"/>
      <c r="Q1004" s="298" t="str">
        <f t="shared" si="3"/>
        <v>LtrDate</v>
      </c>
      <c r="R1004" s="298" t="str">
        <f t="shared" si="19"/>
        <v>Status</v>
      </c>
      <c r="S1004" s="298" t="str">
        <f t="array" ref="S1004">iferror(index('Type Mapping'!$A$2:$D$21,match(J1004,'Type Mapping'!$B$2:$B$21,0),3),"type mismatch")</f>
        <v>VARCHAR</v>
      </c>
      <c r="T1004" s="298"/>
      <c r="U1004" s="298"/>
      <c r="V1004" s="298"/>
      <c r="W1004" s="51" t="b">
        <v>0</v>
      </c>
      <c r="X1004" s="51" t="s">
        <v>2107</v>
      </c>
      <c r="Y1004" s="309"/>
      <c r="Z1004" s="309"/>
      <c r="AA1004" s="311" t="s">
        <v>977</v>
      </c>
      <c r="AB1004" s="53" t="str">
        <f t="shared" si="23"/>
        <v>**field missing**_history</v>
      </c>
      <c r="AC1004" s="308" t="str">
        <f t="array" ref="AC1004">iferror(index('StoT Mapping (Depreciated)'!$D$2:$L$976,match(E1004,'StoT Mapping (Depreciated)'!$D$2:$D$976,0),9),"**FIELD MISSING**")</f>
        <v>**FIELD MISSING**</v>
      </c>
      <c r="AD1004" s="53" t="str">
        <f t="shared" si="6"/>
        <v>**field missing**.**FIELD MISSING**</v>
      </c>
      <c r="AE1004" s="299">
        <f>countif(NEW_REDB_table.field,AD1004)</f>
        <v>0</v>
      </c>
      <c r="AF1004" s="299" t="str">
        <f t="shared" si="7"/>
        <v>Check...</v>
      </c>
      <c r="AG1004" s="308"/>
      <c r="AH1004" s="317" t="b">
        <v>0</v>
      </c>
      <c r="AI1004" s="317" t="b">
        <v>0</v>
      </c>
      <c r="AJ1004" s="308" t="str">
        <f t="array" ref="AJ1004">iferror(index('Type Mapping'!$A$2:$D$21,match(J1004,'Type Mapping'!$B$2:$B$21,0),4),"type mismatch")</f>
        <v>VARCHAR</v>
      </c>
      <c r="AK1004" s="308"/>
      <c r="AL1004" s="308"/>
      <c r="AM1004" s="308"/>
      <c r="AN1004" s="300" t="b">
        <v>0</v>
      </c>
      <c r="AO1004" s="300" t="b">
        <v>0</v>
      </c>
      <c r="AP1004" s="300" t="b">
        <v>0</v>
      </c>
      <c r="AQ1004" s="300" t="b">
        <v>0</v>
      </c>
      <c r="AR1004" s="300"/>
      <c r="AS1004" s="300"/>
      <c r="AT1004" s="302"/>
      <c r="AU1004" s="302"/>
      <c r="AV1004" s="303" t="b">
        <v>1</v>
      </c>
      <c r="AW1004" s="304" t="str">
        <f t="shared" si="9"/>
        <v>false</v>
      </c>
      <c r="AX1004" s="305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1004" s="306"/>
      <c r="AZ1004" s="305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1004" s="306"/>
      <c r="BB1004" s="302"/>
      <c r="BC1004" s="303" t="b">
        <f t="shared" si="11"/>
        <v>0</v>
      </c>
      <c r="BD1004" s="304"/>
      <c r="BE1004" s="304" t="str">
        <f t="shared" si="12"/>
        <v/>
      </c>
      <c r="BF1004" s="307"/>
      <c r="BG1004" s="305"/>
      <c r="BH1004" s="305"/>
      <c r="BI1004" s="305"/>
      <c r="BJ1004" s="305" t="str">
        <f t="shared" si="18"/>
        <v/>
      </c>
      <c r="BK1004" s="306"/>
      <c r="BL1004" s="305" t="str">
        <f t="shared" si="14"/>
        <v/>
      </c>
      <c r="BM1004" s="306"/>
      <c r="BN1004" s="302"/>
      <c r="BO1004" s="302"/>
      <c r="BP1004" s="302"/>
      <c r="BQ1004" s="302"/>
      <c r="BR1004" s="302"/>
      <c r="BS1004" s="302"/>
      <c r="BT1004" s="302"/>
      <c r="BU1004" s="302"/>
      <c r="BV1004" s="302"/>
      <c r="BW1004" s="302"/>
      <c r="BX1004" s="302"/>
    </row>
    <row r="1005">
      <c r="A1005" s="292" t="s">
        <v>728</v>
      </c>
      <c r="B1005" s="292">
        <v>1004.0</v>
      </c>
      <c r="C1005" s="292">
        <f t="shared" si="15"/>
        <v>1</v>
      </c>
      <c r="D1005" s="293" t="str">
        <f t="shared" si="27"/>
        <v>Insp, Con, Vac</v>
      </c>
      <c r="E1005" s="46" t="str">
        <f t="shared" si="2"/>
        <v>bldinsp.mdb.LtrOwner.AcctNum</v>
      </c>
      <c r="F1005" s="46" t="s">
        <v>355</v>
      </c>
      <c r="G1005" s="46" t="s">
        <v>415</v>
      </c>
      <c r="H1005" s="47">
        <v>1.0</v>
      </c>
      <c r="I1005" s="294" t="s">
        <v>2145</v>
      </c>
      <c r="J1005" s="295" t="s">
        <v>738</v>
      </c>
      <c r="K1005" s="296">
        <v>4.0</v>
      </c>
      <c r="L1005" s="297" t="b">
        <v>1</v>
      </c>
      <c r="M1005" s="294" t="s">
        <v>802</v>
      </c>
      <c r="N1005" s="294"/>
      <c r="O1005" s="369"/>
      <c r="P1005" s="369"/>
      <c r="Q1005" s="298" t="str">
        <f t="shared" si="3"/>
        <v>LtrOwner</v>
      </c>
      <c r="R1005" s="298" t="str">
        <f t="shared" si="19"/>
        <v>AcctNum</v>
      </c>
      <c r="S1005" s="298" t="str">
        <f t="array" ref="S1005">iferror(index('Type Mapping'!$A$2:$D$21,match(J1005,'Type Mapping'!$B$2:$B$21,0),3),"type mismatch")</f>
        <v>VARCHAR</v>
      </c>
      <c r="T1005" s="298"/>
      <c r="U1005" s="298"/>
      <c r="V1005" s="298"/>
      <c r="W1005" s="51" t="b">
        <v>1</v>
      </c>
      <c r="X1005" s="51"/>
      <c r="Y1005" s="309"/>
      <c r="Z1005" s="309"/>
      <c r="AA1005" s="311" t="s">
        <v>977</v>
      </c>
      <c r="AB1005" s="53" t="str">
        <f t="shared" si="23"/>
        <v>**field missing**_history</v>
      </c>
      <c r="AC1005" s="308" t="str">
        <f t="array" ref="AC1005">iferror(index('StoT Mapping (Depreciated)'!$D$2:$L$976,match(E1005,'StoT Mapping (Depreciated)'!$D$2:$D$976,0),9),"**FIELD MISSING**")</f>
        <v>**FIELD MISSING**</v>
      </c>
      <c r="AD1005" s="53" t="str">
        <f t="shared" si="6"/>
        <v>**field missing**.**FIELD MISSING**</v>
      </c>
      <c r="AE1005" s="299">
        <f>countif(NEW_REDB_table.field,AD1005)</f>
        <v>0</v>
      </c>
      <c r="AF1005" s="299" t="str">
        <f t="shared" si="7"/>
        <v>Check...</v>
      </c>
      <c r="AG1005" s="308"/>
      <c r="AH1005" s="317" t="b">
        <v>0</v>
      </c>
      <c r="AI1005" s="317" t="b">
        <v>0</v>
      </c>
      <c r="AJ1005" s="308" t="str">
        <f t="array" ref="AJ1005">iferror(index('Type Mapping'!$A$2:$D$21,match(J1005,'Type Mapping'!$B$2:$B$21,0),4),"type mismatch")</f>
        <v>INT</v>
      </c>
      <c r="AK1005" s="308"/>
      <c r="AL1005" s="308"/>
      <c r="AM1005" s="308"/>
      <c r="AN1005" s="300" t="b">
        <v>0</v>
      </c>
      <c r="AO1005" s="300" t="b">
        <v>0</v>
      </c>
      <c r="AP1005" s="300" t="b">
        <v>0</v>
      </c>
      <c r="AQ1005" s="300" t="b">
        <v>0</v>
      </c>
      <c r="AR1005" s="300"/>
      <c r="AS1005" s="300"/>
      <c r="AT1005" s="302"/>
      <c r="AU1005" s="302"/>
      <c r="AV1005" s="303" t="b">
        <v>1</v>
      </c>
      <c r="AW1005" s="304" t="str">
        <f t="shared" si="9"/>
        <v>true</v>
      </c>
      <c r="AX1005" s="305" t="str">
        <f t="shared" si="17"/>
        <v>***LtrOwner.xml &lt;?xml version="1.0" encoding="UTF-8"?&gt;&lt;schema&gt;&lt;column comment="" default="" key="true" label="AcctNum" length="255" nullable="true" originalDbColumnName="AcctNum" originalLength="-1" pattern="" precision="-1" talendType="id_String" type=""/&gt;</v>
      </c>
      <c r="AY1005" s="306"/>
      <c r="AZ1005" s="305" t="str">
        <f t="shared" si="10"/>
        <v>LtrOwner.xml
&lt;?xml version="1.0" encoding="UTF-8"?&gt;&lt;schema&gt;
&lt;column comment="" default="" key="true" label="AcctNum" length="255" nullable="true" originalDbColumnName="AcctNum" originalLength="-1" pattern="" precision="-1" talendType="id_String" type=""/&gt;</v>
      </c>
      <c r="BA1005" s="306"/>
      <c r="BB1005" s="302"/>
      <c r="BC1005" s="303" t="b">
        <f t="shared" si="11"/>
        <v>1</v>
      </c>
      <c r="BD1005" s="304"/>
      <c r="BE1005" s="304" t="str">
        <f t="shared" si="12"/>
        <v>false</v>
      </c>
      <c r="BF1005" s="307"/>
      <c r="BG1005" s="305"/>
      <c r="BH1005" s="305"/>
      <c r="BI1005" s="305"/>
      <c r="BJ1005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05" s="306"/>
      <c r="BL1005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05" s="306"/>
      <c r="BN1005" s="302"/>
      <c r="BO1005" s="302"/>
      <c r="BP1005" s="302"/>
      <c r="BQ1005" s="302"/>
      <c r="BR1005" s="302"/>
      <c r="BS1005" s="302"/>
      <c r="BT1005" s="302"/>
      <c r="BU1005" s="302"/>
      <c r="BV1005" s="302"/>
      <c r="BW1005" s="302"/>
      <c r="BX1005" s="302"/>
    </row>
    <row r="1006">
      <c r="A1006" s="292" t="s">
        <v>728</v>
      </c>
      <c r="B1006" s="292">
        <v>1005.0</v>
      </c>
      <c r="C1006" s="292">
        <f t="shared" si="15"/>
        <v>1</v>
      </c>
      <c r="D1006" s="293" t="str">
        <f t="shared" si="27"/>
        <v>Insp, Con, Vac</v>
      </c>
      <c r="E1006" s="46" t="str">
        <f t="shared" si="2"/>
        <v>bldinsp.mdb.LtrOwner.PrclErr</v>
      </c>
      <c r="F1006" s="46" t="s">
        <v>355</v>
      </c>
      <c r="G1006" s="46" t="s">
        <v>415</v>
      </c>
      <c r="H1006" s="47">
        <v>2.0</v>
      </c>
      <c r="I1006" s="294" t="s">
        <v>1845</v>
      </c>
      <c r="J1006" s="295" t="s">
        <v>740</v>
      </c>
      <c r="K1006" s="296">
        <v>1.0</v>
      </c>
      <c r="L1006" s="297" t="b">
        <v>0</v>
      </c>
      <c r="M1006" s="294" t="s">
        <v>2001</v>
      </c>
      <c r="N1006" s="294"/>
      <c r="O1006" s="369"/>
      <c r="P1006" s="369"/>
      <c r="Q1006" s="298" t="str">
        <f t="shared" si="3"/>
        <v>LtrOwner</v>
      </c>
      <c r="R1006" s="298" t="str">
        <f t="shared" si="19"/>
        <v>PrclErr</v>
      </c>
      <c r="S1006" s="298" t="str">
        <f t="array" ref="S1006">iferror(index('Type Mapping'!$A$2:$D$21,match(J1006,'Type Mapping'!$B$2:$B$21,0),3),"type mismatch")</f>
        <v>VARCHAR</v>
      </c>
      <c r="T1006" s="298"/>
      <c r="U1006" s="298"/>
      <c r="V1006" s="298"/>
      <c r="W1006" s="51" t="b">
        <v>1</v>
      </c>
      <c r="X1006" s="51"/>
      <c r="Y1006" s="309"/>
      <c r="Z1006" s="309"/>
      <c r="AA1006" s="311" t="s">
        <v>977</v>
      </c>
      <c r="AB1006" s="53" t="str">
        <f t="shared" si="23"/>
        <v>**field missing**_history</v>
      </c>
      <c r="AC1006" s="308" t="str">
        <f t="array" ref="AC1006">iferror(index('StoT Mapping (Depreciated)'!$D$2:$L$976,match(E1006,'StoT Mapping (Depreciated)'!$D$2:$D$976,0),9),"**FIELD MISSING**")</f>
        <v>**FIELD MISSING**</v>
      </c>
      <c r="AD1006" s="53" t="str">
        <f t="shared" si="6"/>
        <v>**field missing**.**FIELD MISSING**</v>
      </c>
      <c r="AE1006" s="299">
        <f>countif(NEW_REDB_table.field,AD1006)</f>
        <v>0</v>
      </c>
      <c r="AF1006" s="299" t="str">
        <f t="shared" si="7"/>
        <v>Check...</v>
      </c>
      <c r="AG1006" s="308"/>
      <c r="AH1006" s="317" t="b">
        <v>0</v>
      </c>
      <c r="AI1006" s="317" t="b">
        <v>0</v>
      </c>
      <c r="AJ1006" s="308" t="str">
        <f t="array" ref="AJ1006">iferror(index('Type Mapping'!$A$2:$D$21,match(J1006,'Type Mapping'!$B$2:$B$21,0),4),"type mismatch")</f>
        <v>INT</v>
      </c>
      <c r="AK1006" s="308"/>
      <c r="AL1006" s="308"/>
      <c r="AM1006" s="308"/>
      <c r="AN1006" s="300" t="b">
        <v>0</v>
      </c>
      <c r="AO1006" s="300" t="b">
        <v>0</v>
      </c>
      <c r="AP1006" s="300" t="b">
        <v>0</v>
      </c>
      <c r="AQ1006" s="300" t="b">
        <v>0</v>
      </c>
      <c r="AR1006" s="300"/>
      <c r="AS1006" s="300"/>
      <c r="AT1006" s="302"/>
      <c r="AU1006" s="302"/>
      <c r="AV1006" s="303" t="b">
        <v>1</v>
      </c>
      <c r="AW1006" s="304" t="str">
        <f t="shared" si="9"/>
        <v>false</v>
      </c>
      <c r="AX1006" s="305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1006" s="306"/>
      <c r="AZ1006" s="305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1006" s="306"/>
      <c r="BB1006" s="302"/>
      <c r="BC1006" s="303" t="b">
        <f t="shared" si="11"/>
        <v>1</v>
      </c>
      <c r="BD1006" s="304"/>
      <c r="BE1006" s="304" t="str">
        <f t="shared" si="12"/>
        <v>false</v>
      </c>
      <c r="BF1006" s="307"/>
      <c r="BG1006" s="305"/>
      <c r="BH1006" s="305"/>
      <c r="BI1006" s="305"/>
      <c r="BJ1006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06" s="306"/>
      <c r="BL1006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06" s="306"/>
      <c r="BN1006" s="302"/>
      <c r="BO1006" s="302"/>
      <c r="BP1006" s="302"/>
      <c r="BQ1006" s="302"/>
      <c r="BR1006" s="302"/>
      <c r="BS1006" s="302"/>
      <c r="BT1006" s="302"/>
      <c r="BU1006" s="302"/>
      <c r="BV1006" s="302"/>
      <c r="BW1006" s="302"/>
      <c r="BX1006" s="302"/>
    </row>
    <row r="1007">
      <c r="A1007" s="292" t="s">
        <v>728</v>
      </c>
      <c r="B1007" s="292">
        <v>1006.0</v>
      </c>
      <c r="C1007" s="292">
        <f t="shared" si="15"/>
        <v>1</v>
      </c>
      <c r="D1007" s="293" t="str">
        <f t="shared" si="27"/>
        <v>Insp, Con, Vac</v>
      </c>
      <c r="E1007" s="46" t="str">
        <f t="shared" si="2"/>
        <v>bldinsp.mdb.LtrOwner.AddrAdjusted</v>
      </c>
      <c r="F1007" s="46" t="s">
        <v>355</v>
      </c>
      <c r="G1007" s="46" t="s">
        <v>415</v>
      </c>
      <c r="H1007" s="47">
        <v>3.0</v>
      </c>
      <c r="I1007" s="294" t="s">
        <v>1750</v>
      </c>
      <c r="J1007" s="295" t="s">
        <v>873</v>
      </c>
      <c r="K1007" s="296">
        <v>1.0</v>
      </c>
      <c r="L1007" s="297" t="b">
        <v>0</v>
      </c>
      <c r="M1007" s="294" t="s">
        <v>2003</v>
      </c>
      <c r="N1007" s="294"/>
      <c r="O1007" s="369"/>
      <c r="P1007" s="369"/>
      <c r="Q1007" s="298" t="str">
        <f t="shared" si="3"/>
        <v>LtrOwner</v>
      </c>
      <c r="R1007" s="298" t="str">
        <f t="shared" si="19"/>
        <v>AddrAdjusted</v>
      </c>
      <c r="S1007" s="298" t="str">
        <f t="array" ref="S1007">iferror(index('Type Mapping'!$A$2:$D$21,match(J1007,'Type Mapping'!$B$2:$B$21,0),3),"type mismatch")</f>
        <v>VARCHAR</v>
      </c>
      <c r="T1007" s="298"/>
      <c r="U1007" s="298"/>
      <c r="V1007" s="298"/>
      <c r="W1007" s="51" t="b">
        <v>1</v>
      </c>
      <c r="X1007" s="51"/>
      <c r="Y1007" s="309"/>
      <c r="Z1007" s="309"/>
      <c r="AA1007" s="311" t="s">
        <v>977</v>
      </c>
      <c r="AB1007" s="53" t="str">
        <f t="shared" si="23"/>
        <v>**field missing**_history</v>
      </c>
      <c r="AC1007" s="308" t="str">
        <f t="array" ref="AC1007">iferror(index('StoT Mapping (Depreciated)'!$D$2:$L$976,match(E1007,'StoT Mapping (Depreciated)'!$D$2:$D$976,0),9),"**FIELD MISSING**")</f>
        <v>**FIELD MISSING**</v>
      </c>
      <c r="AD1007" s="53" t="str">
        <f t="shared" si="6"/>
        <v>**field missing**.**FIELD MISSING**</v>
      </c>
      <c r="AE1007" s="299">
        <f>countif(NEW_REDB_table.field,AD1007)</f>
        <v>0</v>
      </c>
      <c r="AF1007" s="299" t="str">
        <f t="shared" si="7"/>
        <v>Check...</v>
      </c>
      <c r="AG1007" s="308"/>
      <c r="AH1007" s="317" t="b">
        <v>0</v>
      </c>
      <c r="AI1007" s="317" t="b">
        <v>0</v>
      </c>
      <c r="AJ1007" s="308" t="str">
        <f t="array" ref="AJ1007">iferror(index('Type Mapping'!$A$2:$D$21,match(J1007,'Type Mapping'!$B$2:$B$21,0),4),"type mismatch")</f>
        <v>BOOLEAN</v>
      </c>
      <c r="AK1007" s="308"/>
      <c r="AL1007" s="308"/>
      <c r="AM1007" s="308"/>
      <c r="AN1007" s="300" t="b">
        <v>0</v>
      </c>
      <c r="AO1007" s="300" t="b">
        <v>0</v>
      </c>
      <c r="AP1007" s="300" t="b">
        <v>0</v>
      </c>
      <c r="AQ1007" s="300" t="b">
        <v>0</v>
      </c>
      <c r="AR1007" s="300"/>
      <c r="AS1007" s="300"/>
      <c r="AT1007" s="302"/>
      <c r="AU1007" s="302"/>
      <c r="AV1007" s="303" t="b">
        <v>1</v>
      </c>
      <c r="AW1007" s="304" t="str">
        <f t="shared" si="9"/>
        <v>false</v>
      </c>
      <c r="AX1007" s="305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1007" s="306"/>
      <c r="AZ1007" s="305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1007" s="306"/>
      <c r="BB1007" s="302"/>
      <c r="BC1007" s="303" t="b">
        <f t="shared" si="11"/>
        <v>1</v>
      </c>
      <c r="BD1007" s="304"/>
      <c r="BE1007" s="304" t="str">
        <f t="shared" si="12"/>
        <v>false</v>
      </c>
      <c r="BF1007" s="307"/>
      <c r="BG1007" s="305"/>
      <c r="BH1007" s="305"/>
      <c r="BI1007" s="305"/>
      <c r="BJ1007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07" s="306"/>
      <c r="BL1007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07" s="306"/>
      <c r="BN1007" s="302"/>
      <c r="BO1007" s="302"/>
      <c r="BP1007" s="302"/>
      <c r="BQ1007" s="302"/>
      <c r="BR1007" s="302"/>
      <c r="BS1007" s="302"/>
      <c r="BT1007" s="302"/>
      <c r="BU1007" s="302"/>
      <c r="BV1007" s="302"/>
      <c r="BW1007" s="302"/>
      <c r="BX1007" s="302"/>
    </row>
    <row r="1008">
      <c r="A1008" s="292" t="s">
        <v>728</v>
      </c>
      <c r="B1008" s="292">
        <v>1007.0</v>
      </c>
      <c r="C1008" s="292">
        <f t="shared" si="15"/>
        <v>1</v>
      </c>
      <c r="D1008" s="293" t="str">
        <f t="shared" si="27"/>
        <v>Insp, Con, Vac</v>
      </c>
      <c r="E1008" s="46" t="str">
        <f t="shared" si="2"/>
        <v>bldinsp.mdb.LtrOwner.CityBlock</v>
      </c>
      <c r="F1008" s="46" t="s">
        <v>355</v>
      </c>
      <c r="G1008" s="46" t="s">
        <v>415</v>
      </c>
      <c r="H1008" s="47">
        <v>4.0</v>
      </c>
      <c r="I1008" s="294" t="s">
        <v>65</v>
      </c>
      <c r="J1008" s="295" t="s">
        <v>729</v>
      </c>
      <c r="K1008" s="296">
        <v>8.0</v>
      </c>
      <c r="L1008" s="297" t="b">
        <v>0</v>
      </c>
      <c r="M1008" s="294" t="s">
        <v>730</v>
      </c>
      <c r="N1008" s="294"/>
      <c r="O1008" s="369"/>
      <c r="P1008" s="369"/>
      <c r="Q1008" s="298" t="str">
        <f t="shared" si="3"/>
        <v>LtrOwner</v>
      </c>
      <c r="R1008" s="298" t="str">
        <f t="shared" si="19"/>
        <v>CityBlock</v>
      </c>
      <c r="S1008" s="298" t="str">
        <f t="array" ref="S1008">iferror(index('Type Mapping'!$A$2:$D$21,match(J1008,'Type Mapping'!$B$2:$B$21,0),3),"type mismatch")</f>
        <v>VARCHAR</v>
      </c>
      <c r="T1008" s="298"/>
      <c r="U1008" s="298"/>
      <c r="V1008" s="298"/>
      <c r="W1008" s="51" t="b">
        <v>1</v>
      </c>
      <c r="X1008" s="51"/>
      <c r="Y1008" s="309"/>
      <c r="Z1008" s="309" t="s">
        <v>808</v>
      </c>
      <c r="AA1008" s="311" t="s">
        <v>977</v>
      </c>
      <c r="AB1008" s="53" t="str">
        <f t="shared" si="23"/>
        <v>**field missing**_history</v>
      </c>
      <c r="AC1008" s="308" t="str">
        <f t="array" ref="AC1008">iferror(index('StoT Mapping (Depreciated)'!$D$2:$L$976,match(E1008,'StoT Mapping (Depreciated)'!$D$2:$D$976,0),9),"**FIELD MISSING**")</f>
        <v>**FIELD MISSING**</v>
      </c>
      <c r="AD1008" s="53" t="str">
        <f t="shared" si="6"/>
        <v>**field missing**.**FIELD MISSING**</v>
      </c>
      <c r="AE1008" s="299">
        <f>countif(NEW_REDB_table.field,AD1008)</f>
        <v>0</v>
      </c>
      <c r="AF1008" s="299" t="str">
        <f t="shared" si="7"/>
        <v>Check...</v>
      </c>
      <c r="AG1008" s="308"/>
      <c r="AH1008" s="317" t="b">
        <v>0</v>
      </c>
      <c r="AI1008" s="317" t="b">
        <v>0</v>
      </c>
      <c r="AJ1008" s="308" t="str">
        <f t="array" ref="AJ1008">iferror(index('Type Mapping'!$A$2:$D$21,match(J1008,'Type Mapping'!$B$2:$B$21,0),4),"type mismatch")</f>
        <v>FLOAT</v>
      </c>
      <c r="AK1008" s="308"/>
      <c r="AL1008" s="308"/>
      <c r="AM1008" s="308"/>
      <c r="AN1008" s="300" t="b">
        <v>0</v>
      </c>
      <c r="AO1008" s="300" t="b">
        <v>0</v>
      </c>
      <c r="AP1008" s="300" t="b">
        <v>0</v>
      </c>
      <c r="AQ1008" s="300" t="b">
        <v>0</v>
      </c>
      <c r="AR1008" s="300"/>
      <c r="AS1008" s="300"/>
      <c r="AT1008" s="302"/>
      <c r="AU1008" s="302"/>
      <c r="AV1008" s="303" t="b">
        <v>1</v>
      </c>
      <c r="AW1008" s="304" t="str">
        <f t="shared" si="9"/>
        <v>false</v>
      </c>
      <c r="AX1008" s="305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1008" s="306"/>
      <c r="AZ1008" s="305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1008" s="306"/>
      <c r="BB1008" s="302"/>
      <c r="BC1008" s="303" t="b">
        <f t="shared" si="11"/>
        <v>1</v>
      </c>
      <c r="BD1008" s="304"/>
      <c r="BE1008" s="304" t="str">
        <f t="shared" si="12"/>
        <v>false</v>
      </c>
      <c r="BF1008" s="307"/>
      <c r="BG1008" s="305"/>
      <c r="BH1008" s="305"/>
      <c r="BI1008" s="305"/>
      <c r="BJ1008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08" s="306"/>
      <c r="BL1008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08" s="306"/>
      <c r="BN1008" s="302"/>
      <c r="BO1008" s="302"/>
      <c r="BP1008" s="302"/>
      <c r="BQ1008" s="302"/>
      <c r="BR1008" s="302"/>
      <c r="BS1008" s="302"/>
      <c r="BT1008" s="302"/>
      <c r="BU1008" s="302"/>
      <c r="BV1008" s="302"/>
      <c r="BW1008" s="302"/>
      <c r="BX1008" s="302"/>
    </row>
    <row r="1009">
      <c r="A1009" s="292" t="s">
        <v>728</v>
      </c>
      <c r="B1009" s="292">
        <v>1008.0</v>
      </c>
      <c r="C1009" s="292">
        <f t="shared" si="15"/>
        <v>1</v>
      </c>
      <c r="D1009" s="293" t="str">
        <f t="shared" si="27"/>
        <v>Insp, Con, Vac</v>
      </c>
      <c r="E1009" s="46" t="str">
        <f t="shared" si="2"/>
        <v>bldinsp.mdb.LtrOwner.Parcel</v>
      </c>
      <c r="F1009" s="46" t="s">
        <v>355</v>
      </c>
      <c r="G1009" s="46" t="s">
        <v>415</v>
      </c>
      <c r="H1009" s="47">
        <v>5.0</v>
      </c>
      <c r="I1009" s="294" t="s">
        <v>78</v>
      </c>
      <c r="J1009" s="295" t="s">
        <v>738</v>
      </c>
      <c r="K1009" s="296">
        <v>4.0</v>
      </c>
      <c r="L1009" s="297" t="b">
        <v>0</v>
      </c>
      <c r="M1009" s="294" t="s">
        <v>739</v>
      </c>
      <c r="N1009" s="294"/>
      <c r="O1009" s="369"/>
      <c r="P1009" s="369"/>
      <c r="Q1009" s="298" t="str">
        <f t="shared" si="3"/>
        <v>LtrOwner</v>
      </c>
      <c r="R1009" s="298" t="str">
        <f t="shared" si="19"/>
        <v>Parcel</v>
      </c>
      <c r="S1009" s="298" t="str">
        <f t="array" ref="S1009">iferror(index('Type Mapping'!$A$2:$D$21,match(J1009,'Type Mapping'!$B$2:$B$21,0),3),"type mismatch")</f>
        <v>VARCHAR</v>
      </c>
      <c r="T1009" s="298"/>
      <c r="U1009" s="298"/>
      <c r="V1009" s="298"/>
      <c r="W1009" s="51" t="b">
        <v>1</v>
      </c>
      <c r="X1009" s="51"/>
      <c r="Y1009" s="309"/>
      <c r="Z1009" s="309" t="s">
        <v>808</v>
      </c>
      <c r="AA1009" s="311" t="s">
        <v>977</v>
      </c>
      <c r="AB1009" s="53" t="str">
        <f t="shared" si="23"/>
        <v>**field missing**_history</v>
      </c>
      <c r="AC1009" s="308" t="str">
        <f t="array" ref="AC1009">iferror(index('StoT Mapping (Depreciated)'!$D$2:$L$976,match(E1009,'StoT Mapping (Depreciated)'!$D$2:$D$976,0),9),"**FIELD MISSING**")</f>
        <v>**FIELD MISSING**</v>
      </c>
      <c r="AD1009" s="53" t="str">
        <f t="shared" si="6"/>
        <v>**field missing**.**FIELD MISSING**</v>
      </c>
      <c r="AE1009" s="299">
        <f>countif(NEW_REDB_table.field,AD1009)</f>
        <v>0</v>
      </c>
      <c r="AF1009" s="299" t="str">
        <f t="shared" si="7"/>
        <v>Check...</v>
      </c>
      <c r="AG1009" s="308"/>
      <c r="AH1009" s="317" t="b">
        <v>0</v>
      </c>
      <c r="AI1009" s="317" t="b">
        <v>0</v>
      </c>
      <c r="AJ1009" s="308" t="str">
        <f t="array" ref="AJ1009">iferror(index('Type Mapping'!$A$2:$D$21,match(J1009,'Type Mapping'!$B$2:$B$21,0),4),"type mismatch")</f>
        <v>INT</v>
      </c>
      <c r="AK1009" s="308"/>
      <c r="AL1009" s="308"/>
      <c r="AM1009" s="308"/>
      <c r="AN1009" s="300" t="b">
        <v>0</v>
      </c>
      <c r="AO1009" s="300" t="b">
        <v>0</v>
      </c>
      <c r="AP1009" s="300" t="b">
        <v>0</v>
      </c>
      <c r="AQ1009" s="300" t="b">
        <v>0</v>
      </c>
      <c r="AR1009" s="300"/>
      <c r="AS1009" s="300"/>
      <c r="AT1009" s="302"/>
      <c r="AU1009" s="302"/>
      <c r="AV1009" s="303" t="b">
        <v>1</v>
      </c>
      <c r="AW1009" s="304" t="str">
        <f t="shared" si="9"/>
        <v>false</v>
      </c>
      <c r="AX1009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1009" s="306"/>
      <c r="AZ1009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1009" s="306"/>
      <c r="BB1009" s="302"/>
      <c r="BC1009" s="303" t="b">
        <f t="shared" si="11"/>
        <v>1</v>
      </c>
      <c r="BD1009" s="304"/>
      <c r="BE1009" s="304" t="str">
        <f t="shared" si="12"/>
        <v>false</v>
      </c>
      <c r="BF1009" s="307"/>
      <c r="BG1009" s="305"/>
      <c r="BH1009" s="305"/>
      <c r="BI1009" s="305"/>
      <c r="BJ1009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09" s="306"/>
      <c r="BL1009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09" s="306"/>
      <c r="BN1009" s="302"/>
      <c r="BO1009" s="302"/>
      <c r="BP1009" s="302"/>
      <c r="BQ1009" s="302"/>
      <c r="BR1009" s="302"/>
      <c r="BS1009" s="302"/>
      <c r="BT1009" s="302"/>
      <c r="BU1009" s="302"/>
      <c r="BV1009" s="302"/>
      <c r="BW1009" s="302"/>
      <c r="BX1009" s="302"/>
    </row>
    <row r="1010">
      <c r="A1010" s="292" t="s">
        <v>728</v>
      </c>
      <c r="B1010" s="292">
        <v>1009.0</v>
      </c>
      <c r="C1010" s="292">
        <f t="shared" si="15"/>
        <v>1</v>
      </c>
      <c r="D1010" s="293" t="str">
        <f t="shared" si="27"/>
        <v>Insp, Con, Vac</v>
      </c>
      <c r="E1010" s="46" t="str">
        <f t="shared" si="2"/>
        <v>bldinsp.mdb.LtrOwner.OwnerCode</v>
      </c>
      <c r="F1010" s="46" t="s">
        <v>355</v>
      </c>
      <c r="G1010" s="46" t="s">
        <v>415</v>
      </c>
      <c r="H1010" s="47">
        <v>6.0</v>
      </c>
      <c r="I1010" s="294" t="s">
        <v>90</v>
      </c>
      <c r="J1010" s="295" t="s">
        <v>740</v>
      </c>
      <c r="K1010" s="296">
        <v>1.0</v>
      </c>
      <c r="L1010" s="297" t="b">
        <v>0</v>
      </c>
      <c r="M1010" s="294" t="s">
        <v>741</v>
      </c>
      <c r="N1010" s="294"/>
      <c r="O1010" s="369"/>
      <c r="P1010" s="369"/>
      <c r="Q1010" s="298" t="str">
        <f t="shared" si="3"/>
        <v>LtrOwner</v>
      </c>
      <c r="R1010" s="298" t="str">
        <f t="shared" si="19"/>
        <v>OwnerCode</v>
      </c>
      <c r="S1010" s="298" t="str">
        <f t="array" ref="S1010">iferror(index('Type Mapping'!$A$2:$D$21,match(J1010,'Type Mapping'!$B$2:$B$21,0),3),"type mismatch")</f>
        <v>VARCHAR</v>
      </c>
      <c r="T1010" s="298"/>
      <c r="U1010" s="298"/>
      <c r="V1010" s="298"/>
      <c r="W1010" s="51" t="b">
        <v>1</v>
      </c>
      <c r="X1010" s="51"/>
      <c r="Y1010" s="309"/>
      <c r="Z1010" s="309" t="s">
        <v>808</v>
      </c>
      <c r="AA1010" s="311" t="s">
        <v>977</v>
      </c>
      <c r="AB1010" s="53" t="str">
        <f t="shared" si="23"/>
        <v>**field missing**_history</v>
      </c>
      <c r="AC1010" s="308" t="str">
        <f t="array" ref="AC1010">iferror(index('StoT Mapping (Depreciated)'!$D$2:$L$976,match(E1010,'StoT Mapping (Depreciated)'!$D$2:$D$976,0),9),"**FIELD MISSING**")</f>
        <v>**FIELD MISSING**</v>
      </c>
      <c r="AD1010" s="53" t="str">
        <f t="shared" si="6"/>
        <v>**field missing**.**FIELD MISSING**</v>
      </c>
      <c r="AE1010" s="299">
        <f>countif(NEW_REDB_table.field,AD1010)</f>
        <v>0</v>
      </c>
      <c r="AF1010" s="299" t="str">
        <f t="shared" si="7"/>
        <v>Check...</v>
      </c>
      <c r="AG1010" s="308"/>
      <c r="AH1010" s="317" t="b">
        <v>0</v>
      </c>
      <c r="AI1010" s="317" t="b">
        <v>0</v>
      </c>
      <c r="AJ1010" s="308" t="str">
        <f t="array" ref="AJ1010">iferror(index('Type Mapping'!$A$2:$D$21,match(J1010,'Type Mapping'!$B$2:$B$21,0),4),"type mismatch")</f>
        <v>INT</v>
      </c>
      <c r="AK1010" s="308"/>
      <c r="AL1010" s="308"/>
      <c r="AM1010" s="308"/>
      <c r="AN1010" s="300" t="b">
        <v>0</v>
      </c>
      <c r="AO1010" s="300" t="b">
        <v>0</v>
      </c>
      <c r="AP1010" s="300" t="b">
        <v>0</v>
      </c>
      <c r="AQ1010" s="300" t="b">
        <v>0</v>
      </c>
      <c r="AR1010" s="300"/>
      <c r="AS1010" s="300"/>
      <c r="AT1010" s="302"/>
      <c r="AU1010" s="302"/>
      <c r="AV1010" s="303" t="b">
        <v>1</v>
      </c>
      <c r="AW1010" s="304" t="str">
        <f t="shared" si="9"/>
        <v>false</v>
      </c>
      <c r="AX1010" s="305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1010" s="306"/>
      <c r="AZ1010" s="305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1010" s="306"/>
      <c r="BB1010" s="302"/>
      <c r="BC1010" s="303" t="b">
        <f t="shared" si="11"/>
        <v>1</v>
      </c>
      <c r="BD1010" s="304"/>
      <c r="BE1010" s="304" t="str">
        <f t="shared" si="12"/>
        <v>false</v>
      </c>
      <c r="BF1010" s="307"/>
      <c r="BG1010" s="305"/>
      <c r="BH1010" s="305"/>
      <c r="BI1010" s="305"/>
      <c r="BJ1010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0" s="306"/>
      <c r="BL1010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0" s="306"/>
      <c r="BN1010" s="302"/>
      <c r="BO1010" s="302"/>
      <c r="BP1010" s="302"/>
      <c r="BQ1010" s="302"/>
      <c r="BR1010" s="302"/>
      <c r="BS1010" s="302"/>
      <c r="BT1010" s="302"/>
      <c r="BU1010" s="302"/>
      <c r="BV1010" s="302"/>
      <c r="BW1010" s="302"/>
      <c r="BX1010" s="302"/>
    </row>
    <row r="1011">
      <c r="A1011" s="292" t="s">
        <v>728</v>
      </c>
      <c r="B1011" s="292">
        <v>1010.0</v>
      </c>
      <c r="C1011" s="292">
        <f t="shared" si="15"/>
        <v>1</v>
      </c>
      <c r="D1011" s="293" t="str">
        <f t="shared" si="27"/>
        <v>Insp, Con, Vac</v>
      </c>
      <c r="E1011" s="46" t="str">
        <f t="shared" si="2"/>
        <v>bldinsp.mdb.LtrOwner.Handle</v>
      </c>
      <c r="F1011" s="46" t="s">
        <v>355</v>
      </c>
      <c r="G1011" s="46" t="s">
        <v>415</v>
      </c>
      <c r="H1011" s="47">
        <v>7.0</v>
      </c>
      <c r="I1011" s="294" t="s">
        <v>159</v>
      </c>
      <c r="J1011" s="295" t="s">
        <v>743</v>
      </c>
      <c r="K1011" s="296">
        <v>13.0</v>
      </c>
      <c r="L1011" s="297" t="b">
        <v>0</v>
      </c>
      <c r="M1011" s="294" t="s">
        <v>1967</v>
      </c>
      <c r="N1011" s="294"/>
      <c r="O1011" s="369"/>
      <c r="P1011" s="369"/>
      <c r="Q1011" s="298" t="str">
        <f t="shared" si="3"/>
        <v>LtrOwner</v>
      </c>
      <c r="R1011" s="298" t="str">
        <f t="shared" si="19"/>
        <v>Handle</v>
      </c>
      <c r="S1011" s="298" t="str">
        <f t="array" ref="S1011">iferror(index('Type Mapping'!$A$2:$D$21,match(J1011,'Type Mapping'!$B$2:$B$21,0),3),"type mismatch")</f>
        <v>VARCHAR</v>
      </c>
      <c r="T1011" s="298"/>
      <c r="U1011" s="298"/>
      <c r="V1011" s="298"/>
      <c r="W1011" s="51" t="b">
        <v>1</v>
      </c>
      <c r="X1011" s="51"/>
      <c r="Y1011" s="309"/>
      <c r="Z1011" s="309"/>
      <c r="AA1011" s="311" t="s">
        <v>659</v>
      </c>
      <c r="AB1011" s="53" t="str">
        <f t="shared" si="23"/>
        <v>letter_history</v>
      </c>
      <c r="AC1011" s="308" t="str">
        <f t="array" ref="AC1011">iferror(index('StoT Mapping (Depreciated)'!$D$2:$L$976,match(E1011,'StoT Mapping (Depreciated)'!$D$2:$D$976,0),9),"**FIELD MISSING**")</f>
        <v>Parcel_Id</v>
      </c>
      <c r="AD1011" s="53" t="str">
        <f t="shared" si="6"/>
        <v>letter.Parcel_Id</v>
      </c>
      <c r="AE1011" s="299">
        <f>countif(NEW_REDB_table.field,AD1011)</f>
        <v>0</v>
      </c>
      <c r="AF1011" s="299" t="str">
        <f t="shared" si="7"/>
        <v>Check...</v>
      </c>
      <c r="AG1011" s="308"/>
      <c r="AH1011" s="317" t="b">
        <v>0</v>
      </c>
      <c r="AI1011" s="317" t="b">
        <v>0</v>
      </c>
      <c r="AJ1011" s="308" t="str">
        <f t="array" ref="AJ1011">iferror(index('Type Mapping'!$A$2:$D$21,match(J1011,'Type Mapping'!$B$2:$B$21,0),4),"type mismatch")</f>
        <v>VARCHAR</v>
      </c>
      <c r="AK1011" s="308"/>
      <c r="AL1011" s="308"/>
      <c r="AM1011" s="308"/>
      <c r="AN1011" s="300" t="b">
        <v>0</v>
      </c>
      <c r="AO1011" s="300" t="b">
        <v>0</v>
      </c>
      <c r="AP1011" s="300" t="b">
        <v>0</v>
      </c>
      <c r="AQ1011" s="300" t="b">
        <v>0</v>
      </c>
      <c r="AR1011" s="300"/>
      <c r="AS1011" s="300"/>
      <c r="AT1011" s="302"/>
      <c r="AU1011" s="302"/>
      <c r="AV1011" s="303" t="b">
        <v>1</v>
      </c>
      <c r="AW1011" s="304" t="str">
        <f t="shared" si="9"/>
        <v>false</v>
      </c>
      <c r="AX1011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1011" s="306"/>
      <c r="AZ1011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1011" s="306"/>
      <c r="BB1011" s="302"/>
      <c r="BC1011" s="303" t="b">
        <f t="shared" si="11"/>
        <v>1</v>
      </c>
      <c r="BD1011" s="304"/>
      <c r="BE1011" s="304" t="str">
        <f t="shared" si="12"/>
        <v>false</v>
      </c>
      <c r="BF1011" s="307"/>
      <c r="BG1011" s="305"/>
      <c r="BH1011" s="305"/>
      <c r="BI1011" s="305"/>
      <c r="BJ1011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1" s="306"/>
      <c r="BL1011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1" s="306"/>
      <c r="BN1011" s="302"/>
      <c r="BO1011" s="302"/>
      <c r="BP1011" s="302"/>
      <c r="BQ1011" s="302"/>
      <c r="BR1011" s="302"/>
      <c r="BS1011" s="302"/>
      <c r="BT1011" s="302"/>
      <c r="BU1011" s="302"/>
      <c r="BV1011" s="302"/>
      <c r="BW1011" s="302"/>
      <c r="BX1011" s="302"/>
    </row>
    <row r="1012">
      <c r="A1012" s="292" t="s">
        <v>728</v>
      </c>
      <c r="B1012" s="292">
        <v>1011.0</v>
      </c>
      <c r="C1012" s="292">
        <f t="shared" si="15"/>
        <v>1</v>
      </c>
      <c r="D1012" s="293" t="str">
        <f t="shared" si="27"/>
        <v>Insp, Con, Vac</v>
      </c>
      <c r="E1012" s="46" t="str">
        <f t="shared" si="2"/>
        <v>bldinsp.mdb.LtrOwner.Parcel9</v>
      </c>
      <c r="F1012" s="46" t="s">
        <v>355</v>
      </c>
      <c r="G1012" s="46" t="s">
        <v>415</v>
      </c>
      <c r="H1012" s="47">
        <v>8.0</v>
      </c>
      <c r="I1012" s="294" t="s">
        <v>165</v>
      </c>
      <c r="J1012" s="295" t="s">
        <v>738</v>
      </c>
      <c r="K1012" s="296">
        <v>4.0</v>
      </c>
      <c r="L1012" s="297" t="b">
        <v>0</v>
      </c>
      <c r="M1012" s="294" t="s">
        <v>2015</v>
      </c>
      <c r="N1012" s="294"/>
      <c r="O1012" s="369"/>
      <c r="P1012" s="369"/>
      <c r="Q1012" s="298" t="str">
        <f t="shared" si="3"/>
        <v>LtrOwner</v>
      </c>
      <c r="R1012" s="298" t="str">
        <f t="shared" si="19"/>
        <v>Parcel9</v>
      </c>
      <c r="S1012" s="298" t="str">
        <f t="array" ref="S1012">iferror(index('Type Mapping'!$A$2:$D$21,match(J1012,'Type Mapping'!$B$2:$B$21,0),3),"type mismatch")</f>
        <v>VARCHAR</v>
      </c>
      <c r="T1012" s="298"/>
      <c r="U1012" s="298"/>
      <c r="V1012" s="298"/>
      <c r="W1012" s="51" t="b">
        <v>1</v>
      </c>
      <c r="X1012" s="51"/>
      <c r="Y1012" s="309"/>
      <c r="Z1012" s="309"/>
      <c r="AA1012" s="311" t="s">
        <v>977</v>
      </c>
      <c r="AB1012" s="53" t="str">
        <f t="shared" si="23"/>
        <v>**field missing**_history</v>
      </c>
      <c r="AC1012" s="308" t="str">
        <f t="array" ref="AC1012">iferror(index('StoT Mapping (Depreciated)'!$D$2:$L$976,match(E1012,'StoT Mapping (Depreciated)'!$D$2:$D$976,0),9),"**FIELD MISSING**")</f>
        <v>**FIELD MISSING**</v>
      </c>
      <c r="AD1012" s="53" t="str">
        <f t="shared" si="6"/>
        <v>**field missing**.**FIELD MISSING**</v>
      </c>
      <c r="AE1012" s="299">
        <f>countif(NEW_REDB_table.field,AD1012)</f>
        <v>0</v>
      </c>
      <c r="AF1012" s="299" t="str">
        <f t="shared" si="7"/>
        <v>Check...</v>
      </c>
      <c r="AG1012" s="308"/>
      <c r="AH1012" s="317" t="b">
        <v>0</v>
      </c>
      <c r="AI1012" s="317" t="b">
        <v>0</v>
      </c>
      <c r="AJ1012" s="308" t="str">
        <f t="array" ref="AJ1012">iferror(index('Type Mapping'!$A$2:$D$21,match(J1012,'Type Mapping'!$B$2:$B$21,0),4),"type mismatch")</f>
        <v>INT</v>
      </c>
      <c r="AK1012" s="308"/>
      <c r="AL1012" s="308"/>
      <c r="AM1012" s="308"/>
      <c r="AN1012" s="300" t="b">
        <v>0</v>
      </c>
      <c r="AO1012" s="300" t="b">
        <v>0</v>
      </c>
      <c r="AP1012" s="300" t="b">
        <v>0</v>
      </c>
      <c r="AQ1012" s="300" t="b">
        <v>0</v>
      </c>
      <c r="AR1012" s="300"/>
      <c r="AS1012" s="300"/>
      <c r="AT1012" s="302"/>
      <c r="AU1012" s="302"/>
      <c r="AV1012" s="303" t="b">
        <v>1</v>
      </c>
      <c r="AW1012" s="304" t="str">
        <f t="shared" si="9"/>
        <v>false</v>
      </c>
      <c r="AX1012" s="305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1012" s="306"/>
      <c r="AZ1012" s="305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1012" s="306"/>
      <c r="BB1012" s="302"/>
      <c r="BC1012" s="303" t="b">
        <f t="shared" si="11"/>
        <v>1</v>
      </c>
      <c r="BD1012" s="304"/>
      <c r="BE1012" s="304" t="str">
        <f t="shared" si="12"/>
        <v>false</v>
      </c>
      <c r="BF1012" s="307"/>
      <c r="BG1012" s="305"/>
      <c r="BH1012" s="305"/>
      <c r="BI1012" s="305"/>
      <c r="BJ1012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2" s="306"/>
      <c r="BL1012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2" s="306"/>
      <c r="BN1012" s="302"/>
      <c r="BO1012" s="302"/>
      <c r="BP1012" s="302"/>
      <c r="BQ1012" s="302"/>
      <c r="BR1012" s="302"/>
      <c r="BS1012" s="302"/>
      <c r="BT1012" s="302"/>
      <c r="BU1012" s="302"/>
      <c r="BV1012" s="302"/>
      <c r="BW1012" s="302"/>
      <c r="BX1012" s="302"/>
    </row>
    <row r="1013">
      <c r="A1013" s="292" t="s">
        <v>728</v>
      </c>
      <c r="B1013" s="292">
        <v>1012.0</v>
      </c>
      <c r="C1013" s="292">
        <f t="shared" si="15"/>
        <v>1</v>
      </c>
      <c r="D1013" s="293" t="str">
        <f t="shared" si="27"/>
        <v>Insp, Con, Vac</v>
      </c>
      <c r="E1013" s="46" t="str">
        <f t="shared" si="2"/>
        <v>bldinsp.mdb.LtrOwner.AddrNum</v>
      </c>
      <c r="F1013" s="46" t="s">
        <v>355</v>
      </c>
      <c r="G1013" s="46" t="s">
        <v>415</v>
      </c>
      <c r="H1013" s="47">
        <v>9.0</v>
      </c>
      <c r="I1013" s="294" t="s">
        <v>1709</v>
      </c>
      <c r="J1013" s="295" t="s">
        <v>738</v>
      </c>
      <c r="K1013" s="296">
        <v>4.0</v>
      </c>
      <c r="L1013" s="297" t="b">
        <v>0</v>
      </c>
      <c r="M1013" s="294" t="s">
        <v>1710</v>
      </c>
      <c r="N1013" s="294"/>
      <c r="O1013" s="369"/>
      <c r="P1013" s="369"/>
      <c r="Q1013" s="298" t="str">
        <f t="shared" si="3"/>
        <v>LtrOwner</v>
      </c>
      <c r="R1013" s="298" t="str">
        <f t="shared" si="19"/>
        <v>AddrNum</v>
      </c>
      <c r="S1013" s="298" t="str">
        <f t="array" ref="S1013">iferror(index('Type Mapping'!$A$2:$D$21,match(J1013,'Type Mapping'!$B$2:$B$21,0),3),"type mismatch")</f>
        <v>VARCHAR</v>
      </c>
      <c r="T1013" s="298"/>
      <c r="U1013" s="298"/>
      <c r="V1013" s="298"/>
      <c r="W1013" s="51" t="b">
        <v>1</v>
      </c>
      <c r="X1013" s="51"/>
      <c r="Y1013" s="309"/>
      <c r="Z1013" s="309"/>
      <c r="AA1013" s="311" t="s">
        <v>659</v>
      </c>
      <c r="AB1013" s="53" t="str">
        <f t="shared" si="23"/>
        <v>letter_history</v>
      </c>
      <c r="AC1013" s="308" t="str">
        <f t="array" ref="AC1013">iferror(index('StoT Mapping (Depreciated)'!$D$2:$L$976,match(E1013,'StoT Mapping (Depreciated)'!$D$2:$D$976,0),9),"**FIELD MISSING**")</f>
        <v>Parcel_Id</v>
      </c>
      <c r="AD1013" s="53" t="str">
        <f t="shared" si="6"/>
        <v>letter.Parcel_Id</v>
      </c>
      <c r="AE1013" s="299">
        <f>countif(NEW_REDB_table.field,AD1013)</f>
        <v>0</v>
      </c>
      <c r="AF1013" s="299" t="str">
        <f t="shared" si="7"/>
        <v>Check...</v>
      </c>
      <c r="AG1013" s="308"/>
      <c r="AH1013" s="317" t="b">
        <v>0</v>
      </c>
      <c r="AI1013" s="317" t="b">
        <v>0</v>
      </c>
      <c r="AJ1013" s="308" t="str">
        <f t="array" ref="AJ1013">iferror(index('Type Mapping'!$A$2:$D$21,match(J1013,'Type Mapping'!$B$2:$B$21,0),4),"type mismatch")</f>
        <v>INT</v>
      </c>
      <c r="AK1013" s="308"/>
      <c r="AL1013" s="308"/>
      <c r="AM1013" s="308"/>
      <c r="AN1013" s="300" t="b">
        <v>0</v>
      </c>
      <c r="AO1013" s="300" t="b">
        <v>0</v>
      </c>
      <c r="AP1013" s="300" t="b">
        <v>0</v>
      </c>
      <c r="AQ1013" s="300" t="b">
        <v>0</v>
      </c>
      <c r="AR1013" s="300"/>
      <c r="AS1013" s="300"/>
      <c r="AT1013" s="302"/>
      <c r="AU1013" s="302"/>
      <c r="AV1013" s="303" t="b">
        <v>1</v>
      </c>
      <c r="AW1013" s="304" t="str">
        <f t="shared" si="9"/>
        <v>false</v>
      </c>
      <c r="AX1013" s="305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1013" s="306"/>
      <c r="AZ1013" s="305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1013" s="306"/>
      <c r="BB1013" s="302"/>
      <c r="BC1013" s="303" t="b">
        <f t="shared" si="11"/>
        <v>1</v>
      </c>
      <c r="BD1013" s="304"/>
      <c r="BE1013" s="304" t="str">
        <f t="shared" si="12"/>
        <v>false</v>
      </c>
      <c r="BF1013" s="307"/>
      <c r="BG1013" s="305"/>
      <c r="BH1013" s="305"/>
      <c r="BI1013" s="305"/>
      <c r="BJ1013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3" s="306"/>
      <c r="BL1013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3" s="306"/>
      <c r="BN1013" s="302"/>
      <c r="BO1013" s="302"/>
      <c r="BP1013" s="302"/>
      <c r="BQ1013" s="302"/>
      <c r="BR1013" s="302"/>
      <c r="BS1013" s="302"/>
      <c r="BT1013" s="302"/>
      <c r="BU1013" s="302"/>
      <c r="BV1013" s="302"/>
      <c r="BW1013" s="302"/>
      <c r="BX1013" s="302"/>
    </row>
    <row r="1014">
      <c r="A1014" s="292" t="s">
        <v>728</v>
      </c>
      <c r="B1014" s="292">
        <v>1013.0</v>
      </c>
      <c r="C1014" s="292">
        <f t="shared" si="15"/>
        <v>1</v>
      </c>
      <c r="D1014" s="293" t="str">
        <f t="shared" si="27"/>
        <v>Insp, Con, Vac</v>
      </c>
      <c r="E1014" s="46" t="str">
        <f t="shared" si="2"/>
        <v>bldinsp.mdb.LtrOwner.AddrSuf</v>
      </c>
      <c r="F1014" s="46" t="s">
        <v>355</v>
      </c>
      <c r="G1014" s="46" t="s">
        <v>415</v>
      </c>
      <c r="H1014" s="47">
        <v>10.0</v>
      </c>
      <c r="I1014" s="294" t="s">
        <v>1723</v>
      </c>
      <c r="J1014" s="295" t="s">
        <v>743</v>
      </c>
      <c r="K1014" s="296">
        <v>15.0</v>
      </c>
      <c r="L1014" s="297" t="b">
        <v>0</v>
      </c>
      <c r="M1014" s="294" t="s">
        <v>1724</v>
      </c>
      <c r="N1014" s="294"/>
      <c r="O1014" s="369"/>
      <c r="P1014" s="369"/>
      <c r="Q1014" s="298" t="str">
        <f t="shared" si="3"/>
        <v>LtrOwner</v>
      </c>
      <c r="R1014" s="298" t="str">
        <f t="shared" si="19"/>
        <v>AddrSuf</v>
      </c>
      <c r="S1014" s="298" t="str">
        <f t="array" ref="S1014">iferror(index('Type Mapping'!$A$2:$D$21,match(J1014,'Type Mapping'!$B$2:$B$21,0),3),"type mismatch")</f>
        <v>VARCHAR</v>
      </c>
      <c r="T1014" s="298"/>
      <c r="U1014" s="298"/>
      <c r="V1014" s="298"/>
      <c r="W1014" s="51" t="b">
        <v>1</v>
      </c>
      <c r="X1014" s="51"/>
      <c r="Y1014" s="309"/>
      <c r="Z1014" s="309"/>
      <c r="AA1014" s="311" t="s">
        <v>659</v>
      </c>
      <c r="AB1014" s="53" t="str">
        <f t="shared" si="23"/>
        <v>letter_history</v>
      </c>
      <c r="AC1014" s="308" t="str">
        <f t="array" ref="AC1014">iferror(index('StoT Mapping (Depreciated)'!$D$2:$L$976,match(E1014,'StoT Mapping (Depreciated)'!$D$2:$D$976,0),9),"**FIELD MISSING**")</f>
        <v>Parcel_Id</v>
      </c>
      <c r="AD1014" s="53" t="str">
        <f t="shared" si="6"/>
        <v>letter.Parcel_Id</v>
      </c>
      <c r="AE1014" s="299">
        <f>countif(NEW_REDB_table.field,AD1014)</f>
        <v>0</v>
      </c>
      <c r="AF1014" s="299" t="str">
        <f t="shared" si="7"/>
        <v>Check...</v>
      </c>
      <c r="AG1014" s="308"/>
      <c r="AH1014" s="317" t="b">
        <v>0</v>
      </c>
      <c r="AI1014" s="317" t="b">
        <v>0</v>
      </c>
      <c r="AJ1014" s="308" t="str">
        <f t="array" ref="AJ1014">iferror(index('Type Mapping'!$A$2:$D$21,match(J1014,'Type Mapping'!$B$2:$B$21,0),4),"type mismatch")</f>
        <v>VARCHAR</v>
      </c>
      <c r="AK1014" s="308"/>
      <c r="AL1014" s="308"/>
      <c r="AM1014" s="308"/>
      <c r="AN1014" s="300" t="b">
        <v>0</v>
      </c>
      <c r="AO1014" s="300" t="b">
        <v>0</v>
      </c>
      <c r="AP1014" s="300" t="b">
        <v>0</v>
      </c>
      <c r="AQ1014" s="300" t="b">
        <v>0</v>
      </c>
      <c r="AR1014" s="300"/>
      <c r="AS1014" s="300"/>
      <c r="AT1014" s="302"/>
      <c r="AU1014" s="302"/>
      <c r="AV1014" s="303" t="b">
        <v>1</v>
      </c>
      <c r="AW1014" s="304" t="str">
        <f t="shared" si="9"/>
        <v>false</v>
      </c>
      <c r="AX1014" s="305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1014" s="306"/>
      <c r="AZ1014" s="305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1014" s="306"/>
      <c r="BB1014" s="302"/>
      <c r="BC1014" s="303" t="b">
        <f t="shared" si="11"/>
        <v>1</v>
      </c>
      <c r="BD1014" s="304"/>
      <c r="BE1014" s="304" t="str">
        <f t="shared" si="12"/>
        <v>false</v>
      </c>
      <c r="BF1014" s="307"/>
      <c r="BG1014" s="305"/>
      <c r="BH1014" s="305"/>
      <c r="BI1014" s="305"/>
      <c r="BJ1014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4" s="306"/>
      <c r="BL1014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4" s="306"/>
      <c r="BN1014" s="302"/>
      <c r="BO1014" s="302"/>
      <c r="BP1014" s="302"/>
      <c r="BQ1014" s="302"/>
      <c r="BR1014" s="302"/>
      <c r="BS1014" s="302"/>
      <c r="BT1014" s="302"/>
      <c r="BU1014" s="302"/>
      <c r="BV1014" s="302"/>
      <c r="BW1014" s="302"/>
      <c r="BX1014" s="302"/>
    </row>
    <row r="1015">
      <c r="A1015" s="292" t="s">
        <v>728</v>
      </c>
      <c r="B1015" s="292">
        <v>1014.0</v>
      </c>
      <c r="C1015" s="292">
        <f t="shared" si="15"/>
        <v>1</v>
      </c>
      <c r="D1015" s="293" t="str">
        <f t="shared" si="27"/>
        <v>Insp, Con, Vac</v>
      </c>
      <c r="E1015" s="46" t="str">
        <f t="shared" si="2"/>
        <v>bldinsp.mdb.LtrOwner.StDir</v>
      </c>
      <c r="F1015" s="46" t="s">
        <v>355</v>
      </c>
      <c r="G1015" s="46" t="s">
        <v>415</v>
      </c>
      <c r="H1015" s="47">
        <v>11.0</v>
      </c>
      <c r="I1015" s="294" t="s">
        <v>1857</v>
      </c>
      <c r="J1015" s="295" t="s">
        <v>743</v>
      </c>
      <c r="K1015" s="296">
        <v>2.0</v>
      </c>
      <c r="L1015" s="297" t="b">
        <v>0</v>
      </c>
      <c r="M1015" s="294" t="s">
        <v>2016</v>
      </c>
      <c r="N1015" s="294"/>
      <c r="O1015" s="369"/>
      <c r="P1015" s="369"/>
      <c r="Q1015" s="298" t="str">
        <f t="shared" si="3"/>
        <v>LtrOwner</v>
      </c>
      <c r="R1015" s="298" t="str">
        <f t="shared" si="19"/>
        <v>StDir</v>
      </c>
      <c r="S1015" s="298" t="str">
        <f t="array" ref="S1015">iferror(index('Type Mapping'!$A$2:$D$21,match(J1015,'Type Mapping'!$B$2:$B$21,0),3),"type mismatch")</f>
        <v>VARCHAR</v>
      </c>
      <c r="T1015" s="298"/>
      <c r="U1015" s="298"/>
      <c r="V1015" s="298"/>
      <c r="W1015" s="51" t="b">
        <v>1</v>
      </c>
      <c r="X1015" s="51"/>
      <c r="Y1015" s="309"/>
      <c r="Z1015" s="309"/>
      <c r="AA1015" s="311" t="s">
        <v>659</v>
      </c>
      <c r="AB1015" s="53" t="str">
        <f t="shared" si="23"/>
        <v>letter_history</v>
      </c>
      <c r="AC1015" s="308" t="str">
        <f t="array" ref="AC1015">iferror(index('StoT Mapping (Depreciated)'!$D$2:$L$976,match(E1015,'StoT Mapping (Depreciated)'!$D$2:$D$976,0),9),"**FIELD MISSING**")</f>
        <v>Parcel_Id</v>
      </c>
      <c r="AD1015" s="53" t="str">
        <f t="shared" si="6"/>
        <v>letter.Parcel_Id</v>
      </c>
      <c r="AE1015" s="299">
        <f>countif(NEW_REDB_table.field,AD1015)</f>
        <v>0</v>
      </c>
      <c r="AF1015" s="299" t="str">
        <f t="shared" si="7"/>
        <v>Check...</v>
      </c>
      <c r="AG1015" s="308"/>
      <c r="AH1015" s="317" t="b">
        <v>0</v>
      </c>
      <c r="AI1015" s="317" t="b">
        <v>0</v>
      </c>
      <c r="AJ1015" s="308" t="str">
        <f t="array" ref="AJ1015">iferror(index('Type Mapping'!$A$2:$D$21,match(J1015,'Type Mapping'!$B$2:$B$21,0),4),"type mismatch")</f>
        <v>VARCHAR</v>
      </c>
      <c r="AK1015" s="308"/>
      <c r="AL1015" s="308"/>
      <c r="AM1015" s="308"/>
      <c r="AN1015" s="300" t="b">
        <v>0</v>
      </c>
      <c r="AO1015" s="300" t="b">
        <v>0</v>
      </c>
      <c r="AP1015" s="300" t="b">
        <v>0</v>
      </c>
      <c r="AQ1015" s="300" t="b">
        <v>0</v>
      </c>
      <c r="AR1015" s="300"/>
      <c r="AS1015" s="300"/>
      <c r="AT1015" s="302"/>
      <c r="AU1015" s="302"/>
      <c r="AV1015" s="303" t="b">
        <v>1</v>
      </c>
      <c r="AW1015" s="304" t="str">
        <f t="shared" si="9"/>
        <v>false</v>
      </c>
      <c r="AX1015" s="305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1015" s="306"/>
      <c r="AZ1015" s="305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1015" s="306"/>
      <c r="BB1015" s="302"/>
      <c r="BC1015" s="303" t="b">
        <f t="shared" si="11"/>
        <v>1</v>
      </c>
      <c r="BD1015" s="304"/>
      <c r="BE1015" s="304" t="str">
        <f t="shared" si="12"/>
        <v>false</v>
      </c>
      <c r="BF1015" s="307"/>
      <c r="BG1015" s="305"/>
      <c r="BH1015" s="305"/>
      <c r="BI1015" s="305"/>
      <c r="BJ1015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5" s="306"/>
      <c r="BL1015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5" s="306"/>
      <c r="BN1015" s="302"/>
      <c r="BO1015" s="302"/>
      <c r="BP1015" s="302"/>
      <c r="BQ1015" s="302"/>
      <c r="BR1015" s="302"/>
      <c r="BS1015" s="302"/>
      <c r="BT1015" s="302"/>
      <c r="BU1015" s="302"/>
      <c r="BV1015" s="302"/>
      <c r="BW1015" s="302"/>
      <c r="BX1015" s="302"/>
    </row>
    <row r="1016">
      <c r="A1016" s="292" t="s">
        <v>728</v>
      </c>
      <c r="B1016" s="292">
        <v>1015.0</v>
      </c>
      <c r="C1016" s="292">
        <f t="shared" si="15"/>
        <v>1</v>
      </c>
      <c r="D1016" s="293" t="str">
        <f t="shared" si="27"/>
        <v>Insp, Con, Vac</v>
      </c>
      <c r="E1016" s="46" t="str">
        <f t="shared" si="2"/>
        <v>bldinsp.mdb.LtrOwner.StName</v>
      </c>
      <c r="F1016" s="46" t="s">
        <v>355</v>
      </c>
      <c r="G1016" s="46" t="s">
        <v>415</v>
      </c>
      <c r="H1016" s="47">
        <v>12.0</v>
      </c>
      <c r="I1016" s="294" t="s">
        <v>1071</v>
      </c>
      <c r="J1016" s="295" t="s">
        <v>743</v>
      </c>
      <c r="K1016" s="296">
        <v>40.0</v>
      </c>
      <c r="L1016" s="297" t="b">
        <v>0</v>
      </c>
      <c r="M1016" s="294" t="s">
        <v>1662</v>
      </c>
      <c r="N1016" s="294"/>
      <c r="O1016" s="369"/>
      <c r="P1016" s="369"/>
      <c r="Q1016" s="298" t="str">
        <f t="shared" si="3"/>
        <v>LtrOwner</v>
      </c>
      <c r="R1016" s="298" t="str">
        <f t="shared" si="19"/>
        <v>StName</v>
      </c>
      <c r="S1016" s="298" t="str">
        <f t="array" ref="S1016">iferror(index('Type Mapping'!$A$2:$D$21,match(J1016,'Type Mapping'!$B$2:$B$21,0),3),"type mismatch")</f>
        <v>VARCHAR</v>
      </c>
      <c r="T1016" s="298"/>
      <c r="U1016" s="298"/>
      <c r="V1016" s="298"/>
      <c r="W1016" s="51" t="b">
        <v>1</v>
      </c>
      <c r="X1016" s="51"/>
      <c r="Y1016" s="309"/>
      <c r="Z1016" s="309"/>
      <c r="AA1016" s="311" t="s">
        <v>659</v>
      </c>
      <c r="AB1016" s="53" t="str">
        <f t="shared" si="23"/>
        <v>letter_history</v>
      </c>
      <c r="AC1016" s="308" t="str">
        <f t="array" ref="AC1016">iferror(index('StoT Mapping (Depreciated)'!$D$2:$L$976,match(E1016,'StoT Mapping (Depreciated)'!$D$2:$D$976,0),9),"**FIELD MISSING**")</f>
        <v>Parcel_Id</v>
      </c>
      <c r="AD1016" s="53" t="str">
        <f t="shared" si="6"/>
        <v>letter.Parcel_Id</v>
      </c>
      <c r="AE1016" s="299">
        <f>countif(NEW_REDB_table.field,AD1016)</f>
        <v>0</v>
      </c>
      <c r="AF1016" s="299" t="str">
        <f t="shared" si="7"/>
        <v>Check...</v>
      </c>
      <c r="AG1016" s="308"/>
      <c r="AH1016" s="317" t="b">
        <v>0</v>
      </c>
      <c r="AI1016" s="317" t="b">
        <v>0</v>
      </c>
      <c r="AJ1016" s="308" t="str">
        <f t="array" ref="AJ1016">iferror(index('Type Mapping'!$A$2:$D$21,match(J1016,'Type Mapping'!$B$2:$B$21,0),4),"type mismatch")</f>
        <v>VARCHAR</v>
      </c>
      <c r="AK1016" s="308"/>
      <c r="AL1016" s="308"/>
      <c r="AM1016" s="308"/>
      <c r="AN1016" s="300" t="b">
        <v>0</v>
      </c>
      <c r="AO1016" s="300" t="b">
        <v>0</v>
      </c>
      <c r="AP1016" s="300" t="b">
        <v>0</v>
      </c>
      <c r="AQ1016" s="300" t="b">
        <v>0</v>
      </c>
      <c r="AR1016" s="300"/>
      <c r="AS1016" s="300"/>
      <c r="AT1016" s="302"/>
      <c r="AU1016" s="302"/>
      <c r="AV1016" s="303" t="b">
        <v>1</v>
      </c>
      <c r="AW1016" s="304" t="str">
        <f t="shared" si="9"/>
        <v>false</v>
      </c>
      <c r="AX1016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1016" s="306"/>
      <c r="AZ1016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1016" s="306"/>
      <c r="BB1016" s="302"/>
      <c r="BC1016" s="303" t="b">
        <f t="shared" si="11"/>
        <v>1</v>
      </c>
      <c r="BD1016" s="304"/>
      <c r="BE1016" s="304" t="str">
        <f t="shared" si="12"/>
        <v>false</v>
      </c>
      <c r="BF1016" s="307"/>
      <c r="BG1016" s="305"/>
      <c r="BH1016" s="305"/>
      <c r="BI1016" s="305"/>
      <c r="BJ1016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6" s="306"/>
      <c r="BL1016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6" s="306"/>
      <c r="BN1016" s="302"/>
      <c r="BO1016" s="302"/>
      <c r="BP1016" s="302"/>
      <c r="BQ1016" s="302"/>
      <c r="BR1016" s="302"/>
      <c r="BS1016" s="302"/>
      <c r="BT1016" s="302"/>
      <c r="BU1016" s="302"/>
      <c r="BV1016" s="302"/>
      <c r="BW1016" s="302"/>
      <c r="BX1016" s="302"/>
    </row>
    <row r="1017">
      <c r="A1017" s="292" t="s">
        <v>728</v>
      </c>
      <c r="B1017" s="292">
        <v>1016.0</v>
      </c>
      <c r="C1017" s="292">
        <f t="shared" si="15"/>
        <v>1</v>
      </c>
      <c r="D1017" s="293" t="str">
        <f t="shared" si="27"/>
        <v>Insp, Con, Vac</v>
      </c>
      <c r="E1017" s="46" t="str">
        <f t="shared" si="2"/>
        <v>bldinsp.mdb.LtrOwner.StType</v>
      </c>
      <c r="F1017" s="46" t="s">
        <v>355</v>
      </c>
      <c r="G1017" s="46" t="s">
        <v>415</v>
      </c>
      <c r="H1017" s="47">
        <v>13.0</v>
      </c>
      <c r="I1017" s="294" t="s">
        <v>1075</v>
      </c>
      <c r="J1017" s="295" t="s">
        <v>743</v>
      </c>
      <c r="K1017" s="296">
        <v>4.0</v>
      </c>
      <c r="L1017" s="297" t="b">
        <v>0</v>
      </c>
      <c r="M1017" s="294" t="s">
        <v>1076</v>
      </c>
      <c r="N1017" s="294"/>
      <c r="O1017" s="369"/>
      <c r="P1017" s="369"/>
      <c r="Q1017" s="298" t="str">
        <f t="shared" si="3"/>
        <v>LtrOwner</v>
      </c>
      <c r="R1017" s="298" t="str">
        <f t="shared" si="19"/>
        <v>StType</v>
      </c>
      <c r="S1017" s="298" t="str">
        <f t="array" ref="S1017">iferror(index('Type Mapping'!$A$2:$D$21,match(J1017,'Type Mapping'!$B$2:$B$21,0),3),"type mismatch")</f>
        <v>VARCHAR</v>
      </c>
      <c r="T1017" s="298"/>
      <c r="U1017" s="298"/>
      <c r="V1017" s="298"/>
      <c r="W1017" s="51" t="b">
        <v>1</v>
      </c>
      <c r="X1017" s="51"/>
      <c r="Y1017" s="309"/>
      <c r="Z1017" s="309"/>
      <c r="AA1017" s="311" t="s">
        <v>659</v>
      </c>
      <c r="AB1017" s="53" t="str">
        <f t="shared" si="23"/>
        <v>letter_history</v>
      </c>
      <c r="AC1017" s="308" t="str">
        <f t="array" ref="AC1017">iferror(index('StoT Mapping (Depreciated)'!$D$2:$L$976,match(E1017,'StoT Mapping (Depreciated)'!$D$2:$D$976,0),9),"**FIELD MISSING**")</f>
        <v>Parcel_Id</v>
      </c>
      <c r="AD1017" s="53" t="str">
        <f t="shared" si="6"/>
        <v>letter.Parcel_Id</v>
      </c>
      <c r="AE1017" s="299">
        <f>countif(NEW_REDB_table.field,AD1017)</f>
        <v>0</v>
      </c>
      <c r="AF1017" s="299" t="str">
        <f t="shared" si="7"/>
        <v>Check...</v>
      </c>
      <c r="AG1017" s="308"/>
      <c r="AH1017" s="317" t="b">
        <v>0</v>
      </c>
      <c r="AI1017" s="317" t="b">
        <v>0</v>
      </c>
      <c r="AJ1017" s="308" t="str">
        <f t="array" ref="AJ1017">iferror(index('Type Mapping'!$A$2:$D$21,match(J1017,'Type Mapping'!$B$2:$B$21,0),4),"type mismatch")</f>
        <v>VARCHAR</v>
      </c>
      <c r="AK1017" s="308"/>
      <c r="AL1017" s="308"/>
      <c r="AM1017" s="308"/>
      <c r="AN1017" s="300" t="b">
        <v>0</v>
      </c>
      <c r="AO1017" s="300" t="b">
        <v>0</v>
      </c>
      <c r="AP1017" s="300" t="b">
        <v>0</v>
      </c>
      <c r="AQ1017" s="300" t="b">
        <v>0</v>
      </c>
      <c r="AR1017" s="300"/>
      <c r="AS1017" s="300"/>
      <c r="AT1017" s="302"/>
      <c r="AU1017" s="302"/>
      <c r="AV1017" s="303" t="b">
        <v>1</v>
      </c>
      <c r="AW1017" s="304" t="str">
        <f t="shared" si="9"/>
        <v>false</v>
      </c>
      <c r="AX1017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1017" s="306"/>
      <c r="AZ1017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1017" s="306"/>
      <c r="BB1017" s="302"/>
      <c r="BC1017" s="303" t="b">
        <f t="shared" si="11"/>
        <v>1</v>
      </c>
      <c r="BD1017" s="304"/>
      <c r="BE1017" s="304" t="str">
        <f t="shared" si="12"/>
        <v>false</v>
      </c>
      <c r="BF1017" s="307"/>
      <c r="BG1017" s="305"/>
      <c r="BH1017" s="305"/>
      <c r="BI1017" s="305"/>
      <c r="BJ1017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7" s="306"/>
      <c r="BL1017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7" s="306"/>
      <c r="BN1017" s="302"/>
      <c r="BO1017" s="302"/>
      <c r="BP1017" s="302"/>
      <c r="BQ1017" s="302"/>
      <c r="BR1017" s="302"/>
      <c r="BS1017" s="302"/>
      <c r="BT1017" s="302"/>
      <c r="BU1017" s="302"/>
      <c r="BV1017" s="302"/>
      <c r="BW1017" s="302"/>
      <c r="BX1017" s="302"/>
    </row>
    <row r="1018">
      <c r="A1018" s="292" t="s">
        <v>728</v>
      </c>
      <c r="B1018" s="292">
        <v>1017.0</v>
      </c>
      <c r="C1018" s="292">
        <f t="shared" si="15"/>
        <v>1</v>
      </c>
      <c r="D1018" s="293" t="str">
        <f t="shared" si="27"/>
        <v>Insp, Con, Vac</v>
      </c>
      <c r="E1018" s="46" t="str">
        <f t="shared" si="2"/>
        <v>bldinsp.mdb.LtrOwner.UnitNum</v>
      </c>
      <c r="F1018" s="46" t="s">
        <v>355</v>
      </c>
      <c r="G1018" s="46" t="s">
        <v>415</v>
      </c>
      <c r="H1018" s="47">
        <v>14.0</v>
      </c>
      <c r="I1018" s="294" t="s">
        <v>1639</v>
      </c>
      <c r="J1018" s="295" t="s">
        <v>743</v>
      </c>
      <c r="K1018" s="296">
        <v>10.0</v>
      </c>
      <c r="L1018" s="297" t="b">
        <v>0</v>
      </c>
      <c r="M1018" s="294" t="s">
        <v>1640</v>
      </c>
      <c r="N1018" s="294"/>
      <c r="O1018" s="369"/>
      <c r="P1018" s="369"/>
      <c r="Q1018" s="298" t="str">
        <f t="shared" si="3"/>
        <v>LtrOwner</v>
      </c>
      <c r="R1018" s="298" t="str">
        <f t="shared" si="19"/>
        <v>UnitNum</v>
      </c>
      <c r="S1018" s="298" t="str">
        <f t="array" ref="S1018">iferror(index('Type Mapping'!$A$2:$D$21,match(J1018,'Type Mapping'!$B$2:$B$21,0),3),"type mismatch")</f>
        <v>VARCHAR</v>
      </c>
      <c r="T1018" s="298"/>
      <c r="U1018" s="298"/>
      <c r="V1018" s="298"/>
      <c r="W1018" s="51" t="b">
        <v>1</v>
      </c>
      <c r="X1018" s="51"/>
      <c r="Y1018" s="309"/>
      <c r="Z1018" s="309"/>
      <c r="AA1018" s="311" t="s">
        <v>659</v>
      </c>
      <c r="AB1018" s="53" t="str">
        <f t="shared" si="23"/>
        <v>letter_history</v>
      </c>
      <c r="AC1018" s="308" t="str">
        <f t="array" ref="AC1018">iferror(index('StoT Mapping (Depreciated)'!$D$2:$L$976,match(E1018,'StoT Mapping (Depreciated)'!$D$2:$D$976,0),9),"**FIELD MISSING**")</f>
        <v>Parcel_Id</v>
      </c>
      <c r="AD1018" s="53" t="str">
        <f t="shared" si="6"/>
        <v>letter.Parcel_Id</v>
      </c>
      <c r="AE1018" s="299">
        <f>countif(NEW_REDB_table.field,AD1018)</f>
        <v>0</v>
      </c>
      <c r="AF1018" s="299" t="str">
        <f t="shared" si="7"/>
        <v>Check...</v>
      </c>
      <c r="AG1018" s="308"/>
      <c r="AH1018" s="317" t="b">
        <v>0</v>
      </c>
      <c r="AI1018" s="317" t="b">
        <v>0</v>
      </c>
      <c r="AJ1018" s="308" t="str">
        <f t="array" ref="AJ1018">iferror(index('Type Mapping'!$A$2:$D$21,match(J1018,'Type Mapping'!$B$2:$B$21,0),4),"type mismatch")</f>
        <v>VARCHAR</v>
      </c>
      <c r="AK1018" s="308"/>
      <c r="AL1018" s="308"/>
      <c r="AM1018" s="308"/>
      <c r="AN1018" s="300" t="b">
        <v>0</v>
      </c>
      <c r="AO1018" s="300" t="b">
        <v>0</v>
      </c>
      <c r="AP1018" s="300" t="b">
        <v>0</v>
      </c>
      <c r="AQ1018" s="300" t="b">
        <v>0</v>
      </c>
      <c r="AR1018" s="300"/>
      <c r="AS1018" s="300"/>
      <c r="AT1018" s="302"/>
      <c r="AU1018" s="302"/>
      <c r="AV1018" s="303" t="b">
        <v>1</v>
      </c>
      <c r="AW1018" s="304" t="str">
        <f t="shared" si="9"/>
        <v>false</v>
      </c>
      <c r="AX1018" s="305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1018" s="306"/>
      <c r="AZ1018" s="305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1018" s="306"/>
      <c r="BB1018" s="302"/>
      <c r="BC1018" s="303" t="b">
        <f t="shared" si="11"/>
        <v>1</v>
      </c>
      <c r="BD1018" s="304"/>
      <c r="BE1018" s="304" t="str">
        <f t="shared" si="12"/>
        <v>false</v>
      </c>
      <c r="BF1018" s="307"/>
      <c r="BG1018" s="305"/>
      <c r="BH1018" s="305"/>
      <c r="BI1018" s="305"/>
      <c r="BJ1018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8" s="306"/>
      <c r="BL1018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8" s="306"/>
      <c r="BN1018" s="302"/>
      <c r="BO1018" s="302"/>
      <c r="BP1018" s="302"/>
      <c r="BQ1018" s="302"/>
      <c r="BR1018" s="302"/>
      <c r="BS1018" s="302"/>
      <c r="BT1018" s="302"/>
      <c r="BU1018" s="302"/>
      <c r="BV1018" s="302"/>
      <c r="BW1018" s="302"/>
      <c r="BX1018" s="302"/>
    </row>
    <row r="1019">
      <c r="A1019" s="292" t="s">
        <v>728</v>
      </c>
      <c r="B1019" s="292">
        <v>1018.0</v>
      </c>
      <c r="C1019" s="292">
        <f t="shared" si="15"/>
        <v>1</v>
      </c>
      <c r="D1019" s="293" t="str">
        <f t="shared" si="27"/>
        <v>Insp, Con, Vac</v>
      </c>
      <c r="E1019" s="46" t="str">
        <f t="shared" si="2"/>
        <v>bldinsp.mdb.LtrOwner.SectionCode</v>
      </c>
      <c r="F1019" s="46" t="s">
        <v>355</v>
      </c>
      <c r="G1019" s="46" t="s">
        <v>415</v>
      </c>
      <c r="H1019" s="47">
        <v>15.0</v>
      </c>
      <c r="I1019" s="294" t="s">
        <v>2119</v>
      </c>
      <c r="J1019" s="295" t="s">
        <v>743</v>
      </c>
      <c r="K1019" s="296">
        <v>1.0</v>
      </c>
      <c r="L1019" s="297" t="b">
        <v>0</v>
      </c>
      <c r="M1019" s="294" t="s">
        <v>802</v>
      </c>
      <c r="N1019" s="294"/>
      <c r="O1019" s="369"/>
      <c r="P1019" s="369"/>
      <c r="Q1019" s="298" t="str">
        <f t="shared" si="3"/>
        <v>LtrOwner</v>
      </c>
      <c r="R1019" s="298" t="str">
        <f t="shared" si="19"/>
        <v>SectionCode</v>
      </c>
      <c r="S1019" s="298" t="str">
        <f t="array" ref="S1019">iferror(index('Type Mapping'!$A$2:$D$21,match(J1019,'Type Mapping'!$B$2:$B$21,0),3),"type mismatch")</f>
        <v>VARCHAR</v>
      </c>
      <c r="T1019" s="298"/>
      <c r="U1019" s="298"/>
      <c r="V1019" s="298"/>
      <c r="W1019" s="51" t="b">
        <v>1</v>
      </c>
      <c r="X1019" s="51"/>
      <c r="Y1019" s="309"/>
      <c r="Z1019" s="309"/>
      <c r="AA1019" s="311" t="s">
        <v>149</v>
      </c>
      <c r="AB1019" s="53" t="str">
        <f t="shared" si="23"/>
        <v>???_history</v>
      </c>
      <c r="AC1019" s="308" t="str">
        <f t="array" ref="AC1019">iferror(index('StoT Mapping (Depreciated)'!$D$2:$L$976,match(E1019,'StoT Mapping (Depreciated)'!$D$2:$D$976,0),9),"**FIELD MISSING**")</f>
        <v>???</v>
      </c>
      <c r="AD1019" s="53" t="str">
        <f t="shared" si="6"/>
        <v>???.???</v>
      </c>
      <c r="AE1019" s="299">
        <f>countif(NEW_REDB_table.field,AD1019)</f>
        <v>0</v>
      </c>
      <c r="AF1019" s="299" t="str">
        <f t="shared" si="7"/>
        <v>Check...</v>
      </c>
      <c r="AG1019" s="308"/>
      <c r="AH1019" s="317" t="b">
        <v>0</v>
      </c>
      <c r="AI1019" s="317" t="b">
        <v>0</v>
      </c>
      <c r="AJ1019" s="308" t="str">
        <f t="array" ref="AJ1019">iferror(index('Type Mapping'!$A$2:$D$21,match(J1019,'Type Mapping'!$B$2:$B$21,0),4),"type mismatch")</f>
        <v>VARCHAR</v>
      </c>
      <c r="AK1019" s="308"/>
      <c r="AL1019" s="308"/>
      <c r="AM1019" s="308"/>
      <c r="AN1019" s="300" t="b">
        <v>0</v>
      </c>
      <c r="AO1019" s="300" t="b">
        <v>0</v>
      </c>
      <c r="AP1019" s="300" t="b">
        <v>0</v>
      </c>
      <c r="AQ1019" s="300" t="b">
        <v>0</v>
      </c>
      <c r="AR1019" s="300"/>
      <c r="AS1019" s="300"/>
      <c r="AT1019" s="302"/>
      <c r="AU1019" s="302"/>
      <c r="AV1019" s="303" t="b">
        <v>1</v>
      </c>
      <c r="AW1019" s="304" t="str">
        <f t="shared" si="9"/>
        <v>false</v>
      </c>
      <c r="AX1019" s="305" t="str">
        <f t="shared" si="17"/>
        <v>&lt;column comment="" default="" key="false" label="SectionCode" length="255" nullable="true" originalDbColumnName="SectionCode" originalLength="-1" pattern="" precision="-1" talendType="id_String" type=""/&gt;</v>
      </c>
      <c r="AY1019" s="306"/>
      <c r="AZ1019" s="305" t="str">
        <f t="shared" si="10"/>
        <v>&lt;column comment="" default="" key="false" label="SectionCode" length="255" nullable="true" originalDbColumnName="SectionCode" originalLength="-1" pattern="" precision="-1" talendType="id_String" type=""/&gt;</v>
      </c>
      <c r="BA1019" s="306"/>
      <c r="BB1019" s="302"/>
      <c r="BC1019" s="303" t="b">
        <f t="shared" si="11"/>
        <v>1</v>
      </c>
      <c r="BD1019" s="304"/>
      <c r="BE1019" s="304" t="str">
        <f t="shared" si="12"/>
        <v>false</v>
      </c>
      <c r="BF1019" s="307"/>
      <c r="BG1019" s="305"/>
      <c r="BH1019" s="305"/>
      <c r="BI1019" s="305"/>
      <c r="BJ1019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19" s="306"/>
      <c r="BL1019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19" s="306"/>
      <c r="BN1019" s="302"/>
      <c r="BO1019" s="302"/>
      <c r="BP1019" s="302"/>
      <c r="BQ1019" s="302"/>
      <c r="BR1019" s="302"/>
      <c r="BS1019" s="302"/>
      <c r="BT1019" s="302"/>
      <c r="BU1019" s="302"/>
      <c r="BV1019" s="302"/>
      <c r="BW1019" s="302"/>
      <c r="BX1019" s="302"/>
    </row>
    <row r="1020">
      <c r="A1020" s="292" t="s">
        <v>728</v>
      </c>
      <c r="B1020" s="292">
        <v>1019.0</v>
      </c>
      <c r="C1020" s="292">
        <f t="shared" si="15"/>
        <v>1</v>
      </c>
      <c r="D1020" s="293" t="str">
        <f t="shared" si="27"/>
        <v>Insp, Con, Vac</v>
      </c>
      <c r="E1020" s="46" t="str">
        <f t="shared" si="2"/>
        <v>bldinsp.mdb.LtrOwner.HROccupancyNum</v>
      </c>
      <c r="F1020" s="46" t="s">
        <v>355</v>
      </c>
      <c r="G1020" s="46" t="s">
        <v>415</v>
      </c>
      <c r="H1020" s="47">
        <v>16.0</v>
      </c>
      <c r="I1020" s="294" t="s">
        <v>2215</v>
      </c>
      <c r="J1020" s="295" t="s">
        <v>738</v>
      </c>
      <c r="K1020" s="296">
        <v>4.0</v>
      </c>
      <c r="L1020" s="297" t="b">
        <v>0</v>
      </c>
      <c r="M1020" s="294" t="s">
        <v>802</v>
      </c>
      <c r="N1020" s="294"/>
      <c r="O1020" s="369"/>
      <c r="P1020" s="369"/>
      <c r="Q1020" s="298" t="str">
        <f t="shared" si="3"/>
        <v>LtrOwner</v>
      </c>
      <c r="R1020" s="298" t="str">
        <f t="shared" si="19"/>
        <v>HROccupancyNum</v>
      </c>
      <c r="S1020" s="298" t="str">
        <f t="array" ref="S1020">iferror(index('Type Mapping'!$A$2:$D$21,match(J1020,'Type Mapping'!$B$2:$B$21,0),3),"type mismatch")</f>
        <v>VARCHAR</v>
      </c>
      <c r="T1020" s="298"/>
      <c r="U1020" s="298"/>
      <c r="V1020" s="298"/>
      <c r="W1020" s="51" t="b">
        <v>1</v>
      </c>
      <c r="X1020" s="51"/>
      <c r="Y1020" s="309"/>
      <c r="Z1020" s="309"/>
      <c r="AA1020" s="311" t="s">
        <v>149</v>
      </c>
      <c r="AB1020" s="53" t="str">
        <f t="shared" si="23"/>
        <v>???_history</v>
      </c>
      <c r="AC1020" s="308" t="str">
        <f t="array" ref="AC1020">iferror(index('StoT Mapping (Depreciated)'!$D$2:$L$976,match(E1020,'StoT Mapping (Depreciated)'!$D$2:$D$976,0),9),"**FIELD MISSING**")</f>
        <v>???</v>
      </c>
      <c r="AD1020" s="53" t="str">
        <f t="shared" si="6"/>
        <v>???.???</v>
      </c>
      <c r="AE1020" s="299">
        <f>countif(NEW_REDB_table.field,AD1020)</f>
        <v>0</v>
      </c>
      <c r="AF1020" s="299" t="str">
        <f t="shared" si="7"/>
        <v>Check...</v>
      </c>
      <c r="AG1020" s="308"/>
      <c r="AH1020" s="317" t="b">
        <v>0</v>
      </c>
      <c r="AI1020" s="317" t="b">
        <v>0</v>
      </c>
      <c r="AJ1020" s="308" t="str">
        <f t="array" ref="AJ1020">iferror(index('Type Mapping'!$A$2:$D$21,match(J1020,'Type Mapping'!$B$2:$B$21,0),4),"type mismatch")</f>
        <v>INT</v>
      </c>
      <c r="AK1020" s="308"/>
      <c r="AL1020" s="308"/>
      <c r="AM1020" s="308"/>
      <c r="AN1020" s="300" t="b">
        <v>0</v>
      </c>
      <c r="AO1020" s="300" t="b">
        <v>0</v>
      </c>
      <c r="AP1020" s="300" t="b">
        <v>0</v>
      </c>
      <c r="AQ1020" s="300" t="b">
        <v>0</v>
      </c>
      <c r="AR1020" s="300"/>
      <c r="AS1020" s="300"/>
      <c r="AT1020" s="302"/>
      <c r="AU1020" s="302"/>
      <c r="AV1020" s="303" t="b">
        <v>1</v>
      </c>
      <c r="AW1020" s="304" t="str">
        <f t="shared" si="9"/>
        <v>false</v>
      </c>
      <c r="AX1020" s="305" t="str">
        <f t="shared" si="17"/>
        <v>&lt;column comment="" default="" key="false" label="HROccupancyNum" length="255" nullable="true" originalDbColumnName="HROccupancyNum" originalLength="-1" pattern="" precision="-1" talendType="id_String" type=""/&gt;</v>
      </c>
      <c r="AY1020" s="306"/>
      <c r="AZ1020" s="305" t="str">
        <f t="shared" si="10"/>
        <v>&lt;column comment="" default="" key="false" label="HROccupancyNum" length="255" nullable="true" originalDbColumnName="HROccupancyNum" originalLength="-1" pattern="" precision="-1" talendType="id_String" type=""/&gt;</v>
      </c>
      <c r="BA1020" s="306"/>
      <c r="BB1020" s="302"/>
      <c r="BC1020" s="303" t="b">
        <f t="shared" si="11"/>
        <v>1</v>
      </c>
      <c r="BD1020" s="304"/>
      <c r="BE1020" s="304" t="str">
        <f t="shared" si="12"/>
        <v>false</v>
      </c>
      <c r="BF1020" s="307"/>
      <c r="BG1020" s="305"/>
      <c r="BH1020" s="305"/>
      <c r="BI1020" s="305"/>
      <c r="BJ1020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0" s="306"/>
      <c r="BL1020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0" s="306"/>
      <c r="BN1020" s="302"/>
      <c r="BO1020" s="302"/>
      <c r="BP1020" s="302"/>
      <c r="BQ1020" s="302"/>
      <c r="BR1020" s="302"/>
      <c r="BS1020" s="302"/>
      <c r="BT1020" s="302"/>
      <c r="BU1020" s="302"/>
      <c r="BV1020" s="302"/>
      <c r="BW1020" s="302"/>
      <c r="BX1020" s="302"/>
    </row>
    <row r="1021">
      <c r="A1021" s="292" t="s">
        <v>728</v>
      </c>
      <c r="B1021" s="292">
        <v>1020.0</v>
      </c>
      <c r="C1021" s="292">
        <f t="shared" si="15"/>
        <v>1</v>
      </c>
      <c r="D1021" s="293" t="str">
        <f t="shared" si="27"/>
        <v>Insp, Con, Vac</v>
      </c>
      <c r="E1021" s="46" t="str">
        <f t="shared" si="2"/>
        <v>bldinsp.mdb.LtrOwner.OrigLtrSource</v>
      </c>
      <c r="F1021" s="46" t="s">
        <v>355</v>
      </c>
      <c r="G1021" s="46" t="s">
        <v>415</v>
      </c>
      <c r="H1021" s="47">
        <v>17.0</v>
      </c>
      <c r="I1021" s="294" t="s">
        <v>2122</v>
      </c>
      <c r="J1021" s="295" t="s">
        <v>743</v>
      </c>
      <c r="K1021" s="296">
        <v>6.0</v>
      </c>
      <c r="L1021" s="297" t="b">
        <v>0</v>
      </c>
      <c r="M1021" s="294" t="s">
        <v>802</v>
      </c>
      <c r="N1021" s="294"/>
      <c r="O1021" s="369"/>
      <c r="P1021" s="369"/>
      <c r="Q1021" s="298" t="str">
        <f t="shared" si="3"/>
        <v>LtrOwner</v>
      </c>
      <c r="R1021" s="298" t="str">
        <f t="shared" si="19"/>
        <v>OrigLtrSource</v>
      </c>
      <c r="S1021" s="298" t="str">
        <f t="array" ref="S1021">iferror(index('Type Mapping'!$A$2:$D$21,match(J1021,'Type Mapping'!$B$2:$B$21,0),3),"type mismatch")</f>
        <v>VARCHAR</v>
      </c>
      <c r="T1021" s="298"/>
      <c r="U1021" s="298"/>
      <c r="V1021" s="298"/>
      <c r="W1021" s="51" t="b">
        <v>1</v>
      </c>
      <c r="X1021" s="51"/>
      <c r="Y1021" s="309"/>
      <c r="Z1021" s="309"/>
      <c r="AA1021" s="311" t="s">
        <v>659</v>
      </c>
      <c r="AB1021" s="53" t="str">
        <f t="shared" si="23"/>
        <v>letter_history</v>
      </c>
      <c r="AC1021" s="308" t="str">
        <f t="array" ref="AC1021">iferror(index('StoT Mapping (Depreciated)'!$D$2:$L$976,match(E1021,'StoT Mapping (Depreciated)'!$D$2:$D$976,0),9),"**FIELD MISSING**")</f>
        <v>Source</v>
      </c>
      <c r="AD1021" s="53" t="str">
        <f t="shared" si="6"/>
        <v>letter.Source</v>
      </c>
      <c r="AE1021" s="299">
        <f>countif(NEW_REDB_table.field,AD1021)</f>
        <v>0</v>
      </c>
      <c r="AF1021" s="299" t="str">
        <f t="shared" si="7"/>
        <v>Check...</v>
      </c>
      <c r="AG1021" s="308"/>
      <c r="AH1021" s="317" t="b">
        <v>0</v>
      </c>
      <c r="AI1021" s="317" t="b">
        <v>0</v>
      </c>
      <c r="AJ1021" s="308" t="str">
        <f t="array" ref="AJ1021">iferror(index('Type Mapping'!$A$2:$D$21,match(J1021,'Type Mapping'!$B$2:$B$21,0),4),"type mismatch")</f>
        <v>VARCHAR</v>
      </c>
      <c r="AK1021" s="308"/>
      <c r="AL1021" s="308"/>
      <c r="AM1021" s="308"/>
      <c r="AN1021" s="300" t="b">
        <v>0</v>
      </c>
      <c r="AO1021" s="300" t="b">
        <v>0</v>
      </c>
      <c r="AP1021" s="300" t="b">
        <v>0</v>
      </c>
      <c r="AQ1021" s="300" t="b">
        <v>0</v>
      </c>
      <c r="AR1021" s="300"/>
      <c r="AS1021" s="300"/>
      <c r="AT1021" s="302"/>
      <c r="AU1021" s="302"/>
      <c r="AV1021" s="303" t="b">
        <v>1</v>
      </c>
      <c r="AW1021" s="304" t="str">
        <f t="shared" si="9"/>
        <v>false</v>
      </c>
      <c r="AX1021" s="305" t="str">
        <f t="shared" si="17"/>
        <v>&lt;column comment="" default="" key="false" label="OrigLtrSource" length="255" nullable="true" originalDbColumnName="OrigLtrSource" originalLength="-1" pattern="" precision="-1" talendType="id_String" type=""/&gt;</v>
      </c>
      <c r="AY1021" s="306"/>
      <c r="AZ1021" s="305" t="str">
        <f t="shared" si="10"/>
        <v>&lt;column comment="" default="" key="false" label="OrigLtrSource" length="255" nullable="true" originalDbColumnName="OrigLtrSource" originalLength="-1" pattern="" precision="-1" talendType="id_String" type=""/&gt;</v>
      </c>
      <c r="BA1021" s="306"/>
      <c r="BB1021" s="302"/>
      <c r="BC1021" s="303" t="b">
        <f t="shared" si="11"/>
        <v>1</v>
      </c>
      <c r="BD1021" s="304"/>
      <c r="BE1021" s="304" t="str">
        <f t="shared" si="12"/>
        <v>false</v>
      </c>
      <c r="BF1021" s="307"/>
      <c r="BG1021" s="305"/>
      <c r="BH1021" s="305"/>
      <c r="BI1021" s="305"/>
      <c r="BJ1021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1" s="306"/>
      <c r="BL1021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1" s="306"/>
      <c r="BN1021" s="302"/>
      <c r="BO1021" s="302"/>
      <c r="BP1021" s="302"/>
      <c r="BQ1021" s="302"/>
      <c r="BR1021" s="302"/>
      <c r="BS1021" s="302"/>
      <c r="BT1021" s="302"/>
      <c r="BU1021" s="302"/>
      <c r="BV1021" s="302"/>
      <c r="BW1021" s="302"/>
      <c r="BX1021" s="302"/>
    </row>
    <row r="1022">
      <c r="A1022" s="292" t="s">
        <v>728</v>
      </c>
      <c r="B1022" s="292">
        <v>1021.0</v>
      </c>
      <c r="C1022" s="292">
        <f t="shared" si="15"/>
        <v>1</v>
      </c>
      <c r="D1022" s="293" t="str">
        <f t="shared" si="27"/>
        <v>Insp, Con, Vac</v>
      </c>
      <c r="E1022" s="46" t="str">
        <f t="shared" si="2"/>
        <v>bldinsp.mdb.LtrOwner.OrigLtrType</v>
      </c>
      <c r="F1022" s="46" t="s">
        <v>355</v>
      </c>
      <c r="G1022" s="46" t="s">
        <v>415</v>
      </c>
      <c r="H1022" s="47">
        <v>18.0</v>
      </c>
      <c r="I1022" s="294" t="s">
        <v>2121</v>
      </c>
      <c r="J1022" s="295" t="s">
        <v>743</v>
      </c>
      <c r="K1022" s="296">
        <v>4.0</v>
      </c>
      <c r="L1022" s="297" t="b">
        <v>0</v>
      </c>
      <c r="M1022" s="294" t="s">
        <v>802</v>
      </c>
      <c r="N1022" s="294"/>
      <c r="O1022" s="369"/>
      <c r="P1022" s="369"/>
      <c r="Q1022" s="298" t="str">
        <f t="shared" si="3"/>
        <v>LtrOwner</v>
      </c>
      <c r="R1022" s="298" t="str">
        <f t="shared" si="19"/>
        <v>OrigLtrType</v>
      </c>
      <c r="S1022" s="298" t="str">
        <f t="array" ref="S1022">iferror(index('Type Mapping'!$A$2:$D$21,match(J1022,'Type Mapping'!$B$2:$B$21,0),3),"type mismatch")</f>
        <v>VARCHAR</v>
      </c>
      <c r="T1022" s="298"/>
      <c r="U1022" s="298"/>
      <c r="V1022" s="298"/>
      <c r="W1022" s="51" t="b">
        <v>1</v>
      </c>
      <c r="X1022" s="51"/>
      <c r="Y1022" s="309"/>
      <c r="Z1022" s="309"/>
      <c r="AA1022" s="311" t="s">
        <v>659</v>
      </c>
      <c r="AB1022" s="53" t="str">
        <f t="shared" si="23"/>
        <v>letter_history</v>
      </c>
      <c r="AC1022" s="308" t="str">
        <f t="array" ref="AC1022">iferror(index('StoT Mapping (Depreciated)'!$D$2:$L$976,match(E1022,'StoT Mapping (Depreciated)'!$D$2:$D$976,0),9),"**FIELD MISSING**")</f>
        <v>Letter_Type</v>
      </c>
      <c r="AD1022" s="53" t="str">
        <f t="shared" si="6"/>
        <v>letter.Letter_Type</v>
      </c>
      <c r="AE1022" s="299">
        <f>countif(NEW_REDB_table.field,AD1022)</f>
        <v>0</v>
      </c>
      <c r="AF1022" s="299" t="str">
        <f t="shared" si="7"/>
        <v>Check...</v>
      </c>
      <c r="AG1022" s="308"/>
      <c r="AH1022" s="317" t="b">
        <v>0</v>
      </c>
      <c r="AI1022" s="317" t="b">
        <v>0</v>
      </c>
      <c r="AJ1022" s="308" t="str">
        <f t="array" ref="AJ1022">iferror(index('Type Mapping'!$A$2:$D$21,match(J1022,'Type Mapping'!$B$2:$B$21,0),4),"type mismatch")</f>
        <v>VARCHAR</v>
      </c>
      <c r="AK1022" s="308"/>
      <c r="AL1022" s="308"/>
      <c r="AM1022" s="308"/>
      <c r="AN1022" s="300" t="b">
        <v>0</v>
      </c>
      <c r="AO1022" s="300" t="b">
        <v>0</v>
      </c>
      <c r="AP1022" s="300" t="b">
        <v>0</v>
      </c>
      <c r="AQ1022" s="300" t="b">
        <v>0</v>
      </c>
      <c r="AR1022" s="300"/>
      <c r="AS1022" s="300"/>
      <c r="AT1022" s="302"/>
      <c r="AU1022" s="302"/>
      <c r="AV1022" s="303" t="b">
        <v>1</v>
      </c>
      <c r="AW1022" s="304" t="str">
        <f t="shared" si="9"/>
        <v>false</v>
      </c>
      <c r="AX1022" s="305" t="str">
        <f t="shared" si="17"/>
        <v>&lt;column comment="" default="" key="false" label="OrigLtrType" length="255" nullable="true" originalDbColumnName="OrigLtrType" originalLength="-1" pattern="" precision="-1" talendType="id_String" type=""/&gt;</v>
      </c>
      <c r="AY1022" s="306"/>
      <c r="AZ1022" s="305" t="str">
        <f t="shared" si="10"/>
        <v>&lt;column comment="" default="" key="false" label="OrigLtrType" length="255" nullable="true" originalDbColumnName="OrigLtrType" originalLength="-1" pattern="" precision="-1" talendType="id_String" type=""/&gt;</v>
      </c>
      <c r="BA1022" s="306"/>
      <c r="BB1022" s="302"/>
      <c r="BC1022" s="303" t="b">
        <f t="shared" si="11"/>
        <v>1</v>
      </c>
      <c r="BD1022" s="304"/>
      <c r="BE1022" s="304" t="str">
        <f t="shared" si="12"/>
        <v>false</v>
      </c>
      <c r="BF1022" s="307"/>
      <c r="BG1022" s="305"/>
      <c r="BH1022" s="305"/>
      <c r="BI1022" s="305"/>
      <c r="BJ1022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2" s="306"/>
      <c r="BL1022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2" s="306"/>
      <c r="BN1022" s="302"/>
      <c r="BO1022" s="302"/>
      <c r="BP1022" s="302"/>
      <c r="BQ1022" s="302"/>
      <c r="BR1022" s="302"/>
      <c r="BS1022" s="302"/>
      <c r="BT1022" s="302"/>
      <c r="BU1022" s="302"/>
      <c r="BV1022" s="302"/>
      <c r="BW1022" s="302"/>
      <c r="BX1022" s="302"/>
    </row>
    <row r="1023">
      <c r="A1023" s="292" t="s">
        <v>728</v>
      </c>
      <c r="B1023" s="292">
        <v>1022.0</v>
      </c>
      <c r="C1023" s="292">
        <f t="shared" si="15"/>
        <v>1</v>
      </c>
      <c r="D1023" s="293" t="str">
        <f t="shared" si="27"/>
        <v>Insp, Con, Vac</v>
      </c>
      <c r="E1023" s="46" t="str">
        <f t="shared" si="2"/>
        <v>bldinsp.mdb.LtrOwner.OrigLtrDate</v>
      </c>
      <c r="F1023" s="46" t="s">
        <v>355</v>
      </c>
      <c r="G1023" s="46" t="s">
        <v>415</v>
      </c>
      <c r="H1023" s="47">
        <v>19.0</v>
      </c>
      <c r="I1023" s="294" t="s">
        <v>2198</v>
      </c>
      <c r="J1023" s="295" t="s">
        <v>788</v>
      </c>
      <c r="K1023" s="296">
        <v>8.0</v>
      </c>
      <c r="L1023" s="297" t="b">
        <v>0</v>
      </c>
      <c r="M1023" s="294" t="s">
        <v>802</v>
      </c>
      <c r="N1023" s="294"/>
      <c r="O1023" s="369"/>
      <c r="P1023" s="369"/>
      <c r="Q1023" s="298" t="str">
        <f t="shared" si="3"/>
        <v>LtrOwner</v>
      </c>
      <c r="R1023" s="298" t="str">
        <f t="shared" si="19"/>
        <v>OrigLtrDate</v>
      </c>
      <c r="S1023" s="298" t="str">
        <f t="array" ref="S1023">iferror(index('Type Mapping'!$A$2:$D$21,match(J1023,'Type Mapping'!$B$2:$B$21,0),3),"type mismatch")</f>
        <v>VARCHAR</v>
      </c>
      <c r="T1023" s="298"/>
      <c r="U1023" s="298"/>
      <c r="V1023" s="298"/>
      <c r="W1023" s="51" t="b">
        <v>1</v>
      </c>
      <c r="X1023" s="51"/>
      <c r="Y1023" s="309"/>
      <c r="Z1023" s="309"/>
      <c r="AA1023" s="311" t="s">
        <v>659</v>
      </c>
      <c r="AB1023" s="53" t="str">
        <f t="shared" si="23"/>
        <v>letter_history</v>
      </c>
      <c r="AC1023" s="308" t="str">
        <f t="array" ref="AC1023">iferror(index('StoT Mapping (Depreciated)'!$D$2:$L$976,match(E1023,'StoT Mapping (Depreciated)'!$D$2:$D$976,0),9),"**FIELD MISSING**")</f>
        <v>Letter_Date</v>
      </c>
      <c r="AD1023" s="53" t="str">
        <f t="shared" si="6"/>
        <v>letter.Letter_Date</v>
      </c>
      <c r="AE1023" s="299">
        <f>countif(NEW_REDB_table.field,AD1023)</f>
        <v>0</v>
      </c>
      <c r="AF1023" s="299" t="str">
        <f t="shared" si="7"/>
        <v>Check...</v>
      </c>
      <c r="AG1023" s="308"/>
      <c r="AH1023" s="317" t="b">
        <v>0</v>
      </c>
      <c r="AI1023" s="317" t="b">
        <v>0</v>
      </c>
      <c r="AJ1023" s="308" t="str">
        <f t="array" ref="AJ1023">iferror(index('Type Mapping'!$A$2:$D$21,match(J1023,'Type Mapping'!$B$2:$B$21,0),4),"type mismatch")</f>
        <v>DATE</v>
      </c>
      <c r="AK1023" s="308"/>
      <c r="AL1023" s="308"/>
      <c r="AM1023" s="308"/>
      <c r="AN1023" s="300" t="b">
        <v>0</v>
      </c>
      <c r="AO1023" s="300" t="b">
        <v>0</v>
      </c>
      <c r="AP1023" s="300" t="b">
        <v>0</v>
      </c>
      <c r="AQ1023" s="300" t="b">
        <v>0</v>
      </c>
      <c r="AR1023" s="300"/>
      <c r="AS1023" s="300"/>
      <c r="AT1023" s="302"/>
      <c r="AU1023" s="302"/>
      <c r="AV1023" s="303" t="b">
        <v>1</v>
      </c>
      <c r="AW1023" s="304" t="str">
        <f t="shared" si="9"/>
        <v>false</v>
      </c>
      <c r="AX1023" s="305" t="str">
        <f t="shared" si="17"/>
        <v>&lt;column comment="" default="" key="false" label="OrigLtrDate" length="255" nullable="true" originalDbColumnName="OrigLtrDate" originalLength="-1" pattern="" precision="-1" talendType="id_String" type=""/&gt;</v>
      </c>
      <c r="AY1023" s="306"/>
      <c r="AZ1023" s="305" t="str">
        <f t="shared" si="10"/>
        <v>&lt;column comment="" default="" key="false" label="OrigLtrDate" length="255" nullable="true" originalDbColumnName="OrigLtrDate" originalLength="-1" pattern="" precision="-1" talendType="id_String" type=""/&gt;</v>
      </c>
      <c r="BA1023" s="306"/>
      <c r="BB1023" s="302"/>
      <c r="BC1023" s="303" t="b">
        <f t="shared" si="11"/>
        <v>1</v>
      </c>
      <c r="BD1023" s="304"/>
      <c r="BE1023" s="304" t="str">
        <f t="shared" si="12"/>
        <v>false</v>
      </c>
      <c r="BF1023" s="307"/>
      <c r="BG1023" s="305"/>
      <c r="BH1023" s="305"/>
      <c r="BI1023" s="305"/>
      <c r="BJ1023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3" s="306"/>
      <c r="BL1023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3" s="306"/>
      <c r="BN1023" s="302"/>
      <c r="BO1023" s="302"/>
      <c r="BP1023" s="302"/>
      <c r="BQ1023" s="302"/>
      <c r="BR1023" s="302"/>
      <c r="BS1023" s="302"/>
      <c r="BT1023" s="302"/>
      <c r="BU1023" s="302"/>
      <c r="BV1023" s="302"/>
      <c r="BW1023" s="302"/>
      <c r="BX1023" s="302"/>
    </row>
    <row r="1024">
      <c r="A1024" s="292" t="s">
        <v>728</v>
      </c>
      <c r="B1024" s="292">
        <v>1023.0</v>
      </c>
      <c r="C1024" s="292">
        <f t="shared" si="15"/>
        <v>1</v>
      </c>
      <c r="D1024" s="293" t="str">
        <f t="shared" si="27"/>
        <v>Insp, Con, Vac</v>
      </c>
      <c r="E1024" s="46" t="str">
        <f t="shared" si="2"/>
        <v>bldinsp.mdb.LtrOwner.OrigInspectorNum</v>
      </c>
      <c r="F1024" s="46" t="s">
        <v>355</v>
      </c>
      <c r="G1024" s="46" t="s">
        <v>415</v>
      </c>
      <c r="H1024" s="47">
        <v>20.0</v>
      </c>
      <c r="I1024" s="294" t="s">
        <v>2218</v>
      </c>
      <c r="J1024" s="295" t="s">
        <v>749</v>
      </c>
      <c r="K1024" s="296">
        <v>2.0</v>
      </c>
      <c r="L1024" s="297" t="b">
        <v>0</v>
      </c>
      <c r="M1024" s="294" t="s">
        <v>802</v>
      </c>
      <c r="N1024" s="294"/>
      <c r="O1024" s="369"/>
      <c r="P1024" s="369"/>
      <c r="Q1024" s="298" t="str">
        <f t="shared" si="3"/>
        <v>LtrOwner</v>
      </c>
      <c r="R1024" s="298" t="str">
        <f t="shared" si="19"/>
        <v>OrigInspectorNum</v>
      </c>
      <c r="S1024" s="298" t="str">
        <f t="array" ref="S1024">iferror(index('Type Mapping'!$A$2:$D$21,match(J1024,'Type Mapping'!$B$2:$B$21,0),3),"type mismatch")</f>
        <v>VARCHAR</v>
      </c>
      <c r="T1024" s="298"/>
      <c r="U1024" s="298"/>
      <c r="V1024" s="298"/>
      <c r="W1024" s="51" t="b">
        <v>1</v>
      </c>
      <c r="X1024" s="51"/>
      <c r="Y1024" s="309"/>
      <c r="Z1024" s="309"/>
      <c r="AA1024" s="311" t="s">
        <v>655</v>
      </c>
      <c r="AB1024" s="53" t="str">
        <f t="shared" si="23"/>
        <v>inspection_history</v>
      </c>
      <c r="AC1024" s="308" t="str">
        <f t="array" ref="AC1024">iferror(index('StoT Mapping (Depreciated)'!$D$2:$L$976,match(E1024,'StoT Mapping (Depreciated)'!$D$2:$D$976,0),9),"**FIELD MISSING**")</f>
        <v>Original_Inspector_Number</v>
      </c>
      <c r="AD1024" s="53" t="str">
        <f t="shared" si="6"/>
        <v>inspection.Original_Inspector_Number</v>
      </c>
      <c r="AE1024" s="299">
        <f>countif(NEW_REDB_table.field,AD1024)</f>
        <v>1</v>
      </c>
      <c r="AF1024" s="299" t="str">
        <f t="shared" si="7"/>
        <v>YAY!!</v>
      </c>
      <c r="AG1024" s="308"/>
      <c r="AH1024" s="317" t="b">
        <v>0</v>
      </c>
      <c r="AI1024" s="317" t="b">
        <v>0</v>
      </c>
      <c r="AJ1024" s="308" t="str">
        <f t="array" ref="AJ1024">iferror(index('Type Mapping'!$A$2:$D$21,match(J1024,'Type Mapping'!$B$2:$B$21,0),4),"type mismatch")</f>
        <v>INT</v>
      </c>
      <c r="AK1024" s="308"/>
      <c r="AL1024" s="308"/>
      <c r="AM1024" s="308"/>
      <c r="AN1024" s="300" t="b">
        <v>0</v>
      </c>
      <c r="AO1024" s="300" t="b">
        <v>0</v>
      </c>
      <c r="AP1024" s="300" t="b">
        <v>0</v>
      </c>
      <c r="AQ1024" s="300" t="b">
        <v>0</v>
      </c>
      <c r="AR1024" s="300"/>
      <c r="AS1024" s="300"/>
      <c r="AT1024" s="302"/>
      <c r="AU1024" s="302"/>
      <c r="AV1024" s="303" t="b">
        <v>1</v>
      </c>
      <c r="AW1024" s="304" t="str">
        <f t="shared" si="9"/>
        <v>false</v>
      </c>
      <c r="AX1024" s="305" t="str">
        <f t="shared" si="17"/>
        <v>&lt;column comment="" default="" key="false" label="OrigInspectorNum" length="255" nullable="true" originalDbColumnName="OrigInspectorNum" originalLength="-1" pattern="" precision="-1" talendType="id_String" type=""/&gt;</v>
      </c>
      <c r="AY1024" s="306"/>
      <c r="AZ1024" s="305" t="str">
        <f t="shared" si="10"/>
        <v>&lt;column comment="" default="" key="false" label="OrigInspectorNum" length="255" nullable="true" originalDbColumnName="OrigInspectorNum" originalLength="-1" pattern="" precision="-1" talendType="id_String" type=""/&gt;</v>
      </c>
      <c r="BA1024" s="306"/>
      <c r="BB1024" s="302"/>
      <c r="BC1024" s="303" t="b">
        <f t="shared" si="11"/>
        <v>1</v>
      </c>
      <c r="BD1024" s="304"/>
      <c r="BE1024" s="304" t="str">
        <f t="shared" si="12"/>
        <v>false</v>
      </c>
      <c r="BF1024" s="307"/>
      <c r="BG1024" s="305"/>
      <c r="BH1024" s="305"/>
      <c r="BI1024" s="305"/>
      <c r="BJ1024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4" s="306"/>
      <c r="BL1024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4" s="306"/>
      <c r="BN1024" s="302"/>
      <c r="BO1024" s="302"/>
      <c r="BP1024" s="302"/>
      <c r="BQ1024" s="302"/>
      <c r="BR1024" s="302"/>
      <c r="BS1024" s="302"/>
      <c r="BT1024" s="302"/>
      <c r="BU1024" s="302"/>
      <c r="BV1024" s="302"/>
      <c r="BW1024" s="302"/>
      <c r="BX1024" s="302"/>
    </row>
    <row r="1025">
      <c r="A1025" s="292" t="s">
        <v>728</v>
      </c>
      <c r="B1025" s="292">
        <v>1024.0</v>
      </c>
      <c r="C1025" s="292">
        <f t="shared" si="15"/>
        <v>1</v>
      </c>
      <c r="D1025" s="293" t="str">
        <f t="shared" si="27"/>
        <v>Insp, Con, Vac</v>
      </c>
      <c r="E1025" s="46" t="str">
        <f t="shared" si="2"/>
        <v>bldinsp.mdb.LtrOwner.ReInspectDate</v>
      </c>
      <c r="F1025" s="46" t="s">
        <v>355</v>
      </c>
      <c r="G1025" s="46" t="s">
        <v>415</v>
      </c>
      <c r="H1025" s="47">
        <v>21.0</v>
      </c>
      <c r="I1025" s="294" t="s">
        <v>2265</v>
      </c>
      <c r="J1025" s="295" t="s">
        <v>788</v>
      </c>
      <c r="K1025" s="296">
        <v>8.0</v>
      </c>
      <c r="L1025" s="297" t="b">
        <v>0</v>
      </c>
      <c r="M1025" s="294" t="s">
        <v>802</v>
      </c>
      <c r="N1025" s="294"/>
      <c r="O1025" s="369"/>
      <c r="P1025" s="369"/>
      <c r="Q1025" s="298" t="str">
        <f t="shared" si="3"/>
        <v>LtrOwner</v>
      </c>
      <c r="R1025" s="298" t="str">
        <f t="shared" si="19"/>
        <v>ReInspectDate</v>
      </c>
      <c r="S1025" s="298" t="str">
        <f t="array" ref="S1025">iferror(index('Type Mapping'!$A$2:$D$21,match(J1025,'Type Mapping'!$B$2:$B$21,0),3),"type mismatch")</f>
        <v>VARCHAR</v>
      </c>
      <c r="T1025" s="298"/>
      <c r="U1025" s="298"/>
      <c r="V1025" s="298"/>
      <c r="W1025" s="51" t="b">
        <v>1</v>
      </c>
      <c r="X1025" s="51"/>
      <c r="Y1025" s="309"/>
      <c r="Z1025" s="309"/>
      <c r="AA1025" s="311" t="s">
        <v>655</v>
      </c>
      <c r="AB1025" s="53" t="str">
        <f t="shared" si="23"/>
        <v>inspection_history</v>
      </c>
      <c r="AC1025" s="308" t="str">
        <f t="array" ref="AC1025">iferror(index('StoT Mapping (Depreciated)'!$D$2:$L$976,match(E1025,'StoT Mapping (Depreciated)'!$D$2:$D$976,0),9),"**FIELD MISSING**")</f>
        <v>Inspection_Id</v>
      </c>
      <c r="AD1025" s="53" t="str">
        <f t="shared" si="6"/>
        <v>inspection.Inspection_Id</v>
      </c>
      <c r="AE1025" s="299">
        <f>countif(NEW_REDB_table.field,AD1025)</f>
        <v>1</v>
      </c>
      <c r="AF1025" s="299" t="str">
        <f t="shared" si="7"/>
        <v>YAY!!</v>
      </c>
      <c r="AG1025" s="308"/>
      <c r="AH1025" s="317" t="b">
        <v>0</v>
      </c>
      <c r="AI1025" s="317" t="b">
        <v>0</v>
      </c>
      <c r="AJ1025" s="308" t="str">
        <f t="array" ref="AJ1025">iferror(index('Type Mapping'!$A$2:$D$21,match(J1025,'Type Mapping'!$B$2:$B$21,0),4),"type mismatch")</f>
        <v>DATE</v>
      </c>
      <c r="AK1025" s="308"/>
      <c r="AL1025" s="308"/>
      <c r="AM1025" s="308"/>
      <c r="AN1025" s="300" t="b">
        <v>0</v>
      </c>
      <c r="AO1025" s="300" t="b">
        <v>0</v>
      </c>
      <c r="AP1025" s="300" t="b">
        <v>0</v>
      </c>
      <c r="AQ1025" s="300" t="b">
        <v>0</v>
      </c>
      <c r="AR1025" s="300"/>
      <c r="AS1025" s="300"/>
      <c r="AT1025" s="302"/>
      <c r="AU1025" s="302"/>
      <c r="AV1025" s="303" t="b">
        <v>1</v>
      </c>
      <c r="AW1025" s="304" t="str">
        <f t="shared" si="9"/>
        <v>false</v>
      </c>
      <c r="AX1025" s="305" t="str">
        <f t="shared" si="17"/>
        <v>&lt;column comment="" default="" key="false" label="ReInspectDate" length="255" nullable="true" originalDbColumnName="ReInspectDate" originalLength="-1" pattern="" precision="-1" talendType="id_String" type=""/&gt;</v>
      </c>
      <c r="AY1025" s="306"/>
      <c r="AZ1025" s="305" t="str">
        <f t="shared" si="10"/>
        <v>&lt;column comment="" default="" key="false" label="ReInspectDate" length="255" nullable="true" originalDbColumnName="ReInspectDate" originalLength="-1" pattern="" precision="-1" talendType="id_String" type=""/&gt;</v>
      </c>
      <c r="BA1025" s="306"/>
      <c r="BB1025" s="302"/>
      <c r="BC1025" s="303" t="b">
        <f t="shared" si="11"/>
        <v>1</v>
      </c>
      <c r="BD1025" s="304"/>
      <c r="BE1025" s="304" t="str">
        <f t="shared" si="12"/>
        <v>false</v>
      </c>
      <c r="BF1025" s="307"/>
      <c r="BG1025" s="305"/>
      <c r="BH1025" s="305"/>
      <c r="BI1025" s="305"/>
      <c r="BJ1025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5" s="306"/>
      <c r="BL1025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5" s="306"/>
      <c r="BN1025" s="302"/>
      <c r="BO1025" s="302"/>
      <c r="BP1025" s="302"/>
      <c r="BQ1025" s="302"/>
      <c r="BR1025" s="302"/>
      <c r="BS1025" s="302"/>
      <c r="BT1025" s="302"/>
      <c r="BU1025" s="302"/>
      <c r="BV1025" s="302"/>
      <c r="BW1025" s="302"/>
      <c r="BX1025" s="302"/>
    </row>
    <row r="1026">
      <c r="A1026" s="292" t="s">
        <v>728</v>
      </c>
      <c r="B1026" s="292">
        <v>1025.0</v>
      </c>
      <c r="C1026" s="292">
        <f t="shared" si="15"/>
        <v>1</v>
      </c>
      <c r="D1026" s="293" t="str">
        <f t="shared" si="27"/>
        <v>Insp, Con, Vac</v>
      </c>
      <c r="E1026" s="46" t="str">
        <f t="shared" si="2"/>
        <v>bldinsp.mdb.LtrOwner.CancelAllDate</v>
      </c>
      <c r="F1026" s="46" t="s">
        <v>355</v>
      </c>
      <c r="G1026" s="46" t="s">
        <v>415</v>
      </c>
      <c r="H1026" s="47">
        <v>22.0</v>
      </c>
      <c r="I1026" s="294" t="s">
        <v>2221</v>
      </c>
      <c r="J1026" s="295" t="s">
        <v>788</v>
      </c>
      <c r="K1026" s="296">
        <v>8.0</v>
      </c>
      <c r="L1026" s="297" t="b">
        <v>0</v>
      </c>
      <c r="M1026" s="294" t="s">
        <v>802</v>
      </c>
      <c r="N1026" s="294"/>
      <c r="O1026" s="369"/>
      <c r="P1026" s="369"/>
      <c r="Q1026" s="298" t="str">
        <f t="shared" si="3"/>
        <v>LtrOwner</v>
      </c>
      <c r="R1026" s="298" t="str">
        <f t="shared" si="19"/>
        <v>CancelAllDate</v>
      </c>
      <c r="S1026" s="298" t="str">
        <f t="array" ref="S1026">iferror(index('Type Mapping'!$A$2:$D$21,match(J1026,'Type Mapping'!$B$2:$B$21,0),3),"type mismatch")</f>
        <v>VARCHAR</v>
      </c>
      <c r="T1026" s="298"/>
      <c r="U1026" s="298"/>
      <c r="V1026" s="298"/>
      <c r="W1026" s="51" t="b">
        <v>1</v>
      </c>
      <c r="X1026" s="51"/>
      <c r="Y1026" s="309"/>
      <c r="Z1026" s="309"/>
      <c r="AA1026" s="311" t="s">
        <v>149</v>
      </c>
      <c r="AB1026" s="53" t="str">
        <f t="shared" si="23"/>
        <v>???_history</v>
      </c>
      <c r="AC1026" s="308" t="str">
        <f t="array" ref="AC1026">iferror(index('StoT Mapping (Depreciated)'!$D$2:$L$976,match(E1026,'StoT Mapping (Depreciated)'!$D$2:$D$976,0),9),"**FIELD MISSING**")</f>
        <v>???</v>
      </c>
      <c r="AD1026" s="53" t="str">
        <f t="shared" si="6"/>
        <v>???.???</v>
      </c>
      <c r="AE1026" s="299">
        <f>countif(NEW_REDB_table.field,AD1026)</f>
        <v>0</v>
      </c>
      <c r="AF1026" s="299" t="str">
        <f t="shared" si="7"/>
        <v>Check...</v>
      </c>
      <c r="AG1026" s="308"/>
      <c r="AH1026" s="317" t="b">
        <v>0</v>
      </c>
      <c r="AI1026" s="317" t="b">
        <v>0</v>
      </c>
      <c r="AJ1026" s="308" t="str">
        <f t="array" ref="AJ1026">iferror(index('Type Mapping'!$A$2:$D$21,match(J1026,'Type Mapping'!$B$2:$B$21,0),4),"type mismatch")</f>
        <v>DATE</v>
      </c>
      <c r="AK1026" s="308"/>
      <c r="AL1026" s="308"/>
      <c r="AM1026" s="308"/>
      <c r="AN1026" s="300" t="b">
        <v>0</v>
      </c>
      <c r="AO1026" s="300" t="b">
        <v>0</v>
      </c>
      <c r="AP1026" s="300" t="b">
        <v>0</v>
      </c>
      <c r="AQ1026" s="300" t="b">
        <v>0</v>
      </c>
      <c r="AR1026" s="300"/>
      <c r="AS1026" s="300"/>
      <c r="AT1026" s="302"/>
      <c r="AU1026" s="302"/>
      <c r="AV1026" s="303" t="b">
        <v>1</v>
      </c>
      <c r="AW1026" s="304" t="str">
        <f t="shared" si="9"/>
        <v>false</v>
      </c>
      <c r="AX1026" s="305" t="str">
        <f t="shared" si="17"/>
        <v>&lt;column comment="" default="" key="false" label="CancelAllDate" length="255" nullable="true" originalDbColumnName="CancelAllDate" originalLength="-1" pattern="" precision="-1" talendType="id_String" type=""/&gt;</v>
      </c>
      <c r="AY1026" s="306"/>
      <c r="AZ1026" s="305" t="str">
        <f t="shared" si="10"/>
        <v>&lt;column comment="" default="" key="false" label="CancelAllDate" length="255" nullable="true" originalDbColumnName="CancelAllDate" originalLength="-1" pattern="" precision="-1" talendType="id_String" type=""/&gt;</v>
      </c>
      <c r="BA1026" s="306"/>
      <c r="BB1026" s="302"/>
      <c r="BC1026" s="303" t="b">
        <f t="shared" si="11"/>
        <v>1</v>
      </c>
      <c r="BD1026" s="304"/>
      <c r="BE1026" s="304" t="str">
        <f t="shared" si="12"/>
        <v>false</v>
      </c>
      <c r="BF1026" s="307"/>
      <c r="BG1026" s="305"/>
      <c r="BH1026" s="305"/>
      <c r="BI1026" s="305"/>
      <c r="BJ1026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6" s="306"/>
      <c r="BL1026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6" s="306"/>
      <c r="BN1026" s="302"/>
      <c r="BO1026" s="302"/>
      <c r="BP1026" s="302"/>
      <c r="BQ1026" s="302"/>
      <c r="BR1026" s="302"/>
      <c r="BS1026" s="302"/>
      <c r="BT1026" s="302"/>
      <c r="BU1026" s="302"/>
      <c r="BV1026" s="302"/>
      <c r="BW1026" s="302"/>
      <c r="BX1026" s="302"/>
    </row>
    <row r="1027">
      <c r="A1027" s="292" t="s">
        <v>728</v>
      </c>
      <c r="B1027" s="292">
        <v>1026.0</v>
      </c>
      <c r="C1027" s="292">
        <f t="shared" si="15"/>
        <v>1</v>
      </c>
      <c r="D1027" s="293" t="str">
        <f t="shared" si="27"/>
        <v>Insp, Con, Vac</v>
      </c>
      <c r="E1027" s="46" t="str">
        <f t="shared" si="2"/>
        <v>bldinsp.mdb.LtrOwner.FeeAmtCharged</v>
      </c>
      <c r="F1027" s="46" t="s">
        <v>355</v>
      </c>
      <c r="G1027" s="46" t="s">
        <v>415</v>
      </c>
      <c r="H1027" s="47">
        <v>23.0</v>
      </c>
      <c r="I1027" s="294" t="s">
        <v>2222</v>
      </c>
      <c r="J1027" s="295" t="s">
        <v>729</v>
      </c>
      <c r="K1027" s="296">
        <v>8.0</v>
      </c>
      <c r="L1027" s="297" t="b">
        <v>0</v>
      </c>
      <c r="M1027" s="294" t="s">
        <v>802</v>
      </c>
      <c r="N1027" s="294"/>
      <c r="O1027" s="369"/>
      <c r="P1027" s="369"/>
      <c r="Q1027" s="298" t="str">
        <f t="shared" si="3"/>
        <v>LtrOwner</v>
      </c>
      <c r="R1027" s="298" t="str">
        <f t="shared" si="19"/>
        <v>FeeAmtCharged</v>
      </c>
      <c r="S1027" s="298" t="str">
        <f t="array" ref="S1027">iferror(index('Type Mapping'!$A$2:$D$21,match(J1027,'Type Mapping'!$B$2:$B$21,0),3),"type mismatch")</f>
        <v>VARCHAR</v>
      </c>
      <c r="T1027" s="298"/>
      <c r="U1027" s="298"/>
      <c r="V1027" s="298"/>
      <c r="W1027" s="51" t="b">
        <v>1</v>
      </c>
      <c r="X1027" s="51"/>
      <c r="Y1027" s="309"/>
      <c r="Z1027" s="309"/>
      <c r="AA1027" s="311" t="s">
        <v>653</v>
      </c>
      <c r="AB1027" s="53" t="str">
        <f t="shared" si="23"/>
        <v>service_history</v>
      </c>
      <c r="AC1027" s="308" t="str">
        <f t="array" ref="AC1027">iferror(index('StoT Mapping (Depreciated)'!$D$2:$L$976,match(E1027,'StoT Mapping (Depreciated)'!$D$2:$D$976,0),9),"**FIELD MISSING**")</f>
        <v>Service_Id</v>
      </c>
      <c r="AD1027" s="53" t="str">
        <f t="shared" si="6"/>
        <v>service.Service_Id</v>
      </c>
      <c r="AE1027" s="299">
        <f>countif(NEW_REDB_table.field,AD1027)</f>
        <v>1</v>
      </c>
      <c r="AF1027" s="299" t="str">
        <f t="shared" si="7"/>
        <v>YAY!!</v>
      </c>
      <c r="AG1027" s="308"/>
      <c r="AH1027" s="317" t="b">
        <v>0</v>
      </c>
      <c r="AI1027" s="317" t="b">
        <v>0</v>
      </c>
      <c r="AJ1027" s="308" t="str">
        <f t="array" ref="AJ1027">iferror(index('Type Mapping'!$A$2:$D$21,match(J1027,'Type Mapping'!$B$2:$B$21,0),4),"type mismatch")</f>
        <v>FLOAT</v>
      </c>
      <c r="AK1027" s="308"/>
      <c r="AL1027" s="308"/>
      <c r="AM1027" s="308"/>
      <c r="AN1027" s="300" t="b">
        <v>0</v>
      </c>
      <c r="AO1027" s="300" t="b">
        <v>0</v>
      </c>
      <c r="AP1027" s="300" t="b">
        <v>0</v>
      </c>
      <c r="AQ1027" s="300" t="b">
        <v>0</v>
      </c>
      <c r="AR1027" s="300"/>
      <c r="AS1027" s="300"/>
      <c r="AT1027" s="302"/>
      <c r="AU1027" s="302"/>
      <c r="AV1027" s="303" t="b">
        <v>1</v>
      </c>
      <c r="AW1027" s="304" t="str">
        <f t="shared" si="9"/>
        <v>false</v>
      </c>
      <c r="AX1027" s="305" t="str">
        <f t="shared" si="17"/>
        <v>&lt;column comment="" default="" key="false" label="FeeAmtCharged" length="255" nullable="true" originalDbColumnName="FeeAmtCharged" originalLength="-1" pattern="" precision="-1" talendType="id_String" type=""/&gt;</v>
      </c>
      <c r="AY1027" s="306"/>
      <c r="AZ1027" s="305" t="str">
        <f t="shared" si="10"/>
        <v>&lt;column comment="" default="" key="false" label="FeeAmtCharged" length="255" nullable="true" originalDbColumnName="FeeAmtCharged" originalLength="-1" pattern="" precision="-1" talendType="id_String" type=""/&gt;</v>
      </c>
      <c r="BA1027" s="306"/>
      <c r="BB1027" s="302"/>
      <c r="BC1027" s="303" t="b">
        <f t="shared" si="11"/>
        <v>1</v>
      </c>
      <c r="BD1027" s="304"/>
      <c r="BE1027" s="304" t="str">
        <f t="shared" si="12"/>
        <v>false</v>
      </c>
      <c r="BF1027" s="307"/>
      <c r="BG1027" s="305"/>
      <c r="BH1027" s="305"/>
      <c r="BI1027" s="305"/>
      <c r="BJ1027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7" s="306"/>
      <c r="BL1027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7" s="306"/>
      <c r="BN1027" s="302"/>
      <c r="BO1027" s="302"/>
      <c r="BP1027" s="302"/>
      <c r="BQ1027" s="302"/>
      <c r="BR1027" s="302"/>
      <c r="BS1027" s="302"/>
      <c r="BT1027" s="302"/>
      <c r="BU1027" s="302"/>
      <c r="BV1027" s="302"/>
      <c r="BW1027" s="302"/>
      <c r="BX1027" s="302"/>
    </row>
    <row r="1028">
      <c r="A1028" s="292" t="s">
        <v>728</v>
      </c>
      <c r="B1028" s="292">
        <v>1027.0</v>
      </c>
      <c r="C1028" s="292">
        <f t="shared" si="15"/>
        <v>1</v>
      </c>
      <c r="D1028" s="293" t="str">
        <f t="shared" si="27"/>
        <v>Insp, Con, Vac</v>
      </c>
      <c r="E1028" s="46" t="str">
        <f t="shared" si="2"/>
        <v>bldinsp.mdb.LtrOwner.FeeLtr1CancelDate</v>
      </c>
      <c r="F1028" s="46" t="s">
        <v>355</v>
      </c>
      <c r="G1028" s="46" t="s">
        <v>415</v>
      </c>
      <c r="H1028" s="47">
        <v>24.0</v>
      </c>
      <c r="I1028" s="294" t="s">
        <v>2225</v>
      </c>
      <c r="J1028" s="295" t="s">
        <v>788</v>
      </c>
      <c r="K1028" s="296">
        <v>8.0</v>
      </c>
      <c r="L1028" s="297" t="b">
        <v>0</v>
      </c>
      <c r="M1028" s="294" t="s">
        <v>802</v>
      </c>
      <c r="N1028" s="294"/>
      <c r="O1028" s="369"/>
      <c r="P1028" s="369"/>
      <c r="Q1028" s="298" t="str">
        <f t="shared" si="3"/>
        <v>LtrOwner</v>
      </c>
      <c r="R1028" s="298" t="str">
        <f t="shared" si="19"/>
        <v>FeeLtr1CancelDate</v>
      </c>
      <c r="S1028" s="298" t="str">
        <f t="array" ref="S1028">iferror(index('Type Mapping'!$A$2:$D$21,match(J1028,'Type Mapping'!$B$2:$B$21,0),3),"type mismatch")</f>
        <v>VARCHAR</v>
      </c>
      <c r="T1028" s="298"/>
      <c r="U1028" s="298"/>
      <c r="V1028" s="298"/>
      <c r="W1028" s="51" t="b">
        <v>1</v>
      </c>
      <c r="X1028" s="51"/>
      <c r="Y1028" s="309"/>
      <c r="Z1028" s="309"/>
      <c r="AA1028" s="311" t="s">
        <v>658</v>
      </c>
      <c r="AB1028" s="53" t="str">
        <f t="shared" si="23"/>
        <v>fee_history</v>
      </c>
      <c r="AC1028" s="308" t="str">
        <f t="array" ref="AC1028">iferror(index('StoT Mapping (Depreciated)'!$D$2:$L$976,match(E1028,'StoT Mapping (Depreciated)'!$D$2:$D$976,0),9),"**FIELD MISSING**")</f>
        <v>???</v>
      </c>
      <c r="AD1028" s="53" t="str">
        <f t="shared" si="6"/>
        <v>fee.???</v>
      </c>
      <c r="AE1028" s="299">
        <f>countif(NEW_REDB_table.field,AD1028)</f>
        <v>0</v>
      </c>
      <c r="AF1028" s="299" t="str">
        <f t="shared" si="7"/>
        <v>Check...</v>
      </c>
      <c r="AG1028" s="308"/>
      <c r="AH1028" s="317" t="b">
        <v>0</v>
      </c>
      <c r="AI1028" s="317" t="b">
        <v>0</v>
      </c>
      <c r="AJ1028" s="308" t="str">
        <f t="array" ref="AJ1028">iferror(index('Type Mapping'!$A$2:$D$21,match(J1028,'Type Mapping'!$B$2:$B$21,0),4),"type mismatch")</f>
        <v>DATE</v>
      </c>
      <c r="AK1028" s="308"/>
      <c r="AL1028" s="308"/>
      <c r="AM1028" s="308"/>
      <c r="AN1028" s="300" t="b">
        <v>0</v>
      </c>
      <c r="AO1028" s="300" t="b">
        <v>0</v>
      </c>
      <c r="AP1028" s="300" t="b">
        <v>0</v>
      </c>
      <c r="AQ1028" s="300" t="b">
        <v>0</v>
      </c>
      <c r="AR1028" s="300"/>
      <c r="AS1028" s="300"/>
      <c r="AT1028" s="302"/>
      <c r="AU1028" s="302"/>
      <c r="AV1028" s="303" t="b">
        <v>1</v>
      </c>
      <c r="AW1028" s="304" t="str">
        <f t="shared" si="9"/>
        <v>false</v>
      </c>
      <c r="AX1028" s="305" t="str">
        <f t="shared" si="17"/>
        <v>&lt;column comment="" default="" key="false" label="FeeLtr1CancelDate" length="255" nullable="true" originalDbColumnName="FeeLtr1CancelDate" originalLength="-1" pattern="" precision="-1" talendType="id_String" type=""/&gt;</v>
      </c>
      <c r="AY1028" s="306"/>
      <c r="AZ1028" s="305" t="str">
        <f t="shared" si="10"/>
        <v>&lt;column comment="" default="" key="false" label="FeeLtr1CancelDate" length="255" nullable="true" originalDbColumnName="FeeLtr1CancelDate" originalLength="-1" pattern="" precision="-1" talendType="id_String" type=""/&gt;</v>
      </c>
      <c r="BA1028" s="306"/>
      <c r="BB1028" s="302"/>
      <c r="BC1028" s="303" t="b">
        <f t="shared" si="11"/>
        <v>1</v>
      </c>
      <c r="BD1028" s="304"/>
      <c r="BE1028" s="304" t="str">
        <f t="shared" si="12"/>
        <v>false</v>
      </c>
      <c r="BF1028" s="307"/>
      <c r="BG1028" s="305"/>
      <c r="BH1028" s="305"/>
      <c r="BI1028" s="305"/>
      <c r="BJ1028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8" s="306"/>
      <c r="BL1028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8" s="306"/>
      <c r="BN1028" s="302"/>
      <c r="BO1028" s="302"/>
      <c r="BP1028" s="302"/>
      <c r="BQ1028" s="302"/>
      <c r="BR1028" s="302"/>
      <c r="BS1028" s="302"/>
      <c r="BT1028" s="302"/>
      <c r="BU1028" s="302"/>
      <c r="BV1028" s="302"/>
      <c r="BW1028" s="302"/>
      <c r="BX1028" s="302"/>
    </row>
    <row r="1029">
      <c r="A1029" s="292" t="s">
        <v>728</v>
      </c>
      <c r="B1029" s="292">
        <v>1028.0</v>
      </c>
      <c r="C1029" s="292">
        <f t="shared" si="15"/>
        <v>1</v>
      </c>
      <c r="D1029" s="293" t="str">
        <f t="shared" si="27"/>
        <v>Insp, Con, Vac</v>
      </c>
      <c r="E1029" s="46" t="str">
        <f t="shared" si="2"/>
        <v>bldinsp.mdb.LtrOwner.FeeLtr1Date</v>
      </c>
      <c r="F1029" s="46" t="s">
        <v>355</v>
      </c>
      <c r="G1029" s="46" t="s">
        <v>415</v>
      </c>
      <c r="H1029" s="47">
        <v>25.0</v>
      </c>
      <c r="I1029" s="294" t="s">
        <v>2227</v>
      </c>
      <c r="J1029" s="295" t="s">
        <v>788</v>
      </c>
      <c r="K1029" s="296">
        <v>8.0</v>
      </c>
      <c r="L1029" s="297" t="b">
        <v>0</v>
      </c>
      <c r="M1029" s="294" t="s">
        <v>802</v>
      </c>
      <c r="N1029" s="294"/>
      <c r="O1029" s="369"/>
      <c r="P1029" s="369"/>
      <c r="Q1029" s="298" t="str">
        <f t="shared" si="3"/>
        <v>LtrOwner</v>
      </c>
      <c r="R1029" s="298" t="str">
        <f t="shared" si="19"/>
        <v>FeeLtr1Date</v>
      </c>
      <c r="S1029" s="298" t="str">
        <f t="array" ref="S1029">iferror(index('Type Mapping'!$A$2:$D$21,match(J1029,'Type Mapping'!$B$2:$B$21,0),3),"type mismatch")</f>
        <v>VARCHAR</v>
      </c>
      <c r="T1029" s="298"/>
      <c r="U1029" s="298"/>
      <c r="V1029" s="298"/>
      <c r="W1029" s="51" t="b">
        <v>1</v>
      </c>
      <c r="X1029" s="51"/>
      <c r="Y1029" s="309"/>
      <c r="Z1029" s="309"/>
      <c r="AA1029" s="311" t="s">
        <v>658</v>
      </c>
      <c r="AB1029" s="53" t="str">
        <f t="shared" si="23"/>
        <v>fee_history</v>
      </c>
      <c r="AC1029" s="308" t="str">
        <f t="array" ref="AC1029">iferror(index('StoT Mapping (Depreciated)'!$D$2:$L$976,match(E1029,'StoT Mapping (Depreciated)'!$D$2:$D$976,0),9),"**FIELD MISSING**")</f>
        <v>???</v>
      </c>
      <c r="AD1029" s="53" t="str">
        <f t="shared" si="6"/>
        <v>fee.???</v>
      </c>
      <c r="AE1029" s="299">
        <f>countif(NEW_REDB_table.field,AD1029)</f>
        <v>0</v>
      </c>
      <c r="AF1029" s="299" t="str">
        <f t="shared" si="7"/>
        <v>Check...</v>
      </c>
      <c r="AG1029" s="308"/>
      <c r="AH1029" s="317" t="b">
        <v>0</v>
      </c>
      <c r="AI1029" s="317" t="b">
        <v>0</v>
      </c>
      <c r="AJ1029" s="308" t="str">
        <f t="array" ref="AJ1029">iferror(index('Type Mapping'!$A$2:$D$21,match(J1029,'Type Mapping'!$B$2:$B$21,0),4),"type mismatch")</f>
        <v>DATE</v>
      </c>
      <c r="AK1029" s="308"/>
      <c r="AL1029" s="308"/>
      <c r="AM1029" s="308"/>
      <c r="AN1029" s="300" t="b">
        <v>0</v>
      </c>
      <c r="AO1029" s="300" t="b">
        <v>0</v>
      </c>
      <c r="AP1029" s="300" t="b">
        <v>0</v>
      </c>
      <c r="AQ1029" s="300" t="b">
        <v>0</v>
      </c>
      <c r="AR1029" s="300"/>
      <c r="AS1029" s="300"/>
      <c r="AT1029" s="302"/>
      <c r="AU1029" s="302"/>
      <c r="AV1029" s="303" t="b">
        <v>1</v>
      </c>
      <c r="AW1029" s="304" t="str">
        <f t="shared" si="9"/>
        <v>false</v>
      </c>
      <c r="AX1029" s="305" t="str">
        <f t="shared" si="17"/>
        <v>&lt;column comment="" default="" key="false" label="FeeLtr1Date" length="255" nullable="true" originalDbColumnName="FeeLtr1Date" originalLength="-1" pattern="" precision="-1" talendType="id_String" type=""/&gt;</v>
      </c>
      <c r="AY1029" s="306"/>
      <c r="AZ1029" s="305" t="str">
        <f t="shared" si="10"/>
        <v>&lt;column comment="" default="" key="false" label="FeeLtr1Date" length="255" nullable="true" originalDbColumnName="FeeLtr1Date" originalLength="-1" pattern="" precision="-1" talendType="id_String" type=""/&gt;</v>
      </c>
      <c r="BA1029" s="306"/>
      <c r="BB1029" s="302"/>
      <c r="BC1029" s="303" t="b">
        <f t="shared" si="11"/>
        <v>1</v>
      </c>
      <c r="BD1029" s="304"/>
      <c r="BE1029" s="304" t="str">
        <f t="shared" si="12"/>
        <v>false</v>
      </c>
      <c r="BF1029" s="307"/>
      <c r="BG1029" s="305"/>
      <c r="BH1029" s="305"/>
      <c r="BI1029" s="305"/>
      <c r="BJ1029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29" s="306"/>
      <c r="BL1029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29" s="306"/>
      <c r="BN1029" s="302"/>
      <c r="BO1029" s="302"/>
      <c r="BP1029" s="302"/>
      <c r="BQ1029" s="302"/>
      <c r="BR1029" s="302"/>
      <c r="BS1029" s="302"/>
      <c r="BT1029" s="302"/>
      <c r="BU1029" s="302"/>
      <c r="BV1029" s="302"/>
      <c r="BW1029" s="302"/>
      <c r="BX1029" s="302"/>
    </row>
    <row r="1030">
      <c r="A1030" s="292" t="s">
        <v>728</v>
      </c>
      <c r="B1030" s="292">
        <v>1029.0</v>
      </c>
      <c r="C1030" s="292">
        <f t="shared" si="15"/>
        <v>1</v>
      </c>
      <c r="D1030" s="293" t="str">
        <f t="shared" si="27"/>
        <v>Insp, Con, Vac</v>
      </c>
      <c r="E1030" s="46" t="str">
        <f t="shared" si="2"/>
        <v>bldinsp.mdb.LtrOwner.FeeLtr1InspectorNum</v>
      </c>
      <c r="F1030" s="46" t="s">
        <v>355</v>
      </c>
      <c r="G1030" s="46" t="s">
        <v>415</v>
      </c>
      <c r="H1030" s="47">
        <v>26.0</v>
      </c>
      <c r="I1030" s="294" t="s">
        <v>2228</v>
      </c>
      <c r="J1030" s="295" t="s">
        <v>749</v>
      </c>
      <c r="K1030" s="296">
        <v>2.0</v>
      </c>
      <c r="L1030" s="297" t="b">
        <v>0</v>
      </c>
      <c r="M1030" s="294" t="s">
        <v>802</v>
      </c>
      <c r="N1030" s="294"/>
      <c r="O1030" s="369"/>
      <c r="P1030" s="369"/>
      <c r="Q1030" s="298" t="str">
        <f t="shared" si="3"/>
        <v>LtrOwner</v>
      </c>
      <c r="R1030" s="298" t="str">
        <f t="shared" si="19"/>
        <v>FeeLtr1InspectorNum</v>
      </c>
      <c r="S1030" s="298" t="str">
        <f t="array" ref="S1030">iferror(index('Type Mapping'!$A$2:$D$21,match(J1030,'Type Mapping'!$B$2:$B$21,0),3),"type mismatch")</f>
        <v>VARCHAR</v>
      </c>
      <c r="T1030" s="298"/>
      <c r="U1030" s="298"/>
      <c r="V1030" s="298"/>
      <c r="W1030" s="51" t="b">
        <v>1</v>
      </c>
      <c r="X1030" s="51"/>
      <c r="Y1030" s="309"/>
      <c r="Z1030" s="309"/>
      <c r="AA1030" s="311" t="s">
        <v>658</v>
      </c>
      <c r="AB1030" s="53" t="str">
        <f t="shared" si="23"/>
        <v>fee_history</v>
      </c>
      <c r="AC1030" s="308" t="str">
        <f t="array" ref="AC1030">iferror(index('StoT Mapping (Depreciated)'!$D$2:$L$976,match(E1030,'StoT Mapping (Depreciated)'!$D$2:$D$976,0),9),"**FIELD MISSING**")</f>
        <v>???</v>
      </c>
      <c r="AD1030" s="53" t="str">
        <f t="shared" si="6"/>
        <v>fee.???</v>
      </c>
      <c r="AE1030" s="299">
        <f>countif(NEW_REDB_table.field,AD1030)</f>
        <v>0</v>
      </c>
      <c r="AF1030" s="299" t="str">
        <f t="shared" si="7"/>
        <v>Check...</v>
      </c>
      <c r="AG1030" s="308"/>
      <c r="AH1030" s="317" t="b">
        <v>0</v>
      </c>
      <c r="AI1030" s="317" t="b">
        <v>0</v>
      </c>
      <c r="AJ1030" s="308" t="str">
        <f t="array" ref="AJ1030">iferror(index('Type Mapping'!$A$2:$D$21,match(J1030,'Type Mapping'!$B$2:$B$21,0),4),"type mismatch")</f>
        <v>INT</v>
      </c>
      <c r="AK1030" s="308"/>
      <c r="AL1030" s="308"/>
      <c r="AM1030" s="308"/>
      <c r="AN1030" s="300" t="b">
        <v>0</v>
      </c>
      <c r="AO1030" s="300" t="b">
        <v>0</v>
      </c>
      <c r="AP1030" s="300" t="b">
        <v>0</v>
      </c>
      <c r="AQ1030" s="300" t="b">
        <v>0</v>
      </c>
      <c r="AR1030" s="300"/>
      <c r="AS1030" s="300"/>
      <c r="AT1030" s="302"/>
      <c r="AU1030" s="302"/>
      <c r="AV1030" s="303" t="b">
        <v>1</v>
      </c>
      <c r="AW1030" s="304" t="str">
        <f t="shared" si="9"/>
        <v>false</v>
      </c>
      <c r="AX1030" s="305" t="str">
        <f t="shared" si="17"/>
        <v>&lt;column comment="" default="" key="false" label="FeeLtr1InspectorNum" length="255" nullable="true" originalDbColumnName="FeeLtr1InspectorNum" originalLength="-1" pattern="" precision="-1" talendType="id_String" type=""/&gt;</v>
      </c>
      <c r="AY1030" s="306"/>
      <c r="AZ1030" s="305" t="str">
        <f t="shared" si="10"/>
        <v>&lt;column comment="" default="" key="false" label="FeeLtr1InspectorNum" length="255" nullable="true" originalDbColumnName="FeeLtr1InspectorNum" originalLength="-1" pattern="" precision="-1" talendType="id_String" type=""/&gt;</v>
      </c>
      <c r="BA1030" s="306"/>
      <c r="BB1030" s="302"/>
      <c r="BC1030" s="303" t="b">
        <f t="shared" si="11"/>
        <v>1</v>
      </c>
      <c r="BD1030" s="304"/>
      <c r="BE1030" s="304" t="str">
        <f t="shared" si="12"/>
        <v>false</v>
      </c>
      <c r="BF1030" s="307"/>
      <c r="BG1030" s="305"/>
      <c r="BH1030" s="305"/>
      <c r="BI1030" s="305"/>
      <c r="BJ1030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0" s="306"/>
      <c r="BL1030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0" s="306"/>
      <c r="BN1030" s="302"/>
      <c r="BO1030" s="302"/>
      <c r="BP1030" s="302"/>
      <c r="BQ1030" s="302"/>
      <c r="BR1030" s="302"/>
      <c r="BS1030" s="302"/>
      <c r="BT1030" s="302"/>
      <c r="BU1030" s="302"/>
      <c r="BV1030" s="302"/>
      <c r="BW1030" s="302"/>
      <c r="BX1030" s="302"/>
    </row>
    <row r="1031">
      <c r="A1031" s="292" t="s">
        <v>728</v>
      </c>
      <c r="B1031" s="292">
        <v>1030.0</v>
      </c>
      <c r="C1031" s="292">
        <f t="shared" si="15"/>
        <v>1</v>
      </c>
      <c r="D1031" s="293" t="str">
        <f t="shared" si="27"/>
        <v>Insp, Con, Vac</v>
      </c>
      <c r="E1031" s="46" t="str">
        <f t="shared" si="2"/>
        <v>bldinsp.mdb.LtrOwner.FeeLtr1AmtPerViol</v>
      </c>
      <c r="F1031" s="46" t="s">
        <v>355</v>
      </c>
      <c r="G1031" s="46" t="s">
        <v>415</v>
      </c>
      <c r="H1031" s="47">
        <v>27.0</v>
      </c>
      <c r="I1031" s="294" t="s">
        <v>2229</v>
      </c>
      <c r="J1031" s="295" t="s">
        <v>729</v>
      </c>
      <c r="K1031" s="296">
        <v>8.0</v>
      </c>
      <c r="L1031" s="297" t="b">
        <v>0</v>
      </c>
      <c r="M1031" s="294" t="s">
        <v>802</v>
      </c>
      <c r="N1031" s="294"/>
      <c r="O1031" s="369"/>
      <c r="P1031" s="369"/>
      <c r="Q1031" s="298" t="str">
        <f t="shared" si="3"/>
        <v>LtrOwner</v>
      </c>
      <c r="R1031" s="298" t="str">
        <f t="shared" si="19"/>
        <v>FeeLtr1AmtPerViol</v>
      </c>
      <c r="S1031" s="298" t="str">
        <f t="array" ref="S1031">iferror(index('Type Mapping'!$A$2:$D$21,match(J1031,'Type Mapping'!$B$2:$B$21,0),3),"type mismatch")</f>
        <v>VARCHAR</v>
      </c>
      <c r="T1031" s="298"/>
      <c r="U1031" s="298"/>
      <c r="V1031" s="298"/>
      <c r="W1031" s="51" t="b">
        <v>1</v>
      </c>
      <c r="X1031" s="51"/>
      <c r="Y1031" s="309"/>
      <c r="Z1031" s="309"/>
      <c r="AA1031" s="311" t="s">
        <v>658</v>
      </c>
      <c r="AB1031" s="53" t="str">
        <f t="shared" si="23"/>
        <v>fee_history</v>
      </c>
      <c r="AC1031" s="308" t="str">
        <f t="array" ref="AC1031">iferror(index('StoT Mapping (Depreciated)'!$D$2:$L$976,match(E1031,'StoT Mapping (Depreciated)'!$D$2:$D$976,0),9),"**FIELD MISSING**")</f>
        <v>???</v>
      </c>
      <c r="AD1031" s="53" t="str">
        <f t="shared" si="6"/>
        <v>fee.???</v>
      </c>
      <c r="AE1031" s="299">
        <f>countif(NEW_REDB_table.field,AD1031)</f>
        <v>0</v>
      </c>
      <c r="AF1031" s="299" t="str">
        <f t="shared" si="7"/>
        <v>Check...</v>
      </c>
      <c r="AG1031" s="308"/>
      <c r="AH1031" s="317" t="b">
        <v>0</v>
      </c>
      <c r="AI1031" s="317" t="b">
        <v>0</v>
      </c>
      <c r="AJ1031" s="308" t="str">
        <f t="array" ref="AJ1031">iferror(index('Type Mapping'!$A$2:$D$21,match(J1031,'Type Mapping'!$B$2:$B$21,0),4),"type mismatch")</f>
        <v>FLOAT</v>
      </c>
      <c r="AK1031" s="308"/>
      <c r="AL1031" s="308"/>
      <c r="AM1031" s="308"/>
      <c r="AN1031" s="300" t="b">
        <v>0</v>
      </c>
      <c r="AO1031" s="300" t="b">
        <v>0</v>
      </c>
      <c r="AP1031" s="300" t="b">
        <v>0</v>
      </c>
      <c r="AQ1031" s="300" t="b">
        <v>0</v>
      </c>
      <c r="AR1031" s="300"/>
      <c r="AS1031" s="300"/>
      <c r="AT1031" s="302"/>
      <c r="AU1031" s="302"/>
      <c r="AV1031" s="303" t="b">
        <v>1</v>
      </c>
      <c r="AW1031" s="304" t="str">
        <f t="shared" si="9"/>
        <v>false</v>
      </c>
      <c r="AX1031" s="305" t="str">
        <f t="shared" si="17"/>
        <v>&lt;column comment="" default="" key="false" label="FeeLtr1AmtPerViol" length="255" nullable="true" originalDbColumnName="FeeLtr1AmtPerViol" originalLength="-1" pattern="" precision="-1" talendType="id_String" type=""/&gt;</v>
      </c>
      <c r="AY1031" s="306"/>
      <c r="AZ1031" s="305" t="str">
        <f t="shared" si="10"/>
        <v>&lt;column comment="" default="" key="false" label="FeeLtr1AmtPerViol" length="255" nullable="true" originalDbColumnName="FeeLtr1AmtPerViol" originalLength="-1" pattern="" precision="-1" talendType="id_String" type=""/&gt;</v>
      </c>
      <c r="BA1031" s="306"/>
      <c r="BB1031" s="302"/>
      <c r="BC1031" s="303" t="b">
        <f t="shared" si="11"/>
        <v>1</v>
      </c>
      <c r="BD1031" s="304"/>
      <c r="BE1031" s="304" t="str">
        <f t="shared" si="12"/>
        <v>false</v>
      </c>
      <c r="BF1031" s="307"/>
      <c r="BG1031" s="305"/>
      <c r="BH1031" s="305"/>
      <c r="BI1031" s="305"/>
      <c r="BJ1031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1" s="306"/>
      <c r="BL1031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1" s="306"/>
      <c r="BN1031" s="302"/>
      <c r="BO1031" s="302"/>
      <c r="BP1031" s="302"/>
      <c r="BQ1031" s="302"/>
      <c r="BR1031" s="302"/>
      <c r="BS1031" s="302"/>
      <c r="BT1031" s="302"/>
      <c r="BU1031" s="302"/>
      <c r="BV1031" s="302"/>
      <c r="BW1031" s="302"/>
      <c r="BX1031" s="302"/>
    </row>
    <row r="1032">
      <c r="A1032" s="292" t="s">
        <v>728</v>
      </c>
      <c r="B1032" s="292">
        <v>1031.0</v>
      </c>
      <c r="C1032" s="292">
        <f t="shared" si="15"/>
        <v>1</v>
      </c>
      <c r="D1032" s="293" t="str">
        <f t="shared" si="27"/>
        <v>Insp, Con, Vac</v>
      </c>
      <c r="E1032" s="46" t="str">
        <f t="shared" si="2"/>
        <v>bldinsp.mdb.LtrOwner.FeeLtr1NbrOfViols</v>
      </c>
      <c r="F1032" s="46" t="s">
        <v>355</v>
      </c>
      <c r="G1032" s="46" t="s">
        <v>415</v>
      </c>
      <c r="H1032" s="47">
        <v>28.0</v>
      </c>
      <c r="I1032" s="294" t="s">
        <v>2266</v>
      </c>
      <c r="J1032" s="295" t="s">
        <v>740</v>
      </c>
      <c r="K1032" s="296">
        <v>1.0</v>
      </c>
      <c r="L1032" s="297" t="b">
        <v>0</v>
      </c>
      <c r="M1032" s="294" t="s">
        <v>802</v>
      </c>
      <c r="N1032" s="294"/>
      <c r="O1032" s="369"/>
      <c r="P1032" s="369"/>
      <c r="Q1032" s="298" t="str">
        <f t="shared" si="3"/>
        <v>LtrOwner</v>
      </c>
      <c r="R1032" s="298" t="str">
        <f t="shared" si="19"/>
        <v>FeeLtr1NbrOfViols</v>
      </c>
      <c r="S1032" s="298" t="str">
        <f t="array" ref="S1032">iferror(index('Type Mapping'!$A$2:$D$21,match(J1032,'Type Mapping'!$B$2:$B$21,0),3),"type mismatch")</f>
        <v>VARCHAR</v>
      </c>
      <c r="T1032" s="298"/>
      <c r="U1032" s="298"/>
      <c r="V1032" s="298"/>
      <c r="W1032" s="51" t="b">
        <v>1</v>
      </c>
      <c r="X1032" s="51"/>
      <c r="Y1032" s="309"/>
      <c r="Z1032" s="309"/>
      <c r="AA1032" s="311" t="s">
        <v>658</v>
      </c>
      <c r="AB1032" s="53" t="str">
        <f t="shared" si="23"/>
        <v>fee_history</v>
      </c>
      <c r="AC1032" s="308" t="str">
        <f t="array" ref="AC1032">iferror(index('StoT Mapping (Depreciated)'!$D$2:$L$976,match(E1032,'StoT Mapping (Depreciated)'!$D$2:$D$976,0),9),"**FIELD MISSING**")</f>
        <v>???</v>
      </c>
      <c r="AD1032" s="53" t="str">
        <f t="shared" si="6"/>
        <v>fee.???</v>
      </c>
      <c r="AE1032" s="299">
        <f>countif(NEW_REDB_table.field,AD1032)</f>
        <v>0</v>
      </c>
      <c r="AF1032" s="299" t="str">
        <f t="shared" si="7"/>
        <v>Check...</v>
      </c>
      <c r="AG1032" s="308"/>
      <c r="AH1032" s="317" t="b">
        <v>0</v>
      </c>
      <c r="AI1032" s="317" t="b">
        <v>0</v>
      </c>
      <c r="AJ1032" s="308" t="str">
        <f t="array" ref="AJ1032">iferror(index('Type Mapping'!$A$2:$D$21,match(J1032,'Type Mapping'!$B$2:$B$21,0),4),"type mismatch")</f>
        <v>INT</v>
      </c>
      <c r="AK1032" s="308"/>
      <c r="AL1032" s="308"/>
      <c r="AM1032" s="308"/>
      <c r="AN1032" s="300" t="b">
        <v>0</v>
      </c>
      <c r="AO1032" s="300" t="b">
        <v>0</v>
      </c>
      <c r="AP1032" s="300" t="b">
        <v>0</v>
      </c>
      <c r="AQ1032" s="300" t="b">
        <v>0</v>
      </c>
      <c r="AR1032" s="300"/>
      <c r="AS1032" s="300"/>
      <c r="AT1032" s="302"/>
      <c r="AU1032" s="302"/>
      <c r="AV1032" s="303" t="b">
        <v>1</v>
      </c>
      <c r="AW1032" s="304" t="str">
        <f t="shared" si="9"/>
        <v>false</v>
      </c>
      <c r="AX1032" s="305" t="str">
        <f t="shared" si="17"/>
        <v>&lt;column comment="" default="" key="false" label="FeeLtr1NbrOfViols" length="255" nullable="true" originalDbColumnName="FeeLtr1NbrOfViols" originalLength="-1" pattern="" precision="-1" talendType="id_String" type=""/&gt;</v>
      </c>
      <c r="AY1032" s="306"/>
      <c r="AZ1032" s="305" t="str">
        <f t="shared" si="10"/>
        <v>&lt;column comment="" default="" key="false" label="FeeLtr1NbrOfViols" length="255" nullable="true" originalDbColumnName="FeeLtr1NbrOfViols" originalLength="-1" pattern="" precision="-1" talendType="id_String" type=""/&gt;</v>
      </c>
      <c r="BA1032" s="306"/>
      <c r="BB1032" s="302"/>
      <c r="BC1032" s="303" t="b">
        <f t="shared" si="11"/>
        <v>1</v>
      </c>
      <c r="BD1032" s="304"/>
      <c r="BE1032" s="304" t="str">
        <f t="shared" si="12"/>
        <v>false</v>
      </c>
      <c r="BF1032" s="307"/>
      <c r="BG1032" s="305"/>
      <c r="BH1032" s="305"/>
      <c r="BI1032" s="305"/>
      <c r="BJ1032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2" s="306"/>
      <c r="BL1032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2" s="306"/>
      <c r="BN1032" s="302"/>
      <c r="BO1032" s="302"/>
      <c r="BP1032" s="302"/>
      <c r="BQ1032" s="302"/>
      <c r="BR1032" s="302"/>
      <c r="BS1032" s="302"/>
      <c r="BT1032" s="302"/>
      <c r="BU1032" s="302"/>
      <c r="BV1032" s="302"/>
      <c r="BW1032" s="302"/>
      <c r="BX1032" s="302"/>
    </row>
    <row r="1033">
      <c r="A1033" s="292" t="s">
        <v>728</v>
      </c>
      <c r="B1033" s="292">
        <v>1032.0</v>
      </c>
      <c r="C1033" s="292">
        <f t="shared" si="15"/>
        <v>1</v>
      </c>
      <c r="D1033" s="293" t="str">
        <f t="shared" si="27"/>
        <v>Insp, Con, Vac</v>
      </c>
      <c r="E1033" s="46" t="str">
        <f t="shared" si="2"/>
        <v>bldinsp.mdb.LtrOwner.FeeLtr1AmtOwed</v>
      </c>
      <c r="F1033" s="46" t="s">
        <v>355</v>
      </c>
      <c r="G1033" s="46" t="s">
        <v>415</v>
      </c>
      <c r="H1033" s="47">
        <v>29.0</v>
      </c>
      <c r="I1033" s="294" t="s">
        <v>2231</v>
      </c>
      <c r="J1033" s="295" t="s">
        <v>729</v>
      </c>
      <c r="K1033" s="296">
        <v>8.0</v>
      </c>
      <c r="L1033" s="297" t="b">
        <v>0</v>
      </c>
      <c r="M1033" s="294" t="s">
        <v>802</v>
      </c>
      <c r="N1033" s="294"/>
      <c r="O1033" s="369"/>
      <c r="P1033" s="369"/>
      <c r="Q1033" s="298" t="str">
        <f t="shared" si="3"/>
        <v>LtrOwner</v>
      </c>
      <c r="R1033" s="298" t="str">
        <f t="shared" si="19"/>
        <v>FeeLtr1AmtOwed</v>
      </c>
      <c r="S1033" s="298" t="str">
        <f t="array" ref="S1033">iferror(index('Type Mapping'!$A$2:$D$21,match(J1033,'Type Mapping'!$B$2:$B$21,0),3),"type mismatch")</f>
        <v>VARCHAR</v>
      </c>
      <c r="T1033" s="298"/>
      <c r="U1033" s="298"/>
      <c r="V1033" s="298"/>
      <c r="W1033" s="51" t="b">
        <v>1</v>
      </c>
      <c r="X1033" s="51"/>
      <c r="Y1033" s="309"/>
      <c r="Z1033" s="309"/>
      <c r="AA1033" s="311" t="s">
        <v>658</v>
      </c>
      <c r="AB1033" s="53" t="str">
        <f t="shared" si="23"/>
        <v>fee_history</v>
      </c>
      <c r="AC1033" s="308" t="str">
        <f t="array" ref="AC1033">iferror(index('StoT Mapping (Depreciated)'!$D$2:$L$976,match(E1033,'StoT Mapping (Depreciated)'!$D$2:$D$976,0),9),"**FIELD MISSING**")</f>
        <v>???</v>
      </c>
      <c r="AD1033" s="53" t="str">
        <f t="shared" si="6"/>
        <v>fee.???</v>
      </c>
      <c r="AE1033" s="299">
        <f>countif(NEW_REDB_table.field,AD1033)</f>
        <v>0</v>
      </c>
      <c r="AF1033" s="299" t="str">
        <f t="shared" si="7"/>
        <v>Check...</v>
      </c>
      <c r="AG1033" s="308"/>
      <c r="AH1033" s="317" t="b">
        <v>0</v>
      </c>
      <c r="AI1033" s="317" t="b">
        <v>0</v>
      </c>
      <c r="AJ1033" s="308" t="str">
        <f t="array" ref="AJ1033">iferror(index('Type Mapping'!$A$2:$D$21,match(J1033,'Type Mapping'!$B$2:$B$21,0),4),"type mismatch")</f>
        <v>FLOAT</v>
      </c>
      <c r="AK1033" s="308"/>
      <c r="AL1033" s="308"/>
      <c r="AM1033" s="308"/>
      <c r="AN1033" s="300" t="b">
        <v>0</v>
      </c>
      <c r="AO1033" s="300" t="b">
        <v>0</v>
      </c>
      <c r="AP1033" s="300" t="b">
        <v>0</v>
      </c>
      <c r="AQ1033" s="300" t="b">
        <v>0</v>
      </c>
      <c r="AR1033" s="300"/>
      <c r="AS1033" s="300"/>
      <c r="AT1033" s="302"/>
      <c r="AU1033" s="302"/>
      <c r="AV1033" s="303" t="b">
        <v>1</v>
      </c>
      <c r="AW1033" s="304" t="str">
        <f t="shared" si="9"/>
        <v>false</v>
      </c>
      <c r="AX1033" s="305" t="str">
        <f t="shared" si="17"/>
        <v>&lt;column comment="" default="" key="false" label="FeeLtr1AmtOwed" length="255" nullable="true" originalDbColumnName="FeeLtr1AmtOwed" originalLength="-1" pattern="" precision="-1" talendType="id_String" type=""/&gt;</v>
      </c>
      <c r="AY1033" s="306"/>
      <c r="AZ1033" s="305" t="str">
        <f t="shared" si="10"/>
        <v>&lt;column comment="" default="" key="false" label="FeeLtr1AmtOwed" length="255" nullable="true" originalDbColumnName="FeeLtr1AmtOwed" originalLength="-1" pattern="" precision="-1" talendType="id_String" type=""/&gt;</v>
      </c>
      <c r="BA1033" s="306"/>
      <c r="BB1033" s="302"/>
      <c r="BC1033" s="303" t="b">
        <f t="shared" si="11"/>
        <v>1</v>
      </c>
      <c r="BD1033" s="304"/>
      <c r="BE1033" s="304" t="str">
        <f t="shared" si="12"/>
        <v>false</v>
      </c>
      <c r="BF1033" s="307"/>
      <c r="BG1033" s="305"/>
      <c r="BH1033" s="305"/>
      <c r="BI1033" s="305"/>
      <c r="BJ1033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3" s="306"/>
      <c r="BL1033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3" s="306"/>
      <c r="BN1033" s="302"/>
      <c r="BO1033" s="302"/>
      <c r="BP1033" s="302"/>
      <c r="BQ1033" s="302"/>
      <c r="BR1033" s="302"/>
      <c r="BS1033" s="302"/>
      <c r="BT1033" s="302"/>
      <c r="BU1033" s="302"/>
      <c r="BV1033" s="302"/>
      <c r="BW1033" s="302"/>
      <c r="BX1033" s="302"/>
    </row>
    <row r="1034">
      <c r="A1034" s="292" t="s">
        <v>728</v>
      </c>
      <c r="B1034" s="292">
        <v>1033.0</v>
      </c>
      <c r="C1034" s="292">
        <f t="shared" si="15"/>
        <v>1</v>
      </c>
      <c r="D1034" s="293" t="str">
        <f t="shared" si="27"/>
        <v>Insp, Con, Vac</v>
      </c>
      <c r="E1034" s="46" t="str">
        <f t="shared" si="2"/>
        <v>bldinsp.mdb.LtrOwner.FeeLtr2CancelDate</v>
      </c>
      <c r="F1034" s="46" t="s">
        <v>355</v>
      </c>
      <c r="G1034" s="46" t="s">
        <v>415</v>
      </c>
      <c r="H1034" s="47">
        <v>30.0</v>
      </c>
      <c r="I1034" s="294" t="s">
        <v>2232</v>
      </c>
      <c r="J1034" s="295" t="s">
        <v>788</v>
      </c>
      <c r="K1034" s="296">
        <v>8.0</v>
      </c>
      <c r="L1034" s="297" t="b">
        <v>0</v>
      </c>
      <c r="M1034" s="294" t="s">
        <v>802</v>
      </c>
      <c r="N1034" s="294"/>
      <c r="O1034" s="369"/>
      <c r="P1034" s="369"/>
      <c r="Q1034" s="298" t="str">
        <f t="shared" si="3"/>
        <v>LtrOwner</v>
      </c>
      <c r="R1034" s="298" t="str">
        <f t="shared" si="19"/>
        <v>FeeLtr2CancelDate</v>
      </c>
      <c r="S1034" s="298" t="str">
        <f t="array" ref="S1034">iferror(index('Type Mapping'!$A$2:$D$21,match(J1034,'Type Mapping'!$B$2:$B$21,0),3),"type mismatch")</f>
        <v>VARCHAR</v>
      </c>
      <c r="T1034" s="298"/>
      <c r="U1034" s="298"/>
      <c r="V1034" s="298"/>
      <c r="W1034" s="51" t="b">
        <v>1</v>
      </c>
      <c r="X1034" s="51"/>
      <c r="Y1034" s="309"/>
      <c r="Z1034" s="309"/>
      <c r="AA1034" s="311" t="s">
        <v>658</v>
      </c>
      <c r="AB1034" s="53" t="str">
        <f t="shared" si="23"/>
        <v>fee_history</v>
      </c>
      <c r="AC1034" s="308" t="str">
        <f t="array" ref="AC1034">iferror(index('StoT Mapping (Depreciated)'!$D$2:$L$976,match(E1034,'StoT Mapping (Depreciated)'!$D$2:$D$976,0),9),"**FIELD MISSING**")</f>
        <v>???</v>
      </c>
      <c r="AD1034" s="53" t="str">
        <f t="shared" si="6"/>
        <v>fee.???</v>
      </c>
      <c r="AE1034" s="299">
        <f>countif(NEW_REDB_table.field,AD1034)</f>
        <v>0</v>
      </c>
      <c r="AF1034" s="299" t="str">
        <f t="shared" si="7"/>
        <v>Check...</v>
      </c>
      <c r="AG1034" s="308"/>
      <c r="AH1034" s="317" t="b">
        <v>0</v>
      </c>
      <c r="AI1034" s="317" t="b">
        <v>0</v>
      </c>
      <c r="AJ1034" s="308" t="str">
        <f t="array" ref="AJ1034">iferror(index('Type Mapping'!$A$2:$D$21,match(J1034,'Type Mapping'!$B$2:$B$21,0),4),"type mismatch")</f>
        <v>DATE</v>
      </c>
      <c r="AK1034" s="308"/>
      <c r="AL1034" s="308"/>
      <c r="AM1034" s="308"/>
      <c r="AN1034" s="300" t="b">
        <v>0</v>
      </c>
      <c r="AO1034" s="300" t="b">
        <v>0</v>
      </c>
      <c r="AP1034" s="300" t="b">
        <v>0</v>
      </c>
      <c r="AQ1034" s="300" t="b">
        <v>0</v>
      </c>
      <c r="AR1034" s="300"/>
      <c r="AS1034" s="300"/>
      <c r="AT1034" s="302"/>
      <c r="AU1034" s="302"/>
      <c r="AV1034" s="303" t="b">
        <v>1</v>
      </c>
      <c r="AW1034" s="304" t="str">
        <f t="shared" si="9"/>
        <v>false</v>
      </c>
      <c r="AX1034" s="305" t="str">
        <f t="shared" si="17"/>
        <v>&lt;column comment="" default="" key="false" label="FeeLtr2CancelDate" length="255" nullable="true" originalDbColumnName="FeeLtr2CancelDate" originalLength="-1" pattern="" precision="-1" talendType="id_String" type=""/&gt;</v>
      </c>
      <c r="AY1034" s="306"/>
      <c r="AZ1034" s="305" t="str">
        <f t="shared" si="10"/>
        <v>&lt;column comment="" default="" key="false" label="FeeLtr2CancelDate" length="255" nullable="true" originalDbColumnName="FeeLtr2CancelDate" originalLength="-1" pattern="" precision="-1" talendType="id_String" type=""/&gt;</v>
      </c>
      <c r="BA1034" s="306"/>
      <c r="BB1034" s="302"/>
      <c r="BC1034" s="303" t="b">
        <f t="shared" si="11"/>
        <v>1</v>
      </c>
      <c r="BD1034" s="304"/>
      <c r="BE1034" s="304" t="str">
        <f t="shared" si="12"/>
        <v>false</v>
      </c>
      <c r="BF1034" s="307"/>
      <c r="BG1034" s="305"/>
      <c r="BH1034" s="305"/>
      <c r="BI1034" s="305"/>
      <c r="BJ1034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4" s="306"/>
      <c r="BL1034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4" s="306"/>
      <c r="BN1034" s="302"/>
      <c r="BO1034" s="302"/>
      <c r="BP1034" s="302"/>
      <c r="BQ1034" s="302"/>
      <c r="BR1034" s="302"/>
      <c r="BS1034" s="302"/>
      <c r="BT1034" s="302"/>
      <c r="BU1034" s="302"/>
      <c r="BV1034" s="302"/>
      <c r="BW1034" s="302"/>
      <c r="BX1034" s="302"/>
    </row>
    <row r="1035">
      <c r="A1035" s="292" t="s">
        <v>728</v>
      </c>
      <c r="B1035" s="292">
        <v>1034.0</v>
      </c>
      <c r="C1035" s="292">
        <f t="shared" si="15"/>
        <v>1</v>
      </c>
      <c r="D1035" s="293" t="str">
        <f t="shared" si="27"/>
        <v>Insp, Con, Vac</v>
      </c>
      <c r="E1035" s="46" t="str">
        <f t="shared" si="2"/>
        <v>bldinsp.mdb.LtrOwner.FeeLtr2Date</v>
      </c>
      <c r="F1035" s="46" t="s">
        <v>355</v>
      </c>
      <c r="G1035" s="46" t="s">
        <v>415</v>
      </c>
      <c r="H1035" s="47">
        <v>31.0</v>
      </c>
      <c r="I1035" s="294" t="s">
        <v>2233</v>
      </c>
      <c r="J1035" s="295" t="s">
        <v>788</v>
      </c>
      <c r="K1035" s="296">
        <v>8.0</v>
      </c>
      <c r="L1035" s="297" t="b">
        <v>0</v>
      </c>
      <c r="M1035" s="294" t="s">
        <v>802</v>
      </c>
      <c r="N1035" s="294"/>
      <c r="O1035" s="369"/>
      <c r="P1035" s="369"/>
      <c r="Q1035" s="298" t="str">
        <f t="shared" si="3"/>
        <v>LtrOwner</v>
      </c>
      <c r="R1035" s="298" t="str">
        <f t="shared" si="19"/>
        <v>FeeLtr2Date</v>
      </c>
      <c r="S1035" s="298" t="str">
        <f t="array" ref="S1035">iferror(index('Type Mapping'!$A$2:$D$21,match(J1035,'Type Mapping'!$B$2:$B$21,0),3),"type mismatch")</f>
        <v>VARCHAR</v>
      </c>
      <c r="T1035" s="298"/>
      <c r="U1035" s="298"/>
      <c r="V1035" s="298"/>
      <c r="W1035" s="51" t="b">
        <v>1</v>
      </c>
      <c r="X1035" s="51"/>
      <c r="Y1035" s="309"/>
      <c r="Z1035" s="309"/>
      <c r="AA1035" s="311" t="s">
        <v>658</v>
      </c>
      <c r="AB1035" s="53" t="str">
        <f t="shared" si="23"/>
        <v>fee_history</v>
      </c>
      <c r="AC1035" s="308" t="str">
        <f t="array" ref="AC1035">iferror(index('StoT Mapping (Depreciated)'!$D$2:$L$976,match(E1035,'StoT Mapping (Depreciated)'!$D$2:$D$976,0),9),"**FIELD MISSING**")</f>
        <v>???</v>
      </c>
      <c r="AD1035" s="53" t="str">
        <f t="shared" si="6"/>
        <v>fee.???</v>
      </c>
      <c r="AE1035" s="299">
        <f>countif(NEW_REDB_table.field,AD1035)</f>
        <v>0</v>
      </c>
      <c r="AF1035" s="299" t="str">
        <f t="shared" si="7"/>
        <v>Check...</v>
      </c>
      <c r="AG1035" s="308"/>
      <c r="AH1035" s="317" t="b">
        <v>0</v>
      </c>
      <c r="AI1035" s="317" t="b">
        <v>0</v>
      </c>
      <c r="AJ1035" s="308" t="str">
        <f t="array" ref="AJ1035">iferror(index('Type Mapping'!$A$2:$D$21,match(J1035,'Type Mapping'!$B$2:$B$21,0),4),"type mismatch")</f>
        <v>DATE</v>
      </c>
      <c r="AK1035" s="308"/>
      <c r="AL1035" s="308"/>
      <c r="AM1035" s="308"/>
      <c r="AN1035" s="300" t="b">
        <v>0</v>
      </c>
      <c r="AO1035" s="300" t="b">
        <v>0</v>
      </c>
      <c r="AP1035" s="300" t="b">
        <v>0</v>
      </c>
      <c r="AQ1035" s="300" t="b">
        <v>0</v>
      </c>
      <c r="AR1035" s="300"/>
      <c r="AS1035" s="300"/>
      <c r="AT1035" s="302"/>
      <c r="AU1035" s="302"/>
      <c r="AV1035" s="303" t="b">
        <v>1</v>
      </c>
      <c r="AW1035" s="304" t="str">
        <f t="shared" si="9"/>
        <v>false</v>
      </c>
      <c r="AX1035" s="305" t="str">
        <f t="shared" si="17"/>
        <v>&lt;column comment="" default="" key="false" label="FeeLtr2Date" length="255" nullable="true" originalDbColumnName="FeeLtr2Date" originalLength="-1" pattern="" precision="-1" talendType="id_String" type=""/&gt;</v>
      </c>
      <c r="AY1035" s="306"/>
      <c r="AZ1035" s="305" t="str">
        <f t="shared" si="10"/>
        <v>&lt;column comment="" default="" key="false" label="FeeLtr2Date" length="255" nullable="true" originalDbColumnName="FeeLtr2Date" originalLength="-1" pattern="" precision="-1" talendType="id_String" type=""/&gt;</v>
      </c>
      <c r="BA1035" s="306"/>
      <c r="BB1035" s="302"/>
      <c r="BC1035" s="303" t="b">
        <f t="shared" si="11"/>
        <v>1</v>
      </c>
      <c r="BD1035" s="304"/>
      <c r="BE1035" s="304" t="str">
        <f t="shared" si="12"/>
        <v>false</v>
      </c>
      <c r="BF1035" s="307"/>
      <c r="BG1035" s="305"/>
      <c r="BH1035" s="305"/>
      <c r="BI1035" s="305"/>
      <c r="BJ1035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5" s="306"/>
      <c r="BL1035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5" s="306"/>
      <c r="BN1035" s="302"/>
      <c r="BO1035" s="302"/>
      <c r="BP1035" s="302"/>
      <c r="BQ1035" s="302"/>
      <c r="BR1035" s="302"/>
      <c r="BS1035" s="302"/>
      <c r="BT1035" s="302"/>
      <c r="BU1035" s="302"/>
      <c r="BV1035" s="302"/>
      <c r="BW1035" s="302"/>
      <c r="BX1035" s="302"/>
    </row>
    <row r="1036">
      <c r="A1036" s="292" t="s">
        <v>728</v>
      </c>
      <c r="B1036" s="292">
        <v>1035.0</v>
      </c>
      <c r="C1036" s="292">
        <f t="shared" si="15"/>
        <v>1</v>
      </c>
      <c r="D1036" s="293" t="str">
        <f t="shared" si="27"/>
        <v>Insp, Con, Vac</v>
      </c>
      <c r="E1036" s="46" t="str">
        <f t="shared" si="2"/>
        <v>bldinsp.mdb.LtrOwner.FeeLtr2InspectorNum</v>
      </c>
      <c r="F1036" s="46" t="s">
        <v>355</v>
      </c>
      <c r="G1036" s="46" t="s">
        <v>415</v>
      </c>
      <c r="H1036" s="47">
        <v>32.0</v>
      </c>
      <c r="I1036" s="294" t="s">
        <v>2234</v>
      </c>
      <c r="J1036" s="295" t="s">
        <v>749</v>
      </c>
      <c r="K1036" s="296">
        <v>2.0</v>
      </c>
      <c r="L1036" s="297" t="b">
        <v>0</v>
      </c>
      <c r="M1036" s="294" t="s">
        <v>802</v>
      </c>
      <c r="N1036" s="294"/>
      <c r="O1036" s="369"/>
      <c r="P1036" s="369"/>
      <c r="Q1036" s="298" t="str">
        <f t="shared" si="3"/>
        <v>LtrOwner</v>
      </c>
      <c r="R1036" s="298" t="str">
        <f t="shared" si="19"/>
        <v>FeeLtr2InspectorNum</v>
      </c>
      <c r="S1036" s="298" t="str">
        <f t="array" ref="S1036">iferror(index('Type Mapping'!$A$2:$D$21,match(J1036,'Type Mapping'!$B$2:$B$21,0),3),"type mismatch")</f>
        <v>VARCHAR</v>
      </c>
      <c r="T1036" s="298"/>
      <c r="U1036" s="298"/>
      <c r="V1036" s="298"/>
      <c r="W1036" s="51" t="b">
        <v>1</v>
      </c>
      <c r="X1036" s="51"/>
      <c r="Y1036" s="309"/>
      <c r="Z1036" s="309"/>
      <c r="AA1036" s="311" t="s">
        <v>658</v>
      </c>
      <c r="AB1036" s="53" t="str">
        <f t="shared" si="23"/>
        <v>fee_history</v>
      </c>
      <c r="AC1036" s="308" t="str">
        <f t="array" ref="AC1036">iferror(index('StoT Mapping (Depreciated)'!$D$2:$L$976,match(E1036,'StoT Mapping (Depreciated)'!$D$2:$D$976,0),9),"**FIELD MISSING**")</f>
        <v>???</v>
      </c>
      <c r="AD1036" s="53" t="str">
        <f t="shared" si="6"/>
        <v>fee.???</v>
      </c>
      <c r="AE1036" s="299">
        <f>countif(NEW_REDB_table.field,AD1036)</f>
        <v>0</v>
      </c>
      <c r="AF1036" s="299" t="str">
        <f t="shared" si="7"/>
        <v>Check...</v>
      </c>
      <c r="AG1036" s="308"/>
      <c r="AH1036" s="317" t="b">
        <v>0</v>
      </c>
      <c r="AI1036" s="317" t="b">
        <v>0</v>
      </c>
      <c r="AJ1036" s="308" t="str">
        <f t="array" ref="AJ1036">iferror(index('Type Mapping'!$A$2:$D$21,match(J1036,'Type Mapping'!$B$2:$B$21,0),4),"type mismatch")</f>
        <v>INT</v>
      </c>
      <c r="AK1036" s="308"/>
      <c r="AL1036" s="308"/>
      <c r="AM1036" s="308"/>
      <c r="AN1036" s="300" t="b">
        <v>0</v>
      </c>
      <c r="AO1036" s="300" t="b">
        <v>0</v>
      </c>
      <c r="AP1036" s="300" t="b">
        <v>0</v>
      </c>
      <c r="AQ1036" s="300" t="b">
        <v>0</v>
      </c>
      <c r="AR1036" s="300"/>
      <c r="AS1036" s="300"/>
      <c r="AT1036" s="302"/>
      <c r="AU1036" s="302"/>
      <c r="AV1036" s="303" t="b">
        <v>1</v>
      </c>
      <c r="AW1036" s="304" t="str">
        <f t="shared" si="9"/>
        <v>false</v>
      </c>
      <c r="AX1036" s="305" t="str">
        <f t="shared" si="17"/>
        <v>&lt;column comment="" default="" key="false" label="FeeLtr2InspectorNum" length="255" nullable="true" originalDbColumnName="FeeLtr2InspectorNum" originalLength="-1" pattern="" precision="-1" talendType="id_String" type=""/&gt;</v>
      </c>
      <c r="AY1036" s="306"/>
      <c r="AZ1036" s="305" t="str">
        <f t="shared" si="10"/>
        <v>&lt;column comment="" default="" key="false" label="FeeLtr2InspectorNum" length="255" nullable="true" originalDbColumnName="FeeLtr2InspectorNum" originalLength="-1" pattern="" precision="-1" talendType="id_String" type=""/&gt;</v>
      </c>
      <c r="BA1036" s="306"/>
      <c r="BB1036" s="302"/>
      <c r="BC1036" s="303" t="b">
        <f t="shared" si="11"/>
        <v>1</v>
      </c>
      <c r="BD1036" s="304"/>
      <c r="BE1036" s="304" t="str">
        <f t="shared" si="12"/>
        <v>false</v>
      </c>
      <c r="BF1036" s="307"/>
      <c r="BG1036" s="305"/>
      <c r="BH1036" s="305"/>
      <c r="BI1036" s="305"/>
      <c r="BJ1036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6" s="306"/>
      <c r="BL1036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6" s="306"/>
      <c r="BN1036" s="302"/>
      <c r="BO1036" s="302"/>
      <c r="BP1036" s="302"/>
      <c r="BQ1036" s="302"/>
      <c r="BR1036" s="302"/>
      <c r="BS1036" s="302"/>
      <c r="BT1036" s="302"/>
      <c r="BU1036" s="302"/>
      <c r="BV1036" s="302"/>
      <c r="BW1036" s="302"/>
      <c r="BX1036" s="302"/>
    </row>
    <row r="1037">
      <c r="A1037" s="292" t="s">
        <v>728</v>
      </c>
      <c r="B1037" s="292">
        <v>1036.0</v>
      </c>
      <c r="C1037" s="292">
        <f t="shared" si="15"/>
        <v>1</v>
      </c>
      <c r="D1037" s="293" t="str">
        <f t="shared" si="27"/>
        <v>Insp, Con, Vac</v>
      </c>
      <c r="E1037" s="46" t="str">
        <f t="shared" si="2"/>
        <v>bldinsp.mdb.LtrOwner.FeeLtr2AmtPerViol</v>
      </c>
      <c r="F1037" s="46" t="s">
        <v>355</v>
      </c>
      <c r="G1037" s="46" t="s">
        <v>415</v>
      </c>
      <c r="H1037" s="47">
        <v>33.0</v>
      </c>
      <c r="I1037" s="294" t="s">
        <v>2235</v>
      </c>
      <c r="J1037" s="295" t="s">
        <v>729</v>
      </c>
      <c r="K1037" s="296">
        <v>8.0</v>
      </c>
      <c r="L1037" s="297" t="b">
        <v>0</v>
      </c>
      <c r="M1037" s="294" t="s">
        <v>802</v>
      </c>
      <c r="N1037" s="294"/>
      <c r="O1037" s="369"/>
      <c r="P1037" s="369"/>
      <c r="Q1037" s="298" t="str">
        <f t="shared" si="3"/>
        <v>LtrOwner</v>
      </c>
      <c r="R1037" s="298" t="str">
        <f t="shared" si="19"/>
        <v>FeeLtr2AmtPerViol</v>
      </c>
      <c r="S1037" s="298" t="str">
        <f t="array" ref="S1037">iferror(index('Type Mapping'!$A$2:$D$21,match(J1037,'Type Mapping'!$B$2:$B$21,0),3),"type mismatch")</f>
        <v>VARCHAR</v>
      </c>
      <c r="T1037" s="298"/>
      <c r="U1037" s="298"/>
      <c r="V1037" s="298"/>
      <c r="W1037" s="51" t="b">
        <v>1</v>
      </c>
      <c r="X1037" s="51"/>
      <c r="Y1037" s="309"/>
      <c r="Z1037" s="309"/>
      <c r="AA1037" s="311" t="s">
        <v>658</v>
      </c>
      <c r="AB1037" s="53" t="str">
        <f t="shared" si="23"/>
        <v>fee_history</v>
      </c>
      <c r="AC1037" s="308" t="str">
        <f t="array" ref="AC1037">iferror(index('StoT Mapping (Depreciated)'!$D$2:$L$976,match(E1037,'StoT Mapping (Depreciated)'!$D$2:$D$976,0),9),"**FIELD MISSING**")</f>
        <v>???</v>
      </c>
      <c r="AD1037" s="53" t="str">
        <f t="shared" si="6"/>
        <v>fee.???</v>
      </c>
      <c r="AE1037" s="299">
        <f>countif(NEW_REDB_table.field,AD1037)</f>
        <v>0</v>
      </c>
      <c r="AF1037" s="299" t="str">
        <f t="shared" si="7"/>
        <v>Check...</v>
      </c>
      <c r="AG1037" s="308"/>
      <c r="AH1037" s="317" t="b">
        <v>0</v>
      </c>
      <c r="AI1037" s="317" t="b">
        <v>0</v>
      </c>
      <c r="AJ1037" s="308" t="str">
        <f t="array" ref="AJ1037">iferror(index('Type Mapping'!$A$2:$D$21,match(J1037,'Type Mapping'!$B$2:$B$21,0),4),"type mismatch")</f>
        <v>FLOAT</v>
      </c>
      <c r="AK1037" s="308"/>
      <c r="AL1037" s="308"/>
      <c r="AM1037" s="308"/>
      <c r="AN1037" s="300" t="b">
        <v>0</v>
      </c>
      <c r="AO1037" s="300" t="b">
        <v>0</v>
      </c>
      <c r="AP1037" s="300" t="b">
        <v>0</v>
      </c>
      <c r="AQ1037" s="300" t="b">
        <v>0</v>
      </c>
      <c r="AR1037" s="300"/>
      <c r="AS1037" s="300"/>
      <c r="AT1037" s="302"/>
      <c r="AU1037" s="302"/>
      <c r="AV1037" s="303" t="b">
        <v>1</v>
      </c>
      <c r="AW1037" s="304" t="str">
        <f t="shared" si="9"/>
        <v>false</v>
      </c>
      <c r="AX1037" s="305" t="str">
        <f t="shared" si="17"/>
        <v>&lt;column comment="" default="" key="false" label="FeeLtr2AmtPerViol" length="255" nullable="true" originalDbColumnName="FeeLtr2AmtPerViol" originalLength="-1" pattern="" precision="-1" talendType="id_String" type=""/&gt;</v>
      </c>
      <c r="AY1037" s="306"/>
      <c r="AZ1037" s="305" t="str">
        <f t="shared" si="10"/>
        <v>&lt;column comment="" default="" key="false" label="FeeLtr2AmtPerViol" length="255" nullable="true" originalDbColumnName="FeeLtr2AmtPerViol" originalLength="-1" pattern="" precision="-1" talendType="id_String" type=""/&gt;</v>
      </c>
      <c r="BA1037" s="306"/>
      <c r="BB1037" s="302"/>
      <c r="BC1037" s="303" t="b">
        <f t="shared" si="11"/>
        <v>1</v>
      </c>
      <c r="BD1037" s="304"/>
      <c r="BE1037" s="304" t="str">
        <f t="shared" si="12"/>
        <v>false</v>
      </c>
      <c r="BF1037" s="307"/>
      <c r="BG1037" s="305"/>
      <c r="BH1037" s="305"/>
      <c r="BI1037" s="305"/>
      <c r="BJ1037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7" s="306"/>
      <c r="BL1037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7" s="306"/>
      <c r="BN1037" s="302"/>
      <c r="BO1037" s="302"/>
      <c r="BP1037" s="302"/>
      <c r="BQ1037" s="302"/>
      <c r="BR1037" s="302"/>
      <c r="BS1037" s="302"/>
      <c r="BT1037" s="302"/>
      <c r="BU1037" s="302"/>
      <c r="BV1037" s="302"/>
      <c r="BW1037" s="302"/>
      <c r="BX1037" s="302"/>
    </row>
    <row r="1038">
      <c r="A1038" s="292" t="s">
        <v>728</v>
      </c>
      <c r="B1038" s="292">
        <v>1037.0</v>
      </c>
      <c r="C1038" s="292">
        <f t="shared" si="15"/>
        <v>1</v>
      </c>
      <c r="D1038" s="293" t="str">
        <f t="shared" si="27"/>
        <v>Insp, Con, Vac</v>
      </c>
      <c r="E1038" s="46" t="str">
        <f t="shared" si="2"/>
        <v>bldinsp.mdb.LtrOwner.FeeLtr2NbrOfViols</v>
      </c>
      <c r="F1038" s="46" t="s">
        <v>355</v>
      </c>
      <c r="G1038" s="46" t="s">
        <v>415</v>
      </c>
      <c r="H1038" s="47">
        <v>34.0</v>
      </c>
      <c r="I1038" s="294" t="s">
        <v>2267</v>
      </c>
      <c r="J1038" s="295" t="s">
        <v>740</v>
      </c>
      <c r="K1038" s="296">
        <v>1.0</v>
      </c>
      <c r="L1038" s="297" t="b">
        <v>0</v>
      </c>
      <c r="M1038" s="294" t="s">
        <v>802</v>
      </c>
      <c r="N1038" s="294"/>
      <c r="O1038" s="369"/>
      <c r="P1038" s="369"/>
      <c r="Q1038" s="298" t="str">
        <f t="shared" si="3"/>
        <v>LtrOwner</v>
      </c>
      <c r="R1038" s="298" t="str">
        <f t="shared" si="19"/>
        <v>FeeLtr2NbrOfViols</v>
      </c>
      <c r="S1038" s="298" t="str">
        <f t="array" ref="S1038">iferror(index('Type Mapping'!$A$2:$D$21,match(J1038,'Type Mapping'!$B$2:$B$21,0),3),"type mismatch")</f>
        <v>VARCHAR</v>
      </c>
      <c r="T1038" s="298"/>
      <c r="U1038" s="298"/>
      <c r="V1038" s="298"/>
      <c r="W1038" s="51" t="b">
        <v>1</v>
      </c>
      <c r="X1038" s="51"/>
      <c r="Y1038" s="309"/>
      <c r="Z1038" s="309"/>
      <c r="AA1038" s="311" t="s">
        <v>658</v>
      </c>
      <c r="AB1038" s="53" t="str">
        <f t="shared" si="23"/>
        <v>fee_history</v>
      </c>
      <c r="AC1038" s="308" t="str">
        <f t="array" ref="AC1038">iferror(index('StoT Mapping (Depreciated)'!$D$2:$L$976,match(E1038,'StoT Mapping (Depreciated)'!$D$2:$D$976,0),9),"**FIELD MISSING**")</f>
        <v>???</v>
      </c>
      <c r="AD1038" s="53" t="str">
        <f t="shared" si="6"/>
        <v>fee.???</v>
      </c>
      <c r="AE1038" s="299">
        <f>countif(NEW_REDB_table.field,AD1038)</f>
        <v>0</v>
      </c>
      <c r="AF1038" s="299" t="str">
        <f t="shared" si="7"/>
        <v>Check...</v>
      </c>
      <c r="AG1038" s="308"/>
      <c r="AH1038" s="317" t="b">
        <v>0</v>
      </c>
      <c r="AI1038" s="317" t="b">
        <v>0</v>
      </c>
      <c r="AJ1038" s="308" t="str">
        <f t="array" ref="AJ1038">iferror(index('Type Mapping'!$A$2:$D$21,match(J1038,'Type Mapping'!$B$2:$B$21,0),4),"type mismatch")</f>
        <v>INT</v>
      </c>
      <c r="AK1038" s="308"/>
      <c r="AL1038" s="308"/>
      <c r="AM1038" s="308"/>
      <c r="AN1038" s="300" t="b">
        <v>0</v>
      </c>
      <c r="AO1038" s="300" t="b">
        <v>0</v>
      </c>
      <c r="AP1038" s="300" t="b">
        <v>0</v>
      </c>
      <c r="AQ1038" s="300" t="b">
        <v>0</v>
      </c>
      <c r="AR1038" s="300"/>
      <c r="AS1038" s="300"/>
      <c r="AT1038" s="302"/>
      <c r="AU1038" s="302"/>
      <c r="AV1038" s="303" t="b">
        <v>1</v>
      </c>
      <c r="AW1038" s="304" t="str">
        <f t="shared" si="9"/>
        <v>false</v>
      </c>
      <c r="AX1038" s="305" t="str">
        <f t="shared" si="17"/>
        <v>&lt;column comment="" default="" key="false" label="FeeLtr2NbrOfViols" length="255" nullable="true" originalDbColumnName="FeeLtr2NbrOfViols" originalLength="-1" pattern="" precision="-1" talendType="id_String" type=""/&gt;</v>
      </c>
      <c r="AY1038" s="306"/>
      <c r="AZ1038" s="305" t="str">
        <f t="shared" si="10"/>
        <v>&lt;column comment="" default="" key="false" label="FeeLtr2NbrOfViols" length="255" nullable="true" originalDbColumnName="FeeLtr2NbrOfViols" originalLength="-1" pattern="" precision="-1" talendType="id_String" type=""/&gt;</v>
      </c>
      <c r="BA1038" s="306"/>
      <c r="BB1038" s="302"/>
      <c r="BC1038" s="303" t="b">
        <f t="shared" si="11"/>
        <v>1</v>
      </c>
      <c r="BD1038" s="304"/>
      <c r="BE1038" s="304" t="str">
        <f t="shared" si="12"/>
        <v>false</v>
      </c>
      <c r="BF1038" s="307"/>
      <c r="BG1038" s="305"/>
      <c r="BH1038" s="305"/>
      <c r="BI1038" s="305"/>
      <c r="BJ1038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8" s="306"/>
      <c r="BL1038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8" s="306"/>
      <c r="BN1038" s="302"/>
      <c r="BO1038" s="302"/>
      <c r="BP1038" s="302"/>
      <c r="BQ1038" s="302"/>
      <c r="BR1038" s="302"/>
      <c r="BS1038" s="302"/>
      <c r="BT1038" s="302"/>
      <c r="BU1038" s="302"/>
      <c r="BV1038" s="302"/>
      <c r="BW1038" s="302"/>
      <c r="BX1038" s="302"/>
    </row>
    <row r="1039">
      <c r="A1039" s="292" t="s">
        <v>728</v>
      </c>
      <c r="B1039" s="292">
        <v>1038.0</v>
      </c>
      <c r="C1039" s="292">
        <f t="shared" si="15"/>
        <v>1</v>
      </c>
      <c r="D1039" s="293" t="str">
        <f t="shared" si="27"/>
        <v>Insp, Con, Vac</v>
      </c>
      <c r="E1039" s="46" t="str">
        <f t="shared" si="2"/>
        <v>bldinsp.mdb.LtrOwner.FeeLtr2AmtOwed</v>
      </c>
      <c r="F1039" s="46" t="s">
        <v>355</v>
      </c>
      <c r="G1039" s="46" t="s">
        <v>415</v>
      </c>
      <c r="H1039" s="47">
        <v>35.0</v>
      </c>
      <c r="I1039" s="294" t="s">
        <v>2237</v>
      </c>
      <c r="J1039" s="295" t="s">
        <v>729</v>
      </c>
      <c r="K1039" s="296">
        <v>8.0</v>
      </c>
      <c r="L1039" s="297" t="b">
        <v>0</v>
      </c>
      <c r="M1039" s="294" t="s">
        <v>802</v>
      </c>
      <c r="N1039" s="294"/>
      <c r="O1039" s="369"/>
      <c r="P1039" s="369"/>
      <c r="Q1039" s="298" t="str">
        <f t="shared" si="3"/>
        <v>LtrOwner</v>
      </c>
      <c r="R1039" s="298" t="str">
        <f t="shared" si="19"/>
        <v>FeeLtr2AmtOwed</v>
      </c>
      <c r="S1039" s="298" t="str">
        <f t="array" ref="S1039">iferror(index('Type Mapping'!$A$2:$D$21,match(J1039,'Type Mapping'!$B$2:$B$21,0),3),"type mismatch")</f>
        <v>VARCHAR</v>
      </c>
      <c r="T1039" s="298"/>
      <c r="U1039" s="298"/>
      <c r="V1039" s="298"/>
      <c r="W1039" s="51" t="b">
        <v>1</v>
      </c>
      <c r="X1039" s="51"/>
      <c r="Y1039" s="309"/>
      <c r="Z1039" s="309"/>
      <c r="AA1039" s="311" t="s">
        <v>658</v>
      </c>
      <c r="AB1039" s="53" t="str">
        <f t="shared" si="23"/>
        <v>fee_history</v>
      </c>
      <c r="AC1039" s="308" t="str">
        <f t="array" ref="AC1039">iferror(index('StoT Mapping (Depreciated)'!$D$2:$L$976,match(E1039,'StoT Mapping (Depreciated)'!$D$2:$D$976,0),9),"**FIELD MISSING**")</f>
        <v>???</v>
      </c>
      <c r="AD1039" s="53" t="str">
        <f t="shared" si="6"/>
        <v>fee.???</v>
      </c>
      <c r="AE1039" s="299">
        <f>countif(NEW_REDB_table.field,AD1039)</f>
        <v>0</v>
      </c>
      <c r="AF1039" s="299" t="str">
        <f t="shared" si="7"/>
        <v>Check...</v>
      </c>
      <c r="AG1039" s="308"/>
      <c r="AH1039" s="317" t="b">
        <v>0</v>
      </c>
      <c r="AI1039" s="317" t="b">
        <v>0</v>
      </c>
      <c r="AJ1039" s="308" t="str">
        <f t="array" ref="AJ1039">iferror(index('Type Mapping'!$A$2:$D$21,match(J1039,'Type Mapping'!$B$2:$B$21,0),4),"type mismatch")</f>
        <v>FLOAT</v>
      </c>
      <c r="AK1039" s="308"/>
      <c r="AL1039" s="308"/>
      <c r="AM1039" s="308"/>
      <c r="AN1039" s="300" t="b">
        <v>0</v>
      </c>
      <c r="AO1039" s="300" t="b">
        <v>0</v>
      </c>
      <c r="AP1039" s="300" t="b">
        <v>0</v>
      </c>
      <c r="AQ1039" s="300" t="b">
        <v>0</v>
      </c>
      <c r="AR1039" s="300"/>
      <c r="AS1039" s="300"/>
      <c r="AT1039" s="302"/>
      <c r="AU1039" s="302"/>
      <c r="AV1039" s="303" t="b">
        <v>1</v>
      </c>
      <c r="AW1039" s="304" t="str">
        <f t="shared" si="9"/>
        <v>false</v>
      </c>
      <c r="AX1039" s="305" t="str">
        <f t="shared" si="17"/>
        <v>&lt;column comment="" default="" key="false" label="FeeLtr2AmtOwed" length="255" nullable="true" originalDbColumnName="FeeLtr2AmtOwed" originalLength="-1" pattern="" precision="-1" talendType="id_String" type=""/&gt;</v>
      </c>
      <c r="AY1039" s="306"/>
      <c r="AZ1039" s="305" t="str">
        <f t="shared" si="10"/>
        <v>&lt;column comment="" default="" key="false" label="FeeLtr2AmtOwed" length="255" nullable="true" originalDbColumnName="FeeLtr2AmtOwed" originalLength="-1" pattern="" precision="-1" talendType="id_String" type=""/&gt;</v>
      </c>
      <c r="BA1039" s="306"/>
      <c r="BB1039" s="302"/>
      <c r="BC1039" s="303" t="b">
        <f t="shared" si="11"/>
        <v>1</v>
      </c>
      <c r="BD1039" s="304"/>
      <c r="BE1039" s="304" t="str">
        <f t="shared" si="12"/>
        <v>false</v>
      </c>
      <c r="BF1039" s="307"/>
      <c r="BG1039" s="305"/>
      <c r="BH1039" s="305"/>
      <c r="BI1039" s="305"/>
      <c r="BJ1039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39" s="306"/>
      <c r="BL1039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39" s="306"/>
      <c r="BN1039" s="302"/>
      <c r="BO1039" s="302"/>
      <c r="BP1039" s="302"/>
      <c r="BQ1039" s="302"/>
      <c r="BR1039" s="302"/>
      <c r="BS1039" s="302"/>
      <c r="BT1039" s="302"/>
      <c r="BU1039" s="302"/>
      <c r="BV1039" s="302"/>
      <c r="BW1039" s="302"/>
      <c r="BX1039" s="302"/>
    </row>
    <row r="1040">
      <c r="A1040" s="292" t="s">
        <v>728</v>
      </c>
      <c r="B1040" s="292">
        <v>1039.0</v>
      </c>
      <c r="C1040" s="292">
        <f t="shared" si="15"/>
        <v>1</v>
      </c>
      <c r="D1040" s="293" t="str">
        <f t="shared" si="27"/>
        <v>Insp, Con, Vac</v>
      </c>
      <c r="E1040" s="46" t="str">
        <f t="shared" si="2"/>
        <v>bldinsp.mdb.LtrOwner.FeePaidDate</v>
      </c>
      <c r="F1040" s="46" t="s">
        <v>355</v>
      </c>
      <c r="G1040" s="46" t="s">
        <v>415</v>
      </c>
      <c r="H1040" s="47">
        <v>36.0</v>
      </c>
      <c r="I1040" s="294" t="s">
        <v>2238</v>
      </c>
      <c r="J1040" s="295" t="s">
        <v>788</v>
      </c>
      <c r="K1040" s="296">
        <v>8.0</v>
      </c>
      <c r="L1040" s="297" t="b">
        <v>0</v>
      </c>
      <c r="M1040" s="294" t="s">
        <v>802</v>
      </c>
      <c r="N1040" s="294"/>
      <c r="O1040" s="369"/>
      <c r="P1040" s="369"/>
      <c r="Q1040" s="298" t="str">
        <f t="shared" si="3"/>
        <v>LtrOwner</v>
      </c>
      <c r="R1040" s="298" t="str">
        <f t="shared" si="19"/>
        <v>FeePaidDate</v>
      </c>
      <c r="S1040" s="298" t="str">
        <f t="array" ref="S1040">iferror(index('Type Mapping'!$A$2:$D$21,match(J1040,'Type Mapping'!$B$2:$B$21,0),3),"type mismatch")</f>
        <v>VARCHAR</v>
      </c>
      <c r="T1040" s="298"/>
      <c r="U1040" s="298"/>
      <c r="V1040" s="298"/>
      <c r="W1040" s="51" t="b">
        <v>1</v>
      </c>
      <c r="X1040" s="51"/>
      <c r="Y1040" s="309"/>
      <c r="Z1040" s="309"/>
      <c r="AA1040" s="311" t="s">
        <v>658</v>
      </c>
      <c r="AB1040" s="53" t="str">
        <f t="shared" si="23"/>
        <v>fee_history</v>
      </c>
      <c r="AC1040" s="308" t="str">
        <f t="array" ref="AC1040">iferror(index('StoT Mapping (Depreciated)'!$D$2:$L$976,match(E1040,'StoT Mapping (Depreciated)'!$D$2:$D$976,0),9),"**FIELD MISSING**")</f>
        <v>???</v>
      </c>
      <c r="AD1040" s="53" t="str">
        <f t="shared" si="6"/>
        <v>fee.???</v>
      </c>
      <c r="AE1040" s="299">
        <f>countif(NEW_REDB_table.field,AD1040)</f>
        <v>0</v>
      </c>
      <c r="AF1040" s="299" t="str">
        <f t="shared" si="7"/>
        <v>Check...</v>
      </c>
      <c r="AG1040" s="308"/>
      <c r="AH1040" s="317" t="b">
        <v>0</v>
      </c>
      <c r="AI1040" s="317" t="b">
        <v>0</v>
      </c>
      <c r="AJ1040" s="308" t="str">
        <f t="array" ref="AJ1040">iferror(index('Type Mapping'!$A$2:$D$21,match(J1040,'Type Mapping'!$B$2:$B$21,0),4),"type mismatch")</f>
        <v>DATE</v>
      </c>
      <c r="AK1040" s="308"/>
      <c r="AL1040" s="308"/>
      <c r="AM1040" s="308"/>
      <c r="AN1040" s="300" t="b">
        <v>0</v>
      </c>
      <c r="AO1040" s="300" t="b">
        <v>0</v>
      </c>
      <c r="AP1040" s="300" t="b">
        <v>0</v>
      </c>
      <c r="AQ1040" s="300" t="b">
        <v>0</v>
      </c>
      <c r="AR1040" s="300"/>
      <c r="AS1040" s="300"/>
      <c r="AT1040" s="302"/>
      <c r="AU1040" s="302"/>
      <c r="AV1040" s="303" t="b">
        <v>1</v>
      </c>
      <c r="AW1040" s="304" t="str">
        <f t="shared" si="9"/>
        <v>false</v>
      </c>
      <c r="AX1040" s="305" t="str">
        <f t="shared" si="17"/>
        <v>&lt;column comment="" default="" key="false" label="FeePaidDate" length="255" nullable="true" originalDbColumnName="FeePaidDate" originalLength="-1" pattern="" precision="-1" talendType="id_String" type=""/&gt;</v>
      </c>
      <c r="AY1040" s="306"/>
      <c r="AZ1040" s="305" t="str">
        <f t="shared" si="10"/>
        <v>&lt;column comment="" default="" key="false" label="FeePaidDate" length="255" nullable="true" originalDbColumnName="FeePaidDate" originalLength="-1" pattern="" precision="-1" talendType="id_String" type=""/&gt;</v>
      </c>
      <c r="BA1040" s="306"/>
      <c r="BB1040" s="302"/>
      <c r="BC1040" s="303" t="b">
        <f t="shared" si="11"/>
        <v>1</v>
      </c>
      <c r="BD1040" s="304"/>
      <c r="BE1040" s="304" t="str">
        <f t="shared" si="12"/>
        <v>false</v>
      </c>
      <c r="BF1040" s="307"/>
      <c r="BG1040" s="305"/>
      <c r="BH1040" s="305"/>
      <c r="BI1040" s="305"/>
      <c r="BJ1040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0" s="306"/>
      <c r="BL1040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0" s="306"/>
      <c r="BN1040" s="302"/>
      <c r="BO1040" s="302"/>
      <c r="BP1040" s="302"/>
      <c r="BQ1040" s="302"/>
      <c r="BR1040" s="302"/>
      <c r="BS1040" s="302"/>
      <c r="BT1040" s="302"/>
      <c r="BU1040" s="302"/>
      <c r="BV1040" s="302"/>
      <c r="BW1040" s="302"/>
      <c r="BX1040" s="302"/>
    </row>
    <row r="1041">
      <c r="A1041" s="292" t="s">
        <v>728</v>
      </c>
      <c r="B1041" s="292">
        <v>1040.0</v>
      </c>
      <c r="C1041" s="292">
        <f t="shared" si="15"/>
        <v>1</v>
      </c>
      <c r="D1041" s="293" t="str">
        <f t="shared" si="27"/>
        <v>Insp, Con, Vac</v>
      </c>
      <c r="E1041" s="46" t="str">
        <f t="shared" si="2"/>
        <v>bldinsp.mdb.LtrOwner.FeePaidAmt</v>
      </c>
      <c r="F1041" s="46" t="s">
        <v>355</v>
      </c>
      <c r="G1041" s="46" t="s">
        <v>415</v>
      </c>
      <c r="H1041" s="47">
        <v>37.0</v>
      </c>
      <c r="I1041" s="294" t="s">
        <v>2239</v>
      </c>
      <c r="J1041" s="295" t="s">
        <v>729</v>
      </c>
      <c r="K1041" s="296">
        <v>8.0</v>
      </c>
      <c r="L1041" s="297" t="b">
        <v>0</v>
      </c>
      <c r="M1041" s="294" t="s">
        <v>802</v>
      </c>
      <c r="N1041" s="294"/>
      <c r="O1041" s="369"/>
      <c r="P1041" s="369"/>
      <c r="Q1041" s="298" t="str">
        <f t="shared" si="3"/>
        <v>LtrOwner</v>
      </c>
      <c r="R1041" s="298" t="str">
        <f t="shared" si="19"/>
        <v>FeePaidAmt</v>
      </c>
      <c r="S1041" s="298" t="str">
        <f t="array" ref="S1041">iferror(index('Type Mapping'!$A$2:$D$21,match(J1041,'Type Mapping'!$B$2:$B$21,0),3),"type mismatch")</f>
        <v>VARCHAR</v>
      </c>
      <c r="T1041" s="298"/>
      <c r="U1041" s="298"/>
      <c r="V1041" s="298"/>
      <c r="W1041" s="51" t="b">
        <v>1</v>
      </c>
      <c r="X1041" s="51"/>
      <c r="Y1041" s="309"/>
      <c r="Z1041" s="309"/>
      <c r="AA1041" s="311" t="s">
        <v>658</v>
      </c>
      <c r="AB1041" s="53" t="str">
        <f t="shared" si="23"/>
        <v>fee_history</v>
      </c>
      <c r="AC1041" s="308" t="str">
        <f t="array" ref="AC1041">iferror(index('StoT Mapping (Depreciated)'!$D$2:$L$976,match(E1041,'StoT Mapping (Depreciated)'!$D$2:$D$976,0),9),"**FIELD MISSING**")</f>
        <v>???</v>
      </c>
      <c r="AD1041" s="53" t="str">
        <f t="shared" si="6"/>
        <v>fee.???</v>
      </c>
      <c r="AE1041" s="299">
        <f>countif(NEW_REDB_table.field,AD1041)</f>
        <v>0</v>
      </c>
      <c r="AF1041" s="299" t="str">
        <f t="shared" si="7"/>
        <v>Check...</v>
      </c>
      <c r="AG1041" s="308"/>
      <c r="AH1041" s="317" t="b">
        <v>0</v>
      </c>
      <c r="AI1041" s="317" t="b">
        <v>0</v>
      </c>
      <c r="AJ1041" s="308" t="str">
        <f t="array" ref="AJ1041">iferror(index('Type Mapping'!$A$2:$D$21,match(J1041,'Type Mapping'!$B$2:$B$21,0),4),"type mismatch")</f>
        <v>FLOAT</v>
      </c>
      <c r="AK1041" s="308"/>
      <c r="AL1041" s="308"/>
      <c r="AM1041" s="308"/>
      <c r="AN1041" s="300" t="b">
        <v>0</v>
      </c>
      <c r="AO1041" s="300" t="b">
        <v>0</v>
      </c>
      <c r="AP1041" s="300" t="b">
        <v>0</v>
      </c>
      <c r="AQ1041" s="300" t="b">
        <v>0</v>
      </c>
      <c r="AR1041" s="300"/>
      <c r="AS1041" s="300"/>
      <c r="AT1041" s="302"/>
      <c r="AU1041" s="302"/>
      <c r="AV1041" s="303" t="b">
        <v>1</v>
      </c>
      <c r="AW1041" s="304" t="str">
        <f t="shared" si="9"/>
        <v>false</v>
      </c>
      <c r="AX1041" s="305" t="str">
        <f t="shared" si="17"/>
        <v>&lt;column comment="" default="" key="false" label="FeePaidAmt" length="255" nullable="true" originalDbColumnName="FeePaidAmt" originalLength="-1" pattern="" precision="-1" talendType="id_String" type=""/&gt;</v>
      </c>
      <c r="AY1041" s="306"/>
      <c r="AZ1041" s="305" t="str">
        <f t="shared" si="10"/>
        <v>&lt;column comment="" default="" key="false" label="FeePaidAmt" length="255" nullable="true" originalDbColumnName="FeePaidAmt" originalLength="-1" pattern="" precision="-1" talendType="id_String" type=""/&gt;</v>
      </c>
      <c r="BA1041" s="306"/>
      <c r="BB1041" s="302"/>
      <c r="BC1041" s="303" t="b">
        <f t="shared" si="11"/>
        <v>1</v>
      </c>
      <c r="BD1041" s="304"/>
      <c r="BE1041" s="304" t="str">
        <f t="shared" si="12"/>
        <v>false</v>
      </c>
      <c r="BF1041" s="307"/>
      <c r="BG1041" s="305"/>
      <c r="BH1041" s="305"/>
      <c r="BI1041" s="305"/>
      <c r="BJ1041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1" s="306"/>
      <c r="BL1041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1" s="306"/>
      <c r="BN1041" s="302"/>
      <c r="BO1041" s="302"/>
      <c r="BP1041" s="302"/>
      <c r="BQ1041" s="302"/>
      <c r="BR1041" s="302"/>
      <c r="BS1041" s="302"/>
      <c r="BT1041" s="302"/>
      <c r="BU1041" s="302"/>
      <c r="BV1041" s="302"/>
      <c r="BW1041" s="302"/>
      <c r="BX1041" s="302"/>
    </row>
    <row r="1042">
      <c r="A1042" s="292" t="s">
        <v>728</v>
      </c>
      <c r="B1042" s="292">
        <v>1041.0</v>
      </c>
      <c r="C1042" s="292">
        <f t="shared" si="15"/>
        <v>1</v>
      </c>
      <c r="D1042" s="293" t="str">
        <f t="shared" si="27"/>
        <v>Insp, Con, Vac</v>
      </c>
      <c r="E1042" s="46" t="str">
        <f t="shared" si="2"/>
        <v>bldinsp.mdb.LtrOwner.FeeAppealDate</v>
      </c>
      <c r="F1042" s="46" t="s">
        <v>355</v>
      </c>
      <c r="G1042" s="46" t="s">
        <v>415</v>
      </c>
      <c r="H1042" s="47">
        <v>38.0</v>
      </c>
      <c r="I1042" s="294" t="s">
        <v>2240</v>
      </c>
      <c r="J1042" s="295" t="s">
        <v>788</v>
      </c>
      <c r="K1042" s="296">
        <v>8.0</v>
      </c>
      <c r="L1042" s="297" t="b">
        <v>0</v>
      </c>
      <c r="M1042" s="294" t="s">
        <v>802</v>
      </c>
      <c r="N1042" s="294"/>
      <c r="O1042" s="369"/>
      <c r="P1042" s="369"/>
      <c r="Q1042" s="298" t="str">
        <f t="shared" si="3"/>
        <v>LtrOwner</v>
      </c>
      <c r="R1042" s="298" t="str">
        <f t="shared" si="19"/>
        <v>FeeAppealDate</v>
      </c>
      <c r="S1042" s="298" t="str">
        <f t="array" ref="S1042">iferror(index('Type Mapping'!$A$2:$D$21,match(J1042,'Type Mapping'!$B$2:$B$21,0),3),"type mismatch")</f>
        <v>VARCHAR</v>
      </c>
      <c r="T1042" s="298"/>
      <c r="U1042" s="298"/>
      <c r="V1042" s="298"/>
      <c r="W1042" s="51" t="b">
        <v>1</v>
      </c>
      <c r="X1042" s="51"/>
      <c r="Y1042" s="309"/>
      <c r="Z1042" s="309"/>
      <c r="AA1042" s="311" t="s">
        <v>658</v>
      </c>
      <c r="AB1042" s="53" t="str">
        <f t="shared" si="23"/>
        <v>fee_history</v>
      </c>
      <c r="AC1042" s="308" t="str">
        <f t="array" ref="AC1042">iferror(index('StoT Mapping (Depreciated)'!$D$2:$L$976,match(E1042,'StoT Mapping (Depreciated)'!$D$2:$D$976,0),9),"**FIELD MISSING**")</f>
        <v>???</v>
      </c>
      <c r="AD1042" s="53" t="str">
        <f t="shared" si="6"/>
        <v>fee.???</v>
      </c>
      <c r="AE1042" s="299">
        <f>countif(NEW_REDB_table.field,AD1042)</f>
        <v>0</v>
      </c>
      <c r="AF1042" s="299" t="str">
        <f t="shared" si="7"/>
        <v>Check...</v>
      </c>
      <c r="AG1042" s="308"/>
      <c r="AH1042" s="317" t="b">
        <v>0</v>
      </c>
      <c r="AI1042" s="317" t="b">
        <v>0</v>
      </c>
      <c r="AJ1042" s="308" t="str">
        <f t="array" ref="AJ1042">iferror(index('Type Mapping'!$A$2:$D$21,match(J1042,'Type Mapping'!$B$2:$B$21,0),4),"type mismatch")</f>
        <v>DATE</v>
      </c>
      <c r="AK1042" s="308"/>
      <c r="AL1042" s="308"/>
      <c r="AM1042" s="308"/>
      <c r="AN1042" s="300" t="b">
        <v>0</v>
      </c>
      <c r="AO1042" s="300" t="b">
        <v>0</v>
      </c>
      <c r="AP1042" s="300" t="b">
        <v>0</v>
      </c>
      <c r="AQ1042" s="300" t="b">
        <v>0</v>
      </c>
      <c r="AR1042" s="300"/>
      <c r="AS1042" s="300"/>
      <c r="AT1042" s="302"/>
      <c r="AU1042" s="302"/>
      <c r="AV1042" s="303" t="b">
        <v>1</v>
      </c>
      <c r="AW1042" s="304" t="str">
        <f t="shared" si="9"/>
        <v>false</v>
      </c>
      <c r="AX1042" s="305" t="str">
        <f t="shared" si="17"/>
        <v>&lt;column comment="" default="" key="false" label="FeeAppealDate" length="255" nullable="true" originalDbColumnName="FeeAppealDate" originalLength="-1" pattern="" precision="-1" talendType="id_String" type=""/&gt;</v>
      </c>
      <c r="AY1042" s="306"/>
      <c r="AZ1042" s="305" t="str">
        <f t="shared" si="10"/>
        <v>&lt;column comment="" default="" key="false" label="FeeAppealDate" length="255" nullable="true" originalDbColumnName="FeeAppealDate" originalLength="-1" pattern="" precision="-1" talendType="id_String" type=""/&gt;</v>
      </c>
      <c r="BA1042" s="306"/>
      <c r="BB1042" s="302"/>
      <c r="BC1042" s="303" t="b">
        <f t="shared" si="11"/>
        <v>1</v>
      </c>
      <c r="BD1042" s="304"/>
      <c r="BE1042" s="304" t="str">
        <f t="shared" si="12"/>
        <v>false</v>
      </c>
      <c r="BF1042" s="307"/>
      <c r="BG1042" s="305"/>
      <c r="BH1042" s="305"/>
      <c r="BI1042" s="305"/>
      <c r="BJ1042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2" s="306"/>
      <c r="BL1042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2" s="306"/>
      <c r="BN1042" s="302"/>
      <c r="BO1042" s="302"/>
      <c r="BP1042" s="302"/>
      <c r="BQ1042" s="302"/>
      <c r="BR1042" s="302"/>
      <c r="BS1042" s="302"/>
      <c r="BT1042" s="302"/>
      <c r="BU1042" s="302"/>
      <c r="BV1042" s="302"/>
      <c r="BW1042" s="302"/>
      <c r="BX1042" s="302"/>
    </row>
    <row r="1043">
      <c r="A1043" s="292" t="s">
        <v>728</v>
      </c>
      <c r="B1043" s="292">
        <v>1042.0</v>
      </c>
      <c r="C1043" s="292">
        <f t="shared" si="15"/>
        <v>1</v>
      </c>
      <c r="D1043" s="293" t="str">
        <f t="shared" si="27"/>
        <v>Insp, Con, Vac</v>
      </c>
      <c r="E1043" s="46" t="str">
        <f t="shared" si="2"/>
        <v>bldinsp.mdb.LtrOwner.FeeAppSuccessful</v>
      </c>
      <c r="F1043" s="46" t="s">
        <v>355</v>
      </c>
      <c r="G1043" s="46" t="s">
        <v>415</v>
      </c>
      <c r="H1043" s="47">
        <v>39.0</v>
      </c>
      <c r="I1043" s="294" t="s">
        <v>2241</v>
      </c>
      <c r="J1043" s="295" t="s">
        <v>743</v>
      </c>
      <c r="K1043" s="296">
        <v>1.0</v>
      </c>
      <c r="L1043" s="297" t="b">
        <v>0</v>
      </c>
      <c r="M1043" s="294" t="s">
        <v>802</v>
      </c>
      <c r="N1043" s="294"/>
      <c r="O1043" s="369"/>
      <c r="P1043" s="369"/>
      <c r="Q1043" s="298" t="str">
        <f t="shared" si="3"/>
        <v>LtrOwner</v>
      </c>
      <c r="R1043" s="298" t="str">
        <f t="shared" si="19"/>
        <v>FeeAppSuccessful</v>
      </c>
      <c r="S1043" s="298" t="str">
        <f t="array" ref="S1043">iferror(index('Type Mapping'!$A$2:$D$21,match(J1043,'Type Mapping'!$B$2:$B$21,0),3),"type mismatch")</f>
        <v>VARCHAR</v>
      </c>
      <c r="T1043" s="298"/>
      <c r="U1043" s="298"/>
      <c r="V1043" s="298"/>
      <c r="W1043" s="51" t="b">
        <v>1</v>
      </c>
      <c r="X1043" s="51"/>
      <c r="Y1043" s="309"/>
      <c r="Z1043" s="309"/>
      <c r="AA1043" s="311" t="s">
        <v>658</v>
      </c>
      <c r="AB1043" s="53" t="str">
        <f t="shared" si="23"/>
        <v>fee_history</v>
      </c>
      <c r="AC1043" s="308" t="str">
        <f t="array" ref="AC1043">iferror(index('StoT Mapping (Depreciated)'!$D$2:$L$976,match(E1043,'StoT Mapping (Depreciated)'!$D$2:$D$976,0),9),"**FIELD MISSING**")</f>
        <v>???</v>
      </c>
      <c r="AD1043" s="53" t="str">
        <f t="shared" si="6"/>
        <v>fee.???</v>
      </c>
      <c r="AE1043" s="299">
        <f>countif(NEW_REDB_table.field,AD1043)</f>
        <v>0</v>
      </c>
      <c r="AF1043" s="299" t="str">
        <f t="shared" si="7"/>
        <v>Check...</v>
      </c>
      <c r="AG1043" s="308"/>
      <c r="AH1043" s="317" t="b">
        <v>0</v>
      </c>
      <c r="AI1043" s="317" t="b">
        <v>0</v>
      </c>
      <c r="AJ1043" s="308" t="str">
        <f t="array" ref="AJ1043">iferror(index('Type Mapping'!$A$2:$D$21,match(J1043,'Type Mapping'!$B$2:$B$21,0),4),"type mismatch")</f>
        <v>VARCHAR</v>
      </c>
      <c r="AK1043" s="308"/>
      <c r="AL1043" s="308"/>
      <c r="AM1043" s="308"/>
      <c r="AN1043" s="300" t="b">
        <v>0</v>
      </c>
      <c r="AO1043" s="300" t="b">
        <v>0</v>
      </c>
      <c r="AP1043" s="300" t="b">
        <v>0</v>
      </c>
      <c r="AQ1043" s="300" t="b">
        <v>0</v>
      </c>
      <c r="AR1043" s="300"/>
      <c r="AS1043" s="300"/>
      <c r="AT1043" s="302"/>
      <c r="AU1043" s="302"/>
      <c r="AV1043" s="303" t="b">
        <v>1</v>
      </c>
      <c r="AW1043" s="304" t="str">
        <f t="shared" si="9"/>
        <v>false</v>
      </c>
      <c r="AX1043" s="305" t="str">
        <f t="shared" si="17"/>
        <v>&lt;column comment="" default="" key="false" label="FeeAppSuccessful" length="255" nullable="true" originalDbColumnName="FeeAppSuccessful" originalLength="-1" pattern="" precision="-1" talendType="id_String" type=""/&gt;</v>
      </c>
      <c r="AY1043" s="306"/>
      <c r="AZ1043" s="305" t="str">
        <f t="shared" si="10"/>
        <v>&lt;column comment="" default="" key="false" label="FeeAppSuccessful" length="255" nullable="true" originalDbColumnName="FeeAppSuccessful" originalLength="-1" pattern="" precision="-1" talendType="id_String" type=""/&gt;</v>
      </c>
      <c r="BA1043" s="306"/>
      <c r="BB1043" s="302"/>
      <c r="BC1043" s="303" t="b">
        <f t="shared" si="11"/>
        <v>1</v>
      </c>
      <c r="BD1043" s="304"/>
      <c r="BE1043" s="304" t="str">
        <f t="shared" si="12"/>
        <v>false</v>
      </c>
      <c r="BF1043" s="307"/>
      <c r="BG1043" s="305"/>
      <c r="BH1043" s="305"/>
      <c r="BI1043" s="305"/>
      <c r="BJ1043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3" s="306"/>
      <c r="BL1043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3" s="306"/>
      <c r="BN1043" s="302"/>
      <c r="BO1043" s="302"/>
      <c r="BP1043" s="302"/>
      <c r="BQ1043" s="302"/>
      <c r="BR1043" s="302"/>
      <c r="BS1043" s="302"/>
      <c r="BT1043" s="302"/>
      <c r="BU1043" s="302"/>
      <c r="BV1043" s="302"/>
      <c r="BW1043" s="302"/>
      <c r="BX1043" s="302"/>
    </row>
    <row r="1044">
      <c r="A1044" s="292" t="s">
        <v>728</v>
      </c>
      <c r="B1044" s="292">
        <v>1043.0</v>
      </c>
      <c r="C1044" s="292">
        <f t="shared" si="15"/>
        <v>1</v>
      </c>
      <c r="D1044" s="293" t="str">
        <f t="shared" si="27"/>
        <v>Insp, Con, Vac</v>
      </c>
      <c r="E1044" s="46" t="str">
        <f t="shared" si="2"/>
        <v>bldinsp.mdb.LtrOwner.FeeRechargeDate</v>
      </c>
      <c r="F1044" s="46" t="s">
        <v>355</v>
      </c>
      <c r="G1044" s="46" t="s">
        <v>415</v>
      </c>
      <c r="H1044" s="47">
        <v>40.0</v>
      </c>
      <c r="I1044" s="294" t="s">
        <v>2242</v>
      </c>
      <c r="J1044" s="295" t="s">
        <v>788</v>
      </c>
      <c r="K1044" s="296">
        <v>8.0</v>
      </c>
      <c r="L1044" s="297" t="b">
        <v>0</v>
      </c>
      <c r="M1044" s="294" t="s">
        <v>802</v>
      </c>
      <c r="N1044" s="294"/>
      <c r="O1044" s="369"/>
      <c r="P1044" s="369"/>
      <c r="Q1044" s="298" t="str">
        <f t="shared" si="3"/>
        <v>LtrOwner</v>
      </c>
      <c r="R1044" s="298" t="str">
        <f t="shared" si="19"/>
        <v>FeeRechargeDate</v>
      </c>
      <c r="S1044" s="298" t="str">
        <f t="array" ref="S1044">iferror(index('Type Mapping'!$A$2:$D$21,match(J1044,'Type Mapping'!$B$2:$B$21,0),3),"type mismatch")</f>
        <v>VARCHAR</v>
      </c>
      <c r="T1044" s="298"/>
      <c r="U1044" s="298"/>
      <c r="V1044" s="298"/>
      <c r="W1044" s="51" t="b">
        <v>1</v>
      </c>
      <c r="X1044" s="51"/>
      <c r="Y1044" s="309"/>
      <c r="Z1044" s="309"/>
      <c r="AA1044" s="311" t="s">
        <v>658</v>
      </c>
      <c r="AB1044" s="53" t="str">
        <f t="shared" si="23"/>
        <v>fee_history</v>
      </c>
      <c r="AC1044" s="308" t="str">
        <f t="array" ref="AC1044">iferror(index('StoT Mapping (Depreciated)'!$D$2:$L$976,match(E1044,'StoT Mapping (Depreciated)'!$D$2:$D$976,0),9),"**FIELD MISSING**")</f>
        <v>???</v>
      </c>
      <c r="AD1044" s="53" t="str">
        <f t="shared" si="6"/>
        <v>fee.???</v>
      </c>
      <c r="AE1044" s="299">
        <f>countif(NEW_REDB_table.field,AD1044)</f>
        <v>0</v>
      </c>
      <c r="AF1044" s="299" t="str">
        <f t="shared" si="7"/>
        <v>Check...</v>
      </c>
      <c r="AG1044" s="308"/>
      <c r="AH1044" s="317" t="b">
        <v>0</v>
      </c>
      <c r="AI1044" s="317" t="b">
        <v>0</v>
      </c>
      <c r="AJ1044" s="308" t="str">
        <f t="array" ref="AJ1044">iferror(index('Type Mapping'!$A$2:$D$21,match(J1044,'Type Mapping'!$B$2:$B$21,0),4),"type mismatch")</f>
        <v>DATE</v>
      </c>
      <c r="AK1044" s="308"/>
      <c r="AL1044" s="308"/>
      <c r="AM1044" s="308"/>
      <c r="AN1044" s="300" t="b">
        <v>0</v>
      </c>
      <c r="AO1044" s="300" t="b">
        <v>0</v>
      </c>
      <c r="AP1044" s="300" t="b">
        <v>0</v>
      </c>
      <c r="AQ1044" s="300" t="b">
        <v>0</v>
      </c>
      <c r="AR1044" s="300"/>
      <c r="AS1044" s="300"/>
      <c r="AT1044" s="302"/>
      <c r="AU1044" s="302"/>
      <c r="AV1044" s="303" t="b">
        <v>1</v>
      </c>
      <c r="AW1044" s="304" t="str">
        <f t="shared" si="9"/>
        <v>false</v>
      </c>
      <c r="AX1044" s="305" t="str">
        <f t="shared" si="17"/>
        <v>&lt;column comment="" default="" key="false" label="FeeRechargeDate" length="255" nullable="true" originalDbColumnName="FeeRechargeDate" originalLength="-1" pattern="" precision="-1" talendType="id_String" type=""/&gt;</v>
      </c>
      <c r="AY1044" s="306"/>
      <c r="AZ1044" s="305" t="str">
        <f t="shared" si="10"/>
        <v>&lt;column comment="" default="" key="false" label="FeeRechargeDate" length="255" nullable="true" originalDbColumnName="FeeRechargeDate" originalLength="-1" pattern="" precision="-1" talendType="id_String" type=""/&gt;</v>
      </c>
      <c r="BA1044" s="306"/>
      <c r="BB1044" s="302"/>
      <c r="BC1044" s="303" t="b">
        <f t="shared" si="11"/>
        <v>1</v>
      </c>
      <c r="BD1044" s="304"/>
      <c r="BE1044" s="304" t="str">
        <f t="shared" si="12"/>
        <v>false</v>
      </c>
      <c r="BF1044" s="307"/>
      <c r="BG1044" s="305"/>
      <c r="BH1044" s="305"/>
      <c r="BI1044" s="305"/>
      <c r="BJ1044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4" s="306"/>
      <c r="BL1044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4" s="306"/>
      <c r="BN1044" s="302"/>
      <c r="BO1044" s="302"/>
      <c r="BP1044" s="302"/>
      <c r="BQ1044" s="302"/>
      <c r="BR1044" s="302"/>
      <c r="BS1044" s="302"/>
      <c r="BT1044" s="302"/>
      <c r="BU1044" s="302"/>
      <c r="BV1044" s="302"/>
      <c r="BW1044" s="302"/>
      <c r="BX1044" s="302"/>
    </row>
    <row r="1045">
      <c r="A1045" s="292" t="s">
        <v>728</v>
      </c>
      <c r="B1045" s="292">
        <v>1044.0</v>
      </c>
      <c r="C1045" s="292">
        <f t="shared" si="15"/>
        <v>1</v>
      </c>
      <c r="D1045" s="293" t="str">
        <f t="shared" si="27"/>
        <v>Insp, Con, Vac</v>
      </c>
      <c r="E1045" s="46" t="str">
        <f t="shared" si="2"/>
        <v>bldinsp.mdb.LtrOwner.FineExecDate</v>
      </c>
      <c r="F1045" s="46" t="s">
        <v>355</v>
      </c>
      <c r="G1045" s="46" t="s">
        <v>415</v>
      </c>
      <c r="H1045" s="47">
        <v>41.0</v>
      </c>
      <c r="I1045" s="294" t="s">
        <v>2243</v>
      </c>
      <c r="J1045" s="295" t="s">
        <v>788</v>
      </c>
      <c r="K1045" s="296">
        <v>8.0</v>
      </c>
      <c r="L1045" s="297" t="b">
        <v>0</v>
      </c>
      <c r="M1045" s="294" t="s">
        <v>802</v>
      </c>
      <c r="N1045" s="294"/>
      <c r="O1045" s="369"/>
      <c r="P1045" s="369"/>
      <c r="Q1045" s="298" t="str">
        <f t="shared" si="3"/>
        <v>LtrOwner</v>
      </c>
      <c r="R1045" s="298" t="str">
        <f t="shared" si="19"/>
        <v>FineExecDate</v>
      </c>
      <c r="S1045" s="298" t="str">
        <f t="array" ref="S1045">iferror(index('Type Mapping'!$A$2:$D$21,match(J1045,'Type Mapping'!$B$2:$B$21,0),3),"type mismatch")</f>
        <v>VARCHAR</v>
      </c>
      <c r="T1045" s="298"/>
      <c r="U1045" s="298"/>
      <c r="V1045" s="298"/>
      <c r="W1045" s="51" t="b">
        <v>1</v>
      </c>
      <c r="X1045" s="51"/>
      <c r="Y1045" s="309"/>
      <c r="Z1045" s="309"/>
      <c r="AA1045" s="311" t="s">
        <v>658</v>
      </c>
      <c r="AB1045" s="53" t="str">
        <f t="shared" si="23"/>
        <v>fee_history</v>
      </c>
      <c r="AC1045" s="308" t="str">
        <f t="array" ref="AC1045">iferror(index('StoT Mapping (Depreciated)'!$D$2:$L$976,match(E1045,'StoT Mapping (Depreciated)'!$D$2:$D$976,0),9),"**FIELD MISSING**")</f>
        <v>???</v>
      </c>
      <c r="AD1045" s="53" t="str">
        <f t="shared" si="6"/>
        <v>fee.???</v>
      </c>
      <c r="AE1045" s="299">
        <f>countif(NEW_REDB_table.field,AD1045)</f>
        <v>0</v>
      </c>
      <c r="AF1045" s="299" t="str">
        <f t="shared" si="7"/>
        <v>Check...</v>
      </c>
      <c r="AG1045" s="308"/>
      <c r="AH1045" s="317" t="b">
        <v>0</v>
      </c>
      <c r="AI1045" s="317" t="b">
        <v>0</v>
      </c>
      <c r="AJ1045" s="308" t="str">
        <f t="array" ref="AJ1045">iferror(index('Type Mapping'!$A$2:$D$21,match(J1045,'Type Mapping'!$B$2:$B$21,0),4),"type mismatch")</f>
        <v>DATE</v>
      </c>
      <c r="AK1045" s="308"/>
      <c r="AL1045" s="308"/>
      <c r="AM1045" s="308"/>
      <c r="AN1045" s="300" t="b">
        <v>0</v>
      </c>
      <c r="AO1045" s="300" t="b">
        <v>0</v>
      </c>
      <c r="AP1045" s="300" t="b">
        <v>0</v>
      </c>
      <c r="AQ1045" s="300" t="b">
        <v>0</v>
      </c>
      <c r="AR1045" s="300"/>
      <c r="AS1045" s="300"/>
      <c r="AT1045" s="302"/>
      <c r="AU1045" s="302"/>
      <c r="AV1045" s="303" t="b">
        <v>1</v>
      </c>
      <c r="AW1045" s="304" t="str">
        <f t="shared" si="9"/>
        <v>false</v>
      </c>
      <c r="AX1045" s="305" t="str">
        <f t="shared" si="17"/>
        <v>&lt;column comment="" default="" key="false" label="FineExecDate" length="255" nullable="true" originalDbColumnName="FineExecDate" originalLength="-1" pattern="" precision="-1" talendType="id_String" type=""/&gt;</v>
      </c>
      <c r="AY1045" s="306"/>
      <c r="AZ1045" s="305" t="str">
        <f t="shared" si="10"/>
        <v>&lt;column comment="" default="" key="false" label="FineExecDate" length="255" nullable="true" originalDbColumnName="FineExecDate" originalLength="-1" pattern="" precision="-1" talendType="id_String" type=""/&gt;</v>
      </c>
      <c r="BA1045" s="306"/>
      <c r="BB1045" s="302"/>
      <c r="BC1045" s="303" t="b">
        <f t="shared" si="11"/>
        <v>1</v>
      </c>
      <c r="BD1045" s="304"/>
      <c r="BE1045" s="304" t="str">
        <f t="shared" si="12"/>
        <v>false</v>
      </c>
      <c r="BF1045" s="307"/>
      <c r="BG1045" s="305"/>
      <c r="BH1045" s="305"/>
      <c r="BI1045" s="305"/>
      <c r="BJ1045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5" s="306"/>
      <c r="BL1045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5" s="306"/>
      <c r="BN1045" s="302"/>
      <c r="BO1045" s="302"/>
      <c r="BP1045" s="302"/>
      <c r="BQ1045" s="302"/>
      <c r="BR1045" s="302"/>
      <c r="BS1045" s="302"/>
      <c r="BT1045" s="302"/>
      <c r="BU1045" s="302"/>
      <c r="BV1045" s="302"/>
      <c r="BW1045" s="302"/>
      <c r="BX1045" s="302"/>
    </row>
    <row r="1046">
      <c r="A1046" s="292" t="s">
        <v>728</v>
      </c>
      <c r="B1046" s="292">
        <v>1045.0</v>
      </c>
      <c r="C1046" s="292">
        <f t="shared" si="15"/>
        <v>1</v>
      </c>
      <c r="D1046" s="293" t="str">
        <f t="shared" si="27"/>
        <v>Insp, Con, Vac</v>
      </c>
      <c r="E1046" s="46" t="str">
        <f t="shared" si="2"/>
        <v>bldinsp.mdb.LtrOwner.FineAsmtNum</v>
      </c>
      <c r="F1046" s="46" t="s">
        <v>355</v>
      </c>
      <c r="G1046" s="46" t="s">
        <v>415</v>
      </c>
      <c r="H1046" s="47">
        <v>42.0</v>
      </c>
      <c r="I1046" s="294" t="s">
        <v>2244</v>
      </c>
      <c r="J1046" s="295" t="s">
        <v>729</v>
      </c>
      <c r="K1046" s="296">
        <v>8.0</v>
      </c>
      <c r="L1046" s="297" t="b">
        <v>0</v>
      </c>
      <c r="M1046" s="294" t="s">
        <v>802</v>
      </c>
      <c r="N1046" s="294"/>
      <c r="O1046" s="369"/>
      <c r="P1046" s="369"/>
      <c r="Q1046" s="298" t="str">
        <f t="shared" si="3"/>
        <v>LtrOwner</v>
      </c>
      <c r="R1046" s="298" t="str">
        <f t="shared" si="19"/>
        <v>FineAsmtNum</v>
      </c>
      <c r="S1046" s="298" t="str">
        <f t="array" ref="S1046">iferror(index('Type Mapping'!$A$2:$D$21,match(J1046,'Type Mapping'!$B$2:$B$21,0),3),"type mismatch")</f>
        <v>VARCHAR</v>
      </c>
      <c r="T1046" s="298"/>
      <c r="U1046" s="298"/>
      <c r="V1046" s="298"/>
      <c r="W1046" s="51" t="b">
        <v>1</v>
      </c>
      <c r="X1046" s="51"/>
      <c r="Y1046" s="309"/>
      <c r="Z1046" s="309"/>
      <c r="AA1046" s="311" t="s">
        <v>658</v>
      </c>
      <c r="AB1046" s="53" t="str">
        <f t="shared" si="23"/>
        <v>fee_history</v>
      </c>
      <c r="AC1046" s="308" t="str">
        <f t="array" ref="AC1046">iferror(index('StoT Mapping (Depreciated)'!$D$2:$L$976,match(E1046,'StoT Mapping (Depreciated)'!$D$2:$D$976,0),9),"**FIELD MISSING**")</f>
        <v>???</v>
      </c>
      <c r="AD1046" s="53" t="str">
        <f t="shared" si="6"/>
        <v>fee.???</v>
      </c>
      <c r="AE1046" s="299">
        <f>countif(NEW_REDB_table.field,AD1046)</f>
        <v>0</v>
      </c>
      <c r="AF1046" s="299" t="str">
        <f t="shared" si="7"/>
        <v>Check...</v>
      </c>
      <c r="AG1046" s="308"/>
      <c r="AH1046" s="317" t="b">
        <v>0</v>
      </c>
      <c r="AI1046" s="317" t="b">
        <v>0</v>
      </c>
      <c r="AJ1046" s="308" t="str">
        <f t="array" ref="AJ1046">iferror(index('Type Mapping'!$A$2:$D$21,match(J1046,'Type Mapping'!$B$2:$B$21,0),4),"type mismatch")</f>
        <v>FLOAT</v>
      </c>
      <c r="AK1046" s="308"/>
      <c r="AL1046" s="308"/>
      <c r="AM1046" s="308"/>
      <c r="AN1046" s="300" t="b">
        <v>0</v>
      </c>
      <c r="AO1046" s="300" t="b">
        <v>0</v>
      </c>
      <c r="AP1046" s="300" t="b">
        <v>0</v>
      </c>
      <c r="AQ1046" s="300" t="b">
        <v>0</v>
      </c>
      <c r="AR1046" s="300"/>
      <c r="AS1046" s="300"/>
      <c r="AT1046" s="302"/>
      <c r="AU1046" s="302"/>
      <c r="AV1046" s="303" t="b">
        <v>1</v>
      </c>
      <c r="AW1046" s="304" t="str">
        <f t="shared" si="9"/>
        <v>false</v>
      </c>
      <c r="AX1046" s="305" t="str">
        <f t="shared" si="17"/>
        <v>&lt;column comment="" default="" key="false" label="FineAsmtNum" length="255" nullable="true" originalDbColumnName="FineAsmtNum" originalLength="-1" pattern="" precision="-1" talendType="id_String" type=""/&gt;</v>
      </c>
      <c r="AY1046" s="306"/>
      <c r="AZ1046" s="305" t="str">
        <f t="shared" si="10"/>
        <v>&lt;column comment="" default="" key="false" label="FineAsmtNum" length="255" nullable="true" originalDbColumnName="FineAsmtNum" originalLength="-1" pattern="" precision="-1" talendType="id_String" type=""/&gt;</v>
      </c>
      <c r="BA1046" s="306"/>
      <c r="BB1046" s="302"/>
      <c r="BC1046" s="303" t="b">
        <f t="shared" si="11"/>
        <v>1</v>
      </c>
      <c r="BD1046" s="304"/>
      <c r="BE1046" s="304" t="str">
        <f t="shared" si="12"/>
        <v>false</v>
      </c>
      <c r="BF1046" s="307"/>
      <c r="BG1046" s="305"/>
      <c r="BH1046" s="305"/>
      <c r="BI1046" s="305"/>
      <c r="BJ1046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6" s="306"/>
      <c r="BL1046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6" s="306"/>
      <c r="BN1046" s="302"/>
      <c r="BO1046" s="302"/>
      <c r="BP1046" s="302"/>
      <c r="BQ1046" s="302"/>
      <c r="BR1046" s="302"/>
      <c r="BS1046" s="302"/>
      <c r="BT1046" s="302"/>
      <c r="BU1046" s="302"/>
      <c r="BV1046" s="302"/>
      <c r="BW1046" s="302"/>
      <c r="BX1046" s="302"/>
    </row>
    <row r="1047">
      <c r="A1047" s="292" t="s">
        <v>728</v>
      </c>
      <c r="B1047" s="292">
        <v>1046.0</v>
      </c>
      <c r="C1047" s="292">
        <f t="shared" si="15"/>
        <v>1</v>
      </c>
      <c r="D1047" s="293" t="str">
        <f t="shared" si="27"/>
        <v>Insp, Con, Vac</v>
      </c>
      <c r="E1047" s="46" t="str">
        <f t="shared" si="2"/>
        <v>bldinsp.mdb.LtrOwner.FineOwnerType</v>
      </c>
      <c r="F1047" s="46" t="s">
        <v>355</v>
      </c>
      <c r="G1047" s="46" t="s">
        <v>415</v>
      </c>
      <c r="H1047" s="47">
        <v>43.0</v>
      </c>
      <c r="I1047" s="294" t="s">
        <v>2099</v>
      </c>
      <c r="J1047" s="295" t="s">
        <v>743</v>
      </c>
      <c r="K1047" s="296">
        <v>1.0</v>
      </c>
      <c r="L1047" s="297" t="b">
        <v>0</v>
      </c>
      <c r="M1047" s="294" t="s">
        <v>802</v>
      </c>
      <c r="N1047" s="294"/>
      <c r="O1047" s="369"/>
      <c r="P1047" s="369"/>
      <c r="Q1047" s="298" t="str">
        <f t="shared" si="3"/>
        <v>LtrOwner</v>
      </c>
      <c r="R1047" s="298" t="str">
        <f t="shared" si="19"/>
        <v>FineOwnerType</v>
      </c>
      <c r="S1047" s="298" t="str">
        <f t="array" ref="S1047">iferror(index('Type Mapping'!$A$2:$D$21,match(J1047,'Type Mapping'!$B$2:$B$21,0),3),"type mismatch")</f>
        <v>VARCHAR</v>
      </c>
      <c r="T1047" s="298"/>
      <c r="U1047" s="298"/>
      <c r="V1047" s="298"/>
      <c r="W1047" s="51" t="b">
        <v>1</v>
      </c>
      <c r="X1047" s="51"/>
      <c r="Y1047" s="309"/>
      <c r="Z1047" s="309"/>
      <c r="AA1047" s="311" t="s">
        <v>658</v>
      </c>
      <c r="AB1047" s="53" t="str">
        <f t="shared" si="23"/>
        <v>fee_history</v>
      </c>
      <c r="AC1047" s="308" t="str">
        <f t="array" ref="AC1047">iferror(index('StoT Mapping (Depreciated)'!$D$2:$L$976,match(E1047,'StoT Mapping (Depreciated)'!$D$2:$D$976,0),9),"**FIELD MISSING**")</f>
        <v>???</v>
      </c>
      <c r="AD1047" s="53" t="str">
        <f t="shared" si="6"/>
        <v>fee.???</v>
      </c>
      <c r="AE1047" s="299">
        <f>countif(NEW_REDB_table.field,AD1047)</f>
        <v>0</v>
      </c>
      <c r="AF1047" s="299" t="str">
        <f t="shared" si="7"/>
        <v>Check...</v>
      </c>
      <c r="AG1047" s="308"/>
      <c r="AH1047" s="317" t="b">
        <v>0</v>
      </c>
      <c r="AI1047" s="317" t="b">
        <v>0</v>
      </c>
      <c r="AJ1047" s="308" t="str">
        <f t="array" ref="AJ1047">iferror(index('Type Mapping'!$A$2:$D$21,match(J1047,'Type Mapping'!$B$2:$B$21,0),4),"type mismatch")</f>
        <v>VARCHAR</v>
      </c>
      <c r="AK1047" s="308"/>
      <c r="AL1047" s="308"/>
      <c r="AM1047" s="308"/>
      <c r="AN1047" s="300" t="b">
        <v>0</v>
      </c>
      <c r="AO1047" s="300" t="b">
        <v>0</v>
      </c>
      <c r="AP1047" s="300" t="b">
        <v>0</v>
      </c>
      <c r="AQ1047" s="300" t="b">
        <v>0</v>
      </c>
      <c r="AR1047" s="300"/>
      <c r="AS1047" s="300"/>
      <c r="AT1047" s="302"/>
      <c r="AU1047" s="302"/>
      <c r="AV1047" s="303" t="b">
        <v>1</v>
      </c>
      <c r="AW1047" s="304" t="str">
        <f t="shared" si="9"/>
        <v>false</v>
      </c>
      <c r="AX1047" s="305" t="str">
        <f t="shared" si="17"/>
        <v>&lt;column comment="" default="" key="false" label="FineOwnerType" length="255" nullable="true" originalDbColumnName="FineOwnerType" originalLength="-1" pattern="" precision="-1" talendType="id_String" type=""/&gt;</v>
      </c>
      <c r="AY1047" s="306"/>
      <c r="AZ1047" s="305" t="str">
        <f t="shared" si="10"/>
        <v>&lt;column comment="" default="" key="false" label="FineOwnerType" length="255" nullable="true" originalDbColumnName="FineOwnerType" originalLength="-1" pattern="" precision="-1" talendType="id_String" type=""/&gt;</v>
      </c>
      <c r="BA1047" s="306"/>
      <c r="BB1047" s="302"/>
      <c r="BC1047" s="303" t="b">
        <f t="shared" si="11"/>
        <v>1</v>
      </c>
      <c r="BD1047" s="304"/>
      <c r="BE1047" s="304" t="str">
        <f t="shared" si="12"/>
        <v>false</v>
      </c>
      <c r="BF1047" s="307"/>
      <c r="BG1047" s="305"/>
      <c r="BH1047" s="305"/>
      <c r="BI1047" s="305"/>
      <c r="BJ1047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7" s="306"/>
      <c r="BL1047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7" s="306"/>
      <c r="BN1047" s="302"/>
      <c r="BO1047" s="302"/>
      <c r="BP1047" s="302"/>
      <c r="BQ1047" s="302"/>
      <c r="BR1047" s="302"/>
      <c r="BS1047" s="302"/>
      <c r="BT1047" s="302"/>
      <c r="BU1047" s="302"/>
      <c r="BV1047" s="302"/>
      <c r="BW1047" s="302"/>
      <c r="BX1047" s="302"/>
    </row>
    <row r="1048">
      <c r="A1048" s="292" t="s">
        <v>728</v>
      </c>
      <c r="B1048" s="292">
        <v>1047.0</v>
      </c>
      <c r="C1048" s="292">
        <f t="shared" si="15"/>
        <v>1</v>
      </c>
      <c r="D1048" s="293" t="str">
        <f t="shared" si="27"/>
        <v>Insp, Con, Vac</v>
      </c>
      <c r="E1048" s="46" t="str">
        <f t="shared" si="2"/>
        <v>bldinsp.mdb.LtrOwner.ReleaseDate</v>
      </c>
      <c r="F1048" s="46" t="s">
        <v>355</v>
      </c>
      <c r="G1048" s="46" t="s">
        <v>415</v>
      </c>
      <c r="H1048" s="47">
        <v>44.0</v>
      </c>
      <c r="I1048" s="294" t="s">
        <v>2245</v>
      </c>
      <c r="J1048" s="295" t="s">
        <v>788</v>
      </c>
      <c r="K1048" s="296">
        <v>8.0</v>
      </c>
      <c r="L1048" s="297" t="b">
        <v>0</v>
      </c>
      <c r="M1048" s="294" t="s">
        <v>802</v>
      </c>
      <c r="N1048" s="294"/>
      <c r="O1048" s="369"/>
      <c r="P1048" s="369"/>
      <c r="Q1048" s="298" t="str">
        <f t="shared" si="3"/>
        <v>LtrOwner</v>
      </c>
      <c r="R1048" s="298" t="str">
        <f t="shared" si="19"/>
        <v>ReleaseDate</v>
      </c>
      <c r="S1048" s="298" t="str">
        <f t="array" ref="S1048">iferror(index('Type Mapping'!$A$2:$D$21,match(J1048,'Type Mapping'!$B$2:$B$21,0),3),"type mismatch")</f>
        <v>VARCHAR</v>
      </c>
      <c r="T1048" s="298"/>
      <c r="U1048" s="298"/>
      <c r="V1048" s="298"/>
      <c r="W1048" s="51" t="b">
        <v>1</v>
      </c>
      <c r="X1048" s="51"/>
      <c r="Y1048" s="309"/>
      <c r="Z1048" s="309"/>
      <c r="AA1048" s="311" t="s">
        <v>149</v>
      </c>
      <c r="AB1048" s="53" t="str">
        <f t="shared" si="23"/>
        <v>???_history</v>
      </c>
      <c r="AC1048" s="308" t="str">
        <f t="array" ref="AC1048">iferror(index('StoT Mapping (Depreciated)'!$D$2:$L$976,match(E1048,'StoT Mapping (Depreciated)'!$D$2:$D$976,0),9),"**FIELD MISSING**")</f>
        <v>???</v>
      </c>
      <c r="AD1048" s="53" t="str">
        <f t="shared" si="6"/>
        <v>???.???</v>
      </c>
      <c r="AE1048" s="299">
        <f>countif(NEW_REDB_table.field,AD1048)</f>
        <v>0</v>
      </c>
      <c r="AF1048" s="299" t="str">
        <f t="shared" si="7"/>
        <v>Check...</v>
      </c>
      <c r="AG1048" s="308"/>
      <c r="AH1048" s="317" t="b">
        <v>0</v>
      </c>
      <c r="AI1048" s="317" t="b">
        <v>0</v>
      </c>
      <c r="AJ1048" s="308" t="str">
        <f t="array" ref="AJ1048">iferror(index('Type Mapping'!$A$2:$D$21,match(J1048,'Type Mapping'!$B$2:$B$21,0),4),"type mismatch")</f>
        <v>DATE</v>
      </c>
      <c r="AK1048" s="308"/>
      <c r="AL1048" s="308"/>
      <c r="AM1048" s="308"/>
      <c r="AN1048" s="300" t="b">
        <v>0</v>
      </c>
      <c r="AO1048" s="300" t="b">
        <v>0</v>
      </c>
      <c r="AP1048" s="300" t="b">
        <v>0</v>
      </c>
      <c r="AQ1048" s="300" t="b">
        <v>0</v>
      </c>
      <c r="AR1048" s="300"/>
      <c r="AS1048" s="300"/>
      <c r="AT1048" s="302"/>
      <c r="AU1048" s="302"/>
      <c r="AV1048" s="303" t="b">
        <v>1</v>
      </c>
      <c r="AW1048" s="304" t="str">
        <f t="shared" si="9"/>
        <v>false</v>
      </c>
      <c r="AX1048" s="305" t="str">
        <f t="shared" si="17"/>
        <v>&lt;column comment="" default="" key="false" label="ReleaseDate" length="255" nullable="true" originalDbColumnName="ReleaseDate" originalLength="-1" pattern="" precision="-1" talendType="id_String" type=""/&gt;</v>
      </c>
      <c r="AY1048" s="306"/>
      <c r="AZ1048" s="305" t="str">
        <f t="shared" si="10"/>
        <v>&lt;column comment="" default="" key="false" label="ReleaseDate" length="255" nullable="true" originalDbColumnName="ReleaseDate" originalLength="-1" pattern="" precision="-1" talendType="id_String" type=""/&gt;</v>
      </c>
      <c r="BA1048" s="306"/>
      <c r="BB1048" s="302"/>
      <c r="BC1048" s="303" t="b">
        <f t="shared" si="11"/>
        <v>1</v>
      </c>
      <c r="BD1048" s="304"/>
      <c r="BE1048" s="304" t="str">
        <f t="shared" si="12"/>
        <v>false</v>
      </c>
      <c r="BF1048" s="307"/>
      <c r="BG1048" s="305"/>
      <c r="BH1048" s="305"/>
      <c r="BI1048" s="305"/>
      <c r="BJ1048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8" s="306"/>
      <c r="BL1048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8" s="306"/>
      <c r="BN1048" s="302"/>
      <c r="BO1048" s="302"/>
      <c r="BP1048" s="302"/>
      <c r="BQ1048" s="302"/>
      <c r="BR1048" s="302"/>
      <c r="BS1048" s="302"/>
      <c r="BT1048" s="302"/>
      <c r="BU1048" s="302"/>
      <c r="BV1048" s="302"/>
      <c r="BW1048" s="302"/>
      <c r="BX1048" s="302"/>
    </row>
    <row r="1049">
      <c r="A1049" s="292" t="s">
        <v>728</v>
      </c>
      <c r="B1049" s="292">
        <v>1048.0</v>
      </c>
      <c r="C1049" s="292">
        <f t="shared" si="15"/>
        <v>1</v>
      </c>
      <c r="D1049" s="293" t="str">
        <f t="shared" si="27"/>
        <v>Insp, Con, Vac</v>
      </c>
      <c r="E1049" s="46" t="str">
        <f t="shared" si="2"/>
        <v>bldinsp.mdb.LtrOwner.ReleaseTransNum</v>
      </c>
      <c r="F1049" s="46" t="s">
        <v>355</v>
      </c>
      <c r="G1049" s="46" t="s">
        <v>415</v>
      </c>
      <c r="H1049" s="47">
        <v>45.0</v>
      </c>
      <c r="I1049" s="294" t="s">
        <v>2246</v>
      </c>
      <c r="J1049" s="295" t="s">
        <v>729</v>
      </c>
      <c r="K1049" s="296">
        <v>8.0</v>
      </c>
      <c r="L1049" s="297" t="b">
        <v>0</v>
      </c>
      <c r="M1049" s="294" t="s">
        <v>802</v>
      </c>
      <c r="N1049" s="294"/>
      <c r="O1049" s="369"/>
      <c r="P1049" s="369"/>
      <c r="Q1049" s="298" t="str">
        <f t="shared" si="3"/>
        <v>LtrOwner</v>
      </c>
      <c r="R1049" s="298" t="str">
        <f t="shared" si="19"/>
        <v>ReleaseTransNum</v>
      </c>
      <c r="S1049" s="298" t="str">
        <f t="array" ref="S1049">iferror(index('Type Mapping'!$A$2:$D$21,match(J1049,'Type Mapping'!$B$2:$B$21,0),3),"type mismatch")</f>
        <v>VARCHAR</v>
      </c>
      <c r="T1049" s="298"/>
      <c r="U1049" s="298"/>
      <c r="V1049" s="298"/>
      <c r="W1049" s="51" t="b">
        <v>1</v>
      </c>
      <c r="X1049" s="51"/>
      <c r="Y1049" s="309"/>
      <c r="Z1049" s="309"/>
      <c r="AA1049" s="311" t="s">
        <v>149</v>
      </c>
      <c r="AB1049" s="53" t="str">
        <f t="shared" si="23"/>
        <v>???_history</v>
      </c>
      <c r="AC1049" s="308" t="str">
        <f t="array" ref="AC1049">iferror(index('StoT Mapping (Depreciated)'!$D$2:$L$976,match(E1049,'StoT Mapping (Depreciated)'!$D$2:$D$976,0),9),"**FIELD MISSING**")</f>
        <v>???</v>
      </c>
      <c r="AD1049" s="53" t="str">
        <f t="shared" si="6"/>
        <v>???.???</v>
      </c>
      <c r="AE1049" s="299">
        <f>countif(NEW_REDB_table.field,AD1049)</f>
        <v>0</v>
      </c>
      <c r="AF1049" s="299" t="str">
        <f t="shared" si="7"/>
        <v>Check...</v>
      </c>
      <c r="AG1049" s="308"/>
      <c r="AH1049" s="317" t="b">
        <v>0</v>
      </c>
      <c r="AI1049" s="317" t="b">
        <v>0</v>
      </c>
      <c r="AJ1049" s="308" t="str">
        <f t="array" ref="AJ1049">iferror(index('Type Mapping'!$A$2:$D$21,match(J1049,'Type Mapping'!$B$2:$B$21,0),4),"type mismatch")</f>
        <v>FLOAT</v>
      </c>
      <c r="AK1049" s="308"/>
      <c r="AL1049" s="308"/>
      <c r="AM1049" s="308"/>
      <c r="AN1049" s="300" t="b">
        <v>0</v>
      </c>
      <c r="AO1049" s="300" t="b">
        <v>0</v>
      </c>
      <c r="AP1049" s="300" t="b">
        <v>0</v>
      </c>
      <c r="AQ1049" s="300" t="b">
        <v>0</v>
      </c>
      <c r="AR1049" s="300"/>
      <c r="AS1049" s="300"/>
      <c r="AT1049" s="302"/>
      <c r="AU1049" s="302"/>
      <c r="AV1049" s="303" t="b">
        <v>1</v>
      </c>
      <c r="AW1049" s="304" t="str">
        <f t="shared" si="9"/>
        <v>false</v>
      </c>
      <c r="AX1049" s="305" t="str">
        <f t="shared" si="17"/>
        <v>&lt;column comment="" default="" key="false" label="ReleaseTransNum" length="255" nullable="true" originalDbColumnName="ReleaseTransNum" originalLength="-1" pattern="" precision="-1" talendType="id_String" type=""/&gt;</v>
      </c>
      <c r="AY1049" s="306"/>
      <c r="AZ1049" s="305" t="str">
        <f t="shared" si="10"/>
        <v>&lt;column comment="" default="" key="false" label="ReleaseTransNum" length="255" nullable="true" originalDbColumnName="ReleaseTransNum" originalLength="-1" pattern="" precision="-1" talendType="id_String" type=""/&gt;</v>
      </c>
      <c r="BA1049" s="306"/>
      <c r="BB1049" s="302"/>
      <c r="BC1049" s="303" t="b">
        <f t="shared" si="11"/>
        <v>1</v>
      </c>
      <c r="BD1049" s="304"/>
      <c r="BE1049" s="304" t="str">
        <f t="shared" si="12"/>
        <v>false</v>
      </c>
      <c r="BF1049" s="307"/>
      <c r="BG1049" s="305"/>
      <c r="BH1049" s="305"/>
      <c r="BI1049" s="305"/>
      <c r="BJ1049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49" s="306"/>
      <c r="BL1049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49" s="306"/>
      <c r="BN1049" s="302"/>
      <c r="BO1049" s="302"/>
      <c r="BP1049" s="302"/>
      <c r="BQ1049" s="302"/>
      <c r="BR1049" s="302"/>
      <c r="BS1049" s="302"/>
      <c r="BT1049" s="302"/>
      <c r="BU1049" s="302"/>
      <c r="BV1049" s="302"/>
      <c r="BW1049" s="302"/>
      <c r="BX1049" s="302"/>
    </row>
    <row r="1050">
      <c r="A1050" s="292" t="s">
        <v>728</v>
      </c>
      <c r="B1050" s="292">
        <v>1049.0</v>
      </c>
      <c r="C1050" s="292">
        <f t="shared" si="15"/>
        <v>1</v>
      </c>
      <c r="D1050" s="293" t="str">
        <f t="shared" si="27"/>
        <v>Insp, Con, Vac</v>
      </c>
      <c r="E1050" s="46" t="str">
        <f t="shared" si="2"/>
        <v>bldinsp.mdb.LtrOwner.AKAAddress</v>
      </c>
      <c r="F1050" s="46" t="s">
        <v>355</v>
      </c>
      <c r="G1050" s="46" t="s">
        <v>415</v>
      </c>
      <c r="H1050" s="47">
        <v>46.0</v>
      </c>
      <c r="I1050" s="294" t="s">
        <v>2247</v>
      </c>
      <c r="J1050" s="295" t="s">
        <v>743</v>
      </c>
      <c r="K1050" s="296">
        <v>30.0</v>
      </c>
      <c r="L1050" s="297" t="b">
        <v>0</v>
      </c>
      <c r="M1050" s="294" t="s">
        <v>802</v>
      </c>
      <c r="N1050" s="294"/>
      <c r="O1050" s="369"/>
      <c r="P1050" s="369"/>
      <c r="Q1050" s="298" t="str">
        <f t="shared" si="3"/>
        <v>LtrOwner</v>
      </c>
      <c r="R1050" s="298" t="str">
        <f t="shared" si="19"/>
        <v>AKAAddress</v>
      </c>
      <c r="S1050" s="298" t="str">
        <f t="array" ref="S1050">iferror(index('Type Mapping'!$A$2:$D$21,match(J1050,'Type Mapping'!$B$2:$B$21,0),3),"type mismatch")</f>
        <v>VARCHAR</v>
      </c>
      <c r="T1050" s="298"/>
      <c r="U1050" s="298"/>
      <c r="V1050" s="298"/>
      <c r="W1050" s="51" t="b">
        <v>1</v>
      </c>
      <c r="X1050" s="51"/>
      <c r="Y1050" s="309"/>
      <c r="Z1050" s="309"/>
      <c r="AA1050" s="311" t="s">
        <v>149</v>
      </c>
      <c r="AB1050" s="53" t="str">
        <f t="shared" si="23"/>
        <v>???_history</v>
      </c>
      <c r="AC1050" s="308" t="str">
        <f t="array" ref="AC1050">iferror(index('StoT Mapping (Depreciated)'!$D$2:$L$976,match(E1050,'StoT Mapping (Depreciated)'!$D$2:$D$976,0),9),"**FIELD MISSING**")</f>
        <v>???</v>
      </c>
      <c r="AD1050" s="53" t="str">
        <f t="shared" si="6"/>
        <v>???.???</v>
      </c>
      <c r="AE1050" s="299">
        <f>countif(NEW_REDB_table.field,AD1050)</f>
        <v>0</v>
      </c>
      <c r="AF1050" s="299" t="str">
        <f t="shared" si="7"/>
        <v>Check...</v>
      </c>
      <c r="AG1050" s="308"/>
      <c r="AH1050" s="317" t="b">
        <v>0</v>
      </c>
      <c r="AI1050" s="317" t="b">
        <v>0</v>
      </c>
      <c r="AJ1050" s="308" t="str">
        <f t="array" ref="AJ1050">iferror(index('Type Mapping'!$A$2:$D$21,match(J1050,'Type Mapping'!$B$2:$B$21,0),4),"type mismatch")</f>
        <v>VARCHAR</v>
      </c>
      <c r="AK1050" s="308"/>
      <c r="AL1050" s="308"/>
      <c r="AM1050" s="308"/>
      <c r="AN1050" s="300" t="b">
        <v>0</v>
      </c>
      <c r="AO1050" s="300" t="b">
        <v>0</v>
      </c>
      <c r="AP1050" s="300" t="b">
        <v>0</v>
      </c>
      <c r="AQ1050" s="300" t="b">
        <v>0</v>
      </c>
      <c r="AR1050" s="300"/>
      <c r="AS1050" s="300"/>
      <c r="AT1050" s="302"/>
      <c r="AU1050" s="302"/>
      <c r="AV1050" s="303" t="b">
        <v>1</v>
      </c>
      <c r="AW1050" s="304" t="str">
        <f t="shared" si="9"/>
        <v>false</v>
      </c>
      <c r="AX1050" s="305" t="str">
        <f t="shared" si="17"/>
        <v>&lt;column comment="" default="" key="false" label="AKAAddress" length="255" nullable="true" originalDbColumnName="AKAAddress" originalLength="-1" pattern="" precision="-1" talendType="id_String" type=""/&gt;</v>
      </c>
      <c r="AY1050" s="306"/>
      <c r="AZ1050" s="305" t="str">
        <f t="shared" si="10"/>
        <v>&lt;column comment="" default="" key="false" label="AKAAddress" length="255" nullable="true" originalDbColumnName="AKAAddress" originalLength="-1" pattern="" precision="-1" talendType="id_String" type=""/&gt;</v>
      </c>
      <c r="BA1050" s="306"/>
      <c r="BB1050" s="302"/>
      <c r="BC1050" s="303" t="b">
        <f t="shared" si="11"/>
        <v>1</v>
      </c>
      <c r="BD1050" s="304"/>
      <c r="BE1050" s="304" t="str">
        <f t="shared" si="12"/>
        <v>false</v>
      </c>
      <c r="BF1050" s="307"/>
      <c r="BG1050" s="305"/>
      <c r="BH1050" s="305"/>
      <c r="BI1050" s="305"/>
      <c r="BJ1050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0" s="306"/>
      <c r="BL1050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0" s="306"/>
      <c r="BN1050" s="302"/>
      <c r="BO1050" s="302"/>
      <c r="BP1050" s="302"/>
      <c r="BQ1050" s="302"/>
      <c r="BR1050" s="302"/>
      <c r="BS1050" s="302"/>
      <c r="BT1050" s="302"/>
      <c r="BU1050" s="302"/>
      <c r="BV1050" s="302"/>
      <c r="BW1050" s="302"/>
      <c r="BX1050" s="302"/>
    </row>
    <row r="1051">
      <c r="A1051" s="292" t="s">
        <v>728</v>
      </c>
      <c r="B1051" s="292">
        <v>1050.0</v>
      </c>
      <c r="C1051" s="292">
        <f t="shared" si="15"/>
        <v>1</v>
      </c>
      <c r="D1051" s="293" t="str">
        <f t="shared" si="27"/>
        <v>Insp, Con, Vac</v>
      </c>
      <c r="E1051" s="46" t="str">
        <f t="shared" si="2"/>
        <v>bldinsp.mdb.LtrOwner.HotelRoomingType</v>
      </c>
      <c r="F1051" s="46" t="s">
        <v>355</v>
      </c>
      <c r="G1051" s="46" t="s">
        <v>415</v>
      </c>
      <c r="H1051" s="47">
        <v>47.0</v>
      </c>
      <c r="I1051" s="294" t="s">
        <v>2248</v>
      </c>
      <c r="J1051" s="295" t="s">
        <v>743</v>
      </c>
      <c r="K1051" s="296">
        <v>2.0</v>
      </c>
      <c r="L1051" s="297" t="b">
        <v>0</v>
      </c>
      <c r="M1051" s="294" t="s">
        <v>802</v>
      </c>
      <c r="N1051" s="294"/>
      <c r="O1051" s="369"/>
      <c r="P1051" s="369"/>
      <c r="Q1051" s="298" t="str">
        <f t="shared" si="3"/>
        <v>LtrOwner</v>
      </c>
      <c r="R1051" s="298" t="str">
        <f t="shared" si="19"/>
        <v>HotelRoomingType</v>
      </c>
      <c r="S1051" s="298" t="str">
        <f t="array" ref="S1051">iferror(index('Type Mapping'!$A$2:$D$21,match(J1051,'Type Mapping'!$B$2:$B$21,0),3),"type mismatch")</f>
        <v>VARCHAR</v>
      </c>
      <c r="T1051" s="298"/>
      <c r="U1051" s="298"/>
      <c r="V1051" s="298"/>
      <c r="W1051" s="51" t="b">
        <v>1</v>
      </c>
      <c r="X1051" s="51"/>
      <c r="Y1051" s="309"/>
      <c r="Z1051" s="309"/>
      <c r="AA1051" s="311" t="s">
        <v>149</v>
      </c>
      <c r="AB1051" s="53" t="str">
        <f t="shared" si="23"/>
        <v>???_history</v>
      </c>
      <c r="AC1051" s="308" t="str">
        <f t="array" ref="AC1051">iferror(index('StoT Mapping (Depreciated)'!$D$2:$L$976,match(E1051,'StoT Mapping (Depreciated)'!$D$2:$D$976,0),9),"**FIELD MISSING**")</f>
        <v>???</v>
      </c>
      <c r="AD1051" s="53" t="str">
        <f t="shared" si="6"/>
        <v>???.???</v>
      </c>
      <c r="AE1051" s="299">
        <f>countif(NEW_REDB_table.field,AD1051)</f>
        <v>0</v>
      </c>
      <c r="AF1051" s="299" t="str">
        <f t="shared" si="7"/>
        <v>Check...</v>
      </c>
      <c r="AG1051" s="308"/>
      <c r="AH1051" s="317" t="b">
        <v>0</v>
      </c>
      <c r="AI1051" s="317" t="b">
        <v>0</v>
      </c>
      <c r="AJ1051" s="308" t="str">
        <f t="array" ref="AJ1051">iferror(index('Type Mapping'!$A$2:$D$21,match(J1051,'Type Mapping'!$B$2:$B$21,0),4),"type mismatch")</f>
        <v>VARCHAR</v>
      </c>
      <c r="AK1051" s="308"/>
      <c r="AL1051" s="308"/>
      <c r="AM1051" s="308"/>
      <c r="AN1051" s="300" t="b">
        <v>0</v>
      </c>
      <c r="AO1051" s="300" t="b">
        <v>0</v>
      </c>
      <c r="AP1051" s="300" t="b">
        <v>0</v>
      </c>
      <c r="AQ1051" s="300" t="b">
        <v>0</v>
      </c>
      <c r="AR1051" s="300"/>
      <c r="AS1051" s="300"/>
      <c r="AT1051" s="302"/>
      <c r="AU1051" s="302"/>
      <c r="AV1051" s="303" t="b">
        <v>1</v>
      </c>
      <c r="AW1051" s="304" t="str">
        <f t="shared" si="9"/>
        <v>false</v>
      </c>
      <c r="AX1051" s="305" t="str">
        <f t="shared" si="17"/>
        <v>&lt;column comment="" default="" key="false" label="HotelRoomingType" length="255" nullable="true" originalDbColumnName="HotelRoomingType" originalLength="-1" pattern="" precision="-1" talendType="id_String" type=""/&gt;</v>
      </c>
      <c r="AY1051" s="306"/>
      <c r="AZ1051" s="305" t="str">
        <f t="shared" si="10"/>
        <v>&lt;column comment="" default="" key="false" label="HotelRoomingType" length="255" nullable="true" originalDbColumnName="HotelRoomingType" originalLength="-1" pattern="" precision="-1" talendType="id_String" type=""/&gt;</v>
      </c>
      <c r="BA1051" s="306"/>
      <c r="BB1051" s="302"/>
      <c r="BC1051" s="303" t="b">
        <f t="shared" si="11"/>
        <v>1</v>
      </c>
      <c r="BD1051" s="304"/>
      <c r="BE1051" s="304" t="str">
        <f t="shared" si="12"/>
        <v>false</v>
      </c>
      <c r="BF1051" s="307"/>
      <c r="BG1051" s="305"/>
      <c r="BH1051" s="305"/>
      <c r="BI1051" s="305"/>
      <c r="BJ1051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1" s="306"/>
      <c r="BL1051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1" s="306"/>
      <c r="BN1051" s="302"/>
      <c r="BO1051" s="302"/>
      <c r="BP1051" s="302"/>
      <c r="BQ1051" s="302"/>
      <c r="BR1051" s="302"/>
      <c r="BS1051" s="302"/>
      <c r="BT1051" s="302"/>
      <c r="BU1051" s="302"/>
      <c r="BV1051" s="302"/>
      <c r="BW1051" s="302"/>
      <c r="BX1051" s="302"/>
    </row>
    <row r="1052">
      <c r="A1052" s="292" t="s">
        <v>728</v>
      </c>
      <c r="B1052" s="292">
        <v>1051.0</v>
      </c>
      <c r="C1052" s="292">
        <f t="shared" si="15"/>
        <v>1</v>
      </c>
      <c r="D1052" s="293" t="str">
        <f t="shared" si="27"/>
        <v>Insp, Con, Vac</v>
      </c>
      <c r="E1052" s="46" t="str">
        <f t="shared" si="2"/>
        <v>bldinsp.mdb.LtrOwner.HCDCertDate</v>
      </c>
      <c r="F1052" s="46" t="s">
        <v>355</v>
      </c>
      <c r="G1052" s="46" t="s">
        <v>415</v>
      </c>
      <c r="H1052" s="47">
        <v>48.0</v>
      </c>
      <c r="I1052" s="294" t="s">
        <v>2249</v>
      </c>
      <c r="J1052" s="295" t="s">
        <v>788</v>
      </c>
      <c r="K1052" s="296">
        <v>8.0</v>
      </c>
      <c r="L1052" s="297" t="b">
        <v>0</v>
      </c>
      <c r="M1052" s="294" t="s">
        <v>802</v>
      </c>
      <c r="N1052" s="294"/>
      <c r="O1052" s="369"/>
      <c r="P1052" s="369"/>
      <c r="Q1052" s="298" t="str">
        <f t="shared" si="3"/>
        <v>LtrOwner</v>
      </c>
      <c r="R1052" s="298" t="str">
        <f t="shared" si="19"/>
        <v>HCDCertDate</v>
      </c>
      <c r="S1052" s="298" t="str">
        <f t="array" ref="S1052">iferror(index('Type Mapping'!$A$2:$D$21,match(J1052,'Type Mapping'!$B$2:$B$21,0),3),"type mismatch")</f>
        <v>VARCHAR</v>
      </c>
      <c r="T1052" s="298"/>
      <c r="U1052" s="298"/>
      <c r="V1052" s="298"/>
      <c r="W1052" s="51" t="b">
        <v>1</v>
      </c>
      <c r="X1052" s="51"/>
      <c r="Y1052" s="309"/>
      <c r="Z1052" s="309"/>
      <c r="AA1052" s="311" t="s">
        <v>149</v>
      </c>
      <c r="AB1052" s="53" t="str">
        <f t="shared" si="23"/>
        <v>???_history</v>
      </c>
      <c r="AC1052" s="308" t="str">
        <f t="array" ref="AC1052">iferror(index('StoT Mapping (Depreciated)'!$D$2:$L$976,match(E1052,'StoT Mapping (Depreciated)'!$D$2:$D$976,0),9),"**FIELD MISSING**")</f>
        <v>???</v>
      </c>
      <c r="AD1052" s="53" t="str">
        <f t="shared" si="6"/>
        <v>???.???</v>
      </c>
      <c r="AE1052" s="299">
        <f>countif(NEW_REDB_table.field,AD1052)</f>
        <v>0</v>
      </c>
      <c r="AF1052" s="299" t="str">
        <f t="shared" si="7"/>
        <v>Check...</v>
      </c>
      <c r="AG1052" s="308"/>
      <c r="AH1052" s="317" t="b">
        <v>0</v>
      </c>
      <c r="AI1052" s="317" t="b">
        <v>0</v>
      </c>
      <c r="AJ1052" s="308" t="str">
        <f t="array" ref="AJ1052">iferror(index('Type Mapping'!$A$2:$D$21,match(J1052,'Type Mapping'!$B$2:$B$21,0),4),"type mismatch")</f>
        <v>DATE</v>
      </c>
      <c r="AK1052" s="308"/>
      <c r="AL1052" s="308"/>
      <c r="AM1052" s="308"/>
      <c r="AN1052" s="300" t="b">
        <v>0</v>
      </c>
      <c r="AO1052" s="300" t="b">
        <v>0</v>
      </c>
      <c r="AP1052" s="300" t="b">
        <v>0</v>
      </c>
      <c r="AQ1052" s="300" t="b">
        <v>0</v>
      </c>
      <c r="AR1052" s="300"/>
      <c r="AS1052" s="300"/>
      <c r="AT1052" s="302"/>
      <c r="AU1052" s="302"/>
      <c r="AV1052" s="303" t="b">
        <v>1</v>
      </c>
      <c r="AW1052" s="304" t="str">
        <f t="shared" si="9"/>
        <v>false</v>
      </c>
      <c r="AX1052" s="305" t="str">
        <f t="shared" si="17"/>
        <v>&lt;column comment="" default="" key="false" label="HCDCertDate" length="255" nullable="true" originalDbColumnName="HCDCertDate" originalLength="-1" pattern="" precision="-1" talendType="id_String" type=""/&gt;</v>
      </c>
      <c r="AY1052" s="306"/>
      <c r="AZ1052" s="305" t="str">
        <f t="shared" si="10"/>
        <v>&lt;column comment="" default="" key="false" label="HCDCertDate" length="255" nullable="true" originalDbColumnName="HCDCertDate" originalLength="-1" pattern="" precision="-1" talendType="id_String" type=""/&gt;</v>
      </c>
      <c r="BA1052" s="306"/>
      <c r="BB1052" s="302"/>
      <c r="BC1052" s="303" t="b">
        <f t="shared" si="11"/>
        <v>1</v>
      </c>
      <c r="BD1052" s="304"/>
      <c r="BE1052" s="304" t="str">
        <f t="shared" si="12"/>
        <v>false</v>
      </c>
      <c r="BF1052" s="307"/>
      <c r="BG1052" s="305"/>
      <c r="BH1052" s="305"/>
      <c r="BI1052" s="305"/>
      <c r="BJ1052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2" s="306"/>
      <c r="BL1052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2" s="306"/>
      <c r="BN1052" s="302"/>
      <c r="BO1052" s="302"/>
      <c r="BP1052" s="302"/>
      <c r="BQ1052" s="302"/>
      <c r="BR1052" s="302"/>
      <c r="BS1052" s="302"/>
      <c r="BT1052" s="302"/>
      <c r="BU1052" s="302"/>
      <c r="BV1052" s="302"/>
      <c r="BW1052" s="302"/>
      <c r="BX1052" s="302"/>
    </row>
    <row r="1053">
      <c r="A1053" s="292" t="s">
        <v>728</v>
      </c>
      <c r="B1053" s="292">
        <v>1052.0</v>
      </c>
      <c r="C1053" s="292">
        <f t="shared" si="15"/>
        <v>1</v>
      </c>
      <c r="D1053" s="293" t="str">
        <f t="shared" si="27"/>
        <v>Insp, Con, Vac</v>
      </c>
      <c r="E1053" s="46" t="str">
        <f t="shared" si="2"/>
        <v>bldinsp.mdb.LtrOwner.HCDCertNum</v>
      </c>
      <c r="F1053" s="46" t="s">
        <v>355</v>
      </c>
      <c r="G1053" s="46" t="s">
        <v>415</v>
      </c>
      <c r="H1053" s="47">
        <v>49.0</v>
      </c>
      <c r="I1053" s="294" t="s">
        <v>2250</v>
      </c>
      <c r="J1053" s="295" t="s">
        <v>738</v>
      </c>
      <c r="K1053" s="296">
        <v>4.0</v>
      </c>
      <c r="L1053" s="297" t="b">
        <v>0</v>
      </c>
      <c r="M1053" s="294" t="s">
        <v>802</v>
      </c>
      <c r="N1053" s="294"/>
      <c r="O1053" s="369"/>
      <c r="P1053" s="369"/>
      <c r="Q1053" s="298" t="str">
        <f t="shared" si="3"/>
        <v>LtrOwner</v>
      </c>
      <c r="R1053" s="298" t="str">
        <f t="shared" si="19"/>
        <v>HCDCertNum</v>
      </c>
      <c r="S1053" s="298" t="str">
        <f t="array" ref="S1053">iferror(index('Type Mapping'!$A$2:$D$21,match(J1053,'Type Mapping'!$B$2:$B$21,0),3),"type mismatch")</f>
        <v>VARCHAR</v>
      </c>
      <c r="T1053" s="298"/>
      <c r="U1053" s="298"/>
      <c r="V1053" s="298"/>
      <c r="W1053" s="51" t="b">
        <v>1</v>
      </c>
      <c r="X1053" s="51"/>
      <c r="Y1053" s="309"/>
      <c r="Z1053" s="309"/>
      <c r="AA1053" s="311" t="s">
        <v>149</v>
      </c>
      <c r="AB1053" s="53" t="str">
        <f t="shared" si="23"/>
        <v>???_history</v>
      </c>
      <c r="AC1053" s="308" t="str">
        <f t="array" ref="AC1053">iferror(index('StoT Mapping (Depreciated)'!$D$2:$L$976,match(E1053,'StoT Mapping (Depreciated)'!$D$2:$D$976,0),9),"**FIELD MISSING**")</f>
        <v>???</v>
      </c>
      <c r="AD1053" s="53" t="str">
        <f t="shared" si="6"/>
        <v>???.???</v>
      </c>
      <c r="AE1053" s="299">
        <f>countif(NEW_REDB_table.field,AD1053)</f>
        <v>0</v>
      </c>
      <c r="AF1053" s="299" t="str">
        <f t="shared" si="7"/>
        <v>Check...</v>
      </c>
      <c r="AG1053" s="308"/>
      <c r="AH1053" s="317" t="b">
        <v>0</v>
      </c>
      <c r="AI1053" s="317" t="b">
        <v>0</v>
      </c>
      <c r="AJ1053" s="308" t="str">
        <f t="array" ref="AJ1053">iferror(index('Type Mapping'!$A$2:$D$21,match(J1053,'Type Mapping'!$B$2:$B$21,0),4),"type mismatch")</f>
        <v>INT</v>
      </c>
      <c r="AK1053" s="308"/>
      <c r="AL1053" s="308"/>
      <c r="AM1053" s="308"/>
      <c r="AN1053" s="300" t="b">
        <v>0</v>
      </c>
      <c r="AO1053" s="300" t="b">
        <v>0</v>
      </c>
      <c r="AP1053" s="300" t="b">
        <v>0</v>
      </c>
      <c r="AQ1053" s="300" t="b">
        <v>0</v>
      </c>
      <c r="AR1053" s="300"/>
      <c r="AS1053" s="300"/>
      <c r="AT1053" s="302"/>
      <c r="AU1053" s="302"/>
      <c r="AV1053" s="303" t="b">
        <v>1</v>
      </c>
      <c r="AW1053" s="304" t="str">
        <f t="shared" si="9"/>
        <v>false</v>
      </c>
      <c r="AX1053" s="305" t="str">
        <f t="shared" si="17"/>
        <v>&lt;column comment="" default="" key="false" label="HCDCertNum" length="255" nullable="true" originalDbColumnName="HCDCertNum" originalLength="-1" pattern="" precision="-1" talendType="id_String" type=""/&gt;</v>
      </c>
      <c r="AY1053" s="306"/>
      <c r="AZ1053" s="305" t="str">
        <f t="shared" si="10"/>
        <v>&lt;column comment="" default="" key="false" label="HCDCertNum" length="255" nullable="true" originalDbColumnName="HCDCertNum" originalLength="-1" pattern="" precision="-1" talendType="id_String" type=""/&gt;</v>
      </c>
      <c r="BA1053" s="306"/>
      <c r="BB1053" s="302"/>
      <c r="BC1053" s="303" t="b">
        <f t="shared" si="11"/>
        <v>1</v>
      </c>
      <c r="BD1053" s="304"/>
      <c r="BE1053" s="304" t="str">
        <f t="shared" si="12"/>
        <v>false</v>
      </c>
      <c r="BF1053" s="307"/>
      <c r="BG1053" s="305"/>
      <c r="BH1053" s="305"/>
      <c r="BI1053" s="305"/>
      <c r="BJ1053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3" s="306"/>
      <c r="BL1053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3" s="306"/>
      <c r="BN1053" s="302"/>
      <c r="BO1053" s="302"/>
      <c r="BP1053" s="302"/>
      <c r="BQ1053" s="302"/>
      <c r="BR1053" s="302"/>
      <c r="BS1053" s="302"/>
      <c r="BT1053" s="302"/>
      <c r="BU1053" s="302"/>
      <c r="BV1053" s="302"/>
      <c r="BW1053" s="302"/>
      <c r="BX1053" s="302"/>
    </row>
    <row r="1054">
      <c r="A1054" s="292" t="s">
        <v>728</v>
      </c>
      <c r="B1054" s="292">
        <v>1053.0</v>
      </c>
      <c r="C1054" s="292">
        <f t="shared" si="15"/>
        <v>1</v>
      </c>
      <c r="D1054" s="293" t="str">
        <f t="shared" si="27"/>
        <v>Insp, Con, Vac</v>
      </c>
      <c r="E1054" s="46" t="str">
        <f t="shared" si="2"/>
        <v>bldinsp.mdb.LtrOwner.CondemnDate</v>
      </c>
      <c r="F1054" s="46" t="s">
        <v>355</v>
      </c>
      <c r="G1054" s="46" t="s">
        <v>415</v>
      </c>
      <c r="H1054" s="47">
        <v>50.0</v>
      </c>
      <c r="I1054" s="294" t="s">
        <v>409</v>
      </c>
      <c r="J1054" s="295" t="s">
        <v>788</v>
      </c>
      <c r="K1054" s="296">
        <v>8.0</v>
      </c>
      <c r="L1054" s="297" t="b">
        <v>0</v>
      </c>
      <c r="M1054" s="294" t="s">
        <v>802</v>
      </c>
      <c r="N1054" s="294"/>
      <c r="O1054" s="369"/>
      <c r="P1054" s="369"/>
      <c r="Q1054" s="298" t="str">
        <f t="shared" si="3"/>
        <v>LtrOwner</v>
      </c>
      <c r="R1054" s="298" t="str">
        <f t="shared" si="19"/>
        <v>CondemnDate</v>
      </c>
      <c r="S1054" s="298" t="str">
        <f t="array" ref="S1054">iferror(index('Type Mapping'!$A$2:$D$21,match(J1054,'Type Mapping'!$B$2:$B$21,0),3),"type mismatch")</f>
        <v>VARCHAR</v>
      </c>
      <c r="T1054" s="298"/>
      <c r="U1054" s="298"/>
      <c r="V1054" s="298"/>
      <c r="W1054" s="51" t="b">
        <v>1</v>
      </c>
      <c r="X1054" s="51"/>
      <c r="Y1054" s="309"/>
      <c r="Z1054" s="309"/>
      <c r="AA1054" s="311" t="s">
        <v>654</v>
      </c>
      <c r="AB1054" s="53" t="str">
        <f t="shared" si="23"/>
        <v>condemnation_history</v>
      </c>
      <c r="AC1054" s="308" t="str">
        <f t="array" ref="AC1054">iferror(index('StoT Mapping (Depreciated)'!$D$2:$L$976,match(E1054,'StoT Mapping (Depreciated)'!$D$2:$D$976,0),9),"**FIELD MISSING**")</f>
        <v>Inspection_Id</v>
      </c>
      <c r="AD1054" s="53" t="str">
        <f t="shared" si="6"/>
        <v>condemnation.Inspection_Id</v>
      </c>
      <c r="AE1054" s="299">
        <f>countif(NEW_REDB_table.field,AD1054)</f>
        <v>2</v>
      </c>
      <c r="AF1054" s="299" t="str">
        <f t="shared" si="7"/>
        <v>Two...</v>
      </c>
      <c r="AG1054" s="308"/>
      <c r="AH1054" s="317" t="b">
        <v>0</v>
      </c>
      <c r="AI1054" s="317" t="b">
        <v>0</v>
      </c>
      <c r="AJ1054" s="308" t="str">
        <f t="array" ref="AJ1054">iferror(index('Type Mapping'!$A$2:$D$21,match(J1054,'Type Mapping'!$B$2:$B$21,0),4),"type mismatch")</f>
        <v>DATE</v>
      </c>
      <c r="AK1054" s="308"/>
      <c r="AL1054" s="308"/>
      <c r="AM1054" s="308"/>
      <c r="AN1054" s="300" t="b">
        <v>0</v>
      </c>
      <c r="AO1054" s="300" t="b">
        <v>0</v>
      </c>
      <c r="AP1054" s="300" t="b">
        <v>0</v>
      </c>
      <c r="AQ1054" s="300" t="b">
        <v>0</v>
      </c>
      <c r="AR1054" s="300"/>
      <c r="AS1054" s="300"/>
      <c r="AT1054" s="302"/>
      <c r="AU1054" s="302"/>
      <c r="AV1054" s="303" t="b">
        <v>1</v>
      </c>
      <c r="AW1054" s="304" t="str">
        <f t="shared" si="9"/>
        <v>false</v>
      </c>
      <c r="AX1054" s="305" t="str">
        <f t="shared" si="17"/>
        <v>&lt;column comment="" default="" key="false" label="CondemnDate" length="255" nullable="true" originalDbColumnName="CondemnDate" originalLength="-1" pattern="" precision="-1" talendType="id_String" type=""/&gt;</v>
      </c>
      <c r="AY1054" s="306"/>
      <c r="AZ1054" s="305" t="str">
        <f t="shared" si="10"/>
        <v>&lt;column comment="" default="" key="false" label="CondemnDate" length="255" nullable="true" originalDbColumnName="CondemnDate" originalLength="-1" pattern="" precision="-1" talendType="id_String" type=""/&gt;</v>
      </c>
      <c r="BA1054" s="306"/>
      <c r="BB1054" s="302"/>
      <c r="BC1054" s="303" t="b">
        <f t="shared" si="11"/>
        <v>1</v>
      </c>
      <c r="BD1054" s="304"/>
      <c r="BE1054" s="304" t="str">
        <f t="shared" si="12"/>
        <v>false</v>
      </c>
      <c r="BF1054" s="307"/>
      <c r="BG1054" s="305"/>
      <c r="BH1054" s="305"/>
      <c r="BI1054" s="305"/>
      <c r="BJ1054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4" s="306"/>
      <c r="BL1054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4" s="306"/>
      <c r="BN1054" s="302"/>
      <c r="BO1054" s="302"/>
      <c r="BP1054" s="302"/>
      <c r="BQ1054" s="302"/>
      <c r="BR1054" s="302"/>
      <c r="BS1054" s="302"/>
      <c r="BT1054" s="302"/>
      <c r="BU1054" s="302"/>
      <c r="BV1054" s="302"/>
      <c r="BW1054" s="302"/>
      <c r="BX1054" s="302"/>
    </row>
    <row r="1055">
      <c r="A1055" s="292" t="s">
        <v>728</v>
      </c>
      <c r="B1055" s="292">
        <v>1054.0</v>
      </c>
      <c r="C1055" s="292">
        <f t="shared" si="15"/>
        <v>1</v>
      </c>
      <c r="D1055" s="293" t="str">
        <f t="shared" si="27"/>
        <v>Insp, Con, Vac</v>
      </c>
      <c r="E1055" s="46" t="str">
        <f t="shared" si="2"/>
        <v>bldinsp.mdb.LtrOwner.OwnerCompany</v>
      </c>
      <c r="F1055" s="46" t="s">
        <v>355</v>
      </c>
      <c r="G1055" s="46" t="s">
        <v>415</v>
      </c>
      <c r="H1055" s="47">
        <v>51.0</v>
      </c>
      <c r="I1055" s="294" t="s">
        <v>2170</v>
      </c>
      <c r="J1055" s="295" t="s">
        <v>743</v>
      </c>
      <c r="K1055" s="296">
        <v>40.0</v>
      </c>
      <c r="L1055" s="297" t="b">
        <v>0</v>
      </c>
      <c r="M1055" s="294" t="s">
        <v>802</v>
      </c>
      <c r="N1055" s="294"/>
      <c r="O1055" s="369"/>
      <c r="P1055" s="369"/>
      <c r="Q1055" s="298" t="str">
        <f t="shared" si="3"/>
        <v>LtrOwner</v>
      </c>
      <c r="R1055" s="298" t="str">
        <f t="shared" si="19"/>
        <v>OwnerCompany</v>
      </c>
      <c r="S1055" s="298" t="str">
        <f t="array" ref="S1055">iferror(index('Type Mapping'!$A$2:$D$21,match(J1055,'Type Mapping'!$B$2:$B$21,0),3),"type mismatch")</f>
        <v>VARCHAR</v>
      </c>
      <c r="T1055" s="298"/>
      <c r="U1055" s="298"/>
      <c r="V1055" s="298"/>
      <c r="W1055" s="51" t="b">
        <v>1</v>
      </c>
      <c r="X1055" s="51"/>
      <c r="Y1055" s="309"/>
      <c r="Z1055" s="309"/>
      <c r="AA1055" s="311" t="s">
        <v>977</v>
      </c>
      <c r="AB1055" s="53" t="str">
        <f t="shared" si="23"/>
        <v>**field missing**_history</v>
      </c>
      <c r="AC1055" s="308" t="str">
        <f t="array" ref="AC1055">iferror(index('StoT Mapping (Depreciated)'!$D$2:$L$976,match(E1055,'StoT Mapping (Depreciated)'!$D$2:$D$976,0),9),"**FIELD MISSING**")</f>
        <v>**FIELD MISSING**</v>
      </c>
      <c r="AD1055" s="53" t="str">
        <f t="shared" si="6"/>
        <v>**field missing**.**FIELD MISSING**</v>
      </c>
      <c r="AE1055" s="299">
        <f>countif(NEW_REDB_table.field,AD1055)</f>
        <v>0</v>
      </c>
      <c r="AF1055" s="299" t="str">
        <f t="shared" si="7"/>
        <v>Check...</v>
      </c>
      <c r="AG1055" s="308"/>
      <c r="AH1055" s="317" t="b">
        <v>0</v>
      </c>
      <c r="AI1055" s="317" t="b">
        <v>0</v>
      </c>
      <c r="AJ1055" s="308" t="str">
        <f t="array" ref="AJ1055">iferror(index('Type Mapping'!$A$2:$D$21,match(J1055,'Type Mapping'!$B$2:$B$21,0),4),"type mismatch")</f>
        <v>VARCHAR</v>
      </c>
      <c r="AK1055" s="308"/>
      <c r="AL1055" s="308"/>
      <c r="AM1055" s="308"/>
      <c r="AN1055" s="300" t="b">
        <v>0</v>
      </c>
      <c r="AO1055" s="300" t="b">
        <v>0</v>
      </c>
      <c r="AP1055" s="300" t="b">
        <v>0</v>
      </c>
      <c r="AQ1055" s="300" t="b">
        <v>0</v>
      </c>
      <c r="AR1055" s="300"/>
      <c r="AS1055" s="300"/>
      <c r="AT1055" s="302"/>
      <c r="AU1055" s="302"/>
      <c r="AV1055" s="303" t="b">
        <v>1</v>
      </c>
      <c r="AW1055" s="304" t="str">
        <f t="shared" si="9"/>
        <v>false</v>
      </c>
      <c r="AX1055" s="305" t="str">
        <f t="shared" si="17"/>
        <v>&lt;column comment="" default="" key="false" label="OwnerCompany" length="255" nullable="true" originalDbColumnName="OwnerCompany" originalLength="-1" pattern="" precision="-1" talendType="id_String" type=""/&gt;</v>
      </c>
      <c r="AY1055" s="306"/>
      <c r="AZ1055" s="305" t="str">
        <f t="shared" si="10"/>
        <v>&lt;column comment="" default="" key="false" label="OwnerCompany" length="255" nullable="true" originalDbColumnName="OwnerCompany" originalLength="-1" pattern="" precision="-1" talendType="id_String" type=""/&gt;</v>
      </c>
      <c r="BA1055" s="306"/>
      <c r="BB1055" s="302"/>
      <c r="BC1055" s="303" t="b">
        <f t="shared" si="11"/>
        <v>1</v>
      </c>
      <c r="BD1055" s="304"/>
      <c r="BE1055" s="304" t="str">
        <f t="shared" si="12"/>
        <v>false</v>
      </c>
      <c r="BF1055" s="307"/>
      <c r="BG1055" s="305"/>
      <c r="BH1055" s="305"/>
      <c r="BI1055" s="305"/>
      <c r="BJ1055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5" s="306"/>
      <c r="BL1055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5" s="306"/>
      <c r="BN1055" s="302"/>
      <c r="BO1055" s="302"/>
      <c r="BP1055" s="302"/>
      <c r="BQ1055" s="302"/>
      <c r="BR1055" s="302"/>
      <c r="BS1055" s="302"/>
      <c r="BT1055" s="302"/>
      <c r="BU1055" s="302"/>
      <c r="BV1055" s="302"/>
      <c r="BW1055" s="302"/>
      <c r="BX1055" s="302"/>
    </row>
    <row r="1056">
      <c r="A1056" s="292" t="s">
        <v>728</v>
      </c>
      <c r="B1056" s="292">
        <v>1055.0</v>
      </c>
      <c r="C1056" s="292">
        <f t="shared" si="15"/>
        <v>1</v>
      </c>
      <c r="D1056" s="293" t="str">
        <f t="shared" si="27"/>
        <v>Insp, Con, Vac</v>
      </c>
      <c r="E1056" s="46" t="str">
        <f t="shared" si="2"/>
        <v>bldinsp.mdb.LtrOwner.OwnerName</v>
      </c>
      <c r="F1056" s="46" t="s">
        <v>355</v>
      </c>
      <c r="G1056" s="46" t="s">
        <v>415</v>
      </c>
      <c r="H1056" s="47">
        <v>52.0</v>
      </c>
      <c r="I1056" s="294" t="s">
        <v>1086</v>
      </c>
      <c r="J1056" s="295" t="s">
        <v>743</v>
      </c>
      <c r="K1056" s="296">
        <v>40.0</v>
      </c>
      <c r="L1056" s="297" t="b">
        <v>0</v>
      </c>
      <c r="M1056" s="294" t="s">
        <v>2047</v>
      </c>
      <c r="N1056" s="294"/>
      <c r="O1056" s="369"/>
      <c r="P1056" s="369"/>
      <c r="Q1056" s="298" t="str">
        <f t="shared" si="3"/>
        <v>LtrOwner</v>
      </c>
      <c r="R1056" s="298" t="str">
        <f t="shared" si="19"/>
        <v>OwnerName</v>
      </c>
      <c r="S1056" s="298" t="str">
        <f t="array" ref="S1056">iferror(index('Type Mapping'!$A$2:$D$21,match(J1056,'Type Mapping'!$B$2:$B$21,0),3),"type mismatch")</f>
        <v>VARCHAR</v>
      </c>
      <c r="T1056" s="298"/>
      <c r="U1056" s="298"/>
      <c r="V1056" s="298"/>
      <c r="W1056" s="51" t="b">
        <v>1</v>
      </c>
      <c r="X1056" s="51"/>
      <c r="Y1056" s="309"/>
      <c r="Z1056" s="309"/>
      <c r="AA1056" s="311" t="s">
        <v>648</v>
      </c>
      <c r="AB1056" s="53" t="str">
        <f t="shared" si="23"/>
        <v>building_history</v>
      </c>
      <c r="AC1056" s="308" t="str">
        <f t="array" ref="AC1056">iferror(index('StoT Mapping (Depreciated)'!$D$2:$L$976,match(E1056,'StoT Mapping (Depreciated)'!$D$2:$D$976,0),9),"**FIELD MISSING**")</f>
        <v>Owner_Id</v>
      </c>
      <c r="AD1056" s="53" t="str">
        <f t="shared" si="6"/>
        <v>building.Owner_Id</v>
      </c>
      <c r="AE1056" s="299">
        <f>countif(NEW_REDB_table.field,AD1056)</f>
        <v>2</v>
      </c>
      <c r="AF1056" s="299" t="str">
        <f t="shared" si="7"/>
        <v>Two...</v>
      </c>
      <c r="AG1056" s="308"/>
      <c r="AH1056" s="317" t="b">
        <v>0</v>
      </c>
      <c r="AI1056" s="317" t="b">
        <v>0</v>
      </c>
      <c r="AJ1056" s="308" t="str">
        <f t="array" ref="AJ1056">iferror(index('Type Mapping'!$A$2:$D$21,match(J1056,'Type Mapping'!$B$2:$B$21,0),4),"type mismatch")</f>
        <v>VARCHAR</v>
      </c>
      <c r="AK1056" s="308"/>
      <c r="AL1056" s="308"/>
      <c r="AM1056" s="308"/>
      <c r="AN1056" s="300" t="b">
        <v>0</v>
      </c>
      <c r="AO1056" s="300" t="b">
        <v>0</v>
      </c>
      <c r="AP1056" s="300" t="b">
        <v>0</v>
      </c>
      <c r="AQ1056" s="300" t="b">
        <v>0</v>
      </c>
      <c r="AR1056" s="300"/>
      <c r="AS1056" s="300"/>
      <c r="AT1056" s="302"/>
      <c r="AU1056" s="302"/>
      <c r="AV1056" s="303" t="b">
        <v>1</v>
      </c>
      <c r="AW1056" s="304" t="str">
        <f t="shared" si="9"/>
        <v>false</v>
      </c>
      <c r="AX1056" s="305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1056" s="306"/>
      <c r="AZ1056" s="305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1056" s="306"/>
      <c r="BB1056" s="302"/>
      <c r="BC1056" s="303" t="b">
        <f t="shared" si="11"/>
        <v>1</v>
      </c>
      <c r="BD1056" s="304"/>
      <c r="BE1056" s="304" t="str">
        <f t="shared" si="12"/>
        <v>false</v>
      </c>
      <c r="BF1056" s="307"/>
      <c r="BG1056" s="305"/>
      <c r="BH1056" s="305"/>
      <c r="BI1056" s="305"/>
      <c r="BJ1056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6" s="306"/>
      <c r="BL1056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6" s="306"/>
      <c r="BN1056" s="302"/>
      <c r="BO1056" s="302"/>
      <c r="BP1056" s="302"/>
      <c r="BQ1056" s="302"/>
      <c r="BR1056" s="302"/>
      <c r="BS1056" s="302"/>
      <c r="BT1056" s="302"/>
      <c r="BU1056" s="302"/>
      <c r="BV1056" s="302"/>
      <c r="BW1056" s="302"/>
      <c r="BX1056" s="302"/>
    </row>
    <row r="1057">
      <c r="A1057" s="292" t="s">
        <v>728</v>
      </c>
      <c r="B1057" s="292">
        <v>1056.0</v>
      </c>
      <c r="C1057" s="292">
        <f t="shared" si="15"/>
        <v>1</v>
      </c>
      <c r="D1057" s="293" t="str">
        <f t="shared" si="27"/>
        <v>Insp, Con, Vac</v>
      </c>
      <c r="E1057" s="46" t="str">
        <f t="shared" si="2"/>
        <v>bldinsp.mdb.LtrOwner.OwnerAddr</v>
      </c>
      <c r="F1057" s="46" t="s">
        <v>355</v>
      </c>
      <c r="G1057" s="46" t="s">
        <v>415</v>
      </c>
      <c r="H1057" s="47">
        <v>53.0</v>
      </c>
      <c r="I1057" s="294" t="s">
        <v>1096</v>
      </c>
      <c r="J1057" s="295" t="s">
        <v>743</v>
      </c>
      <c r="K1057" s="296">
        <v>40.0</v>
      </c>
      <c r="L1057" s="297" t="b">
        <v>0</v>
      </c>
      <c r="M1057" s="294" t="s">
        <v>1101</v>
      </c>
      <c r="N1057" s="294"/>
      <c r="O1057" s="369"/>
      <c r="P1057" s="369"/>
      <c r="Q1057" s="298" t="str">
        <f t="shared" si="3"/>
        <v>LtrOwner</v>
      </c>
      <c r="R1057" s="298" t="str">
        <f t="shared" si="19"/>
        <v>OwnerAddr</v>
      </c>
      <c r="S1057" s="298" t="str">
        <f t="array" ref="S1057">iferror(index('Type Mapping'!$A$2:$D$21,match(J1057,'Type Mapping'!$B$2:$B$21,0),3),"type mismatch")</f>
        <v>VARCHAR</v>
      </c>
      <c r="T1057" s="298"/>
      <c r="U1057" s="298"/>
      <c r="V1057" s="298"/>
      <c r="W1057" s="51" t="b">
        <v>1</v>
      </c>
      <c r="X1057" s="51"/>
      <c r="Y1057" s="309"/>
      <c r="Z1057" s="309"/>
      <c r="AA1057" s="311" t="s">
        <v>648</v>
      </c>
      <c r="AB1057" s="53" t="str">
        <f t="shared" si="23"/>
        <v>building_history</v>
      </c>
      <c r="AC1057" s="308" t="str">
        <f t="array" ref="AC1057">iferror(index('StoT Mapping (Depreciated)'!$D$2:$L$976,match(E1057,'StoT Mapping (Depreciated)'!$D$2:$D$976,0),9),"**FIELD MISSING**")</f>
        <v>Owner_Id</v>
      </c>
      <c r="AD1057" s="53" t="str">
        <f t="shared" si="6"/>
        <v>building.Owner_Id</v>
      </c>
      <c r="AE1057" s="299">
        <f>countif(NEW_REDB_table.field,AD1057)</f>
        <v>2</v>
      </c>
      <c r="AF1057" s="299" t="str">
        <f t="shared" si="7"/>
        <v>Two...</v>
      </c>
      <c r="AG1057" s="308"/>
      <c r="AH1057" s="317" t="b">
        <v>0</v>
      </c>
      <c r="AI1057" s="317" t="b">
        <v>0</v>
      </c>
      <c r="AJ1057" s="308" t="str">
        <f t="array" ref="AJ1057">iferror(index('Type Mapping'!$A$2:$D$21,match(J1057,'Type Mapping'!$B$2:$B$21,0),4),"type mismatch")</f>
        <v>VARCHAR</v>
      </c>
      <c r="AK1057" s="308"/>
      <c r="AL1057" s="308"/>
      <c r="AM1057" s="308"/>
      <c r="AN1057" s="300" t="b">
        <v>0</v>
      </c>
      <c r="AO1057" s="300" t="b">
        <v>0</v>
      </c>
      <c r="AP1057" s="300" t="b">
        <v>0</v>
      </c>
      <c r="AQ1057" s="300" t="b">
        <v>0</v>
      </c>
      <c r="AR1057" s="300"/>
      <c r="AS1057" s="300"/>
      <c r="AT1057" s="302"/>
      <c r="AU1057" s="302"/>
      <c r="AV1057" s="303" t="b">
        <v>1</v>
      </c>
      <c r="AW1057" s="304" t="str">
        <f t="shared" si="9"/>
        <v>false</v>
      </c>
      <c r="AX1057" s="305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1057" s="306"/>
      <c r="AZ1057" s="305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1057" s="306"/>
      <c r="BB1057" s="302"/>
      <c r="BC1057" s="303" t="b">
        <f t="shared" si="11"/>
        <v>1</v>
      </c>
      <c r="BD1057" s="304"/>
      <c r="BE1057" s="304" t="str">
        <f t="shared" si="12"/>
        <v>false</v>
      </c>
      <c r="BF1057" s="307"/>
      <c r="BG1057" s="305"/>
      <c r="BH1057" s="305"/>
      <c r="BI1057" s="305"/>
      <c r="BJ1057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7" s="306"/>
      <c r="BL1057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7" s="306"/>
      <c r="BN1057" s="302"/>
      <c r="BO1057" s="302"/>
      <c r="BP1057" s="302"/>
      <c r="BQ1057" s="302"/>
      <c r="BR1057" s="302"/>
      <c r="BS1057" s="302"/>
      <c r="BT1057" s="302"/>
      <c r="BU1057" s="302"/>
      <c r="BV1057" s="302"/>
      <c r="BW1057" s="302"/>
      <c r="BX1057" s="302"/>
    </row>
    <row r="1058">
      <c r="A1058" s="292" t="s">
        <v>728</v>
      </c>
      <c r="B1058" s="292">
        <v>1057.0</v>
      </c>
      <c r="C1058" s="292">
        <f t="shared" si="15"/>
        <v>1</v>
      </c>
      <c r="D1058" s="293" t="str">
        <f t="shared" si="27"/>
        <v>Insp, Con, Vac</v>
      </c>
      <c r="E1058" s="46" t="str">
        <f t="shared" si="2"/>
        <v>bldinsp.mdb.LtrOwner.OwnerCity</v>
      </c>
      <c r="F1058" s="46" t="s">
        <v>355</v>
      </c>
      <c r="G1058" s="46" t="s">
        <v>415</v>
      </c>
      <c r="H1058" s="47">
        <v>54.0</v>
      </c>
      <c r="I1058" s="294" t="s">
        <v>1107</v>
      </c>
      <c r="J1058" s="295" t="s">
        <v>743</v>
      </c>
      <c r="K1058" s="296">
        <v>20.0</v>
      </c>
      <c r="L1058" s="297" t="b">
        <v>0</v>
      </c>
      <c r="M1058" s="294" t="s">
        <v>1108</v>
      </c>
      <c r="N1058" s="294"/>
      <c r="O1058" s="369"/>
      <c r="P1058" s="369"/>
      <c r="Q1058" s="298" t="str">
        <f t="shared" si="3"/>
        <v>LtrOwner</v>
      </c>
      <c r="R1058" s="298" t="str">
        <f t="shared" si="19"/>
        <v>OwnerCity</v>
      </c>
      <c r="S1058" s="298" t="str">
        <f t="array" ref="S1058">iferror(index('Type Mapping'!$A$2:$D$21,match(J1058,'Type Mapping'!$B$2:$B$21,0),3),"type mismatch")</f>
        <v>VARCHAR</v>
      </c>
      <c r="T1058" s="298"/>
      <c r="U1058" s="298"/>
      <c r="V1058" s="298"/>
      <c r="W1058" s="51" t="b">
        <v>1</v>
      </c>
      <c r="X1058" s="51"/>
      <c r="Y1058" s="309"/>
      <c r="Z1058" s="309"/>
      <c r="AA1058" s="311" t="s">
        <v>648</v>
      </c>
      <c r="AB1058" s="53" t="str">
        <f t="shared" si="23"/>
        <v>building_history</v>
      </c>
      <c r="AC1058" s="308" t="str">
        <f t="array" ref="AC1058">iferror(index('StoT Mapping (Depreciated)'!$D$2:$L$976,match(E1058,'StoT Mapping (Depreciated)'!$D$2:$D$976,0),9),"**FIELD MISSING**")</f>
        <v>Owner_Id</v>
      </c>
      <c r="AD1058" s="53" t="str">
        <f t="shared" si="6"/>
        <v>building.Owner_Id</v>
      </c>
      <c r="AE1058" s="299">
        <f>countif(NEW_REDB_table.field,AD1058)</f>
        <v>2</v>
      </c>
      <c r="AF1058" s="299" t="str">
        <f t="shared" si="7"/>
        <v>Two...</v>
      </c>
      <c r="AG1058" s="308"/>
      <c r="AH1058" s="317" t="b">
        <v>0</v>
      </c>
      <c r="AI1058" s="317" t="b">
        <v>0</v>
      </c>
      <c r="AJ1058" s="308" t="str">
        <f t="array" ref="AJ1058">iferror(index('Type Mapping'!$A$2:$D$21,match(J1058,'Type Mapping'!$B$2:$B$21,0),4),"type mismatch")</f>
        <v>VARCHAR</v>
      </c>
      <c r="AK1058" s="308"/>
      <c r="AL1058" s="308"/>
      <c r="AM1058" s="308"/>
      <c r="AN1058" s="300" t="b">
        <v>0</v>
      </c>
      <c r="AO1058" s="300" t="b">
        <v>0</v>
      </c>
      <c r="AP1058" s="300" t="b">
        <v>0</v>
      </c>
      <c r="AQ1058" s="300" t="b">
        <v>0</v>
      </c>
      <c r="AR1058" s="300"/>
      <c r="AS1058" s="300"/>
      <c r="AT1058" s="302"/>
      <c r="AU1058" s="302"/>
      <c r="AV1058" s="303" t="b">
        <v>1</v>
      </c>
      <c r="AW1058" s="304" t="str">
        <f t="shared" si="9"/>
        <v>false</v>
      </c>
      <c r="AX1058" s="305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1058" s="306"/>
      <c r="AZ1058" s="305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1058" s="306"/>
      <c r="BB1058" s="302"/>
      <c r="BC1058" s="303" t="b">
        <f t="shared" si="11"/>
        <v>1</v>
      </c>
      <c r="BD1058" s="304"/>
      <c r="BE1058" s="304" t="str">
        <f t="shared" si="12"/>
        <v>false</v>
      </c>
      <c r="BF1058" s="307"/>
      <c r="BG1058" s="305"/>
      <c r="BH1058" s="305"/>
      <c r="BI1058" s="305"/>
      <c r="BJ1058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8" s="306"/>
      <c r="BL1058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8" s="306"/>
      <c r="BN1058" s="302"/>
      <c r="BO1058" s="302"/>
      <c r="BP1058" s="302"/>
      <c r="BQ1058" s="302"/>
      <c r="BR1058" s="302"/>
      <c r="BS1058" s="302"/>
      <c r="BT1058" s="302"/>
      <c r="BU1058" s="302"/>
      <c r="BV1058" s="302"/>
      <c r="BW1058" s="302"/>
      <c r="BX1058" s="302"/>
    </row>
    <row r="1059">
      <c r="A1059" s="292" t="s">
        <v>728</v>
      </c>
      <c r="B1059" s="292">
        <v>1058.0</v>
      </c>
      <c r="C1059" s="292">
        <f t="shared" si="15"/>
        <v>1</v>
      </c>
      <c r="D1059" s="293" t="str">
        <f t="shared" si="27"/>
        <v>Insp, Con, Vac</v>
      </c>
      <c r="E1059" s="46" t="str">
        <f t="shared" si="2"/>
        <v>bldinsp.mdb.LtrOwner.OwnerState</v>
      </c>
      <c r="F1059" s="46" t="s">
        <v>355</v>
      </c>
      <c r="G1059" s="46" t="s">
        <v>415</v>
      </c>
      <c r="H1059" s="47">
        <v>55.0</v>
      </c>
      <c r="I1059" s="294" t="s">
        <v>1111</v>
      </c>
      <c r="J1059" s="295" t="s">
        <v>743</v>
      </c>
      <c r="K1059" s="296">
        <v>2.0</v>
      </c>
      <c r="L1059" s="297" t="b">
        <v>0</v>
      </c>
      <c r="M1059" s="294" t="s">
        <v>1112</v>
      </c>
      <c r="N1059" s="294"/>
      <c r="O1059" s="369"/>
      <c r="P1059" s="369"/>
      <c r="Q1059" s="298" t="str">
        <f t="shared" si="3"/>
        <v>LtrOwner</v>
      </c>
      <c r="R1059" s="298" t="str">
        <f t="shared" si="19"/>
        <v>OwnerState</v>
      </c>
      <c r="S1059" s="298" t="str">
        <f t="array" ref="S1059">iferror(index('Type Mapping'!$A$2:$D$21,match(J1059,'Type Mapping'!$B$2:$B$21,0),3),"type mismatch")</f>
        <v>VARCHAR</v>
      </c>
      <c r="T1059" s="298"/>
      <c r="U1059" s="298"/>
      <c r="V1059" s="298"/>
      <c r="W1059" s="51" t="b">
        <v>1</v>
      </c>
      <c r="X1059" s="51"/>
      <c r="Y1059" s="309"/>
      <c r="Z1059" s="309"/>
      <c r="AA1059" s="311" t="s">
        <v>648</v>
      </c>
      <c r="AB1059" s="53" t="str">
        <f t="shared" si="23"/>
        <v>building_history</v>
      </c>
      <c r="AC1059" s="308" t="str">
        <f t="array" ref="AC1059">iferror(index('StoT Mapping (Depreciated)'!$D$2:$L$976,match(E1059,'StoT Mapping (Depreciated)'!$D$2:$D$976,0),9),"**FIELD MISSING**")</f>
        <v>Owner_Id</v>
      </c>
      <c r="AD1059" s="53" t="str">
        <f t="shared" si="6"/>
        <v>building.Owner_Id</v>
      </c>
      <c r="AE1059" s="299">
        <f>countif(NEW_REDB_table.field,AD1059)</f>
        <v>2</v>
      </c>
      <c r="AF1059" s="299" t="str">
        <f t="shared" si="7"/>
        <v>Two...</v>
      </c>
      <c r="AG1059" s="308"/>
      <c r="AH1059" s="317" t="b">
        <v>0</v>
      </c>
      <c r="AI1059" s="317" t="b">
        <v>0</v>
      </c>
      <c r="AJ1059" s="308" t="str">
        <f t="array" ref="AJ1059">iferror(index('Type Mapping'!$A$2:$D$21,match(J1059,'Type Mapping'!$B$2:$B$21,0),4),"type mismatch")</f>
        <v>VARCHAR</v>
      </c>
      <c r="AK1059" s="308"/>
      <c r="AL1059" s="308"/>
      <c r="AM1059" s="308"/>
      <c r="AN1059" s="300" t="b">
        <v>0</v>
      </c>
      <c r="AO1059" s="300" t="b">
        <v>0</v>
      </c>
      <c r="AP1059" s="300" t="b">
        <v>0</v>
      </c>
      <c r="AQ1059" s="300" t="b">
        <v>0</v>
      </c>
      <c r="AR1059" s="300"/>
      <c r="AS1059" s="300"/>
      <c r="AT1059" s="302"/>
      <c r="AU1059" s="302"/>
      <c r="AV1059" s="303" t="b">
        <v>1</v>
      </c>
      <c r="AW1059" s="304" t="str">
        <f t="shared" si="9"/>
        <v>false</v>
      </c>
      <c r="AX1059" s="305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1059" s="306"/>
      <c r="AZ1059" s="305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1059" s="306"/>
      <c r="BB1059" s="302"/>
      <c r="BC1059" s="303" t="b">
        <f t="shared" si="11"/>
        <v>1</v>
      </c>
      <c r="BD1059" s="304"/>
      <c r="BE1059" s="304" t="str">
        <f t="shared" si="12"/>
        <v>false</v>
      </c>
      <c r="BF1059" s="307"/>
      <c r="BG1059" s="305"/>
      <c r="BH1059" s="305"/>
      <c r="BI1059" s="305"/>
      <c r="BJ1059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59" s="306"/>
      <c r="BL1059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59" s="306"/>
      <c r="BN1059" s="302"/>
      <c r="BO1059" s="302"/>
      <c r="BP1059" s="302"/>
      <c r="BQ1059" s="302"/>
      <c r="BR1059" s="302"/>
      <c r="BS1059" s="302"/>
      <c r="BT1059" s="302"/>
      <c r="BU1059" s="302"/>
      <c r="BV1059" s="302"/>
      <c r="BW1059" s="302"/>
      <c r="BX1059" s="302"/>
    </row>
    <row r="1060">
      <c r="A1060" s="292" t="s">
        <v>728</v>
      </c>
      <c r="B1060" s="292">
        <v>1059.0</v>
      </c>
      <c r="C1060" s="292">
        <f t="shared" si="15"/>
        <v>1</v>
      </c>
      <c r="D1060" s="293" t="str">
        <f t="shared" si="27"/>
        <v>Insp, Con, Vac</v>
      </c>
      <c r="E1060" s="46" t="str">
        <f t="shared" si="2"/>
        <v>bldinsp.mdb.LtrOwner.OwnerZIP</v>
      </c>
      <c r="F1060" s="46" t="s">
        <v>355</v>
      </c>
      <c r="G1060" s="46" t="s">
        <v>415</v>
      </c>
      <c r="H1060" s="47">
        <v>56.0</v>
      </c>
      <c r="I1060" s="294" t="s">
        <v>1120</v>
      </c>
      <c r="J1060" s="295" t="s">
        <v>743</v>
      </c>
      <c r="K1060" s="296">
        <v>10.0</v>
      </c>
      <c r="L1060" s="297" t="b">
        <v>0</v>
      </c>
      <c r="M1060" s="294" t="s">
        <v>2054</v>
      </c>
      <c r="N1060" s="294"/>
      <c r="O1060" s="369"/>
      <c r="P1060" s="369"/>
      <c r="Q1060" s="298" t="str">
        <f t="shared" si="3"/>
        <v>LtrOwner</v>
      </c>
      <c r="R1060" s="298" t="str">
        <f t="shared" si="19"/>
        <v>OwnerZIP</v>
      </c>
      <c r="S1060" s="298" t="str">
        <f t="array" ref="S1060">iferror(index('Type Mapping'!$A$2:$D$21,match(J1060,'Type Mapping'!$B$2:$B$21,0),3),"type mismatch")</f>
        <v>VARCHAR</v>
      </c>
      <c r="T1060" s="298"/>
      <c r="U1060" s="298"/>
      <c r="V1060" s="298"/>
      <c r="W1060" s="51" t="b">
        <v>1</v>
      </c>
      <c r="X1060" s="51"/>
      <c r="Y1060" s="309"/>
      <c r="Z1060" s="309"/>
      <c r="AA1060" s="311" t="s">
        <v>648</v>
      </c>
      <c r="AB1060" s="53" t="str">
        <f t="shared" si="23"/>
        <v>building_history</v>
      </c>
      <c r="AC1060" s="308" t="str">
        <f t="array" ref="AC1060">iferror(index('StoT Mapping (Depreciated)'!$D$2:$L$976,match(E1060,'StoT Mapping (Depreciated)'!$D$2:$D$976,0),9),"**FIELD MISSING**")</f>
        <v>Owner_Id</v>
      </c>
      <c r="AD1060" s="53" t="str">
        <f t="shared" si="6"/>
        <v>building.Owner_Id</v>
      </c>
      <c r="AE1060" s="299">
        <f>countif(NEW_REDB_table.field,AD1060)</f>
        <v>2</v>
      </c>
      <c r="AF1060" s="299" t="str">
        <f t="shared" si="7"/>
        <v>Two...</v>
      </c>
      <c r="AG1060" s="308"/>
      <c r="AH1060" s="317" t="b">
        <v>0</v>
      </c>
      <c r="AI1060" s="317" t="b">
        <v>0</v>
      </c>
      <c r="AJ1060" s="308" t="str">
        <f t="array" ref="AJ1060">iferror(index('Type Mapping'!$A$2:$D$21,match(J1060,'Type Mapping'!$B$2:$B$21,0),4),"type mismatch")</f>
        <v>VARCHAR</v>
      </c>
      <c r="AK1060" s="308"/>
      <c r="AL1060" s="308"/>
      <c r="AM1060" s="308"/>
      <c r="AN1060" s="300" t="b">
        <v>0</v>
      </c>
      <c r="AO1060" s="300" t="b">
        <v>0</v>
      </c>
      <c r="AP1060" s="300" t="b">
        <v>0</v>
      </c>
      <c r="AQ1060" s="300" t="b">
        <v>0</v>
      </c>
      <c r="AR1060" s="300"/>
      <c r="AS1060" s="300"/>
      <c r="AT1060" s="302"/>
      <c r="AU1060" s="302"/>
      <c r="AV1060" s="303" t="b">
        <v>1</v>
      </c>
      <c r="AW1060" s="304" t="str">
        <f t="shared" si="9"/>
        <v>false</v>
      </c>
      <c r="AX1060" s="305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1060" s="306"/>
      <c r="AZ1060" s="305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1060" s="306"/>
      <c r="BB1060" s="302"/>
      <c r="BC1060" s="303" t="b">
        <f t="shared" si="11"/>
        <v>1</v>
      </c>
      <c r="BD1060" s="304"/>
      <c r="BE1060" s="304" t="str">
        <f t="shared" si="12"/>
        <v>false</v>
      </c>
      <c r="BF1060" s="307"/>
      <c r="BG1060" s="305"/>
      <c r="BH1060" s="305"/>
      <c r="BI1060" s="305"/>
      <c r="BJ1060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0" s="306"/>
      <c r="BL1060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0" s="306"/>
      <c r="BN1060" s="302"/>
      <c r="BO1060" s="302"/>
      <c r="BP1060" s="302"/>
      <c r="BQ1060" s="302"/>
      <c r="BR1060" s="302"/>
      <c r="BS1060" s="302"/>
      <c r="BT1060" s="302"/>
      <c r="BU1060" s="302"/>
      <c r="BV1060" s="302"/>
      <c r="BW1060" s="302"/>
      <c r="BX1060" s="302"/>
    </row>
    <row r="1061">
      <c r="A1061" s="292" t="s">
        <v>728</v>
      </c>
      <c r="B1061" s="292">
        <v>1060.0</v>
      </c>
      <c r="C1061" s="292">
        <f t="shared" si="15"/>
        <v>1</v>
      </c>
      <c r="D1061" s="293" t="str">
        <f t="shared" si="27"/>
        <v>Insp, Con, Vac</v>
      </c>
      <c r="E1061" s="46" t="str">
        <f t="shared" si="2"/>
        <v>bldinsp.mdb.LtrOwner.OwnerResident</v>
      </c>
      <c r="F1061" s="46" t="s">
        <v>355</v>
      </c>
      <c r="G1061" s="46" t="s">
        <v>415</v>
      </c>
      <c r="H1061" s="47">
        <v>57.0</v>
      </c>
      <c r="I1061" s="294" t="s">
        <v>2252</v>
      </c>
      <c r="J1061" s="295" t="s">
        <v>873</v>
      </c>
      <c r="K1061" s="296">
        <v>1.0</v>
      </c>
      <c r="L1061" s="297" t="b">
        <v>0</v>
      </c>
      <c r="M1061" s="294" t="s">
        <v>802</v>
      </c>
      <c r="N1061" s="294"/>
      <c r="O1061" s="369"/>
      <c r="P1061" s="369"/>
      <c r="Q1061" s="298" t="str">
        <f t="shared" si="3"/>
        <v>LtrOwner</v>
      </c>
      <c r="R1061" s="298" t="str">
        <f t="shared" si="19"/>
        <v>OwnerResident</v>
      </c>
      <c r="S1061" s="298" t="str">
        <f t="array" ref="S1061">iferror(index('Type Mapping'!$A$2:$D$21,match(J1061,'Type Mapping'!$B$2:$B$21,0),3),"type mismatch")</f>
        <v>VARCHAR</v>
      </c>
      <c r="T1061" s="298"/>
      <c r="U1061" s="298"/>
      <c r="V1061" s="298"/>
      <c r="W1061" s="51" t="b">
        <v>1</v>
      </c>
      <c r="X1061" s="51"/>
      <c r="Y1061" s="309"/>
      <c r="Z1061" s="309"/>
      <c r="AA1061" s="311" t="s">
        <v>802</v>
      </c>
      <c r="AB1061" s="53" t="str">
        <f t="shared" si="23"/>
        <v>_history</v>
      </c>
      <c r="AC1061" s="308" t="str">
        <f t="array" ref="AC1061">iferror(index('StoT Mapping (Depreciated)'!$D$2:$L$976,match(E1061,'StoT Mapping (Depreciated)'!$D$2:$D$976,0),9),"**FIELD MISSING**")</f>
        <v/>
      </c>
      <c r="AD1061" s="53" t="str">
        <f t="shared" si="6"/>
        <v>.</v>
      </c>
      <c r="AE1061" s="299">
        <f>countif(NEW_REDB_table.field,AD1061)</f>
        <v>5</v>
      </c>
      <c r="AF1061" s="299" t="str">
        <f t="shared" si="7"/>
        <v>#N/A</v>
      </c>
      <c r="AG1061" s="308"/>
      <c r="AH1061" s="317" t="b">
        <v>0</v>
      </c>
      <c r="AI1061" s="317" t="b">
        <v>0</v>
      </c>
      <c r="AJ1061" s="308" t="str">
        <f t="array" ref="AJ1061">iferror(index('Type Mapping'!$A$2:$D$21,match(J1061,'Type Mapping'!$B$2:$B$21,0),4),"type mismatch")</f>
        <v>BOOLEAN</v>
      </c>
      <c r="AK1061" s="308"/>
      <c r="AL1061" s="308"/>
      <c r="AM1061" s="308"/>
      <c r="AN1061" s="300" t="b">
        <v>0</v>
      </c>
      <c r="AO1061" s="300" t="b">
        <v>0</v>
      </c>
      <c r="AP1061" s="300" t="b">
        <v>0</v>
      </c>
      <c r="AQ1061" s="300" t="b">
        <v>0</v>
      </c>
      <c r="AR1061" s="300"/>
      <c r="AS1061" s="300"/>
      <c r="AT1061" s="302"/>
      <c r="AU1061" s="302"/>
      <c r="AV1061" s="303" t="b">
        <v>1</v>
      </c>
      <c r="AW1061" s="304" t="str">
        <f t="shared" si="9"/>
        <v>false</v>
      </c>
      <c r="AX1061" s="305" t="str">
        <f t="shared" si="17"/>
        <v>&lt;column comment="" default="" key="false" label="OwnerResident" length="255" nullable="true" originalDbColumnName="OwnerResident" originalLength="-1" pattern="" precision="-1" talendType="id_String" type=""/&gt;</v>
      </c>
      <c r="AY1061" s="306"/>
      <c r="AZ1061" s="305" t="str">
        <f t="shared" si="10"/>
        <v>&lt;column comment="" default="" key="false" label="OwnerResident" length="255" nullable="true" originalDbColumnName="OwnerResident" originalLength="-1" pattern="" precision="-1" talendType="id_String" type=""/&gt;</v>
      </c>
      <c r="BA1061" s="306"/>
      <c r="BB1061" s="302"/>
      <c r="BC1061" s="303" t="b">
        <f t="shared" si="11"/>
        <v>1</v>
      </c>
      <c r="BD1061" s="304"/>
      <c r="BE1061" s="304" t="str">
        <f t="shared" si="12"/>
        <v>false</v>
      </c>
      <c r="BF1061" s="307"/>
      <c r="BG1061" s="305"/>
      <c r="BH1061" s="305"/>
      <c r="BI1061" s="305"/>
      <c r="BJ1061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1" s="306"/>
      <c r="BL1061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1" s="306"/>
      <c r="BN1061" s="302"/>
      <c r="BO1061" s="302"/>
      <c r="BP1061" s="302"/>
      <c r="BQ1061" s="302"/>
      <c r="BR1061" s="302"/>
      <c r="BS1061" s="302"/>
      <c r="BT1061" s="302"/>
      <c r="BU1061" s="302"/>
      <c r="BV1061" s="302"/>
      <c r="BW1061" s="302"/>
      <c r="BX1061" s="302"/>
    </row>
    <row r="1062">
      <c r="A1062" s="292" t="s">
        <v>728</v>
      </c>
      <c r="B1062" s="292">
        <v>1061.0</v>
      </c>
      <c r="C1062" s="292">
        <f t="shared" si="15"/>
        <v>1</v>
      </c>
      <c r="D1062" s="293" t="str">
        <f t="shared" si="27"/>
        <v>Insp, Con, Vac</v>
      </c>
      <c r="E1062" s="46" t="str">
        <f t="shared" si="2"/>
        <v>bldinsp.mdb.LtrOwner.ManageCompany</v>
      </c>
      <c r="F1062" s="46" t="s">
        <v>355</v>
      </c>
      <c r="G1062" s="46" t="s">
        <v>415</v>
      </c>
      <c r="H1062" s="47">
        <v>58.0</v>
      </c>
      <c r="I1062" s="294" t="s">
        <v>2254</v>
      </c>
      <c r="J1062" s="295" t="s">
        <v>743</v>
      </c>
      <c r="K1062" s="296">
        <v>40.0</v>
      </c>
      <c r="L1062" s="297" t="b">
        <v>0</v>
      </c>
      <c r="M1062" s="294" t="s">
        <v>802</v>
      </c>
      <c r="N1062" s="294"/>
      <c r="O1062" s="369"/>
      <c r="P1062" s="369"/>
      <c r="Q1062" s="298" t="str">
        <f t="shared" si="3"/>
        <v>LtrOwner</v>
      </c>
      <c r="R1062" s="298" t="str">
        <f t="shared" si="19"/>
        <v>ManageCompany</v>
      </c>
      <c r="S1062" s="298" t="str">
        <f t="array" ref="S1062">iferror(index('Type Mapping'!$A$2:$D$21,match(J1062,'Type Mapping'!$B$2:$B$21,0),3),"type mismatch")</f>
        <v>VARCHAR</v>
      </c>
      <c r="T1062" s="298"/>
      <c r="U1062" s="298"/>
      <c r="V1062" s="298"/>
      <c r="W1062" s="51" t="b">
        <v>1</v>
      </c>
      <c r="X1062" s="51"/>
      <c r="Y1062" s="309"/>
      <c r="Z1062" s="309"/>
      <c r="AA1062" s="311" t="s">
        <v>650</v>
      </c>
      <c r="AB1062" s="53" t="str">
        <f t="shared" si="23"/>
        <v>legal_entity_history</v>
      </c>
      <c r="AC1062" s="308" t="str">
        <f t="array" ref="AC1062">iferror(index('StoT Mapping (Depreciated)'!$D$2:$L$976,match(E1062,'StoT Mapping (Depreciated)'!$D$2:$D$976,0),9),"**FIELD MISSING**")</f>
        <v>Legal_Entity_Id</v>
      </c>
      <c r="AD1062" s="53" t="str">
        <f t="shared" si="6"/>
        <v>legal_entity.Legal_Entity_Id</v>
      </c>
      <c r="AE1062" s="299">
        <f>countif(NEW_REDB_table.field,AD1062)</f>
        <v>1</v>
      </c>
      <c r="AF1062" s="299" t="str">
        <f t="shared" si="7"/>
        <v>YAY!!</v>
      </c>
      <c r="AG1062" s="308"/>
      <c r="AH1062" s="317" t="b">
        <v>0</v>
      </c>
      <c r="AI1062" s="317" t="b">
        <v>0</v>
      </c>
      <c r="AJ1062" s="308" t="str">
        <f t="array" ref="AJ1062">iferror(index('Type Mapping'!$A$2:$D$21,match(J1062,'Type Mapping'!$B$2:$B$21,0),4),"type mismatch")</f>
        <v>VARCHAR</v>
      </c>
      <c r="AK1062" s="308"/>
      <c r="AL1062" s="308"/>
      <c r="AM1062" s="308"/>
      <c r="AN1062" s="300" t="b">
        <v>0</v>
      </c>
      <c r="AO1062" s="300" t="b">
        <v>0</v>
      </c>
      <c r="AP1062" s="300" t="b">
        <v>0</v>
      </c>
      <c r="AQ1062" s="300" t="b">
        <v>0</v>
      </c>
      <c r="AR1062" s="300"/>
      <c r="AS1062" s="300"/>
      <c r="AT1062" s="302"/>
      <c r="AU1062" s="302"/>
      <c r="AV1062" s="303" t="b">
        <v>1</v>
      </c>
      <c r="AW1062" s="304" t="str">
        <f t="shared" si="9"/>
        <v>false</v>
      </c>
      <c r="AX1062" s="305" t="str">
        <f t="shared" si="17"/>
        <v>&lt;column comment="" default="" key="false" label="ManageCompany" length="255" nullable="true" originalDbColumnName="ManageCompany" originalLength="-1" pattern="" precision="-1" talendType="id_String" type=""/&gt;</v>
      </c>
      <c r="AY1062" s="306"/>
      <c r="AZ1062" s="305" t="str">
        <f t="shared" si="10"/>
        <v>&lt;column comment="" default="" key="false" label="ManageCompany" length="255" nullable="true" originalDbColumnName="ManageCompany" originalLength="-1" pattern="" precision="-1" talendType="id_String" type=""/&gt;</v>
      </c>
      <c r="BA1062" s="306"/>
      <c r="BB1062" s="302"/>
      <c r="BC1062" s="303" t="b">
        <f t="shared" si="11"/>
        <v>1</v>
      </c>
      <c r="BD1062" s="304"/>
      <c r="BE1062" s="304" t="str">
        <f t="shared" si="12"/>
        <v>false</v>
      </c>
      <c r="BF1062" s="307"/>
      <c r="BG1062" s="305"/>
      <c r="BH1062" s="305"/>
      <c r="BI1062" s="305"/>
      <c r="BJ1062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2" s="306"/>
      <c r="BL1062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2" s="306"/>
      <c r="BN1062" s="302"/>
      <c r="BO1062" s="302"/>
      <c r="BP1062" s="302"/>
      <c r="BQ1062" s="302"/>
      <c r="BR1062" s="302"/>
      <c r="BS1062" s="302"/>
      <c r="BT1062" s="302"/>
      <c r="BU1062" s="302"/>
      <c r="BV1062" s="302"/>
      <c r="BW1062" s="302"/>
      <c r="BX1062" s="302"/>
    </row>
    <row r="1063">
      <c r="A1063" s="292" t="s">
        <v>728</v>
      </c>
      <c r="B1063" s="292">
        <v>1062.0</v>
      </c>
      <c r="C1063" s="292">
        <f t="shared" si="15"/>
        <v>1</v>
      </c>
      <c r="D1063" s="293" t="str">
        <f t="shared" si="27"/>
        <v>Insp, Con, Vac</v>
      </c>
      <c r="E1063" s="46" t="str">
        <f t="shared" si="2"/>
        <v>bldinsp.mdb.LtrOwner.ManageName</v>
      </c>
      <c r="F1063" s="46" t="s">
        <v>355</v>
      </c>
      <c r="G1063" s="46" t="s">
        <v>415</v>
      </c>
      <c r="H1063" s="47">
        <v>59.0</v>
      </c>
      <c r="I1063" s="294" t="s">
        <v>2256</v>
      </c>
      <c r="J1063" s="295" t="s">
        <v>743</v>
      </c>
      <c r="K1063" s="296">
        <v>40.0</v>
      </c>
      <c r="L1063" s="297" t="b">
        <v>0</v>
      </c>
      <c r="M1063" s="294" t="s">
        <v>802</v>
      </c>
      <c r="N1063" s="294"/>
      <c r="O1063" s="369"/>
      <c r="P1063" s="369"/>
      <c r="Q1063" s="298" t="str">
        <f t="shared" si="3"/>
        <v>LtrOwner</v>
      </c>
      <c r="R1063" s="298" t="str">
        <f t="shared" si="19"/>
        <v>ManageName</v>
      </c>
      <c r="S1063" s="298" t="str">
        <f t="array" ref="S1063">iferror(index('Type Mapping'!$A$2:$D$21,match(J1063,'Type Mapping'!$B$2:$B$21,0),3),"type mismatch")</f>
        <v>VARCHAR</v>
      </c>
      <c r="T1063" s="298"/>
      <c r="U1063" s="298"/>
      <c r="V1063" s="298"/>
      <c r="W1063" s="51" t="b">
        <v>1</v>
      </c>
      <c r="X1063" s="51"/>
      <c r="Y1063" s="309"/>
      <c r="Z1063" s="309"/>
      <c r="AA1063" s="311" t="s">
        <v>650</v>
      </c>
      <c r="AB1063" s="53" t="str">
        <f t="shared" si="23"/>
        <v>legal_entity_history</v>
      </c>
      <c r="AC1063" s="308" t="str">
        <f t="array" ref="AC1063">iferror(index('StoT Mapping (Depreciated)'!$D$2:$L$976,match(E1063,'StoT Mapping (Depreciated)'!$D$2:$D$976,0),9),"**FIELD MISSING**")</f>
        <v>Legal_Entity_Id</v>
      </c>
      <c r="AD1063" s="53" t="str">
        <f t="shared" si="6"/>
        <v>legal_entity.Legal_Entity_Id</v>
      </c>
      <c r="AE1063" s="299">
        <f>countif(NEW_REDB_table.field,AD1063)</f>
        <v>1</v>
      </c>
      <c r="AF1063" s="299" t="str">
        <f t="shared" si="7"/>
        <v>YAY!!</v>
      </c>
      <c r="AG1063" s="308"/>
      <c r="AH1063" s="317" t="b">
        <v>0</v>
      </c>
      <c r="AI1063" s="317" t="b">
        <v>0</v>
      </c>
      <c r="AJ1063" s="308" t="str">
        <f t="array" ref="AJ1063">iferror(index('Type Mapping'!$A$2:$D$21,match(J1063,'Type Mapping'!$B$2:$B$21,0),4),"type mismatch")</f>
        <v>VARCHAR</v>
      </c>
      <c r="AK1063" s="308"/>
      <c r="AL1063" s="308"/>
      <c r="AM1063" s="308"/>
      <c r="AN1063" s="300" t="b">
        <v>0</v>
      </c>
      <c r="AO1063" s="300" t="b">
        <v>0</v>
      </c>
      <c r="AP1063" s="300" t="b">
        <v>0</v>
      </c>
      <c r="AQ1063" s="300" t="b">
        <v>0</v>
      </c>
      <c r="AR1063" s="300"/>
      <c r="AS1063" s="300"/>
      <c r="AT1063" s="302"/>
      <c r="AU1063" s="302"/>
      <c r="AV1063" s="303" t="b">
        <v>1</v>
      </c>
      <c r="AW1063" s="304" t="str">
        <f t="shared" si="9"/>
        <v>false</v>
      </c>
      <c r="AX1063" s="305" t="str">
        <f t="shared" si="17"/>
        <v>&lt;column comment="" default="" key="false" label="ManageName" length="255" nullable="true" originalDbColumnName="ManageName" originalLength="-1" pattern="" precision="-1" talendType="id_String" type=""/&gt;</v>
      </c>
      <c r="AY1063" s="306"/>
      <c r="AZ1063" s="305" t="str">
        <f t="shared" si="10"/>
        <v>&lt;column comment="" default="" key="false" label="ManageName" length="255" nullable="true" originalDbColumnName="ManageName" originalLength="-1" pattern="" precision="-1" talendType="id_String" type=""/&gt;</v>
      </c>
      <c r="BA1063" s="306"/>
      <c r="BB1063" s="302"/>
      <c r="BC1063" s="303" t="b">
        <f t="shared" si="11"/>
        <v>1</v>
      </c>
      <c r="BD1063" s="304"/>
      <c r="BE1063" s="304" t="str">
        <f t="shared" si="12"/>
        <v>false</v>
      </c>
      <c r="BF1063" s="307"/>
      <c r="BG1063" s="305"/>
      <c r="BH1063" s="305"/>
      <c r="BI1063" s="305"/>
      <c r="BJ1063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3" s="306"/>
      <c r="BL1063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3" s="306"/>
      <c r="BN1063" s="302"/>
      <c r="BO1063" s="302"/>
      <c r="BP1063" s="302"/>
      <c r="BQ1063" s="302"/>
      <c r="BR1063" s="302"/>
      <c r="BS1063" s="302"/>
      <c r="BT1063" s="302"/>
      <c r="BU1063" s="302"/>
      <c r="BV1063" s="302"/>
      <c r="BW1063" s="302"/>
      <c r="BX1063" s="302"/>
    </row>
    <row r="1064">
      <c r="A1064" s="292" t="s">
        <v>728</v>
      </c>
      <c r="B1064" s="292">
        <v>1063.0</v>
      </c>
      <c r="C1064" s="292">
        <f t="shared" si="15"/>
        <v>1</v>
      </c>
      <c r="D1064" s="293" t="str">
        <f t="shared" si="27"/>
        <v>Insp, Con, Vac</v>
      </c>
      <c r="E1064" s="46" t="str">
        <f t="shared" si="2"/>
        <v>bldinsp.mdb.LtrOwner.ManageAddr</v>
      </c>
      <c r="F1064" s="46" t="s">
        <v>355</v>
      </c>
      <c r="G1064" s="46" t="s">
        <v>415</v>
      </c>
      <c r="H1064" s="47">
        <v>60.0</v>
      </c>
      <c r="I1064" s="294" t="s">
        <v>2257</v>
      </c>
      <c r="J1064" s="295" t="s">
        <v>743</v>
      </c>
      <c r="K1064" s="296">
        <v>40.0</v>
      </c>
      <c r="L1064" s="297" t="b">
        <v>0</v>
      </c>
      <c r="M1064" s="294" t="s">
        <v>802</v>
      </c>
      <c r="N1064" s="294"/>
      <c r="O1064" s="369"/>
      <c r="P1064" s="369"/>
      <c r="Q1064" s="298" t="str">
        <f t="shared" si="3"/>
        <v>LtrOwner</v>
      </c>
      <c r="R1064" s="298" t="str">
        <f t="shared" si="19"/>
        <v>ManageAddr</v>
      </c>
      <c r="S1064" s="298" t="str">
        <f t="array" ref="S1064">iferror(index('Type Mapping'!$A$2:$D$21,match(J1064,'Type Mapping'!$B$2:$B$21,0),3),"type mismatch")</f>
        <v>VARCHAR</v>
      </c>
      <c r="T1064" s="298"/>
      <c r="U1064" s="298"/>
      <c r="V1064" s="298"/>
      <c r="W1064" s="51" t="b">
        <v>1</v>
      </c>
      <c r="X1064" s="51"/>
      <c r="Y1064" s="309"/>
      <c r="Z1064" s="309"/>
      <c r="AA1064" s="311" t="s">
        <v>650</v>
      </c>
      <c r="AB1064" s="53" t="str">
        <f t="shared" si="23"/>
        <v>legal_entity_history</v>
      </c>
      <c r="AC1064" s="308" t="str">
        <f t="array" ref="AC1064">iferror(index('StoT Mapping (Depreciated)'!$D$2:$L$976,match(E1064,'StoT Mapping (Depreciated)'!$D$2:$D$976,0),9),"**FIELD MISSING**")</f>
        <v>Legal_Entity_Id</v>
      </c>
      <c r="AD1064" s="53" t="str">
        <f t="shared" si="6"/>
        <v>legal_entity.Legal_Entity_Id</v>
      </c>
      <c r="AE1064" s="299">
        <f>countif(NEW_REDB_table.field,AD1064)</f>
        <v>1</v>
      </c>
      <c r="AF1064" s="299" t="str">
        <f t="shared" si="7"/>
        <v>YAY!!</v>
      </c>
      <c r="AG1064" s="308"/>
      <c r="AH1064" s="317" t="b">
        <v>0</v>
      </c>
      <c r="AI1064" s="317" t="b">
        <v>0</v>
      </c>
      <c r="AJ1064" s="308" t="str">
        <f t="array" ref="AJ1064">iferror(index('Type Mapping'!$A$2:$D$21,match(J1064,'Type Mapping'!$B$2:$B$21,0),4),"type mismatch")</f>
        <v>VARCHAR</v>
      </c>
      <c r="AK1064" s="308"/>
      <c r="AL1064" s="308"/>
      <c r="AM1064" s="308"/>
      <c r="AN1064" s="300" t="b">
        <v>0</v>
      </c>
      <c r="AO1064" s="300" t="b">
        <v>0</v>
      </c>
      <c r="AP1064" s="300" t="b">
        <v>0</v>
      </c>
      <c r="AQ1064" s="300" t="b">
        <v>0</v>
      </c>
      <c r="AR1064" s="300"/>
      <c r="AS1064" s="300"/>
      <c r="AT1064" s="302"/>
      <c r="AU1064" s="302"/>
      <c r="AV1064" s="303" t="b">
        <v>1</v>
      </c>
      <c r="AW1064" s="304" t="str">
        <f t="shared" si="9"/>
        <v>false</v>
      </c>
      <c r="AX1064" s="305" t="str">
        <f t="shared" si="17"/>
        <v>&lt;column comment="" default="" key="false" label="ManageAddr" length="255" nullable="true" originalDbColumnName="ManageAddr" originalLength="-1" pattern="" precision="-1" talendType="id_String" type=""/&gt;</v>
      </c>
      <c r="AY1064" s="306"/>
      <c r="AZ1064" s="305" t="str">
        <f t="shared" si="10"/>
        <v>&lt;column comment="" default="" key="false" label="ManageAddr" length="255" nullable="true" originalDbColumnName="ManageAddr" originalLength="-1" pattern="" precision="-1" talendType="id_String" type=""/&gt;</v>
      </c>
      <c r="BA1064" s="306"/>
      <c r="BB1064" s="302"/>
      <c r="BC1064" s="303" t="b">
        <f t="shared" si="11"/>
        <v>1</v>
      </c>
      <c r="BD1064" s="304"/>
      <c r="BE1064" s="304" t="str">
        <f t="shared" si="12"/>
        <v>false</v>
      </c>
      <c r="BF1064" s="307"/>
      <c r="BG1064" s="305"/>
      <c r="BH1064" s="305"/>
      <c r="BI1064" s="305"/>
      <c r="BJ1064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4" s="306"/>
      <c r="BL1064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4" s="306"/>
      <c r="BN1064" s="302"/>
      <c r="BO1064" s="302"/>
      <c r="BP1064" s="302"/>
      <c r="BQ1064" s="302"/>
      <c r="BR1064" s="302"/>
      <c r="BS1064" s="302"/>
      <c r="BT1064" s="302"/>
      <c r="BU1064" s="302"/>
      <c r="BV1064" s="302"/>
      <c r="BW1064" s="302"/>
      <c r="BX1064" s="302"/>
    </row>
    <row r="1065">
      <c r="A1065" s="292" t="s">
        <v>728</v>
      </c>
      <c r="B1065" s="292">
        <v>1064.0</v>
      </c>
      <c r="C1065" s="292">
        <f t="shared" si="15"/>
        <v>1</v>
      </c>
      <c r="D1065" s="293" t="str">
        <f t="shared" si="27"/>
        <v>Insp, Con, Vac</v>
      </c>
      <c r="E1065" s="46" t="str">
        <f t="shared" si="2"/>
        <v>bldinsp.mdb.LtrOwner.ManageCity</v>
      </c>
      <c r="F1065" s="46" t="s">
        <v>355</v>
      </c>
      <c r="G1065" s="46" t="s">
        <v>415</v>
      </c>
      <c r="H1065" s="47">
        <v>61.0</v>
      </c>
      <c r="I1065" s="294" t="s">
        <v>2258</v>
      </c>
      <c r="J1065" s="295" t="s">
        <v>743</v>
      </c>
      <c r="K1065" s="296">
        <v>20.0</v>
      </c>
      <c r="L1065" s="297" t="b">
        <v>0</v>
      </c>
      <c r="M1065" s="294" t="s">
        <v>802</v>
      </c>
      <c r="N1065" s="294"/>
      <c r="O1065" s="369"/>
      <c r="P1065" s="369"/>
      <c r="Q1065" s="298" t="str">
        <f t="shared" si="3"/>
        <v>LtrOwner</v>
      </c>
      <c r="R1065" s="298" t="str">
        <f t="shared" si="19"/>
        <v>ManageCity</v>
      </c>
      <c r="S1065" s="298" t="str">
        <f t="array" ref="S1065">iferror(index('Type Mapping'!$A$2:$D$21,match(J1065,'Type Mapping'!$B$2:$B$21,0),3),"type mismatch")</f>
        <v>VARCHAR</v>
      </c>
      <c r="T1065" s="298"/>
      <c r="U1065" s="298"/>
      <c r="V1065" s="298"/>
      <c r="W1065" s="51" t="b">
        <v>1</v>
      </c>
      <c r="X1065" s="51"/>
      <c r="Y1065" s="309"/>
      <c r="Z1065" s="309"/>
      <c r="AA1065" s="311" t="s">
        <v>650</v>
      </c>
      <c r="AB1065" s="53" t="str">
        <f t="shared" si="23"/>
        <v>legal_entity_history</v>
      </c>
      <c r="AC1065" s="308" t="str">
        <f t="array" ref="AC1065">iferror(index('StoT Mapping (Depreciated)'!$D$2:$L$976,match(E1065,'StoT Mapping (Depreciated)'!$D$2:$D$976,0),9),"**FIELD MISSING**")</f>
        <v>Legal_Entity_Id</v>
      </c>
      <c r="AD1065" s="53" t="str">
        <f t="shared" si="6"/>
        <v>legal_entity.Legal_Entity_Id</v>
      </c>
      <c r="AE1065" s="299">
        <f>countif(NEW_REDB_table.field,AD1065)</f>
        <v>1</v>
      </c>
      <c r="AF1065" s="299" t="str">
        <f t="shared" si="7"/>
        <v>YAY!!</v>
      </c>
      <c r="AG1065" s="308"/>
      <c r="AH1065" s="317" t="b">
        <v>0</v>
      </c>
      <c r="AI1065" s="317" t="b">
        <v>0</v>
      </c>
      <c r="AJ1065" s="308" t="str">
        <f t="array" ref="AJ1065">iferror(index('Type Mapping'!$A$2:$D$21,match(J1065,'Type Mapping'!$B$2:$B$21,0),4),"type mismatch")</f>
        <v>VARCHAR</v>
      </c>
      <c r="AK1065" s="308"/>
      <c r="AL1065" s="308"/>
      <c r="AM1065" s="308"/>
      <c r="AN1065" s="300" t="b">
        <v>0</v>
      </c>
      <c r="AO1065" s="300" t="b">
        <v>0</v>
      </c>
      <c r="AP1065" s="300" t="b">
        <v>0</v>
      </c>
      <c r="AQ1065" s="300" t="b">
        <v>0</v>
      </c>
      <c r="AR1065" s="300"/>
      <c r="AS1065" s="300"/>
      <c r="AT1065" s="302"/>
      <c r="AU1065" s="302"/>
      <c r="AV1065" s="303" t="b">
        <v>1</v>
      </c>
      <c r="AW1065" s="304" t="str">
        <f t="shared" si="9"/>
        <v>false</v>
      </c>
      <c r="AX1065" s="305" t="str">
        <f t="shared" si="17"/>
        <v>&lt;column comment="" default="" key="false" label="ManageCity" length="255" nullable="true" originalDbColumnName="ManageCity" originalLength="-1" pattern="" precision="-1" talendType="id_String" type=""/&gt;</v>
      </c>
      <c r="AY1065" s="306"/>
      <c r="AZ1065" s="305" t="str">
        <f t="shared" si="10"/>
        <v>&lt;column comment="" default="" key="false" label="ManageCity" length="255" nullable="true" originalDbColumnName="ManageCity" originalLength="-1" pattern="" precision="-1" talendType="id_String" type=""/&gt;</v>
      </c>
      <c r="BA1065" s="306"/>
      <c r="BB1065" s="302"/>
      <c r="BC1065" s="303" t="b">
        <f t="shared" si="11"/>
        <v>1</v>
      </c>
      <c r="BD1065" s="304"/>
      <c r="BE1065" s="304" t="str">
        <f t="shared" si="12"/>
        <v>false</v>
      </c>
      <c r="BF1065" s="307"/>
      <c r="BG1065" s="305"/>
      <c r="BH1065" s="305"/>
      <c r="BI1065" s="305"/>
      <c r="BJ1065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5" s="306"/>
      <c r="BL1065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5" s="306"/>
      <c r="BN1065" s="302"/>
      <c r="BO1065" s="302"/>
      <c r="BP1065" s="302"/>
      <c r="BQ1065" s="302"/>
      <c r="BR1065" s="302"/>
      <c r="BS1065" s="302"/>
      <c r="BT1065" s="302"/>
      <c r="BU1065" s="302"/>
      <c r="BV1065" s="302"/>
      <c r="BW1065" s="302"/>
      <c r="BX1065" s="302"/>
    </row>
    <row r="1066">
      <c r="A1066" s="292" t="s">
        <v>728</v>
      </c>
      <c r="B1066" s="292">
        <v>1065.0</v>
      </c>
      <c r="C1066" s="292">
        <f t="shared" si="15"/>
        <v>1</v>
      </c>
      <c r="D1066" s="293" t="str">
        <f t="shared" si="27"/>
        <v>Insp, Con, Vac</v>
      </c>
      <c r="E1066" s="46" t="str">
        <f t="shared" si="2"/>
        <v>bldinsp.mdb.LtrOwner.ManageState</v>
      </c>
      <c r="F1066" s="46" t="s">
        <v>355</v>
      </c>
      <c r="G1066" s="46" t="s">
        <v>415</v>
      </c>
      <c r="H1066" s="47">
        <v>62.0</v>
      </c>
      <c r="I1066" s="294" t="s">
        <v>2259</v>
      </c>
      <c r="J1066" s="295" t="s">
        <v>743</v>
      </c>
      <c r="K1066" s="296">
        <v>2.0</v>
      </c>
      <c r="L1066" s="297" t="b">
        <v>0</v>
      </c>
      <c r="M1066" s="294" t="s">
        <v>802</v>
      </c>
      <c r="N1066" s="294"/>
      <c r="O1066" s="369"/>
      <c r="P1066" s="369"/>
      <c r="Q1066" s="298" t="str">
        <f t="shared" si="3"/>
        <v>LtrOwner</v>
      </c>
      <c r="R1066" s="298" t="str">
        <f t="shared" si="19"/>
        <v>ManageState</v>
      </c>
      <c r="S1066" s="298" t="str">
        <f t="array" ref="S1066">iferror(index('Type Mapping'!$A$2:$D$21,match(J1066,'Type Mapping'!$B$2:$B$21,0),3),"type mismatch")</f>
        <v>VARCHAR</v>
      </c>
      <c r="T1066" s="298"/>
      <c r="U1066" s="298"/>
      <c r="V1066" s="298"/>
      <c r="W1066" s="51" t="b">
        <v>1</v>
      </c>
      <c r="X1066" s="51"/>
      <c r="Y1066" s="309"/>
      <c r="Z1066" s="309"/>
      <c r="AA1066" s="311" t="s">
        <v>650</v>
      </c>
      <c r="AB1066" s="53" t="str">
        <f t="shared" si="23"/>
        <v>legal_entity_history</v>
      </c>
      <c r="AC1066" s="308" t="str">
        <f t="array" ref="AC1066">iferror(index('StoT Mapping (Depreciated)'!$D$2:$L$976,match(E1066,'StoT Mapping (Depreciated)'!$D$2:$D$976,0),9),"**FIELD MISSING**")</f>
        <v>Legal_Entity_Id</v>
      </c>
      <c r="AD1066" s="53" t="str">
        <f t="shared" si="6"/>
        <v>legal_entity.Legal_Entity_Id</v>
      </c>
      <c r="AE1066" s="299">
        <f>countif(NEW_REDB_table.field,AD1066)</f>
        <v>1</v>
      </c>
      <c r="AF1066" s="299" t="str">
        <f t="shared" si="7"/>
        <v>YAY!!</v>
      </c>
      <c r="AG1066" s="308"/>
      <c r="AH1066" s="317" t="b">
        <v>0</v>
      </c>
      <c r="AI1066" s="317" t="b">
        <v>0</v>
      </c>
      <c r="AJ1066" s="308" t="str">
        <f t="array" ref="AJ1066">iferror(index('Type Mapping'!$A$2:$D$21,match(J1066,'Type Mapping'!$B$2:$B$21,0),4),"type mismatch")</f>
        <v>VARCHAR</v>
      </c>
      <c r="AK1066" s="308"/>
      <c r="AL1066" s="308"/>
      <c r="AM1066" s="308"/>
      <c r="AN1066" s="300" t="b">
        <v>0</v>
      </c>
      <c r="AO1066" s="300" t="b">
        <v>0</v>
      </c>
      <c r="AP1066" s="300" t="b">
        <v>0</v>
      </c>
      <c r="AQ1066" s="300" t="b">
        <v>0</v>
      </c>
      <c r="AR1066" s="300"/>
      <c r="AS1066" s="300"/>
      <c r="AT1066" s="302"/>
      <c r="AU1066" s="302"/>
      <c r="AV1066" s="303" t="b">
        <v>1</v>
      </c>
      <c r="AW1066" s="304" t="str">
        <f t="shared" si="9"/>
        <v>false</v>
      </c>
      <c r="AX1066" s="305" t="str">
        <f t="shared" si="17"/>
        <v>&lt;column comment="" default="" key="false" label="ManageState" length="255" nullable="true" originalDbColumnName="ManageState" originalLength="-1" pattern="" precision="-1" talendType="id_String" type=""/&gt;</v>
      </c>
      <c r="AY1066" s="306"/>
      <c r="AZ1066" s="305" t="str">
        <f t="shared" si="10"/>
        <v>&lt;column comment="" default="" key="false" label="ManageState" length="255" nullable="true" originalDbColumnName="ManageState" originalLength="-1" pattern="" precision="-1" talendType="id_String" type=""/&gt;</v>
      </c>
      <c r="BA1066" s="306"/>
      <c r="BB1066" s="302"/>
      <c r="BC1066" s="303" t="b">
        <f t="shared" si="11"/>
        <v>1</v>
      </c>
      <c r="BD1066" s="304"/>
      <c r="BE1066" s="304" t="str">
        <f t="shared" si="12"/>
        <v>false</v>
      </c>
      <c r="BF1066" s="307"/>
      <c r="BG1066" s="305"/>
      <c r="BH1066" s="305"/>
      <c r="BI1066" s="305"/>
      <c r="BJ1066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6" s="306"/>
      <c r="BL1066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6" s="306"/>
      <c r="BN1066" s="302"/>
      <c r="BO1066" s="302"/>
      <c r="BP1066" s="302"/>
      <c r="BQ1066" s="302"/>
      <c r="BR1066" s="302"/>
      <c r="BS1066" s="302"/>
      <c r="BT1066" s="302"/>
      <c r="BU1066" s="302"/>
      <c r="BV1066" s="302"/>
      <c r="BW1066" s="302"/>
      <c r="BX1066" s="302"/>
    </row>
    <row r="1067">
      <c r="A1067" s="292" t="s">
        <v>728</v>
      </c>
      <c r="B1067" s="292">
        <v>1066.0</v>
      </c>
      <c r="C1067" s="292">
        <f t="shared" si="15"/>
        <v>1</v>
      </c>
      <c r="D1067" s="293" t="str">
        <f t="shared" si="27"/>
        <v>Insp, Con, Vac</v>
      </c>
      <c r="E1067" s="46" t="str">
        <f t="shared" si="2"/>
        <v>bldinsp.mdb.LtrOwner.ManageZIP</v>
      </c>
      <c r="F1067" s="46" t="s">
        <v>355</v>
      </c>
      <c r="G1067" s="46" t="s">
        <v>415</v>
      </c>
      <c r="H1067" s="47">
        <v>63.0</v>
      </c>
      <c r="I1067" s="294" t="s">
        <v>2268</v>
      </c>
      <c r="J1067" s="295" t="s">
        <v>743</v>
      </c>
      <c r="K1067" s="296">
        <v>10.0</v>
      </c>
      <c r="L1067" s="297" t="b">
        <v>0</v>
      </c>
      <c r="M1067" s="294" t="s">
        <v>802</v>
      </c>
      <c r="N1067" s="294"/>
      <c r="O1067" s="369"/>
      <c r="P1067" s="369"/>
      <c r="Q1067" s="298" t="str">
        <f t="shared" si="3"/>
        <v>LtrOwner</v>
      </c>
      <c r="R1067" s="298" t="str">
        <f t="shared" si="19"/>
        <v>ManageZIP</v>
      </c>
      <c r="S1067" s="298" t="str">
        <f t="array" ref="S1067">iferror(index('Type Mapping'!$A$2:$D$21,match(J1067,'Type Mapping'!$B$2:$B$21,0),3),"type mismatch")</f>
        <v>VARCHAR</v>
      </c>
      <c r="T1067" s="298"/>
      <c r="U1067" s="298"/>
      <c r="V1067" s="298"/>
      <c r="W1067" s="51" t="b">
        <v>1</v>
      </c>
      <c r="X1067" s="51"/>
      <c r="Y1067" s="309"/>
      <c r="Z1067" s="309"/>
      <c r="AA1067" s="311" t="s">
        <v>650</v>
      </c>
      <c r="AB1067" s="53" t="str">
        <f t="shared" si="23"/>
        <v>legal_entity_history</v>
      </c>
      <c r="AC1067" s="308" t="str">
        <f t="array" ref="AC1067">iferror(index('StoT Mapping (Depreciated)'!$D$2:$L$976,match(E1067,'StoT Mapping (Depreciated)'!$D$2:$D$976,0),9),"**FIELD MISSING**")</f>
        <v>Legal_Entity_Id</v>
      </c>
      <c r="AD1067" s="53" t="str">
        <f t="shared" si="6"/>
        <v>legal_entity.Legal_Entity_Id</v>
      </c>
      <c r="AE1067" s="299">
        <f>countif(NEW_REDB_table.field,AD1067)</f>
        <v>1</v>
      </c>
      <c r="AF1067" s="299" t="str">
        <f t="shared" si="7"/>
        <v>YAY!!</v>
      </c>
      <c r="AG1067" s="308"/>
      <c r="AH1067" s="317" t="b">
        <v>0</v>
      </c>
      <c r="AI1067" s="317" t="b">
        <v>0</v>
      </c>
      <c r="AJ1067" s="308" t="str">
        <f t="array" ref="AJ1067">iferror(index('Type Mapping'!$A$2:$D$21,match(J1067,'Type Mapping'!$B$2:$B$21,0),4),"type mismatch")</f>
        <v>VARCHAR</v>
      </c>
      <c r="AK1067" s="308"/>
      <c r="AL1067" s="308"/>
      <c r="AM1067" s="308"/>
      <c r="AN1067" s="300" t="b">
        <v>0</v>
      </c>
      <c r="AO1067" s="300" t="b">
        <v>0</v>
      </c>
      <c r="AP1067" s="300" t="b">
        <v>0</v>
      </c>
      <c r="AQ1067" s="300" t="b">
        <v>0</v>
      </c>
      <c r="AR1067" s="300"/>
      <c r="AS1067" s="300"/>
      <c r="AT1067" s="302"/>
      <c r="AU1067" s="302"/>
      <c r="AV1067" s="303" t="b">
        <v>1</v>
      </c>
      <c r="AW1067" s="304" t="str">
        <f t="shared" si="9"/>
        <v>false</v>
      </c>
      <c r="AX1067" s="305" t="str">
        <f t="shared" si="17"/>
        <v>&lt;column comment="" default="" key="false" label="ManageZIP" length="255" nullable="true" originalDbColumnName="ManageZIP" originalLength="-1" pattern="" precision="-1" talendType="id_String" type=""/&gt;</v>
      </c>
      <c r="AY1067" s="306"/>
      <c r="AZ1067" s="305" t="str">
        <f t="shared" si="10"/>
        <v>&lt;column comment="" default="" key="false" label="ManageZIP" length="255" nullable="true" originalDbColumnName="ManageZIP" originalLength="-1" pattern="" precision="-1" talendType="id_String" type=""/&gt;</v>
      </c>
      <c r="BA1067" s="306"/>
      <c r="BB1067" s="302"/>
      <c r="BC1067" s="303" t="b">
        <f t="shared" si="11"/>
        <v>1</v>
      </c>
      <c r="BD1067" s="304"/>
      <c r="BE1067" s="304" t="str">
        <f t="shared" si="12"/>
        <v>false</v>
      </c>
      <c r="BF1067" s="307"/>
      <c r="BG1067" s="305"/>
      <c r="BH1067" s="305"/>
      <c r="BI1067" s="305"/>
      <c r="BJ1067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7" s="306"/>
      <c r="BL1067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7" s="306"/>
      <c r="BN1067" s="302"/>
      <c r="BO1067" s="302"/>
      <c r="BP1067" s="302"/>
      <c r="BQ1067" s="302"/>
      <c r="BR1067" s="302"/>
      <c r="BS1067" s="302"/>
      <c r="BT1067" s="302"/>
      <c r="BU1067" s="302"/>
      <c r="BV1067" s="302"/>
      <c r="BW1067" s="302"/>
      <c r="BX1067" s="302"/>
    </row>
    <row r="1068">
      <c r="A1068" s="292" t="s">
        <v>728</v>
      </c>
      <c r="B1068" s="292">
        <v>1067.0</v>
      </c>
      <c r="C1068" s="292">
        <f t="shared" si="15"/>
        <v>1</v>
      </c>
      <c r="D1068" s="293" t="str">
        <f t="shared" si="27"/>
        <v>Insp, Con, Vac</v>
      </c>
      <c r="E1068" s="46" t="str">
        <f t="shared" si="2"/>
        <v>bldinsp.mdb.LtrOwner.GeoCityBLockPart</v>
      </c>
      <c r="F1068" s="46" t="s">
        <v>355</v>
      </c>
      <c r="G1068" s="46" t="s">
        <v>415</v>
      </c>
      <c r="H1068" s="47">
        <v>64.0</v>
      </c>
      <c r="I1068" s="294" t="s">
        <v>1795</v>
      </c>
      <c r="J1068" s="295" t="s">
        <v>729</v>
      </c>
      <c r="K1068" s="296">
        <v>8.0</v>
      </c>
      <c r="L1068" s="297" t="b">
        <v>0</v>
      </c>
      <c r="M1068" s="294" t="s">
        <v>1433</v>
      </c>
      <c r="N1068" s="294"/>
      <c r="O1068" s="369"/>
      <c r="P1068" s="369"/>
      <c r="Q1068" s="298" t="str">
        <f t="shared" si="3"/>
        <v>LtrOwner</v>
      </c>
      <c r="R1068" s="298" t="str">
        <f t="shared" si="19"/>
        <v>GeoCityBLockPart</v>
      </c>
      <c r="S1068" s="298" t="str">
        <f t="array" ref="S1068">iferror(index('Type Mapping'!$A$2:$D$21,match(J1068,'Type Mapping'!$B$2:$B$21,0),3),"type mismatch")</f>
        <v>VARCHAR</v>
      </c>
      <c r="T1068" s="298"/>
      <c r="U1068" s="298"/>
      <c r="V1068" s="298"/>
      <c r="W1068" s="51" t="b">
        <v>1</v>
      </c>
      <c r="X1068" s="51"/>
      <c r="Y1068" s="309"/>
      <c r="Z1068" s="309"/>
      <c r="AA1068" s="311" t="s">
        <v>669</v>
      </c>
      <c r="AB1068" s="53" t="str">
        <f t="shared" si="23"/>
        <v>geo_id_history</v>
      </c>
      <c r="AC1068" s="308" t="str">
        <f t="array" ref="AC1068">iferror(index('StoT Mapping (Depreciated)'!$D$2:$L$976,match(E1068,'StoT Mapping (Depreciated)'!$D$2:$D$976,0),9),"**FIELD MISSING**")</f>
        <v>???</v>
      </c>
      <c r="AD1068" s="53" t="str">
        <f t="shared" si="6"/>
        <v>geo_id.???</v>
      </c>
      <c r="AE1068" s="299">
        <f>countif(NEW_REDB_table.field,AD1068)</f>
        <v>0</v>
      </c>
      <c r="AF1068" s="299" t="str">
        <f t="shared" si="7"/>
        <v>Check...</v>
      </c>
      <c r="AG1068" s="308"/>
      <c r="AH1068" s="317" t="b">
        <v>0</v>
      </c>
      <c r="AI1068" s="317" t="b">
        <v>0</v>
      </c>
      <c r="AJ1068" s="308" t="str">
        <f t="array" ref="AJ1068">iferror(index('Type Mapping'!$A$2:$D$21,match(J1068,'Type Mapping'!$B$2:$B$21,0),4),"type mismatch")</f>
        <v>FLOAT</v>
      </c>
      <c r="AK1068" s="308"/>
      <c r="AL1068" s="308"/>
      <c r="AM1068" s="308"/>
      <c r="AN1068" s="300" t="b">
        <v>0</v>
      </c>
      <c r="AO1068" s="300" t="b">
        <v>0</v>
      </c>
      <c r="AP1068" s="300" t="b">
        <v>0</v>
      </c>
      <c r="AQ1068" s="300" t="b">
        <v>0</v>
      </c>
      <c r="AR1068" s="300"/>
      <c r="AS1068" s="300"/>
      <c r="AT1068" s="302"/>
      <c r="AU1068" s="302"/>
      <c r="AV1068" s="303" t="b">
        <v>1</v>
      </c>
      <c r="AW1068" s="304" t="str">
        <f t="shared" si="9"/>
        <v>false</v>
      </c>
      <c r="AX1068" s="305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1068" s="306"/>
      <c r="AZ1068" s="305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1068" s="306"/>
      <c r="BB1068" s="302"/>
      <c r="BC1068" s="303" t="b">
        <f t="shared" si="11"/>
        <v>1</v>
      </c>
      <c r="BD1068" s="304"/>
      <c r="BE1068" s="304" t="str">
        <f t="shared" si="12"/>
        <v>false</v>
      </c>
      <c r="BF1068" s="307"/>
      <c r="BG1068" s="305"/>
      <c r="BH1068" s="305"/>
      <c r="BI1068" s="305"/>
      <c r="BJ1068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8" s="306"/>
      <c r="BL1068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8" s="306"/>
      <c r="BN1068" s="302"/>
      <c r="BO1068" s="302"/>
      <c r="BP1068" s="302"/>
      <c r="BQ1068" s="302"/>
      <c r="BR1068" s="302"/>
      <c r="BS1068" s="302"/>
      <c r="BT1068" s="302"/>
      <c r="BU1068" s="302"/>
      <c r="BV1068" s="302"/>
      <c r="BW1068" s="302"/>
      <c r="BX1068" s="302"/>
    </row>
    <row r="1069">
      <c r="A1069" s="292" t="s">
        <v>728</v>
      </c>
      <c r="B1069" s="292">
        <v>1068.0</v>
      </c>
      <c r="C1069" s="292">
        <f t="shared" si="15"/>
        <v>1</v>
      </c>
      <c r="D1069" s="293" t="str">
        <f t="shared" si="27"/>
        <v>Insp, Con, Vac</v>
      </c>
      <c r="E1069" s="46" t="str">
        <f t="shared" si="2"/>
        <v>bldinsp.mdb.LtrOwner.Ward10</v>
      </c>
      <c r="F1069" s="46" t="s">
        <v>355</v>
      </c>
      <c r="G1069" s="46" t="s">
        <v>415</v>
      </c>
      <c r="H1069" s="47">
        <v>65.0</v>
      </c>
      <c r="I1069" s="294" t="s">
        <v>1436</v>
      </c>
      <c r="J1069" s="295" t="s">
        <v>740</v>
      </c>
      <c r="K1069" s="296">
        <v>1.0</v>
      </c>
      <c r="L1069" s="297" t="b">
        <v>0</v>
      </c>
      <c r="M1069" s="294" t="s">
        <v>2076</v>
      </c>
      <c r="N1069" s="294"/>
      <c r="O1069" s="369"/>
      <c r="P1069" s="369"/>
      <c r="Q1069" s="298" t="str">
        <f t="shared" si="3"/>
        <v>LtrOwner</v>
      </c>
      <c r="R1069" s="298" t="str">
        <f t="shared" si="19"/>
        <v>Ward10</v>
      </c>
      <c r="S1069" s="298" t="str">
        <f t="array" ref="S1069">iferror(index('Type Mapping'!$A$2:$D$21,match(J1069,'Type Mapping'!$B$2:$B$21,0),3),"type mismatch")</f>
        <v>VARCHAR</v>
      </c>
      <c r="T1069" s="298"/>
      <c r="U1069" s="298"/>
      <c r="V1069" s="298"/>
      <c r="W1069" s="51" t="b">
        <v>1</v>
      </c>
      <c r="X1069" s="51"/>
      <c r="Y1069" s="309"/>
      <c r="Z1069" s="309"/>
      <c r="AA1069" s="311" t="s">
        <v>669</v>
      </c>
      <c r="AB1069" s="53" t="str">
        <f t="shared" si="23"/>
        <v>geo_id_history</v>
      </c>
      <c r="AC1069" s="308" t="str">
        <f t="array" ref="AC1069">iferror(index('StoT Mapping (Depreciated)'!$D$2:$L$976,match(E1069,'StoT Mapping (Depreciated)'!$D$2:$D$976,0),9),"**FIELD MISSING**")</f>
        <v>???</v>
      </c>
      <c r="AD1069" s="53" t="str">
        <f t="shared" si="6"/>
        <v>geo_id.???</v>
      </c>
      <c r="AE1069" s="299">
        <f>countif(NEW_REDB_table.field,AD1069)</f>
        <v>0</v>
      </c>
      <c r="AF1069" s="299" t="str">
        <f t="shared" si="7"/>
        <v>Check...</v>
      </c>
      <c r="AG1069" s="308"/>
      <c r="AH1069" s="317" t="b">
        <v>0</v>
      </c>
      <c r="AI1069" s="317" t="b">
        <v>0</v>
      </c>
      <c r="AJ1069" s="308" t="str">
        <f t="array" ref="AJ1069">iferror(index('Type Mapping'!$A$2:$D$21,match(J1069,'Type Mapping'!$B$2:$B$21,0),4),"type mismatch")</f>
        <v>INT</v>
      </c>
      <c r="AK1069" s="308"/>
      <c r="AL1069" s="308"/>
      <c r="AM1069" s="308"/>
      <c r="AN1069" s="300" t="b">
        <v>0</v>
      </c>
      <c r="AO1069" s="300" t="b">
        <v>0</v>
      </c>
      <c r="AP1069" s="300" t="b">
        <v>0</v>
      </c>
      <c r="AQ1069" s="300" t="b">
        <v>0</v>
      </c>
      <c r="AR1069" s="300"/>
      <c r="AS1069" s="300"/>
      <c r="AT1069" s="302"/>
      <c r="AU1069" s="302"/>
      <c r="AV1069" s="303" t="b">
        <v>1</v>
      </c>
      <c r="AW1069" s="304" t="str">
        <f t="shared" si="9"/>
        <v>false</v>
      </c>
      <c r="AX1069" s="305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1069" s="306"/>
      <c r="AZ1069" s="305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1069" s="306"/>
      <c r="BB1069" s="302"/>
      <c r="BC1069" s="303" t="b">
        <f t="shared" si="11"/>
        <v>1</v>
      </c>
      <c r="BD1069" s="304"/>
      <c r="BE1069" s="304" t="str">
        <f t="shared" si="12"/>
        <v>false</v>
      </c>
      <c r="BF1069" s="307"/>
      <c r="BG1069" s="305"/>
      <c r="BH1069" s="305"/>
      <c r="BI1069" s="305"/>
      <c r="BJ1069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69" s="306"/>
      <c r="BL1069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69" s="306"/>
      <c r="BN1069" s="302"/>
      <c r="BO1069" s="302"/>
      <c r="BP1069" s="302"/>
      <c r="BQ1069" s="302"/>
      <c r="BR1069" s="302"/>
      <c r="BS1069" s="302"/>
      <c r="BT1069" s="302"/>
      <c r="BU1069" s="302"/>
      <c r="BV1069" s="302"/>
      <c r="BW1069" s="302"/>
      <c r="BX1069" s="302"/>
    </row>
    <row r="1070">
      <c r="A1070" s="292" t="s">
        <v>728</v>
      </c>
      <c r="B1070" s="292">
        <v>1069.0</v>
      </c>
      <c r="C1070" s="292">
        <f t="shared" si="15"/>
        <v>1</v>
      </c>
      <c r="D1070" s="293" t="str">
        <f t="shared" si="27"/>
        <v>Insp, Con, Vac</v>
      </c>
      <c r="E1070" s="46" t="str">
        <f t="shared" si="2"/>
        <v>bldinsp.mdb.LtrOwner.Precinct10</v>
      </c>
      <c r="F1070" s="46" t="s">
        <v>355</v>
      </c>
      <c r="G1070" s="46" t="s">
        <v>415</v>
      </c>
      <c r="H1070" s="47">
        <v>66.0</v>
      </c>
      <c r="I1070" s="294" t="s">
        <v>1445</v>
      </c>
      <c r="J1070" s="295" t="s">
        <v>740</v>
      </c>
      <c r="K1070" s="296">
        <v>1.0</v>
      </c>
      <c r="L1070" s="297" t="b">
        <v>0</v>
      </c>
      <c r="M1070" s="294" t="s">
        <v>2079</v>
      </c>
      <c r="N1070" s="294"/>
      <c r="O1070" s="369"/>
      <c r="P1070" s="369"/>
      <c r="Q1070" s="298" t="str">
        <f t="shared" si="3"/>
        <v>LtrOwner</v>
      </c>
      <c r="R1070" s="298" t="str">
        <f t="shared" si="19"/>
        <v>Precinct10</v>
      </c>
      <c r="S1070" s="298" t="str">
        <f t="array" ref="S1070">iferror(index('Type Mapping'!$A$2:$D$21,match(J1070,'Type Mapping'!$B$2:$B$21,0),3),"type mismatch")</f>
        <v>VARCHAR</v>
      </c>
      <c r="T1070" s="298"/>
      <c r="U1070" s="298"/>
      <c r="V1070" s="298"/>
      <c r="W1070" s="51" t="b">
        <v>1</v>
      </c>
      <c r="X1070" s="51"/>
      <c r="Y1070" s="309"/>
      <c r="Z1070" s="309"/>
      <c r="AA1070" s="311" t="s">
        <v>669</v>
      </c>
      <c r="AB1070" s="53" t="str">
        <f t="shared" si="23"/>
        <v>geo_id_history</v>
      </c>
      <c r="AC1070" s="308" t="str">
        <f t="array" ref="AC1070">iferror(index('StoT Mapping (Depreciated)'!$D$2:$L$976,match(E1070,'StoT Mapping (Depreciated)'!$D$2:$D$976,0),9),"**FIELD MISSING**")</f>
        <v>???</v>
      </c>
      <c r="AD1070" s="53" t="str">
        <f t="shared" si="6"/>
        <v>geo_id.???</v>
      </c>
      <c r="AE1070" s="299">
        <f>countif(NEW_REDB_table.field,AD1070)</f>
        <v>0</v>
      </c>
      <c r="AF1070" s="299" t="str">
        <f t="shared" si="7"/>
        <v>Check...</v>
      </c>
      <c r="AG1070" s="308"/>
      <c r="AH1070" s="317" t="b">
        <v>0</v>
      </c>
      <c r="AI1070" s="317" t="b">
        <v>0</v>
      </c>
      <c r="AJ1070" s="308" t="str">
        <f t="array" ref="AJ1070">iferror(index('Type Mapping'!$A$2:$D$21,match(J1070,'Type Mapping'!$B$2:$B$21,0),4),"type mismatch")</f>
        <v>INT</v>
      </c>
      <c r="AK1070" s="308"/>
      <c r="AL1070" s="308"/>
      <c r="AM1070" s="308"/>
      <c r="AN1070" s="300" t="b">
        <v>0</v>
      </c>
      <c r="AO1070" s="300" t="b">
        <v>0</v>
      </c>
      <c r="AP1070" s="300" t="b">
        <v>0</v>
      </c>
      <c r="AQ1070" s="300" t="b">
        <v>0</v>
      </c>
      <c r="AR1070" s="300"/>
      <c r="AS1070" s="300"/>
      <c r="AT1070" s="302"/>
      <c r="AU1070" s="302"/>
      <c r="AV1070" s="303" t="b">
        <v>1</v>
      </c>
      <c r="AW1070" s="304" t="str">
        <f t="shared" si="9"/>
        <v>false</v>
      </c>
      <c r="AX1070" s="305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1070" s="306"/>
      <c r="AZ1070" s="305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1070" s="306"/>
      <c r="BB1070" s="302"/>
      <c r="BC1070" s="303" t="b">
        <f t="shared" si="11"/>
        <v>1</v>
      </c>
      <c r="BD1070" s="304"/>
      <c r="BE1070" s="304" t="str">
        <f t="shared" si="12"/>
        <v>false</v>
      </c>
      <c r="BF1070" s="307"/>
      <c r="BG1070" s="305"/>
      <c r="BH1070" s="305"/>
      <c r="BI1070" s="305"/>
      <c r="BJ1070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0" s="306"/>
      <c r="BL1070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0" s="306"/>
      <c r="BN1070" s="302"/>
      <c r="BO1070" s="302"/>
      <c r="BP1070" s="302"/>
      <c r="BQ1070" s="302"/>
      <c r="BR1070" s="302"/>
      <c r="BS1070" s="302"/>
      <c r="BT1070" s="302"/>
      <c r="BU1070" s="302"/>
      <c r="BV1070" s="302"/>
      <c r="BW1070" s="302"/>
      <c r="BX1070" s="302"/>
    </row>
    <row r="1071">
      <c r="A1071" s="292" t="s">
        <v>728</v>
      </c>
      <c r="B1071" s="292">
        <v>1070.0</v>
      </c>
      <c r="C1071" s="292">
        <f t="shared" si="15"/>
        <v>1</v>
      </c>
      <c r="D1071" s="293" t="str">
        <f t="shared" si="27"/>
        <v>Insp, Con, Vac</v>
      </c>
      <c r="E1071" s="46" t="str">
        <f t="shared" si="2"/>
        <v>bldinsp.mdb.LtrOwner.InspArea10</v>
      </c>
      <c r="F1071" s="46" t="s">
        <v>355</v>
      </c>
      <c r="G1071" s="46" t="s">
        <v>415</v>
      </c>
      <c r="H1071" s="47">
        <v>67.0</v>
      </c>
      <c r="I1071" s="294" t="s">
        <v>1451</v>
      </c>
      <c r="J1071" s="295" t="s">
        <v>740</v>
      </c>
      <c r="K1071" s="296">
        <v>1.0</v>
      </c>
      <c r="L1071" s="297" t="b">
        <v>0</v>
      </c>
      <c r="M1071" s="294" t="s">
        <v>1452</v>
      </c>
      <c r="N1071" s="294"/>
      <c r="O1071" s="369"/>
      <c r="P1071" s="369"/>
      <c r="Q1071" s="298" t="str">
        <f t="shared" si="3"/>
        <v>LtrOwner</v>
      </c>
      <c r="R1071" s="298" t="str">
        <f t="shared" si="19"/>
        <v>InspArea10</v>
      </c>
      <c r="S1071" s="298" t="str">
        <f t="array" ref="S1071">iferror(index('Type Mapping'!$A$2:$D$21,match(J1071,'Type Mapping'!$B$2:$B$21,0),3),"type mismatch")</f>
        <v>VARCHAR</v>
      </c>
      <c r="T1071" s="298"/>
      <c r="U1071" s="298"/>
      <c r="V1071" s="298"/>
      <c r="W1071" s="51" t="b">
        <v>1</v>
      </c>
      <c r="X1071" s="51"/>
      <c r="Y1071" s="309"/>
      <c r="Z1071" s="309"/>
      <c r="AA1071" s="311" t="s">
        <v>669</v>
      </c>
      <c r="AB1071" s="53" t="str">
        <f t="shared" si="23"/>
        <v>geo_id_history</v>
      </c>
      <c r="AC1071" s="308" t="str">
        <f t="array" ref="AC1071">iferror(index('StoT Mapping (Depreciated)'!$D$2:$L$976,match(E1071,'StoT Mapping (Depreciated)'!$D$2:$D$976,0),9),"**FIELD MISSING**")</f>
        <v>???</v>
      </c>
      <c r="AD1071" s="53" t="str">
        <f t="shared" si="6"/>
        <v>geo_id.???</v>
      </c>
      <c r="AE1071" s="299">
        <f>countif(NEW_REDB_table.field,AD1071)</f>
        <v>0</v>
      </c>
      <c r="AF1071" s="299" t="str">
        <f t="shared" si="7"/>
        <v>Check...</v>
      </c>
      <c r="AG1071" s="308"/>
      <c r="AH1071" s="317" t="b">
        <v>0</v>
      </c>
      <c r="AI1071" s="317" t="b">
        <v>0</v>
      </c>
      <c r="AJ1071" s="308" t="str">
        <f t="array" ref="AJ1071">iferror(index('Type Mapping'!$A$2:$D$21,match(J1071,'Type Mapping'!$B$2:$B$21,0),4),"type mismatch")</f>
        <v>INT</v>
      </c>
      <c r="AK1071" s="308"/>
      <c r="AL1071" s="308"/>
      <c r="AM1071" s="308"/>
      <c r="AN1071" s="300" t="b">
        <v>0</v>
      </c>
      <c r="AO1071" s="300" t="b">
        <v>0</v>
      </c>
      <c r="AP1071" s="300" t="b">
        <v>0</v>
      </c>
      <c r="AQ1071" s="300" t="b">
        <v>0</v>
      </c>
      <c r="AR1071" s="300"/>
      <c r="AS1071" s="300"/>
      <c r="AT1071" s="302"/>
      <c r="AU1071" s="302"/>
      <c r="AV1071" s="303" t="b">
        <v>1</v>
      </c>
      <c r="AW1071" s="304" t="str">
        <f t="shared" si="9"/>
        <v>false</v>
      </c>
      <c r="AX1071" s="305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1071" s="306"/>
      <c r="AZ1071" s="305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1071" s="306"/>
      <c r="BB1071" s="302"/>
      <c r="BC1071" s="303" t="b">
        <f t="shared" si="11"/>
        <v>1</v>
      </c>
      <c r="BD1071" s="304"/>
      <c r="BE1071" s="304" t="str">
        <f t="shared" si="12"/>
        <v>false</v>
      </c>
      <c r="BF1071" s="307"/>
      <c r="BG1071" s="305"/>
      <c r="BH1071" s="305"/>
      <c r="BI1071" s="305"/>
      <c r="BJ1071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1" s="306"/>
      <c r="BL1071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1" s="306"/>
      <c r="BN1071" s="302"/>
      <c r="BO1071" s="302"/>
      <c r="BP1071" s="302"/>
      <c r="BQ1071" s="302"/>
      <c r="BR1071" s="302"/>
      <c r="BS1071" s="302"/>
      <c r="BT1071" s="302"/>
      <c r="BU1071" s="302"/>
      <c r="BV1071" s="302"/>
      <c r="BW1071" s="302"/>
      <c r="BX1071" s="302"/>
    </row>
    <row r="1072">
      <c r="A1072" s="292" t="s">
        <v>728</v>
      </c>
      <c r="B1072" s="292">
        <v>1071.0</v>
      </c>
      <c r="C1072" s="292">
        <f t="shared" si="15"/>
        <v>1</v>
      </c>
      <c r="D1072" s="293" t="str">
        <f t="shared" si="27"/>
        <v>Insp, Con, Vac</v>
      </c>
      <c r="E1072" s="46" t="str">
        <f t="shared" si="2"/>
        <v>bldinsp.mdb.LtrOwner.Ward00</v>
      </c>
      <c r="F1072" s="46" t="s">
        <v>355</v>
      </c>
      <c r="G1072" s="46" t="s">
        <v>415</v>
      </c>
      <c r="H1072" s="47">
        <v>68.0</v>
      </c>
      <c r="I1072" s="294" t="s">
        <v>1457</v>
      </c>
      <c r="J1072" s="295" t="s">
        <v>740</v>
      </c>
      <c r="K1072" s="296">
        <v>1.0</v>
      </c>
      <c r="L1072" s="297" t="b">
        <v>0</v>
      </c>
      <c r="M1072" s="294" t="s">
        <v>2083</v>
      </c>
      <c r="N1072" s="294"/>
      <c r="O1072" s="369"/>
      <c r="P1072" s="369"/>
      <c r="Q1072" s="298" t="str">
        <f t="shared" si="3"/>
        <v>LtrOwner</v>
      </c>
      <c r="R1072" s="298" t="str">
        <f t="shared" si="19"/>
        <v>Ward00</v>
      </c>
      <c r="S1072" s="298" t="str">
        <f t="array" ref="S1072">iferror(index('Type Mapping'!$A$2:$D$21,match(J1072,'Type Mapping'!$B$2:$B$21,0),3),"type mismatch")</f>
        <v>VARCHAR</v>
      </c>
      <c r="T1072" s="298"/>
      <c r="U1072" s="298"/>
      <c r="V1072" s="298"/>
      <c r="W1072" s="51" t="b">
        <v>1</v>
      </c>
      <c r="X1072" s="51"/>
      <c r="Y1072" s="309"/>
      <c r="Z1072" s="309"/>
      <c r="AA1072" s="311" t="s">
        <v>669</v>
      </c>
      <c r="AB1072" s="53" t="str">
        <f t="shared" si="23"/>
        <v>geo_id_history</v>
      </c>
      <c r="AC1072" s="308" t="str">
        <f t="array" ref="AC1072">iferror(index('StoT Mapping (Depreciated)'!$D$2:$L$976,match(E1072,'StoT Mapping (Depreciated)'!$D$2:$D$976,0),9),"**FIELD MISSING**")</f>
        <v>???</v>
      </c>
      <c r="AD1072" s="53" t="str">
        <f t="shared" si="6"/>
        <v>geo_id.???</v>
      </c>
      <c r="AE1072" s="299">
        <f>countif(NEW_REDB_table.field,AD1072)</f>
        <v>0</v>
      </c>
      <c r="AF1072" s="299" t="str">
        <f t="shared" si="7"/>
        <v>Check...</v>
      </c>
      <c r="AG1072" s="308"/>
      <c r="AH1072" s="317" t="b">
        <v>0</v>
      </c>
      <c r="AI1072" s="317" t="b">
        <v>0</v>
      </c>
      <c r="AJ1072" s="308" t="str">
        <f t="array" ref="AJ1072">iferror(index('Type Mapping'!$A$2:$D$21,match(J1072,'Type Mapping'!$B$2:$B$21,0),4),"type mismatch")</f>
        <v>INT</v>
      </c>
      <c r="AK1072" s="308"/>
      <c r="AL1072" s="308"/>
      <c r="AM1072" s="308"/>
      <c r="AN1072" s="300" t="b">
        <v>0</v>
      </c>
      <c r="AO1072" s="300" t="b">
        <v>0</v>
      </c>
      <c r="AP1072" s="300" t="b">
        <v>0</v>
      </c>
      <c r="AQ1072" s="300" t="b">
        <v>0</v>
      </c>
      <c r="AR1072" s="300"/>
      <c r="AS1072" s="300"/>
      <c r="AT1072" s="302"/>
      <c r="AU1072" s="302"/>
      <c r="AV1072" s="303" t="b">
        <v>1</v>
      </c>
      <c r="AW1072" s="304" t="str">
        <f t="shared" si="9"/>
        <v>false</v>
      </c>
      <c r="AX1072" s="305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1072" s="306"/>
      <c r="AZ1072" s="305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1072" s="306"/>
      <c r="BB1072" s="302"/>
      <c r="BC1072" s="303" t="b">
        <f t="shared" si="11"/>
        <v>1</v>
      </c>
      <c r="BD1072" s="304"/>
      <c r="BE1072" s="304" t="str">
        <f t="shared" si="12"/>
        <v>false</v>
      </c>
      <c r="BF1072" s="307"/>
      <c r="BG1072" s="305"/>
      <c r="BH1072" s="305"/>
      <c r="BI1072" s="305"/>
      <c r="BJ1072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2" s="306"/>
      <c r="BL1072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2" s="306"/>
      <c r="BN1072" s="302"/>
      <c r="BO1072" s="302"/>
      <c r="BP1072" s="302"/>
      <c r="BQ1072" s="302"/>
      <c r="BR1072" s="302"/>
      <c r="BS1072" s="302"/>
      <c r="BT1072" s="302"/>
      <c r="BU1072" s="302"/>
      <c r="BV1072" s="302"/>
      <c r="BW1072" s="302"/>
      <c r="BX1072" s="302"/>
    </row>
    <row r="1073">
      <c r="A1073" s="292" t="s">
        <v>728</v>
      </c>
      <c r="B1073" s="292">
        <v>1072.0</v>
      </c>
      <c r="C1073" s="292">
        <f t="shared" si="15"/>
        <v>1</v>
      </c>
      <c r="D1073" s="293" t="str">
        <f t="shared" si="27"/>
        <v>Insp, Con, Vac</v>
      </c>
      <c r="E1073" s="46" t="str">
        <f t="shared" si="2"/>
        <v>bldinsp.mdb.LtrOwner.Precinct02</v>
      </c>
      <c r="F1073" s="46" t="s">
        <v>355</v>
      </c>
      <c r="G1073" s="46" t="s">
        <v>415</v>
      </c>
      <c r="H1073" s="47">
        <v>69.0</v>
      </c>
      <c r="I1073" s="294" t="s">
        <v>1462</v>
      </c>
      <c r="J1073" s="295" t="s">
        <v>740</v>
      </c>
      <c r="K1073" s="296">
        <v>1.0</v>
      </c>
      <c r="L1073" s="297" t="b">
        <v>0</v>
      </c>
      <c r="M1073" s="294" t="s">
        <v>2086</v>
      </c>
      <c r="N1073" s="294"/>
      <c r="O1073" s="369"/>
      <c r="P1073" s="369"/>
      <c r="Q1073" s="298" t="str">
        <f t="shared" si="3"/>
        <v>LtrOwner</v>
      </c>
      <c r="R1073" s="298" t="str">
        <f t="shared" si="19"/>
        <v>Precinct02</v>
      </c>
      <c r="S1073" s="298" t="str">
        <f t="array" ref="S1073">iferror(index('Type Mapping'!$A$2:$D$21,match(J1073,'Type Mapping'!$B$2:$B$21,0),3),"type mismatch")</f>
        <v>VARCHAR</v>
      </c>
      <c r="T1073" s="298"/>
      <c r="U1073" s="298"/>
      <c r="V1073" s="298"/>
      <c r="W1073" s="51" t="b">
        <v>1</v>
      </c>
      <c r="X1073" s="51"/>
      <c r="Y1073" s="309"/>
      <c r="Z1073" s="309"/>
      <c r="AA1073" s="311" t="s">
        <v>669</v>
      </c>
      <c r="AB1073" s="53" t="str">
        <f t="shared" si="23"/>
        <v>geo_id_history</v>
      </c>
      <c r="AC1073" s="308" t="str">
        <f t="array" ref="AC1073">iferror(index('StoT Mapping (Depreciated)'!$D$2:$L$976,match(E1073,'StoT Mapping (Depreciated)'!$D$2:$D$976,0),9),"**FIELD MISSING**")</f>
        <v>???</v>
      </c>
      <c r="AD1073" s="53" t="str">
        <f t="shared" si="6"/>
        <v>geo_id.???</v>
      </c>
      <c r="AE1073" s="299">
        <f>countif(NEW_REDB_table.field,AD1073)</f>
        <v>0</v>
      </c>
      <c r="AF1073" s="299" t="str">
        <f t="shared" si="7"/>
        <v>Check...</v>
      </c>
      <c r="AG1073" s="308"/>
      <c r="AH1073" s="317" t="b">
        <v>0</v>
      </c>
      <c r="AI1073" s="317" t="b">
        <v>0</v>
      </c>
      <c r="AJ1073" s="308" t="str">
        <f t="array" ref="AJ1073">iferror(index('Type Mapping'!$A$2:$D$21,match(J1073,'Type Mapping'!$B$2:$B$21,0),4),"type mismatch")</f>
        <v>INT</v>
      </c>
      <c r="AK1073" s="308"/>
      <c r="AL1073" s="308"/>
      <c r="AM1073" s="308"/>
      <c r="AN1073" s="300" t="b">
        <v>0</v>
      </c>
      <c r="AO1073" s="300" t="b">
        <v>0</v>
      </c>
      <c r="AP1073" s="300" t="b">
        <v>0</v>
      </c>
      <c r="AQ1073" s="300" t="b">
        <v>0</v>
      </c>
      <c r="AR1073" s="300"/>
      <c r="AS1073" s="300"/>
      <c r="AT1073" s="302"/>
      <c r="AU1073" s="302"/>
      <c r="AV1073" s="303" t="b">
        <v>1</v>
      </c>
      <c r="AW1073" s="304" t="str">
        <f t="shared" si="9"/>
        <v>false</v>
      </c>
      <c r="AX1073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1073" s="306"/>
      <c r="AZ1073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1073" s="306"/>
      <c r="BB1073" s="302"/>
      <c r="BC1073" s="303" t="b">
        <f t="shared" si="11"/>
        <v>1</v>
      </c>
      <c r="BD1073" s="304"/>
      <c r="BE1073" s="304" t="str">
        <f t="shared" si="12"/>
        <v>false</v>
      </c>
      <c r="BF1073" s="307"/>
      <c r="BG1073" s="305"/>
      <c r="BH1073" s="305"/>
      <c r="BI1073" s="305"/>
      <c r="BJ1073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3" s="306"/>
      <c r="BL1073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3" s="306"/>
      <c r="BN1073" s="302"/>
      <c r="BO1073" s="302"/>
      <c r="BP1073" s="302"/>
      <c r="BQ1073" s="302"/>
      <c r="BR1073" s="302"/>
      <c r="BS1073" s="302"/>
      <c r="BT1073" s="302"/>
      <c r="BU1073" s="302"/>
      <c r="BV1073" s="302"/>
      <c r="BW1073" s="302"/>
      <c r="BX1073" s="302"/>
    </row>
    <row r="1074">
      <c r="A1074" s="292" t="s">
        <v>728</v>
      </c>
      <c r="B1074" s="292">
        <v>1073.0</v>
      </c>
      <c r="C1074" s="292">
        <f t="shared" si="15"/>
        <v>1</v>
      </c>
      <c r="D1074" s="293" t="str">
        <f t="shared" si="27"/>
        <v>Insp, Con, Vac</v>
      </c>
      <c r="E1074" s="46" t="str">
        <f t="shared" si="2"/>
        <v>bldinsp.mdb.LtrOwner.Nbrhd</v>
      </c>
      <c r="F1074" s="46" t="s">
        <v>355</v>
      </c>
      <c r="G1074" s="46" t="s">
        <v>415</v>
      </c>
      <c r="H1074" s="47">
        <v>70.0</v>
      </c>
      <c r="I1074" s="294" t="s">
        <v>1472</v>
      </c>
      <c r="J1074" s="295" t="s">
        <v>740</v>
      </c>
      <c r="K1074" s="296">
        <v>1.0</v>
      </c>
      <c r="L1074" s="297" t="b">
        <v>0</v>
      </c>
      <c r="M1074" s="294" t="s">
        <v>1473</v>
      </c>
      <c r="N1074" s="294"/>
      <c r="O1074" s="369"/>
      <c r="P1074" s="369"/>
      <c r="Q1074" s="298" t="str">
        <f t="shared" si="3"/>
        <v>LtrOwner</v>
      </c>
      <c r="R1074" s="298" t="str">
        <f t="shared" si="19"/>
        <v>Nbrhd</v>
      </c>
      <c r="S1074" s="298" t="str">
        <f t="array" ref="S1074">iferror(index('Type Mapping'!$A$2:$D$21,match(J1074,'Type Mapping'!$B$2:$B$21,0),3),"type mismatch")</f>
        <v>VARCHAR</v>
      </c>
      <c r="T1074" s="298"/>
      <c r="U1074" s="298"/>
      <c r="V1074" s="298"/>
      <c r="W1074" s="51" t="b">
        <v>1</v>
      </c>
      <c r="X1074" s="51"/>
      <c r="Y1074" s="309"/>
      <c r="Z1074" s="309"/>
      <c r="AA1074" s="311" t="s">
        <v>669</v>
      </c>
      <c r="AB1074" s="53" t="str">
        <f t="shared" si="23"/>
        <v>geo_id_history</v>
      </c>
      <c r="AC1074" s="308" t="str">
        <f t="array" ref="AC1074">iferror(index('StoT Mapping (Depreciated)'!$D$2:$L$976,match(E1074,'StoT Mapping (Depreciated)'!$D$2:$D$976,0),9),"**FIELD MISSING**")</f>
        <v>???</v>
      </c>
      <c r="AD1074" s="53" t="str">
        <f t="shared" si="6"/>
        <v>geo_id.???</v>
      </c>
      <c r="AE1074" s="299">
        <f>countif(NEW_REDB_table.field,AD1074)</f>
        <v>0</v>
      </c>
      <c r="AF1074" s="299" t="str">
        <f t="shared" si="7"/>
        <v>Check...</v>
      </c>
      <c r="AG1074" s="308"/>
      <c r="AH1074" s="317" t="b">
        <v>0</v>
      </c>
      <c r="AI1074" s="317" t="b">
        <v>0</v>
      </c>
      <c r="AJ1074" s="308" t="str">
        <f t="array" ref="AJ1074">iferror(index('Type Mapping'!$A$2:$D$21,match(J1074,'Type Mapping'!$B$2:$B$21,0),4),"type mismatch")</f>
        <v>INT</v>
      </c>
      <c r="AK1074" s="308"/>
      <c r="AL1074" s="308"/>
      <c r="AM1074" s="308"/>
      <c r="AN1074" s="300" t="b">
        <v>0</v>
      </c>
      <c r="AO1074" s="300" t="b">
        <v>0</v>
      </c>
      <c r="AP1074" s="300" t="b">
        <v>0</v>
      </c>
      <c r="AQ1074" s="300" t="b">
        <v>0</v>
      </c>
      <c r="AR1074" s="300"/>
      <c r="AS1074" s="300"/>
      <c r="AT1074" s="302"/>
      <c r="AU1074" s="302"/>
      <c r="AV1074" s="303" t="b">
        <v>1</v>
      </c>
      <c r="AW1074" s="304" t="str">
        <f t="shared" si="9"/>
        <v>false</v>
      </c>
      <c r="AX1074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1074" s="306"/>
      <c r="AZ1074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1074" s="306"/>
      <c r="BB1074" s="302"/>
      <c r="BC1074" s="303" t="b">
        <f t="shared" si="11"/>
        <v>1</v>
      </c>
      <c r="BD1074" s="304"/>
      <c r="BE1074" s="304" t="str">
        <f t="shared" si="12"/>
        <v>false</v>
      </c>
      <c r="BF1074" s="307"/>
      <c r="BG1074" s="305"/>
      <c r="BH1074" s="305"/>
      <c r="BI1074" s="305"/>
      <c r="BJ1074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4" s="306"/>
      <c r="BL1074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4" s="306"/>
      <c r="BN1074" s="302"/>
      <c r="BO1074" s="302"/>
      <c r="BP1074" s="302"/>
      <c r="BQ1074" s="302"/>
      <c r="BR1074" s="302"/>
      <c r="BS1074" s="302"/>
      <c r="BT1074" s="302"/>
      <c r="BU1074" s="302"/>
      <c r="BV1074" s="302"/>
      <c r="BW1074" s="302"/>
      <c r="BX1074" s="302"/>
    </row>
    <row r="1075">
      <c r="A1075" s="292" t="s">
        <v>728</v>
      </c>
      <c r="B1075" s="292">
        <v>1074.0</v>
      </c>
      <c r="C1075" s="292">
        <f t="shared" si="15"/>
        <v>1</v>
      </c>
      <c r="D1075" s="293" t="str">
        <f t="shared" si="27"/>
        <v>Insp, Con, Vac</v>
      </c>
      <c r="E1075" s="46" t="str">
        <f t="shared" si="2"/>
        <v>bldinsp.mdb.LtrOwner.CDADist</v>
      </c>
      <c r="F1075" s="46" t="s">
        <v>355</v>
      </c>
      <c r="G1075" s="46" t="s">
        <v>415</v>
      </c>
      <c r="H1075" s="47">
        <v>71.0</v>
      </c>
      <c r="I1075" s="294" t="s">
        <v>1478</v>
      </c>
      <c r="J1075" s="295" t="s">
        <v>740</v>
      </c>
      <c r="K1075" s="296">
        <v>1.0</v>
      </c>
      <c r="L1075" s="297" t="b">
        <v>0</v>
      </c>
      <c r="M1075" s="294" t="s">
        <v>2088</v>
      </c>
      <c r="N1075" s="294"/>
      <c r="O1075" s="369"/>
      <c r="P1075" s="369"/>
      <c r="Q1075" s="298" t="str">
        <f t="shared" si="3"/>
        <v>LtrOwner</v>
      </c>
      <c r="R1075" s="298" t="str">
        <f t="shared" si="19"/>
        <v>CDADist</v>
      </c>
      <c r="S1075" s="298" t="str">
        <f t="array" ref="S1075">iferror(index('Type Mapping'!$A$2:$D$21,match(J1075,'Type Mapping'!$B$2:$B$21,0),3),"type mismatch")</f>
        <v>VARCHAR</v>
      </c>
      <c r="T1075" s="298"/>
      <c r="U1075" s="298"/>
      <c r="V1075" s="298"/>
      <c r="W1075" s="51" t="b">
        <v>1</v>
      </c>
      <c r="X1075" s="51"/>
      <c r="Y1075" s="309"/>
      <c r="Z1075" s="309"/>
      <c r="AA1075" s="311" t="s">
        <v>669</v>
      </c>
      <c r="AB1075" s="53" t="str">
        <f t="shared" si="23"/>
        <v>geo_id_history</v>
      </c>
      <c r="AC1075" s="308" t="str">
        <f t="array" ref="AC1075">iferror(index('StoT Mapping (Depreciated)'!$D$2:$L$976,match(E1075,'StoT Mapping (Depreciated)'!$D$2:$D$976,0),9),"**FIELD MISSING**")</f>
        <v>???</v>
      </c>
      <c r="AD1075" s="53" t="str">
        <f t="shared" si="6"/>
        <v>geo_id.???</v>
      </c>
      <c r="AE1075" s="299">
        <f>countif(NEW_REDB_table.field,AD1075)</f>
        <v>0</v>
      </c>
      <c r="AF1075" s="299" t="str">
        <f t="shared" si="7"/>
        <v>Check...</v>
      </c>
      <c r="AG1075" s="308"/>
      <c r="AH1075" s="317" t="b">
        <v>0</v>
      </c>
      <c r="AI1075" s="317" t="b">
        <v>0</v>
      </c>
      <c r="AJ1075" s="308" t="str">
        <f t="array" ref="AJ1075">iferror(index('Type Mapping'!$A$2:$D$21,match(J1075,'Type Mapping'!$B$2:$B$21,0),4),"type mismatch")</f>
        <v>INT</v>
      </c>
      <c r="AK1075" s="308"/>
      <c r="AL1075" s="308"/>
      <c r="AM1075" s="308"/>
      <c r="AN1075" s="300" t="b">
        <v>0</v>
      </c>
      <c r="AO1075" s="300" t="b">
        <v>0</v>
      </c>
      <c r="AP1075" s="300" t="b">
        <v>0</v>
      </c>
      <c r="AQ1075" s="300" t="b">
        <v>0</v>
      </c>
      <c r="AR1075" s="300"/>
      <c r="AS1075" s="300"/>
      <c r="AT1075" s="302"/>
      <c r="AU1075" s="302"/>
      <c r="AV1075" s="303" t="b">
        <v>1</v>
      </c>
      <c r="AW1075" s="304" t="str">
        <f t="shared" si="9"/>
        <v>false</v>
      </c>
      <c r="AX1075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1075" s="306"/>
      <c r="AZ1075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1075" s="306"/>
      <c r="BB1075" s="302"/>
      <c r="BC1075" s="303" t="b">
        <f t="shared" si="11"/>
        <v>1</v>
      </c>
      <c r="BD1075" s="304"/>
      <c r="BE1075" s="304" t="str">
        <f t="shared" si="12"/>
        <v>false</v>
      </c>
      <c r="BF1075" s="307"/>
      <c r="BG1075" s="305"/>
      <c r="BH1075" s="305"/>
      <c r="BI1075" s="305"/>
      <c r="BJ1075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5" s="306"/>
      <c r="BL1075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5" s="306"/>
      <c r="BN1075" s="302"/>
      <c r="BO1075" s="302"/>
      <c r="BP1075" s="302"/>
      <c r="BQ1075" s="302"/>
      <c r="BR1075" s="302"/>
      <c r="BS1075" s="302"/>
      <c r="BT1075" s="302"/>
      <c r="BU1075" s="302"/>
      <c r="BV1075" s="302"/>
      <c r="BW1075" s="302"/>
      <c r="BX1075" s="302"/>
    </row>
    <row r="1076">
      <c r="A1076" s="292" t="s">
        <v>728</v>
      </c>
      <c r="B1076" s="292">
        <v>1075.0</v>
      </c>
      <c r="C1076" s="292">
        <f t="shared" si="15"/>
        <v>1</v>
      </c>
      <c r="D1076" s="293" t="str">
        <f t="shared" si="27"/>
        <v>Insp, Con, Vac</v>
      </c>
      <c r="E1076" s="46" t="str">
        <f t="shared" si="2"/>
        <v>bldinsp.mdb.LtrOwner.CDASubDist</v>
      </c>
      <c r="F1076" s="46" t="s">
        <v>355</v>
      </c>
      <c r="G1076" s="46" t="s">
        <v>415</v>
      </c>
      <c r="H1076" s="47">
        <v>72.0</v>
      </c>
      <c r="I1076" s="294" t="s">
        <v>1485</v>
      </c>
      <c r="J1076" s="295" t="s">
        <v>740</v>
      </c>
      <c r="K1076" s="296">
        <v>1.0</v>
      </c>
      <c r="L1076" s="297" t="b">
        <v>0</v>
      </c>
      <c r="M1076" s="294" t="s">
        <v>1486</v>
      </c>
      <c r="N1076" s="294"/>
      <c r="O1076" s="369"/>
      <c r="P1076" s="369"/>
      <c r="Q1076" s="298" t="str">
        <f t="shared" si="3"/>
        <v>LtrOwner</v>
      </c>
      <c r="R1076" s="298" t="str">
        <f t="shared" si="19"/>
        <v>CDASubDist</v>
      </c>
      <c r="S1076" s="298" t="str">
        <f t="array" ref="S1076">iferror(index('Type Mapping'!$A$2:$D$21,match(J1076,'Type Mapping'!$B$2:$B$21,0),3),"type mismatch")</f>
        <v>VARCHAR</v>
      </c>
      <c r="T1076" s="298"/>
      <c r="U1076" s="298"/>
      <c r="V1076" s="298"/>
      <c r="W1076" s="51" t="b">
        <v>1</v>
      </c>
      <c r="X1076" s="51"/>
      <c r="Y1076" s="309"/>
      <c r="Z1076" s="309"/>
      <c r="AA1076" s="311" t="s">
        <v>669</v>
      </c>
      <c r="AB1076" s="53" t="str">
        <f t="shared" si="23"/>
        <v>geo_id_history</v>
      </c>
      <c r="AC1076" s="308" t="str">
        <f t="array" ref="AC1076">iferror(index('StoT Mapping (Depreciated)'!$D$2:$L$976,match(E1076,'StoT Mapping (Depreciated)'!$D$2:$D$976,0),9),"**FIELD MISSING**")</f>
        <v>???</v>
      </c>
      <c r="AD1076" s="53" t="str">
        <f t="shared" si="6"/>
        <v>geo_id.???</v>
      </c>
      <c r="AE1076" s="299">
        <f>countif(NEW_REDB_table.field,AD1076)</f>
        <v>0</v>
      </c>
      <c r="AF1076" s="299" t="str">
        <f t="shared" si="7"/>
        <v>Check...</v>
      </c>
      <c r="AG1076" s="308"/>
      <c r="AH1076" s="317" t="b">
        <v>0</v>
      </c>
      <c r="AI1076" s="317" t="b">
        <v>0</v>
      </c>
      <c r="AJ1076" s="308" t="str">
        <f t="array" ref="AJ1076">iferror(index('Type Mapping'!$A$2:$D$21,match(J1076,'Type Mapping'!$B$2:$B$21,0),4),"type mismatch")</f>
        <v>INT</v>
      </c>
      <c r="AK1076" s="308"/>
      <c r="AL1076" s="308"/>
      <c r="AM1076" s="308"/>
      <c r="AN1076" s="300" t="b">
        <v>0</v>
      </c>
      <c r="AO1076" s="300" t="b">
        <v>0</v>
      </c>
      <c r="AP1076" s="300" t="b">
        <v>0</v>
      </c>
      <c r="AQ1076" s="300" t="b">
        <v>0</v>
      </c>
      <c r="AR1076" s="300"/>
      <c r="AS1076" s="300"/>
      <c r="AT1076" s="302"/>
      <c r="AU1076" s="302"/>
      <c r="AV1076" s="303" t="b">
        <v>1</v>
      </c>
      <c r="AW1076" s="304" t="str">
        <f t="shared" si="9"/>
        <v>false</v>
      </c>
      <c r="AX1076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1076" s="306"/>
      <c r="AZ1076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1076" s="306"/>
      <c r="BB1076" s="302"/>
      <c r="BC1076" s="303" t="b">
        <f t="shared" si="11"/>
        <v>1</v>
      </c>
      <c r="BD1076" s="304"/>
      <c r="BE1076" s="304" t="str">
        <f t="shared" si="12"/>
        <v>false</v>
      </c>
      <c r="BF1076" s="307"/>
      <c r="BG1076" s="305"/>
      <c r="BH1076" s="305"/>
      <c r="BI1076" s="305"/>
      <c r="BJ1076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6" s="306"/>
      <c r="BL1076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6" s="306"/>
      <c r="BN1076" s="302"/>
      <c r="BO1076" s="302"/>
      <c r="BP1076" s="302"/>
      <c r="BQ1076" s="302"/>
      <c r="BR1076" s="302"/>
      <c r="BS1076" s="302"/>
      <c r="BT1076" s="302"/>
      <c r="BU1076" s="302"/>
      <c r="BV1076" s="302"/>
      <c r="BW1076" s="302"/>
      <c r="BX1076" s="302"/>
    </row>
    <row r="1077">
      <c r="A1077" s="292" t="s">
        <v>728</v>
      </c>
      <c r="B1077" s="292">
        <v>1076.0</v>
      </c>
      <c r="C1077" s="292">
        <f t="shared" si="15"/>
        <v>1</v>
      </c>
      <c r="D1077" s="293" t="str">
        <f t="shared" si="27"/>
        <v>Insp, Con, Vac</v>
      </c>
      <c r="E1077" s="46" t="str">
        <f t="shared" si="2"/>
        <v>bldinsp.mdb.LtrOwner.PoliceDist</v>
      </c>
      <c r="F1077" s="46" t="s">
        <v>355</v>
      </c>
      <c r="G1077" s="46" t="s">
        <v>415</v>
      </c>
      <c r="H1077" s="47">
        <v>73.0</v>
      </c>
      <c r="I1077" s="294" t="s">
        <v>1490</v>
      </c>
      <c r="J1077" s="295" t="s">
        <v>740</v>
      </c>
      <c r="K1077" s="296">
        <v>1.0</v>
      </c>
      <c r="L1077" s="297" t="b">
        <v>0</v>
      </c>
      <c r="M1077" s="294" t="s">
        <v>1491</v>
      </c>
      <c r="N1077" s="294"/>
      <c r="O1077" s="369"/>
      <c r="P1077" s="369"/>
      <c r="Q1077" s="298" t="str">
        <f t="shared" si="3"/>
        <v>LtrOwner</v>
      </c>
      <c r="R1077" s="298" t="str">
        <f t="shared" si="19"/>
        <v>PoliceDist</v>
      </c>
      <c r="S1077" s="298" t="str">
        <f t="array" ref="S1077">iferror(index('Type Mapping'!$A$2:$D$21,match(J1077,'Type Mapping'!$B$2:$B$21,0),3),"type mismatch")</f>
        <v>VARCHAR</v>
      </c>
      <c r="T1077" s="298"/>
      <c r="U1077" s="298"/>
      <c r="V1077" s="298"/>
      <c r="W1077" s="51" t="b">
        <v>1</v>
      </c>
      <c r="X1077" s="51"/>
      <c r="Y1077" s="309"/>
      <c r="Z1077" s="309"/>
      <c r="AA1077" s="311" t="s">
        <v>669</v>
      </c>
      <c r="AB1077" s="53" t="str">
        <f t="shared" si="23"/>
        <v>geo_id_history</v>
      </c>
      <c r="AC1077" s="308" t="str">
        <f t="array" ref="AC1077">iferror(index('StoT Mapping (Depreciated)'!$D$2:$L$976,match(E1077,'StoT Mapping (Depreciated)'!$D$2:$D$976,0),9),"**FIELD MISSING**")</f>
        <v>???</v>
      </c>
      <c r="AD1077" s="53" t="str">
        <f t="shared" si="6"/>
        <v>geo_id.???</v>
      </c>
      <c r="AE1077" s="299">
        <f>countif(NEW_REDB_table.field,AD1077)</f>
        <v>0</v>
      </c>
      <c r="AF1077" s="299" t="str">
        <f t="shared" si="7"/>
        <v>Check...</v>
      </c>
      <c r="AG1077" s="308"/>
      <c r="AH1077" s="317" t="b">
        <v>0</v>
      </c>
      <c r="AI1077" s="317" t="b">
        <v>0</v>
      </c>
      <c r="AJ1077" s="308" t="str">
        <f t="array" ref="AJ1077">iferror(index('Type Mapping'!$A$2:$D$21,match(J1077,'Type Mapping'!$B$2:$B$21,0),4),"type mismatch")</f>
        <v>INT</v>
      </c>
      <c r="AK1077" s="308"/>
      <c r="AL1077" s="308"/>
      <c r="AM1077" s="308"/>
      <c r="AN1077" s="300" t="b">
        <v>0</v>
      </c>
      <c r="AO1077" s="300" t="b">
        <v>0</v>
      </c>
      <c r="AP1077" s="300" t="b">
        <v>0</v>
      </c>
      <c r="AQ1077" s="300" t="b">
        <v>0</v>
      </c>
      <c r="AR1077" s="300"/>
      <c r="AS1077" s="300"/>
      <c r="AT1077" s="302"/>
      <c r="AU1077" s="302"/>
      <c r="AV1077" s="303" t="b">
        <v>1</v>
      </c>
      <c r="AW1077" s="304" t="str">
        <f t="shared" si="9"/>
        <v>false</v>
      </c>
      <c r="AX1077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1077" s="306"/>
      <c r="AZ1077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1077" s="306"/>
      <c r="BB1077" s="302"/>
      <c r="BC1077" s="303" t="b">
        <f t="shared" si="11"/>
        <v>1</v>
      </c>
      <c r="BD1077" s="304"/>
      <c r="BE1077" s="304" t="str">
        <f t="shared" si="12"/>
        <v>false</v>
      </c>
      <c r="BF1077" s="307"/>
      <c r="BG1077" s="305"/>
      <c r="BH1077" s="305"/>
      <c r="BI1077" s="305"/>
      <c r="BJ1077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7" s="306"/>
      <c r="BL1077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7" s="306"/>
      <c r="BN1077" s="302"/>
      <c r="BO1077" s="302"/>
      <c r="BP1077" s="302"/>
      <c r="BQ1077" s="302"/>
      <c r="BR1077" s="302"/>
      <c r="BS1077" s="302"/>
      <c r="BT1077" s="302"/>
      <c r="BU1077" s="302"/>
      <c r="BV1077" s="302"/>
      <c r="BW1077" s="302"/>
      <c r="BX1077" s="302"/>
    </row>
    <row r="1078">
      <c r="A1078" s="292" t="s">
        <v>728</v>
      </c>
      <c r="B1078" s="292">
        <v>1077.0</v>
      </c>
      <c r="C1078" s="292">
        <f t="shared" si="15"/>
        <v>1</v>
      </c>
      <c r="D1078" s="293" t="str">
        <f t="shared" si="27"/>
        <v>Insp, Con, Vac</v>
      </c>
      <c r="E1078" s="46" t="str">
        <f t="shared" si="2"/>
        <v>bldinsp.mdb.LtrOwner.CensTract10</v>
      </c>
      <c r="F1078" s="46" t="s">
        <v>355</v>
      </c>
      <c r="G1078" s="46" t="s">
        <v>415</v>
      </c>
      <c r="H1078" s="47">
        <v>74.0</v>
      </c>
      <c r="I1078" s="294" t="s">
        <v>1028</v>
      </c>
      <c r="J1078" s="295" t="s">
        <v>729</v>
      </c>
      <c r="K1078" s="296">
        <v>8.0</v>
      </c>
      <c r="L1078" s="297" t="b">
        <v>0</v>
      </c>
      <c r="M1078" s="294" t="s">
        <v>1029</v>
      </c>
      <c r="N1078" s="294"/>
      <c r="O1078" s="369"/>
      <c r="P1078" s="369"/>
      <c r="Q1078" s="298" t="str">
        <f t="shared" si="3"/>
        <v>LtrOwner</v>
      </c>
      <c r="R1078" s="298" t="str">
        <f t="shared" si="19"/>
        <v>CensTract10</v>
      </c>
      <c r="S1078" s="298" t="str">
        <f t="array" ref="S1078">iferror(index('Type Mapping'!$A$2:$D$21,match(J1078,'Type Mapping'!$B$2:$B$21,0),3),"type mismatch")</f>
        <v>VARCHAR</v>
      </c>
      <c r="T1078" s="298"/>
      <c r="U1078" s="298"/>
      <c r="V1078" s="298"/>
      <c r="W1078" s="51" t="b">
        <v>1</v>
      </c>
      <c r="X1078" s="51"/>
      <c r="Y1078" s="309"/>
      <c r="Z1078" s="309"/>
      <c r="AA1078" s="311" t="s">
        <v>669</v>
      </c>
      <c r="AB1078" s="53" t="str">
        <f t="shared" si="23"/>
        <v>geo_id_history</v>
      </c>
      <c r="AC1078" s="308" t="str">
        <f t="array" ref="AC1078">iferror(index('StoT Mapping (Depreciated)'!$D$2:$L$976,match(E1078,'StoT Mapping (Depreciated)'!$D$2:$D$976,0),9),"**FIELD MISSING**")</f>
        <v>???</v>
      </c>
      <c r="AD1078" s="53" t="str">
        <f t="shared" si="6"/>
        <v>geo_id.???</v>
      </c>
      <c r="AE1078" s="299">
        <f>countif(NEW_REDB_table.field,AD1078)</f>
        <v>0</v>
      </c>
      <c r="AF1078" s="299" t="str">
        <f t="shared" si="7"/>
        <v>Check...</v>
      </c>
      <c r="AG1078" s="308"/>
      <c r="AH1078" s="317" t="b">
        <v>0</v>
      </c>
      <c r="AI1078" s="317" t="b">
        <v>0</v>
      </c>
      <c r="AJ1078" s="308" t="str">
        <f t="array" ref="AJ1078">iferror(index('Type Mapping'!$A$2:$D$21,match(J1078,'Type Mapping'!$B$2:$B$21,0),4),"type mismatch")</f>
        <v>FLOAT</v>
      </c>
      <c r="AK1078" s="308"/>
      <c r="AL1078" s="308"/>
      <c r="AM1078" s="308"/>
      <c r="AN1078" s="300" t="b">
        <v>0</v>
      </c>
      <c r="AO1078" s="300" t="b">
        <v>0</v>
      </c>
      <c r="AP1078" s="300" t="b">
        <v>0</v>
      </c>
      <c r="AQ1078" s="300" t="b">
        <v>0</v>
      </c>
      <c r="AR1078" s="300"/>
      <c r="AS1078" s="300"/>
      <c r="AT1078" s="302"/>
      <c r="AU1078" s="302"/>
      <c r="AV1078" s="303" t="b">
        <v>1</v>
      </c>
      <c r="AW1078" s="304" t="str">
        <f t="shared" si="9"/>
        <v>false</v>
      </c>
      <c r="AX1078" s="305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1078" s="306"/>
      <c r="AZ1078" s="305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1078" s="306"/>
      <c r="BB1078" s="302"/>
      <c r="BC1078" s="303" t="b">
        <f t="shared" si="11"/>
        <v>1</v>
      </c>
      <c r="BD1078" s="304"/>
      <c r="BE1078" s="304" t="str">
        <f t="shared" si="12"/>
        <v>false</v>
      </c>
      <c r="BF1078" s="307"/>
      <c r="BG1078" s="305"/>
      <c r="BH1078" s="305"/>
      <c r="BI1078" s="305"/>
      <c r="BJ1078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8" s="306"/>
      <c r="BL1078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8" s="306"/>
      <c r="BN1078" s="302"/>
      <c r="BO1078" s="302"/>
      <c r="BP1078" s="302"/>
      <c r="BQ1078" s="302"/>
      <c r="BR1078" s="302"/>
      <c r="BS1078" s="302"/>
      <c r="BT1078" s="302"/>
      <c r="BU1078" s="302"/>
      <c r="BV1078" s="302"/>
      <c r="BW1078" s="302"/>
      <c r="BX1078" s="302"/>
    </row>
    <row r="1079">
      <c r="A1079" s="292" t="s">
        <v>728</v>
      </c>
      <c r="B1079" s="292">
        <v>1078.0</v>
      </c>
      <c r="C1079" s="292">
        <f t="shared" si="15"/>
        <v>1</v>
      </c>
      <c r="D1079" s="293" t="str">
        <f t="shared" si="27"/>
        <v>Insp, Con, Vac</v>
      </c>
      <c r="E1079" s="46" t="str">
        <f t="shared" si="2"/>
        <v>bldinsp.mdb.LtrOwner.CensGroup10</v>
      </c>
      <c r="F1079" s="46" t="s">
        <v>355</v>
      </c>
      <c r="G1079" s="46" t="s">
        <v>415</v>
      </c>
      <c r="H1079" s="47">
        <v>75.0</v>
      </c>
      <c r="I1079" s="294" t="s">
        <v>1775</v>
      </c>
      <c r="J1079" s="295" t="s">
        <v>740</v>
      </c>
      <c r="K1079" s="296">
        <v>1.0</v>
      </c>
      <c r="L1079" s="297" t="b">
        <v>0</v>
      </c>
      <c r="M1079" s="294" t="s">
        <v>2096</v>
      </c>
      <c r="N1079" s="294"/>
      <c r="O1079" s="369"/>
      <c r="P1079" s="369"/>
      <c r="Q1079" s="298" t="str">
        <f t="shared" si="3"/>
        <v>LtrOwner</v>
      </c>
      <c r="R1079" s="298" t="str">
        <f t="shared" si="19"/>
        <v>CensGroup10</v>
      </c>
      <c r="S1079" s="298" t="str">
        <f t="array" ref="S1079">iferror(index('Type Mapping'!$A$2:$D$21,match(J1079,'Type Mapping'!$B$2:$B$21,0),3),"type mismatch")</f>
        <v>VARCHAR</v>
      </c>
      <c r="T1079" s="298"/>
      <c r="U1079" s="298"/>
      <c r="V1079" s="298"/>
      <c r="W1079" s="51" t="b">
        <v>1</v>
      </c>
      <c r="X1079" s="51"/>
      <c r="Y1079" s="309"/>
      <c r="Z1079" s="309"/>
      <c r="AA1079" s="311" t="s">
        <v>669</v>
      </c>
      <c r="AB1079" s="53" t="str">
        <f t="shared" si="23"/>
        <v>geo_id_history</v>
      </c>
      <c r="AC1079" s="308" t="str">
        <f t="array" ref="AC1079">iferror(index('StoT Mapping (Depreciated)'!$D$2:$L$976,match(E1079,'StoT Mapping (Depreciated)'!$D$2:$D$976,0),9),"**FIELD MISSING**")</f>
        <v>???</v>
      </c>
      <c r="AD1079" s="53" t="str">
        <f t="shared" si="6"/>
        <v>geo_id.???</v>
      </c>
      <c r="AE1079" s="299">
        <f>countif(NEW_REDB_table.field,AD1079)</f>
        <v>0</v>
      </c>
      <c r="AF1079" s="299" t="str">
        <f t="shared" si="7"/>
        <v>Check...</v>
      </c>
      <c r="AG1079" s="308"/>
      <c r="AH1079" s="317" t="b">
        <v>0</v>
      </c>
      <c r="AI1079" s="317" t="b">
        <v>0</v>
      </c>
      <c r="AJ1079" s="308" t="str">
        <f t="array" ref="AJ1079">iferror(index('Type Mapping'!$A$2:$D$21,match(J1079,'Type Mapping'!$B$2:$B$21,0),4),"type mismatch")</f>
        <v>INT</v>
      </c>
      <c r="AK1079" s="308"/>
      <c r="AL1079" s="308"/>
      <c r="AM1079" s="308"/>
      <c r="AN1079" s="300" t="b">
        <v>0</v>
      </c>
      <c r="AO1079" s="300" t="b">
        <v>0</v>
      </c>
      <c r="AP1079" s="300" t="b">
        <v>0</v>
      </c>
      <c r="AQ1079" s="300" t="b">
        <v>0</v>
      </c>
      <c r="AR1079" s="300"/>
      <c r="AS1079" s="300"/>
      <c r="AT1079" s="302"/>
      <c r="AU1079" s="302"/>
      <c r="AV1079" s="303" t="b">
        <v>1</v>
      </c>
      <c r="AW1079" s="304" t="str">
        <f t="shared" si="9"/>
        <v>false</v>
      </c>
      <c r="AX1079" s="305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1079" s="306"/>
      <c r="AZ1079" s="305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1079" s="306"/>
      <c r="BB1079" s="302"/>
      <c r="BC1079" s="303" t="b">
        <f t="shared" si="11"/>
        <v>1</v>
      </c>
      <c r="BD1079" s="304"/>
      <c r="BE1079" s="304" t="str">
        <f t="shared" si="12"/>
        <v>false</v>
      </c>
      <c r="BF1079" s="307"/>
      <c r="BG1079" s="305"/>
      <c r="BH1079" s="305"/>
      <c r="BI1079" s="305"/>
      <c r="BJ1079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79" s="306"/>
      <c r="BL1079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79" s="306"/>
      <c r="BN1079" s="302"/>
      <c r="BO1079" s="302"/>
      <c r="BP1079" s="302"/>
      <c r="BQ1079" s="302"/>
      <c r="BR1079" s="302"/>
      <c r="BS1079" s="302"/>
      <c r="BT1079" s="302"/>
      <c r="BU1079" s="302"/>
      <c r="BV1079" s="302"/>
      <c r="BW1079" s="302"/>
      <c r="BX1079" s="302"/>
    </row>
    <row r="1080">
      <c r="A1080" s="292" t="s">
        <v>728</v>
      </c>
      <c r="B1080" s="292">
        <v>1079.0</v>
      </c>
      <c r="C1080" s="292">
        <f t="shared" si="15"/>
        <v>1</v>
      </c>
      <c r="D1080" s="293" t="str">
        <f t="shared" si="27"/>
        <v>Insp, Con, Vac</v>
      </c>
      <c r="E1080" s="46" t="str">
        <f t="shared" si="2"/>
        <v>bldinsp.mdb.LtrOwner.CensBlock00</v>
      </c>
      <c r="F1080" s="46" t="s">
        <v>355</v>
      </c>
      <c r="G1080" s="46" t="s">
        <v>415</v>
      </c>
      <c r="H1080" s="47">
        <v>76.0</v>
      </c>
      <c r="I1080" s="294" t="s">
        <v>1499</v>
      </c>
      <c r="J1080" s="295" t="s">
        <v>729</v>
      </c>
      <c r="K1080" s="296">
        <v>8.0</v>
      </c>
      <c r="L1080" s="297" t="b">
        <v>0</v>
      </c>
      <c r="M1080" s="294" t="s">
        <v>2098</v>
      </c>
      <c r="N1080" s="294"/>
      <c r="O1080" s="369"/>
      <c r="P1080" s="369"/>
      <c r="Q1080" s="298" t="str">
        <f t="shared" si="3"/>
        <v>LtrOwner</v>
      </c>
      <c r="R1080" s="298" t="str">
        <f t="shared" si="19"/>
        <v>CensBlock00</v>
      </c>
      <c r="S1080" s="298" t="str">
        <f t="array" ref="S1080">iferror(index('Type Mapping'!$A$2:$D$21,match(J1080,'Type Mapping'!$B$2:$B$21,0),3),"type mismatch")</f>
        <v>VARCHAR</v>
      </c>
      <c r="T1080" s="298"/>
      <c r="U1080" s="298"/>
      <c r="V1080" s="298"/>
      <c r="W1080" s="51" t="b">
        <v>1</v>
      </c>
      <c r="X1080" s="51"/>
      <c r="Y1080" s="309"/>
      <c r="Z1080" s="309"/>
      <c r="AA1080" s="311" t="s">
        <v>669</v>
      </c>
      <c r="AB1080" s="53" t="str">
        <f t="shared" si="23"/>
        <v>geo_id_history</v>
      </c>
      <c r="AC1080" s="308" t="str">
        <f t="array" ref="AC1080">iferror(index('StoT Mapping (Depreciated)'!$D$2:$L$976,match(E1080,'StoT Mapping (Depreciated)'!$D$2:$D$976,0),9),"**FIELD MISSING**")</f>
        <v>???</v>
      </c>
      <c r="AD1080" s="53" t="str">
        <f t="shared" si="6"/>
        <v>geo_id.???</v>
      </c>
      <c r="AE1080" s="299">
        <f>countif(NEW_REDB_table.field,AD1080)</f>
        <v>0</v>
      </c>
      <c r="AF1080" s="299" t="str">
        <f t="shared" si="7"/>
        <v>Check...</v>
      </c>
      <c r="AG1080" s="308"/>
      <c r="AH1080" s="317" t="b">
        <v>0</v>
      </c>
      <c r="AI1080" s="317" t="b">
        <v>0</v>
      </c>
      <c r="AJ1080" s="308" t="str">
        <f t="array" ref="AJ1080">iferror(index('Type Mapping'!$A$2:$D$21,match(J1080,'Type Mapping'!$B$2:$B$21,0),4),"type mismatch")</f>
        <v>FLOAT</v>
      </c>
      <c r="AK1080" s="308"/>
      <c r="AL1080" s="308"/>
      <c r="AM1080" s="308"/>
      <c r="AN1080" s="300" t="b">
        <v>0</v>
      </c>
      <c r="AO1080" s="300" t="b">
        <v>0</v>
      </c>
      <c r="AP1080" s="300" t="b">
        <v>0</v>
      </c>
      <c r="AQ1080" s="300" t="b">
        <v>0</v>
      </c>
      <c r="AR1080" s="300"/>
      <c r="AS1080" s="300"/>
      <c r="AT1080" s="302"/>
      <c r="AU1080" s="302"/>
      <c r="AV1080" s="303" t="b">
        <v>1</v>
      </c>
      <c r="AW1080" s="304" t="str">
        <f t="shared" si="9"/>
        <v>false</v>
      </c>
      <c r="AX1080" s="305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1080" s="306"/>
      <c r="AZ1080" s="305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1080" s="306"/>
      <c r="BB1080" s="302"/>
      <c r="BC1080" s="303" t="b">
        <f t="shared" si="11"/>
        <v>1</v>
      </c>
      <c r="BD1080" s="304"/>
      <c r="BE1080" s="304" t="str">
        <f t="shared" si="12"/>
        <v>false</v>
      </c>
      <c r="BF1080" s="307"/>
      <c r="BG1080" s="305"/>
      <c r="BH1080" s="305"/>
      <c r="BI1080" s="305"/>
      <c r="BJ1080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80" s="306"/>
      <c r="BL1080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80" s="306"/>
      <c r="BN1080" s="302"/>
      <c r="BO1080" s="302"/>
      <c r="BP1080" s="302"/>
      <c r="BQ1080" s="302"/>
      <c r="BR1080" s="302"/>
      <c r="BS1080" s="302"/>
      <c r="BT1080" s="302"/>
      <c r="BU1080" s="302"/>
      <c r="BV1080" s="302"/>
      <c r="BW1080" s="302"/>
      <c r="BX1080" s="302"/>
    </row>
    <row r="1081">
      <c r="A1081" s="292" t="s">
        <v>728</v>
      </c>
      <c r="B1081" s="292">
        <v>1080.0</v>
      </c>
      <c r="C1081" s="292">
        <f t="shared" si="15"/>
        <v>1</v>
      </c>
      <c r="D1081" s="293" t="str">
        <f t="shared" si="27"/>
        <v>Insp, Con, Vac</v>
      </c>
      <c r="E1081" s="46" t="str">
        <f t="shared" si="2"/>
        <v>bldinsp.mdb.LtrOwner.AsrNbrhd</v>
      </c>
      <c r="F1081" s="46" t="s">
        <v>355</v>
      </c>
      <c r="G1081" s="46" t="s">
        <v>415</v>
      </c>
      <c r="H1081" s="47">
        <v>77.0</v>
      </c>
      <c r="I1081" s="294" t="s">
        <v>1520</v>
      </c>
      <c r="J1081" s="295" t="s">
        <v>749</v>
      </c>
      <c r="K1081" s="296">
        <v>2.0</v>
      </c>
      <c r="L1081" s="297" t="b">
        <v>0</v>
      </c>
      <c r="M1081" s="294" t="s">
        <v>1521</v>
      </c>
      <c r="N1081" s="294"/>
      <c r="O1081" s="369"/>
      <c r="P1081" s="369"/>
      <c r="Q1081" s="298" t="str">
        <f t="shared" si="3"/>
        <v>LtrOwner</v>
      </c>
      <c r="R1081" s="298" t="str">
        <f t="shared" si="19"/>
        <v>AsrNbrhd</v>
      </c>
      <c r="S1081" s="298" t="str">
        <f t="array" ref="S1081">iferror(index('Type Mapping'!$A$2:$D$21,match(J1081,'Type Mapping'!$B$2:$B$21,0),3),"type mismatch")</f>
        <v>VARCHAR</v>
      </c>
      <c r="T1081" s="298"/>
      <c r="U1081" s="298"/>
      <c r="V1081" s="298"/>
      <c r="W1081" s="51" t="b">
        <v>1</v>
      </c>
      <c r="X1081" s="51"/>
      <c r="Y1081" s="309"/>
      <c r="Z1081" s="309"/>
      <c r="AA1081" s="311" t="s">
        <v>669</v>
      </c>
      <c r="AB1081" s="53" t="str">
        <f t="shared" si="23"/>
        <v>geo_id_history</v>
      </c>
      <c r="AC1081" s="308" t="str">
        <f t="array" ref="AC1081">iferror(index('StoT Mapping (Depreciated)'!$D$2:$L$976,match(E1081,'StoT Mapping (Depreciated)'!$D$2:$D$976,0),9),"**FIELD MISSING**")</f>
        <v>???</v>
      </c>
      <c r="AD1081" s="53" t="str">
        <f t="shared" si="6"/>
        <v>geo_id.???</v>
      </c>
      <c r="AE1081" s="299">
        <f>countif(NEW_REDB_table.field,AD1081)</f>
        <v>0</v>
      </c>
      <c r="AF1081" s="299" t="str">
        <f t="shared" si="7"/>
        <v>Check...</v>
      </c>
      <c r="AG1081" s="308"/>
      <c r="AH1081" s="317" t="b">
        <v>0</v>
      </c>
      <c r="AI1081" s="317" t="b">
        <v>0</v>
      </c>
      <c r="AJ1081" s="308" t="str">
        <f t="array" ref="AJ1081">iferror(index('Type Mapping'!$A$2:$D$21,match(J1081,'Type Mapping'!$B$2:$B$21,0),4),"type mismatch")</f>
        <v>INT</v>
      </c>
      <c r="AK1081" s="308"/>
      <c r="AL1081" s="308"/>
      <c r="AM1081" s="308"/>
      <c r="AN1081" s="300" t="b">
        <v>0</v>
      </c>
      <c r="AO1081" s="300" t="b">
        <v>0</v>
      </c>
      <c r="AP1081" s="300" t="b">
        <v>0</v>
      </c>
      <c r="AQ1081" s="300" t="b">
        <v>0</v>
      </c>
      <c r="AR1081" s="300"/>
      <c r="AS1081" s="300"/>
      <c r="AT1081" s="302"/>
      <c r="AU1081" s="302"/>
      <c r="AV1081" s="303" t="b">
        <v>1</v>
      </c>
      <c r="AW1081" s="304" t="str">
        <f t="shared" si="9"/>
        <v>false</v>
      </c>
      <c r="AX1081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1081" s="306"/>
      <c r="AZ1081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1081" s="306"/>
      <c r="BB1081" s="302"/>
      <c r="BC1081" s="303" t="b">
        <f t="shared" si="11"/>
        <v>1</v>
      </c>
      <c r="BD1081" s="304"/>
      <c r="BE1081" s="304" t="str">
        <f t="shared" si="12"/>
        <v>false</v>
      </c>
      <c r="BF1081" s="307"/>
      <c r="BG1081" s="305"/>
      <c r="BH1081" s="305"/>
      <c r="BI1081" s="305"/>
      <c r="BJ1081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81" s="306"/>
      <c r="BL1081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81" s="306"/>
      <c r="BN1081" s="302"/>
      <c r="BO1081" s="302"/>
      <c r="BP1081" s="302"/>
      <c r="BQ1081" s="302"/>
      <c r="BR1081" s="302"/>
      <c r="BS1081" s="302"/>
      <c r="BT1081" s="302"/>
      <c r="BU1081" s="302"/>
      <c r="BV1081" s="302"/>
      <c r="BW1081" s="302"/>
      <c r="BX1081" s="302"/>
    </row>
    <row r="1082">
      <c r="A1082" s="292" t="s">
        <v>728</v>
      </c>
      <c r="B1082" s="292">
        <v>1081.0</v>
      </c>
      <c r="C1082" s="292">
        <f t="shared" si="15"/>
        <v>1</v>
      </c>
      <c r="D1082" s="293" t="str">
        <f t="shared" si="27"/>
        <v>Insp, Con, Vac</v>
      </c>
      <c r="E1082" s="46" t="str">
        <f t="shared" si="2"/>
        <v>bldinsp.mdb.LtrOwner.NLC</v>
      </c>
      <c r="F1082" s="46" t="s">
        <v>355</v>
      </c>
      <c r="G1082" s="46" t="s">
        <v>415</v>
      </c>
      <c r="H1082" s="47">
        <v>78.0</v>
      </c>
      <c r="I1082" s="294" t="s">
        <v>1058</v>
      </c>
      <c r="J1082" s="295" t="s">
        <v>729</v>
      </c>
      <c r="K1082" s="296">
        <v>8.0</v>
      </c>
      <c r="L1082" s="297" t="b">
        <v>0</v>
      </c>
      <c r="M1082" s="294" t="s">
        <v>1059</v>
      </c>
      <c r="N1082" s="294"/>
      <c r="O1082" s="369"/>
      <c r="P1082" s="369"/>
      <c r="Q1082" s="298" t="str">
        <f t="shared" si="3"/>
        <v>LtrOwner</v>
      </c>
      <c r="R1082" s="298" t="str">
        <f t="shared" si="19"/>
        <v>NLC</v>
      </c>
      <c r="S1082" s="298" t="str">
        <f t="array" ref="S1082">iferror(index('Type Mapping'!$A$2:$D$21,match(J1082,'Type Mapping'!$B$2:$B$21,0),3),"type mismatch")</f>
        <v>VARCHAR</v>
      </c>
      <c r="T1082" s="298"/>
      <c r="U1082" s="298"/>
      <c r="V1082" s="298"/>
      <c r="W1082" s="51" t="b">
        <v>1</v>
      </c>
      <c r="X1082" s="51"/>
      <c r="Y1082" s="309"/>
      <c r="Z1082" s="309"/>
      <c r="AA1082" s="311" t="s">
        <v>669</v>
      </c>
      <c r="AB1082" s="53" t="str">
        <f t="shared" si="23"/>
        <v>geo_id_history</v>
      </c>
      <c r="AC1082" s="308" t="str">
        <f t="array" ref="AC1082">iferror(index('StoT Mapping (Depreciated)'!$D$2:$L$976,match(E1082,'StoT Mapping (Depreciated)'!$D$2:$D$976,0),9),"**FIELD MISSING**")</f>
        <v>???</v>
      </c>
      <c r="AD1082" s="53" t="str">
        <f t="shared" si="6"/>
        <v>geo_id.???</v>
      </c>
      <c r="AE1082" s="299">
        <f>countif(NEW_REDB_table.field,AD1082)</f>
        <v>0</v>
      </c>
      <c r="AF1082" s="299" t="str">
        <f t="shared" si="7"/>
        <v>Check...</v>
      </c>
      <c r="AG1082" s="308"/>
      <c r="AH1082" s="317" t="b">
        <v>0</v>
      </c>
      <c r="AI1082" s="317" t="b">
        <v>0</v>
      </c>
      <c r="AJ1082" s="308" t="str">
        <f t="array" ref="AJ1082">iferror(index('Type Mapping'!$A$2:$D$21,match(J1082,'Type Mapping'!$B$2:$B$21,0),4),"type mismatch")</f>
        <v>FLOAT</v>
      </c>
      <c r="AK1082" s="308"/>
      <c r="AL1082" s="308"/>
      <c r="AM1082" s="308"/>
      <c r="AN1082" s="300" t="b">
        <v>0</v>
      </c>
      <c r="AO1082" s="300" t="b">
        <v>0</v>
      </c>
      <c r="AP1082" s="300" t="b">
        <v>0</v>
      </c>
      <c r="AQ1082" s="300" t="b">
        <v>0</v>
      </c>
      <c r="AR1082" s="300"/>
      <c r="AS1082" s="300"/>
      <c r="AT1082" s="302"/>
      <c r="AU1082" s="302"/>
      <c r="AV1082" s="303" t="b">
        <v>1</v>
      </c>
      <c r="AW1082" s="304" t="str">
        <f t="shared" si="9"/>
        <v>false</v>
      </c>
      <c r="AX1082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1082" s="306"/>
      <c r="AZ1082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1082" s="306"/>
      <c r="BB1082" s="302"/>
      <c r="BC1082" s="303" t="b">
        <f t="shared" si="11"/>
        <v>1</v>
      </c>
      <c r="BD1082" s="304"/>
      <c r="BE1082" s="304" t="str">
        <f t="shared" si="12"/>
        <v>false</v>
      </c>
      <c r="BF1082" s="307"/>
      <c r="BG1082" s="305"/>
      <c r="BH1082" s="305"/>
      <c r="BI1082" s="305"/>
      <c r="BJ1082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82" s="306"/>
      <c r="BL1082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82" s="306"/>
      <c r="BN1082" s="302"/>
      <c r="BO1082" s="302"/>
      <c r="BP1082" s="302"/>
      <c r="BQ1082" s="302"/>
      <c r="BR1082" s="302"/>
      <c r="BS1082" s="302"/>
      <c r="BT1082" s="302"/>
      <c r="BU1082" s="302"/>
      <c r="BV1082" s="302"/>
      <c r="BW1082" s="302"/>
      <c r="BX1082" s="302"/>
    </row>
    <row r="1083">
      <c r="A1083" s="292" t="s">
        <v>728</v>
      </c>
      <c r="B1083" s="292">
        <v>1082.0</v>
      </c>
      <c r="C1083" s="292">
        <f t="shared" si="15"/>
        <v>1</v>
      </c>
      <c r="D1083" s="293" t="str">
        <f t="shared" si="27"/>
        <v>Insp, Con, Vac</v>
      </c>
      <c r="E1083" s="46" t="str">
        <f t="shared" si="2"/>
        <v>bldinsp.mdb.LtrOwner.Parity</v>
      </c>
      <c r="F1083" s="46" t="s">
        <v>355</v>
      </c>
      <c r="G1083" s="46" t="s">
        <v>415</v>
      </c>
      <c r="H1083" s="47">
        <v>79.0</v>
      </c>
      <c r="I1083" s="294" t="s">
        <v>1061</v>
      </c>
      <c r="J1083" s="295" t="s">
        <v>743</v>
      </c>
      <c r="K1083" s="296">
        <v>1.0</v>
      </c>
      <c r="L1083" s="297" t="b">
        <v>0</v>
      </c>
      <c r="M1083" s="294" t="s">
        <v>1652</v>
      </c>
      <c r="N1083" s="294"/>
      <c r="O1083" s="369"/>
      <c r="P1083" s="369"/>
      <c r="Q1083" s="298" t="str">
        <f t="shared" si="3"/>
        <v>LtrOwner</v>
      </c>
      <c r="R1083" s="298" t="str">
        <f t="shared" si="19"/>
        <v>Parity</v>
      </c>
      <c r="S1083" s="298" t="str">
        <f t="array" ref="S1083">iferror(index('Type Mapping'!$A$2:$D$21,match(J1083,'Type Mapping'!$B$2:$B$21,0),3),"type mismatch")</f>
        <v>VARCHAR</v>
      </c>
      <c r="T1083" s="298"/>
      <c r="U1083" s="298"/>
      <c r="V1083" s="298"/>
      <c r="W1083" s="51" t="b">
        <v>1</v>
      </c>
      <c r="X1083" s="51"/>
      <c r="Y1083" s="309"/>
      <c r="Z1083" s="309"/>
      <c r="AA1083" s="311" t="s">
        <v>669</v>
      </c>
      <c r="AB1083" s="53" t="str">
        <f t="shared" si="23"/>
        <v>geo_id_history</v>
      </c>
      <c r="AC1083" s="308" t="str">
        <f t="array" ref="AC1083">iferror(index('StoT Mapping (Depreciated)'!$D$2:$L$976,match(E1083,'StoT Mapping (Depreciated)'!$D$2:$D$976,0),9),"**FIELD MISSING**")</f>
        <v>???</v>
      </c>
      <c r="AD1083" s="53" t="str">
        <f t="shared" si="6"/>
        <v>geo_id.???</v>
      </c>
      <c r="AE1083" s="299">
        <f>countif(NEW_REDB_table.field,AD1083)</f>
        <v>0</v>
      </c>
      <c r="AF1083" s="299" t="str">
        <f t="shared" si="7"/>
        <v>Check...</v>
      </c>
      <c r="AG1083" s="308"/>
      <c r="AH1083" s="317" t="b">
        <v>0</v>
      </c>
      <c r="AI1083" s="317" t="b">
        <v>0</v>
      </c>
      <c r="AJ1083" s="308" t="str">
        <f t="array" ref="AJ1083">iferror(index('Type Mapping'!$A$2:$D$21,match(J1083,'Type Mapping'!$B$2:$B$21,0),4),"type mismatch")</f>
        <v>VARCHAR</v>
      </c>
      <c r="AK1083" s="308"/>
      <c r="AL1083" s="308"/>
      <c r="AM1083" s="308"/>
      <c r="AN1083" s="300" t="b">
        <v>0</v>
      </c>
      <c r="AO1083" s="300" t="b">
        <v>0</v>
      </c>
      <c r="AP1083" s="300" t="b">
        <v>0</v>
      </c>
      <c r="AQ1083" s="300" t="b">
        <v>0</v>
      </c>
      <c r="AR1083" s="300"/>
      <c r="AS1083" s="300"/>
      <c r="AT1083" s="302"/>
      <c r="AU1083" s="302"/>
      <c r="AV1083" s="303" t="b">
        <v>1</v>
      </c>
      <c r="AW1083" s="304" t="str">
        <f t="shared" si="9"/>
        <v>false</v>
      </c>
      <c r="AX1083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1083" s="306"/>
      <c r="AZ1083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1083" s="306"/>
      <c r="BB1083" s="302"/>
      <c r="BC1083" s="303" t="b">
        <f t="shared" si="11"/>
        <v>1</v>
      </c>
      <c r="BD1083" s="304"/>
      <c r="BE1083" s="304" t="str">
        <f t="shared" si="12"/>
        <v>false</v>
      </c>
      <c r="BF1083" s="307"/>
      <c r="BG1083" s="305"/>
      <c r="BH1083" s="305"/>
      <c r="BI1083" s="305"/>
      <c r="BJ1083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83" s="306"/>
      <c r="BL1083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83" s="306"/>
      <c r="BN1083" s="302"/>
      <c r="BO1083" s="302"/>
      <c r="BP1083" s="302"/>
      <c r="BQ1083" s="302"/>
      <c r="BR1083" s="302"/>
      <c r="BS1083" s="302"/>
      <c r="BT1083" s="302"/>
      <c r="BU1083" s="302"/>
      <c r="BV1083" s="302"/>
      <c r="BW1083" s="302"/>
      <c r="BX1083" s="302"/>
    </row>
    <row r="1084">
      <c r="A1084" s="292" t="s">
        <v>728</v>
      </c>
      <c r="B1084" s="292">
        <v>1083.0</v>
      </c>
      <c r="C1084" s="292">
        <f t="shared" si="15"/>
        <v>1</v>
      </c>
      <c r="D1084" s="293" t="str">
        <f t="shared" si="27"/>
        <v>Insp, Con, Vac</v>
      </c>
      <c r="E1084" s="46" t="str">
        <f t="shared" si="2"/>
        <v>bldinsp.mdb.LtrOwner.FirstDate</v>
      </c>
      <c r="F1084" s="46" t="s">
        <v>355</v>
      </c>
      <c r="G1084" s="46" t="s">
        <v>415</v>
      </c>
      <c r="H1084" s="47">
        <v>80.0</v>
      </c>
      <c r="I1084" s="294" t="s">
        <v>787</v>
      </c>
      <c r="J1084" s="295" t="s">
        <v>788</v>
      </c>
      <c r="K1084" s="296">
        <v>8.0</v>
      </c>
      <c r="L1084" s="297" t="b">
        <v>0</v>
      </c>
      <c r="M1084" s="294" t="s">
        <v>789</v>
      </c>
      <c r="N1084" s="294"/>
      <c r="O1084" s="369"/>
      <c r="P1084" s="369"/>
      <c r="Q1084" s="298" t="str">
        <f t="shared" si="3"/>
        <v>LtrOwner</v>
      </c>
      <c r="R1084" s="298" t="str">
        <f t="shared" si="19"/>
        <v>FirstDate</v>
      </c>
      <c r="S1084" s="298" t="str">
        <f t="array" ref="S1084">iferror(index('Type Mapping'!$A$2:$D$21,match(J1084,'Type Mapping'!$B$2:$B$21,0),3),"type mismatch")</f>
        <v>VARCHAR</v>
      </c>
      <c r="T1084" s="298"/>
      <c r="U1084" s="298"/>
      <c r="V1084" s="298"/>
      <c r="W1084" s="51" t="b">
        <v>1</v>
      </c>
      <c r="X1084" s="51"/>
      <c r="Y1084" s="309"/>
      <c r="Z1084" s="309"/>
      <c r="AA1084" s="311" t="s">
        <v>669</v>
      </c>
      <c r="AB1084" s="53" t="str">
        <f t="shared" si="23"/>
        <v>geo_id_history</v>
      </c>
      <c r="AC1084" s="308" t="str">
        <f t="array" ref="AC1084">iferror(index('StoT Mapping (Depreciated)'!$D$2:$L$976,match(E1084,'StoT Mapping (Depreciated)'!$D$2:$D$976,0),9),"**FIELD MISSING**")</f>
        <v>???</v>
      </c>
      <c r="AD1084" s="53" t="str">
        <f t="shared" si="6"/>
        <v>geo_id.???</v>
      </c>
      <c r="AE1084" s="299">
        <f>countif(NEW_REDB_table.field,AD1084)</f>
        <v>0</v>
      </c>
      <c r="AF1084" s="299" t="str">
        <f t="shared" si="7"/>
        <v>Check...</v>
      </c>
      <c r="AG1084" s="308"/>
      <c r="AH1084" s="317" t="b">
        <v>0</v>
      </c>
      <c r="AI1084" s="317" t="b">
        <v>0</v>
      </c>
      <c r="AJ1084" s="308" t="str">
        <f t="array" ref="AJ1084">iferror(index('Type Mapping'!$A$2:$D$21,match(J1084,'Type Mapping'!$B$2:$B$21,0),4),"type mismatch")</f>
        <v>DATE</v>
      </c>
      <c r="AK1084" s="308"/>
      <c r="AL1084" s="308"/>
      <c r="AM1084" s="308"/>
      <c r="AN1084" s="300" t="b">
        <v>0</v>
      </c>
      <c r="AO1084" s="300" t="b">
        <v>0</v>
      </c>
      <c r="AP1084" s="300" t="b">
        <v>0</v>
      </c>
      <c r="AQ1084" s="300" t="b">
        <v>0</v>
      </c>
      <c r="AR1084" s="300"/>
      <c r="AS1084" s="300"/>
      <c r="AT1084" s="302"/>
      <c r="AU1084" s="302"/>
      <c r="AV1084" s="303" t="b">
        <v>1</v>
      </c>
      <c r="AW1084" s="304" t="str">
        <f t="shared" si="9"/>
        <v>false</v>
      </c>
      <c r="AX1084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1084" s="306"/>
      <c r="AZ1084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1084" s="306"/>
      <c r="BB1084" s="302"/>
      <c r="BC1084" s="303" t="b">
        <f t="shared" si="11"/>
        <v>1</v>
      </c>
      <c r="BD1084" s="304"/>
      <c r="BE1084" s="304" t="str">
        <f t="shared" si="12"/>
        <v>false</v>
      </c>
      <c r="BF1084" s="307"/>
      <c r="BG1084" s="305"/>
      <c r="BH1084" s="305"/>
      <c r="BI1084" s="305"/>
      <c r="BJ1084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84" s="306"/>
      <c r="BL1084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84" s="306"/>
      <c r="BN1084" s="302"/>
      <c r="BO1084" s="302"/>
      <c r="BP1084" s="302"/>
      <c r="BQ1084" s="302"/>
      <c r="BR1084" s="302"/>
      <c r="BS1084" s="302"/>
      <c r="BT1084" s="302"/>
      <c r="BU1084" s="302"/>
      <c r="BV1084" s="302"/>
      <c r="BW1084" s="302"/>
      <c r="BX1084" s="302"/>
    </row>
    <row r="1085">
      <c r="A1085" s="292" t="s">
        <v>728</v>
      </c>
      <c r="B1085" s="292">
        <v>1084.0</v>
      </c>
      <c r="C1085" s="292">
        <f t="shared" si="15"/>
        <v>1</v>
      </c>
      <c r="D1085" s="293" t="str">
        <f t="shared" si="27"/>
        <v>Insp, Con, Vac</v>
      </c>
      <c r="E1085" s="46" t="str">
        <f t="shared" si="2"/>
        <v>bldinsp.mdb.LtrOwner.LastDate</v>
      </c>
      <c r="F1085" s="46" t="s">
        <v>355</v>
      </c>
      <c r="G1085" s="46" t="s">
        <v>415</v>
      </c>
      <c r="H1085" s="47">
        <v>81.0</v>
      </c>
      <c r="I1085" s="294" t="s">
        <v>794</v>
      </c>
      <c r="J1085" s="295" t="s">
        <v>788</v>
      </c>
      <c r="K1085" s="296">
        <v>8.0</v>
      </c>
      <c r="L1085" s="297" t="b">
        <v>0</v>
      </c>
      <c r="M1085" s="294" t="s">
        <v>796</v>
      </c>
      <c r="N1085" s="294"/>
      <c r="O1085" s="369"/>
      <c r="P1085" s="369"/>
      <c r="Q1085" s="298" t="str">
        <f t="shared" si="3"/>
        <v>LtrOwner</v>
      </c>
      <c r="R1085" s="298" t="str">
        <f t="shared" si="19"/>
        <v>LastDate</v>
      </c>
      <c r="S1085" s="298" t="str">
        <f t="array" ref="S1085">iferror(index('Type Mapping'!$A$2:$D$21,match(J1085,'Type Mapping'!$B$2:$B$21,0),3),"type mismatch")</f>
        <v>VARCHAR</v>
      </c>
      <c r="T1085" s="298"/>
      <c r="U1085" s="298"/>
      <c r="V1085" s="298"/>
      <c r="W1085" s="51" t="b">
        <v>1</v>
      </c>
      <c r="X1085" s="51"/>
      <c r="Y1085" s="309"/>
      <c r="Z1085" s="309"/>
      <c r="AA1085" s="311" t="s">
        <v>669</v>
      </c>
      <c r="AB1085" s="53" t="str">
        <f t="shared" si="23"/>
        <v>geo_id_history</v>
      </c>
      <c r="AC1085" s="308" t="str">
        <f t="array" ref="AC1085">iferror(index('StoT Mapping (Depreciated)'!$D$2:$L$976,match(E1085,'StoT Mapping (Depreciated)'!$D$2:$D$976,0),9),"**FIELD MISSING**")</f>
        <v>???</v>
      </c>
      <c r="AD1085" s="53" t="str">
        <f t="shared" si="6"/>
        <v>geo_id.???</v>
      </c>
      <c r="AE1085" s="299">
        <f>countif(NEW_REDB_table.field,AD1085)</f>
        <v>0</v>
      </c>
      <c r="AF1085" s="299" t="str">
        <f t="shared" si="7"/>
        <v>Check...</v>
      </c>
      <c r="AG1085" s="308"/>
      <c r="AH1085" s="317" t="b">
        <v>0</v>
      </c>
      <c r="AI1085" s="317" t="b">
        <v>0</v>
      </c>
      <c r="AJ1085" s="308" t="str">
        <f t="array" ref="AJ1085">iferror(index('Type Mapping'!$A$2:$D$21,match(J1085,'Type Mapping'!$B$2:$B$21,0),4),"type mismatch")</f>
        <v>DATE</v>
      </c>
      <c r="AK1085" s="308"/>
      <c r="AL1085" s="308"/>
      <c r="AM1085" s="308"/>
      <c r="AN1085" s="300" t="b">
        <v>0</v>
      </c>
      <c r="AO1085" s="300" t="b">
        <v>0</v>
      </c>
      <c r="AP1085" s="300" t="b">
        <v>0</v>
      </c>
      <c r="AQ1085" s="300" t="b">
        <v>0</v>
      </c>
      <c r="AR1085" s="300"/>
      <c r="AS1085" s="300"/>
      <c r="AT1085" s="302"/>
      <c r="AU1085" s="302"/>
      <c r="AV1085" s="303" t="b">
        <v>1</v>
      </c>
      <c r="AW1085" s="304" t="str">
        <f t="shared" si="9"/>
        <v>false</v>
      </c>
      <c r="AX1085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1085" s="306"/>
      <c r="AZ1085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1085" s="306"/>
      <c r="BB1085" s="302"/>
      <c r="BC1085" s="303" t="b">
        <f t="shared" si="11"/>
        <v>1</v>
      </c>
      <c r="BD1085" s="304"/>
      <c r="BE1085" s="304" t="str">
        <f t="shared" si="12"/>
        <v>false</v>
      </c>
      <c r="BF1085" s="307"/>
      <c r="BG1085" s="305"/>
      <c r="BH1085" s="305"/>
      <c r="BI1085" s="305"/>
      <c r="BJ1085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85" s="306"/>
      <c r="BL1085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85" s="306"/>
      <c r="BN1085" s="302"/>
      <c r="BO1085" s="302"/>
      <c r="BP1085" s="302"/>
      <c r="BQ1085" s="302"/>
      <c r="BR1085" s="302"/>
      <c r="BS1085" s="302"/>
      <c r="BT1085" s="302"/>
      <c r="BU1085" s="302"/>
      <c r="BV1085" s="302"/>
      <c r="BW1085" s="302"/>
      <c r="BX1085" s="302"/>
    </row>
    <row r="1086">
      <c r="A1086" s="292" t="s">
        <v>728</v>
      </c>
      <c r="B1086" s="292">
        <v>1085.0</v>
      </c>
      <c r="C1086" s="292">
        <f t="shared" si="15"/>
        <v>1</v>
      </c>
      <c r="D1086" s="293" t="str">
        <f t="shared" si="27"/>
        <v>Insp, Con, Vac</v>
      </c>
      <c r="E1086" s="46" t="str">
        <f t="shared" si="2"/>
        <v>bldinsp.mdb.LtrOwner.UpDateGeo</v>
      </c>
      <c r="F1086" s="46" t="s">
        <v>355</v>
      </c>
      <c r="G1086" s="46" t="s">
        <v>415</v>
      </c>
      <c r="H1086" s="47">
        <v>82.0</v>
      </c>
      <c r="I1086" s="294" t="s">
        <v>1871</v>
      </c>
      <c r="J1086" s="295" t="s">
        <v>788</v>
      </c>
      <c r="K1086" s="296">
        <v>8.0</v>
      </c>
      <c r="L1086" s="297" t="b">
        <v>0</v>
      </c>
      <c r="M1086" s="294" t="s">
        <v>2105</v>
      </c>
      <c r="N1086" s="294"/>
      <c r="O1086" s="369"/>
      <c r="P1086" s="369"/>
      <c r="Q1086" s="298" t="str">
        <f t="shared" si="3"/>
        <v>LtrOwner</v>
      </c>
      <c r="R1086" s="298" t="str">
        <f t="shared" si="19"/>
        <v>UpDateGeo</v>
      </c>
      <c r="S1086" s="298" t="str">
        <f t="array" ref="S1086">iferror(index('Type Mapping'!$A$2:$D$21,match(J1086,'Type Mapping'!$B$2:$B$21,0),3),"type mismatch")</f>
        <v>VARCHAR</v>
      </c>
      <c r="T1086" s="298"/>
      <c r="U1086" s="298"/>
      <c r="V1086" s="298"/>
      <c r="W1086" s="51" t="b">
        <v>1</v>
      </c>
      <c r="X1086" s="51"/>
      <c r="Y1086" s="309"/>
      <c r="Z1086" s="309"/>
      <c r="AA1086" s="311" t="s">
        <v>669</v>
      </c>
      <c r="AB1086" s="53" t="str">
        <f t="shared" si="23"/>
        <v>geo_id_history</v>
      </c>
      <c r="AC1086" s="308" t="str">
        <f t="array" ref="AC1086">iferror(index('StoT Mapping (Depreciated)'!$D$2:$L$976,match(E1086,'StoT Mapping (Depreciated)'!$D$2:$D$976,0),9),"**FIELD MISSING**")</f>
        <v>???</v>
      </c>
      <c r="AD1086" s="53" t="str">
        <f t="shared" si="6"/>
        <v>geo_id.???</v>
      </c>
      <c r="AE1086" s="299">
        <f>countif(NEW_REDB_table.field,AD1086)</f>
        <v>0</v>
      </c>
      <c r="AF1086" s="299" t="str">
        <f t="shared" si="7"/>
        <v>Check...</v>
      </c>
      <c r="AG1086" s="308"/>
      <c r="AH1086" s="317" t="b">
        <v>0</v>
      </c>
      <c r="AI1086" s="317" t="b">
        <v>0</v>
      </c>
      <c r="AJ1086" s="308" t="str">
        <f t="array" ref="AJ1086">iferror(index('Type Mapping'!$A$2:$D$21,match(J1086,'Type Mapping'!$B$2:$B$21,0),4),"type mismatch")</f>
        <v>DATE</v>
      </c>
      <c r="AK1086" s="308"/>
      <c r="AL1086" s="308"/>
      <c r="AM1086" s="308"/>
      <c r="AN1086" s="300" t="b">
        <v>0</v>
      </c>
      <c r="AO1086" s="300" t="b">
        <v>0</v>
      </c>
      <c r="AP1086" s="300" t="b">
        <v>0</v>
      </c>
      <c r="AQ1086" s="300" t="b">
        <v>0</v>
      </c>
      <c r="AR1086" s="300"/>
      <c r="AS1086" s="300"/>
      <c r="AT1086" s="302"/>
      <c r="AU1086" s="302"/>
      <c r="AV1086" s="303" t="b">
        <v>1</v>
      </c>
      <c r="AW1086" s="304" t="str">
        <f t="shared" si="9"/>
        <v>false</v>
      </c>
      <c r="AX1086" s="305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1086" s="306"/>
      <c r="AZ1086" s="305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1086" s="306"/>
      <c r="BB1086" s="302"/>
      <c r="BC1086" s="303" t="b">
        <f t="shared" si="11"/>
        <v>1</v>
      </c>
      <c r="BD1086" s="304"/>
      <c r="BE1086" s="304" t="str">
        <f t="shared" si="12"/>
        <v>false</v>
      </c>
      <c r="BF1086" s="307"/>
      <c r="BG1086" s="305"/>
      <c r="BH1086" s="305"/>
      <c r="BI1086" s="305"/>
      <c r="BJ1086" s="305" t="str">
        <f t="shared" si="18"/>
        <v>&lt;column comment="" default="" key="false" label="LtrOwner" length="255" nullable="true" originalDbColumnName="LtrOwner" originalLength="-1" pattern="" precision="-1" talendType="id_String" type=""/&gt;</v>
      </c>
      <c r="BK1086" s="306"/>
      <c r="BL1086" s="305" t="str">
        <f t="shared" si="14"/>
        <v>&lt;column comment="" default="" key="false" label="LtrOwner" length="255" nullable="true" originalDbColumnName="LtrOwner" originalLength="-1" pattern="" precision="-1" talendType="id_String" type=""/&gt;</v>
      </c>
      <c r="BM1086" s="306"/>
      <c r="BN1086" s="302"/>
      <c r="BO1086" s="302"/>
      <c r="BP1086" s="302"/>
      <c r="BQ1086" s="302"/>
      <c r="BR1086" s="302"/>
      <c r="BS1086" s="302"/>
      <c r="BT1086" s="302"/>
      <c r="BU1086" s="302"/>
      <c r="BV1086" s="302"/>
      <c r="BW1086" s="302"/>
      <c r="BX1086" s="302"/>
    </row>
    <row r="1087">
      <c r="A1087" s="292" t="s">
        <v>728</v>
      </c>
      <c r="B1087" s="292">
        <v>1086.0</v>
      </c>
      <c r="C1087" s="292">
        <f t="shared" si="15"/>
        <v>2</v>
      </c>
      <c r="D1087" s="293" t="str">
        <f t="shared" si="27"/>
        <v>Insp, Con, Vac</v>
      </c>
      <c r="E1087" s="46" t="str">
        <f t="shared" si="2"/>
        <v>bldinsp.mdb.VacBldg.SurveyYear</v>
      </c>
      <c r="F1087" s="46" t="s">
        <v>355</v>
      </c>
      <c r="G1087" s="46" t="s">
        <v>417</v>
      </c>
      <c r="H1087" s="47">
        <v>1.0</v>
      </c>
      <c r="I1087" s="294" t="s">
        <v>2269</v>
      </c>
      <c r="J1087" s="295" t="s">
        <v>749</v>
      </c>
      <c r="K1087" s="296">
        <v>2.0</v>
      </c>
      <c r="L1087" s="297" t="b">
        <v>1</v>
      </c>
      <c r="M1087" s="294" t="s">
        <v>802</v>
      </c>
      <c r="N1087" s="294"/>
      <c r="O1087" s="369"/>
      <c r="P1087" s="369"/>
      <c r="Q1087" s="298" t="str">
        <f t="shared" si="3"/>
        <v>VacBldg</v>
      </c>
      <c r="R1087" s="298" t="str">
        <f t="shared" si="19"/>
        <v>SurveyYear</v>
      </c>
      <c r="S1087" s="298" t="str">
        <f t="array" ref="S1087">iferror(index('Type Mapping'!$A$2:$D$21,match(J1087,'Type Mapping'!$B$2:$B$21,0),3),"type mismatch")</f>
        <v>VARCHAR</v>
      </c>
      <c r="T1087" s="298"/>
      <c r="U1087" s="298"/>
      <c r="V1087" s="298"/>
      <c r="W1087" s="51" t="b">
        <v>1</v>
      </c>
      <c r="X1087" s="51"/>
      <c r="Y1087" s="309"/>
      <c r="Z1087" s="309"/>
      <c r="AA1087" s="311" t="s">
        <v>977</v>
      </c>
      <c r="AB1087" s="53" t="str">
        <f t="shared" si="23"/>
        <v>**field missing**_history</v>
      </c>
      <c r="AC1087" s="308" t="str">
        <f t="array" ref="AC1087">iferror(index('StoT Mapping (Depreciated)'!$D$2:$L$976,match(E1087,'StoT Mapping (Depreciated)'!$D$2:$D$976,0),9),"**FIELD MISSING**")</f>
        <v>**FIELD MISSING**</v>
      </c>
      <c r="AD1087" s="53" t="str">
        <f t="shared" si="6"/>
        <v>**field missing**.**FIELD MISSING**</v>
      </c>
      <c r="AE1087" s="299">
        <f>countif(NEW_REDB_table.field,AD1087)</f>
        <v>0</v>
      </c>
      <c r="AF1087" s="299" t="str">
        <f t="shared" si="7"/>
        <v>Check...</v>
      </c>
      <c r="AG1087" s="308"/>
      <c r="AH1087" s="317" t="b">
        <v>0</v>
      </c>
      <c r="AI1087" s="317" t="b">
        <v>0</v>
      </c>
      <c r="AJ1087" s="308" t="str">
        <f t="array" ref="AJ1087">iferror(index('Type Mapping'!$A$2:$D$21,match(J1087,'Type Mapping'!$B$2:$B$21,0),4),"type mismatch")</f>
        <v>INT</v>
      </c>
      <c r="AK1087" s="308"/>
      <c r="AL1087" s="308"/>
      <c r="AM1087" s="308"/>
      <c r="AN1087" s="300" t="b">
        <v>0</v>
      </c>
      <c r="AO1087" s="300" t="b">
        <v>0</v>
      </c>
      <c r="AP1087" s="300" t="b">
        <v>0</v>
      </c>
      <c r="AQ1087" s="300" t="b">
        <v>0</v>
      </c>
      <c r="AR1087" s="300"/>
      <c r="AS1087" s="300"/>
      <c r="AT1087" s="302"/>
      <c r="AU1087" s="302"/>
      <c r="AV1087" s="303" t="b">
        <v>1</v>
      </c>
      <c r="AW1087" s="304" t="str">
        <f t="shared" si="9"/>
        <v>true</v>
      </c>
      <c r="AX1087" s="305" t="str">
        <f t="shared" si="17"/>
        <v>***VacBldg.xml &lt;?xml version="1.0" encoding="UTF-8"?&gt;&lt;schema&gt;&lt;column comment="" default="" key="true" label="SurveyYear" length="255" nullable="true" originalDbColumnName="SurveyYear" originalLength="-1" pattern="" precision="-1" talendType="id_String" type=""/&gt;</v>
      </c>
      <c r="AY1087" s="306"/>
      <c r="AZ1087" s="305" t="str">
        <f t="shared" si="10"/>
        <v>VacBldg.xml
&lt;?xml version="1.0" encoding="UTF-8"?&gt;&lt;schema&gt;
&lt;column comment="" default="" key="true" label="SurveyYear" length="255" nullable="true" originalDbColumnName="SurveyYear" originalLength="-1" pattern="" precision="-1" talendType="id_String" type=""/&gt;</v>
      </c>
      <c r="BA1087" s="306"/>
      <c r="BB1087" s="302"/>
      <c r="BC1087" s="303" t="b">
        <f t="shared" si="11"/>
        <v>1</v>
      </c>
      <c r="BD1087" s="304"/>
      <c r="BE1087" s="304" t="str">
        <f t="shared" si="12"/>
        <v>false</v>
      </c>
      <c r="BF1087" s="307"/>
      <c r="BG1087" s="305"/>
      <c r="BH1087" s="305"/>
      <c r="BI1087" s="305"/>
      <c r="BJ1087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87" s="306"/>
      <c r="BL1087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87" s="306"/>
      <c r="BN1087" s="302"/>
      <c r="BO1087" s="302"/>
      <c r="BP1087" s="302"/>
      <c r="BQ1087" s="302"/>
      <c r="BR1087" s="302"/>
      <c r="BS1087" s="302"/>
      <c r="BT1087" s="302"/>
      <c r="BU1087" s="302"/>
      <c r="BV1087" s="302"/>
      <c r="BW1087" s="302"/>
      <c r="BX1087" s="302"/>
    </row>
    <row r="1088">
      <c r="A1088" s="292" t="s">
        <v>728</v>
      </c>
      <c r="B1088" s="292">
        <v>1087.0</v>
      </c>
      <c r="C1088" s="292">
        <f t="shared" si="15"/>
        <v>2</v>
      </c>
      <c r="D1088" s="293" t="str">
        <f t="shared" si="27"/>
        <v>Insp, Con, Vac</v>
      </c>
      <c r="E1088" s="46" t="str">
        <f t="shared" si="2"/>
        <v>bldinsp.mdb.VacBldg.AcctNum</v>
      </c>
      <c r="F1088" s="46" t="s">
        <v>355</v>
      </c>
      <c r="G1088" s="46" t="s">
        <v>417</v>
      </c>
      <c r="H1088" s="47">
        <v>2.0</v>
      </c>
      <c r="I1088" s="294" t="s">
        <v>2145</v>
      </c>
      <c r="J1088" s="295" t="s">
        <v>738</v>
      </c>
      <c r="K1088" s="296">
        <v>4.0</v>
      </c>
      <c r="L1088" s="297" t="b">
        <v>1</v>
      </c>
      <c r="M1088" s="294" t="s">
        <v>802</v>
      </c>
      <c r="N1088" s="294"/>
      <c r="O1088" s="369"/>
      <c r="P1088" s="369"/>
      <c r="Q1088" s="298" t="str">
        <f t="shared" si="3"/>
        <v>VacBldg</v>
      </c>
      <c r="R1088" s="298" t="str">
        <f t="shared" si="19"/>
        <v>AcctNum</v>
      </c>
      <c r="S1088" s="298" t="str">
        <f t="array" ref="S1088">iferror(index('Type Mapping'!$A$2:$D$21,match(J1088,'Type Mapping'!$B$2:$B$21,0),3),"type mismatch")</f>
        <v>VARCHAR</v>
      </c>
      <c r="T1088" s="298"/>
      <c r="U1088" s="298"/>
      <c r="V1088" s="298"/>
      <c r="W1088" s="51" t="b">
        <v>1</v>
      </c>
      <c r="X1088" s="51"/>
      <c r="Y1088" s="309"/>
      <c r="Z1088" s="309"/>
      <c r="AA1088" s="311" t="s">
        <v>977</v>
      </c>
      <c r="AB1088" s="53" t="str">
        <f t="shared" si="23"/>
        <v>**field missing**_history</v>
      </c>
      <c r="AC1088" s="308" t="str">
        <f t="array" ref="AC1088">iferror(index('StoT Mapping (Depreciated)'!$D$2:$L$976,match(E1088,'StoT Mapping (Depreciated)'!$D$2:$D$976,0),9),"**FIELD MISSING**")</f>
        <v>**FIELD MISSING**</v>
      </c>
      <c r="AD1088" s="53" t="str">
        <f t="shared" si="6"/>
        <v>**field missing**.**FIELD MISSING**</v>
      </c>
      <c r="AE1088" s="299">
        <f>countif(NEW_REDB_table.field,AD1088)</f>
        <v>0</v>
      </c>
      <c r="AF1088" s="299" t="str">
        <f t="shared" si="7"/>
        <v>Check...</v>
      </c>
      <c r="AG1088" s="308"/>
      <c r="AH1088" s="317" t="b">
        <v>0</v>
      </c>
      <c r="AI1088" s="317" t="b">
        <v>0</v>
      </c>
      <c r="AJ1088" s="308" t="str">
        <f t="array" ref="AJ1088">iferror(index('Type Mapping'!$A$2:$D$21,match(J1088,'Type Mapping'!$B$2:$B$21,0),4),"type mismatch")</f>
        <v>INT</v>
      </c>
      <c r="AK1088" s="308"/>
      <c r="AL1088" s="308"/>
      <c r="AM1088" s="308"/>
      <c r="AN1088" s="300" t="b">
        <v>0</v>
      </c>
      <c r="AO1088" s="300" t="b">
        <v>0</v>
      </c>
      <c r="AP1088" s="300" t="b">
        <v>0</v>
      </c>
      <c r="AQ1088" s="300" t="b">
        <v>0</v>
      </c>
      <c r="AR1088" s="300"/>
      <c r="AS1088" s="300"/>
      <c r="AT1088" s="302"/>
      <c r="AU1088" s="302"/>
      <c r="AV1088" s="303" t="b">
        <v>1</v>
      </c>
      <c r="AW1088" s="304" t="str">
        <f t="shared" si="9"/>
        <v>true</v>
      </c>
      <c r="AX1088" s="305" t="str">
        <f t="shared" si="17"/>
        <v>&lt;column comment="" default="" key="true" label="AcctNum" length="255" nullable="true" originalDbColumnName="AcctNum" originalLength="-1" pattern="" precision="-1" talendType="id_String" type=""/&gt;</v>
      </c>
      <c r="AY1088" s="306"/>
      <c r="AZ1088" s="305" t="str">
        <f t="shared" si="10"/>
        <v>&lt;column comment="" default="" key="true" label="AcctNum" length="255" nullable="true" originalDbColumnName="AcctNum" originalLength="-1" pattern="" precision="-1" talendType="id_String" type=""/&gt;</v>
      </c>
      <c r="BA1088" s="306"/>
      <c r="BB1088" s="302"/>
      <c r="BC1088" s="303" t="b">
        <f t="shared" si="11"/>
        <v>1</v>
      </c>
      <c r="BD1088" s="304"/>
      <c r="BE1088" s="304" t="str">
        <f t="shared" si="12"/>
        <v>false</v>
      </c>
      <c r="BF1088" s="307"/>
      <c r="BG1088" s="305"/>
      <c r="BH1088" s="305"/>
      <c r="BI1088" s="305"/>
      <c r="BJ1088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88" s="306"/>
      <c r="BL1088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88" s="306"/>
      <c r="BN1088" s="302"/>
      <c r="BO1088" s="302"/>
      <c r="BP1088" s="302"/>
      <c r="BQ1088" s="302"/>
      <c r="BR1088" s="302"/>
      <c r="BS1088" s="302"/>
      <c r="BT1088" s="302"/>
      <c r="BU1088" s="302"/>
      <c r="BV1088" s="302"/>
      <c r="BW1088" s="302"/>
      <c r="BX1088" s="302"/>
    </row>
    <row r="1089">
      <c r="A1089" s="292" t="s">
        <v>728</v>
      </c>
      <c r="B1089" s="292">
        <v>1088.0</v>
      </c>
      <c r="C1089" s="292">
        <f t="shared" si="15"/>
        <v>2</v>
      </c>
      <c r="D1089" s="293" t="str">
        <f t="shared" si="27"/>
        <v>Insp, Con, Vac</v>
      </c>
      <c r="E1089" s="46" t="str">
        <f t="shared" si="2"/>
        <v>bldinsp.mdb.VacBldg.PrclErr</v>
      </c>
      <c r="F1089" s="46" t="s">
        <v>355</v>
      </c>
      <c r="G1089" s="46" t="s">
        <v>417</v>
      </c>
      <c r="H1089" s="47">
        <v>3.0</v>
      </c>
      <c r="I1089" s="294" t="s">
        <v>1845</v>
      </c>
      <c r="J1089" s="295" t="s">
        <v>740</v>
      </c>
      <c r="K1089" s="296">
        <v>1.0</v>
      </c>
      <c r="L1089" s="297" t="b">
        <v>0</v>
      </c>
      <c r="M1089" s="294" t="s">
        <v>2001</v>
      </c>
      <c r="N1089" s="294"/>
      <c r="O1089" s="369"/>
      <c r="P1089" s="369"/>
      <c r="Q1089" s="298" t="str">
        <f t="shared" si="3"/>
        <v>VacBldg</v>
      </c>
      <c r="R1089" s="298" t="str">
        <f t="shared" si="19"/>
        <v>PrclErr</v>
      </c>
      <c r="S1089" s="298" t="str">
        <f t="array" ref="S1089">iferror(index('Type Mapping'!$A$2:$D$21,match(J1089,'Type Mapping'!$B$2:$B$21,0),3),"type mismatch")</f>
        <v>VARCHAR</v>
      </c>
      <c r="T1089" s="298"/>
      <c r="U1089" s="298"/>
      <c r="V1089" s="298"/>
      <c r="W1089" s="51" t="b">
        <v>1</v>
      </c>
      <c r="X1089" s="51"/>
      <c r="Y1089" s="309"/>
      <c r="Z1089" s="309"/>
      <c r="AA1089" s="311" t="s">
        <v>977</v>
      </c>
      <c r="AB1089" s="53" t="str">
        <f t="shared" si="23"/>
        <v>**field missing**_history</v>
      </c>
      <c r="AC1089" s="308" t="str">
        <f t="array" ref="AC1089">iferror(index('StoT Mapping (Depreciated)'!$D$2:$L$976,match(E1089,'StoT Mapping (Depreciated)'!$D$2:$D$976,0),9),"**FIELD MISSING**")</f>
        <v>**FIELD MISSING**</v>
      </c>
      <c r="AD1089" s="53" t="str">
        <f t="shared" si="6"/>
        <v>**field missing**.**FIELD MISSING**</v>
      </c>
      <c r="AE1089" s="299">
        <f>countif(NEW_REDB_table.field,AD1089)</f>
        <v>0</v>
      </c>
      <c r="AF1089" s="299" t="str">
        <f t="shared" si="7"/>
        <v>Check...</v>
      </c>
      <c r="AG1089" s="308"/>
      <c r="AH1089" s="317" t="b">
        <v>0</v>
      </c>
      <c r="AI1089" s="317" t="b">
        <v>0</v>
      </c>
      <c r="AJ1089" s="308" t="str">
        <f t="array" ref="AJ1089">iferror(index('Type Mapping'!$A$2:$D$21,match(J1089,'Type Mapping'!$B$2:$B$21,0),4),"type mismatch")</f>
        <v>INT</v>
      </c>
      <c r="AK1089" s="308"/>
      <c r="AL1089" s="308"/>
      <c r="AM1089" s="308"/>
      <c r="AN1089" s="300" t="b">
        <v>0</v>
      </c>
      <c r="AO1089" s="300" t="b">
        <v>0</v>
      </c>
      <c r="AP1089" s="300" t="b">
        <v>0</v>
      </c>
      <c r="AQ1089" s="300" t="b">
        <v>0</v>
      </c>
      <c r="AR1089" s="300"/>
      <c r="AS1089" s="300"/>
      <c r="AT1089" s="302"/>
      <c r="AU1089" s="302"/>
      <c r="AV1089" s="303" t="b">
        <v>1</v>
      </c>
      <c r="AW1089" s="304" t="str">
        <f t="shared" si="9"/>
        <v>false</v>
      </c>
      <c r="AX1089" s="305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1089" s="306"/>
      <c r="AZ1089" s="305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1089" s="306"/>
      <c r="BB1089" s="302"/>
      <c r="BC1089" s="303" t="b">
        <f t="shared" si="11"/>
        <v>1</v>
      </c>
      <c r="BD1089" s="304"/>
      <c r="BE1089" s="304" t="str">
        <f t="shared" si="12"/>
        <v>false</v>
      </c>
      <c r="BF1089" s="307"/>
      <c r="BG1089" s="305"/>
      <c r="BH1089" s="305"/>
      <c r="BI1089" s="305"/>
      <c r="BJ1089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89" s="306"/>
      <c r="BL1089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89" s="306"/>
      <c r="BN1089" s="302"/>
      <c r="BO1089" s="302"/>
      <c r="BP1089" s="302"/>
      <c r="BQ1089" s="302"/>
      <c r="BR1089" s="302"/>
      <c r="BS1089" s="302"/>
      <c r="BT1089" s="302"/>
      <c r="BU1089" s="302"/>
      <c r="BV1089" s="302"/>
      <c r="BW1089" s="302"/>
      <c r="BX1089" s="302"/>
    </row>
    <row r="1090">
      <c r="A1090" s="292" t="s">
        <v>728</v>
      </c>
      <c r="B1090" s="292">
        <v>1089.0</v>
      </c>
      <c r="C1090" s="292">
        <f t="shared" si="15"/>
        <v>2</v>
      </c>
      <c r="D1090" s="293" t="str">
        <f t="shared" si="27"/>
        <v>Insp, Con, Vac</v>
      </c>
      <c r="E1090" s="46" t="str">
        <f t="shared" si="2"/>
        <v>bldinsp.mdb.VacBldg.AddrAdjusted</v>
      </c>
      <c r="F1090" s="46" t="s">
        <v>355</v>
      </c>
      <c r="G1090" s="46" t="s">
        <v>417</v>
      </c>
      <c r="H1090" s="47">
        <v>4.0</v>
      </c>
      <c r="I1090" s="294" t="s">
        <v>1750</v>
      </c>
      <c r="J1090" s="295" t="s">
        <v>873</v>
      </c>
      <c r="K1090" s="296">
        <v>1.0</v>
      </c>
      <c r="L1090" s="297" t="b">
        <v>0</v>
      </c>
      <c r="M1090" s="294" t="s">
        <v>2003</v>
      </c>
      <c r="N1090" s="294"/>
      <c r="O1090" s="369"/>
      <c r="P1090" s="369"/>
      <c r="Q1090" s="298" t="str">
        <f t="shared" si="3"/>
        <v>VacBldg</v>
      </c>
      <c r="R1090" s="298" t="str">
        <f t="shared" si="19"/>
        <v>AddrAdjusted</v>
      </c>
      <c r="S1090" s="298" t="str">
        <f t="array" ref="S1090">iferror(index('Type Mapping'!$A$2:$D$21,match(J1090,'Type Mapping'!$B$2:$B$21,0),3),"type mismatch")</f>
        <v>VARCHAR</v>
      </c>
      <c r="T1090" s="298"/>
      <c r="U1090" s="298"/>
      <c r="V1090" s="298"/>
      <c r="W1090" s="51" t="b">
        <v>1</v>
      </c>
      <c r="X1090" s="51"/>
      <c r="Y1090" s="309"/>
      <c r="Z1090" s="309"/>
      <c r="AA1090" s="311" t="s">
        <v>977</v>
      </c>
      <c r="AB1090" s="53" t="str">
        <f t="shared" si="23"/>
        <v>**field missing**_history</v>
      </c>
      <c r="AC1090" s="308" t="str">
        <f t="array" ref="AC1090">iferror(index('StoT Mapping (Depreciated)'!$D$2:$L$976,match(E1090,'StoT Mapping (Depreciated)'!$D$2:$D$976,0),9),"**FIELD MISSING**")</f>
        <v>**FIELD MISSING**</v>
      </c>
      <c r="AD1090" s="53" t="str">
        <f t="shared" si="6"/>
        <v>**field missing**.**FIELD MISSING**</v>
      </c>
      <c r="AE1090" s="299">
        <f>countif(NEW_REDB_table.field,AD1090)</f>
        <v>0</v>
      </c>
      <c r="AF1090" s="299" t="str">
        <f t="shared" si="7"/>
        <v>Check...</v>
      </c>
      <c r="AG1090" s="308"/>
      <c r="AH1090" s="317" t="b">
        <v>0</v>
      </c>
      <c r="AI1090" s="317" t="b">
        <v>0</v>
      </c>
      <c r="AJ1090" s="308" t="str">
        <f t="array" ref="AJ1090">iferror(index('Type Mapping'!$A$2:$D$21,match(J1090,'Type Mapping'!$B$2:$B$21,0),4),"type mismatch")</f>
        <v>BOOLEAN</v>
      </c>
      <c r="AK1090" s="308"/>
      <c r="AL1090" s="308"/>
      <c r="AM1090" s="308"/>
      <c r="AN1090" s="300" t="b">
        <v>0</v>
      </c>
      <c r="AO1090" s="300" t="b">
        <v>0</v>
      </c>
      <c r="AP1090" s="300" t="b">
        <v>0</v>
      </c>
      <c r="AQ1090" s="300" t="b">
        <v>0</v>
      </c>
      <c r="AR1090" s="300"/>
      <c r="AS1090" s="300"/>
      <c r="AT1090" s="302"/>
      <c r="AU1090" s="302"/>
      <c r="AV1090" s="303" t="b">
        <v>1</v>
      </c>
      <c r="AW1090" s="304" t="str">
        <f t="shared" si="9"/>
        <v>false</v>
      </c>
      <c r="AX1090" s="305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1090" s="306"/>
      <c r="AZ1090" s="305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1090" s="306"/>
      <c r="BB1090" s="302"/>
      <c r="BC1090" s="303" t="b">
        <f t="shared" si="11"/>
        <v>1</v>
      </c>
      <c r="BD1090" s="304"/>
      <c r="BE1090" s="304" t="str">
        <f t="shared" si="12"/>
        <v>false</v>
      </c>
      <c r="BF1090" s="307"/>
      <c r="BG1090" s="305"/>
      <c r="BH1090" s="305"/>
      <c r="BI1090" s="305"/>
      <c r="BJ1090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0" s="306"/>
      <c r="BL1090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0" s="306"/>
      <c r="BN1090" s="302"/>
      <c r="BO1090" s="302"/>
      <c r="BP1090" s="302"/>
      <c r="BQ1090" s="302"/>
      <c r="BR1090" s="302"/>
      <c r="BS1090" s="302"/>
      <c r="BT1090" s="302"/>
      <c r="BU1090" s="302"/>
      <c r="BV1090" s="302"/>
      <c r="BW1090" s="302"/>
      <c r="BX1090" s="302"/>
    </row>
    <row r="1091">
      <c r="A1091" s="292" t="s">
        <v>728</v>
      </c>
      <c r="B1091" s="292">
        <v>1090.0</v>
      </c>
      <c r="C1091" s="292">
        <f t="shared" si="15"/>
        <v>2</v>
      </c>
      <c r="D1091" s="293" t="str">
        <f t="shared" si="27"/>
        <v>Insp, Con, Vac</v>
      </c>
      <c r="E1091" s="46" t="str">
        <f t="shared" si="2"/>
        <v>bldinsp.mdb.VacBldg.CityBlock</v>
      </c>
      <c r="F1091" s="46" t="s">
        <v>355</v>
      </c>
      <c r="G1091" s="46" t="s">
        <v>417</v>
      </c>
      <c r="H1091" s="47">
        <v>5.0</v>
      </c>
      <c r="I1091" s="294" t="s">
        <v>65</v>
      </c>
      <c r="J1091" s="295" t="s">
        <v>729</v>
      </c>
      <c r="K1091" s="296">
        <v>8.0</v>
      </c>
      <c r="L1091" s="297" t="b">
        <v>0</v>
      </c>
      <c r="M1091" s="294" t="s">
        <v>730</v>
      </c>
      <c r="N1091" s="294"/>
      <c r="O1091" s="369"/>
      <c r="P1091" s="369"/>
      <c r="Q1091" s="298" t="str">
        <f t="shared" si="3"/>
        <v>VacBldg</v>
      </c>
      <c r="R1091" s="298" t="str">
        <f t="shared" si="19"/>
        <v>CityBlock</v>
      </c>
      <c r="S1091" s="298" t="str">
        <f t="array" ref="S1091">iferror(index('Type Mapping'!$A$2:$D$21,match(J1091,'Type Mapping'!$B$2:$B$21,0),3),"type mismatch")</f>
        <v>VARCHAR</v>
      </c>
      <c r="T1091" s="298"/>
      <c r="U1091" s="298"/>
      <c r="V1091" s="298"/>
      <c r="W1091" s="51" t="b">
        <v>1</v>
      </c>
      <c r="X1091" s="51"/>
      <c r="Y1091" s="309"/>
      <c r="Z1091" s="309" t="s">
        <v>808</v>
      </c>
      <c r="AA1091" s="311" t="s">
        <v>977</v>
      </c>
      <c r="AB1091" s="53" t="str">
        <f t="shared" si="23"/>
        <v>**field missing**_history</v>
      </c>
      <c r="AC1091" s="308" t="str">
        <f t="array" ref="AC1091">iferror(index('StoT Mapping (Depreciated)'!$D$2:$L$976,match(E1091,'StoT Mapping (Depreciated)'!$D$2:$D$976,0),9),"**FIELD MISSING**")</f>
        <v>**FIELD MISSING**</v>
      </c>
      <c r="AD1091" s="53" t="str">
        <f t="shared" si="6"/>
        <v>**field missing**.**FIELD MISSING**</v>
      </c>
      <c r="AE1091" s="299">
        <f>countif(NEW_REDB_table.field,AD1091)</f>
        <v>0</v>
      </c>
      <c r="AF1091" s="299" t="str">
        <f t="shared" si="7"/>
        <v>Check...</v>
      </c>
      <c r="AG1091" s="308"/>
      <c r="AH1091" s="317" t="b">
        <v>0</v>
      </c>
      <c r="AI1091" s="317" t="b">
        <v>0</v>
      </c>
      <c r="AJ1091" s="308" t="str">
        <f t="array" ref="AJ1091">iferror(index('Type Mapping'!$A$2:$D$21,match(J1091,'Type Mapping'!$B$2:$B$21,0),4),"type mismatch")</f>
        <v>FLOAT</v>
      </c>
      <c r="AK1091" s="308"/>
      <c r="AL1091" s="308"/>
      <c r="AM1091" s="308"/>
      <c r="AN1091" s="300" t="b">
        <v>0</v>
      </c>
      <c r="AO1091" s="300" t="b">
        <v>0</v>
      </c>
      <c r="AP1091" s="300" t="b">
        <v>0</v>
      </c>
      <c r="AQ1091" s="300" t="b">
        <v>0</v>
      </c>
      <c r="AR1091" s="300"/>
      <c r="AS1091" s="300"/>
      <c r="AT1091" s="302"/>
      <c r="AU1091" s="302"/>
      <c r="AV1091" s="303" t="b">
        <v>1</v>
      </c>
      <c r="AW1091" s="304" t="str">
        <f t="shared" si="9"/>
        <v>false</v>
      </c>
      <c r="AX1091" s="305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1091" s="306"/>
      <c r="AZ1091" s="305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1091" s="306"/>
      <c r="BB1091" s="302"/>
      <c r="BC1091" s="303" t="b">
        <f t="shared" si="11"/>
        <v>1</v>
      </c>
      <c r="BD1091" s="304"/>
      <c r="BE1091" s="304" t="str">
        <f t="shared" si="12"/>
        <v>false</v>
      </c>
      <c r="BF1091" s="307"/>
      <c r="BG1091" s="305"/>
      <c r="BH1091" s="305"/>
      <c r="BI1091" s="305"/>
      <c r="BJ1091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1" s="306"/>
      <c r="BL1091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1" s="306"/>
      <c r="BN1091" s="302"/>
      <c r="BO1091" s="302"/>
      <c r="BP1091" s="302"/>
      <c r="BQ1091" s="302"/>
      <c r="BR1091" s="302"/>
      <c r="BS1091" s="302"/>
      <c r="BT1091" s="302"/>
      <c r="BU1091" s="302"/>
      <c r="BV1091" s="302"/>
      <c r="BW1091" s="302"/>
      <c r="BX1091" s="302"/>
    </row>
    <row r="1092">
      <c r="A1092" s="292" t="s">
        <v>728</v>
      </c>
      <c r="B1092" s="292">
        <v>1091.0</v>
      </c>
      <c r="C1092" s="292">
        <f t="shared" si="15"/>
        <v>2</v>
      </c>
      <c r="D1092" s="293" t="str">
        <f t="shared" si="27"/>
        <v>Insp, Con, Vac</v>
      </c>
      <c r="E1092" s="46" t="str">
        <f t="shared" si="2"/>
        <v>bldinsp.mdb.VacBldg.Parcel</v>
      </c>
      <c r="F1092" s="46" t="s">
        <v>355</v>
      </c>
      <c r="G1092" s="46" t="s">
        <v>417</v>
      </c>
      <c r="H1092" s="47">
        <v>6.0</v>
      </c>
      <c r="I1092" s="294" t="s">
        <v>78</v>
      </c>
      <c r="J1092" s="295" t="s">
        <v>738</v>
      </c>
      <c r="K1092" s="296">
        <v>4.0</v>
      </c>
      <c r="L1092" s="297" t="b">
        <v>0</v>
      </c>
      <c r="M1092" s="294" t="s">
        <v>739</v>
      </c>
      <c r="N1092" s="294"/>
      <c r="O1092" s="369"/>
      <c r="P1092" s="369"/>
      <c r="Q1092" s="298" t="str">
        <f t="shared" si="3"/>
        <v>VacBldg</v>
      </c>
      <c r="R1092" s="298" t="str">
        <f t="shared" si="19"/>
        <v>Parcel</v>
      </c>
      <c r="S1092" s="298" t="str">
        <f t="array" ref="S1092">iferror(index('Type Mapping'!$A$2:$D$21,match(J1092,'Type Mapping'!$B$2:$B$21,0),3),"type mismatch")</f>
        <v>VARCHAR</v>
      </c>
      <c r="T1092" s="298"/>
      <c r="U1092" s="298"/>
      <c r="V1092" s="298"/>
      <c r="W1092" s="51" t="b">
        <v>1</v>
      </c>
      <c r="X1092" s="51"/>
      <c r="Y1092" s="309"/>
      <c r="Z1092" s="309" t="s">
        <v>808</v>
      </c>
      <c r="AA1092" s="311" t="s">
        <v>977</v>
      </c>
      <c r="AB1092" s="53" t="str">
        <f t="shared" si="23"/>
        <v>**field missing**_history</v>
      </c>
      <c r="AC1092" s="308" t="str">
        <f t="array" ref="AC1092">iferror(index('StoT Mapping (Depreciated)'!$D$2:$L$976,match(E1092,'StoT Mapping (Depreciated)'!$D$2:$D$976,0),9),"**FIELD MISSING**")</f>
        <v>**FIELD MISSING**</v>
      </c>
      <c r="AD1092" s="53" t="str">
        <f t="shared" si="6"/>
        <v>**field missing**.**FIELD MISSING**</v>
      </c>
      <c r="AE1092" s="299">
        <f>countif(NEW_REDB_table.field,AD1092)</f>
        <v>0</v>
      </c>
      <c r="AF1092" s="299" t="str">
        <f t="shared" si="7"/>
        <v>Check...</v>
      </c>
      <c r="AG1092" s="308"/>
      <c r="AH1092" s="317" t="b">
        <v>0</v>
      </c>
      <c r="AI1092" s="317" t="b">
        <v>0</v>
      </c>
      <c r="AJ1092" s="308" t="str">
        <f t="array" ref="AJ1092">iferror(index('Type Mapping'!$A$2:$D$21,match(J1092,'Type Mapping'!$B$2:$B$21,0),4),"type mismatch")</f>
        <v>INT</v>
      </c>
      <c r="AK1092" s="308"/>
      <c r="AL1092" s="308"/>
      <c r="AM1092" s="308"/>
      <c r="AN1092" s="300" t="b">
        <v>0</v>
      </c>
      <c r="AO1092" s="300" t="b">
        <v>0</v>
      </c>
      <c r="AP1092" s="300" t="b">
        <v>0</v>
      </c>
      <c r="AQ1092" s="300" t="b">
        <v>0</v>
      </c>
      <c r="AR1092" s="300"/>
      <c r="AS1092" s="300"/>
      <c r="AT1092" s="302"/>
      <c r="AU1092" s="302"/>
      <c r="AV1092" s="303" t="b">
        <v>1</v>
      </c>
      <c r="AW1092" s="304" t="str">
        <f t="shared" si="9"/>
        <v>false</v>
      </c>
      <c r="AX1092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1092" s="306"/>
      <c r="AZ1092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1092" s="306"/>
      <c r="BB1092" s="302"/>
      <c r="BC1092" s="303" t="b">
        <f t="shared" si="11"/>
        <v>1</v>
      </c>
      <c r="BD1092" s="304"/>
      <c r="BE1092" s="304" t="str">
        <f t="shared" si="12"/>
        <v>false</v>
      </c>
      <c r="BF1092" s="307"/>
      <c r="BG1092" s="305"/>
      <c r="BH1092" s="305"/>
      <c r="BI1092" s="305"/>
      <c r="BJ1092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2" s="306"/>
      <c r="BL1092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2" s="306"/>
      <c r="BN1092" s="302"/>
      <c r="BO1092" s="302"/>
      <c r="BP1092" s="302"/>
      <c r="BQ1092" s="302"/>
      <c r="BR1092" s="302"/>
      <c r="BS1092" s="302"/>
      <c r="BT1092" s="302"/>
      <c r="BU1092" s="302"/>
      <c r="BV1092" s="302"/>
      <c r="BW1092" s="302"/>
      <c r="BX1092" s="302"/>
    </row>
    <row r="1093">
      <c r="A1093" s="292" t="s">
        <v>728</v>
      </c>
      <c r="B1093" s="292">
        <v>1092.0</v>
      </c>
      <c r="C1093" s="292">
        <f t="shared" si="15"/>
        <v>2</v>
      </c>
      <c r="D1093" s="293" t="str">
        <f t="shared" si="27"/>
        <v>Insp, Con, Vac</v>
      </c>
      <c r="E1093" s="46" t="str">
        <f t="shared" si="2"/>
        <v>bldinsp.mdb.VacBldg.OwnerCode</v>
      </c>
      <c r="F1093" s="46" t="s">
        <v>355</v>
      </c>
      <c r="G1093" s="46" t="s">
        <v>417</v>
      </c>
      <c r="H1093" s="47">
        <v>7.0</v>
      </c>
      <c r="I1093" s="294" t="s">
        <v>90</v>
      </c>
      <c r="J1093" s="295" t="s">
        <v>740</v>
      </c>
      <c r="K1093" s="296">
        <v>1.0</v>
      </c>
      <c r="L1093" s="297" t="b">
        <v>0</v>
      </c>
      <c r="M1093" s="294" t="s">
        <v>741</v>
      </c>
      <c r="N1093" s="294"/>
      <c r="O1093" s="369"/>
      <c r="P1093" s="369"/>
      <c r="Q1093" s="298" t="str">
        <f t="shared" si="3"/>
        <v>VacBldg</v>
      </c>
      <c r="R1093" s="298" t="str">
        <f t="shared" si="19"/>
        <v>OwnerCode</v>
      </c>
      <c r="S1093" s="298" t="str">
        <f t="array" ref="S1093">iferror(index('Type Mapping'!$A$2:$D$21,match(J1093,'Type Mapping'!$B$2:$B$21,0),3),"type mismatch")</f>
        <v>VARCHAR</v>
      </c>
      <c r="T1093" s="298"/>
      <c r="U1093" s="298"/>
      <c r="V1093" s="298"/>
      <c r="W1093" s="51" t="b">
        <v>1</v>
      </c>
      <c r="X1093" s="51"/>
      <c r="Y1093" s="309"/>
      <c r="Z1093" s="309" t="s">
        <v>808</v>
      </c>
      <c r="AA1093" s="311" t="s">
        <v>977</v>
      </c>
      <c r="AB1093" s="53" t="str">
        <f t="shared" si="23"/>
        <v>**field missing**_history</v>
      </c>
      <c r="AC1093" s="308" t="str">
        <f t="array" ref="AC1093">iferror(index('StoT Mapping (Depreciated)'!$D$2:$L$976,match(E1093,'StoT Mapping (Depreciated)'!$D$2:$D$976,0),9),"**FIELD MISSING**")</f>
        <v>**FIELD MISSING**</v>
      </c>
      <c r="AD1093" s="53" t="str">
        <f t="shared" si="6"/>
        <v>**field missing**.**FIELD MISSING**</v>
      </c>
      <c r="AE1093" s="299">
        <f>countif(NEW_REDB_table.field,AD1093)</f>
        <v>0</v>
      </c>
      <c r="AF1093" s="299" t="str">
        <f t="shared" si="7"/>
        <v>Check...</v>
      </c>
      <c r="AG1093" s="308"/>
      <c r="AH1093" s="317" t="b">
        <v>0</v>
      </c>
      <c r="AI1093" s="317" t="b">
        <v>0</v>
      </c>
      <c r="AJ1093" s="308" t="str">
        <f t="array" ref="AJ1093">iferror(index('Type Mapping'!$A$2:$D$21,match(J1093,'Type Mapping'!$B$2:$B$21,0),4),"type mismatch")</f>
        <v>INT</v>
      </c>
      <c r="AK1093" s="308"/>
      <c r="AL1093" s="308"/>
      <c r="AM1093" s="308"/>
      <c r="AN1093" s="300" t="b">
        <v>0</v>
      </c>
      <c r="AO1093" s="300" t="b">
        <v>0</v>
      </c>
      <c r="AP1093" s="300" t="b">
        <v>0</v>
      </c>
      <c r="AQ1093" s="300" t="b">
        <v>0</v>
      </c>
      <c r="AR1093" s="300"/>
      <c r="AS1093" s="300"/>
      <c r="AT1093" s="302"/>
      <c r="AU1093" s="302"/>
      <c r="AV1093" s="303" t="b">
        <v>1</v>
      </c>
      <c r="AW1093" s="304" t="str">
        <f t="shared" si="9"/>
        <v>false</v>
      </c>
      <c r="AX1093" s="305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1093" s="306"/>
      <c r="AZ1093" s="305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1093" s="306"/>
      <c r="BB1093" s="302"/>
      <c r="BC1093" s="303" t="b">
        <f t="shared" si="11"/>
        <v>1</v>
      </c>
      <c r="BD1093" s="304"/>
      <c r="BE1093" s="304" t="str">
        <f t="shared" si="12"/>
        <v>false</v>
      </c>
      <c r="BF1093" s="307"/>
      <c r="BG1093" s="305"/>
      <c r="BH1093" s="305"/>
      <c r="BI1093" s="305"/>
      <c r="BJ1093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3" s="306"/>
      <c r="BL1093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3" s="306"/>
      <c r="BN1093" s="302"/>
      <c r="BO1093" s="302"/>
      <c r="BP1093" s="302"/>
      <c r="BQ1093" s="302"/>
      <c r="BR1093" s="302"/>
      <c r="BS1093" s="302"/>
      <c r="BT1093" s="302"/>
      <c r="BU1093" s="302"/>
      <c r="BV1093" s="302"/>
      <c r="BW1093" s="302"/>
      <c r="BX1093" s="302"/>
    </row>
    <row r="1094">
      <c r="A1094" s="292" t="s">
        <v>728</v>
      </c>
      <c r="B1094" s="292">
        <v>1093.0</v>
      </c>
      <c r="C1094" s="292">
        <f t="shared" si="15"/>
        <v>2</v>
      </c>
      <c r="D1094" s="293" t="str">
        <f t="shared" si="27"/>
        <v>Insp, Con, Vac</v>
      </c>
      <c r="E1094" s="46" t="str">
        <f t="shared" si="2"/>
        <v>bldinsp.mdb.VacBldg.Handle</v>
      </c>
      <c r="F1094" s="46" t="s">
        <v>355</v>
      </c>
      <c r="G1094" s="46" t="s">
        <v>417</v>
      </c>
      <c r="H1094" s="47">
        <v>8.0</v>
      </c>
      <c r="I1094" s="294" t="s">
        <v>159</v>
      </c>
      <c r="J1094" s="295" t="s">
        <v>743</v>
      </c>
      <c r="K1094" s="296">
        <v>13.0</v>
      </c>
      <c r="L1094" s="297" t="b">
        <v>0</v>
      </c>
      <c r="M1094" s="294" t="s">
        <v>1967</v>
      </c>
      <c r="N1094" s="294"/>
      <c r="O1094" s="369"/>
      <c r="P1094" s="369"/>
      <c r="Q1094" s="298" t="str">
        <f t="shared" si="3"/>
        <v>VacBldg</v>
      </c>
      <c r="R1094" s="298" t="str">
        <f t="shared" si="19"/>
        <v>Handle</v>
      </c>
      <c r="S1094" s="298" t="str">
        <f t="array" ref="S1094">iferror(index('Type Mapping'!$A$2:$D$21,match(J1094,'Type Mapping'!$B$2:$B$21,0),3),"type mismatch")</f>
        <v>VARCHAR</v>
      </c>
      <c r="T1094" s="298"/>
      <c r="U1094" s="298"/>
      <c r="V1094" s="298"/>
      <c r="W1094" s="51" t="b">
        <v>1</v>
      </c>
      <c r="X1094" s="51"/>
      <c r="Y1094" s="309"/>
      <c r="Z1094" s="309"/>
      <c r="AA1094" s="311" t="s">
        <v>977</v>
      </c>
      <c r="AB1094" s="53" t="str">
        <f t="shared" si="23"/>
        <v>**field missing**_history</v>
      </c>
      <c r="AC1094" s="308" t="str">
        <f t="array" ref="AC1094">iferror(index('StoT Mapping (Depreciated)'!$D$2:$L$976,match(E1094,'StoT Mapping (Depreciated)'!$D$2:$D$976,0),9),"**FIELD MISSING**")</f>
        <v>**FIELD MISSING**</v>
      </c>
      <c r="AD1094" s="53" t="str">
        <f t="shared" si="6"/>
        <v>**field missing**.**FIELD MISSING**</v>
      </c>
      <c r="AE1094" s="299">
        <f>countif(NEW_REDB_table.field,AD1094)</f>
        <v>0</v>
      </c>
      <c r="AF1094" s="299" t="str">
        <f t="shared" si="7"/>
        <v>Check...</v>
      </c>
      <c r="AG1094" s="308"/>
      <c r="AH1094" s="317" t="b">
        <v>0</v>
      </c>
      <c r="AI1094" s="317" t="b">
        <v>0</v>
      </c>
      <c r="AJ1094" s="308" t="str">
        <f t="array" ref="AJ1094">iferror(index('Type Mapping'!$A$2:$D$21,match(J1094,'Type Mapping'!$B$2:$B$21,0),4),"type mismatch")</f>
        <v>VARCHAR</v>
      </c>
      <c r="AK1094" s="308"/>
      <c r="AL1094" s="308"/>
      <c r="AM1094" s="308"/>
      <c r="AN1094" s="300" t="b">
        <v>0</v>
      </c>
      <c r="AO1094" s="300" t="b">
        <v>0</v>
      </c>
      <c r="AP1094" s="300" t="b">
        <v>0</v>
      </c>
      <c r="AQ1094" s="300" t="b">
        <v>0</v>
      </c>
      <c r="AR1094" s="300"/>
      <c r="AS1094" s="300"/>
      <c r="AT1094" s="302"/>
      <c r="AU1094" s="302"/>
      <c r="AV1094" s="303" t="b">
        <v>1</v>
      </c>
      <c r="AW1094" s="304" t="str">
        <f t="shared" si="9"/>
        <v>false</v>
      </c>
      <c r="AX1094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1094" s="306"/>
      <c r="AZ1094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1094" s="306"/>
      <c r="BB1094" s="302"/>
      <c r="BC1094" s="303" t="b">
        <f t="shared" si="11"/>
        <v>1</v>
      </c>
      <c r="BD1094" s="304"/>
      <c r="BE1094" s="304" t="str">
        <f t="shared" si="12"/>
        <v>false</v>
      </c>
      <c r="BF1094" s="307"/>
      <c r="BG1094" s="305"/>
      <c r="BH1094" s="305"/>
      <c r="BI1094" s="305"/>
      <c r="BJ1094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4" s="306"/>
      <c r="BL1094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4" s="306"/>
      <c r="BN1094" s="302"/>
      <c r="BO1094" s="302"/>
      <c r="BP1094" s="302"/>
      <c r="BQ1094" s="302"/>
      <c r="BR1094" s="302"/>
      <c r="BS1094" s="302"/>
      <c r="BT1094" s="302"/>
      <c r="BU1094" s="302"/>
      <c r="BV1094" s="302"/>
      <c r="BW1094" s="302"/>
      <c r="BX1094" s="302"/>
    </row>
    <row r="1095">
      <c r="A1095" s="292" t="s">
        <v>728</v>
      </c>
      <c r="B1095" s="292">
        <v>1094.0</v>
      </c>
      <c r="C1095" s="292">
        <f t="shared" si="15"/>
        <v>2</v>
      </c>
      <c r="D1095" s="293" t="str">
        <f t="shared" si="27"/>
        <v>Insp, Con, Vac</v>
      </c>
      <c r="E1095" s="46" t="str">
        <f t="shared" si="2"/>
        <v>bldinsp.mdb.VacBldg.Parcel9</v>
      </c>
      <c r="F1095" s="46" t="s">
        <v>355</v>
      </c>
      <c r="G1095" s="46" t="s">
        <v>417</v>
      </c>
      <c r="H1095" s="47">
        <v>9.0</v>
      </c>
      <c r="I1095" s="294" t="s">
        <v>165</v>
      </c>
      <c r="J1095" s="295" t="s">
        <v>738</v>
      </c>
      <c r="K1095" s="296">
        <v>4.0</v>
      </c>
      <c r="L1095" s="297" t="b">
        <v>0</v>
      </c>
      <c r="M1095" s="294" t="s">
        <v>2015</v>
      </c>
      <c r="N1095" s="294"/>
      <c r="O1095" s="369"/>
      <c r="P1095" s="369"/>
      <c r="Q1095" s="298" t="str">
        <f t="shared" si="3"/>
        <v>VacBldg</v>
      </c>
      <c r="R1095" s="298" t="str">
        <f t="shared" si="19"/>
        <v>Parcel9</v>
      </c>
      <c r="S1095" s="298" t="str">
        <f t="array" ref="S1095">iferror(index('Type Mapping'!$A$2:$D$21,match(J1095,'Type Mapping'!$B$2:$B$21,0),3),"type mismatch")</f>
        <v>VARCHAR</v>
      </c>
      <c r="T1095" s="298"/>
      <c r="U1095" s="298"/>
      <c r="V1095" s="298"/>
      <c r="W1095" s="51" t="b">
        <v>1</v>
      </c>
      <c r="X1095" s="51"/>
      <c r="Y1095" s="309"/>
      <c r="Z1095" s="309"/>
      <c r="AA1095" s="311" t="s">
        <v>977</v>
      </c>
      <c r="AB1095" s="53" t="str">
        <f t="shared" si="23"/>
        <v>**field missing**_history</v>
      </c>
      <c r="AC1095" s="308" t="str">
        <f t="array" ref="AC1095">iferror(index('StoT Mapping (Depreciated)'!$D$2:$L$976,match(E1095,'StoT Mapping (Depreciated)'!$D$2:$D$976,0),9),"**FIELD MISSING**")</f>
        <v>**FIELD MISSING**</v>
      </c>
      <c r="AD1095" s="53" t="str">
        <f t="shared" si="6"/>
        <v>**field missing**.**FIELD MISSING**</v>
      </c>
      <c r="AE1095" s="299">
        <f>countif(NEW_REDB_table.field,AD1095)</f>
        <v>0</v>
      </c>
      <c r="AF1095" s="299" t="str">
        <f t="shared" si="7"/>
        <v>Check...</v>
      </c>
      <c r="AG1095" s="308"/>
      <c r="AH1095" s="317" t="b">
        <v>0</v>
      </c>
      <c r="AI1095" s="317" t="b">
        <v>0</v>
      </c>
      <c r="AJ1095" s="308" t="str">
        <f t="array" ref="AJ1095">iferror(index('Type Mapping'!$A$2:$D$21,match(J1095,'Type Mapping'!$B$2:$B$21,0),4),"type mismatch")</f>
        <v>INT</v>
      </c>
      <c r="AK1095" s="308"/>
      <c r="AL1095" s="308"/>
      <c r="AM1095" s="308"/>
      <c r="AN1095" s="300" t="b">
        <v>0</v>
      </c>
      <c r="AO1095" s="300" t="b">
        <v>0</v>
      </c>
      <c r="AP1095" s="300" t="b">
        <v>0</v>
      </c>
      <c r="AQ1095" s="300" t="b">
        <v>0</v>
      </c>
      <c r="AR1095" s="300"/>
      <c r="AS1095" s="300"/>
      <c r="AT1095" s="302"/>
      <c r="AU1095" s="302"/>
      <c r="AV1095" s="303" t="b">
        <v>1</v>
      </c>
      <c r="AW1095" s="304" t="str">
        <f t="shared" si="9"/>
        <v>false</v>
      </c>
      <c r="AX1095" s="305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1095" s="306"/>
      <c r="AZ1095" s="305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1095" s="306"/>
      <c r="BB1095" s="302"/>
      <c r="BC1095" s="303" t="b">
        <f t="shared" si="11"/>
        <v>1</v>
      </c>
      <c r="BD1095" s="304"/>
      <c r="BE1095" s="304" t="str">
        <f t="shared" si="12"/>
        <v>false</v>
      </c>
      <c r="BF1095" s="307"/>
      <c r="BG1095" s="305"/>
      <c r="BH1095" s="305"/>
      <c r="BI1095" s="305"/>
      <c r="BJ1095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5" s="306"/>
      <c r="BL1095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5" s="306"/>
      <c r="BN1095" s="302"/>
      <c r="BO1095" s="302"/>
      <c r="BP1095" s="302"/>
      <c r="BQ1095" s="302"/>
      <c r="BR1095" s="302"/>
      <c r="BS1095" s="302"/>
      <c r="BT1095" s="302"/>
      <c r="BU1095" s="302"/>
      <c r="BV1095" s="302"/>
      <c r="BW1095" s="302"/>
      <c r="BX1095" s="302"/>
    </row>
    <row r="1096">
      <c r="A1096" s="292" t="s">
        <v>728</v>
      </c>
      <c r="B1096" s="292">
        <v>1095.0</v>
      </c>
      <c r="C1096" s="292">
        <f t="shared" si="15"/>
        <v>2</v>
      </c>
      <c r="D1096" s="293" t="str">
        <f t="shared" si="27"/>
        <v>Insp, Con, Vac</v>
      </c>
      <c r="E1096" s="46" t="str">
        <f t="shared" si="2"/>
        <v>bldinsp.mdb.VacBldg.AddrNum</v>
      </c>
      <c r="F1096" s="46" t="s">
        <v>355</v>
      </c>
      <c r="G1096" s="46" t="s">
        <v>417</v>
      </c>
      <c r="H1096" s="47">
        <v>10.0</v>
      </c>
      <c r="I1096" s="294" t="s">
        <v>1709</v>
      </c>
      <c r="J1096" s="295" t="s">
        <v>738</v>
      </c>
      <c r="K1096" s="296">
        <v>4.0</v>
      </c>
      <c r="L1096" s="297" t="b">
        <v>0</v>
      </c>
      <c r="M1096" s="294" t="s">
        <v>1710</v>
      </c>
      <c r="N1096" s="294"/>
      <c r="O1096" s="369"/>
      <c r="P1096" s="369"/>
      <c r="Q1096" s="298" t="str">
        <f t="shared" si="3"/>
        <v>VacBldg</v>
      </c>
      <c r="R1096" s="298" t="str">
        <f t="shared" si="19"/>
        <v>AddrNum</v>
      </c>
      <c r="S1096" s="298" t="str">
        <f t="array" ref="S1096">iferror(index('Type Mapping'!$A$2:$D$21,match(J1096,'Type Mapping'!$B$2:$B$21,0),3),"type mismatch")</f>
        <v>VARCHAR</v>
      </c>
      <c r="T1096" s="298"/>
      <c r="U1096" s="298"/>
      <c r="V1096" s="298"/>
      <c r="W1096" s="51" t="b">
        <v>1</v>
      </c>
      <c r="X1096" s="51"/>
      <c r="Y1096" s="309"/>
      <c r="Z1096" s="309"/>
      <c r="AA1096" s="311" t="s">
        <v>977</v>
      </c>
      <c r="AB1096" s="53" t="str">
        <f t="shared" si="23"/>
        <v>**field missing**_history</v>
      </c>
      <c r="AC1096" s="308" t="str">
        <f t="array" ref="AC1096">iferror(index('StoT Mapping (Depreciated)'!$D$2:$L$976,match(E1096,'StoT Mapping (Depreciated)'!$D$2:$D$976,0),9),"**FIELD MISSING**")</f>
        <v>**FIELD MISSING**</v>
      </c>
      <c r="AD1096" s="53" t="str">
        <f t="shared" si="6"/>
        <v>**field missing**.**FIELD MISSING**</v>
      </c>
      <c r="AE1096" s="299">
        <f>countif(NEW_REDB_table.field,AD1096)</f>
        <v>0</v>
      </c>
      <c r="AF1096" s="299" t="str">
        <f t="shared" si="7"/>
        <v>Check...</v>
      </c>
      <c r="AG1096" s="308"/>
      <c r="AH1096" s="317" t="b">
        <v>0</v>
      </c>
      <c r="AI1096" s="317" t="b">
        <v>0</v>
      </c>
      <c r="AJ1096" s="308" t="str">
        <f t="array" ref="AJ1096">iferror(index('Type Mapping'!$A$2:$D$21,match(J1096,'Type Mapping'!$B$2:$B$21,0),4),"type mismatch")</f>
        <v>INT</v>
      </c>
      <c r="AK1096" s="308"/>
      <c r="AL1096" s="308"/>
      <c r="AM1096" s="308"/>
      <c r="AN1096" s="300" t="b">
        <v>0</v>
      </c>
      <c r="AO1096" s="300" t="b">
        <v>0</v>
      </c>
      <c r="AP1096" s="300" t="b">
        <v>0</v>
      </c>
      <c r="AQ1096" s="300" t="b">
        <v>0</v>
      </c>
      <c r="AR1096" s="300"/>
      <c r="AS1096" s="300"/>
      <c r="AT1096" s="302"/>
      <c r="AU1096" s="302"/>
      <c r="AV1096" s="303" t="b">
        <v>1</v>
      </c>
      <c r="AW1096" s="304" t="str">
        <f t="shared" si="9"/>
        <v>false</v>
      </c>
      <c r="AX1096" s="305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1096" s="306"/>
      <c r="AZ1096" s="305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1096" s="306"/>
      <c r="BB1096" s="302"/>
      <c r="BC1096" s="303" t="b">
        <f t="shared" si="11"/>
        <v>1</v>
      </c>
      <c r="BD1096" s="304"/>
      <c r="BE1096" s="304" t="str">
        <f t="shared" si="12"/>
        <v>false</v>
      </c>
      <c r="BF1096" s="307"/>
      <c r="BG1096" s="305"/>
      <c r="BH1096" s="305"/>
      <c r="BI1096" s="305"/>
      <c r="BJ1096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6" s="306"/>
      <c r="BL1096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6" s="306"/>
      <c r="BN1096" s="302"/>
      <c r="BO1096" s="302"/>
      <c r="BP1096" s="302"/>
      <c r="BQ1096" s="302"/>
      <c r="BR1096" s="302"/>
      <c r="BS1096" s="302"/>
      <c r="BT1096" s="302"/>
      <c r="BU1096" s="302"/>
      <c r="BV1096" s="302"/>
      <c r="BW1096" s="302"/>
      <c r="BX1096" s="302"/>
    </row>
    <row r="1097">
      <c r="A1097" s="292" t="s">
        <v>728</v>
      </c>
      <c r="B1097" s="292">
        <v>1096.0</v>
      </c>
      <c r="C1097" s="292">
        <f t="shared" si="15"/>
        <v>2</v>
      </c>
      <c r="D1097" s="293" t="str">
        <f t="shared" si="27"/>
        <v>Insp, Con, Vac</v>
      </c>
      <c r="E1097" s="46" t="str">
        <f t="shared" si="2"/>
        <v>bldinsp.mdb.VacBldg.AddrSuf</v>
      </c>
      <c r="F1097" s="46" t="s">
        <v>355</v>
      </c>
      <c r="G1097" s="46" t="s">
        <v>417</v>
      </c>
      <c r="H1097" s="47">
        <v>11.0</v>
      </c>
      <c r="I1097" s="294" t="s">
        <v>1723</v>
      </c>
      <c r="J1097" s="295" t="s">
        <v>743</v>
      </c>
      <c r="K1097" s="296">
        <v>15.0</v>
      </c>
      <c r="L1097" s="297" t="b">
        <v>0</v>
      </c>
      <c r="M1097" s="294" t="s">
        <v>1724</v>
      </c>
      <c r="N1097" s="294"/>
      <c r="O1097" s="369"/>
      <c r="P1097" s="369"/>
      <c r="Q1097" s="298" t="str">
        <f t="shared" si="3"/>
        <v>VacBldg</v>
      </c>
      <c r="R1097" s="298" t="str">
        <f t="shared" si="19"/>
        <v>AddrSuf</v>
      </c>
      <c r="S1097" s="298" t="str">
        <f t="array" ref="S1097">iferror(index('Type Mapping'!$A$2:$D$21,match(J1097,'Type Mapping'!$B$2:$B$21,0),3),"type mismatch")</f>
        <v>VARCHAR</v>
      </c>
      <c r="T1097" s="298"/>
      <c r="U1097" s="298"/>
      <c r="V1097" s="298"/>
      <c r="W1097" s="51" t="b">
        <v>1</v>
      </c>
      <c r="X1097" s="51"/>
      <c r="Y1097" s="309"/>
      <c r="Z1097" s="309"/>
      <c r="AA1097" s="311" t="s">
        <v>977</v>
      </c>
      <c r="AB1097" s="53" t="str">
        <f t="shared" si="23"/>
        <v>**field missing**_history</v>
      </c>
      <c r="AC1097" s="308" t="str">
        <f t="array" ref="AC1097">iferror(index('StoT Mapping (Depreciated)'!$D$2:$L$976,match(E1097,'StoT Mapping (Depreciated)'!$D$2:$D$976,0),9),"**FIELD MISSING**")</f>
        <v>**FIELD MISSING**</v>
      </c>
      <c r="AD1097" s="53" t="str">
        <f t="shared" si="6"/>
        <v>**field missing**.**FIELD MISSING**</v>
      </c>
      <c r="AE1097" s="299">
        <f>countif(NEW_REDB_table.field,AD1097)</f>
        <v>0</v>
      </c>
      <c r="AF1097" s="299" t="str">
        <f t="shared" si="7"/>
        <v>Check...</v>
      </c>
      <c r="AG1097" s="308"/>
      <c r="AH1097" s="317" t="b">
        <v>0</v>
      </c>
      <c r="AI1097" s="317" t="b">
        <v>0</v>
      </c>
      <c r="AJ1097" s="308" t="str">
        <f t="array" ref="AJ1097">iferror(index('Type Mapping'!$A$2:$D$21,match(J1097,'Type Mapping'!$B$2:$B$21,0),4),"type mismatch")</f>
        <v>VARCHAR</v>
      </c>
      <c r="AK1097" s="308"/>
      <c r="AL1097" s="308"/>
      <c r="AM1097" s="308"/>
      <c r="AN1097" s="300" t="b">
        <v>0</v>
      </c>
      <c r="AO1097" s="300" t="b">
        <v>0</v>
      </c>
      <c r="AP1097" s="300" t="b">
        <v>0</v>
      </c>
      <c r="AQ1097" s="300" t="b">
        <v>0</v>
      </c>
      <c r="AR1097" s="300"/>
      <c r="AS1097" s="300"/>
      <c r="AT1097" s="302"/>
      <c r="AU1097" s="302"/>
      <c r="AV1097" s="303" t="b">
        <v>1</v>
      </c>
      <c r="AW1097" s="304" t="str">
        <f t="shared" si="9"/>
        <v>false</v>
      </c>
      <c r="AX1097" s="305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1097" s="306"/>
      <c r="AZ1097" s="305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1097" s="306"/>
      <c r="BB1097" s="302"/>
      <c r="BC1097" s="303" t="b">
        <f t="shared" si="11"/>
        <v>1</v>
      </c>
      <c r="BD1097" s="304"/>
      <c r="BE1097" s="304" t="str">
        <f t="shared" si="12"/>
        <v>false</v>
      </c>
      <c r="BF1097" s="307"/>
      <c r="BG1097" s="305"/>
      <c r="BH1097" s="305"/>
      <c r="BI1097" s="305"/>
      <c r="BJ1097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7" s="306"/>
      <c r="BL1097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7" s="306"/>
      <c r="BN1097" s="302"/>
      <c r="BO1097" s="302"/>
      <c r="BP1097" s="302"/>
      <c r="BQ1097" s="302"/>
      <c r="BR1097" s="302"/>
      <c r="BS1097" s="302"/>
      <c r="BT1097" s="302"/>
      <c r="BU1097" s="302"/>
      <c r="BV1097" s="302"/>
      <c r="BW1097" s="302"/>
      <c r="BX1097" s="302"/>
    </row>
    <row r="1098">
      <c r="A1098" s="292" t="s">
        <v>728</v>
      </c>
      <c r="B1098" s="292">
        <v>1097.0</v>
      </c>
      <c r="C1098" s="292">
        <f t="shared" si="15"/>
        <v>2</v>
      </c>
      <c r="D1098" s="293" t="str">
        <f t="shared" si="27"/>
        <v>Insp, Con, Vac</v>
      </c>
      <c r="E1098" s="46" t="str">
        <f t="shared" si="2"/>
        <v>bldinsp.mdb.VacBldg.StDir</v>
      </c>
      <c r="F1098" s="46" t="s">
        <v>355</v>
      </c>
      <c r="G1098" s="46" t="s">
        <v>417</v>
      </c>
      <c r="H1098" s="47">
        <v>12.0</v>
      </c>
      <c r="I1098" s="294" t="s">
        <v>1857</v>
      </c>
      <c r="J1098" s="295" t="s">
        <v>743</v>
      </c>
      <c r="K1098" s="296">
        <v>2.0</v>
      </c>
      <c r="L1098" s="297" t="b">
        <v>0</v>
      </c>
      <c r="M1098" s="294" t="s">
        <v>2016</v>
      </c>
      <c r="N1098" s="294"/>
      <c r="O1098" s="369"/>
      <c r="P1098" s="369"/>
      <c r="Q1098" s="298" t="str">
        <f t="shared" si="3"/>
        <v>VacBldg</v>
      </c>
      <c r="R1098" s="298" t="str">
        <f t="shared" si="19"/>
        <v>StDir</v>
      </c>
      <c r="S1098" s="298" t="str">
        <f t="array" ref="S1098">iferror(index('Type Mapping'!$A$2:$D$21,match(J1098,'Type Mapping'!$B$2:$B$21,0),3),"type mismatch")</f>
        <v>VARCHAR</v>
      </c>
      <c r="T1098" s="298"/>
      <c r="U1098" s="298"/>
      <c r="V1098" s="298"/>
      <c r="W1098" s="51" t="b">
        <v>1</v>
      </c>
      <c r="X1098" s="51"/>
      <c r="Y1098" s="309"/>
      <c r="Z1098" s="309"/>
      <c r="AA1098" s="311" t="s">
        <v>977</v>
      </c>
      <c r="AB1098" s="53" t="str">
        <f t="shared" si="23"/>
        <v>**field missing**_history</v>
      </c>
      <c r="AC1098" s="308" t="str">
        <f t="array" ref="AC1098">iferror(index('StoT Mapping (Depreciated)'!$D$2:$L$976,match(E1098,'StoT Mapping (Depreciated)'!$D$2:$D$976,0),9),"**FIELD MISSING**")</f>
        <v>**FIELD MISSING**</v>
      </c>
      <c r="AD1098" s="53" t="str">
        <f t="shared" si="6"/>
        <v>**field missing**.**FIELD MISSING**</v>
      </c>
      <c r="AE1098" s="299">
        <f>countif(NEW_REDB_table.field,AD1098)</f>
        <v>0</v>
      </c>
      <c r="AF1098" s="299" t="str">
        <f t="shared" si="7"/>
        <v>Check...</v>
      </c>
      <c r="AG1098" s="308"/>
      <c r="AH1098" s="317" t="b">
        <v>0</v>
      </c>
      <c r="AI1098" s="317" t="b">
        <v>0</v>
      </c>
      <c r="AJ1098" s="308" t="str">
        <f t="array" ref="AJ1098">iferror(index('Type Mapping'!$A$2:$D$21,match(J1098,'Type Mapping'!$B$2:$B$21,0),4),"type mismatch")</f>
        <v>VARCHAR</v>
      </c>
      <c r="AK1098" s="308"/>
      <c r="AL1098" s="308"/>
      <c r="AM1098" s="308"/>
      <c r="AN1098" s="300" t="b">
        <v>0</v>
      </c>
      <c r="AO1098" s="300" t="b">
        <v>0</v>
      </c>
      <c r="AP1098" s="300" t="b">
        <v>0</v>
      </c>
      <c r="AQ1098" s="300" t="b">
        <v>0</v>
      </c>
      <c r="AR1098" s="300"/>
      <c r="AS1098" s="300"/>
      <c r="AT1098" s="302"/>
      <c r="AU1098" s="302"/>
      <c r="AV1098" s="303" t="b">
        <v>1</v>
      </c>
      <c r="AW1098" s="304" t="str">
        <f t="shared" si="9"/>
        <v>false</v>
      </c>
      <c r="AX1098" s="305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1098" s="306"/>
      <c r="AZ1098" s="305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1098" s="306"/>
      <c r="BB1098" s="302"/>
      <c r="BC1098" s="303" t="b">
        <f t="shared" si="11"/>
        <v>1</v>
      </c>
      <c r="BD1098" s="304"/>
      <c r="BE1098" s="304" t="str">
        <f t="shared" si="12"/>
        <v>false</v>
      </c>
      <c r="BF1098" s="307"/>
      <c r="BG1098" s="305"/>
      <c r="BH1098" s="305"/>
      <c r="BI1098" s="305"/>
      <c r="BJ1098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8" s="306"/>
      <c r="BL1098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8" s="306"/>
      <c r="BN1098" s="302"/>
      <c r="BO1098" s="302"/>
      <c r="BP1098" s="302"/>
      <c r="BQ1098" s="302"/>
      <c r="BR1098" s="302"/>
      <c r="BS1098" s="302"/>
      <c r="BT1098" s="302"/>
      <c r="BU1098" s="302"/>
      <c r="BV1098" s="302"/>
      <c r="BW1098" s="302"/>
      <c r="BX1098" s="302"/>
    </row>
    <row r="1099">
      <c r="A1099" s="292" t="s">
        <v>728</v>
      </c>
      <c r="B1099" s="292">
        <v>1098.0</v>
      </c>
      <c r="C1099" s="292">
        <f t="shared" si="15"/>
        <v>2</v>
      </c>
      <c r="D1099" s="293" t="str">
        <f t="shared" si="27"/>
        <v>Insp, Con, Vac</v>
      </c>
      <c r="E1099" s="46" t="str">
        <f t="shared" si="2"/>
        <v>bldinsp.mdb.VacBldg.StName</v>
      </c>
      <c r="F1099" s="46" t="s">
        <v>355</v>
      </c>
      <c r="G1099" s="46" t="s">
        <v>417</v>
      </c>
      <c r="H1099" s="47">
        <v>13.0</v>
      </c>
      <c r="I1099" s="294" t="s">
        <v>1071</v>
      </c>
      <c r="J1099" s="295" t="s">
        <v>743</v>
      </c>
      <c r="K1099" s="296">
        <v>40.0</v>
      </c>
      <c r="L1099" s="297" t="b">
        <v>0</v>
      </c>
      <c r="M1099" s="294" t="s">
        <v>1662</v>
      </c>
      <c r="N1099" s="294"/>
      <c r="O1099" s="369"/>
      <c r="P1099" s="369"/>
      <c r="Q1099" s="298" t="str">
        <f t="shared" si="3"/>
        <v>VacBldg</v>
      </c>
      <c r="R1099" s="298" t="str">
        <f t="shared" si="19"/>
        <v>StName</v>
      </c>
      <c r="S1099" s="298" t="str">
        <f t="array" ref="S1099">iferror(index('Type Mapping'!$A$2:$D$21,match(J1099,'Type Mapping'!$B$2:$B$21,0),3),"type mismatch")</f>
        <v>VARCHAR</v>
      </c>
      <c r="T1099" s="298"/>
      <c r="U1099" s="298"/>
      <c r="V1099" s="298"/>
      <c r="W1099" s="51" t="b">
        <v>1</v>
      </c>
      <c r="X1099" s="51"/>
      <c r="Y1099" s="309"/>
      <c r="Z1099" s="309"/>
      <c r="AA1099" s="311" t="s">
        <v>977</v>
      </c>
      <c r="AB1099" s="53" t="str">
        <f t="shared" si="23"/>
        <v>**field missing**_history</v>
      </c>
      <c r="AC1099" s="308" t="str">
        <f t="array" ref="AC1099">iferror(index('StoT Mapping (Depreciated)'!$D$2:$L$976,match(E1099,'StoT Mapping (Depreciated)'!$D$2:$D$976,0),9),"**FIELD MISSING**")</f>
        <v>**FIELD MISSING**</v>
      </c>
      <c r="AD1099" s="53" t="str">
        <f t="shared" si="6"/>
        <v>**field missing**.**FIELD MISSING**</v>
      </c>
      <c r="AE1099" s="299">
        <f>countif(NEW_REDB_table.field,AD1099)</f>
        <v>0</v>
      </c>
      <c r="AF1099" s="299" t="str">
        <f t="shared" si="7"/>
        <v>Check...</v>
      </c>
      <c r="AG1099" s="308"/>
      <c r="AH1099" s="317" t="b">
        <v>0</v>
      </c>
      <c r="AI1099" s="317" t="b">
        <v>0</v>
      </c>
      <c r="AJ1099" s="308" t="str">
        <f t="array" ref="AJ1099">iferror(index('Type Mapping'!$A$2:$D$21,match(J1099,'Type Mapping'!$B$2:$B$21,0),4),"type mismatch")</f>
        <v>VARCHAR</v>
      </c>
      <c r="AK1099" s="308"/>
      <c r="AL1099" s="308"/>
      <c r="AM1099" s="308"/>
      <c r="AN1099" s="300" t="b">
        <v>0</v>
      </c>
      <c r="AO1099" s="300" t="b">
        <v>0</v>
      </c>
      <c r="AP1099" s="300" t="b">
        <v>0</v>
      </c>
      <c r="AQ1099" s="300" t="b">
        <v>0</v>
      </c>
      <c r="AR1099" s="300"/>
      <c r="AS1099" s="300"/>
      <c r="AT1099" s="302"/>
      <c r="AU1099" s="302"/>
      <c r="AV1099" s="303" t="b">
        <v>1</v>
      </c>
      <c r="AW1099" s="304" t="str">
        <f t="shared" si="9"/>
        <v>false</v>
      </c>
      <c r="AX1099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1099" s="306"/>
      <c r="AZ1099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1099" s="306"/>
      <c r="BB1099" s="302"/>
      <c r="BC1099" s="303" t="b">
        <f t="shared" si="11"/>
        <v>1</v>
      </c>
      <c r="BD1099" s="304"/>
      <c r="BE1099" s="304" t="str">
        <f t="shared" si="12"/>
        <v>false</v>
      </c>
      <c r="BF1099" s="307"/>
      <c r="BG1099" s="305"/>
      <c r="BH1099" s="305"/>
      <c r="BI1099" s="305"/>
      <c r="BJ1099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099" s="306"/>
      <c r="BL1099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099" s="306"/>
      <c r="BN1099" s="302"/>
      <c r="BO1099" s="302"/>
      <c r="BP1099" s="302"/>
      <c r="BQ1099" s="302"/>
      <c r="BR1099" s="302"/>
      <c r="BS1099" s="302"/>
      <c r="BT1099" s="302"/>
      <c r="BU1099" s="302"/>
      <c r="BV1099" s="302"/>
      <c r="BW1099" s="302"/>
      <c r="BX1099" s="302"/>
    </row>
    <row r="1100">
      <c r="A1100" s="292" t="s">
        <v>728</v>
      </c>
      <c r="B1100" s="292">
        <v>1099.0</v>
      </c>
      <c r="C1100" s="292">
        <f t="shared" si="15"/>
        <v>2</v>
      </c>
      <c r="D1100" s="293" t="str">
        <f t="shared" si="27"/>
        <v>Insp, Con, Vac</v>
      </c>
      <c r="E1100" s="46" t="str">
        <f t="shared" si="2"/>
        <v>bldinsp.mdb.VacBldg.StType</v>
      </c>
      <c r="F1100" s="46" t="s">
        <v>355</v>
      </c>
      <c r="G1100" s="46" t="s">
        <v>417</v>
      </c>
      <c r="H1100" s="47">
        <v>14.0</v>
      </c>
      <c r="I1100" s="294" t="s">
        <v>1075</v>
      </c>
      <c r="J1100" s="295" t="s">
        <v>743</v>
      </c>
      <c r="K1100" s="296">
        <v>4.0</v>
      </c>
      <c r="L1100" s="297" t="b">
        <v>0</v>
      </c>
      <c r="M1100" s="294" t="s">
        <v>1076</v>
      </c>
      <c r="N1100" s="294"/>
      <c r="O1100" s="369"/>
      <c r="P1100" s="369"/>
      <c r="Q1100" s="298" t="str">
        <f t="shared" si="3"/>
        <v>VacBldg</v>
      </c>
      <c r="R1100" s="298" t="str">
        <f t="shared" si="19"/>
        <v>StType</v>
      </c>
      <c r="S1100" s="298" t="str">
        <f t="array" ref="S1100">iferror(index('Type Mapping'!$A$2:$D$21,match(J1100,'Type Mapping'!$B$2:$B$21,0),3),"type mismatch")</f>
        <v>VARCHAR</v>
      </c>
      <c r="T1100" s="298"/>
      <c r="U1100" s="298"/>
      <c r="V1100" s="298"/>
      <c r="W1100" s="51" t="b">
        <v>1</v>
      </c>
      <c r="X1100" s="51"/>
      <c r="Y1100" s="309"/>
      <c r="Z1100" s="309"/>
      <c r="AA1100" s="311" t="s">
        <v>977</v>
      </c>
      <c r="AB1100" s="53" t="str">
        <f t="shared" si="23"/>
        <v>**field missing**_history</v>
      </c>
      <c r="AC1100" s="308" t="str">
        <f t="array" ref="AC1100">iferror(index('StoT Mapping (Depreciated)'!$D$2:$L$976,match(E1100,'StoT Mapping (Depreciated)'!$D$2:$D$976,0),9),"**FIELD MISSING**")</f>
        <v>**FIELD MISSING**</v>
      </c>
      <c r="AD1100" s="53" t="str">
        <f t="shared" si="6"/>
        <v>**field missing**.**FIELD MISSING**</v>
      </c>
      <c r="AE1100" s="299">
        <f>countif(NEW_REDB_table.field,AD1100)</f>
        <v>0</v>
      </c>
      <c r="AF1100" s="299" t="str">
        <f t="shared" si="7"/>
        <v>Check...</v>
      </c>
      <c r="AG1100" s="308"/>
      <c r="AH1100" s="317" t="b">
        <v>0</v>
      </c>
      <c r="AI1100" s="317" t="b">
        <v>0</v>
      </c>
      <c r="AJ1100" s="308" t="str">
        <f t="array" ref="AJ1100">iferror(index('Type Mapping'!$A$2:$D$21,match(J1100,'Type Mapping'!$B$2:$B$21,0),4),"type mismatch")</f>
        <v>VARCHAR</v>
      </c>
      <c r="AK1100" s="308"/>
      <c r="AL1100" s="308"/>
      <c r="AM1100" s="308"/>
      <c r="AN1100" s="300" t="b">
        <v>0</v>
      </c>
      <c r="AO1100" s="300" t="b">
        <v>0</v>
      </c>
      <c r="AP1100" s="300" t="b">
        <v>0</v>
      </c>
      <c r="AQ1100" s="300" t="b">
        <v>0</v>
      </c>
      <c r="AR1100" s="300"/>
      <c r="AS1100" s="300"/>
      <c r="AT1100" s="302"/>
      <c r="AU1100" s="302"/>
      <c r="AV1100" s="303" t="b">
        <v>1</v>
      </c>
      <c r="AW1100" s="304" t="str">
        <f t="shared" si="9"/>
        <v>false</v>
      </c>
      <c r="AX1100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1100" s="306"/>
      <c r="AZ1100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1100" s="306"/>
      <c r="BB1100" s="302"/>
      <c r="BC1100" s="303" t="b">
        <f t="shared" si="11"/>
        <v>1</v>
      </c>
      <c r="BD1100" s="304"/>
      <c r="BE1100" s="304" t="str">
        <f t="shared" si="12"/>
        <v>false</v>
      </c>
      <c r="BF1100" s="307"/>
      <c r="BG1100" s="305"/>
      <c r="BH1100" s="305"/>
      <c r="BI1100" s="305"/>
      <c r="BJ1100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0" s="306"/>
      <c r="BL1100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0" s="306"/>
      <c r="BN1100" s="302"/>
      <c r="BO1100" s="302"/>
      <c r="BP1100" s="302"/>
      <c r="BQ1100" s="302"/>
      <c r="BR1100" s="302"/>
      <c r="BS1100" s="302"/>
      <c r="BT1100" s="302"/>
      <c r="BU1100" s="302"/>
      <c r="BV1100" s="302"/>
      <c r="BW1100" s="302"/>
      <c r="BX1100" s="302"/>
    </row>
    <row r="1101">
      <c r="A1101" s="292" t="s">
        <v>728</v>
      </c>
      <c r="B1101" s="292">
        <v>1100.0</v>
      </c>
      <c r="C1101" s="292">
        <f t="shared" si="15"/>
        <v>2</v>
      </c>
      <c r="D1101" s="293" t="str">
        <f t="shared" si="27"/>
        <v>Insp, Con, Vac</v>
      </c>
      <c r="E1101" s="46" t="str">
        <f t="shared" si="2"/>
        <v>bldinsp.mdb.VacBldg.NbrOfResUnits</v>
      </c>
      <c r="F1101" s="46" t="s">
        <v>355</v>
      </c>
      <c r="G1101" s="46" t="s">
        <v>417</v>
      </c>
      <c r="H1101" s="47">
        <v>15.0</v>
      </c>
      <c r="I1101" s="294" t="s">
        <v>2270</v>
      </c>
      <c r="J1101" s="295" t="s">
        <v>749</v>
      </c>
      <c r="K1101" s="296">
        <v>2.0</v>
      </c>
      <c r="L1101" s="297" t="b">
        <v>0</v>
      </c>
      <c r="M1101" s="294" t="s">
        <v>802</v>
      </c>
      <c r="N1101" s="294"/>
      <c r="O1101" s="369"/>
      <c r="P1101" s="369"/>
      <c r="Q1101" s="298" t="str">
        <f t="shared" si="3"/>
        <v>VacBldg</v>
      </c>
      <c r="R1101" s="298" t="str">
        <f t="shared" si="19"/>
        <v>NbrOfResUnits</v>
      </c>
      <c r="S1101" s="298" t="str">
        <f t="array" ref="S1101">iferror(index('Type Mapping'!$A$2:$D$21,match(J1101,'Type Mapping'!$B$2:$B$21,0),3),"type mismatch")</f>
        <v>VARCHAR</v>
      </c>
      <c r="T1101" s="298"/>
      <c r="U1101" s="298"/>
      <c r="V1101" s="298"/>
      <c r="W1101" s="51" t="b">
        <v>1</v>
      </c>
      <c r="X1101" s="51"/>
      <c r="Y1101" s="309"/>
      <c r="Z1101" s="309"/>
      <c r="AA1101" s="311" t="s">
        <v>977</v>
      </c>
      <c r="AB1101" s="53" t="str">
        <f t="shared" si="23"/>
        <v>**field missing**_history</v>
      </c>
      <c r="AC1101" s="308" t="str">
        <f t="array" ref="AC1101">iferror(index('StoT Mapping (Depreciated)'!$D$2:$L$976,match(E1101,'StoT Mapping (Depreciated)'!$D$2:$D$976,0),9),"**FIELD MISSING**")</f>
        <v>**FIELD MISSING**</v>
      </c>
      <c r="AD1101" s="53" t="str">
        <f t="shared" si="6"/>
        <v>**field missing**.**FIELD MISSING**</v>
      </c>
      <c r="AE1101" s="299">
        <f>countif(NEW_REDB_table.field,AD1101)</f>
        <v>0</v>
      </c>
      <c r="AF1101" s="299" t="str">
        <f t="shared" si="7"/>
        <v>Check...</v>
      </c>
      <c r="AG1101" s="308"/>
      <c r="AH1101" s="317" t="b">
        <v>0</v>
      </c>
      <c r="AI1101" s="317" t="b">
        <v>0</v>
      </c>
      <c r="AJ1101" s="308" t="str">
        <f t="array" ref="AJ1101">iferror(index('Type Mapping'!$A$2:$D$21,match(J1101,'Type Mapping'!$B$2:$B$21,0),4),"type mismatch")</f>
        <v>INT</v>
      </c>
      <c r="AK1101" s="308"/>
      <c r="AL1101" s="308"/>
      <c r="AM1101" s="308"/>
      <c r="AN1101" s="300" t="b">
        <v>0</v>
      </c>
      <c r="AO1101" s="300" t="b">
        <v>0</v>
      </c>
      <c r="AP1101" s="300" t="b">
        <v>0</v>
      </c>
      <c r="AQ1101" s="300" t="b">
        <v>0</v>
      </c>
      <c r="AR1101" s="300"/>
      <c r="AS1101" s="300"/>
      <c r="AT1101" s="302"/>
      <c r="AU1101" s="302"/>
      <c r="AV1101" s="303" t="b">
        <v>1</v>
      </c>
      <c r="AW1101" s="304" t="str">
        <f t="shared" si="9"/>
        <v>false</v>
      </c>
      <c r="AX1101" s="305" t="str">
        <f t="shared" si="17"/>
        <v>&lt;column comment="" default="" key="false" label="NbrOfResUnits" length="255" nullable="true" originalDbColumnName="NbrOfResUnits" originalLength="-1" pattern="" precision="-1" talendType="id_String" type=""/&gt;</v>
      </c>
      <c r="AY1101" s="306"/>
      <c r="AZ1101" s="305" t="str">
        <f t="shared" si="10"/>
        <v>&lt;column comment="" default="" key="false" label="NbrOfResUnits" length="255" nullable="true" originalDbColumnName="NbrOfResUnits" originalLength="-1" pattern="" precision="-1" talendType="id_String" type=""/&gt;</v>
      </c>
      <c r="BA1101" s="306"/>
      <c r="BB1101" s="302"/>
      <c r="BC1101" s="303" t="b">
        <f t="shared" si="11"/>
        <v>1</v>
      </c>
      <c r="BD1101" s="304"/>
      <c r="BE1101" s="304" t="str">
        <f t="shared" si="12"/>
        <v>false</v>
      </c>
      <c r="BF1101" s="307"/>
      <c r="BG1101" s="305"/>
      <c r="BH1101" s="305"/>
      <c r="BI1101" s="305"/>
      <c r="BJ1101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1" s="306"/>
      <c r="BL1101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1" s="306"/>
      <c r="BN1101" s="302"/>
      <c r="BO1101" s="302"/>
      <c r="BP1101" s="302"/>
      <c r="BQ1101" s="302"/>
      <c r="BR1101" s="302"/>
      <c r="BS1101" s="302"/>
      <c r="BT1101" s="302"/>
      <c r="BU1101" s="302"/>
      <c r="BV1101" s="302"/>
      <c r="BW1101" s="302"/>
      <c r="BX1101" s="302"/>
    </row>
    <row r="1102">
      <c r="A1102" s="292" t="s">
        <v>728</v>
      </c>
      <c r="B1102" s="292">
        <v>1101.0</v>
      </c>
      <c r="C1102" s="292">
        <f t="shared" si="15"/>
        <v>2</v>
      </c>
      <c r="D1102" s="293" t="str">
        <f t="shared" si="27"/>
        <v>Insp, Con, Vac</v>
      </c>
      <c r="E1102" s="46" t="str">
        <f t="shared" si="2"/>
        <v>bldinsp.mdb.VacBldg.NbrOfComUnits</v>
      </c>
      <c r="F1102" s="46" t="s">
        <v>355</v>
      </c>
      <c r="G1102" s="46" t="s">
        <v>417</v>
      </c>
      <c r="H1102" s="47">
        <v>16.0</v>
      </c>
      <c r="I1102" s="294" t="s">
        <v>2271</v>
      </c>
      <c r="J1102" s="295" t="s">
        <v>749</v>
      </c>
      <c r="K1102" s="296">
        <v>2.0</v>
      </c>
      <c r="L1102" s="297" t="b">
        <v>0</v>
      </c>
      <c r="M1102" s="294" t="s">
        <v>802</v>
      </c>
      <c r="N1102" s="294"/>
      <c r="O1102" s="369"/>
      <c r="P1102" s="369"/>
      <c r="Q1102" s="298" t="str">
        <f t="shared" si="3"/>
        <v>VacBldg</v>
      </c>
      <c r="R1102" s="298" t="str">
        <f t="shared" si="19"/>
        <v>NbrOfComUnits</v>
      </c>
      <c r="S1102" s="298" t="str">
        <f t="array" ref="S1102">iferror(index('Type Mapping'!$A$2:$D$21,match(J1102,'Type Mapping'!$B$2:$B$21,0),3),"type mismatch")</f>
        <v>VARCHAR</v>
      </c>
      <c r="T1102" s="298"/>
      <c r="U1102" s="298"/>
      <c r="V1102" s="298"/>
      <c r="W1102" s="51" t="b">
        <v>1</v>
      </c>
      <c r="X1102" s="51"/>
      <c r="Y1102" s="309"/>
      <c r="Z1102" s="309"/>
      <c r="AA1102" s="311" t="s">
        <v>977</v>
      </c>
      <c r="AB1102" s="53" t="str">
        <f t="shared" si="23"/>
        <v>**field missing**_history</v>
      </c>
      <c r="AC1102" s="308" t="str">
        <f t="array" ref="AC1102">iferror(index('StoT Mapping (Depreciated)'!$D$2:$L$976,match(E1102,'StoT Mapping (Depreciated)'!$D$2:$D$976,0),9),"**FIELD MISSING**")</f>
        <v>**FIELD MISSING**</v>
      </c>
      <c r="AD1102" s="53" t="str">
        <f t="shared" si="6"/>
        <v>**field missing**.**FIELD MISSING**</v>
      </c>
      <c r="AE1102" s="299">
        <f>countif(NEW_REDB_table.field,AD1102)</f>
        <v>0</v>
      </c>
      <c r="AF1102" s="299" t="str">
        <f t="shared" si="7"/>
        <v>Check...</v>
      </c>
      <c r="AG1102" s="308"/>
      <c r="AH1102" s="317" t="b">
        <v>0</v>
      </c>
      <c r="AI1102" s="317" t="b">
        <v>0</v>
      </c>
      <c r="AJ1102" s="308" t="str">
        <f t="array" ref="AJ1102">iferror(index('Type Mapping'!$A$2:$D$21,match(J1102,'Type Mapping'!$B$2:$B$21,0),4),"type mismatch")</f>
        <v>INT</v>
      </c>
      <c r="AK1102" s="308"/>
      <c r="AL1102" s="308"/>
      <c r="AM1102" s="308"/>
      <c r="AN1102" s="300" t="b">
        <v>0</v>
      </c>
      <c r="AO1102" s="300" t="b">
        <v>0</v>
      </c>
      <c r="AP1102" s="300" t="b">
        <v>0</v>
      </c>
      <c r="AQ1102" s="300" t="b">
        <v>0</v>
      </c>
      <c r="AR1102" s="300"/>
      <c r="AS1102" s="300"/>
      <c r="AT1102" s="302"/>
      <c r="AU1102" s="302"/>
      <c r="AV1102" s="303" t="b">
        <v>1</v>
      </c>
      <c r="AW1102" s="304" t="str">
        <f t="shared" si="9"/>
        <v>false</v>
      </c>
      <c r="AX1102" s="305" t="str">
        <f t="shared" si="17"/>
        <v>&lt;column comment="" default="" key="false" label="NbrOfComUnits" length="255" nullable="true" originalDbColumnName="NbrOfComUnits" originalLength="-1" pattern="" precision="-1" talendType="id_String" type=""/&gt;</v>
      </c>
      <c r="AY1102" s="306"/>
      <c r="AZ1102" s="305" t="str">
        <f t="shared" si="10"/>
        <v>&lt;column comment="" default="" key="false" label="NbrOfComUnits" length="255" nullable="true" originalDbColumnName="NbrOfComUnits" originalLength="-1" pattern="" precision="-1" talendType="id_String" type=""/&gt;</v>
      </c>
      <c r="BA1102" s="306"/>
      <c r="BB1102" s="302"/>
      <c r="BC1102" s="303" t="b">
        <f t="shared" si="11"/>
        <v>1</v>
      </c>
      <c r="BD1102" s="304"/>
      <c r="BE1102" s="304" t="str">
        <f t="shared" si="12"/>
        <v>false</v>
      </c>
      <c r="BF1102" s="307"/>
      <c r="BG1102" s="305"/>
      <c r="BH1102" s="305"/>
      <c r="BI1102" s="305"/>
      <c r="BJ1102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2" s="306"/>
      <c r="BL1102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2" s="306"/>
      <c r="BN1102" s="302"/>
      <c r="BO1102" s="302"/>
      <c r="BP1102" s="302"/>
      <c r="BQ1102" s="302"/>
      <c r="BR1102" s="302"/>
      <c r="BS1102" s="302"/>
      <c r="BT1102" s="302"/>
      <c r="BU1102" s="302"/>
      <c r="BV1102" s="302"/>
      <c r="BW1102" s="302"/>
      <c r="BX1102" s="302"/>
    </row>
    <row r="1103">
      <c r="A1103" s="292" t="s">
        <v>728</v>
      </c>
      <c r="B1103" s="292">
        <v>1102.0</v>
      </c>
      <c r="C1103" s="292">
        <f t="shared" si="15"/>
        <v>2</v>
      </c>
      <c r="D1103" s="293" t="str">
        <f t="shared" si="27"/>
        <v>Insp, Con, Vac</v>
      </c>
      <c r="E1103" s="46" t="str">
        <f t="shared" si="2"/>
        <v>bldinsp.mdb.VacBldg.MixedUse</v>
      </c>
      <c r="F1103" s="46" t="s">
        <v>355</v>
      </c>
      <c r="G1103" s="46" t="s">
        <v>417</v>
      </c>
      <c r="H1103" s="47">
        <v>17.0</v>
      </c>
      <c r="I1103" s="294" t="s">
        <v>2272</v>
      </c>
      <c r="J1103" s="295" t="s">
        <v>873</v>
      </c>
      <c r="K1103" s="296">
        <v>1.0</v>
      </c>
      <c r="L1103" s="297" t="b">
        <v>0</v>
      </c>
      <c r="M1103" s="294" t="s">
        <v>802</v>
      </c>
      <c r="N1103" s="294"/>
      <c r="O1103" s="369"/>
      <c r="P1103" s="369"/>
      <c r="Q1103" s="298" t="str">
        <f t="shared" si="3"/>
        <v>VacBldg</v>
      </c>
      <c r="R1103" s="298" t="str">
        <f t="shared" si="19"/>
        <v>MixedUse</v>
      </c>
      <c r="S1103" s="298" t="str">
        <f t="array" ref="S1103">iferror(index('Type Mapping'!$A$2:$D$21,match(J1103,'Type Mapping'!$B$2:$B$21,0),3),"type mismatch")</f>
        <v>VARCHAR</v>
      </c>
      <c r="T1103" s="298"/>
      <c r="U1103" s="298"/>
      <c r="V1103" s="298"/>
      <c r="W1103" s="51" t="b">
        <v>1</v>
      </c>
      <c r="X1103" s="51"/>
      <c r="Y1103" s="309"/>
      <c r="Z1103" s="309"/>
      <c r="AA1103" s="311" t="s">
        <v>977</v>
      </c>
      <c r="AB1103" s="53" t="str">
        <f t="shared" si="23"/>
        <v>**field missing**_history</v>
      </c>
      <c r="AC1103" s="308" t="str">
        <f t="array" ref="AC1103">iferror(index('StoT Mapping (Depreciated)'!$D$2:$L$976,match(E1103,'StoT Mapping (Depreciated)'!$D$2:$D$976,0),9),"**FIELD MISSING**")</f>
        <v>**FIELD MISSING**</v>
      </c>
      <c r="AD1103" s="53" t="str">
        <f t="shared" si="6"/>
        <v>**field missing**.**FIELD MISSING**</v>
      </c>
      <c r="AE1103" s="299">
        <f>countif(NEW_REDB_table.field,AD1103)</f>
        <v>0</v>
      </c>
      <c r="AF1103" s="299" t="str">
        <f t="shared" si="7"/>
        <v>Check...</v>
      </c>
      <c r="AG1103" s="308"/>
      <c r="AH1103" s="317" t="b">
        <v>0</v>
      </c>
      <c r="AI1103" s="317" t="b">
        <v>0</v>
      </c>
      <c r="AJ1103" s="308" t="str">
        <f t="array" ref="AJ1103">iferror(index('Type Mapping'!$A$2:$D$21,match(J1103,'Type Mapping'!$B$2:$B$21,0),4),"type mismatch")</f>
        <v>BOOLEAN</v>
      </c>
      <c r="AK1103" s="308"/>
      <c r="AL1103" s="308"/>
      <c r="AM1103" s="308"/>
      <c r="AN1103" s="300" t="b">
        <v>0</v>
      </c>
      <c r="AO1103" s="300" t="b">
        <v>0</v>
      </c>
      <c r="AP1103" s="300" t="b">
        <v>0</v>
      </c>
      <c r="AQ1103" s="300" t="b">
        <v>0</v>
      </c>
      <c r="AR1103" s="300"/>
      <c r="AS1103" s="300"/>
      <c r="AT1103" s="302"/>
      <c r="AU1103" s="302"/>
      <c r="AV1103" s="303" t="b">
        <v>1</v>
      </c>
      <c r="AW1103" s="304" t="str">
        <f t="shared" si="9"/>
        <v>false</v>
      </c>
      <c r="AX1103" s="305" t="str">
        <f t="shared" si="17"/>
        <v>&lt;column comment="" default="" key="false" label="MixedUse" length="255" nullable="true" originalDbColumnName="MixedUse" originalLength="-1" pattern="" precision="-1" talendType="id_String" type=""/&gt;</v>
      </c>
      <c r="AY1103" s="306"/>
      <c r="AZ1103" s="305" t="str">
        <f t="shared" si="10"/>
        <v>&lt;column comment="" default="" key="false" label="MixedUse" length="255" nullable="true" originalDbColumnName="MixedUse" originalLength="-1" pattern="" precision="-1" talendType="id_String" type=""/&gt;</v>
      </c>
      <c r="BA1103" s="306"/>
      <c r="BB1103" s="302"/>
      <c r="BC1103" s="303" t="b">
        <f t="shared" si="11"/>
        <v>1</v>
      </c>
      <c r="BD1103" s="304"/>
      <c r="BE1103" s="304" t="str">
        <f t="shared" si="12"/>
        <v>false</v>
      </c>
      <c r="BF1103" s="307"/>
      <c r="BG1103" s="305"/>
      <c r="BH1103" s="305"/>
      <c r="BI1103" s="305"/>
      <c r="BJ1103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3" s="306"/>
      <c r="BL1103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3" s="306"/>
      <c r="BN1103" s="302"/>
      <c r="BO1103" s="302"/>
      <c r="BP1103" s="302"/>
      <c r="BQ1103" s="302"/>
      <c r="BR1103" s="302"/>
      <c r="BS1103" s="302"/>
      <c r="BT1103" s="302"/>
      <c r="BU1103" s="302"/>
      <c r="BV1103" s="302"/>
      <c r="BW1103" s="302"/>
      <c r="BX1103" s="302"/>
    </row>
    <row r="1104">
      <c r="A1104" s="292" t="s">
        <v>728</v>
      </c>
      <c r="B1104" s="292">
        <v>1103.0</v>
      </c>
      <c r="C1104" s="292">
        <f t="shared" si="15"/>
        <v>2</v>
      </c>
      <c r="D1104" s="293" t="str">
        <f t="shared" si="27"/>
        <v>Insp, Con, Vac</v>
      </c>
      <c r="E1104" s="46" t="str">
        <f t="shared" si="2"/>
        <v>bldinsp.mdb.VacBldg.OtherUse</v>
      </c>
      <c r="F1104" s="46" t="s">
        <v>355</v>
      </c>
      <c r="G1104" s="46" t="s">
        <v>417</v>
      </c>
      <c r="H1104" s="47">
        <v>18.0</v>
      </c>
      <c r="I1104" s="294" t="s">
        <v>2273</v>
      </c>
      <c r="J1104" s="295" t="s">
        <v>873</v>
      </c>
      <c r="K1104" s="296">
        <v>1.0</v>
      </c>
      <c r="L1104" s="297" t="b">
        <v>0</v>
      </c>
      <c r="M1104" s="294" t="s">
        <v>802</v>
      </c>
      <c r="N1104" s="294"/>
      <c r="O1104" s="369"/>
      <c r="P1104" s="369"/>
      <c r="Q1104" s="298" t="str">
        <f t="shared" si="3"/>
        <v>VacBldg</v>
      </c>
      <c r="R1104" s="298" t="str">
        <f t="shared" si="19"/>
        <v>OtherUse</v>
      </c>
      <c r="S1104" s="298" t="str">
        <f t="array" ref="S1104">iferror(index('Type Mapping'!$A$2:$D$21,match(J1104,'Type Mapping'!$B$2:$B$21,0),3),"type mismatch")</f>
        <v>VARCHAR</v>
      </c>
      <c r="T1104" s="298"/>
      <c r="U1104" s="298"/>
      <c r="V1104" s="298"/>
      <c r="W1104" s="51" t="b">
        <v>1</v>
      </c>
      <c r="X1104" s="51"/>
      <c r="Y1104" s="309"/>
      <c r="Z1104" s="309"/>
      <c r="AA1104" s="311" t="s">
        <v>977</v>
      </c>
      <c r="AB1104" s="53" t="str">
        <f t="shared" si="23"/>
        <v>**field missing**_history</v>
      </c>
      <c r="AC1104" s="308" t="str">
        <f t="array" ref="AC1104">iferror(index('StoT Mapping (Depreciated)'!$D$2:$L$976,match(E1104,'StoT Mapping (Depreciated)'!$D$2:$D$976,0),9),"**FIELD MISSING**")</f>
        <v>**FIELD MISSING**</v>
      </c>
      <c r="AD1104" s="53" t="str">
        <f t="shared" si="6"/>
        <v>**field missing**.**FIELD MISSING**</v>
      </c>
      <c r="AE1104" s="299">
        <f>countif(NEW_REDB_table.field,AD1104)</f>
        <v>0</v>
      </c>
      <c r="AF1104" s="299" t="str">
        <f t="shared" si="7"/>
        <v>Check...</v>
      </c>
      <c r="AG1104" s="308"/>
      <c r="AH1104" s="317" t="b">
        <v>0</v>
      </c>
      <c r="AI1104" s="317" t="b">
        <v>0</v>
      </c>
      <c r="AJ1104" s="308" t="str">
        <f t="array" ref="AJ1104">iferror(index('Type Mapping'!$A$2:$D$21,match(J1104,'Type Mapping'!$B$2:$B$21,0),4),"type mismatch")</f>
        <v>BOOLEAN</v>
      </c>
      <c r="AK1104" s="308"/>
      <c r="AL1104" s="308"/>
      <c r="AM1104" s="308"/>
      <c r="AN1104" s="300" t="b">
        <v>0</v>
      </c>
      <c r="AO1104" s="300" t="b">
        <v>0</v>
      </c>
      <c r="AP1104" s="300" t="b">
        <v>0</v>
      </c>
      <c r="AQ1104" s="300" t="b">
        <v>0</v>
      </c>
      <c r="AR1104" s="300"/>
      <c r="AS1104" s="300"/>
      <c r="AT1104" s="302"/>
      <c r="AU1104" s="302"/>
      <c r="AV1104" s="303" t="b">
        <v>1</v>
      </c>
      <c r="AW1104" s="304" t="str">
        <f t="shared" si="9"/>
        <v>false</v>
      </c>
      <c r="AX1104" s="305" t="str">
        <f t="shared" si="17"/>
        <v>&lt;column comment="" default="" key="false" label="OtherUse" length="255" nullable="true" originalDbColumnName="OtherUse" originalLength="-1" pattern="" precision="-1" talendType="id_String" type=""/&gt;</v>
      </c>
      <c r="AY1104" s="306"/>
      <c r="AZ1104" s="305" t="str">
        <f t="shared" si="10"/>
        <v>&lt;column comment="" default="" key="false" label="OtherUse" length="255" nullable="true" originalDbColumnName="OtherUse" originalLength="-1" pattern="" precision="-1" talendType="id_String" type=""/&gt;</v>
      </c>
      <c r="BA1104" s="306"/>
      <c r="BB1104" s="302"/>
      <c r="BC1104" s="303" t="b">
        <f t="shared" si="11"/>
        <v>1</v>
      </c>
      <c r="BD1104" s="304"/>
      <c r="BE1104" s="304" t="str">
        <f t="shared" si="12"/>
        <v>false</v>
      </c>
      <c r="BF1104" s="307"/>
      <c r="BG1104" s="305"/>
      <c r="BH1104" s="305"/>
      <c r="BI1104" s="305"/>
      <c r="BJ1104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4" s="306"/>
      <c r="BL1104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4" s="306"/>
      <c r="BN1104" s="302"/>
      <c r="BO1104" s="302"/>
      <c r="BP1104" s="302"/>
      <c r="BQ1104" s="302"/>
      <c r="BR1104" s="302"/>
      <c r="BS1104" s="302"/>
      <c r="BT1104" s="302"/>
      <c r="BU1104" s="302"/>
      <c r="BV1104" s="302"/>
      <c r="BW1104" s="302"/>
      <c r="BX1104" s="302"/>
    </row>
    <row r="1105">
      <c r="A1105" s="292" t="s">
        <v>728</v>
      </c>
      <c r="B1105" s="292">
        <v>1104.0</v>
      </c>
      <c r="C1105" s="292">
        <f t="shared" si="15"/>
        <v>2</v>
      </c>
      <c r="D1105" s="293" t="str">
        <f t="shared" si="27"/>
        <v>Insp, Con, Vac</v>
      </c>
      <c r="E1105" s="46" t="str">
        <f t="shared" si="2"/>
        <v>bldinsp.mdb.VacBldg.NbrOfStories</v>
      </c>
      <c r="F1105" s="46" t="s">
        <v>355</v>
      </c>
      <c r="G1105" s="46" t="s">
        <v>417</v>
      </c>
      <c r="H1105" s="47">
        <v>19.0</v>
      </c>
      <c r="I1105" s="294" t="s">
        <v>2274</v>
      </c>
      <c r="J1105" s="295" t="s">
        <v>740</v>
      </c>
      <c r="K1105" s="296">
        <v>1.0</v>
      </c>
      <c r="L1105" s="297" t="b">
        <v>0</v>
      </c>
      <c r="M1105" s="294" t="s">
        <v>802</v>
      </c>
      <c r="N1105" s="294"/>
      <c r="O1105" s="369"/>
      <c r="P1105" s="369"/>
      <c r="Q1105" s="298" t="str">
        <f t="shared" si="3"/>
        <v>VacBldg</v>
      </c>
      <c r="R1105" s="298" t="str">
        <f t="shared" si="19"/>
        <v>NbrOfStories</v>
      </c>
      <c r="S1105" s="298" t="str">
        <f t="array" ref="S1105">iferror(index('Type Mapping'!$A$2:$D$21,match(J1105,'Type Mapping'!$B$2:$B$21,0),3),"type mismatch")</f>
        <v>VARCHAR</v>
      </c>
      <c r="T1105" s="298"/>
      <c r="U1105" s="298"/>
      <c r="V1105" s="298"/>
      <c r="W1105" s="51" t="b">
        <v>1</v>
      </c>
      <c r="X1105" s="51"/>
      <c r="Y1105" s="309"/>
      <c r="Z1105" s="309"/>
      <c r="AA1105" s="311" t="s">
        <v>977</v>
      </c>
      <c r="AB1105" s="53" t="str">
        <f t="shared" si="23"/>
        <v>**field missing**_history</v>
      </c>
      <c r="AC1105" s="308" t="str">
        <f t="array" ref="AC1105">iferror(index('StoT Mapping (Depreciated)'!$D$2:$L$976,match(E1105,'StoT Mapping (Depreciated)'!$D$2:$D$976,0),9),"**FIELD MISSING**")</f>
        <v>**FIELD MISSING**</v>
      </c>
      <c r="AD1105" s="53" t="str">
        <f t="shared" si="6"/>
        <v>**field missing**.**FIELD MISSING**</v>
      </c>
      <c r="AE1105" s="299">
        <f>countif(NEW_REDB_table.field,AD1105)</f>
        <v>0</v>
      </c>
      <c r="AF1105" s="299" t="str">
        <f t="shared" si="7"/>
        <v>Check...</v>
      </c>
      <c r="AG1105" s="308"/>
      <c r="AH1105" s="317" t="b">
        <v>0</v>
      </c>
      <c r="AI1105" s="317" t="b">
        <v>0</v>
      </c>
      <c r="AJ1105" s="308" t="str">
        <f t="array" ref="AJ1105">iferror(index('Type Mapping'!$A$2:$D$21,match(J1105,'Type Mapping'!$B$2:$B$21,0),4),"type mismatch")</f>
        <v>INT</v>
      </c>
      <c r="AK1105" s="308"/>
      <c r="AL1105" s="308"/>
      <c r="AM1105" s="308"/>
      <c r="AN1105" s="300" t="b">
        <v>0</v>
      </c>
      <c r="AO1105" s="300" t="b">
        <v>0</v>
      </c>
      <c r="AP1105" s="300" t="b">
        <v>0</v>
      </c>
      <c r="AQ1105" s="300" t="b">
        <v>0</v>
      </c>
      <c r="AR1105" s="300"/>
      <c r="AS1105" s="300"/>
      <c r="AT1105" s="302"/>
      <c r="AU1105" s="302"/>
      <c r="AV1105" s="303" t="b">
        <v>1</v>
      </c>
      <c r="AW1105" s="304" t="str">
        <f t="shared" si="9"/>
        <v>false</v>
      </c>
      <c r="AX1105" s="305" t="str">
        <f t="shared" si="17"/>
        <v>&lt;column comment="" default="" key="false" label="NbrOfStories" length="255" nullable="true" originalDbColumnName="NbrOfStories" originalLength="-1" pattern="" precision="-1" talendType="id_String" type=""/&gt;</v>
      </c>
      <c r="AY1105" s="306"/>
      <c r="AZ1105" s="305" t="str">
        <f t="shared" si="10"/>
        <v>&lt;column comment="" default="" key="false" label="NbrOfStories" length="255" nullable="true" originalDbColumnName="NbrOfStories" originalLength="-1" pattern="" precision="-1" talendType="id_String" type=""/&gt;</v>
      </c>
      <c r="BA1105" s="306"/>
      <c r="BB1105" s="302"/>
      <c r="BC1105" s="303" t="b">
        <f t="shared" si="11"/>
        <v>1</v>
      </c>
      <c r="BD1105" s="304"/>
      <c r="BE1105" s="304" t="str">
        <f t="shared" si="12"/>
        <v>false</v>
      </c>
      <c r="BF1105" s="307"/>
      <c r="BG1105" s="305"/>
      <c r="BH1105" s="305"/>
      <c r="BI1105" s="305"/>
      <c r="BJ1105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5" s="306"/>
      <c r="BL1105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5" s="306"/>
      <c r="BN1105" s="302"/>
      <c r="BO1105" s="302"/>
      <c r="BP1105" s="302"/>
      <c r="BQ1105" s="302"/>
      <c r="BR1105" s="302"/>
      <c r="BS1105" s="302"/>
      <c r="BT1105" s="302"/>
      <c r="BU1105" s="302"/>
      <c r="BV1105" s="302"/>
      <c r="BW1105" s="302"/>
      <c r="BX1105" s="302"/>
    </row>
    <row r="1106">
      <c r="A1106" s="292" t="s">
        <v>728</v>
      </c>
      <c r="B1106" s="292">
        <v>1105.0</v>
      </c>
      <c r="C1106" s="292">
        <f t="shared" si="15"/>
        <v>2</v>
      </c>
      <c r="D1106" s="293" t="str">
        <f t="shared" si="27"/>
        <v>Insp, Con, Vac</v>
      </c>
      <c r="E1106" s="46" t="str">
        <f t="shared" si="2"/>
        <v>bldinsp.mdb.VacBldg.ExtWallType</v>
      </c>
      <c r="F1106" s="46" t="s">
        <v>355</v>
      </c>
      <c r="G1106" s="46" t="s">
        <v>417</v>
      </c>
      <c r="H1106" s="47">
        <v>20.0</v>
      </c>
      <c r="I1106" s="294" t="s">
        <v>945</v>
      </c>
      <c r="J1106" s="295" t="s">
        <v>743</v>
      </c>
      <c r="K1106" s="296">
        <v>1.0</v>
      </c>
      <c r="L1106" s="297" t="b">
        <v>0</v>
      </c>
      <c r="M1106" s="294" t="s">
        <v>802</v>
      </c>
      <c r="N1106" s="294"/>
      <c r="O1106" s="369"/>
      <c r="P1106" s="369"/>
      <c r="Q1106" s="298" t="str">
        <f t="shared" si="3"/>
        <v>VacBldg</v>
      </c>
      <c r="R1106" s="298" t="str">
        <f t="shared" si="19"/>
        <v>ExtWallType</v>
      </c>
      <c r="S1106" s="298" t="str">
        <f t="array" ref="S1106">iferror(index('Type Mapping'!$A$2:$D$21,match(J1106,'Type Mapping'!$B$2:$B$21,0),3),"type mismatch")</f>
        <v>VARCHAR</v>
      </c>
      <c r="T1106" s="298"/>
      <c r="U1106" s="298"/>
      <c r="V1106" s="298"/>
      <c r="W1106" s="51" t="b">
        <v>1</v>
      </c>
      <c r="X1106" s="51"/>
      <c r="Y1106" s="309"/>
      <c r="Z1106" s="309"/>
      <c r="AA1106" s="311" t="s">
        <v>977</v>
      </c>
      <c r="AB1106" s="53" t="str">
        <f t="shared" si="23"/>
        <v>**field missing**_history</v>
      </c>
      <c r="AC1106" s="308" t="str">
        <f t="array" ref="AC1106">iferror(index('StoT Mapping (Depreciated)'!$D$2:$L$976,match(E1106,'StoT Mapping (Depreciated)'!$D$2:$D$976,0),9),"**FIELD MISSING**")</f>
        <v>**FIELD MISSING**</v>
      </c>
      <c r="AD1106" s="53" t="str">
        <f t="shared" si="6"/>
        <v>**field missing**.**FIELD MISSING**</v>
      </c>
      <c r="AE1106" s="299">
        <f>countif(NEW_REDB_table.field,AD1106)</f>
        <v>0</v>
      </c>
      <c r="AF1106" s="299" t="str">
        <f t="shared" si="7"/>
        <v>Check...</v>
      </c>
      <c r="AG1106" s="308"/>
      <c r="AH1106" s="317" t="b">
        <v>0</v>
      </c>
      <c r="AI1106" s="317" t="b">
        <v>0</v>
      </c>
      <c r="AJ1106" s="308" t="str">
        <f t="array" ref="AJ1106">iferror(index('Type Mapping'!$A$2:$D$21,match(J1106,'Type Mapping'!$B$2:$B$21,0),4),"type mismatch")</f>
        <v>VARCHAR</v>
      </c>
      <c r="AK1106" s="308"/>
      <c r="AL1106" s="308"/>
      <c r="AM1106" s="308"/>
      <c r="AN1106" s="300" t="b">
        <v>0</v>
      </c>
      <c r="AO1106" s="300" t="b">
        <v>0</v>
      </c>
      <c r="AP1106" s="300" t="b">
        <v>0</v>
      </c>
      <c r="AQ1106" s="300" t="b">
        <v>0</v>
      </c>
      <c r="AR1106" s="300"/>
      <c r="AS1106" s="300"/>
      <c r="AT1106" s="302"/>
      <c r="AU1106" s="302"/>
      <c r="AV1106" s="303" t="b">
        <v>1</v>
      </c>
      <c r="AW1106" s="304" t="str">
        <f t="shared" si="9"/>
        <v>false</v>
      </c>
      <c r="AX1106" s="305" t="str">
        <f t="shared" si="17"/>
        <v>&lt;column comment="" default="" key="false" label="ExtWallType" length="255" nullable="true" originalDbColumnName="ExtWallType" originalLength="-1" pattern="" precision="-1" talendType="id_String" type=""/&gt;</v>
      </c>
      <c r="AY1106" s="306"/>
      <c r="AZ1106" s="305" t="str">
        <f t="shared" si="10"/>
        <v>&lt;column comment="" default="" key="false" label="ExtWallType" length="255" nullable="true" originalDbColumnName="ExtWallType" originalLength="-1" pattern="" precision="-1" talendType="id_String" type=""/&gt;</v>
      </c>
      <c r="BA1106" s="306"/>
      <c r="BB1106" s="302"/>
      <c r="BC1106" s="303" t="b">
        <f t="shared" si="11"/>
        <v>1</v>
      </c>
      <c r="BD1106" s="304"/>
      <c r="BE1106" s="304" t="str">
        <f t="shared" si="12"/>
        <v>false</v>
      </c>
      <c r="BF1106" s="307"/>
      <c r="BG1106" s="305"/>
      <c r="BH1106" s="305"/>
      <c r="BI1106" s="305"/>
      <c r="BJ1106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6" s="306"/>
      <c r="BL1106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6" s="306"/>
      <c r="BN1106" s="302"/>
      <c r="BO1106" s="302"/>
      <c r="BP1106" s="302"/>
      <c r="BQ1106" s="302"/>
      <c r="BR1106" s="302"/>
      <c r="BS1106" s="302"/>
      <c r="BT1106" s="302"/>
      <c r="BU1106" s="302"/>
      <c r="BV1106" s="302"/>
      <c r="BW1106" s="302"/>
      <c r="BX1106" s="302"/>
    </row>
    <row r="1107">
      <c r="A1107" s="292" t="s">
        <v>728</v>
      </c>
      <c r="B1107" s="292">
        <v>1106.0</v>
      </c>
      <c r="C1107" s="292">
        <f t="shared" si="15"/>
        <v>2</v>
      </c>
      <c r="D1107" s="293" t="str">
        <f t="shared" si="27"/>
        <v>Insp, Con, Vac</v>
      </c>
      <c r="E1107" s="46" t="str">
        <f t="shared" si="2"/>
        <v>bldinsp.mdb.VacBldg.GeoCityBLockPart</v>
      </c>
      <c r="F1107" s="46" t="s">
        <v>355</v>
      </c>
      <c r="G1107" s="46" t="s">
        <v>417</v>
      </c>
      <c r="H1107" s="47">
        <v>21.0</v>
      </c>
      <c r="I1107" s="294" t="s">
        <v>1795</v>
      </c>
      <c r="J1107" s="295" t="s">
        <v>729</v>
      </c>
      <c r="K1107" s="296">
        <v>8.0</v>
      </c>
      <c r="L1107" s="297" t="b">
        <v>0</v>
      </c>
      <c r="M1107" s="294" t="s">
        <v>1433</v>
      </c>
      <c r="N1107" s="294"/>
      <c r="O1107" s="369"/>
      <c r="P1107" s="369"/>
      <c r="Q1107" s="298" t="str">
        <f t="shared" si="3"/>
        <v>VacBldg</v>
      </c>
      <c r="R1107" s="298" t="str">
        <f t="shared" si="19"/>
        <v>GeoCityBLockPart</v>
      </c>
      <c r="S1107" s="298" t="str">
        <f t="array" ref="S1107">iferror(index('Type Mapping'!$A$2:$D$21,match(J1107,'Type Mapping'!$B$2:$B$21,0),3),"type mismatch")</f>
        <v>VARCHAR</v>
      </c>
      <c r="T1107" s="298"/>
      <c r="U1107" s="298"/>
      <c r="V1107" s="298"/>
      <c r="W1107" s="51" t="b">
        <v>1</v>
      </c>
      <c r="X1107" s="51"/>
      <c r="Y1107" s="309"/>
      <c r="Z1107" s="309"/>
      <c r="AA1107" s="311" t="s">
        <v>977</v>
      </c>
      <c r="AB1107" s="53" t="str">
        <f t="shared" si="23"/>
        <v>**field missing**_history</v>
      </c>
      <c r="AC1107" s="308" t="str">
        <f t="array" ref="AC1107">iferror(index('StoT Mapping (Depreciated)'!$D$2:$L$976,match(E1107,'StoT Mapping (Depreciated)'!$D$2:$D$976,0),9),"**FIELD MISSING**")</f>
        <v>**FIELD MISSING**</v>
      </c>
      <c r="AD1107" s="53" t="str">
        <f t="shared" si="6"/>
        <v>**field missing**.**FIELD MISSING**</v>
      </c>
      <c r="AE1107" s="299">
        <f>countif(NEW_REDB_table.field,AD1107)</f>
        <v>0</v>
      </c>
      <c r="AF1107" s="299" t="str">
        <f t="shared" si="7"/>
        <v>Check...</v>
      </c>
      <c r="AG1107" s="308"/>
      <c r="AH1107" s="317" t="b">
        <v>0</v>
      </c>
      <c r="AI1107" s="317" t="b">
        <v>0</v>
      </c>
      <c r="AJ1107" s="308" t="str">
        <f t="array" ref="AJ1107">iferror(index('Type Mapping'!$A$2:$D$21,match(J1107,'Type Mapping'!$B$2:$B$21,0),4),"type mismatch")</f>
        <v>FLOAT</v>
      </c>
      <c r="AK1107" s="308"/>
      <c r="AL1107" s="308"/>
      <c r="AM1107" s="308"/>
      <c r="AN1107" s="300" t="b">
        <v>0</v>
      </c>
      <c r="AO1107" s="300" t="b">
        <v>0</v>
      </c>
      <c r="AP1107" s="300" t="b">
        <v>0</v>
      </c>
      <c r="AQ1107" s="300" t="b">
        <v>0</v>
      </c>
      <c r="AR1107" s="300"/>
      <c r="AS1107" s="300"/>
      <c r="AT1107" s="302"/>
      <c r="AU1107" s="302"/>
      <c r="AV1107" s="303" t="b">
        <v>1</v>
      </c>
      <c r="AW1107" s="304" t="str">
        <f t="shared" si="9"/>
        <v>false</v>
      </c>
      <c r="AX1107" s="305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1107" s="306"/>
      <c r="AZ1107" s="305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1107" s="306"/>
      <c r="BB1107" s="302"/>
      <c r="BC1107" s="303" t="b">
        <f t="shared" si="11"/>
        <v>1</v>
      </c>
      <c r="BD1107" s="304"/>
      <c r="BE1107" s="304" t="str">
        <f t="shared" si="12"/>
        <v>false</v>
      </c>
      <c r="BF1107" s="307"/>
      <c r="BG1107" s="305"/>
      <c r="BH1107" s="305"/>
      <c r="BI1107" s="305"/>
      <c r="BJ1107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7" s="306"/>
      <c r="BL1107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7" s="306"/>
      <c r="BN1107" s="302"/>
      <c r="BO1107" s="302"/>
      <c r="BP1107" s="302"/>
      <c r="BQ1107" s="302"/>
      <c r="BR1107" s="302"/>
      <c r="BS1107" s="302"/>
      <c r="BT1107" s="302"/>
      <c r="BU1107" s="302"/>
      <c r="BV1107" s="302"/>
      <c r="BW1107" s="302"/>
      <c r="BX1107" s="302"/>
    </row>
    <row r="1108">
      <c r="A1108" s="292" t="s">
        <v>728</v>
      </c>
      <c r="B1108" s="292">
        <v>1107.0</v>
      </c>
      <c r="C1108" s="292">
        <f t="shared" si="15"/>
        <v>2</v>
      </c>
      <c r="D1108" s="293" t="str">
        <f t="shared" si="27"/>
        <v>Insp, Con, Vac</v>
      </c>
      <c r="E1108" s="46" t="str">
        <f t="shared" si="2"/>
        <v>bldinsp.mdb.VacBldg.Ward10</v>
      </c>
      <c r="F1108" s="46" t="s">
        <v>355</v>
      </c>
      <c r="G1108" s="46" t="s">
        <v>417</v>
      </c>
      <c r="H1108" s="47">
        <v>22.0</v>
      </c>
      <c r="I1108" s="294" t="s">
        <v>1436</v>
      </c>
      <c r="J1108" s="295" t="s">
        <v>740</v>
      </c>
      <c r="K1108" s="296">
        <v>1.0</v>
      </c>
      <c r="L1108" s="297" t="b">
        <v>0</v>
      </c>
      <c r="M1108" s="294" t="s">
        <v>2076</v>
      </c>
      <c r="N1108" s="294"/>
      <c r="O1108" s="369"/>
      <c r="P1108" s="369"/>
      <c r="Q1108" s="298" t="str">
        <f t="shared" si="3"/>
        <v>VacBldg</v>
      </c>
      <c r="R1108" s="298" t="str">
        <f t="shared" si="19"/>
        <v>Ward10</v>
      </c>
      <c r="S1108" s="298" t="str">
        <f t="array" ref="S1108">iferror(index('Type Mapping'!$A$2:$D$21,match(J1108,'Type Mapping'!$B$2:$B$21,0),3),"type mismatch")</f>
        <v>VARCHAR</v>
      </c>
      <c r="T1108" s="298"/>
      <c r="U1108" s="298"/>
      <c r="V1108" s="298"/>
      <c r="W1108" s="51" t="b">
        <v>1</v>
      </c>
      <c r="X1108" s="51"/>
      <c r="Y1108" s="309"/>
      <c r="Z1108" s="309"/>
      <c r="AA1108" s="311" t="s">
        <v>977</v>
      </c>
      <c r="AB1108" s="53" t="str">
        <f t="shared" si="23"/>
        <v>**field missing**_history</v>
      </c>
      <c r="AC1108" s="308" t="str">
        <f t="array" ref="AC1108">iferror(index('StoT Mapping (Depreciated)'!$D$2:$L$976,match(E1108,'StoT Mapping (Depreciated)'!$D$2:$D$976,0),9),"**FIELD MISSING**")</f>
        <v>**FIELD MISSING**</v>
      </c>
      <c r="AD1108" s="53" t="str">
        <f t="shared" si="6"/>
        <v>**field missing**.**FIELD MISSING**</v>
      </c>
      <c r="AE1108" s="299">
        <f>countif(NEW_REDB_table.field,AD1108)</f>
        <v>0</v>
      </c>
      <c r="AF1108" s="299" t="str">
        <f t="shared" si="7"/>
        <v>Check...</v>
      </c>
      <c r="AG1108" s="308"/>
      <c r="AH1108" s="317" t="b">
        <v>0</v>
      </c>
      <c r="AI1108" s="317" t="b">
        <v>0</v>
      </c>
      <c r="AJ1108" s="308" t="str">
        <f t="array" ref="AJ1108">iferror(index('Type Mapping'!$A$2:$D$21,match(J1108,'Type Mapping'!$B$2:$B$21,0),4),"type mismatch")</f>
        <v>INT</v>
      </c>
      <c r="AK1108" s="308"/>
      <c r="AL1108" s="308"/>
      <c r="AM1108" s="308"/>
      <c r="AN1108" s="300" t="b">
        <v>0</v>
      </c>
      <c r="AO1108" s="300" t="b">
        <v>0</v>
      </c>
      <c r="AP1108" s="300" t="b">
        <v>0</v>
      </c>
      <c r="AQ1108" s="300" t="b">
        <v>0</v>
      </c>
      <c r="AR1108" s="300"/>
      <c r="AS1108" s="300"/>
      <c r="AT1108" s="302"/>
      <c r="AU1108" s="302"/>
      <c r="AV1108" s="303" t="b">
        <v>1</v>
      </c>
      <c r="AW1108" s="304" t="str">
        <f t="shared" si="9"/>
        <v>false</v>
      </c>
      <c r="AX1108" s="305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1108" s="306"/>
      <c r="AZ1108" s="305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1108" s="306"/>
      <c r="BB1108" s="302"/>
      <c r="BC1108" s="303" t="b">
        <f t="shared" si="11"/>
        <v>1</v>
      </c>
      <c r="BD1108" s="304"/>
      <c r="BE1108" s="304" t="str">
        <f t="shared" si="12"/>
        <v>false</v>
      </c>
      <c r="BF1108" s="307"/>
      <c r="BG1108" s="305"/>
      <c r="BH1108" s="305"/>
      <c r="BI1108" s="305"/>
      <c r="BJ1108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8" s="306"/>
      <c r="BL1108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8" s="306"/>
      <c r="BN1108" s="302"/>
      <c r="BO1108" s="302"/>
      <c r="BP1108" s="302"/>
      <c r="BQ1108" s="302"/>
      <c r="BR1108" s="302"/>
      <c r="BS1108" s="302"/>
      <c r="BT1108" s="302"/>
      <c r="BU1108" s="302"/>
      <c r="BV1108" s="302"/>
      <c r="BW1108" s="302"/>
      <c r="BX1108" s="302"/>
    </row>
    <row r="1109">
      <c r="A1109" s="292" t="s">
        <v>728</v>
      </c>
      <c r="B1109" s="292">
        <v>1108.0</v>
      </c>
      <c r="C1109" s="292">
        <f t="shared" si="15"/>
        <v>2</v>
      </c>
      <c r="D1109" s="293" t="str">
        <f t="shared" si="27"/>
        <v>Insp, Con, Vac</v>
      </c>
      <c r="E1109" s="46" t="str">
        <f t="shared" si="2"/>
        <v>bldinsp.mdb.VacBldg.Precinct10</v>
      </c>
      <c r="F1109" s="46" t="s">
        <v>355</v>
      </c>
      <c r="G1109" s="46" t="s">
        <v>417</v>
      </c>
      <c r="H1109" s="47">
        <v>23.0</v>
      </c>
      <c r="I1109" s="294" t="s">
        <v>1445</v>
      </c>
      <c r="J1109" s="295" t="s">
        <v>740</v>
      </c>
      <c r="K1109" s="296">
        <v>1.0</v>
      </c>
      <c r="L1109" s="297" t="b">
        <v>0</v>
      </c>
      <c r="M1109" s="294" t="s">
        <v>2079</v>
      </c>
      <c r="N1109" s="294"/>
      <c r="O1109" s="369"/>
      <c r="P1109" s="369"/>
      <c r="Q1109" s="298" t="str">
        <f t="shared" si="3"/>
        <v>VacBldg</v>
      </c>
      <c r="R1109" s="298" t="str">
        <f t="shared" si="19"/>
        <v>Precinct10</v>
      </c>
      <c r="S1109" s="298" t="str">
        <f t="array" ref="S1109">iferror(index('Type Mapping'!$A$2:$D$21,match(J1109,'Type Mapping'!$B$2:$B$21,0),3),"type mismatch")</f>
        <v>VARCHAR</v>
      </c>
      <c r="T1109" s="298"/>
      <c r="U1109" s="298"/>
      <c r="V1109" s="298"/>
      <c r="W1109" s="51" t="b">
        <v>1</v>
      </c>
      <c r="X1109" s="51"/>
      <c r="Y1109" s="309"/>
      <c r="Z1109" s="309"/>
      <c r="AA1109" s="311" t="s">
        <v>977</v>
      </c>
      <c r="AB1109" s="53" t="str">
        <f t="shared" si="23"/>
        <v>**field missing**_history</v>
      </c>
      <c r="AC1109" s="308" t="str">
        <f t="array" ref="AC1109">iferror(index('StoT Mapping (Depreciated)'!$D$2:$L$976,match(E1109,'StoT Mapping (Depreciated)'!$D$2:$D$976,0),9),"**FIELD MISSING**")</f>
        <v>**FIELD MISSING**</v>
      </c>
      <c r="AD1109" s="53" t="str">
        <f t="shared" si="6"/>
        <v>**field missing**.**FIELD MISSING**</v>
      </c>
      <c r="AE1109" s="299">
        <f>countif(NEW_REDB_table.field,AD1109)</f>
        <v>0</v>
      </c>
      <c r="AF1109" s="299" t="str">
        <f t="shared" si="7"/>
        <v>Check...</v>
      </c>
      <c r="AG1109" s="308"/>
      <c r="AH1109" s="317" t="b">
        <v>0</v>
      </c>
      <c r="AI1109" s="317" t="b">
        <v>0</v>
      </c>
      <c r="AJ1109" s="308" t="str">
        <f t="array" ref="AJ1109">iferror(index('Type Mapping'!$A$2:$D$21,match(J1109,'Type Mapping'!$B$2:$B$21,0),4),"type mismatch")</f>
        <v>INT</v>
      </c>
      <c r="AK1109" s="308"/>
      <c r="AL1109" s="308"/>
      <c r="AM1109" s="308"/>
      <c r="AN1109" s="300" t="b">
        <v>0</v>
      </c>
      <c r="AO1109" s="300" t="b">
        <v>0</v>
      </c>
      <c r="AP1109" s="300" t="b">
        <v>0</v>
      </c>
      <c r="AQ1109" s="300" t="b">
        <v>0</v>
      </c>
      <c r="AR1109" s="300"/>
      <c r="AS1109" s="300"/>
      <c r="AT1109" s="302"/>
      <c r="AU1109" s="302"/>
      <c r="AV1109" s="303" t="b">
        <v>1</v>
      </c>
      <c r="AW1109" s="304" t="str">
        <f t="shared" si="9"/>
        <v>false</v>
      </c>
      <c r="AX1109" s="305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1109" s="306"/>
      <c r="AZ1109" s="305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1109" s="306"/>
      <c r="BB1109" s="302"/>
      <c r="BC1109" s="303" t="b">
        <f t="shared" si="11"/>
        <v>1</v>
      </c>
      <c r="BD1109" s="304"/>
      <c r="BE1109" s="304" t="str">
        <f t="shared" si="12"/>
        <v>false</v>
      </c>
      <c r="BF1109" s="307"/>
      <c r="BG1109" s="305"/>
      <c r="BH1109" s="305"/>
      <c r="BI1109" s="305"/>
      <c r="BJ1109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09" s="306"/>
      <c r="BL1109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09" s="306"/>
      <c r="BN1109" s="302"/>
      <c r="BO1109" s="302"/>
      <c r="BP1109" s="302"/>
      <c r="BQ1109" s="302"/>
      <c r="BR1109" s="302"/>
      <c r="BS1109" s="302"/>
      <c r="BT1109" s="302"/>
      <c r="BU1109" s="302"/>
      <c r="BV1109" s="302"/>
      <c r="BW1109" s="302"/>
      <c r="BX1109" s="302"/>
    </row>
    <row r="1110">
      <c r="A1110" s="292" t="s">
        <v>728</v>
      </c>
      <c r="B1110" s="292">
        <v>1109.0</v>
      </c>
      <c r="C1110" s="292">
        <f t="shared" si="15"/>
        <v>2</v>
      </c>
      <c r="D1110" s="293" t="str">
        <f t="shared" si="27"/>
        <v>Insp, Con, Vac</v>
      </c>
      <c r="E1110" s="46" t="str">
        <f t="shared" si="2"/>
        <v>bldinsp.mdb.VacBldg.InspArea10</v>
      </c>
      <c r="F1110" s="46" t="s">
        <v>355</v>
      </c>
      <c r="G1110" s="46" t="s">
        <v>417</v>
      </c>
      <c r="H1110" s="47">
        <v>24.0</v>
      </c>
      <c r="I1110" s="294" t="s">
        <v>1451</v>
      </c>
      <c r="J1110" s="295" t="s">
        <v>740</v>
      </c>
      <c r="K1110" s="296">
        <v>1.0</v>
      </c>
      <c r="L1110" s="297" t="b">
        <v>0</v>
      </c>
      <c r="M1110" s="294" t="s">
        <v>1452</v>
      </c>
      <c r="N1110" s="294"/>
      <c r="O1110" s="369"/>
      <c r="P1110" s="369"/>
      <c r="Q1110" s="298" t="str">
        <f t="shared" si="3"/>
        <v>VacBldg</v>
      </c>
      <c r="R1110" s="298" t="str">
        <f t="shared" si="19"/>
        <v>InspArea10</v>
      </c>
      <c r="S1110" s="298" t="str">
        <f t="array" ref="S1110">iferror(index('Type Mapping'!$A$2:$D$21,match(J1110,'Type Mapping'!$B$2:$B$21,0),3),"type mismatch")</f>
        <v>VARCHAR</v>
      </c>
      <c r="T1110" s="298"/>
      <c r="U1110" s="298"/>
      <c r="V1110" s="298"/>
      <c r="W1110" s="51" t="b">
        <v>1</v>
      </c>
      <c r="X1110" s="51"/>
      <c r="Y1110" s="309"/>
      <c r="Z1110" s="309"/>
      <c r="AA1110" s="311" t="s">
        <v>977</v>
      </c>
      <c r="AB1110" s="53" t="str">
        <f t="shared" si="23"/>
        <v>**field missing**_history</v>
      </c>
      <c r="AC1110" s="308" t="str">
        <f t="array" ref="AC1110">iferror(index('StoT Mapping (Depreciated)'!$D$2:$L$976,match(E1110,'StoT Mapping (Depreciated)'!$D$2:$D$976,0),9),"**FIELD MISSING**")</f>
        <v>**FIELD MISSING**</v>
      </c>
      <c r="AD1110" s="53" t="str">
        <f t="shared" si="6"/>
        <v>**field missing**.**FIELD MISSING**</v>
      </c>
      <c r="AE1110" s="299">
        <f>countif(NEW_REDB_table.field,AD1110)</f>
        <v>0</v>
      </c>
      <c r="AF1110" s="299" t="str">
        <f t="shared" si="7"/>
        <v>Check...</v>
      </c>
      <c r="AG1110" s="308"/>
      <c r="AH1110" s="317" t="b">
        <v>0</v>
      </c>
      <c r="AI1110" s="317" t="b">
        <v>0</v>
      </c>
      <c r="AJ1110" s="308" t="str">
        <f t="array" ref="AJ1110">iferror(index('Type Mapping'!$A$2:$D$21,match(J1110,'Type Mapping'!$B$2:$B$21,0),4),"type mismatch")</f>
        <v>INT</v>
      </c>
      <c r="AK1110" s="308"/>
      <c r="AL1110" s="308"/>
      <c r="AM1110" s="308"/>
      <c r="AN1110" s="300" t="b">
        <v>0</v>
      </c>
      <c r="AO1110" s="300" t="b">
        <v>0</v>
      </c>
      <c r="AP1110" s="300" t="b">
        <v>0</v>
      </c>
      <c r="AQ1110" s="300" t="b">
        <v>0</v>
      </c>
      <c r="AR1110" s="300"/>
      <c r="AS1110" s="300"/>
      <c r="AT1110" s="302"/>
      <c r="AU1110" s="302"/>
      <c r="AV1110" s="303" t="b">
        <v>1</v>
      </c>
      <c r="AW1110" s="304" t="str">
        <f t="shared" si="9"/>
        <v>false</v>
      </c>
      <c r="AX1110" s="305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1110" s="306"/>
      <c r="AZ1110" s="305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1110" s="306"/>
      <c r="BB1110" s="302"/>
      <c r="BC1110" s="303" t="b">
        <f t="shared" si="11"/>
        <v>1</v>
      </c>
      <c r="BD1110" s="304"/>
      <c r="BE1110" s="304" t="str">
        <f t="shared" si="12"/>
        <v>false</v>
      </c>
      <c r="BF1110" s="307"/>
      <c r="BG1110" s="305"/>
      <c r="BH1110" s="305"/>
      <c r="BI1110" s="305"/>
      <c r="BJ1110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0" s="306"/>
      <c r="BL1110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0" s="306"/>
      <c r="BN1110" s="302"/>
      <c r="BO1110" s="302"/>
      <c r="BP1110" s="302"/>
      <c r="BQ1110" s="302"/>
      <c r="BR1110" s="302"/>
      <c r="BS1110" s="302"/>
      <c r="BT1110" s="302"/>
      <c r="BU1110" s="302"/>
      <c r="BV1110" s="302"/>
      <c r="BW1110" s="302"/>
      <c r="BX1110" s="302"/>
    </row>
    <row r="1111">
      <c r="A1111" s="292" t="s">
        <v>728</v>
      </c>
      <c r="B1111" s="292">
        <v>1110.0</v>
      </c>
      <c r="C1111" s="292">
        <f t="shared" si="15"/>
        <v>2</v>
      </c>
      <c r="D1111" s="293" t="str">
        <f t="shared" si="27"/>
        <v>Insp, Con, Vac</v>
      </c>
      <c r="E1111" s="46" t="str">
        <f t="shared" si="2"/>
        <v>bldinsp.mdb.VacBldg.Ward00</v>
      </c>
      <c r="F1111" s="46" t="s">
        <v>355</v>
      </c>
      <c r="G1111" s="46" t="s">
        <v>417</v>
      </c>
      <c r="H1111" s="47">
        <v>25.0</v>
      </c>
      <c r="I1111" s="294" t="s">
        <v>1457</v>
      </c>
      <c r="J1111" s="295" t="s">
        <v>740</v>
      </c>
      <c r="K1111" s="296">
        <v>1.0</v>
      </c>
      <c r="L1111" s="297" t="b">
        <v>0</v>
      </c>
      <c r="M1111" s="294" t="s">
        <v>2083</v>
      </c>
      <c r="N1111" s="294"/>
      <c r="O1111" s="369"/>
      <c r="P1111" s="369"/>
      <c r="Q1111" s="298" t="str">
        <f t="shared" si="3"/>
        <v>VacBldg</v>
      </c>
      <c r="R1111" s="298" t="str">
        <f t="shared" si="19"/>
        <v>Ward00</v>
      </c>
      <c r="S1111" s="298" t="str">
        <f t="array" ref="S1111">iferror(index('Type Mapping'!$A$2:$D$21,match(J1111,'Type Mapping'!$B$2:$B$21,0),3),"type mismatch")</f>
        <v>VARCHAR</v>
      </c>
      <c r="T1111" s="298"/>
      <c r="U1111" s="298"/>
      <c r="V1111" s="298"/>
      <c r="W1111" s="51" t="b">
        <v>1</v>
      </c>
      <c r="X1111" s="51"/>
      <c r="Y1111" s="309"/>
      <c r="Z1111" s="309"/>
      <c r="AA1111" s="311" t="s">
        <v>977</v>
      </c>
      <c r="AB1111" s="53" t="str">
        <f t="shared" si="23"/>
        <v>**field missing**_history</v>
      </c>
      <c r="AC1111" s="308" t="str">
        <f t="array" ref="AC1111">iferror(index('StoT Mapping (Depreciated)'!$D$2:$L$976,match(E1111,'StoT Mapping (Depreciated)'!$D$2:$D$976,0),9),"**FIELD MISSING**")</f>
        <v>**FIELD MISSING**</v>
      </c>
      <c r="AD1111" s="53" t="str">
        <f t="shared" si="6"/>
        <v>**field missing**.**FIELD MISSING**</v>
      </c>
      <c r="AE1111" s="299">
        <f>countif(NEW_REDB_table.field,AD1111)</f>
        <v>0</v>
      </c>
      <c r="AF1111" s="299" t="str">
        <f t="shared" si="7"/>
        <v>Check...</v>
      </c>
      <c r="AG1111" s="308"/>
      <c r="AH1111" s="317" t="b">
        <v>0</v>
      </c>
      <c r="AI1111" s="317" t="b">
        <v>0</v>
      </c>
      <c r="AJ1111" s="308" t="str">
        <f t="array" ref="AJ1111">iferror(index('Type Mapping'!$A$2:$D$21,match(J1111,'Type Mapping'!$B$2:$B$21,0),4),"type mismatch")</f>
        <v>INT</v>
      </c>
      <c r="AK1111" s="308"/>
      <c r="AL1111" s="308"/>
      <c r="AM1111" s="308"/>
      <c r="AN1111" s="300" t="b">
        <v>0</v>
      </c>
      <c r="AO1111" s="300" t="b">
        <v>0</v>
      </c>
      <c r="AP1111" s="300" t="b">
        <v>0</v>
      </c>
      <c r="AQ1111" s="300" t="b">
        <v>0</v>
      </c>
      <c r="AR1111" s="300"/>
      <c r="AS1111" s="300"/>
      <c r="AT1111" s="302"/>
      <c r="AU1111" s="302"/>
      <c r="AV1111" s="303" t="b">
        <v>1</v>
      </c>
      <c r="AW1111" s="304" t="str">
        <f t="shared" si="9"/>
        <v>false</v>
      </c>
      <c r="AX1111" s="305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1111" s="306"/>
      <c r="AZ1111" s="305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1111" s="306"/>
      <c r="BB1111" s="302"/>
      <c r="BC1111" s="303" t="b">
        <f t="shared" si="11"/>
        <v>1</v>
      </c>
      <c r="BD1111" s="304"/>
      <c r="BE1111" s="304" t="str">
        <f t="shared" si="12"/>
        <v>false</v>
      </c>
      <c r="BF1111" s="307"/>
      <c r="BG1111" s="305"/>
      <c r="BH1111" s="305"/>
      <c r="BI1111" s="305"/>
      <c r="BJ1111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1" s="306"/>
      <c r="BL1111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1" s="306"/>
      <c r="BN1111" s="302"/>
      <c r="BO1111" s="302"/>
      <c r="BP1111" s="302"/>
      <c r="BQ1111" s="302"/>
      <c r="BR1111" s="302"/>
      <c r="BS1111" s="302"/>
      <c r="BT1111" s="302"/>
      <c r="BU1111" s="302"/>
      <c r="BV1111" s="302"/>
      <c r="BW1111" s="302"/>
      <c r="BX1111" s="302"/>
    </row>
    <row r="1112">
      <c r="A1112" s="292" t="s">
        <v>728</v>
      </c>
      <c r="B1112" s="292">
        <v>1111.0</v>
      </c>
      <c r="C1112" s="292">
        <f t="shared" si="15"/>
        <v>2</v>
      </c>
      <c r="D1112" s="293" t="str">
        <f t="shared" si="27"/>
        <v>Insp, Con, Vac</v>
      </c>
      <c r="E1112" s="46" t="str">
        <f t="shared" si="2"/>
        <v>bldinsp.mdb.VacBldg.Precinct02</v>
      </c>
      <c r="F1112" s="46" t="s">
        <v>355</v>
      </c>
      <c r="G1112" s="46" t="s">
        <v>417</v>
      </c>
      <c r="H1112" s="47">
        <v>26.0</v>
      </c>
      <c r="I1112" s="294" t="s">
        <v>1462</v>
      </c>
      <c r="J1112" s="295" t="s">
        <v>740</v>
      </c>
      <c r="K1112" s="296">
        <v>1.0</v>
      </c>
      <c r="L1112" s="297" t="b">
        <v>0</v>
      </c>
      <c r="M1112" s="294" t="s">
        <v>2086</v>
      </c>
      <c r="N1112" s="294"/>
      <c r="O1112" s="369"/>
      <c r="P1112" s="369"/>
      <c r="Q1112" s="298" t="str">
        <f t="shared" si="3"/>
        <v>VacBldg</v>
      </c>
      <c r="R1112" s="298" t="str">
        <f t="shared" si="19"/>
        <v>Precinct02</v>
      </c>
      <c r="S1112" s="298" t="str">
        <f t="array" ref="S1112">iferror(index('Type Mapping'!$A$2:$D$21,match(J1112,'Type Mapping'!$B$2:$B$21,0),3),"type mismatch")</f>
        <v>VARCHAR</v>
      </c>
      <c r="T1112" s="298"/>
      <c r="U1112" s="298"/>
      <c r="V1112" s="298"/>
      <c r="W1112" s="51" t="b">
        <v>1</v>
      </c>
      <c r="X1112" s="51"/>
      <c r="Y1112" s="309"/>
      <c r="Z1112" s="309"/>
      <c r="AA1112" s="311" t="s">
        <v>977</v>
      </c>
      <c r="AB1112" s="53" t="str">
        <f t="shared" si="23"/>
        <v>**field missing**_history</v>
      </c>
      <c r="AC1112" s="308" t="str">
        <f t="array" ref="AC1112">iferror(index('StoT Mapping (Depreciated)'!$D$2:$L$976,match(E1112,'StoT Mapping (Depreciated)'!$D$2:$D$976,0),9),"**FIELD MISSING**")</f>
        <v>**FIELD MISSING**</v>
      </c>
      <c r="AD1112" s="53" t="str">
        <f t="shared" si="6"/>
        <v>**field missing**.**FIELD MISSING**</v>
      </c>
      <c r="AE1112" s="299">
        <f>countif(NEW_REDB_table.field,AD1112)</f>
        <v>0</v>
      </c>
      <c r="AF1112" s="299" t="str">
        <f t="shared" si="7"/>
        <v>Check...</v>
      </c>
      <c r="AG1112" s="308"/>
      <c r="AH1112" s="317" t="b">
        <v>0</v>
      </c>
      <c r="AI1112" s="317" t="b">
        <v>0</v>
      </c>
      <c r="AJ1112" s="308" t="str">
        <f t="array" ref="AJ1112">iferror(index('Type Mapping'!$A$2:$D$21,match(J1112,'Type Mapping'!$B$2:$B$21,0),4),"type mismatch")</f>
        <v>INT</v>
      </c>
      <c r="AK1112" s="308"/>
      <c r="AL1112" s="308"/>
      <c r="AM1112" s="308"/>
      <c r="AN1112" s="300" t="b">
        <v>0</v>
      </c>
      <c r="AO1112" s="300" t="b">
        <v>0</v>
      </c>
      <c r="AP1112" s="300" t="b">
        <v>0</v>
      </c>
      <c r="AQ1112" s="300" t="b">
        <v>0</v>
      </c>
      <c r="AR1112" s="300"/>
      <c r="AS1112" s="300"/>
      <c r="AT1112" s="302"/>
      <c r="AU1112" s="302"/>
      <c r="AV1112" s="303" t="b">
        <v>1</v>
      </c>
      <c r="AW1112" s="304" t="str">
        <f t="shared" si="9"/>
        <v>false</v>
      </c>
      <c r="AX1112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1112" s="306"/>
      <c r="AZ1112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1112" s="306"/>
      <c r="BB1112" s="302"/>
      <c r="BC1112" s="303" t="b">
        <f t="shared" si="11"/>
        <v>1</v>
      </c>
      <c r="BD1112" s="304"/>
      <c r="BE1112" s="304" t="str">
        <f t="shared" si="12"/>
        <v>false</v>
      </c>
      <c r="BF1112" s="307"/>
      <c r="BG1112" s="305"/>
      <c r="BH1112" s="305"/>
      <c r="BI1112" s="305"/>
      <c r="BJ1112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2" s="306"/>
      <c r="BL1112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2" s="306"/>
      <c r="BN1112" s="302"/>
      <c r="BO1112" s="302"/>
      <c r="BP1112" s="302"/>
      <c r="BQ1112" s="302"/>
      <c r="BR1112" s="302"/>
      <c r="BS1112" s="302"/>
      <c r="BT1112" s="302"/>
      <c r="BU1112" s="302"/>
      <c r="BV1112" s="302"/>
      <c r="BW1112" s="302"/>
      <c r="BX1112" s="302"/>
    </row>
    <row r="1113">
      <c r="A1113" s="292" t="s">
        <v>728</v>
      </c>
      <c r="B1113" s="292">
        <v>1112.0</v>
      </c>
      <c r="C1113" s="292">
        <f t="shared" si="15"/>
        <v>2</v>
      </c>
      <c r="D1113" s="293" t="str">
        <f t="shared" si="27"/>
        <v>Insp, Con, Vac</v>
      </c>
      <c r="E1113" s="46" t="str">
        <f t="shared" si="2"/>
        <v>bldinsp.mdb.VacBldg.Nbrhd</v>
      </c>
      <c r="F1113" s="46" t="s">
        <v>355</v>
      </c>
      <c r="G1113" s="46" t="s">
        <v>417</v>
      </c>
      <c r="H1113" s="47">
        <v>27.0</v>
      </c>
      <c r="I1113" s="294" t="s">
        <v>1472</v>
      </c>
      <c r="J1113" s="295" t="s">
        <v>740</v>
      </c>
      <c r="K1113" s="296">
        <v>1.0</v>
      </c>
      <c r="L1113" s="297" t="b">
        <v>0</v>
      </c>
      <c r="M1113" s="294" t="s">
        <v>1473</v>
      </c>
      <c r="N1113" s="294"/>
      <c r="O1113" s="369"/>
      <c r="P1113" s="369"/>
      <c r="Q1113" s="298" t="str">
        <f t="shared" si="3"/>
        <v>VacBldg</v>
      </c>
      <c r="R1113" s="298" t="str">
        <f t="shared" si="19"/>
        <v>Nbrhd</v>
      </c>
      <c r="S1113" s="298" t="str">
        <f t="array" ref="S1113">iferror(index('Type Mapping'!$A$2:$D$21,match(J1113,'Type Mapping'!$B$2:$B$21,0),3),"type mismatch")</f>
        <v>VARCHAR</v>
      </c>
      <c r="T1113" s="298"/>
      <c r="U1113" s="298"/>
      <c r="V1113" s="298"/>
      <c r="W1113" s="51" t="b">
        <v>1</v>
      </c>
      <c r="X1113" s="51"/>
      <c r="Y1113" s="309"/>
      <c r="Z1113" s="309"/>
      <c r="AA1113" s="311" t="s">
        <v>977</v>
      </c>
      <c r="AB1113" s="53" t="str">
        <f t="shared" si="23"/>
        <v>**field missing**_history</v>
      </c>
      <c r="AC1113" s="308" t="str">
        <f t="array" ref="AC1113">iferror(index('StoT Mapping (Depreciated)'!$D$2:$L$976,match(E1113,'StoT Mapping (Depreciated)'!$D$2:$D$976,0),9),"**FIELD MISSING**")</f>
        <v>**FIELD MISSING**</v>
      </c>
      <c r="AD1113" s="53" t="str">
        <f t="shared" si="6"/>
        <v>**field missing**.**FIELD MISSING**</v>
      </c>
      <c r="AE1113" s="299">
        <f>countif(NEW_REDB_table.field,AD1113)</f>
        <v>0</v>
      </c>
      <c r="AF1113" s="299" t="str">
        <f t="shared" si="7"/>
        <v>Check...</v>
      </c>
      <c r="AG1113" s="308"/>
      <c r="AH1113" s="317" t="b">
        <v>0</v>
      </c>
      <c r="AI1113" s="317" t="b">
        <v>0</v>
      </c>
      <c r="AJ1113" s="308" t="str">
        <f t="array" ref="AJ1113">iferror(index('Type Mapping'!$A$2:$D$21,match(J1113,'Type Mapping'!$B$2:$B$21,0),4),"type mismatch")</f>
        <v>INT</v>
      </c>
      <c r="AK1113" s="308"/>
      <c r="AL1113" s="308"/>
      <c r="AM1113" s="308"/>
      <c r="AN1113" s="300" t="b">
        <v>0</v>
      </c>
      <c r="AO1113" s="300" t="b">
        <v>0</v>
      </c>
      <c r="AP1113" s="300" t="b">
        <v>0</v>
      </c>
      <c r="AQ1113" s="300" t="b">
        <v>0</v>
      </c>
      <c r="AR1113" s="300"/>
      <c r="AS1113" s="300"/>
      <c r="AT1113" s="302"/>
      <c r="AU1113" s="302"/>
      <c r="AV1113" s="303" t="b">
        <v>1</v>
      </c>
      <c r="AW1113" s="304" t="str">
        <f t="shared" si="9"/>
        <v>false</v>
      </c>
      <c r="AX1113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1113" s="306"/>
      <c r="AZ1113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1113" s="306"/>
      <c r="BB1113" s="302"/>
      <c r="BC1113" s="303" t="b">
        <f t="shared" si="11"/>
        <v>1</v>
      </c>
      <c r="BD1113" s="304"/>
      <c r="BE1113" s="304" t="str">
        <f t="shared" si="12"/>
        <v>false</v>
      </c>
      <c r="BF1113" s="307"/>
      <c r="BG1113" s="305"/>
      <c r="BH1113" s="305"/>
      <c r="BI1113" s="305"/>
      <c r="BJ1113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3" s="306"/>
      <c r="BL1113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3" s="306"/>
      <c r="BN1113" s="302"/>
      <c r="BO1113" s="302"/>
      <c r="BP1113" s="302"/>
      <c r="BQ1113" s="302"/>
      <c r="BR1113" s="302"/>
      <c r="BS1113" s="302"/>
      <c r="BT1113" s="302"/>
      <c r="BU1113" s="302"/>
      <c r="BV1113" s="302"/>
      <c r="BW1113" s="302"/>
      <c r="BX1113" s="302"/>
    </row>
    <row r="1114">
      <c r="A1114" s="292" t="s">
        <v>728</v>
      </c>
      <c r="B1114" s="292">
        <v>1113.0</v>
      </c>
      <c r="C1114" s="292">
        <f t="shared" si="15"/>
        <v>2</v>
      </c>
      <c r="D1114" s="293" t="str">
        <f t="shared" si="27"/>
        <v>Insp, Con, Vac</v>
      </c>
      <c r="E1114" s="46" t="str">
        <f t="shared" si="2"/>
        <v>bldinsp.mdb.VacBldg.CDADist</v>
      </c>
      <c r="F1114" s="46" t="s">
        <v>355</v>
      </c>
      <c r="G1114" s="46" t="s">
        <v>417</v>
      </c>
      <c r="H1114" s="47">
        <v>28.0</v>
      </c>
      <c r="I1114" s="294" t="s">
        <v>1478</v>
      </c>
      <c r="J1114" s="295" t="s">
        <v>740</v>
      </c>
      <c r="K1114" s="296">
        <v>1.0</v>
      </c>
      <c r="L1114" s="297" t="b">
        <v>0</v>
      </c>
      <c r="M1114" s="294" t="s">
        <v>2088</v>
      </c>
      <c r="N1114" s="294"/>
      <c r="O1114" s="369"/>
      <c r="P1114" s="369"/>
      <c r="Q1114" s="298" t="str">
        <f t="shared" si="3"/>
        <v>VacBldg</v>
      </c>
      <c r="R1114" s="298" t="str">
        <f t="shared" si="19"/>
        <v>CDADist</v>
      </c>
      <c r="S1114" s="298" t="str">
        <f t="array" ref="S1114">iferror(index('Type Mapping'!$A$2:$D$21,match(J1114,'Type Mapping'!$B$2:$B$21,0),3),"type mismatch")</f>
        <v>VARCHAR</v>
      </c>
      <c r="T1114" s="298"/>
      <c r="U1114" s="298"/>
      <c r="V1114" s="298"/>
      <c r="W1114" s="51" t="b">
        <v>1</v>
      </c>
      <c r="X1114" s="51"/>
      <c r="Y1114" s="309"/>
      <c r="Z1114" s="309"/>
      <c r="AA1114" s="311" t="s">
        <v>977</v>
      </c>
      <c r="AB1114" s="53" t="str">
        <f t="shared" si="23"/>
        <v>**field missing**_history</v>
      </c>
      <c r="AC1114" s="308" t="str">
        <f t="array" ref="AC1114">iferror(index('StoT Mapping (Depreciated)'!$D$2:$L$976,match(E1114,'StoT Mapping (Depreciated)'!$D$2:$D$976,0),9),"**FIELD MISSING**")</f>
        <v>**FIELD MISSING**</v>
      </c>
      <c r="AD1114" s="53" t="str">
        <f t="shared" si="6"/>
        <v>**field missing**.**FIELD MISSING**</v>
      </c>
      <c r="AE1114" s="299">
        <f>countif(NEW_REDB_table.field,AD1114)</f>
        <v>0</v>
      </c>
      <c r="AF1114" s="299" t="str">
        <f t="shared" si="7"/>
        <v>Check...</v>
      </c>
      <c r="AG1114" s="308"/>
      <c r="AH1114" s="317" t="b">
        <v>0</v>
      </c>
      <c r="AI1114" s="317" t="b">
        <v>0</v>
      </c>
      <c r="AJ1114" s="308" t="str">
        <f t="array" ref="AJ1114">iferror(index('Type Mapping'!$A$2:$D$21,match(J1114,'Type Mapping'!$B$2:$B$21,0),4),"type mismatch")</f>
        <v>INT</v>
      </c>
      <c r="AK1114" s="308"/>
      <c r="AL1114" s="308"/>
      <c r="AM1114" s="308"/>
      <c r="AN1114" s="300" t="b">
        <v>0</v>
      </c>
      <c r="AO1114" s="300" t="b">
        <v>0</v>
      </c>
      <c r="AP1114" s="300" t="b">
        <v>0</v>
      </c>
      <c r="AQ1114" s="300" t="b">
        <v>0</v>
      </c>
      <c r="AR1114" s="300"/>
      <c r="AS1114" s="300"/>
      <c r="AT1114" s="302"/>
      <c r="AU1114" s="302"/>
      <c r="AV1114" s="303" t="b">
        <v>1</v>
      </c>
      <c r="AW1114" s="304" t="str">
        <f t="shared" si="9"/>
        <v>false</v>
      </c>
      <c r="AX1114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1114" s="306"/>
      <c r="AZ1114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1114" s="306"/>
      <c r="BB1114" s="302"/>
      <c r="BC1114" s="303" t="b">
        <f t="shared" si="11"/>
        <v>1</v>
      </c>
      <c r="BD1114" s="304"/>
      <c r="BE1114" s="304" t="str">
        <f t="shared" si="12"/>
        <v>false</v>
      </c>
      <c r="BF1114" s="307"/>
      <c r="BG1114" s="305"/>
      <c r="BH1114" s="305"/>
      <c r="BI1114" s="305"/>
      <c r="BJ1114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4" s="306"/>
      <c r="BL1114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4" s="306"/>
      <c r="BN1114" s="302"/>
      <c r="BO1114" s="302"/>
      <c r="BP1114" s="302"/>
      <c r="BQ1114" s="302"/>
      <c r="BR1114" s="302"/>
      <c r="BS1114" s="302"/>
      <c r="BT1114" s="302"/>
      <c r="BU1114" s="302"/>
      <c r="BV1114" s="302"/>
      <c r="BW1114" s="302"/>
      <c r="BX1114" s="302"/>
    </row>
    <row r="1115">
      <c r="A1115" s="292" t="s">
        <v>728</v>
      </c>
      <c r="B1115" s="292">
        <v>1114.0</v>
      </c>
      <c r="C1115" s="292">
        <f t="shared" si="15"/>
        <v>2</v>
      </c>
      <c r="D1115" s="293" t="str">
        <f t="shared" si="27"/>
        <v>Insp, Con, Vac</v>
      </c>
      <c r="E1115" s="46" t="str">
        <f t="shared" si="2"/>
        <v>bldinsp.mdb.VacBldg.CDASubDist</v>
      </c>
      <c r="F1115" s="46" t="s">
        <v>355</v>
      </c>
      <c r="G1115" s="46" t="s">
        <v>417</v>
      </c>
      <c r="H1115" s="47">
        <v>29.0</v>
      </c>
      <c r="I1115" s="294" t="s">
        <v>1485</v>
      </c>
      <c r="J1115" s="295" t="s">
        <v>740</v>
      </c>
      <c r="K1115" s="296">
        <v>1.0</v>
      </c>
      <c r="L1115" s="297" t="b">
        <v>0</v>
      </c>
      <c r="M1115" s="294" t="s">
        <v>1486</v>
      </c>
      <c r="N1115" s="294"/>
      <c r="O1115" s="369"/>
      <c r="P1115" s="369"/>
      <c r="Q1115" s="298" t="str">
        <f t="shared" si="3"/>
        <v>VacBldg</v>
      </c>
      <c r="R1115" s="298" t="str">
        <f t="shared" si="19"/>
        <v>CDASubDist</v>
      </c>
      <c r="S1115" s="298" t="str">
        <f t="array" ref="S1115">iferror(index('Type Mapping'!$A$2:$D$21,match(J1115,'Type Mapping'!$B$2:$B$21,0),3),"type mismatch")</f>
        <v>VARCHAR</v>
      </c>
      <c r="T1115" s="298"/>
      <c r="U1115" s="298"/>
      <c r="V1115" s="298"/>
      <c r="W1115" s="51" t="b">
        <v>1</v>
      </c>
      <c r="X1115" s="51"/>
      <c r="Y1115" s="309"/>
      <c r="Z1115" s="309"/>
      <c r="AA1115" s="311" t="s">
        <v>977</v>
      </c>
      <c r="AB1115" s="53" t="str">
        <f t="shared" si="23"/>
        <v>**field missing**_history</v>
      </c>
      <c r="AC1115" s="308" t="str">
        <f t="array" ref="AC1115">iferror(index('StoT Mapping (Depreciated)'!$D$2:$L$976,match(E1115,'StoT Mapping (Depreciated)'!$D$2:$D$976,0),9),"**FIELD MISSING**")</f>
        <v>**FIELD MISSING**</v>
      </c>
      <c r="AD1115" s="53" t="str">
        <f t="shared" si="6"/>
        <v>**field missing**.**FIELD MISSING**</v>
      </c>
      <c r="AE1115" s="299">
        <f>countif(NEW_REDB_table.field,AD1115)</f>
        <v>0</v>
      </c>
      <c r="AF1115" s="299" t="str">
        <f t="shared" si="7"/>
        <v>Check...</v>
      </c>
      <c r="AG1115" s="308"/>
      <c r="AH1115" s="317" t="b">
        <v>0</v>
      </c>
      <c r="AI1115" s="317" t="b">
        <v>0</v>
      </c>
      <c r="AJ1115" s="308" t="str">
        <f t="array" ref="AJ1115">iferror(index('Type Mapping'!$A$2:$D$21,match(J1115,'Type Mapping'!$B$2:$B$21,0),4),"type mismatch")</f>
        <v>INT</v>
      </c>
      <c r="AK1115" s="308"/>
      <c r="AL1115" s="308"/>
      <c r="AM1115" s="308"/>
      <c r="AN1115" s="300" t="b">
        <v>0</v>
      </c>
      <c r="AO1115" s="300" t="b">
        <v>0</v>
      </c>
      <c r="AP1115" s="300" t="b">
        <v>0</v>
      </c>
      <c r="AQ1115" s="300" t="b">
        <v>0</v>
      </c>
      <c r="AR1115" s="300"/>
      <c r="AS1115" s="300"/>
      <c r="AT1115" s="302"/>
      <c r="AU1115" s="302"/>
      <c r="AV1115" s="303" t="b">
        <v>1</v>
      </c>
      <c r="AW1115" s="304" t="str">
        <f t="shared" si="9"/>
        <v>false</v>
      </c>
      <c r="AX1115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1115" s="306"/>
      <c r="AZ1115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1115" s="306"/>
      <c r="BB1115" s="302"/>
      <c r="BC1115" s="303" t="b">
        <f t="shared" si="11"/>
        <v>1</v>
      </c>
      <c r="BD1115" s="304"/>
      <c r="BE1115" s="304" t="str">
        <f t="shared" si="12"/>
        <v>false</v>
      </c>
      <c r="BF1115" s="307"/>
      <c r="BG1115" s="305"/>
      <c r="BH1115" s="305"/>
      <c r="BI1115" s="305"/>
      <c r="BJ1115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5" s="306"/>
      <c r="BL1115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5" s="306"/>
      <c r="BN1115" s="302"/>
      <c r="BO1115" s="302"/>
      <c r="BP1115" s="302"/>
      <c r="BQ1115" s="302"/>
      <c r="BR1115" s="302"/>
      <c r="BS1115" s="302"/>
      <c r="BT1115" s="302"/>
      <c r="BU1115" s="302"/>
      <c r="BV1115" s="302"/>
      <c r="BW1115" s="302"/>
      <c r="BX1115" s="302"/>
    </row>
    <row r="1116">
      <c r="A1116" s="292" t="s">
        <v>728</v>
      </c>
      <c r="B1116" s="292">
        <v>1115.0</v>
      </c>
      <c r="C1116" s="292">
        <f t="shared" si="15"/>
        <v>2</v>
      </c>
      <c r="D1116" s="293" t="str">
        <f t="shared" si="27"/>
        <v>Insp, Con, Vac</v>
      </c>
      <c r="E1116" s="46" t="str">
        <f t="shared" si="2"/>
        <v>bldinsp.mdb.VacBldg.PoliceDist</v>
      </c>
      <c r="F1116" s="46" t="s">
        <v>355</v>
      </c>
      <c r="G1116" s="46" t="s">
        <v>417</v>
      </c>
      <c r="H1116" s="47">
        <v>30.0</v>
      </c>
      <c r="I1116" s="294" t="s">
        <v>1490</v>
      </c>
      <c r="J1116" s="295" t="s">
        <v>740</v>
      </c>
      <c r="K1116" s="296">
        <v>1.0</v>
      </c>
      <c r="L1116" s="297" t="b">
        <v>0</v>
      </c>
      <c r="M1116" s="294" t="s">
        <v>1491</v>
      </c>
      <c r="N1116" s="294"/>
      <c r="O1116" s="369"/>
      <c r="P1116" s="369"/>
      <c r="Q1116" s="298" t="str">
        <f t="shared" si="3"/>
        <v>VacBldg</v>
      </c>
      <c r="R1116" s="298" t="str">
        <f t="shared" si="19"/>
        <v>PoliceDist</v>
      </c>
      <c r="S1116" s="298" t="str">
        <f t="array" ref="S1116">iferror(index('Type Mapping'!$A$2:$D$21,match(J1116,'Type Mapping'!$B$2:$B$21,0),3),"type mismatch")</f>
        <v>VARCHAR</v>
      </c>
      <c r="T1116" s="298"/>
      <c r="U1116" s="298"/>
      <c r="V1116" s="298"/>
      <c r="W1116" s="51" t="b">
        <v>1</v>
      </c>
      <c r="X1116" s="51"/>
      <c r="Y1116" s="309"/>
      <c r="Z1116" s="309"/>
      <c r="AA1116" s="311" t="s">
        <v>977</v>
      </c>
      <c r="AB1116" s="53" t="str">
        <f t="shared" si="23"/>
        <v>**field missing**_history</v>
      </c>
      <c r="AC1116" s="308" t="str">
        <f t="array" ref="AC1116">iferror(index('StoT Mapping (Depreciated)'!$D$2:$L$976,match(E1116,'StoT Mapping (Depreciated)'!$D$2:$D$976,0),9),"**FIELD MISSING**")</f>
        <v>**FIELD MISSING**</v>
      </c>
      <c r="AD1116" s="53" t="str">
        <f t="shared" si="6"/>
        <v>**field missing**.**FIELD MISSING**</v>
      </c>
      <c r="AE1116" s="299">
        <f>countif(NEW_REDB_table.field,AD1116)</f>
        <v>0</v>
      </c>
      <c r="AF1116" s="299" t="str">
        <f t="shared" si="7"/>
        <v>Check...</v>
      </c>
      <c r="AG1116" s="308"/>
      <c r="AH1116" s="317" t="b">
        <v>0</v>
      </c>
      <c r="AI1116" s="317" t="b">
        <v>0</v>
      </c>
      <c r="AJ1116" s="308" t="str">
        <f t="array" ref="AJ1116">iferror(index('Type Mapping'!$A$2:$D$21,match(J1116,'Type Mapping'!$B$2:$B$21,0),4),"type mismatch")</f>
        <v>INT</v>
      </c>
      <c r="AK1116" s="308"/>
      <c r="AL1116" s="308"/>
      <c r="AM1116" s="308"/>
      <c r="AN1116" s="300" t="b">
        <v>0</v>
      </c>
      <c r="AO1116" s="300" t="b">
        <v>0</v>
      </c>
      <c r="AP1116" s="300" t="b">
        <v>0</v>
      </c>
      <c r="AQ1116" s="300" t="b">
        <v>0</v>
      </c>
      <c r="AR1116" s="300"/>
      <c r="AS1116" s="300"/>
      <c r="AT1116" s="302"/>
      <c r="AU1116" s="302"/>
      <c r="AV1116" s="303" t="b">
        <v>1</v>
      </c>
      <c r="AW1116" s="304" t="str">
        <f t="shared" si="9"/>
        <v>false</v>
      </c>
      <c r="AX1116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1116" s="306"/>
      <c r="AZ1116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1116" s="306"/>
      <c r="BB1116" s="302"/>
      <c r="BC1116" s="303" t="b">
        <f t="shared" si="11"/>
        <v>1</v>
      </c>
      <c r="BD1116" s="304"/>
      <c r="BE1116" s="304" t="str">
        <f t="shared" si="12"/>
        <v>false</v>
      </c>
      <c r="BF1116" s="307"/>
      <c r="BG1116" s="305"/>
      <c r="BH1116" s="305"/>
      <c r="BI1116" s="305"/>
      <c r="BJ1116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6" s="306"/>
      <c r="BL1116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6" s="306"/>
      <c r="BN1116" s="302"/>
      <c r="BO1116" s="302"/>
      <c r="BP1116" s="302"/>
      <c r="BQ1116" s="302"/>
      <c r="BR1116" s="302"/>
      <c r="BS1116" s="302"/>
      <c r="BT1116" s="302"/>
      <c r="BU1116" s="302"/>
      <c r="BV1116" s="302"/>
      <c r="BW1116" s="302"/>
      <c r="BX1116" s="302"/>
    </row>
    <row r="1117">
      <c r="A1117" s="292" t="s">
        <v>728</v>
      </c>
      <c r="B1117" s="292">
        <v>1116.0</v>
      </c>
      <c r="C1117" s="292">
        <f t="shared" si="15"/>
        <v>2</v>
      </c>
      <c r="D1117" s="293" t="str">
        <f t="shared" si="27"/>
        <v>Insp, Con, Vac</v>
      </c>
      <c r="E1117" s="46" t="str">
        <f t="shared" si="2"/>
        <v>bldinsp.mdb.VacBldg.CensTract10</v>
      </c>
      <c r="F1117" s="46" t="s">
        <v>355</v>
      </c>
      <c r="G1117" s="46" t="s">
        <v>417</v>
      </c>
      <c r="H1117" s="47">
        <v>31.0</v>
      </c>
      <c r="I1117" s="294" t="s">
        <v>1028</v>
      </c>
      <c r="J1117" s="295" t="s">
        <v>729</v>
      </c>
      <c r="K1117" s="296">
        <v>8.0</v>
      </c>
      <c r="L1117" s="297" t="b">
        <v>0</v>
      </c>
      <c r="M1117" s="294" t="s">
        <v>1029</v>
      </c>
      <c r="N1117" s="294"/>
      <c r="O1117" s="369"/>
      <c r="P1117" s="369"/>
      <c r="Q1117" s="298" t="str">
        <f t="shared" si="3"/>
        <v>VacBldg</v>
      </c>
      <c r="R1117" s="298" t="str">
        <f t="shared" si="19"/>
        <v>CensTract10</v>
      </c>
      <c r="S1117" s="298" t="str">
        <f t="array" ref="S1117">iferror(index('Type Mapping'!$A$2:$D$21,match(J1117,'Type Mapping'!$B$2:$B$21,0),3),"type mismatch")</f>
        <v>VARCHAR</v>
      </c>
      <c r="T1117" s="298"/>
      <c r="U1117" s="298"/>
      <c r="V1117" s="298"/>
      <c r="W1117" s="51" t="b">
        <v>1</v>
      </c>
      <c r="X1117" s="51"/>
      <c r="Y1117" s="309"/>
      <c r="Z1117" s="309"/>
      <c r="AA1117" s="311" t="s">
        <v>977</v>
      </c>
      <c r="AB1117" s="53" t="str">
        <f t="shared" si="23"/>
        <v>**field missing**_history</v>
      </c>
      <c r="AC1117" s="308" t="str">
        <f t="array" ref="AC1117">iferror(index('StoT Mapping (Depreciated)'!$D$2:$L$976,match(E1117,'StoT Mapping (Depreciated)'!$D$2:$D$976,0),9),"**FIELD MISSING**")</f>
        <v>**FIELD MISSING**</v>
      </c>
      <c r="AD1117" s="53" t="str">
        <f t="shared" si="6"/>
        <v>**field missing**.**FIELD MISSING**</v>
      </c>
      <c r="AE1117" s="299">
        <f>countif(NEW_REDB_table.field,AD1117)</f>
        <v>0</v>
      </c>
      <c r="AF1117" s="299" t="str">
        <f t="shared" si="7"/>
        <v>Check...</v>
      </c>
      <c r="AG1117" s="308"/>
      <c r="AH1117" s="317" t="b">
        <v>0</v>
      </c>
      <c r="AI1117" s="317" t="b">
        <v>0</v>
      </c>
      <c r="AJ1117" s="308" t="str">
        <f t="array" ref="AJ1117">iferror(index('Type Mapping'!$A$2:$D$21,match(J1117,'Type Mapping'!$B$2:$B$21,0),4),"type mismatch")</f>
        <v>FLOAT</v>
      </c>
      <c r="AK1117" s="308"/>
      <c r="AL1117" s="308"/>
      <c r="AM1117" s="308"/>
      <c r="AN1117" s="300" t="b">
        <v>0</v>
      </c>
      <c r="AO1117" s="300" t="b">
        <v>0</v>
      </c>
      <c r="AP1117" s="300" t="b">
        <v>0</v>
      </c>
      <c r="AQ1117" s="300" t="b">
        <v>0</v>
      </c>
      <c r="AR1117" s="300"/>
      <c r="AS1117" s="300"/>
      <c r="AT1117" s="302"/>
      <c r="AU1117" s="302"/>
      <c r="AV1117" s="303" t="b">
        <v>1</v>
      </c>
      <c r="AW1117" s="304" t="str">
        <f t="shared" si="9"/>
        <v>false</v>
      </c>
      <c r="AX1117" s="305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1117" s="306"/>
      <c r="AZ1117" s="305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1117" s="306"/>
      <c r="BB1117" s="302"/>
      <c r="BC1117" s="303" t="b">
        <f t="shared" si="11"/>
        <v>1</v>
      </c>
      <c r="BD1117" s="304"/>
      <c r="BE1117" s="304" t="str">
        <f t="shared" si="12"/>
        <v>false</v>
      </c>
      <c r="BF1117" s="307"/>
      <c r="BG1117" s="305"/>
      <c r="BH1117" s="305"/>
      <c r="BI1117" s="305"/>
      <c r="BJ1117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7" s="306"/>
      <c r="BL1117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7" s="306"/>
      <c r="BN1117" s="302"/>
      <c r="BO1117" s="302"/>
      <c r="BP1117" s="302"/>
      <c r="BQ1117" s="302"/>
      <c r="BR1117" s="302"/>
      <c r="BS1117" s="302"/>
      <c r="BT1117" s="302"/>
      <c r="BU1117" s="302"/>
      <c r="BV1117" s="302"/>
      <c r="BW1117" s="302"/>
      <c r="BX1117" s="302"/>
    </row>
    <row r="1118">
      <c r="A1118" s="292" t="s">
        <v>728</v>
      </c>
      <c r="B1118" s="292">
        <v>1117.0</v>
      </c>
      <c r="C1118" s="292">
        <f t="shared" si="15"/>
        <v>2</v>
      </c>
      <c r="D1118" s="293" t="str">
        <f t="shared" si="27"/>
        <v>Insp, Con, Vac</v>
      </c>
      <c r="E1118" s="46" t="str">
        <f t="shared" si="2"/>
        <v>bldinsp.mdb.VacBldg.CensGroup10</v>
      </c>
      <c r="F1118" s="46" t="s">
        <v>355</v>
      </c>
      <c r="G1118" s="46" t="s">
        <v>417</v>
      </c>
      <c r="H1118" s="47">
        <v>32.0</v>
      </c>
      <c r="I1118" s="294" t="s">
        <v>1775</v>
      </c>
      <c r="J1118" s="295" t="s">
        <v>740</v>
      </c>
      <c r="K1118" s="296">
        <v>1.0</v>
      </c>
      <c r="L1118" s="297" t="b">
        <v>0</v>
      </c>
      <c r="M1118" s="294" t="s">
        <v>2096</v>
      </c>
      <c r="N1118" s="294"/>
      <c r="O1118" s="369"/>
      <c r="P1118" s="369"/>
      <c r="Q1118" s="298" t="str">
        <f t="shared" si="3"/>
        <v>VacBldg</v>
      </c>
      <c r="R1118" s="298" t="str">
        <f t="shared" si="19"/>
        <v>CensGroup10</v>
      </c>
      <c r="S1118" s="298" t="str">
        <f t="array" ref="S1118">iferror(index('Type Mapping'!$A$2:$D$21,match(J1118,'Type Mapping'!$B$2:$B$21,0),3),"type mismatch")</f>
        <v>VARCHAR</v>
      </c>
      <c r="T1118" s="298"/>
      <c r="U1118" s="298"/>
      <c r="V1118" s="298"/>
      <c r="W1118" s="51" t="b">
        <v>1</v>
      </c>
      <c r="X1118" s="51"/>
      <c r="Y1118" s="309"/>
      <c r="Z1118" s="309"/>
      <c r="AA1118" s="311" t="s">
        <v>977</v>
      </c>
      <c r="AB1118" s="53" t="str">
        <f t="shared" si="23"/>
        <v>**field missing**_history</v>
      </c>
      <c r="AC1118" s="308" t="str">
        <f t="array" ref="AC1118">iferror(index('StoT Mapping (Depreciated)'!$D$2:$L$976,match(E1118,'StoT Mapping (Depreciated)'!$D$2:$D$976,0),9),"**FIELD MISSING**")</f>
        <v>**FIELD MISSING**</v>
      </c>
      <c r="AD1118" s="53" t="str">
        <f t="shared" si="6"/>
        <v>**field missing**.**FIELD MISSING**</v>
      </c>
      <c r="AE1118" s="299">
        <f>countif(NEW_REDB_table.field,AD1118)</f>
        <v>0</v>
      </c>
      <c r="AF1118" s="299" t="str">
        <f t="shared" si="7"/>
        <v>Check...</v>
      </c>
      <c r="AG1118" s="308"/>
      <c r="AH1118" s="317" t="b">
        <v>0</v>
      </c>
      <c r="AI1118" s="317" t="b">
        <v>0</v>
      </c>
      <c r="AJ1118" s="308" t="str">
        <f t="array" ref="AJ1118">iferror(index('Type Mapping'!$A$2:$D$21,match(J1118,'Type Mapping'!$B$2:$B$21,0),4),"type mismatch")</f>
        <v>INT</v>
      </c>
      <c r="AK1118" s="308"/>
      <c r="AL1118" s="308"/>
      <c r="AM1118" s="308"/>
      <c r="AN1118" s="300" t="b">
        <v>0</v>
      </c>
      <c r="AO1118" s="300" t="b">
        <v>0</v>
      </c>
      <c r="AP1118" s="300" t="b">
        <v>0</v>
      </c>
      <c r="AQ1118" s="300" t="b">
        <v>0</v>
      </c>
      <c r="AR1118" s="300"/>
      <c r="AS1118" s="300"/>
      <c r="AT1118" s="302"/>
      <c r="AU1118" s="302"/>
      <c r="AV1118" s="303" t="b">
        <v>1</v>
      </c>
      <c r="AW1118" s="304" t="str">
        <f t="shared" si="9"/>
        <v>false</v>
      </c>
      <c r="AX1118" s="305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1118" s="306"/>
      <c r="AZ1118" s="305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1118" s="306"/>
      <c r="BB1118" s="302"/>
      <c r="BC1118" s="303" t="b">
        <f t="shared" si="11"/>
        <v>1</v>
      </c>
      <c r="BD1118" s="304"/>
      <c r="BE1118" s="304" t="str">
        <f t="shared" si="12"/>
        <v>false</v>
      </c>
      <c r="BF1118" s="307"/>
      <c r="BG1118" s="305"/>
      <c r="BH1118" s="305"/>
      <c r="BI1118" s="305"/>
      <c r="BJ1118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8" s="306"/>
      <c r="BL1118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8" s="306"/>
      <c r="BN1118" s="302"/>
      <c r="BO1118" s="302"/>
      <c r="BP1118" s="302"/>
      <c r="BQ1118" s="302"/>
      <c r="BR1118" s="302"/>
      <c r="BS1118" s="302"/>
      <c r="BT1118" s="302"/>
      <c r="BU1118" s="302"/>
      <c r="BV1118" s="302"/>
      <c r="BW1118" s="302"/>
      <c r="BX1118" s="302"/>
    </row>
    <row r="1119">
      <c r="A1119" s="292" t="s">
        <v>728</v>
      </c>
      <c r="B1119" s="292">
        <v>1118.0</v>
      </c>
      <c r="C1119" s="292">
        <f t="shared" si="15"/>
        <v>2</v>
      </c>
      <c r="D1119" s="293" t="str">
        <f t="shared" si="27"/>
        <v>Insp, Con, Vac</v>
      </c>
      <c r="E1119" s="46" t="str">
        <f t="shared" si="2"/>
        <v>bldinsp.mdb.VacBldg.CensBlock00</v>
      </c>
      <c r="F1119" s="46" t="s">
        <v>355</v>
      </c>
      <c r="G1119" s="46" t="s">
        <v>417</v>
      </c>
      <c r="H1119" s="47">
        <v>33.0</v>
      </c>
      <c r="I1119" s="294" t="s">
        <v>1499</v>
      </c>
      <c r="J1119" s="295" t="s">
        <v>729</v>
      </c>
      <c r="K1119" s="296">
        <v>8.0</v>
      </c>
      <c r="L1119" s="297" t="b">
        <v>0</v>
      </c>
      <c r="M1119" s="294" t="s">
        <v>2098</v>
      </c>
      <c r="N1119" s="294"/>
      <c r="O1119" s="369"/>
      <c r="P1119" s="369"/>
      <c r="Q1119" s="298" t="str">
        <f t="shared" si="3"/>
        <v>VacBldg</v>
      </c>
      <c r="R1119" s="298" t="str">
        <f t="shared" si="19"/>
        <v>CensBlock00</v>
      </c>
      <c r="S1119" s="298" t="str">
        <f t="array" ref="S1119">iferror(index('Type Mapping'!$A$2:$D$21,match(J1119,'Type Mapping'!$B$2:$B$21,0),3),"type mismatch")</f>
        <v>VARCHAR</v>
      </c>
      <c r="T1119" s="298"/>
      <c r="U1119" s="298"/>
      <c r="V1119" s="298"/>
      <c r="W1119" s="51" t="b">
        <v>1</v>
      </c>
      <c r="X1119" s="51"/>
      <c r="Y1119" s="309"/>
      <c r="Z1119" s="309"/>
      <c r="AA1119" s="311" t="s">
        <v>977</v>
      </c>
      <c r="AB1119" s="53" t="str">
        <f t="shared" si="23"/>
        <v>**field missing**_history</v>
      </c>
      <c r="AC1119" s="308" t="str">
        <f t="array" ref="AC1119">iferror(index('StoT Mapping (Depreciated)'!$D$2:$L$976,match(E1119,'StoT Mapping (Depreciated)'!$D$2:$D$976,0),9),"**FIELD MISSING**")</f>
        <v>**FIELD MISSING**</v>
      </c>
      <c r="AD1119" s="53" t="str">
        <f t="shared" si="6"/>
        <v>**field missing**.**FIELD MISSING**</v>
      </c>
      <c r="AE1119" s="299">
        <f>countif(NEW_REDB_table.field,AD1119)</f>
        <v>0</v>
      </c>
      <c r="AF1119" s="299" t="str">
        <f t="shared" si="7"/>
        <v>Check...</v>
      </c>
      <c r="AG1119" s="308"/>
      <c r="AH1119" s="317" t="b">
        <v>0</v>
      </c>
      <c r="AI1119" s="317" t="b">
        <v>0</v>
      </c>
      <c r="AJ1119" s="308" t="str">
        <f t="array" ref="AJ1119">iferror(index('Type Mapping'!$A$2:$D$21,match(J1119,'Type Mapping'!$B$2:$B$21,0),4),"type mismatch")</f>
        <v>FLOAT</v>
      </c>
      <c r="AK1119" s="308"/>
      <c r="AL1119" s="308"/>
      <c r="AM1119" s="308"/>
      <c r="AN1119" s="300" t="b">
        <v>0</v>
      </c>
      <c r="AO1119" s="300" t="b">
        <v>0</v>
      </c>
      <c r="AP1119" s="300" t="b">
        <v>0</v>
      </c>
      <c r="AQ1119" s="300" t="b">
        <v>0</v>
      </c>
      <c r="AR1119" s="300"/>
      <c r="AS1119" s="300"/>
      <c r="AT1119" s="302"/>
      <c r="AU1119" s="302"/>
      <c r="AV1119" s="303" t="b">
        <v>1</v>
      </c>
      <c r="AW1119" s="304" t="str">
        <f t="shared" si="9"/>
        <v>false</v>
      </c>
      <c r="AX1119" s="305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1119" s="306"/>
      <c r="AZ1119" s="305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1119" s="306"/>
      <c r="BB1119" s="302"/>
      <c r="BC1119" s="303" t="b">
        <f t="shared" si="11"/>
        <v>1</v>
      </c>
      <c r="BD1119" s="304"/>
      <c r="BE1119" s="304" t="str">
        <f t="shared" si="12"/>
        <v>false</v>
      </c>
      <c r="BF1119" s="307"/>
      <c r="BG1119" s="305"/>
      <c r="BH1119" s="305"/>
      <c r="BI1119" s="305"/>
      <c r="BJ1119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19" s="306"/>
      <c r="BL1119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19" s="306"/>
      <c r="BN1119" s="302"/>
      <c r="BO1119" s="302"/>
      <c r="BP1119" s="302"/>
      <c r="BQ1119" s="302"/>
      <c r="BR1119" s="302"/>
      <c r="BS1119" s="302"/>
      <c r="BT1119" s="302"/>
      <c r="BU1119" s="302"/>
      <c r="BV1119" s="302"/>
      <c r="BW1119" s="302"/>
      <c r="BX1119" s="302"/>
    </row>
    <row r="1120">
      <c r="A1120" s="292" t="s">
        <v>728</v>
      </c>
      <c r="B1120" s="292">
        <v>1119.0</v>
      </c>
      <c r="C1120" s="292">
        <f t="shared" si="15"/>
        <v>2</v>
      </c>
      <c r="D1120" s="293" t="str">
        <f t="shared" si="27"/>
        <v>Insp, Con, Vac</v>
      </c>
      <c r="E1120" s="46" t="str">
        <f t="shared" si="2"/>
        <v>bldinsp.mdb.VacBldg.AsrNbrhd</v>
      </c>
      <c r="F1120" s="46" t="s">
        <v>355</v>
      </c>
      <c r="G1120" s="46" t="s">
        <v>417</v>
      </c>
      <c r="H1120" s="47">
        <v>34.0</v>
      </c>
      <c r="I1120" s="294" t="s">
        <v>1520</v>
      </c>
      <c r="J1120" s="295" t="s">
        <v>749</v>
      </c>
      <c r="K1120" s="296">
        <v>2.0</v>
      </c>
      <c r="L1120" s="297" t="b">
        <v>0</v>
      </c>
      <c r="M1120" s="294" t="s">
        <v>1521</v>
      </c>
      <c r="N1120" s="294"/>
      <c r="O1120" s="369"/>
      <c r="P1120" s="369"/>
      <c r="Q1120" s="298" t="str">
        <f t="shared" si="3"/>
        <v>VacBldg</v>
      </c>
      <c r="R1120" s="298" t="str">
        <f t="shared" si="19"/>
        <v>AsrNbrhd</v>
      </c>
      <c r="S1120" s="298" t="str">
        <f t="array" ref="S1120">iferror(index('Type Mapping'!$A$2:$D$21,match(J1120,'Type Mapping'!$B$2:$B$21,0),3),"type mismatch")</f>
        <v>VARCHAR</v>
      </c>
      <c r="T1120" s="298"/>
      <c r="U1120" s="298"/>
      <c r="V1120" s="298"/>
      <c r="W1120" s="51" t="b">
        <v>1</v>
      </c>
      <c r="X1120" s="51"/>
      <c r="Y1120" s="309"/>
      <c r="Z1120" s="309"/>
      <c r="AA1120" s="311" t="s">
        <v>977</v>
      </c>
      <c r="AB1120" s="53" t="str">
        <f t="shared" si="23"/>
        <v>**field missing**_history</v>
      </c>
      <c r="AC1120" s="308" t="str">
        <f t="array" ref="AC1120">iferror(index('StoT Mapping (Depreciated)'!$D$2:$L$976,match(E1120,'StoT Mapping (Depreciated)'!$D$2:$D$976,0),9),"**FIELD MISSING**")</f>
        <v>**FIELD MISSING**</v>
      </c>
      <c r="AD1120" s="53" t="str">
        <f t="shared" si="6"/>
        <v>**field missing**.**FIELD MISSING**</v>
      </c>
      <c r="AE1120" s="299">
        <f>countif(NEW_REDB_table.field,AD1120)</f>
        <v>0</v>
      </c>
      <c r="AF1120" s="299" t="str">
        <f t="shared" si="7"/>
        <v>Check...</v>
      </c>
      <c r="AG1120" s="308"/>
      <c r="AH1120" s="317" t="b">
        <v>0</v>
      </c>
      <c r="AI1120" s="317" t="b">
        <v>0</v>
      </c>
      <c r="AJ1120" s="308" t="str">
        <f t="array" ref="AJ1120">iferror(index('Type Mapping'!$A$2:$D$21,match(J1120,'Type Mapping'!$B$2:$B$21,0),4),"type mismatch")</f>
        <v>INT</v>
      </c>
      <c r="AK1120" s="308"/>
      <c r="AL1120" s="308"/>
      <c r="AM1120" s="308"/>
      <c r="AN1120" s="300" t="b">
        <v>0</v>
      </c>
      <c r="AO1120" s="300" t="b">
        <v>0</v>
      </c>
      <c r="AP1120" s="300" t="b">
        <v>0</v>
      </c>
      <c r="AQ1120" s="300" t="b">
        <v>0</v>
      </c>
      <c r="AR1120" s="300"/>
      <c r="AS1120" s="300"/>
      <c r="AT1120" s="302"/>
      <c r="AU1120" s="302"/>
      <c r="AV1120" s="303" t="b">
        <v>1</v>
      </c>
      <c r="AW1120" s="304" t="str">
        <f t="shared" si="9"/>
        <v>false</v>
      </c>
      <c r="AX1120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1120" s="306"/>
      <c r="AZ1120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1120" s="306"/>
      <c r="BB1120" s="302"/>
      <c r="BC1120" s="303" t="b">
        <f t="shared" si="11"/>
        <v>1</v>
      </c>
      <c r="BD1120" s="304"/>
      <c r="BE1120" s="304" t="str">
        <f t="shared" si="12"/>
        <v>false</v>
      </c>
      <c r="BF1120" s="307"/>
      <c r="BG1120" s="305"/>
      <c r="BH1120" s="305"/>
      <c r="BI1120" s="305"/>
      <c r="BJ1120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20" s="306"/>
      <c r="BL1120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20" s="306"/>
      <c r="BN1120" s="302"/>
      <c r="BO1120" s="302"/>
      <c r="BP1120" s="302"/>
      <c r="BQ1120" s="302"/>
      <c r="BR1120" s="302"/>
      <c r="BS1120" s="302"/>
      <c r="BT1120" s="302"/>
      <c r="BU1120" s="302"/>
      <c r="BV1120" s="302"/>
      <c r="BW1120" s="302"/>
      <c r="BX1120" s="302"/>
    </row>
    <row r="1121">
      <c r="A1121" s="292" t="s">
        <v>728</v>
      </c>
      <c r="B1121" s="292">
        <v>1120.0</v>
      </c>
      <c r="C1121" s="292">
        <f t="shared" si="15"/>
        <v>2</v>
      </c>
      <c r="D1121" s="293" t="str">
        <f t="shared" si="27"/>
        <v>Insp, Con, Vac</v>
      </c>
      <c r="E1121" s="46" t="str">
        <f t="shared" si="2"/>
        <v>bldinsp.mdb.VacBldg.NLC</v>
      </c>
      <c r="F1121" s="46" t="s">
        <v>355</v>
      </c>
      <c r="G1121" s="46" t="s">
        <v>417</v>
      </c>
      <c r="H1121" s="47">
        <v>35.0</v>
      </c>
      <c r="I1121" s="294" t="s">
        <v>1058</v>
      </c>
      <c r="J1121" s="295" t="s">
        <v>729</v>
      </c>
      <c r="K1121" s="296">
        <v>8.0</v>
      </c>
      <c r="L1121" s="297" t="b">
        <v>0</v>
      </c>
      <c r="M1121" s="294" t="s">
        <v>1059</v>
      </c>
      <c r="N1121" s="294"/>
      <c r="O1121" s="369"/>
      <c r="P1121" s="369"/>
      <c r="Q1121" s="298" t="str">
        <f t="shared" si="3"/>
        <v>VacBldg</v>
      </c>
      <c r="R1121" s="298" t="str">
        <f t="shared" si="19"/>
        <v>NLC</v>
      </c>
      <c r="S1121" s="298" t="str">
        <f t="array" ref="S1121">iferror(index('Type Mapping'!$A$2:$D$21,match(J1121,'Type Mapping'!$B$2:$B$21,0),3),"type mismatch")</f>
        <v>VARCHAR</v>
      </c>
      <c r="T1121" s="298"/>
      <c r="U1121" s="298"/>
      <c r="V1121" s="298"/>
      <c r="W1121" s="51" t="b">
        <v>1</v>
      </c>
      <c r="X1121" s="51"/>
      <c r="Y1121" s="309"/>
      <c r="Z1121" s="309"/>
      <c r="AA1121" s="311" t="s">
        <v>977</v>
      </c>
      <c r="AB1121" s="53" t="str">
        <f t="shared" si="23"/>
        <v>**field missing**_history</v>
      </c>
      <c r="AC1121" s="308" t="str">
        <f t="array" ref="AC1121">iferror(index('StoT Mapping (Depreciated)'!$D$2:$L$976,match(E1121,'StoT Mapping (Depreciated)'!$D$2:$D$976,0),9),"**FIELD MISSING**")</f>
        <v>**FIELD MISSING**</v>
      </c>
      <c r="AD1121" s="53" t="str">
        <f t="shared" si="6"/>
        <v>**field missing**.**FIELD MISSING**</v>
      </c>
      <c r="AE1121" s="299">
        <f>countif(NEW_REDB_table.field,AD1121)</f>
        <v>0</v>
      </c>
      <c r="AF1121" s="299" t="str">
        <f t="shared" si="7"/>
        <v>Check...</v>
      </c>
      <c r="AG1121" s="308"/>
      <c r="AH1121" s="317" t="b">
        <v>0</v>
      </c>
      <c r="AI1121" s="317" t="b">
        <v>0</v>
      </c>
      <c r="AJ1121" s="308" t="str">
        <f t="array" ref="AJ1121">iferror(index('Type Mapping'!$A$2:$D$21,match(J1121,'Type Mapping'!$B$2:$B$21,0),4),"type mismatch")</f>
        <v>FLOAT</v>
      </c>
      <c r="AK1121" s="308"/>
      <c r="AL1121" s="308"/>
      <c r="AM1121" s="308"/>
      <c r="AN1121" s="300" t="b">
        <v>0</v>
      </c>
      <c r="AO1121" s="300" t="b">
        <v>0</v>
      </c>
      <c r="AP1121" s="300" t="b">
        <v>0</v>
      </c>
      <c r="AQ1121" s="300" t="b">
        <v>0</v>
      </c>
      <c r="AR1121" s="300"/>
      <c r="AS1121" s="300"/>
      <c r="AT1121" s="302"/>
      <c r="AU1121" s="302"/>
      <c r="AV1121" s="303" t="b">
        <v>1</v>
      </c>
      <c r="AW1121" s="304" t="str">
        <f t="shared" si="9"/>
        <v>false</v>
      </c>
      <c r="AX1121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1121" s="306"/>
      <c r="AZ1121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1121" s="306"/>
      <c r="BB1121" s="302"/>
      <c r="BC1121" s="303" t="b">
        <f t="shared" si="11"/>
        <v>1</v>
      </c>
      <c r="BD1121" s="304"/>
      <c r="BE1121" s="304" t="str">
        <f t="shared" si="12"/>
        <v>false</v>
      </c>
      <c r="BF1121" s="307"/>
      <c r="BG1121" s="305"/>
      <c r="BH1121" s="305"/>
      <c r="BI1121" s="305"/>
      <c r="BJ1121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21" s="306"/>
      <c r="BL1121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21" s="306"/>
      <c r="BN1121" s="302"/>
      <c r="BO1121" s="302"/>
      <c r="BP1121" s="302"/>
      <c r="BQ1121" s="302"/>
      <c r="BR1121" s="302"/>
      <c r="BS1121" s="302"/>
      <c r="BT1121" s="302"/>
      <c r="BU1121" s="302"/>
      <c r="BV1121" s="302"/>
      <c r="BW1121" s="302"/>
      <c r="BX1121" s="302"/>
    </row>
    <row r="1122">
      <c r="A1122" s="292" t="s">
        <v>728</v>
      </c>
      <c r="B1122" s="292">
        <v>1121.0</v>
      </c>
      <c r="C1122" s="292">
        <f t="shared" si="15"/>
        <v>2</v>
      </c>
      <c r="D1122" s="293" t="str">
        <f t="shared" si="27"/>
        <v>Insp, Con, Vac</v>
      </c>
      <c r="E1122" s="46" t="str">
        <f t="shared" si="2"/>
        <v>bldinsp.mdb.VacBldg.Parity</v>
      </c>
      <c r="F1122" s="46" t="s">
        <v>355</v>
      </c>
      <c r="G1122" s="46" t="s">
        <v>417</v>
      </c>
      <c r="H1122" s="47">
        <v>36.0</v>
      </c>
      <c r="I1122" s="294" t="s">
        <v>1061</v>
      </c>
      <c r="J1122" s="295" t="s">
        <v>743</v>
      </c>
      <c r="K1122" s="296">
        <v>1.0</v>
      </c>
      <c r="L1122" s="297" t="b">
        <v>0</v>
      </c>
      <c r="M1122" s="294" t="s">
        <v>1652</v>
      </c>
      <c r="N1122" s="294"/>
      <c r="O1122" s="369"/>
      <c r="P1122" s="369"/>
      <c r="Q1122" s="298" t="str">
        <f t="shared" si="3"/>
        <v>VacBldg</v>
      </c>
      <c r="R1122" s="298" t="str">
        <f t="shared" si="19"/>
        <v>Parity</v>
      </c>
      <c r="S1122" s="298" t="str">
        <f t="array" ref="S1122">iferror(index('Type Mapping'!$A$2:$D$21,match(J1122,'Type Mapping'!$B$2:$B$21,0),3),"type mismatch")</f>
        <v>VARCHAR</v>
      </c>
      <c r="T1122" s="298"/>
      <c r="U1122" s="298"/>
      <c r="V1122" s="298"/>
      <c r="W1122" s="51" t="b">
        <v>1</v>
      </c>
      <c r="X1122" s="51"/>
      <c r="Y1122" s="309"/>
      <c r="Z1122" s="309"/>
      <c r="AA1122" s="311" t="s">
        <v>977</v>
      </c>
      <c r="AB1122" s="53" t="str">
        <f t="shared" si="23"/>
        <v>**field missing**_history</v>
      </c>
      <c r="AC1122" s="308" t="str">
        <f t="array" ref="AC1122">iferror(index('StoT Mapping (Depreciated)'!$D$2:$L$976,match(E1122,'StoT Mapping (Depreciated)'!$D$2:$D$976,0),9),"**FIELD MISSING**")</f>
        <v>**FIELD MISSING**</v>
      </c>
      <c r="AD1122" s="53" t="str">
        <f t="shared" si="6"/>
        <v>**field missing**.**FIELD MISSING**</v>
      </c>
      <c r="AE1122" s="299">
        <f>countif(NEW_REDB_table.field,AD1122)</f>
        <v>0</v>
      </c>
      <c r="AF1122" s="299" t="str">
        <f t="shared" si="7"/>
        <v>Check...</v>
      </c>
      <c r="AG1122" s="308"/>
      <c r="AH1122" s="317" t="b">
        <v>0</v>
      </c>
      <c r="AI1122" s="317" t="b">
        <v>0</v>
      </c>
      <c r="AJ1122" s="308" t="str">
        <f t="array" ref="AJ1122">iferror(index('Type Mapping'!$A$2:$D$21,match(J1122,'Type Mapping'!$B$2:$B$21,0),4),"type mismatch")</f>
        <v>VARCHAR</v>
      </c>
      <c r="AK1122" s="308"/>
      <c r="AL1122" s="308"/>
      <c r="AM1122" s="308"/>
      <c r="AN1122" s="300" t="b">
        <v>0</v>
      </c>
      <c r="AO1122" s="300" t="b">
        <v>0</v>
      </c>
      <c r="AP1122" s="300" t="b">
        <v>0</v>
      </c>
      <c r="AQ1122" s="300" t="b">
        <v>0</v>
      </c>
      <c r="AR1122" s="300"/>
      <c r="AS1122" s="300"/>
      <c r="AT1122" s="302"/>
      <c r="AU1122" s="302"/>
      <c r="AV1122" s="303" t="b">
        <v>1</v>
      </c>
      <c r="AW1122" s="304" t="str">
        <f t="shared" si="9"/>
        <v>false</v>
      </c>
      <c r="AX1122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1122" s="306"/>
      <c r="AZ1122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1122" s="306"/>
      <c r="BB1122" s="302"/>
      <c r="BC1122" s="303" t="b">
        <f t="shared" si="11"/>
        <v>1</v>
      </c>
      <c r="BD1122" s="304"/>
      <c r="BE1122" s="304" t="str">
        <f t="shared" si="12"/>
        <v>false</v>
      </c>
      <c r="BF1122" s="307"/>
      <c r="BG1122" s="305"/>
      <c r="BH1122" s="305"/>
      <c r="BI1122" s="305"/>
      <c r="BJ1122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22" s="306"/>
      <c r="BL1122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22" s="306"/>
      <c r="BN1122" s="302"/>
      <c r="BO1122" s="302"/>
      <c r="BP1122" s="302"/>
      <c r="BQ1122" s="302"/>
      <c r="BR1122" s="302"/>
      <c r="BS1122" s="302"/>
      <c r="BT1122" s="302"/>
      <c r="BU1122" s="302"/>
      <c r="BV1122" s="302"/>
      <c r="BW1122" s="302"/>
      <c r="BX1122" s="302"/>
    </row>
    <row r="1123">
      <c r="A1123" s="292" t="s">
        <v>728</v>
      </c>
      <c r="B1123" s="292">
        <v>1122.0</v>
      </c>
      <c r="C1123" s="292">
        <f t="shared" si="15"/>
        <v>2</v>
      </c>
      <c r="D1123" s="293" t="str">
        <f t="shared" si="27"/>
        <v>Insp, Con, Vac</v>
      </c>
      <c r="E1123" s="46" t="str">
        <f t="shared" si="2"/>
        <v>bldinsp.mdb.VacBldg.FirstDate</v>
      </c>
      <c r="F1123" s="46" t="s">
        <v>355</v>
      </c>
      <c r="G1123" s="46" t="s">
        <v>417</v>
      </c>
      <c r="H1123" s="47">
        <v>37.0</v>
      </c>
      <c r="I1123" s="294" t="s">
        <v>787</v>
      </c>
      <c r="J1123" s="295" t="s">
        <v>788</v>
      </c>
      <c r="K1123" s="296">
        <v>8.0</v>
      </c>
      <c r="L1123" s="297" t="b">
        <v>0</v>
      </c>
      <c r="M1123" s="294" t="s">
        <v>789</v>
      </c>
      <c r="N1123" s="294"/>
      <c r="O1123" s="369"/>
      <c r="P1123" s="369"/>
      <c r="Q1123" s="298" t="str">
        <f t="shared" si="3"/>
        <v>VacBldg</v>
      </c>
      <c r="R1123" s="298" t="str">
        <f t="shared" si="19"/>
        <v>FirstDate</v>
      </c>
      <c r="S1123" s="298" t="str">
        <f t="array" ref="S1123">iferror(index('Type Mapping'!$A$2:$D$21,match(J1123,'Type Mapping'!$B$2:$B$21,0),3),"type mismatch")</f>
        <v>VARCHAR</v>
      </c>
      <c r="T1123" s="298"/>
      <c r="U1123" s="298"/>
      <c r="V1123" s="298"/>
      <c r="W1123" s="51" t="b">
        <v>1</v>
      </c>
      <c r="X1123" s="51"/>
      <c r="Y1123" s="309"/>
      <c r="Z1123" s="309"/>
      <c r="AA1123" s="311" t="s">
        <v>977</v>
      </c>
      <c r="AB1123" s="53" t="str">
        <f t="shared" si="23"/>
        <v>**field missing**_history</v>
      </c>
      <c r="AC1123" s="308" t="str">
        <f t="array" ref="AC1123">iferror(index('StoT Mapping (Depreciated)'!$D$2:$L$976,match(E1123,'StoT Mapping (Depreciated)'!$D$2:$D$976,0),9),"**FIELD MISSING**")</f>
        <v>**FIELD MISSING**</v>
      </c>
      <c r="AD1123" s="53" t="str">
        <f t="shared" si="6"/>
        <v>**field missing**.**FIELD MISSING**</v>
      </c>
      <c r="AE1123" s="299">
        <f>countif(NEW_REDB_table.field,AD1123)</f>
        <v>0</v>
      </c>
      <c r="AF1123" s="299" t="str">
        <f t="shared" si="7"/>
        <v>Check...</v>
      </c>
      <c r="AG1123" s="308"/>
      <c r="AH1123" s="317" t="b">
        <v>0</v>
      </c>
      <c r="AI1123" s="317" t="b">
        <v>0</v>
      </c>
      <c r="AJ1123" s="308" t="str">
        <f t="array" ref="AJ1123">iferror(index('Type Mapping'!$A$2:$D$21,match(J1123,'Type Mapping'!$B$2:$B$21,0),4),"type mismatch")</f>
        <v>DATE</v>
      </c>
      <c r="AK1123" s="308"/>
      <c r="AL1123" s="308"/>
      <c r="AM1123" s="308"/>
      <c r="AN1123" s="300" t="b">
        <v>0</v>
      </c>
      <c r="AO1123" s="300" t="b">
        <v>0</v>
      </c>
      <c r="AP1123" s="300" t="b">
        <v>0</v>
      </c>
      <c r="AQ1123" s="300" t="b">
        <v>0</v>
      </c>
      <c r="AR1123" s="300"/>
      <c r="AS1123" s="300"/>
      <c r="AT1123" s="302"/>
      <c r="AU1123" s="302"/>
      <c r="AV1123" s="303" t="b">
        <v>1</v>
      </c>
      <c r="AW1123" s="304" t="str">
        <f t="shared" si="9"/>
        <v>false</v>
      </c>
      <c r="AX1123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1123" s="306"/>
      <c r="AZ1123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1123" s="306"/>
      <c r="BB1123" s="302"/>
      <c r="BC1123" s="303" t="b">
        <f t="shared" si="11"/>
        <v>1</v>
      </c>
      <c r="BD1123" s="304"/>
      <c r="BE1123" s="304" t="str">
        <f t="shared" si="12"/>
        <v>false</v>
      </c>
      <c r="BF1123" s="307"/>
      <c r="BG1123" s="305"/>
      <c r="BH1123" s="305"/>
      <c r="BI1123" s="305"/>
      <c r="BJ1123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23" s="306"/>
      <c r="BL1123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23" s="306"/>
      <c r="BN1123" s="302"/>
      <c r="BO1123" s="302"/>
      <c r="BP1123" s="302"/>
      <c r="BQ1123" s="302"/>
      <c r="BR1123" s="302"/>
      <c r="BS1123" s="302"/>
      <c r="BT1123" s="302"/>
      <c r="BU1123" s="302"/>
      <c r="BV1123" s="302"/>
      <c r="BW1123" s="302"/>
      <c r="BX1123" s="302"/>
    </row>
    <row r="1124">
      <c r="A1124" s="292" t="s">
        <v>728</v>
      </c>
      <c r="B1124" s="292">
        <v>1123.0</v>
      </c>
      <c r="C1124" s="292">
        <f t="shared" si="15"/>
        <v>2</v>
      </c>
      <c r="D1124" s="293" t="str">
        <f t="shared" si="27"/>
        <v>Insp, Con, Vac</v>
      </c>
      <c r="E1124" s="46" t="str">
        <f t="shared" si="2"/>
        <v>bldinsp.mdb.VacBldg.LastDate</v>
      </c>
      <c r="F1124" s="46" t="s">
        <v>355</v>
      </c>
      <c r="G1124" s="46" t="s">
        <v>417</v>
      </c>
      <c r="H1124" s="47">
        <v>38.0</v>
      </c>
      <c r="I1124" s="294" t="s">
        <v>794</v>
      </c>
      <c r="J1124" s="295" t="s">
        <v>788</v>
      </c>
      <c r="K1124" s="296">
        <v>8.0</v>
      </c>
      <c r="L1124" s="297" t="b">
        <v>0</v>
      </c>
      <c r="M1124" s="294" t="s">
        <v>796</v>
      </c>
      <c r="N1124" s="294"/>
      <c r="O1124" s="369"/>
      <c r="P1124" s="369"/>
      <c r="Q1124" s="298" t="str">
        <f t="shared" si="3"/>
        <v>VacBldg</v>
      </c>
      <c r="R1124" s="298" t="str">
        <f t="shared" si="19"/>
        <v>LastDate</v>
      </c>
      <c r="S1124" s="298" t="str">
        <f t="array" ref="S1124">iferror(index('Type Mapping'!$A$2:$D$21,match(J1124,'Type Mapping'!$B$2:$B$21,0),3),"type mismatch")</f>
        <v>VARCHAR</v>
      </c>
      <c r="T1124" s="298"/>
      <c r="U1124" s="298"/>
      <c r="V1124" s="298"/>
      <c r="W1124" s="51" t="b">
        <v>1</v>
      </c>
      <c r="X1124" s="51"/>
      <c r="Y1124" s="309"/>
      <c r="Z1124" s="309"/>
      <c r="AA1124" s="311" t="s">
        <v>977</v>
      </c>
      <c r="AB1124" s="53" t="str">
        <f t="shared" si="23"/>
        <v>**field missing**_history</v>
      </c>
      <c r="AC1124" s="308" t="str">
        <f t="array" ref="AC1124">iferror(index('StoT Mapping (Depreciated)'!$D$2:$L$976,match(E1124,'StoT Mapping (Depreciated)'!$D$2:$D$976,0),9),"**FIELD MISSING**")</f>
        <v>**FIELD MISSING**</v>
      </c>
      <c r="AD1124" s="53" t="str">
        <f t="shared" si="6"/>
        <v>**field missing**.**FIELD MISSING**</v>
      </c>
      <c r="AE1124" s="299">
        <f>countif(NEW_REDB_table.field,AD1124)</f>
        <v>0</v>
      </c>
      <c r="AF1124" s="299" t="str">
        <f t="shared" si="7"/>
        <v>Check...</v>
      </c>
      <c r="AG1124" s="308"/>
      <c r="AH1124" s="317" t="b">
        <v>0</v>
      </c>
      <c r="AI1124" s="317" t="b">
        <v>0</v>
      </c>
      <c r="AJ1124" s="308" t="str">
        <f t="array" ref="AJ1124">iferror(index('Type Mapping'!$A$2:$D$21,match(J1124,'Type Mapping'!$B$2:$B$21,0),4),"type mismatch")</f>
        <v>DATE</v>
      </c>
      <c r="AK1124" s="308"/>
      <c r="AL1124" s="308"/>
      <c r="AM1124" s="308"/>
      <c r="AN1124" s="300" t="b">
        <v>0</v>
      </c>
      <c r="AO1124" s="300" t="b">
        <v>0</v>
      </c>
      <c r="AP1124" s="300" t="b">
        <v>0</v>
      </c>
      <c r="AQ1124" s="300" t="b">
        <v>0</v>
      </c>
      <c r="AR1124" s="300"/>
      <c r="AS1124" s="300"/>
      <c r="AT1124" s="302"/>
      <c r="AU1124" s="302"/>
      <c r="AV1124" s="303" t="b">
        <v>1</v>
      </c>
      <c r="AW1124" s="304" t="str">
        <f t="shared" si="9"/>
        <v>false</v>
      </c>
      <c r="AX1124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1124" s="306"/>
      <c r="AZ1124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1124" s="306"/>
      <c r="BB1124" s="302"/>
      <c r="BC1124" s="303" t="b">
        <f t="shared" si="11"/>
        <v>1</v>
      </c>
      <c r="BD1124" s="304"/>
      <c r="BE1124" s="304" t="str">
        <f t="shared" si="12"/>
        <v>false</v>
      </c>
      <c r="BF1124" s="307"/>
      <c r="BG1124" s="305"/>
      <c r="BH1124" s="305"/>
      <c r="BI1124" s="305"/>
      <c r="BJ1124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24" s="306"/>
      <c r="BL1124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24" s="306"/>
      <c r="BN1124" s="302"/>
      <c r="BO1124" s="302"/>
      <c r="BP1124" s="302"/>
      <c r="BQ1124" s="302"/>
      <c r="BR1124" s="302"/>
      <c r="BS1124" s="302"/>
      <c r="BT1124" s="302"/>
      <c r="BU1124" s="302"/>
      <c r="BV1124" s="302"/>
      <c r="BW1124" s="302"/>
      <c r="BX1124" s="302"/>
    </row>
    <row r="1125">
      <c r="A1125" s="292" t="s">
        <v>728</v>
      </c>
      <c r="B1125" s="292">
        <v>1124.0</v>
      </c>
      <c r="C1125" s="292">
        <f t="shared" si="15"/>
        <v>2</v>
      </c>
      <c r="D1125" s="293" t="str">
        <f t="shared" si="27"/>
        <v>Insp, Con, Vac</v>
      </c>
      <c r="E1125" s="46" t="str">
        <f t="shared" si="2"/>
        <v>bldinsp.mdb.VacBldg.UpDateGeo</v>
      </c>
      <c r="F1125" s="46" t="s">
        <v>355</v>
      </c>
      <c r="G1125" s="46" t="s">
        <v>417</v>
      </c>
      <c r="H1125" s="47">
        <v>39.0</v>
      </c>
      <c r="I1125" s="294" t="s">
        <v>1871</v>
      </c>
      <c r="J1125" s="295" t="s">
        <v>788</v>
      </c>
      <c r="K1125" s="296">
        <v>8.0</v>
      </c>
      <c r="L1125" s="297" t="b">
        <v>0</v>
      </c>
      <c r="M1125" s="294" t="s">
        <v>2105</v>
      </c>
      <c r="N1125" s="294"/>
      <c r="O1125" s="369"/>
      <c r="P1125" s="369"/>
      <c r="Q1125" s="298" t="str">
        <f t="shared" si="3"/>
        <v>VacBldg</v>
      </c>
      <c r="R1125" s="298" t="str">
        <f t="shared" si="19"/>
        <v>UpDateGeo</v>
      </c>
      <c r="S1125" s="298" t="str">
        <f t="array" ref="S1125">iferror(index('Type Mapping'!$A$2:$D$21,match(J1125,'Type Mapping'!$B$2:$B$21,0),3),"type mismatch")</f>
        <v>VARCHAR</v>
      </c>
      <c r="T1125" s="298"/>
      <c r="U1125" s="298"/>
      <c r="V1125" s="298"/>
      <c r="W1125" s="51" t="b">
        <v>1</v>
      </c>
      <c r="X1125" s="51"/>
      <c r="Y1125" s="309"/>
      <c r="Z1125" s="309"/>
      <c r="AA1125" s="311" t="s">
        <v>977</v>
      </c>
      <c r="AB1125" s="53" t="str">
        <f t="shared" si="23"/>
        <v>**field missing**_history</v>
      </c>
      <c r="AC1125" s="308" t="str">
        <f t="array" ref="AC1125">iferror(index('StoT Mapping (Depreciated)'!$D$2:$L$976,match(E1125,'StoT Mapping (Depreciated)'!$D$2:$D$976,0),9),"**FIELD MISSING**")</f>
        <v>**FIELD MISSING**</v>
      </c>
      <c r="AD1125" s="53" t="str">
        <f t="shared" si="6"/>
        <v>**field missing**.**FIELD MISSING**</v>
      </c>
      <c r="AE1125" s="299">
        <f>countif(NEW_REDB_table.field,AD1125)</f>
        <v>0</v>
      </c>
      <c r="AF1125" s="299" t="str">
        <f t="shared" si="7"/>
        <v>Check...</v>
      </c>
      <c r="AG1125" s="308"/>
      <c r="AH1125" s="317" t="b">
        <v>0</v>
      </c>
      <c r="AI1125" s="317" t="b">
        <v>0</v>
      </c>
      <c r="AJ1125" s="308" t="str">
        <f t="array" ref="AJ1125">iferror(index('Type Mapping'!$A$2:$D$21,match(J1125,'Type Mapping'!$B$2:$B$21,0),4),"type mismatch")</f>
        <v>DATE</v>
      </c>
      <c r="AK1125" s="308"/>
      <c r="AL1125" s="308"/>
      <c r="AM1125" s="308"/>
      <c r="AN1125" s="300" t="b">
        <v>0</v>
      </c>
      <c r="AO1125" s="300" t="b">
        <v>0</v>
      </c>
      <c r="AP1125" s="300" t="b">
        <v>0</v>
      </c>
      <c r="AQ1125" s="300" t="b">
        <v>0</v>
      </c>
      <c r="AR1125" s="300"/>
      <c r="AS1125" s="300"/>
      <c r="AT1125" s="302"/>
      <c r="AU1125" s="302"/>
      <c r="AV1125" s="303" t="b">
        <v>1</v>
      </c>
      <c r="AW1125" s="304" t="str">
        <f t="shared" si="9"/>
        <v>false</v>
      </c>
      <c r="AX1125" s="305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1125" s="306"/>
      <c r="AZ1125" s="305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1125" s="306"/>
      <c r="BB1125" s="302"/>
      <c r="BC1125" s="303" t="b">
        <f t="shared" si="11"/>
        <v>1</v>
      </c>
      <c r="BD1125" s="304"/>
      <c r="BE1125" s="304" t="str">
        <f t="shared" si="12"/>
        <v>false</v>
      </c>
      <c r="BF1125" s="307"/>
      <c r="BG1125" s="305"/>
      <c r="BH1125" s="305"/>
      <c r="BI1125" s="305"/>
      <c r="BJ1125" s="305" t="str">
        <f t="shared" si="18"/>
        <v>&lt;column comment="" default="" key="false" label="VacBldg" length="255" nullable="true" originalDbColumnName="VacBldg" originalLength="-1" pattern="" precision="-1" talendType="id_String" type=""/&gt;</v>
      </c>
      <c r="BK1125" s="306"/>
      <c r="BL1125" s="305" t="str">
        <f t="shared" si="14"/>
        <v>&lt;column comment="" default="" key="false" label="VacBldg" length="255" nullable="true" originalDbColumnName="VacBldg" originalLength="-1" pattern="" precision="-1" talendType="id_String" type=""/&gt;</v>
      </c>
      <c r="BM1125" s="306"/>
      <c r="BN1125" s="302"/>
      <c r="BO1125" s="302"/>
      <c r="BP1125" s="302"/>
      <c r="BQ1125" s="302"/>
      <c r="BR1125" s="302"/>
      <c r="BS1125" s="302"/>
      <c r="BT1125" s="302"/>
      <c r="BU1125" s="302"/>
      <c r="BV1125" s="302"/>
      <c r="BW1125" s="302"/>
      <c r="BX1125" s="302"/>
    </row>
    <row r="1126" hidden="1">
      <c r="A1126" s="292" t="s">
        <v>728</v>
      </c>
      <c r="B1126" s="292">
        <v>1125.0</v>
      </c>
      <c r="C1126" s="292">
        <f t="shared" si="15"/>
        <v>1</v>
      </c>
      <c r="D1126" s="293" t="str">
        <f t="shared" si="27"/>
        <v>Insp, Con, Vac</v>
      </c>
      <c r="E1126" s="46" t="str">
        <f t="shared" si="2"/>
        <v>bldinsp.mdb.VacBldgDate.LastUpDate</v>
      </c>
      <c r="F1126" s="46" t="s">
        <v>355</v>
      </c>
      <c r="G1126" s="46" t="s">
        <v>419</v>
      </c>
      <c r="H1126" s="47">
        <v>1.0</v>
      </c>
      <c r="I1126" s="294" t="s">
        <v>801</v>
      </c>
      <c r="J1126" s="295" t="s">
        <v>788</v>
      </c>
      <c r="K1126" s="296">
        <v>8.0</v>
      </c>
      <c r="L1126" s="297" t="b">
        <v>1</v>
      </c>
      <c r="M1126" s="294" t="s">
        <v>802</v>
      </c>
      <c r="N1126" s="294"/>
      <c r="O1126" s="369"/>
      <c r="P1126" s="369"/>
      <c r="Q1126" s="298" t="str">
        <f t="shared" si="3"/>
        <v>VacBldgDate</v>
      </c>
      <c r="R1126" s="298" t="str">
        <f t="shared" si="19"/>
        <v>LastUpDate</v>
      </c>
      <c r="S1126" s="298" t="str">
        <f t="array" ref="S1126">iferror(index('Type Mapping'!$A$2:$D$21,match(J1126,'Type Mapping'!$B$2:$B$21,0),3),"type mismatch")</f>
        <v>VARCHAR</v>
      </c>
      <c r="T1126" s="298"/>
      <c r="U1126" s="298"/>
      <c r="V1126" s="298"/>
      <c r="W1126" s="51" t="b">
        <v>0</v>
      </c>
      <c r="X1126" s="51" t="s">
        <v>2106</v>
      </c>
      <c r="Y1126" s="51"/>
      <c r="Z1126" s="51" t="s">
        <v>1731</v>
      </c>
      <c r="AA1126" s="311" t="s">
        <v>977</v>
      </c>
      <c r="AB1126" s="53" t="str">
        <f t="shared" si="23"/>
        <v>**field missing**_history</v>
      </c>
      <c r="AC1126" s="308" t="str">
        <f t="array" ref="AC1126">iferror(index('StoT Mapping (Depreciated)'!$D$2:$L$976,match(E1126,'StoT Mapping (Depreciated)'!$D$2:$D$976,0),9),"**FIELD MISSING**")</f>
        <v>**FIELD MISSING**</v>
      </c>
      <c r="AD1126" s="53" t="str">
        <f t="shared" si="6"/>
        <v>**field missing**.**FIELD MISSING**</v>
      </c>
      <c r="AE1126" s="299">
        <f>countif(NEW_REDB_table.field,AD1126)</f>
        <v>0</v>
      </c>
      <c r="AF1126" s="299" t="str">
        <f t="shared" si="7"/>
        <v>Check...</v>
      </c>
      <c r="AG1126" s="308"/>
      <c r="AH1126" s="317" t="b">
        <v>0</v>
      </c>
      <c r="AI1126" s="317" t="b">
        <v>0</v>
      </c>
      <c r="AJ1126" s="308" t="str">
        <f t="array" ref="AJ1126">iferror(index('Type Mapping'!$A$2:$D$21,match(J1126,'Type Mapping'!$B$2:$B$21,0),4),"type mismatch")</f>
        <v>DATE</v>
      </c>
      <c r="AK1126" s="308"/>
      <c r="AL1126" s="308"/>
      <c r="AM1126" s="308"/>
      <c r="AN1126" s="300" t="b">
        <v>0</v>
      </c>
      <c r="AO1126" s="300" t="b">
        <v>0</v>
      </c>
      <c r="AP1126" s="300" t="b">
        <v>0</v>
      </c>
      <c r="AQ1126" s="300" t="b">
        <v>0</v>
      </c>
      <c r="AR1126" s="300"/>
      <c r="AS1126" s="300"/>
      <c r="AT1126" s="302"/>
      <c r="AU1126" s="302"/>
      <c r="AV1126" s="303" t="b">
        <v>1</v>
      </c>
      <c r="AW1126" s="304" t="str">
        <f t="shared" si="9"/>
        <v>true</v>
      </c>
      <c r="AX1126" s="305" t="str">
        <f t="shared" si="17"/>
        <v>***VacBldgDate.xml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1126" s="306"/>
      <c r="AZ1126" s="305" t="str">
        <f t="shared" si="10"/>
        <v>VacBldgDate.xml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1126" s="306"/>
      <c r="BB1126" s="302"/>
      <c r="BC1126" s="303" t="b">
        <f t="shared" si="11"/>
        <v>0</v>
      </c>
      <c r="BD1126" s="304"/>
      <c r="BE1126" s="304" t="str">
        <f t="shared" si="12"/>
        <v/>
      </c>
      <c r="BF1126" s="307"/>
      <c r="BG1126" s="305"/>
      <c r="BH1126" s="305"/>
      <c r="BI1126" s="305"/>
      <c r="BJ1126" s="305" t="str">
        <f t="shared" si="18"/>
        <v/>
      </c>
      <c r="BK1126" s="306"/>
      <c r="BL1126" s="305" t="str">
        <f t="shared" si="14"/>
        <v/>
      </c>
      <c r="BM1126" s="306"/>
      <c r="BN1126" s="302"/>
      <c r="BO1126" s="302"/>
      <c r="BP1126" s="302"/>
      <c r="BQ1126" s="302"/>
      <c r="BR1126" s="302"/>
      <c r="BS1126" s="302"/>
      <c r="BT1126" s="302"/>
      <c r="BU1126" s="302"/>
      <c r="BV1126" s="302"/>
      <c r="BW1126" s="302"/>
      <c r="BX1126" s="302"/>
    </row>
    <row r="1127" hidden="1">
      <c r="A1127" s="292" t="s">
        <v>728</v>
      </c>
      <c r="B1127" s="292">
        <v>1126.0</v>
      </c>
      <c r="C1127" s="292">
        <f t="shared" si="15"/>
        <v>1</v>
      </c>
      <c r="D1127" s="293" t="str">
        <f t="shared" si="27"/>
        <v>Insp, Con, Vac</v>
      </c>
      <c r="E1127" s="46" t="str">
        <f t="shared" si="2"/>
        <v>bldinsp.mdb.VacBldgDate.Status</v>
      </c>
      <c r="F1127" s="46" t="s">
        <v>355</v>
      </c>
      <c r="G1127" s="46" t="s">
        <v>419</v>
      </c>
      <c r="H1127" s="47">
        <v>2.0</v>
      </c>
      <c r="I1127" s="294" t="s">
        <v>1735</v>
      </c>
      <c r="J1127" s="295" t="s">
        <v>743</v>
      </c>
      <c r="K1127" s="296">
        <v>1.0</v>
      </c>
      <c r="L1127" s="297" t="b">
        <v>0</v>
      </c>
      <c r="M1127" s="294" t="s">
        <v>802</v>
      </c>
      <c r="N1127" s="294"/>
      <c r="O1127" s="295" t="s">
        <v>743</v>
      </c>
      <c r="P1127" s="295"/>
      <c r="Q1127" s="298" t="str">
        <f t="shared" si="3"/>
        <v>VacBldgDate</v>
      </c>
      <c r="R1127" s="298" t="str">
        <f t="shared" si="19"/>
        <v>Status</v>
      </c>
      <c r="S1127" s="298" t="str">
        <f t="array" ref="S1127">iferror(index('Type Mapping'!$A$2:$D$21,match(J1127,'Type Mapping'!$B$2:$B$21,0),3),"type mismatch")</f>
        <v>VARCHAR</v>
      </c>
      <c r="T1127" s="298"/>
      <c r="U1127" s="298"/>
      <c r="V1127" s="298"/>
      <c r="W1127" s="51" t="b">
        <v>0</v>
      </c>
      <c r="X1127" s="51" t="s">
        <v>2107</v>
      </c>
      <c r="Y1127" s="309"/>
      <c r="Z1127" s="309"/>
      <c r="AA1127" s="311" t="s">
        <v>977</v>
      </c>
      <c r="AB1127" s="53" t="str">
        <f t="shared" si="23"/>
        <v>**field missing**_history</v>
      </c>
      <c r="AC1127" s="308" t="str">
        <f t="array" ref="AC1127">iferror(index('StoT Mapping (Depreciated)'!$D$2:$L$976,match(E1127,'StoT Mapping (Depreciated)'!$D$2:$D$976,0),9),"**FIELD MISSING**")</f>
        <v>**FIELD MISSING**</v>
      </c>
      <c r="AD1127" s="53" t="str">
        <f t="shared" si="6"/>
        <v>**field missing**.**FIELD MISSING**</v>
      </c>
      <c r="AE1127" s="299">
        <f>countif(NEW_REDB_table.field,AD1127)</f>
        <v>0</v>
      </c>
      <c r="AF1127" s="299" t="str">
        <f t="shared" si="7"/>
        <v>Check...</v>
      </c>
      <c r="AG1127" s="308"/>
      <c r="AH1127" s="317" t="b">
        <v>0</v>
      </c>
      <c r="AI1127" s="317" t="b">
        <v>0</v>
      </c>
      <c r="AJ1127" s="308" t="str">
        <f t="array" ref="AJ1127">iferror(index('Type Mapping'!$A$2:$D$21,match(J1127,'Type Mapping'!$B$2:$B$21,0),4),"type mismatch")</f>
        <v>VARCHAR</v>
      </c>
      <c r="AK1127" s="308"/>
      <c r="AL1127" s="308"/>
      <c r="AM1127" s="308"/>
      <c r="AN1127" s="300" t="b">
        <v>0</v>
      </c>
      <c r="AO1127" s="300" t="b">
        <v>0</v>
      </c>
      <c r="AP1127" s="300" t="b">
        <v>0</v>
      </c>
      <c r="AQ1127" s="300" t="b">
        <v>0</v>
      </c>
      <c r="AR1127" s="300"/>
      <c r="AS1127" s="300"/>
      <c r="AT1127" s="302"/>
      <c r="AU1127" s="302"/>
      <c r="AV1127" s="303" t="b">
        <v>1</v>
      </c>
      <c r="AW1127" s="304" t="str">
        <f t="shared" si="9"/>
        <v>false</v>
      </c>
      <c r="AX1127" s="305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1127" s="306"/>
      <c r="AZ1127" s="305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1127" s="306"/>
      <c r="BB1127" s="302"/>
      <c r="BC1127" s="303" t="b">
        <f t="shared" si="11"/>
        <v>0</v>
      </c>
      <c r="BD1127" s="304"/>
      <c r="BE1127" s="304" t="str">
        <f t="shared" si="12"/>
        <v/>
      </c>
      <c r="BF1127" s="307"/>
      <c r="BG1127" s="305"/>
      <c r="BH1127" s="305"/>
      <c r="BI1127" s="305"/>
      <c r="BJ1127" s="305" t="str">
        <f t="shared" si="18"/>
        <v/>
      </c>
      <c r="BK1127" s="306"/>
      <c r="BL1127" s="305" t="str">
        <f t="shared" si="14"/>
        <v/>
      </c>
      <c r="BM1127" s="306"/>
      <c r="BN1127" s="302"/>
      <c r="BO1127" s="302"/>
      <c r="BP1127" s="302"/>
      <c r="BQ1127" s="302"/>
      <c r="BR1127" s="302"/>
      <c r="BS1127" s="302"/>
      <c r="BT1127" s="302"/>
      <c r="BU1127" s="302"/>
      <c r="BV1127" s="302"/>
      <c r="BW1127" s="302"/>
      <c r="BX1127" s="302"/>
    </row>
    <row r="1128" hidden="1">
      <c r="A1128" s="292" t="s">
        <v>728</v>
      </c>
      <c r="B1128" s="292">
        <v>1127.0</v>
      </c>
      <c r="C1128" s="292">
        <f t="shared" si="15"/>
        <v>2</v>
      </c>
      <c r="D1128" s="293" t="str">
        <f t="shared" ref="D1128:D1207" si="28">HYPERLINK("https://www.stlouis-mo.gov/data/parcels.cfm","Parcel Data")</f>
        <v>Parcel Data</v>
      </c>
      <c r="E1128" s="46" t="str">
        <f t="shared" si="2"/>
        <v>par.dbf.par.HANDLE</v>
      </c>
      <c r="F1128" s="46" t="s">
        <v>446</v>
      </c>
      <c r="G1128" s="46" t="s">
        <v>524</v>
      </c>
      <c r="H1128" s="47">
        <v>1.0</v>
      </c>
      <c r="I1128" s="294" t="s">
        <v>2275</v>
      </c>
      <c r="J1128" s="295" t="s">
        <v>1707</v>
      </c>
      <c r="K1128" s="296">
        <v>10.0</v>
      </c>
      <c r="L1128" s="297" t="b">
        <v>0</v>
      </c>
      <c r="M1128" s="294" t="s">
        <v>1967</v>
      </c>
      <c r="N1128" s="294"/>
      <c r="O1128" s="295">
        <v>1.001800003E10</v>
      </c>
      <c r="P1128" s="295"/>
      <c r="Q1128" s="298" t="str">
        <f t="shared" si="3"/>
        <v>par</v>
      </c>
      <c r="R1128" s="298" t="str">
        <f t="shared" si="19"/>
        <v>HANDLE</v>
      </c>
      <c r="S1128" s="298" t="str">
        <f t="array" ref="S1128">iferror(index('Type Mapping'!$A$2:$D$21,match(J1128,'Type Mapping'!$B$2:$B$21,0),3),"type mismatch")</f>
        <v>VARCHAR</v>
      </c>
      <c r="T1128" s="298"/>
      <c r="U1128" s="298"/>
      <c r="V1128" s="298"/>
      <c r="W1128" s="51" t="b">
        <v>0</v>
      </c>
      <c r="X1128" s="51" t="s">
        <v>2276</v>
      </c>
      <c r="Y1128" s="309"/>
      <c r="Z1128" s="309"/>
      <c r="AA1128" s="311" t="s">
        <v>977</v>
      </c>
      <c r="AB1128" s="53" t="str">
        <f t="shared" si="23"/>
        <v>**field missing**_history</v>
      </c>
      <c r="AC1128" s="308" t="str">
        <f t="array" ref="AC1128">iferror(index('StoT Mapping (Depreciated)'!$D$2:$L$976,match(E1128,'StoT Mapping (Depreciated)'!$D$2:$D$976,0),9),"**FIELD MISSING**")</f>
        <v>**FIELD MISSING**</v>
      </c>
      <c r="AD1128" s="53" t="str">
        <f t="shared" si="6"/>
        <v>**field missing**.**FIELD MISSING**</v>
      </c>
      <c r="AE1128" s="299">
        <f>countif(NEW_REDB_table.field,AD1128)</f>
        <v>0</v>
      </c>
      <c r="AF1128" s="299" t="str">
        <f t="shared" si="7"/>
        <v>Check...</v>
      </c>
      <c r="AG1128" s="308"/>
      <c r="AH1128" s="317" t="b">
        <v>0</v>
      </c>
      <c r="AI1128" s="317" t="b">
        <v>0</v>
      </c>
      <c r="AJ1128" s="308" t="str">
        <f t="array" ref="AJ1128">iferror(index('Type Mapping'!$A$2:$D$21,match(J1128,'Type Mapping'!$B$2:$B$21,0),4),"type mismatch")</f>
        <v>INT</v>
      </c>
      <c r="AK1128" s="308"/>
      <c r="AL1128" s="308"/>
      <c r="AM1128" s="308"/>
      <c r="AN1128" s="300" t="b">
        <v>0</v>
      </c>
      <c r="AO1128" s="300" t="b">
        <v>0</v>
      </c>
      <c r="AP1128" s="300" t="b">
        <v>0</v>
      </c>
      <c r="AQ1128" s="300" t="b">
        <v>0</v>
      </c>
      <c r="AR1128" s="300"/>
      <c r="AS1128" s="300"/>
      <c r="AT1128" s="302"/>
      <c r="AU1128" s="302"/>
      <c r="AV1128" s="303" t="b">
        <v>1</v>
      </c>
      <c r="AW1128" s="304" t="str">
        <f t="shared" si="9"/>
        <v>false</v>
      </c>
      <c r="AX1128" s="305" t="str">
        <f t="shared" si="17"/>
        <v>***par.xml &lt;?xml version="1.0" encoding="UTF-8"?&gt;&lt;schema&gt;&lt;column comment="" default="" key="false" label="HANDLE" length="255" nullable="true" originalDbColumnName="HANDLE" originalLength="-1" pattern="" precision="-1" talendType="id_String" type=""/&gt;</v>
      </c>
      <c r="AY1128" s="306"/>
      <c r="AZ1128" s="305" t="str">
        <f t="shared" si="10"/>
        <v>par.xml
&lt;?xml version="1.0" encoding="UTF-8"?&gt;&lt;schema&gt;
&lt;column comment="" default="" key="false" label="HANDLE" length="255" nullable="true" originalDbColumnName="HANDLE" originalLength="-1" pattern="" precision="-1" talendType="id_String" type=""/&gt;</v>
      </c>
      <c r="BA1128" s="306"/>
      <c r="BB1128" s="302"/>
      <c r="BC1128" s="303" t="b">
        <f t="shared" si="11"/>
        <v>0</v>
      </c>
      <c r="BD1128" s="304"/>
      <c r="BE1128" s="304" t="str">
        <f t="shared" si="12"/>
        <v/>
      </c>
      <c r="BF1128" s="307"/>
      <c r="BG1128" s="305"/>
      <c r="BH1128" s="305"/>
      <c r="BI1128" s="305"/>
      <c r="BJ1128" s="305" t="str">
        <f t="shared" si="18"/>
        <v/>
      </c>
      <c r="BK1128" s="306"/>
      <c r="BL1128" s="305" t="str">
        <f t="shared" si="14"/>
        <v/>
      </c>
      <c r="BM1128" s="306"/>
      <c r="BN1128" s="302"/>
      <c r="BO1128" s="302"/>
      <c r="BP1128" s="302"/>
      <c r="BQ1128" s="302"/>
      <c r="BR1128" s="302"/>
      <c r="BS1128" s="302"/>
      <c r="BT1128" s="302"/>
      <c r="BU1128" s="302"/>
      <c r="BV1128" s="302"/>
      <c r="BW1128" s="302"/>
      <c r="BX1128" s="302"/>
    </row>
    <row r="1129" hidden="1">
      <c r="A1129" s="292" t="s">
        <v>728</v>
      </c>
      <c r="B1129" s="292">
        <v>1128.0</v>
      </c>
      <c r="C1129" s="292">
        <f t="shared" si="15"/>
        <v>2</v>
      </c>
      <c r="D1129" s="293" t="str">
        <f t="shared" si="28"/>
        <v>Parcel Data</v>
      </c>
      <c r="E1129" s="46" t="str">
        <f t="shared" si="2"/>
        <v>par.dbf.par.UPDATED</v>
      </c>
      <c r="F1129" s="46" t="s">
        <v>446</v>
      </c>
      <c r="G1129" s="46" t="s">
        <v>524</v>
      </c>
      <c r="H1129" s="47">
        <v>2.0</v>
      </c>
      <c r="I1129" s="294" t="s">
        <v>2277</v>
      </c>
      <c r="J1129" s="295" t="s">
        <v>512</v>
      </c>
      <c r="K1129" s="296">
        <v>10.0</v>
      </c>
      <c r="L1129" s="297" t="b">
        <v>0</v>
      </c>
      <c r="M1129" s="294" t="s">
        <v>802</v>
      </c>
      <c r="N1129" s="294"/>
      <c r="O1129" s="376">
        <v>43725.0</v>
      </c>
      <c r="P1129" s="376"/>
      <c r="Q1129" s="298" t="str">
        <f t="shared" si="3"/>
        <v>par</v>
      </c>
      <c r="R1129" s="298" t="str">
        <f t="shared" si="19"/>
        <v>UPDATED</v>
      </c>
      <c r="S1129" s="298" t="str">
        <f t="array" ref="S1129">iferror(index('Type Mapping'!$A$2:$D$21,match(J1129,'Type Mapping'!$B$2:$B$21,0),3),"type mismatch")</f>
        <v>VARCHAR</v>
      </c>
      <c r="T1129" s="298"/>
      <c r="U1129" s="298"/>
      <c r="V1129" s="298"/>
      <c r="W1129" s="51" t="b">
        <v>0</v>
      </c>
      <c r="X1129" s="51" t="s">
        <v>2276</v>
      </c>
      <c r="Y1129" s="309"/>
      <c r="Z1129" s="309"/>
      <c r="AA1129" s="311" t="s">
        <v>977</v>
      </c>
      <c r="AB1129" s="53" t="str">
        <f t="shared" si="23"/>
        <v>**field missing**_history</v>
      </c>
      <c r="AC1129" s="308" t="str">
        <f t="array" ref="AC1129">iferror(index('StoT Mapping (Depreciated)'!$D$2:$L$976,match(E1129,'StoT Mapping (Depreciated)'!$D$2:$D$976,0),9),"**FIELD MISSING**")</f>
        <v>**FIELD MISSING**</v>
      </c>
      <c r="AD1129" s="53" t="str">
        <f t="shared" si="6"/>
        <v>**field missing**.**FIELD MISSING**</v>
      </c>
      <c r="AE1129" s="299">
        <f>countif(NEW_REDB_table.field,AD1129)</f>
        <v>0</v>
      </c>
      <c r="AF1129" s="299" t="str">
        <f t="shared" si="7"/>
        <v>Check...</v>
      </c>
      <c r="AG1129" s="308"/>
      <c r="AH1129" s="317" t="b">
        <v>0</v>
      </c>
      <c r="AI1129" s="317" t="b">
        <v>0</v>
      </c>
      <c r="AJ1129" s="308" t="str">
        <f t="array" ref="AJ1129">iferror(index('Type Mapping'!$A$2:$D$21,match(J1129,'Type Mapping'!$B$2:$B$21,0),4),"type mismatch")</f>
        <v>DATE</v>
      </c>
      <c r="AK1129" s="308"/>
      <c r="AL1129" s="308"/>
      <c r="AM1129" s="308"/>
      <c r="AN1129" s="300" t="b">
        <v>0</v>
      </c>
      <c r="AO1129" s="300" t="b">
        <v>0</v>
      </c>
      <c r="AP1129" s="300" t="b">
        <v>0</v>
      </c>
      <c r="AQ1129" s="300" t="b">
        <v>0</v>
      </c>
      <c r="AR1129" s="300"/>
      <c r="AS1129" s="300"/>
      <c r="AT1129" s="302"/>
      <c r="AU1129" s="302"/>
      <c r="AV1129" s="303" t="b">
        <v>1</v>
      </c>
      <c r="AW1129" s="304" t="str">
        <f t="shared" si="9"/>
        <v>false</v>
      </c>
      <c r="AX1129" s="305" t="str">
        <f t="shared" si="17"/>
        <v>&lt;column comment="" default="" key="false" label="UPDATED" length="255" nullable="true" originalDbColumnName="UPDATED" originalLength="-1" pattern="" precision="-1" talendType="id_String" type=""/&gt;</v>
      </c>
      <c r="AY1129" s="306"/>
      <c r="AZ1129" s="305" t="str">
        <f t="shared" si="10"/>
        <v>&lt;column comment="" default="" key="false" label="UPDATED" length="255" nullable="true" originalDbColumnName="UPDATED" originalLength="-1" pattern="" precision="-1" talendType="id_String" type=""/&gt;</v>
      </c>
      <c r="BA1129" s="306"/>
      <c r="BB1129" s="302"/>
      <c r="BC1129" s="303" t="b">
        <f t="shared" si="11"/>
        <v>0</v>
      </c>
      <c r="BD1129" s="304"/>
      <c r="BE1129" s="304" t="str">
        <f t="shared" si="12"/>
        <v/>
      </c>
      <c r="BF1129" s="307"/>
      <c r="BG1129" s="305"/>
      <c r="BH1129" s="305"/>
      <c r="BI1129" s="305"/>
      <c r="BJ1129" s="305" t="str">
        <f t="shared" si="18"/>
        <v/>
      </c>
      <c r="BK1129" s="306"/>
      <c r="BL1129" s="305" t="str">
        <f t="shared" si="14"/>
        <v/>
      </c>
      <c r="BM1129" s="306"/>
      <c r="BN1129" s="302"/>
      <c r="BO1129" s="302"/>
      <c r="BP1129" s="302"/>
      <c r="BQ1129" s="302"/>
      <c r="BR1129" s="302"/>
      <c r="BS1129" s="302"/>
      <c r="BT1129" s="302"/>
      <c r="BU1129" s="302"/>
      <c r="BV1129" s="302"/>
      <c r="BW1129" s="302"/>
      <c r="BX1129" s="302"/>
    </row>
    <row r="1130" hidden="1">
      <c r="A1130" s="292" t="s">
        <v>728</v>
      </c>
      <c r="B1130" s="292">
        <v>1129.0</v>
      </c>
      <c r="C1130" s="292">
        <f t="shared" si="15"/>
        <v>2</v>
      </c>
      <c r="D1130" s="293" t="str">
        <f t="shared" si="28"/>
        <v>Parcel Data</v>
      </c>
      <c r="E1130" s="46" t="str">
        <f t="shared" si="2"/>
        <v>par.dbf.par.SITEADDR</v>
      </c>
      <c r="F1130" s="46" t="s">
        <v>446</v>
      </c>
      <c r="G1130" s="46" t="s">
        <v>524</v>
      </c>
      <c r="H1130" s="47">
        <v>3.0</v>
      </c>
      <c r="I1130" s="294" t="s">
        <v>2278</v>
      </c>
      <c r="J1130" s="295" t="s">
        <v>1708</v>
      </c>
      <c r="K1130" s="296">
        <v>10.0</v>
      </c>
      <c r="L1130" s="297" t="b">
        <v>0</v>
      </c>
      <c r="M1130" s="294" t="s">
        <v>802</v>
      </c>
      <c r="N1130" s="294"/>
      <c r="O1130" s="295" t="s">
        <v>2279</v>
      </c>
      <c r="P1130" s="295"/>
      <c r="Q1130" s="298" t="str">
        <f t="shared" si="3"/>
        <v>par</v>
      </c>
      <c r="R1130" s="298" t="str">
        <f t="shared" si="19"/>
        <v>SITEADDR</v>
      </c>
      <c r="S1130" s="298" t="str">
        <f t="array" ref="S1130">iferror(index('Type Mapping'!$A$2:$D$21,match(J1130,'Type Mapping'!$B$2:$B$21,0),3),"type mismatch")</f>
        <v>VARCHAR</v>
      </c>
      <c r="T1130" s="298"/>
      <c r="U1130" s="298"/>
      <c r="V1130" s="298"/>
      <c r="W1130" s="51" t="b">
        <v>0</v>
      </c>
      <c r="X1130" s="51" t="s">
        <v>2276</v>
      </c>
      <c r="Y1130" s="309"/>
      <c r="Z1130" s="309"/>
      <c r="AA1130" s="311" t="s">
        <v>977</v>
      </c>
      <c r="AB1130" s="53" t="str">
        <f t="shared" si="23"/>
        <v>**field missing**_history</v>
      </c>
      <c r="AC1130" s="308" t="str">
        <f t="array" ref="AC1130">iferror(index('StoT Mapping (Depreciated)'!$D$2:$L$976,match(E1130,'StoT Mapping (Depreciated)'!$D$2:$D$976,0),9),"**FIELD MISSING**")</f>
        <v>**FIELD MISSING**</v>
      </c>
      <c r="AD1130" s="53" t="str">
        <f t="shared" si="6"/>
        <v>**field missing**.**FIELD MISSING**</v>
      </c>
      <c r="AE1130" s="299">
        <f>countif(NEW_REDB_table.field,AD1130)</f>
        <v>0</v>
      </c>
      <c r="AF1130" s="299" t="str">
        <f t="shared" si="7"/>
        <v>Check...</v>
      </c>
      <c r="AG1130" s="308"/>
      <c r="AH1130" s="317" t="b">
        <v>0</v>
      </c>
      <c r="AI1130" s="317" t="b">
        <v>0</v>
      </c>
      <c r="AJ1130" s="308" t="str">
        <f t="array" ref="AJ1130">iferror(index('Type Mapping'!$A$2:$D$21,match(J1130,'Type Mapping'!$B$2:$B$21,0),4),"type mismatch")</f>
        <v>VARCHAR</v>
      </c>
      <c r="AK1130" s="308"/>
      <c r="AL1130" s="308"/>
      <c r="AM1130" s="308"/>
      <c r="AN1130" s="300" t="b">
        <v>0</v>
      </c>
      <c r="AO1130" s="300" t="b">
        <v>0</v>
      </c>
      <c r="AP1130" s="300" t="b">
        <v>0</v>
      </c>
      <c r="AQ1130" s="300" t="b">
        <v>0</v>
      </c>
      <c r="AR1130" s="300"/>
      <c r="AS1130" s="300"/>
      <c r="AT1130" s="302"/>
      <c r="AU1130" s="302"/>
      <c r="AV1130" s="303" t="b">
        <v>1</v>
      </c>
      <c r="AW1130" s="304" t="str">
        <f t="shared" si="9"/>
        <v>false</v>
      </c>
      <c r="AX1130" s="305" t="str">
        <f t="shared" si="17"/>
        <v>&lt;column comment="" default="" key="false" label="SITEADDR" length="255" nullable="true" originalDbColumnName="SITEADDR" originalLength="-1" pattern="" precision="-1" talendType="id_String" type=""/&gt;</v>
      </c>
      <c r="AY1130" s="306"/>
      <c r="AZ1130" s="305" t="str">
        <f t="shared" si="10"/>
        <v>&lt;column comment="" default="" key="false" label="SITEADDR" length="255" nullable="true" originalDbColumnName="SITEADDR" originalLength="-1" pattern="" precision="-1" talendType="id_String" type=""/&gt;</v>
      </c>
      <c r="BA1130" s="306"/>
      <c r="BB1130" s="302"/>
      <c r="BC1130" s="303" t="b">
        <f t="shared" si="11"/>
        <v>0</v>
      </c>
      <c r="BD1130" s="304"/>
      <c r="BE1130" s="304" t="str">
        <f t="shared" si="12"/>
        <v/>
      </c>
      <c r="BF1130" s="307"/>
      <c r="BG1130" s="305"/>
      <c r="BH1130" s="305"/>
      <c r="BI1130" s="305"/>
      <c r="BJ1130" s="305" t="str">
        <f t="shared" si="18"/>
        <v/>
      </c>
      <c r="BK1130" s="306"/>
      <c r="BL1130" s="305" t="str">
        <f t="shared" si="14"/>
        <v/>
      </c>
      <c r="BM1130" s="306"/>
      <c r="BN1130" s="302"/>
      <c r="BO1130" s="302"/>
      <c r="BP1130" s="302"/>
      <c r="BQ1130" s="302"/>
      <c r="BR1130" s="302"/>
      <c r="BS1130" s="302"/>
      <c r="BT1130" s="302"/>
      <c r="BU1130" s="302"/>
      <c r="BV1130" s="302"/>
      <c r="BW1130" s="302"/>
      <c r="BX1130" s="302"/>
    </row>
    <row r="1131" hidden="1">
      <c r="A1131" s="292" t="s">
        <v>728</v>
      </c>
      <c r="B1131" s="292">
        <v>1130.0</v>
      </c>
      <c r="C1131" s="292">
        <f t="shared" si="15"/>
        <v>2</v>
      </c>
      <c r="D1131" s="293" t="str">
        <f t="shared" si="28"/>
        <v>Parcel Data</v>
      </c>
      <c r="E1131" s="46" t="str">
        <f t="shared" si="2"/>
        <v>par.dbf.par.OWNERNAME</v>
      </c>
      <c r="F1131" s="46" t="s">
        <v>446</v>
      </c>
      <c r="G1131" s="46" t="s">
        <v>524</v>
      </c>
      <c r="H1131" s="47">
        <v>4.0</v>
      </c>
      <c r="I1131" s="294" t="s">
        <v>2280</v>
      </c>
      <c r="J1131" s="295" t="s">
        <v>1708</v>
      </c>
      <c r="K1131" s="296">
        <v>10.0</v>
      </c>
      <c r="L1131" s="297" t="b">
        <v>0</v>
      </c>
      <c r="M1131" s="294" t="s">
        <v>2047</v>
      </c>
      <c r="N1131" s="294"/>
      <c r="O1131" s="376" t="s">
        <v>2281</v>
      </c>
      <c r="P1131" s="376"/>
      <c r="Q1131" s="298" t="str">
        <f t="shared" si="3"/>
        <v>par</v>
      </c>
      <c r="R1131" s="298" t="str">
        <f t="shared" si="19"/>
        <v>OWNERNAME</v>
      </c>
      <c r="S1131" s="298" t="str">
        <f t="array" ref="S1131">iferror(index('Type Mapping'!$A$2:$D$21,match(J1131,'Type Mapping'!$B$2:$B$21,0),3),"type mismatch")</f>
        <v>VARCHAR</v>
      </c>
      <c r="T1131" s="298"/>
      <c r="U1131" s="298"/>
      <c r="V1131" s="298"/>
      <c r="W1131" s="51" t="b">
        <v>0</v>
      </c>
      <c r="X1131" s="51" t="s">
        <v>2276</v>
      </c>
      <c r="Y1131" s="309"/>
      <c r="Z1131" s="309"/>
      <c r="AA1131" s="311" t="s">
        <v>977</v>
      </c>
      <c r="AB1131" s="53" t="str">
        <f t="shared" si="23"/>
        <v>**field missing**_history</v>
      </c>
      <c r="AC1131" s="308" t="str">
        <f t="array" ref="AC1131">iferror(index('StoT Mapping (Depreciated)'!$D$2:$L$976,match(E1131,'StoT Mapping (Depreciated)'!$D$2:$D$976,0),9),"**FIELD MISSING**")</f>
        <v>**FIELD MISSING**</v>
      </c>
      <c r="AD1131" s="53" t="str">
        <f t="shared" si="6"/>
        <v>**field missing**.**FIELD MISSING**</v>
      </c>
      <c r="AE1131" s="299">
        <f>countif(NEW_REDB_table.field,AD1131)</f>
        <v>0</v>
      </c>
      <c r="AF1131" s="299" t="str">
        <f t="shared" si="7"/>
        <v>Check...</v>
      </c>
      <c r="AG1131" s="308"/>
      <c r="AH1131" s="317" t="b">
        <v>0</v>
      </c>
      <c r="AI1131" s="317" t="b">
        <v>0</v>
      </c>
      <c r="AJ1131" s="308" t="str">
        <f t="array" ref="AJ1131">iferror(index('Type Mapping'!$A$2:$D$21,match(J1131,'Type Mapping'!$B$2:$B$21,0),4),"type mismatch")</f>
        <v>VARCHAR</v>
      </c>
      <c r="AK1131" s="308"/>
      <c r="AL1131" s="308"/>
      <c r="AM1131" s="308"/>
      <c r="AN1131" s="300" t="b">
        <v>0</v>
      </c>
      <c r="AO1131" s="300" t="b">
        <v>0</v>
      </c>
      <c r="AP1131" s="300" t="b">
        <v>0</v>
      </c>
      <c r="AQ1131" s="300" t="b">
        <v>0</v>
      </c>
      <c r="AR1131" s="300"/>
      <c r="AS1131" s="300"/>
      <c r="AT1131" s="302"/>
      <c r="AU1131" s="302"/>
      <c r="AV1131" s="303" t="b">
        <v>1</v>
      </c>
      <c r="AW1131" s="304" t="str">
        <f t="shared" si="9"/>
        <v>false</v>
      </c>
      <c r="AX1131" s="305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1131" s="306"/>
      <c r="AZ1131" s="305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1131" s="306"/>
      <c r="BB1131" s="302"/>
      <c r="BC1131" s="303" t="b">
        <f t="shared" si="11"/>
        <v>0</v>
      </c>
      <c r="BD1131" s="304"/>
      <c r="BE1131" s="304" t="str">
        <f t="shared" si="12"/>
        <v/>
      </c>
      <c r="BF1131" s="307"/>
      <c r="BG1131" s="305"/>
      <c r="BH1131" s="305"/>
      <c r="BI1131" s="305"/>
      <c r="BJ1131" s="305" t="str">
        <f t="shared" si="18"/>
        <v/>
      </c>
      <c r="BK1131" s="306"/>
      <c r="BL1131" s="305" t="str">
        <f t="shared" si="14"/>
        <v/>
      </c>
      <c r="BM1131" s="306"/>
      <c r="BN1131" s="302"/>
      <c r="BO1131" s="302"/>
      <c r="BP1131" s="302"/>
      <c r="BQ1131" s="302"/>
      <c r="BR1131" s="302"/>
      <c r="BS1131" s="302"/>
      <c r="BT1131" s="302"/>
      <c r="BU1131" s="302"/>
      <c r="BV1131" s="302"/>
      <c r="BW1131" s="302"/>
      <c r="BX1131" s="302"/>
    </row>
    <row r="1132" hidden="1">
      <c r="A1132" s="292" t="s">
        <v>728</v>
      </c>
      <c r="B1132" s="292">
        <v>1131.0</v>
      </c>
      <c r="C1132" s="292">
        <f t="shared" si="15"/>
        <v>2</v>
      </c>
      <c r="D1132" s="293" t="str">
        <f t="shared" si="28"/>
        <v>Parcel Data</v>
      </c>
      <c r="E1132" s="46" t="str">
        <f t="shared" si="2"/>
        <v>par.dbf.par.OWNERNAME2</v>
      </c>
      <c r="F1132" s="46" t="s">
        <v>446</v>
      </c>
      <c r="G1132" s="46" t="s">
        <v>524</v>
      </c>
      <c r="H1132" s="47">
        <v>5.0</v>
      </c>
      <c r="I1132" s="294" t="s">
        <v>2282</v>
      </c>
      <c r="J1132" s="295" t="s">
        <v>1708</v>
      </c>
      <c r="K1132" s="296">
        <v>10.0</v>
      </c>
      <c r="L1132" s="297" t="b">
        <v>0</v>
      </c>
      <c r="M1132" s="294" t="s">
        <v>802</v>
      </c>
      <c r="N1132" s="294"/>
      <c r="O1132" s="295" t="s">
        <v>2283</v>
      </c>
      <c r="P1132" s="295"/>
      <c r="Q1132" s="298" t="str">
        <f t="shared" si="3"/>
        <v>par</v>
      </c>
      <c r="R1132" s="298" t="str">
        <f t="shared" si="19"/>
        <v>OWNERNAME2</v>
      </c>
      <c r="S1132" s="298" t="str">
        <f t="array" ref="S1132">iferror(index('Type Mapping'!$A$2:$D$21,match(J1132,'Type Mapping'!$B$2:$B$21,0),3),"type mismatch")</f>
        <v>VARCHAR</v>
      </c>
      <c r="T1132" s="298"/>
      <c r="U1132" s="298"/>
      <c r="V1132" s="298"/>
      <c r="W1132" s="51" t="b">
        <v>0</v>
      </c>
      <c r="X1132" s="51" t="s">
        <v>2276</v>
      </c>
      <c r="Y1132" s="309"/>
      <c r="Z1132" s="309"/>
      <c r="AA1132" s="311" t="s">
        <v>977</v>
      </c>
      <c r="AB1132" s="53" t="str">
        <f t="shared" si="23"/>
        <v>**field missing**_history</v>
      </c>
      <c r="AC1132" s="308" t="str">
        <f t="array" ref="AC1132">iferror(index('StoT Mapping (Depreciated)'!$D$2:$L$976,match(E1132,'StoT Mapping (Depreciated)'!$D$2:$D$976,0),9),"**FIELD MISSING**")</f>
        <v>**FIELD MISSING**</v>
      </c>
      <c r="AD1132" s="53" t="str">
        <f t="shared" si="6"/>
        <v>**field missing**.**FIELD MISSING**</v>
      </c>
      <c r="AE1132" s="299">
        <f>countif(NEW_REDB_table.field,AD1132)</f>
        <v>0</v>
      </c>
      <c r="AF1132" s="299" t="str">
        <f t="shared" si="7"/>
        <v>Check...</v>
      </c>
      <c r="AG1132" s="308"/>
      <c r="AH1132" s="317" t="b">
        <v>0</v>
      </c>
      <c r="AI1132" s="317" t="b">
        <v>0</v>
      </c>
      <c r="AJ1132" s="308" t="str">
        <f t="array" ref="AJ1132">iferror(index('Type Mapping'!$A$2:$D$21,match(J1132,'Type Mapping'!$B$2:$B$21,0),4),"type mismatch")</f>
        <v>VARCHAR</v>
      </c>
      <c r="AK1132" s="308"/>
      <c r="AL1132" s="308"/>
      <c r="AM1132" s="308"/>
      <c r="AN1132" s="300" t="b">
        <v>0</v>
      </c>
      <c r="AO1132" s="300" t="b">
        <v>0</v>
      </c>
      <c r="AP1132" s="300" t="b">
        <v>0</v>
      </c>
      <c r="AQ1132" s="300" t="b">
        <v>0</v>
      </c>
      <c r="AR1132" s="300"/>
      <c r="AS1132" s="300"/>
      <c r="AT1132" s="302"/>
      <c r="AU1132" s="302"/>
      <c r="AV1132" s="303" t="b">
        <v>1</v>
      </c>
      <c r="AW1132" s="304" t="str">
        <f t="shared" si="9"/>
        <v>false</v>
      </c>
      <c r="AX1132" s="305" t="str">
        <f t="shared" si="17"/>
        <v>&lt;column comment="" default="" key="false" label="OWNERNAME2" length="255" nullable="true" originalDbColumnName="OWNERNAME2" originalLength="-1" pattern="" precision="-1" talendType="id_String" type=""/&gt;</v>
      </c>
      <c r="AY1132" s="306"/>
      <c r="AZ1132" s="305" t="str">
        <f t="shared" si="10"/>
        <v>&lt;column comment="" default="" key="false" label="OWNERNAME2" length="255" nullable="true" originalDbColumnName="OWNERNAME2" originalLength="-1" pattern="" precision="-1" talendType="id_String" type=""/&gt;</v>
      </c>
      <c r="BA1132" s="306"/>
      <c r="BB1132" s="302"/>
      <c r="BC1132" s="303" t="b">
        <f t="shared" si="11"/>
        <v>0</v>
      </c>
      <c r="BD1132" s="304"/>
      <c r="BE1132" s="304" t="str">
        <f t="shared" si="12"/>
        <v/>
      </c>
      <c r="BF1132" s="307"/>
      <c r="BG1132" s="305"/>
      <c r="BH1132" s="305"/>
      <c r="BI1132" s="305"/>
      <c r="BJ1132" s="305" t="str">
        <f t="shared" si="18"/>
        <v/>
      </c>
      <c r="BK1132" s="306"/>
      <c r="BL1132" s="305" t="str">
        <f t="shared" si="14"/>
        <v/>
      </c>
      <c r="BM1132" s="306"/>
      <c r="BN1132" s="302"/>
      <c r="BO1132" s="302"/>
      <c r="BP1132" s="302"/>
      <c r="BQ1132" s="302"/>
      <c r="BR1132" s="302"/>
      <c r="BS1132" s="302"/>
      <c r="BT1132" s="302"/>
      <c r="BU1132" s="302"/>
      <c r="BV1132" s="302"/>
      <c r="BW1132" s="302"/>
      <c r="BX1132" s="302"/>
    </row>
    <row r="1133" hidden="1">
      <c r="A1133" s="292" t="s">
        <v>728</v>
      </c>
      <c r="B1133" s="292">
        <v>1132.0</v>
      </c>
      <c r="C1133" s="292">
        <f t="shared" si="15"/>
        <v>2</v>
      </c>
      <c r="D1133" s="293" t="str">
        <f t="shared" si="28"/>
        <v>Parcel Data</v>
      </c>
      <c r="E1133" s="46" t="str">
        <f t="shared" si="2"/>
        <v>par.dbf.par.OWNERADDR</v>
      </c>
      <c r="F1133" s="46" t="s">
        <v>446</v>
      </c>
      <c r="G1133" s="46" t="s">
        <v>524</v>
      </c>
      <c r="H1133" s="47">
        <v>6.0</v>
      </c>
      <c r="I1133" s="294" t="s">
        <v>2284</v>
      </c>
      <c r="J1133" s="295" t="s">
        <v>1708</v>
      </c>
      <c r="K1133" s="296">
        <v>10.0</v>
      </c>
      <c r="L1133" s="297" t="b">
        <v>0</v>
      </c>
      <c r="M1133" s="294" t="s">
        <v>1101</v>
      </c>
      <c r="N1133" s="294"/>
      <c r="O1133" s="376" t="s">
        <v>2285</v>
      </c>
      <c r="P1133" s="376"/>
      <c r="Q1133" s="298" t="str">
        <f t="shared" si="3"/>
        <v>par</v>
      </c>
      <c r="R1133" s="298" t="str">
        <f t="shared" si="19"/>
        <v>OWNERADDR</v>
      </c>
      <c r="S1133" s="298" t="str">
        <f t="array" ref="S1133">iferror(index('Type Mapping'!$A$2:$D$21,match(J1133,'Type Mapping'!$B$2:$B$21,0),3),"type mismatch")</f>
        <v>VARCHAR</v>
      </c>
      <c r="T1133" s="298"/>
      <c r="U1133" s="298"/>
      <c r="V1133" s="298"/>
      <c r="W1133" s="51" t="b">
        <v>0</v>
      </c>
      <c r="X1133" s="51" t="s">
        <v>2276</v>
      </c>
      <c r="Y1133" s="309"/>
      <c r="Z1133" s="309"/>
      <c r="AA1133" s="311" t="s">
        <v>977</v>
      </c>
      <c r="AB1133" s="53" t="str">
        <f t="shared" si="23"/>
        <v>**field missing**_history</v>
      </c>
      <c r="AC1133" s="308" t="str">
        <f t="array" ref="AC1133">iferror(index('StoT Mapping (Depreciated)'!$D$2:$L$976,match(E1133,'StoT Mapping (Depreciated)'!$D$2:$D$976,0),9),"**FIELD MISSING**")</f>
        <v>**FIELD MISSING**</v>
      </c>
      <c r="AD1133" s="53" t="str">
        <f t="shared" si="6"/>
        <v>**field missing**.**FIELD MISSING**</v>
      </c>
      <c r="AE1133" s="299">
        <f>countif(NEW_REDB_table.field,AD1133)</f>
        <v>0</v>
      </c>
      <c r="AF1133" s="299" t="str">
        <f t="shared" si="7"/>
        <v>Check...</v>
      </c>
      <c r="AG1133" s="308"/>
      <c r="AH1133" s="317" t="b">
        <v>0</v>
      </c>
      <c r="AI1133" s="317" t="b">
        <v>0</v>
      </c>
      <c r="AJ1133" s="308" t="str">
        <f t="array" ref="AJ1133">iferror(index('Type Mapping'!$A$2:$D$21,match(J1133,'Type Mapping'!$B$2:$B$21,0),4),"type mismatch")</f>
        <v>VARCHAR</v>
      </c>
      <c r="AK1133" s="308"/>
      <c r="AL1133" s="308"/>
      <c r="AM1133" s="308"/>
      <c r="AN1133" s="300" t="b">
        <v>0</v>
      </c>
      <c r="AO1133" s="300" t="b">
        <v>0</v>
      </c>
      <c r="AP1133" s="300" t="b">
        <v>0</v>
      </c>
      <c r="AQ1133" s="300" t="b">
        <v>0</v>
      </c>
      <c r="AR1133" s="300"/>
      <c r="AS1133" s="300"/>
      <c r="AT1133" s="302"/>
      <c r="AU1133" s="302"/>
      <c r="AV1133" s="303" t="b">
        <v>1</v>
      </c>
      <c r="AW1133" s="304" t="str">
        <f t="shared" si="9"/>
        <v>false</v>
      </c>
      <c r="AX1133" s="305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1133" s="306"/>
      <c r="AZ1133" s="305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1133" s="306"/>
      <c r="BB1133" s="302"/>
      <c r="BC1133" s="303" t="b">
        <f t="shared" si="11"/>
        <v>0</v>
      </c>
      <c r="BD1133" s="304"/>
      <c r="BE1133" s="304" t="str">
        <f t="shared" si="12"/>
        <v/>
      </c>
      <c r="BF1133" s="307"/>
      <c r="BG1133" s="305"/>
      <c r="BH1133" s="305"/>
      <c r="BI1133" s="305"/>
      <c r="BJ1133" s="305" t="str">
        <f t="shared" si="18"/>
        <v/>
      </c>
      <c r="BK1133" s="306"/>
      <c r="BL1133" s="305" t="str">
        <f t="shared" si="14"/>
        <v/>
      </c>
      <c r="BM1133" s="306"/>
      <c r="BN1133" s="302"/>
      <c r="BO1133" s="302"/>
      <c r="BP1133" s="302"/>
      <c r="BQ1133" s="302"/>
      <c r="BR1133" s="302"/>
      <c r="BS1133" s="302"/>
      <c r="BT1133" s="302"/>
      <c r="BU1133" s="302"/>
      <c r="BV1133" s="302"/>
      <c r="BW1133" s="302"/>
      <c r="BX1133" s="302"/>
    </row>
    <row r="1134" hidden="1">
      <c r="A1134" s="292" t="s">
        <v>728</v>
      </c>
      <c r="B1134" s="292">
        <v>1133.0</v>
      </c>
      <c r="C1134" s="292">
        <f t="shared" si="15"/>
        <v>2</v>
      </c>
      <c r="D1134" s="293" t="str">
        <f t="shared" si="28"/>
        <v>Parcel Data</v>
      </c>
      <c r="E1134" s="46" t="str">
        <f t="shared" si="2"/>
        <v>par.dbf.par.OWNERCITY</v>
      </c>
      <c r="F1134" s="46" t="s">
        <v>446</v>
      </c>
      <c r="G1134" s="46" t="s">
        <v>524</v>
      </c>
      <c r="H1134" s="47">
        <v>7.0</v>
      </c>
      <c r="I1134" s="294" t="s">
        <v>2286</v>
      </c>
      <c r="J1134" s="295" t="s">
        <v>1708</v>
      </c>
      <c r="K1134" s="296">
        <v>10.0</v>
      </c>
      <c r="L1134" s="297" t="b">
        <v>0</v>
      </c>
      <c r="M1134" s="294" t="s">
        <v>1108</v>
      </c>
      <c r="N1134" s="294"/>
      <c r="O1134" s="295" t="s">
        <v>2287</v>
      </c>
      <c r="P1134" s="295"/>
      <c r="Q1134" s="298" t="str">
        <f t="shared" si="3"/>
        <v>par</v>
      </c>
      <c r="R1134" s="298" t="str">
        <f t="shared" si="19"/>
        <v>OWNERCITY</v>
      </c>
      <c r="S1134" s="298" t="str">
        <f t="array" ref="S1134">iferror(index('Type Mapping'!$A$2:$D$21,match(J1134,'Type Mapping'!$B$2:$B$21,0),3),"type mismatch")</f>
        <v>VARCHAR</v>
      </c>
      <c r="T1134" s="298"/>
      <c r="U1134" s="298"/>
      <c r="V1134" s="298"/>
      <c r="W1134" s="51" t="b">
        <v>0</v>
      </c>
      <c r="X1134" s="51" t="s">
        <v>2276</v>
      </c>
      <c r="Y1134" s="309"/>
      <c r="Z1134" s="309"/>
      <c r="AA1134" s="311" t="s">
        <v>977</v>
      </c>
      <c r="AB1134" s="53" t="str">
        <f t="shared" si="23"/>
        <v>**field missing**_history</v>
      </c>
      <c r="AC1134" s="308" t="str">
        <f t="array" ref="AC1134">iferror(index('StoT Mapping (Depreciated)'!$D$2:$L$976,match(E1134,'StoT Mapping (Depreciated)'!$D$2:$D$976,0),9),"**FIELD MISSING**")</f>
        <v>**FIELD MISSING**</v>
      </c>
      <c r="AD1134" s="53" t="str">
        <f t="shared" si="6"/>
        <v>**field missing**.**FIELD MISSING**</v>
      </c>
      <c r="AE1134" s="299">
        <f>countif(NEW_REDB_table.field,AD1134)</f>
        <v>0</v>
      </c>
      <c r="AF1134" s="299" t="str">
        <f t="shared" si="7"/>
        <v>Check...</v>
      </c>
      <c r="AG1134" s="308"/>
      <c r="AH1134" s="317" t="b">
        <v>0</v>
      </c>
      <c r="AI1134" s="317" t="b">
        <v>0</v>
      </c>
      <c r="AJ1134" s="308" t="str">
        <f t="array" ref="AJ1134">iferror(index('Type Mapping'!$A$2:$D$21,match(J1134,'Type Mapping'!$B$2:$B$21,0),4),"type mismatch")</f>
        <v>VARCHAR</v>
      </c>
      <c r="AK1134" s="308"/>
      <c r="AL1134" s="308"/>
      <c r="AM1134" s="308"/>
      <c r="AN1134" s="300" t="b">
        <v>0</v>
      </c>
      <c r="AO1134" s="300" t="b">
        <v>0</v>
      </c>
      <c r="AP1134" s="300" t="b">
        <v>0</v>
      </c>
      <c r="AQ1134" s="300" t="b">
        <v>0</v>
      </c>
      <c r="AR1134" s="300"/>
      <c r="AS1134" s="300"/>
      <c r="AT1134" s="302"/>
      <c r="AU1134" s="302"/>
      <c r="AV1134" s="303" t="b">
        <v>1</v>
      </c>
      <c r="AW1134" s="304" t="str">
        <f t="shared" si="9"/>
        <v>false</v>
      </c>
      <c r="AX1134" s="305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1134" s="306"/>
      <c r="AZ1134" s="305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1134" s="306"/>
      <c r="BB1134" s="302"/>
      <c r="BC1134" s="303" t="b">
        <f t="shared" si="11"/>
        <v>0</v>
      </c>
      <c r="BD1134" s="304"/>
      <c r="BE1134" s="304" t="str">
        <f t="shared" si="12"/>
        <v/>
      </c>
      <c r="BF1134" s="307"/>
      <c r="BG1134" s="305"/>
      <c r="BH1134" s="305"/>
      <c r="BI1134" s="305"/>
      <c r="BJ1134" s="305" t="str">
        <f t="shared" si="18"/>
        <v/>
      </c>
      <c r="BK1134" s="306"/>
      <c r="BL1134" s="305" t="str">
        <f t="shared" si="14"/>
        <v/>
      </c>
      <c r="BM1134" s="306"/>
      <c r="BN1134" s="302"/>
      <c r="BO1134" s="302"/>
      <c r="BP1134" s="302"/>
      <c r="BQ1134" s="302"/>
      <c r="BR1134" s="302"/>
      <c r="BS1134" s="302"/>
      <c r="BT1134" s="302"/>
      <c r="BU1134" s="302"/>
      <c r="BV1134" s="302"/>
      <c r="BW1134" s="302"/>
      <c r="BX1134" s="302"/>
    </row>
    <row r="1135" hidden="1">
      <c r="A1135" s="292" t="s">
        <v>728</v>
      </c>
      <c r="B1135" s="292">
        <v>1134.0</v>
      </c>
      <c r="C1135" s="292">
        <f t="shared" si="15"/>
        <v>2</v>
      </c>
      <c r="D1135" s="293" t="str">
        <f t="shared" si="28"/>
        <v>Parcel Data</v>
      </c>
      <c r="E1135" s="46" t="str">
        <f t="shared" si="2"/>
        <v>par.dbf.par.OWNERSTATE</v>
      </c>
      <c r="F1135" s="46" t="s">
        <v>446</v>
      </c>
      <c r="G1135" s="46" t="s">
        <v>524</v>
      </c>
      <c r="H1135" s="47">
        <v>8.0</v>
      </c>
      <c r="I1135" s="294" t="s">
        <v>2288</v>
      </c>
      <c r="J1135" s="295" t="s">
        <v>1708</v>
      </c>
      <c r="K1135" s="296">
        <v>10.0</v>
      </c>
      <c r="L1135" s="297" t="b">
        <v>0</v>
      </c>
      <c r="M1135" s="294" t="s">
        <v>1112</v>
      </c>
      <c r="N1135" s="294"/>
      <c r="O1135" s="376" t="s">
        <v>2289</v>
      </c>
      <c r="P1135" s="376"/>
      <c r="Q1135" s="298" t="str">
        <f t="shared" si="3"/>
        <v>par</v>
      </c>
      <c r="R1135" s="298" t="str">
        <f t="shared" si="19"/>
        <v>OWNERSTATE</v>
      </c>
      <c r="S1135" s="298" t="str">
        <f t="array" ref="S1135">iferror(index('Type Mapping'!$A$2:$D$21,match(J1135,'Type Mapping'!$B$2:$B$21,0),3),"type mismatch")</f>
        <v>VARCHAR</v>
      </c>
      <c r="T1135" s="298"/>
      <c r="U1135" s="298"/>
      <c r="V1135" s="298"/>
      <c r="W1135" s="51" t="b">
        <v>0</v>
      </c>
      <c r="X1135" s="51" t="s">
        <v>2276</v>
      </c>
      <c r="Y1135" s="309"/>
      <c r="Z1135" s="309"/>
      <c r="AA1135" s="311" t="s">
        <v>977</v>
      </c>
      <c r="AB1135" s="53" t="str">
        <f t="shared" si="23"/>
        <v>**field missing**_history</v>
      </c>
      <c r="AC1135" s="308" t="str">
        <f t="array" ref="AC1135">iferror(index('StoT Mapping (Depreciated)'!$D$2:$L$976,match(E1135,'StoT Mapping (Depreciated)'!$D$2:$D$976,0),9),"**FIELD MISSING**")</f>
        <v>**FIELD MISSING**</v>
      </c>
      <c r="AD1135" s="53" t="str">
        <f t="shared" si="6"/>
        <v>**field missing**.**FIELD MISSING**</v>
      </c>
      <c r="AE1135" s="299">
        <f>countif(NEW_REDB_table.field,AD1135)</f>
        <v>0</v>
      </c>
      <c r="AF1135" s="299" t="str">
        <f t="shared" si="7"/>
        <v>Check...</v>
      </c>
      <c r="AG1135" s="308"/>
      <c r="AH1135" s="317" t="b">
        <v>0</v>
      </c>
      <c r="AI1135" s="317" t="b">
        <v>0</v>
      </c>
      <c r="AJ1135" s="308" t="str">
        <f t="array" ref="AJ1135">iferror(index('Type Mapping'!$A$2:$D$21,match(J1135,'Type Mapping'!$B$2:$B$21,0),4),"type mismatch")</f>
        <v>VARCHAR</v>
      </c>
      <c r="AK1135" s="308"/>
      <c r="AL1135" s="308"/>
      <c r="AM1135" s="308"/>
      <c r="AN1135" s="300" t="b">
        <v>0</v>
      </c>
      <c r="AO1135" s="300" t="b">
        <v>0</v>
      </c>
      <c r="AP1135" s="300" t="b">
        <v>0</v>
      </c>
      <c r="AQ1135" s="300" t="b">
        <v>0</v>
      </c>
      <c r="AR1135" s="300"/>
      <c r="AS1135" s="300"/>
      <c r="AT1135" s="302"/>
      <c r="AU1135" s="302"/>
      <c r="AV1135" s="303" t="b">
        <v>1</v>
      </c>
      <c r="AW1135" s="304" t="str">
        <f t="shared" si="9"/>
        <v>false</v>
      </c>
      <c r="AX1135" s="305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1135" s="306"/>
      <c r="AZ1135" s="305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1135" s="306"/>
      <c r="BB1135" s="302"/>
      <c r="BC1135" s="303" t="b">
        <f t="shared" si="11"/>
        <v>0</v>
      </c>
      <c r="BD1135" s="304"/>
      <c r="BE1135" s="304" t="str">
        <f t="shared" si="12"/>
        <v/>
      </c>
      <c r="BF1135" s="307"/>
      <c r="BG1135" s="305"/>
      <c r="BH1135" s="305"/>
      <c r="BI1135" s="305"/>
      <c r="BJ1135" s="305" t="str">
        <f t="shared" si="18"/>
        <v/>
      </c>
      <c r="BK1135" s="306"/>
      <c r="BL1135" s="305" t="str">
        <f t="shared" si="14"/>
        <v/>
      </c>
      <c r="BM1135" s="306"/>
      <c r="BN1135" s="302"/>
      <c r="BO1135" s="302"/>
      <c r="BP1135" s="302"/>
      <c r="BQ1135" s="302"/>
      <c r="BR1135" s="302"/>
      <c r="BS1135" s="302"/>
      <c r="BT1135" s="302"/>
      <c r="BU1135" s="302"/>
      <c r="BV1135" s="302"/>
      <c r="BW1135" s="302"/>
      <c r="BX1135" s="302"/>
    </row>
    <row r="1136" hidden="1">
      <c r="A1136" s="292" t="s">
        <v>728</v>
      </c>
      <c r="B1136" s="292">
        <v>1135.0</v>
      </c>
      <c r="C1136" s="292">
        <f t="shared" si="15"/>
        <v>2</v>
      </c>
      <c r="D1136" s="293" t="str">
        <f t="shared" si="28"/>
        <v>Parcel Data</v>
      </c>
      <c r="E1136" s="46" t="str">
        <f t="shared" si="2"/>
        <v>par.dbf.par.OWNERCNTRY</v>
      </c>
      <c r="F1136" s="46" t="s">
        <v>446</v>
      </c>
      <c r="G1136" s="46" t="s">
        <v>524</v>
      </c>
      <c r="H1136" s="47">
        <v>9.0</v>
      </c>
      <c r="I1136" s="294" t="s">
        <v>2290</v>
      </c>
      <c r="J1136" s="295" t="s">
        <v>1708</v>
      </c>
      <c r="K1136" s="296">
        <v>10.0</v>
      </c>
      <c r="L1136" s="297" t="b">
        <v>0</v>
      </c>
      <c r="M1136" s="294" t="s">
        <v>802</v>
      </c>
      <c r="N1136" s="294"/>
      <c r="O1136" s="295"/>
      <c r="P1136" s="295"/>
      <c r="Q1136" s="298" t="str">
        <f t="shared" si="3"/>
        <v>par</v>
      </c>
      <c r="R1136" s="298" t="str">
        <f t="shared" si="19"/>
        <v>OWNERCNTRY</v>
      </c>
      <c r="S1136" s="298" t="str">
        <f t="array" ref="S1136">iferror(index('Type Mapping'!$A$2:$D$21,match(J1136,'Type Mapping'!$B$2:$B$21,0),3),"type mismatch")</f>
        <v>VARCHAR</v>
      </c>
      <c r="T1136" s="298"/>
      <c r="U1136" s="298"/>
      <c r="V1136" s="298"/>
      <c r="W1136" s="51" t="b">
        <v>0</v>
      </c>
      <c r="X1136" s="51" t="s">
        <v>2276</v>
      </c>
      <c r="Y1136" s="309"/>
      <c r="Z1136" s="309"/>
      <c r="AA1136" s="311" t="s">
        <v>977</v>
      </c>
      <c r="AB1136" s="53" t="str">
        <f t="shared" si="23"/>
        <v>**field missing**_history</v>
      </c>
      <c r="AC1136" s="308" t="str">
        <f t="array" ref="AC1136">iferror(index('StoT Mapping (Depreciated)'!$D$2:$L$976,match(E1136,'StoT Mapping (Depreciated)'!$D$2:$D$976,0),9),"**FIELD MISSING**")</f>
        <v>**FIELD MISSING**</v>
      </c>
      <c r="AD1136" s="53" t="str">
        <f t="shared" si="6"/>
        <v>**field missing**.**FIELD MISSING**</v>
      </c>
      <c r="AE1136" s="299">
        <f>countif(NEW_REDB_table.field,AD1136)</f>
        <v>0</v>
      </c>
      <c r="AF1136" s="299" t="str">
        <f t="shared" si="7"/>
        <v>Check...</v>
      </c>
      <c r="AG1136" s="308"/>
      <c r="AH1136" s="317" t="b">
        <v>0</v>
      </c>
      <c r="AI1136" s="317" t="b">
        <v>0</v>
      </c>
      <c r="AJ1136" s="308" t="str">
        <f t="array" ref="AJ1136">iferror(index('Type Mapping'!$A$2:$D$21,match(J1136,'Type Mapping'!$B$2:$B$21,0),4),"type mismatch")</f>
        <v>VARCHAR</v>
      </c>
      <c r="AK1136" s="308"/>
      <c r="AL1136" s="308"/>
      <c r="AM1136" s="308"/>
      <c r="AN1136" s="300" t="b">
        <v>0</v>
      </c>
      <c r="AO1136" s="300" t="b">
        <v>0</v>
      </c>
      <c r="AP1136" s="300" t="b">
        <v>0</v>
      </c>
      <c r="AQ1136" s="300" t="b">
        <v>0</v>
      </c>
      <c r="AR1136" s="300"/>
      <c r="AS1136" s="300"/>
      <c r="AT1136" s="302"/>
      <c r="AU1136" s="302"/>
      <c r="AV1136" s="303" t="b">
        <v>1</v>
      </c>
      <c r="AW1136" s="304" t="str">
        <f t="shared" si="9"/>
        <v>false</v>
      </c>
      <c r="AX1136" s="305" t="str">
        <f t="shared" si="17"/>
        <v>&lt;column comment="" default="" key="false" label="OWNERCNTRY" length="255" nullable="true" originalDbColumnName="OWNERCNTRY" originalLength="-1" pattern="" precision="-1" talendType="id_String" type=""/&gt;</v>
      </c>
      <c r="AY1136" s="306"/>
      <c r="AZ1136" s="305" t="str">
        <f t="shared" si="10"/>
        <v>&lt;column comment="" default="" key="false" label="OWNERCNTRY" length="255" nullable="true" originalDbColumnName="OWNERCNTRY" originalLength="-1" pattern="" precision="-1" talendType="id_String" type=""/&gt;</v>
      </c>
      <c r="BA1136" s="306"/>
      <c r="BB1136" s="302"/>
      <c r="BC1136" s="303" t="b">
        <f t="shared" si="11"/>
        <v>0</v>
      </c>
      <c r="BD1136" s="304"/>
      <c r="BE1136" s="304" t="str">
        <f t="shared" si="12"/>
        <v/>
      </c>
      <c r="BF1136" s="307"/>
      <c r="BG1136" s="305"/>
      <c r="BH1136" s="305"/>
      <c r="BI1136" s="305"/>
      <c r="BJ1136" s="305" t="str">
        <f t="shared" si="18"/>
        <v/>
      </c>
      <c r="BK1136" s="306"/>
      <c r="BL1136" s="305" t="str">
        <f t="shared" si="14"/>
        <v/>
      </c>
      <c r="BM1136" s="306"/>
      <c r="BN1136" s="302"/>
      <c r="BO1136" s="302"/>
      <c r="BP1136" s="302"/>
      <c r="BQ1136" s="302"/>
      <c r="BR1136" s="302"/>
      <c r="BS1136" s="302"/>
      <c r="BT1136" s="302"/>
      <c r="BU1136" s="302"/>
      <c r="BV1136" s="302"/>
      <c r="BW1136" s="302"/>
      <c r="BX1136" s="302"/>
    </row>
    <row r="1137" hidden="1">
      <c r="A1137" s="292" t="s">
        <v>728</v>
      </c>
      <c r="B1137" s="292">
        <v>1136.0</v>
      </c>
      <c r="C1137" s="292">
        <f t="shared" si="15"/>
        <v>2</v>
      </c>
      <c r="D1137" s="293" t="str">
        <f t="shared" si="28"/>
        <v>Parcel Data</v>
      </c>
      <c r="E1137" s="46" t="str">
        <f t="shared" si="2"/>
        <v>par.dbf.par.OWNERZIP</v>
      </c>
      <c r="F1137" s="46" t="s">
        <v>446</v>
      </c>
      <c r="G1137" s="46" t="s">
        <v>524</v>
      </c>
      <c r="H1137" s="47">
        <v>10.0</v>
      </c>
      <c r="I1137" s="294" t="s">
        <v>2291</v>
      </c>
      <c r="J1137" s="295" t="s">
        <v>1708</v>
      </c>
      <c r="K1137" s="296">
        <v>10.0</v>
      </c>
      <c r="L1137" s="297" t="b">
        <v>0</v>
      </c>
      <c r="M1137" s="294" t="s">
        <v>2054</v>
      </c>
      <c r="N1137" s="294"/>
      <c r="O1137" s="376">
        <v>7.53543185E8</v>
      </c>
      <c r="P1137" s="376"/>
      <c r="Q1137" s="298" t="str">
        <f t="shared" si="3"/>
        <v>par</v>
      </c>
      <c r="R1137" s="298" t="str">
        <f t="shared" si="19"/>
        <v>OWNERZIP</v>
      </c>
      <c r="S1137" s="298" t="str">
        <f t="array" ref="S1137">iferror(index('Type Mapping'!$A$2:$D$21,match(J1137,'Type Mapping'!$B$2:$B$21,0),3),"type mismatch")</f>
        <v>VARCHAR</v>
      </c>
      <c r="T1137" s="298"/>
      <c r="U1137" s="298"/>
      <c r="V1137" s="298"/>
      <c r="W1137" s="51" t="b">
        <v>0</v>
      </c>
      <c r="X1137" s="51" t="s">
        <v>2276</v>
      </c>
      <c r="Y1137" s="309"/>
      <c r="Z1137" s="309"/>
      <c r="AA1137" s="311" t="s">
        <v>977</v>
      </c>
      <c r="AB1137" s="53" t="str">
        <f t="shared" si="23"/>
        <v>**field missing**_history</v>
      </c>
      <c r="AC1137" s="308" t="str">
        <f t="array" ref="AC1137">iferror(index('StoT Mapping (Depreciated)'!$D$2:$L$976,match(E1137,'StoT Mapping (Depreciated)'!$D$2:$D$976,0),9),"**FIELD MISSING**")</f>
        <v>**FIELD MISSING**</v>
      </c>
      <c r="AD1137" s="53" t="str">
        <f t="shared" si="6"/>
        <v>**field missing**.**FIELD MISSING**</v>
      </c>
      <c r="AE1137" s="299">
        <f>countif(NEW_REDB_table.field,AD1137)</f>
        <v>0</v>
      </c>
      <c r="AF1137" s="299" t="str">
        <f t="shared" si="7"/>
        <v>Check...</v>
      </c>
      <c r="AG1137" s="308"/>
      <c r="AH1137" s="317" t="b">
        <v>0</v>
      </c>
      <c r="AI1137" s="317" t="b">
        <v>0</v>
      </c>
      <c r="AJ1137" s="308" t="str">
        <f t="array" ref="AJ1137">iferror(index('Type Mapping'!$A$2:$D$21,match(J1137,'Type Mapping'!$B$2:$B$21,0),4),"type mismatch")</f>
        <v>VARCHAR</v>
      </c>
      <c r="AK1137" s="308"/>
      <c r="AL1137" s="308"/>
      <c r="AM1137" s="308"/>
      <c r="AN1137" s="300" t="b">
        <v>0</v>
      </c>
      <c r="AO1137" s="300" t="b">
        <v>0</v>
      </c>
      <c r="AP1137" s="300" t="b">
        <v>0</v>
      </c>
      <c r="AQ1137" s="300" t="b">
        <v>0</v>
      </c>
      <c r="AR1137" s="300"/>
      <c r="AS1137" s="300"/>
      <c r="AT1137" s="302"/>
      <c r="AU1137" s="302"/>
      <c r="AV1137" s="303" t="b">
        <v>1</v>
      </c>
      <c r="AW1137" s="304" t="str">
        <f t="shared" si="9"/>
        <v>false</v>
      </c>
      <c r="AX1137" s="305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1137" s="306"/>
      <c r="AZ1137" s="305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1137" s="306"/>
      <c r="BB1137" s="302"/>
      <c r="BC1137" s="303" t="b">
        <f t="shared" si="11"/>
        <v>0</v>
      </c>
      <c r="BD1137" s="304"/>
      <c r="BE1137" s="304" t="str">
        <f t="shared" si="12"/>
        <v/>
      </c>
      <c r="BF1137" s="307"/>
      <c r="BG1137" s="305"/>
      <c r="BH1137" s="305"/>
      <c r="BI1137" s="305"/>
      <c r="BJ1137" s="305" t="str">
        <f t="shared" si="18"/>
        <v/>
      </c>
      <c r="BK1137" s="306"/>
      <c r="BL1137" s="305" t="str">
        <f t="shared" si="14"/>
        <v/>
      </c>
      <c r="BM1137" s="306"/>
      <c r="BN1137" s="302"/>
      <c r="BO1137" s="302"/>
      <c r="BP1137" s="302"/>
      <c r="BQ1137" s="302"/>
      <c r="BR1137" s="302"/>
      <c r="BS1137" s="302"/>
      <c r="BT1137" s="302"/>
      <c r="BU1137" s="302"/>
      <c r="BV1137" s="302"/>
      <c r="BW1137" s="302"/>
      <c r="BX1137" s="302"/>
    </row>
    <row r="1138" hidden="1">
      <c r="A1138" s="292" t="s">
        <v>728</v>
      </c>
      <c r="B1138" s="292">
        <v>1137.0</v>
      </c>
      <c r="C1138" s="292">
        <f t="shared" si="15"/>
        <v>2</v>
      </c>
      <c r="D1138" s="293" t="str">
        <f t="shared" si="28"/>
        <v>Parcel Data</v>
      </c>
      <c r="E1138" s="46" t="str">
        <f t="shared" si="2"/>
        <v>par.dbf.par.OWNERGROUP</v>
      </c>
      <c r="F1138" s="46" t="s">
        <v>446</v>
      </c>
      <c r="G1138" s="46" t="s">
        <v>524</v>
      </c>
      <c r="H1138" s="47">
        <v>11.0</v>
      </c>
      <c r="I1138" s="294" t="s">
        <v>2292</v>
      </c>
      <c r="J1138" s="295" t="s">
        <v>1708</v>
      </c>
      <c r="K1138" s="296">
        <v>10.0</v>
      </c>
      <c r="L1138" s="297" t="b">
        <v>0</v>
      </c>
      <c r="M1138" s="294" t="s">
        <v>802</v>
      </c>
      <c r="N1138" s="294"/>
      <c r="O1138" s="295"/>
      <c r="P1138" s="295"/>
      <c r="Q1138" s="298" t="str">
        <f t="shared" si="3"/>
        <v>par</v>
      </c>
      <c r="R1138" s="298" t="str">
        <f t="shared" si="19"/>
        <v>OWNERGROUP</v>
      </c>
      <c r="S1138" s="298" t="str">
        <f t="array" ref="S1138">iferror(index('Type Mapping'!$A$2:$D$21,match(J1138,'Type Mapping'!$B$2:$B$21,0),3),"type mismatch")</f>
        <v>VARCHAR</v>
      </c>
      <c r="T1138" s="298"/>
      <c r="U1138" s="298"/>
      <c r="V1138" s="298"/>
      <c r="W1138" s="51" t="b">
        <v>0</v>
      </c>
      <c r="X1138" s="51" t="s">
        <v>2276</v>
      </c>
      <c r="Y1138" s="309"/>
      <c r="Z1138" s="309"/>
      <c r="AA1138" s="311" t="s">
        <v>977</v>
      </c>
      <c r="AB1138" s="53" t="str">
        <f t="shared" si="23"/>
        <v>**field missing**_history</v>
      </c>
      <c r="AC1138" s="308" t="str">
        <f t="array" ref="AC1138">iferror(index('StoT Mapping (Depreciated)'!$D$2:$L$976,match(E1138,'StoT Mapping (Depreciated)'!$D$2:$D$976,0),9),"**FIELD MISSING**")</f>
        <v>**FIELD MISSING**</v>
      </c>
      <c r="AD1138" s="53" t="str">
        <f t="shared" si="6"/>
        <v>**field missing**.**FIELD MISSING**</v>
      </c>
      <c r="AE1138" s="299">
        <f>countif(NEW_REDB_table.field,AD1138)</f>
        <v>0</v>
      </c>
      <c r="AF1138" s="299" t="str">
        <f t="shared" si="7"/>
        <v>Check...</v>
      </c>
      <c r="AG1138" s="308"/>
      <c r="AH1138" s="317" t="b">
        <v>0</v>
      </c>
      <c r="AI1138" s="317" t="b">
        <v>0</v>
      </c>
      <c r="AJ1138" s="308" t="str">
        <f t="array" ref="AJ1138">iferror(index('Type Mapping'!$A$2:$D$21,match(J1138,'Type Mapping'!$B$2:$B$21,0),4),"type mismatch")</f>
        <v>VARCHAR</v>
      </c>
      <c r="AK1138" s="308"/>
      <c r="AL1138" s="308"/>
      <c r="AM1138" s="308"/>
      <c r="AN1138" s="300" t="b">
        <v>0</v>
      </c>
      <c r="AO1138" s="300" t="b">
        <v>0</v>
      </c>
      <c r="AP1138" s="300" t="b">
        <v>0</v>
      </c>
      <c r="AQ1138" s="300" t="b">
        <v>0</v>
      </c>
      <c r="AR1138" s="300"/>
      <c r="AS1138" s="300"/>
      <c r="AT1138" s="302"/>
      <c r="AU1138" s="302"/>
      <c r="AV1138" s="303" t="b">
        <v>1</v>
      </c>
      <c r="AW1138" s="304" t="str">
        <f t="shared" si="9"/>
        <v>false</v>
      </c>
      <c r="AX1138" s="305" t="str">
        <f t="shared" si="17"/>
        <v>&lt;column comment="" default="" key="false" label="OWNERGROUP" length="255" nullable="true" originalDbColumnName="OWNERGROUP" originalLength="-1" pattern="" precision="-1" talendType="id_String" type=""/&gt;</v>
      </c>
      <c r="AY1138" s="306"/>
      <c r="AZ1138" s="305" t="str">
        <f t="shared" si="10"/>
        <v>&lt;column comment="" default="" key="false" label="OWNERGROUP" length="255" nullable="true" originalDbColumnName="OWNERGROUP" originalLength="-1" pattern="" precision="-1" talendType="id_String" type=""/&gt;</v>
      </c>
      <c r="BA1138" s="306"/>
      <c r="BB1138" s="302"/>
      <c r="BC1138" s="303" t="b">
        <f t="shared" si="11"/>
        <v>0</v>
      </c>
      <c r="BD1138" s="304"/>
      <c r="BE1138" s="304" t="str">
        <f t="shared" si="12"/>
        <v/>
      </c>
      <c r="BF1138" s="307"/>
      <c r="BG1138" s="305"/>
      <c r="BH1138" s="305"/>
      <c r="BI1138" s="305"/>
      <c r="BJ1138" s="305" t="str">
        <f t="shared" si="18"/>
        <v/>
      </c>
      <c r="BK1138" s="306"/>
      <c r="BL1138" s="305" t="str">
        <f t="shared" si="14"/>
        <v/>
      </c>
      <c r="BM1138" s="306"/>
      <c r="BN1138" s="302"/>
      <c r="BO1138" s="302"/>
      <c r="BP1138" s="302"/>
      <c r="BQ1138" s="302"/>
      <c r="BR1138" s="302"/>
      <c r="BS1138" s="302"/>
      <c r="BT1138" s="302"/>
      <c r="BU1138" s="302"/>
      <c r="BV1138" s="302"/>
      <c r="BW1138" s="302"/>
      <c r="BX1138" s="302"/>
    </row>
    <row r="1139" hidden="1">
      <c r="A1139" s="292" t="s">
        <v>728</v>
      </c>
      <c r="B1139" s="292">
        <v>1138.0</v>
      </c>
      <c r="C1139" s="292">
        <f t="shared" si="15"/>
        <v>2</v>
      </c>
      <c r="D1139" s="293" t="str">
        <f t="shared" si="28"/>
        <v>Parcel Data</v>
      </c>
      <c r="E1139" s="46" t="str">
        <f t="shared" si="2"/>
        <v>par.dbf.par.NUMUNITS</v>
      </c>
      <c r="F1139" s="46" t="s">
        <v>446</v>
      </c>
      <c r="G1139" s="46" t="s">
        <v>524</v>
      </c>
      <c r="H1139" s="47">
        <v>12.0</v>
      </c>
      <c r="I1139" s="294" t="s">
        <v>2293</v>
      </c>
      <c r="J1139" s="295" t="s">
        <v>1707</v>
      </c>
      <c r="K1139" s="296">
        <v>10.0</v>
      </c>
      <c r="L1139" s="297" t="b">
        <v>0</v>
      </c>
      <c r="M1139" s="294" t="s">
        <v>802</v>
      </c>
      <c r="N1139" s="294"/>
      <c r="O1139" s="376">
        <v>0.0</v>
      </c>
      <c r="P1139" s="376"/>
      <c r="Q1139" s="298" t="str">
        <f t="shared" si="3"/>
        <v>par</v>
      </c>
      <c r="R1139" s="298" t="str">
        <f t="shared" si="19"/>
        <v>NUMUNITS</v>
      </c>
      <c r="S1139" s="298" t="str">
        <f t="array" ref="S1139">iferror(index('Type Mapping'!$A$2:$D$21,match(J1139,'Type Mapping'!$B$2:$B$21,0),3),"type mismatch")</f>
        <v>VARCHAR</v>
      </c>
      <c r="T1139" s="298"/>
      <c r="U1139" s="298"/>
      <c r="V1139" s="298"/>
      <c r="W1139" s="51" t="b">
        <v>0</v>
      </c>
      <c r="X1139" s="51" t="s">
        <v>2276</v>
      </c>
      <c r="Y1139" s="309"/>
      <c r="Z1139" s="309"/>
      <c r="AA1139" s="311" t="s">
        <v>977</v>
      </c>
      <c r="AB1139" s="53" t="str">
        <f t="shared" si="23"/>
        <v>**field missing**_history</v>
      </c>
      <c r="AC1139" s="308" t="str">
        <f t="array" ref="AC1139">iferror(index('StoT Mapping (Depreciated)'!$D$2:$L$976,match(E1139,'StoT Mapping (Depreciated)'!$D$2:$D$976,0),9),"**FIELD MISSING**")</f>
        <v>**FIELD MISSING**</v>
      </c>
      <c r="AD1139" s="53" t="str">
        <f t="shared" si="6"/>
        <v>**field missing**.**FIELD MISSING**</v>
      </c>
      <c r="AE1139" s="299">
        <f>countif(NEW_REDB_table.field,AD1139)</f>
        <v>0</v>
      </c>
      <c r="AF1139" s="299" t="str">
        <f t="shared" si="7"/>
        <v>Check...</v>
      </c>
      <c r="AG1139" s="308"/>
      <c r="AH1139" s="317" t="b">
        <v>0</v>
      </c>
      <c r="AI1139" s="317" t="b">
        <v>0</v>
      </c>
      <c r="AJ1139" s="308" t="str">
        <f t="array" ref="AJ1139">iferror(index('Type Mapping'!$A$2:$D$21,match(J1139,'Type Mapping'!$B$2:$B$21,0),4),"type mismatch")</f>
        <v>INT</v>
      </c>
      <c r="AK1139" s="308"/>
      <c r="AL1139" s="308"/>
      <c r="AM1139" s="308"/>
      <c r="AN1139" s="300" t="b">
        <v>0</v>
      </c>
      <c r="AO1139" s="300" t="b">
        <v>0</v>
      </c>
      <c r="AP1139" s="300" t="b">
        <v>0</v>
      </c>
      <c r="AQ1139" s="300" t="b">
        <v>0</v>
      </c>
      <c r="AR1139" s="300"/>
      <c r="AS1139" s="300"/>
      <c r="AT1139" s="302"/>
      <c r="AU1139" s="302"/>
      <c r="AV1139" s="303" t="b">
        <v>1</v>
      </c>
      <c r="AW1139" s="304" t="str">
        <f t="shared" si="9"/>
        <v>false</v>
      </c>
      <c r="AX1139" s="305" t="str">
        <f t="shared" si="17"/>
        <v>&lt;column comment="" default="" key="false" label="NUMUNITS" length="255" nullable="true" originalDbColumnName="NUMUNITS" originalLength="-1" pattern="" precision="-1" talendType="id_String" type=""/&gt;</v>
      </c>
      <c r="AY1139" s="306"/>
      <c r="AZ1139" s="305" t="str">
        <f t="shared" si="10"/>
        <v>&lt;column comment="" default="" key="false" label="NUMUNITS" length="255" nullable="true" originalDbColumnName="NUMUNITS" originalLength="-1" pattern="" precision="-1" talendType="id_String" type=""/&gt;</v>
      </c>
      <c r="BA1139" s="306"/>
      <c r="BB1139" s="302"/>
      <c r="BC1139" s="303" t="b">
        <f t="shared" si="11"/>
        <v>0</v>
      </c>
      <c r="BD1139" s="304"/>
      <c r="BE1139" s="304" t="str">
        <f t="shared" si="12"/>
        <v/>
      </c>
      <c r="BF1139" s="307"/>
      <c r="BG1139" s="305"/>
      <c r="BH1139" s="305"/>
      <c r="BI1139" s="305"/>
      <c r="BJ1139" s="305" t="str">
        <f t="shared" si="18"/>
        <v/>
      </c>
      <c r="BK1139" s="306"/>
      <c r="BL1139" s="305" t="str">
        <f t="shared" si="14"/>
        <v/>
      </c>
      <c r="BM1139" s="306"/>
      <c r="BN1139" s="302"/>
      <c r="BO1139" s="302"/>
      <c r="BP1139" s="302"/>
      <c r="BQ1139" s="302"/>
      <c r="BR1139" s="302"/>
      <c r="BS1139" s="302"/>
      <c r="BT1139" s="302"/>
      <c r="BU1139" s="302"/>
      <c r="BV1139" s="302"/>
      <c r="BW1139" s="302"/>
      <c r="BX1139" s="302"/>
    </row>
    <row r="1140" hidden="1">
      <c r="A1140" s="292" t="s">
        <v>728</v>
      </c>
      <c r="B1140" s="292">
        <v>1139.0</v>
      </c>
      <c r="C1140" s="292">
        <f t="shared" si="15"/>
        <v>2</v>
      </c>
      <c r="D1140" s="293" t="str">
        <f t="shared" si="28"/>
        <v>Parcel Data</v>
      </c>
      <c r="E1140" s="46" t="str">
        <f t="shared" si="2"/>
        <v>par.dbf.par.ZONING1</v>
      </c>
      <c r="F1140" s="46" t="s">
        <v>446</v>
      </c>
      <c r="G1140" s="46" t="s">
        <v>524</v>
      </c>
      <c r="H1140" s="47">
        <v>13.0</v>
      </c>
      <c r="I1140" s="294" t="s">
        <v>2294</v>
      </c>
      <c r="J1140" s="295" t="s">
        <v>1708</v>
      </c>
      <c r="K1140" s="296">
        <v>10.0</v>
      </c>
      <c r="L1140" s="297" t="b">
        <v>0</v>
      </c>
      <c r="M1140" s="294" t="s">
        <v>802</v>
      </c>
      <c r="N1140" s="294"/>
      <c r="O1140" s="295" t="s">
        <v>1126</v>
      </c>
      <c r="P1140" s="295"/>
      <c r="Q1140" s="298" t="str">
        <f t="shared" si="3"/>
        <v>par</v>
      </c>
      <c r="R1140" s="298" t="str">
        <f t="shared" si="19"/>
        <v>ZONING1</v>
      </c>
      <c r="S1140" s="298" t="str">
        <f t="array" ref="S1140">iferror(index('Type Mapping'!$A$2:$D$21,match(J1140,'Type Mapping'!$B$2:$B$21,0),3),"type mismatch")</f>
        <v>VARCHAR</v>
      </c>
      <c r="T1140" s="298"/>
      <c r="U1140" s="298"/>
      <c r="V1140" s="298"/>
      <c r="W1140" s="51" t="b">
        <v>0</v>
      </c>
      <c r="X1140" s="51" t="s">
        <v>2276</v>
      </c>
      <c r="Y1140" s="309"/>
      <c r="Z1140" s="309"/>
      <c r="AA1140" s="311" t="s">
        <v>977</v>
      </c>
      <c r="AB1140" s="53" t="str">
        <f t="shared" si="23"/>
        <v>**field missing**_history</v>
      </c>
      <c r="AC1140" s="308" t="str">
        <f t="array" ref="AC1140">iferror(index('StoT Mapping (Depreciated)'!$D$2:$L$976,match(E1140,'StoT Mapping (Depreciated)'!$D$2:$D$976,0),9),"**FIELD MISSING**")</f>
        <v>**FIELD MISSING**</v>
      </c>
      <c r="AD1140" s="53" t="str">
        <f t="shared" si="6"/>
        <v>**field missing**.**FIELD MISSING**</v>
      </c>
      <c r="AE1140" s="299">
        <f>countif(NEW_REDB_table.field,AD1140)</f>
        <v>0</v>
      </c>
      <c r="AF1140" s="299" t="str">
        <f t="shared" si="7"/>
        <v>Check...</v>
      </c>
      <c r="AG1140" s="308"/>
      <c r="AH1140" s="317" t="b">
        <v>0</v>
      </c>
      <c r="AI1140" s="317" t="b">
        <v>0</v>
      </c>
      <c r="AJ1140" s="308" t="str">
        <f t="array" ref="AJ1140">iferror(index('Type Mapping'!$A$2:$D$21,match(J1140,'Type Mapping'!$B$2:$B$21,0),4),"type mismatch")</f>
        <v>VARCHAR</v>
      </c>
      <c r="AK1140" s="308"/>
      <c r="AL1140" s="308"/>
      <c r="AM1140" s="308"/>
      <c r="AN1140" s="300" t="b">
        <v>0</v>
      </c>
      <c r="AO1140" s="300" t="b">
        <v>0</v>
      </c>
      <c r="AP1140" s="300" t="b">
        <v>0</v>
      </c>
      <c r="AQ1140" s="300" t="b">
        <v>0</v>
      </c>
      <c r="AR1140" s="300"/>
      <c r="AS1140" s="300"/>
      <c r="AT1140" s="302"/>
      <c r="AU1140" s="302"/>
      <c r="AV1140" s="303" t="b">
        <v>1</v>
      </c>
      <c r="AW1140" s="304" t="str">
        <f t="shared" si="9"/>
        <v>false</v>
      </c>
      <c r="AX1140" s="305" t="str">
        <f t="shared" si="17"/>
        <v>&lt;column comment="" default="" key="false" label="ZONING1" length="255" nullable="true" originalDbColumnName="ZONING1" originalLength="-1" pattern="" precision="-1" talendType="id_String" type=""/&gt;</v>
      </c>
      <c r="AY1140" s="306"/>
      <c r="AZ1140" s="305" t="str">
        <f t="shared" si="10"/>
        <v>&lt;column comment="" default="" key="false" label="ZONING1" length="255" nullable="true" originalDbColumnName="ZONING1" originalLength="-1" pattern="" precision="-1" talendType="id_String" type=""/&gt;</v>
      </c>
      <c r="BA1140" s="306"/>
      <c r="BB1140" s="302"/>
      <c r="BC1140" s="303" t="b">
        <f t="shared" si="11"/>
        <v>0</v>
      </c>
      <c r="BD1140" s="304"/>
      <c r="BE1140" s="304" t="str">
        <f t="shared" si="12"/>
        <v/>
      </c>
      <c r="BF1140" s="307"/>
      <c r="BG1140" s="305"/>
      <c r="BH1140" s="305"/>
      <c r="BI1140" s="305"/>
      <c r="BJ1140" s="305" t="str">
        <f t="shared" si="18"/>
        <v/>
      </c>
      <c r="BK1140" s="306"/>
      <c r="BL1140" s="305" t="str">
        <f t="shared" si="14"/>
        <v/>
      </c>
      <c r="BM1140" s="306"/>
      <c r="BN1140" s="302"/>
      <c r="BO1140" s="302"/>
      <c r="BP1140" s="302"/>
      <c r="BQ1140" s="302"/>
      <c r="BR1140" s="302"/>
      <c r="BS1140" s="302"/>
      <c r="BT1140" s="302"/>
      <c r="BU1140" s="302"/>
      <c r="BV1140" s="302"/>
      <c r="BW1140" s="302"/>
      <c r="BX1140" s="302"/>
    </row>
    <row r="1141" hidden="1">
      <c r="A1141" s="292" t="s">
        <v>728</v>
      </c>
      <c r="B1141" s="292">
        <v>1140.0</v>
      </c>
      <c r="C1141" s="292">
        <f t="shared" si="15"/>
        <v>2</v>
      </c>
      <c r="D1141" s="293" t="str">
        <f t="shared" si="28"/>
        <v>Parcel Data</v>
      </c>
      <c r="E1141" s="46" t="str">
        <f t="shared" si="2"/>
        <v>par.dbf.par.ZONING2</v>
      </c>
      <c r="F1141" s="46" t="s">
        <v>446</v>
      </c>
      <c r="G1141" s="46" t="s">
        <v>524</v>
      </c>
      <c r="H1141" s="47">
        <v>14.0</v>
      </c>
      <c r="I1141" s="294" t="s">
        <v>2295</v>
      </c>
      <c r="J1141" s="295" t="s">
        <v>1708</v>
      </c>
      <c r="K1141" s="296">
        <v>10.0</v>
      </c>
      <c r="L1141" s="297" t="b">
        <v>0</v>
      </c>
      <c r="M1141" s="294" t="s">
        <v>802</v>
      </c>
      <c r="N1141" s="294"/>
      <c r="O1141" s="376"/>
      <c r="P1141" s="376"/>
      <c r="Q1141" s="298" t="str">
        <f t="shared" si="3"/>
        <v>par</v>
      </c>
      <c r="R1141" s="298" t="str">
        <f t="shared" si="19"/>
        <v>ZONING2</v>
      </c>
      <c r="S1141" s="298" t="str">
        <f t="array" ref="S1141">iferror(index('Type Mapping'!$A$2:$D$21,match(J1141,'Type Mapping'!$B$2:$B$21,0),3),"type mismatch")</f>
        <v>VARCHAR</v>
      </c>
      <c r="T1141" s="298"/>
      <c r="U1141" s="298"/>
      <c r="V1141" s="298"/>
      <c r="W1141" s="51" t="b">
        <v>0</v>
      </c>
      <c r="X1141" s="51" t="s">
        <v>2276</v>
      </c>
      <c r="Y1141" s="309"/>
      <c r="Z1141" s="309"/>
      <c r="AA1141" s="311" t="s">
        <v>977</v>
      </c>
      <c r="AB1141" s="53" t="str">
        <f t="shared" si="23"/>
        <v>**field missing**_history</v>
      </c>
      <c r="AC1141" s="308" t="str">
        <f t="array" ref="AC1141">iferror(index('StoT Mapping (Depreciated)'!$D$2:$L$976,match(E1141,'StoT Mapping (Depreciated)'!$D$2:$D$976,0),9),"**FIELD MISSING**")</f>
        <v>**FIELD MISSING**</v>
      </c>
      <c r="AD1141" s="53" t="str">
        <f t="shared" si="6"/>
        <v>**field missing**.**FIELD MISSING**</v>
      </c>
      <c r="AE1141" s="299">
        <f>countif(NEW_REDB_table.field,AD1141)</f>
        <v>0</v>
      </c>
      <c r="AF1141" s="299" t="str">
        <f t="shared" si="7"/>
        <v>Check...</v>
      </c>
      <c r="AG1141" s="308"/>
      <c r="AH1141" s="317" t="b">
        <v>0</v>
      </c>
      <c r="AI1141" s="317" t="b">
        <v>0</v>
      </c>
      <c r="AJ1141" s="308" t="str">
        <f t="array" ref="AJ1141">iferror(index('Type Mapping'!$A$2:$D$21,match(J1141,'Type Mapping'!$B$2:$B$21,0),4),"type mismatch")</f>
        <v>VARCHAR</v>
      </c>
      <c r="AK1141" s="308"/>
      <c r="AL1141" s="308"/>
      <c r="AM1141" s="308"/>
      <c r="AN1141" s="300" t="b">
        <v>0</v>
      </c>
      <c r="AO1141" s="300" t="b">
        <v>0</v>
      </c>
      <c r="AP1141" s="300" t="b">
        <v>0</v>
      </c>
      <c r="AQ1141" s="300" t="b">
        <v>0</v>
      </c>
      <c r="AR1141" s="300"/>
      <c r="AS1141" s="300"/>
      <c r="AT1141" s="302"/>
      <c r="AU1141" s="302"/>
      <c r="AV1141" s="303" t="b">
        <v>1</v>
      </c>
      <c r="AW1141" s="304" t="str">
        <f t="shared" si="9"/>
        <v>false</v>
      </c>
      <c r="AX1141" s="305" t="str">
        <f t="shared" si="17"/>
        <v>&lt;column comment="" default="" key="false" label="ZONING2" length="255" nullable="true" originalDbColumnName="ZONING2" originalLength="-1" pattern="" precision="-1" talendType="id_String" type=""/&gt;</v>
      </c>
      <c r="AY1141" s="306"/>
      <c r="AZ1141" s="305" t="str">
        <f t="shared" si="10"/>
        <v>&lt;column comment="" default="" key="false" label="ZONING2" length="255" nullable="true" originalDbColumnName="ZONING2" originalLength="-1" pattern="" precision="-1" talendType="id_String" type=""/&gt;</v>
      </c>
      <c r="BA1141" s="306"/>
      <c r="BB1141" s="302"/>
      <c r="BC1141" s="303" t="b">
        <f t="shared" si="11"/>
        <v>0</v>
      </c>
      <c r="BD1141" s="304"/>
      <c r="BE1141" s="304" t="str">
        <f t="shared" si="12"/>
        <v/>
      </c>
      <c r="BF1141" s="307"/>
      <c r="BG1141" s="305"/>
      <c r="BH1141" s="305"/>
      <c r="BI1141" s="305"/>
      <c r="BJ1141" s="305" t="str">
        <f t="shared" si="18"/>
        <v/>
      </c>
      <c r="BK1141" s="306"/>
      <c r="BL1141" s="305" t="str">
        <f t="shared" si="14"/>
        <v/>
      </c>
      <c r="BM1141" s="306"/>
      <c r="BN1141" s="302"/>
      <c r="BO1141" s="302"/>
      <c r="BP1141" s="302"/>
      <c r="BQ1141" s="302"/>
      <c r="BR1141" s="302"/>
      <c r="BS1141" s="302"/>
      <c r="BT1141" s="302"/>
      <c r="BU1141" s="302"/>
      <c r="BV1141" s="302"/>
      <c r="BW1141" s="302"/>
      <c r="BX1141" s="302"/>
    </row>
    <row r="1142" hidden="1">
      <c r="A1142" s="292" t="s">
        <v>728</v>
      </c>
      <c r="B1142" s="292">
        <v>1141.0</v>
      </c>
      <c r="C1142" s="292">
        <f t="shared" si="15"/>
        <v>2</v>
      </c>
      <c r="D1142" s="293" t="str">
        <f t="shared" si="28"/>
        <v>Parcel Data</v>
      </c>
      <c r="E1142" s="46" t="str">
        <f t="shared" si="2"/>
        <v>par.dbf.par.ZONING3</v>
      </c>
      <c r="F1142" s="46" t="s">
        <v>446</v>
      </c>
      <c r="G1142" s="46" t="s">
        <v>524</v>
      </c>
      <c r="H1142" s="47">
        <v>15.0</v>
      </c>
      <c r="I1142" s="294" t="s">
        <v>2296</v>
      </c>
      <c r="J1142" s="295" t="s">
        <v>1708</v>
      </c>
      <c r="K1142" s="296">
        <v>10.0</v>
      </c>
      <c r="L1142" s="297" t="b">
        <v>0</v>
      </c>
      <c r="M1142" s="294" t="s">
        <v>802</v>
      </c>
      <c r="N1142" s="294"/>
      <c r="O1142" s="295"/>
      <c r="P1142" s="295"/>
      <c r="Q1142" s="298" t="str">
        <f t="shared" si="3"/>
        <v>par</v>
      </c>
      <c r="R1142" s="298" t="str">
        <f t="shared" si="19"/>
        <v>ZONING3</v>
      </c>
      <c r="S1142" s="298" t="str">
        <f t="array" ref="S1142">iferror(index('Type Mapping'!$A$2:$D$21,match(J1142,'Type Mapping'!$B$2:$B$21,0),3),"type mismatch")</f>
        <v>VARCHAR</v>
      </c>
      <c r="T1142" s="298"/>
      <c r="U1142" s="298"/>
      <c r="V1142" s="298"/>
      <c r="W1142" s="51" t="b">
        <v>0</v>
      </c>
      <c r="X1142" s="51" t="s">
        <v>2276</v>
      </c>
      <c r="Y1142" s="309"/>
      <c r="Z1142" s="309"/>
      <c r="AA1142" s="311" t="s">
        <v>977</v>
      </c>
      <c r="AB1142" s="53" t="str">
        <f t="shared" si="23"/>
        <v>**field missing**_history</v>
      </c>
      <c r="AC1142" s="308" t="str">
        <f t="array" ref="AC1142">iferror(index('StoT Mapping (Depreciated)'!$D$2:$L$976,match(E1142,'StoT Mapping (Depreciated)'!$D$2:$D$976,0),9),"**FIELD MISSING**")</f>
        <v>**FIELD MISSING**</v>
      </c>
      <c r="AD1142" s="53" t="str">
        <f t="shared" si="6"/>
        <v>**field missing**.**FIELD MISSING**</v>
      </c>
      <c r="AE1142" s="299">
        <f>countif(NEW_REDB_table.field,AD1142)</f>
        <v>0</v>
      </c>
      <c r="AF1142" s="299" t="str">
        <f t="shared" si="7"/>
        <v>Check...</v>
      </c>
      <c r="AG1142" s="308"/>
      <c r="AH1142" s="317" t="b">
        <v>0</v>
      </c>
      <c r="AI1142" s="317" t="b">
        <v>0</v>
      </c>
      <c r="AJ1142" s="308" t="str">
        <f t="array" ref="AJ1142">iferror(index('Type Mapping'!$A$2:$D$21,match(J1142,'Type Mapping'!$B$2:$B$21,0),4),"type mismatch")</f>
        <v>VARCHAR</v>
      </c>
      <c r="AK1142" s="308"/>
      <c r="AL1142" s="308"/>
      <c r="AM1142" s="308"/>
      <c r="AN1142" s="300" t="b">
        <v>0</v>
      </c>
      <c r="AO1142" s="300" t="b">
        <v>0</v>
      </c>
      <c r="AP1142" s="300" t="b">
        <v>0</v>
      </c>
      <c r="AQ1142" s="300" t="b">
        <v>0</v>
      </c>
      <c r="AR1142" s="300"/>
      <c r="AS1142" s="300"/>
      <c r="AT1142" s="302"/>
      <c r="AU1142" s="302"/>
      <c r="AV1142" s="303" t="b">
        <v>1</v>
      </c>
      <c r="AW1142" s="304" t="str">
        <f t="shared" si="9"/>
        <v>false</v>
      </c>
      <c r="AX1142" s="305" t="str">
        <f t="shared" si="17"/>
        <v>&lt;column comment="" default="" key="false" label="ZONING3" length="255" nullable="true" originalDbColumnName="ZONING3" originalLength="-1" pattern="" precision="-1" talendType="id_String" type=""/&gt;</v>
      </c>
      <c r="AY1142" s="306"/>
      <c r="AZ1142" s="305" t="str">
        <f t="shared" si="10"/>
        <v>&lt;column comment="" default="" key="false" label="ZONING3" length="255" nullable="true" originalDbColumnName="ZONING3" originalLength="-1" pattern="" precision="-1" talendType="id_String" type=""/&gt;</v>
      </c>
      <c r="BA1142" s="306"/>
      <c r="BB1142" s="302"/>
      <c r="BC1142" s="303" t="b">
        <f t="shared" si="11"/>
        <v>0</v>
      </c>
      <c r="BD1142" s="304"/>
      <c r="BE1142" s="304" t="str">
        <f t="shared" si="12"/>
        <v/>
      </c>
      <c r="BF1142" s="307"/>
      <c r="BG1142" s="305"/>
      <c r="BH1142" s="305"/>
      <c r="BI1142" s="305"/>
      <c r="BJ1142" s="305" t="str">
        <f t="shared" si="18"/>
        <v/>
      </c>
      <c r="BK1142" s="306"/>
      <c r="BL1142" s="305" t="str">
        <f t="shared" si="14"/>
        <v/>
      </c>
      <c r="BM1142" s="306"/>
      <c r="BN1142" s="302"/>
      <c r="BO1142" s="302"/>
      <c r="BP1142" s="302"/>
      <c r="BQ1142" s="302"/>
      <c r="BR1142" s="302"/>
      <c r="BS1142" s="302"/>
      <c r="BT1142" s="302"/>
      <c r="BU1142" s="302"/>
      <c r="BV1142" s="302"/>
      <c r="BW1142" s="302"/>
      <c r="BX1142" s="302"/>
    </row>
    <row r="1143" hidden="1">
      <c r="A1143" s="292" t="s">
        <v>728</v>
      </c>
      <c r="B1143" s="292">
        <v>1142.0</v>
      </c>
      <c r="C1143" s="292">
        <f t="shared" si="15"/>
        <v>2</v>
      </c>
      <c r="D1143" s="293" t="str">
        <f t="shared" si="28"/>
        <v>Parcel Data</v>
      </c>
      <c r="E1143" s="46" t="str">
        <f t="shared" si="2"/>
        <v>par.dbf.par.VACANTLAND</v>
      </c>
      <c r="F1143" s="46" t="s">
        <v>446</v>
      </c>
      <c r="G1143" s="46" t="s">
        <v>524</v>
      </c>
      <c r="H1143" s="47">
        <v>16.0</v>
      </c>
      <c r="I1143" s="294" t="s">
        <v>2297</v>
      </c>
      <c r="J1143" s="295" t="s">
        <v>1705</v>
      </c>
      <c r="K1143" s="296">
        <v>10.0</v>
      </c>
      <c r="L1143" s="297" t="b">
        <v>0</v>
      </c>
      <c r="M1143" s="294" t="s">
        <v>802</v>
      </c>
      <c r="N1143" s="294"/>
      <c r="O1143" s="376" t="s">
        <v>2298</v>
      </c>
      <c r="P1143" s="376"/>
      <c r="Q1143" s="298" t="str">
        <f t="shared" si="3"/>
        <v>par</v>
      </c>
      <c r="R1143" s="298" t="str">
        <f t="shared" si="19"/>
        <v>VACANTLAND</v>
      </c>
      <c r="S1143" s="298" t="str">
        <f t="array" ref="S1143">iferror(index('Type Mapping'!$A$2:$D$21,match(J1143,'Type Mapping'!$B$2:$B$21,0),3),"type mismatch")</f>
        <v>VARCHAR</v>
      </c>
      <c r="T1143" s="298"/>
      <c r="U1143" s="298"/>
      <c r="V1143" s="298"/>
      <c r="W1143" s="51" t="b">
        <v>0</v>
      </c>
      <c r="X1143" s="51" t="s">
        <v>2276</v>
      </c>
      <c r="Y1143" s="309"/>
      <c r="Z1143" s="309"/>
      <c r="AA1143" s="311" t="s">
        <v>977</v>
      </c>
      <c r="AB1143" s="53" t="str">
        <f t="shared" si="23"/>
        <v>**field missing**_history</v>
      </c>
      <c r="AC1143" s="308" t="str">
        <f t="array" ref="AC1143">iferror(index('StoT Mapping (Depreciated)'!$D$2:$L$976,match(E1143,'StoT Mapping (Depreciated)'!$D$2:$D$976,0),9),"**FIELD MISSING**")</f>
        <v>**FIELD MISSING**</v>
      </c>
      <c r="AD1143" s="53" t="str">
        <f t="shared" si="6"/>
        <v>**field missing**.**FIELD MISSING**</v>
      </c>
      <c r="AE1143" s="299">
        <f>countif(NEW_REDB_table.field,AD1143)</f>
        <v>0</v>
      </c>
      <c r="AF1143" s="299" t="str">
        <f t="shared" si="7"/>
        <v>Check...</v>
      </c>
      <c r="AG1143" s="308"/>
      <c r="AH1143" s="317" t="b">
        <v>0</v>
      </c>
      <c r="AI1143" s="317" t="b">
        <v>0</v>
      </c>
      <c r="AJ1143" s="308" t="str">
        <f t="array" ref="AJ1143">iferror(index('Type Mapping'!$A$2:$D$21,match(J1143,'Type Mapping'!$B$2:$B$21,0),4),"type mismatch")</f>
        <v>BOOLEAN</v>
      </c>
      <c r="AK1143" s="308"/>
      <c r="AL1143" s="308"/>
      <c r="AM1143" s="308"/>
      <c r="AN1143" s="300" t="b">
        <v>0</v>
      </c>
      <c r="AO1143" s="300" t="b">
        <v>0</v>
      </c>
      <c r="AP1143" s="300" t="b">
        <v>0</v>
      </c>
      <c r="AQ1143" s="300" t="b">
        <v>0</v>
      </c>
      <c r="AR1143" s="300"/>
      <c r="AS1143" s="300"/>
      <c r="AT1143" s="302"/>
      <c r="AU1143" s="302"/>
      <c r="AV1143" s="303" t="b">
        <v>1</v>
      </c>
      <c r="AW1143" s="304" t="str">
        <f t="shared" si="9"/>
        <v>false</v>
      </c>
      <c r="AX1143" s="305" t="str">
        <f t="shared" si="17"/>
        <v>&lt;column comment="" default="" key="false" label="VACANTLAND" length="255" nullable="true" originalDbColumnName="VACANTLAND" originalLength="-1" pattern="" precision="-1" talendType="id_String" type=""/&gt;</v>
      </c>
      <c r="AY1143" s="306"/>
      <c r="AZ1143" s="305" t="str">
        <f t="shared" si="10"/>
        <v>&lt;column comment="" default="" key="false" label="VACANTLAND" length="255" nullable="true" originalDbColumnName="VACANTLAND" originalLength="-1" pattern="" precision="-1" talendType="id_String" type=""/&gt;</v>
      </c>
      <c r="BA1143" s="306"/>
      <c r="BB1143" s="302"/>
      <c r="BC1143" s="303" t="b">
        <f t="shared" si="11"/>
        <v>0</v>
      </c>
      <c r="BD1143" s="304"/>
      <c r="BE1143" s="304" t="str">
        <f t="shared" si="12"/>
        <v/>
      </c>
      <c r="BF1143" s="307"/>
      <c r="BG1143" s="305"/>
      <c r="BH1143" s="305"/>
      <c r="BI1143" s="305"/>
      <c r="BJ1143" s="305" t="str">
        <f t="shared" si="18"/>
        <v/>
      </c>
      <c r="BK1143" s="306"/>
      <c r="BL1143" s="305" t="str">
        <f t="shared" si="14"/>
        <v/>
      </c>
      <c r="BM1143" s="306"/>
      <c r="BN1143" s="302"/>
      <c r="BO1143" s="302"/>
      <c r="BP1143" s="302"/>
      <c r="BQ1143" s="302"/>
      <c r="BR1143" s="302"/>
      <c r="BS1143" s="302"/>
      <c r="BT1143" s="302"/>
      <c r="BU1143" s="302"/>
      <c r="BV1143" s="302"/>
      <c r="BW1143" s="302"/>
      <c r="BX1143" s="302"/>
    </row>
    <row r="1144" hidden="1">
      <c r="A1144" s="292" t="s">
        <v>728</v>
      </c>
      <c r="B1144" s="292">
        <v>1143.0</v>
      </c>
      <c r="C1144" s="292">
        <f t="shared" si="15"/>
        <v>2</v>
      </c>
      <c r="D1144" s="293" t="str">
        <f t="shared" si="28"/>
        <v>Parcel Data</v>
      </c>
      <c r="E1144" s="46" t="str">
        <f t="shared" si="2"/>
        <v>par.dbf.par.ASMTLAND</v>
      </c>
      <c r="F1144" s="46" t="s">
        <v>446</v>
      </c>
      <c r="G1144" s="46" t="s">
        <v>524</v>
      </c>
      <c r="H1144" s="47">
        <v>17.0</v>
      </c>
      <c r="I1144" s="294" t="s">
        <v>2299</v>
      </c>
      <c r="J1144" s="295" t="s">
        <v>1707</v>
      </c>
      <c r="K1144" s="296">
        <v>10.0</v>
      </c>
      <c r="L1144" s="297" t="b">
        <v>0</v>
      </c>
      <c r="M1144" s="294" t="s">
        <v>802</v>
      </c>
      <c r="N1144" s="294"/>
      <c r="O1144" s="295">
        <v>70200.0</v>
      </c>
      <c r="P1144" s="295"/>
      <c r="Q1144" s="298" t="str">
        <f t="shared" si="3"/>
        <v>par</v>
      </c>
      <c r="R1144" s="298" t="str">
        <f t="shared" si="19"/>
        <v>ASMTLAND</v>
      </c>
      <c r="S1144" s="298" t="str">
        <f t="array" ref="S1144">iferror(index('Type Mapping'!$A$2:$D$21,match(J1144,'Type Mapping'!$B$2:$B$21,0),3),"type mismatch")</f>
        <v>VARCHAR</v>
      </c>
      <c r="T1144" s="298"/>
      <c r="U1144" s="298"/>
      <c r="V1144" s="298"/>
      <c r="W1144" s="51" t="b">
        <v>0</v>
      </c>
      <c r="X1144" s="51" t="s">
        <v>2276</v>
      </c>
      <c r="Y1144" s="309"/>
      <c r="Z1144" s="309"/>
      <c r="AA1144" s="311" t="s">
        <v>977</v>
      </c>
      <c r="AB1144" s="53" t="str">
        <f t="shared" si="23"/>
        <v>**field missing**_history</v>
      </c>
      <c r="AC1144" s="308" t="str">
        <f t="array" ref="AC1144">iferror(index('StoT Mapping (Depreciated)'!$D$2:$L$976,match(E1144,'StoT Mapping (Depreciated)'!$D$2:$D$976,0),9),"**FIELD MISSING**")</f>
        <v>**FIELD MISSING**</v>
      </c>
      <c r="AD1144" s="53" t="str">
        <f t="shared" si="6"/>
        <v>**field missing**.**FIELD MISSING**</v>
      </c>
      <c r="AE1144" s="299">
        <f>countif(NEW_REDB_table.field,AD1144)</f>
        <v>0</v>
      </c>
      <c r="AF1144" s="299" t="str">
        <f t="shared" si="7"/>
        <v>Check...</v>
      </c>
      <c r="AG1144" s="308"/>
      <c r="AH1144" s="317" t="b">
        <v>0</v>
      </c>
      <c r="AI1144" s="317" t="b">
        <v>0</v>
      </c>
      <c r="AJ1144" s="308" t="str">
        <f t="array" ref="AJ1144">iferror(index('Type Mapping'!$A$2:$D$21,match(J1144,'Type Mapping'!$B$2:$B$21,0),4),"type mismatch")</f>
        <v>INT</v>
      </c>
      <c r="AK1144" s="308"/>
      <c r="AL1144" s="308"/>
      <c r="AM1144" s="308"/>
      <c r="AN1144" s="300" t="b">
        <v>0</v>
      </c>
      <c r="AO1144" s="300" t="b">
        <v>0</v>
      </c>
      <c r="AP1144" s="300" t="b">
        <v>0</v>
      </c>
      <c r="AQ1144" s="300" t="b">
        <v>0</v>
      </c>
      <c r="AR1144" s="300"/>
      <c r="AS1144" s="300"/>
      <c r="AT1144" s="302"/>
      <c r="AU1144" s="302"/>
      <c r="AV1144" s="303" t="b">
        <v>1</v>
      </c>
      <c r="AW1144" s="304" t="str">
        <f t="shared" si="9"/>
        <v>false</v>
      </c>
      <c r="AX1144" s="305" t="str">
        <f t="shared" si="17"/>
        <v>&lt;column comment="" default="" key="false" label="ASMTLAND" length="255" nullable="true" originalDbColumnName="ASMTLAND" originalLength="-1" pattern="" precision="-1" talendType="id_String" type=""/&gt;</v>
      </c>
      <c r="AY1144" s="306"/>
      <c r="AZ1144" s="305" t="str">
        <f t="shared" si="10"/>
        <v>&lt;column comment="" default="" key="false" label="ASMTLAND" length="255" nullable="true" originalDbColumnName="ASMTLAND" originalLength="-1" pattern="" precision="-1" talendType="id_String" type=""/&gt;</v>
      </c>
      <c r="BA1144" s="306"/>
      <c r="BB1144" s="302"/>
      <c r="BC1144" s="303" t="b">
        <f t="shared" si="11"/>
        <v>0</v>
      </c>
      <c r="BD1144" s="304"/>
      <c r="BE1144" s="304" t="str">
        <f t="shared" si="12"/>
        <v/>
      </c>
      <c r="BF1144" s="307"/>
      <c r="BG1144" s="305"/>
      <c r="BH1144" s="305"/>
      <c r="BI1144" s="305"/>
      <c r="BJ1144" s="305" t="str">
        <f t="shared" si="18"/>
        <v/>
      </c>
      <c r="BK1144" s="306"/>
      <c r="BL1144" s="305" t="str">
        <f t="shared" si="14"/>
        <v/>
      </c>
      <c r="BM1144" s="306"/>
      <c r="BN1144" s="302"/>
      <c r="BO1144" s="302"/>
      <c r="BP1144" s="302"/>
      <c r="BQ1144" s="302"/>
      <c r="BR1144" s="302"/>
      <c r="BS1144" s="302"/>
      <c r="BT1144" s="302"/>
      <c r="BU1144" s="302"/>
      <c r="BV1144" s="302"/>
      <c r="BW1144" s="302"/>
      <c r="BX1144" s="302"/>
    </row>
    <row r="1145" hidden="1">
      <c r="A1145" s="292" t="s">
        <v>728</v>
      </c>
      <c r="B1145" s="292">
        <v>1144.0</v>
      </c>
      <c r="C1145" s="292">
        <f t="shared" si="15"/>
        <v>2</v>
      </c>
      <c r="D1145" s="293" t="str">
        <f t="shared" si="28"/>
        <v>Parcel Data</v>
      </c>
      <c r="E1145" s="46" t="str">
        <f t="shared" si="2"/>
        <v>par.dbf.par.ASMTIMPROV</v>
      </c>
      <c r="F1145" s="46" t="s">
        <v>446</v>
      </c>
      <c r="G1145" s="46" t="s">
        <v>524</v>
      </c>
      <c r="H1145" s="47">
        <v>18.0</v>
      </c>
      <c r="I1145" s="294" t="s">
        <v>2300</v>
      </c>
      <c r="J1145" s="295" t="s">
        <v>1707</v>
      </c>
      <c r="K1145" s="296">
        <v>10.0</v>
      </c>
      <c r="L1145" s="297" t="b">
        <v>0</v>
      </c>
      <c r="M1145" s="294" t="s">
        <v>802</v>
      </c>
      <c r="N1145" s="294"/>
      <c r="O1145" s="376">
        <v>3400.0</v>
      </c>
      <c r="P1145" s="376"/>
      <c r="Q1145" s="298" t="str">
        <f t="shared" si="3"/>
        <v>par</v>
      </c>
      <c r="R1145" s="298" t="str">
        <f t="shared" si="19"/>
        <v>ASMTIMPROV</v>
      </c>
      <c r="S1145" s="298" t="str">
        <f t="array" ref="S1145">iferror(index('Type Mapping'!$A$2:$D$21,match(J1145,'Type Mapping'!$B$2:$B$21,0),3),"type mismatch")</f>
        <v>VARCHAR</v>
      </c>
      <c r="T1145" s="298"/>
      <c r="U1145" s="298"/>
      <c r="V1145" s="298"/>
      <c r="W1145" s="51" t="b">
        <v>0</v>
      </c>
      <c r="X1145" s="51" t="s">
        <v>2276</v>
      </c>
      <c r="Y1145" s="309"/>
      <c r="Z1145" s="309"/>
      <c r="AA1145" s="311" t="s">
        <v>977</v>
      </c>
      <c r="AB1145" s="53" t="str">
        <f t="shared" si="23"/>
        <v>**field missing**_history</v>
      </c>
      <c r="AC1145" s="308" t="str">
        <f t="array" ref="AC1145">iferror(index('StoT Mapping (Depreciated)'!$D$2:$L$976,match(E1145,'StoT Mapping (Depreciated)'!$D$2:$D$976,0),9),"**FIELD MISSING**")</f>
        <v>**FIELD MISSING**</v>
      </c>
      <c r="AD1145" s="53" t="str">
        <f t="shared" si="6"/>
        <v>**field missing**.**FIELD MISSING**</v>
      </c>
      <c r="AE1145" s="299">
        <f>countif(NEW_REDB_table.field,AD1145)</f>
        <v>0</v>
      </c>
      <c r="AF1145" s="299" t="str">
        <f t="shared" si="7"/>
        <v>Check...</v>
      </c>
      <c r="AG1145" s="308"/>
      <c r="AH1145" s="317" t="b">
        <v>0</v>
      </c>
      <c r="AI1145" s="317" t="b">
        <v>0</v>
      </c>
      <c r="AJ1145" s="308" t="str">
        <f t="array" ref="AJ1145">iferror(index('Type Mapping'!$A$2:$D$21,match(J1145,'Type Mapping'!$B$2:$B$21,0),4),"type mismatch")</f>
        <v>INT</v>
      </c>
      <c r="AK1145" s="308"/>
      <c r="AL1145" s="308"/>
      <c r="AM1145" s="308"/>
      <c r="AN1145" s="300" t="b">
        <v>0</v>
      </c>
      <c r="AO1145" s="300" t="b">
        <v>0</v>
      </c>
      <c r="AP1145" s="300" t="b">
        <v>0</v>
      </c>
      <c r="AQ1145" s="300" t="b">
        <v>0</v>
      </c>
      <c r="AR1145" s="300"/>
      <c r="AS1145" s="300"/>
      <c r="AT1145" s="302"/>
      <c r="AU1145" s="302"/>
      <c r="AV1145" s="303" t="b">
        <v>1</v>
      </c>
      <c r="AW1145" s="304" t="str">
        <f t="shared" si="9"/>
        <v>false</v>
      </c>
      <c r="AX1145" s="305" t="str">
        <f t="shared" si="17"/>
        <v>&lt;column comment="" default="" key="false" label="ASMTIMPROV" length="255" nullable="true" originalDbColumnName="ASMTIMPROV" originalLength="-1" pattern="" precision="-1" talendType="id_String" type=""/&gt;</v>
      </c>
      <c r="AY1145" s="306"/>
      <c r="AZ1145" s="305" t="str">
        <f t="shared" si="10"/>
        <v>&lt;column comment="" default="" key="false" label="ASMTIMPROV" length="255" nullable="true" originalDbColumnName="ASMTIMPROV" originalLength="-1" pattern="" precision="-1" talendType="id_String" type=""/&gt;</v>
      </c>
      <c r="BA1145" s="306"/>
      <c r="BB1145" s="302"/>
      <c r="BC1145" s="303" t="b">
        <f t="shared" si="11"/>
        <v>0</v>
      </c>
      <c r="BD1145" s="304"/>
      <c r="BE1145" s="304" t="str">
        <f t="shared" si="12"/>
        <v/>
      </c>
      <c r="BF1145" s="307"/>
      <c r="BG1145" s="305"/>
      <c r="BH1145" s="305"/>
      <c r="BI1145" s="305"/>
      <c r="BJ1145" s="305" t="str">
        <f t="shared" si="18"/>
        <v/>
      </c>
      <c r="BK1145" s="306"/>
      <c r="BL1145" s="305" t="str">
        <f t="shared" si="14"/>
        <v/>
      </c>
      <c r="BM1145" s="306"/>
      <c r="BN1145" s="302"/>
      <c r="BO1145" s="302"/>
      <c r="BP1145" s="302"/>
      <c r="BQ1145" s="302"/>
      <c r="BR1145" s="302"/>
      <c r="BS1145" s="302"/>
      <c r="BT1145" s="302"/>
      <c r="BU1145" s="302"/>
      <c r="BV1145" s="302"/>
      <c r="BW1145" s="302"/>
      <c r="BX1145" s="302"/>
    </row>
    <row r="1146" hidden="1">
      <c r="A1146" s="292" t="s">
        <v>728</v>
      </c>
      <c r="B1146" s="292">
        <v>1145.0</v>
      </c>
      <c r="C1146" s="292">
        <f t="shared" si="15"/>
        <v>2</v>
      </c>
      <c r="D1146" s="293" t="str">
        <f t="shared" si="28"/>
        <v>Parcel Data</v>
      </c>
      <c r="E1146" s="46" t="str">
        <f t="shared" si="2"/>
        <v>par.dbf.par.ASMTTOTAL</v>
      </c>
      <c r="F1146" s="46" t="s">
        <v>446</v>
      </c>
      <c r="G1146" s="46" t="s">
        <v>524</v>
      </c>
      <c r="H1146" s="47">
        <v>19.0</v>
      </c>
      <c r="I1146" s="294" t="s">
        <v>2301</v>
      </c>
      <c r="J1146" s="295" t="s">
        <v>1707</v>
      </c>
      <c r="K1146" s="296">
        <v>10.0</v>
      </c>
      <c r="L1146" s="297" t="b">
        <v>0</v>
      </c>
      <c r="M1146" s="294" t="s">
        <v>802</v>
      </c>
      <c r="N1146" s="294"/>
      <c r="O1146" s="295">
        <v>73600.0</v>
      </c>
      <c r="P1146" s="295"/>
      <c r="Q1146" s="298" t="str">
        <f t="shared" si="3"/>
        <v>par</v>
      </c>
      <c r="R1146" s="298" t="str">
        <f t="shared" si="19"/>
        <v>ASMTTOTAL</v>
      </c>
      <c r="S1146" s="298" t="str">
        <f t="array" ref="S1146">iferror(index('Type Mapping'!$A$2:$D$21,match(J1146,'Type Mapping'!$B$2:$B$21,0),3),"type mismatch")</f>
        <v>VARCHAR</v>
      </c>
      <c r="T1146" s="298"/>
      <c r="U1146" s="298"/>
      <c r="V1146" s="298"/>
      <c r="W1146" s="51" t="b">
        <v>0</v>
      </c>
      <c r="X1146" s="51" t="s">
        <v>2276</v>
      </c>
      <c r="Y1146" s="309"/>
      <c r="Z1146" s="309"/>
      <c r="AA1146" s="311" t="s">
        <v>977</v>
      </c>
      <c r="AB1146" s="53" t="str">
        <f t="shared" si="23"/>
        <v>**field missing**_history</v>
      </c>
      <c r="AC1146" s="308" t="str">
        <f t="array" ref="AC1146">iferror(index('StoT Mapping (Depreciated)'!$D$2:$L$976,match(E1146,'StoT Mapping (Depreciated)'!$D$2:$D$976,0),9),"**FIELD MISSING**")</f>
        <v>**FIELD MISSING**</v>
      </c>
      <c r="AD1146" s="53" t="str">
        <f t="shared" si="6"/>
        <v>**field missing**.**FIELD MISSING**</v>
      </c>
      <c r="AE1146" s="299">
        <f>countif(NEW_REDB_table.field,AD1146)</f>
        <v>0</v>
      </c>
      <c r="AF1146" s="299" t="str">
        <f t="shared" si="7"/>
        <v>Check...</v>
      </c>
      <c r="AG1146" s="308"/>
      <c r="AH1146" s="317" t="b">
        <v>0</v>
      </c>
      <c r="AI1146" s="317" t="b">
        <v>0</v>
      </c>
      <c r="AJ1146" s="308" t="str">
        <f t="array" ref="AJ1146">iferror(index('Type Mapping'!$A$2:$D$21,match(J1146,'Type Mapping'!$B$2:$B$21,0),4),"type mismatch")</f>
        <v>INT</v>
      </c>
      <c r="AK1146" s="308"/>
      <c r="AL1146" s="308"/>
      <c r="AM1146" s="308"/>
      <c r="AN1146" s="300" t="b">
        <v>0</v>
      </c>
      <c r="AO1146" s="300" t="b">
        <v>0</v>
      </c>
      <c r="AP1146" s="300" t="b">
        <v>0</v>
      </c>
      <c r="AQ1146" s="300" t="b">
        <v>0</v>
      </c>
      <c r="AR1146" s="300"/>
      <c r="AS1146" s="300"/>
      <c r="AT1146" s="302"/>
      <c r="AU1146" s="302"/>
      <c r="AV1146" s="303" t="b">
        <v>1</v>
      </c>
      <c r="AW1146" s="304" t="str">
        <f t="shared" si="9"/>
        <v>false</v>
      </c>
      <c r="AX1146" s="305" t="str">
        <f t="shared" si="17"/>
        <v>&lt;column comment="" default="" key="false" label="ASMTTOTAL" length="255" nullable="true" originalDbColumnName="ASMTTOTAL" originalLength="-1" pattern="" precision="-1" talendType="id_String" type=""/&gt;</v>
      </c>
      <c r="AY1146" s="306"/>
      <c r="AZ1146" s="305" t="str">
        <f t="shared" si="10"/>
        <v>&lt;column comment="" default="" key="false" label="ASMTTOTAL" length="255" nullable="true" originalDbColumnName="ASMTTOTAL" originalLength="-1" pattern="" precision="-1" talendType="id_String" type=""/&gt;</v>
      </c>
      <c r="BA1146" s="306"/>
      <c r="BB1146" s="302"/>
      <c r="BC1146" s="303" t="b">
        <f t="shared" si="11"/>
        <v>0</v>
      </c>
      <c r="BD1146" s="304"/>
      <c r="BE1146" s="304" t="str">
        <f t="shared" si="12"/>
        <v/>
      </c>
      <c r="BF1146" s="307"/>
      <c r="BG1146" s="305"/>
      <c r="BH1146" s="305"/>
      <c r="BI1146" s="305"/>
      <c r="BJ1146" s="305" t="str">
        <f t="shared" si="18"/>
        <v/>
      </c>
      <c r="BK1146" s="306"/>
      <c r="BL1146" s="305" t="str">
        <f t="shared" si="14"/>
        <v/>
      </c>
      <c r="BM1146" s="306"/>
      <c r="BN1146" s="302"/>
      <c r="BO1146" s="302"/>
      <c r="BP1146" s="302"/>
      <c r="BQ1146" s="302"/>
      <c r="BR1146" s="302"/>
      <c r="BS1146" s="302"/>
      <c r="BT1146" s="302"/>
      <c r="BU1146" s="302"/>
      <c r="BV1146" s="302"/>
      <c r="BW1146" s="302"/>
      <c r="BX1146" s="302"/>
    </row>
    <row r="1147" hidden="1">
      <c r="A1147" s="292" t="s">
        <v>728</v>
      </c>
      <c r="B1147" s="292">
        <v>1146.0</v>
      </c>
      <c r="C1147" s="292">
        <f t="shared" si="15"/>
        <v>2</v>
      </c>
      <c r="D1147" s="293" t="str">
        <f t="shared" si="28"/>
        <v>Parcel Data</v>
      </c>
      <c r="E1147" s="46" t="str">
        <f t="shared" si="2"/>
        <v>par.dbf.par.LANDUSE1</v>
      </c>
      <c r="F1147" s="46" t="s">
        <v>446</v>
      </c>
      <c r="G1147" s="46" t="s">
        <v>524</v>
      </c>
      <c r="H1147" s="47">
        <v>20.0</v>
      </c>
      <c r="I1147" s="294" t="s">
        <v>2302</v>
      </c>
      <c r="J1147" s="295" t="s">
        <v>1707</v>
      </c>
      <c r="K1147" s="296">
        <v>10.0</v>
      </c>
      <c r="L1147" s="297" t="b">
        <v>0</v>
      </c>
      <c r="M1147" s="294" t="s">
        <v>802</v>
      </c>
      <c r="N1147" s="294"/>
      <c r="O1147" s="376">
        <v>2000.0</v>
      </c>
      <c r="P1147" s="376"/>
      <c r="Q1147" s="298" t="str">
        <f t="shared" si="3"/>
        <v>par</v>
      </c>
      <c r="R1147" s="298" t="str">
        <f t="shared" si="19"/>
        <v>LANDUSE1</v>
      </c>
      <c r="S1147" s="298" t="str">
        <f t="array" ref="S1147">iferror(index('Type Mapping'!$A$2:$D$21,match(J1147,'Type Mapping'!$B$2:$B$21,0),3),"type mismatch")</f>
        <v>VARCHAR</v>
      </c>
      <c r="T1147" s="298"/>
      <c r="U1147" s="298"/>
      <c r="V1147" s="298"/>
      <c r="W1147" s="51" t="b">
        <v>0</v>
      </c>
      <c r="X1147" s="51" t="s">
        <v>2276</v>
      </c>
      <c r="Y1147" s="309"/>
      <c r="Z1147" s="309"/>
      <c r="AA1147" s="311" t="s">
        <v>977</v>
      </c>
      <c r="AB1147" s="53" t="str">
        <f t="shared" si="23"/>
        <v>**field missing**_history</v>
      </c>
      <c r="AC1147" s="308" t="str">
        <f t="array" ref="AC1147">iferror(index('StoT Mapping (Depreciated)'!$D$2:$L$976,match(E1147,'StoT Mapping (Depreciated)'!$D$2:$D$976,0),9),"**FIELD MISSING**")</f>
        <v>**FIELD MISSING**</v>
      </c>
      <c r="AD1147" s="53" t="str">
        <f t="shared" si="6"/>
        <v>**field missing**.**FIELD MISSING**</v>
      </c>
      <c r="AE1147" s="299">
        <f>countif(NEW_REDB_table.field,AD1147)</f>
        <v>0</v>
      </c>
      <c r="AF1147" s="299" t="str">
        <f t="shared" si="7"/>
        <v>Check...</v>
      </c>
      <c r="AG1147" s="308"/>
      <c r="AH1147" s="317" t="b">
        <v>0</v>
      </c>
      <c r="AI1147" s="317" t="b">
        <v>0</v>
      </c>
      <c r="AJ1147" s="308" t="str">
        <f t="array" ref="AJ1147">iferror(index('Type Mapping'!$A$2:$D$21,match(J1147,'Type Mapping'!$B$2:$B$21,0),4),"type mismatch")</f>
        <v>INT</v>
      </c>
      <c r="AK1147" s="308"/>
      <c r="AL1147" s="308"/>
      <c r="AM1147" s="308"/>
      <c r="AN1147" s="300" t="b">
        <v>0</v>
      </c>
      <c r="AO1147" s="300" t="b">
        <v>0</v>
      </c>
      <c r="AP1147" s="300" t="b">
        <v>0</v>
      </c>
      <c r="AQ1147" s="300" t="b">
        <v>0</v>
      </c>
      <c r="AR1147" s="300"/>
      <c r="AS1147" s="300"/>
      <c r="AT1147" s="302"/>
      <c r="AU1147" s="302"/>
      <c r="AV1147" s="303" t="b">
        <v>1</v>
      </c>
      <c r="AW1147" s="304" t="str">
        <f t="shared" si="9"/>
        <v>false</v>
      </c>
      <c r="AX1147" s="305" t="str">
        <f t="shared" si="17"/>
        <v>&lt;column comment="" default="" key="false" label="LANDUSE1" length="255" nullable="true" originalDbColumnName="LANDUSE1" originalLength="-1" pattern="" precision="-1" talendType="id_String" type=""/&gt;</v>
      </c>
      <c r="AY1147" s="306"/>
      <c r="AZ1147" s="305" t="str">
        <f t="shared" si="10"/>
        <v>&lt;column comment="" default="" key="false" label="LANDUSE1" length="255" nullable="true" originalDbColumnName="LANDUSE1" originalLength="-1" pattern="" precision="-1" talendType="id_String" type=""/&gt;</v>
      </c>
      <c r="BA1147" s="306"/>
      <c r="BB1147" s="302"/>
      <c r="BC1147" s="303" t="b">
        <f t="shared" si="11"/>
        <v>0</v>
      </c>
      <c r="BD1147" s="304"/>
      <c r="BE1147" s="304" t="str">
        <f t="shared" si="12"/>
        <v/>
      </c>
      <c r="BF1147" s="307"/>
      <c r="BG1147" s="305"/>
      <c r="BH1147" s="305"/>
      <c r="BI1147" s="305"/>
      <c r="BJ1147" s="305" t="str">
        <f t="shared" si="18"/>
        <v/>
      </c>
      <c r="BK1147" s="306"/>
      <c r="BL1147" s="305" t="str">
        <f t="shared" si="14"/>
        <v/>
      </c>
      <c r="BM1147" s="306"/>
      <c r="BN1147" s="302"/>
      <c r="BO1147" s="302"/>
      <c r="BP1147" s="302"/>
      <c r="BQ1147" s="302"/>
      <c r="BR1147" s="302"/>
      <c r="BS1147" s="302"/>
      <c r="BT1147" s="302"/>
      <c r="BU1147" s="302"/>
      <c r="BV1147" s="302"/>
      <c r="BW1147" s="302"/>
      <c r="BX1147" s="302"/>
    </row>
    <row r="1148" hidden="1">
      <c r="A1148" s="292" t="s">
        <v>728</v>
      </c>
      <c r="B1148" s="292">
        <v>1147.0</v>
      </c>
      <c r="C1148" s="292">
        <f t="shared" si="15"/>
        <v>2</v>
      </c>
      <c r="D1148" s="293" t="str">
        <f t="shared" si="28"/>
        <v>Parcel Data</v>
      </c>
      <c r="E1148" s="46" t="str">
        <f t="shared" si="2"/>
        <v>par.dbf.par.LANDUSE2</v>
      </c>
      <c r="F1148" s="46" t="s">
        <v>446</v>
      </c>
      <c r="G1148" s="46" t="s">
        <v>524</v>
      </c>
      <c r="H1148" s="47">
        <v>21.0</v>
      </c>
      <c r="I1148" s="294" t="s">
        <v>2303</v>
      </c>
      <c r="J1148" s="295" t="s">
        <v>1707</v>
      </c>
      <c r="K1148" s="296">
        <v>10.0</v>
      </c>
      <c r="L1148" s="297" t="b">
        <v>0</v>
      </c>
      <c r="M1148" s="294" t="s">
        <v>802</v>
      </c>
      <c r="N1148" s="294"/>
      <c r="O1148" s="295">
        <v>5000.0</v>
      </c>
      <c r="P1148" s="295"/>
      <c r="Q1148" s="298" t="str">
        <f t="shared" si="3"/>
        <v>par</v>
      </c>
      <c r="R1148" s="298" t="str">
        <f t="shared" si="19"/>
        <v>LANDUSE2</v>
      </c>
      <c r="S1148" s="298" t="str">
        <f t="array" ref="S1148">iferror(index('Type Mapping'!$A$2:$D$21,match(J1148,'Type Mapping'!$B$2:$B$21,0),3),"type mismatch")</f>
        <v>VARCHAR</v>
      </c>
      <c r="T1148" s="298"/>
      <c r="U1148" s="298"/>
      <c r="V1148" s="298"/>
      <c r="W1148" s="51" t="b">
        <v>0</v>
      </c>
      <c r="X1148" s="51" t="s">
        <v>2276</v>
      </c>
      <c r="Y1148" s="309"/>
      <c r="Z1148" s="309"/>
      <c r="AA1148" s="311" t="s">
        <v>977</v>
      </c>
      <c r="AB1148" s="53" t="str">
        <f t="shared" si="23"/>
        <v>**field missing**_history</v>
      </c>
      <c r="AC1148" s="308" t="str">
        <f t="array" ref="AC1148">iferror(index('StoT Mapping (Depreciated)'!$D$2:$L$976,match(E1148,'StoT Mapping (Depreciated)'!$D$2:$D$976,0),9),"**FIELD MISSING**")</f>
        <v>**FIELD MISSING**</v>
      </c>
      <c r="AD1148" s="53" t="str">
        <f t="shared" si="6"/>
        <v>**field missing**.**FIELD MISSING**</v>
      </c>
      <c r="AE1148" s="299">
        <f>countif(NEW_REDB_table.field,AD1148)</f>
        <v>0</v>
      </c>
      <c r="AF1148" s="299" t="str">
        <f t="shared" si="7"/>
        <v>Check...</v>
      </c>
      <c r="AG1148" s="308"/>
      <c r="AH1148" s="317" t="b">
        <v>0</v>
      </c>
      <c r="AI1148" s="317" t="b">
        <v>0</v>
      </c>
      <c r="AJ1148" s="308" t="str">
        <f t="array" ref="AJ1148">iferror(index('Type Mapping'!$A$2:$D$21,match(J1148,'Type Mapping'!$B$2:$B$21,0),4),"type mismatch")</f>
        <v>INT</v>
      </c>
      <c r="AK1148" s="308"/>
      <c r="AL1148" s="308"/>
      <c r="AM1148" s="308"/>
      <c r="AN1148" s="300" t="b">
        <v>0</v>
      </c>
      <c r="AO1148" s="300" t="b">
        <v>0</v>
      </c>
      <c r="AP1148" s="300" t="b">
        <v>0</v>
      </c>
      <c r="AQ1148" s="300" t="b">
        <v>0</v>
      </c>
      <c r="AR1148" s="300"/>
      <c r="AS1148" s="300"/>
      <c r="AT1148" s="302"/>
      <c r="AU1148" s="302"/>
      <c r="AV1148" s="303" t="b">
        <v>1</v>
      </c>
      <c r="AW1148" s="304" t="str">
        <f t="shared" si="9"/>
        <v>false</v>
      </c>
      <c r="AX1148" s="305" t="str">
        <f t="shared" si="17"/>
        <v>&lt;column comment="" default="" key="false" label="LANDUSE2" length="255" nullable="true" originalDbColumnName="LANDUSE2" originalLength="-1" pattern="" precision="-1" talendType="id_String" type=""/&gt;</v>
      </c>
      <c r="AY1148" s="306"/>
      <c r="AZ1148" s="305" t="str">
        <f t="shared" si="10"/>
        <v>&lt;column comment="" default="" key="false" label="LANDUSE2" length="255" nullable="true" originalDbColumnName="LANDUSE2" originalLength="-1" pattern="" precision="-1" talendType="id_String" type=""/&gt;</v>
      </c>
      <c r="BA1148" s="306"/>
      <c r="BB1148" s="302"/>
      <c r="BC1148" s="303" t="b">
        <f t="shared" si="11"/>
        <v>0</v>
      </c>
      <c r="BD1148" s="304"/>
      <c r="BE1148" s="304" t="str">
        <f t="shared" si="12"/>
        <v/>
      </c>
      <c r="BF1148" s="307"/>
      <c r="BG1148" s="305"/>
      <c r="BH1148" s="305"/>
      <c r="BI1148" s="305"/>
      <c r="BJ1148" s="305" t="str">
        <f t="shared" si="18"/>
        <v/>
      </c>
      <c r="BK1148" s="306"/>
      <c r="BL1148" s="305" t="str">
        <f t="shared" si="14"/>
        <v/>
      </c>
      <c r="BM1148" s="306"/>
      <c r="BN1148" s="302"/>
      <c r="BO1148" s="302"/>
      <c r="BP1148" s="302"/>
      <c r="BQ1148" s="302"/>
      <c r="BR1148" s="302"/>
      <c r="BS1148" s="302"/>
      <c r="BT1148" s="302"/>
      <c r="BU1148" s="302"/>
      <c r="BV1148" s="302"/>
      <c r="BW1148" s="302"/>
      <c r="BX1148" s="302"/>
    </row>
    <row r="1149" hidden="1">
      <c r="A1149" s="292" t="s">
        <v>728</v>
      </c>
      <c r="B1149" s="292">
        <v>1148.0</v>
      </c>
      <c r="C1149" s="292">
        <f t="shared" si="15"/>
        <v>2</v>
      </c>
      <c r="D1149" s="293" t="str">
        <f t="shared" si="28"/>
        <v>Parcel Data</v>
      </c>
      <c r="E1149" s="46" t="str">
        <f t="shared" si="2"/>
        <v>par.dbf.par.LANDUSE3</v>
      </c>
      <c r="F1149" s="46" t="s">
        <v>446</v>
      </c>
      <c r="G1149" s="46" t="s">
        <v>524</v>
      </c>
      <c r="H1149" s="47">
        <v>22.0</v>
      </c>
      <c r="I1149" s="294" t="s">
        <v>2304</v>
      </c>
      <c r="J1149" s="295" t="s">
        <v>1707</v>
      </c>
      <c r="K1149" s="296">
        <v>10.0</v>
      </c>
      <c r="L1149" s="297" t="b">
        <v>0</v>
      </c>
      <c r="M1149" s="294" t="s">
        <v>802</v>
      </c>
      <c r="N1149" s="294"/>
      <c r="O1149" s="376">
        <v>0.0</v>
      </c>
      <c r="P1149" s="376"/>
      <c r="Q1149" s="298" t="str">
        <f t="shared" si="3"/>
        <v>par</v>
      </c>
      <c r="R1149" s="298" t="str">
        <f t="shared" si="19"/>
        <v>LANDUSE3</v>
      </c>
      <c r="S1149" s="298" t="str">
        <f t="array" ref="S1149">iferror(index('Type Mapping'!$A$2:$D$21,match(J1149,'Type Mapping'!$B$2:$B$21,0),3),"type mismatch")</f>
        <v>VARCHAR</v>
      </c>
      <c r="T1149" s="298"/>
      <c r="U1149" s="298"/>
      <c r="V1149" s="298"/>
      <c r="W1149" s="51" t="b">
        <v>0</v>
      </c>
      <c r="X1149" s="51" t="s">
        <v>2276</v>
      </c>
      <c r="Y1149" s="309"/>
      <c r="Z1149" s="309"/>
      <c r="AA1149" s="311" t="s">
        <v>977</v>
      </c>
      <c r="AB1149" s="53" t="str">
        <f t="shared" si="23"/>
        <v>**field missing**_history</v>
      </c>
      <c r="AC1149" s="308" t="str">
        <f t="array" ref="AC1149">iferror(index('StoT Mapping (Depreciated)'!$D$2:$L$976,match(E1149,'StoT Mapping (Depreciated)'!$D$2:$D$976,0),9),"**FIELD MISSING**")</f>
        <v>**FIELD MISSING**</v>
      </c>
      <c r="AD1149" s="53" t="str">
        <f t="shared" si="6"/>
        <v>**field missing**.**FIELD MISSING**</v>
      </c>
      <c r="AE1149" s="299">
        <f>countif(NEW_REDB_table.field,AD1149)</f>
        <v>0</v>
      </c>
      <c r="AF1149" s="299" t="str">
        <f t="shared" si="7"/>
        <v>Check...</v>
      </c>
      <c r="AG1149" s="308"/>
      <c r="AH1149" s="317" t="b">
        <v>0</v>
      </c>
      <c r="AI1149" s="317" t="b">
        <v>0</v>
      </c>
      <c r="AJ1149" s="308" t="str">
        <f t="array" ref="AJ1149">iferror(index('Type Mapping'!$A$2:$D$21,match(J1149,'Type Mapping'!$B$2:$B$21,0),4),"type mismatch")</f>
        <v>INT</v>
      </c>
      <c r="AK1149" s="308"/>
      <c r="AL1149" s="308"/>
      <c r="AM1149" s="308"/>
      <c r="AN1149" s="300" t="b">
        <v>0</v>
      </c>
      <c r="AO1149" s="300" t="b">
        <v>0</v>
      </c>
      <c r="AP1149" s="300" t="b">
        <v>0</v>
      </c>
      <c r="AQ1149" s="300" t="b">
        <v>0</v>
      </c>
      <c r="AR1149" s="300"/>
      <c r="AS1149" s="300"/>
      <c r="AT1149" s="302"/>
      <c r="AU1149" s="302"/>
      <c r="AV1149" s="303" t="b">
        <v>1</v>
      </c>
      <c r="AW1149" s="304" t="str">
        <f t="shared" si="9"/>
        <v>false</v>
      </c>
      <c r="AX1149" s="305" t="str">
        <f t="shared" si="17"/>
        <v>&lt;column comment="" default="" key="false" label="LANDUSE3" length="255" nullable="true" originalDbColumnName="LANDUSE3" originalLength="-1" pattern="" precision="-1" talendType="id_String" type=""/&gt;</v>
      </c>
      <c r="AY1149" s="306"/>
      <c r="AZ1149" s="305" t="str">
        <f t="shared" si="10"/>
        <v>&lt;column comment="" default="" key="false" label="LANDUSE3" length="255" nullable="true" originalDbColumnName="LANDUSE3" originalLength="-1" pattern="" precision="-1" talendType="id_String" type=""/&gt;</v>
      </c>
      <c r="BA1149" s="306"/>
      <c r="BB1149" s="302"/>
      <c r="BC1149" s="303" t="b">
        <f t="shared" si="11"/>
        <v>0</v>
      </c>
      <c r="BD1149" s="304"/>
      <c r="BE1149" s="304" t="str">
        <f t="shared" si="12"/>
        <v/>
      </c>
      <c r="BF1149" s="307"/>
      <c r="BG1149" s="305"/>
      <c r="BH1149" s="305"/>
      <c r="BI1149" s="305"/>
      <c r="BJ1149" s="305" t="str">
        <f t="shared" si="18"/>
        <v/>
      </c>
      <c r="BK1149" s="306"/>
      <c r="BL1149" s="305" t="str">
        <f t="shared" si="14"/>
        <v/>
      </c>
      <c r="BM1149" s="306"/>
      <c r="BN1149" s="302"/>
      <c r="BO1149" s="302"/>
      <c r="BP1149" s="302"/>
      <c r="BQ1149" s="302"/>
      <c r="BR1149" s="302"/>
      <c r="BS1149" s="302"/>
      <c r="BT1149" s="302"/>
      <c r="BU1149" s="302"/>
      <c r="BV1149" s="302"/>
      <c r="BW1149" s="302"/>
      <c r="BX1149" s="302"/>
    </row>
    <row r="1150" hidden="1">
      <c r="A1150" s="292" t="s">
        <v>728</v>
      </c>
      <c r="B1150" s="292">
        <v>1149.0</v>
      </c>
      <c r="C1150" s="292">
        <f t="shared" si="15"/>
        <v>2</v>
      </c>
      <c r="D1150" s="293" t="str">
        <f t="shared" si="28"/>
        <v>Parcel Data</v>
      </c>
      <c r="E1150" s="46" t="str">
        <f t="shared" si="2"/>
        <v>par.dbf.par.LANDUSE4</v>
      </c>
      <c r="F1150" s="46" t="s">
        <v>446</v>
      </c>
      <c r="G1150" s="46" t="s">
        <v>524</v>
      </c>
      <c r="H1150" s="47">
        <v>23.0</v>
      </c>
      <c r="I1150" s="294" t="s">
        <v>2305</v>
      </c>
      <c r="J1150" s="295" t="s">
        <v>1707</v>
      </c>
      <c r="K1150" s="296">
        <v>10.0</v>
      </c>
      <c r="L1150" s="297" t="b">
        <v>0</v>
      </c>
      <c r="M1150" s="294" t="s">
        <v>802</v>
      </c>
      <c r="N1150" s="294"/>
      <c r="O1150" s="295">
        <v>0.0</v>
      </c>
      <c r="P1150" s="295"/>
      <c r="Q1150" s="298" t="str">
        <f t="shared" si="3"/>
        <v>par</v>
      </c>
      <c r="R1150" s="298" t="str">
        <f t="shared" si="19"/>
        <v>LANDUSE4</v>
      </c>
      <c r="S1150" s="298" t="str">
        <f t="array" ref="S1150">iferror(index('Type Mapping'!$A$2:$D$21,match(J1150,'Type Mapping'!$B$2:$B$21,0),3),"type mismatch")</f>
        <v>VARCHAR</v>
      </c>
      <c r="T1150" s="298"/>
      <c r="U1150" s="298"/>
      <c r="V1150" s="298"/>
      <c r="W1150" s="51" t="b">
        <v>0</v>
      </c>
      <c r="X1150" s="51" t="s">
        <v>2276</v>
      </c>
      <c r="Y1150" s="309"/>
      <c r="Z1150" s="309"/>
      <c r="AA1150" s="311" t="s">
        <v>977</v>
      </c>
      <c r="AB1150" s="53" t="str">
        <f t="shared" si="23"/>
        <v>**field missing**_history</v>
      </c>
      <c r="AC1150" s="308" t="str">
        <f t="array" ref="AC1150">iferror(index('StoT Mapping (Depreciated)'!$D$2:$L$976,match(E1150,'StoT Mapping (Depreciated)'!$D$2:$D$976,0),9),"**FIELD MISSING**")</f>
        <v>**FIELD MISSING**</v>
      </c>
      <c r="AD1150" s="53" t="str">
        <f t="shared" si="6"/>
        <v>**field missing**.**FIELD MISSING**</v>
      </c>
      <c r="AE1150" s="299">
        <f>countif(NEW_REDB_table.field,AD1150)</f>
        <v>0</v>
      </c>
      <c r="AF1150" s="299" t="str">
        <f t="shared" si="7"/>
        <v>Check...</v>
      </c>
      <c r="AG1150" s="308"/>
      <c r="AH1150" s="317" t="b">
        <v>0</v>
      </c>
      <c r="AI1150" s="317" t="b">
        <v>0</v>
      </c>
      <c r="AJ1150" s="308" t="str">
        <f t="array" ref="AJ1150">iferror(index('Type Mapping'!$A$2:$D$21,match(J1150,'Type Mapping'!$B$2:$B$21,0),4),"type mismatch")</f>
        <v>INT</v>
      </c>
      <c r="AK1150" s="308"/>
      <c r="AL1150" s="308"/>
      <c r="AM1150" s="308"/>
      <c r="AN1150" s="300" t="b">
        <v>0</v>
      </c>
      <c r="AO1150" s="300" t="b">
        <v>0</v>
      </c>
      <c r="AP1150" s="300" t="b">
        <v>0</v>
      </c>
      <c r="AQ1150" s="300" t="b">
        <v>0</v>
      </c>
      <c r="AR1150" s="300"/>
      <c r="AS1150" s="300"/>
      <c r="AT1150" s="302"/>
      <c r="AU1150" s="302"/>
      <c r="AV1150" s="303" t="b">
        <v>1</v>
      </c>
      <c r="AW1150" s="304" t="str">
        <f t="shared" si="9"/>
        <v>false</v>
      </c>
      <c r="AX1150" s="305" t="str">
        <f t="shared" si="17"/>
        <v>&lt;column comment="" default="" key="false" label="LANDUSE4" length="255" nullable="true" originalDbColumnName="LANDUSE4" originalLength="-1" pattern="" precision="-1" talendType="id_String" type=""/&gt;</v>
      </c>
      <c r="AY1150" s="306"/>
      <c r="AZ1150" s="305" t="str">
        <f t="shared" si="10"/>
        <v>&lt;column comment="" default="" key="false" label="LANDUSE4" length="255" nullable="true" originalDbColumnName="LANDUSE4" originalLength="-1" pattern="" precision="-1" talendType="id_String" type=""/&gt;</v>
      </c>
      <c r="BA1150" s="306"/>
      <c r="BB1150" s="302"/>
      <c r="BC1150" s="303" t="b">
        <f t="shared" si="11"/>
        <v>0</v>
      </c>
      <c r="BD1150" s="304"/>
      <c r="BE1150" s="304" t="str">
        <f t="shared" si="12"/>
        <v/>
      </c>
      <c r="BF1150" s="307"/>
      <c r="BG1150" s="305"/>
      <c r="BH1150" s="305"/>
      <c r="BI1150" s="305"/>
      <c r="BJ1150" s="305" t="str">
        <f t="shared" si="18"/>
        <v/>
      </c>
      <c r="BK1150" s="306"/>
      <c r="BL1150" s="305" t="str">
        <f t="shared" si="14"/>
        <v/>
      </c>
      <c r="BM1150" s="306"/>
      <c r="BN1150" s="302"/>
      <c r="BO1150" s="302"/>
      <c r="BP1150" s="302"/>
      <c r="BQ1150" s="302"/>
      <c r="BR1150" s="302"/>
      <c r="BS1150" s="302"/>
      <c r="BT1150" s="302"/>
      <c r="BU1150" s="302"/>
      <c r="BV1150" s="302"/>
      <c r="BW1150" s="302"/>
      <c r="BX1150" s="302"/>
    </row>
    <row r="1151" hidden="1">
      <c r="A1151" s="292" t="s">
        <v>728</v>
      </c>
      <c r="B1151" s="292">
        <v>1150.0</v>
      </c>
      <c r="C1151" s="292">
        <f t="shared" si="15"/>
        <v>2</v>
      </c>
      <c r="D1151" s="293" t="str">
        <f t="shared" si="28"/>
        <v>Parcel Data</v>
      </c>
      <c r="E1151" s="46" t="str">
        <f t="shared" si="2"/>
        <v>par.dbf.par.ASRUSE1</v>
      </c>
      <c r="F1151" s="46" t="s">
        <v>446</v>
      </c>
      <c r="G1151" s="46" t="s">
        <v>524</v>
      </c>
      <c r="H1151" s="47">
        <v>24.0</v>
      </c>
      <c r="I1151" s="294" t="s">
        <v>2306</v>
      </c>
      <c r="J1151" s="295" t="s">
        <v>1707</v>
      </c>
      <c r="K1151" s="296">
        <v>10.0</v>
      </c>
      <c r="L1151" s="297" t="b">
        <v>0</v>
      </c>
      <c r="M1151" s="294" t="s">
        <v>802</v>
      </c>
      <c r="N1151" s="294"/>
      <c r="O1151" s="376">
        <v>5000.0</v>
      </c>
      <c r="P1151" s="376"/>
      <c r="Q1151" s="298" t="str">
        <f t="shared" si="3"/>
        <v>par</v>
      </c>
      <c r="R1151" s="298" t="str">
        <f t="shared" si="19"/>
        <v>ASRUSE1</v>
      </c>
      <c r="S1151" s="298" t="str">
        <f t="array" ref="S1151">iferror(index('Type Mapping'!$A$2:$D$21,match(J1151,'Type Mapping'!$B$2:$B$21,0),3),"type mismatch")</f>
        <v>VARCHAR</v>
      </c>
      <c r="T1151" s="298"/>
      <c r="U1151" s="298"/>
      <c r="V1151" s="298"/>
      <c r="W1151" s="51" t="b">
        <v>0</v>
      </c>
      <c r="X1151" s="51" t="s">
        <v>2276</v>
      </c>
      <c r="Y1151" s="309"/>
      <c r="Z1151" s="309"/>
      <c r="AA1151" s="311" t="s">
        <v>977</v>
      </c>
      <c r="AB1151" s="53" t="str">
        <f t="shared" si="23"/>
        <v>**field missing**_history</v>
      </c>
      <c r="AC1151" s="308" t="str">
        <f t="array" ref="AC1151">iferror(index('StoT Mapping (Depreciated)'!$D$2:$L$976,match(E1151,'StoT Mapping (Depreciated)'!$D$2:$D$976,0),9),"**FIELD MISSING**")</f>
        <v>**FIELD MISSING**</v>
      </c>
      <c r="AD1151" s="53" t="str">
        <f t="shared" si="6"/>
        <v>**field missing**.**FIELD MISSING**</v>
      </c>
      <c r="AE1151" s="299">
        <f>countif(NEW_REDB_table.field,AD1151)</f>
        <v>0</v>
      </c>
      <c r="AF1151" s="299" t="str">
        <f t="shared" si="7"/>
        <v>Check...</v>
      </c>
      <c r="AG1151" s="308"/>
      <c r="AH1151" s="317" t="b">
        <v>0</v>
      </c>
      <c r="AI1151" s="317" t="b">
        <v>0</v>
      </c>
      <c r="AJ1151" s="308" t="str">
        <f t="array" ref="AJ1151">iferror(index('Type Mapping'!$A$2:$D$21,match(J1151,'Type Mapping'!$B$2:$B$21,0),4),"type mismatch")</f>
        <v>INT</v>
      </c>
      <c r="AK1151" s="308"/>
      <c r="AL1151" s="308"/>
      <c r="AM1151" s="308"/>
      <c r="AN1151" s="300" t="b">
        <v>0</v>
      </c>
      <c r="AO1151" s="300" t="b">
        <v>0</v>
      </c>
      <c r="AP1151" s="300" t="b">
        <v>0</v>
      </c>
      <c r="AQ1151" s="300" t="b">
        <v>0</v>
      </c>
      <c r="AR1151" s="300"/>
      <c r="AS1151" s="300"/>
      <c r="AT1151" s="302"/>
      <c r="AU1151" s="302"/>
      <c r="AV1151" s="303" t="b">
        <v>1</v>
      </c>
      <c r="AW1151" s="304" t="str">
        <f t="shared" si="9"/>
        <v>false</v>
      </c>
      <c r="AX1151" s="305" t="str">
        <f t="shared" si="17"/>
        <v>&lt;column comment="" default="" key="false" label="ASRUSE1" length="255" nullable="true" originalDbColumnName="ASRUSE1" originalLength="-1" pattern="" precision="-1" talendType="id_String" type=""/&gt;</v>
      </c>
      <c r="AY1151" s="306"/>
      <c r="AZ1151" s="305" t="str">
        <f t="shared" si="10"/>
        <v>&lt;column comment="" default="" key="false" label="ASRUSE1" length="255" nullable="true" originalDbColumnName="ASRUSE1" originalLength="-1" pattern="" precision="-1" talendType="id_String" type=""/&gt;</v>
      </c>
      <c r="BA1151" s="306"/>
      <c r="BB1151" s="302"/>
      <c r="BC1151" s="303" t="b">
        <f t="shared" si="11"/>
        <v>0</v>
      </c>
      <c r="BD1151" s="304"/>
      <c r="BE1151" s="304" t="str">
        <f t="shared" si="12"/>
        <v/>
      </c>
      <c r="BF1151" s="307"/>
      <c r="BG1151" s="305"/>
      <c r="BH1151" s="305"/>
      <c r="BI1151" s="305"/>
      <c r="BJ1151" s="305" t="str">
        <f t="shared" si="18"/>
        <v/>
      </c>
      <c r="BK1151" s="306"/>
      <c r="BL1151" s="305" t="str">
        <f t="shared" si="14"/>
        <v/>
      </c>
      <c r="BM1151" s="306"/>
      <c r="BN1151" s="302"/>
      <c r="BO1151" s="302"/>
      <c r="BP1151" s="302"/>
      <c r="BQ1151" s="302"/>
      <c r="BR1151" s="302"/>
      <c r="BS1151" s="302"/>
      <c r="BT1151" s="302"/>
      <c r="BU1151" s="302"/>
      <c r="BV1151" s="302"/>
      <c r="BW1151" s="302"/>
      <c r="BX1151" s="302"/>
    </row>
    <row r="1152" hidden="1">
      <c r="A1152" s="292" t="s">
        <v>728</v>
      </c>
      <c r="B1152" s="292">
        <v>1151.0</v>
      </c>
      <c r="C1152" s="292">
        <f t="shared" si="15"/>
        <v>2</v>
      </c>
      <c r="D1152" s="293" t="str">
        <f t="shared" si="28"/>
        <v>Parcel Data</v>
      </c>
      <c r="E1152" s="46" t="str">
        <f t="shared" si="2"/>
        <v>par.dbf.par.ASRUSE2</v>
      </c>
      <c r="F1152" s="46" t="s">
        <v>446</v>
      </c>
      <c r="G1152" s="46" t="s">
        <v>524</v>
      </c>
      <c r="H1152" s="47">
        <v>25.0</v>
      </c>
      <c r="I1152" s="294" t="s">
        <v>2307</v>
      </c>
      <c r="J1152" s="295" t="s">
        <v>1707</v>
      </c>
      <c r="K1152" s="296">
        <v>10.0</v>
      </c>
      <c r="L1152" s="297" t="b">
        <v>0</v>
      </c>
      <c r="M1152" s="294" t="s">
        <v>802</v>
      </c>
      <c r="N1152" s="294"/>
      <c r="O1152" s="295">
        <v>0.0</v>
      </c>
      <c r="P1152" s="295"/>
      <c r="Q1152" s="298" t="str">
        <f t="shared" si="3"/>
        <v>par</v>
      </c>
      <c r="R1152" s="298" t="str">
        <f t="shared" si="19"/>
        <v>ASRUSE2</v>
      </c>
      <c r="S1152" s="298" t="str">
        <f t="array" ref="S1152">iferror(index('Type Mapping'!$A$2:$D$21,match(J1152,'Type Mapping'!$B$2:$B$21,0),3),"type mismatch")</f>
        <v>VARCHAR</v>
      </c>
      <c r="T1152" s="298"/>
      <c r="U1152" s="298"/>
      <c r="V1152" s="298"/>
      <c r="W1152" s="51" t="b">
        <v>0</v>
      </c>
      <c r="X1152" s="51" t="s">
        <v>2276</v>
      </c>
      <c r="Y1152" s="309"/>
      <c r="Z1152" s="309"/>
      <c r="AA1152" s="311" t="s">
        <v>977</v>
      </c>
      <c r="AB1152" s="53" t="str">
        <f t="shared" si="23"/>
        <v>**field missing**_history</v>
      </c>
      <c r="AC1152" s="308" t="str">
        <f t="array" ref="AC1152">iferror(index('StoT Mapping (Depreciated)'!$D$2:$L$976,match(E1152,'StoT Mapping (Depreciated)'!$D$2:$D$976,0),9),"**FIELD MISSING**")</f>
        <v>**FIELD MISSING**</v>
      </c>
      <c r="AD1152" s="53" t="str">
        <f t="shared" si="6"/>
        <v>**field missing**.**FIELD MISSING**</v>
      </c>
      <c r="AE1152" s="299">
        <f>countif(NEW_REDB_table.field,AD1152)</f>
        <v>0</v>
      </c>
      <c r="AF1152" s="299" t="str">
        <f t="shared" si="7"/>
        <v>Check...</v>
      </c>
      <c r="AG1152" s="308"/>
      <c r="AH1152" s="317" t="b">
        <v>0</v>
      </c>
      <c r="AI1152" s="317" t="b">
        <v>0</v>
      </c>
      <c r="AJ1152" s="308" t="str">
        <f t="array" ref="AJ1152">iferror(index('Type Mapping'!$A$2:$D$21,match(J1152,'Type Mapping'!$B$2:$B$21,0),4),"type mismatch")</f>
        <v>INT</v>
      </c>
      <c r="AK1152" s="308"/>
      <c r="AL1152" s="308"/>
      <c r="AM1152" s="308"/>
      <c r="AN1152" s="300" t="b">
        <v>0</v>
      </c>
      <c r="AO1152" s="300" t="b">
        <v>0</v>
      </c>
      <c r="AP1152" s="300" t="b">
        <v>0</v>
      </c>
      <c r="AQ1152" s="300" t="b">
        <v>0</v>
      </c>
      <c r="AR1152" s="300"/>
      <c r="AS1152" s="300"/>
      <c r="AT1152" s="302"/>
      <c r="AU1152" s="302"/>
      <c r="AV1152" s="303" t="b">
        <v>1</v>
      </c>
      <c r="AW1152" s="304" t="str">
        <f t="shared" si="9"/>
        <v>false</v>
      </c>
      <c r="AX1152" s="305" t="str">
        <f t="shared" si="17"/>
        <v>&lt;column comment="" default="" key="false" label="ASRUSE2" length="255" nullable="true" originalDbColumnName="ASRUSE2" originalLength="-1" pattern="" precision="-1" talendType="id_String" type=""/&gt;</v>
      </c>
      <c r="AY1152" s="306"/>
      <c r="AZ1152" s="305" t="str">
        <f t="shared" si="10"/>
        <v>&lt;column comment="" default="" key="false" label="ASRUSE2" length="255" nullable="true" originalDbColumnName="ASRUSE2" originalLength="-1" pattern="" precision="-1" talendType="id_String" type=""/&gt;</v>
      </c>
      <c r="BA1152" s="306"/>
      <c r="BB1152" s="302"/>
      <c r="BC1152" s="303" t="b">
        <f t="shared" si="11"/>
        <v>0</v>
      </c>
      <c r="BD1152" s="304"/>
      <c r="BE1152" s="304" t="str">
        <f t="shared" si="12"/>
        <v/>
      </c>
      <c r="BF1152" s="307"/>
      <c r="BG1152" s="305"/>
      <c r="BH1152" s="305"/>
      <c r="BI1152" s="305"/>
      <c r="BJ1152" s="305" t="str">
        <f t="shared" si="18"/>
        <v/>
      </c>
      <c r="BK1152" s="306"/>
      <c r="BL1152" s="305" t="str">
        <f t="shared" si="14"/>
        <v/>
      </c>
      <c r="BM1152" s="306"/>
      <c r="BN1152" s="302"/>
      <c r="BO1152" s="302"/>
      <c r="BP1152" s="302"/>
      <c r="BQ1152" s="302"/>
      <c r="BR1152" s="302"/>
      <c r="BS1152" s="302"/>
      <c r="BT1152" s="302"/>
      <c r="BU1152" s="302"/>
      <c r="BV1152" s="302"/>
      <c r="BW1152" s="302"/>
      <c r="BX1152" s="302"/>
    </row>
    <row r="1153" hidden="1">
      <c r="A1153" s="292" t="s">
        <v>728</v>
      </c>
      <c r="B1153" s="292">
        <v>1152.0</v>
      </c>
      <c r="C1153" s="292">
        <f t="shared" si="15"/>
        <v>2</v>
      </c>
      <c r="D1153" s="293" t="str">
        <f t="shared" si="28"/>
        <v>Parcel Data</v>
      </c>
      <c r="E1153" s="46" t="str">
        <f t="shared" si="2"/>
        <v>par.dbf.par.ASRUSE3</v>
      </c>
      <c r="F1153" s="46" t="s">
        <v>446</v>
      </c>
      <c r="G1153" s="46" t="s">
        <v>524</v>
      </c>
      <c r="H1153" s="47">
        <v>26.0</v>
      </c>
      <c r="I1153" s="294" t="s">
        <v>2308</v>
      </c>
      <c r="J1153" s="295" t="s">
        <v>1707</v>
      </c>
      <c r="K1153" s="296">
        <v>10.0</v>
      </c>
      <c r="L1153" s="297" t="b">
        <v>0</v>
      </c>
      <c r="M1153" s="294" t="s">
        <v>802</v>
      </c>
      <c r="N1153" s="294"/>
      <c r="O1153" s="376">
        <v>0.0</v>
      </c>
      <c r="P1153" s="376"/>
      <c r="Q1153" s="298" t="str">
        <f t="shared" si="3"/>
        <v>par</v>
      </c>
      <c r="R1153" s="298" t="str">
        <f t="shared" si="19"/>
        <v>ASRUSE3</v>
      </c>
      <c r="S1153" s="298" t="str">
        <f t="array" ref="S1153">iferror(index('Type Mapping'!$A$2:$D$21,match(J1153,'Type Mapping'!$B$2:$B$21,0),3),"type mismatch")</f>
        <v>VARCHAR</v>
      </c>
      <c r="T1153" s="298"/>
      <c r="U1153" s="298"/>
      <c r="V1153" s="298"/>
      <c r="W1153" s="51" t="b">
        <v>0</v>
      </c>
      <c r="X1153" s="51" t="s">
        <v>2276</v>
      </c>
      <c r="Y1153" s="309"/>
      <c r="Z1153" s="309"/>
      <c r="AA1153" s="311" t="s">
        <v>977</v>
      </c>
      <c r="AB1153" s="53" t="str">
        <f t="shared" si="23"/>
        <v>**field missing**_history</v>
      </c>
      <c r="AC1153" s="308" t="str">
        <f t="array" ref="AC1153">iferror(index('StoT Mapping (Depreciated)'!$D$2:$L$976,match(E1153,'StoT Mapping (Depreciated)'!$D$2:$D$976,0),9),"**FIELD MISSING**")</f>
        <v>**FIELD MISSING**</v>
      </c>
      <c r="AD1153" s="53" t="str">
        <f t="shared" si="6"/>
        <v>**field missing**.**FIELD MISSING**</v>
      </c>
      <c r="AE1153" s="299">
        <f>countif(NEW_REDB_table.field,AD1153)</f>
        <v>0</v>
      </c>
      <c r="AF1153" s="299" t="str">
        <f t="shared" si="7"/>
        <v>Check...</v>
      </c>
      <c r="AG1153" s="308"/>
      <c r="AH1153" s="317" t="b">
        <v>0</v>
      </c>
      <c r="AI1153" s="317" t="b">
        <v>0</v>
      </c>
      <c r="AJ1153" s="308" t="str">
        <f t="array" ref="AJ1153">iferror(index('Type Mapping'!$A$2:$D$21,match(J1153,'Type Mapping'!$B$2:$B$21,0),4),"type mismatch")</f>
        <v>INT</v>
      </c>
      <c r="AK1153" s="308"/>
      <c r="AL1153" s="308"/>
      <c r="AM1153" s="308"/>
      <c r="AN1153" s="300" t="b">
        <v>0</v>
      </c>
      <c r="AO1153" s="300" t="b">
        <v>0</v>
      </c>
      <c r="AP1153" s="300" t="b">
        <v>0</v>
      </c>
      <c r="AQ1153" s="300" t="b">
        <v>0</v>
      </c>
      <c r="AR1153" s="300"/>
      <c r="AS1153" s="300"/>
      <c r="AT1153" s="302"/>
      <c r="AU1153" s="302"/>
      <c r="AV1153" s="303" t="b">
        <v>1</v>
      </c>
      <c r="AW1153" s="304" t="str">
        <f t="shared" si="9"/>
        <v>false</v>
      </c>
      <c r="AX1153" s="305" t="str">
        <f t="shared" si="17"/>
        <v>&lt;column comment="" default="" key="false" label="ASRUSE3" length="255" nullable="true" originalDbColumnName="ASRUSE3" originalLength="-1" pattern="" precision="-1" talendType="id_String" type=""/&gt;</v>
      </c>
      <c r="AY1153" s="306"/>
      <c r="AZ1153" s="305" t="str">
        <f t="shared" si="10"/>
        <v>&lt;column comment="" default="" key="false" label="ASRUSE3" length="255" nullable="true" originalDbColumnName="ASRUSE3" originalLength="-1" pattern="" precision="-1" talendType="id_String" type=""/&gt;</v>
      </c>
      <c r="BA1153" s="306"/>
      <c r="BB1153" s="302"/>
      <c r="BC1153" s="303" t="b">
        <f t="shared" si="11"/>
        <v>0</v>
      </c>
      <c r="BD1153" s="304"/>
      <c r="BE1153" s="304" t="str">
        <f t="shared" si="12"/>
        <v/>
      </c>
      <c r="BF1153" s="307"/>
      <c r="BG1153" s="305"/>
      <c r="BH1153" s="305"/>
      <c r="BI1153" s="305"/>
      <c r="BJ1153" s="305" t="str">
        <f t="shared" si="18"/>
        <v/>
      </c>
      <c r="BK1153" s="306"/>
      <c r="BL1153" s="305" t="str">
        <f t="shared" si="14"/>
        <v/>
      </c>
      <c r="BM1153" s="306"/>
      <c r="BN1153" s="302"/>
      <c r="BO1153" s="302"/>
      <c r="BP1153" s="302"/>
      <c r="BQ1153" s="302"/>
      <c r="BR1153" s="302"/>
      <c r="BS1153" s="302"/>
      <c r="BT1153" s="302"/>
      <c r="BU1153" s="302"/>
      <c r="BV1153" s="302"/>
      <c r="BW1153" s="302"/>
      <c r="BX1153" s="302"/>
    </row>
    <row r="1154" hidden="1">
      <c r="A1154" s="292" t="s">
        <v>728</v>
      </c>
      <c r="B1154" s="292">
        <v>1153.0</v>
      </c>
      <c r="C1154" s="292">
        <f t="shared" si="15"/>
        <v>2</v>
      </c>
      <c r="D1154" s="293" t="str">
        <f t="shared" si="28"/>
        <v>Parcel Data</v>
      </c>
      <c r="E1154" s="46" t="str">
        <f t="shared" si="2"/>
        <v>par.dbf.par.ASRUSE4</v>
      </c>
      <c r="F1154" s="46" t="s">
        <v>446</v>
      </c>
      <c r="G1154" s="46" t="s">
        <v>524</v>
      </c>
      <c r="H1154" s="47">
        <v>27.0</v>
      </c>
      <c r="I1154" s="294" t="s">
        <v>2309</v>
      </c>
      <c r="J1154" s="295" t="s">
        <v>1707</v>
      </c>
      <c r="K1154" s="296">
        <v>10.0</v>
      </c>
      <c r="L1154" s="297" t="b">
        <v>0</v>
      </c>
      <c r="M1154" s="294" t="s">
        <v>802</v>
      </c>
      <c r="N1154" s="294"/>
      <c r="O1154" s="295">
        <v>0.0</v>
      </c>
      <c r="P1154" s="295"/>
      <c r="Q1154" s="298" t="str">
        <f t="shared" si="3"/>
        <v>par</v>
      </c>
      <c r="R1154" s="298" t="str">
        <f t="shared" si="19"/>
        <v>ASRUSE4</v>
      </c>
      <c r="S1154" s="298" t="str">
        <f t="array" ref="S1154">iferror(index('Type Mapping'!$A$2:$D$21,match(J1154,'Type Mapping'!$B$2:$B$21,0),3),"type mismatch")</f>
        <v>VARCHAR</v>
      </c>
      <c r="T1154" s="298"/>
      <c r="U1154" s="298"/>
      <c r="V1154" s="298"/>
      <c r="W1154" s="51" t="b">
        <v>0</v>
      </c>
      <c r="X1154" s="51" t="s">
        <v>2276</v>
      </c>
      <c r="Y1154" s="309"/>
      <c r="Z1154" s="309"/>
      <c r="AA1154" s="311" t="s">
        <v>977</v>
      </c>
      <c r="AB1154" s="53" t="str">
        <f t="shared" si="23"/>
        <v>**field missing**_history</v>
      </c>
      <c r="AC1154" s="308" t="str">
        <f t="array" ref="AC1154">iferror(index('StoT Mapping (Depreciated)'!$D$2:$L$976,match(E1154,'StoT Mapping (Depreciated)'!$D$2:$D$976,0),9),"**FIELD MISSING**")</f>
        <v>**FIELD MISSING**</v>
      </c>
      <c r="AD1154" s="53" t="str">
        <f t="shared" si="6"/>
        <v>**field missing**.**FIELD MISSING**</v>
      </c>
      <c r="AE1154" s="299">
        <f>countif(NEW_REDB_table.field,AD1154)</f>
        <v>0</v>
      </c>
      <c r="AF1154" s="299" t="str">
        <f t="shared" si="7"/>
        <v>Check...</v>
      </c>
      <c r="AG1154" s="308"/>
      <c r="AH1154" s="317" t="b">
        <v>0</v>
      </c>
      <c r="AI1154" s="317" t="b">
        <v>0</v>
      </c>
      <c r="AJ1154" s="308" t="str">
        <f t="array" ref="AJ1154">iferror(index('Type Mapping'!$A$2:$D$21,match(J1154,'Type Mapping'!$B$2:$B$21,0),4),"type mismatch")</f>
        <v>INT</v>
      </c>
      <c r="AK1154" s="308"/>
      <c r="AL1154" s="308"/>
      <c r="AM1154" s="308"/>
      <c r="AN1154" s="300" t="b">
        <v>0</v>
      </c>
      <c r="AO1154" s="300" t="b">
        <v>0</v>
      </c>
      <c r="AP1154" s="300" t="b">
        <v>0</v>
      </c>
      <c r="AQ1154" s="300" t="b">
        <v>0</v>
      </c>
      <c r="AR1154" s="300"/>
      <c r="AS1154" s="300"/>
      <c r="AT1154" s="302"/>
      <c r="AU1154" s="302"/>
      <c r="AV1154" s="303" t="b">
        <v>1</v>
      </c>
      <c r="AW1154" s="304" t="str">
        <f t="shared" si="9"/>
        <v>false</v>
      </c>
      <c r="AX1154" s="305" t="str">
        <f t="shared" si="17"/>
        <v>&lt;column comment="" default="" key="false" label="ASRUSE4" length="255" nullable="true" originalDbColumnName="ASRUSE4" originalLength="-1" pattern="" precision="-1" talendType="id_String" type=""/&gt;</v>
      </c>
      <c r="AY1154" s="306"/>
      <c r="AZ1154" s="305" t="str">
        <f t="shared" si="10"/>
        <v>&lt;column comment="" default="" key="false" label="ASRUSE4" length="255" nullable="true" originalDbColumnName="ASRUSE4" originalLength="-1" pattern="" precision="-1" talendType="id_String" type=""/&gt;</v>
      </c>
      <c r="BA1154" s="306"/>
      <c r="BB1154" s="302"/>
      <c r="BC1154" s="303" t="b">
        <f t="shared" si="11"/>
        <v>0</v>
      </c>
      <c r="BD1154" s="304"/>
      <c r="BE1154" s="304" t="str">
        <f t="shared" si="12"/>
        <v/>
      </c>
      <c r="BF1154" s="307"/>
      <c r="BG1154" s="305"/>
      <c r="BH1154" s="305"/>
      <c r="BI1154" s="305"/>
      <c r="BJ1154" s="305" t="str">
        <f t="shared" si="18"/>
        <v/>
      </c>
      <c r="BK1154" s="306"/>
      <c r="BL1154" s="305" t="str">
        <f t="shared" si="14"/>
        <v/>
      </c>
      <c r="BM1154" s="306"/>
      <c r="BN1154" s="302"/>
      <c r="BO1154" s="302"/>
      <c r="BP1154" s="302"/>
      <c r="BQ1154" s="302"/>
      <c r="BR1154" s="302"/>
      <c r="BS1154" s="302"/>
      <c r="BT1154" s="302"/>
      <c r="BU1154" s="302"/>
      <c r="BV1154" s="302"/>
      <c r="BW1154" s="302"/>
      <c r="BX1154" s="302"/>
    </row>
    <row r="1155" hidden="1">
      <c r="A1155" s="292" t="s">
        <v>728</v>
      </c>
      <c r="B1155" s="292">
        <v>1154.0</v>
      </c>
      <c r="C1155" s="292">
        <f t="shared" si="15"/>
        <v>2</v>
      </c>
      <c r="D1155" s="293" t="str">
        <f t="shared" si="28"/>
        <v>Parcel Data</v>
      </c>
      <c r="E1155" s="46" t="str">
        <f t="shared" si="2"/>
        <v>par.dbf.par.ASRCLASS1</v>
      </c>
      <c r="F1155" s="46" t="s">
        <v>446</v>
      </c>
      <c r="G1155" s="46" t="s">
        <v>524</v>
      </c>
      <c r="H1155" s="47">
        <v>28.0</v>
      </c>
      <c r="I1155" s="294" t="s">
        <v>2310</v>
      </c>
      <c r="J1155" s="295" t="s">
        <v>1707</v>
      </c>
      <c r="K1155" s="296">
        <v>10.0</v>
      </c>
      <c r="L1155" s="297" t="b">
        <v>0</v>
      </c>
      <c r="M1155" s="294" t="s">
        <v>802</v>
      </c>
      <c r="N1155" s="294"/>
      <c r="O1155" s="376">
        <v>200.0</v>
      </c>
      <c r="P1155" s="376"/>
      <c r="Q1155" s="298" t="str">
        <f t="shared" si="3"/>
        <v>par</v>
      </c>
      <c r="R1155" s="298" t="str">
        <f t="shared" si="19"/>
        <v>ASRCLASS1</v>
      </c>
      <c r="S1155" s="298" t="str">
        <f t="array" ref="S1155">iferror(index('Type Mapping'!$A$2:$D$21,match(J1155,'Type Mapping'!$B$2:$B$21,0),3),"type mismatch")</f>
        <v>VARCHAR</v>
      </c>
      <c r="T1155" s="298"/>
      <c r="U1155" s="298"/>
      <c r="V1155" s="298"/>
      <c r="W1155" s="51" t="b">
        <v>0</v>
      </c>
      <c r="X1155" s="51" t="s">
        <v>2276</v>
      </c>
      <c r="Y1155" s="309"/>
      <c r="Z1155" s="309"/>
      <c r="AA1155" s="311" t="s">
        <v>977</v>
      </c>
      <c r="AB1155" s="53" t="str">
        <f t="shared" si="23"/>
        <v>**field missing**_history</v>
      </c>
      <c r="AC1155" s="308" t="str">
        <f t="array" ref="AC1155">iferror(index('StoT Mapping (Depreciated)'!$D$2:$L$976,match(E1155,'StoT Mapping (Depreciated)'!$D$2:$D$976,0),9),"**FIELD MISSING**")</f>
        <v>**FIELD MISSING**</v>
      </c>
      <c r="AD1155" s="53" t="str">
        <f t="shared" si="6"/>
        <v>**field missing**.**FIELD MISSING**</v>
      </c>
      <c r="AE1155" s="299">
        <f>countif(NEW_REDB_table.field,AD1155)</f>
        <v>0</v>
      </c>
      <c r="AF1155" s="299" t="str">
        <f t="shared" si="7"/>
        <v>Check...</v>
      </c>
      <c r="AG1155" s="308"/>
      <c r="AH1155" s="317" t="b">
        <v>0</v>
      </c>
      <c r="AI1155" s="317" t="b">
        <v>0</v>
      </c>
      <c r="AJ1155" s="308" t="str">
        <f t="array" ref="AJ1155">iferror(index('Type Mapping'!$A$2:$D$21,match(J1155,'Type Mapping'!$B$2:$B$21,0),4),"type mismatch")</f>
        <v>INT</v>
      </c>
      <c r="AK1155" s="308"/>
      <c r="AL1155" s="308"/>
      <c r="AM1155" s="308"/>
      <c r="AN1155" s="300" t="b">
        <v>0</v>
      </c>
      <c r="AO1155" s="300" t="b">
        <v>0</v>
      </c>
      <c r="AP1155" s="300" t="b">
        <v>0</v>
      </c>
      <c r="AQ1155" s="300" t="b">
        <v>0</v>
      </c>
      <c r="AR1155" s="300"/>
      <c r="AS1155" s="300"/>
      <c r="AT1155" s="302"/>
      <c r="AU1155" s="302"/>
      <c r="AV1155" s="303" t="b">
        <v>1</v>
      </c>
      <c r="AW1155" s="304" t="str">
        <f t="shared" si="9"/>
        <v>false</v>
      </c>
      <c r="AX1155" s="305" t="str">
        <f t="shared" si="17"/>
        <v>&lt;column comment="" default="" key="false" label="ASRCLASS1" length="255" nullable="true" originalDbColumnName="ASRCLASS1" originalLength="-1" pattern="" precision="-1" talendType="id_String" type=""/&gt;</v>
      </c>
      <c r="AY1155" s="306"/>
      <c r="AZ1155" s="305" t="str">
        <f t="shared" si="10"/>
        <v>&lt;column comment="" default="" key="false" label="ASRCLASS1" length="255" nullable="true" originalDbColumnName="ASRCLASS1" originalLength="-1" pattern="" precision="-1" talendType="id_String" type=""/&gt;</v>
      </c>
      <c r="BA1155" s="306"/>
      <c r="BB1155" s="302"/>
      <c r="BC1155" s="303" t="b">
        <f t="shared" si="11"/>
        <v>0</v>
      </c>
      <c r="BD1155" s="304"/>
      <c r="BE1155" s="304" t="str">
        <f t="shared" si="12"/>
        <v/>
      </c>
      <c r="BF1155" s="307"/>
      <c r="BG1155" s="305"/>
      <c r="BH1155" s="305"/>
      <c r="BI1155" s="305"/>
      <c r="BJ1155" s="305" t="str">
        <f t="shared" si="18"/>
        <v/>
      </c>
      <c r="BK1155" s="306"/>
      <c r="BL1155" s="305" t="str">
        <f t="shared" si="14"/>
        <v/>
      </c>
      <c r="BM1155" s="306"/>
      <c r="BN1155" s="302"/>
      <c r="BO1155" s="302"/>
      <c r="BP1155" s="302"/>
      <c r="BQ1155" s="302"/>
      <c r="BR1155" s="302"/>
      <c r="BS1155" s="302"/>
      <c r="BT1155" s="302"/>
      <c r="BU1155" s="302"/>
      <c r="BV1155" s="302"/>
      <c r="BW1155" s="302"/>
      <c r="BX1155" s="302"/>
    </row>
    <row r="1156" hidden="1">
      <c r="A1156" s="292" t="s">
        <v>728</v>
      </c>
      <c r="B1156" s="292">
        <v>1155.0</v>
      </c>
      <c r="C1156" s="292">
        <f t="shared" si="15"/>
        <v>2</v>
      </c>
      <c r="D1156" s="293" t="str">
        <f t="shared" si="28"/>
        <v>Parcel Data</v>
      </c>
      <c r="E1156" s="46" t="str">
        <f t="shared" si="2"/>
        <v>par.dbf.par.ASRCLASS2</v>
      </c>
      <c r="F1156" s="46" t="s">
        <v>446</v>
      </c>
      <c r="G1156" s="46" t="s">
        <v>524</v>
      </c>
      <c r="H1156" s="47">
        <v>29.0</v>
      </c>
      <c r="I1156" s="294" t="s">
        <v>2311</v>
      </c>
      <c r="J1156" s="295" t="s">
        <v>1707</v>
      </c>
      <c r="K1156" s="296">
        <v>10.0</v>
      </c>
      <c r="L1156" s="297" t="b">
        <v>0</v>
      </c>
      <c r="M1156" s="294" t="s">
        <v>802</v>
      </c>
      <c r="N1156" s="294"/>
      <c r="O1156" s="295">
        <v>99.0</v>
      </c>
      <c r="P1156" s="295"/>
      <c r="Q1156" s="298" t="str">
        <f t="shared" si="3"/>
        <v>par</v>
      </c>
      <c r="R1156" s="298" t="str">
        <f t="shared" si="19"/>
        <v>ASRCLASS2</v>
      </c>
      <c r="S1156" s="298" t="str">
        <f t="array" ref="S1156">iferror(index('Type Mapping'!$A$2:$D$21,match(J1156,'Type Mapping'!$B$2:$B$21,0),3),"type mismatch")</f>
        <v>VARCHAR</v>
      </c>
      <c r="T1156" s="298"/>
      <c r="U1156" s="298"/>
      <c r="V1156" s="298"/>
      <c r="W1156" s="51" t="b">
        <v>0</v>
      </c>
      <c r="X1156" s="51" t="s">
        <v>2276</v>
      </c>
      <c r="Y1156" s="309"/>
      <c r="Z1156" s="309"/>
      <c r="AA1156" s="311" t="s">
        <v>977</v>
      </c>
      <c r="AB1156" s="53" t="str">
        <f t="shared" si="23"/>
        <v>**field missing**_history</v>
      </c>
      <c r="AC1156" s="308" t="str">
        <f t="array" ref="AC1156">iferror(index('StoT Mapping (Depreciated)'!$D$2:$L$976,match(E1156,'StoT Mapping (Depreciated)'!$D$2:$D$976,0),9),"**FIELD MISSING**")</f>
        <v>**FIELD MISSING**</v>
      </c>
      <c r="AD1156" s="53" t="str">
        <f t="shared" si="6"/>
        <v>**field missing**.**FIELD MISSING**</v>
      </c>
      <c r="AE1156" s="299">
        <f>countif(NEW_REDB_table.field,AD1156)</f>
        <v>0</v>
      </c>
      <c r="AF1156" s="299" t="str">
        <f t="shared" si="7"/>
        <v>Check...</v>
      </c>
      <c r="AG1156" s="308"/>
      <c r="AH1156" s="317" t="b">
        <v>0</v>
      </c>
      <c r="AI1156" s="317" t="b">
        <v>0</v>
      </c>
      <c r="AJ1156" s="308" t="str">
        <f t="array" ref="AJ1156">iferror(index('Type Mapping'!$A$2:$D$21,match(J1156,'Type Mapping'!$B$2:$B$21,0),4),"type mismatch")</f>
        <v>INT</v>
      </c>
      <c r="AK1156" s="308"/>
      <c r="AL1156" s="308"/>
      <c r="AM1156" s="308"/>
      <c r="AN1156" s="300" t="b">
        <v>0</v>
      </c>
      <c r="AO1156" s="300" t="b">
        <v>0</v>
      </c>
      <c r="AP1156" s="300" t="b">
        <v>0</v>
      </c>
      <c r="AQ1156" s="300" t="b">
        <v>0</v>
      </c>
      <c r="AR1156" s="300"/>
      <c r="AS1156" s="300"/>
      <c r="AT1156" s="302"/>
      <c r="AU1156" s="302"/>
      <c r="AV1156" s="303" t="b">
        <v>1</v>
      </c>
      <c r="AW1156" s="304" t="str">
        <f t="shared" si="9"/>
        <v>false</v>
      </c>
      <c r="AX1156" s="305" t="str">
        <f t="shared" si="17"/>
        <v>&lt;column comment="" default="" key="false" label="ASRCLASS2" length="255" nullable="true" originalDbColumnName="ASRCLASS2" originalLength="-1" pattern="" precision="-1" talendType="id_String" type=""/&gt;</v>
      </c>
      <c r="AY1156" s="306"/>
      <c r="AZ1156" s="305" t="str">
        <f t="shared" si="10"/>
        <v>&lt;column comment="" default="" key="false" label="ASRCLASS2" length="255" nullable="true" originalDbColumnName="ASRCLASS2" originalLength="-1" pattern="" precision="-1" talendType="id_String" type=""/&gt;</v>
      </c>
      <c r="BA1156" s="306"/>
      <c r="BB1156" s="302"/>
      <c r="BC1156" s="303" t="b">
        <f t="shared" si="11"/>
        <v>0</v>
      </c>
      <c r="BD1156" s="304"/>
      <c r="BE1156" s="304" t="str">
        <f t="shared" si="12"/>
        <v/>
      </c>
      <c r="BF1156" s="307"/>
      <c r="BG1156" s="305"/>
      <c r="BH1156" s="305"/>
      <c r="BI1156" s="305"/>
      <c r="BJ1156" s="305" t="str">
        <f t="shared" si="18"/>
        <v/>
      </c>
      <c r="BK1156" s="306"/>
      <c r="BL1156" s="305" t="str">
        <f t="shared" si="14"/>
        <v/>
      </c>
      <c r="BM1156" s="306"/>
      <c r="BN1156" s="302"/>
      <c r="BO1156" s="302"/>
      <c r="BP1156" s="302"/>
      <c r="BQ1156" s="302"/>
      <c r="BR1156" s="302"/>
      <c r="BS1156" s="302"/>
      <c r="BT1156" s="302"/>
      <c r="BU1156" s="302"/>
      <c r="BV1156" s="302"/>
      <c r="BW1156" s="302"/>
      <c r="BX1156" s="302"/>
    </row>
    <row r="1157" hidden="1">
      <c r="A1157" s="292" t="s">
        <v>728</v>
      </c>
      <c r="B1157" s="292">
        <v>1156.0</v>
      </c>
      <c r="C1157" s="292">
        <f t="shared" si="15"/>
        <v>2</v>
      </c>
      <c r="D1157" s="293" t="str">
        <f t="shared" si="28"/>
        <v>Parcel Data</v>
      </c>
      <c r="E1157" s="46" t="str">
        <f t="shared" si="2"/>
        <v>par.dbf.par.ASRCLASS3</v>
      </c>
      <c r="F1157" s="46" t="s">
        <v>446</v>
      </c>
      <c r="G1157" s="46" t="s">
        <v>524</v>
      </c>
      <c r="H1157" s="47">
        <v>30.0</v>
      </c>
      <c r="I1157" s="294" t="s">
        <v>2312</v>
      </c>
      <c r="J1157" s="295" t="s">
        <v>1707</v>
      </c>
      <c r="K1157" s="296">
        <v>10.0</v>
      </c>
      <c r="L1157" s="297" t="b">
        <v>0</v>
      </c>
      <c r="M1157" s="294" t="s">
        <v>802</v>
      </c>
      <c r="N1157" s="294"/>
      <c r="O1157" s="376">
        <v>0.0</v>
      </c>
      <c r="P1157" s="376"/>
      <c r="Q1157" s="298" t="str">
        <f t="shared" si="3"/>
        <v>par</v>
      </c>
      <c r="R1157" s="298" t="str">
        <f t="shared" si="19"/>
        <v>ASRCLASS3</v>
      </c>
      <c r="S1157" s="298" t="str">
        <f t="array" ref="S1157">iferror(index('Type Mapping'!$A$2:$D$21,match(J1157,'Type Mapping'!$B$2:$B$21,0),3),"type mismatch")</f>
        <v>VARCHAR</v>
      </c>
      <c r="T1157" s="298"/>
      <c r="U1157" s="298"/>
      <c r="V1157" s="298"/>
      <c r="W1157" s="51" t="b">
        <v>0</v>
      </c>
      <c r="X1157" s="51" t="s">
        <v>2276</v>
      </c>
      <c r="Y1157" s="309"/>
      <c r="Z1157" s="309"/>
      <c r="AA1157" s="311" t="s">
        <v>977</v>
      </c>
      <c r="AB1157" s="53" t="str">
        <f t="shared" si="23"/>
        <v>**field missing**_history</v>
      </c>
      <c r="AC1157" s="308" t="str">
        <f t="array" ref="AC1157">iferror(index('StoT Mapping (Depreciated)'!$D$2:$L$976,match(E1157,'StoT Mapping (Depreciated)'!$D$2:$D$976,0),9),"**FIELD MISSING**")</f>
        <v>**FIELD MISSING**</v>
      </c>
      <c r="AD1157" s="53" t="str">
        <f t="shared" si="6"/>
        <v>**field missing**.**FIELD MISSING**</v>
      </c>
      <c r="AE1157" s="299">
        <f>countif(NEW_REDB_table.field,AD1157)</f>
        <v>0</v>
      </c>
      <c r="AF1157" s="299" t="str">
        <f t="shared" si="7"/>
        <v>Check...</v>
      </c>
      <c r="AG1157" s="308"/>
      <c r="AH1157" s="317" t="b">
        <v>0</v>
      </c>
      <c r="AI1157" s="317" t="b">
        <v>0</v>
      </c>
      <c r="AJ1157" s="308" t="str">
        <f t="array" ref="AJ1157">iferror(index('Type Mapping'!$A$2:$D$21,match(J1157,'Type Mapping'!$B$2:$B$21,0),4),"type mismatch")</f>
        <v>INT</v>
      </c>
      <c r="AK1157" s="308"/>
      <c r="AL1157" s="308"/>
      <c r="AM1157" s="308"/>
      <c r="AN1157" s="300" t="b">
        <v>0</v>
      </c>
      <c r="AO1157" s="300" t="b">
        <v>0</v>
      </c>
      <c r="AP1157" s="300" t="b">
        <v>0</v>
      </c>
      <c r="AQ1157" s="300" t="b">
        <v>0</v>
      </c>
      <c r="AR1157" s="300"/>
      <c r="AS1157" s="300"/>
      <c r="AT1157" s="302"/>
      <c r="AU1157" s="302"/>
      <c r="AV1157" s="303" t="b">
        <v>1</v>
      </c>
      <c r="AW1157" s="304" t="str">
        <f t="shared" si="9"/>
        <v>false</v>
      </c>
      <c r="AX1157" s="305" t="str">
        <f t="shared" si="17"/>
        <v>&lt;column comment="" default="" key="false" label="ASRCLASS3" length="255" nullable="true" originalDbColumnName="ASRCLASS3" originalLength="-1" pattern="" precision="-1" talendType="id_String" type=""/&gt;</v>
      </c>
      <c r="AY1157" s="306"/>
      <c r="AZ1157" s="305" t="str">
        <f t="shared" si="10"/>
        <v>&lt;column comment="" default="" key="false" label="ASRCLASS3" length="255" nullable="true" originalDbColumnName="ASRCLASS3" originalLength="-1" pattern="" precision="-1" talendType="id_String" type=""/&gt;</v>
      </c>
      <c r="BA1157" s="306"/>
      <c r="BB1157" s="302"/>
      <c r="BC1157" s="303" t="b">
        <f t="shared" si="11"/>
        <v>0</v>
      </c>
      <c r="BD1157" s="304"/>
      <c r="BE1157" s="304" t="str">
        <f t="shared" si="12"/>
        <v/>
      </c>
      <c r="BF1157" s="307"/>
      <c r="BG1157" s="305"/>
      <c r="BH1157" s="305"/>
      <c r="BI1157" s="305"/>
      <c r="BJ1157" s="305" t="str">
        <f t="shared" si="18"/>
        <v/>
      </c>
      <c r="BK1157" s="306"/>
      <c r="BL1157" s="305" t="str">
        <f t="shared" si="14"/>
        <v/>
      </c>
      <c r="BM1157" s="306"/>
      <c r="BN1157" s="302"/>
      <c r="BO1157" s="302"/>
      <c r="BP1157" s="302"/>
      <c r="BQ1157" s="302"/>
      <c r="BR1157" s="302"/>
      <c r="BS1157" s="302"/>
      <c r="BT1157" s="302"/>
      <c r="BU1157" s="302"/>
      <c r="BV1157" s="302"/>
      <c r="BW1157" s="302"/>
      <c r="BX1157" s="302"/>
    </row>
    <row r="1158" hidden="1">
      <c r="A1158" s="292" t="s">
        <v>728</v>
      </c>
      <c r="B1158" s="292">
        <v>1157.0</v>
      </c>
      <c r="C1158" s="292">
        <f t="shared" si="15"/>
        <v>2</v>
      </c>
      <c r="D1158" s="293" t="str">
        <f t="shared" si="28"/>
        <v>Parcel Data</v>
      </c>
      <c r="E1158" s="46" t="str">
        <f t="shared" si="2"/>
        <v>par.dbf.par.ASRCLASS4</v>
      </c>
      <c r="F1158" s="46" t="s">
        <v>446</v>
      </c>
      <c r="G1158" s="46" t="s">
        <v>524</v>
      </c>
      <c r="H1158" s="47">
        <v>31.0</v>
      </c>
      <c r="I1158" s="294" t="s">
        <v>2313</v>
      </c>
      <c r="J1158" s="295" t="s">
        <v>1707</v>
      </c>
      <c r="K1158" s="296">
        <v>10.0</v>
      </c>
      <c r="L1158" s="297" t="b">
        <v>0</v>
      </c>
      <c r="M1158" s="294" t="s">
        <v>802</v>
      </c>
      <c r="N1158" s="294"/>
      <c r="O1158" s="295">
        <v>0.0</v>
      </c>
      <c r="P1158" s="295"/>
      <c r="Q1158" s="298" t="str">
        <f t="shared" si="3"/>
        <v>par</v>
      </c>
      <c r="R1158" s="298" t="str">
        <f t="shared" si="19"/>
        <v>ASRCLASS4</v>
      </c>
      <c r="S1158" s="298" t="str">
        <f t="array" ref="S1158">iferror(index('Type Mapping'!$A$2:$D$21,match(J1158,'Type Mapping'!$B$2:$B$21,0),3),"type mismatch")</f>
        <v>VARCHAR</v>
      </c>
      <c r="T1158" s="298"/>
      <c r="U1158" s="298"/>
      <c r="V1158" s="298"/>
      <c r="W1158" s="51" t="b">
        <v>0</v>
      </c>
      <c r="X1158" s="51" t="s">
        <v>2276</v>
      </c>
      <c r="Y1158" s="309"/>
      <c r="Z1158" s="309"/>
      <c r="AA1158" s="311" t="s">
        <v>977</v>
      </c>
      <c r="AB1158" s="53" t="str">
        <f t="shared" si="23"/>
        <v>**field missing**_history</v>
      </c>
      <c r="AC1158" s="308" t="str">
        <f t="array" ref="AC1158">iferror(index('StoT Mapping (Depreciated)'!$D$2:$L$976,match(E1158,'StoT Mapping (Depreciated)'!$D$2:$D$976,0),9),"**FIELD MISSING**")</f>
        <v>**FIELD MISSING**</v>
      </c>
      <c r="AD1158" s="53" t="str">
        <f t="shared" si="6"/>
        <v>**field missing**.**FIELD MISSING**</v>
      </c>
      <c r="AE1158" s="299">
        <f>countif(NEW_REDB_table.field,AD1158)</f>
        <v>0</v>
      </c>
      <c r="AF1158" s="299" t="str">
        <f t="shared" si="7"/>
        <v>Check...</v>
      </c>
      <c r="AG1158" s="308"/>
      <c r="AH1158" s="317" t="b">
        <v>0</v>
      </c>
      <c r="AI1158" s="317" t="b">
        <v>0</v>
      </c>
      <c r="AJ1158" s="308" t="str">
        <f t="array" ref="AJ1158">iferror(index('Type Mapping'!$A$2:$D$21,match(J1158,'Type Mapping'!$B$2:$B$21,0),4),"type mismatch")</f>
        <v>INT</v>
      </c>
      <c r="AK1158" s="308"/>
      <c r="AL1158" s="308"/>
      <c r="AM1158" s="308"/>
      <c r="AN1158" s="300" t="b">
        <v>0</v>
      </c>
      <c r="AO1158" s="300" t="b">
        <v>0</v>
      </c>
      <c r="AP1158" s="300" t="b">
        <v>0</v>
      </c>
      <c r="AQ1158" s="300" t="b">
        <v>0</v>
      </c>
      <c r="AR1158" s="300"/>
      <c r="AS1158" s="300"/>
      <c r="AT1158" s="302"/>
      <c r="AU1158" s="302"/>
      <c r="AV1158" s="303" t="b">
        <v>1</v>
      </c>
      <c r="AW1158" s="304" t="str">
        <f t="shared" si="9"/>
        <v>false</v>
      </c>
      <c r="AX1158" s="305" t="str">
        <f t="shared" si="17"/>
        <v>&lt;column comment="" default="" key="false" label="ASRCLASS4" length="255" nullable="true" originalDbColumnName="ASRCLASS4" originalLength="-1" pattern="" precision="-1" talendType="id_String" type=""/&gt;</v>
      </c>
      <c r="AY1158" s="306"/>
      <c r="AZ1158" s="305" t="str">
        <f t="shared" si="10"/>
        <v>&lt;column comment="" default="" key="false" label="ASRCLASS4" length="255" nullable="true" originalDbColumnName="ASRCLASS4" originalLength="-1" pattern="" precision="-1" talendType="id_String" type=""/&gt;</v>
      </c>
      <c r="BA1158" s="306"/>
      <c r="BB1158" s="302"/>
      <c r="BC1158" s="303" t="b">
        <f t="shared" si="11"/>
        <v>0</v>
      </c>
      <c r="BD1158" s="304"/>
      <c r="BE1158" s="304" t="str">
        <f t="shared" si="12"/>
        <v/>
      </c>
      <c r="BF1158" s="307"/>
      <c r="BG1158" s="305"/>
      <c r="BH1158" s="305"/>
      <c r="BI1158" s="305"/>
      <c r="BJ1158" s="305" t="str">
        <f t="shared" si="18"/>
        <v/>
      </c>
      <c r="BK1158" s="306"/>
      <c r="BL1158" s="305" t="str">
        <f t="shared" si="14"/>
        <v/>
      </c>
      <c r="BM1158" s="306"/>
      <c r="BN1158" s="302"/>
      <c r="BO1158" s="302"/>
      <c r="BP1158" s="302"/>
      <c r="BQ1158" s="302"/>
      <c r="BR1158" s="302"/>
      <c r="BS1158" s="302"/>
      <c r="BT1158" s="302"/>
      <c r="BU1158" s="302"/>
      <c r="BV1158" s="302"/>
      <c r="BW1158" s="302"/>
      <c r="BX1158" s="302"/>
    </row>
    <row r="1159" hidden="1">
      <c r="A1159" s="292" t="s">
        <v>728</v>
      </c>
      <c r="B1159" s="292">
        <v>1158.0</v>
      </c>
      <c r="C1159" s="292">
        <f t="shared" si="15"/>
        <v>2</v>
      </c>
      <c r="D1159" s="293" t="str">
        <f t="shared" si="28"/>
        <v>Parcel Data</v>
      </c>
      <c r="E1159" s="46" t="str">
        <f t="shared" si="2"/>
        <v>par.dbf.par.LEGAL1</v>
      </c>
      <c r="F1159" s="46" t="s">
        <v>446</v>
      </c>
      <c r="G1159" s="46" t="s">
        <v>524</v>
      </c>
      <c r="H1159" s="47">
        <v>32.0</v>
      </c>
      <c r="I1159" s="294" t="s">
        <v>2314</v>
      </c>
      <c r="J1159" s="295" t="s">
        <v>1708</v>
      </c>
      <c r="K1159" s="296">
        <v>10.0</v>
      </c>
      <c r="L1159" s="297" t="b">
        <v>0</v>
      </c>
      <c r="M1159" s="294" t="s">
        <v>802</v>
      </c>
      <c r="N1159" s="294"/>
      <c r="O1159" s="376" t="s">
        <v>2315</v>
      </c>
      <c r="P1159" s="376"/>
      <c r="Q1159" s="298" t="str">
        <f t="shared" si="3"/>
        <v>par</v>
      </c>
      <c r="R1159" s="298" t="str">
        <f t="shared" si="19"/>
        <v>LEGAL1</v>
      </c>
      <c r="S1159" s="298" t="str">
        <f t="array" ref="S1159">iferror(index('Type Mapping'!$A$2:$D$21,match(J1159,'Type Mapping'!$B$2:$B$21,0),3),"type mismatch")</f>
        <v>VARCHAR</v>
      </c>
      <c r="T1159" s="298"/>
      <c r="U1159" s="298"/>
      <c r="V1159" s="298"/>
      <c r="W1159" s="51" t="b">
        <v>0</v>
      </c>
      <c r="X1159" s="51" t="s">
        <v>2276</v>
      </c>
      <c r="Y1159" s="309"/>
      <c r="Z1159" s="309"/>
      <c r="AA1159" s="311" t="s">
        <v>977</v>
      </c>
      <c r="AB1159" s="53" t="str">
        <f t="shared" si="23"/>
        <v>**field missing**_history</v>
      </c>
      <c r="AC1159" s="308" t="str">
        <f t="array" ref="AC1159">iferror(index('StoT Mapping (Depreciated)'!$D$2:$L$976,match(E1159,'StoT Mapping (Depreciated)'!$D$2:$D$976,0),9),"**FIELD MISSING**")</f>
        <v>**FIELD MISSING**</v>
      </c>
      <c r="AD1159" s="53" t="str">
        <f t="shared" si="6"/>
        <v>**field missing**.**FIELD MISSING**</v>
      </c>
      <c r="AE1159" s="299">
        <f>countif(NEW_REDB_table.field,AD1159)</f>
        <v>0</v>
      </c>
      <c r="AF1159" s="299" t="str">
        <f t="shared" si="7"/>
        <v>Check...</v>
      </c>
      <c r="AG1159" s="308"/>
      <c r="AH1159" s="317" t="b">
        <v>0</v>
      </c>
      <c r="AI1159" s="317" t="b">
        <v>0</v>
      </c>
      <c r="AJ1159" s="308" t="str">
        <f t="array" ref="AJ1159">iferror(index('Type Mapping'!$A$2:$D$21,match(J1159,'Type Mapping'!$B$2:$B$21,0),4),"type mismatch")</f>
        <v>VARCHAR</v>
      </c>
      <c r="AK1159" s="308"/>
      <c r="AL1159" s="308"/>
      <c r="AM1159" s="308"/>
      <c r="AN1159" s="300" t="b">
        <v>0</v>
      </c>
      <c r="AO1159" s="300" t="b">
        <v>0</v>
      </c>
      <c r="AP1159" s="300" t="b">
        <v>0</v>
      </c>
      <c r="AQ1159" s="300" t="b">
        <v>0</v>
      </c>
      <c r="AR1159" s="300"/>
      <c r="AS1159" s="300"/>
      <c r="AT1159" s="302"/>
      <c r="AU1159" s="302"/>
      <c r="AV1159" s="303" t="b">
        <v>1</v>
      </c>
      <c r="AW1159" s="304" t="str">
        <f t="shared" si="9"/>
        <v>false</v>
      </c>
      <c r="AX1159" s="305" t="str">
        <f t="shared" si="17"/>
        <v>&lt;column comment="" default="" key="false" label="LEGAL1" length="255" nullable="true" originalDbColumnName="LEGAL1" originalLength="-1" pattern="" precision="-1" talendType="id_String" type=""/&gt;</v>
      </c>
      <c r="AY1159" s="306"/>
      <c r="AZ1159" s="305" t="str">
        <f t="shared" si="10"/>
        <v>&lt;column comment="" default="" key="false" label="LEGAL1" length="255" nullable="true" originalDbColumnName="LEGAL1" originalLength="-1" pattern="" precision="-1" talendType="id_String" type=""/&gt;</v>
      </c>
      <c r="BA1159" s="306"/>
      <c r="BB1159" s="302"/>
      <c r="BC1159" s="303" t="b">
        <f t="shared" si="11"/>
        <v>0</v>
      </c>
      <c r="BD1159" s="304"/>
      <c r="BE1159" s="304" t="str">
        <f t="shared" si="12"/>
        <v/>
      </c>
      <c r="BF1159" s="307"/>
      <c r="BG1159" s="305"/>
      <c r="BH1159" s="305"/>
      <c r="BI1159" s="305"/>
      <c r="BJ1159" s="305" t="str">
        <f t="shared" si="18"/>
        <v/>
      </c>
      <c r="BK1159" s="306"/>
      <c r="BL1159" s="305" t="str">
        <f t="shared" si="14"/>
        <v/>
      </c>
      <c r="BM1159" s="306"/>
      <c r="BN1159" s="302"/>
      <c r="BO1159" s="302"/>
      <c r="BP1159" s="302"/>
      <c r="BQ1159" s="302"/>
      <c r="BR1159" s="302"/>
      <c r="BS1159" s="302"/>
      <c r="BT1159" s="302"/>
      <c r="BU1159" s="302"/>
      <c r="BV1159" s="302"/>
      <c r="BW1159" s="302"/>
      <c r="BX1159" s="302"/>
    </row>
    <row r="1160" hidden="1">
      <c r="A1160" s="292" t="s">
        <v>728</v>
      </c>
      <c r="B1160" s="292">
        <v>1159.0</v>
      </c>
      <c r="C1160" s="292">
        <f t="shared" si="15"/>
        <v>2</v>
      </c>
      <c r="D1160" s="293" t="str">
        <f t="shared" si="28"/>
        <v>Parcel Data</v>
      </c>
      <c r="E1160" s="46" t="str">
        <f t="shared" si="2"/>
        <v>par.dbf.par.LEGAL2</v>
      </c>
      <c r="F1160" s="46" t="s">
        <v>446</v>
      </c>
      <c r="G1160" s="46" t="s">
        <v>524</v>
      </c>
      <c r="H1160" s="47">
        <v>33.0</v>
      </c>
      <c r="I1160" s="294" t="s">
        <v>2316</v>
      </c>
      <c r="J1160" s="295" t="s">
        <v>1708</v>
      </c>
      <c r="K1160" s="296">
        <v>10.0</v>
      </c>
      <c r="L1160" s="297" t="b">
        <v>0</v>
      </c>
      <c r="M1160" s="294" t="s">
        <v>802</v>
      </c>
      <c r="N1160" s="294"/>
      <c r="O1160" s="295" t="s">
        <v>2317</v>
      </c>
      <c r="P1160" s="295"/>
      <c r="Q1160" s="298" t="str">
        <f t="shared" si="3"/>
        <v>par</v>
      </c>
      <c r="R1160" s="298" t="str">
        <f t="shared" si="19"/>
        <v>LEGAL2</v>
      </c>
      <c r="S1160" s="298" t="str">
        <f t="array" ref="S1160">iferror(index('Type Mapping'!$A$2:$D$21,match(J1160,'Type Mapping'!$B$2:$B$21,0),3),"type mismatch")</f>
        <v>VARCHAR</v>
      </c>
      <c r="T1160" s="298"/>
      <c r="U1160" s="298"/>
      <c r="V1160" s="298"/>
      <c r="W1160" s="51" t="b">
        <v>0</v>
      </c>
      <c r="X1160" s="51" t="s">
        <v>2276</v>
      </c>
      <c r="Y1160" s="309"/>
      <c r="Z1160" s="309"/>
      <c r="AA1160" s="311" t="s">
        <v>977</v>
      </c>
      <c r="AB1160" s="53" t="str">
        <f t="shared" si="23"/>
        <v>**field missing**_history</v>
      </c>
      <c r="AC1160" s="308" t="str">
        <f t="array" ref="AC1160">iferror(index('StoT Mapping (Depreciated)'!$D$2:$L$976,match(E1160,'StoT Mapping (Depreciated)'!$D$2:$D$976,0),9),"**FIELD MISSING**")</f>
        <v>**FIELD MISSING**</v>
      </c>
      <c r="AD1160" s="53" t="str">
        <f t="shared" si="6"/>
        <v>**field missing**.**FIELD MISSING**</v>
      </c>
      <c r="AE1160" s="299">
        <f>countif(NEW_REDB_table.field,AD1160)</f>
        <v>0</v>
      </c>
      <c r="AF1160" s="299" t="str">
        <f t="shared" si="7"/>
        <v>Check...</v>
      </c>
      <c r="AG1160" s="308"/>
      <c r="AH1160" s="317" t="b">
        <v>0</v>
      </c>
      <c r="AI1160" s="317" t="b">
        <v>0</v>
      </c>
      <c r="AJ1160" s="308" t="str">
        <f t="array" ref="AJ1160">iferror(index('Type Mapping'!$A$2:$D$21,match(J1160,'Type Mapping'!$B$2:$B$21,0),4),"type mismatch")</f>
        <v>VARCHAR</v>
      </c>
      <c r="AK1160" s="308"/>
      <c r="AL1160" s="308"/>
      <c r="AM1160" s="308"/>
      <c r="AN1160" s="300" t="b">
        <v>0</v>
      </c>
      <c r="AO1160" s="300" t="b">
        <v>0</v>
      </c>
      <c r="AP1160" s="300" t="b">
        <v>0</v>
      </c>
      <c r="AQ1160" s="300" t="b">
        <v>0</v>
      </c>
      <c r="AR1160" s="300"/>
      <c r="AS1160" s="300"/>
      <c r="AT1160" s="302"/>
      <c r="AU1160" s="302"/>
      <c r="AV1160" s="303" t="b">
        <v>1</v>
      </c>
      <c r="AW1160" s="304" t="str">
        <f t="shared" si="9"/>
        <v>false</v>
      </c>
      <c r="AX1160" s="305" t="str">
        <f t="shared" si="17"/>
        <v>&lt;column comment="" default="" key="false" label="LEGAL2" length="255" nullable="true" originalDbColumnName="LEGAL2" originalLength="-1" pattern="" precision="-1" talendType="id_String" type=""/&gt;</v>
      </c>
      <c r="AY1160" s="306"/>
      <c r="AZ1160" s="305" t="str">
        <f t="shared" si="10"/>
        <v>&lt;column comment="" default="" key="false" label="LEGAL2" length="255" nullable="true" originalDbColumnName="LEGAL2" originalLength="-1" pattern="" precision="-1" talendType="id_String" type=""/&gt;</v>
      </c>
      <c r="BA1160" s="306"/>
      <c r="BB1160" s="302"/>
      <c r="BC1160" s="303" t="b">
        <f t="shared" si="11"/>
        <v>0</v>
      </c>
      <c r="BD1160" s="304"/>
      <c r="BE1160" s="304" t="str">
        <f t="shared" si="12"/>
        <v/>
      </c>
      <c r="BF1160" s="307"/>
      <c r="BG1160" s="305"/>
      <c r="BH1160" s="305"/>
      <c r="BI1160" s="305"/>
      <c r="BJ1160" s="305" t="str">
        <f t="shared" si="18"/>
        <v/>
      </c>
      <c r="BK1160" s="306"/>
      <c r="BL1160" s="305" t="str">
        <f t="shared" si="14"/>
        <v/>
      </c>
      <c r="BM1160" s="306"/>
      <c r="BN1160" s="302"/>
      <c r="BO1160" s="302"/>
      <c r="BP1160" s="302"/>
      <c r="BQ1160" s="302"/>
      <c r="BR1160" s="302"/>
      <c r="BS1160" s="302"/>
      <c r="BT1160" s="302"/>
      <c r="BU1160" s="302"/>
      <c r="BV1160" s="302"/>
      <c r="BW1160" s="302"/>
      <c r="BX1160" s="302"/>
    </row>
    <row r="1161" hidden="1">
      <c r="A1161" s="292" t="s">
        <v>728</v>
      </c>
      <c r="B1161" s="292">
        <v>1160.0</v>
      </c>
      <c r="C1161" s="292">
        <f t="shared" si="15"/>
        <v>2</v>
      </c>
      <c r="D1161" s="293" t="str">
        <f t="shared" si="28"/>
        <v>Parcel Data</v>
      </c>
      <c r="E1161" s="46" t="str">
        <f t="shared" si="2"/>
        <v>par.dbf.par.LEGAL3</v>
      </c>
      <c r="F1161" s="46" t="s">
        <v>446</v>
      </c>
      <c r="G1161" s="46" t="s">
        <v>524</v>
      </c>
      <c r="H1161" s="47">
        <v>34.0</v>
      </c>
      <c r="I1161" s="294" t="s">
        <v>2318</v>
      </c>
      <c r="J1161" s="295" t="s">
        <v>1708</v>
      </c>
      <c r="K1161" s="296">
        <v>10.0</v>
      </c>
      <c r="L1161" s="297" t="b">
        <v>0</v>
      </c>
      <c r="M1161" s="294" t="s">
        <v>802</v>
      </c>
      <c r="N1161" s="294"/>
      <c r="O1161" s="376" t="s">
        <v>2319</v>
      </c>
      <c r="P1161" s="376"/>
      <c r="Q1161" s="298" t="str">
        <f t="shared" si="3"/>
        <v>par</v>
      </c>
      <c r="R1161" s="298" t="str">
        <f t="shared" si="19"/>
        <v>LEGAL3</v>
      </c>
      <c r="S1161" s="298" t="str">
        <f t="array" ref="S1161">iferror(index('Type Mapping'!$A$2:$D$21,match(J1161,'Type Mapping'!$B$2:$B$21,0),3),"type mismatch")</f>
        <v>VARCHAR</v>
      </c>
      <c r="T1161" s="298"/>
      <c r="U1161" s="298"/>
      <c r="V1161" s="298"/>
      <c r="W1161" s="51" t="b">
        <v>0</v>
      </c>
      <c r="X1161" s="51" t="s">
        <v>2276</v>
      </c>
      <c r="Y1161" s="309"/>
      <c r="Z1161" s="309"/>
      <c r="AA1161" s="311" t="s">
        <v>977</v>
      </c>
      <c r="AB1161" s="53" t="str">
        <f t="shared" si="23"/>
        <v>**field missing**_history</v>
      </c>
      <c r="AC1161" s="308" t="str">
        <f t="array" ref="AC1161">iferror(index('StoT Mapping (Depreciated)'!$D$2:$L$976,match(E1161,'StoT Mapping (Depreciated)'!$D$2:$D$976,0),9),"**FIELD MISSING**")</f>
        <v>**FIELD MISSING**</v>
      </c>
      <c r="AD1161" s="53" t="str">
        <f t="shared" si="6"/>
        <v>**field missing**.**FIELD MISSING**</v>
      </c>
      <c r="AE1161" s="299">
        <f>countif(NEW_REDB_table.field,AD1161)</f>
        <v>0</v>
      </c>
      <c r="AF1161" s="299" t="str">
        <f t="shared" si="7"/>
        <v>Check...</v>
      </c>
      <c r="AG1161" s="308"/>
      <c r="AH1161" s="317" t="b">
        <v>0</v>
      </c>
      <c r="AI1161" s="317" t="b">
        <v>0</v>
      </c>
      <c r="AJ1161" s="308" t="str">
        <f t="array" ref="AJ1161">iferror(index('Type Mapping'!$A$2:$D$21,match(J1161,'Type Mapping'!$B$2:$B$21,0),4),"type mismatch")</f>
        <v>VARCHAR</v>
      </c>
      <c r="AK1161" s="308"/>
      <c r="AL1161" s="308"/>
      <c r="AM1161" s="308"/>
      <c r="AN1161" s="300" t="b">
        <v>0</v>
      </c>
      <c r="AO1161" s="300" t="b">
        <v>0</v>
      </c>
      <c r="AP1161" s="300" t="b">
        <v>0</v>
      </c>
      <c r="AQ1161" s="300" t="b">
        <v>0</v>
      </c>
      <c r="AR1161" s="300"/>
      <c r="AS1161" s="300"/>
      <c r="AT1161" s="302"/>
      <c r="AU1161" s="302"/>
      <c r="AV1161" s="303" t="b">
        <v>1</v>
      </c>
      <c r="AW1161" s="304" t="str">
        <f t="shared" si="9"/>
        <v>false</v>
      </c>
      <c r="AX1161" s="305" t="str">
        <f t="shared" si="17"/>
        <v>&lt;column comment="" default="" key="false" label="LEGAL3" length="255" nullable="true" originalDbColumnName="LEGAL3" originalLength="-1" pattern="" precision="-1" talendType="id_String" type=""/&gt;</v>
      </c>
      <c r="AY1161" s="306"/>
      <c r="AZ1161" s="305" t="str">
        <f t="shared" si="10"/>
        <v>&lt;column comment="" default="" key="false" label="LEGAL3" length="255" nullable="true" originalDbColumnName="LEGAL3" originalLength="-1" pattern="" precision="-1" talendType="id_String" type=""/&gt;</v>
      </c>
      <c r="BA1161" s="306"/>
      <c r="BB1161" s="302"/>
      <c r="BC1161" s="303" t="b">
        <f t="shared" si="11"/>
        <v>0</v>
      </c>
      <c r="BD1161" s="304"/>
      <c r="BE1161" s="304" t="str">
        <f t="shared" si="12"/>
        <v/>
      </c>
      <c r="BF1161" s="307"/>
      <c r="BG1161" s="305"/>
      <c r="BH1161" s="305"/>
      <c r="BI1161" s="305"/>
      <c r="BJ1161" s="305" t="str">
        <f t="shared" si="18"/>
        <v/>
      </c>
      <c r="BK1161" s="306"/>
      <c r="BL1161" s="305" t="str">
        <f t="shared" si="14"/>
        <v/>
      </c>
      <c r="BM1161" s="306"/>
      <c r="BN1161" s="302"/>
      <c r="BO1161" s="302"/>
      <c r="BP1161" s="302"/>
      <c r="BQ1161" s="302"/>
      <c r="BR1161" s="302"/>
      <c r="BS1161" s="302"/>
      <c r="BT1161" s="302"/>
      <c r="BU1161" s="302"/>
      <c r="BV1161" s="302"/>
      <c r="BW1161" s="302"/>
      <c r="BX1161" s="302"/>
    </row>
    <row r="1162" hidden="1">
      <c r="A1162" s="292" t="s">
        <v>728</v>
      </c>
      <c r="B1162" s="292">
        <v>1161.0</v>
      </c>
      <c r="C1162" s="292">
        <f t="shared" si="15"/>
        <v>2</v>
      </c>
      <c r="D1162" s="293" t="str">
        <f t="shared" si="28"/>
        <v>Parcel Data</v>
      </c>
      <c r="E1162" s="46" t="str">
        <f t="shared" si="2"/>
        <v>par.dbf.par.LEGAL4</v>
      </c>
      <c r="F1162" s="46" t="s">
        <v>446</v>
      </c>
      <c r="G1162" s="46" t="s">
        <v>524</v>
      </c>
      <c r="H1162" s="47">
        <v>35.0</v>
      </c>
      <c r="I1162" s="294" t="s">
        <v>2320</v>
      </c>
      <c r="J1162" s="295" t="s">
        <v>1708</v>
      </c>
      <c r="K1162" s="296">
        <v>10.0</v>
      </c>
      <c r="L1162" s="297" t="b">
        <v>0</v>
      </c>
      <c r="M1162" s="294" t="s">
        <v>802</v>
      </c>
      <c r="N1162" s="294"/>
      <c r="O1162" s="295" t="s">
        <v>2321</v>
      </c>
      <c r="P1162" s="295"/>
      <c r="Q1162" s="298" t="str">
        <f t="shared" si="3"/>
        <v>par</v>
      </c>
      <c r="R1162" s="298" t="str">
        <f t="shared" si="19"/>
        <v>LEGAL4</v>
      </c>
      <c r="S1162" s="298" t="str">
        <f t="array" ref="S1162">iferror(index('Type Mapping'!$A$2:$D$21,match(J1162,'Type Mapping'!$B$2:$B$21,0),3),"type mismatch")</f>
        <v>VARCHAR</v>
      </c>
      <c r="T1162" s="298"/>
      <c r="U1162" s="298"/>
      <c r="V1162" s="298"/>
      <c r="W1162" s="51" t="b">
        <v>0</v>
      </c>
      <c r="X1162" s="51" t="s">
        <v>2276</v>
      </c>
      <c r="Y1162" s="309"/>
      <c r="Z1162" s="309"/>
      <c r="AA1162" s="311" t="s">
        <v>977</v>
      </c>
      <c r="AB1162" s="53" t="str">
        <f t="shared" si="23"/>
        <v>**field missing**_history</v>
      </c>
      <c r="AC1162" s="308" t="str">
        <f t="array" ref="AC1162">iferror(index('StoT Mapping (Depreciated)'!$D$2:$L$976,match(E1162,'StoT Mapping (Depreciated)'!$D$2:$D$976,0),9),"**FIELD MISSING**")</f>
        <v>**FIELD MISSING**</v>
      </c>
      <c r="AD1162" s="53" t="str">
        <f t="shared" si="6"/>
        <v>**field missing**.**FIELD MISSING**</v>
      </c>
      <c r="AE1162" s="299">
        <f>countif(NEW_REDB_table.field,AD1162)</f>
        <v>0</v>
      </c>
      <c r="AF1162" s="299" t="str">
        <f t="shared" si="7"/>
        <v>Check...</v>
      </c>
      <c r="AG1162" s="308"/>
      <c r="AH1162" s="317" t="b">
        <v>0</v>
      </c>
      <c r="AI1162" s="317" t="b">
        <v>0</v>
      </c>
      <c r="AJ1162" s="308" t="str">
        <f t="array" ref="AJ1162">iferror(index('Type Mapping'!$A$2:$D$21,match(J1162,'Type Mapping'!$B$2:$B$21,0),4),"type mismatch")</f>
        <v>VARCHAR</v>
      </c>
      <c r="AK1162" s="308"/>
      <c r="AL1162" s="308"/>
      <c r="AM1162" s="308"/>
      <c r="AN1162" s="300" t="b">
        <v>0</v>
      </c>
      <c r="AO1162" s="300" t="b">
        <v>0</v>
      </c>
      <c r="AP1162" s="300" t="b">
        <v>0</v>
      </c>
      <c r="AQ1162" s="300" t="b">
        <v>0</v>
      </c>
      <c r="AR1162" s="300"/>
      <c r="AS1162" s="300"/>
      <c r="AT1162" s="302"/>
      <c r="AU1162" s="302"/>
      <c r="AV1162" s="303" t="b">
        <v>1</v>
      </c>
      <c r="AW1162" s="304" t="str">
        <f t="shared" si="9"/>
        <v>false</v>
      </c>
      <c r="AX1162" s="305" t="str">
        <f t="shared" si="17"/>
        <v>&lt;column comment="" default="" key="false" label="LEGAL4" length="255" nullable="true" originalDbColumnName="LEGAL4" originalLength="-1" pattern="" precision="-1" talendType="id_String" type=""/&gt;</v>
      </c>
      <c r="AY1162" s="306"/>
      <c r="AZ1162" s="305" t="str">
        <f t="shared" si="10"/>
        <v>&lt;column comment="" default="" key="false" label="LEGAL4" length="255" nullable="true" originalDbColumnName="LEGAL4" originalLength="-1" pattern="" precision="-1" talendType="id_String" type=""/&gt;</v>
      </c>
      <c r="BA1162" s="306"/>
      <c r="BB1162" s="302"/>
      <c r="BC1162" s="303" t="b">
        <f t="shared" si="11"/>
        <v>0</v>
      </c>
      <c r="BD1162" s="304"/>
      <c r="BE1162" s="304" t="str">
        <f t="shared" si="12"/>
        <v/>
      </c>
      <c r="BF1162" s="307"/>
      <c r="BG1162" s="305"/>
      <c r="BH1162" s="305"/>
      <c r="BI1162" s="305"/>
      <c r="BJ1162" s="305" t="str">
        <f t="shared" si="18"/>
        <v/>
      </c>
      <c r="BK1162" s="306"/>
      <c r="BL1162" s="305" t="str">
        <f t="shared" si="14"/>
        <v/>
      </c>
      <c r="BM1162" s="306"/>
      <c r="BN1162" s="302"/>
      <c r="BO1162" s="302"/>
      <c r="BP1162" s="302"/>
      <c r="BQ1162" s="302"/>
      <c r="BR1162" s="302"/>
      <c r="BS1162" s="302"/>
      <c r="BT1162" s="302"/>
      <c r="BU1162" s="302"/>
      <c r="BV1162" s="302"/>
      <c r="BW1162" s="302"/>
      <c r="BX1162" s="302"/>
    </row>
    <row r="1163" hidden="1">
      <c r="A1163" s="292" t="s">
        <v>728</v>
      </c>
      <c r="B1163" s="292">
        <v>1162.0</v>
      </c>
      <c r="C1163" s="292">
        <f t="shared" si="15"/>
        <v>2</v>
      </c>
      <c r="D1163" s="293" t="str">
        <f t="shared" si="28"/>
        <v>Parcel Data</v>
      </c>
      <c r="E1163" s="46" t="str">
        <f t="shared" si="2"/>
        <v>par.dbf.par.LEGAL5</v>
      </c>
      <c r="F1163" s="46" t="s">
        <v>446</v>
      </c>
      <c r="G1163" s="46" t="s">
        <v>524</v>
      </c>
      <c r="H1163" s="47">
        <v>36.0</v>
      </c>
      <c r="I1163" s="294" t="s">
        <v>2322</v>
      </c>
      <c r="J1163" s="295" t="s">
        <v>1708</v>
      </c>
      <c r="K1163" s="296">
        <v>10.0</v>
      </c>
      <c r="L1163" s="297" t="b">
        <v>0</v>
      </c>
      <c r="M1163" s="294" t="s">
        <v>802</v>
      </c>
      <c r="N1163" s="294"/>
      <c r="O1163" s="376"/>
      <c r="P1163" s="376"/>
      <c r="Q1163" s="298" t="str">
        <f t="shared" si="3"/>
        <v>par</v>
      </c>
      <c r="R1163" s="298" t="str">
        <f t="shared" si="19"/>
        <v>LEGAL5</v>
      </c>
      <c r="S1163" s="298" t="str">
        <f t="array" ref="S1163">iferror(index('Type Mapping'!$A$2:$D$21,match(J1163,'Type Mapping'!$B$2:$B$21,0),3),"type mismatch")</f>
        <v>VARCHAR</v>
      </c>
      <c r="T1163" s="298"/>
      <c r="U1163" s="298"/>
      <c r="V1163" s="298"/>
      <c r="W1163" s="51" t="b">
        <v>0</v>
      </c>
      <c r="X1163" s="51" t="s">
        <v>2276</v>
      </c>
      <c r="Y1163" s="309"/>
      <c r="Z1163" s="309"/>
      <c r="AA1163" s="311" t="s">
        <v>977</v>
      </c>
      <c r="AB1163" s="53" t="str">
        <f t="shared" si="23"/>
        <v>**field missing**_history</v>
      </c>
      <c r="AC1163" s="308" t="str">
        <f t="array" ref="AC1163">iferror(index('StoT Mapping (Depreciated)'!$D$2:$L$976,match(E1163,'StoT Mapping (Depreciated)'!$D$2:$D$976,0),9),"**FIELD MISSING**")</f>
        <v>**FIELD MISSING**</v>
      </c>
      <c r="AD1163" s="53" t="str">
        <f t="shared" si="6"/>
        <v>**field missing**.**FIELD MISSING**</v>
      </c>
      <c r="AE1163" s="299">
        <f>countif(NEW_REDB_table.field,AD1163)</f>
        <v>0</v>
      </c>
      <c r="AF1163" s="299" t="str">
        <f t="shared" si="7"/>
        <v>Check...</v>
      </c>
      <c r="AG1163" s="308"/>
      <c r="AH1163" s="317" t="b">
        <v>0</v>
      </c>
      <c r="AI1163" s="317" t="b">
        <v>0</v>
      </c>
      <c r="AJ1163" s="308" t="str">
        <f t="array" ref="AJ1163">iferror(index('Type Mapping'!$A$2:$D$21,match(J1163,'Type Mapping'!$B$2:$B$21,0),4),"type mismatch")</f>
        <v>VARCHAR</v>
      </c>
      <c r="AK1163" s="308"/>
      <c r="AL1163" s="308"/>
      <c r="AM1163" s="308"/>
      <c r="AN1163" s="300" t="b">
        <v>0</v>
      </c>
      <c r="AO1163" s="300" t="b">
        <v>0</v>
      </c>
      <c r="AP1163" s="300" t="b">
        <v>0</v>
      </c>
      <c r="AQ1163" s="300" t="b">
        <v>0</v>
      </c>
      <c r="AR1163" s="300"/>
      <c r="AS1163" s="300"/>
      <c r="AT1163" s="302"/>
      <c r="AU1163" s="302"/>
      <c r="AV1163" s="303" t="b">
        <v>1</v>
      </c>
      <c r="AW1163" s="304" t="str">
        <f t="shared" si="9"/>
        <v>false</v>
      </c>
      <c r="AX1163" s="305" t="str">
        <f t="shared" si="17"/>
        <v>&lt;column comment="" default="" key="false" label="LEGAL5" length="255" nullable="true" originalDbColumnName="LEGAL5" originalLength="-1" pattern="" precision="-1" talendType="id_String" type=""/&gt;</v>
      </c>
      <c r="AY1163" s="306"/>
      <c r="AZ1163" s="305" t="str">
        <f t="shared" si="10"/>
        <v>&lt;column comment="" default="" key="false" label="LEGAL5" length="255" nullable="true" originalDbColumnName="LEGAL5" originalLength="-1" pattern="" precision="-1" talendType="id_String" type=""/&gt;</v>
      </c>
      <c r="BA1163" s="306"/>
      <c r="BB1163" s="302"/>
      <c r="BC1163" s="303" t="b">
        <f t="shared" si="11"/>
        <v>0</v>
      </c>
      <c r="BD1163" s="304"/>
      <c r="BE1163" s="304" t="str">
        <f t="shared" si="12"/>
        <v/>
      </c>
      <c r="BF1163" s="307"/>
      <c r="BG1163" s="305"/>
      <c r="BH1163" s="305"/>
      <c r="BI1163" s="305"/>
      <c r="BJ1163" s="305" t="str">
        <f t="shared" si="18"/>
        <v/>
      </c>
      <c r="BK1163" s="306"/>
      <c r="BL1163" s="305" t="str">
        <f t="shared" si="14"/>
        <v/>
      </c>
      <c r="BM1163" s="306"/>
      <c r="BN1163" s="302"/>
      <c r="BO1163" s="302"/>
      <c r="BP1163" s="302"/>
      <c r="BQ1163" s="302"/>
      <c r="BR1163" s="302"/>
      <c r="BS1163" s="302"/>
      <c r="BT1163" s="302"/>
      <c r="BU1163" s="302"/>
      <c r="BV1163" s="302"/>
      <c r="BW1163" s="302"/>
      <c r="BX1163" s="302"/>
    </row>
    <row r="1164" hidden="1">
      <c r="A1164" s="292" t="s">
        <v>728</v>
      </c>
      <c r="B1164" s="292">
        <v>1163.0</v>
      </c>
      <c r="C1164" s="292">
        <f t="shared" si="15"/>
        <v>2</v>
      </c>
      <c r="D1164" s="293" t="str">
        <f t="shared" si="28"/>
        <v>Parcel Data</v>
      </c>
      <c r="E1164" s="46" t="str">
        <f t="shared" si="2"/>
        <v>par.dbf.par.NUMBLDGS</v>
      </c>
      <c r="F1164" s="46" t="s">
        <v>446</v>
      </c>
      <c r="G1164" s="46" t="s">
        <v>524</v>
      </c>
      <c r="H1164" s="47">
        <v>37.0</v>
      </c>
      <c r="I1164" s="294" t="s">
        <v>2323</v>
      </c>
      <c r="J1164" s="295" t="s">
        <v>1707</v>
      </c>
      <c r="K1164" s="296">
        <v>10.0</v>
      </c>
      <c r="L1164" s="297" t="b">
        <v>0</v>
      </c>
      <c r="M1164" s="294" t="s">
        <v>802</v>
      </c>
      <c r="N1164" s="294"/>
      <c r="O1164" s="295">
        <v>0.0</v>
      </c>
      <c r="P1164" s="295"/>
      <c r="Q1164" s="298" t="str">
        <f t="shared" si="3"/>
        <v>par</v>
      </c>
      <c r="R1164" s="298" t="str">
        <f t="shared" si="19"/>
        <v>NUMBLDGS</v>
      </c>
      <c r="S1164" s="298" t="str">
        <f t="array" ref="S1164">iferror(index('Type Mapping'!$A$2:$D$21,match(J1164,'Type Mapping'!$B$2:$B$21,0),3),"type mismatch")</f>
        <v>VARCHAR</v>
      </c>
      <c r="T1164" s="298"/>
      <c r="U1164" s="298"/>
      <c r="V1164" s="298"/>
      <c r="W1164" s="51" t="b">
        <v>0</v>
      </c>
      <c r="X1164" s="51" t="s">
        <v>2276</v>
      </c>
      <c r="Y1164" s="309"/>
      <c r="Z1164" s="309"/>
      <c r="AA1164" s="311" t="s">
        <v>977</v>
      </c>
      <c r="AB1164" s="53" t="str">
        <f t="shared" si="23"/>
        <v>**field missing**_history</v>
      </c>
      <c r="AC1164" s="308" t="str">
        <f t="array" ref="AC1164">iferror(index('StoT Mapping (Depreciated)'!$D$2:$L$976,match(E1164,'StoT Mapping (Depreciated)'!$D$2:$D$976,0),9),"**FIELD MISSING**")</f>
        <v>**FIELD MISSING**</v>
      </c>
      <c r="AD1164" s="53" t="str">
        <f t="shared" si="6"/>
        <v>**field missing**.**FIELD MISSING**</v>
      </c>
      <c r="AE1164" s="299">
        <f>countif(NEW_REDB_table.field,AD1164)</f>
        <v>0</v>
      </c>
      <c r="AF1164" s="299" t="str">
        <f t="shared" si="7"/>
        <v>Check...</v>
      </c>
      <c r="AG1164" s="308"/>
      <c r="AH1164" s="317" t="b">
        <v>0</v>
      </c>
      <c r="AI1164" s="317" t="b">
        <v>0</v>
      </c>
      <c r="AJ1164" s="308" t="str">
        <f t="array" ref="AJ1164">iferror(index('Type Mapping'!$A$2:$D$21,match(J1164,'Type Mapping'!$B$2:$B$21,0),4),"type mismatch")</f>
        <v>INT</v>
      </c>
      <c r="AK1164" s="308"/>
      <c r="AL1164" s="308"/>
      <c r="AM1164" s="308"/>
      <c r="AN1164" s="300" t="b">
        <v>0</v>
      </c>
      <c r="AO1164" s="300" t="b">
        <v>0</v>
      </c>
      <c r="AP1164" s="300" t="b">
        <v>0</v>
      </c>
      <c r="AQ1164" s="300" t="b">
        <v>0</v>
      </c>
      <c r="AR1164" s="300"/>
      <c r="AS1164" s="300"/>
      <c r="AT1164" s="302"/>
      <c r="AU1164" s="302"/>
      <c r="AV1164" s="303" t="b">
        <v>1</v>
      </c>
      <c r="AW1164" s="304" t="str">
        <f t="shared" si="9"/>
        <v>false</v>
      </c>
      <c r="AX1164" s="305" t="str">
        <f t="shared" si="17"/>
        <v>&lt;column comment="" default="" key="false" label="NUMBLDGS" length="255" nullable="true" originalDbColumnName="NUMBLDGS" originalLength="-1" pattern="" precision="-1" talendType="id_String" type=""/&gt;</v>
      </c>
      <c r="AY1164" s="306"/>
      <c r="AZ1164" s="305" t="str">
        <f t="shared" si="10"/>
        <v>&lt;column comment="" default="" key="false" label="NUMBLDGS" length="255" nullable="true" originalDbColumnName="NUMBLDGS" originalLength="-1" pattern="" precision="-1" talendType="id_String" type=""/&gt;</v>
      </c>
      <c r="BA1164" s="306"/>
      <c r="BB1164" s="302"/>
      <c r="BC1164" s="303" t="b">
        <f t="shared" si="11"/>
        <v>0</v>
      </c>
      <c r="BD1164" s="304"/>
      <c r="BE1164" s="304" t="str">
        <f t="shared" si="12"/>
        <v/>
      </c>
      <c r="BF1164" s="307"/>
      <c r="BG1164" s="305"/>
      <c r="BH1164" s="305"/>
      <c r="BI1164" s="305"/>
      <c r="BJ1164" s="305" t="str">
        <f t="shared" si="18"/>
        <v/>
      </c>
      <c r="BK1164" s="306"/>
      <c r="BL1164" s="305" t="str">
        <f t="shared" si="14"/>
        <v/>
      </c>
      <c r="BM1164" s="306"/>
      <c r="BN1164" s="302"/>
      <c r="BO1164" s="302"/>
      <c r="BP1164" s="302"/>
      <c r="BQ1164" s="302"/>
      <c r="BR1164" s="302"/>
      <c r="BS1164" s="302"/>
      <c r="BT1164" s="302"/>
      <c r="BU1164" s="302"/>
      <c r="BV1164" s="302"/>
      <c r="BW1164" s="302"/>
      <c r="BX1164" s="302"/>
    </row>
    <row r="1165" hidden="1">
      <c r="A1165" s="292" t="s">
        <v>728</v>
      </c>
      <c r="B1165" s="292">
        <v>1164.0</v>
      </c>
      <c r="C1165" s="292">
        <f t="shared" si="15"/>
        <v>2</v>
      </c>
      <c r="D1165" s="293" t="str">
        <f t="shared" si="28"/>
        <v>Parcel Data</v>
      </c>
      <c r="E1165" s="46" t="str">
        <f t="shared" si="2"/>
        <v>par.dbf.par.LANDAREA</v>
      </c>
      <c r="F1165" s="46" t="s">
        <v>446</v>
      </c>
      <c r="G1165" s="46" t="s">
        <v>524</v>
      </c>
      <c r="H1165" s="47">
        <v>38.0</v>
      </c>
      <c r="I1165" s="294" t="s">
        <v>2324</v>
      </c>
      <c r="J1165" s="295" t="s">
        <v>1707</v>
      </c>
      <c r="K1165" s="296">
        <v>10.0</v>
      </c>
      <c r="L1165" s="297" t="b">
        <v>0</v>
      </c>
      <c r="M1165" s="294" t="s">
        <v>802</v>
      </c>
      <c r="N1165" s="294"/>
      <c r="O1165" s="376">
        <v>7252.0</v>
      </c>
      <c r="P1165" s="376"/>
      <c r="Q1165" s="298" t="str">
        <f t="shared" si="3"/>
        <v>par</v>
      </c>
      <c r="R1165" s="298" t="str">
        <f t="shared" si="19"/>
        <v>LANDAREA</v>
      </c>
      <c r="S1165" s="298" t="str">
        <f t="array" ref="S1165">iferror(index('Type Mapping'!$A$2:$D$21,match(J1165,'Type Mapping'!$B$2:$B$21,0),3),"type mismatch")</f>
        <v>VARCHAR</v>
      </c>
      <c r="T1165" s="298"/>
      <c r="U1165" s="298"/>
      <c r="V1165" s="298"/>
      <c r="W1165" s="51" t="b">
        <v>0</v>
      </c>
      <c r="X1165" s="51" t="s">
        <v>2276</v>
      </c>
      <c r="Y1165" s="309"/>
      <c r="Z1165" s="309"/>
      <c r="AA1165" s="311" t="s">
        <v>977</v>
      </c>
      <c r="AB1165" s="53" t="str">
        <f t="shared" si="23"/>
        <v>**field missing**_history</v>
      </c>
      <c r="AC1165" s="308" t="str">
        <f t="array" ref="AC1165">iferror(index('StoT Mapping (Depreciated)'!$D$2:$L$976,match(E1165,'StoT Mapping (Depreciated)'!$D$2:$D$976,0),9),"**FIELD MISSING**")</f>
        <v>**FIELD MISSING**</v>
      </c>
      <c r="AD1165" s="53" t="str">
        <f t="shared" si="6"/>
        <v>**field missing**.**FIELD MISSING**</v>
      </c>
      <c r="AE1165" s="299">
        <f>countif(NEW_REDB_table.field,AD1165)</f>
        <v>0</v>
      </c>
      <c r="AF1165" s="299" t="str">
        <f t="shared" si="7"/>
        <v>Check...</v>
      </c>
      <c r="AG1165" s="308"/>
      <c r="AH1165" s="317" t="b">
        <v>0</v>
      </c>
      <c r="AI1165" s="317" t="b">
        <v>0</v>
      </c>
      <c r="AJ1165" s="308" t="str">
        <f t="array" ref="AJ1165">iferror(index('Type Mapping'!$A$2:$D$21,match(J1165,'Type Mapping'!$B$2:$B$21,0),4),"type mismatch")</f>
        <v>INT</v>
      </c>
      <c r="AK1165" s="308"/>
      <c r="AL1165" s="308"/>
      <c r="AM1165" s="308"/>
      <c r="AN1165" s="300" t="b">
        <v>0</v>
      </c>
      <c r="AO1165" s="300" t="b">
        <v>0</v>
      </c>
      <c r="AP1165" s="300" t="b">
        <v>0</v>
      </c>
      <c r="AQ1165" s="300" t="b">
        <v>0</v>
      </c>
      <c r="AR1165" s="300"/>
      <c r="AS1165" s="300"/>
      <c r="AT1165" s="302"/>
      <c r="AU1165" s="302"/>
      <c r="AV1165" s="303" t="b">
        <v>1</v>
      </c>
      <c r="AW1165" s="304" t="str">
        <f t="shared" si="9"/>
        <v>false</v>
      </c>
      <c r="AX1165" s="305" t="str">
        <f t="shared" si="17"/>
        <v>&lt;column comment="" default="" key="false" label="LANDAREA" length="255" nullable="true" originalDbColumnName="LANDAREA" originalLength="-1" pattern="" precision="-1" talendType="id_String" type=""/&gt;</v>
      </c>
      <c r="AY1165" s="306"/>
      <c r="AZ1165" s="305" t="str">
        <f t="shared" si="10"/>
        <v>&lt;column comment="" default="" key="false" label="LANDAREA" length="255" nullable="true" originalDbColumnName="LANDAREA" originalLength="-1" pattern="" precision="-1" talendType="id_String" type=""/&gt;</v>
      </c>
      <c r="BA1165" s="306"/>
      <c r="BB1165" s="302"/>
      <c r="BC1165" s="303" t="b">
        <f t="shared" si="11"/>
        <v>0</v>
      </c>
      <c r="BD1165" s="304"/>
      <c r="BE1165" s="304" t="str">
        <f t="shared" si="12"/>
        <v/>
      </c>
      <c r="BF1165" s="307"/>
      <c r="BG1165" s="305"/>
      <c r="BH1165" s="305"/>
      <c r="BI1165" s="305"/>
      <c r="BJ1165" s="305" t="str">
        <f t="shared" si="18"/>
        <v/>
      </c>
      <c r="BK1165" s="306"/>
      <c r="BL1165" s="305" t="str">
        <f t="shared" si="14"/>
        <v/>
      </c>
      <c r="BM1165" s="306"/>
      <c r="BN1165" s="302"/>
      <c r="BO1165" s="302"/>
      <c r="BP1165" s="302"/>
      <c r="BQ1165" s="302"/>
      <c r="BR1165" s="302"/>
      <c r="BS1165" s="302"/>
      <c r="BT1165" s="302"/>
      <c r="BU1165" s="302"/>
      <c r="BV1165" s="302"/>
      <c r="BW1165" s="302"/>
      <c r="BX1165" s="302"/>
    </row>
    <row r="1166" hidden="1">
      <c r="A1166" s="292" t="s">
        <v>728</v>
      </c>
      <c r="B1166" s="292">
        <v>1165.0</v>
      </c>
      <c r="C1166" s="292">
        <f t="shared" si="15"/>
        <v>2</v>
      </c>
      <c r="D1166" s="293" t="str">
        <f t="shared" si="28"/>
        <v>Parcel Data</v>
      </c>
      <c r="E1166" s="46" t="str">
        <f t="shared" si="2"/>
        <v>par.dbf.par.FRONTAGE</v>
      </c>
      <c r="F1166" s="46" t="s">
        <v>446</v>
      </c>
      <c r="G1166" s="46" t="s">
        <v>524</v>
      </c>
      <c r="H1166" s="47">
        <v>39.0</v>
      </c>
      <c r="I1166" s="294" t="s">
        <v>2325</v>
      </c>
      <c r="J1166" s="295" t="s">
        <v>1706</v>
      </c>
      <c r="K1166" s="296">
        <v>10.0</v>
      </c>
      <c r="L1166" s="297" t="b">
        <v>0</v>
      </c>
      <c r="M1166" s="294" t="s">
        <v>802</v>
      </c>
      <c r="N1166" s="294"/>
      <c r="O1166" s="295">
        <v>0.0</v>
      </c>
      <c r="P1166" s="295"/>
      <c r="Q1166" s="298" t="str">
        <f t="shared" si="3"/>
        <v>par</v>
      </c>
      <c r="R1166" s="298" t="str">
        <f t="shared" si="19"/>
        <v>FRONTAGE</v>
      </c>
      <c r="S1166" s="298" t="str">
        <f t="array" ref="S1166">iferror(index('Type Mapping'!$A$2:$D$21,match(J1166,'Type Mapping'!$B$2:$B$21,0),3),"type mismatch")</f>
        <v>VARCHAR</v>
      </c>
      <c r="T1166" s="298"/>
      <c r="U1166" s="298"/>
      <c r="V1166" s="298"/>
      <c r="W1166" s="51" t="b">
        <v>0</v>
      </c>
      <c r="X1166" s="51" t="s">
        <v>2276</v>
      </c>
      <c r="Y1166" s="309"/>
      <c r="Z1166" s="309"/>
      <c r="AA1166" s="311" t="s">
        <v>977</v>
      </c>
      <c r="AB1166" s="53" t="str">
        <f t="shared" si="23"/>
        <v>**field missing**_history</v>
      </c>
      <c r="AC1166" s="308" t="str">
        <f t="array" ref="AC1166">iferror(index('StoT Mapping (Depreciated)'!$D$2:$L$976,match(E1166,'StoT Mapping (Depreciated)'!$D$2:$D$976,0),9),"**FIELD MISSING**")</f>
        <v>**FIELD MISSING**</v>
      </c>
      <c r="AD1166" s="53" t="str">
        <f t="shared" si="6"/>
        <v>**field missing**.**FIELD MISSING**</v>
      </c>
      <c r="AE1166" s="299">
        <f>countif(NEW_REDB_table.field,AD1166)</f>
        <v>0</v>
      </c>
      <c r="AF1166" s="299" t="str">
        <f t="shared" si="7"/>
        <v>Check...</v>
      </c>
      <c r="AG1166" s="308"/>
      <c r="AH1166" s="317" t="b">
        <v>0</v>
      </c>
      <c r="AI1166" s="317" t="b">
        <v>0</v>
      </c>
      <c r="AJ1166" s="308" t="str">
        <f t="array" ref="AJ1166">iferror(index('Type Mapping'!$A$2:$D$21,match(J1166,'Type Mapping'!$B$2:$B$21,0),4),"type mismatch")</f>
        <v>FLOAT</v>
      </c>
      <c r="AK1166" s="308"/>
      <c r="AL1166" s="308"/>
      <c r="AM1166" s="308"/>
      <c r="AN1166" s="300" t="b">
        <v>0</v>
      </c>
      <c r="AO1166" s="300" t="b">
        <v>0</v>
      </c>
      <c r="AP1166" s="300" t="b">
        <v>0</v>
      </c>
      <c r="AQ1166" s="300" t="b">
        <v>0</v>
      </c>
      <c r="AR1166" s="300"/>
      <c r="AS1166" s="300"/>
      <c r="AT1166" s="302"/>
      <c r="AU1166" s="302"/>
      <c r="AV1166" s="303" t="b">
        <v>1</v>
      </c>
      <c r="AW1166" s="304" t="str">
        <f t="shared" si="9"/>
        <v>false</v>
      </c>
      <c r="AX1166" s="305" t="str">
        <f t="shared" si="17"/>
        <v>&lt;column comment="" default="" key="false" label="FRONTAGE" length="255" nullable="true" originalDbColumnName="FRONTAGE" originalLength="-1" pattern="" precision="-1" talendType="id_String" type=""/&gt;</v>
      </c>
      <c r="AY1166" s="306"/>
      <c r="AZ1166" s="305" t="str">
        <f t="shared" si="10"/>
        <v>&lt;column comment="" default="" key="false" label="FRONTAGE" length="255" nullable="true" originalDbColumnName="FRONTAGE" originalLength="-1" pattern="" precision="-1" talendType="id_String" type=""/&gt;</v>
      </c>
      <c r="BA1166" s="306"/>
      <c r="BB1166" s="302"/>
      <c r="BC1166" s="303" t="b">
        <f t="shared" si="11"/>
        <v>0</v>
      </c>
      <c r="BD1166" s="304"/>
      <c r="BE1166" s="304" t="str">
        <f t="shared" si="12"/>
        <v/>
      </c>
      <c r="BF1166" s="307"/>
      <c r="BG1166" s="305"/>
      <c r="BH1166" s="305"/>
      <c r="BI1166" s="305"/>
      <c r="BJ1166" s="305" t="str">
        <f t="shared" si="18"/>
        <v/>
      </c>
      <c r="BK1166" s="306"/>
      <c r="BL1166" s="305" t="str">
        <f t="shared" si="14"/>
        <v/>
      </c>
      <c r="BM1166" s="306"/>
      <c r="BN1166" s="302"/>
      <c r="BO1166" s="302"/>
      <c r="BP1166" s="302"/>
      <c r="BQ1166" s="302"/>
      <c r="BR1166" s="302"/>
      <c r="BS1166" s="302"/>
      <c r="BT1166" s="302"/>
      <c r="BU1166" s="302"/>
      <c r="BV1166" s="302"/>
      <c r="BW1166" s="302"/>
      <c r="BX1166" s="302"/>
    </row>
    <row r="1167" hidden="1">
      <c r="A1167" s="292" t="s">
        <v>728</v>
      </c>
      <c r="B1167" s="292">
        <v>1166.0</v>
      </c>
      <c r="C1167" s="292">
        <f t="shared" si="15"/>
        <v>2</v>
      </c>
      <c r="D1167" s="293" t="str">
        <f t="shared" si="28"/>
        <v>Parcel Data</v>
      </c>
      <c r="E1167" s="46" t="str">
        <f t="shared" si="2"/>
        <v>par.dbf.par.DAILYDATE</v>
      </c>
      <c r="F1167" s="46" t="s">
        <v>446</v>
      </c>
      <c r="G1167" s="46" t="s">
        <v>524</v>
      </c>
      <c r="H1167" s="47">
        <v>40.0</v>
      </c>
      <c r="I1167" s="294" t="s">
        <v>2326</v>
      </c>
      <c r="J1167" s="295" t="s">
        <v>512</v>
      </c>
      <c r="K1167" s="296">
        <v>10.0</v>
      </c>
      <c r="L1167" s="297" t="b">
        <v>0</v>
      </c>
      <c r="M1167" s="294" t="s">
        <v>802</v>
      </c>
      <c r="N1167" s="294"/>
      <c r="O1167" s="376">
        <v>43376.0</v>
      </c>
      <c r="P1167" s="376"/>
      <c r="Q1167" s="298" t="str">
        <f t="shared" si="3"/>
        <v>par</v>
      </c>
      <c r="R1167" s="298" t="str">
        <f t="shared" si="19"/>
        <v>DAILYDATE</v>
      </c>
      <c r="S1167" s="298" t="str">
        <f t="array" ref="S1167">iferror(index('Type Mapping'!$A$2:$D$21,match(J1167,'Type Mapping'!$B$2:$B$21,0),3),"type mismatch")</f>
        <v>VARCHAR</v>
      </c>
      <c r="T1167" s="298"/>
      <c r="U1167" s="298"/>
      <c r="V1167" s="298"/>
      <c r="W1167" s="51" t="b">
        <v>0</v>
      </c>
      <c r="X1167" s="51" t="s">
        <v>2276</v>
      </c>
      <c r="Y1167" s="309"/>
      <c r="Z1167" s="309"/>
      <c r="AA1167" s="311" t="s">
        <v>977</v>
      </c>
      <c r="AB1167" s="53" t="str">
        <f t="shared" si="23"/>
        <v>**field missing**_history</v>
      </c>
      <c r="AC1167" s="308" t="str">
        <f t="array" ref="AC1167">iferror(index('StoT Mapping (Depreciated)'!$D$2:$L$976,match(E1167,'StoT Mapping (Depreciated)'!$D$2:$D$976,0),9),"**FIELD MISSING**")</f>
        <v>**FIELD MISSING**</v>
      </c>
      <c r="AD1167" s="53" t="str">
        <f t="shared" si="6"/>
        <v>**field missing**.**FIELD MISSING**</v>
      </c>
      <c r="AE1167" s="299">
        <f>countif(NEW_REDB_table.field,AD1167)</f>
        <v>0</v>
      </c>
      <c r="AF1167" s="299" t="str">
        <f t="shared" si="7"/>
        <v>Check...</v>
      </c>
      <c r="AG1167" s="308"/>
      <c r="AH1167" s="317" t="b">
        <v>0</v>
      </c>
      <c r="AI1167" s="317" t="b">
        <v>0</v>
      </c>
      <c r="AJ1167" s="308" t="str">
        <f t="array" ref="AJ1167">iferror(index('Type Mapping'!$A$2:$D$21,match(J1167,'Type Mapping'!$B$2:$B$21,0),4),"type mismatch")</f>
        <v>DATE</v>
      </c>
      <c r="AK1167" s="308"/>
      <c r="AL1167" s="308"/>
      <c r="AM1167" s="308"/>
      <c r="AN1167" s="300" t="b">
        <v>0</v>
      </c>
      <c r="AO1167" s="300" t="b">
        <v>0</v>
      </c>
      <c r="AP1167" s="300" t="b">
        <v>0</v>
      </c>
      <c r="AQ1167" s="300" t="b">
        <v>0</v>
      </c>
      <c r="AR1167" s="300"/>
      <c r="AS1167" s="300"/>
      <c r="AT1167" s="302"/>
      <c r="AU1167" s="302"/>
      <c r="AV1167" s="303" t="b">
        <v>1</v>
      </c>
      <c r="AW1167" s="304" t="str">
        <f t="shared" si="9"/>
        <v>false</v>
      </c>
      <c r="AX1167" s="305" t="str">
        <f t="shared" si="17"/>
        <v>&lt;column comment="" default="" key="false" label="DAILYDATE" length="255" nullable="true" originalDbColumnName="DAILYDATE" originalLength="-1" pattern="" precision="-1" talendType="id_String" type=""/&gt;</v>
      </c>
      <c r="AY1167" s="306"/>
      <c r="AZ1167" s="305" t="str">
        <f t="shared" si="10"/>
        <v>&lt;column comment="" default="" key="false" label="DAILYDATE" length="255" nullable="true" originalDbColumnName="DAILYDATE" originalLength="-1" pattern="" precision="-1" talendType="id_String" type=""/&gt;</v>
      </c>
      <c r="BA1167" s="306"/>
      <c r="BB1167" s="302"/>
      <c r="BC1167" s="303" t="b">
        <f t="shared" si="11"/>
        <v>0</v>
      </c>
      <c r="BD1167" s="304"/>
      <c r="BE1167" s="304" t="str">
        <f t="shared" si="12"/>
        <v/>
      </c>
      <c r="BF1167" s="307"/>
      <c r="BG1167" s="305"/>
      <c r="BH1167" s="305"/>
      <c r="BI1167" s="305"/>
      <c r="BJ1167" s="305" t="str">
        <f t="shared" si="18"/>
        <v/>
      </c>
      <c r="BK1167" s="306"/>
      <c r="BL1167" s="305" t="str">
        <f t="shared" si="14"/>
        <v/>
      </c>
      <c r="BM1167" s="306"/>
      <c r="BN1167" s="302"/>
      <c r="BO1167" s="302"/>
      <c r="BP1167" s="302"/>
      <c r="BQ1167" s="302"/>
      <c r="BR1167" s="302"/>
      <c r="BS1167" s="302"/>
      <c r="BT1167" s="302"/>
      <c r="BU1167" s="302"/>
      <c r="BV1167" s="302"/>
      <c r="BW1167" s="302"/>
      <c r="BX1167" s="302"/>
    </row>
    <row r="1168" hidden="1">
      <c r="A1168" s="292" t="s">
        <v>728</v>
      </c>
      <c r="B1168" s="292">
        <v>1167.0</v>
      </c>
      <c r="C1168" s="292">
        <f t="shared" si="15"/>
        <v>2</v>
      </c>
      <c r="D1168" s="293" t="str">
        <f t="shared" si="28"/>
        <v>Parcel Data</v>
      </c>
      <c r="E1168" s="46" t="str">
        <f t="shared" si="2"/>
        <v>par.dbf.par.DAILYNUM</v>
      </c>
      <c r="F1168" s="46" t="s">
        <v>446</v>
      </c>
      <c r="G1168" s="46" t="s">
        <v>524</v>
      </c>
      <c r="H1168" s="47">
        <v>41.0</v>
      </c>
      <c r="I1168" s="294" t="s">
        <v>2327</v>
      </c>
      <c r="J1168" s="295" t="s">
        <v>1708</v>
      </c>
      <c r="K1168" s="296">
        <v>10.0</v>
      </c>
      <c r="L1168" s="297" t="b">
        <v>0</v>
      </c>
      <c r="M1168" s="294" t="s">
        <v>802</v>
      </c>
      <c r="N1168" s="294"/>
      <c r="O1168" s="295">
        <v>16.0</v>
      </c>
      <c r="P1168" s="295"/>
      <c r="Q1168" s="298" t="str">
        <f t="shared" si="3"/>
        <v>par</v>
      </c>
      <c r="R1168" s="298" t="str">
        <f t="shared" si="19"/>
        <v>DAILYNUM</v>
      </c>
      <c r="S1168" s="298" t="str">
        <f t="array" ref="S1168">iferror(index('Type Mapping'!$A$2:$D$21,match(J1168,'Type Mapping'!$B$2:$B$21,0),3),"type mismatch")</f>
        <v>VARCHAR</v>
      </c>
      <c r="T1168" s="298"/>
      <c r="U1168" s="298"/>
      <c r="V1168" s="298"/>
      <c r="W1168" s="51" t="b">
        <v>0</v>
      </c>
      <c r="X1168" s="51" t="s">
        <v>2276</v>
      </c>
      <c r="Y1168" s="309"/>
      <c r="Z1168" s="309"/>
      <c r="AA1168" s="311" t="s">
        <v>977</v>
      </c>
      <c r="AB1168" s="53" t="str">
        <f t="shared" si="23"/>
        <v>**field missing**_history</v>
      </c>
      <c r="AC1168" s="308" t="str">
        <f t="array" ref="AC1168">iferror(index('StoT Mapping (Depreciated)'!$D$2:$L$976,match(E1168,'StoT Mapping (Depreciated)'!$D$2:$D$976,0),9),"**FIELD MISSING**")</f>
        <v>**FIELD MISSING**</v>
      </c>
      <c r="AD1168" s="53" t="str">
        <f t="shared" si="6"/>
        <v>**field missing**.**FIELD MISSING**</v>
      </c>
      <c r="AE1168" s="299">
        <f>countif(NEW_REDB_table.field,AD1168)</f>
        <v>0</v>
      </c>
      <c r="AF1168" s="299" t="str">
        <f t="shared" si="7"/>
        <v>Check...</v>
      </c>
      <c r="AG1168" s="308"/>
      <c r="AH1168" s="317" t="b">
        <v>0</v>
      </c>
      <c r="AI1168" s="317" t="b">
        <v>0</v>
      </c>
      <c r="AJ1168" s="308" t="str">
        <f t="array" ref="AJ1168">iferror(index('Type Mapping'!$A$2:$D$21,match(J1168,'Type Mapping'!$B$2:$B$21,0),4),"type mismatch")</f>
        <v>VARCHAR</v>
      </c>
      <c r="AK1168" s="308"/>
      <c r="AL1168" s="308"/>
      <c r="AM1168" s="308"/>
      <c r="AN1168" s="300" t="b">
        <v>0</v>
      </c>
      <c r="AO1168" s="300" t="b">
        <v>0</v>
      </c>
      <c r="AP1168" s="300" t="b">
        <v>0</v>
      </c>
      <c r="AQ1168" s="300" t="b">
        <v>0</v>
      </c>
      <c r="AR1168" s="300"/>
      <c r="AS1168" s="300"/>
      <c r="AT1168" s="302"/>
      <c r="AU1168" s="302"/>
      <c r="AV1168" s="303" t="b">
        <v>1</v>
      </c>
      <c r="AW1168" s="304" t="str">
        <f t="shared" si="9"/>
        <v>false</v>
      </c>
      <c r="AX1168" s="305" t="str">
        <f t="shared" si="17"/>
        <v>&lt;column comment="" default="" key="false" label="DAILYNUM" length="255" nullable="true" originalDbColumnName="DAILYNUM" originalLength="-1" pattern="" precision="-1" talendType="id_String" type=""/&gt;</v>
      </c>
      <c r="AY1168" s="306"/>
      <c r="AZ1168" s="305" t="str">
        <f t="shared" si="10"/>
        <v>&lt;column comment="" default="" key="false" label="DAILYNUM" length="255" nullable="true" originalDbColumnName="DAILYNUM" originalLength="-1" pattern="" precision="-1" talendType="id_String" type=""/&gt;</v>
      </c>
      <c r="BA1168" s="306"/>
      <c r="BB1168" s="302"/>
      <c r="BC1168" s="303" t="b">
        <f t="shared" si="11"/>
        <v>0</v>
      </c>
      <c r="BD1168" s="304"/>
      <c r="BE1168" s="304" t="str">
        <f t="shared" si="12"/>
        <v/>
      </c>
      <c r="BF1168" s="307"/>
      <c r="BG1168" s="305"/>
      <c r="BH1168" s="305"/>
      <c r="BI1168" s="305"/>
      <c r="BJ1168" s="305" t="str">
        <f t="shared" si="18"/>
        <v/>
      </c>
      <c r="BK1168" s="306"/>
      <c r="BL1168" s="305" t="str">
        <f t="shared" si="14"/>
        <v/>
      </c>
      <c r="BM1168" s="306"/>
      <c r="BN1168" s="302"/>
      <c r="BO1168" s="302"/>
      <c r="BP1168" s="302"/>
      <c r="BQ1168" s="302"/>
      <c r="BR1168" s="302"/>
      <c r="BS1168" s="302"/>
      <c r="BT1168" s="302"/>
      <c r="BU1168" s="302"/>
      <c r="BV1168" s="302"/>
      <c r="BW1168" s="302"/>
      <c r="BX1168" s="302"/>
    </row>
    <row r="1169" hidden="1">
      <c r="A1169" s="292" t="s">
        <v>728</v>
      </c>
      <c r="B1169" s="292">
        <v>1168.0</v>
      </c>
      <c r="C1169" s="292">
        <f t="shared" si="15"/>
        <v>2</v>
      </c>
      <c r="D1169" s="293" t="str">
        <f t="shared" si="28"/>
        <v>Parcel Data</v>
      </c>
      <c r="E1169" s="46" t="str">
        <f t="shared" si="2"/>
        <v>par.dbf.par.BOOKNUM</v>
      </c>
      <c r="F1169" s="46" t="s">
        <v>446</v>
      </c>
      <c r="G1169" s="46" t="s">
        <v>524</v>
      </c>
      <c r="H1169" s="47">
        <v>42.0</v>
      </c>
      <c r="I1169" s="294" t="s">
        <v>2328</v>
      </c>
      <c r="J1169" s="295" t="s">
        <v>1708</v>
      </c>
      <c r="K1169" s="296">
        <v>10.0</v>
      </c>
      <c r="L1169" s="297" t="b">
        <v>0</v>
      </c>
      <c r="M1169" s="294" t="s">
        <v>802</v>
      </c>
      <c r="N1169" s="294"/>
      <c r="O1169" s="376"/>
      <c r="P1169" s="376"/>
      <c r="Q1169" s="298" t="str">
        <f t="shared" si="3"/>
        <v>par</v>
      </c>
      <c r="R1169" s="298" t="str">
        <f t="shared" si="19"/>
        <v>BOOKNUM</v>
      </c>
      <c r="S1169" s="298" t="str">
        <f t="array" ref="S1169">iferror(index('Type Mapping'!$A$2:$D$21,match(J1169,'Type Mapping'!$B$2:$B$21,0),3),"type mismatch")</f>
        <v>VARCHAR</v>
      </c>
      <c r="T1169" s="298"/>
      <c r="U1169" s="298"/>
      <c r="V1169" s="298"/>
      <c r="W1169" s="51" t="b">
        <v>0</v>
      </c>
      <c r="X1169" s="51" t="s">
        <v>2276</v>
      </c>
      <c r="Y1169" s="309"/>
      <c r="Z1169" s="309"/>
      <c r="AA1169" s="311" t="s">
        <v>977</v>
      </c>
      <c r="AB1169" s="53" t="str">
        <f t="shared" si="23"/>
        <v>**field missing**_history</v>
      </c>
      <c r="AC1169" s="308" t="str">
        <f t="array" ref="AC1169">iferror(index('StoT Mapping (Depreciated)'!$D$2:$L$976,match(E1169,'StoT Mapping (Depreciated)'!$D$2:$D$976,0),9),"**FIELD MISSING**")</f>
        <v>**FIELD MISSING**</v>
      </c>
      <c r="AD1169" s="53" t="str">
        <f t="shared" si="6"/>
        <v>**field missing**.**FIELD MISSING**</v>
      </c>
      <c r="AE1169" s="299">
        <f>countif(NEW_REDB_table.field,AD1169)</f>
        <v>0</v>
      </c>
      <c r="AF1169" s="299" t="str">
        <f t="shared" si="7"/>
        <v>Check...</v>
      </c>
      <c r="AG1169" s="308"/>
      <c r="AH1169" s="317" t="b">
        <v>0</v>
      </c>
      <c r="AI1169" s="317" t="b">
        <v>0</v>
      </c>
      <c r="AJ1169" s="308" t="str">
        <f t="array" ref="AJ1169">iferror(index('Type Mapping'!$A$2:$D$21,match(J1169,'Type Mapping'!$B$2:$B$21,0),4),"type mismatch")</f>
        <v>VARCHAR</v>
      </c>
      <c r="AK1169" s="308"/>
      <c r="AL1169" s="308"/>
      <c r="AM1169" s="308"/>
      <c r="AN1169" s="300" t="b">
        <v>0</v>
      </c>
      <c r="AO1169" s="300" t="b">
        <v>0</v>
      </c>
      <c r="AP1169" s="300" t="b">
        <v>0</v>
      </c>
      <c r="AQ1169" s="300" t="b">
        <v>0</v>
      </c>
      <c r="AR1169" s="300"/>
      <c r="AS1169" s="300"/>
      <c r="AT1169" s="302"/>
      <c r="AU1169" s="302"/>
      <c r="AV1169" s="303" t="b">
        <v>1</v>
      </c>
      <c r="AW1169" s="304" t="str">
        <f t="shared" si="9"/>
        <v>false</v>
      </c>
      <c r="AX1169" s="305" t="str">
        <f t="shared" si="17"/>
        <v>&lt;column comment="" default="" key="false" label="BOOKNUM" length="255" nullable="true" originalDbColumnName="BOOKNUM" originalLength="-1" pattern="" precision="-1" talendType="id_String" type=""/&gt;</v>
      </c>
      <c r="AY1169" s="306"/>
      <c r="AZ1169" s="305" t="str">
        <f t="shared" si="10"/>
        <v>&lt;column comment="" default="" key="false" label="BOOKNUM" length="255" nullable="true" originalDbColumnName="BOOKNUM" originalLength="-1" pattern="" precision="-1" talendType="id_String" type=""/&gt;</v>
      </c>
      <c r="BA1169" s="306"/>
      <c r="BB1169" s="302"/>
      <c r="BC1169" s="303" t="b">
        <f t="shared" si="11"/>
        <v>0</v>
      </c>
      <c r="BD1169" s="304"/>
      <c r="BE1169" s="304" t="str">
        <f t="shared" si="12"/>
        <v/>
      </c>
      <c r="BF1169" s="307"/>
      <c r="BG1169" s="305"/>
      <c r="BH1169" s="305"/>
      <c r="BI1169" s="305"/>
      <c r="BJ1169" s="305" t="str">
        <f t="shared" si="18"/>
        <v/>
      </c>
      <c r="BK1169" s="306"/>
      <c r="BL1169" s="305" t="str">
        <f t="shared" si="14"/>
        <v/>
      </c>
      <c r="BM1169" s="306"/>
      <c r="BN1169" s="302"/>
      <c r="BO1169" s="302"/>
      <c r="BP1169" s="302"/>
      <c r="BQ1169" s="302"/>
      <c r="BR1169" s="302"/>
      <c r="BS1169" s="302"/>
      <c r="BT1169" s="302"/>
      <c r="BU1169" s="302"/>
      <c r="BV1169" s="302"/>
      <c r="BW1169" s="302"/>
      <c r="BX1169" s="302"/>
    </row>
    <row r="1170" hidden="1">
      <c r="A1170" s="292" t="s">
        <v>728</v>
      </c>
      <c r="B1170" s="292">
        <v>1169.0</v>
      </c>
      <c r="C1170" s="292">
        <f t="shared" si="15"/>
        <v>2</v>
      </c>
      <c r="D1170" s="293" t="str">
        <f t="shared" si="28"/>
        <v>Parcel Data</v>
      </c>
      <c r="E1170" s="46" t="str">
        <f t="shared" si="2"/>
        <v>par.dbf.par.BOOKPAGE</v>
      </c>
      <c r="F1170" s="46" t="s">
        <v>446</v>
      </c>
      <c r="G1170" s="46" t="s">
        <v>524</v>
      </c>
      <c r="H1170" s="47">
        <v>43.0</v>
      </c>
      <c r="I1170" s="294" t="s">
        <v>2329</v>
      </c>
      <c r="J1170" s="295" t="s">
        <v>1708</v>
      </c>
      <c r="K1170" s="296">
        <v>10.0</v>
      </c>
      <c r="L1170" s="297" t="b">
        <v>0</v>
      </c>
      <c r="M1170" s="294" t="s">
        <v>802</v>
      </c>
      <c r="N1170" s="294"/>
      <c r="O1170" s="295">
        <v>0.0</v>
      </c>
      <c r="P1170" s="295"/>
      <c r="Q1170" s="298" t="str">
        <f t="shared" si="3"/>
        <v>par</v>
      </c>
      <c r="R1170" s="298" t="str">
        <f t="shared" si="19"/>
        <v>BOOKPAGE</v>
      </c>
      <c r="S1170" s="298" t="str">
        <f t="array" ref="S1170">iferror(index('Type Mapping'!$A$2:$D$21,match(J1170,'Type Mapping'!$B$2:$B$21,0),3),"type mismatch")</f>
        <v>VARCHAR</v>
      </c>
      <c r="T1170" s="298"/>
      <c r="U1170" s="298"/>
      <c r="V1170" s="298"/>
      <c r="W1170" s="51" t="b">
        <v>0</v>
      </c>
      <c r="X1170" s="51" t="s">
        <v>2276</v>
      </c>
      <c r="Y1170" s="309"/>
      <c r="Z1170" s="309"/>
      <c r="AA1170" s="311" t="s">
        <v>977</v>
      </c>
      <c r="AB1170" s="53" t="str">
        <f t="shared" si="23"/>
        <v>**field missing**_history</v>
      </c>
      <c r="AC1170" s="308" t="str">
        <f t="array" ref="AC1170">iferror(index('StoT Mapping (Depreciated)'!$D$2:$L$976,match(E1170,'StoT Mapping (Depreciated)'!$D$2:$D$976,0),9),"**FIELD MISSING**")</f>
        <v>**FIELD MISSING**</v>
      </c>
      <c r="AD1170" s="53" t="str">
        <f t="shared" si="6"/>
        <v>**field missing**.**FIELD MISSING**</v>
      </c>
      <c r="AE1170" s="299">
        <f>countif(NEW_REDB_table.field,AD1170)</f>
        <v>0</v>
      </c>
      <c r="AF1170" s="299" t="str">
        <f t="shared" si="7"/>
        <v>Check...</v>
      </c>
      <c r="AG1170" s="308"/>
      <c r="AH1170" s="317" t="b">
        <v>0</v>
      </c>
      <c r="AI1170" s="317" t="b">
        <v>0</v>
      </c>
      <c r="AJ1170" s="308" t="str">
        <f t="array" ref="AJ1170">iferror(index('Type Mapping'!$A$2:$D$21,match(J1170,'Type Mapping'!$B$2:$B$21,0),4),"type mismatch")</f>
        <v>VARCHAR</v>
      </c>
      <c r="AK1170" s="308"/>
      <c r="AL1170" s="308"/>
      <c r="AM1170" s="308"/>
      <c r="AN1170" s="300" t="b">
        <v>0</v>
      </c>
      <c r="AO1170" s="300" t="b">
        <v>0</v>
      </c>
      <c r="AP1170" s="300" t="b">
        <v>0</v>
      </c>
      <c r="AQ1170" s="300" t="b">
        <v>0</v>
      </c>
      <c r="AR1170" s="300"/>
      <c r="AS1170" s="300"/>
      <c r="AT1170" s="302"/>
      <c r="AU1170" s="302"/>
      <c r="AV1170" s="303" t="b">
        <v>1</v>
      </c>
      <c r="AW1170" s="304" t="str">
        <f t="shared" si="9"/>
        <v>false</v>
      </c>
      <c r="AX1170" s="305" t="str">
        <f t="shared" si="17"/>
        <v>&lt;column comment="" default="" key="false" label="BOOKPAGE" length="255" nullable="true" originalDbColumnName="BOOKPAGE" originalLength="-1" pattern="" precision="-1" talendType="id_String" type=""/&gt;</v>
      </c>
      <c r="AY1170" s="306"/>
      <c r="AZ1170" s="305" t="str">
        <f t="shared" si="10"/>
        <v>&lt;column comment="" default="" key="false" label="BOOKPAGE" length="255" nullable="true" originalDbColumnName="BOOKPAGE" originalLength="-1" pattern="" precision="-1" talendType="id_String" type=""/&gt;</v>
      </c>
      <c r="BA1170" s="306"/>
      <c r="BB1170" s="302"/>
      <c r="BC1170" s="303" t="b">
        <f t="shared" si="11"/>
        <v>0</v>
      </c>
      <c r="BD1170" s="304"/>
      <c r="BE1170" s="304" t="str">
        <f t="shared" si="12"/>
        <v/>
      </c>
      <c r="BF1170" s="307"/>
      <c r="BG1170" s="305"/>
      <c r="BH1170" s="305"/>
      <c r="BI1170" s="305"/>
      <c r="BJ1170" s="305" t="str">
        <f t="shared" si="18"/>
        <v/>
      </c>
      <c r="BK1170" s="306"/>
      <c r="BL1170" s="305" t="str">
        <f t="shared" si="14"/>
        <v/>
      </c>
      <c r="BM1170" s="306"/>
      <c r="BN1170" s="302"/>
      <c r="BO1170" s="302"/>
      <c r="BP1170" s="302"/>
      <c r="BQ1170" s="302"/>
      <c r="BR1170" s="302"/>
      <c r="BS1170" s="302"/>
      <c r="BT1170" s="302"/>
      <c r="BU1170" s="302"/>
      <c r="BV1170" s="302"/>
      <c r="BW1170" s="302"/>
      <c r="BX1170" s="302"/>
    </row>
    <row r="1171" hidden="1">
      <c r="A1171" s="292" t="s">
        <v>728</v>
      </c>
      <c r="B1171" s="292">
        <v>1170.0</v>
      </c>
      <c r="C1171" s="292">
        <f t="shared" si="15"/>
        <v>2</v>
      </c>
      <c r="D1171" s="293" t="str">
        <f t="shared" si="28"/>
        <v>Parcel Data</v>
      </c>
      <c r="E1171" s="46" t="str">
        <f t="shared" si="2"/>
        <v>par.dbf.par.BDG1YEAR</v>
      </c>
      <c r="F1171" s="46" t="s">
        <v>446</v>
      </c>
      <c r="G1171" s="46" t="s">
        <v>524</v>
      </c>
      <c r="H1171" s="47">
        <v>44.0</v>
      </c>
      <c r="I1171" s="294" t="s">
        <v>2330</v>
      </c>
      <c r="J1171" s="295" t="s">
        <v>1707</v>
      </c>
      <c r="K1171" s="296">
        <v>10.0</v>
      </c>
      <c r="L1171" s="297" t="b">
        <v>0</v>
      </c>
      <c r="M1171" s="294" t="s">
        <v>802</v>
      </c>
      <c r="N1171" s="294"/>
      <c r="O1171" s="376">
        <v>0.0</v>
      </c>
      <c r="P1171" s="376"/>
      <c r="Q1171" s="298" t="str">
        <f t="shared" si="3"/>
        <v>par</v>
      </c>
      <c r="R1171" s="298" t="str">
        <f t="shared" si="19"/>
        <v>BDG1YEAR</v>
      </c>
      <c r="S1171" s="298" t="str">
        <f t="array" ref="S1171">iferror(index('Type Mapping'!$A$2:$D$21,match(J1171,'Type Mapping'!$B$2:$B$21,0),3),"type mismatch")</f>
        <v>VARCHAR</v>
      </c>
      <c r="T1171" s="298"/>
      <c r="U1171" s="298"/>
      <c r="V1171" s="298"/>
      <c r="W1171" s="51" t="b">
        <v>0</v>
      </c>
      <c r="X1171" s="51" t="s">
        <v>2276</v>
      </c>
      <c r="Y1171" s="309"/>
      <c r="Z1171" s="309"/>
      <c r="AA1171" s="311" t="s">
        <v>977</v>
      </c>
      <c r="AB1171" s="53" t="str">
        <f t="shared" si="23"/>
        <v>**field missing**_history</v>
      </c>
      <c r="AC1171" s="308" t="str">
        <f t="array" ref="AC1171">iferror(index('StoT Mapping (Depreciated)'!$D$2:$L$976,match(E1171,'StoT Mapping (Depreciated)'!$D$2:$D$976,0),9),"**FIELD MISSING**")</f>
        <v>**FIELD MISSING**</v>
      </c>
      <c r="AD1171" s="53" t="str">
        <f t="shared" si="6"/>
        <v>**field missing**.**FIELD MISSING**</v>
      </c>
      <c r="AE1171" s="299">
        <f>countif(NEW_REDB_table.field,AD1171)</f>
        <v>0</v>
      </c>
      <c r="AF1171" s="299" t="str">
        <f t="shared" si="7"/>
        <v>Check...</v>
      </c>
      <c r="AG1171" s="308"/>
      <c r="AH1171" s="317" t="b">
        <v>0</v>
      </c>
      <c r="AI1171" s="317" t="b">
        <v>0</v>
      </c>
      <c r="AJ1171" s="308" t="str">
        <f t="array" ref="AJ1171">iferror(index('Type Mapping'!$A$2:$D$21,match(J1171,'Type Mapping'!$B$2:$B$21,0),4),"type mismatch")</f>
        <v>INT</v>
      </c>
      <c r="AK1171" s="308"/>
      <c r="AL1171" s="308"/>
      <c r="AM1171" s="308"/>
      <c r="AN1171" s="300" t="b">
        <v>0</v>
      </c>
      <c r="AO1171" s="300" t="b">
        <v>0</v>
      </c>
      <c r="AP1171" s="300" t="b">
        <v>0</v>
      </c>
      <c r="AQ1171" s="300" t="b">
        <v>0</v>
      </c>
      <c r="AR1171" s="300"/>
      <c r="AS1171" s="300"/>
      <c r="AT1171" s="302"/>
      <c r="AU1171" s="302"/>
      <c r="AV1171" s="303" t="b">
        <v>1</v>
      </c>
      <c r="AW1171" s="304" t="str">
        <f t="shared" si="9"/>
        <v>false</v>
      </c>
      <c r="AX1171" s="305" t="str">
        <f t="shared" si="17"/>
        <v>&lt;column comment="" default="" key="false" label="BDG1YEAR" length="255" nullable="true" originalDbColumnName="BDG1YEAR" originalLength="-1" pattern="" precision="-1" talendType="id_String" type=""/&gt;</v>
      </c>
      <c r="AY1171" s="306"/>
      <c r="AZ1171" s="305" t="str">
        <f t="shared" si="10"/>
        <v>&lt;column comment="" default="" key="false" label="BDG1YEAR" length="255" nullable="true" originalDbColumnName="BDG1YEAR" originalLength="-1" pattern="" precision="-1" talendType="id_String" type=""/&gt;</v>
      </c>
      <c r="BA1171" s="306"/>
      <c r="BB1171" s="302"/>
      <c r="BC1171" s="303" t="b">
        <f t="shared" si="11"/>
        <v>0</v>
      </c>
      <c r="BD1171" s="304"/>
      <c r="BE1171" s="304" t="str">
        <f t="shared" si="12"/>
        <v/>
      </c>
      <c r="BF1171" s="307"/>
      <c r="BG1171" s="305"/>
      <c r="BH1171" s="305"/>
      <c r="BI1171" s="305"/>
      <c r="BJ1171" s="305" t="str">
        <f t="shared" si="18"/>
        <v/>
      </c>
      <c r="BK1171" s="306"/>
      <c r="BL1171" s="305" t="str">
        <f t="shared" si="14"/>
        <v/>
      </c>
      <c r="BM1171" s="306"/>
      <c r="BN1171" s="302"/>
      <c r="BO1171" s="302"/>
      <c r="BP1171" s="302"/>
      <c r="BQ1171" s="302"/>
      <c r="BR1171" s="302"/>
      <c r="BS1171" s="302"/>
      <c r="BT1171" s="302"/>
      <c r="BU1171" s="302"/>
      <c r="BV1171" s="302"/>
      <c r="BW1171" s="302"/>
      <c r="BX1171" s="302"/>
    </row>
    <row r="1172" hidden="1">
      <c r="A1172" s="292" t="s">
        <v>728</v>
      </c>
      <c r="B1172" s="292">
        <v>1171.0</v>
      </c>
      <c r="C1172" s="292">
        <f t="shared" si="15"/>
        <v>2</v>
      </c>
      <c r="D1172" s="293" t="str">
        <f t="shared" si="28"/>
        <v>Parcel Data</v>
      </c>
      <c r="E1172" s="46" t="str">
        <f t="shared" si="2"/>
        <v>par.dbf.par.BDG1AREA</v>
      </c>
      <c r="F1172" s="46" t="s">
        <v>446</v>
      </c>
      <c r="G1172" s="46" t="s">
        <v>524</v>
      </c>
      <c r="H1172" s="47">
        <v>45.0</v>
      </c>
      <c r="I1172" s="294" t="s">
        <v>2331</v>
      </c>
      <c r="J1172" s="295" t="s">
        <v>1707</v>
      </c>
      <c r="K1172" s="296">
        <v>10.0</v>
      </c>
      <c r="L1172" s="297" t="b">
        <v>0</v>
      </c>
      <c r="M1172" s="294" t="s">
        <v>802</v>
      </c>
      <c r="N1172" s="294"/>
      <c r="O1172" s="295">
        <v>0.0</v>
      </c>
      <c r="P1172" s="295"/>
      <c r="Q1172" s="298" t="str">
        <f t="shared" si="3"/>
        <v>par</v>
      </c>
      <c r="R1172" s="298" t="str">
        <f t="shared" si="19"/>
        <v>BDG1AREA</v>
      </c>
      <c r="S1172" s="298" t="str">
        <f t="array" ref="S1172">iferror(index('Type Mapping'!$A$2:$D$21,match(J1172,'Type Mapping'!$B$2:$B$21,0),3),"type mismatch")</f>
        <v>VARCHAR</v>
      </c>
      <c r="T1172" s="298"/>
      <c r="U1172" s="298"/>
      <c r="V1172" s="298"/>
      <c r="W1172" s="51" t="b">
        <v>0</v>
      </c>
      <c r="X1172" s="51" t="s">
        <v>2276</v>
      </c>
      <c r="Y1172" s="309"/>
      <c r="Z1172" s="309"/>
      <c r="AA1172" s="311" t="s">
        <v>977</v>
      </c>
      <c r="AB1172" s="53" t="str">
        <f t="shared" si="23"/>
        <v>**field missing**_history</v>
      </c>
      <c r="AC1172" s="308" t="str">
        <f t="array" ref="AC1172">iferror(index('StoT Mapping (Depreciated)'!$D$2:$L$976,match(E1172,'StoT Mapping (Depreciated)'!$D$2:$D$976,0),9),"**FIELD MISSING**")</f>
        <v>**FIELD MISSING**</v>
      </c>
      <c r="AD1172" s="53" t="str">
        <f t="shared" si="6"/>
        <v>**field missing**.**FIELD MISSING**</v>
      </c>
      <c r="AE1172" s="299">
        <f>countif(NEW_REDB_table.field,AD1172)</f>
        <v>0</v>
      </c>
      <c r="AF1172" s="299" t="str">
        <f t="shared" si="7"/>
        <v>Check...</v>
      </c>
      <c r="AG1172" s="308"/>
      <c r="AH1172" s="317" t="b">
        <v>0</v>
      </c>
      <c r="AI1172" s="317" t="b">
        <v>0</v>
      </c>
      <c r="AJ1172" s="308" t="str">
        <f t="array" ref="AJ1172">iferror(index('Type Mapping'!$A$2:$D$21,match(J1172,'Type Mapping'!$B$2:$B$21,0),4),"type mismatch")</f>
        <v>INT</v>
      </c>
      <c r="AK1172" s="308"/>
      <c r="AL1172" s="308"/>
      <c r="AM1172" s="308"/>
      <c r="AN1172" s="300" t="b">
        <v>0</v>
      </c>
      <c r="AO1172" s="300" t="b">
        <v>0</v>
      </c>
      <c r="AP1172" s="300" t="b">
        <v>0</v>
      </c>
      <c r="AQ1172" s="300" t="b">
        <v>0</v>
      </c>
      <c r="AR1172" s="300"/>
      <c r="AS1172" s="300"/>
      <c r="AT1172" s="302"/>
      <c r="AU1172" s="302"/>
      <c r="AV1172" s="303" t="b">
        <v>1</v>
      </c>
      <c r="AW1172" s="304" t="str">
        <f t="shared" si="9"/>
        <v>false</v>
      </c>
      <c r="AX1172" s="305" t="str">
        <f t="shared" si="17"/>
        <v>&lt;column comment="" default="" key="false" label="BDG1AREA" length="255" nullable="true" originalDbColumnName="BDG1AREA" originalLength="-1" pattern="" precision="-1" talendType="id_String" type=""/&gt;</v>
      </c>
      <c r="AY1172" s="306"/>
      <c r="AZ1172" s="305" t="str">
        <f t="shared" si="10"/>
        <v>&lt;column comment="" default="" key="false" label="BDG1AREA" length="255" nullable="true" originalDbColumnName="BDG1AREA" originalLength="-1" pattern="" precision="-1" talendType="id_String" type=""/&gt;</v>
      </c>
      <c r="BA1172" s="306"/>
      <c r="BB1172" s="302"/>
      <c r="BC1172" s="303" t="b">
        <f t="shared" si="11"/>
        <v>0</v>
      </c>
      <c r="BD1172" s="304"/>
      <c r="BE1172" s="304" t="str">
        <f t="shared" si="12"/>
        <v/>
      </c>
      <c r="BF1172" s="307"/>
      <c r="BG1172" s="305"/>
      <c r="BH1172" s="305"/>
      <c r="BI1172" s="305"/>
      <c r="BJ1172" s="305" t="str">
        <f t="shared" si="18"/>
        <v/>
      </c>
      <c r="BK1172" s="306"/>
      <c r="BL1172" s="305" t="str">
        <f t="shared" si="14"/>
        <v/>
      </c>
      <c r="BM1172" s="306"/>
      <c r="BN1172" s="302"/>
      <c r="BO1172" s="302"/>
      <c r="BP1172" s="302"/>
      <c r="BQ1172" s="302"/>
      <c r="BR1172" s="302"/>
      <c r="BS1172" s="302"/>
      <c r="BT1172" s="302"/>
      <c r="BU1172" s="302"/>
      <c r="BV1172" s="302"/>
      <c r="BW1172" s="302"/>
      <c r="BX1172" s="302"/>
    </row>
    <row r="1173" hidden="1">
      <c r="A1173" s="292" t="s">
        <v>728</v>
      </c>
      <c r="B1173" s="292">
        <v>1172.0</v>
      </c>
      <c r="C1173" s="292">
        <f t="shared" si="15"/>
        <v>2</v>
      </c>
      <c r="D1173" s="293" t="str">
        <f t="shared" si="28"/>
        <v>Parcel Data</v>
      </c>
      <c r="E1173" s="46" t="str">
        <f t="shared" si="2"/>
        <v>par.dbf.par.BDG1EXWALL</v>
      </c>
      <c r="F1173" s="46" t="s">
        <v>446</v>
      </c>
      <c r="G1173" s="46" t="s">
        <v>524</v>
      </c>
      <c r="H1173" s="47">
        <v>46.0</v>
      </c>
      <c r="I1173" s="294" t="s">
        <v>2332</v>
      </c>
      <c r="J1173" s="295" t="s">
        <v>1707</v>
      </c>
      <c r="K1173" s="296">
        <v>10.0</v>
      </c>
      <c r="L1173" s="297" t="b">
        <v>0</v>
      </c>
      <c r="M1173" s="294" t="s">
        <v>802</v>
      </c>
      <c r="N1173" s="294"/>
      <c r="O1173" s="376">
        <v>0.0</v>
      </c>
      <c r="P1173" s="376"/>
      <c r="Q1173" s="298" t="str">
        <f t="shared" si="3"/>
        <v>par</v>
      </c>
      <c r="R1173" s="298" t="str">
        <f t="shared" si="19"/>
        <v>BDG1EXWALL</v>
      </c>
      <c r="S1173" s="298" t="str">
        <f t="array" ref="S1173">iferror(index('Type Mapping'!$A$2:$D$21,match(J1173,'Type Mapping'!$B$2:$B$21,0),3),"type mismatch")</f>
        <v>VARCHAR</v>
      </c>
      <c r="T1173" s="298"/>
      <c r="U1173" s="298"/>
      <c r="V1173" s="298"/>
      <c r="W1173" s="51" t="b">
        <v>0</v>
      </c>
      <c r="X1173" s="51" t="s">
        <v>2276</v>
      </c>
      <c r="Y1173" s="309"/>
      <c r="Z1173" s="309"/>
      <c r="AA1173" s="311" t="s">
        <v>977</v>
      </c>
      <c r="AB1173" s="53" t="str">
        <f t="shared" si="23"/>
        <v>**field missing**_history</v>
      </c>
      <c r="AC1173" s="308" t="str">
        <f t="array" ref="AC1173">iferror(index('StoT Mapping (Depreciated)'!$D$2:$L$976,match(E1173,'StoT Mapping (Depreciated)'!$D$2:$D$976,0),9),"**FIELD MISSING**")</f>
        <v>**FIELD MISSING**</v>
      </c>
      <c r="AD1173" s="53" t="str">
        <f t="shared" si="6"/>
        <v>**field missing**.**FIELD MISSING**</v>
      </c>
      <c r="AE1173" s="299">
        <f>countif(NEW_REDB_table.field,AD1173)</f>
        <v>0</v>
      </c>
      <c r="AF1173" s="299" t="str">
        <f t="shared" si="7"/>
        <v>Check...</v>
      </c>
      <c r="AG1173" s="308"/>
      <c r="AH1173" s="317" t="b">
        <v>0</v>
      </c>
      <c r="AI1173" s="317" t="b">
        <v>0</v>
      </c>
      <c r="AJ1173" s="308" t="str">
        <f t="array" ref="AJ1173">iferror(index('Type Mapping'!$A$2:$D$21,match(J1173,'Type Mapping'!$B$2:$B$21,0),4),"type mismatch")</f>
        <v>INT</v>
      </c>
      <c r="AK1173" s="308"/>
      <c r="AL1173" s="308"/>
      <c r="AM1173" s="308"/>
      <c r="AN1173" s="300" t="b">
        <v>0</v>
      </c>
      <c r="AO1173" s="300" t="b">
        <v>0</v>
      </c>
      <c r="AP1173" s="300" t="b">
        <v>0</v>
      </c>
      <c r="AQ1173" s="300" t="b">
        <v>0</v>
      </c>
      <c r="AR1173" s="300"/>
      <c r="AS1173" s="300"/>
      <c r="AT1173" s="302"/>
      <c r="AU1173" s="302"/>
      <c r="AV1173" s="303" t="b">
        <v>1</v>
      </c>
      <c r="AW1173" s="304" t="str">
        <f t="shared" si="9"/>
        <v>false</v>
      </c>
      <c r="AX1173" s="305" t="str">
        <f t="shared" si="17"/>
        <v>&lt;column comment="" default="" key="false" label="BDG1EXWALL" length="255" nullable="true" originalDbColumnName="BDG1EXWALL" originalLength="-1" pattern="" precision="-1" talendType="id_String" type=""/&gt;</v>
      </c>
      <c r="AY1173" s="306"/>
      <c r="AZ1173" s="305" t="str">
        <f t="shared" si="10"/>
        <v>&lt;column comment="" default="" key="false" label="BDG1EXWALL" length="255" nullable="true" originalDbColumnName="BDG1EXWALL" originalLength="-1" pattern="" precision="-1" talendType="id_String" type=""/&gt;</v>
      </c>
      <c r="BA1173" s="306"/>
      <c r="BB1173" s="302"/>
      <c r="BC1173" s="303" t="b">
        <f t="shared" si="11"/>
        <v>0</v>
      </c>
      <c r="BD1173" s="304"/>
      <c r="BE1173" s="304" t="str">
        <f t="shared" si="12"/>
        <v/>
      </c>
      <c r="BF1173" s="307"/>
      <c r="BG1173" s="305"/>
      <c r="BH1173" s="305"/>
      <c r="BI1173" s="305"/>
      <c r="BJ1173" s="305" t="str">
        <f t="shared" si="18"/>
        <v/>
      </c>
      <c r="BK1173" s="306"/>
      <c r="BL1173" s="305" t="str">
        <f t="shared" si="14"/>
        <v/>
      </c>
      <c r="BM1173" s="306"/>
      <c r="BN1173" s="302"/>
      <c r="BO1173" s="302"/>
      <c r="BP1173" s="302"/>
      <c r="BQ1173" s="302"/>
      <c r="BR1173" s="302"/>
      <c r="BS1173" s="302"/>
      <c r="BT1173" s="302"/>
      <c r="BU1173" s="302"/>
      <c r="BV1173" s="302"/>
      <c r="BW1173" s="302"/>
      <c r="BX1173" s="302"/>
    </row>
    <row r="1174" hidden="1">
      <c r="A1174" s="292" t="s">
        <v>728</v>
      </c>
      <c r="B1174" s="292">
        <v>1173.0</v>
      </c>
      <c r="C1174" s="292">
        <f t="shared" si="15"/>
        <v>2</v>
      </c>
      <c r="D1174" s="293" t="str">
        <f t="shared" si="28"/>
        <v>Parcel Data</v>
      </c>
      <c r="E1174" s="46" t="str">
        <f t="shared" si="2"/>
        <v>par.dbf.par.BDG1STRYCD</v>
      </c>
      <c r="F1174" s="46" t="s">
        <v>446</v>
      </c>
      <c r="G1174" s="46" t="s">
        <v>524</v>
      </c>
      <c r="H1174" s="47">
        <v>47.0</v>
      </c>
      <c r="I1174" s="294" t="s">
        <v>2333</v>
      </c>
      <c r="J1174" s="295" t="s">
        <v>1707</v>
      </c>
      <c r="K1174" s="296">
        <v>10.0</v>
      </c>
      <c r="L1174" s="297" t="b">
        <v>0</v>
      </c>
      <c r="M1174" s="294" t="s">
        <v>802</v>
      </c>
      <c r="N1174" s="294"/>
      <c r="O1174" s="295">
        <v>0.0</v>
      </c>
      <c r="P1174" s="295"/>
      <c r="Q1174" s="298" t="str">
        <f t="shared" si="3"/>
        <v>par</v>
      </c>
      <c r="R1174" s="298" t="str">
        <f t="shared" si="19"/>
        <v>BDG1STRYCD</v>
      </c>
      <c r="S1174" s="298" t="str">
        <f t="array" ref="S1174">iferror(index('Type Mapping'!$A$2:$D$21,match(J1174,'Type Mapping'!$B$2:$B$21,0),3),"type mismatch")</f>
        <v>VARCHAR</v>
      </c>
      <c r="T1174" s="298"/>
      <c r="U1174" s="298"/>
      <c r="V1174" s="298"/>
      <c r="W1174" s="51" t="b">
        <v>0</v>
      </c>
      <c r="X1174" s="51" t="s">
        <v>2276</v>
      </c>
      <c r="Y1174" s="309"/>
      <c r="Z1174" s="309"/>
      <c r="AA1174" s="311" t="s">
        <v>977</v>
      </c>
      <c r="AB1174" s="53" t="str">
        <f t="shared" si="23"/>
        <v>**field missing**_history</v>
      </c>
      <c r="AC1174" s="308" t="str">
        <f t="array" ref="AC1174">iferror(index('StoT Mapping (Depreciated)'!$D$2:$L$976,match(E1174,'StoT Mapping (Depreciated)'!$D$2:$D$976,0),9),"**FIELD MISSING**")</f>
        <v>**FIELD MISSING**</v>
      </c>
      <c r="AD1174" s="53" t="str">
        <f t="shared" si="6"/>
        <v>**field missing**.**FIELD MISSING**</v>
      </c>
      <c r="AE1174" s="299">
        <f>countif(NEW_REDB_table.field,AD1174)</f>
        <v>0</v>
      </c>
      <c r="AF1174" s="299" t="str">
        <f t="shared" si="7"/>
        <v>Check...</v>
      </c>
      <c r="AG1174" s="308"/>
      <c r="AH1174" s="317" t="b">
        <v>0</v>
      </c>
      <c r="AI1174" s="317" t="b">
        <v>0</v>
      </c>
      <c r="AJ1174" s="308" t="str">
        <f t="array" ref="AJ1174">iferror(index('Type Mapping'!$A$2:$D$21,match(J1174,'Type Mapping'!$B$2:$B$21,0),4),"type mismatch")</f>
        <v>INT</v>
      </c>
      <c r="AK1174" s="308"/>
      <c r="AL1174" s="308"/>
      <c r="AM1174" s="308"/>
      <c r="AN1174" s="300" t="b">
        <v>0</v>
      </c>
      <c r="AO1174" s="300" t="b">
        <v>0</v>
      </c>
      <c r="AP1174" s="300" t="b">
        <v>0</v>
      </c>
      <c r="AQ1174" s="300" t="b">
        <v>0</v>
      </c>
      <c r="AR1174" s="300"/>
      <c r="AS1174" s="300"/>
      <c r="AT1174" s="302"/>
      <c r="AU1174" s="302"/>
      <c r="AV1174" s="303" t="b">
        <v>1</v>
      </c>
      <c r="AW1174" s="304" t="str">
        <f t="shared" si="9"/>
        <v>false</v>
      </c>
      <c r="AX1174" s="305" t="str">
        <f t="shared" si="17"/>
        <v>&lt;column comment="" default="" key="false" label="BDG1STRYCD" length="255" nullable="true" originalDbColumnName="BDG1STRYCD" originalLength="-1" pattern="" precision="-1" talendType="id_String" type=""/&gt;</v>
      </c>
      <c r="AY1174" s="306"/>
      <c r="AZ1174" s="305" t="str">
        <f t="shared" si="10"/>
        <v>&lt;column comment="" default="" key="false" label="BDG1STRYCD" length="255" nullable="true" originalDbColumnName="BDG1STRYCD" originalLength="-1" pattern="" precision="-1" talendType="id_String" type=""/&gt;</v>
      </c>
      <c r="BA1174" s="306"/>
      <c r="BB1174" s="302"/>
      <c r="BC1174" s="303" t="b">
        <f t="shared" si="11"/>
        <v>0</v>
      </c>
      <c r="BD1174" s="304"/>
      <c r="BE1174" s="304" t="str">
        <f t="shared" si="12"/>
        <v/>
      </c>
      <c r="BF1174" s="307"/>
      <c r="BG1174" s="305"/>
      <c r="BH1174" s="305"/>
      <c r="BI1174" s="305"/>
      <c r="BJ1174" s="305" t="str">
        <f t="shared" si="18"/>
        <v/>
      </c>
      <c r="BK1174" s="306"/>
      <c r="BL1174" s="305" t="str">
        <f t="shared" si="14"/>
        <v/>
      </c>
      <c r="BM1174" s="306"/>
      <c r="BN1174" s="302"/>
      <c r="BO1174" s="302"/>
      <c r="BP1174" s="302"/>
      <c r="BQ1174" s="302"/>
      <c r="BR1174" s="302"/>
      <c r="BS1174" s="302"/>
      <c r="BT1174" s="302"/>
      <c r="BU1174" s="302"/>
      <c r="BV1174" s="302"/>
      <c r="BW1174" s="302"/>
      <c r="BX1174" s="302"/>
    </row>
    <row r="1175" hidden="1">
      <c r="A1175" s="292" t="s">
        <v>728</v>
      </c>
      <c r="B1175" s="292">
        <v>1174.0</v>
      </c>
      <c r="C1175" s="292">
        <f t="shared" si="15"/>
        <v>2</v>
      </c>
      <c r="D1175" s="293" t="str">
        <f t="shared" si="28"/>
        <v>Parcel Data</v>
      </c>
      <c r="E1175" s="46" t="str">
        <f t="shared" si="2"/>
        <v>par.dbf.par.BDG1OCCCD</v>
      </c>
      <c r="F1175" s="46" t="s">
        <v>446</v>
      </c>
      <c r="G1175" s="46" t="s">
        <v>524</v>
      </c>
      <c r="H1175" s="47">
        <v>48.0</v>
      </c>
      <c r="I1175" s="294" t="s">
        <v>2334</v>
      </c>
      <c r="J1175" s="295" t="s">
        <v>1707</v>
      </c>
      <c r="K1175" s="296">
        <v>10.0</v>
      </c>
      <c r="L1175" s="297" t="b">
        <v>0</v>
      </c>
      <c r="M1175" s="294" t="s">
        <v>802</v>
      </c>
      <c r="N1175" s="294"/>
      <c r="O1175" s="376">
        <v>0.0</v>
      </c>
      <c r="P1175" s="376"/>
      <c r="Q1175" s="298" t="str">
        <f t="shared" si="3"/>
        <v>par</v>
      </c>
      <c r="R1175" s="298" t="str">
        <f t="shared" si="19"/>
        <v>BDG1OCCCD</v>
      </c>
      <c r="S1175" s="298" t="str">
        <f t="array" ref="S1175">iferror(index('Type Mapping'!$A$2:$D$21,match(J1175,'Type Mapping'!$B$2:$B$21,0),3),"type mismatch")</f>
        <v>VARCHAR</v>
      </c>
      <c r="T1175" s="298"/>
      <c r="U1175" s="298"/>
      <c r="V1175" s="298"/>
      <c r="W1175" s="51" t="b">
        <v>0</v>
      </c>
      <c r="X1175" s="51" t="s">
        <v>2276</v>
      </c>
      <c r="Y1175" s="309"/>
      <c r="Z1175" s="309"/>
      <c r="AA1175" s="311" t="s">
        <v>977</v>
      </c>
      <c r="AB1175" s="53" t="str">
        <f t="shared" si="23"/>
        <v>**field missing**_history</v>
      </c>
      <c r="AC1175" s="308" t="str">
        <f t="array" ref="AC1175">iferror(index('StoT Mapping (Depreciated)'!$D$2:$L$976,match(E1175,'StoT Mapping (Depreciated)'!$D$2:$D$976,0),9),"**FIELD MISSING**")</f>
        <v>**FIELD MISSING**</v>
      </c>
      <c r="AD1175" s="53" t="str">
        <f t="shared" si="6"/>
        <v>**field missing**.**FIELD MISSING**</v>
      </c>
      <c r="AE1175" s="299">
        <f>countif(NEW_REDB_table.field,AD1175)</f>
        <v>0</v>
      </c>
      <c r="AF1175" s="299" t="str">
        <f t="shared" si="7"/>
        <v>Check...</v>
      </c>
      <c r="AG1175" s="308"/>
      <c r="AH1175" s="317" t="b">
        <v>0</v>
      </c>
      <c r="AI1175" s="317" t="b">
        <v>0</v>
      </c>
      <c r="AJ1175" s="308" t="str">
        <f t="array" ref="AJ1175">iferror(index('Type Mapping'!$A$2:$D$21,match(J1175,'Type Mapping'!$B$2:$B$21,0),4),"type mismatch")</f>
        <v>INT</v>
      </c>
      <c r="AK1175" s="308"/>
      <c r="AL1175" s="308"/>
      <c r="AM1175" s="308"/>
      <c r="AN1175" s="300" t="b">
        <v>0</v>
      </c>
      <c r="AO1175" s="300" t="b">
        <v>0</v>
      </c>
      <c r="AP1175" s="300" t="b">
        <v>0</v>
      </c>
      <c r="AQ1175" s="300" t="b">
        <v>0</v>
      </c>
      <c r="AR1175" s="300"/>
      <c r="AS1175" s="300"/>
      <c r="AT1175" s="302"/>
      <c r="AU1175" s="302"/>
      <c r="AV1175" s="303" t="b">
        <v>1</v>
      </c>
      <c r="AW1175" s="304" t="str">
        <f t="shared" si="9"/>
        <v>false</v>
      </c>
      <c r="AX1175" s="305" t="str">
        <f t="shared" si="17"/>
        <v>&lt;column comment="" default="" key="false" label="BDG1OCCCD" length="255" nullable="true" originalDbColumnName="BDG1OCCCD" originalLength="-1" pattern="" precision="-1" talendType="id_String" type=""/&gt;</v>
      </c>
      <c r="AY1175" s="306"/>
      <c r="AZ1175" s="305" t="str">
        <f t="shared" si="10"/>
        <v>&lt;column comment="" default="" key="false" label="BDG1OCCCD" length="255" nullable="true" originalDbColumnName="BDG1OCCCD" originalLength="-1" pattern="" precision="-1" talendType="id_String" type=""/&gt;</v>
      </c>
      <c r="BA1175" s="306"/>
      <c r="BB1175" s="302"/>
      <c r="BC1175" s="303" t="b">
        <f t="shared" si="11"/>
        <v>0</v>
      </c>
      <c r="BD1175" s="304"/>
      <c r="BE1175" s="304" t="str">
        <f t="shared" si="12"/>
        <v/>
      </c>
      <c r="BF1175" s="307"/>
      <c r="BG1175" s="305"/>
      <c r="BH1175" s="305"/>
      <c r="BI1175" s="305"/>
      <c r="BJ1175" s="305" t="str">
        <f t="shared" si="18"/>
        <v/>
      </c>
      <c r="BK1175" s="306"/>
      <c r="BL1175" s="305" t="str">
        <f t="shared" si="14"/>
        <v/>
      </c>
      <c r="BM1175" s="306"/>
      <c r="BN1175" s="302"/>
      <c r="BO1175" s="302"/>
      <c r="BP1175" s="302"/>
      <c r="BQ1175" s="302"/>
      <c r="BR1175" s="302"/>
      <c r="BS1175" s="302"/>
      <c r="BT1175" s="302"/>
      <c r="BU1175" s="302"/>
      <c r="BV1175" s="302"/>
      <c r="BW1175" s="302"/>
      <c r="BX1175" s="302"/>
    </row>
    <row r="1176" hidden="1">
      <c r="A1176" s="292" t="s">
        <v>728</v>
      </c>
      <c r="B1176" s="292">
        <v>1175.0</v>
      </c>
      <c r="C1176" s="292">
        <f t="shared" si="15"/>
        <v>2</v>
      </c>
      <c r="D1176" s="293" t="str">
        <f t="shared" si="28"/>
        <v>Parcel Data</v>
      </c>
      <c r="E1176" s="46" t="str">
        <f t="shared" si="2"/>
        <v>par.dbf.par.CITYBLOCK</v>
      </c>
      <c r="F1176" s="46" t="s">
        <v>446</v>
      </c>
      <c r="G1176" s="46" t="s">
        <v>524</v>
      </c>
      <c r="H1176" s="47">
        <v>49.0</v>
      </c>
      <c r="I1176" s="294" t="s">
        <v>2335</v>
      </c>
      <c r="J1176" s="295" t="s">
        <v>1706</v>
      </c>
      <c r="K1176" s="296">
        <v>10.0</v>
      </c>
      <c r="L1176" s="297" t="b">
        <v>0</v>
      </c>
      <c r="M1176" s="294" t="s">
        <v>730</v>
      </c>
      <c r="N1176" s="294"/>
      <c r="O1176" s="295">
        <v>18.0</v>
      </c>
      <c r="P1176" s="295"/>
      <c r="Q1176" s="298" t="str">
        <f t="shared" si="3"/>
        <v>par</v>
      </c>
      <c r="R1176" s="298" t="str">
        <f t="shared" si="19"/>
        <v>CITYBLOCK</v>
      </c>
      <c r="S1176" s="298" t="str">
        <f t="array" ref="S1176">iferror(index('Type Mapping'!$A$2:$D$21,match(J1176,'Type Mapping'!$B$2:$B$21,0),3),"type mismatch")</f>
        <v>VARCHAR</v>
      </c>
      <c r="T1176" s="298"/>
      <c r="U1176" s="298"/>
      <c r="V1176" s="298"/>
      <c r="W1176" s="51" t="b">
        <v>0</v>
      </c>
      <c r="X1176" s="51" t="s">
        <v>2276</v>
      </c>
      <c r="Y1176" s="51"/>
      <c r="Z1176" s="51" t="s">
        <v>2336</v>
      </c>
      <c r="AA1176" s="311" t="s">
        <v>977</v>
      </c>
      <c r="AB1176" s="53" t="str">
        <f t="shared" si="23"/>
        <v>**field missing**_history</v>
      </c>
      <c r="AC1176" s="308" t="str">
        <f t="array" ref="AC1176">iferror(index('StoT Mapping (Depreciated)'!$D$2:$L$976,match(E1176,'StoT Mapping (Depreciated)'!$D$2:$D$976,0),9),"**FIELD MISSING**")</f>
        <v>**FIELD MISSING**</v>
      </c>
      <c r="AD1176" s="53" t="str">
        <f t="shared" si="6"/>
        <v>**field missing**.**FIELD MISSING**</v>
      </c>
      <c r="AE1176" s="299">
        <f>countif(NEW_REDB_table.field,AD1176)</f>
        <v>0</v>
      </c>
      <c r="AF1176" s="299" t="str">
        <f t="shared" si="7"/>
        <v>Check...</v>
      </c>
      <c r="AG1176" s="308"/>
      <c r="AH1176" s="317" t="b">
        <v>0</v>
      </c>
      <c r="AI1176" s="317" t="b">
        <v>0</v>
      </c>
      <c r="AJ1176" s="308" t="str">
        <f t="array" ref="AJ1176">iferror(index('Type Mapping'!$A$2:$D$21,match(J1176,'Type Mapping'!$B$2:$B$21,0),4),"type mismatch")</f>
        <v>FLOAT</v>
      </c>
      <c r="AK1176" s="308"/>
      <c r="AL1176" s="308"/>
      <c r="AM1176" s="308"/>
      <c r="AN1176" s="300" t="b">
        <v>0</v>
      </c>
      <c r="AO1176" s="300" t="b">
        <v>0</v>
      </c>
      <c r="AP1176" s="300" t="b">
        <v>0</v>
      </c>
      <c r="AQ1176" s="300" t="b">
        <v>0</v>
      </c>
      <c r="AR1176" s="300"/>
      <c r="AS1176" s="300"/>
      <c r="AT1176" s="302"/>
      <c r="AU1176" s="302"/>
      <c r="AV1176" s="303" t="b">
        <v>1</v>
      </c>
      <c r="AW1176" s="304" t="str">
        <f t="shared" si="9"/>
        <v>false</v>
      </c>
      <c r="AX1176" s="305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1176" s="306"/>
      <c r="AZ1176" s="305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1176" s="306"/>
      <c r="BB1176" s="302"/>
      <c r="BC1176" s="303" t="b">
        <f t="shared" si="11"/>
        <v>0</v>
      </c>
      <c r="BD1176" s="304"/>
      <c r="BE1176" s="304" t="str">
        <f t="shared" si="12"/>
        <v/>
      </c>
      <c r="BF1176" s="307"/>
      <c r="BG1176" s="305"/>
      <c r="BH1176" s="305"/>
      <c r="BI1176" s="305"/>
      <c r="BJ1176" s="305" t="str">
        <f t="shared" si="18"/>
        <v/>
      </c>
      <c r="BK1176" s="306"/>
      <c r="BL1176" s="305" t="str">
        <f t="shared" si="14"/>
        <v/>
      </c>
      <c r="BM1176" s="306"/>
      <c r="BN1176" s="302"/>
      <c r="BO1176" s="302"/>
      <c r="BP1176" s="302"/>
      <c r="BQ1176" s="302"/>
      <c r="BR1176" s="302"/>
      <c r="BS1176" s="302"/>
      <c r="BT1176" s="302"/>
      <c r="BU1176" s="302"/>
      <c r="BV1176" s="302"/>
      <c r="BW1176" s="302"/>
      <c r="BX1176" s="302"/>
    </row>
    <row r="1177" hidden="1">
      <c r="A1177" s="292" t="s">
        <v>728</v>
      </c>
      <c r="B1177" s="292">
        <v>1176.0</v>
      </c>
      <c r="C1177" s="292">
        <f t="shared" si="15"/>
        <v>2</v>
      </c>
      <c r="D1177" s="293" t="str">
        <f t="shared" si="28"/>
        <v>Parcel Data</v>
      </c>
      <c r="E1177" s="46" t="str">
        <f t="shared" si="2"/>
        <v>par.dbf.par.PARCEL</v>
      </c>
      <c r="F1177" s="46" t="s">
        <v>446</v>
      </c>
      <c r="G1177" s="46" t="s">
        <v>524</v>
      </c>
      <c r="H1177" s="47">
        <v>50.0</v>
      </c>
      <c r="I1177" s="294" t="s">
        <v>2337</v>
      </c>
      <c r="J1177" s="295" t="s">
        <v>1707</v>
      </c>
      <c r="K1177" s="296">
        <v>10.0</v>
      </c>
      <c r="L1177" s="297" t="b">
        <v>0</v>
      </c>
      <c r="M1177" s="294" t="s">
        <v>739</v>
      </c>
      <c r="N1177" s="294"/>
      <c r="O1177" s="376">
        <v>30.0</v>
      </c>
      <c r="P1177" s="376"/>
      <c r="Q1177" s="298" t="str">
        <f t="shared" si="3"/>
        <v>par</v>
      </c>
      <c r="R1177" s="298" t="str">
        <f t="shared" si="19"/>
        <v>PARCEL</v>
      </c>
      <c r="S1177" s="298" t="str">
        <f t="array" ref="S1177">iferror(index('Type Mapping'!$A$2:$D$21,match(J1177,'Type Mapping'!$B$2:$B$21,0),3),"type mismatch")</f>
        <v>VARCHAR</v>
      </c>
      <c r="T1177" s="298"/>
      <c r="U1177" s="298"/>
      <c r="V1177" s="298"/>
      <c r="W1177" s="51" t="b">
        <v>0</v>
      </c>
      <c r="X1177" s="51" t="s">
        <v>2276</v>
      </c>
      <c r="Y1177" s="51"/>
      <c r="Z1177" s="51" t="s">
        <v>2336</v>
      </c>
      <c r="AA1177" s="311" t="s">
        <v>977</v>
      </c>
      <c r="AB1177" s="53" t="str">
        <f t="shared" si="23"/>
        <v>**field missing**_history</v>
      </c>
      <c r="AC1177" s="308" t="str">
        <f t="array" ref="AC1177">iferror(index('StoT Mapping (Depreciated)'!$D$2:$L$976,match(E1177,'StoT Mapping (Depreciated)'!$D$2:$D$976,0),9),"**FIELD MISSING**")</f>
        <v>**FIELD MISSING**</v>
      </c>
      <c r="AD1177" s="53" t="str">
        <f t="shared" si="6"/>
        <v>**field missing**.**FIELD MISSING**</v>
      </c>
      <c r="AE1177" s="299">
        <f>countif(NEW_REDB_table.field,AD1177)</f>
        <v>0</v>
      </c>
      <c r="AF1177" s="299" t="str">
        <f t="shared" si="7"/>
        <v>Check...</v>
      </c>
      <c r="AG1177" s="308"/>
      <c r="AH1177" s="317" t="b">
        <v>0</v>
      </c>
      <c r="AI1177" s="317" t="b">
        <v>0</v>
      </c>
      <c r="AJ1177" s="308" t="str">
        <f t="array" ref="AJ1177">iferror(index('Type Mapping'!$A$2:$D$21,match(J1177,'Type Mapping'!$B$2:$B$21,0),4),"type mismatch")</f>
        <v>INT</v>
      </c>
      <c r="AK1177" s="308"/>
      <c r="AL1177" s="308"/>
      <c r="AM1177" s="308"/>
      <c r="AN1177" s="300" t="b">
        <v>0</v>
      </c>
      <c r="AO1177" s="300" t="b">
        <v>0</v>
      </c>
      <c r="AP1177" s="300" t="b">
        <v>0</v>
      </c>
      <c r="AQ1177" s="300" t="b">
        <v>0</v>
      </c>
      <c r="AR1177" s="300"/>
      <c r="AS1177" s="300"/>
      <c r="AT1177" s="302"/>
      <c r="AU1177" s="302"/>
      <c r="AV1177" s="303" t="b">
        <v>1</v>
      </c>
      <c r="AW1177" s="304" t="str">
        <f t="shared" si="9"/>
        <v>false</v>
      </c>
      <c r="AX1177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1177" s="306"/>
      <c r="AZ1177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1177" s="306"/>
      <c r="BB1177" s="302"/>
      <c r="BC1177" s="303" t="b">
        <f t="shared" si="11"/>
        <v>0</v>
      </c>
      <c r="BD1177" s="304"/>
      <c r="BE1177" s="304" t="str">
        <f t="shared" si="12"/>
        <v/>
      </c>
      <c r="BF1177" s="307"/>
      <c r="BG1177" s="305"/>
      <c r="BH1177" s="305"/>
      <c r="BI1177" s="305"/>
      <c r="BJ1177" s="305" t="str">
        <f t="shared" si="18"/>
        <v/>
      </c>
      <c r="BK1177" s="306"/>
      <c r="BL1177" s="305" t="str">
        <f t="shared" si="14"/>
        <v/>
      </c>
      <c r="BM1177" s="306"/>
      <c r="BN1177" s="302"/>
      <c r="BO1177" s="302"/>
      <c r="BP1177" s="302"/>
      <c r="BQ1177" s="302"/>
      <c r="BR1177" s="302"/>
      <c r="BS1177" s="302"/>
      <c r="BT1177" s="302"/>
      <c r="BU1177" s="302"/>
      <c r="BV1177" s="302"/>
      <c r="BW1177" s="302"/>
      <c r="BX1177" s="302"/>
    </row>
    <row r="1178" hidden="1">
      <c r="A1178" s="292" t="s">
        <v>728</v>
      </c>
      <c r="B1178" s="292">
        <v>1177.0</v>
      </c>
      <c r="C1178" s="292">
        <f t="shared" si="15"/>
        <v>2</v>
      </c>
      <c r="D1178" s="293" t="str">
        <f t="shared" si="28"/>
        <v>Parcel Data</v>
      </c>
      <c r="E1178" s="46" t="str">
        <f t="shared" si="2"/>
        <v>par.dbf.par.PARITY</v>
      </c>
      <c r="F1178" s="46" t="s">
        <v>446</v>
      </c>
      <c r="G1178" s="46" t="s">
        <v>524</v>
      </c>
      <c r="H1178" s="47">
        <v>51.0</v>
      </c>
      <c r="I1178" s="294" t="s">
        <v>2338</v>
      </c>
      <c r="J1178" s="295" t="s">
        <v>1708</v>
      </c>
      <c r="K1178" s="296">
        <v>10.0</v>
      </c>
      <c r="L1178" s="297" t="b">
        <v>0</v>
      </c>
      <c r="M1178" s="294" t="s">
        <v>1652</v>
      </c>
      <c r="N1178" s="294"/>
      <c r="O1178" s="295" t="s">
        <v>1064</v>
      </c>
      <c r="P1178" s="295"/>
      <c r="Q1178" s="298" t="str">
        <f t="shared" si="3"/>
        <v>par</v>
      </c>
      <c r="R1178" s="298" t="str">
        <f t="shared" si="19"/>
        <v>PARITY</v>
      </c>
      <c r="S1178" s="298" t="str">
        <f t="array" ref="S1178">iferror(index('Type Mapping'!$A$2:$D$21,match(J1178,'Type Mapping'!$B$2:$B$21,0),3),"type mismatch")</f>
        <v>VARCHAR</v>
      </c>
      <c r="T1178" s="298"/>
      <c r="U1178" s="298"/>
      <c r="V1178" s="298"/>
      <c r="W1178" s="51" t="b">
        <v>0</v>
      </c>
      <c r="X1178" s="51" t="s">
        <v>2276</v>
      </c>
      <c r="Y1178" s="309"/>
      <c r="Z1178" s="309"/>
      <c r="AA1178" s="311" t="s">
        <v>977</v>
      </c>
      <c r="AB1178" s="53" t="str">
        <f t="shared" si="23"/>
        <v>**field missing**_history</v>
      </c>
      <c r="AC1178" s="308" t="str">
        <f t="array" ref="AC1178">iferror(index('StoT Mapping (Depreciated)'!$D$2:$L$976,match(E1178,'StoT Mapping (Depreciated)'!$D$2:$D$976,0),9),"**FIELD MISSING**")</f>
        <v>**FIELD MISSING**</v>
      </c>
      <c r="AD1178" s="53" t="str">
        <f t="shared" si="6"/>
        <v>**field missing**.**FIELD MISSING**</v>
      </c>
      <c r="AE1178" s="299">
        <f>countif(NEW_REDB_table.field,AD1178)</f>
        <v>0</v>
      </c>
      <c r="AF1178" s="299" t="str">
        <f t="shared" si="7"/>
        <v>Check...</v>
      </c>
      <c r="AG1178" s="308"/>
      <c r="AH1178" s="317" t="b">
        <v>0</v>
      </c>
      <c r="AI1178" s="317" t="b">
        <v>0</v>
      </c>
      <c r="AJ1178" s="308" t="str">
        <f t="array" ref="AJ1178">iferror(index('Type Mapping'!$A$2:$D$21,match(J1178,'Type Mapping'!$B$2:$B$21,0),4),"type mismatch")</f>
        <v>VARCHAR</v>
      </c>
      <c r="AK1178" s="308"/>
      <c r="AL1178" s="308"/>
      <c r="AM1178" s="308"/>
      <c r="AN1178" s="300" t="b">
        <v>0</v>
      </c>
      <c r="AO1178" s="300" t="b">
        <v>0</v>
      </c>
      <c r="AP1178" s="300" t="b">
        <v>0</v>
      </c>
      <c r="AQ1178" s="300" t="b">
        <v>0</v>
      </c>
      <c r="AR1178" s="300"/>
      <c r="AS1178" s="300"/>
      <c r="AT1178" s="302"/>
      <c r="AU1178" s="302"/>
      <c r="AV1178" s="303" t="b">
        <v>1</v>
      </c>
      <c r="AW1178" s="304" t="str">
        <f t="shared" si="9"/>
        <v>false</v>
      </c>
      <c r="AX1178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1178" s="306"/>
      <c r="AZ1178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1178" s="306"/>
      <c r="BB1178" s="302"/>
      <c r="BC1178" s="303" t="b">
        <f t="shared" si="11"/>
        <v>0</v>
      </c>
      <c r="BD1178" s="304"/>
      <c r="BE1178" s="304" t="str">
        <f t="shared" si="12"/>
        <v/>
      </c>
      <c r="BF1178" s="307"/>
      <c r="BG1178" s="305"/>
      <c r="BH1178" s="305"/>
      <c r="BI1178" s="305"/>
      <c r="BJ1178" s="305" t="str">
        <f t="shared" si="18"/>
        <v/>
      </c>
      <c r="BK1178" s="306"/>
      <c r="BL1178" s="305" t="str">
        <f t="shared" si="14"/>
        <v/>
      </c>
      <c r="BM1178" s="306"/>
      <c r="BN1178" s="302"/>
      <c r="BO1178" s="302"/>
      <c r="BP1178" s="302"/>
      <c r="BQ1178" s="302"/>
      <c r="BR1178" s="302"/>
      <c r="BS1178" s="302"/>
      <c r="BT1178" s="302"/>
      <c r="BU1178" s="302"/>
      <c r="BV1178" s="302"/>
      <c r="BW1178" s="302"/>
      <c r="BX1178" s="302"/>
    </row>
    <row r="1179" hidden="1">
      <c r="A1179" s="292" t="s">
        <v>728</v>
      </c>
      <c r="B1179" s="292">
        <v>1178.0</v>
      </c>
      <c r="C1179" s="292">
        <f t="shared" si="15"/>
        <v>2</v>
      </c>
      <c r="D1179" s="293" t="str">
        <f t="shared" si="28"/>
        <v>Parcel Data</v>
      </c>
      <c r="E1179" s="46" t="str">
        <f t="shared" si="2"/>
        <v>par.dbf.par.ADDRNUM</v>
      </c>
      <c r="F1179" s="46" t="s">
        <v>446</v>
      </c>
      <c r="G1179" s="46" t="s">
        <v>524</v>
      </c>
      <c r="H1179" s="47">
        <v>52.0</v>
      </c>
      <c r="I1179" s="294" t="s">
        <v>2339</v>
      </c>
      <c r="J1179" s="295" t="s">
        <v>1707</v>
      </c>
      <c r="K1179" s="296">
        <v>10.0</v>
      </c>
      <c r="L1179" s="297" t="b">
        <v>0</v>
      </c>
      <c r="M1179" s="294" t="s">
        <v>1710</v>
      </c>
      <c r="N1179" s="294"/>
      <c r="O1179" s="376">
        <v>1012.0</v>
      </c>
      <c r="P1179" s="376"/>
      <c r="Q1179" s="298" t="str">
        <f t="shared" si="3"/>
        <v>par</v>
      </c>
      <c r="R1179" s="298" t="str">
        <f t="shared" si="19"/>
        <v>ADDRNUM</v>
      </c>
      <c r="S1179" s="298" t="str">
        <f t="array" ref="S1179">iferror(index('Type Mapping'!$A$2:$D$21,match(J1179,'Type Mapping'!$B$2:$B$21,0),3),"type mismatch")</f>
        <v>VARCHAR</v>
      </c>
      <c r="T1179" s="298"/>
      <c r="U1179" s="298"/>
      <c r="V1179" s="298"/>
      <c r="W1179" s="51" t="b">
        <v>0</v>
      </c>
      <c r="X1179" s="51" t="s">
        <v>2276</v>
      </c>
      <c r="Y1179" s="309"/>
      <c r="Z1179" s="309"/>
      <c r="AA1179" s="311" t="s">
        <v>977</v>
      </c>
      <c r="AB1179" s="53" t="str">
        <f t="shared" si="23"/>
        <v>**field missing**_history</v>
      </c>
      <c r="AC1179" s="308" t="str">
        <f t="array" ref="AC1179">iferror(index('StoT Mapping (Depreciated)'!$D$2:$L$976,match(E1179,'StoT Mapping (Depreciated)'!$D$2:$D$976,0),9),"**FIELD MISSING**")</f>
        <v>**FIELD MISSING**</v>
      </c>
      <c r="AD1179" s="53" t="str">
        <f t="shared" si="6"/>
        <v>**field missing**.**FIELD MISSING**</v>
      </c>
      <c r="AE1179" s="299">
        <f>countif(NEW_REDB_table.field,AD1179)</f>
        <v>0</v>
      </c>
      <c r="AF1179" s="299" t="str">
        <f t="shared" si="7"/>
        <v>Check...</v>
      </c>
      <c r="AG1179" s="308"/>
      <c r="AH1179" s="317" t="b">
        <v>0</v>
      </c>
      <c r="AI1179" s="317" t="b">
        <v>0</v>
      </c>
      <c r="AJ1179" s="308" t="str">
        <f t="array" ref="AJ1179">iferror(index('Type Mapping'!$A$2:$D$21,match(J1179,'Type Mapping'!$B$2:$B$21,0),4),"type mismatch")</f>
        <v>INT</v>
      </c>
      <c r="AK1179" s="308"/>
      <c r="AL1179" s="308"/>
      <c r="AM1179" s="308"/>
      <c r="AN1179" s="300" t="b">
        <v>0</v>
      </c>
      <c r="AO1179" s="300" t="b">
        <v>0</v>
      </c>
      <c r="AP1179" s="300" t="b">
        <v>0</v>
      </c>
      <c r="AQ1179" s="300" t="b">
        <v>0</v>
      </c>
      <c r="AR1179" s="300"/>
      <c r="AS1179" s="300"/>
      <c r="AT1179" s="302"/>
      <c r="AU1179" s="302"/>
      <c r="AV1179" s="303" t="b">
        <v>1</v>
      </c>
      <c r="AW1179" s="304" t="str">
        <f t="shared" si="9"/>
        <v>false</v>
      </c>
      <c r="AX1179" s="305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1179" s="306"/>
      <c r="AZ1179" s="305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1179" s="306"/>
      <c r="BB1179" s="302"/>
      <c r="BC1179" s="303" t="b">
        <f t="shared" si="11"/>
        <v>0</v>
      </c>
      <c r="BD1179" s="304"/>
      <c r="BE1179" s="304" t="str">
        <f t="shared" si="12"/>
        <v/>
      </c>
      <c r="BF1179" s="307"/>
      <c r="BG1179" s="305"/>
      <c r="BH1179" s="305"/>
      <c r="BI1179" s="305"/>
      <c r="BJ1179" s="305" t="str">
        <f t="shared" si="18"/>
        <v/>
      </c>
      <c r="BK1179" s="306"/>
      <c r="BL1179" s="305" t="str">
        <f t="shared" si="14"/>
        <v/>
      </c>
      <c r="BM1179" s="306"/>
      <c r="BN1179" s="302"/>
      <c r="BO1179" s="302"/>
      <c r="BP1179" s="302"/>
      <c r="BQ1179" s="302"/>
      <c r="BR1179" s="302"/>
      <c r="BS1179" s="302"/>
      <c r="BT1179" s="302"/>
      <c r="BU1179" s="302"/>
      <c r="BV1179" s="302"/>
      <c r="BW1179" s="302"/>
      <c r="BX1179" s="302"/>
    </row>
    <row r="1180" hidden="1">
      <c r="A1180" s="292" t="s">
        <v>728</v>
      </c>
      <c r="B1180" s="292">
        <v>1179.0</v>
      </c>
      <c r="C1180" s="292">
        <f t="shared" si="15"/>
        <v>2</v>
      </c>
      <c r="D1180" s="293" t="str">
        <f t="shared" si="28"/>
        <v>Parcel Data</v>
      </c>
      <c r="E1180" s="46" t="str">
        <f t="shared" si="2"/>
        <v>par.dbf.par.ADDRSUF</v>
      </c>
      <c r="F1180" s="46" t="s">
        <v>446</v>
      </c>
      <c r="G1180" s="46" t="s">
        <v>524</v>
      </c>
      <c r="H1180" s="47">
        <v>53.0</v>
      </c>
      <c r="I1180" s="294" t="s">
        <v>2340</v>
      </c>
      <c r="J1180" s="295" t="s">
        <v>1708</v>
      </c>
      <c r="K1180" s="296">
        <v>10.0</v>
      </c>
      <c r="L1180" s="297" t="b">
        <v>0</v>
      </c>
      <c r="M1180" s="294" t="s">
        <v>1724</v>
      </c>
      <c r="N1180" s="294"/>
      <c r="O1180" s="295" t="s">
        <v>1085</v>
      </c>
      <c r="P1180" s="295"/>
      <c r="Q1180" s="298" t="str">
        <f t="shared" si="3"/>
        <v>par</v>
      </c>
      <c r="R1180" s="298" t="str">
        <f t="shared" si="19"/>
        <v>ADDRSUF</v>
      </c>
      <c r="S1180" s="298" t="str">
        <f t="array" ref="S1180">iferror(index('Type Mapping'!$A$2:$D$21,match(J1180,'Type Mapping'!$B$2:$B$21,0),3),"type mismatch")</f>
        <v>VARCHAR</v>
      </c>
      <c r="T1180" s="298"/>
      <c r="U1180" s="298"/>
      <c r="V1180" s="298"/>
      <c r="W1180" s="51" t="b">
        <v>0</v>
      </c>
      <c r="X1180" s="51" t="s">
        <v>2276</v>
      </c>
      <c r="Y1180" s="309"/>
      <c r="Z1180" s="309"/>
      <c r="AA1180" s="311" t="s">
        <v>977</v>
      </c>
      <c r="AB1180" s="53" t="str">
        <f t="shared" si="23"/>
        <v>**field missing**_history</v>
      </c>
      <c r="AC1180" s="308" t="str">
        <f t="array" ref="AC1180">iferror(index('StoT Mapping (Depreciated)'!$D$2:$L$976,match(E1180,'StoT Mapping (Depreciated)'!$D$2:$D$976,0),9),"**FIELD MISSING**")</f>
        <v>**FIELD MISSING**</v>
      </c>
      <c r="AD1180" s="53" t="str">
        <f t="shared" si="6"/>
        <v>**field missing**.**FIELD MISSING**</v>
      </c>
      <c r="AE1180" s="299">
        <f>countif(NEW_REDB_table.field,AD1180)</f>
        <v>0</v>
      </c>
      <c r="AF1180" s="299" t="str">
        <f t="shared" si="7"/>
        <v>Check...</v>
      </c>
      <c r="AG1180" s="308"/>
      <c r="AH1180" s="317" t="b">
        <v>0</v>
      </c>
      <c r="AI1180" s="317" t="b">
        <v>0</v>
      </c>
      <c r="AJ1180" s="308" t="str">
        <f t="array" ref="AJ1180">iferror(index('Type Mapping'!$A$2:$D$21,match(J1180,'Type Mapping'!$B$2:$B$21,0),4),"type mismatch")</f>
        <v>VARCHAR</v>
      </c>
      <c r="AK1180" s="308"/>
      <c r="AL1180" s="308"/>
      <c r="AM1180" s="308"/>
      <c r="AN1180" s="300" t="b">
        <v>0</v>
      </c>
      <c r="AO1180" s="300" t="b">
        <v>0</v>
      </c>
      <c r="AP1180" s="300" t="b">
        <v>0</v>
      </c>
      <c r="AQ1180" s="300" t="b">
        <v>0</v>
      </c>
      <c r="AR1180" s="300"/>
      <c r="AS1180" s="300"/>
      <c r="AT1180" s="302"/>
      <c r="AU1180" s="302"/>
      <c r="AV1180" s="303" t="b">
        <v>1</v>
      </c>
      <c r="AW1180" s="304" t="str">
        <f t="shared" si="9"/>
        <v>false</v>
      </c>
      <c r="AX1180" s="305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1180" s="306"/>
      <c r="AZ1180" s="305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1180" s="306"/>
      <c r="BB1180" s="302"/>
      <c r="BC1180" s="303" t="b">
        <f t="shared" si="11"/>
        <v>0</v>
      </c>
      <c r="BD1180" s="304"/>
      <c r="BE1180" s="304" t="str">
        <f t="shared" si="12"/>
        <v/>
      </c>
      <c r="BF1180" s="307"/>
      <c r="BG1180" s="305"/>
      <c r="BH1180" s="305"/>
      <c r="BI1180" s="305"/>
      <c r="BJ1180" s="305" t="str">
        <f t="shared" si="18"/>
        <v/>
      </c>
      <c r="BK1180" s="306"/>
      <c r="BL1180" s="305" t="str">
        <f t="shared" si="14"/>
        <v/>
      </c>
      <c r="BM1180" s="306"/>
      <c r="BN1180" s="302"/>
      <c r="BO1180" s="302"/>
      <c r="BP1180" s="302"/>
      <c r="BQ1180" s="302"/>
      <c r="BR1180" s="302"/>
      <c r="BS1180" s="302"/>
      <c r="BT1180" s="302"/>
      <c r="BU1180" s="302"/>
      <c r="BV1180" s="302"/>
      <c r="BW1180" s="302"/>
      <c r="BX1180" s="302"/>
    </row>
    <row r="1181" hidden="1">
      <c r="A1181" s="292" t="s">
        <v>728</v>
      </c>
      <c r="B1181" s="292">
        <v>1180.0</v>
      </c>
      <c r="C1181" s="292">
        <f t="shared" si="15"/>
        <v>2</v>
      </c>
      <c r="D1181" s="293" t="str">
        <f t="shared" si="28"/>
        <v>Parcel Data</v>
      </c>
      <c r="E1181" s="46" t="str">
        <f t="shared" si="2"/>
        <v>par.dbf.par.STREETPRE</v>
      </c>
      <c r="F1181" s="46" t="s">
        <v>446</v>
      </c>
      <c r="G1181" s="46" t="s">
        <v>524</v>
      </c>
      <c r="H1181" s="47">
        <v>54.0</v>
      </c>
      <c r="I1181" s="294" t="s">
        <v>2341</v>
      </c>
      <c r="J1181" s="295" t="s">
        <v>1708</v>
      </c>
      <c r="K1181" s="296">
        <v>10.0</v>
      </c>
      <c r="L1181" s="297" t="b">
        <v>0</v>
      </c>
      <c r="M1181" s="294" t="s">
        <v>802</v>
      </c>
      <c r="N1181" s="294"/>
      <c r="O1181" s="376" t="s">
        <v>1068</v>
      </c>
      <c r="P1181" s="376"/>
      <c r="Q1181" s="298" t="str">
        <f t="shared" si="3"/>
        <v>par</v>
      </c>
      <c r="R1181" s="298" t="str">
        <f t="shared" si="19"/>
        <v>STREETPRE</v>
      </c>
      <c r="S1181" s="298" t="str">
        <f t="array" ref="S1181">iferror(index('Type Mapping'!$A$2:$D$21,match(J1181,'Type Mapping'!$B$2:$B$21,0),3),"type mismatch")</f>
        <v>VARCHAR</v>
      </c>
      <c r="T1181" s="298"/>
      <c r="U1181" s="298"/>
      <c r="V1181" s="298"/>
      <c r="W1181" s="51" t="b">
        <v>0</v>
      </c>
      <c r="X1181" s="51" t="s">
        <v>2276</v>
      </c>
      <c r="Y1181" s="309"/>
      <c r="Z1181" s="309"/>
      <c r="AA1181" s="311" t="s">
        <v>977</v>
      </c>
      <c r="AB1181" s="53" t="str">
        <f t="shared" si="23"/>
        <v>**field missing**_history</v>
      </c>
      <c r="AC1181" s="308" t="str">
        <f t="array" ref="AC1181">iferror(index('StoT Mapping (Depreciated)'!$D$2:$L$976,match(E1181,'StoT Mapping (Depreciated)'!$D$2:$D$976,0),9),"**FIELD MISSING**")</f>
        <v>**FIELD MISSING**</v>
      </c>
      <c r="AD1181" s="53" t="str">
        <f t="shared" si="6"/>
        <v>**field missing**.**FIELD MISSING**</v>
      </c>
      <c r="AE1181" s="299">
        <f>countif(NEW_REDB_table.field,AD1181)</f>
        <v>0</v>
      </c>
      <c r="AF1181" s="299" t="str">
        <f t="shared" si="7"/>
        <v>Check...</v>
      </c>
      <c r="AG1181" s="308"/>
      <c r="AH1181" s="317" t="b">
        <v>0</v>
      </c>
      <c r="AI1181" s="317" t="b">
        <v>0</v>
      </c>
      <c r="AJ1181" s="308" t="str">
        <f t="array" ref="AJ1181">iferror(index('Type Mapping'!$A$2:$D$21,match(J1181,'Type Mapping'!$B$2:$B$21,0),4),"type mismatch")</f>
        <v>VARCHAR</v>
      </c>
      <c r="AK1181" s="308"/>
      <c r="AL1181" s="308"/>
      <c r="AM1181" s="308"/>
      <c r="AN1181" s="300" t="b">
        <v>0</v>
      </c>
      <c r="AO1181" s="300" t="b">
        <v>0</v>
      </c>
      <c r="AP1181" s="300" t="b">
        <v>0</v>
      </c>
      <c r="AQ1181" s="300" t="b">
        <v>0</v>
      </c>
      <c r="AR1181" s="300"/>
      <c r="AS1181" s="300"/>
      <c r="AT1181" s="302"/>
      <c r="AU1181" s="302"/>
      <c r="AV1181" s="303" t="b">
        <v>1</v>
      </c>
      <c r="AW1181" s="304" t="str">
        <f t="shared" si="9"/>
        <v>false</v>
      </c>
      <c r="AX1181" s="305" t="str">
        <f t="shared" si="17"/>
        <v>&lt;column comment="" default="" key="false" label="STREETPRE" length="255" nullable="true" originalDbColumnName="STREETPRE" originalLength="-1" pattern="" precision="-1" talendType="id_String" type=""/&gt;</v>
      </c>
      <c r="AY1181" s="306"/>
      <c r="AZ1181" s="305" t="str">
        <f t="shared" si="10"/>
        <v>&lt;column comment="" default="" key="false" label="STREETPRE" length="255" nullable="true" originalDbColumnName="STREETPRE" originalLength="-1" pattern="" precision="-1" talendType="id_String" type=""/&gt;</v>
      </c>
      <c r="BA1181" s="306"/>
      <c r="BB1181" s="302"/>
      <c r="BC1181" s="303" t="b">
        <f t="shared" si="11"/>
        <v>0</v>
      </c>
      <c r="BD1181" s="304"/>
      <c r="BE1181" s="304" t="str">
        <f t="shared" si="12"/>
        <v/>
      </c>
      <c r="BF1181" s="307"/>
      <c r="BG1181" s="305"/>
      <c r="BH1181" s="305"/>
      <c r="BI1181" s="305"/>
      <c r="BJ1181" s="305" t="str">
        <f t="shared" si="18"/>
        <v/>
      </c>
      <c r="BK1181" s="306"/>
      <c r="BL1181" s="305" t="str">
        <f t="shared" si="14"/>
        <v/>
      </c>
      <c r="BM1181" s="306"/>
      <c r="BN1181" s="302"/>
      <c r="BO1181" s="302"/>
      <c r="BP1181" s="302"/>
      <c r="BQ1181" s="302"/>
      <c r="BR1181" s="302"/>
      <c r="BS1181" s="302"/>
      <c r="BT1181" s="302"/>
      <c r="BU1181" s="302"/>
      <c r="BV1181" s="302"/>
      <c r="BW1181" s="302"/>
      <c r="BX1181" s="302"/>
    </row>
    <row r="1182" hidden="1">
      <c r="A1182" s="292" t="s">
        <v>728</v>
      </c>
      <c r="B1182" s="292">
        <v>1181.0</v>
      </c>
      <c r="C1182" s="292">
        <f t="shared" si="15"/>
        <v>2</v>
      </c>
      <c r="D1182" s="293" t="str">
        <f t="shared" si="28"/>
        <v>Parcel Data</v>
      </c>
      <c r="E1182" s="46" t="str">
        <f t="shared" si="2"/>
        <v>par.dbf.par.STREETNAME</v>
      </c>
      <c r="F1182" s="46" t="s">
        <v>446</v>
      </c>
      <c r="G1182" s="46" t="s">
        <v>524</v>
      </c>
      <c r="H1182" s="47">
        <v>55.0</v>
      </c>
      <c r="I1182" s="294" t="s">
        <v>2342</v>
      </c>
      <c r="J1182" s="295" t="s">
        <v>1708</v>
      </c>
      <c r="K1182" s="296">
        <v>10.0</v>
      </c>
      <c r="L1182" s="297" t="b">
        <v>0</v>
      </c>
      <c r="M1182" s="294" t="s">
        <v>802</v>
      </c>
      <c r="N1182" s="294"/>
      <c r="O1182" s="295" t="s">
        <v>2343</v>
      </c>
      <c r="P1182" s="295"/>
      <c r="Q1182" s="298" t="str">
        <f t="shared" si="3"/>
        <v>par</v>
      </c>
      <c r="R1182" s="298" t="str">
        <f t="shared" si="19"/>
        <v>STREETNAME</v>
      </c>
      <c r="S1182" s="298" t="str">
        <f t="array" ref="S1182">iferror(index('Type Mapping'!$A$2:$D$21,match(J1182,'Type Mapping'!$B$2:$B$21,0),3),"type mismatch")</f>
        <v>VARCHAR</v>
      </c>
      <c r="T1182" s="298"/>
      <c r="U1182" s="298"/>
      <c r="V1182" s="298"/>
      <c r="W1182" s="51" t="b">
        <v>0</v>
      </c>
      <c r="X1182" s="51" t="s">
        <v>2276</v>
      </c>
      <c r="Y1182" s="309"/>
      <c r="Z1182" s="309"/>
      <c r="AA1182" s="311" t="s">
        <v>977</v>
      </c>
      <c r="AB1182" s="53" t="str">
        <f t="shared" si="23"/>
        <v>**field missing**_history</v>
      </c>
      <c r="AC1182" s="308" t="str">
        <f t="array" ref="AC1182">iferror(index('StoT Mapping (Depreciated)'!$D$2:$L$976,match(E1182,'StoT Mapping (Depreciated)'!$D$2:$D$976,0),9),"**FIELD MISSING**")</f>
        <v>**FIELD MISSING**</v>
      </c>
      <c r="AD1182" s="53" t="str">
        <f t="shared" si="6"/>
        <v>**field missing**.**FIELD MISSING**</v>
      </c>
      <c r="AE1182" s="299">
        <f>countif(NEW_REDB_table.field,AD1182)</f>
        <v>0</v>
      </c>
      <c r="AF1182" s="299" t="str">
        <f t="shared" si="7"/>
        <v>Check...</v>
      </c>
      <c r="AG1182" s="308"/>
      <c r="AH1182" s="317" t="b">
        <v>0</v>
      </c>
      <c r="AI1182" s="317" t="b">
        <v>0</v>
      </c>
      <c r="AJ1182" s="308" t="str">
        <f t="array" ref="AJ1182">iferror(index('Type Mapping'!$A$2:$D$21,match(J1182,'Type Mapping'!$B$2:$B$21,0),4),"type mismatch")</f>
        <v>VARCHAR</v>
      </c>
      <c r="AK1182" s="308"/>
      <c r="AL1182" s="308"/>
      <c r="AM1182" s="308"/>
      <c r="AN1182" s="300" t="b">
        <v>0</v>
      </c>
      <c r="AO1182" s="300" t="b">
        <v>0</v>
      </c>
      <c r="AP1182" s="300" t="b">
        <v>0</v>
      </c>
      <c r="AQ1182" s="300" t="b">
        <v>0</v>
      </c>
      <c r="AR1182" s="300"/>
      <c r="AS1182" s="300"/>
      <c r="AT1182" s="302"/>
      <c r="AU1182" s="302"/>
      <c r="AV1182" s="303" t="b">
        <v>1</v>
      </c>
      <c r="AW1182" s="304" t="str">
        <f t="shared" si="9"/>
        <v>false</v>
      </c>
      <c r="AX1182" s="305" t="str">
        <f t="shared" si="17"/>
        <v>&lt;column comment="" default="" key="false" label="STREETNAME" length="255" nullable="true" originalDbColumnName="STREETNAME" originalLength="-1" pattern="" precision="-1" talendType="id_String" type=""/&gt;</v>
      </c>
      <c r="AY1182" s="306"/>
      <c r="AZ1182" s="305" t="str">
        <f t="shared" si="10"/>
        <v>&lt;column comment="" default="" key="false" label="STREETNAME" length="255" nullable="true" originalDbColumnName="STREETNAME" originalLength="-1" pattern="" precision="-1" talendType="id_String" type=""/&gt;</v>
      </c>
      <c r="BA1182" s="306"/>
      <c r="BB1182" s="302"/>
      <c r="BC1182" s="303" t="b">
        <f t="shared" si="11"/>
        <v>0</v>
      </c>
      <c r="BD1182" s="304"/>
      <c r="BE1182" s="304" t="str">
        <f t="shared" si="12"/>
        <v/>
      </c>
      <c r="BF1182" s="307"/>
      <c r="BG1182" s="305"/>
      <c r="BH1182" s="305"/>
      <c r="BI1182" s="305"/>
      <c r="BJ1182" s="305" t="str">
        <f t="shared" si="18"/>
        <v/>
      </c>
      <c r="BK1182" s="306"/>
      <c r="BL1182" s="305" t="str">
        <f t="shared" si="14"/>
        <v/>
      </c>
      <c r="BM1182" s="306"/>
      <c r="BN1182" s="302"/>
      <c r="BO1182" s="302"/>
      <c r="BP1182" s="302"/>
      <c r="BQ1182" s="302"/>
      <c r="BR1182" s="302"/>
      <c r="BS1182" s="302"/>
      <c r="BT1182" s="302"/>
      <c r="BU1182" s="302"/>
      <c r="BV1182" s="302"/>
      <c r="BW1182" s="302"/>
      <c r="BX1182" s="302"/>
    </row>
    <row r="1183" hidden="1">
      <c r="A1183" s="292" t="s">
        <v>728</v>
      </c>
      <c r="B1183" s="292">
        <v>1182.0</v>
      </c>
      <c r="C1183" s="292">
        <f t="shared" si="15"/>
        <v>2</v>
      </c>
      <c r="D1183" s="293" t="str">
        <f t="shared" si="28"/>
        <v>Parcel Data</v>
      </c>
      <c r="E1183" s="46" t="str">
        <f t="shared" si="2"/>
        <v>par.dbf.par.STREETSUF</v>
      </c>
      <c r="F1183" s="46" t="s">
        <v>446</v>
      </c>
      <c r="G1183" s="46" t="s">
        <v>524</v>
      </c>
      <c r="H1183" s="47">
        <v>56.0</v>
      </c>
      <c r="I1183" s="294" t="s">
        <v>2344</v>
      </c>
      <c r="J1183" s="295" t="s">
        <v>1708</v>
      </c>
      <c r="K1183" s="296">
        <v>10.0</v>
      </c>
      <c r="L1183" s="297" t="b">
        <v>0</v>
      </c>
      <c r="M1183" s="294" t="s">
        <v>802</v>
      </c>
      <c r="N1183" s="294"/>
      <c r="O1183" s="376" t="s">
        <v>1077</v>
      </c>
      <c r="P1183" s="376"/>
      <c r="Q1183" s="298" t="str">
        <f t="shared" si="3"/>
        <v>par</v>
      </c>
      <c r="R1183" s="298" t="str">
        <f t="shared" si="19"/>
        <v>STREETSUF</v>
      </c>
      <c r="S1183" s="298" t="str">
        <f t="array" ref="S1183">iferror(index('Type Mapping'!$A$2:$D$21,match(J1183,'Type Mapping'!$B$2:$B$21,0),3),"type mismatch")</f>
        <v>VARCHAR</v>
      </c>
      <c r="T1183" s="298"/>
      <c r="U1183" s="298"/>
      <c r="V1183" s="298"/>
      <c r="W1183" s="51" t="b">
        <v>0</v>
      </c>
      <c r="X1183" s="51" t="s">
        <v>2276</v>
      </c>
      <c r="Y1183" s="309"/>
      <c r="Z1183" s="309"/>
      <c r="AA1183" s="311" t="s">
        <v>977</v>
      </c>
      <c r="AB1183" s="53" t="str">
        <f t="shared" si="23"/>
        <v>**field missing**_history</v>
      </c>
      <c r="AC1183" s="308" t="str">
        <f t="array" ref="AC1183">iferror(index('StoT Mapping (Depreciated)'!$D$2:$L$976,match(E1183,'StoT Mapping (Depreciated)'!$D$2:$D$976,0),9),"**FIELD MISSING**")</f>
        <v>**FIELD MISSING**</v>
      </c>
      <c r="AD1183" s="53" t="str">
        <f t="shared" si="6"/>
        <v>**field missing**.**FIELD MISSING**</v>
      </c>
      <c r="AE1183" s="299">
        <f>countif(NEW_REDB_table.field,AD1183)</f>
        <v>0</v>
      </c>
      <c r="AF1183" s="299" t="str">
        <f t="shared" si="7"/>
        <v>Check...</v>
      </c>
      <c r="AG1183" s="308"/>
      <c r="AH1183" s="317" t="b">
        <v>0</v>
      </c>
      <c r="AI1183" s="317" t="b">
        <v>0</v>
      </c>
      <c r="AJ1183" s="308" t="str">
        <f t="array" ref="AJ1183">iferror(index('Type Mapping'!$A$2:$D$21,match(J1183,'Type Mapping'!$B$2:$B$21,0),4),"type mismatch")</f>
        <v>VARCHAR</v>
      </c>
      <c r="AK1183" s="308"/>
      <c r="AL1183" s="308"/>
      <c r="AM1183" s="308"/>
      <c r="AN1183" s="300" t="b">
        <v>0</v>
      </c>
      <c r="AO1183" s="300" t="b">
        <v>0</v>
      </c>
      <c r="AP1183" s="300" t="b">
        <v>0</v>
      </c>
      <c r="AQ1183" s="300" t="b">
        <v>0</v>
      </c>
      <c r="AR1183" s="300"/>
      <c r="AS1183" s="300"/>
      <c r="AT1183" s="302"/>
      <c r="AU1183" s="302"/>
      <c r="AV1183" s="303" t="b">
        <v>1</v>
      </c>
      <c r="AW1183" s="304" t="str">
        <f t="shared" si="9"/>
        <v>false</v>
      </c>
      <c r="AX1183" s="305" t="str">
        <f t="shared" si="17"/>
        <v>&lt;column comment="" default="" key="false" label="STREETSUF" length="255" nullable="true" originalDbColumnName="STREETSUF" originalLength="-1" pattern="" precision="-1" talendType="id_String" type=""/&gt;</v>
      </c>
      <c r="AY1183" s="306"/>
      <c r="AZ1183" s="305" t="str">
        <f t="shared" si="10"/>
        <v>&lt;column comment="" default="" key="false" label="STREETSUF" length="255" nullable="true" originalDbColumnName="STREETSUF" originalLength="-1" pattern="" precision="-1" talendType="id_String" type=""/&gt;</v>
      </c>
      <c r="BA1183" s="306"/>
      <c r="BB1183" s="302"/>
      <c r="BC1183" s="303" t="b">
        <f t="shared" si="11"/>
        <v>0</v>
      </c>
      <c r="BD1183" s="304"/>
      <c r="BE1183" s="304" t="str">
        <f t="shared" si="12"/>
        <v/>
      </c>
      <c r="BF1183" s="307"/>
      <c r="BG1183" s="305"/>
      <c r="BH1183" s="305"/>
      <c r="BI1183" s="305"/>
      <c r="BJ1183" s="305" t="str">
        <f t="shared" si="18"/>
        <v/>
      </c>
      <c r="BK1183" s="306"/>
      <c r="BL1183" s="305" t="str">
        <f t="shared" si="14"/>
        <v/>
      </c>
      <c r="BM1183" s="306"/>
      <c r="BN1183" s="302"/>
      <c r="BO1183" s="302"/>
      <c r="BP1183" s="302"/>
      <c r="BQ1183" s="302"/>
      <c r="BR1183" s="302"/>
      <c r="BS1183" s="302"/>
      <c r="BT1183" s="302"/>
      <c r="BU1183" s="302"/>
      <c r="BV1183" s="302"/>
      <c r="BW1183" s="302"/>
      <c r="BX1183" s="302"/>
    </row>
    <row r="1184" hidden="1">
      <c r="A1184" s="292" t="s">
        <v>728</v>
      </c>
      <c r="B1184" s="292">
        <v>1183.0</v>
      </c>
      <c r="C1184" s="292">
        <f t="shared" si="15"/>
        <v>2</v>
      </c>
      <c r="D1184" s="293" t="str">
        <f t="shared" si="28"/>
        <v>Parcel Data</v>
      </c>
      <c r="E1184" s="46" t="str">
        <f t="shared" si="2"/>
        <v>par.dbf.par.STRSUFDIR</v>
      </c>
      <c r="F1184" s="46" t="s">
        <v>446</v>
      </c>
      <c r="G1184" s="46" t="s">
        <v>524</v>
      </c>
      <c r="H1184" s="47">
        <v>57.0</v>
      </c>
      <c r="I1184" s="294" t="s">
        <v>2345</v>
      </c>
      <c r="J1184" s="295" t="s">
        <v>1708</v>
      </c>
      <c r="K1184" s="296">
        <v>10.0</v>
      </c>
      <c r="L1184" s="297" t="b">
        <v>0</v>
      </c>
      <c r="M1184" s="294" t="s">
        <v>802</v>
      </c>
      <c r="N1184" s="294"/>
      <c r="O1184" s="295"/>
      <c r="P1184" s="295"/>
      <c r="Q1184" s="298" t="str">
        <f t="shared" si="3"/>
        <v>par</v>
      </c>
      <c r="R1184" s="298" t="str">
        <f t="shared" si="19"/>
        <v>STRSUFDIR</v>
      </c>
      <c r="S1184" s="298" t="str">
        <f t="array" ref="S1184">iferror(index('Type Mapping'!$A$2:$D$21,match(J1184,'Type Mapping'!$B$2:$B$21,0),3),"type mismatch")</f>
        <v>VARCHAR</v>
      </c>
      <c r="T1184" s="298"/>
      <c r="U1184" s="298"/>
      <c r="V1184" s="298"/>
      <c r="W1184" s="51" t="b">
        <v>0</v>
      </c>
      <c r="X1184" s="51" t="s">
        <v>2276</v>
      </c>
      <c r="Y1184" s="309"/>
      <c r="Z1184" s="309"/>
      <c r="AA1184" s="311" t="s">
        <v>977</v>
      </c>
      <c r="AB1184" s="53" t="str">
        <f t="shared" si="23"/>
        <v>**field missing**_history</v>
      </c>
      <c r="AC1184" s="308" t="str">
        <f t="array" ref="AC1184">iferror(index('StoT Mapping (Depreciated)'!$D$2:$L$976,match(E1184,'StoT Mapping (Depreciated)'!$D$2:$D$976,0),9),"**FIELD MISSING**")</f>
        <v>**FIELD MISSING**</v>
      </c>
      <c r="AD1184" s="53" t="str">
        <f t="shared" si="6"/>
        <v>**field missing**.**FIELD MISSING**</v>
      </c>
      <c r="AE1184" s="299">
        <f>countif(NEW_REDB_table.field,AD1184)</f>
        <v>0</v>
      </c>
      <c r="AF1184" s="299" t="str">
        <f t="shared" si="7"/>
        <v>Check...</v>
      </c>
      <c r="AG1184" s="308"/>
      <c r="AH1184" s="317" t="b">
        <v>0</v>
      </c>
      <c r="AI1184" s="317" t="b">
        <v>0</v>
      </c>
      <c r="AJ1184" s="308" t="str">
        <f t="array" ref="AJ1184">iferror(index('Type Mapping'!$A$2:$D$21,match(J1184,'Type Mapping'!$B$2:$B$21,0),4),"type mismatch")</f>
        <v>VARCHAR</v>
      </c>
      <c r="AK1184" s="308"/>
      <c r="AL1184" s="308"/>
      <c r="AM1184" s="308"/>
      <c r="AN1184" s="300" t="b">
        <v>0</v>
      </c>
      <c r="AO1184" s="300" t="b">
        <v>0</v>
      </c>
      <c r="AP1184" s="300" t="b">
        <v>0</v>
      </c>
      <c r="AQ1184" s="300" t="b">
        <v>0</v>
      </c>
      <c r="AR1184" s="300"/>
      <c r="AS1184" s="300"/>
      <c r="AT1184" s="302"/>
      <c r="AU1184" s="302"/>
      <c r="AV1184" s="303" t="b">
        <v>1</v>
      </c>
      <c r="AW1184" s="304" t="str">
        <f t="shared" si="9"/>
        <v>false</v>
      </c>
      <c r="AX1184" s="305" t="str">
        <f t="shared" si="17"/>
        <v>&lt;column comment="" default="" key="false" label="STRSUFDIR" length="255" nullable="true" originalDbColumnName="STRSUFDIR" originalLength="-1" pattern="" precision="-1" talendType="id_String" type=""/&gt;</v>
      </c>
      <c r="AY1184" s="306"/>
      <c r="AZ1184" s="305" t="str">
        <f t="shared" si="10"/>
        <v>&lt;column comment="" default="" key="false" label="STRSUFDIR" length="255" nullable="true" originalDbColumnName="STRSUFDIR" originalLength="-1" pattern="" precision="-1" talendType="id_String" type=""/&gt;</v>
      </c>
      <c r="BA1184" s="306"/>
      <c r="BB1184" s="302"/>
      <c r="BC1184" s="303" t="b">
        <f t="shared" si="11"/>
        <v>0</v>
      </c>
      <c r="BD1184" s="304"/>
      <c r="BE1184" s="304" t="str">
        <f t="shared" si="12"/>
        <v/>
      </c>
      <c r="BF1184" s="307"/>
      <c r="BG1184" s="305"/>
      <c r="BH1184" s="305"/>
      <c r="BI1184" s="305"/>
      <c r="BJ1184" s="305" t="str">
        <f t="shared" si="18"/>
        <v/>
      </c>
      <c r="BK1184" s="306"/>
      <c r="BL1184" s="305" t="str">
        <f t="shared" si="14"/>
        <v/>
      </c>
      <c r="BM1184" s="306"/>
      <c r="BN1184" s="302"/>
      <c r="BO1184" s="302"/>
      <c r="BP1184" s="302"/>
      <c r="BQ1184" s="302"/>
      <c r="BR1184" s="302"/>
      <c r="BS1184" s="302"/>
      <c r="BT1184" s="302"/>
      <c r="BU1184" s="302"/>
      <c r="BV1184" s="302"/>
      <c r="BW1184" s="302"/>
      <c r="BX1184" s="302"/>
    </row>
    <row r="1185" hidden="1">
      <c r="A1185" s="292" t="s">
        <v>728</v>
      </c>
      <c r="B1185" s="292">
        <v>1184.0</v>
      </c>
      <c r="C1185" s="292">
        <f t="shared" si="15"/>
        <v>2</v>
      </c>
      <c r="D1185" s="293" t="str">
        <f t="shared" si="28"/>
        <v>Parcel Data</v>
      </c>
      <c r="E1185" s="46" t="str">
        <f t="shared" si="2"/>
        <v>par.dbf.par.UNITNUM</v>
      </c>
      <c r="F1185" s="46" t="s">
        <v>446</v>
      </c>
      <c r="G1185" s="46" t="s">
        <v>524</v>
      </c>
      <c r="H1185" s="47">
        <v>58.0</v>
      </c>
      <c r="I1185" s="294" t="s">
        <v>2346</v>
      </c>
      <c r="J1185" s="295" t="s">
        <v>1708</v>
      </c>
      <c r="K1185" s="296">
        <v>10.0</v>
      </c>
      <c r="L1185" s="297" t="b">
        <v>0</v>
      </c>
      <c r="M1185" s="294" t="s">
        <v>1640</v>
      </c>
      <c r="N1185" s="294"/>
      <c r="O1185" s="376"/>
      <c r="P1185" s="376"/>
      <c r="Q1185" s="298" t="str">
        <f t="shared" si="3"/>
        <v>par</v>
      </c>
      <c r="R1185" s="298" t="str">
        <f t="shared" si="19"/>
        <v>UNITNUM</v>
      </c>
      <c r="S1185" s="298" t="str">
        <f t="array" ref="S1185">iferror(index('Type Mapping'!$A$2:$D$21,match(J1185,'Type Mapping'!$B$2:$B$21,0),3),"type mismatch")</f>
        <v>VARCHAR</v>
      </c>
      <c r="T1185" s="298"/>
      <c r="U1185" s="298"/>
      <c r="V1185" s="298"/>
      <c r="W1185" s="51" t="b">
        <v>0</v>
      </c>
      <c r="X1185" s="51" t="s">
        <v>2276</v>
      </c>
      <c r="Y1185" s="309"/>
      <c r="Z1185" s="309"/>
      <c r="AA1185" s="311" t="s">
        <v>977</v>
      </c>
      <c r="AB1185" s="53" t="str">
        <f t="shared" si="23"/>
        <v>**field missing**_history</v>
      </c>
      <c r="AC1185" s="308" t="str">
        <f t="array" ref="AC1185">iferror(index('StoT Mapping (Depreciated)'!$D$2:$L$976,match(E1185,'StoT Mapping (Depreciated)'!$D$2:$D$976,0),9),"**FIELD MISSING**")</f>
        <v>**FIELD MISSING**</v>
      </c>
      <c r="AD1185" s="53" t="str">
        <f t="shared" si="6"/>
        <v>**field missing**.**FIELD MISSING**</v>
      </c>
      <c r="AE1185" s="299">
        <f>countif(NEW_REDB_table.field,AD1185)</f>
        <v>0</v>
      </c>
      <c r="AF1185" s="299" t="str">
        <f t="shared" si="7"/>
        <v>Check...</v>
      </c>
      <c r="AG1185" s="308"/>
      <c r="AH1185" s="317" t="b">
        <v>0</v>
      </c>
      <c r="AI1185" s="317" t="b">
        <v>0</v>
      </c>
      <c r="AJ1185" s="308" t="str">
        <f t="array" ref="AJ1185">iferror(index('Type Mapping'!$A$2:$D$21,match(J1185,'Type Mapping'!$B$2:$B$21,0),4),"type mismatch")</f>
        <v>VARCHAR</v>
      </c>
      <c r="AK1185" s="308"/>
      <c r="AL1185" s="308"/>
      <c r="AM1185" s="308"/>
      <c r="AN1185" s="300" t="b">
        <v>0</v>
      </c>
      <c r="AO1185" s="300" t="b">
        <v>0</v>
      </c>
      <c r="AP1185" s="300" t="b">
        <v>0</v>
      </c>
      <c r="AQ1185" s="300" t="b">
        <v>0</v>
      </c>
      <c r="AR1185" s="300"/>
      <c r="AS1185" s="300"/>
      <c r="AT1185" s="302"/>
      <c r="AU1185" s="302"/>
      <c r="AV1185" s="303" t="b">
        <v>1</v>
      </c>
      <c r="AW1185" s="304" t="str">
        <f t="shared" si="9"/>
        <v>false</v>
      </c>
      <c r="AX1185" s="305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1185" s="306"/>
      <c r="AZ1185" s="305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1185" s="306"/>
      <c r="BB1185" s="302"/>
      <c r="BC1185" s="303" t="b">
        <f t="shared" si="11"/>
        <v>0</v>
      </c>
      <c r="BD1185" s="304"/>
      <c r="BE1185" s="304" t="str">
        <f t="shared" si="12"/>
        <v/>
      </c>
      <c r="BF1185" s="307"/>
      <c r="BG1185" s="305"/>
      <c r="BH1185" s="305"/>
      <c r="BI1185" s="305"/>
      <c r="BJ1185" s="305" t="str">
        <f t="shared" si="18"/>
        <v/>
      </c>
      <c r="BK1185" s="306"/>
      <c r="BL1185" s="305" t="str">
        <f t="shared" si="14"/>
        <v/>
      </c>
      <c r="BM1185" s="306"/>
      <c r="BN1185" s="302"/>
      <c r="BO1185" s="302"/>
      <c r="BP1185" s="302"/>
      <c r="BQ1185" s="302"/>
      <c r="BR1185" s="302"/>
      <c r="BS1185" s="302"/>
      <c r="BT1185" s="302"/>
      <c r="BU1185" s="302"/>
      <c r="BV1185" s="302"/>
      <c r="BW1185" s="302"/>
      <c r="BX1185" s="302"/>
    </row>
    <row r="1186" hidden="1">
      <c r="A1186" s="292" t="s">
        <v>728</v>
      </c>
      <c r="B1186" s="292">
        <v>1185.0</v>
      </c>
      <c r="C1186" s="292">
        <f t="shared" si="15"/>
        <v>2</v>
      </c>
      <c r="D1186" s="293" t="str">
        <f t="shared" si="28"/>
        <v>Parcel Data</v>
      </c>
      <c r="E1186" s="46" t="str">
        <f t="shared" si="2"/>
        <v>par.dbf.par.CDADIST</v>
      </c>
      <c r="F1186" s="46" t="s">
        <v>446</v>
      </c>
      <c r="G1186" s="46" t="s">
        <v>524</v>
      </c>
      <c r="H1186" s="47">
        <v>59.0</v>
      </c>
      <c r="I1186" s="294" t="s">
        <v>2347</v>
      </c>
      <c r="J1186" s="295" t="s">
        <v>1707</v>
      </c>
      <c r="K1186" s="296">
        <v>10.0</v>
      </c>
      <c r="L1186" s="297" t="b">
        <v>0</v>
      </c>
      <c r="M1186" s="294" t="s">
        <v>2088</v>
      </c>
      <c r="N1186" s="294"/>
      <c r="O1186" s="295">
        <v>15.0</v>
      </c>
      <c r="P1186" s="295"/>
      <c r="Q1186" s="298" t="str">
        <f t="shared" si="3"/>
        <v>par</v>
      </c>
      <c r="R1186" s="298" t="str">
        <f t="shared" si="19"/>
        <v>CDADIST</v>
      </c>
      <c r="S1186" s="298" t="str">
        <f t="array" ref="S1186">iferror(index('Type Mapping'!$A$2:$D$21,match(J1186,'Type Mapping'!$B$2:$B$21,0),3),"type mismatch")</f>
        <v>VARCHAR</v>
      </c>
      <c r="T1186" s="298"/>
      <c r="U1186" s="298"/>
      <c r="V1186" s="298"/>
      <c r="W1186" s="51" t="b">
        <v>0</v>
      </c>
      <c r="X1186" s="51" t="s">
        <v>2276</v>
      </c>
      <c r="Y1186" s="309"/>
      <c r="Z1186" s="309"/>
      <c r="AA1186" s="311" t="s">
        <v>977</v>
      </c>
      <c r="AB1186" s="53" t="str">
        <f t="shared" si="23"/>
        <v>**field missing**_history</v>
      </c>
      <c r="AC1186" s="308" t="str">
        <f t="array" ref="AC1186">iferror(index('StoT Mapping (Depreciated)'!$D$2:$L$976,match(E1186,'StoT Mapping (Depreciated)'!$D$2:$D$976,0),9),"**FIELD MISSING**")</f>
        <v>**FIELD MISSING**</v>
      </c>
      <c r="AD1186" s="53" t="str">
        <f t="shared" si="6"/>
        <v>**field missing**.**FIELD MISSING**</v>
      </c>
      <c r="AE1186" s="299">
        <f>countif(NEW_REDB_table.field,AD1186)</f>
        <v>0</v>
      </c>
      <c r="AF1186" s="299" t="str">
        <f t="shared" si="7"/>
        <v>Check...</v>
      </c>
      <c r="AG1186" s="308"/>
      <c r="AH1186" s="317" t="b">
        <v>0</v>
      </c>
      <c r="AI1186" s="317" t="b">
        <v>0</v>
      </c>
      <c r="AJ1186" s="308" t="str">
        <f t="array" ref="AJ1186">iferror(index('Type Mapping'!$A$2:$D$21,match(J1186,'Type Mapping'!$B$2:$B$21,0),4),"type mismatch")</f>
        <v>INT</v>
      </c>
      <c r="AK1186" s="308"/>
      <c r="AL1186" s="308"/>
      <c r="AM1186" s="308"/>
      <c r="AN1186" s="300" t="b">
        <v>0</v>
      </c>
      <c r="AO1186" s="300" t="b">
        <v>0</v>
      </c>
      <c r="AP1186" s="300" t="b">
        <v>0</v>
      </c>
      <c r="AQ1186" s="300" t="b">
        <v>0</v>
      </c>
      <c r="AR1186" s="300"/>
      <c r="AS1186" s="300"/>
      <c r="AT1186" s="302"/>
      <c r="AU1186" s="302"/>
      <c r="AV1186" s="303" t="b">
        <v>1</v>
      </c>
      <c r="AW1186" s="304" t="str">
        <f t="shared" si="9"/>
        <v>false</v>
      </c>
      <c r="AX1186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1186" s="306"/>
      <c r="AZ1186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1186" s="306"/>
      <c r="BB1186" s="302"/>
      <c r="BC1186" s="303" t="b">
        <f t="shared" si="11"/>
        <v>0</v>
      </c>
      <c r="BD1186" s="304"/>
      <c r="BE1186" s="304" t="str">
        <f t="shared" si="12"/>
        <v/>
      </c>
      <c r="BF1186" s="307"/>
      <c r="BG1186" s="305"/>
      <c r="BH1186" s="305"/>
      <c r="BI1186" s="305"/>
      <c r="BJ1186" s="305" t="str">
        <f t="shared" si="18"/>
        <v/>
      </c>
      <c r="BK1186" s="306"/>
      <c r="BL1186" s="305" t="str">
        <f t="shared" si="14"/>
        <v/>
      </c>
      <c r="BM1186" s="306"/>
      <c r="BN1186" s="302"/>
      <c r="BO1186" s="302"/>
      <c r="BP1186" s="302"/>
      <c r="BQ1186" s="302"/>
      <c r="BR1186" s="302"/>
      <c r="BS1186" s="302"/>
      <c r="BT1186" s="302"/>
      <c r="BU1186" s="302"/>
      <c r="BV1186" s="302"/>
      <c r="BW1186" s="302"/>
      <c r="BX1186" s="302"/>
    </row>
    <row r="1187" hidden="1">
      <c r="A1187" s="292" t="s">
        <v>728</v>
      </c>
      <c r="B1187" s="292">
        <v>1186.0</v>
      </c>
      <c r="C1187" s="292">
        <f t="shared" si="15"/>
        <v>2</v>
      </c>
      <c r="D1187" s="293" t="str">
        <f t="shared" si="28"/>
        <v>Parcel Data</v>
      </c>
      <c r="E1187" s="46" t="str">
        <f t="shared" si="2"/>
        <v>par.dbf.par.CDASUBDIST</v>
      </c>
      <c r="F1187" s="46" t="s">
        <v>446</v>
      </c>
      <c r="G1187" s="46" t="s">
        <v>524</v>
      </c>
      <c r="H1187" s="47">
        <v>60.0</v>
      </c>
      <c r="I1187" s="294" t="s">
        <v>2348</v>
      </c>
      <c r="J1187" s="295" t="s">
        <v>1707</v>
      </c>
      <c r="K1187" s="296">
        <v>10.0</v>
      </c>
      <c r="L1187" s="297" t="b">
        <v>0</v>
      </c>
      <c r="M1187" s="294" t="s">
        <v>1486</v>
      </c>
      <c r="N1187" s="294"/>
      <c r="O1187" s="376">
        <v>4.0</v>
      </c>
      <c r="P1187" s="376"/>
      <c r="Q1187" s="298" t="str">
        <f t="shared" si="3"/>
        <v>par</v>
      </c>
      <c r="R1187" s="298" t="str">
        <f t="shared" si="19"/>
        <v>CDASUBDIST</v>
      </c>
      <c r="S1187" s="298" t="str">
        <f t="array" ref="S1187">iferror(index('Type Mapping'!$A$2:$D$21,match(J1187,'Type Mapping'!$B$2:$B$21,0),3),"type mismatch")</f>
        <v>VARCHAR</v>
      </c>
      <c r="T1187" s="298"/>
      <c r="U1187" s="298"/>
      <c r="V1187" s="298"/>
      <c r="W1187" s="51" t="b">
        <v>0</v>
      </c>
      <c r="X1187" s="51" t="s">
        <v>2276</v>
      </c>
      <c r="Y1187" s="309"/>
      <c r="Z1187" s="309"/>
      <c r="AA1187" s="311" t="s">
        <v>977</v>
      </c>
      <c r="AB1187" s="53" t="str">
        <f t="shared" si="23"/>
        <v>**field missing**_history</v>
      </c>
      <c r="AC1187" s="308" t="str">
        <f t="array" ref="AC1187">iferror(index('StoT Mapping (Depreciated)'!$D$2:$L$976,match(E1187,'StoT Mapping (Depreciated)'!$D$2:$D$976,0),9),"**FIELD MISSING**")</f>
        <v>**FIELD MISSING**</v>
      </c>
      <c r="AD1187" s="53" t="str">
        <f t="shared" si="6"/>
        <v>**field missing**.**FIELD MISSING**</v>
      </c>
      <c r="AE1187" s="299">
        <f>countif(NEW_REDB_table.field,AD1187)</f>
        <v>0</v>
      </c>
      <c r="AF1187" s="299" t="str">
        <f t="shared" si="7"/>
        <v>Check...</v>
      </c>
      <c r="AG1187" s="308"/>
      <c r="AH1187" s="317" t="b">
        <v>0</v>
      </c>
      <c r="AI1187" s="317" t="b">
        <v>0</v>
      </c>
      <c r="AJ1187" s="308" t="str">
        <f t="array" ref="AJ1187">iferror(index('Type Mapping'!$A$2:$D$21,match(J1187,'Type Mapping'!$B$2:$B$21,0),4),"type mismatch")</f>
        <v>INT</v>
      </c>
      <c r="AK1187" s="308"/>
      <c r="AL1187" s="308"/>
      <c r="AM1187" s="308"/>
      <c r="AN1187" s="300" t="b">
        <v>0</v>
      </c>
      <c r="AO1187" s="300" t="b">
        <v>0</v>
      </c>
      <c r="AP1187" s="300" t="b">
        <v>0</v>
      </c>
      <c r="AQ1187" s="300" t="b">
        <v>0</v>
      </c>
      <c r="AR1187" s="300"/>
      <c r="AS1187" s="300"/>
      <c r="AT1187" s="302"/>
      <c r="AU1187" s="302"/>
      <c r="AV1187" s="303" t="b">
        <v>1</v>
      </c>
      <c r="AW1187" s="304" t="str">
        <f t="shared" si="9"/>
        <v>false</v>
      </c>
      <c r="AX1187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1187" s="306"/>
      <c r="AZ1187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1187" s="306"/>
      <c r="BB1187" s="302"/>
      <c r="BC1187" s="303" t="b">
        <f t="shared" si="11"/>
        <v>0</v>
      </c>
      <c r="BD1187" s="304"/>
      <c r="BE1187" s="304" t="str">
        <f t="shared" si="12"/>
        <v/>
      </c>
      <c r="BF1187" s="307"/>
      <c r="BG1187" s="305"/>
      <c r="BH1187" s="305"/>
      <c r="BI1187" s="305"/>
      <c r="BJ1187" s="305" t="str">
        <f t="shared" si="18"/>
        <v/>
      </c>
      <c r="BK1187" s="306"/>
      <c r="BL1187" s="305" t="str">
        <f t="shared" si="14"/>
        <v/>
      </c>
      <c r="BM1187" s="306"/>
      <c r="BN1187" s="302"/>
      <c r="BO1187" s="302"/>
      <c r="BP1187" s="302"/>
      <c r="BQ1187" s="302"/>
      <c r="BR1187" s="302"/>
      <c r="BS1187" s="302"/>
      <c r="BT1187" s="302"/>
      <c r="BU1187" s="302"/>
      <c r="BV1187" s="302"/>
      <c r="BW1187" s="302"/>
      <c r="BX1187" s="302"/>
    </row>
    <row r="1188" hidden="1">
      <c r="A1188" s="292" t="s">
        <v>728</v>
      </c>
      <c r="B1188" s="292">
        <v>1187.0</v>
      </c>
      <c r="C1188" s="292">
        <f t="shared" si="15"/>
        <v>2</v>
      </c>
      <c r="D1188" s="293" t="str">
        <f t="shared" si="28"/>
        <v>Parcel Data</v>
      </c>
      <c r="E1188" s="46" t="str">
        <f t="shared" si="2"/>
        <v>par.dbf.par.WARD</v>
      </c>
      <c r="F1188" s="46" t="s">
        <v>446</v>
      </c>
      <c r="G1188" s="46" t="s">
        <v>524</v>
      </c>
      <c r="H1188" s="47">
        <v>61.0</v>
      </c>
      <c r="I1188" s="294" t="s">
        <v>2349</v>
      </c>
      <c r="J1188" s="295" t="s">
        <v>1707</v>
      </c>
      <c r="K1188" s="296">
        <v>10.0</v>
      </c>
      <c r="L1188" s="297" t="b">
        <v>0</v>
      </c>
      <c r="M1188" s="294" t="s">
        <v>802</v>
      </c>
      <c r="N1188" s="294"/>
      <c r="O1188" s="295">
        <v>7.0</v>
      </c>
      <c r="P1188" s="295"/>
      <c r="Q1188" s="298" t="str">
        <f t="shared" si="3"/>
        <v>par</v>
      </c>
      <c r="R1188" s="298" t="str">
        <f t="shared" si="19"/>
        <v>WARD</v>
      </c>
      <c r="S1188" s="298" t="str">
        <f t="array" ref="S1188">iferror(index('Type Mapping'!$A$2:$D$21,match(J1188,'Type Mapping'!$B$2:$B$21,0),3),"type mismatch")</f>
        <v>VARCHAR</v>
      </c>
      <c r="T1188" s="298"/>
      <c r="U1188" s="298"/>
      <c r="V1188" s="298"/>
      <c r="W1188" s="51" t="b">
        <v>0</v>
      </c>
      <c r="X1188" s="51" t="s">
        <v>2276</v>
      </c>
      <c r="Y1188" s="309"/>
      <c r="Z1188" s="309"/>
      <c r="AA1188" s="311" t="s">
        <v>977</v>
      </c>
      <c r="AB1188" s="53" t="str">
        <f t="shared" si="23"/>
        <v>**field missing**_history</v>
      </c>
      <c r="AC1188" s="308" t="str">
        <f t="array" ref="AC1188">iferror(index('StoT Mapping (Depreciated)'!$D$2:$L$976,match(E1188,'StoT Mapping (Depreciated)'!$D$2:$D$976,0),9),"**FIELD MISSING**")</f>
        <v>**FIELD MISSING**</v>
      </c>
      <c r="AD1188" s="53" t="str">
        <f t="shared" si="6"/>
        <v>**field missing**.**FIELD MISSING**</v>
      </c>
      <c r="AE1188" s="299">
        <f>countif(NEW_REDB_table.field,AD1188)</f>
        <v>0</v>
      </c>
      <c r="AF1188" s="299" t="str">
        <f t="shared" si="7"/>
        <v>Check...</v>
      </c>
      <c r="AG1188" s="308"/>
      <c r="AH1188" s="317" t="b">
        <v>0</v>
      </c>
      <c r="AI1188" s="317" t="b">
        <v>0</v>
      </c>
      <c r="AJ1188" s="308" t="str">
        <f t="array" ref="AJ1188">iferror(index('Type Mapping'!$A$2:$D$21,match(J1188,'Type Mapping'!$B$2:$B$21,0),4),"type mismatch")</f>
        <v>INT</v>
      </c>
      <c r="AK1188" s="308"/>
      <c r="AL1188" s="308"/>
      <c r="AM1188" s="308"/>
      <c r="AN1188" s="300" t="b">
        <v>0</v>
      </c>
      <c r="AO1188" s="300" t="b">
        <v>0</v>
      </c>
      <c r="AP1188" s="300" t="b">
        <v>0</v>
      </c>
      <c r="AQ1188" s="300" t="b">
        <v>0</v>
      </c>
      <c r="AR1188" s="300"/>
      <c r="AS1188" s="300"/>
      <c r="AT1188" s="302"/>
      <c r="AU1188" s="302"/>
      <c r="AV1188" s="303" t="b">
        <v>1</v>
      </c>
      <c r="AW1188" s="304" t="str">
        <f t="shared" si="9"/>
        <v>false</v>
      </c>
      <c r="AX1188" s="305" t="str">
        <f t="shared" si="17"/>
        <v>&lt;column comment="" default="" key="false" label="WARD" length="255" nullable="true" originalDbColumnName="WARD" originalLength="-1" pattern="" precision="-1" talendType="id_String" type=""/&gt;</v>
      </c>
      <c r="AY1188" s="306"/>
      <c r="AZ1188" s="305" t="str">
        <f t="shared" si="10"/>
        <v>&lt;column comment="" default="" key="false" label="WARD" length="255" nullable="true" originalDbColumnName="WARD" originalLength="-1" pattern="" precision="-1" talendType="id_String" type=""/&gt;</v>
      </c>
      <c r="BA1188" s="306"/>
      <c r="BB1188" s="302"/>
      <c r="BC1188" s="303" t="b">
        <f t="shared" si="11"/>
        <v>0</v>
      </c>
      <c r="BD1188" s="304"/>
      <c r="BE1188" s="304" t="str">
        <f t="shared" si="12"/>
        <v/>
      </c>
      <c r="BF1188" s="307"/>
      <c r="BG1188" s="305"/>
      <c r="BH1188" s="305"/>
      <c r="BI1188" s="305"/>
      <c r="BJ1188" s="305" t="str">
        <f t="shared" si="18"/>
        <v/>
      </c>
      <c r="BK1188" s="306"/>
      <c r="BL1188" s="305" t="str">
        <f t="shared" si="14"/>
        <v/>
      </c>
      <c r="BM1188" s="306"/>
      <c r="BN1188" s="302"/>
      <c r="BO1188" s="302"/>
      <c r="BP1188" s="302"/>
      <c r="BQ1188" s="302"/>
      <c r="BR1188" s="302"/>
      <c r="BS1188" s="302"/>
      <c r="BT1188" s="302"/>
      <c r="BU1188" s="302"/>
      <c r="BV1188" s="302"/>
      <c r="BW1188" s="302"/>
      <c r="BX1188" s="302"/>
    </row>
    <row r="1189" hidden="1">
      <c r="A1189" s="292" t="s">
        <v>728</v>
      </c>
      <c r="B1189" s="292">
        <v>1188.0</v>
      </c>
      <c r="C1189" s="292">
        <f t="shared" si="15"/>
        <v>2</v>
      </c>
      <c r="D1189" s="293" t="str">
        <f t="shared" si="28"/>
        <v>Parcel Data</v>
      </c>
      <c r="E1189" s="46" t="str">
        <f t="shared" si="2"/>
        <v>par.dbf.par.PRECINCT02</v>
      </c>
      <c r="F1189" s="46" t="s">
        <v>446</v>
      </c>
      <c r="G1189" s="46" t="s">
        <v>524</v>
      </c>
      <c r="H1189" s="47">
        <v>62.0</v>
      </c>
      <c r="I1189" s="294" t="s">
        <v>2350</v>
      </c>
      <c r="J1189" s="295" t="s">
        <v>1707</v>
      </c>
      <c r="K1189" s="296">
        <v>10.0</v>
      </c>
      <c r="L1189" s="297" t="b">
        <v>0</v>
      </c>
      <c r="M1189" s="294" t="s">
        <v>2086</v>
      </c>
      <c r="N1189" s="294"/>
      <c r="O1189" s="376">
        <v>10.0</v>
      </c>
      <c r="P1189" s="376"/>
      <c r="Q1189" s="298" t="str">
        <f t="shared" si="3"/>
        <v>par</v>
      </c>
      <c r="R1189" s="298" t="str">
        <f t="shared" si="19"/>
        <v>PRECINCT02</v>
      </c>
      <c r="S1189" s="298" t="str">
        <f t="array" ref="S1189">iferror(index('Type Mapping'!$A$2:$D$21,match(J1189,'Type Mapping'!$B$2:$B$21,0),3),"type mismatch")</f>
        <v>VARCHAR</v>
      </c>
      <c r="T1189" s="298"/>
      <c r="U1189" s="298"/>
      <c r="V1189" s="298"/>
      <c r="W1189" s="51" t="b">
        <v>0</v>
      </c>
      <c r="X1189" s="51" t="s">
        <v>2276</v>
      </c>
      <c r="Y1189" s="309"/>
      <c r="Z1189" s="309"/>
      <c r="AA1189" s="311" t="s">
        <v>977</v>
      </c>
      <c r="AB1189" s="53" t="str">
        <f t="shared" si="23"/>
        <v>**field missing**_history</v>
      </c>
      <c r="AC1189" s="308" t="str">
        <f t="array" ref="AC1189">iferror(index('StoT Mapping (Depreciated)'!$D$2:$L$976,match(E1189,'StoT Mapping (Depreciated)'!$D$2:$D$976,0),9),"**FIELD MISSING**")</f>
        <v>**FIELD MISSING**</v>
      </c>
      <c r="AD1189" s="53" t="str">
        <f t="shared" si="6"/>
        <v>**field missing**.**FIELD MISSING**</v>
      </c>
      <c r="AE1189" s="299">
        <f>countif(NEW_REDB_table.field,AD1189)</f>
        <v>0</v>
      </c>
      <c r="AF1189" s="299" t="str">
        <f t="shared" si="7"/>
        <v>Check...</v>
      </c>
      <c r="AG1189" s="308"/>
      <c r="AH1189" s="317" t="b">
        <v>0</v>
      </c>
      <c r="AI1189" s="317" t="b">
        <v>0</v>
      </c>
      <c r="AJ1189" s="308" t="str">
        <f t="array" ref="AJ1189">iferror(index('Type Mapping'!$A$2:$D$21,match(J1189,'Type Mapping'!$B$2:$B$21,0),4),"type mismatch")</f>
        <v>INT</v>
      </c>
      <c r="AK1189" s="308"/>
      <c r="AL1189" s="308"/>
      <c r="AM1189" s="308"/>
      <c r="AN1189" s="300" t="b">
        <v>0</v>
      </c>
      <c r="AO1189" s="300" t="b">
        <v>0</v>
      </c>
      <c r="AP1189" s="300" t="b">
        <v>0</v>
      </c>
      <c r="AQ1189" s="300" t="b">
        <v>0</v>
      </c>
      <c r="AR1189" s="300"/>
      <c r="AS1189" s="300"/>
      <c r="AT1189" s="302"/>
      <c r="AU1189" s="302"/>
      <c r="AV1189" s="303" t="b">
        <v>1</v>
      </c>
      <c r="AW1189" s="304" t="str">
        <f t="shared" si="9"/>
        <v>false</v>
      </c>
      <c r="AX1189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1189" s="306"/>
      <c r="AZ1189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1189" s="306"/>
      <c r="BB1189" s="302"/>
      <c r="BC1189" s="303" t="b">
        <f t="shared" si="11"/>
        <v>0</v>
      </c>
      <c r="BD1189" s="304"/>
      <c r="BE1189" s="304" t="str">
        <f t="shared" si="12"/>
        <v/>
      </c>
      <c r="BF1189" s="307"/>
      <c r="BG1189" s="305"/>
      <c r="BH1189" s="305"/>
      <c r="BI1189" s="305"/>
      <c r="BJ1189" s="305" t="str">
        <f t="shared" si="18"/>
        <v/>
      </c>
      <c r="BK1189" s="306"/>
      <c r="BL1189" s="305" t="str">
        <f t="shared" si="14"/>
        <v/>
      </c>
      <c r="BM1189" s="306"/>
      <c r="BN1189" s="302"/>
      <c r="BO1189" s="302"/>
      <c r="BP1189" s="302"/>
      <c r="BQ1189" s="302"/>
      <c r="BR1189" s="302"/>
      <c r="BS1189" s="302"/>
      <c r="BT1189" s="302"/>
      <c r="BU1189" s="302"/>
      <c r="BV1189" s="302"/>
      <c r="BW1189" s="302"/>
      <c r="BX1189" s="302"/>
    </row>
    <row r="1190" hidden="1">
      <c r="A1190" s="292" t="s">
        <v>728</v>
      </c>
      <c r="B1190" s="292">
        <v>1189.0</v>
      </c>
      <c r="C1190" s="292">
        <f t="shared" si="15"/>
        <v>2</v>
      </c>
      <c r="D1190" s="293" t="str">
        <f t="shared" si="28"/>
        <v>Parcel Data</v>
      </c>
      <c r="E1190" s="46" t="str">
        <f t="shared" si="2"/>
        <v>par.dbf.par.PRECINCT04</v>
      </c>
      <c r="F1190" s="46" t="s">
        <v>446</v>
      </c>
      <c r="G1190" s="46" t="s">
        <v>524</v>
      </c>
      <c r="H1190" s="47">
        <v>63.0</v>
      </c>
      <c r="I1190" s="294" t="s">
        <v>2351</v>
      </c>
      <c r="J1190" s="295" t="s">
        <v>1707</v>
      </c>
      <c r="K1190" s="296">
        <v>10.0</v>
      </c>
      <c r="L1190" s="297" t="b">
        <v>0</v>
      </c>
      <c r="M1190" s="294" t="s">
        <v>802</v>
      </c>
      <c r="N1190" s="294"/>
      <c r="O1190" s="295">
        <v>4.0</v>
      </c>
      <c r="P1190" s="295"/>
      <c r="Q1190" s="298" t="str">
        <f t="shared" si="3"/>
        <v>par</v>
      </c>
      <c r="R1190" s="298" t="str">
        <f t="shared" si="19"/>
        <v>PRECINCT04</v>
      </c>
      <c r="S1190" s="298" t="str">
        <f t="array" ref="S1190">iferror(index('Type Mapping'!$A$2:$D$21,match(J1190,'Type Mapping'!$B$2:$B$21,0),3),"type mismatch")</f>
        <v>VARCHAR</v>
      </c>
      <c r="T1190" s="298"/>
      <c r="U1190" s="298"/>
      <c r="V1190" s="298"/>
      <c r="W1190" s="51" t="b">
        <v>0</v>
      </c>
      <c r="X1190" s="51" t="s">
        <v>2276</v>
      </c>
      <c r="Y1190" s="309"/>
      <c r="Z1190" s="309"/>
      <c r="AA1190" s="311" t="s">
        <v>977</v>
      </c>
      <c r="AB1190" s="53" t="str">
        <f t="shared" si="23"/>
        <v>**field missing**_history</v>
      </c>
      <c r="AC1190" s="308" t="str">
        <f t="array" ref="AC1190">iferror(index('StoT Mapping (Depreciated)'!$D$2:$L$976,match(E1190,'StoT Mapping (Depreciated)'!$D$2:$D$976,0),9),"**FIELD MISSING**")</f>
        <v>**FIELD MISSING**</v>
      </c>
      <c r="AD1190" s="53" t="str">
        <f t="shared" si="6"/>
        <v>**field missing**.**FIELD MISSING**</v>
      </c>
      <c r="AE1190" s="299">
        <f>countif(NEW_REDB_table.field,AD1190)</f>
        <v>0</v>
      </c>
      <c r="AF1190" s="299" t="str">
        <f t="shared" si="7"/>
        <v>Check...</v>
      </c>
      <c r="AG1190" s="308"/>
      <c r="AH1190" s="317" t="b">
        <v>0</v>
      </c>
      <c r="AI1190" s="317" t="b">
        <v>0</v>
      </c>
      <c r="AJ1190" s="308" t="str">
        <f t="array" ref="AJ1190">iferror(index('Type Mapping'!$A$2:$D$21,match(J1190,'Type Mapping'!$B$2:$B$21,0),4),"type mismatch")</f>
        <v>INT</v>
      </c>
      <c r="AK1190" s="308"/>
      <c r="AL1190" s="308"/>
      <c r="AM1190" s="308"/>
      <c r="AN1190" s="300" t="b">
        <v>0</v>
      </c>
      <c r="AO1190" s="300" t="b">
        <v>0</v>
      </c>
      <c r="AP1190" s="300" t="b">
        <v>0</v>
      </c>
      <c r="AQ1190" s="300" t="b">
        <v>0</v>
      </c>
      <c r="AR1190" s="300"/>
      <c r="AS1190" s="300"/>
      <c r="AT1190" s="302"/>
      <c r="AU1190" s="302"/>
      <c r="AV1190" s="303" t="b">
        <v>1</v>
      </c>
      <c r="AW1190" s="304" t="str">
        <f t="shared" si="9"/>
        <v>false</v>
      </c>
      <c r="AX1190" s="305" t="str">
        <f t="shared" si="17"/>
        <v>&lt;column comment="" default="" key="false" label="PRECINCT04" length="255" nullable="true" originalDbColumnName="PRECINCT04" originalLength="-1" pattern="" precision="-1" talendType="id_String" type=""/&gt;</v>
      </c>
      <c r="AY1190" s="306"/>
      <c r="AZ1190" s="305" t="str">
        <f t="shared" si="10"/>
        <v>&lt;column comment="" default="" key="false" label="PRECINCT04" length="255" nullable="true" originalDbColumnName="PRECINCT04" originalLength="-1" pattern="" precision="-1" talendType="id_String" type=""/&gt;</v>
      </c>
      <c r="BA1190" s="306"/>
      <c r="BB1190" s="302"/>
      <c r="BC1190" s="303" t="b">
        <f t="shared" si="11"/>
        <v>0</v>
      </c>
      <c r="BD1190" s="304"/>
      <c r="BE1190" s="304" t="str">
        <f t="shared" si="12"/>
        <v/>
      </c>
      <c r="BF1190" s="307"/>
      <c r="BG1190" s="305"/>
      <c r="BH1190" s="305"/>
      <c r="BI1190" s="305"/>
      <c r="BJ1190" s="305" t="str">
        <f t="shared" si="18"/>
        <v/>
      </c>
      <c r="BK1190" s="306"/>
      <c r="BL1190" s="305" t="str">
        <f t="shared" si="14"/>
        <v/>
      </c>
      <c r="BM1190" s="306"/>
      <c r="BN1190" s="302"/>
      <c r="BO1190" s="302"/>
      <c r="BP1190" s="302"/>
      <c r="BQ1190" s="302"/>
      <c r="BR1190" s="302"/>
      <c r="BS1190" s="302"/>
      <c r="BT1190" s="302"/>
      <c r="BU1190" s="302"/>
      <c r="BV1190" s="302"/>
      <c r="BW1190" s="302"/>
      <c r="BX1190" s="302"/>
    </row>
    <row r="1191" hidden="1">
      <c r="A1191" s="292" t="s">
        <v>728</v>
      </c>
      <c r="B1191" s="292">
        <v>1190.0</v>
      </c>
      <c r="C1191" s="292">
        <f t="shared" si="15"/>
        <v>2</v>
      </c>
      <c r="D1191" s="293" t="str">
        <f t="shared" si="28"/>
        <v>Parcel Data</v>
      </c>
      <c r="E1191" s="46" t="str">
        <f t="shared" si="2"/>
        <v>par.dbf.par.NBRHD</v>
      </c>
      <c r="F1191" s="46" t="s">
        <v>446</v>
      </c>
      <c r="G1191" s="46" t="s">
        <v>524</v>
      </c>
      <c r="H1191" s="47">
        <v>64.0</v>
      </c>
      <c r="I1191" s="294" t="s">
        <v>2352</v>
      </c>
      <c r="J1191" s="295" t="s">
        <v>1707</v>
      </c>
      <c r="K1191" s="296">
        <v>10.0</v>
      </c>
      <c r="L1191" s="297" t="b">
        <v>0</v>
      </c>
      <c r="M1191" s="294" t="s">
        <v>1473</v>
      </c>
      <c r="N1191" s="294"/>
      <c r="O1191" s="376">
        <v>35.0</v>
      </c>
      <c r="P1191" s="376"/>
      <c r="Q1191" s="298" t="str">
        <f t="shared" si="3"/>
        <v>par</v>
      </c>
      <c r="R1191" s="298" t="str">
        <f t="shared" si="19"/>
        <v>NBRHD</v>
      </c>
      <c r="S1191" s="298" t="str">
        <f t="array" ref="S1191">iferror(index('Type Mapping'!$A$2:$D$21,match(J1191,'Type Mapping'!$B$2:$B$21,0),3),"type mismatch")</f>
        <v>VARCHAR</v>
      </c>
      <c r="T1191" s="298"/>
      <c r="U1191" s="298"/>
      <c r="V1191" s="298"/>
      <c r="W1191" s="51" t="b">
        <v>0</v>
      </c>
      <c r="X1191" s="51" t="s">
        <v>2276</v>
      </c>
      <c r="Y1191" s="309"/>
      <c r="Z1191" s="309"/>
      <c r="AA1191" s="311" t="s">
        <v>977</v>
      </c>
      <c r="AB1191" s="53" t="str">
        <f t="shared" si="23"/>
        <v>**field missing**_history</v>
      </c>
      <c r="AC1191" s="308" t="str">
        <f t="array" ref="AC1191">iferror(index('StoT Mapping (Depreciated)'!$D$2:$L$976,match(E1191,'StoT Mapping (Depreciated)'!$D$2:$D$976,0),9),"**FIELD MISSING**")</f>
        <v>**FIELD MISSING**</v>
      </c>
      <c r="AD1191" s="53" t="str">
        <f t="shared" si="6"/>
        <v>**field missing**.**FIELD MISSING**</v>
      </c>
      <c r="AE1191" s="299">
        <f>countif(NEW_REDB_table.field,AD1191)</f>
        <v>0</v>
      </c>
      <c r="AF1191" s="299" t="str">
        <f t="shared" si="7"/>
        <v>Check...</v>
      </c>
      <c r="AG1191" s="308"/>
      <c r="AH1191" s="317" t="b">
        <v>0</v>
      </c>
      <c r="AI1191" s="317" t="b">
        <v>0</v>
      </c>
      <c r="AJ1191" s="308" t="str">
        <f t="array" ref="AJ1191">iferror(index('Type Mapping'!$A$2:$D$21,match(J1191,'Type Mapping'!$B$2:$B$21,0),4),"type mismatch")</f>
        <v>INT</v>
      </c>
      <c r="AK1191" s="308"/>
      <c r="AL1191" s="308"/>
      <c r="AM1191" s="308"/>
      <c r="AN1191" s="300" t="b">
        <v>0</v>
      </c>
      <c r="AO1191" s="300" t="b">
        <v>0</v>
      </c>
      <c r="AP1191" s="300" t="b">
        <v>0</v>
      </c>
      <c r="AQ1191" s="300" t="b">
        <v>0</v>
      </c>
      <c r="AR1191" s="300"/>
      <c r="AS1191" s="300"/>
      <c r="AT1191" s="302"/>
      <c r="AU1191" s="302"/>
      <c r="AV1191" s="303" t="b">
        <v>1</v>
      </c>
      <c r="AW1191" s="304" t="str">
        <f t="shared" si="9"/>
        <v>false</v>
      </c>
      <c r="AX1191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1191" s="306"/>
      <c r="AZ1191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1191" s="306"/>
      <c r="BB1191" s="302"/>
      <c r="BC1191" s="303" t="b">
        <f t="shared" si="11"/>
        <v>0</v>
      </c>
      <c r="BD1191" s="304"/>
      <c r="BE1191" s="304" t="str">
        <f t="shared" si="12"/>
        <v/>
      </c>
      <c r="BF1191" s="307"/>
      <c r="BG1191" s="305"/>
      <c r="BH1191" s="305"/>
      <c r="BI1191" s="305"/>
      <c r="BJ1191" s="305" t="str">
        <f t="shared" si="18"/>
        <v/>
      </c>
      <c r="BK1191" s="306"/>
      <c r="BL1191" s="305" t="str">
        <f t="shared" si="14"/>
        <v/>
      </c>
      <c r="BM1191" s="306"/>
      <c r="BN1191" s="302"/>
      <c r="BO1191" s="302"/>
      <c r="BP1191" s="302"/>
      <c r="BQ1191" s="302"/>
      <c r="BR1191" s="302"/>
      <c r="BS1191" s="302"/>
      <c r="BT1191" s="302"/>
      <c r="BU1191" s="302"/>
      <c r="BV1191" s="302"/>
      <c r="BW1191" s="302"/>
      <c r="BX1191" s="302"/>
    </row>
    <row r="1192" hidden="1">
      <c r="A1192" s="292" t="s">
        <v>728</v>
      </c>
      <c r="B1192" s="292">
        <v>1191.0</v>
      </c>
      <c r="C1192" s="292">
        <f t="shared" si="15"/>
        <v>2</v>
      </c>
      <c r="D1192" s="293" t="str">
        <f t="shared" si="28"/>
        <v>Parcel Data</v>
      </c>
      <c r="E1192" s="46" t="str">
        <f t="shared" si="2"/>
        <v>par.dbf.par.ASRNBRHD</v>
      </c>
      <c r="F1192" s="46" t="s">
        <v>446</v>
      </c>
      <c r="G1192" s="46" t="s">
        <v>524</v>
      </c>
      <c r="H1192" s="47">
        <v>65.0</v>
      </c>
      <c r="I1192" s="294" t="s">
        <v>2353</v>
      </c>
      <c r="J1192" s="295" t="s">
        <v>1707</v>
      </c>
      <c r="K1192" s="296">
        <v>10.0</v>
      </c>
      <c r="L1192" s="297" t="b">
        <v>0</v>
      </c>
      <c r="M1192" s="294" t="s">
        <v>1521</v>
      </c>
      <c r="N1192" s="294"/>
      <c r="O1192" s="295">
        <v>260.0</v>
      </c>
      <c r="P1192" s="295"/>
      <c r="Q1192" s="298" t="str">
        <f t="shared" si="3"/>
        <v>par</v>
      </c>
      <c r="R1192" s="298" t="str">
        <f t="shared" si="19"/>
        <v>ASRNBRHD</v>
      </c>
      <c r="S1192" s="298" t="str">
        <f t="array" ref="S1192">iferror(index('Type Mapping'!$A$2:$D$21,match(J1192,'Type Mapping'!$B$2:$B$21,0),3),"type mismatch")</f>
        <v>VARCHAR</v>
      </c>
      <c r="T1192" s="298"/>
      <c r="U1192" s="298"/>
      <c r="V1192" s="298"/>
      <c r="W1192" s="51" t="b">
        <v>0</v>
      </c>
      <c r="X1192" s="51" t="s">
        <v>2276</v>
      </c>
      <c r="Y1192" s="309"/>
      <c r="Z1192" s="309"/>
      <c r="AA1192" s="311" t="s">
        <v>977</v>
      </c>
      <c r="AB1192" s="53" t="str">
        <f t="shared" si="23"/>
        <v>**field missing**_history</v>
      </c>
      <c r="AC1192" s="308" t="str">
        <f t="array" ref="AC1192">iferror(index('StoT Mapping (Depreciated)'!$D$2:$L$976,match(E1192,'StoT Mapping (Depreciated)'!$D$2:$D$976,0),9),"**FIELD MISSING**")</f>
        <v>**FIELD MISSING**</v>
      </c>
      <c r="AD1192" s="53" t="str">
        <f t="shared" si="6"/>
        <v>**field missing**.**FIELD MISSING**</v>
      </c>
      <c r="AE1192" s="299">
        <f>countif(NEW_REDB_table.field,AD1192)</f>
        <v>0</v>
      </c>
      <c r="AF1192" s="299" t="str">
        <f t="shared" si="7"/>
        <v>Check...</v>
      </c>
      <c r="AG1192" s="308"/>
      <c r="AH1192" s="317" t="b">
        <v>0</v>
      </c>
      <c r="AI1192" s="317" t="b">
        <v>0</v>
      </c>
      <c r="AJ1192" s="308" t="str">
        <f t="array" ref="AJ1192">iferror(index('Type Mapping'!$A$2:$D$21,match(J1192,'Type Mapping'!$B$2:$B$21,0),4),"type mismatch")</f>
        <v>INT</v>
      </c>
      <c r="AK1192" s="308"/>
      <c r="AL1192" s="308"/>
      <c r="AM1192" s="308"/>
      <c r="AN1192" s="300" t="b">
        <v>0</v>
      </c>
      <c r="AO1192" s="300" t="b">
        <v>0</v>
      </c>
      <c r="AP1192" s="300" t="b">
        <v>0</v>
      </c>
      <c r="AQ1192" s="300" t="b">
        <v>0</v>
      </c>
      <c r="AR1192" s="300"/>
      <c r="AS1192" s="300"/>
      <c r="AT1192" s="302"/>
      <c r="AU1192" s="302"/>
      <c r="AV1192" s="303" t="b">
        <v>1</v>
      </c>
      <c r="AW1192" s="304" t="str">
        <f t="shared" si="9"/>
        <v>false</v>
      </c>
      <c r="AX1192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1192" s="306"/>
      <c r="AZ1192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1192" s="306"/>
      <c r="BB1192" s="302"/>
      <c r="BC1192" s="303" t="b">
        <f t="shared" si="11"/>
        <v>0</v>
      </c>
      <c r="BD1192" s="304"/>
      <c r="BE1192" s="304" t="str">
        <f t="shared" si="12"/>
        <v/>
      </c>
      <c r="BF1192" s="307"/>
      <c r="BG1192" s="305"/>
      <c r="BH1192" s="305"/>
      <c r="BI1192" s="305"/>
      <c r="BJ1192" s="305" t="str">
        <f t="shared" si="18"/>
        <v/>
      </c>
      <c r="BK1192" s="306"/>
      <c r="BL1192" s="305" t="str">
        <f t="shared" si="14"/>
        <v/>
      </c>
      <c r="BM1192" s="306"/>
      <c r="BN1192" s="302"/>
      <c r="BO1192" s="302"/>
      <c r="BP1192" s="302"/>
      <c r="BQ1192" s="302"/>
      <c r="BR1192" s="302"/>
      <c r="BS1192" s="302"/>
      <c r="BT1192" s="302"/>
      <c r="BU1192" s="302"/>
      <c r="BV1192" s="302"/>
      <c r="BW1192" s="302"/>
      <c r="BX1192" s="302"/>
    </row>
    <row r="1193" hidden="1">
      <c r="A1193" s="292" t="s">
        <v>728</v>
      </c>
      <c r="B1193" s="292">
        <v>1192.0</v>
      </c>
      <c r="C1193" s="292">
        <f t="shared" si="15"/>
        <v>2</v>
      </c>
      <c r="D1193" s="293" t="str">
        <f t="shared" si="28"/>
        <v>Parcel Data</v>
      </c>
      <c r="E1193" s="46" t="str">
        <f t="shared" si="2"/>
        <v>par.dbf.par.CENSBLOCK</v>
      </c>
      <c r="F1193" s="46" t="s">
        <v>446</v>
      </c>
      <c r="G1193" s="46" t="s">
        <v>524</v>
      </c>
      <c r="H1193" s="47">
        <v>66.0</v>
      </c>
      <c r="I1193" s="294" t="s">
        <v>2354</v>
      </c>
      <c r="J1193" s="295" t="s">
        <v>1708</v>
      </c>
      <c r="K1193" s="296">
        <v>10.0</v>
      </c>
      <c r="L1193" s="297" t="b">
        <v>0</v>
      </c>
      <c r="M1193" s="294" t="s">
        <v>802</v>
      </c>
      <c r="N1193" s="294"/>
      <c r="O1193" s="376">
        <v>1256.2001</v>
      </c>
      <c r="P1193" s="376"/>
      <c r="Q1193" s="298" t="str">
        <f t="shared" si="3"/>
        <v>par</v>
      </c>
      <c r="R1193" s="298" t="str">
        <f t="shared" si="19"/>
        <v>CENSBLOCK</v>
      </c>
      <c r="S1193" s="298" t="str">
        <f t="array" ref="S1193">iferror(index('Type Mapping'!$A$2:$D$21,match(J1193,'Type Mapping'!$B$2:$B$21,0),3),"type mismatch")</f>
        <v>VARCHAR</v>
      </c>
      <c r="T1193" s="298"/>
      <c r="U1193" s="298"/>
      <c r="V1193" s="298"/>
      <c r="W1193" s="51" t="b">
        <v>0</v>
      </c>
      <c r="X1193" s="51" t="s">
        <v>2276</v>
      </c>
      <c r="Y1193" s="309"/>
      <c r="Z1193" s="309"/>
      <c r="AA1193" s="311" t="s">
        <v>977</v>
      </c>
      <c r="AB1193" s="53" t="str">
        <f t="shared" si="23"/>
        <v>**field missing**_history</v>
      </c>
      <c r="AC1193" s="308" t="str">
        <f t="array" ref="AC1193">iferror(index('StoT Mapping (Depreciated)'!$D$2:$L$976,match(E1193,'StoT Mapping (Depreciated)'!$D$2:$D$976,0),9),"**FIELD MISSING**")</f>
        <v>**FIELD MISSING**</v>
      </c>
      <c r="AD1193" s="53" t="str">
        <f t="shared" si="6"/>
        <v>**field missing**.**FIELD MISSING**</v>
      </c>
      <c r="AE1193" s="299">
        <f>countif(NEW_REDB_table.field,AD1193)</f>
        <v>0</v>
      </c>
      <c r="AF1193" s="299" t="str">
        <f t="shared" si="7"/>
        <v>Check...</v>
      </c>
      <c r="AG1193" s="308"/>
      <c r="AH1193" s="317" t="b">
        <v>0</v>
      </c>
      <c r="AI1193" s="317" t="b">
        <v>0</v>
      </c>
      <c r="AJ1193" s="308" t="str">
        <f t="array" ref="AJ1193">iferror(index('Type Mapping'!$A$2:$D$21,match(J1193,'Type Mapping'!$B$2:$B$21,0),4),"type mismatch")</f>
        <v>VARCHAR</v>
      </c>
      <c r="AK1193" s="308"/>
      <c r="AL1193" s="308"/>
      <c r="AM1193" s="308"/>
      <c r="AN1193" s="300" t="b">
        <v>0</v>
      </c>
      <c r="AO1193" s="300" t="b">
        <v>0</v>
      </c>
      <c r="AP1193" s="300" t="b">
        <v>0</v>
      </c>
      <c r="AQ1193" s="300" t="b">
        <v>0</v>
      </c>
      <c r="AR1193" s="300"/>
      <c r="AS1193" s="300"/>
      <c r="AT1193" s="302"/>
      <c r="AU1193" s="302"/>
      <c r="AV1193" s="303" t="b">
        <v>1</v>
      </c>
      <c r="AW1193" s="304" t="str">
        <f t="shared" si="9"/>
        <v>false</v>
      </c>
      <c r="AX1193" s="305" t="str">
        <f t="shared" si="17"/>
        <v>&lt;column comment="" default="" key="false" label="CENSBLOCK" length="255" nullable="true" originalDbColumnName="CENSBLOCK" originalLength="-1" pattern="" precision="-1" talendType="id_String" type=""/&gt;</v>
      </c>
      <c r="AY1193" s="306"/>
      <c r="AZ1193" s="305" t="str">
        <f t="shared" si="10"/>
        <v>&lt;column comment="" default="" key="false" label="CENSBLOCK" length="255" nullable="true" originalDbColumnName="CENSBLOCK" originalLength="-1" pattern="" precision="-1" talendType="id_String" type=""/&gt;</v>
      </c>
      <c r="BA1193" s="306"/>
      <c r="BB1193" s="302"/>
      <c r="BC1193" s="303" t="b">
        <f t="shared" si="11"/>
        <v>0</v>
      </c>
      <c r="BD1193" s="304"/>
      <c r="BE1193" s="304" t="str">
        <f t="shared" si="12"/>
        <v/>
      </c>
      <c r="BF1193" s="307"/>
      <c r="BG1193" s="305"/>
      <c r="BH1193" s="305"/>
      <c r="BI1193" s="305"/>
      <c r="BJ1193" s="305" t="str">
        <f t="shared" si="18"/>
        <v/>
      </c>
      <c r="BK1193" s="306"/>
      <c r="BL1193" s="305" t="str">
        <f t="shared" si="14"/>
        <v/>
      </c>
      <c r="BM1193" s="306"/>
      <c r="BN1193" s="302"/>
      <c r="BO1193" s="302"/>
      <c r="BP1193" s="302"/>
      <c r="BQ1193" s="302"/>
      <c r="BR1193" s="302"/>
      <c r="BS1193" s="302"/>
      <c r="BT1193" s="302"/>
      <c r="BU1193" s="302"/>
      <c r="BV1193" s="302"/>
      <c r="BW1193" s="302"/>
      <c r="BX1193" s="302"/>
    </row>
    <row r="1194" hidden="1">
      <c r="A1194" s="292" t="s">
        <v>728</v>
      </c>
      <c r="B1194" s="292">
        <v>1193.0</v>
      </c>
      <c r="C1194" s="292">
        <f t="shared" si="15"/>
        <v>2</v>
      </c>
      <c r="D1194" s="293" t="str">
        <f t="shared" si="28"/>
        <v>Parcel Data</v>
      </c>
      <c r="E1194" s="46" t="str">
        <f t="shared" si="2"/>
        <v>par.dbf.par.POLICEDIST</v>
      </c>
      <c r="F1194" s="46" t="s">
        <v>446</v>
      </c>
      <c r="G1194" s="46" t="s">
        <v>524</v>
      </c>
      <c r="H1194" s="47">
        <v>67.0</v>
      </c>
      <c r="I1194" s="294" t="s">
        <v>2355</v>
      </c>
      <c r="J1194" s="295" t="s">
        <v>1707</v>
      </c>
      <c r="K1194" s="296">
        <v>10.0</v>
      </c>
      <c r="L1194" s="297" t="b">
        <v>0</v>
      </c>
      <c r="M1194" s="294" t="s">
        <v>1491</v>
      </c>
      <c r="N1194" s="294"/>
      <c r="O1194" s="295">
        <v>4.0</v>
      </c>
      <c r="P1194" s="295"/>
      <c r="Q1194" s="298" t="str">
        <f t="shared" si="3"/>
        <v>par</v>
      </c>
      <c r="R1194" s="298" t="str">
        <f t="shared" si="19"/>
        <v>POLICEDIST</v>
      </c>
      <c r="S1194" s="298" t="str">
        <f t="array" ref="S1194">iferror(index('Type Mapping'!$A$2:$D$21,match(J1194,'Type Mapping'!$B$2:$B$21,0),3),"type mismatch")</f>
        <v>VARCHAR</v>
      </c>
      <c r="T1194" s="298"/>
      <c r="U1194" s="298"/>
      <c r="V1194" s="298"/>
      <c r="W1194" s="51" t="b">
        <v>0</v>
      </c>
      <c r="X1194" s="51" t="s">
        <v>2276</v>
      </c>
      <c r="Y1194" s="309"/>
      <c r="Z1194" s="309"/>
      <c r="AA1194" s="311" t="s">
        <v>977</v>
      </c>
      <c r="AB1194" s="53" t="str">
        <f t="shared" si="23"/>
        <v>**field missing**_history</v>
      </c>
      <c r="AC1194" s="308" t="str">
        <f t="array" ref="AC1194">iferror(index('StoT Mapping (Depreciated)'!$D$2:$L$976,match(E1194,'StoT Mapping (Depreciated)'!$D$2:$D$976,0),9),"**FIELD MISSING**")</f>
        <v>**FIELD MISSING**</v>
      </c>
      <c r="AD1194" s="53" t="str">
        <f t="shared" si="6"/>
        <v>**field missing**.**FIELD MISSING**</v>
      </c>
      <c r="AE1194" s="299">
        <f>countif(NEW_REDB_table.field,AD1194)</f>
        <v>0</v>
      </c>
      <c r="AF1194" s="299" t="str">
        <f t="shared" si="7"/>
        <v>Check...</v>
      </c>
      <c r="AG1194" s="308"/>
      <c r="AH1194" s="317" t="b">
        <v>0</v>
      </c>
      <c r="AI1194" s="317" t="b">
        <v>0</v>
      </c>
      <c r="AJ1194" s="308" t="str">
        <f t="array" ref="AJ1194">iferror(index('Type Mapping'!$A$2:$D$21,match(J1194,'Type Mapping'!$B$2:$B$21,0),4),"type mismatch")</f>
        <v>INT</v>
      </c>
      <c r="AK1194" s="308"/>
      <c r="AL1194" s="308"/>
      <c r="AM1194" s="308"/>
      <c r="AN1194" s="300" t="b">
        <v>0</v>
      </c>
      <c r="AO1194" s="300" t="b">
        <v>0</v>
      </c>
      <c r="AP1194" s="300" t="b">
        <v>0</v>
      </c>
      <c r="AQ1194" s="300" t="b">
        <v>0</v>
      </c>
      <c r="AR1194" s="300"/>
      <c r="AS1194" s="300"/>
      <c r="AT1194" s="302"/>
      <c r="AU1194" s="302"/>
      <c r="AV1194" s="303" t="b">
        <v>1</v>
      </c>
      <c r="AW1194" s="304" t="str">
        <f t="shared" si="9"/>
        <v>false</v>
      </c>
      <c r="AX1194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1194" s="306"/>
      <c r="AZ1194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1194" s="306"/>
      <c r="BB1194" s="302"/>
      <c r="BC1194" s="303" t="b">
        <f t="shared" si="11"/>
        <v>0</v>
      </c>
      <c r="BD1194" s="304"/>
      <c r="BE1194" s="304" t="str">
        <f t="shared" si="12"/>
        <v/>
      </c>
      <c r="BF1194" s="307"/>
      <c r="BG1194" s="305"/>
      <c r="BH1194" s="305"/>
      <c r="BI1194" s="305"/>
      <c r="BJ1194" s="305" t="str">
        <f t="shared" si="18"/>
        <v/>
      </c>
      <c r="BK1194" s="306"/>
      <c r="BL1194" s="305" t="str">
        <f t="shared" si="14"/>
        <v/>
      </c>
      <c r="BM1194" s="306"/>
      <c r="BN1194" s="302"/>
      <c r="BO1194" s="302"/>
      <c r="BP1194" s="302"/>
      <c r="BQ1194" s="302"/>
      <c r="BR1194" s="302"/>
      <c r="BS1194" s="302"/>
      <c r="BT1194" s="302"/>
      <c r="BU1194" s="302"/>
      <c r="BV1194" s="302"/>
      <c r="BW1194" s="302"/>
      <c r="BX1194" s="302"/>
    </row>
    <row r="1195" hidden="1">
      <c r="A1195" s="292" t="s">
        <v>728</v>
      </c>
      <c r="B1195" s="292">
        <v>1194.0</v>
      </c>
      <c r="C1195" s="292">
        <f t="shared" si="15"/>
        <v>2</v>
      </c>
      <c r="D1195" s="293" t="str">
        <f t="shared" si="28"/>
        <v>Parcel Data</v>
      </c>
      <c r="E1195" s="46" t="str">
        <f t="shared" si="2"/>
        <v>par.dbf.par.ZIP</v>
      </c>
      <c r="F1195" s="46" t="s">
        <v>446</v>
      </c>
      <c r="G1195" s="46" t="s">
        <v>524</v>
      </c>
      <c r="H1195" s="47">
        <v>68.0</v>
      </c>
      <c r="I1195" s="294" t="s">
        <v>1544</v>
      </c>
      <c r="J1195" s="295" t="s">
        <v>1707</v>
      </c>
      <c r="K1195" s="296">
        <v>10.0</v>
      </c>
      <c r="L1195" s="297" t="b">
        <v>0</v>
      </c>
      <c r="M1195" s="294" t="s">
        <v>802</v>
      </c>
      <c r="N1195" s="294"/>
      <c r="O1195" s="376">
        <v>63102.0</v>
      </c>
      <c r="P1195" s="376"/>
      <c r="Q1195" s="298" t="str">
        <f t="shared" si="3"/>
        <v>par</v>
      </c>
      <c r="R1195" s="298" t="str">
        <f t="shared" si="19"/>
        <v>ZIP</v>
      </c>
      <c r="S1195" s="298" t="str">
        <f t="array" ref="S1195">iferror(index('Type Mapping'!$A$2:$D$21,match(J1195,'Type Mapping'!$B$2:$B$21,0),3),"type mismatch")</f>
        <v>VARCHAR</v>
      </c>
      <c r="T1195" s="298"/>
      <c r="U1195" s="298"/>
      <c r="V1195" s="298"/>
      <c r="W1195" s="51" t="b">
        <v>0</v>
      </c>
      <c r="X1195" s="51" t="s">
        <v>2276</v>
      </c>
      <c r="Y1195" s="309"/>
      <c r="Z1195" s="309"/>
      <c r="AA1195" s="311" t="s">
        <v>977</v>
      </c>
      <c r="AB1195" s="53" t="str">
        <f t="shared" si="23"/>
        <v>**field missing**_history</v>
      </c>
      <c r="AC1195" s="308" t="str">
        <f t="array" ref="AC1195">iferror(index('StoT Mapping (Depreciated)'!$D$2:$L$976,match(E1195,'StoT Mapping (Depreciated)'!$D$2:$D$976,0),9),"**FIELD MISSING**")</f>
        <v>**FIELD MISSING**</v>
      </c>
      <c r="AD1195" s="53" t="str">
        <f t="shared" si="6"/>
        <v>**field missing**.**FIELD MISSING**</v>
      </c>
      <c r="AE1195" s="299">
        <f>countif(NEW_REDB_table.field,AD1195)</f>
        <v>0</v>
      </c>
      <c r="AF1195" s="299" t="str">
        <f t="shared" si="7"/>
        <v>Check...</v>
      </c>
      <c r="AG1195" s="308"/>
      <c r="AH1195" s="317" t="b">
        <v>0</v>
      </c>
      <c r="AI1195" s="317" t="b">
        <v>0</v>
      </c>
      <c r="AJ1195" s="308" t="str">
        <f t="array" ref="AJ1195">iferror(index('Type Mapping'!$A$2:$D$21,match(J1195,'Type Mapping'!$B$2:$B$21,0),4),"type mismatch")</f>
        <v>INT</v>
      </c>
      <c r="AK1195" s="308"/>
      <c r="AL1195" s="308"/>
      <c r="AM1195" s="308"/>
      <c r="AN1195" s="300" t="b">
        <v>0</v>
      </c>
      <c r="AO1195" s="300" t="b">
        <v>0</v>
      </c>
      <c r="AP1195" s="300" t="b">
        <v>0</v>
      </c>
      <c r="AQ1195" s="300" t="b">
        <v>0</v>
      </c>
      <c r="AR1195" s="300"/>
      <c r="AS1195" s="300"/>
      <c r="AT1195" s="302"/>
      <c r="AU1195" s="302"/>
      <c r="AV1195" s="303" t="b">
        <v>1</v>
      </c>
      <c r="AW1195" s="304" t="str">
        <f t="shared" si="9"/>
        <v>false</v>
      </c>
      <c r="AX1195" s="305" t="str">
        <f t="shared" si="17"/>
        <v>&lt;column comment="" default="" key="false" label="ZIP" length="255" nullable="true" originalDbColumnName="ZIP" originalLength="-1" pattern="" precision="-1" talendType="id_String" type=""/&gt;</v>
      </c>
      <c r="AY1195" s="306"/>
      <c r="AZ1195" s="305" t="str">
        <f t="shared" si="10"/>
        <v>&lt;column comment="" default="" key="false" label="ZIP" length="255" nullable="true" originalDbColumnName="ZIP" originalLength="-1" pattern="" precision="-1" talendType="id_String" type=""/&gt;</v>
      </c>
      <c r="BA1195" s="306"/>
      <c r="BB1195" s="302"/>
      <c r="BC1195" s="303" t="b">
        <f t="shared" si="11"/>
        <v>0</v>
      </c>
      <c r="BD1195" s="304"/>
      <c r="BE1195" s="304" t="str">
        <f t="shared" si="12"/>
        <v/>
      </c>
      <c r="BF1195" s="307"/>
      <c r="BG1195" s="305"/>
      <c r="BH1195" s="305"/>
      <c r="BI1195" s="305"/>
      <c r="BJ1195" s="305" t="str">
        <f t="shared" si="18"/>
        <v/>
      </c>
      <c r="BK1195" s="306"/>
      <c r="BL1195" s="305" t="str">
        <f t="shared" si="14"/>
        <v/>
      </c>
      <c r="BM1195" s="306"/>
      <c r="BN1195" s="302"/>
      <c r="BO1195" s="302"/>
      <c r="BP1195" s="302"/>
      <c r="BQ1195" s="302"/>
      <c r="BR1195" s="302"/>
      <c r="BS1195" s="302"/>
      <c r="BT1195" s="302"/>
      <c r="BU1195" s="302"/>
      <c r="BV1195" s="302"/>
      <c r="BW1195" s="302"/>
      <c r="BX1195" s="302"/>
    </row>
    <row r="1196" hidden="1">
      <c r="A1196" s="292" t="s">
        <v>728</v>
      </c>
      <c r="B1196" s="292">
        <v>1195.0</v>
      </c>
      <c r="C1196" s="292">
        <f t="shared" si="15"/>
        <v>2</v>
      </c>
      <c r="D1196" s="293" t="str">
        <f t="shared" si="28"/>
        <v>Parcel Data</v>
      </c>
      <c r="E1196" s="46" t="str">
        <f t="shared" si="2"/>
        <v>par.dbf.par.IMPACTAREA</v>
      </c>
      <c r="F1196" s="46" t="s">
        <v>446</v>
      </c>
      <c r="G1196" s="46" t="s">
        <v>524</v>
      </c>
      <c r="H1196" s="47">
        <v>69.0</v>
      </c>
      <c r="I1196" s="294" t="s">
        <v>2356</v>
      </c>
      <c r="J1196" s="295" t="s">
        <v>1707</v>
      </c>
      <c r="K1196" s="296">
        <v>10.0</v>
      </c>
      <c r="L1196" s="297" t="b">
        <v>0</v>
      </c>
      <c r="M1196" s="294" t="s">
        <v>802</v>
      </c>
      <c r="N1196" s="294"/>
      <c r="O1196" s="295">
        <v>0.0</v>
      </c>
      <c r="P1196" s="295"/>
      <c r="Q1196" s="298" t="str">
        <f t="shared" si="3"/>
        <v>par</v>
      </c>
      <c r="R1196" s="298" t="str">
        <f t="shared" si="19"/>
        <v>IMPACTAREA</v>
      </c>
      <c r="S1196" s="298" t="str">
        <f t="array" ref="S1196">iferror(index('Type Mapping'!$A$2:$D$21,match(J1196,'Type Mapping'!$B$2:$B$21,0),3),"type mismatch")</f>
        <v>VARCHAR</v>
      </c>
      <c r="T1196" s="298"/>
      <c r="U1196" s="298"/>
      <c r="V1196" s="298"/>
      <c r="W1196" s="51" t="b">
        <v>0</v>
      </c>
      <c r="X1196" s="51" t="s">
        <v>2276</v>
      </c>
      <c r="Y1196" s="309"/>
      <c r="Z1196" s="309"/>
      <c r="AA1196" s="311" t="s">
        <v>977</v>
      </c>
      <c r="AB1196" s="53" t="str">
        <f t="shared" si="23"/>
        <v>**field missing**_history</v>
      </c>
      <c r="AC1196" s="308" t="str">
        <f t="array" ref="AC1196">iferror(index('StoT Mapping (Depreciated)'!$D$2:$L$976,match(E1196,'StoT Mapping (Depreciated)'!$D$2:$D$976,0),9),"**FIELD MISSING**")</f>
        <v>**FIELD MISSING**</v>
      </c>
      <c r="AD1196" s="53" t="str">
        <f t="shared" si="6"/>
        <v>**field missing**.**FIELD MISSING**</v>
      </c>
      <c r="AE1196" s="299">
        <f>countif(NEW_REDB_table.field,AD1196)</f>
        <v>0</v>
      </c>
      <c r="AF1196" s="299" t="str">
        <f t="shared" si="7"/>
        <v>Check...</v>
      </c>
      <c r="AG1196" s="308"/>
      <c r="AH1196" s="317" t="b">
        <v>0</v>
      </c>
      <c r="AI1196" s="317" t="b">
        <v>0</v>
      </c>
      <c r="AJ1196" s="308" t="str">
        <f t="array" ref="AJ1196">iferror(index('Type Mapping'!$A$2:$D$21,match(J1196,'Type Mapping'!$B$2:$B$21,0),4),"type mismatch")</f>
        <v>INT</v>
      </c>
      <c r="AK1196" s="308"/>
      <c r="AL1196" s="308"/>
      <c r="AM1196" s="308"/>
      <c r="AN1196" s="300" t="b">
        <v>0</v>
      </c>
      <c r="AO1196" s="300" t="b">
        <v>0</v>
      </c>
      <c r="AP1196" s="300" t="b">
        <v>0</v>
      </c>
      <c r="AQ1196" s="300" t="b">
        <v>0</v>
      </c>
      <c r="AR1196" s="300"/>
      <c r="AS1196" s="300"/>
      <c r="AT1196" s="302"/>
      <c r="AU1196" s="302"/>
      <c r="AV1196" s="303" t="b">
        <v>1</v>
      </c>
      <c r="AW1196" s="304" t="str">
        <f t="shared" si="9"/>
        <v>false</v>
      </c>
      <c r="AX1196" s="305" t="str">
        <f t="shared" si="17"/>
        <v>&lt;column comment="" default="" key="false" label="IMPACTAREA" length="255" nullable="true" originalDbColumnName="IMPACTAREA" originalLength="-1" pattern="" precision="-1" talendType="id_String" type=""/&gt;</v>
      </c>
      <c r="AY1196" s="306"/>
      <c r="AZ1196" s="305" t="str">
        <f t="shared" si="10"/>
        <v>&lt;column comment="" default="" key="false" label="IMPACTAREA" length="255" nullable="true" originalDbColumnName="IMPACTAREA" originalLength="-1" pattern="" precision="-1" talendType="id_String" type=""/&gt;</v>
      </c>
      <c r="BA1196" s="306"/>
      <c r="BB1196" s="302"/>
      <c r="BC1196" s="303" t="b">
        <f t="shared" si="11"/>
        <v>0</v>
      </c>
      <c r="BD1196" s="304"/>
      <c r="BE1196" s="304" t="str">
        <f t="shared" si="12"/>
        <v/>
      </c>
      <c r="BF1196" s="307"/>
      <c r="BG1196" s="305"/>
      <c r="BH1196" s="305"/>
      <c r="BI1196" s="305"/>
      <c r="BJ1196" s="305" t="str">
        <f t="shared" si="18"/>
        <v/>
      </c>
      <c r="BK1196" s="306"/>
      <c r="BL1196" s="305" t="str">
        <f t="shared" si="14"/>
        <v/>
      </c>
      <c r="BM1196" s="306"/>
      <c r="BN1196" s="302"/>
      <c r="BO1196" s="302"/>
      <c r="BP1196" s="302"/>
      <c r="BQ1196" s="302"/>
      <c r="BR1196" s="302"/>
      <c r="BS1196" s="302"/>
      <c r="BT1196" s="302"/>
      <c r="BU1196" s="302"/>
      <c r="BV1196" s="302"/>
      <c r="BW1196" s="302"/>
      <c r="BX1196" s="302"/>
    </row>
    <row r="1197" hidden="1">
      <c r="A1197" s="292" t="s">
        <v>728</v>
      </c>
      <c r="B1197" s="292">
        <v>1196.0</v>
      </c>
      <c r="C1197" s="292">
        <f t="shared" si="15"/>
        <v>2</v>
      </c>
      <c r="D1197" s="293" t="str">
        <f t="shared" si="28"/>
        <v>Parcel Data</v>
      </c>
      <c r="E1197" s="46" t="str">
        <f t="shared" si="2"/>
        <v>par.dbf.par.HSCONSERV</v>
      </c>
      <c r="F1197" s="46" t="s">
        <v>446</v>
      </c>
      <c r="G1197" s="46" t="s">
        <v>524</v>
      </c>
      <c r="H1197" s="47">
        <v>70.0</v>
      </c>
      <c r="I1197" s="294" t="s">
        <v>2357</v>
      </c>
      <c r="J1197" s="295" t="s">
        <v>1707</v>
      </c>
      <c r="K1197" s="296">
        <v>10.0</v>
      </c>
      <c r="L1197" s="297" t="b">
        <v>0</v>
      </c>
      <c r="M1197" s="294" t="s">
        <v>802</v>
      </c>
      <c r="N1197" s="294"/>
      <c r="O1197" s="376">
        <v>59.0</v>
      </c>
      <c r="P1197" s="376"/>
      <c r="Q1197" s="298" t="str">
        <f t="shared" si="3"/>
        <v>par</v>
      </c>
      <c r="R1197" s="298" t="str">
        <f t="shared" si="19"/>
        <v>HSCONSERV</v>
      </c>
      <c r="S1197" s="298" t="str">
        <f t="array" ref="S1197">iferror(index('Type Mapping'!$A$2:$D$21,match(J1197,'Type Mapping'!$B$2:$B$21,0),3),"type mismatch")</f>
        <v>VARCHAR</v>
      </c>
      <c r="T1197" s="298"/>
      <c r="U1197" s="298"/>
      <c r="V1197" s="298"/>
      <c r="W1197" s="51" t="b">
        <v>0</v>
      </c>
      <c r="X1197" s="51" t="s">
        <v>2276</v>
      </c>
      <c r="Y1197" s="309"/>
      <c r="Z1197" s="309"/>
      <c r="AA1197" s="311" t="s">
        <v>977</v>
      </c>
      <c r="AB1197" s="53" t="str">
        <f t="shared" si="23"/>
        <v>**field missing**_history</v>
      </c>
      <c r="AC1197" s="308" t="str">
        <f t="array" ref="AC1197">iferror(index('StoT Mapping (Depreciated)'!$D$2:$L$976,match(E1197,'StoT Mapping (Depreciated)'!$D$2:$D$976,0),9),"**FIELD MISSING**")</f>
        <v>**FIELD MISSING**</v>
      </c>
      <c r="AD1197" s="53" t="str">
        <f t="shared" si="6"/>
        <v>**field missing**.**FIELD MISSING**</v>
      </c>
      <c r="AE1197" s="299">
        <f>countif(NEW_REDB_table.field,AD1197)</f>
        <v>0</v>
      </c>
      <c r="AF1197" s="299" t="str">
        <f t="shared" si="7"/>
        <v>Check...</v>
      </c>
      <c r="AG1197" s="308"/>
      <c r="AH1197" s="317" t="b">
        <v>0</v>
      </c>
      <c r="AI1197" s="317" t="b">
        <v>0</v>
      </c>
      <c r="AJ1197" s="308" t="str">
        <f t="array" ref="AJ1197">iferror(index('Type Mapping'!$A$2:$D$21,match(J1197,'Type Mapping'!$B$2:$B$21,0),4),"type mismatch")</f>
        <v>INT</v>
      </c>
      <c r="AK1197" s="308"/>
      <c r="AL1197" s="308"/>
      <c r="AM1197" s="308"/>
      <c r="AN1197" s="300" t="b">
        <v>0</v>
      </c>
      <c r="AO1197" s="300" t="b">
        <v>0</v>
      </c>
      <c r="AP1197" s="300" t="b">
        <v>0</v>
      </c>
      <c r="AQ1197" s="300" t="b">
        <v>0</v>
      </c>
      <c r="AR1197" s="300"/>
      <c r="AS1197" s="300"/>
      <c r="AT1197" s="302"/>
      <c r="AU1197" s="302"/>
      <c r="AV1197" s="303" t="b">
        <v>1</v>
      </c>
      <c r="AW1197" s="304" t="str">
        <f t="shared" si="9"/>
        <v>false</v>
      </c>
      <c r="AX1197" s="305" t="str">
        <f t="shared" si="17"/>
        <v>&lt;column comment="" default="" key="false" label="HSCONSERV" length="255" nullable="true" originalDbColumnName="HSCONSERV" originalLength="-1" pattern="" precision="-1" talendType="id_String" type=""/&gt;</v>
      </c>
      <c r="AY1197" s="306"/>
      <c r="AZ1197" s="305" t="str">
        <f t="shared" si="10"/>
        <v>&lt;column comment="" default="" key="false" label="HSCONSERV" length="255" nullable="true" originalDbColumnName="HSCONSERV" originalLength="-1" pattern="" precision="-1" talendType="id_String" type=""/&gt;</v>
      </c>
      <c r="BA1197" s="306"/>
      <c r="BB1197" s="302"/>
      <c r="BC1197" s="303" t="b">
        <f t="shared" si="11"/>
        <v>0</v>
      </c>
      <c r="BD1197" s="304"/>
      <c r="BE1197" s="304" t="str">
        <f t="shared" si="12"/>
        <v/>
      </c>
      <c r="BF1197" s="307"/>
      <c r="BG1197" s="305"/>
      <c r="BH1197" s="305"/>
      <c r="BI1197" s="305"/>
      <c r="BJ1197" s="305" t="str">
        <f t="shared" si="18"/>
        <v/>
      </c>
      <c r="BK1197" s="306"/>
      <c r="BL1197" s="305" t="str">
        <f t="shared" si="14"/>
        <v/>
      </c>
      <c r="BM1197" s="306"/>
      <c r="BN1197" s="302"/>
      <c r="BO1197" s="302"/>
      <c r="BP1197" s="302"/>
      <c r="BQ1197" s="302"/>
      <c r="BR1197" s="302"/>
      <c r="BS1197" s="302"/>
      <c r="BT1197" s="302"/>
      <c r="BU1197" s="302"/>
      <c r="BV1197" s="302"/>
      <c r="BW1197" s="302"/>
      <c r="BX1197" s="302"/>
    </row>
    <row r="1198" hidden="1">
      <c r="A1198" s="292" t="s">
        <v>728</v>
      </c>
      <c r="B1198" s="292">
        <v>1197.0</v>
      </c>
      <c r="C1198" s="292">
        <f t="shared" si="15"/>
        <v>2</v>
      </c>
      <c r="D1198" s="293" t="str">
        <f t="shared" si="28"/>
        <v>Parcel Data</v>
      </c>
      <c r="E1198" s="46" t="str">
        <f t="shared" si="2"/>
        <v>par.dbf.par.OWNEROCC</v>
      </c>
      <c r="F1198" s="46" t="s">
        <v>446</v>
      </c>
      <c r="G1198" s="46" t="s">
        <v>524</v>
      </c>
      <c r="H1198" s="47">
        <v>71.0</v>
      </c>
      <c r="I1198" s="294" t="s">
        <v>2358</v>
      </c>
      <c r="J1198" s="295" t="s">
        <v>1708</v>
      </c>
      <c r="K1198" s="296">
        <v>10.0</v>
      </c>
      <c r="L1198" s="297" t="b">
        <v>0</v>
      </c>
      <c r="M1198" s="294" t="s">
        <v>802</v>
      </c>
      <c r="N1198" s="294"/>
      <c r="O1198" s="295" t="s">
        <v>2359</v>
      </c>
      <c r="P1198" s="295"/>
      <c r="Q1198" s="298" t="str">
        <f t="shared" si="3"/>
        <v>par</v>
      </c>
      <c r="R1198" s="298" t="str">
        <f t="shared" si="19"/>
        <v>OWNEROCC</v>
      </c>
      <c r="S1198" s="298" t="str">
        <f t="array" ref="S1198">iferror(index('Type Mapping'!$A$2:$D$21,match(J1198,'Type Mapping'!$B$2:$B$21,0),3),"type mismatch")</f>
        <v>VARCHAR</v>
      </c>
      <c r="T1198" s="298"/>
      <c r="U1198" s="298"/>
      <c r="V1198" s="298"/>
      <c r="W1198" s="51" t="b">
        <v>0</v>
      </c>
      <c r="X1198" s="51" t="s">
        <v>2276</v>
      </c>
      <c r="Y1198" s="309"/>
      <c r="Z1198" s="309"/>
      <c r="AA1198" s="311" t="s">
        <v>977</v>
      </c>
      <c r="AB1198" s="53" t="str">
        <f t="shared" si="23"/>
        <v>**field missing**_history</v>
      </c>
      <c r="AC1198" s="308" t="str">
        <f t="array" ref="AC1198">iferror(index('StoT Mapping (Depreciated)'!$D$2:$L$976,match(E1198,'StoT Mapping (Depreciated)'!$D$2:$D$976,0),9),"**FIELD MISSING**")</f>
        <v>**FIELD MISSING**</v>
      </c>
      <c r="AD1198" s="53" t="str">
        <f t="shared" si="6"/>
        <v>**field missing**.**FIELD MISSING**</v>
      </c>
      <c r="AE1198" s="299">
        <f>countif(NEW_REDB_table.field,AD1198)</f>
        <v>0</v>
      </c>
      <c r="AF1198" s="299" t="str">
        <f t="shared" si="7"/>
        <v>Check...</v>
      </c>
      <c r="AG1198" s="308"/>
      <c r="AH1198" s="317" t="b">
        <v>0</v>
      </c>
      <c r="AI1198" s="317" t="b">
        <v>0</v>
      </c>
      <c r="AJ1198" s="308" t="str">
        <f t="array" ref="AJ1198">iferror(index('Type Mapping'!$A$2:$D$21,match(J1198,'Type Mapping'!$B$2:$B$21,0),4),"type mismatch")</f>
        <v>VARCHAR</v>
      </c>
      <c r="AK1198" s="308"/>
      <c r="AL1198" s="308"/>
      <c r="AM1198" s="308"/>
      <c r="AN1198" s="300" t="b">
        <v>0</v>
      </c>
      <c r="AO1198" s="300" t="b">
        <v>0</v>
      </c>
      <c r="AP1198" s="300" t="b">
        <v>0</v>
      </c>
      <c r="AQ1198" s="300" t="b">
        <v>0</v>
      </c>
      <c r="AR1198" s="300"/>
      <c r="AS1198" s="300"/>
      <c r="AT1198" s="302"/>
      <c r="AU1198" s="302"/>
      <c r="AV1198" s="303" t="b">
        <v>1</v>
      </c>
      <c r="AW1198" s="304" t="str">
        <f t="shared" si="9"/>
        <v>false</v>
      </c>
      <c r="AX1198" s="305" t="str">
        <f t="shared" si="17"/>
        <v>&lt;column comment="" default="" key="false" label="OWNEROCC" length="255" nullable="true" originalDbColumnName="OWNEROCC" originalLength="-1" pattern="" precision="-1" talendType="id_String" type=""/&gt;</v>
      </c>
      <c r="AY1198" s="306"/>
      <c r="AZ1198" s="305" t="str">
        <f t="shared" si="10"/>
        <v>&lt;column comment="" default="" key="false" label="OWNEROCC" length="255" nullable="true" originalDbColumnName="OWNEROCC" originalLength="-1" pattern="" precision="-1" talendType="id_String" type=""/&gt;</v>
      </c>
      <c r="BA1198" s="306"/>
      <c r="BB1198" s="302"/>
      <c r="BC1198" s="303" t="b">
        <f t="shared" si="11"/>
        <v>0</v>
      </c>
      <c r="BD1198" s="304"/>
      <c r="BE1198" s="304" t="str">
        <f t="shared" si="12"/>
        <v/>
      </c>
      <c r="BF1198" s="307"/>
      <c r="BG1198" s="305"/>
      <c r="BH1198" s="305"/>
      <c r="BI1198" s="305"/>
      <c r="BJ1198" s="305" t="str">
        <f t="shared" si="18"/>
        <v/>
      </c>
      <c r="BK1198" s="306"/>
      <c r="BL1198" s="305" t="str">
        <f t="shared" si="14"/>
        <v/>
      </c>
      <c r="BM1198" s="306"/>
      <c r="BN1198" s="302"/>
      <c r="BO1198" s="302"/>
      <c r="BP1198" s="302"/>
      <c r="BQ1198" s="302"/>
      <c r="BR1198" s="302"/>
      <c r="BS1198" s="302"/>
      <c r="BT1198" s="302"/>
      <c r="BU1198" s="302"/>
      <c r="BV1198" s="302"/>
      <c r="BW1198" s="302"/>
      <c r="BX1198" s="302"/>
    </row>
    <row r="1199" hidden="1">
      <c r="A1199" s="292" t="s">
        <v>728</v>
      </c>
      <c r="B1199" s="292">
        <v>1198.0</v>
      </c>
      <c r="C1199" s="292">
        <f t="shared" si="15"/>
        <v>2</v>
      </c>
      <c r="D1199" s="293" t="str">
        <f t="shared" si="28"/>
        <v>Parcel Data</v>
      </c>
      <c r="E1199" s="46" t="str">
        <f t="shared" si="2"/>
        <v>par.dbf.par.VACBLDGYR</v>
      </c>
      <c r="F1199" s="46" t="s">
        <v>446</v>
      </c>
      <c r="G1199" s="46" t="s">
        <v>524</v>
      </c>
      <c r="H1199" s="47">
        <v>72.0</v>
      </c>
      <c r="I1199" s="294" t="s">
        <v>2360</v>
      </c>
      <c r="J1199" s="295" t="s">
        <v>1707</v>
      </c>
      <c r="K1199" s="296">
        <v>10.0</v>
      </c>
      <c r="L1199" s="297" t="b">
        <v>0</v>
      </c>
      <c r="M1199" s="294" t="s">
        <v>802</v>
      </c>
      <c r="N1199" s="294"/>
      <c r="O1199" s="376">
        <v>0.0</v>
      </c>
      <c r="P1199" s="376"/>
      <c r="Q1199" s="298" t="str">
        <f t="shared" si="3"/>
        <v>par</v>
      </c>
      <c r="R1199" s="298" t="str">
        <f t="shared" si="19"/>
        <v>VACBLDGYR</v>
      </c>
      <c r="S1199" s="298" t="str">
        <f t="array" ref="S1199">iferror(index('Type Mapping'!$A$2:$D$21,match(J1199,'Type Mapping'!$B$2:$B$21,0),3),"type mismatch")</f>
        <v>VARCHAR</v>
      </c>
      <c r="T1199" s="298"/>
      <c r="U1199" s="298"/>
      <c r="V1199" s="298"/>
      <c r="W1199" s="51" t="b">
        <v>0</v>
      </c>
      <c r="X1199" s="51" t="s">
        <v>2276</v>
      </c>
      <c r="Y1199" s="309"/>
      <c r="Z1199" s="309"/>
      <c r="AA1199" s="311" t="s">
        <v>977</v>
      </c>
      <c r="AB1199" s="53" t="str">
        <f t="shared" si="23"/>
        <v>**field missing**_history</v>
      </c>
      <c r="AC1199" s="308" t="str">
        <f t="array" ref="AC1199">iferror(index('StoT Mapping (Depreciated)'!$D$2:$L$976,match(E1199,'StoT Mapping (Depreciated)'!$D$2:$D$976,0),9),"**FIELD MISSING**")</f>
        <v>**FIELD MISSING**</v>
      </c>
      <c r="AD1199" s="53" t="str">
        <f t="shared" si="6"/>
        <v>**field missing**.**FIELD MISSING**</v>
      </c>
      <c r="AE1199" s="299">
        <f>countif(NEW_REDB_table.field,AD1199)</f>
        <v>0</v>
      </c>
      <c r="AF1199" s="299" t="str">
        <f t="shared" si="7"/>
        <v>Check...</v>
      </c>
      <c r="AG1199" s="308"/>
      <c r="AH1199" s="317" t="b">
        <v>0</v>
      </c>
      <c r="AI1199" s="317" t="b">
        <v>0</v>
      </c>
      <c r="AJ1199" s="308" t="str">
        <f t="array" ref="AJ1199">iferror(index('Type Mapping'!$A$2:$D$21,match(J1199,'Type Mapping'!$B$2:$B$21,0),4),"type mismatch")</f>
        <v>INT</v>
      </c>
      <c r="AK1199" s="308"/>
      <c r="AL1199" s="308"/>
      <c r="AM1199" s="308"/>
      <c r="AN1199" s="300" t="b">
        <v>0</v>
      </c>
      <c r="AO1199" s="300" t="b">
        <v>0</v>
      </c>
      <c r="AP1199" s="300" t="b">
        <v>0</v>
      </c>
      <c r="AQ1199" s="300" t="b">
        <v>0</v>
      </c>
      <c r="AR1199" s="300"/>
      <c r="AS1199" s="300"/>
      <c r="AT1199" s="302"/>
      <c r="AU1199" s="302"/>
      <c r="AV1199" s="303" t="b">
        <v>1</v>
      </c>
      <c r="AW1199" s="304" t="str">
        <f t="shared" si="9"/>
        <v>false</v>
      </c>
      <c r="AX1199" s="305" t="str">
        <f t="shared" si="17"/>
        <v>&lt;column comment="" default="" key="false" label="VACBLDGYR" length="255" nullable="true" originalDbColumnName="VACBLDGYR" originalLength="-1" pattern="" precision="-1" talendType="id_String" type=""/&gt;</v>
      </c>
      <c r="AY1199" s="306"/>
      <c r="AZ1199" s="305" t="str">
        <f t="shared" si="10"/>
        <v>&lt;column comment="" default="" key="false" label="VACBLDGYR" length="255" nullable="true" originalDbColumnName="VACBLDGYR" originalLength="-1" pattern="" precision="-1" talendType="id_String" type=""/&gt;</v>
      </c>
      <c r="BA1199" s="306"/>
      <c r="BB1199" s="302"/>
      <c r="BC1199" s="303" t="b">
        <f t="shared" si="11"/>
        <v>0</v>
      </c>
      <c r="BD1199" s="304"/>
      <c r="BE1199" s="304" t="str">
        <f t="shared" si="12"/>
        <v/>
      </c>
      <c r="BF1199" s="307"/>
      <c r="BG1199" s="305"/>
      <c r="BH1199" s="305"/>
      <c r="BI1199" s="305"/>
      <c r="BJ1199" s="305" t="str">
        <f t="shared" si="18"/>
        <v/>
      </c>
      <c r="BK1199" s="306"/>
      <c r="BL1199" s="305" t="str">
        <f t="shared" si="14"/>
        <v/>
      </c>
      <c r="BM1199" s="306"/>
      <c r="BN1199" s="302"/>
      <c r="BO1199" s="302"/>
      <c r="BP1199" s="302"/>
      <c r="BQ1199" s="302"/>
      <c r="BR1199" s="302"/>
      <c r="BS1199" s="302"/>
      <c r="BT1199" s="302"/>
      <c r="BU1199" s="302"/>
      <c r="BV1199" s="302"/>
      <c r="BW1199" s="302"/>
      <c r="BX1199" s="302"/>
    </row>
    <row r="1200" hidden="1">
      <c r="A1200" s="292" t="s">
        <v>728</v>
      </c>
      <c r="B1200" s="292">
        <v>1199.0</v>
      </c>
      <c r="C1200" s="292">
        <f t="shared" si="15"/>
        <v>2</v>
      </c>
      <c r="D1200" s="293" t="str">
        <f t="shared" si="28"/>
        <v>Parcel Data</v>
      </c>
      <c r="E1200" s="46" t="str">
        <f t="shared" si="2"/>
        <v>par.dbf.par.PARCEL10</v>
      </c>
      <c r="F1200" s="46" t="s">
        <v>446</v>
      </c>
      <c r="G1200" s="46" t="s">
        <v>524</v>
      </c>
      <c r="H1200" s="47">
        <v>73.0</v>
      </c>
      <c r="I1200" s="294" t="s">
        <v>2361</v>
      </c>
      <c r="J1200" s="295" t="s">
        <v>1707</v>
      </c>
      <c r="K1200" s="296">
        <v>10.0</v>
      </c>
      <c r="L1200" s="297" t="b">
        <v>0</v>
      </c>
      <c r="M1200" s="294" t="s">
        <v>802</v>
      </c>
      <c r="N1200" s="294"/>
      <c r="O1200" s="295">
        <v>1.800003E7</v>
      </c>
      <c r="P1200" s="295"/>
      <c r="Q1200" s="298" t="str">
        <f t="shared" si="3"/>
        <v>par</v>
      </c>
      <c r="R1200" s="298" t="str">
        <f t="shared" si="19"/>
        <v>PARCEL10</v>
      </c>
      <c r="S1200" s="298" t="str">
        <f t="array" ref="S1200">iferror(index('Type Mapping'!$A$2:$D$21,match(J1200,'Type Mapping'!$B$2:$B$21,0),3),"type mismatch")</f>
        <v>VARCHAR</v>
      </c>
      <c r="T1200" s="298"/>
      <c r="U1200" s="298"/>
      <c r="V1200" s="298"/>
      <c r="W1200" s="51" t="b">
        <v>0</v>
      </c>
      <c r="X1200" s="51" t="s">
        <v>2276</v>
      </c>
      <c r="Y1200" s="309"/>
      <c r="Z1200" s="309"/>
      <c r="AA1200" s="311" t="s">
        <v>977</v>
      </c>
      <c r="AB1200" s="53" t="str">
        <f t="shared" si="23"/>
        <v>**field missing**_history</v>
      </c>
      <c r="AC1200" s="308" t="str">
        <f t="array" ref="AC1200">iferror(index('StoT Mapping (Depreciated)'!$D$2:$L$976,match(E1200,'StoT Mapping (Depreciated)'!$D$2:$D$976,0),9),"**FIELD MISSING**")</f>
        <v>**FIELD MISSING**</v>
      </c>
      <c r="AD1200" s="53" t="str">
        <f t="shared" si="6"/>
        <v>**field missing**.**FIELD MISSING**</v>
      </c>
      <c r="AE1200" s="299">
        <f>countif(NEW_REDB_table.field,AD1200)</f>
        <v>0</v>
      </c>
      <c r="AF1200" s="299" t="str">
        <f t="shared" si="7"/>
        <v>Check...</v>
      </c>
      <c r="AG1200" s="308"/>
      <c r="AH1200" s="317" t="b">
        <v>0</v>
      </c>
      <c r="AI1200" s="317" t="b">
        <v>0</v>
      </c>
      <c r="AJ1200" s="308" t="str">
        <f t="array" ref="AJ1200">iferror(index('Type Mapping'!$A$2:$D$21,match(J1200,'Type Mapping'!$B$2:$B$21,0),4),"type mismatch")</f>
        <v>INT</v>
      </c>
      <c r="AK1200" s="308"/>
      <c r="AL1200" s="308"/>
      <c r="AM1200" s="308"/>
      <c r="AN1200" s="300" t="b">
        <v>0</v>
      </c>
      <c r="AO1200" s="300" t="b">
        <v>0</v>
      </c>
      <c r="AP1200" s="300" t="b">
        <v>0</v>
      </c>
      <c r="AQ1200" s="300" t="b">
        <v>0</v>
      </c>
      <c r="AR1200" s="300"/>
      <c r="AS1200" s="300"/>
      <c r="AT1200" s="302"/>
      <c r="AU1200" s="302"/>
      <c r="AV1200" s="303" t="b">
        <v>1</v>
      </c>
      <c r="AW1200" s="304" t="str">
        <f t="shared" si="9"/>
        <v>false</v>
      </c>
      <c r="AX1200" s="305" t="str">
        <f t="shared" si="17"/>
        <v>&lt;column comment="" default="" key="false" label="PARCEL10" length="255" nullable="true" originalDbColumnName="PARCEL10" originalLength="-1" pattern="" precision="-1" talendType="id_String" type=""/&gt;</v>
      </c>
      <c r="AY1200" s="306"/>
      <c r="AZ1200" s="305" t="str">
        <f t="shared" si="10"/>
        <v>&lt;column comment="" default="" key="false" label="PARCEL10" length="255" nullable="true" originalDbColumnName="PARCEL10" originalLength="-1" pattern="" precision="-1" talendType="id_String" type=""/&gt;</v>
      </c>
      <c r="BA1200" s="306"/>
      <c r="BB1200" s="302"/>
      <c r="BC1200" s="303" t="b">
        <f t="shared" si="11"/>
        <v>0</v>
      </c>
      <c r="BD1200" s="304"/>
      <c r="BE1200" s="304" t="str">
        <f t="shared" si="12"/>
        <v/>
      </c>
      <c r="BF1200" s="307"/>
      <c r="BG1200" s="305"/>
      <c r="BH1200" s="305"/>
      <c r="BI1200" s="305"/>
      <c r="BJ1200" s="305" t="str">
        <f t="shared" si="18"/>
        <v/>
      </c>
      <c r="BK1200" s="306"/>
      <c r="BL1200" s="305" t="str">
        <f t="shared" si="14"/>
        <v/>
      </c>
      <c r="BM1200" s="306"/>
      <c r="BN1200" s="302"/>
      <c r="BO1200" s="302"/>
      <c r="BP1200" s="302"/>
      <c r="BQ1200" s="302"/>
      <c r="BR1200" s="302"/>
      <c r="BS1200" s="302"/>
      <c r="BT1200" s="302"/>
      <c r="BU1200" s="302"/>
      <c r="BV1200" s="302"/>
      <c r="BW1200" s="302"/>
      <c r="BX1200" s="302"/>
    </row>
    <row r="1201" hidden="1">
      <c r="A1201" s="292" t="s">
        <v>728</v>
      </c>
      <c r="B1201" s="292">
        <v>1200.0</v>
      </c>
      <c r="C1201" s="292">
        <f t="shared" si="15"/>
        <v>2</v>
      </c>
      <c r="D1201" s="293" t="str">
        <f t="shared" si="28"/>
        <v>Parcel Data</v>
      </c>
      <c r="E1201" s="46" t="str">
        <f t="shared" si="2"/>
        <v>par.dbf.par.CENTRACT10</v>
      </c>
      <c r="F1201" s="46" t="s">
        <v>446</v>
      </c>
      <c r="G1201" s="46" t="s">
        <v>524</v>
      </c>
      <c r="H1201" s="47">
        <v>74.0</v>
      </c>
      <c r="I1201" s="294" t="s">
        <v>2362</v>
      </c>
      <c r="J1201" s="295" t="s">
        <v>1706</v>
      </c>
      <c r="K1201" s="296">
        <v>10.0</v>
      </c>
      <c r="L1201" s="297" t="b">
        <v>0</v>
      </c>
      <c r="M1201" s="294" t="s">
        <v>802</v>
      </c>
      <c r="N1201" s="294"/>
      <c r="O1201" s="376">
        <v>1256.0</v>
      </c>
      <c r="P1201" s="376"/>
      <c r="Q1201" s="298" t="str">
        <f t="shared" si="3"/>
        <v>par</v>
      </c>
      <c r="R1201" s="298" t="str">
        <f t="shared" si="19"/>
        <v>CENTRACT10</v>
      </c>
      <c r="S1201" s="298" t="str">
        <f t="array" ref="S1201">iferror(index('Type Mapping'!$A$2:$D$21,match(J1201,'Type Mapping'!$B$2:$B$21,0),3),"type mismatch")</f>
        <v>VARCHAR</v>
      </c>
      <c r="T1201" s="298"/>
      <c r="U1201" s="298"/>
      <c r="V1201" s="298"/>
      <c r="W1201" s="51" t="b">
        <v>0</v>
      </c>
      <c r="X1201" s="51" t="s">
        <v>2276</v>
      </c>
      <c r="Y1201" s="309"/>
      <c r="Z1201" s="309"/>
      <c r="AA1201" s="311" t="s">
        <v>977</v>
      </c>
      <c r="AB1201" s="53" t="str">
        <f t="shared" si="23"/>
        <v>**field missing**_history</v>
      </c>
      <c r="AC1201" s="308" t="str">
        <f t="array" ref="AC1201">iferror(index('StoT Mapping (Depreciated)'!$D$2:$L$976,match(E1201,'StoT Mapping (Depreciated)'!$D$2:$D$976,0),9),"**FIELD MISSING**")</f>
        <v>**FIELD MISSING**</v>
      </c>
      <c r="AD1201" s="53" t="str">
        <f t="shared" si="6"/>
        <v>**field missing**.**FIELD MISSING**</v>
      </c>
      <c r="AE1201" s="299">
        <f>countif(NEW_REDB_table.field,AD1201)</f>
        <v>0</v>
      </c>
      <c r="AF1201" s="299" t="str">
        <f t="shared" si="7"/>
        <v>Check...</v>
      </c>
      <c r="AG1201" s="308"/>
      <c r="AH1201" s="317" t="b">
        <v>0</v>
      </c>
      <c r="AI1201" s="317" t="b">
        <v>0</v>
      </c>
      <c r="AJ1201" s="308" t="str">
        <f t="array" ref="AJ1201">iferror(index('Type Mapping'!$A$2:$D$21,match(J1201,'Type Mapping'!$B$2:$B$21,0),4),"type mismatch")</f>
        <v>FLOAT</v>
      </c>
      <c r="AK1201" s="308"/>
      <c r="AL1201" s="308"/>
      <c r="AM1201" s="308"/>
      <c r="AN1201" s="300" t="b">
        <v>0</v>
      </c>
      <c r="AO1201" s="300" t="b">
        <v>0</v>
      </c>
      <c r="AP1201" s="300" t="b">
        <v>0</v>
      </c>
      <c r="AQ1201" s="300" t="b">
        <v>0</v>
      </c>
      <c r="AR1201" s="300"/>
      <c r="AS1201" s="300"/>
      <c r="AT1201" s="302"/>
      <c r="AU1201" s="302"/>
      <c r="AV1201" s="303" t="b">
        <v>1</v>
      </c>
      <c r="AW1201" s="304" t="str">
        <f t="shared" si="9"/>
        <v>false</v>
      </c>
      <c r="AX1201" s="305" t="str">
        <f t="shared" si="17"/>
        <v>&lt;column comment="" default="" key="false" label="CENTRACT10" length="255" nullable="true" originalDbColumnName="CENTRACT10" originalLength="-1" pattern="" precision="-1" talendType="id_String" type=""/&gt;</v>
      </c>
      <c r="AY1201" s="306"/>
      <c r="AZ1201" s="305" t="str">
        <f t="shared" si="10"/>
        <v>&lt;column comment="" default="" key="false" label="CENTRACT10" length="255" nullable="true" originalDbColumnName="CENTRACT10" originalLength="-1" pattern="" precision="-1" talendType="id_String" type=""/&gt;</v>
      </c>
      <c r="BA1201" s="306"/>
      <c r="BB1201" s="302"/>
      <c r="BC1201" s="303" t="b">
        <f t="shared" si="11"/>
        <v>0</v>
      </c>
      <c r="BD1201" s="304"/>
      <c r="BE1201" s="304" t="str">
        <f t="shared" si="12"/>
        <v/>
      </c>
      <c r="BF1201" s="307"/>
      <c r="BG1201" s="305"/>
      <c r="BH1201" s="305"/>
      <c r="BI1201" s="305"/>
      <c r="BJ1201" s="305" t="str">
        <f t="shared" si="18"/>
        <v/>
      </c>
      <c r="BK1201" s="306"/>
      <c r="BL1201" s="305" t="str">
        <f t="shared" si="14"/>
        <v/>
      </c>
      <c r="BM1201" s="306"/>
      <c r="BN1201" s="302"/>
      <c r="BO1201" s="302"/>
      <c r="BP1201" s="302"/>
      <c r="BQ1201" s="302"/>
      <c r="BR1201" s="302"/>
      <c r="BS1201" s="302"/>
      <c r="BT1201" s="302"/>
      <c r="BU1201" s="302"/>
      <c r="BV1201" s="302"/>
      <c r="BW1201" s="302"/>
      <c r="BX1201" s="302"/>
    </row>
    <row r="1202" hidden="1">
      <c r="A1202" s="292" t="s">
        <v>728</v>
      </c>
      <c r="B1202" s="292">
        <v>1201.0</v>
      </c>
      <c r="C1202" s="292">
        <f t="shared" si="15"/>
        <v>2</v>
      </c>
      <c r="D1202" s="293" t="str">
        <f t="shared" si="28"/>
        <v>Parcel Data</v>
      </c>
      <c r="E1202" s="46" t="str">
        <f t="shared" si="2"/>
        <v>par.dbf.par.CENBLOCK10</v>
      </c>
      <c r="F1202" s="46" t="s">
        <v>446</v>
      </c>
      <c r="G1202" s="46" t="s">
        <v>524</v>
      </c>
      <c r="H1202" s="47">
        <v>75.0</v>
      </c>
      <c r="I1202" s="294" t="s">
        <v>2363</v>
      </c>
      <c r="J1202" s="295" t="s">
        <v>1707</v>
      </c>
      <c r="K1202" s="296">
        <v>10.0</v>
      </c>
      <c r="L1202" s="297" t="b">
        <v>0</v>
      </c>
      <c r="M1202" s="294" t="s">
        <v>802</v>
      </c>
      <c r="N1202" s="294"/>
      <c r="O1202" s="295">
        <v>2004.0</v>
      </c>
      <c r="P1202" s="295"/>
      <c r="Q1202" s="298" t="str">
        <f t="shared" si="3"/>
        <v>par</v>
      </c>
      <c r="R1202" s="298" t="str">
        <f t="shared" si="19"/>
        <v>CENBLOCK10</v>
      </c>
      <c r="S1202" s="298" t="str">
        <f t="array" ref="S1202">iferror(index('Type Mapping'!$A$2:$D$21,match(J1202,'Type Mapping'!$B$2:$B$21,0),3),"type mismatch")</f>
        <v>VARCHAR</v>
      </c>
      <c r="T1202" s="298"/>
      <c r="U1202" s="298"/>
      <c r="V1202" s="298"/>
      <c r="W1202" s="51" t="b">
        <v>0</v>
      </c>
      <c r="X1202" s="51" t="s">
        <v>2276</v>
      </c>
      <c r="Y1202" s="309"/>
      <c r="Z1202" s="309"/>
      <c r="AA1202" s="311" t="s">
        <v>977</v>
      </c>
      <c r="AB1202" s="53" t="str">
        <f t="shared" si="23"/>
        <v>**field missing**_history</v>
      </c>
      <c r="AC1202" s="308" t="str">
        <f t="array" ref="AC1202">iferror(index('StoT Mapping (Depreciated)'!$D$2:$L$976,match(E1202,'StoT Mapping (Depreciated)'!$D$2:$D$976,0),9),"**FIELD MISSING**")</f>
        <v>**FIELD MISSING**</v>
      </c>
      <c r="AD1202" s="53" t="str">
        <f t="shared" si="6"/>
        <v>**field missing**.**FIELD MISSING**</v>
      </c>
      <c r="AE1202" s="299">
        <f>countif(NEW_REDB_table.field,AD1202)</f>
        <v>0</v>
      </c>
      <c r="AF1202" s="299" t="str">
        <f t="shared" si="7"/>
        <v>Check...</v>
      </c>
      <c r="AG1202" s="308"/>
      <c r="AH1202" s="317" t="b">
        <v>0</v>
      </c>
      <c r="AI1202" s="317" t="b">
        <v>0</v>
      </c>
      <c r="AJ1202" s="308" t="str">
        <f t="array" ref="AJ1202">iferror(index('Type Mapping'!$A$2:$D$21,match(J1202,'Type Mapping'!$B$2:$B$21,0),4),"type mismatch")</f>
        <v>INT</v>
      </c>
      <c r="AK1202" s="308"/>
      <c r="AL1202" s="308"/>
      <c r="AM1202" s="308"/>
      <c r="AN1202" s="300" t="b">
        <v>0</v>
      </c>
      <c r="AO1202" s="300" t="b">
        <v>0</v>
      </c>
      <c r="AP1202" s="300" t="b">
        <v>0</v>
      </c>
      <c r="AQ1202" s="300" t="b">
        <v>0</v>
      </c>
      <c r="AR1202" s="300"/>
      <c r="AS1202" s="300"/>
      <c r="AT1202" s="302"/>
      <c r="AU1202" s="302"/>
      <c r="AV1202" s="303" t="b">
        <v>1</v>
      </c>
      <c r="AW1202" s="304" t="str">
        <f t="shared" si="9"/>
        <v>false</v>
      </c>
      <c r="AX1202" s="305" t="str">
        <f t="shared" si="17"/>
        <v>&lt;column comment="" default="" key="false" label="CENBLOCK10" length="255" nullable="true" originalDbColumnName="CENBLOCK10" originalLength="-1" pattern="" precision="-1" talendType="id_String" type=""/&gt;</v>
      </c>
      <c r="AY1202" s="306"/>
      <c r="AZ1202" s="305" t="str">
        <f t="shared" si="10"/>
        <v>&lt;column comment="" default="" key="false" label="CENBLOCK10" length="255" nullable="true" originalDbColumnName="CENBLOCK10" originalLength="-1" pattern="" precision="-1" talendType="id_String" type=""/&gt;</v>
      </c>
      <c r="BA1202" s="306"/>
      <c r="BB1202" s="302"/>
      <c r="BC1202" s="303" t="b">
        <f t="shared" si="11"/>
        <v>0</v>
      </c>
      <c r="BD1202" s="304"/>
      <c r="BE1202" s="304" t="str">
        <f t="shared" si="12"/>
        <v/>
      </c>
      <c r="BF1202" s="307"/>
      <c r="BG1202" s="305"/>
      <c r="BH1202" s="305"/>
      <c r="BI1202" s="305"/>
      <c r="BJ1202" s="305" t="str">
        <f t="shared" si="18"/>
        <v/>
      </c>
      <c r="BK1202" s="306"/>
      <c r="BL1202" s="305" t="str">
        <f t="shared" si="14"/>
        <v/>
      </c>
      <c r="BM1202" s="306"/>
      <c r="BN1202" s="302"/>
      <c r="BO1202" s="302"/>
      <c r="BP1202" s="302"/>
      <c r="BQ1202" s="302"/>
      <c r="BR1202" s="302"/>
      <c r="BS1202" s="302"/>
      <c r="BT1202" s="302"/>
      <c r="BU1202" s="302"/>
      <c r="BV1202" s="302"/>
      <c r="BW1202" s="302"/>
      <c r="BX1202" s="302"/>
    </row>
    <row r="1203" hidden="1">
      <c r="A1203" s="292" t="s">
        <v>728</v>
      </c>
      <c r="B1203" s="292">
        <v>1202.0</v>
      </c>
      <c r="C1203" s="292">
        <f t="shared" si="15"/>
        <v>2</v>
      </c>
      <c r="D1203" s="293" t="str">
        <f t="shared" si="28"/>
        <v>Parcel Data</v>
      </c>
      <c r="E1203" s="46" t="str">
        <f t="shared" si="2"/>
        <v>par.dbf.par.WARD10</v>
      </c>
      <c r="F1203" s="46" t="s">
        <v>446</v>
      </c>
      <c r="G1203" s="46" t="s">
        <v>524</v>
      </c>
      <c r="H1203" s="47">
        <v>76.0</v>
      </c>
      <c r="I1203" s="294" t="s">
        <v>2364</v>
      </c>
      <c r="J1203" s="295" t="s">
        <v>1707</v>
      </c>
      <c r="K1203" s="296">
        <v>10.0</v>
      </c>
      <c r="L1203" s="297" t="b">
        <v>0</v>
      </c>
      <c r="M1203" s="294" t="s">
        <v>2076</v>
      </c>
      <c r="N1203" s="294"/>
      <c r="O1203" s="376">
        <v>7.0</v>
      </c>
      <c r="P1203" s="376"/>
      <c r="Q1203" s="298" t="str">
        <f t="shared" si="3"/>
        <v>par</v>
      </c>
      <c r="R1203" s="298" t="str">
        <f t="shared" si="19"/>
        <v>WARD10</v>
      </c>
      <c r="S1203" s="298" t="str">
        <f t="array" ref="S1203">iferror(index('Type Mapping'!$A$2:$D$21,match(J1203,'Type Mapping'!$B$2:$B$21,0),3),"type mismatch")</f>
        <v>VARCHAR</v>
      </c>
      <c r="T1203" s="298"/>
      <c r="U1203" s="298"/>
      <c r="V1203" s="298"/>
      <c r="W1203" s="51" t="b">
        <v>0</v>
      </c>
      <c r="X1203" s="51" t="s">
        <v>2276</v>
      </c>
      <c r="Y1203" s="309"/>
      <c r="Z1203" s="309"/>
      <c r="AA1203" s="311" t="s">
        <v>977</v>
      </c>
      <c r="AB1203" s="53" t="str">
        <f t="shared" si="23"/>
        <v>**field missing**_history</v>
      </c>
      <c r="AC1203" s="308" t="str">
        <f t="array" ref="AC1203">iferror(index('StoT Mapping (Depreciated)'!$D$2:$L$976,match(E1203,'StoT Mapping (Depreciated)'!$D$2:$D$976,0),9),"**FIELD MISSING**")</f>
        <v>**FIELD MISSING**</v>
      </c>
      <c r="AD1203" s="53" t="str">
        <f t="shared" si="6"/>
        <v>**field missing**.**FIELD MISSING**</v>
      </c>
      <c r="AE1203" s="299">
        <f>countif(NEW_REDB_table.field,AD1203)</f>
        <v>0</v>
      </c>
      <c r="AF1203" s="299" t="str">
        <f t="shared" si="7"/>
        <v>Check...</v>
      </c>
      <c r="AG1203" s="308"/>
      <c r="AH1203" s="317" t="b">
        <v>0</v>
      </c>
      <c r="AI1203" s="317" t="b">
        <v>0</v>
      </c>
      <c r="AJ1203" s="308" t="str">
        <f t="array" ref="AJ1203">iferror(index('Type Mapping'!$A$2:$D$21,match(J1203,'Type Mapping'!$B$2:$B$21,0),4),"type mismatch")</f>
        <v>INT</v>
      </c>
      <c r="AK1203" s="308"/>
      <c r="AL1203" s="308"/>
      <c r="AM1203" s="308"/>
      <c r="AN1203" s="300" t="b">
        <v>0</v>
      </c>
      <c r="AO1203" s="300" t="b">
        <v>0</v>
      </c>
      <c r="AP1203" s="300" t="b">
        <v>0</v>
      </c>
      <c r="AQ1203" s="300" t="b">
        <v>0</v>
      </c>
      <c r="AR1203" s="300"/>
      <c r="AS1203" s="300"/>
      <c r="AT1203" s="302"/>
      <c r="AU1203" s="302"/>
      <c r="AV1203" s="303" t="b">
        <v>1</v>
      </c>
      <c r="AW1203" s="304" t="str">
        <f t="shared" si="9"/>
        <v>false</v>
      </c>
      <c r="AX1203" s="305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1203" s="306"/>
      <c r="AZ1203" s="305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1203" s="306"/>
      <c r="BB1203" s="302"/>
      <c r="BC1203" s="303" t="b">
        <f t="shared" si="11"/>
        <v>0</v>
      </c>
      <c r="BD1203" s="304"/>
      <c r="BE1203" s="304" t="str">
        <f t="shared" si="12"/>
        <v/>
      </c>
      <c r="BF1203" s="307"/>
      <c r="BG1203" s="305"/>
      <c r="BH1203" s="305"/>
      <c r="BI1203" s="305"/>
      <c r="BJ1203" s="305" t="str">
        <f t="shared" si="18"/>
        <v/>
      </c>
      <c r="BK1203" s="306"/>
      <c r="BL1203" s="305" t="str">
        <f t="shared" si="14"/>
        <v/>
      </c>
      <c r="BM1203" s="306"/>
      <c r="BN1203" s="302"/>
      <c r="BO1203" s="302"/>
      <c r="BP1203" s="302"/>
      <c r="BQ1203" s="302"/>
      <c r="BR1203" s="302"/>
      <c r="BS1203" s="302"/>
      <c r="BT1203" s="302"/>
      <c r="BU1203" s="302"/>
      <c r="BV1203" s="302"/>
      <c r="BW1203" s="302"/>
      <c r="BX1203" s="302"/>
    </row>
    <row r="1204" hidden="1">
      <c r="A1204" s="292" t="s">
        <v>728</v>
      </c>
      <c r="B1204" s="292">
        <v>1203.0</v>
      </c>
      <c r="C1204" s="292">
        <f t="shared" si="15"/>
        <v>2</v>
      </c>
      <c r="D1204" s="293" t="str">
        <f t="shared" si="28"/>
        <v>Parcel Data</v>
      </c>
      <c r="E1204" s="46" t="str">
        <f t="shared" si="2"/>
        <v>par.dbf.par.PRECINCT10</v>
      </c>
      <c r="F1204" s="46" t="s">
        <v>446</v>
      </c>
      <c r="G1204" s="46" t="s">
        <v>524</v>
      </c>
      <c r="H1204" s="47">
        <v>77.0</v>
      </c>
      <c r="I1204" s="294" t="s">
        <v>2365</v>
      </c>
      <c r="J1204" s="295" t="s">
        <v>1707</v>
      </c>
      <c r="K1204" s="296">
        <v>10.0</v>
      </c>
      <c r="L1204" s="297" t="b">
        <v>0</v>
      </c>
      <c r="M1204" s="294" t="s">
        <v>2079</v>
      </c>
      <c r="N1204" s="294"/>
      <c r="O1204" s="295">
        <v>4.0</v>
      </c>
      <c r="P1204" s="295"/>
      <c r="Q1204" s="298" t="str">
        <f t="shared" si="3"/>
        <v>par</v>
      </c>
      <c r="R1204" s="298" t="str">
        <f t="shared" si="19"/>
        <v>PRECINCT10</v>
      </c>
      <c r="S1204" s="298" t="str">
        <f t="array" ref="S1204">iferror(index('Type Mapping'!$A$2:$D$21,match(J1204,'Type Mapping'!$B$2:$B$21,0),3),"type mismatch")</f>
        <v>VARCHAR</v>
      </c>
      <c r="T1204" s="298"/>
      <c r="U1204" s="298"/>
      <c r="V1204" s="298"/>
      <c r="W1204" s="51" t="b">
        <v>0</v>
      </c>
      <c r="X1204" s="51" t="s">
        <v>2276</v>
      </c>
      <c r="Y1204" s="309"/>
      <c r="Z1204" s="309"/>
      <c r="AA1204" s="311" t="s">
        <v>977</v>
      </c>
      <c r="AB1204" s="53" t="str">
        <f t="shared" si="23"/>
        <v>**field missing**_history</v>
      </c>
      <c r="AC1204" s="308" t="str">
        <f t="array" ref="AC1204">iferror(index('StoT Mapping (Depreciated)'!$D$2:$L$976,match(E1204,'StoT Mapping (Depreciated)'!$D$2:$D$976,0),9),"**FIELD MISSING**")</f>
        <v>**FIELD MISSING**</v>
      </c>
      <c r="AD1204" s="53" t="str">
        <f t="shared" si="6"/>
        <v>**field missing**.**FIELD MISSING**</v>
      </c>
      <c r="AE1204" s="299">
        <f>countif(NEW_REDB_table.field,AD1204)</f>
        <v>0</v>
      </c>
      <c r="AF1204" s="299" t="str">
        <f t="shared" si="7"/>
        <v>Check...</v>
      </c>
      <c r="AG1204" s="308"/>
      <c r="AH1204" s="317" t="b">
        <v>0</v>
      </c>
      <c r="AI1204" s="317" t="b">
        <v>0</v>
      </c>
      <c r="AJ1204" s="308" t="str">
        <f t="array" ref="AJ1204">iferror(index('Type Mapping'!$A$2:$D$21,match(J1204,'Type Mapping'!$B$2:$B$21,0),4),"type mismatch")</f>
        <v>INT</v>
      </c>
      <c r="AK1204" s="308"/>
      <c r="AL1204" s="308"/>
      <c r="AM1204" s="308"/>
      <c r="AN1204" s="300" t="b">
        <v>0</v>
      </c>
      <c r="AO1204" s="300" t="b">
        <v>0</v>
      </c>
      <c r="AP1204" s="300" t="b">
        <v>0</v>
      </c>
      <c r="AQ1204" s="300" t="b">
        <v>0</v>
      </c>
      <c r="AR1204" s="300"/>
      <c r="AS1204" s="300"/>
      <c r="AT1204" s="302"/>
      <c r="AU1204" s="302"/>
      <c r="AV1204" s="303" t="b">
        <v>1</v>
      </c>
      <c r="AW1204" s="304" t="str">
        <f t="shared" si="9"/>
        <v>false</v>
      </c>
      <c r="AX1204" s="305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1204" s="306"/>
      <c r="AZ1204" s="305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1204" s="306"/>
      <c r="BB1204" s="302"/>
      <c r="BC1204" s="303" t="b">
        <f t="shared" si="11"/>
        <v>0</v>
      </c>
      <c r="BD1204" s="304"/>
      <c r="BE1204" s="304" t="str">
        <f t="shared" si="12"/>
        <v/>
      </c>
      <c r="BF1204" s="307"/>
      <c r="BG1204" s="305"/>
      <c r="BH1204" s="305"/>
      <c r="BI1204" s="305"/>
      <c r="BJ1204" s="305" t="str">
        <f t="shared" si="18"/>
        <v/>
      </c>
      <c r="BK1204" s="306"/>
      <c r="BL1204" s="305" t="str">
        <f t="shared" si="14"/>
        <v/>
      </c>
      <c r="BM1204" s="306"/>
      <c r="BN1204" s="302"/>
      <c r="BO1204" s="302"/>
      <c r="BP1204" s="302"/>
      <c r="BQ1204" s="302"/>
      <c r="BR1204" s="302"/>
      <c r="BS1204" s="302"/>
      <c r="BT1204" s="302"/>
      <c r="BU1204" s="302"/>
      <c r="BV1204" s="302"/>
      <c r="BW1204" s="302"/>
      <c r="BX1204" s="302"/>
    </row>
    <row r="1205" hidden="1">
      <c r="A1205" s="292" t="s">
        <v>728</v>
      </c>
      <c r="B1205" s="292">
        <v>1204.0</v>
      </c>
      <c r="C1205" s="292">
        <f t="shared" si="15"/>
        <v>2</v>
      </c>
      <c r="D1205" s="293" t="str">
        <f t="shared" si="28"/>
        <v>Parcel Data</v>
      </c>
      <c r="E1205" s="46" t="str">
        <f t="shared" si="2"/>
        <v>par.dbf.par.INSPAREA10</v>
      </c>
      <c r="F1205" s="46" t="s">
        <v>446</v>
      </c>
      <c r="G1205" s="46" t="s">
        <v>524</v>
      </c>
      <c r="H1205" s="47">
        <v>78.0</v>
      </c>
      <c r="I1205" s="294" t="s">
        <v>2366</v>
      </c>
      <c r="J1205" s="295" t="s">
        <v>1707</v>
      </c>
      <c r="K1205" s="296">
        <v>10.0</v>
      </c>
      <c r="L1205" s="297" t="b">
        <v>0</v>
      </c>
      <c r="M1205" s="294" t="s">
        <v>1452</v>
      </c>
      <c r="N1205" s="294"/>
      <c r="O1205" s="376">
        <v>3.0</v>
      </c>
      <c r="P1205" s="376"/>
      <c r="Q1205" s="298" t="str">
        <f t="shared" si="3"/>
        <v>par</v>
      </c>
      <c r="R1205" s="298" t="str">
        <f t="shared" si="19"/>
        <v>INSPAREA10</v>
      </c>
      <c r="S1205" s="298" t="str">
        <f t="array" ref="S1205">iferror(index('Type Mapping'!$A$2:$D$21,match(J1205,'Type Mapping'!$B$2:$B$21,0),3),"type mismatch")</f>
        <v>VARCHAR</v>
      </c>
      <c r="T1205" s="298"/>
      <c r="U1205" s="298"/>
      <c r="V1205" s="298"/>
      <c r="W1205" s="51" t="b">
        <v>0</v>
      </c>
      <c r="X1205" s="51" t="s">
        <v>2276</v>
      </c>
      <c r="Y1205" s="309"/>
      <c r="Z1205" s="309"/>
      <c r="AA1205" s="311" t="s">
        <v>977</v>
      </c>
      <c r="AB1205" s="53" t="str">
        <f t="shared" si="23"/>
        <v>**field missing**_history</v>
      </c>
      <c r="AC1205" s="308" t="str">
        <f t="array" ref="AC1205">iferror(index('StoT Mapping (Depreciated)'!$D$2:$L$976,match(E1205,'StoT Mapping (Depreciated)'!$D$2:$D$976,0),9),"**FIELD MISSING**")</f>
        <v>**FIELD MISSING**</v>
      </c>
      <c r="AD1205" s="53" t="str">
        <f t="shared" si="6"/>
        <v>**field missing**.**FIELD MISSING**</v>
      </c>
      <c r="AE1205" s="299">
        <f>countif(NEW_REDB_table.field,AD1205)</f>
        <v>0</v>
      </c>
      <c r="AF1205" s="299" t="str">
        <f t="shared" si="7"/>
        <v>Check...</v>
      </c>
      <c r="AG1205" s="308"/>
      <c r="AH1205" s="317" t="b">
        <v>0</v>
      </c>
      <c r="AI1205" s="317" t="b">
        <v>0</v>
      </c>
      <c r="AJ1205" s="308" t="str">
        <f t="array" ref="AJ1205">iferror(index('Type Mapping'!$A$2:$D$21,match(J1205,'Type Mapping'!$B$2:$B$21,0),4),"type mismatch")</f>
        <v>INT</v>
      </c>
      <c r="AK1205" s="308"/>
      <c r="AL1205" s="308"/>
      <c r="AM1205" s="308"/>
      <c r="AN1205" s="300" t="b">
        <v>0</v>
      </c>
      <c r="AO1205" s="300" t="b">
        <v>0</v>
      </c>
      <c r="AP1205" s="300" t="b">
        <v>0</v>
      </c>
      <c r="AQ1205" s="300" t="b">
        <v>0</v>
      </c>
      <c r="AR1205" s="300"/>
      <c r="AS1205" s="300"/>
      <c r="AT1205" s="302"/>
      <c r="AU1205" s="302"/>
      <c r="AV1205" s="303" t="b">
        <v>1</v>
      </c>
      <c r="AW1205" s="304" t="str">
        <f t="shared" si="9"/>
        <v>false</v>
      </c>
      <c r="AX1205" s="305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1205" s="306"/>
      <c r="AZ1205" s="305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1205" s="306"/>
      <c r="BB1205" s="302"/>
      <c r="BC1205" s="303" t="b">
        <f t="shared" si="11"/>
        <v>0</v>
      </c>
      <c r="BD1205" s="304"/>
      <c r="BE1205" s="304" t="str">
        <f t="shared" si="12"/>
        <v/>
      </c>
      <c r="BF1205" s="307"/>
      <c r="BG1205" s="305"/>
      <c r="BH1205" s="305"/>
      <c r="BI1205" s="305"/>
      <c r="BJ1205" s="305" t="str">
        <f t="shared" si="18"/>
        <v/>
      </c>
      <c r="BK1205" s="306"/>
      <c r="BL1205" s="305" t="str">
        <f t="shared" si="14"/>
        <v/>
      </c>
      <c r="BM1205" s="306"/>
      <c r="BN1205" s="302"/>
      <c r="BO1205" s="302"/>
      <c r="BP1205" s="302"/>
      <c r="BQ1205" s="302"/>
      <c r="BR1205" s="302"/>
      <c r="BS1205" s="302"/>
      <c r="BT1205" s="302"/>
      <c r="BU1205" s="302"/>
      <c r="BV1205" s="302"/>
      <c r="BW1205" s="302"/>
      <c r="BX1205" s="302"/>
    </row>
    <row r="1206" hidden="1">
      <c r="A1206" s="292" t="s">
        <v>728</v>
      </c>
      <c r="B1206" s="292">
        <v>1205.0</v>
      </c>
      <c r="C1206" s="292">
        <f t="shared" si="15"/>
        <v>2</v>
      </c>
      <c r="D1206" s="293" t="str">
        <f t="shared" si="28"/>
        <v>Parcel Data</v>
      </c>
      <c r="E1206" s="46" t="str">
        <f t="shared" si="2"/>
        <v>par.dbf.par.LEAFAREA</v>
      </c>
      <c r="F1206" s="46" t="s">
        <v>446</v>
      </c>
      <c r="G1206" s="46" t="s">
        <v>524</v>
      </c>
      <c r="H1206" s="47">
        <v>79.0</v>
      </c>
      <c r="I1206" s="294" t="s">
        <v>2367</v>
      </c>
      <c r="J1206" s="295" t="s">
        <v>1707</v>
      </c>
      <c r="K1206" s="296">
        <v>10.0</v>
      </c>
      <c r="L1206" s="297" t="b">
        <v>0</v>
      </c>
      <c r="M1206" s="294" t="s">
        <v>802</v>
      </c>
      <c r="N1206" s="294"/>
      <c r="O1206" s="295">
        <v>0.0</v>
      </c>
      <c r="P1206" s="295"/>
      <c r="Q1206" s="298" t="str">
        <f t="shared" si="3"/>
        <v>par</v>
      </c>
      <c r="R1206" s="298" t="str">
        <f t="shared" si="19"/>
        <v>LEAFAREA</v>
      </c>
      <c r="S1206" s="298" t="str">
        <f t="array" ref="S1206">iferror(index('Type Mapping'!$A$2:$D$21,match(J1206,'Type Mapping'!$B$2:$B$21,0),3),"type mismatch")</f>
        <v>VARCHAR</v>
      </c>
      <c r="T1206" s="298"/>
      <c r="U1206" s="298"/>
      <c r="V1206" s="298"/>
      <c r="W1206" s="51" t="b">
        <v>0</v>
      </c>
      <c r="X1206" s="51" t="s">
        <v>2276</v>
      </c>
      <c r="Y1206" s="309"/>
      <c r="Z1206" s="309"/>
      <c r="AA1206" s="311" t="s">
        <v>977</v>
      </c>
      <c r="AB1206" s="53" t="str">
        <f t="shared" si="23"/>
        <v>**field missing**_history</v>
      </c>
      <c r="AC1206" s="308" t="str">
        <f t="array" ref="AC1206">iferror(index('StoT Mapping (Depreciated)'!$D$2:$L$976,match(E1206,'StoT Mapping (Depreciated)'!$D$2:$D$976,0),9),"**FIELD MISSING**")</f>
        <v>**FIELD MISSING**</v>
      </c>
      <c r="AD1206" s="53" t="str">
        <f t="shared" si="6"/>
        <v>**field missing**.**FIELD MISSING**</v>
      </c>
      <c r="AE1206" s="299">
        <f>countif(NEW_REDB_table.field,AD1206)</f>
        <v>0</v>
      </c>
      <c r="AF1206" s="299" t="str">
        <f t="shared" si="7"/>
        <v>Check...</v>
      </c>
      <c r="AG1206" s="308"/>
      <c r="AH1206" s="317" t="b">
        <v>0</v>
      </c>
      <c r="AI1206" s="317" t="b">
        <v>0</v>
      </c>
      <c r="AJ1206" s="308" t="str">
        <f t="array" ref="AJ1206">iferror(index('Type Mapping'!$A$2:$D$21,match(J1206,'Type Mapping'!$B$2:$B$21,0),4),"type mismatch")</f>
        <v>INT</v>
      </c>
      <c r="AK1206" s="308"/>
      <c r="AL1206" s="308"/>
      <c r="AM1206" s="308"/>
      <c r="AN1206" s="300" t="b">
        <v>0</v>
      </c>
      <c r="AO1206" s="300" t="b">
        <v>0</v>
      </c>
      <c r="AP1206" s="300" t="b">
        <v>0</v>
      </c>
      <c r="AQ1206" s="300" t="b">
        <v>0</v>
      </c>
      <c r="AR1206" s="300"/>
      <c r="AS1206" s="300"/>
      <c r="AT1206" s="302"/>
      <c r="AU1206" s="302"/>
      <c r="AV1206" s="303" t="b">
        <v>1</v>
      </c>
      <c r="AW1206" s="304" t="str">
        <f t="shared" si="9"/>
        <v>false</v>
      </c>
      <c r="AX1206" s="305" t="str">
        <f t="shared" si="17"/>
        <v>&lt;column comment="" default="" key="false" label="LEAFAREA" length="255" nullable="true" originalDbColumnName="LEAFAREA" originalLength="-1" pattern="" precision="-1" talendType="id_String" type=""/&gt;</v>
      </c>
      <c r="AY1206" s="306"/>
      <c r="AZ1206" s="305" t="str">
        <f t="shared" si="10"/>
        <v>&lt;column comment="" default="" key="false" label="LEAFAREA" length="255" nullable="true" originalDbColumnName="LEAFAREA" originalLength="-1" pattern="" precision="-1" talendType="id_String" type=""/&gt;</v>
      </c>
      <c r="BA1206" s="306"/>
      <c r="BB1206" s="302"/>
      <c r="BC1206" s="303" t="b">
        <f t="shared" si="11"/>
        <v>0</v>
      </c>
      <c r="BD1206" s="304"/>
      <c r="BE1206" s="304" t="str">
        <f t="shared" si="12"/>
        <v/>
      </c>
      <c r="BF1206" s="307"/>
      <c r="BG1206" s="305"/>
      <c r="BH1206" s="305"/>
      <c r="BI1206" s="305"/>
      <c r="BJ1206" s="305" t="str">
        <f t="shared" si="18"/>
        <v/>
      </c>
      <c r="BK1206" s="306"/>
      <c r="BL1206" s="305" t="str">
        <f t="shared" si="14"/>
        <v/>
      </c>
      <c r="BM1206" s="306"/>
      <c r="BN1206" s="302"/>
      <c r="BO1206" s="302"/>
      <c r="BP1206" s="302"/>
      <c r="BQ1206" s="302"/>
      <c r="BR1206" s="302"/>
      <c r="BS1206" s="302"/>
      <c r="BT1206" s="302"/>
      <c r="BU1206" s="302"/>
      <c r="BV1206" s="302"/>
      <c r="BW1206" s="302"/>
      <c r="BX1206" s="302"/>
    </row>
    <row r="1207" hidden="1">
      <c r="A1207" s="292" t="s">
        <v>728</v>
      </c>
      <c r="B1207" s="292">
        <v>1206.0</v>
      </c>
      <c r="C1207" s="292">
        <f t="shared" si="15"/>
        <v>2</v>
      </c>
      <c r="D1207" s="293" t="str">
        <f t="shared" si="28"/>
        <v>Parcel Data</v>
      </c>
      <c r="E1207" s="46" t="str">
        <f t="shared" si="2"/>
        <v>par.dbf.par.BLOCKPART</v>
      </c>
      <c r="F1207" s="46" t="s">
        <v>446</v>
      </c>
      <c r="G1207" s="46" t="s">
        <v>524</v>
      </c>
      <c r="H1207" s="47">
        <v>80.0</v>
      </c>
      <c r="I1207" s="294" t="s">
        <v>2368</v>
      </c>
      <c r="J1207" s="295" t="s">
        <v>1706</v>
      </c>
      <c r="K1207" s="296">
        <v>10.0</v>
      </c>
      <c r="L1207" s="297" t="b">
        <v>0</v>
      </c>
      <c r="M1207" s="294" t="s">
        <v>802</v>
      </c>
      <c r="N1207" s="294"/>
      <c r="O1207" s="376">
        <v>18.0</v>
      </c>
      <c r="P1207" s="376"/>
      <c r="Q1207" s="298" t="str">
        <f t="shared" si="3"/>
        <v>par</v>
      </c>
      <c r="R1207" s="298" t="str">
        <f t="shared" si="19"/>
        <v>BLOCKPART</v>
      </c>
      <c r="S1207" s="298" t="str">
        <f t="array" ref="S1207">iferror(index('Type Mapping'!$A$2:$D$21,match(J1207,'Type Mapping'!$B$2:$B$21,0),3),"type mismatch")</f>
        <v>VARCHAR</v>
      </c>
      <c r="T1207" s="298"/>
      <c r="U1207" s="298"/>
      <c r="V1207" s="298"/>
      <c r="W1207" s="51" t="b">
        <v>0</v>
      </c>
      <c r="X1207" s="51" t="s">
        <v>2276</v>
      </c>
      <c r="Y1207" s="309"/>
      <c r="Z1207" s="309"/>
      <c r="AA1207" s="311" t="s">
        <v>977</v>
      </c>
      <c r="AB1207" s="53" t="str">
        <f t="shared" si="23"/>
        <v>**field missing**_history</v>
      </c>
      <c r="AC1207" s="308" t="str">
        <f t="array" ref="AC1207">iferror(index('StoT Mapping (Depreciated)'!$D$2:$L$976,match(E1207,'StoT Mapping (Depreciated)'!$D$2:$D$976,0),9),"**FIELD MISSING**")</f>
        <v>**FIELD MISSING**</v>
      </c>
      <c r="AD1207" s="53" t="str">
        <f t="shared" si="6"/>
        <v>**field missing**.**FIELD MISSING**</v>
      </c>
      <c r="AE1207" s="299">
        <f>countif(NEW_REDB_table.field,AD1207)</f>
        <v>0</v>
      </c>
      <c r="AF1207" s="299" t="str">
        <f t="shared" si="7"/>
        <v>Check...</v>
      </c>
      <c r="AG1207" s="308"/>
      <c r="AH1207" s="317" t="b">
        <v>0</v>
      </c>
      <c r="AI1207" s="317" t="b">
        <v>0</v>
      </c>
      <c r="AJ1207" s="308" t="str">
        <f t="array" ref="AJ1207">iferror(index('Type Mapping'!$A$2:$D$21,match(J1207,'Type Mapping'!$B$2:$B$21,0),4),"type mismatch")</f>
        <v>FLOAT</v>
      </c>
      <c r="AK1207" s="308"/>
      <c r="AL1207" s="308"/>
      <c r="AM1207" s="308"/>
      <c r="AN1207" s="300" t="b">
        <v>0</v>
      </c>
      <c r="AO1207" s="300" t="b">
        <v>0</v>
      </c>
      <c r="AP1207" s="300" t="b">
        <v>0</v>
      </c>
      <c r="AQ1207" s="300" t="b">
        <v>0</v>
      </c>
      <c r="AR1207" s="300"/>
      <c r="AS1207" s="300"/>
      <c r="AT1207" s="302"/>
      <c r="AU1207" s="302"/>
      <c r="AV1207" s="303" t="b">
        <v>1</v>
      </c>
      <c r="AW1207" s="304" t="str">
        <f t="shared" si="9"/>
        <v>false</v>
      </c>
      <c r="AX1207" s="305" t="str">
        <f t="shared" si="17"/>
        <v>&lt;column comment="" default="" key="false" label="BLOCKPART" length="255" nullable="true" originalDbColumnName="BLOCKPART" originalLength="-1" pattern="" precision="-1" talendType="id_String" type=""/&gt;&lt;/schema&gt;</v>
      </c>
      <c r="AY1207" s="306"/>
      <c r="AZ1207" s="305" t="str">
        <f t="shared" si="10"/>
        <v>&lt;column comment="" default="" key="false" label="BLOCKPART" length="255" nullable="true" originalDbColumnName="BLOCKPART" originalLength="-1" pattern="" precision="-1" talendType="id_String" type=""/&gt;
&lt;/schema&gt;
</v>
      </c>
      <c r="BA1207" s="306"/>
      <c r="BB1207" s="302"/>
      <c r="BC1207" s="303" t="b">
        <f t="shared" si="11"/>
        <v>0</v>
      </c>
      <c r="BD1207" s="304"/>
      <c r="BE1207" s="304" t="str">
        <f t="shared" si="12"/>
        <v/>
      </c>
      <c r="BF1207" s="307"/>
      <c r="BG1207" s="305"/>
      <c r="BH1207" s="305"/>
      <c r="BI1207" s="305"/>
      <c r="BJ1207" s="305" t="str">
        <f t="shared" si="18"/>
        <v/>
      </c>
      <c r="BK1207" s="306"/>
      <c r="BL1207" s="305" t="str">
        <f t="shared" si="14"/>
        <v/>
      </c>
      <c r="BM1207" s="306"/>
      <c r="BN1207" s="302"/>
      <c r="BO1207" s="302"/>
      <c r="BP1207" s="302"/>
      <c r="BQ1207" s="302"/>
      <c r="BR1207" s="302"/>
      <c r="BS1207" s="302"/>
      <c r="BT1207" s="302"/>
      <c r="BU1207" s="302"/>
      <c r="BV1207" s="302"/>
      <c r="BW1207" s="302"/>
      <c r="BX1207" s="302"/>
    </row>
    <row r="1208" hidden="1">
      <c r="A1208" s="292" t="s">
        <v>728</v>
      </c>
      <c r="B1208" s="292">
        <v>1207.0</v>
      </c>
      <c r="C1208" s="292">
        <f t="shared" si="15"/>
        <v>1</v>
      </c>
      <c r="D1208" s="293" t="str">
        <f t="shared" ref="D1208:D1272" si="29">HYPERLINK("https://www.stlouis-mo.gov/data/building-inspections.cfm","Conservation")</f>
        <v>Conservation</v>
      </c>
      <c r="E1208" s="46" t="str">
        <f t="shared" si="2"/>
        <v>hcd.mdb.HCDDate.LastUpDate</v>
      </c>
      <c r="F1208" s="46" t="s">
        <v>361</v>
      </c>
      <c r="G1208" s="46" t="s">
        <v>511</v>
      </c>
      <c r="H1208" s="47">
        <v>1.0</v>
      </c>
      <c r="I1208" s="294" t="s">
        <v>801</v>
      </c>
      <c r="J1208" s="295" t="s">
        <v>788</v>
      </c>
      <c r="K1208" s="296">
        <v>8.0</v>
      </c>
      <c r="L1208" s="297" t="b">
        <v>1</v>
      </c>
      <c r="M1208" s="294" t="s">
        <v>802</v>
      </c>
      <c r="N1208" s="294"/>
      <c r="O1208" s="369"/>
      <c r="P1208" s="369"/>
      <c r="Q1208" s="298" t="str">
        <f t="shared" si="3"/>
        <v>HCDDate</v>
      </c>
      <c r="R1208" s="298" t="str">
        <f t="shared" si="19"/>
        <v>LastUpDate</v>
      </c>
      <c r="S1208" s="298" t="str">
        <f t="array" ref="S1208">iferror(index('Type Mapping'!$A$2:$D$21,match(J1208,'Type Mapping'!$B$2:$B$21,0),3),"type mismatch")</f>
        <v>VARCHAR</v>
      </c>
      <c r="T1208" s="298"/>
      <c r="U1208" s="298"/>
      <c r="V1208" s="298"/>
      <c r="W1208" s="51" t="b">
        <v>0</v>
      </c>
      <c r="X1208" s="51" t="s">
        <v>2106</v>
      </c>
      <c r="Y1208" s="51"/>
      <c r="Z1208" s="51" t="s">
        <v>1731</v>
      </c>
      <c r="AA1208" s="311" t="s">
        <v>977</v>
      </c>
      <c r="AB1208" s="53" t="str">
        <f t="shared" si="23"/>
        <v>**field missing**_history</v>
      </c>
      <c r="AC1208" s="308" t="str">
        <f t="array" ref="AC1208">iferror(index('StoT Mapping (Depreciated)'!$D$2:$L$976,match(E1208,'StoT Mapping (Depreciated)'!$D$2:$D$976,0),9),"**FIELD MISSING**")</f>
        <v>**FIELD MISSING**</v>
      </c>
      <c r="AD1208" s="53" t="str">
        <f t="shared" si="6"/>
        <v>**field missing**.**FIELD MISSING**</v>
      </c>
      <c r="AE1208" s="299">
        <f>countif(NEW_REDB_table.field,AD1208)</f>
        <v>0</v>
      </c>
      <c r="AF1208" s="299" t="str">
        <f t="shared" si="7"/>
        <v>Check...</v>
      </c>
      <c r="AG1208" s="308"/>
      <c r="AH1208" s="317" t="b">
        <v>0</v>
      </c>
      <c r="AI1208" s="317" t="b">
        <v>0</v>
      </c>
      <c r="AJ1208" s="308" t="str">
        <f t="array" ref="AJ1208">iferror(index('Type Mapping'!$A$2:$D$21,match(J1208,'Type Mapping'!$B$2:$B$21,0),4),"type mismatch")</f>
        <v>DATE</v>
      </c>
      <c r="AK1208" s="308"/>
      <c r="AL1208" s="308"/>
      <c r="AM1208" s="308"/>
      <c r="AN1208" s="300" t="b">
        <v>0</v>
      </c>
      <c r="AO1208" s="300" t="b">
        <v>0</v>
      </c>
      <c r="AP1208" s="300" t="b">
        <v>0</v>
      </c>
      <c r="AQ1208" s="300" t="b">
        <v>0</v>
      </c>
      <c r="AR1208" s="300"/>
      <c r="AS1208" s="300"/>
      <c r="AT1208" s="302"/>
      <c r="AU1208" s="302"/>
      <c r="AV1208" s="303" t="b">
        <v>1</v>
      </c>
      <c r="AW1208" s="304" t="str">
        <f t="shared" si="9"/>
        <v>true</v>
      </c>
      <c r="AX1208" s="305" t="str">
        <f t="shared" si="17"/>
        <v>***HCDDate.xml &lt;?xml version="1.0" encoding="UTF-8"?&gt;&lt;schema&gt;&lt;column comment="" default="" key="true" label="LastUpDate" length="255" nullable="true" originalDbColumnName="LastUpDate" originalLength="-1" pattern="" precision="-1" talendType="id_String" type=""/&gt;</v>
      </c>
      <c r="AY1208" s="306"/>
      <c r="AZ1208" s="305" t="str">
        <f t="shared" si="10"/>
        <v>HCDDate.xml
&lt;?xml version="1.0" encoding="UTF-8"?&gt;&lt;schema&gt;
&lt;column comment="" default="" key="true" label="LastUpDate" length="255" nullable="true" originalDbColumnName="LastUpDate" originalLength="-1" pattern="" precision="-1" talendType="id_String" type=""/&gt;</v>
      </c>
      <c r="BA1208" s="306"/>
      <c r="BB1208" s="302"/>
      <c r="BC1208" s="303" t="b">
        <f t="shared" si="11"/>
        <v>0</v>
      </c>
      <c r="BD1208" s="304"/>
      <c r="BE1208" s="304" t="str">
        <f t="shared" si="12"/>
        <v/>
      </c>
      <c r="BF1208" s="307"/>
      <c r="BG1208" s="305"/>
      <c r="BH1208" s="305"/>
      <c r="BI1208" s="305"/>
      <c r="BJ1208" s="305" t="str">
        <f t="shared" si="18"/>
        <v/>
      </c>
      <c r="BK1208" s="306"/>
      <c r="BL1208" s="305" t="str">
        <f t="shared" si="14"/>
        <v/>
      </c>
      <c r="BM1208" s="306"/>
      <c r="BN1208" s="302"/>
      <c r="BO1208" s="302"/>
      <c r="BP1208" s="302"/>
      <c r="BQ1208" s="302"/>
      <c r="BR1208" s="302"/>
      <c r="BS1208" s="302"/>
      <c r="BT1208" s="302"/>
      <c r="BU1208" s="302"/>
      <c r="BV1208" s="302"/>
      <c r="BW1208" s="302"/>
      <c r="BX1208" s="302"/>
    </row>
    <row r="1209" hidden="1">
      <c r="A1209" s="292" t="s">
        <v>728</v>
      </c>
      <c r="B1209" s="292">
        <v>1208.0</v>
      </c>
      <c r="C1209" s="292">
        <f t="shared" si="15"/>
        <v>1</v>
      </c>
      <c r="D1209" s="293" t="str">
        <f t="shared" si="29"/>
        <v>Conservation</v>
      </c>
      <c r="E1209" s="46" t="str">
        <f t="shared" si="2"/>
        <v>hcd.mdb.HCDDate.Status</v>
      </c>
      <c r="F1209" s="46" t="s">
        <v>361</v>
      </c>
      <c r="G1209" s="46" t="s">
        <v>511</v>
      </c>
      <c r="H1209" s="47">
        <v>2.0</v>
      </c>
      <c r="I1209" s="294" t="s">
        <v>1735</v>
      </c>
      <c r="J1209" s="295" t="s">
        <v>743</v>
      </c>
      <c r="K1209" s="296">
        <v>1.0</v>
      </c>
      <c r="L1209" s="297" t="b">
        <v>0</v>
      </c>
      <c r="M1209" s="294" t="s">
        <v>802</v>
      </c>
      <c r="N1209" s="294"/>
      <c r="O1209" s="369"/>
      <c r="P1209" s="369"/>
      <c r="Q1209" s="298" t="str">
        <f t="shared" si="3"/>
        <v>HCDDate</v>
      </c>
      <c r="R1209" s="298" t="str">
        <f t="shared" si="19"/>
        <v>Status</v>
      </c>
      <c r="S1209" s="298" t="str">
        <f t="array" ref="S1209">iferror(index('Type Mapping'!$A$2:$D$21,match(J1209,'Type Mapping'!$B$2:$B$21,0),3),"type mismatch")</f>
        <v>VARCHAR</v>
      </c>
      <c r="T1209" s="298"/>
      <c r="U1209" s="298"/>
      <c r="V1209" s="298"/>
      <c r="W1209" s="51" t="b">
        <v>0</v>
      </c>
      <c r="X1209" s="51" t="s">
        <v>2107</v>
      </c>
      <c r="Y1209" s="309"/>
      <c r="Z1209" s="309"/>
      <c r="AA1209" s="311" t="s">
        <v>977</v>
      </c>
      <c r="AB1209" s="53" t="str">
        <f t="shared" si="23"/>
        <v>**field missing**_history</v>
      </c>
      <c r="AC1209" s="308" t="str">
        <f t="array" ref="AC1209">iferror(index('StoT Mapping (Depreciated)'!$D$2:$L$976,match(E1209,'StoT Mapping (Depreciated)'!$D$2:$D$976,0),9),"**FIELD MISSING**")</f>
        <v>**FIELD MISSING**</v>
      </c>
      <c r="AD1209" s="53" t="str">
        <f t="shared" si="6"/>
        <v>**field missing**.**FIELD MISSING**</v>
      </c>
      <c r="AE1209" s="299">
        <f>countif(NEW_REDB_table.field,AD1209)</f>
        <v>0</v>
      </c>
      <c r="AF1209" s="299" t="str">
        <f t="shared" si="7"/>
        <v>Check...</v>
      </c>
      <c r="AG1209" s="308"/>
      <c r="AH1209" s="317" t="b">
        <v>0</v>
      </c>
      <c r="AI1209" s="317" t="b">
        <v>0</v>
      </c>
      <c r="AJ1209" s="308" t="str">
        <f t="array" ref="AJ1209">iferror(index('Type Mapping'!$A$2:$D$21,match(J1209,'Type Mapping'!$B$2:$B$21,0),4),"type mismatch")</f>
        <v>VARCHAR</v>
      </c>
      <c r="AK1209" s="308"/>
      <c r="AL1209" s="308"/>
      <c r="AM1209" s="308"/>
      <c r="AN1209" s="300" t="b">
        <v>0</v>
      </c>
      <c r="AO1209" s="300" t="b">
        <v>0</v>
      </c>
      <c r="AP1209" s="300" t="b">
        <v>0</v>
      </c>
      <c r="AQ1209" s="300" t="b">
        <v>0</v>
      </c>
      <c r="AR1209" s="300"/>
      <c r="AS1209" s="300"/>
      <c r="AT1209" s="302"/>
      <c r="AU1209" s="302"/>
      <c r="AV1209" s="303" t="b">
        <v>1</v>
      </c>
      <c r="AW1209" s="304" t="str">
        <f t="shared" si="9"/>
        <v>false</v>
      </c>
      <c r="AX1209" s="305" t="str">
        <f t="shared" si="17"/>
        <v>&lt;column comment="" default="" key="false" label="Status" length="255" nullable="true" originalDbColumnName="Status" originalLength="-1" pattern="" precision="-1" talendType="id_String" type=""/&gt;&lt;/schema&gt;</v>
      </c>
      <c r="AY1209" s="306"/>
      <c r="AZ1209" s="305" t="str">
        <f t="shared" si="10"/>
        <v>&lt;column comment="" default="" key="false" label="Status" length="255" nullable="true" originalDbColumnName="Status" originalLength="-1" pattern="" precision="-1" talendType="id_String" type=""/&gt;
&lt;/schema&gt;
</v>
      </c>
      <c r="BA1209" s="306"/>
      <c r="BB1209" s="302"/>
      <c r="BC1209" s="303" t="b">
        <f t="shared" si="11"/>
        <v>0</v>
      </c>
      <c r="BD1209" s="304"/>
      <c r="BE1209" s="304" t="str">
        <f t="shared" si="12"/>
        <v/>
      </c>
      <c r="BF1209" s="307"/>
      <c r="BG1209" s="305"/>
      <c r="BH1209" s="305"/>
      <c r="BI1209" s="305"/>
      <c r="BJ1209" s="305" t="str">
        <f t="shared" si="18"/>
        <v/>
      </c>
      <c r="BK1209" s="306"/>
      <c r="BL1209" s="305" t="str">
        <f t="shared" si="14"/>
        <v/>
      </c>
      <c r="BM1209" s="306"/>
      <c r="BN1209" s="302"/>
      <c r="BO1209" s="302"/>
      <c r="BP1209" s="302"/>
      <c r="BQ1209" s="302"/>
      <c r="BR1209" s="302"/>
      <c r="BS1209" s="302"/>
      <c r="BT1209" s="302"/>
      <c r="BU1209" s="302"/>
      <c r="BV1209" s="302"/>
      <c r="BW1209" s="302"/>
      <c r="BX1209" s="302"/>
    </row>
    <row r="1210">
      <c r="A1210" s="292" t="s">
        <v>728</v>
      </c>
      <c r="B1210" s="292">
        <v>1209.0</v>
      </c>
      <c r="C1210" s="292">
        <f t="shared" si="15"/>
        <v>2</v>
      </c>
      <c r="D1210" s="293" t="str">
        <f t="shared" si="29"/>
        <v>Conservation</v>
      </c>
      <c r="E1210" s="46" t="str">
        <f t="shared" si="2"/>
        <v>hcd.mdb.HCDInsp.AcctNum</v>
      </c>
      <c r="F1210" s="46" t="s">
        <v>361</v>
      </c>
      <c r="G1210" s="46" t="s">
        <v>513</v>
      </c>
      <c r="H1210" s="47">
        <v>1.0</v>
      </c>
      <c r="I1210" s="294" t="s">
        <v>2145</v>
      </c>
      <c r="J1210" s="295" t="s">
        <v>738</v>
      </c>
      <c r="K1210" s="296">
        <v>4.0</v>
      </c>
      <c r="L1210" s="297" t="b">
        <v>1</v>
      </c>
      <c r="M1210" s="294" t="s">
        <v>802</v>
      </c>
      <c r="N1210" s="294"/>
      <c r="O1210" s="369"/>
      <c r="P1210" s="369"/>
      <c r="Q1210" s="298" t="str">
        <f t="shared" si="3"/>
        <v>HCDInsp</v>
      </c>
      <c r="R1210" s="298" t="str">
        <f t="shared" si="19"/>
        <v>AcctNum</v>
      </c>
      <c r="S1210" s="298" t="str">
        <f t="array" ref="S1210">iferror(index('Type Mapping'!$A$2:$D$21,match(J1210,'Type Mapping'!$B$2:$B$21,0),3),"type mismatch")</f>
        <v>VARCHAR</v>
      </c>
      <c r="T1210" s="298"/>
      <c r="U1210" s="298"/>
      <c r="V1210" s="298"/>
      <c r="W1210" s="51" t="b">
        <v>1</v>
      </c>
      <c r="X1210" s="51"/>
      <c r="Y1210" s="309"/>
      <c r="Z1210" s="309"/>
      <c r="AA1210" s="311" t="s">
        <v>802</v>
      </c>
      <c r="AB1210" s="53" t="str">
        <f t="shared" si="23"/>
        <v>_history</v>
      </c>
      <c r="AC1210" s="308" t="str">
        <f t="array" ref="AC1210">iferror(index('StoT Mapping (Depreciated)'!$D$2:$L$976,match(E1210,'StoT Mapping (Depreciated)'!$D$2:$D$976,0),9),"**FIELD MISSING**")</f>
        <v/>
      </c>
      <c r="AD1210" s="53" t="str">
        <f t="shared" si="6"/>
        <v>.</v>
      </c>
      <c r="AE1210" s="299">
        <f>countif(NEW_REDB_table.field,AD1210)</f>
        <v>5</v>
      </c>
      <c r="AF1210" s="299" t="str">
        <f t="shared" si="7"/>
        <v>#N/A</v>
      </c>
      <c r="AG1210" s="308"/>
      <c r="AH1210" s="317" t="b">
        <v>0</v>
      </c>
      <c r="AI1210" s="317" t="b">
        <v>0</v>
      </c>
      <c r="AJ1210" s="308" t="str">
        <f t="array" ref="AJ1210">iferror(index('Type Mapping'!$A$2:$D$21,match(J1210,'Type Mapping'!$B$2:$B$21,0),4),"type mismatch")</f>
        <v>INT</v>
      </c>
      <c r="AK1210" s="308"/>
      <c r="AL1210" s="308"/>
      <c r="AM1210" s="308"/>
      <c r="AN1210" s="300" t="b">
        <v>0</v>
      </c>
      <c r="AO1210" s="300" t="b">
        <v>0</v>
      </c>
      <c r="AP1210" s="300" t="b">
        <v>0</v>
      </c>
      <c r="AQ1210" s="300" t="b">
        <v>0</v>
      </c>
      <c r="AR1210" s="300"/>
      <c r="AS1210" s="300"/>
      <c r="AT1210" s="302"/>
      <c r="AU1210" s="302"/>
      <c r="AV1210" s="303" t="b">
        <v>1</v>
      </c>
      <c r="AW1210" s="304" t="str">
        <f t="shared" si="9"/>
        <v>true</v>
      </c>
      <c r="AX1210" s="305" t="str">
        <f t="shared" si="17"/>
        <v>***HCDInsp.xml &lt;?xml version="1.0" encoding="UTF-8"?&gt;&lt;schema&gt;&lt;column comment="" default="" key="true" label="AcctNum" length="255" nullable="true" originalDbColumnName="AcctNum" originalLength="-1" pattern="" precision="-1" talendType="id_String" type=""/&gt;</v>
      </c>
      <c r="AY1210" s="306"/>
      <c r="AZ1210" s="305" t="str">
        <f t="shared" si="10"/>
        <v>HCDInsp.xml
&lt;?xml version="1.0" encoding="UTF-8"?&gt;&lt;schema&gt;
&lt;column comment="" default="" key="true" label="AcctNum" length="255" nullable="true" originalDbColumnName="AcctNum" originalLength="-1" pattern="" precision="-1" talendType="id_String" type=""/&gt;</v>
      </c>
      <c r="BA1210" s="306"/>
      <c r="BB1210" s="302"/>
      <c r="BC1210" s="303" t="b">
        <f t="shared" si="11"/>
        <v>1</v>
      </c>
      <c r="BD1210" s="304"/>
      <c r="BE1210" s="304" t="str">
        <f t="shared" si="12"/>
        <v>false</v>
      </c>
      <c r="BF1210" s="307"/>
      <c r="BG1210" s="305"/>
      <c r="BH1210" s="305"/>
      <c r="BI1210" s="305"/>
      <c r="BJ1210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0" s="306"/>
      <c r="BL1210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0" s="306"/>
      <c r="BN1210" s="302"/>
      <c r="BO1210" s="302"/>
      <c r="BP1210" s="302"/>
      <c r="BQ1210" s="302"/>
      <c r="BR1210" s="302"/>
      <c r="BS1210" s="302"/>
      <c r="BT1210" s="302"/>
      <c r="BU1210" s="302"/>
      <c r="BV1210" s="302"/>
      <c r="BW1210" s="302"/>
      <c r="BX1210" s="302"/>
    </row>
    <row r="1211">
      <c r="A1211" s="292" t="s">
        <v>728</v>
      </c>
      <c r="B1211" s="292">
        <v>1210.0</v>
      </c>
      <c r="C1211" s="292">
        <f t="shared" si="15"/>
        <v>2</v>
      </c>
      <c r="D1211" s="293" t="str">
        <f t="shared" si="29"/>
        <v>Conservation</v>
      </c>
      <c r="E1211" s="46" t="str">
        <f t="shared" si="2"/>
        <v>hcd.mdb.HCDInsp.PrclErr</v>
      </c>
      <c r="F1211" s="46" t="s">
        <v>361</v>
      </c>
      <c r="G1211" s="46" t="s">
        <v>513</v>
      </c>
      <c r="H1211" s="47">
        <v>2.0</v>
      </c>
      <c r="I1211" s="294" t="s">
        <v>1845</v>
      </c>
      <c r="J1211" s="295" t="s">
        <v>740</v>
      </c>
      <c r="K1211" s="296">
        <v>1.0</v>
      </c>
      <c r="L1211" s="297" t="b">
        <v>0</v>
      </c>
      <c r="M1211" s="294" t="s">
        <v>2001</v>
      </c>
      <c r="N1211" s="294"/>
      <c r="O1211" s="369"/>
      <c r="P1211" s="369"/>
      <c r="Q1211" s="298" t="str">
        <f t="shared" si="3"/>
        <v>HCDInsp</v>
      </c>
      <c r="R1211" s="298" t="str">
        <f t="shared" si="19"/>
        <v>PrclErr</v>
      </c>
      <c r="S1211" s="298" t="str">
        <f t="array" ref="S1211">iferror(index('Type Mapping'!$A$2:$D$21,match(J1211,'Type Mapping'!$B$2:$B$21,0),3),"type mismatch")</f>
        <v>VARCHAR</v>
      </c>
      <c r="T1211" s="298"/>
      <c r="U1211" s="298"/>
      <c r="V1211" s="298"/>
      <c r="W1211" s="51" t="b">
        <v>1</v>
      </c>
      <c r="X1211" s="51"/>
      <c r="Y1211" s="309"/>
      <c r="Z1211" s="309"/>
      <c r="AA1211" s="311" t="s">
        <v>802</v>
      </c>
      <c r="AB1211" s="53" t="str">
        <f t="shared" si="23"/>
        <v>_history</v>
      </c>
      <c r="AC1211" s="308" t="str">
        <f t="array" ref="AC1211">iferror(index('StoT Mapping (Depreciated)'!$D$2:$L$976,match(E1211,'StoT Mapping (Depreciated)'!$D$2:$D$976,0),9),"**FIELD MISSING**")</f>
        <v/>
      </c>
      <c r="AD1211" s="53" t="str">
        <f t="shared" si="6"/>
        <v>.</v>
      </c>
      <c r="AE1211" s="299">
        <f>countif(NEW_REDB_table.field,AD1211)</f>
        <v>5</v>
      </c>
      <c r="AF1211" s="299" t="str">
        <f t="shared" si="7"/>
        <v>#N/A</v>
      </c>
      <c r="AG1211" s="308"/>
      <c r="AH1211" s="317" t="b">
        <v>0</v>
      </c>
      <c r="AI1211" s="317" t="b">
        <v>0</v>
      </c>
      <c r="AJ1211" s="308" t="str">
        <f t="array" ref="AJ1211">iferror(index('Type Mapping'!$A$2:$D$21,match(J1211,'Type Mapping'!$B$2:$B$21,0),4),"type mismatch")</f>
        <v>INT</v>
      </c>
      <c r="AK1211" s="308"/>
      <c r="AL1211" s="308"/>
      <c r="AM1211" s="308"/>
      <c r="AN1211" s="300" t="b">
        <v>0</v>
      </c>
      <c r="AO1211" s="300" t="b">
        <v>0</v>
      </c>
      <c r="AP1211" s="300" t="b">
        <v>0</v>
      </c>
      <c r="AQ1211" s="300" t="b">
        <v>0</v>
      </c>
      <c r="AR1211" s="300"/>
      <c r="AS1211" s="300"/>
      <c r="AT1211" s="302"/>
      <c r="AU1211" s="302"/>
      <c r="AV1211" s="303" t="b">
        <v>1</v>
      </c>
      <c r="AW1211" s="304" t="str">
        <f t="shared" si="9"/>
        <v>false</v>
      </c>
      <c r="AX1211" s="305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1211" s="306"/>
      <c r="AZ1211" s="305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1211" s="306"/>
      <c r="BB1211" s="302"/>
      <c r="BC1211" s="303" t="b">
        <f t="shared" si="11"/>
        <v>1</v>
      </c>
      <c r="BD1211" s="304"/>
      <c r="BE1211" s="304" t="str">
        <f t="shared" si="12"/>
        <v>false</v>
      </c>
      <c r="BF1211" s="307"/>
      <c r="BG1211" s="305"/>
      <c r="BH1211" s="305"/>
      <c r="BI1211" s="305"/>
      <c r="BJ1211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1" s="306"/>
      <c r="BL1211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1" s="306"/>
      <c r="BN1211" s="302"/>
      <c r="BO1211" s="302"/>
      <c r="BP1211" s="302"/>
      <c r="BQ1211" s="302"/>
      <c r="BR1211" s="302"/>
      <c r="BS1211" s="302"/>
      <c r="BT1211" s="302"/>
      <c r="BU1211" s="302"/>
      <c r="BV1211" s="302"/>
      <c r="BW1211" s="302"/>
      <c r="BX1211" s="302"/>
    </row>
    <row r="1212">
      <c r="A1212" s="292" t="s">
        <v>728</v>
      </c>
      <c r="B1212" s="292">
        <v>1211.0</v>
      </c>
      <c r="C1212" s="292">
        <f t="shared" si="15"/>
        <v>2</v>
      </c>
      <c r="D1212" s="293" t="str">
        <f t="shared" si="29"/>
        <v>Conservation</v>
      </c>
      <c r="E1212" s="46" t="str">
        <f t="shared" si="2"/>
        <v>hcd.mdb.HCDInsp.AddrAdjusted</v>
      </c>
      <c r="F1212" s="46" t="s">
        <v>361</v>
      </c>
      <c r="G1212" s="46" t="s">
        <v>513</v>
      </c>
      <c r="H1212" s="47">
        <v>3.0</v>
      </c>
      <c r="I1212" s="294" t="s">
        <v>1750</v>
      </c>
      <c r="J1212" s="295" t="s">
        <v>873</v>
      </c>
      <c r="K1212" s="296">
        <v>1.0</v>
      </c>
      <c r="L1212" s="297" t="b">
        <v>0</v>
      </c>
      <c r="M1212" s="294" t="s">
        <v>2003</v>
      </c>
      <c r="N1212" s="294"/>
      <c r="O1212" s="369"/>
      <c r="P1212" s="369"/>
      <c r="Q1212" s="298" t="str">
        <f t="shared" si="3"/>
        <v>HCDInsp</v>
      </c>
      <c r="R1212" s="298" t="str">
        <f t="shared" si="19"/>
        <v>AddrAdjusted</v>
      </c>
      <c r="S1212" s="298" t="str">
        <f t="array" ref="S1212">iferror(index('Type Mapping'!$A$2:$D$21,match(J1212,'Type Mapping'!$B$2:$B$21,0),3),"type mismatch")</f>
        <v>VARCHAR</v>
      </c>
      <c r="T1212" s="298"/>
      <c r="U1212" s="298"/>
      <c r="V1212" s="298"/>
      <c r="W1212" s="51" t="b">
        <v>1</v>
      </c>
      <c r="X1212" s="51"/>
      <c r="Y1212" s="309"/>
      <c r="Z1212" s="309"/>
      <c r="AA1212" s="311" t="s">
        <v>802</v>
      </c>
      <c r="AB1212" s="53" t="str">
        <f t="shared" si="23"/>
        <v>_history</v>
      </c>
      <c r="AC1212" s="308" t="str">
        <f t="array" ref="AC1212">iferror(index('StoT Mapping (Depreciated)'!$D$2:$L$976,match(E1212,'StoT Mapping (Depreciated)'!$D$2:$D$976,0),9),"**FIELD MISSING**")</f>
        <v/>
      </c>
      <c r="AD1212" s="53" t="str">
        <f t="shared" si="6"/>
        <v>.</v>
      </c>
      <c r="AE1212" s="299">
        <f>countif(NEW_REDB_table.field,AD1212)</f>
        <v>5</v>
      </c>
      <c r="AF1212" s="299" t="str">
        <f t="shared" si="7"/>
        <v>#N/A</v>
      </c>
      <c r="AG1212" s="308"/>
      <c r="AH1212" s="317" t="b">
        <v>0</v>
      </c>
      <c r="AI1212" s="317" t="b">
        <v>0</v>
      </c>
      <c r="AJ1212" s="308" t="str">
        <f t="array" ref="AJ1212">iferror(index('Type Mapping'!$A$2:$D$21,match(J1212,'Type Mapping'!$B$2:$B$21,0),4),"type mismatch")</f>
        <v>BOOLEAN</v>
      </c>
      <c r="AK1212" s="308"/>
      <c r="AL1212" s="308"/>
      <c r="AM1212" s="308"/>
      <c r="AN1212" s="300" t="b">
        <v>0</v>
      </c>
      <c r="AO1212" s="300" t="b">
        <v>0</v>
      </c>
      <c r="AP1212" s="300" t="b">
        <v>0</v>
      </c>
      <c r="AQ1212" s="300" t="b">
        <v>0</v>
      </c>
      <c r="AR1212" s="300"/>
      <c r="AS1212" s="300"/>
      <c r="AT1212" s="302"/>
      <c r="AU1212" s="302"/>
      <c r="AV1212" s="303" t="b">
        <v>1</v>
      </c>
      <c r="AW1212" s="304" t="str">
        <f t="shared" si="9"/>
        <v>false</v>
      </c>
      <c r="AX1212" s="305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1212" s="306"/>
      <c r="AZ1212" s="305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1212" s="306"/>
      <c r="BB1212" s="302"/>
      <c r="BC1212" s="303" t="b">
        <f t="shared" si="11"/>
        <v>1</v>
      </c>
      <c r="BD1212" s="304"/>
      <c r="BE1212" s="304" t="str">
        <f t="shared" si="12"/>
        <v>false</v>
      </c>
      <c r="BF1212" s="307"/>
      <c r="BG1212" s="305"/>
      <c r="BH1212" s="305"/>
      <c r="BI1212" s="305"/>
      <c r="BJ1212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2" s="306"/>
      <c r="BL1212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2" s="306"/>
      <c r="BN1212" s="302"/>
      <c r="BO1212" s="302"/>
      <c r="BP1212" s="302"/>
      <c r="BQ1212" s="302"/>
      <c r="BR1212" s="302"/>
      <c r="BS1212" s="302"/>
      <c r="BT1212" s="302"/>
      <c r="BU1212" s="302"/>
      <c r="BV1212" s="302"/>
      <c r="BW1212" s="302"/>
      <c r="BX1212" s="302"/>
    </row>
    <row r="1213">
      <c r="A1213" s="292" t="s">
        <v>728</v>
      </c>
      <c r="B1213" s="292">
        <v>1212.0</v>
      </c>
      <c r="C1213" s="292">
        <f t="shared" si="15"/>
        <v>2</v>
      </c>
      <c r="D1213" s="293" t="str">
        <f t="shared" si="29"/>
        <v>Conservation</v>
      </c>
      <c r="E1213" s="46" t="str">
        <f t="shared" si="2"/>
        <v>hcd.mdb.HCDInsp.CityBlock</v>
      </c>
      <c r="F1213" s="46" t="s">
        <v>361</v>
      </c>
      <c r="G1213" s="46" t="s">
        <v>513</v>
      </c>
      <c r="H1213" s="47">
        <v>4.0</v>
      </c>
      <c r="I1213" s="294" t="s">
        <v>65</v>
      </c>
      <c r="J1213" s="295" t="s">
        <v>729</v>
      </c>
      <c r="K1213" s="296">
        <v>8.0</v>
      </c>
      <c r="L1213" s="297" t="b">
        <v>0</v>
      </c>
      <c r="M1213" s="294" t="s">
        <v>730</v>
      </c>
      <c r="N1213" s="294"/>
      <c r="O1213" s="369"/>
      <c r="P1213" s="369"/>
      <c r="Q1213" s="298" t="str">
        <f t="shared" si="3"/>
        <v>HCDInsp</v>
      </c>
      <c r="R1213" s="298" t="str">
        <f t="shared" si="19"/>
        <v>CityBlock</v>
      </c>
      <c r="S1213" s="298" t="str">
        <f t="array" ref="S1213">iferror(index('Type Mapping'!$A$2:$D$21,match(J1213,'Type Mapping'!$B$2:$B$21,0),3),"type mismatch")</f>
        <v>VARCHAR</v>
      </c>
      <c r="T1213" s="298"/>
      <c r="U1213" s="298"/>
      <c r="V1213" s="298"/>
      <c r="W1213" s="51" t="b">
        <v>1</v>
      </c>
      <c r="X1213" s="51"/>
      <c r="Y1213" s="309"/>
      <c r="Z1213" s="309" t="s">
        <v>808</v>
      </c>
      <c r="AA1213" s="311" t="s">
        <v>802</v>
      </c>
      <c r="AB1213" s="53" t="str">
        <f t="shared" si="23"/>
        <v>_history</v>
      </c>
      <c r="AC1213" s="308" t="str">
        <f t="array" ref="AC1213">iferror(index('StoT Mapping (Depreciated)'!$D$2:$L$976,match(E1213,'StoT Mapping (Depreciated)'!$D$2:$D$976,0),9),"**FIELD MISSING**")</f>
        <v/>
      </c>
      <c r="AD1213" s="53" t="str">
        <f t="shared" si="6"/>
        <v>.</v>
      </c>
      <c r="AE1213" s="299">
        <f>countif(NEW_REDB_table.field,AD1213)</f>
        <v>5</v>
      </c>
      <c r="AF1213" s="299" t="str">
        <f t="shared" si="7"/>
        <v>#N/A</v>
      </c>
      <c r="AG1213" s="308"/>
      <c r="AH1213" s="317" t="b">
        <v>0</v>
      </c>
      <c r="AI1213" s="317" t="b">
        <v>0</v>
      </c>
      <c r="AJ1213" s="308" t="str">
        <f t="array" ref="AJ1213">iferror(index('Type Mapping'!$A$2:$D$21,match(J1213,'Type Mapping'!$B$2:$B$21,0),4),"type mismatch")</f>
        <v>FLOAT</v>
      </c>
      <c r="AK1213" s="308"/>
      <c r="AL1213" s="308"/>
      <c r="AM1213" s="308"/>
      <c r="AN1213" s="300" t="b">
        <v>1</v>
      </c>
      <c r="AO1213" s="300" t="b">
        <v>0</v>
      </c>
      <c r="AP1213" s="300" t="b">
        <v>0</v>
      </c>
      <c r="AQ1213" s="300" t="b">
        <v>0</v>
      </c>
      <c r="AR1213" s="300"/>
      <c r="AS1213" s="300"/>
      <c r="AT1213" s="302"/>
      <c r="AU1213" s="302"/>
      <c r="AV1213" s="303" t="b">
        <v>1</v>
      </c>
      <c r="AW1213" s="304" t="str">
        <f t="shared" si="9"/>
        <v>false</v>
      </c>
      <c r="AX1213" s="305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1213" s="306"/>
      <c r="AZ1213" s="305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1213" s="306"/>
      <c r="BB1213" s="302"/>
      <c r="BC1213" s="303" t="b">
        <f t="shared" si="11"/>
        <v>1</v>
      </c>
      <c r="BD1213" s="304"/>
      <c r="BE1213" s="304" t="str">
        <f t="shared" si="12"/>
        <v>false</v>
      </c>
      <c r="BF1213" s="307"/>
      <c r="BG1213" s="305"/>
      <c r="BH1213" s="305"/>
      <c r="BI1213" s="305"/>
      <c r="BJ1213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3" s="306"/>
      <c r="BL1213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3" s="306"/>
      <c r="BN1213" s="302"/>
      <c r="BO1213" s="302"/>
      <c r="BP1213" s="302"/>
      <c r="BQ1213" s="302"/>
      <c r="BR1213" s="302"/>
      <c r="BS1213" s="302"/>
      <c r="BT1213" s="302"/>
      <c r="BU1213" s="302"/>
      <c r="BV1213" s="302"/>
      <c r="BW1213" s="302"/>
      <c r="BX1213" s="302"/>
    </row>
    <row r="1214">
      <c r="A1214" s="292" t="s">
        <v>728</v>
      </c>
      <c r="B1214" s="292">
        <v>1213.0</v>
      </c>
      <c r="C1214" s="292">
        <f t="shared" si="15"/>
        <v>2</v>
      </c>
      <c r="D1214" s="293" t="str">
        <f t="shared" si="29"/>
        <v>Conservation</v>
      </c>
      <c r="E1214" s="46" t="str">
        <f t="shared" si="2"/>
        <v>hcd.mdb.HCDInsp.Parcel</v>
      </c>
      <c r="F1214" s="46" t="s">
        <v>361</v>
      </c>
      <c r="G1214" s="46" t="s">
        <v>513</v>
      </c>
      <c r="H1214" s="47">
        <v>5.0</v>
      </c>
      <c r="I1214" s="294" t="s">
        <v>78</v>
      </c>
      <c r="J1214" s="295" t="s">
        <v>738</v>
      </c>
      <c r="K1214" s="296">
        <v>4.0</v>
      </c>
      <c r="L1214" s="297" t="b">
        <v>0</v>
      </c>
      <c r="M1214" s="294" t="s">
        <v>739</v>
      </c>
      <c r="N1214" s="294"/>
      <c r="O1214" s="369"/>
      <c r="P1214" s="369"/>
      <c r="Q1214" s="298" t="str">
        <f t="shared" si="3"/>
        <v>HCDInsp</v>
      </c>
      <c r="R1214" s="298" t="str">
        <f t="shared" si="19"/>
        <v>Parcel</v>
      </c>
      <c r="S1214" s="298" t="str">
        <f t="array" ref="S1214">iferror(index('Type Mapping'!$A$2:$D$21,match(J1214,'Type Mapping'!$B$2:$B$21,0),3),"type mismatch")</f>
        <v>VARCHAR</v>
      </c>
      <c r="T1214" s="298"/>
      <c r="U1214" s="298"/>
      <c r="V1214" s="298"/>
      <c r="W1214" s="51" t="b">
        <v>1</v>
      </c>
      <c r="X1214" s="51"/>
      <c r="Y1214" s="309"/>
      <c r="Z1214" s="309" t="s">
        <v>808</v>
      </c>
      <c r="AA1214" s="311" t="s">
        <v>802</v>
      </c>
      <c r="AB1214" s="53" t="str">
        <f t="shared" si="23"/>
        <v>_history</v>
      </c>
      <c r="AC1214" s="308" t="str">
        <f t="array" ref="AC1214">iferror(index('StoT Mapping (Depreciated)'!$D$2:$L$976,match(E1214,'StoT Mapping (Depreciated)'!$D$2:$D$976,0),9),"**FIELD MISSING**")</f>
        <v/>
      </c>
      <c r="AD1214" s="53" t="str">
        <f t="shared" si="6"/>
        <v>.</v>
      </c>
      <c r="AE1214" s="299">
        <f>countif(NEW_REDB_table.field,AD1214)</f>
        <v>5</v>
      </c>
      <c r="AF1214" s="299" t="str">
        <f t="shared" si="7"/>
        <v>#N/A</v>
      </c>
      <c r="AG1214" s="308"/>
      <c r="AH1214" s="317" t="b">
        <v>0</v>
      </c>
      <c r="AI1214" s="317" t="b">
        <v>0</v>
      </c>
      <c r="AJ1214" s="308" t="str">
        <f t="array" ref="AJ1214">iferror(index('Type Mapping'!$A$2:$D$21,match(J1214,'Type Mapping'!$B$2:$B$21,0),4),"type mismatch")</f>
        <v>INT</v>
      </c>
      <c r="AK1214" s="308"/>
      <c r="AL1214" s="308"/>
      <c r="AM1214" s="308"/>
      <c r="AN1214" s="300" t="b">
        <v>1</v>
      </c>
      <c r="AO1214" s="300" t="b">
        <v>0</v>
      </c>
      <c r="AP1214" s="300" t="b">
        <v>0</v>
      </c>
      <c r="AQ1214" s="300" t="b">
        <v>0</v>
      </c>
      <c r="AR1214" s="300"/>
      <c r="AS1214" s="300"/>
      <c r="AT1214" s="302"/>
      <c r="AU1214" s="302"/>
      <c r="AV1214" s="303" t="b">
        <v>1</v>
      </c>
      <c r="AW1214" s="304" t="str">
        <f t="shared" si="9"/>
        <v>false</v>
      </c>
      <c r="AX1214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1214" s="306"/>
      <c r="AZ1214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1214" s="306"/>
      <c r="BB1214" s="302"/>
      <c r="BC1214" s="303" t="b">
        <f t="shared" si="11"/>
        <v>1</v>
      </c>
      <c r="BD1214" s="304"/>
      <c r="BE1214" s="304" t="str">
        <f t="shared" si="12"/>
        <v>false</v>
      </c>
      <c r="BF1214" s="307"/>
      <c r="BG1214" s="305"/>
      <c r="BH1214" s="305"/>
      <c r="BI1214" s="305"/>
      <c r="BJ1214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4" s="306"/>
      <c r="BL1214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4" s="306"/>
      <c r="BN1214" s="302"/>
      <c r="BO1214" s="302"/>
      <c r="BP1214" s="302"/>
      <c r="BQ1214" s="302"/>
      <c r="BR1214" s="302"/>
      <c r="BS1214" s="302"/>
      <c r="BT1214" s="302"/>
      <c r="BU1214" s="302"/>
      <c r="BV1214" s="302"/>
      <c r="BW1214" s="302"/>
      <c r="BX1214" s="302"/>
    </row>
    <row r="1215">
      <c r="A1215" s="292" t="s">
        <v>728</v>
      </c>
      <c r="B1215" s="292">
        <v>1214.0</v>
      </c>
      <c r="C1215" s="292">
        <f t="shared" si="15"/>
        <v>2</v>
      </c>
      <c r="D1215" s="293" t="str">
        <f t="shared" si="29"/>
        <v>Conservation</v>
      </c>
      <c r="E1215" s="46" t="str">
        <f t="shared" si="2"/>
        <v>hcd.mdb.HCDInsp.OwnerCode</v>
      </c>
      <c r="F1215" s="46" t="s">
        <v>361</v>
      </c>
      <c r="G1215" s="46" t="s">
        <v>513</v>
      </c>
      <c r="H1215" s="47">
        <v>6.0</v>
      </c>
      <c r="I1215" s="294" t="s">
        <v>90</v>
      </c>
      <c r="J1215" s="295" t="s">
        <v>740</v>
      </c>
      <c r="K1215" s="296">
        <v>1.0</v>
      </c>
      <c r="L1215" s="297" t="b">
        <v>0</v>
      </c>
      <c r="M1215" s="294" t="s">
        <v>741</v>
      </c>
      <c r="N1215" s="294"/>
      <c r="O1215" s="369"/>
      <c r="P1215" s="369"/>
      <c r="Q1215" s="298" t="str">
        <f t="shared" si="3"/>
        <v>HCDInsp</v>
      </c>
      <c r="R1215" s="298" t="str">
        <f t="shared" si="19"/>
        <v>OwnerCode</v>
      </c>
      <c r="S1215" s="298" t="str">
        <f t="array" ref="S1215">iferror(index('Type Mapping'!$A$2:$D$21,match(J1215,'Type Mapping'!$B$2:$B$21,0),3),"type mismatch")</f>
        <v>VARCHAR</v>
      </c>
      <c r="T1215" s="298"/>
      <c r="U1215" s="298"/>
      <c r="V1215" s="298"/>
      <c r="W1215" s="51" t="b">
        <v>1</v>
      </c>
      <c r="X1215" s="51"/>
      <c r="Y1215" s="309"/>
      <c r="Z1215" s="309" t="s">
        <v>808</v>
      </c>
      <c r="AA1215" s="311" t="s">
        <v>802</v>
      </c>
      <c r="AB1215" s="53" t="str">
        <f t="shared" si="23"/>
        <v>_history</v>
      </c>
      <c r="AC1215" s="308" t="str">
        <f t="array" ref="AC1215">iferror(index('StoT Mapping (Depreciated)'!$D$2:$L$976,match(E1215,'StoT Mapping (Depreciated)'!$D$2:$D$976,0),9),"**FIELD MISSING**")</f>
        <v/>
      </c>
      <c r="AD1215" s="53" t="str">
        <f t="shared" si="6"/>
        <v>.</v>
      </c>
      <c r="AE1215" s="299">
        <f>countif(NEW_REDB_table.field,AD1215)</f>
        <v>5</v>
      </c>
      <c r="AF1215" s="299" t="str">
        <f t="shared" si="7"/>
        <v>#N/A</v>
      </c>
      <c r="AG1215" s="308"/>
      <c r="AH1215" s="317" t="b">
        <v>0</v>
      </c>
      <c r="AI1215" s="317" t="b">
        <v>0</v>
      </c>
      <c r="AJ1215" s="308" t="str">
        <f t="array" ref="AJ1215">iferror(index('Type Mapping'!$A$2:$D$21,match(J1215,'Type Mapping'!$B$2:$B$21,0),4),"type mismatch")</f>
        <v>INT</v>
      </c>
      <c r="AK1215" s="308"/>
      <c r="AL1215" s="308"/>
      <c r="AM1215" s="308"/>
      <c r="AN1215" s="300" t="b">
        <v>1</v>
      </c>
      <c r="AO1215" s="300" t="b">
        <v>0</v>
      </c>
      <c r="AP1215" s="300" t="b">
        <v>0</v>
      </c>
      <c r="AQ1215" s="300" t="b">
        <v>0</v>
      </c>
      <c r="AR1215" s="300"/>
      <c r="AS1215" s="300"/>
      <c r="AT1215" s="302"/>
      <c r="AU1215" s="302"/>
      <c r="AV1215" s="303" t="b">
        <v>1</v>
      </c>
      <c r="AW1215" s="304" t="str">
        <f t="shared" si="9"/>
        <v>false</v>
      </c>
      <c r="AX1215" s="305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1215" s="306"/>
      <c r="AZ1215" s="305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1215" s="306"/>
      <c r="BB1215" s="302"/>
      <c r="BC1215" s="303" t="b">
        <f t="shared" si="11"/>
        <v>1</v>
      </c>
      <c r="BD1215" s="304"/>
      <c r="BE1215" s="304" t="str">
        <f t="shared" si="12"/>
        <v>false</v>
      </c>
      <c r="BF1215" s="307"/>
      <c r="BG1215" s="305"/>
      <c r="BH1215" s="305"/>
      <c r="BI1215" s="305"/>
      <c r="BJ1215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5" s="306"/>
      <c r="BL1215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5" s="306"/>
      <c r="BN1215" s="302"/>
      <c r="BO1215" s="302"/>
      <c r="BP1215" s="302"/>
      <c r="BQ1215" s="302"/>
      <c r="BR1215" s="302"/>
      <c r="BS1215" s="302"/>
      <c r="BT1215" s="302"/>
      <c r="BU1215" s="302"/>
      <c r="BV1215" s="302"/>
      <c r="BW1215" s="302"/>
      <c r="BX1215" s="302"/>
    </row>
    <row r="1216">
      <c r="A1216" s="292" t="s">
        <v>728</v>
      </c>
      <c r="B1216" s="292">
        <v>1215.0</v>
      </c>
      <c r="C1216" s="292">
        <f t="shared" si="15"/>
        <v>2</v>
      </c>
      <c r="D1216" s="293" t="str">
        <f t="shared" si="29"/>
        <v>Conservation</v>
      </c>
      <c r="E1216" s="46" t="str">
        <f t="shared" si="2"/>
        <v>hcd.mdb.HCDInsp.Handle</v>
      </c>
      <c r="F1216" s="46" t="s">
        <v>361</v>
      </c>
      <c r="G1216" s="46" t="s">
        <v>513</v>
      </c>
      <c r="H1216" s="47">
        <v>7.0</v>
      </c>
      <c r="I1216" s="294" t="s">
        <v>159</v>
      </c>
      <c r="J1216" s="295" t="s">
        <v>743</v>
      </c>
      <c r="K1216" s="296">
        <v>13.0</v>
      </c>
      <c r="L1216" s="297" t="b">
        <v>0</v>
      </c>
      <c r="M1216" s="294" t="s">
        <v>1967</v>
      </c>
      <c r="N1216" s="294"/>
      <c r="O1216" s="369"/>
      <c r="P1216" s="369"/>
      <c r="Q1216" s="298" t="str">
        <f t="shared" si="3"/>
        <v>HCDInsp</v>
      </c>
      <c r="R1216" s="298" t="str">
        <f t="shared" si="19"/>
        <v>Handle</v>
      </c>
      <c r="S1216" s="298" t="str">
        <f t="array" ref="S1216">iferror(index('Type Mapping'!$A$2:$D$21,match(J1216,'Type Mapping'!$B$2:$B$21,0),3),"type mismatch")</f>
        <v>VARCHAR</v>
      </c>
      <c r="T1216" s="298"/>
      <c r="U1216" s="298"/>
      <c r="V1216" s="298"/>
      <c r="W1216" s="51" t="b">
        <v>1</v>
      </c>
      <c r="X1216" s="51"/>
      <c r="Y1216" s="309"/>
      <c r="Z1216" s="309"/>
      <c r="AA1216" s="311" t="s">
        <v>646</v>
      </c>
      <c r="AB1216" s="53" t="str">
        <f t="shared" si="23"/>
        <v>municipal_parcel_id_mapping_history</v>
      </c>
      <c r="AC1216" s="308" t="str">
        <f t="array" ref="AC1216">iferror(index('StoT Mapping (Depreciated)'!$D$2:$L$976,match(E1216,'StoT Mapping (Depreciated)'!$D$2:$D$976,0),9),"**FIELD MISSING**")</f>
        <v>Parcel_ID</v>
      </c>
      <c r="AD1216" s="53" t="str">
        <f t="shared" si="6"/>
        <v>municipal_parcel_id_mapping.Parcel_ID</v>
      </c>
      <c r="AE1216" s="299">
        <f>countif(NEW_REDB_table.field,AD1216)</f>
        <v>1</v>
      </c>
      <c r="AF1216" s="299" t="str">
        <f t="shared" si="7"/>
        <v>YAY!!</v>
      </c>
      <c r="AG1216" s="308"/>
      <c r="AH1216" s="317" t="b">
        <v>0</v>
      </c>
      <c r="AI1216" s="317" t="b">
        <v>0</v>
      </c>
      <c r="AJ1216" s="308" t="str">
        <f t="array" ref="AJ1216">iferror(index('Type Mapping'!$A$2:$D$21,match(J1216,'Type Mapping'!$B$2:$B$21,0),4),"type mismatch")</f>
        <v>VARCHAR</v>
      </c>
      <c r="AK1216" s="308"/>
      <c r="AL1216" s="308"/>
      <c r="AM1216" s="308"/>
      <c r="AN1216" s="300" t="b">
        <v>0</v>
      </c>
      <c r="AO1216" s="300" t="b">
        <v>0</v>
      </c>
      <c r="AP1216" s="300" t="b">
        <v>0</v>
      </c>
      <c r="AQ1216" s="300" t="b">
        <v>0</v>
      </c>
      <c r="AR1216" s="300"/>
      <c r="AS1216" s="300"/>
      <c r="AT1216" s="302"/>
      <c r="AU1216" s="302"/>
      <c r="AV1216" s="303" t="b">
        <v>1</v>
      </c>
      <c r="AW1216" s="304" t="str">
        <f t="shared" si="9"/>
        <v>false</v>
      </c>
      <c r="AX1216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1216" s="306"/>
      <c r="AZ1216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1216" s="306"/>
      <c r="BB1216" s="302"/>
      <c r="BC1216" s="303" t="b">
        <f t="shared" si="11"/>
        <v>1</v>
      </c>
      <c r="BD1216" s="304"/>
      <c r="BE1216" s="304" t="str">
        <f t="shared" si="12"/>
        <v>false</v>
      </c>
      <c r="BF1216" s="307"/>
      <c r="BG1216" s="305"/>
      <c r="BH1216" s="305"/>
      <c r="BI1216" s="305"/>
      <c r="BJ1216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6" s="306"/>
      <c r="BL1216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6" s="306"/>
      <c r="BN1216" s="302"/>
      <c r="BO1216" s="302"/>
      <c r="BP1216" s="302"/>
      <c r="BQ1216" s="302"/>
      <c r="BR1216" s="302"/>
      <c r="BS1216" s="302"/>
      <c r="BT1216" s="302"/>
      <c r="BU1216" s="302"/>
      <c r="BV1216" s="302"/>
      <c r="BW1216" s="302"/>
      <c r="BX1216" s="302"/>
    </row>
    <row r="1217">
      <c r="A1217" s="292" t="s">
        <v>728</v>
      </c>
      <c r="B1217" s="292">
        <v>1216.0</v>
      </c>
      <c r="C1217" s="292">
        <f t="shared" si="15"/>
        <v>2</v>
      </c>
      <c r="D1217" s="293" t="str">
        <f t="shared" si="29"/>
        <v>Conservation</v>
      </c>
      <c r="E1217" s="46" t="str">
        <f t="shared" si="2"/>
        <v>hcd.mdb.HCDInsp.Parcel9</v>
      </c>
      <c r="F1217" s="46" t="s">
        <v>361</v>
      </c>
      <c r="G1217" s="46" t="s">
        <v>513</v>
      </c>
      <c r="H1217" s="47">
        <v>8.0</v>
      </c>
      <c r="I1217" s="294" t="s">
        <v>165</v>
      </c>
      <c r="J1217" s="295" t="s">
        <v>738</v>
      </c>
      <c r="K1217" s="296">
        <v>4.0</v>
      </c>
      <c r="L1217" s="297" t="b">
        <v>0</v>
      </c>
      <c r="M1217" s="294" t="s">
        <v>2015</v>
      </c>
      <c r="N1217" s="294"/>
      <c r="O1217" s="369"/>
      <c r="P1217" s="369"/>
      <c r="Q1217" s="298" t="str">
        <f t="shared" si="3"/>
        <v>HCDInsp</v>
      </c>
      <c r="R1217" s="298" t="str">
        <f t="shared" si="19"/>
        <v>Parcel9</v>
      </c>
      <c r="S1217" s="298" t="str">
        <f t="array" ref="S1217">iferror(index('Type Mapping'!$A$2:$D$21,match(J1217,'Type Mapping'!$B$2:$B$21,0),3),"type mismatch")</f>
        <v>VARCHAR</v>
      </c>
      <c r="T1217" s="298"/>
      <c r="U1217" s="298"/>
      <c r="V1217" s="298"/>
      <c r="W1217" s="51" t="b">
        <v>1</v>
      </c>
      <c r="X1217" s="51"/>
      <c r="Y1217" s="309"/>
      <c r="Z1217" s="309"/>
      <c r="AA1217" s="311" t="s">
        <v>802</v>
      </c>
      <c r="AB1217" s="53" t="str">
        <f t="shared" si="23"/>
        <v>_history</v>
      </c>
      <c r="AC1217" s="308" t="str">
        <f t="array" ref="AC1217">iferror(index('StoT Mapping (Depreciated)'!$D$2:$L$976,match(E1217,'StoT Mapping (Depreciated)'!$D$2:$D$976,0),9),"**FIELD MISSING**")</f>
        <v/>
      </c>
      <c r="AD1217" s="53" t="str">
        <f t="shared" si="6"/>
        <v>.</v>
      </c>
      <c r="AE1217" s="299">
        <f>countif(NEW_REDB_table.field,AD1217)</f>
        <v>5</v>
      </c>
      <c r="AF1217" s="299" t="str">
        <f t="shared" si="7"/>
        <v>#N/A</v>
      </c>
      <c r="AG1217" s="308"/>
      <c r="AH1217" s="317" t="b">
        <v>0</v>
      </c>
      <c r="AI1217" s="317" t="b">
        <v>0</v>
      </c>
      <c r="AJ1217" s="308" t="str">
        <f t="array" ref="AJ1217">iferror(index('Type Mapping'!$A$2:$D$21,match(J1217,'Type Mapping'!$B$2:$B$21,0),4),"type mismatch")</f>
        <v>INT</v>
      </c>
      <c r="AK1217" s="308"/>
      <c r="AL1217" s="308"/>
      <c r="AM1217" s="308"/>
      <c r="AN1217" s="300" t="b">
        <v>0</v>
      </c>
      <c r="AO1217" s="300" t="b">
        <v>0</v>
      </c>
      <c r="AP1217" s="300" t="b">
        <v>0</v>
      </c>
      <c r="AQ1217" s="300" t="b">
        <v>0</v>
      </c>
      <c r="AR1217" s="300"/>
      <c r="AS1217" s="300"/>
      <c r="AT1217" s="302"/>
      <c r="AU1217" s="302"/>
      <c r="AV1217" s="303" t="b">
        <v>1</v>
      </c>
      <c r="AW1217" s="304" t="str">
        <f t="shared" si="9"/>
        <v>false</v>
      </c>
      <c r="AX1217" s="305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1217" s="306"/>
      <c r="AZ1217" s="305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1217" s="306"/>
      <c r="BB1217" s="302"/>
      <c r="BC1217" s="303" t="b">
        <f t="shared" si="11"/>
        <v>1</v>
      </c>
      <c r="BD1217" s="304"/>
      <c r="BE1217" s="304" t="str">
        <f t="shared" si="12"/>
        <v>false</v>
      </c>
      <c r="BF1217" s="307"/>
      <c r="BG1217" s="305"/>
      <c r="BH1217" s="305"/>
      <c r="BI1217" s="305"/>
      <c r="BJ1217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7" s="306"/>
      <c r="BL1217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7" s="306"/>
      <c r="BN1217" s="302"/>
      <c r="BO1217" s="302"/>
      <c r="BP1217" s="302"/>
      <c r="BQ1217" s="302"/>
      <c r="BR1217" s="302"/>
      <c r="BS1217" s="302"/>
      <c r="BT1217" s="302"/>
      <c r="BU1217" s="302"/>
      <c r="BV1217" s="302"/>
      <c r="BW1217" s="302"/>
      <c r="BX1217" s="302"/>
    </row>
    <row r="1218">
      <c r="A1218" s="292" t="s">
        <v>728</v>
      </c>
      <c r="B1218" s="292">
        <v>1217.0</v>
      </c>
      <c r="C1218" s="292">
        <f t="shared" si="15"/>
        <v>2</v>
      </c>
      <c r="D1218" s="293" t="str">
        <f t="shared" si="29"/>
        <v>Conservation</v>
      </c>
      <c r="E1218" s="46" t="str">
        <f t="shared" si="2"/>
        <v>hcd.mdb.HCDInsp.AddrNum</v>
      </c>
      <c r="F1218" s="46" t="s">
        <v>361</v>
      </c>
      <c r="G1218" s="46" t="s">
        <v>513</v>
      </c>
      <c r="H1218" s="47">
        <v>9.0</v>
      </c>
      <c r="I1218" s="294" t="s">
        <v>1709</v>
      </c>
      <c r="J1218" s="295" t="s">
        <v>738</v>
      </c>
      <c r="K1218" s="296">
        <v>4.0</v>
      </c>
      <c r="L1218" s="297" t="b">
        <v>0</v>
      </c>
      <c r="M1218" s="294" t="s">
        <v>1710</v>
      </c>
      <c r="N1218" s="294"/>
      <c r="O1218" s="369"/>
      <c r="P1218" s="369"/>
      <c r="Q1218" s="298" t="str">
        <f t="shared" si="3"/>
        <v>HCDInsp</v>
      </c>
      <c r="R1218" s="298" t="str">
        <f t="shared" si="19"/>
        <v>AddrNum</v>
      </c>
      <c r="S1218" s="298" t="str">
        <f t="array" ref="S1218">iferror(index('Type Mapping'!$A$2:$D$21,match(J1218,'Type Mapping'!$B$2:$B$21,0),3),"type mismatch")</f>
        <v>VARCHAR</v>
      </c>
      <c r="T1218" s="298"/>
      <c r="U1218" s="298"/>
      <c r="V1218" s="298"/>
      <c r="W1218" s="51" t="b">
        <v>1</v>
      </c>
      <c r="X1218" s="51"/>
      <c r="Y1218" s="309"/>
      <c r="Z1218" s="309"/>
      <c r="AA1218" s="311" t="s">
        <v>646</v>
      </c>
      <c r="AB1218" s="53" t="str">
        <f t="shared" si="23"/>
        <v>municipal_parcel_id_mapping_history</v>
      </c>
      <c r="AC1218" s="308" t="str">
        <f t="array" ref="AC1218">iferror(index('StoT Mapping (Depreciated)'!$D$2:$L$976,match(E1218,'StoT Mapping (Depreciated)'!$D$2:$D$976,0),9),"**FIELD MISSING**")</f>
        <v>Parcel_ID</v>
      </c>
      <c r="AD1218" s="53" t="str">
        <f t="shared" si="6"/>
        <v>municipal_parcel_id_mapping.Parcel_ID</v>
      </c>
      <c r="AE1218" s="299">
        <f>countif(NEW_REDB_table.field,AD1218)</f>
        <v>1</v>
      </c>
      <c r="AF1218" s="299" t="str">
        <f t="shared" si="7"/>
        <v>YAY!!</v>
      </c>
      <c r="AG1218" s="308"/>
      <c r="AH1218" s="317" t="b">
        <v>0</v>
      </c>
      <c r="AI1218" s="317" t="b">
        <v>0</v>
      </c>
      <c r="AJ1218" s="308" t="str">
        <f t="array" ref="AJ1218">iferror(index('Type Mapping'!$A$2:$D$21,match(J1218,'Type Mapping'!$B$2:$B$21,0),4),"type mismatch")</f>
        <v>INT</v>
      </c>
      <c r="AK1218" s="308"/>
      <c r="AL1218" s="308"/>
      <c r="AM1218" s="308"/>
      <c r="AN1218" s="300" t="b">
        <v>0</v>
      </c>
      <c r="AO1218" s="300" t="b">
        <v>0</v>
      </c>
      <c r="AP1218" s="300" t="b">
        <v>0</v>
      </c>
      <c r="AQ1218" s="300" t="b">
        <v>0</v>
      </c>
      <c r="AR1218" s="300"/>
      <c r="AS1218" s="300"/>
      <c r="AT1218" s="302"/>
      <c r="AU1218" s="302"/>
      <c r="AV1218" s="303" t="b">
        <v>1</v>
      </c>
      <c r="AW1218" s="304" t="str">
        <f t="shared" si="9"/>
        <v>false</v>
      </c>
      <c r="AX1218" s="305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1218" s="306"/>
      <c r="AZ1218" s="305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1218" s="306"/>
      <c r="BB1218" s="302"/>
      <c r="BC1218" s="303" t="b">
        <f t="shared" si="11"/>
        <v>1</v>
      </c>
      <c r="BD1218" s="304"/>
      <c r="BE1218" s="304" t="str">
        <f t="shared" si="12"/>
        <v>false</v>
      </c>
      <c r="BF1218" s="307"/>
      <c r="BG1218" s="305"/>
      <c r="BH1218" s="305"/>
      <c r="BI1218" s="305"/>
      <c r="BJ1218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8" s="306"/>
      <c r="BL1218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8" s="306"/>
      <c r="BN1218" s="302"/>
      <c r="BO1218" s="302"/>
      <c r="BP1218" s="302"/>
      <c r="BQ1218" s="302"/>
      <c r="BR1218" s="302"/>
      <c r="BS1218" s="302"/>
      <c r="BT1218" s="302"/>
      <c r="BU1218" s="302"/>
      <c r="BV1218" s="302"/>
      <c r="BW1218" s="302"/>
      <c r="BX1218" s="302"/>
    </row>
    <row r="1219">
      <c r="A1219" s="292" t="s">
        <v>728</v>
      </c>
      <c r="B1219" s="292">
        <v>1218.0</v>
      </c>
      <c r="C1219" s="292">
        <f t="shared" si="15"/>
        <v>2</v>
      </c>
      <c r="D1219" s="293" t="str">
        <f t="shared" si="29"/>
        <v>Conservation</v>
      </c>
      <c r="E1219" s="46" t="str">
        <f t="shared" si="2"/>
        <v>hcd.mdb.HCDInsp.AddrSuf</v>
      </c>
      <c r="F1219" s="46" t="s">
        <v>361</v>
      </c>
      <c r="G1219" s="46" t="s">
        <v>513</v>
      </c>
      <c r="H1219" s="47">
        <v>10.0</v>
      </c>
      <c r="I1219" s="294" t="s">
        <v>1723</v>
      </c>
      <c r="J1219" s="295" t="s">
        <v>743</v>
      </c>
      <c r="K1219" s="296">
        <v>15.0</v>
      </c>
      <c r="L1219" s="297" t="b">
        <v>0</v>
      </c>
      <c r="M1219" s="294" t="s">
        <v>1724</v>
      </c>
      <c r="N1219" s="294"/>
      <c r="O1219" s="369"/>
      <c r="P1219" s="369"/>
      <c r="Q1219" s="298" t="str">
        <f t="shared" si="3"/>
        <v>HCDInsp</v>
      </c>
      <c r="R1219" s="298" t="str">
        <f t="shared" si="19"/>
        <v>AddrSuf</v>
      </c>
      <c r="S1219" s="298" t="str">
        <f t="array" ref="S1219">iferror(index('Type Mapping'!$A$2:$D$21,match(J1219,'Type Mapping'!$B$2:$B$21,0),3),"type mismatch")</f>
        <v>VARCHAR</v>
      </c>
      <c r="T1219" s="298"/>
      <c r="U1219" s="298"/>
      <c r="V1219" s="298"/>
      <c r="W1219" s="51" t="b">
        <v>1</v>
      </c>
      <c r="X1219" s="51"/>
      <c r="Y1219" s="309"/>
      <c r="Z1219" s="309"/>
      <c r="AA1219" s="311" t="s">
        <v>646</v>
      </c>
      <c r="AB1219" s="53" t="str">
        <f t="shared" si="23"/>
        <v>municipal_parcel_id_mapping_history</v>
      </c>
      <c r="AC1219" s="308" t="str">
        <f t="array" ref="AC1219">iferror(index('StoT Mapping (Depreciated)'!$D$2:$L$976,match(E1219,'StoT Mapping (Depreciated)'!$D$2:$D$976,0),9),"**FIELD MISSING**")</f>
        <v>Parcel_ID</v>
      </c>
      <c r="AD1219" s="53" t="str">
        <f t="shared" si="6"/>
        <v>municipal_parcel_id_mapping.Parcel_ID</v>
      </c>
      <c r="AE1219" s="299">
        <f>countif(NEW_REDB_table.field,AD1219)</f>
        <v>1</v>
      </c>
      <c r="AF1219" s="299" t="str">
        <f t="shared" si="7"/>
        <v>YAY!!</v>
      </c>
      <c r="AG1219" s="308"/>
      <c r="AH1219" s="317" t="b">
        <v>0</v>
      </c>
      <c r="AI1219" s="317" t="b">
        <v>0</v>
      </c>
      <c r="AJ1219" s="308" t="str">
        <f t="array" ref="AJ1219">iferror(index('Type Mapping'!$A$2:$D$21,match(J1219,'Type Mapping'!$B$2:$B$21,0),4),"type mismatch")</f>
        <v>VARCHAR</v>
      </c>
      <c r="AK1219" s="308"/>
      <c r="AL1219" s="308"/>
      <c r="AM1219" s="308"/>
      <c r="AN1219" s="300" t="b">
        <v>0</v>
      </c>
      <c r="AO1219" s="300" t="b">
        <v>0</v>
      </c>
      <c r="AP1219" s="300" t="b">
        <v>0</v>
      </c>
      <c r="AQ1219" s="300" t="b">
        <v>0</v>
      </c>
      <c r="AR1219" s="300"/>
      <c r="AS1219" s="300"/>
      <c r="AT1219" s="302"/>
      <c r="AU1219" s="302"/>
      <c r="AV1219" s="303" t="b">
        <v>1</v>
      </c>
      <c r="AW1219" s="304" t="str">
        <f t="shared" si="9"/>
        <v>false</v>
      </c>
      <c r="AX1219" s="305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1219" s="306"/>
      <c r="AZ1219" s="305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1219" s="306"/>
      <c r="BB1219" s="302"/>
      <c r="BC1219" s="303" t="b">
        <f t="shared" si="11"/>
        <v>1</v>
      </c>
      <c r="BD1219" s="304"/>
      <c r="BE1219" s="304" t="str">
        <f t="shared" si="12"/>
        <v>false</v>
      </c>
      <c r="BF1219" s="307"/>
      <c r="BG1219" s="305"/>
      <c r="BH1219" s="305"/>
      <c r="BI1219" s="305"/>
      <c r="BJ1219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19" s="306"/>
      <c r="BL1219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19" s="306"/>
      <c r="BN1219" s="302"/>
      <c r="BO1219" s="302"/>
      <c r="BP1219" s="302"/>
      <c r="BQ1219" s="302"/>
      <c r="BR1219" s="302"/>
      <c r="BS1219" s="302"/>
      <c r="BT1219" s="302"/>
      <c r="BU1219" s="302"/>
      <c r="BV1219" s="302"/>
      <c r="BW1219" s="302"/>
      <c r="BX1219" s="302"/>
    </row>
    <row r="1220">
      <c r="A1220" s="292" t="s">
        <v>728</v>
      </c>
      <c r="B1220" s="292">
        <v>1219.0</v>
      </c>
      <c r="C1220" s="292">
        <f t="shared" si="15"/>
        <v>2</v>
      </c>
      <c r="D1220" s="293" t="str">
        <f t="shared" si="29"/>
        <v>Conservation</v>
      </c>
      <c r="E1220" s="46" t="str">
        <f t="shared" si="2"/>
        <v>hcd.mdb.HCDInsp.StDir</v>
      </c>
      <c r="F1220" s="46" t="s">
        <v>361</v>
      </c>
      <c r="G1220" s="46" t="s">
        <v>513</v>
      </c>
      <c r="H1220" s="47">
        <v>11.0</v>
      </c>
      <c r="I1220" s="294" t="s">
        <v>1857</v>
      </c>
      <c r="J1220" s="295" t="s">
        <v>743</v>
      </c>
      <c r="K1220" s="296">
        <v>2.0</v>
      </c>
      <c r="L1220" s="297" t="b">
        <v>0</v>
      </c>
      <c r="M1220" s="294" t="s">
        <v>2016</v>
      </c>
      <c r="N1220" s="294"/>
      <c r="O1220" s="369"/>
      <c r="P1220" s="369"/>
      <c r="Q1220" s="298" t="str">
        <f t="shared" si="3"/>
        <v>HCDInsp</v>
      </c>
      <c r="R1220" s="298" t="str">
        <f t="shared" si="19"/>
        <v>StDir</v>
      </c>
      <c r="S1220" s="298" t="str">
        <f t="array" ref="S1220">iferror(index('Type Mapping'!$A$2:$D$21,match(J1220,'Type Mapping'!$B$2:$B$21,0),3),"type mismatch")</f>
        <v>VARCHAR</v>
      </c>
      <c r="T1220" s="298"/>
      <c r="U1220" s="298"/>
      <c r="V1220" s="298"/>
      <c r="W1220" s="51" t="b">
        <v>1</v>
      </c>
      <c r="X1220" s="51"/>
      <c r="Y1220" s="309"/>
      <c r="Z1220" s="309"/>
      <c r="AA1220" s="311" t="s">
        <v>646</v>
      </c>
      <c r="AB1220" s="53" t="str">
        <f t="shared" si="23"/>
        <v>municipal_parcel_id_mapping_history</v>
      </c>
      <c r="AC1220" s="308" t="str">
        <f t="array" ref="AC1220">iferror(index('StoT Mapping (Depreciated)'!$D$2:$L$976,match(E1220,'StoT Mapping (Depreciated)'!$D$2:$D$976,0),9),"**FIELD MISSING**")</f>
        <v>Parcel_ID</v>
      </c>
      <c r="AD1220" s="53" t="str">
        <f t="shared" si="6"/>
        <v>municipal_parcel_id_mapping.Parcel_ID</v>
      </c>
      <c r="AE1220" s="299">
        <f>countif(NEW_REDB_table.field,AD1220)</f>
        <v>1</v>
      </c>
      <c r="AF1220" s="299" t="str">
        <f t="shared" si="7"/>
        <v>YAY!!</v>
      </c>
      <c r="AG1220" s="308"/>
      <c r="AH1220" s="317" t="b">
        <v>0</v>
      </c>
      <c r="AI1220" s="317" t="b">
        <v>0</v>
      </c>
      <c r="AJ1220" s="308" t="str">
        <f t="array" ref="AJ1220">iferror(index('Type Mapping'!$A$2:$D$21,match(J1220,'Type Mapping'!$B$2:$B$21,0),4),"type mismatch")</f>
        <v>VARCHAR</v>
      </c>
      <c r="AK1220" s="308"/>
      <c r="AL1220" s="308"/>
      <c r="AM1220" s="308"/>
      <c r="AN1220" s="300" t="b">
        <v>0</v>
      </c>
      <c r="AO1220" s="300" t="b">
        <v>0</v>
      </c>
      <c r="AP1220" s="300" t="b">
        <v>0</v>
      </c>
      <c r="AQ1220" s="300" t="b">
        <v>0</v>
      </c>
      <c r="AR1220" s="300"/>
      <c r="AS1220" s="300"/>
      <c r="AT1220" s="302"/>
      <c r="AU1220" s="302"/>
      <c r="AV1220" s="303" t="b">
        <v>1</v>
      </c>
      <c r="AW1220" s="304" t="str">
        <f t="shared" si="9"/>
        <v>false</v>
      </c>
      <c r="AX1220" s="305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1220" s="306"/>
      <c r="AZ1220" s="305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1220" s="306"/>
      <c r="BB1220" s="302"/>
      <c r="BC1220" s="303" t="b">
        <f t="shared" si="11"/>
        <v>1</v>
      </c>
      <c r="BD1220" s="304"/>
      <c r="BE1220" s="304" t="str">
        <f t="shared" si="12"/>
        <v>false</v>
      </c>
      <c r="BF1220" s="307"/>
      <c r="BG1220" s="305"/>
      <c r="BH1220" s="305"/>
      <c r="BI1220" s="305"/>
      <c r="BJ1220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0" s="306"/>
      <c r="BL1220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0" s="306"/>
      <c r="BN1220" s="302"/>
      <c r="BO1220" s="302"/>
      <c r="BP1220" s="302"/>
      <c r="BQ1220" s="302"/>
      <c r="BR1220" s="302"/>
      <c r="BS1220" s="302"/>
      <c r="BT1220" s="302"/>
      <c r="BU1220" s="302"/>
      <c r="BV1220" s="302"/>
      <c r="BW1220" s="302"/>
      <c r="BX1220" s="302"/>
    </row>
    <row r="1221">
      <c r="A1221" s="292" t="s">
        <v>728</v>
      </c>
      <c r="B1221" s="292">
        <v>1220.0</v>
      </c>
      <c r="C1221" s="292">
        <f t="shared" si="15"/>
        <v>2</v>
      </c>
      <c r="D1221" s="293" t="str">
        <f t="shared" si="29"/>
        <v>Conservation</v>
      </c>
      <c r="E1221" s="46" t="str">
        <f t="shared" si="2"/>
        <v>hcd.mdb.HCDInsp.StName</v>
      </c>
      <c r="F1221" s="46" t="s">
        <v>361</v>
      </c>
      <c r="G1221" s="46" t="s">
        <v>513</v>
      </c>
      <c r="H1221" s="47">
        <v>12.0</v>
      </c>
      <c r="I1221" s="294" t="s">
        <v>1071</v>
      </c>
      <c r="J1221" s="295" t="s">
        <v>743</v>
      </c>
      <c r="K1221" s="296">
        <v>40.0</v>
      </c>
      <c r="L1221" s="297" t="b">
        <v>0</v>
      </c>
      <c r="M1221" s="294" t="s">
        <v>1662</v>
      </c>
      <c r="N1221" s="294"/>
      <c r="O1221" s="369"/>
      <c r="P1221" s="369"/>
      <c r="Q1221" s="298" t="str">
        <f t="shared" si="3"/>
        <v>HCDInsp</v>
      </c>
      <c r="R1221" s="298" t="str">
        <f t="shared" si="19"/>
        <v>StName</v>
      </c>
      <c r="S1221" s="298" t="str">
        <f t="array" ref="S1221">iferror(index('Type Mapping'!$A$2:$D$21,match(J1221,'Type Mapping'!$B$2:$B$21,0),3),"type mismatch")</f>
        <v>VARCHAR</v>
      </c>
      <c r="T1221" s="298"/>
      <c r="U1221" s="298"/>
      <c r="V1221" s="298"/>
      <c r="W1221" s="51" t="b">
        <v>1</v>
      </c>
      <c r="X1221" s="51"/>
      <c r="Y1221" s="309"/>
      <c r="Z1221" s="309"/>
      <c r="AA1221" s="311" t="s">
        <v>646</v>
      </c>
      <c r="AB1221" s="53" t="str">
        <f t="shared" si="23"/>
        <v>municipal_parcel_id_mapping_history</v>
      </c>
      <c r="AC1221" s="308" t="str">
        <f t="array" ref="AC1221">iferror(index('StoT Mapping (Depreciated)'!$D$2:$L$976,match(E1221,'StoT Mapping (Depreciated)'!$D$2:$D$976,0),9),"**FIELD MISSING**")</f>
        <v>Parcel_ID</v>
      </c>
      <c r="AD1221" s="53" t="str">
        <f t="shared" si="6"/>
        <v>municipal_parcel_id_mapping.Parcel_ID</v>
      </c>
      <c r="AE1221" s="299">
        <f>countif(NEW_REDB_table.field,AD1221)</f>
        <v>1</v>
      </c>
      <c r="AF1221" s="299" t="str">
        <f t="shared" si="7"/>
        <v>YAY!!</v>
      </c>
      <c r="AG1221" s="308"/>
      <c r="AH1221" s="317" t="b">
        <v>0</v>
      </c>
      <c r="AI1221" s="317" t="b">
        <v>0</v>
      </c>
      <c r="AJ1221" s="308" t="str">
        <f t="array" ref="AJ1221">iferror(index('Type Mapping'!$A$2:$D$21,match(J1221,'Type Mapping'!$B$2:$B$21,0),4),"type mismatch")</f>
        <v>VARCHAR</v>
      </c>
      <c r="AK1221" s="308"/>
      <c r="AL1221" s="308"/>
      <c r="AM1221" s="308"/>
      <c r="AN1221" s="300" t="b">
        <v>0</v>
      </c>
      <c r="AO1221" s="300" t="b">
        <v>0</v>
      </c>
      <c r="AP1221" s="300" t="b">
        <v>0</v>
      </c>
      <c r="AQ1221" s="300" t="b">
        <v>0</v>
      </c>
      <c r="AR1221" s="300"/>
      <c r="AS1221" s="300"/>
      <c r="AT1221" s="302"/>
      <c r="AU1221" s="302"/>
      <c r="AV1221" s="303" t="b">
        <v>1</v>
      </c>
      <c r="AW1221" s="304" t="str">
        <f t="shared" si="9"/>
        <v>false</v>
      </c>
      <c r="AX1221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1221" s="306"/>
      <c r="AZ1221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1221" s="306"/>
      <c r="BB1221" s="302"/>
      <c r="BC1221" s="303" t="b">
        <f t="shared" si="11"/>
        <v>1</v>
      </c>
      <c r="BD1221" s="304"/>
      <c r="BE1221" s="304" t="str">
        <f t="shared" si="12"/>
        <v>false</v>
      </c>
      <c r="BF1221" s="307"/>
      <c r="BG1221" s="305"/>
      <c r="BH1221" s="305"/>
      <c r="BI1221" s="305"/>
      <c r="BJ1221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1" s="306"/>
      <c r="BL1221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1" s="306"/>
      <c r="BN1221" s="302"/>
      <c r="BO1221" s="302"/>
      <c r="BP1221" s="302"/>
      <c r="BQ1221" s="302"/>
      <c r="BR1221" s="302"/>
      <c r="BS1221" s="302"/>
      <c r="BT1221" s="302"/>
      <c r="BU1221" s="302"/>
      <c r="BV1221" s="302"/>
      <c r="BW1221" s="302"/>
      <c r="BX1221" s="302"/>
    </row>
    <row r="1222">
      <c r="A1222" s="292" t="s">
        <v>728</v>
      </c>
      <c r="B1222" s="292">
        <v>1221.0</v>
      </c>
      <c r="C1222" s="292">
        <f t="shared" si="15"/>
        <v>2</v>
      </c>
      <c r="D1222" s="293" t="str">
        <f t="shared" si="29"/>
        <v>Conservation</v>
      </c>
      <c r="E1222" s="46" t="str">
        <f t="shared" si="2"/>
        <v>hcd.mdb.HCDInsp.StType</v>
      </c>
      <c r="F1222" s="46" t="s">
        <v>361</v>
      </c>
      <c r="G1222" s="46" t="s">
        <v>513</v>
      </c>
      <c r="H1222" s="47">
        <v>13.0</v>
      </c>
      <c r="I1222" s="294" t="s">
        <v>1075</v>
      </c>
      <c r="J1222" s="295" t="s">
        <v>743</v>
      </c>
      <c r="K1222" s="296">
        <v>4.0</v>
      </c>
      <c r="L1222" s="297" t="b">
        <v>0</v>
      </c>
      <c r="M1222" s="294" t="s">
        <v>1076</v>
      </c>
      <c r="N1222" s="294"/>
      <c r="O1222" s="369"/>
      <c r="P1222" s="369"/>
      <c r="Q1222" s="298" t="str">
        <f t="shared" si="3"/>
        <v>HCDInsp</v>
      </c>
      <c r="R1222" s="298" t="str">
        <f t="shared" si="19"/>
        <v>StType</v>
      </c>
      <c r="S1222" s="298" t="str">
        <f t="array" ref="S1222">iferror(index('Type Mapping'!$A$2:$D$21,match(J1222,'Type Mapping'!$B$2:$B$21,0),3),"type mismatch")</f>
        <v>VARCHAR</v>
      </c>
      <c r="T1222" s="298"/>
      <c r="U1222" s="298"/>
      <c r="V1222" s="298"/>
      <c r="W1222" s="51" t="b">
        <v>1</v>
      </c>
      <c r="X1222" s="51"/>
      <c r="Y1222" s="309"/>
      <c r="Z1222" s="309"/>
      <c r="AA1222" s="311" t="s">
        <v>646</v>
      </c>
      <c r="AB1222" s="53" t="str">
        <f t="shared" si="23"/>
        <v>municipal_parcel_id_mapping_history</v>
      </c>
      <c r="AC1222" s="308" t="str">
        <f t="array" ref="AC1222">iferror(index('StoT Mapping (Depreciated)'!$D$2:$L$976,match(E1222,'StoT Mapping (Depreciated)'!$D$2:$D$976,0),9),"**FIELD MISSING**")</f>
        <v>Parcel_ID</v>
      </c>
      <c r="AD1222" s="53" t="str">
        <f t="shared" si="6"/>
        <v>municipal_parcel_id_mapping.Parcel_ID</v>
      </c>
      <c r="AE1222" s="299">
        <f>countif(NEW_REDB_table.field,AD1222)</f>
        <v>1</v>
      </c>
      <c r="AF1222" s="299" t="str">
        <f t="shared" si="7"/>
        <v>YAY!!</v>
      </c>
      <c r="AG1222" s="308"/>
      <c r="AH1222" s="317" t="b">
        <v>0</v>
      </c>
      <c r="AI1222" s="317" t="b">
        <v>0</v>
      </c>
      <c r="AJ1222" s="308" t="str">
        <f t="array" ref="AJ1222">iferror(index('Type Mapping'!$A$2:$D$21,match(J1222,'Type Mapping'!$B$2:$B$21,0),4),"type mismatch")</f>
        <v>VARCHAR</v>
      </c>
      <c r="AK1222" s="308"/>
      <c r="AL1222" s="308"/>
      <c r="AM1222" s="308"/>
      <c r="AN1222" s="300" t="b">
        <v>0</v>
      </c>
      <c r="AO1222" s="300" t="b">
        <v>0</v>
      </c>
      <c r="AP1222" s="300" t="b">
        <v>0</v>
      </c>
      <c r="AQ1222" s="300" t="b">
        <v>0</v>
      </c>
      <c r="AR1222" s="300"/>
      <c r="AS1222" s="300"/>
      <c r="AT1222" s="302"/>
      <c r="AU1222" s="302"/>
      <c r="AV1222" s="303" t="b">
        <v>1</v>
      </c>
      <c r="AW1222" s="304" t="str">
        <f t="shared" si="9"/>
        <v>false</v>
      </c>
      <c r="AX1222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1222" s="306"/>
      <c r="AZ1222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1222" s="306"/>
      <c r="BB1222" s="302"/>
      <c r="BC1222" s="303" t="b">
        <f t="shared" si="11"/>
        <v>1</v>
      </c>
      <c r="BD1222" s="304"/>
      <c r="BE1222" s="304" t="str">
        <f t="shared" si="12"/>
        <v>false</v>
      </c>
      <c r="BF1222" s="307"/>
      <c r="BG1222" s="305"/>
      <c r="BH1222" s="305"/>
      <c r="BI1222" s="305"/>
      <c r="BJ1222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2" s="306"/>
      <c r="BL1222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2" s="306"/>
      <c r="BN1222" s="302"/>
      <c r="BO1222" s="302"/>
      <c r="BP1222" s="302"/>
      <c r="BQ1222" s="302"/>
      <c r="BR1222" s="302"/>
      <c r="BS1222" s="302"/>
      <c r="BT1222" s="302"/>
      <c r="BU1222" s="302"/>
      <c r="BV1222" s="302"/>
      <c r="BW1222" s="302"/>
      <c r="BX1222" s="302"/>
    </row>
    <row r="1223">
      <c r="A1223" s="292" t="s">
        <v>728</v>
      </c>
      <c r="B1223" s="292">
        <v>1222.0</v>
      </c>
      <c r="C1223" s="292">
        <f t="shared" si="15"/>
        <v>2</v>
      </c>
      <c r="D1223" s="293" t="str">
        <f t="shared" si="29"/>
        <v>Conservation</v>
      </c>
      <c r="E1223" s="46" t="str">
        <f t="shared" si="2"/>
        <v>hcd.mdb.HCDInsp.UnitNum</v>
      </c>
      <c r="F1223" s="46" t="s">
        <v>361</v>
      </c>
      <c r="G1223" s="46" t="s">
        <v>513</v>
      </c>
      <c r="H1223" s="47">
        <v>14.0</v>
      </c>
      <c r="I1223" s="294" t="s">
        <v>1639</v>
      </c>
      <c r="J1223" s="295" t="s">
        <v>743</v>
      </c>
      <c r="K1223" s="296">
        <v>15.0</v>
      </c>
      <c r="L1223" s="297" t="b">
        <v>0</v>
      </c>
      <c r="M1223" s="294" t="s">
        <v>1640</v>
      </c>
      <c r="N1223" s="294"/>
      <c r="O1223" s="369"/>
      <c r="P1223" s="369"/>
      <c r="Q1223" s="298" t="str">
        <f t="shared" si="3"/>
        <v>HCDInsp</v>
      </c>
      <c r="R1223" s="298" t="str">
        <f t="shared" si="19"/>
        <v>UnitNum</v>
      </c>
      <c r="S1223" s="298" t="str">
        <f t="array" ref="S1223">iferror(index('Type Mapping'!$A$2:$D$21,match(J1223,'Type Mapping'!$B$2:$B$21,0),3),"type mismatch")</f>
        <v>VARCHAR</v>
      </c>
      <c r="T1223" s="298"/>
      <c r="U1223" s="298"/>
      <c r="V1223" s="298"/>
      <c r="W1223" s="51" t="b">
        <v>1</v>
      </c>
      <c r="X1223" s="51"/>
      <c r="Y1223" s="309"/>
      <c r="Z1223" s="309"/>
      <c r="AA1223" s="311" t="s">
        <v>646</v>
      </c>
      <c r="AB1223" s="53" t="str">
        <f t="shared" si="23"/>
        <v>municipal_parcel_id_mapping_history</v>
      </c>
      <c r="AC1223" s="308" t="str">
        <f t="array" ref="AC1223">iferror(index('StoT Mapping (Depreciated)'!$D$2:$L$976,match(E1223,'StoT Mapping (Depreciated)'!$D$2:$D$976,0),9),"**FIELD MISSING**")</f>
        <v>Parcel_ID</v>
      </c>
      <c r="AD1223" s="53" t="str">
        <f t="shared" si="6"/>
        <v>municipal_parcel_id_mapping.Parcel_ID</v>
      </c>
      <c r="AE1223" s="299">
        <f>countif(NEW_REDB_table.field,AD1223)</f>
        <v>1</v>
      </c>
      <c r="AF1223" s="299" t="str">
        <f t="shared" si="7"/>
        <v>YAY!!</v>
      </c>
      <c r="AG1223" s="308"/>
      <c r="AH1223" s="317" t="b">
        <v>0</v>
      </c>
      <c r="AI1223" s="317" t="b">
        <v>0</v>
      </c>
      <c r="AJ1223" s="308" t="str">
        <f t="array" ref="AJ1223">iferror(index('Type Mapping'!$A$2:$D$21,match(J1223,'Type Mapping'!$B$2:$B$21,0),4),"type mismatch")</f>
        <v>VARCHAR</v>
      </c>
      <c r="AK1223" s="308"/>
      <c r="AL1223" s="308"/>
      <c r="AM1223" s="308"/>
      <c r="AN1223" s="300" t="b">
        <v>0</v>
      </c>
      <c r="AO1223" s="300" t="b">
        <v>0</v>
      </c>
      <c r="AP1223" s="300" t="b">
        <v>0</v>
      </c>
      <c r="AQ1223" s="300" t="b">
        <v>0</v>
      </c>
      <c r="AR1223" s="300"/>
      <c r="AS1223" s="300"/>
      <c r="AT1223" s="302"/>
      <c r="AU1223" s="302"/>
      <c r="AV1223" s="303" t="b">
        <v>1</v>
      </c>
      <c r="AW1223" s="304" t="str">
        <f t="shared" si="9"/>
        <v>false</v>
      </c>
      <c r="AX1223" s="305" t="str">
        <f t="shared" si="17"/>
        <v>&lt;column comment="" default="" key="false" label="UnitNum" length="255" nullable="true" originalDbColumnName="UnitNum" originalLength="-1" pattern="" precision="-1" talendType="id_String" type=""/&gt;</v>
      </c>
      <c r="AY1223" s="306"/>
      <c r="AZ1223" s="305" t="str">
        <f t="shared" si="10"/>
        <v>&lt;column comment="" default="" key="false" label="UnitNum" length="255" nullable="true" originalDbColumnName="UnitNum" originalLength="-1" pattern="" precision="-1" talendType="id_String" type=""/&gt;</v>
      </c>
      <c r="BA1223" s="306"/>
      <c r="BB1223" s="302"/>
      <c r="BC1223" s="303" t="b">
        <f t="shared" si="11"/>
        <v>1</v>
      </c>
      <c r="BD1223" s="304"/>
      <c r="BE1223" s="304" t="str">
        <f t="shared" si="12"/>
        <v>false</v>
      </c>
      <c r="BF1223" s="307"/>
      <c r="BG1223" s="305"/>
      <c r="BH1223" s="305"/>
      <c r="BI1223" s="305"/>
      <c r="BJ1223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3" s="306"/>
      <c r="BL1223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3" s="306"/>
      <c r="BN1223" s="302"/>
      <c r="BO1223" s="302"/>
      <c r="BP1223" s="302"/>
      <c r="BQ1223" s="302"/>
      <c r="BR1223" s="302"/>
      <c r="BS1223" s="302"/>
      <c r="BT1223" s="302"/>
      <c r="BU1223" s="302"/>
      <c r="BV1223" s="302"/>
      <c r="BW1223" s="302"/>
      <c r="BX1223" s="302"/>
    </row>
    <row r="1224">
      <c r="A1224" s="292" t="s">
        <v>728</v>
      </c>
      <c r="B1224" s="292">
        <v>1223.0</v>
      </c>
      <c r="C1224" s="292">
        <f t="shared" si="15"/>
        <v>2</v>
      </c>
      <c r="D1224" s="293" t="str">
        <f t="shared" si="29"/>
        <v>Conservation</v>
      </c>
      <c r="E1224" s="46" t="str">
        <f t="shared" si="2"/>
        <v>hcd.mdb.HCDInsp.DateEntered</v>
      </c>
      <c r="F1224" s="46" t="s">
        <v>361</v>
      </c>
      <c r="G1224" s="46" t="s">
        <v>513</v>
      </c>
      <c r="H1224" s="47">
        <v>15.0</v>
      </c>
      <c r="I1224" s="294" t="s">
        <v>2146</v>
      </c>
      <c r="J1224" s="295" t="s">
        <v>788</v>
      </c>
      <c r="K1224" s="296">
        <v>8.0</v>
      </c>
      <c r="L1224" s="297" t="b">
        <v>0</v>
      </c>
      <c r="M1224" s="294" t="s">
        <v>802</v>
      </c>
      <c r="N1224" s="294"/>
      <c r="O1224" s="369"/>
      <c r="P1224" s="369"/>
      <c r="Q1224" s="298" t="str">
        <f t="shared" si="3"/>
        <v>HCDInsp</v>
      </c>
      <c r="R1224" s="298" t="str">
        <f t="shared" si="19"/>
        <v>DateEntered</v>
      </c>
      <c r="S1224" s="298" t="str">
        <f t="array" ref="S1224">iferror(index('Type Mapping'!$A$2:$D$21,match(J1224,'Type Mapping'!$B$2:$B$21,0),3),"type mismatch")</f>
        <v>VARCHAR</v>
      </c>
      <c r="T1224" s="298"/>
      <c r="U1224" s="298"/>
      <c r="V1224" s="298"/>
      <c r="W1224" s="51" t="b">
        <v>1</v>
      </c>
      <c r="X1224" s="51"/>
      <c r="Y1224" s="309"/>
      <c r="Z1224" s="309"/>
      <c r="AA1224" s="311" t="s">
        <v>149</v>
      </c>
      <c r="AB1224" s="53" t="str">
        <f t="shared" si="23"/>
        <v>???_history</v>
      </c>
      <c r="AC1224" s="308" t="str">
        <f t="array" ref="AC1224">iferror(index('StoT Mapping (Depreciated)'!$D$2:$L$976,match(E1224,'StoT Mapping (Depreciated)'!$D$2:$D$976,0),9),"**FIELD MISSING**")</f>
        <v/>
      </c>
      <c r="AD1224" s="53" t="str">
        <f t="shared" si="6"/>
        <v>???.</v>
      </c>
      <c r="AE1224" s="299">
        <f>countif(NEW_REDB_table.field,AD1224)</f>
        <v>0</v>
      </c>
      <c r="AF1224" s="299" t="str">
        <f t="shared" si="7"/>
        <v>Check...</v>
      </c>
      <c r="AG1224" s="308"/>
      <c r="AH1224" s="317" t="b">
        <v>0</v>
      </c>
      <c r="AI1224" s="317" t="b">
        <v>0</v>
      </c>
      <c r="AJ1224" s="308" t="str">
        <f t="array" ref="AJ1224">iferror(index('Type Mapping'!$A$2:$D$21,match(J1224,'Type Mapping'!$B$2:$B$21,0),4),"type mismatch")</f>
        <v>DATE</v>
      </c>
      <c r="AK1224" s="308"/>
      <c r="AL1224" s="308"/>
      <c r="AM1224" s="308"/>
      <c r="AN1224" s="300" t="b">
        <v>0</v>
      </c>
      <c r="AO1224" s="300" t="b">
        <v>0</v>
      </c>
      <c r="AP1224" s="300" t="b">
        <v>0</v>
      </c>
      <c r="AQ1224" s="300" t="b">
        <v>0</v>
      </c>
      <c r="AR1224" s="300"/>
      <c r="AS1224" s="300"/>
      <c r="AT1224" s="302"/>
      <c r="AU1224" s="302"/>
      <c r="AV1224" s="303" t="b">
        <v>1</v>
      </c>
      <c r="AW1224" s="304" t="str">
        <f t="shared" si="9"/>
        <v>false</v>
      </c>
      <c r="AX1224" s="305" t="str">
        <f t="shared" si="17"/>
        <v>&lt;column comment="" default="" key="false" label="DateEntered" length="255" nullable="true" originalDbColumnName="DateEntered" originalLength="-1" pattern="" precision="-1" talendType="id_String" type=""/&gt;</v>
      </c>
      <c r="AY1224" s="306"/>
      <c r="AZ1224" s="305" t="str">
        <f t="shared" si="10"/>
        <v>&lt;column comment="" default="" key="false" label="DateEntered" length="255" nullable="true" originalDbColumnName="DateEntered" originalLength="-1" pattern="" precision="-1" talendType="id_String" type=""/&gt;</v>
      </c>
      <c r="BA1224" s="306"/>
      <c r="BB1224" s="302"/>
      <c r="BC1224" s="303" t="b">
        <f t="shared" si="11"/>
        <v>1</v>
      </c>
      <c r="BD1224" s="304"/>
      <c r="BE1224" s="304" t="str">
        <f t="shared" si="12"/>
        <v>false</v>
      </c>
      <c r="BF1224" s="307"/>
      <c r="BG1224" s="305"/>
      <c r="BH1224" s="305"/>
      <c r="BI1224" s="305"/>
      <c r="BJ1224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4" s="306"/>
      <c r="BL1224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4" s="306"/>
      <c r="BN1224" s="302"/>
      <c r="BO1224" s="302"/>
      <c r="BP1224" s="302"/>
      <c r="BQ1224" s="302"/>
      <c r="BR1224" s="302"/>
      <c r="BS1224" s="302"/>
      <c r="BT1224" s="302"/>
      <c r="BU1224" s="302"/>
      <c r="BV1224" s="302"/>
      <c r="BW1224" s="302"/>
      <c r="BX1224" s="302"/>
    </row>
    <row r="1225">
      <c r="A1225" s="292" t="s">
        <v>728</v>
      </c>
      <c r="B1225" s="292">
        <v>1224.0</v>
      </c>
      <c r="C1225" s="292">
        <f t="shared" si="15"/>
        <v>2</v>
      </c>
      <c r="D1225" s="293" t="str">
        <f t="shared" si="29"/>
        <v>Conservation</v>
      </c>
      <c r="E1225" s="46" t="str">
        <f t="shared" si="2"/>
        <v>hcd.mdb.HCDInsp.AppLtrDate</v>
      </c>
      <c r="F1225" s="46" t="s">
        <v>361</v>
      </c>
      <c r="G1225" s="46" t="s">
        <v>513</v>
      </c>
      <c r="H1225" s="47">
        <v>16.0</v>
      </c>
      <c r="I1225" s="294" t="s">
        <v>2147</v>
      </c>
      <c r="J1225" s="295" t="s">
        <v>788</v>
      </c>
      <c r="K1225" s="296">
        <v>8.0</v>
      </c>
      <c r="L1225" s="297" t="b">
        <v>0</v>
      </c>
      <c r="M1225" s="294" t="s">
        <v>802</v>
      </c>
      <c r="N1225" s="294"/>
      <c r="O1225" s="369"/>
      <c r="P1225" s="369"/>
      <c r="Q1225" s="298" t="str">
        <f t="shared" si="3"/>
        <v>HCDInsp</v>
      </c>
      <c r="R1225" s="298" t="str">
        <f t="shared" si="19"/>
        <v>AppLtrDate</v>
      </c>
      <c r="S1225" s="298" t="str">
        <f t="array" ref="S1225">iferror(index('Type Mapping'!$A$2:$D$21,match(J1225,'Type Mapping'!$B$2:$B$21,0),3),"type mismatch")</f>
        <v>VARCHAR</v>
      </c>
      <c r="T1225" s="298"/>
      <c r="U1225" s="298"/>
      <c r="V1225" s="298"/>
      <c r="W1225" s="51" t="b">
        <v>1</v>
      </c>
      <c r="X1225" s="51"/>
      <c r="Y1225" s="309"/>
      <c r="Z1225" s="309"/>
      <c r="AA1225" s="311" t="s">
        <v>659</v>
      </c>
      <c r="AB1225" s="53" t="str">
        <f t="shared" si="23"/>
        <v>letter_history</v>
      </c>
      <c r="AC1225" s="308" t="str">
        <f t="array" ref="AC1225">iferror(index('StoT Mapping (Depreciated)'!$D$2:$L$976,match(E1225,'StoT Mapping (Depreciated)'!$D$2:$D$976,0),9),"**FIELD MISSING**")</f>
        <v>???</v>
      </c>
      <c r="AD1225" s="53" t="str">
        <f t="shared" si="6"/>
        <v>letter.???</v>
      </c>
      <c r="AE1225" s="299">
        <f>countif(NEW_REDB_table.field,AD1225)</f>
        <v>0</v>
      </c>
      <c r="AF1225" s="299" t="str">
        <f t="shared" si="7"/>
        <v>Check...</v>
      </c>
      <c r="AG1225" s="308"/>
      <c r="AH1225" s="317" t="b">
        <v>0</v>
      </c>
      <c r="AI1225" s="317" t="b">
        <v>0</v>
      </c>
      <c r="AJ1225" s="308" t="str">
        <f t="array" ref="AJ1225">iferror(index('Type Mapping'!$A$2:$D$21,match(J1225,'Type Mapping'!$B$2:$B$21,0),4),"type mismatch")</f>
        <v>DATE</v>
      </c>
      <c r="AK1225" s="308"/>
      <c r="AL1225" s="308"/>
      <c r="AM1225" s="308"/>
      <c r="AN1225" s="300" t="b">
        <v>0</v>
      </c>
      <c r="AO1225" s="300" t="b">
        <v>0</v>
      </c>
      <c r="AP1225" s="300" t="b">
        <v>0</v>
      </c>
      <c r="AQ1225" s="300" t="b">
        <v>0</v>
      </c>
      <c r="AR1225" s="300"/>
      <c r="AS1225" s="300"/>
      <c r="AT1225" s="302"/>
      <c r="AU1225" s="302"/>
      <c r="AV1225" s="303" t="b">
        <v>1</v>
      </c>
      <c r="AW1225" s="304" t="str">
        <f t="shared" si="9"/>
        <v>false</v>
      </c>
      <c r="AX1225" s="305" t="str">
        <f t="shared" si="17"/>
        <v>&lt;column comment="" default="" key="false" label="AppLtrDate" length="255" nullable="true" originalDbColumnName="AppLtrDate" originalLength="-1" pattern="" precision="-1" talendType="id_String" type=""/&gt;</v>
      </c>
      <c r="AY1225" s="306"/>
      <c r="AZ1225" s="305" t="str">
        <f t="shared" si="10"/>
        <v>&lt;column comment="" default="" key="false" label="AppLtrDate" length="255" nullable="true" originalDbColumnName="AppLtrDate" originalLength="-1" pattern="" precision="-1" talendType="id_String" type=""/&gt;</v>
      </c>
      <c r="BA1225" s="306"/>
      <c r="BB1225" s="302"/>
      <c r="BC1225" s="303" t="b">
        <f t="shared" si="11"/>
        <v>1</v>
      </c>
      <c r="BD1225" s="304"/>
      <c r="BE1225" s="304" t="str">
        <f t="shared" si="12"/>
        <v>false</v>
      </c>
      <c r="BF1225" s="307"/>
      <c r="BG1225" s="305"/>
      <c r="BH1225" s="305"/>
      <c r="BI1225" s="305"/>
      <c r="BJ1225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5" s="306"/>
      <c r="BL1225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5" s="306"/>
      <c r="BN1225" s="302"/>
      <c r="BO1225" s="302"/>
      <c r="BP1225" s="302"/>
      <c r="BQ1225" s="302"/>
      <c r="BR1225" s="302"/>
      <c r="BS1225" s="302"/>
      <c r="BT1225" s="302"/>
      <c r="BU1225" s="302"/>
      <c r="BV1225" s="302"/>
      <c r="BW1225" s="302"/>
      <c r="BX1225" s="302"/>
    </row>
    <row r="1226">
      <c r="A1226" s="292" t="s">
        <v>728</v>
      </c>
      <c r="B1226" s="292">
        <v>1225.0</v>
      </c>
      <c r="C1226" s="292">
        <f t="shared" si="15"/>
        <v>2</v>
      </c>
      <c r="D1226" s="293" t="str">
        <f t="shared" si="29"/>
        <v>Conservation</v>
      </c>
      <c r="E1226" s="46" t="str">
        <f t="shared" si="2"/>
        <v>hcd.mdb.HCDInsp.ApplyDate</v>
      </c>
      <c r="F1226" s="46" t="s">
        <v>361</v>
      </c>
      <c r="G1226" s="46" t="s">
        <v>513</v>
      </c>
      <c r="H1226" s="47">
        <v>17.0</v>
      </c>
      <c r="I1226" s="294" t="s">
        <v>2149</v>
      </c>
      <c r="J1226" s="295" t="s">
        <v>788</v>
      </c>
      <c r="K1226" s="296">
        <v>8.0</v>
      </c>
      <c r="L1226" s="297" t="b">
        <v>0</v>
      </c>
      <c r="M1226" s="294" t="s">
        <v>802</v>
      </c>
      <c r="N1226" s="294"/>
      <c r="O1226" s="369"/>
      <c r="P1226" s="369"/>
      <c r="Q1226" s="298" t="str">
        <f t="shared" si="3"/>
        <v>HCDInsp</v>
      </c>
      <c r="R1226" s="298" t="str">
        <f t="shared" si="19"/>
        <v>ApplyDate</v>
      </c>
      <c r="S1226" s="298" t="str">
        <f t="array" ref="S1226">iferror(index('Type Mapping'!$A$2:$D$21,match(J1226,'Type Mapping'!$B$2:$B$21,0),3),"type mismatch")</f>
        <v>VARCHAR</v>
      </c>
      <c r="T1226" s="298"/>
      <c r="U1226" s="298"/>
      <c r="V1226" s="298"/>
      <c r="W1226" s="51" t="b">
        <v>1</v>
      </c>
      <c r="X1226" s="51"/>
      <c r="Y1226" s="309"/>
      <c r="Z1226" s="309"/>
      <c r="AA1226" s="311" t="s">
        <v>149</v>
      </c>
      <c r="AB1226" s="53" t="str">
        <f t="shared" si="23"/>
        <v>???_history</v>
      </c>
      <c r="AC1226" s="308" t="str">
        <f t="array" ref="AC1226">iferror(index('StoT Mapping (Depreciated)'!$D$2:$L$976,match(E1226,'StoT Mapping (Depreciated)'!$D$2:$D$976,0),9),"**FIELD MISSING**")</f>
        <v>???</v>
      </c>
      <c r="AD1226" s="53" t="str">
        <f t="shared" si="6"/>
        <v>???.???</v>
      </c>
      <c r="AE1226" s="299">
        <f>countif(NEW_REDB_table.field,AD1226)</f>
        <v>0</v>
      </c>
      <c r="AF1226" s="299" t="str">
        <f t="shared" si="7"/>
        <v>Check...</v>
      </c>
      <c r="AG1226" s="308"/>
      <c r="AH1226" s="317" t="b">
        <v>0</v>
      </c>
      <c r="AI1226" s="317" t="b">
        <v>0</v>
      </c>
      <c r="AJ1226" s="308" t="str">
        <f t="array" ref="AJ1226">iferror(index('Type Mapping'!$A$2:$D$21,match(J1226,'Type Mapping'!$B$2:$B$21,0),4),"type mismatch")</f>
        <v>DATE</v>
      </c>
      <c r="AK1226" s="308"/>
      <c r="AL1226" s="308"/>
      <c r="AM1226" s="308"/>
      <c r="AN1226" s="300" t="b">
        <v>0</v>
      </c>
      <c r="AO1226" s="300" t="b">
        <v>0</v>
      </c>
      <c r="AP1226" s="300" t="b">
        <v>0</v>
      </c>
      <c r="AQ1226" s="300" t="b">
        <v>0</v>
      </c>
      <c r="AR1226" s="300"/>
      <c r="AS1226" s="300"/>
      <c r="AT1226" s="302"/>
      <c r="AU1226" s="302"/>
      <c r="AV1226" s="303" t="b">
        <v>1</v>
      </c>
      <c r="AW1226" s="304" t="str">
        <f t="shared" si="9"/>
        <v>false</v>
      </c>
      <c r="AX1226" s="305" t="str">
        <f t="shared" si="17"/>
        <v>&lt;column comment="" default="" key="false" label="ApplyDate" length="255" nullable="true" originalDbColumnName="ApplyDate" originalLength="-1" pattern="" precision="-1" talendType="id_String" type=""/&gt;</v>
      </c>
      <c r="AY1226" s="306"/>
      <c r="AZ1226" s="305" t="str">
        <f t="shared" si="10"/>
        <v>&lt;column comment="" default="" key="false" label="ApplyDate" length="255" nullable="true" originalDbColumnName="ApplyDate" originalLength="-1" pattern="" precision="-1" talendType="id_String" type=""/&gt;</v>
      </c>
      <c r="BA1226" s="306"/>
      <c r="BB1226" s="302"/>
      <c r="BC1226" s="303" t="b">
        <f t="shared" si="11"/>
        <v>1</v>
      </c>
      <c r="BD1226" s="304"/>
      <c r="BE1226" s="304" t="str">
        <f t="shared" si="12"/>
        <v>false</v>
      </c>
      <c r="BF1226" s="307"/>
      <c r="BG1226" s="305"/>
      <c r="BH1226" s="305"/>
      <c r="BI1226" s="305"/>
      <c r="BJ1226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6" s="306"/>
      <c r="BL1226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6" s="306"/>
      <c r="BN1226" s="302"/>
      <c r="BO1226" s="302"/>
      <c r="BP1226" s="302"/>
      <c r="BQ1226" s="302"/>
      <c r="BR1226" s="302"/>
      <c r="BS1226" s="302"/>
      <c r="BT1226" s="302"/>
      <c r="BU1226" s="302"/>
      <c r="BV1226" s="302"/>
      <c r="BW1226" s="302"/>
      <c r="BX1226" s="302"/>
    </row>
    <row r="1227">
      <c r="A1227" s="292" t="s">
        <v>728</v>
      </c>
      <c r="B1227" s="292">
        <v>1226.0</v>
      </c>
      <c r="C1227" s="292">
        <f t="shared" si="15"/>
        <v>2</v>
      </c>
      <c r="D1227" s="293" t="str">
        <f t="shared" si="29"/>
        <v>Conservation</v>
      </c>
      <c r="E1227" s="46" t="str">
        <f t="shared" si="2"/>
        <v>hcd.mdb.HCDInsp.PaidDate</v>
      </c>
      <c r="F1227" s="46" t="s">
        <v>361</v>
      </c>
      <c r="G1227" s="46" t="s">
        <v>513</v>
      </c>
      <c r="H1227" s="47">
        <v>18.0</v>
      </c>
      <c r="I1227" s="294" t="s">
        <v>2150</v>
      </c>
      <c r="J1227" s="295" t="s">
        <v>788</v>
      </c>
      <c r="K1227" s="296">
        <v>8.0</v>
      </c>
      <c r="L1227" s="297" t="b">
        <v>0</v>
      </c>
      <c r="M1227" s="294" t="s">
        <v>802</v>
      </c>
      <c r="N1227" s="294"/>
      <c r="O1227" s="369"/>
      <c r="P1227" s="369"/>
      <c r="Q1227" s="298" t="str">
        <f t="shared" si="3"/>
        <v>HCDInsp</v>
      </c>
      <c r="R1227" s="298" t="str">
        <f t="shared" si="19"/>
        <v>PaidDate</v>
      </c>
      <c r="S1227" s="298" t="str">
        <f t="array" ref="S1227">iferror(index('Type Mapping'!$A$2:$D$21,match(J1227,'Type Mapping'!$B$2:$B$21,0),3),"type mismatch")</f>
        <v>VARCHAR</v>
      </c>
      <c r="T1227" s="298"/>
      <c r="U1227" s="298"/>
      <c r="V1227" s="298"/>
      <c r="W1227" s="51" t="b">
        <v>1</v>
      </c>
      <c r="X1227" s="51"/>
      <c r="Y1227" s="309"/>
      <c r="Z1227" s="309"/>
      <c r="AA1227" s="311" t="s">
        <v>149</v>
      </c>
      <c r="AB1227" s="53" t="str">
        <f t="shared" si="23"/>
        <v>???_history</v>
      </c>
      <c r="AC1227" s="308" t="str">
        <f t="array" ref="AC1227">iferror(index('StoT Mapping (Depreciated)'!$D$2:$L$976,match(E1227,'StoT Mapping (Depreciated)'!$D$2:$D$976,0),9),"**FIELD MISSING**")</f>
        <v>???</v>
      </c>
      <c r="AD1227" s="53" t="str">
        <f t="shared" si="6"/>
        <v>???.???</v>
      </c>
      <c r="AE1227" s="299">
        <f>countif(NEW_REDB_table.field,AD1227)</f>
        <v>0</v>
      </c>
      <c r="AF1227" s="299" t="str">
        <f t="shared" si="7"/>
        <v>Check...</v>
      </c>
      <c r="AG1227" s="308"/>
      <c r="AH1227" s="317" t="b">
        <v>0</v>
      </c>
      <c r="AI1227" s="317" t="b">
        <v>0</v>
      </c>
      <c r="AJ1227" s="308" t="str">
        <f t="array" ref="AJ1227">iferror(index('Type Mapping'!$A$2:$D$21,match(J1227,'Type Mapping'!$B$2:$B$21,0),4),"type mismatch")</f>
        <v>DATE</v>
      </c>
      <c r="AK1227" s="308"/>
      <c r="AL1227" s="308"/>
      <c r="AM1227" s="308"/>
      <c r="AN1227" s="300" t="b">
        <v>0</v>
      </c>
      <c r="AO1227" s="300" t="b">
        <v>0</v>
      </c>
      <c r="AP1227" s="300" t="b">
        <v>0</v>
      </c>
      <c r="AQ1227" s="300" t="b">
        <v>0</v>
      </c>
      <c r="AR1227" s="300"/>
      <c r="AS1227" s="300"/>
      <c r="AT1227" s="302"/>
      <c r="AU1227" s="302"/>
      <c r="AV1227" s="303" t="b">
        <v>1</v>
      </c>
      <c r="AW1227" s="304" t="str">
        <f t="shared" si="9"/>
        <v>false</v>
      </c>
      <c r="AX1227" s="305" t="str">
        <f t="shared" si="17"/>
        <v>&lt;column comment="" default="" key="false" label="PaidDate" length="255" nullable="true" originalDbColumnName="PaidDate" originalLength="-1" pattern="" precision="-1" talendType="id_String" type=""/&gt;</v>
      </c>
      <c r="AY1227" s="306"/>
      <c r="AZ1227" s="305" t="str">
        <f t="shared" si="10"/>
        <v>&lt;column comment="" default="" key="false" label="PaidDate" length="255" nullable="true" originalDbColumnName="PaidDate" originalLength="-1" pattern="" precision="-1" talendType="id_String" type=""/&gt;</v>
      </c>
      <c r="BA1227" s="306"/>
      <c r="BB1227" s="302"/>
      <c r="BC1227" s="303" t="b">
        <f t="shared" si="11"/>
        <v>1</v>
      </c>
      <c r="BD1227" s="304"/>
      <c r="BE1227" s="304" t="str">
        <f t="shared" si="12"/>
        <v>false</v>
      </c>
      <c r="BF1227" s="307"/>
      <c r="BG1227" s="305"/>
      <c r="BH1227" s="305"/>
      <c r="BI1227" s="305"/>
      <c r="BJ1227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7" s="306"/>
      <c r="BL1227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7" s="306"/>
      <c r="BN1227" s="302"/>
      <c r="BO1227" s="302"/>
      <c r="BP1227" s="302"/>
      <c r="BQ1227" s="302"/>
      <c r="BR1227" s="302"/>
      <c r="BS1227" s="302"/>
      <c r="BT1227" s="302"/>
      <c r="BU1227" s="302"/>
      <c r="BV1227" s="302"/>
      <c r="BW1227" s="302"/>
      <c r="BX1227" s="302"/>
    </row>
    <row r="1228">
      <c r="A1228" s="292" t="s">
        <v>728</v>
      </c>
      <c r="B1228" s="292">
        <v>1227.0</v>
      </c>
      <c r="C1228" s="292">
        <f t="shared" si="15"/>
        <v>2</v>
      </c>
      <c r="D1228" s="293" t="str">
        <f t="shared" si="29"/>
        <v>Conservation</v>
      </c>
      <c r="E1228" s="46" t="str">
        <f t="shared" si="2"/>
        <v>hcd.mdb.HCDInsp.CertificateDate</v>
      </c>
      <c r="F1228" s="46" t="s">
        <v>361</v>
      </c>
      <c r="G1228" s="46" t="s">
        <v>513</v>
      </c>
      <c r="H1228" s="47">
        <v>19.0</v>
      </c>
      <c r="I1228" s="294" t="s">
        <v>2151</v>
      </c>
      <c r="J1228" s="295" t="s">
        <v>788</v>
      </c>
      <c r="K1228" s="296">
        <v>8.0</v>
      </c>
      <c r="L1228" s="297" t="b">
        <v>0</v>
      </c>
      <c r="M1228" s="294" t="s">
        <v>802</v>
      </c>
      <c r="N1228" s="294"/>
      <c r="O1228" s="369"/>
      <c r="P1228" s="369"/>
      <c r="Q1228" s="298" t="str">
        <f t="shared" si="3"/>
        <v>HCDInsp</v>
      </c>
      <c r="R1228" s="298" t="str">
        <f t="shared" si="19"/>
        <v>CertificateDate</v>
      </c>
      <c r="S1228" s="298" t="str">
        <f t="array" ref="S1228">iferror(index('Type Mapping'!$A$2:$D$21,match(J1228,'Type Mapping'!$B$2:$B$21,0),3),"type mismatch")</f>
        <v>VARCHAR</v>
      </c>
      <c r="T1228" s="298"/>
      <c r="U1228" s="298"/>
      <c r="V1228" s="298"/>
      <c r="W1228" s="51" t="b">
        <v>1</v>
      </c>
      <c r="X1228" s="51"/>
      <c r="Y1228" s="309"/>
      <c r="Z1228" s="309"/>
      <c r="AA1228" s="311" t="s">
        <v>149</v>
      </c>
      <c r="AB1228" s="53" t="str">
        <f t="shared" si="23"/>
        <v>???_history</v>
      </c>
      <c r="AC1228" s="308" t="str">
        <f t="array" ref="AC1228">iferror(index('StoT Mapping (Depreciated)'!$D$2:$L$976,match(E1228,'StoT Mapping (Depreciated)'!$D$2:$D$976,0),9),"**FIELD MISSING**")</f>
        <v>???</v>
      </c>
      <c r="AD1228" s="53" t="str">
        <f t="shared" si="6"/>
        <v>???.???</v>
      </c>
      <c r="AE1228" s="299">
        <f>countif(NEW_REDB_table.field,AD1228)</f>
        <v>0</v>
      </c>
      <c r="AF1228" s="299" t="str">
        <f t="shared" si="7"/>
        <v>Check...</v>
      </c>
      <c r="AG1228" s="308"/>
      <c r="AH1228" s="317" t="b">
        <v>0</v>
      </c>
      <c r="AI1228" s="317" t="b">
        <v>0</v>
      </c>
      <c r="AJ1228" s="308" t="str">
        <f t="array" ref="AJ1228">iferror(index('Type Mapping'!$A$2:$D$21,match(J1228,'Type Mapping'!$B$2:$B$21,0),4),"type mismatch")</f>
        <v>DATE</v>
      </c>
      <c r="AK1228" s="308"/>
      <c r="AL1228" s="308"/>
      <c r="AM1228" s="308"/>
      <c r="AN1228" s="300" t="b">
        <v>0</v>
      </c>
      <c r="AO1228" s="300" t="b">
        <v>0</v>
      </c>
      <c r="AP1228" s="300" t="b">
        <v>0</v>
      </c>
      <c r="AQ1228" s="300" t="b">
        <v>0</v>
      </c>
      <c r="AR1228" s="300"/>
      <c r="AS1228" s="300"/>
      <c r="AT1228" s="302"/>
      <c r="AU1228" s="302"/>
      <c r="AV1228" s="303" t="b">
        <v>1</v>
      </c>
      <c r="AW1228" s="304" t="str">
        <f t="shared" si="9"/>
        <v>false</v>
      </c>
      <c r="AX1228" s="305" t="str">
        <f t="shared" si="17"/>
        <v>&lt;column comment="" default="" key="false" label="CertificateDate" length="255" nullable="true" originalDbColumnName="CertificateDate" originalLength="-1" pattern="" precision="-1" talendType="id_String" type=""/&gt;</v>
      </c>
      <c r="AY1228" s="306"/>
      <c r="AZ1228" s="305" t="str">
        <f t="shared" si="10"/>
        <v>&lt;column comment="" default="" key="false" label="CertificateDate" length="255" nullable="true" originalDbColumnName="CertificateDate" originalLength="-1" pattern="" precision="-1" talendType="id_String" type=""/&gt;</v>
      </c>
      <c r="BA1228" s="306"/>
      <c r="BB1228" s="302"/>
      <c r="BC1228" s="303" t="b">
        <f t="shared" si="11"/>
        <v>1</v>
      </c>
      <c r="BD1228" s="304"/>
      <c r="BE1228" s="304" t="str">
        <f t="shared" si="12"/>
        <v>false</v>
      </c>
      <c r="BF1228" s="307"/>
      <c r="BG1228" s="305"/>
      <c r="BH1228" s="305"/>
      <c r="BI1228" s="305"/>
      <c r="BJ1228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8" s="306"/>
      <c r="BL1228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8" s="306"/>
      <c r="BN1228" s="302"/>
      <c r="BO1228" s="302"/>
      <c r="BP1228" s="302"/>
      <c r="BQ1228" s="302"/>
      <c r="BR1228" s="302"/>
      <c r="BS1228" s="302"/>
      <c r="BT1228" s="302"/>
      <c r="BU1228" s="302"/>
      <c r="BV1228" s="302"/>
      <c r="BW1228" s="302"/>
      <c r="BX1228" s="302"/>
    </row>
    <row r="1229">
      <c r="A1229" s="292" t="s">
        <v>728</v>
      </c>
      <c r="B1229" s="292">
        <v>1228.0</v>
      </c>
      <c r="C1229" s="292">
        <f t="shared" si="15"/>
        <v>2</v>
      </c>
      <c r="D1229" s="293" t="str">
        <f t="shared" si="29"/>
        <v>Conservation</v>
      </c>
      <c r="E1229" s="46" t="str">
        <f t="shared" si="2"/>
        <v>hcd.mdb.HCDInsp.ExpireDate</v>
      </c>
      <c r="F1229" s="46" t="s">
        <v>361</v>
      </c>
      <c r="G1229" s="46" t="s">
        <v>513</v>
      </c>
      <c r="H1229" s="47">
        <v>20.0</v>
      </c>
      <c r="I1229" s="294" t="s">
        <v>1011</v>
      </c>
      <c r="J1229" s="295" t="s">
        <v>788</v>
      </c>
      <c r="K1229" s="296">
        <v>8.0</v>
      </c>
      <c r="L1229" s="297" t="b">
        <v>0</v>
      </c>
      <c r="M1229" s="294" t="s">
        <v>802</v>
      </c>
      <c r="N1229" s="294"/>
      <c r="O1229" s="369"/>
      <c r="P1229" s="369"/>
      <c r="Q1229" s="298" t="str">
        <f t="shared" si="3"/>
        <v>HCDInsp</v>
      </c>
      <c r="R1229" s="298" t="str">
        <f t="shared" si="19"/>
        <v>ExpireDate</v>
      </c>
      <c r="S1229" s="298" t="str">
        <f t="array" ref="S1229">iferror(index('Type Mapping'!$A$2:$D$21,match(J1229,'Type Mapping'!$B$2:$B$21,0),3),"type mismatch")</f>
        <v>VARCHAR</v>
      </c>
      <c r="T1229" s="298"/>
      <c r="U1229" s="298"/>
      <c r="V1229" s="298"/>
      <c r="W1229" s="51" t="b">
        <v>1</v>
      </c>
      <c r="X1229" s="51"/>
      <c r="Y1229" s="309"/>
      <c r="Z1229" s="309"/>
      <c r="AA1229" s="311" t="s">
        <v>149</v>
      </c>
      <c r="AB1229" s="53" t="str">
        <f t="shared" si="23"/>
        <v>???_history</v>
      </c>
      <c r="AC1229" s="308" t="str">
        <f t="array" ref="AC1229">iferror(index('StoT Mapping (Depreciated)'!$D$2:$L$976,match(E1229,'StoT Mapping (Depreciated)'!$D$2:$D$976,0),9),"**FIELD MISSING**")</f>
        <v>???</v>
      </c>
      <c r="AD1229" s="53" t="str">
        <f t="shared" si="6"/>
        <v>???.???</v>
      </c>
      <c r="AE1229" s="299">
        <f>countif(NEW_REDB_table.field,AD1229)</f>
        <v>0</v>
      </c>
      <c r="AF1229" s="299" t="str">
        <f t="shared" si="7"/>
        <v>Check...</v>
      </c>
      <c r="AG1229" s="308"/>
      <c r="AH1229" s="317" t="b">
        <v>0</v>
      </c>
      <c r="AI1229" s="317" t="b">
        <v>0</v>
      </c>
      <c r="AJ1229" s="308" t="str">
        <f t="array" ref="AJ1229">iferror(index('Type Mapping'!$A$2:$D$21,match(J1229,'Type Mapping'!$B$2:$B$21,0),4),"type mismatch")</f>
        <v>DATE</v>
      </c>
      <c r="AK1229" s="308"/>
      <c r="AL1229" s="308"/>
      <c r="AM1229" s="308"/>
      <c r="AN1229" s="300" t="b">
        <v>0</v>
      </c>
      <c r="AO1229" s="300" t="b">
        <v>0</v>
      </c>
      <c r="AP1229" s="300" t="b">
        <v>0</v>
      </c>
      <c r="AQ1229" s="300" t="b">
        <v>0</v>
      </c>
      <c r="AR1229" s="300"/>
      <c r="AS1229" s="300"/>
      <c r="AT1229" s="302"/>
      <c r="AU1229" s="302"/>
      <c r="AV1229" s="303" t="b">
        <v>1</v>
      </c>
      <c r="AW1229" s="304" t="str">
        <f t="shared" si="9"/>
        <v>false</v>
      </c>
      <c r="AX1229" s="305" t="str">
        <f t="shared" si="17"/>
        <v>&lt;column comment="" default="" key="false" label="ExpireDate" length="255" nullable="true" originalDbColumnName="ExpireDate" originalLength="-1" pattern="" precision="-1" talendType="id_String" type=""/&gt;</v>
      </c>
      <c r="AY1229" s="306"/>
      <c r="AZ1229" s="305" t="str">
        <f t="shared" si="10"/>
        <v>&lt;column comment="" default="" key="false" label="ExpireDate" length="255" nullable="true" originalDbColumnName="ExpireDate" originalLength="-1" pattern="" precision="-1" talendType="id_String" type=""/&gt;</v>
      </c>
      <c r="BA1229" s="306"/>
      <c r="BB1229" s="302"/>
      <c r="BC1229" s="303" t="b">
        <f t="shared" si="11"/>
        <v>1</v>
      </c>
      <c r="BD1229" s="304"/>
      <c r="BE1229" s="304" t="str">
        <f t="shared" si="12"/>
        <v>false</v>
      </c>
      <c r="BF1229" s="307"/>
      <c r="BG1229" s="305"/>
      <c r="BH1229" s="305"/>
      <c r="BI1229" s="305"/>
      <c r="BJ1229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29" s="306"/>
      <c r="BL1229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29" s="306"/>
      <c r="BN1229" s="302"/>
      <c r="BO1229" s="302"/>
      <c r="BP1229" s="302"/>
      <c r="BQ1229" s="302"/>
      <c r="BR1229" s="302"/>
      <c r="BS1229" s="302"/>
      <c r="BT1229" s="302"/>
      <c r="BU1229" s="302"/>
      <c r="BV1229" s="302"/>
      <c r="BW1229" s="302"/>
      <c r="BX1229" s="302"/>
    </row>
    <row r="1230">
      <c r="A1230" s="292" t="s">
        <v>728</v>
      </c>
      <c r="B1230" s="292">
        <v>1229.0</v>
      </c>
      <c r="C1230" s="292">
        <f t="shared" si="15"/>
        <v>2</v>
      </c>
      <c r="D1230" s="293" t="str">
        <f t="shared" si="29"/>
        <v>Conservation</v>
      </c>
      <c r="E1230" s="46" t="str">
        <f t="shared" si="2"/>
        <v>hcd.mdb.HCDInsp.AppointDate</v>
      </c>
      <c r="F1230" s="46" t="s">
        <v>361</v>
      </c>
      <c r="G1230" s="46" t="s">
        <v>513</v>
      </c>
      <c r="H1230" s="47">
        <v>21.0</v>
      </c>
      <c r="I1230" s="294" t="s">
        <v>2152</v>
      </c>
      <c r="J1230" s="295" t="s">
        <v>788</v>
      </c>
      <c r="K1230" s="296">
        <v>8.0</v>
      </c>
      <c r="L1230" s="297" t="b">
        <v>0</v>
      </c>
      <c r="M1230" s="294" t="s">
        <v>802</v>
      </c>
      <c r="N1230" s="294"/>
      <c r="O1230" s="369"/>
      <c r="P1230" s="369"/>
      <c r="Q1230" s="298" t="str">
        <f t="shared" si="3"/>
        <v>HCDInsp</v>
      </c>
      <c r="R1230" s="298" t="str">
        <f t="shared" si="19"/>
        <v>AppointDate</v>
      </c>
      <c r="S1230" s="298" t="str">
        <f t="array" ref="S1230">iferror(index('Type Mapping'!$A$2:$D$21,match(J1230,'Type Mapping'!$B$2:$B$21,0),3),"type mismatch")</f>
        <v>VARCHAR</v>
      </c>
      <c r="T1230" s="298"/>
      <c r="U1230" s="298"/>
      <c r="V1230" s="298"/>
      <c r="W1230" s="51" t="b">
        <v>1</v>
      </c>
      <c r="X1230" s="51"/>
      <c r="Y1230" s="309"/>
      <c r="Z1230" s="309"/>
      <c r="AA1230" s="311" t="s">
        <v>149</v>
      </c>
      <c r="AB1230" s="53" t="str">
        <f t="shared" si="23"/>
        <v>???_history</v>
      </c>
      <c r="AC1230" s="308" t="str">
        <f t="array" ref="AC1230">iferror(index('StoT Mapping (Depreciated)'!$D$2:$L$976,match(E1230,'StoT Mapping (Depreciated)'!$D$2:$D$976,0),9),"**FIELD MISSING**")</f>
        <v>???</v>
      </c>
      <c r="AD1230" s="53" t="str">
        <f t="shared" si="6"/>
        <v>???.???</v>
      </c>
      <c r="AE1230" s="299">
        <f>countif(NEW_REDB_table.field,AD1230)</f>
        <v>0</v>
      </c>
      <c r="AF1230" s="299" t="str">
        <f t="shared" si="7"/>
        <v>Check...</v>
      </c>
      <c r="AG1230" s="308"/>
      <c r="AH1230" s="317" t="b">
        <v>0</v>
      </c>
      <c r="AI1230" s="317" t="b">
        <v>0</v>
      </c>
      <c r="AJ1230" s="308" t="str">
        <f t="array" ref="AJ1230">iferror(index('Type Mapping'!$A$2:$D$21,match(J1230,'Type Mapping'!$B$2:$B$21,0),4),"type mismatch")</f>
        <v>DATE</v>
      </c>
      <c r="AK1230" s="308"/>
      <c r="AL1230" s="308"/>
      <c r="AM1230" s="308"/>
      <c r="AN1230" s="300" t="b">
        <v>0</v>
      </c>
      <c r="AO1230" s="300" t="b">
        <v>0</v>
      </c>
      <c r="AP1230" s="300" t="b">
        <v>0</v>
      </c>
      <c r="AQ1230" s="300" t="b">
        <v>0</v>
      </c>
      <c r="AR1230" s="300"/>
      <c r="AS1230" s="300"/>
      <c r="AT1230" s="302"/>
      <c r="AU1230" s="302"/>
      <c r="AV1230" s="303" t="b">
        <v>1</v>
      </c>
      <c r="AW1230" s="304" t="str">
        <f t="shared" si="9"/>
        <v>false</v>
      </c>
      <c r="AX1230" s="305" t="str">
        <f t="shared" si="17"/>
        <v>&lt;column comment="" default="" key="false" label="AppointDate" length="255" nullable="true" originalDbColumnName="AppointDate" originalLength="-1" pattern="" precision="-1" talendType="id_String" type=""/&gt;</v>
      </c>
      <c r="AY1230" s="306"/>
      <c r="AZ1230" s="305" t="str">
        <f t="shared" si="10"/>
        <v>&lt;column comment="" default="" key="false" label="AppointDate" length="255" nullable="true" originalDbColumnName="AppointDate" originalLength="-1" pattern="" precision="-1" talendType="id_String" type=""/&gt;</v>
      </c>
      <c r="BA1230" s="306"/>
      <c r="BB1230" s="302"/>
      <c r="BC1230" s="303" t="b">
        <f t="shared" si="11"/>
        <v>1</v>
      </c>
      <c r="BD1230" s="304"/>
      <c r="BE1230" s="304" t="str">
        <f t="shared" si="12"/>
        <v>false</v>
      </c>
      <c r="BF1230" s="307"/>
      <c r="BG1230" s="305"/>
      <c r="BH1230" s="305"/>
      <c r="BI1230" s="305"/>
      <c r="BJ1230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0" s="306"/>
      <c r="BL1230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0" s="306"/>
      <c r="BN1230" s="302"/>
      <c r="BO1230" s="302"/>
      <c r="BP1230" s="302"/>
      <c r="BQ1230" s="302"/>
      <c r="BR1230" s="302"/>
      <c r="BS1230" s="302"/>
      <c r="BT1230" s="302"/>
      <c r="BU1230" s="302"/>
      <c r="BV1230" s="302"/>
      <c r="BW1230" s="302"/>
      <c r="BX1230" s="302"/>
    </row>
    <row r="1231">
      <c r="A1231" s="292" t="s">
        <v>728</v>
      </c>
      <c r="B1231" s="292">
        <v>1230.0</v>
      </c>
      <c r="C1231" s="292">
        <f t="shared" si="15"/>
        <v>2</v>
      </c>
      <c r="D1231" s="293" t="str">
        <f t="shared" si="29"/>
        <v>Conservation</v>
      </c>
      <c r="E1231" s="46" t="str">
        <f t="shared" si="2"/>
        <v>hcd.mdb.HCDInsp.InspectDate</v>
      </c>
      <c r="F1231" s="46" t="s">
        <v>361</v>
      </c>
      <c r="G1231" s="46" t="s">
        <v>513</v>
      </c>
      <c r="H1231" s="47">
        <v>22.0</v>
      </c>
      <c r="I1231" s="294" t="s">
        <v>2071</v>
      </c>
      <c r="J1231" s="295" t="s">
        <v>788</v>
      </c>
      <c r="K1231" s="296">
        <v>8.0</v>
      </c>
      <c r="L1231" s="297" t="b">
        <v>0</v>
      </c>
      <c r="M1231" s="294" t="s">
        <v>802</v>
      </c>
      <c r="N1231" s="294"/>
      <c r="O1231" s="369"/>
      <c r="P1231" s="369"/>
      <c r="Q1231" s="298" t="str">
        <f t="shared" si="3"/>
        <v>HCDInsp</v>
      </c>
      <c r="R1231" s="298" t="str">
        <f t="shared" si="19"/>
        <v>InspectDate</v>
      </c>
      <c r="S1231" s="298" t="str">
        <f t="array" ref="S1231">iferror(index('Type Mapping'!$A$2:$D$21,match(J1231,'Type Mapping'!$B$2:$B$21,0),3),"type mismatch")</f>
        <v>VARCHAR</v>
      </c>
      <c r="T1231" s="298"/>
      <c r="U1231" s="298"/>
      <c r="V1231" s="298"/>
      <c r="W1231" s="51" t="b">
        <v>1</v>
      </c>
      <c r="X1231" s="51"/>
      <c r="Y1231" s="309"/>
      <c r="Z1231" s="309"/>
      <c r="AA1231" s="311" t="s">
        <v>149</v>
      </c>
      <c r="AB1231" s="53" t="str">
        <f t="shared" si="23"/>
        <v>???_history</v>
      </c>
      <c r="AC1231" s="308" t="str">
        <f t="array" ref="AC1231">iferror(index('StoT Mapping (Depreciated)'!$D$2:$L$976,match(E1231,'StoT Mapping (Depreciated)'!$D$2:$D$976,0),9),"**FIELD MISSING**")</f>
        <v>???</v>
      </c>
      <c r="AD1231" s="53" t="str">
        <f t="shared" si="6"/>
        <v>???.???</v>
      </c>
      <c r="AE1231" s="299">
        <f>countif(NEW_REDB_table.field,AD1231)</f>
        <v>0</v>
      </c>
      <c r="AF1231" s="299" t="str">
        <f t="shared" si="7"/>
        <v>Check...</v>
      </c>
      <c r="AG1231" s="308"/>
      <c r="AH1231" s="317" t="b">
        <v>0</v>
      </c>
      <c r="AI1231" s="317" t="b">
        <v>0</v>
      </c>
      <c r="AJ1231" s="308" t="str">
        <f t="array" ref="AJ1231">iferror(index('Type Mapping'!$A$2:$D$21,match(J1231,'Type Mapping'!$B$2:$B$21,0),4),"type mismatch")</f>
        <v>DATE</v>
      </c>
      <c r="AK1231" s="308"/>
      <c r="AL1231" s="308"/>
      <c r="AM1231" s="308"/>
      <c r="AN1231" s="300" t="b">
        <v>0</v>
      </c>
      <c r="AO1231" s="300" t="b">
        <v>0</v>
      </c>
      <c r="AP1231" s="300" t="b">
        <v>0</v>
      </c>
      <c r="AQ1231" s="300" t="b">
        <v>0</v>
      </c>
      <c r="AR1231" s="300"/>
      <c r="AS1231" s="300"/>
      <c r="AT1231" s="302"/>
      <c r="AU1231" s="302"/>
      <c r="AV1231" s="303" t="b">
        <v>1</v>
      </c>
      <c r="AW1231" s="304" t="str">
        <f t="shared" si="9"/>
        <v>false</v>
      </c>
      <c r="AX1231" s="305" t="str">
        <f t="shared" si="17"/>
        <v>&lt;column comment="" default="" key="false" label="InspectDate" length="255" nullable="true" originalDbColumnName="InspectDate" originalLength="-1" pattern="" precision="-1" talendType="id_String" type=""/&gt;</v>
      </c>
      <c r="AY1231" s="306"/>
      <c r="AZ1231" s="305" t="str">
        <f t="shared" si="10"/>
        <v>&lt;column comment="" default="" key="false" label="InspectDate" length="255" nullable="true" originalDbColumnName="InspectDate" originalLength="-1" pattern="" precision="-1" talendType="id_String" type=""/&gt;</v>
      </c>
      <c r="BA1231" s="306"/>
      <c r="BB1231" s="302"/>
      <c r="BC1231" s="303" t="b">
        <f t="shared" si="11"/>
        <v>1</v>
      </c>
      <c r="BD1231" s="304"/>
      <c r="BE1231" s="304" t="str">
        <f t="shared" si="12"/>
        <v>false</v>
      </c>
      <c r="BF1231" s="307"/>
      <c r="BG1231" s="305"/>
      <c r="BH1231" s="305"/>
      <c r="BI1231" s="305"/>
      <c r="BJ1231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1" s="306"/>
      <c r="BL1231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1" s="306"/>
      <c r="BN1231" s="302"/>
      <c r="BO1231" s="302"/>
      <c r="BP1231" s="302"/>
      <c r="BQ1231" s="302"/>
      <c r="BR1231" s="302"/>
      <c r="BS1231" s="302"/>
      <c r="BT1231" s="302"/>
      <c r="BU1231" s="302"/>
      <c r="BV1231" s="302"/>
      <c r="BW1231" s="302"/>
      <c r="BX1231" s="302"/>
    </row>
    <row r="1232">
      <c r="A1232" s="292" t="s">
        <v>728</v>
      </c>
      <c r="B1232" s="292">
        <v>1231.0</v>
      </c>
      <c r="C1232" s="292">
        <f t="shared" si="15"/>
        <v>2</v>
      </c>
      <c r="D1232" s="293" t="str">
        <f t="shared" si="29"/>
        <v>Conservation</v>
      </c>
      <c r="E1232" s="46" t="str">
        <f t="shared" si="2"/>
        <v>hcd.mdb.HCDInsp.IssueViolDate</v>
      </c>
      <c r="F1232" s="46" t="s">
        <v>361</v>
      </c>
      <c r="G1232" s="46" t="s">
        <v>513</v>
      </c>
      <c r="H1232" s="47">
        <v>23.0</v>
      </c>
      <c r="I1232" s="294" t="s">
        <v>2153</v>
      </c>
      <c r="J1232" s="295" t="s">
        <v>788</v>
      </c>
      <c r="K1232" s="296">
        <v>8.0</v>
      </c>
      <c r="L1232" s="297" t="b">
        <v>0</v>
      </c>
      <c r="M1232" s="294" t="s">
        <v>802</v>
      </c>
      <c r="N1232" s="294"/>
      <c r="O1232" s="369"/>
      <c r="P1232" s="369"/>
      <c r="Q1232" s="298" t="str">
        <f t="shared" si="3"/>
        <v>HCDInsp</v>
      </c>
      <c r="R1232" s="298" t="str">
        <f t="shared" si="19"/>
        <v>IssueViolDate</v>
      </c>
      <c r="S1232" s="298" t="str">
        <f t="array" ref="S1232">iferror(index('Type Mapping'!$A$2:$D$21,match(J1232,'Type Mapping'!$B$2:$B$21,0),3),"type mismatch")</f>
        <v>VARCHAR</v>
      </c>
      <c r="T1232" s="298"/>
      <c r="U1232" s="298"/>
      <c r="V1232" s="298"/>
      <c r="W1232" s="51" t="b">
        <v>1</v>
      </c>
      <c r="X1232" s="51"/>
      <c r="Y1232" s="309"/>
      <c r="Z1232" s="309"/>
      <c r="AA1232" s="311" t="s">
        <v>149</v>
      </c>
      <c r="AB1232" s="53" t="str">
        <f t="shared" si="23"/>
        <v>???_history</v>
      </c>
      <c r="AC1232" s="308" t="str">
        <f t="array" ref="AC1232">iferror(index('StoT Mapping (Depreciated)'!$D$2:$L$976,match(E1232,'StoT Mapping (Depreciated)'!$D$2:$D$976,0),9),"**FIELD MISSING**")</f>
        <v>???</v>
      </c>
      <c r="AD1232" s="53" t="str">
        <f t="shared" si="6"/>
        <v>???.???</v>
      </c>
      <c r="AE1232" s="299">
        <f>countif(NEW_REDB_table.field,AD1232)</f>
        <v>0</v>
      </c>
      <c r="AF1232" s="299" t="str">
        <f t="shared" si="7"/>
        <v>Check...</v>
      </c>
      <c r="AG1232" s="308"/>
      <c r="AH1232" s="317" t="b">
        <v>0</v>
      </c>
      <c r="AI1232" s="317" t="b">
        <v>0</v>
      </c>
      <c r="AJ1232" s="308" t="str">
        <f t="array" ref="AJ1232">iferror(index('Type Mapping'!$A$2:$D$21,match(J1232,'Type Mapping'!$B$2:$B$21,0),4),"type mismatch")</f>
        <v>DATE</v>
      </c>
      <c r="AK1232" s="308"/>
      <c r="AL1232" s="308"/>
      <c r="AM1232" s="308"/>
      <c r="AN1232" s="300" t="b">
        <v>0</v>
      </c>
      <c r="AO1232" s="300" t="b">
        <v>0</v>
      </c>
      <c r="AP1232" s="300" t="b">
        <v>0</v>
      </c>
      <c r="AQ1232" s="300" t="b">
        <v>0</v>
      </c>
      <c r="AR1232" s="300"/>
      <c r="AS1232" s="300"/>
      <c r="AT1232" s="302"/>
      <c r="AU1232" s="302"/>
      <c r="AV1232" s="303" t="b">
        <v>1</v>
      </c>
      <c r="AW1232" s="304" t="str">
        <f t="shared" si="9"/>
        <v>false</v>
      </c>
      <c r="AX1232" s="305" t="str">
        <f t="shared" si="17"/>
        <v>&lt;column comment="" default="" key="false" label="IssueViolDate" length="255" nullable="true" originalDbColumnName="IssueViolDate" originalLength="-1" pattern="" precision="-1" talendType="id_String" type=""/&gt;</v>
      </c>
      <c r="AY1232" s="306"/>
      <c r="AZ1232" s="305" t="str">
        <f t="shared" si="10"/>
        <v>&lt;column comment="" default="" key="false" label="IssueViolDate" length="255" nullable="true" originalDbColumnName="IssueViolDate" originalLength="-1" pattern="" precision="-1" talendType="id_String" type=""/&gt;</v>
      </c>
      <c r="BA1232" s="306"/>
      <c r="BB1232" s="302"/>
      <c r="BC1232" s="303" t="b">
        <f t="shared" si="11"/>
        <v>1</v>
      </c>
      <c r="BD1232" s="304"/>
      <c r="BE1232" s="304" t="str">
        <f t="shared" si="12"/>
        <v>false</v>
      </c>
      <c r="BF1232" s="307"/>
      <c r="BG1232" s="305"/>
      <c r="BH1232" s="305"/>
      <c r="BI1232" s="305"/>
      <c r="BJ1232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2" s="306"/>
      <c r="BL1232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2" s="306"/>
      <c r="BN1232" s="302"/>
      <c r="BO1232" s="302"/>
      <c r="BP1232" s="302"/>
      <c r="BQ1232" s="302"/>
      <c r="BR1232" s="302"/>
      <c r="BS1232" s="302"/>
      <c r="BT1232" s="302"/>
      <c r="BU1232" s="302"/>
      <c r="BV1232" s="302"/>
      <c r="BW1232" s="302"/>
      <c r="BX1232" s="302"/>
    </row>
    <row r="1233">
      <c r="A1233" s="292" t="s">
        <v>728</v>
      </c>
      <c r="B1233" s="292">
        <v>1232.0</v>
      </c>
      <c r="C1233" s="292">
        <f t="shared" si="15"/>
        <v>2</v>
      </c>
      <c r="D1233" s="293" t="str">
        <f t="shared" si="29"/>
        <v>Conservation</v>
      </c>
      <c r="E1233" s="46" t="str">
        <f t="shared" si="2"/>
        <v>hcd.mdb.HCDInsp.HoldDate</v>
      </c>
      <c r="F1233" s="46" t="s">
        <v>361</v>
      </c>
      <c r="G1233" s="46" t="s">
        <v>513</v>
      </c>
      <c r="H1233" s="47">
        <v>24.0</v>
      </c>
      <c r="I1233" s="294" t="s">
        <v>2154</v>
      </c>
      <c r="J1233" s="295" t="s">
        <v>788</v>
      </c>
      <c r="K1233" s="296">
        <v>8.0</v>
      </c>
      <c r="L1233" s="297" t="b">
        <v>0</v>
      </c>
      <c r="M1233" s="294" t="s">
        <v>802</v>
      </c>
      <c r="N1233" s="294"/>
      <c r="O1233" s="369"/>
      <c r="P1233" s="369"/>
      <c r="Q1233" s="298" t="str">
        <f t="shared" si="3"/>
        <v>HCDInsp</v>
      </c>
      <c r="R1233" s="298" t="str">
        <f t="shared" si="19"/>
        <v>HoldDate</v>
      </c>
      <c r="S1233" s="298" t="str">
        <f t="array" ref="S1233">iferror(index('Type Mapping'!$A$2:$D$21,match(J1233,'Type Mapping'!$B$2:$B$21,0),3),"type mismatch")</f>
        <v>VARCHAR</v>
      </c>
      <c r="T1233" s="298"/>
      <c r="U1233" s="298"/>
      <c r="V1233" s="298"/>
      <c r="W1233" s="51" t="b">
        <v>1</v>
      </c>
      <c r="X1233" s="51"/>
      <c r="Y1233" s="309"/>
      <c r="Z1233" s="309"/>
      <c r="AA1233" s="311" t="s">
        <v>149</v>
      </c>
      <c r="AB1233" s="53" t="str">
        <f t="shared" si="23"/>
        <v>???_history</v>
      </c>
      <c r="AC1233" s="308" t="str">
        <f t="array" ref="AC1233">iferror(index('StoT Mapping (Depreciated)'!$D$2:$L$976,match(E1233,'StoT Mapping (Depreciated)'!$D$2:$D$976,0),9),"**FIELD MISSING**")</f>
        <v>???</v>
      </c>
      <c r="AD1233" s="53" t="str">
        <f t="shared" si="6"/>
        <v>???.???</v>
      </c>
      <c r="AE1233" s="299">
        <f>countif(NEW_REDB_table.field,AD1233)</f>
        <v>0</v>
      </c>
      <c r="AF1233" s="299" t="str">
        <f t="shared" si="7"/>
        <v>Check...</v>
      </c>
      <c r="AG1233" s="308"/>
      <c r="AH1233" s="317" t="b">
        <v>0</v>
      </c>
      <c r="AI1233" s="317" t="b">
        <v>0</v>
      </c>
      <c r="AJ1233" s="308" t="str">
        <f t="array" ref="AJ1233">iferror(index('Type Mapping'!$A$2:$D$21,match(J1233,'Type Mapping'!$B$2:$B$21,0),4),"type mismatch")</f>
        <v>DATE</v>
      </c>
      <c r="AK1233" s="308"/>
      <c r="AL1233" s="308"/>
      <c r="AM1233" s="308"/>
      <c r="AN1233" s="300" t="b">
        <v>0</v>
      </c>
      <c r="AO1233" s="300" t="b">
        <v>0</v>
      </c>
      <c r="AP1233" s="300" t="b">
        <v>0</v>
      </c>
      <c r="AQ1233" s="300" t="b">
        <v>0</v>
      </c>
      <c r="AR1233" s="300"/>
      <c r="AS1233" s="300"/>
      <c r="AT1233" s="302"/>
      <c r="AU1233" s="302"/>
      <c r="AV1233" s="303" t="b">
        <v>1</v>
      </c>
      <c r="AW1233" s="304" t="str">
        <f t="shared" si="9"/>
        <v>false</v>
      </c>
      <c r="AX1233" s="305" t="str">
        <f t="shared" si="17"/>
        <v>&lt;column comment="" default="" key="false" label="HoldDate" length="255" nullable="true" originalDbColumnName="HoldDate" originalLength="-1" pattern="" precision="-1" talendType="id_String" type=""/&gt;</v>
      </c>
      <c r="AY1233" s="306"/>
      <c r="AZ1233" s="305" t="str">
        <f t="shared" si="10"/>
        <v>&lt;column comment="" default="" key="false" label="HoldDate" length="255" nullable="true" originalDbColumnName="HoldDate" originalLength="-1" pattern="" precision="-1" talendType="id_String" type=""/&gt;</v>
      </c>
      <c r="BA1233" s="306"/>
      <c r="BB1233" s="302"/>
      <c r="BC1233" s="303" t="b">
        <f t="shared" si="11"/>
        <v>1</v>
      </c>
      <c r="BD1233" s="304"/>
      <c r="BE1233" s="304" t="str">
        <f t="shared" si="12"/>
        <v>false</v>
      </c>
      <c r="BF1233" s="307"/>
      <c r="BG1233" s="305"/>
      <c r="BH1233" s="305"/>
      <c r="BI1233" s="305"/>
      <c r="BJ1233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3" s="306"/>
      <c r="BL1233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3" s="306"/>
      <c r="BN1233" s="302"/>
      <c r="BO1233" s="302"/>
      <c r="BP1233" s="302"/>
      <c r="BQ1233" s="302"/>
      <c r="BR1233" s="302"/>
      <c r="BS1233" s="302"/>
      <c r="BT1233" s="302"/>
      <c r="BU1233" s="302"/>
      <c r="BV1233" s="302"/>
      <c r="BW1233" s="302"/>
      <c r="BX1233" s="302"/>
    </row>
    <row r="1234">
      <c r="A1234" s="292" t="s">
        <v>728</v>
      </c>
      <c r="B1234" s="292">
        <v>1233.0</v>
      </c>
      <c r="C1234" s="292">
        <f t="shared" si="15"/>
        <v>2</v>
      </c>
      <c r="D1234" s="293" t="str">
        <f t="shared" si="29"/>
        <v>Conservation</v>
      </c>
      <c r="E1234" s="46" t="str">
        <f t="shared" si="2"/>
        <v>hcd.mdb.HCDInsp.NoEntryDate</v>
      </c>
      <c r="F1234" s="46" t="s">
        <v>361</v>
      </c>
      <c r="G1234" s="46" t="s">
        <v>513</v>
      </c>
      <c r="H1234" s="47">
        <v>25.0</v>
      </c>
      <c r="I1234" s="294" t="s">
        <v>2155</v>
      </c>
      <c r="J1234" s="295" t="s">
        <v>788</v>
      </c>
      <c r="K1234" s="296">
        <v>8.0</v>
      </c>
      <c r="L1234" s="297" t="b">
        <v>0</v>
      </c>
      <c r="M1234" s="294" t="s">
        <v>802</v>
      </c>
      <c r="N1234" s="294"/>
      <c r="O1234" s="369"/>
      <c r="P1234" s="369"/>
      <c r="Q1234" s="298" t="str">
        <f t="shared" si="3"/>
        <v>HCDInsp</v>
      </c>
      <c r="R1234" s="298" t="str">
        <f t="shared" si="19"/>
        <v>NoEntryDate</v>
      </c>
      <c r="S1234" s="298" t="str">
        <f t="array" ref="S1234">iferror(index('Type Mapping'!$A$2:$D$21,match(J1234,'Type Mapping'!$B$2:$B$21,0),3),"type mismatch")</f>
        <v>VARCHAR</v>
      </c>
      <c r="T1234" s="298"/>
      <c r="U1234" s="298"/>
      <c r="V1234" s="298"/>
      <c r="W1234" s="51" t="b">
        <v>1</v>
      </c>
      <c r="X1234" s="51"/>
      <c r="Y1234" s="309"/>
      <c r="Z1234" s="309"/>
      <c r="AA1234" s="311" t="s">
        <v>149</v>
      </c>
      <c r="AB1234" s="53" t="str">
        <f t="shared" si="23"/>
        <v>???_history</v>
      </c>
      <c r="AC1234" s="308" t="str">
        <f t="array" ref="AC1234">iferror(index('StoT Mapping (Depreciated)'!$D$2:$L$976,match(E1234,'StoT Mapping (Depreciated)'!$D$2:$D$976,0),9),"**FIELD MISSING**")</f>
        <v>???</v>
      </c>
      <c r="AD1234" s="53" t="str">
        <f t="shared" si="6"/>
        <v>???.???</v>
      </c>
      <c r="AE1234" s="299">
        <f>countif(NEW_REDB_table.field,AD1234)</f>
        <v>0</v>
      </c>
      <c r="AF1234" s="299" t="str">
        <f t="shared" si="7"/>
        <v>Check...</v>
      </c>
      <c r="AG1234" s="308"/>
      <c r="AH1234" s="317" t="b">
        <v>0</v>
      </c>
      <c r="AI1234" s="317" t="b">
        <v>0</v>
      </c>
      <c r="AJ1234" s="308" t="str">
        <f t="array" ref="AJ1234">iferror(index('Type Mapping'!$A$2:$D$21,match(J1234,'Type Mapping'!$B$2:$B$21,0),4),"type mismatch")</f>
        <v>DATE</v>
      </c>
      <c r="AK1234" s="308"/>
      <c r="AL1234" s="308"/>
      <c r="AM1234" s="308"/>
      <c r="AN1234" s="300" t="b">
        <v>0</v>
      </c>
      <c r="AO1234" s="300" t="b">
        <v>0</v>
      </c>
      <c r="AP1234" s="300" t="b">
        <v>0</v>
      </c>
      <c r="AQ1234" s="300" t="b">
        <v>0</v>
      </c>
      <c r="AR1234" s="300"/>
      <c r="AS1234" s="300"/>
      <c r="AT1234" s="302"/>
      <c r="AU1234" s="302"/>
      <c r="AV1234" s="303" t="b">
        <v>1</v>
      </c>
      <c r="AW1234" s="304" t="str">
        <f t="shared" si="9"/>
        <v>false</v>
      </c>
      <c r="AX1234" s="305" t="str">
        <f t="shared" si="17"/>
        <v>&lt;column comment="" default="" key="false" label="NoEntryDate" length="255" nullable="true" originalDbColumnName="NoEntryDate" originalLength="-1" pattern="" precision="-1" talendType="id_String" type=""/&gt;</v>
      </c>
      <c r="AY1234" s="306"/>
      <c r="AZ1234" s="305" t="str">
        <f t="shared" si="10"/>
        <v>&lt;column comment="" default="" key="false" label="NoEntryDate" length="255" nullable="true" originalDbColumnName="NoEntryDate" originalLength="-1" pattern="" precision="-1" talendType="id_String" type=""/&gt;</v>
      </c>
      <c r="BA1234" s="306"/>
      <c r="BB1234" s="302"/>
      <c r="BC1234" s="303" t="b">
        <f t="shared" si="11"/>
        <v>1</v>
      </c>
      <c r="BD1234" s="304"/>
      <c r="BE1234" s="304" t="str">
        <f t="shared" si="12"/>
        <v>false</v>
      </c>
      <c r="BF1234" s="307"/>
      <c r="BG1234" s="305"/>
      <c r="BH1234" s="305"/>
      <c r="BI1234" s="305"/>
      <c r="BJ1234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4" s="306"/>
      <c r="BL1234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4" s="306"/>
      <c r="BN1234" s="302"/>
      <c r="BO1234" s="302"/>
      <c r="BP1234" s="302"/>
      <c r="BQ1234" s="302"/>
      <c r="BR1234" s="302"/>
      <c r="BS1234" s="302"/>
      <c r="BT1234" s="302"/>
      <c r="BU1234" s="302"/>
      <c r="BV1234" s="302"/>
      <c r="BW1234" s="302"/>
      <c r="BX1234" s="302"/>
    </row>
    <row r="1235">
      <c r="A1235" s="292" t="s">
        <v>728</v>
      </c>
      <c r="B1235" s="292">
        <v>1234.0</v>
      </c>
      <c r="C1235" s="292">
        <f t="shared" si="15"/>
        <v>2</v>
      </c>
      <c r="D1235" s="293" t="str">
        <f t="shared" si="29"/>
        <v>Conservation</v>
      </c>
      <c r="E1235" s="46" t="str">
        <f t="shared" si="2"/>
        <v>hcd.mdb.HCDInsp.ExteriorDate</v>
      </c>
      <c r="F1235" s="46" t="s">
        <v>361</v>
      </c>
      <c r="G1235" s="46" t="s">
        <v>513</v>
      </c>
      <c r="H1235" s="47">
        <v>26.0</v>
      </c>
      <c r="I1235" s="294" t="s">
        <v>2156</v>
      </c>
      <c r="J1235" s="295" t="s">
        <v>788</v>
      </c>
      <c r="K1235" s="296">
        <v>8.0</v>
      </c>
      <c r="L1235" s="297" t="b">
        <v>0</v>
      </c>
      <c r="M1235" s="294" t="s">
        <v>802</v>
      </c>
      <c r="N1235" s="294"/>
      <c r="O1235" s="369"/>
      <c r="P1235" s="369"/>
      <c r="Q1235" s="298" t="str">
        <f t="shared" si="3"/>
        <v>HCDInsp</v>
      </c>
      <c r="R1235" s="298" t="str">
        <f t="shared" si="19"/>
        <v>ExteriorDate</v>
      </c>
      <c r="S1235" s="298" t="str">
        <f t="array" ref="S1235">iferror(index('Type Mapping'!$A$2:$D$21,match(J1235,'Type Mapping'!$B$2:$B$21,0),3),"type mismatch")</f>
        <v>VARCHAR</v>
      </c>
      <c r="T1235" s="298"/>
      <c r="U1235" s="298"/>
      <c r="V1235" s="298"/>
      <c r="W1235" s="51" t="b">
        <v>1</v>
      </c>
      <c r="X1235" s="51"/>
      <c r="Y1235" s="309"/>
      <c r="Z1235" s="309"/>
      <c r="AA1235" s="311" t="s">
        <v>149</v>
      </c>
      <c r="AB1235" s="53" t="str">
        <f t="shared" si="23"/>
        <v>???_history</v>
      </c>
      <c r="AC1235" s="308" t="str">
        <f t="array" ref="AC1235">iferror(index('StoT Mapping (Depreciated)'!$D$2:$L$976,match(E1235,'StoT Mapping (Depreciated)'!$D$2:$D$976,0),9),"**FIELD MISSING**")</f>
        <v>???</v>
      </c>
      <c r="AD1235" s="53" t="str">
        <f t="shared" si="6"/>
        <v>???.???</v>
      </c>
      <c r="AE1235" s="299">
        <f>countif(NEW_REDB_table.field,AD1235)</f>
        <v>0</v>
      </c>
      <c r="AF1235" s="299" t="str">
        <f t="shared" si="7"/>
        <v>Check...</v>
      </c>
      <c r="AG1235" s="308"/>
      <c r="AH1235" s="317" t="b">
        <v>0</v>
      </c>
      <c r="AI1235" s="317" t="b">
        <v>0</v>
      </c>
      <c r="AJ1235" s="308" t="str">
        <f t="array" ref="AJ1235">iferror(index('Type Mapping'!$A$2:$D$21,match(J1235,'Type Mapping'!$B$2:$B$21,0),4),"type mismatch")</f>
        <v>DATE</v>
      </c>
      <c r="AK1235" s="308"/>
      <c r="AL1235" s="308"/>
      <c r="AM1235" s="308"/>
      <c r="AN1235" s="300" t="b">
        <v>0</v>
      </c>
      <c r="AO1235" s="300" t="b">
        <v>0</v>
      </c>
      <c r="AP1235" s="300" t="b">
        <v>0</v>
      </c>
      <c r="AQ1235" s="300" t="b">
        <v>0</v>
      </c>
      <c r="AR1235" s="300"/>
      <c r="AS1235" s="300"/>
      <c r="AT1235" s="302"/>
      <c r="AU1235" s="302"/>
      <c r="AV1235" s="303" t="b">
        <v>1</v>
      </c>
      <c r="AW1235" s="304" t="str">
        <f t="shared" si="9"/>
        <v>false</v>
      </c>
      <c r="AX1235" s="305" t="str">
        <f t="shared" si="17"/>
        <v>&lt;column comment="" default="" key="false" label="ExteriorDate" length="255" nullable="true" originalDbColumnName="ExteriorDate" originalLength="-1" pattern="" precision="-1" talendType="id_String" type=""/&gt;</v>
      </c>
      <c r="AY1235" s="306"/>
      <c r="AZ1235" s="305" t="str">
        <f t="shared" si="10"/>
        <v>&lt;column comment="" default="" key="false" label="ExteriorDate" length="255" nullable="true" originalDbColumnName="ExteriorDate" originalLength="-1" pattern="" precision="-1" talendType="id_String" type=""/&gt;</v>
      </c>
      <c r="BA1235" s="306"/>
      <c r="BB1235" s="302"/>
      <c r="BC1235" s="303" t="b">
        <f t="shared" si="11"/>
        <v>1</v>
      </c>
      <c r="BD1235" s="304"/>
      <c r="BE1235" s="304" t="str">
        <f t="shared" si="12"/>
        <v>false</v>
      </c>
      <c r="BF1235" s="307"/>
      <c r="BG1235" s="305"/>
      <c r="BH1235" s="305"/>
      <c r="BI1235" s="305"/>
      <c r="BJ1235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5" s="306"/>
      <c r="BL1235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5" s="306"/>
      <c r="BN1235" s="302"/>
      <c r="BO1235" s="302"/>
      <c r="BP1235" s="302"/>
      <c r="BQ1235" s="302"/>
      <c r="BR1235" s="302"/>
      <c r="BS1235" s="302"/>
      <c r="BT1235" s="302"/>
      <c r="BU1235" s="302"/>
      <c r="BV1235" s="302"/>
      <c r="BW1235" s="302"/>
      <c r="BX1235" s="302"/>
    </row>
    <row r="1236">
      <c r="A1236" s="292" t="s">
        <v>728</v>
      </c>
      <c r="B1236" s="292">
        <v>1235.0</v>
      </c>
      <c r="C1236" s="292">
        <f t="shared" si="15"/>
        <v>2</v>
      </c>
      <c r="D1236" s="293" t="str">
        <f t="shared" si="29"/>
        <v>Conservation</v>
      </c>
      <c r="E1236" s="46" t="str">
        <f t="shared" si="2"/>
        <v>hcd.mdb.HCDInsp.CondemnLtrDate</v>
      </c>
      <c r="F1236" s="46" t="s">
        <v>361</v>
      </c>
      <c r="G1236" s="46" t="s">
        <v>513</v>
      </c>
      <c r="H1236" s="47">
        <v>27.0</v>
      </c>
      <c r="I1236" s="294" t="s">
        <v>2157</v>
      </c>
      <c r="J1236" s="295" t="s">
        <v>788</v>
      </c>
      <c r="K1236" s="296">
        <v>8.0</v>
      </c>
      <c r="L1236" s="297" t="b">
        <v>0</v>
      </c>
      <c r="M1236" s="294" t="s">
        <v>802</v>
      </c>
      <c r="N1236" s="294"/>
      <c r="O1236" s="369"/>
      <c r="P1236" s="369"/>
      <c r="Q1236" s="298" t="str">
        <f t="shared" si="3"/>
        <v>HCDInsp</v>
      </c>
      <c r="R1236" s="298" t="str">
        <f t="shared" si="19"/>
        <v>CondemnLtrDate</v>
      </c>
      <c r="S1236" s="298" t="str">
        <f t="array" ref="S1236">iferror(index('Type Mapping'!$A$2:$D$21,match(J1236,'Type Mapping'!$B$2:$B$21,0),3),"type mismatch")</f>
        <v>VARCHAR</v>
      </c>
      <c r="T1236" s="298"/>
      <c r="U1236" s="298"/>
      <c r="V1236" s="298"/>
      <c r="W1236" s="51" t="b">
        <v>1</v>
      </c>
      <c r="X1236" s="51"/>
      <c r="Y1236" s="309"/>
      <c r="Z1236" s="309"/>
      <c r="AA1236" s="311" t="s">
        <v>149</v>
      </c>
      <c r="AB1236" s="53" t="str">
        <f t="shared" si="23"/>
        <v>???_history</v>
      </c>
      <c r="AC1236" s="308" t="str">
        <f t="array" ref="AC1236">iferror(index('StoT Mapping (Depreciated)'!$D$2:$L$976,match(E1236,'StoT Mapping (Depreciated)'!$D$2:$D$976,0),9),"**FIELD MISSING**")</f>
        <v>???</v>
      </c>
      <c r="AD1236" s="53" t="str">
        <f t="shared" si="6"/>
        <v>???.???</v>
      </c>
      <c r="AE1236" s="299">
        <f>countif(NEW_REDB_table.field,AD1236)</f>
        <v>0</v>
      </c>
      <c r="AF1236" s="299" t="str">
        <f t="shared" si="7"/>
        <v>Check...</v>
      </c>
      <c r="AG1236" s="308"/>
      <c r="AH1236" s="317" t="b">
        <v>0</v>
      </c>
      <c r="AI1236" s="317" t="b">
        <v>0</v>
      </c>
      <c r="AJ1236" s="308" t="str">
        <f t="array" ref="AJ1236">iferror(index('Type Mapping'!$A$2:$D$21,match(J1236,'Type Mapping'!$B$2:$B$21,0),4),"type mismatch")</f>
        <v>DATE</v>
      </c>
      <c r="AK1236" s="308"/>
      <c r="AL1236" s="308"/>
      <c r="AM1236" s="308"/>
      <c r="AN1236" s="300" t="b">
        <v>0</v>
      </c>
      <c r="AO1236" s="300" t="b">
        <v>0</v>
      </c>
      <c r="AP1236" s="300" t="b">
        <v>0</v>
      </c>
      <c r="AQ1236" s="300" t="b">
        <v>0</v>
      </c>
      <c r="AR1236" s="300"/>
      <c r="AS1236" s="300"/>
      <c r="AT1236" s="302"/>
      <c r="AU1236" s="302"/>
      <c r="AV1236" s="303" t="b">
        <v>1</v>
      </c>
      <c r="AW1236" s="304" t="str">
        <f t="shared" si="9"/>
        <v>false</v>
      </c>
      <c r="AX1236" s="305" t="str">
        <f t="shared" si="17"/>
        <v>&lt;column comment="" default="" key="false" label="CondemnLtrDate" length="255" nullable="true" originalDbColumnName="CondemnLtrDate" originalLength="-1" pattern="" precision="-1" talendType="id_String" type=""/&gt;</v>
      </c>
      <c r="AY1236" s="306"/>
      <c r="AZ1236" s="305" t="str">
        <f t="shared" si="10"/>
        <v>&lt;column comment="" default="" key="false" label="CondemnLtrDate" length="255" nullable="true" originalDbColumnName="CondemnLtrDate" originalLength="-1" pattern="" precision="-1" talendType="id_String" type=""/&gt;</v>
      </c>
      <c r="BA1236" s="306"/>
      <c r="BB1236" s="302"/>
      <c r="BC1236" s="303" t="b">
        <f t="shared" si="11"/>
        <v>1</v>
      </c>
      <c r="BD1236" s="304"/>
      <c r="BE1236" s="304" t="str">
        <f t="shared" si="12"/>
        <v>false</v>
      </c>
      <c r="BF1236" s="307"/>
      <c r="BG1236" s="305"/>
      <c r="BH1236" s="305"/>
      <c r="BI1236" s="305"/>
      <c r="BJ1236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6" s="306"/>
      <c r="BL1236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6" s="306"/>
      <c r="BN1236" s="302"/>
      <c r="BO1236" s="302"/>
      <c r="BP1236" s="302"/>
      <c r="BQ1236" s="302"/>
      <c r="BR1236" s="302"/>
      <c r="BS1236" s="302"/>
      <c r="BT1236" s="302"/>
      <c r="BU1236" s="302"/>
      <c r="BV1236" s="302"/>
      <c r="BW1236" s="302"/>
      <c r="BX1236" s="302"/>
    </row>
    <row r="1237">
      <c r="A1237" s="292" t="s">
        <v>728</v>
      </c>
      <c r="B1237" s="292">
        <v>1236.0</v>
      </c>
      <c r="C1237" s="292">
        <f t="shared" si="15"/>
        <v>2</v>
      </c>
      <c r="D1237" s="293" t="str">
        <f t="shared" si="29"/>
        <v>Conservation</v>
      </c>
      <c r="E1237" s="46" t="str">
        <f t="shared" si="2"/>
        <v>hcd.mdb.HCDInsp.CondemnDate</v>
      </c>
      <c r="F1237" s="46" t="s">
        <v>361</v>
      </c>
      <c r="G1237" s="46" t="s">
        <v>513</v>
      </c>
      <c r="H1237" s="47">
        <v>28.0</v>
      </c>
      <c r="I1237" s="294" t="s">
        <v>409</v>
      </c>
      <c r="J1237" s="295" t="s">
        <v>788</v>
      </c>
      <c r="K1237" s="296">
        <v>8.0</v>
      </c>
      <c r="L1237" s="297" t="b">
        <v>0</v>
      </c>
      <c r="M1237" s="294" t="s">
        <v>802</v>
      </c>
      <c r="N1237" s="294"/>
      <c r="O1237" s="369"/>
      <c r="P1237" s="369"/>
      <c r="Q1237" s="298" t="str">
        <f t="shared" si="3"/>
        <v>HCDInsp</v>
      </c>
      <c r="R1237" s="298" t="str">
        <f t="shared" si="19"/>
        <v>CondemnDate</v>
      </c>
      <c r="S1237" s="298" t="str">
        <f t="array" ref="S1237">iferror(index('Type Mapping'!$A$2:$D$21,match(J1237,'Type Mapping'!$B$2:$B$21,0),3),"type mismatch")</f>
        <v>VARCHAR</v>
      </c>
      <c r="T1237" s="298"/>
      <c r="U1237" s="298"/>
      <c r="V1237" s="298"/>
      <c r="W1237" s="51" t="b">
        <v>1</v>
      </c>
      <c r="X1237" s="51"/>
      <c r="Y1237" s="309"/>
      <c r="Z1237" s="309"/>
      <c r="AA1237" s="311" t="s">
        <v>149</v>
      </c>
      <c r="AB1237" s="53" t="str">
        <f t="shared" si="23"/>
        <v>???_history</v>
      </c>
      <c r="AC1237" s="308" t="str">
        <f t="array" ref="AC1237">iferror(index('StoT Mapping (Depreciated)'!$D$2:$L$976,match(E1237,'StoT Mapping (Depreciated)'!$D$2:$D$976,0),9),"**FIELD MISSING**")</f>
        <v>???</v>
      </c>
      <c r="AD1237" s="53" t="str">
        <f t="shared" si="6"/>
        <v>???.???</v>
      </c>
      <c r="AE1237" s="299">
        <f>countif(NEW_REDB_table.field,AD1237)</f>
        <v>0</v>
      </c>
      <c r="AF1237" s="299" t="str">
        <f t="shared" si="7"/>
        <v>Check...</v>
      </c>
      <c r="AG1237" s="308"/>
      <c r="AH1237" s="317" t="b">
        <v>0</v>
      </c>
      <c r="AI1237" s="317" t="b">
        <v>0</v>
      </c>
      <c r="AJ1237" s="308" t="str">
        <f t="array" ref="AJ1237">iferror(index('Type Mapping'!$A$2:$D$21,match(J1237,'Type Mapping'!$B$2:$B$21,0),4),"type mismatch")</f>
        <v>DATE</v>
      </c>
      <c r="AK1237" s="308"/>
      <c r="AL1237" s="308"/>
      <c r="AM1237" s="308"/>
      <c r="AN1237" s="300" t="b">
        <v>0</v>
      </c>
      <c r="AO1237" s="300" t="b">
        <v>0</v>
      </c>
      <c r="AP1237" s="300" t="b">
        <v>0</v>
      </c>
      <c r="AQ1237" s="300" t="b">
        <v>0</v>
      </c>
      <c r="AR1237" s="300"/>
      <c r="AS1237" s="300"/>
      <c r="AT1237" s="302"/>
      <c r="AU1237" s="302"/>
      <c r="AV1237" s="303" t="b">
        <v>1</v>
      </c>
      <c r="AW1237" s="304" t="str">
        <f t="shared" si="9"/>
        <v>false</v>
      </c>
      <c r="AX1237" s="305" t="str">
        <f t="shared" si="17"/>
        <v>&lt;column comment="" default="" key="false" label="CondemnDate" length="255" nullable="true" originalDbColumnName="CondemnDate" originalLength="-1" pattern="" precision="-1" talendType="id_String" type=""/&gt;</v>
      </c>
      <c r="AY1237" s="306"/>
      <c r="AZ1237" s="305" t="str">
        <f t="shared" si="10"/>
        <v>&lt;column comment="" default="" key="false" label="CondemnDate" length="255" nullable="true" originalDbColumnName="CondemnDate" originalLength="-1" pattern="" precision="-1" talendType="id_String" type=""/&gt;</v>
      </c>
      <c r="BA1237" s="306"/>
      <c r="BB1237" s="302"/>
      <c r="BC1237" s="303" t="b">
        <f t="shared" si="11"/>
        <v>1</v>
      </c>
      <c r="BD1237" s="304"/>
      <c r="BE1237" s="304" t="str">
        <f t="shared" si="12"/>
        <v>false</v>
      </c>
      <c r="BF1237" s="307"/>
      <c r="BG1237" s="305"/>
      <c r="BH1237" s="305"/>
      <c r="BI1237" s="305"/>
      <c r="BJ1237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7" s="306"/>
      <c r="BL1237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7" s="306"/>
      <c r="BN1237" s="302"/>
      <c r="BO1237" s="302"/>
      <c r="BP1237" s="302"/>
      <c r="BQ1237" s="302"/>
      <c r="BR1237" s="302"/>
      <c r="BS1237" s="302"/>
      <c r="BT1237" s="302"/>
      <c r="BU1237" s="302"/>
      <c r="BV1237" s="302"/>
      <c r="BW1237" s="302"/>
      <c r="BX1237" s="302"/>
    </row>
    <row r="1238">
      <c r="A1238" s="292" t="s">
        <v>728</v>
      </c>
      <c r="B1238" s="292">
        <v>1237.0</v>
      </c>
      <c r="C1238" s="292">
        <f t="shared" si="15"/>
        <v>2</v>
      </c>
      <c r="D1238" s="293" t="str">
        <f t="shared" si="29"/>
        <v>Conservation</v>
      </c>
      <c r="E1238" s="46" t="str">
        <f t="shared" si="2"/>
        <v>hcd.mdb.HCDInsp.RefToCourtDate</v>
      </c>
      <c r="F1238" s="46" t="s">
        <v>361</v>
      </c>
      <c r="G1238" s="46" t="s">
        <v>513</v>
      </c>
      <c r="H1238" s="47">
        <v>29.0</v>
      </c>
      <c r="I1238" s="294" t="s">
        <v>2158</v>
      </c>
      <c r="J1238" s="295" t="s">
        <v>788</v>
      </c>
      <c r="K1238" s="296">
        <v>8.0</v>
      </c>
      <c r="L1238" s="297" t="b">
        <v>0</v>
      </c>
      <c r="M1238" s="294" t="s">
        <v>802</v>
      </c>
      <c r="N1238" s="294"/>
      <c r="O1238" s="369"/>
      <c r="P1238" s="369"/>
      <c r="Q1238" s="298" t="str">
        <f t="shared" si="3"/>
        <v>HCDInsp</v>
      </c>
      <c r="R1238" s="298" t="str">
        <f t="shared" si="19"/>
        <v>RefToCourtDate</v>
      </c>
      <c r="S1238" s="298" t="str">
        <f t="array" ref="S1238">iferror(index('Type Mapping'!$A$2:$D$21,match(J1238,'Type Mapping'!$B$2:$B$21,0),3),"type mismatch")</f>
        <v>VARCHAR</v>
      </c>
      <c r="T1238" s="298"/>
      <c r="U1238" s="298"/>
      <c r="V1238" s="298"/>
      <c r="W1238" s="51" t="b">
        <v>1</v>
      </c>
      <c r="X1238" s="51"/>
      <c r="Y1238" s="309"/>
      <c r="Z1238" s="309"/>
      <c r="AA1238" s="311" t="s">
        <v>149</v>
      </c>
      <c r="AB1238" s="53" t="str">
        <f t="shared" si="23"/>
        <v>???_history</v>
      </c>
      <c r="AC1238" s="308" t="str">
        <f t="array" ref="AC1238">iferror(index('StoT Mapping (Depreciated)'!$D$2:$L$976,match(E1238,'StoT Mapping (Depreciated)'!$D$2:$D$976,0),9),"**FIELD MISSING**")</f>
        <v>???</v>
      </c>
      <c r="AD1238" s="53" t="str">
        <f t="shared" si="6"/>
        <v>???.???</v>
      </c>
      <c r="AE1238" s="299">
        <f>countif(NEW_REDB_table.field,AD1238)</f>
        <v>0</v>
      </c>
      <c r="AF1238" s="299" t="str">
        <f t="shared" si="7"/>
        <v>Check...</v>
      </c>
      <c r="AG1238" s="308"/>
      <c r="AH1238" s="317" t="b">
        <v>0</v>
      </c>
      <c r="AI1238" s="317" t="b">
        <v>0</v>
      </c>
      <c r="AJ1238" s="308" t="str">
        <f t="array" ref="AJ1238">iferror(index('Type Mapping'!$A$2:$D$21,match(J1238,'Type Mapping'!$B$2:$B$21,0),4),"type mismatch")</f>
        <v>DATE</v>
      </c>
      <c r="AK1238" s="308"/>
      <c r="AL1238" s="308"/>
      <c r="AM1238" s="308"/>
      <c r="AN1238" s="300" t="b">
        <v>0</v>
      </c>
      <c r="AO1238" s="300" t="b">
        <v>0</v>
      </c>
      <c r="AP1238" s="300" t="b">
        <v>0</v>
      </c>
      <c r="AQ1238" s="300" t="b">
        <v>0</v>
      </c>
      <c r="AR1238" s="300"/>
      <c r="AS1238" s="300"/>
      <c r="AT1238" s="302"/>
      <c r="AU1238" s="302"/>
      <c r="AV1238" s="303" t="b">
        <v>1</v>
      </c>
      <c r="AW1238" s="304" t="str">
        <f t="shared" si="9"/>
        <v>false</v>
      </c>
      <c r="AX1238" s="305" t="str">
        <f t="shared" si="17"/>
        <v>&lt;column comment="" default="" key="false" label="RefToCourtDate" length="255" nullable="true" originalDbColumnName="RefToCourtDate" originalLength="-1" pattern="" precision="-1" talendType="id_String" type=""/&gt;</v>
      </c>
      <c r="AY1238" s="306"/>
      <c r="AZ1238" s="305" t="str">
        <f t="shared" si="10"/>
        <v>&lt;column comment="" default="" key="false" label="RefToCourtDate" length="255" nullable="true" originalDbColumnName="RefToCourtDate" originalLength="-1" pattern="" precision="-1" talendType="id_String" type=""/&gt;</v>
      </c>
      <c r="BA1238" s="306"/>
      <c r="BB1238" s="302"/>
      <c r="BC1238" s="303" t="b">
        <f t="shared" si="11"/>
        <v>1</v>
      </c>
      <c r="BD1238" s="304"/>
      <c r="BE1238" s="304" t="str">
        <f t="shared" si="12"/>
        <v>false</v>
      </c>
      <c r="BF1238" s="307"/>
      <c r="BG1238" s="305"/>
      <c r="BH1238" s="305"/>
      <c r="BI1238" s="305"/>
      <c r="BJ1238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8" s="306"/>
      <c r="BL1238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8" s="306"/>
      <c r="BN1238" s="302"/>
      <c r="BO1238" s="302"/>
      <c r="BP1238" s="302"/>
      <c r="BQ1238" s="302"/>
      <c r="BR1238" s="302"/>
      <c r="BS1238" s="302"/>
      <c r="BT1238" s="302"/>
      <c r="BU1238" s="302"/>
      <c r="BV1238" s="302"/>
      <c r="BW1238" s="302"/>
      <c r="BX1238" s="302"/>
    </row>
    <row r="1239">
      <c r="A1239" s="292" t="s">
        <v>728</v>
      </c>
      <c r="B1239" s="292">
        <v>1238.0</v>
      </c>
      <c r="C1239" s="292">
        <f t="shared" si="15"/>
        <v>2</v>
      </c>
      <c r="D1239" s="293" t="str">
        <f t="shared" si="29"/>
        <v>Conservation</v>
      </c>
      <c r="E1239" s="46" t="str">
        <f t="shared" si="2"/>
        <v>hcd.mdb.HCDInsp.AppealDate</v>
      </c>
      <c r="F1239" s="46" t="s">
        <v>361</v>
      </c>
      <c r="G1239" s="46" t="s">
        <v>513</v>
      </c>
      <c r="H1239" s="47">
        <v>30.0</v>
      </c>
      <c r="I1239" s="294" t="s">
        <v>2159</v>
      </c>
      <c r="J1239" s="295" t="s">
        <v>788</v>
      </c>
      <c r="K1239" s="296">
        <v>8.0</v>
      </c>
      <c r="L1239" s="297" t="b">
        <v>0</v>
      </c>
      <c r="M1239" s="294" t="s">
        <v>802</v>
      </c>
      <c r="N1239" s="294"/>
      <c r="O1239" s="369"/>
      <c r="P1239" s="369"/>
      <c r="Q1239" s="298" t="str">
        <f t="shared" si="3"/>
        <v>HCDInsp</v>
      </c>
      <c r="R1239" s="298" t="str">
        <f t="shared" si="19"/>
        <v>AppealDate</v>
      </c>
      <c r="S1239" s="298" t="str">
        <f t="array" ref="S1239">iferror(index('Type Mapping'!$A$2:$D$21,match(J1239,'Type Mapping'!$B$2:$B$21,0),3),"type mismatch")</f>
        <v>VARCHAR</v>
      </c>
      <c r="T1239" s="298"/>
      <c r="U1239" s="298"/>
      <c r="V1239" s="298"/>
      <c r="W1239" s="51" t="b">
        <v>1</v>
      </c>
      <c r="X1239" s="51"/>
      <c r="Y1239" s="309"/>
      <c r="Z1239" s="309"/>
      <c r="AA1239" s="311" t="s">
        <v>149</v>
      </c>
      <c r="AB1239" s="53" t="str">
        <f t="shared" si="23"/>
        <v>???_history</v>
      </c>
      <c r="AC1239" s="308" t="str">
        <f t="array" ref="AC1239">iferror(index('StoT Mapping (Depreciated)'!$D$2:$L$976,match(E1239,'StoT Mapping (Depreciated)'!$D$2:$D$976,0),9),"**FIELD MISSING**")</f>
        <v>???</v>
      </c>
      <c r="AD1239" s="53" t="str">
        <f t="shared" si="6"/>
        <v>???.???</v>
      </c>
      <c r="AE1239" s="299">
        <f>countif(NEW_REDB_table.field,AD1239)</f>
        <v>0</v>
      </c>
      <c r="AF1239" s="299" t="str">
        <f t="shared" si="7"/>
        <v>Check...</v>
      </c>
      <c r="AG1239" s="308"/>
      <c r="AH1239" s="317" t="b">
        <v>0</v>
      </c>
      <c r="AI1239" s="317" t="b">
        <v>0</v>
      </c>
      <c r="AJ1239" s="308" t="str">
        <f t="array" ref="AJ1239">iferror(index('Type Mapping'!$A$2:$D$21,match(J1239,'Type Mapping'!$B$2:$B$21,0),4),"type mismatch")</f>
        <v>DATE</v>
      </c>
      <c r="AK1239" s="308"/>
      <c r="AL1239" s="308"/>
      <c r="AM1239" s="308"/>
      <c r="AN1239" s="300" t="b">
        <v>0</v>
      </c>
      <c r="AO1239" s="300" t="b">
        <v>0</v>
      </c>
      <c r="AP1239" s="300" t="b">
        <v>0</v>
      </c>
      <c r="AQ1239" s="300" t="b">
        <v>0</v>
      </c>
      <c r="AR1239" s="300"/>
      <c r="AS1239" s="300"/>
      <c r="AT1239" s="302"/>
      <c r="AU1239" s="302"/>
      <c r="AV1239" s="303" t="b">
        <v>1</v>
      </c>
      <c r="AW1239" s="304" t="str">
        <f t="shared" si="9"/>
        <v>false</v>
      </c>
      <c r="AX1239" s="305" t="str">
        <f t="shared" si="17"/>
        <v>&lt;column comment="" default="" key="false" label="AppealDate" length="255" nullable="true" originalDbColumnName="AppealDate" originalLength="-1" pattern="" precision="-1" talendType="id_String" type=""/&gt;</v>
      </c>
      <c r="AY1239" s="306"/>
      <c r="AZ1239" s="305" t="str">
        <f t="shared" si="10"/>
        <v>&lt;column comment="" default="" key="false" label="AppealDate" length="255" nullable="true" originalDbColumnName="AppealDate" originalLength="-1" pattern="" precision="-1" talendType="id_String" type=""/&gt;</v>
      </c>
      <c r="BA1239" s="306"/>
      <c r="BB1239" s="302"/>
      <c r="BC1239" s="303" t="b">
        <f t="shared" si="11"/>
        <v>1</v>
      </c>
      <c r="BD1239" s="304"/>
      <c r="BE1239" s="304" t="str">
        <f t="shared" si="12"/>
        <v>false</v>
      </c>
      <c r="BF1239" s="307"/>
      <c r="BG1239" s="305"/>
      <c r="BH1239" s="305"/>
      <c r="BI1239" s="305"/>
      <c r="BJ1239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39" s="306"/>
      <c r="BL1239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39" s="306"/>
      <c r="BN1239" s="302"/>
      <c r="BO1239" s="302"/>
      <c r="BP1239" s="302"/>
      <c r="BQ1239" s="302"/>
      <c r="BR1239" s="302"/>
      <c r="BS1239" s="302"/>
      <c r="BT1239" s="302"/>
      <c r="BU1239" s="302"/>
      <c r="BV1239" s="302"/>
      <c r="BW1239" s="302"/>
      <c r="BX1239" s="302"/>
    </row>
    <row r="1240">
      <c r="A1240" s="292" t="s">
        <v>728</v>
      </c>
      <c r="B1240" s="292">
        <v>1239.0</v>
      </c>
      <c r="C1240" s="292">
        <f t="shared" si="15"/>
        <v>2</v>
      </c>
      <c r="D1240" s="293" t="str">
        <f t="shared" si="29"/>
        <v>Conservation</v>
      </c>
      <c r="E1240" s="46" t="str">
        <f t="shared" si="2"/>
        <v>hcd.mdb.HCDInsp.ComplyDate</v>
      </c>
      <c r="F1240" s="46" t="s">
        <v>361</v>
      </c>
      <c r="G1240" s="46" t="s">
        <v>513</v>
      </c>
      <c r="H1240" s="47">
        <v>31.0</v>
      </c>
      <c r="I1240" s="294" t="s">
        <v>2160</v>
      </c>
      <c r="J1240" s="295" t="s">
        <v>788</v>
      </c>
      <c r="K1240" s="296">
        <v>8.0</v>
      </c>
      <c r="L1240" s="297" t="b">
        <v>0</v>
      </c>
      <c r="M1240" s="294" t="s">
        <v>802</v>
      </c>
      <c r="N1240" s="294"/>
      <c r="O1240" s="369"/>
      <c r="P1240" s="369"/>
      <c r="Q1240" s="298" t="str">
        <f t="shared" si="3"/>
        <v>HCDInsp</v>
      </c>
      <c r="R1240" s="298" t="str">
        <f t="shared" si="19"/>
        <v>ComplyDate</v>
      </c>
      <c r="S1240" s="298" t="str">
        <f t="array" ref="S1240">iferror(index('Type Mapping'!$A$2:$D$21,match(J1240,'Type Mapping'!$B$2:$B$21,0),3),"type mismatch")</f>
        <v>VARCHAR</v>
      </c>
      <c r="T1240" s="298"/>
      <c r="U1240" s="298"/>
      <c r="V1240" s="298"/>
      <c r="W1240" s="51" t="b">
        <v>1</v>
      </c>
      <c r="X1240" s="51"/>
      <c r="Y1240" s="309"/>
      <c r="Z1240" s="309"/>
      <c r="AA1240" s="311" t="s">
        <v>149</v>
      </c>
      <c r="AB1240" s="53" t="str">
        <f t="shared" si="23"/>
        <v>???_history</v>
      </c>
      <c r="AC1240" s="308" t="str">
        <f t="array" ref="AC1240">iferror(index('StoT Mapping (Depreciated)'!$D$2:$L$976,match(E1240,'StoT Mapping (Depreciated)'!$D$2:$D$976,0),9),"**FIELD MISSING**")</f>
        <v>???</v>
      </c>
      <c r="AD1240" s="53" t="str">
        <f t="shared" si="6"/>
        <v>???.???</v>
      </c>
      <c r="AE1240" s="299">
        <f>countif(NEW_REDB_table.field,AD1240)</f>
        <v>0</v>
      </c>
      <c r="AF1240" s="299" t="str">
        <f t="shared" si="7"/>
        <v>Check...</v>
      </c>
      <c r="AG1240" s="308"/>
      <c r="AH1240" s="317" t="b">
        <v>0</v>
      </c>
      <c r="AI1240" s="317" t="b">
        <v>0</v>
      </c>
      <c r="AJ1240" s="308" t="str">
        <f t="array" ref="AJ1240">iferror(index('Type Mapping'!$A$2:$D$21,match(J1240,'Type Mapping'!$B$2:$B$21,0),4),"type mismatch")</f>
        <v>DATE</v>
      </c>
      <c r="AK1240" s="308"/>
      <c r="AL1240" s="308"/>
      <c r="AM1240" s="308"/>
      <c r="AN1240" s="300" t="b">
        <v>0</v>
      </c>
      <c r="AO1240" s="300" t="b">
        <v>0</v>
      </c>
      <c r="AP1240" s="300" t="b">
        <v>0</v>
      </c>
      <c r="AQ1240" s="300" t="b">
        <v>0</v>
      </c>
      <c r="AR1240" s="300"/>
      <c r="AS1240" s="300"/>
      <c r="AT1240" s="302"/>
      <c r="AU1240" s="302"/>
      <c r="AV1240" s="303" t="b">
        <v>1</v>
      </c>
      <c r="AW1240" s="304" t="str">
        <f t="shared" si="9"/>
        <v>false</v>
      </c>
      <c r="AX1240" s="305" t="str">
        <f t="shared" si="17"/>
        <v>&lt;column comment="" default="" key="false" label="ComplyDate" length="255" nullable="true" originalDbColumnName="ComplyDate" originalLength="-1" pattern="" precision="-1" talendType="id_String" type=""/&gt;</v>
      </c>
      <c r="AY1240" s="306"/>
      <c r="AZ1240" s="305" t="str">
        <f t="shared" si="10"/>
        <v>&lt;column comment="" default="" key="false" label="ComplyDate" length="255" nullable="true" originalDbColumnName="ComplyDate" originalLength="-1" pattern="" precision="-1" talendType="id_String" type=""/&gt;</v>
      </c>
      <c r="BA1240" s="306"/>
      <c r="BB1240" s="302"/>
      <c r="BC1240" s="303" t="b">
        <f t="shared" si="11"/>
        <v>1</v>
      </c>
      <c r="BD1240" s="304"/>
      <c r="BE1240" s="304" t="str">
        <f t="shared" si="12"/>
        <v>false</v>
      </c>
      <c r="BF1240" s="307"/>
      <c r="BG1240" s="305"/>
      <c r="BH1240" s="305"/>
      <c r="BI1240" s="305"/>
      <c r="BJ1240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0" s="306"/>
      <c r="BL1240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0" s="306"/>
      <c r="BN1240" s="302"/>
      <c r="BO1240" s="302"/>
      <c r="BP1240" s="302"/>
      <c r="BQ1240" s="302"/>
      <c r="BR1240" s="302"/>
      <c r="BS1240" s="302"/>
      <c r="BT1240" s="302"/>
      <c r="BU1240" s="302"/>
      <c r="BV1240" s="302"/>
      <c r="BW1240" s="302"/>
      <c r="BX1240" s="302"/>
    </row>
    <row r="1241">
      <c r="A1241" s="292" t="s">
        <v>728</v>
      </c>
      <c r="B1241" s="292">
        <v>1240.0</v>
      </c>
      <c r="C1241" s="292">
        <f t="shared" si="15"/>
        <v>2</v>
      </c>
      <c r="D1241" s="293" t="str">
        <f t="shared" si="29"/>
        <v>Conservation</v>
      </c>
      <c r="E1241" s="46" t="str">
        <f t="shared" si="2"/>
        <v>hcd.mdb.HCDInsp.AbandonDate</v>
      </c>
      <c r="F1241" s="46" t="s">
        <v>361</v>
      </c>
      <c r="G1241" s="46" t="s">
        <v>513</v>
      </c>
      <c r="H1241" s="47">
        <v>32.0</v>
      </c>
      <c r="I1241" s="294" t="s">
        <v>2161</v>
      </c>
      <c r="J1241" s="295" t="s">
        <v>788</v>
      </c>
      <c r="K1241" s="296">
        <v>8.0</v>
      </c>
      <c r="L1241" s="297" t="b">
        <v>0</v>
      </c>
      <c r="M1241" s="294" t="s">
        <v>802</v>
      </c>
      <c r="N1241" s="294"/>
      <c r="O1241" s="369"/>
      <c r="P1241" s="369"/>
      <c r="Q1241" s="298" t="str">
        <f t="shared" si="3"/>
        <v>HCDInsp</v>
      </c>
      <c r="R1241" s="298" t="str">
        <f t="shared" si="19"/>
        <v>AbandonDate</v>
      </c>
      <c r="S1241" s="298" t="str">
        <f t="array" ref="S1241">iferror(index('Type Mapping'!$A$2:$D$21,match(J1241,'Type Mapping'!$B$2:$B$21,0),3),"type mismatch")</f>
        <v>VARCHAR</v>
      </c>
      <c r="T1241" s="298"/>
      <c r="U1241" s="298"/>
      <c r="V1241" s="298"/>
      <c r="W1241" s="51" t="b">
        <v>1</v>
      </c>
      <c r="X1241" s="51"/>
      <c r="Y1241" s="309"/>
      <c r="Z1241" s="309"/>
      <c r="AA1241" s="311" t="s">
        <v>149</v>
      </c>
      <c r="AB1241" s="53" t="str">
        <f t="shared" si="23"/>
        <v>???_history</v>
      </c>
      <c r="AC1241" s="308" t="str">
        <f t="array" ref="AC1241">iferror(index('StoT Mapping (Depreciated)'!$D$2:$L$976,match(E1241,'StoT Mapping (Depreciated)'!$D$2:$D$976,0),9),"**FIELD MISSING**")</f>
        <v>???</v>
      </c>
      <c r="AD1241" s="53" t="str">
        <f t="shared" si="6"/>
        <v>???.???</v>
      </c>
      <c r="AE1241" s="299">
        <f>countif(NEW_REDB_table.field,AD1241)</f>
        <v>0</v>
      </c>
      <c r="AF1241" s="299" t="str">
        <f t="shared" si="7"/>
        <v>Check...</v>
      </c>
      <c r="AG1241" s="308"/>
      <c r="AH1241" s="317" t="b">
        <v>0</v>
      </c>
      <c r="AI1241" s="317" t="b">
        <v>0</v>
      </c>
      <c r="AJ1241" s="308" t="str">
        <f t="array" ref="AJ1241">iferror(index('Type Mapping'!$A$2:$D$21,match(J1241,'Type Mapping'!$B$2:$B$21,0),4),"type mismatch")</f>
        <v>DATE</v>
      </c>
      <c r="AK1241" s="308"/>
      <c r="AL1241" s="308"/>
      <c r="AM1241" s="308"/>
      <c r="AN1241" s="300" t="b">
        <v>0</v>
      </c>
      <c r="AO1241" s="300" t="b">
        <v>0</v>
      </c>
      <c r="AP1241" s="300" t="b">
        <v>0</v>
      </c>
      <c r="AQ1241" s="300" t="b">
        <v>0</v>
      </c>
      <c r="AR1241" s="300"/>
      <c r="AS1241" s="300"/>
      <c r="AT1241" s="302"/>
      <c r="AU1241" s="302"/>
      <c r="AV1241" s="303" t="b">
        <v>1</v>
      </c>
      <c r="AW1241" s="304" t="str">
        <f t="shared" si="9"/>
        <v>false</v>
      </c>
      <c r="AX1241" s="305" t="str">
        <f t="shared" si="17"/>
        <v>&lt;column comment="" default="" key="false" label="AbandonDate" length="255" nullable="true" originalDbColumnName="AbandonDate" originalLength="-1" pattern="" precision="-1" talendType="id_String" type=""/&gt;</v>
      </c>
      <c r="AY1241" s="306"/>
      <c r="AZ1241" s="305" t="str">
        <f t="shared" si="10"/>
        <v>&lt;column comment="" default="" key="false" label="AbandonDate" length="255" nullable="true" originalDbColumnName="AbandonDate" originalLength="-1" pattern="" precision="-1" talendType="id_String" type=""/&gt;</v>
      </c>
      <c r="BA1241" s="306"/>
      <c r="BB1241" s="302"/>
      <c r="BC1241" s="303" t="b">
        <f t="shared" si="11"/>
        <v>1</v>
      </c>
      <c r="BD1241" s="304"/>
      <c r="BE1241" s="304" t="str">
        <f t="shared" si="12"/>
        <v>false</v>
      </c>
      <c r="BF1241" s="307"/>
      <c r="BG1241" s="305"/>
      <c r="BH1241" s="305"/>
      <c r="BI1241" s="305"/>
      <c r="BJ1241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1" s="306"/>
      <c r="BL1241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1" s="306"/>
      <c r="BN1241" s="302"/>
      <c r="BO1241" s="302"/>
      <c r="BP1241" s="302"/>
      <c r="BQ1241" s="302"/>
      <c r="BR1241" s="302"/>
      <c r="BS1241" s="302"/>
      <c r="BT1241" s="302"/>
      <c r="BU1241" s="302"/>
      <c r="BV1241" s="302"/>
      <c r="BW1241" s="302"/>
      <c r="BX1241" s="302"/>
    </row>
    <row r="1242">
      <c r="A1242" s="292" t="s">
        <v>728</v>
      </c>
      <c r="B1242" s="292">
        <v>1241.0</v>
      </c>
      <c r="C1242" s="292">
        <f t="shared" si="15"/>
        <v>2</v>
      </c>
      <c r="D1242" s="293" t="str">
        <f t="shared" si="29"/>
        <v>Conservation</v>
      </c>
      <c r="E1242" s="46" t="str">
        <f t="shared" si="2"/>
        <v>hcd.mdb.HCDInsp.LegalLtrDate</v>
      </c>
      <c r="F1242" s="46" t="s">
        <v>361</v>
      </c>
      <c r="G1242" s="46" t="s">
        <v>513</v>
      </c>
      <c r="H1242" s="47">
        <v>33.0</v>
      </c>
      <c r="I1242" s="294" t="s">
        <v>2162</v>
      </c>
      <c r="J1242" s="295" t="s">
        <v>788</v>
      </c>
      <c r="K1242" s="296">
        <v>8.0</v>
      </c>
      <c r="L1242" s="297" t="b">
        <v>0</v>
      </c>
      <c r="M1242" s="294" t="s">
        <v>802</v>
      </c>
      <c r="N1242" s="294"/>
      <c r="O1242" s="369"/>
      <c r="P1242" s="369"/>
      <c r="Q1242" s="298" t="str">
        <f t="shared" si="3"/>
        <v>HCDInsp</v>
      </c>
      <c r="R1242" s="298" t="str">
        <f t="shared" si="19"/>
        <v>LegalLtrDate</v>
      </c>
      <c r="S1242" s="298" t="str">
        <f t="array" ref="S1242">iferror(index('Type Mapping'!$A$2:$D$21,match(J1242,'Type Mapping'!$B$2:$B$21,0),3),"type mismatch")</f>
        <v>VARCHAR</v>
      </c>
      <c r="T1242" s="298"/>
      <c r="U1242" s="298"/>
      <c r="V1242" s="298"/>
      <c r="W1242" s="51" t="b">
        <v>1</v>
      </c>
      <c r="X1242" s="51"/>
      <c r="Y1242" s="309"/>
      <c r="Z1242" s="309"/>
      <c r="AA1242" s="311" t="s">
        <v>149</v>
      </c>
      <c r="AB1242" s="53" t="str">
        <f t="shared" si="23"/>
        <v>???_history</v>
      </c>
      <c r="AC1242" s="308" t="str">
        <f t="array" ref="AC1242">iferror(index('StoT Mapping (Depreciated)'!$D$2:$L$976,match(E1242,'StoT Mapping (Depreciated)'!$D$2:$D$976,0),9),"**FIELD MISSING**")</f>
        <v>???</v>
      </c>
      <c r="AD1242" s="53" t="str">
        <f t="shared" si="6"/>
        <v>???.???</v>
      </c>
      <c r="AE1242" s="299">
        <f>countif(NEW_REDB_table.field,AD1242)</f>
        <v>0</v>
      </c>
      <c r="AF1242" s="299" t="str">
        <f t="shared" si="7"/>
        <v>Check...</v>
      </c>
      <c r="AG1242" s="308"/>
      <c r="AH1242" s="317" t="b">
        <v>0</v>
      </c>
      <c r="AI1242" s="317" t="b">
        <v>0</v>
      </c>
      <c r="AJ1242" s="308" t="str">
        <f t="array" ref="AJ1242">iferror(index('Type Mapping'!$A$2:$D$21,match(J1242,'Type Mapping'!$B$2:$B$21,0),4),"type mismatch")</f>
        <v>DATE</v>
      </c>
      <c r="AK1242" s="308"/>
      <c r="AL1242" s="308"/>
      <c r="AM1242" s="308"/>
      <c r="AN1242" s="300" t="b">
        <v>0</v>
      </c>
      <c r="AO1242" s="300" t="b">
        <v>0</v>
      </c>
      <c r="AP1242" s="300" t="b">
        <v>0</v>
      </c>
      <c r="AQ1242" s="300" t="b">
        <v>0</v>
      </c>
      <c r="AR1242" s="300"/>
      <c r="AS1242" s="300"/>
      <c r="AT1242" s="302"/>
      <c r="AU1242" s="302"/>
      <c r="AV1242" s="303" t="b">
        <v>1</v>
      </c>
      <c r="AW1242" s="304" t="str">
        <f t="shared" si="9"/>
        <v>false</v>
      </c>
      <c r="AX1242" s="305" t="str">
        <f t="shared" si="17"/>
        <v>&lt;column comment="" default="" key="false" label="LegalLtrDate" length="255" nullable="true" originalDbColumnName="LegalLtrDate" originalLength="-1" pattern="" precision="-1" talendType="id_String" type=""/&gt;</v>
      </c>
      <c r="AY1242" s="306"/>
      <c r="AZ1242" s="305" t="str">
        <f t="shared" si="10"/>
        <v>&lt;column comment="" default="" key="false" label="LegalLtrDate" length="255" nullable="true" originalDbColumnName="LegalLtrDate" originalLength="-1" pattern="" precision="-1" talendType="id_String" type=""/&gt;</v>
      </c>
      <c r="BA1242" s="306"/>
      <c r="BB1242" s="302"/>
      <c r="BC1242" s="303" t="b">
        <f t="shared" si="11"/>
        <v>1</v>
      </c>
      <c r="BD1242" s="304"/>
      <c r="BE1242" s="304" t="str">
        <f t="shared" si="12"/>
        <v>false</v>
      </c>
      <c r="BF1242" s="307"/>
      <c r="BG1242" s="305"/>
      <c r="BH1242" s="305"/>
      <c r="BI1242" s="305"/>
      <c r="BJ1242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2" s="306"/>
      <c r="BL1242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2" s="306"/>
      <c r="BN1242" s="302"/>
      <c r="BO1242" s="302"/>
      <c r="BP1242" s="302"/>
      <c r="BQ1242" s="302"/>
      <c r="BR1242" s="302"/>
      <c r="BS1242" s="302"/>
      <c r="BT1242" s="302"/>
      <c r="BU1242" s="302"/>
      <c r="BV1242" s="302"/>
      <c r="BW1242" s="302"/>
      <c r="BX1242" s="302"/>
    </row>
    <row r="1243">
      <c r="A1243" s="292" t="s">
        <v>728</v>
      </c>
      <c r="B1243" s="292">
        <v>1242.0</v>
      </c>
      <c r="C1243" s="292">
        <f t="shared" si="15"/>
        <v>2</v>
      </c>
      <c r="D1243" s="293" t="str">
        <f t="shared" si="29"/>
        <v>Conservation</v>
      </c>
      <c r="E1243" s="46" t="str">
        <f t="shared" si="2"/>
        <v>hcd.mdb.HCDInsp.NoteReInspDate</v>
      </c>
      <c r="F1243" s="46" t="s">
        <v>361</v>
      </c>
      <c r="G1243" s="46" t="s">
        <v>513</v>
      </c>
      <c r="H1243" s="47">
        <v>34.0</v>
      </c>
      <c r="I1243" s="294" t="s">
        <v>2163</v>
      </c>
      <c r="J1243" s="295" t="s">
        <v>788</v>
      </c>
      <c r="K1243" s="296">
        <v>8.0</v>
      </c>
      <c r="L1243" s="297" t="b">
        <v>0</v>
      </c>
      <c r="M1243" s="294" t="s">
        <v>802</v>
      </c>
      <c r="N1243" s="294"/>
      <c r="O1243" s="369"/>
      <c r="P1243" s="369"/>
      <c r="Q1243" s="298" t="str">
        <f t="shared" si="3"/>
        <v>HCDInsp</v>
      </c>
      <c r="R1243" s="298" t="str">
        <f t="shared" si="19"/>
        <v>NoteReInspDate</v>
      </c>
      <c r="S1243" s="298" t="str">
        <f t="array" ref="S1243">iferror(index('Type Mapping'!$A$2:$D$21,match(J1243,'Type Mapping'!$B$2:$B$21,0),3),"type mismatch")</f>
        <v>VARCHAR</v>
      </c>
      <c r="T1243" s="298"/>
      <c r="U1243" s="298"/>
      <c r="V1243" s="298"/>
      <c r="W1243" s="51" t="b">
        <v>1</v>
      </c>
      <c r="X1243" s="51"/>
      <c r="Y1243" s="309"/>
      <c r="Z1243" s="309"/>
      <c r="AA1243" s="311" t="s">
        <v>149</v>
      </c>
      <c r="AB1243" s="53" t="str">
        <f t="shared" si="23"/>
        <v>???_history</v>
      </c>
      <c r="AC1243" s="308" t="str">
        <f t="array" ref="AC1243">iferror(index('StoT Mapping (Depreciated)'!$D$2:$L$976,match(E1243,'StoT Mapping (Depreciated)'!$D$2:$D$976,0),9),"**FIELD MISSING**")</f>
        <v>???</v>
      </c>
      <c r="AD1243" s="53" t="str">
        <f t="shared" si="6"/>
        <v>???.???</v>
      </c>
      <c r="AE1243" s="299">
        <f>countif(NEW_REDB_table.field,AD1243)</f>
        <v>0</v>
      </c>
      <c r="AF1243" s="299" t="str">
        <f t="shared" si="7"/>
        <v>Check...</v>
      </c>
      <c r="AG1243" s="308"/>
      <c r="AH1243" s="317" t="b">
        <v>0</v>
      </c>
      <c r="AI1243" s="317" t="b">
        <v>0</v>
      </c>
      <c r="AJ1243" s="308" t="str">
        <f t="array" ref="AJ1243">iferror(index('Type Mapping'!$A$2:$D$21,match(J1243,'Type Mapping'!$B$2:$B$21,0),4),"type mismatch")</f>
        <v>DATE</v>
      </c>
      <c r="AK1243" s="308"/>
      <c r="AL1243" s="308"/>
      <c r="AM1243" s="308"/>
      <c r="AN1243" s="300" t="b">
        <v>0</v>
      </c>
      <c r="AO1243" s="300" t="b">
        <v>0</v>
      </c>
      <c r="AP1243" s="300" t="b">
        <v>0</v>
      </c>
      <c r="AQ1243" s="300" t="b">
        <v>0</v>
      </c>
      <c r="AR1243" s="300"/>
      <c r="AS1243" s="300"/>
      <c r="AT1243" s="302"/>
      <c r="AU1243" s="302"/>
      <c r="AV1243" s="303" t="b">
        <v>1</v>
      </c>
      <c r="AW1243" s="304" t="str">
        <f t="shared" si="9"/>
        <v>false</v>
      </c>
      <c r="AX1243" s="305" t="str">
        <f t="shared" si="17"/>
        <v>&lt;column comment="" default="" key="false" label="NoteReInspDate" length="255" nullable="true" originalDbColumnName="NoteReInspDate" originalLength="-1" pattern="" precision="-1" talendType="id_String" type=""/&gt;</v>
      </c>
      <c r="AY1243" s="306"/>
      <c r="AZ1243" s="305" t="str">
        <f t="shared" si="10"/>
        <v>&lt;column comment="" default="" key="false" label="NoteReInspDate" length="255" nullable="true" originalDbColumnName="NoteReInspDate" originalLength="-1" pattern="" precision="-1" talendType="id_String" type=""/&gt;</v>
      </c>
      <c r="BA1243" s="306"/>
      <c r="BB1243" s="302"/>
      <c r="BC1243" s="303" t="b">
        <f t="shared" si="11"/>
        <v>1</v>
      </c>
      <c r="BD1243" s="304"/>
      <c r="BE1243" s="304" t="str">
        <f t="shared" si="12"/>
        <v>false</v>
      </c>
      <c r="BF1243" s="307"/>
      <c r="BG1243" s="305"/>
      <c r="BH1243" s="305"/>
      <c r="BI1243" s="305"/>
      <c r="BJ1243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3" s="306"/>
      <c r="BL1243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3" s="306"/>
      <c r="BN1243" s="302"/>
      <c r="BO1243" s="302"/>
      <c r="BP1243" s="302"/>
      <c r="BQ1243" s="302"/>
      <c r="BR1243" s="302"/>
      <c r="BS1243" s="302"/>
      <c r="BT1243" s="302"/>
      <c r="BU1243" s="302"/>
      <c r="BV1243" s="302"/>
      <c r="BW1243" s="302"/>
      <c r="BX1243" s="302"/>
    </row>
    <row r="1244">
      <c r="A1244" s="292" t="s">
        <v>728</v>
      </c>
      <c r="B1244" s="292">
        <v>1243.0</v>
      </c>
      <c r="C1244" s="292">
        <f t="shared" si="15"/>
        <v>2</v>
      </c>
      <c r="D1244" s="293" t="str">
        <f t="shared" si="29"/>
        <v>Conservation</v>
      </c>
      <c r="E1244" s="46" t="str">
        <f t="shared" si="2"/>
        <v>hcd.mdb.HCDInsp.ReInspType</v>
      </c>
      <c r="F1244" s="46" t="s">
        <v>361</v>
      </c>
      <c r="G1244" s="46" t="s">
        <v>513</v>
      </c>
      <c r="H1244" s="47">
        <v>35.0</v>
      </c>
      <c r="I1244" s="294" t="s">
        <v>2164</v>
      </c>
      <c r="J1244" s="295" t="s">
        <v>743</v>
      </c>
      <c r="K1244" s="296">
        <v>1.0</v>
      </c>
      <c r="L1244" s="297" t="b">
        <v>0</v>
      </c>
      <c r="M1244" s="294" t="s">
        <v>802</v>
      </c>
      <c r="N1244" s="294"/>
      <c r="O1244" s="369"/>
      <c r="P1244" s="369"/>
      <c r="Q1244" s="298" t="str">
        <f t="shared" si="3"/>
        <v>HCDInsp</v>
      </c>
      <c r="R1244" s="298" t="str">
        <f t="shared" si="19"/>
        <v>ReInspType</v>
      </c>
      <c r="S1244" s="298" t="str">
        <f t="array" ref="S1244">iferror(index('Type Mapping'!$A$2:$D$21,match(J1244,'Type Mapping'!$B$2:$B$21,0),3),"type mismatch")</f>
        <v>VARCHAR</v>
      </c>
      <c r="T1244" s="298"/>
      <c r="U1244" s="298"/>
      <c r="V1244" s="298"/>
      <c r="W1244" s="51" t="b">
        <v>1</v>
      </c>
      <c r="X1244" s="51"/>
      <c r="Y1244" s="309"/>
      <c r="Z1244" s="309"/>
      <c r="AA1244" s="311" t="s">
        <v>655</v>
      </c>
      <c r="AB1244" s="53" t="str">
        <f t="shared" si="23"/>
        <v>inspection_history</v>
      </c>
      <c r="AC1244" s="308" t="str">
        <f t="array" ref="AC1244">iferror(index('StoT Mapping (Depreciated)'!$D$2:$L$976,match(E1244,'StoT Mapping (Depreciated)'!$D$2:$D$976,0),9),"**FIELD MISSING**")</f>
        <v>Inspection_Id</v>
      </c>
      <c r="AD1244" s="53" t="str">
        <f t="shared" si="6"/>
        <v>inspection.Inspection_Id</v>
      </c>
      <c r="AE1244" s="299">
        <f>countif(NEW_REDB_table.field,AD1244)</f>
        <v>1</v>
      </c>
      <c r="AF1244" s="299" t="str">
        <f t="shared" si="7"/>
        <v>YAY!!</v>
      </c>
      <c r="AG1244" s="308"/>
      <c r="AH1244" s="317" t="b">
        <v>0</v>
      </c>
      <c r="AI1244" s="317" t="b">
        <v>0</v>
      </c>
      <c r="AJ1244" s="308" t="str">
        <f t="array" ref="AJ1244">iferror(index('Type Mapping'!$A$2:$D$21,match(J1244,'Type Mapping'!$B$2:$B$21,0),4),"type mismatch")</f>
        <v>VARCHAR</v>
      </c>
      <c r="AK1244" s="308"/>
      <c r="AL1244" s="308"/>
      <c r="AM1244" s="308"/>
      <c r="AN1244" s="300" t="b">
        <v>0</v>
      </c>
      <c r="AO1244" s="300" t="b">
        <v>0</v>
      </c>
      <c r="AP1244" s="300" t="b">
        <v>0</v>
      </c>
      <c r="AQ1244" s="300" t="b">
        <v>0</v>
      </c>
      <c r="AR1244" s="300"/>
      <c r="AS1244" s="300"/>
      <c r="AT1244" s="302"/>
      <c r="AU1244" s="302"/>
      <c r="AV1244" s="303" t="b">
        <v>1</v>
      </c>
      <c r="AW1244" s="304" t="str">
        <f t="shared" si="9"/>
        <v>false</v>
      </c>
      <c r="AX1244" s="305" t="str">
        <f t="shared" si="17"/>
        <v>&lt;column comment="" default="" key="false" label="ReInspType" length="255" nullable="true" originalDbColumnName="ReInspType" originalLength="-1" pattern="" precision="-1" talendType="id_String" type=""/&gt;</v>
      </c>
      <c r="AY1244" s="306"/>
      <c r="AZ1244" s="305" t="str">
        <f t="shared" si="10"/>
        <v>&lt;column comment="" default="" key="false" label="ReInspType" length="255" nullable="true" originalDbColumnName="ReInspType" originalLength="-1" pattern="" precision="-1" talendType="id_String" type=""/&gt;</v>
      </c>
      <c r="BA1244" s="306"/>
      <c r="BB1244" s="302"/>
      <c r="BC1244" s="303" t="b">
        <f t="shared" si="11"/>
        <v>1</v>
      </c>
      <c r="BD1244" s="304"/>
      <c r="BE1244" s="304" t="str">
        <f t="shared" si="12"/>
        <v>false</v>
      </c>
      <c r="BF1244" s="307"/>
      <c r="BG1244" s="305"/>
      <c r="BH1244" s="305"/>
      <c r="BI1244" s="305"/>
      <c r="BJ1244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4" s="306"/>
      <c r="BL1244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4" s="306"/>
      <c r="BN1244" s="302"/>
      <c r="BO1244" s="302"/>
      <c r="BP1244" s="302"/>
      <c r="BQ1244" s="302"/>
      <c r="BR1244" s="302"/>
      <c r="BS1244" s="302"/>
      <c r="BT1244" s="302"/>
      <c r="BU1244" s="302"/>
      <c r="BV1244" s="302"/>
      <c r="BW1244" s="302"/>
      <c r="BX1244" s="302"/>
    </row>
    <row r="1245">
      <c r="A1245" s="292" t="s">
        <v>728</v>
      </c>
      <c r="B1245" s="292">
        <v>1244.0</v>
      </c>
      <c r="C1245" s="292">
        <f t="shared" si="15"/>
        <v>2</v>
      </c>
      <c r="D1245" s="293" t="str">
        <f t="shared" si="29"/>
        <v>Conservation</v>
      </c>
      <c r="E1245" s="46" t="str">
        <f t="shared" si="2"/>
        <v>hcd.mdb.HCDInsp.ReInspDate</v>
      </c>
      <c r="F1245" s="46" t="s">
        <v>361</v>
      </c>
      <c r="G1245" s="46" t="s">
        <v>513</v>
      </c>
      <c r="H1245" s="47">
        <v>36.0</v>
      </c>
      <c r="I1245" s="294" t="s">
        <v>2167</v>
      </c>
      <c r="J1245" s="295" t="s">
        <v>788</v>
      </c>
      <c r="K1245" s="296">
        <v>8.0</v>
      </c>
      <c r="L1245" s="297" t="b">
        <v>0</v>
      </c>
      <c r="M1245" s="294" t="s">
        <v>802</v>
      </c>
      <c r="N1245" s="294"/>
      <c r="O1245" s="369"/>
      <c r="P1245" s="369"/>
      <c r="Q1245" s="298" t="str">
        <f t="shared" si="3"/>
        <v>HCDInsp</v>
      </c>
      <c r="R1245" s="298" t="str">
        <f t="shared" si="19"/>
        <v>ReInspDate</v>
      </c>
      <c r="S1245" s="298" t="str">
        <f t="array" ref="S1245">iferror(index('Type Mapping'!$A$2:$D$21,match(J1245,'Type Mapping'!$B$2:$B$21,0),3),"type mismatch")</f>
        <v>VARCHAR</v>
      </c>
      <c r="T1245" s="298"/>
      <c r="U1245" s="298"/>
      <c r="V1245" s="298"/>
      <c r="W1245" s="51" t="b">
        <v>1</v>
      </c>
      <c r="X1245" s="51"/>
      <c r="Y1245" s="309"/>
      <c r="Z1245" s="309"/>
      <c r="AA1245" s="311" t="s">
        <v>655</v>
      </c>
      <c r="AB1245" s="53" t="str">
        <f t="shared" si="23"/>
        <v>inspection_history</v>
      </c>
      <c r="AC1245" s="308" t="str">
        <f t="array" ref="AC1245">iferror(index('StoT Mapping (Depreciated)'!$D$2:$L$976,match(E1245,'StoT Mapping (Depreciated)'!$D$2:$D$976,0),9),"**FIELD MISSING**")</f>
        <v>Inspection_Id</v>
      </c>
      <c r="AD1245" s="53" t="str">
        <f t="shared" si="6"/>
        <v>inspection.Inspection_Id</v>
      </c>
      <c r="AE1245" s="299">
        <f>countif(NEW_REDB_table.field,AD1245)</f>
        <v>1</v>
      </c>
      <c r="AF1245" s="299" t="str">
        <f t="shared" si="7"/>
        <v>YAY!!</v>
      </c>
      <c r="AG1245" s="308"/>
      <c r="AH1245" s="317" t="b">
        <v>0</v>
      </c>
      <c r="AI1245" s="317" t="b">
        <v>0</v>
      </c>
      <c r="AJ1245" s="308" t="str">
        <f t="array" ref="AJ1245">iferror(index('Type Mapping'!$A$2:$D$21,match(J1245,'Type Mapping'!$B$2:$B$21,0),4),"type mismatch")</f>
        <v>DATE</v>
      </c>
      <c r="AK1245" s="308"/>
      <c r="AL1245" s="308"/>
      <c r="AM1245" s="308"/>
      <c r="AN1245" s="300" t="b">
        <v>0</v>
      </c>
      <c r="AO1245" s="300" t="b">
        <v>0</v>
      </c>
      <c r="AP1245" s="300" t="b">
        <v>0</v>
      </c>
      <c r="AQ1245" s="300" t="b">
        <v>0</v>
      </c>
      <c r="AR1245" s="300"/>
      <c r="AS1245" s="300"/>
      <c r="AT1245" s="302"/>
      <c r="AU1245" s="302"/>
      <c r="AV1245" s="303" t="b">
        <v>1</v>
      </c>
      <c r="AW1245" s="304" t="str">
        <f t="shared" si="9"/>
        <v>false</v>
      </c>
      <c r="AX1245" s="305" t="str">
        <f t="shared" si="17"/>
        <v>&lt;column comment="" default="" key="false" label="ReInspDate" length="255" nullable="true" originalDbColumnName="ReInspDate" originalLength="-1" pattern="" precision="-1" talendType="id_String" type=""/&gt;</v>
      </c>
      <c r="AY1245" s="306"/>
      <c r="AZ1245" s="305" t="str">
        <f t="shared" si="10"/>
        <v>&lt;column comment="" default="" key="false" label="ReInspDate" length="255" nullable="true" originalDbColumnName="ReInspDate" originalLength="-1" pattern="" precision="-1" talendType="id_String" type=""/&gt;</v>
      </c>
      <c r="BA1245" s="306"/>
      <c r="BB1245" s="302"/>
      <c r="BC1245" s="303" t="b">
        <f t="shared" si="11"/>
        <v>1</v>
      </c>
      <c r="BD1245" s="304"/>
      <c r="BE1245" s="304" t="str">
        <f t="shared" si="12"/>
        <v>false</v>
      </c>
      <c r="BF1245" s="307"/>
      <c r="BG1245" s="305"/>
      <c r="BH1245" s="305"/>
      <c r="BI1245" s="305"/>
      <c r="BJ1245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5" s="306"/>
      <c r="BL1245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5" s="306"/>
      <c r="BN1245" s="302"/>
      <c r="BO1245" s="302"/>
      <c r="BP1245" s="302"/>
      <c r="BQ1245" s="302"/>
      <c r="BR1245" s="302"/>
      <c r="BS1245" s="302"/>
      <c r="BT1245" s="302"/>
      <c r="BU1245" s="302"/>
      <c r="BV1245" s="302"/>
      <c r="BW1245" s="302"/>
      <c r="BX1245" s="302"/>
    </row>
    <row r="1246">
      <c r="A1246" s="292" t="s">
        <v>728</v>
      </c>
      <c r="B1246" s="292">
        <v>1245.0</v>
      </c>
      <c r="C1246" s="292">
        <f t="shared" si="15"/>
        <v>2</v>
      </c>
      <c r="D1246" s="293" t="str">
        <f t="shared" si="29"/>
        <v>Conservation</v>
      </c>
      <c r="E1246" s="46" t="str">
        <f t="shared" si="2"/>
        <v>hcd.mdb.HCDInsp.ReInspTime</v>
      </c>
      <c r="F1246" s="46" t="s">
        <v>361</v>
      </c>
      <c r="G1246" s="46" t="s">
        <v>513</v>
      </c>
      <c r="H1246" s="47">
        <v>37.0</v>
      </c>
      <c r="I1246" s="294" t="s">
        <v>2168</v>
      </c>
      <c r="J1246" s="295" t="s">
        <v>749</v>
      </c>
      <c r="K1246" s="296">
        <v>2.0</v>
      </c>
      <c r="L1246" s="297" t="b">
        <v>0</v>
      </c>
      <c r="M1246" s="294" t="s">
        <v>802</v>
      </c>
      <c r="N1246" s="294"/>
      <c r="O1246" s="369"/>
      <c r="P1246" s="369"/>
      <c r="Q1246" s="298" t="str">
        <f t="shared" si="3"/>
        <v>HCDInsp</v>
      </c>
      <c r="R1246" s="298" t="str">
        <f t="shared" si="19"/>
        <v>ReInspTime</v>
      </c>
      <c r="S1246" s="298" t="str">
        <f t="array" ref="S1246">iferror(index('Type Mapping'!$A$2:$D$21,match(J1246,'Type Mapping'!$B$2:$B$21,0),3),"type mismatch")</f>
        <v>VARCHAR</v>
      </c>
      <c r="T1246" s="298"/>
      <c r="U1246" s="298"/>
      <c r="V1246" s="298"/>
      <c r="W1246" s="51" t="b">
        <v>1</v>
      </c>
      <c r="X1246" s="51"/>
      <c r="Y1246" s="309"/>
      <c r="Z1246" s="309"/>
      <c r="AA1246" s="311" t="s">
        <v>655</v>
      </c>
      <c r="AB1246" s="53" t="str">
        <f t="shared" si="23"/>
        <v>inspection_history</v>
      </c>
      <c r="AC1246" s="308" t="str">
        <f t="array" ref="AC1246">iferror(index('StoT Mapping (Depreciated)'!$D$2:$L$976,match(E1246,'StoT Mapping (Depreciated)'!$D$2:$D$976,0),9),"**FIELD MISSING**")</f>
        <v>Inspection_Id</v>
      </c>
      <c r="AD1246" s="53" t="str">
        <f t="shared" si="6"/>
        <v>inspection.Inspection_Id</v>
      </c>
      <c r="AE1246" s="299">
        <f>countif(NEW_REDB_table.field,AD1246)</f>
        <v>1</v>
      </c>
      <c r="AF1246" s="299" t="str">
        <f t="shared" si="7"/>
        <v>YAY!!</v>
      </c>
      <c r="AG1246" s="308"/>
      <c r="AH1246" s="317" t="b">
        <v>0</v>
      </c>
      <c r="AI1246" s="317" t="b">
        <v>0</v>
      </c>
      <c r="AJ1246" s="308" t="str">
        <f t="array" ref="AJ1246">iferror(index('Type Mapping'!$A$2:$D$21,match(J1246,'Type Mapping'!$B$2:$B$21,0),4),"type mismatch")</f>
        <v>INT</v>
      </c>
      <c r="AK1246" s="308"/>
      <c r="AL1246" s="308"/>
      <c r="AM1246" s="308"/>
      <c r="AN1246" s="300" t="b">
        <v>0</v>
      </c>
      <c r="AO1246" s="300" t="b">
        <v>0</v>
      </c>
      <c r="AP1246" s="300" t="b">
        <v>0</v>
      </c>
      <c r="AQ1246" s="300" t="b">
        <v>0</v>
      </c>
      <c r="AR1246" s="300"/>
      <c r="AS1246" s="300"/>
      <c r="AT1246" s="302"/>
      <c r="AU1246" s="302"/>
      <c r="AV1246" s="303" t="b">
        <v>1</v>
      </c>
      <c r="AW1246" s="304" t="str">
        <f t="shared" si="9"/>
        <v>false</v>
      </c>
      <c r="AX1246" s="305" t="str">
        <f t="shared" si="17"/>
        <v>&lt;column comment="" default="" key="false" label="ReInspTime" length="255" nullable="true" originalDbColumnName="ReInspTime" originalLength="-1" pattern="" precision="-1" talendType="id_String" type=""/&gt;</v>
      </c>
      <c r="AY1246" s="306"/>
      <c r="AZ1246" s="305" t="str">
        <f t="shared" si="10"/>
        <v>&lt;column comment="" default="" key="false" label="ReInspTime" length="255" nullable="true" originalDbColumnName="ReInspTime" originalLength="-1" pattern="" precision="-1" talendType="id_String" type=""/&gt;</v>
      </c>
      <c r="BA1246" s="306"/>
      <c r="BB1246" s="302"/>
      <c r="BC1246" s="303" t="b">
        <f t="shared" si="11"/>
        <v>1</v>
      </c>
      <c r="BD1246" s="304"/>
      <c r="BE1246" s="304" t="str">
        <f t="shared" si="12"/>
        <v>false</v>
      </c>
      <c r="BF1246" s="307"/>
      <c r="BG1246" s="305"/>
      <c r="BH1246" s="305"/>
      <c r="BI1246" s="305"/>
      <c r="BJ1246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6" s="306"/>
      <c r="BL1246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6" s="306"/>
      <c r="BN1246" s="302"/>
      <c r="BO1246" s="302"/>
      <c r="BP1246" s="302"/>
      <c r="BQ1246" s="302"/>
      <c r="BR1246" s="302"/>
      <c r="BS1246" s="302"/>
      <c r="BT1246" s="302"/>
      <c r="BU1246" s="302"/>
      <c r="BV1246" s="302"/>
      <c r="BW1246" s="302"/>
      <c r="BX1246" s="302"/>
    </row>
    <row r="1247">
      <c r="A1247" s="292" t="s">
        <v>728</v>
      </c>
      <c r="B1247" s="292">
        <v>1246.0</v>
      </c>
      <c r="C1247" s="292">
        <f t="shared" si="15"/>
        <v>2</v>
      </c>
      <c r="D1247" s="293" t="str">
        <f t="shared" si="29"/>
        <v>Conservation</v>
      </c>
      <c r="E1247" s="46" t="str">
        <f t="shared" si="2"/>
        <v>hcd.mdb.HCDInsp.ReInspAP</v>
      </c>
      <c r="F1247" s="46" t="s">
        <v>361</v>
      </c>
      <c r="G1247" s="46" t="s">
        <v>513</v>
      </c>
      <c r="H1247" s="47">
        <v>38.0</v>
      </c>
      <c r="I1247" s="294" t="s">
        <v>2169</v>
      </c>
      <c r="J1247" s="295" t="s">
        <v>743</v>
      </c>
      <c r="K1247" s="296">
        <v>1.0</v>
      </c>
      <c r="L1247" s="297" t="b">
        <v>0</v>
      </c>
      <c r="M1247" s="294" t="s">
        <v>802</v>
      </c>
      <c r="N1247" s="294"/>
      <c r="O1247" s="369"/>
      <c r="P1247" s="369"/>
      <c r="Q1247" s="298" t="str">
        <f t="shared" si="3"/>
        <v>HCDInsp</v>
      </c>
      <c r="R1247" s="298" t="str">
        <f t="shared" si="19"/>
        <v>ReInspAP</v>
      </c>
      <c r="S1247" s="298" t="str">
        <f t="array" ref="S1247">iferror(index('Type Mapping'!$A$2:$D$21,match(J1247,'Type Mapping'!$B$2:$B$21,0),3),"type mismatch")</f>
        <v>VARCHAR</v>
      </c>
      <c r="T1247" s="298"/>
      <c r="U1247" s="298"/>
      <c r="V1247" s="298"/>
      <c r="W1247" s="51" t="b">
        <v>1</v>
      </c>
      <c r="X1247" s="51"/>
      <c r="Y1247" s="309"/>
      <c r="Z1247" s="309"/>
      <c r="AA1247" s="311" t="s">
        <v>655</v>
      </c>
      <c r="AB1247" s="53" t="str">
        <f t="shared" si="23"/>
        <v>inspection_history</v>
      </c>
      <c r="AC1247" s="308" t="str">
        <f t="array" ref="AC1247">iferror(index('StoT Mapping (Depreciated)'!$D$2:$L$976,match(E1247,'StoT Mapping (Depreciated)'!$D$2:$D$976,0),9),"**FIELD MISSING**")</f>
        <v>Inspection_Id</v>
      </c>
      <c r="AD1247" s="53" t="str">
        <f t="shared" si="6"/>
        <v>inspection.Inspection_Id</v>
      </c>
      <c r="AE1247" s="299">
        <f>countif(NEW_REDB_table.field,AD1247)</f>
        <v>1</v>
      </c>
      <c r="AF1247" s="299" t="str">
        <f t="shared" si="7"/>
        <v>YAY!!</v>
      </c>
      <c r="AG1247" s="308"/>
      <c r="AH1247" s="317" t="b">
        <v>0</v>
      </c>
      <c r="AI1247" s="317" t="b">
        <v>0</v>
      </c>
      <c r="AJ1247" s="308" t="str">
        <f t="array" ref="AJ1247">iferror(index('Type Mapping'!$A$2:$D$21,match(J1247,'Type Mapping'!$B$2:$B$21,0),4),"type mismatch")</f>
        <v>VARCHAR</v>
      </c>
      <c r="AK1247" s="308"/>
      <c r="AL1247" s="308"/>
      <c r="AM1247" s="308"/>
      <c r="AN1247" s="300" t="b">
        <v>0</v>
      </c>
      <c r="AO1247" s="300" t="b">
        <v>0</v>
      </c>
      <c r="AP1247" s="300" t="b">
        <v>0</v>
      </c>
      <c r="AQ1247" s="300" t="b">
        <v>0</v>
      </c>
      <c r="AR1247" s="300"/>
      <c r="AS1247" s="300"/>
      <c r="AT1247" s="302"/>
      <c r="AU1247" s="302"/>
      <c r="AV1247" s="303" t="b">
        <v>1</v>
      </c>
      <c r="AW1247" s="304" t="str">
        <f t="shared" si="9"/>
        <v>false</v>
      </c>
      <c r="AX1247" s="305" t="str">
        <f t="shared" si="17"/>
        <v>&lt;column comment="" default="" key="false" label="ReInspAP" length="255" nullable="true" originalDbColumnName="ReInspAP" originalLength="-1" pattern="" precision="-1" talendType="id_String" type=""/&gt;</v>
      </c>
      <c r="AY1247" s="306"/>
      <c r="AZ1247" s="305" t="str">
        <f t="shared" si="10"/>
        <v>&lt;column comment="" default="" key="false" label="ReInspAP" length="255" nullable="true" originalDbColumnName="ReInspAP" originalLength="-1" pattern="" precision="-1" talendType="id_String" type=""/&gt;</v>
      </c>
      <c r="BA1247" s="306"/>
      <c r="BB1247" s="302"/>
      <c r="BC1247" s="303" t="b">
        <f t="shared" si="11"/>
        <v>1</v>
      </c>
      <c r="BD1247" s="304"/>
      <c r="BE1247" s="304" t="str">
        <f t="shared" si="12"/>
        <v>false</v>
      </c>
      <c r="BF1247" s="307"/>
      <c r="BG1247" s="305"/>
      <c r="BH1247" s="305"/>
      <c r="BI1247" s="305"/>
      <c r="BJ1247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7" s="306"/>
      <c r="BL1247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7" s="306"/>
      <c r="BN1247" s="302"/>
      <c r="BO1247" s="302"/>
      <c r="BP1247" s="302"/>
      <c r="BQ1247" s="302"/>
      <c r="BR1247" s="302"/>
      <c r="BS1247" s="302"/>
      <c r="BT1247" s="302"/>
      <c r="BU1247" s="302"/>
      <c r="BV1247" s="302"/>
      <c r="BW1247" s="302"/>
      <c r="BX1247" s="302"/>
    </row>
    <row r="1248">
      <c r="A1248" s="292" t="s">
        <v>728</v>
      </c>
      <c r="B1248" s="292">
        <v>1247.0</v>
      </c>
      <c r="C1248" s="292">
        <f t="shared" si="15"/>
        <v>2</v>
      </c>
      <c r="D1248" s="293" t="str">
        <f t="shared" si="29"/>
        <v>Conservation</v>
      </c>
      <c r="E1248" s="46" t="str">
        <f t="shared" si="2"/>
        <v>hcd.mdb.HCDInsp.OwnerCompany</v>
      </c>
      <c r="F1248" s="46" t="s">
        <v>361</v>
      </c>
      <c r="G1248" s="46" t="s">
        <v>513</v>
      </c>
      <c r="H1248" s="47">
        <v>39.0</v>
      </c>
      <c r="I1248" s="294" t="s">
        <v>2170</v>
      </c>
      <c r="J1248" s="295" t="s">
        <v>743</v>
      </c>
      <c r="K1248" s="296">
        <v>40.0</v>
      </c>
      <c r="L1248" s="297" t="b">
        <v>0</v>
      </c>
      <c r="M1248" s="294" t="s">
        <v>802</v>
      </c>
      <c r="N1248" s="294"/>
      <c r="O1248" s="369"/>
      <c r="P1248" s="369"/>
      <c r="Q1248" s="298" t="str">
        <f t="shared" si="3"/>
        <v>HCDInsp</v>
      </c>
      <c r="R1248" s="298" t="str">
        <f t="shared" si="19"/>
        <v>OwnerCompany</v>
      </c>
      <c r="S1248" s="298" t="str">
        <f t="array" ref="S1248">iferror(index('Type Mapping'!$A$2:$D$21,match(J1248,'Type Mapping'!$B$2:$B$21,0),3),"type mismatch")</f>
        <v>VARCHAR</v>
      </c>
      <c r="T1248" s="298"/>
      <c r="U1248" s="298"/>
      <c r="V1248" s="298"/>
      <c r="W1248" s="51" t="b">
        <v>1</v>
      </c>
      <c r="X1248" s="51"/>
      <c r="Y1248" s="309"/>
      <c r="Z1248" s="309"/>
      <c r="AA1248" s="311" t="s">
        <v>647</v>
      </c>
      <c r="AB1248" s="53" t="str">
        <f t="shared" si="23"/>
        <v>parcel_history</v>
      </c>
      <c r="AC1248" s="308" t="str">
        <f t="array" ref="AC1248">iferror(index('StoT Mapping (Depreciated)'!$D$2:$L$976,match(E1248,'StoT Mapping (Depreciated)'!$D$2:$D$976,0),9),"**FIELD MISSING**")</f>
        <v>Owner_id</v>
      </c>
      <c r="AD1248" s="53" t="str">
        <f t="shared" si="6"/>
        <v>parcel.Owner_id</v>
      </c>
      <c r="AE1248" s="299">
        <f>countif(NEW_REDB_table.field,AD1248)</f>
        <v>2</v>
      </c>
      <c r="AF1248" s="299" t="str">
        <f t="shared" si="7"/>
        <v>Two...</v>
      </c>
      <c r="AG1248" s="308"/>
      <c r="AH1248" s="317" t="b">
        <v>0</v>
      </c>
      <c r="AI1248" s="317" t="b">
        <v>0</v>
      </c>
      <c r="AJ1248" s="308" t="str">
        <f t="array" ref="AJ1248">iferror(index('Type Mapping'!$A$2:$D$21,match(J1248,'Type Mapping'!$B$2:$B$21,0),4),"type mismatch")</f>
        <v>VARCHAR</v>
      </c>
      <c r="AK1248" s="308"/>
      <c r="AL1248" s="308"/>
      <c r="AM1248" s="308"/>
      <c r="AN1248" s="300" t="b">
        <v>0</v>
      </c>
      <c r="AO1248" s="300" t="b">
        <v>0</v>
      </c>
      <c r="AP1248" s="300" t="b">
        <v>0</v>
      </c>
      <c r="AQ1248" s="300" t="b">
        <v>0</v>
      </c>
      <c r="AR1248" s="300"/>
      <c r="AS1248" s="300"/>
      <c r="AT1248" s="302"/>
      <c r="AU1248" s="302"/>
      <c r="AV1248" s="303" t="b">
        <v>1</v>
      </c>
      <c r="AW1248" s="304" t="str">
        <f t="shared" si="9"/>
        <v>false</v>
      </c>
      <c r="AX1248" s="305" t="str">
        <f t="shared" si="17"/>
        <v>&lt;column comment="" default="" key="false" label="OwnerCompany" length="255" nullable="true" originalDbColumnName="OwnerCompany" originalLength="-1" pattern="" precision="-1" talendType="id_String" type=""/&gt;</v>
      </c>
      <c r="AY1248" s="306"/>
      <c r="AZ1248" s="305" t="str">
        <f t="shared" si="10"/>
        <v>&lt;column comment="" default="" key="false" label="OwnerCompany" length="255" nullable="true" originalDbColumnName="OwnerCompany" originalLength="-1" pattern="" precision="-1" talendType="id_String" type=""/&gt;</v>
      </c>
      <c r="BA1248" s="306"/>
      <c r="BB1248" s="302"/>
      <c r="BC1248" s="303" t="b">
        <f t="shared" si="11"/>
        <v>1</v>
      </c>
      <c r="BD1248" s="304"/>
      <c r="BE1248" s="304" t="str">
        <f t="shared" si="12"/>
        <v>false</v>
      </c>
      <c r="BF1248" s="307"/>
      <c r="BG1248" s="305"/>
      <c r="BH1248" s="305"/>
      <c r="BI1248" s="305"/>
      <c r="BJ1248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8" s="306"/>
      <c r="BL1248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8" s="306"/>
      <c r="BN1248" s="302"/>
      <c r="BO1248" s="302"/>
      <c r="BP1248" s="302"/>
      <c r="BQ1248" s="302"/>
      <c r="BR1248" s="302"/>
      <c r="BS1248" s="302"/>
      <c r="BT1248" s="302"/>
      <c r="BU1248" s="302"/>
      <c r="BV1248" s="302"/>
      <c r="BW1248" s="302"/>
      <c r="BX1248" s="302"/>
    </row>
    <row r="1249">
      <c r="A1249" s="292" t="s">
        <v>728</v>
      </c>
      <c r="B1249" s="292">
        <v>1248.0</v>
      </c>
      <c r="C1249" s="292">
        <f t="shared" si="15"/>
        <v>2</v>
      </c>
      <c r="D1249" s="293" t="str">
        <f t="shared" si="29"/>
        <v>Conservation</v>
      </c>
      <c r="E1249" s="46" t="str">
        <f t="shared" si="2"/>
        <v>hcd.mdb.HCDInsp.OwnerName</v>
      </c>
      <c r="F1249" s="46" t="s">
        <v>361</v>
      </c>
      <c r="G1249" s="46" t="s">
        <v>513</v>
      </c>
      <c r="H1249" s="47">
        <v>40.0</v>
      </c>
      <c r="I1249" s="294" t="s">
        <v>1086</v>
      </c>
      <c r="J1249" s="295" t="s">
        <v>743</v>
      </c>
      <c r="K1249" s="296">
        <v>40.0</v>
      </c>
      <c r="L1249" s="297" t="b">
        <v>0</v>
      </c>
      <c r="M1249" s="294" t="s">
        <v>2047</v>
      </c>
      <c r="N1249" s="294"/>
      <c r="O1249" s="369"/>
      <c r="P1249" s="369"/>
      <c r="Q1249" s="298" t="str">
        <f t="shared" si="3"/>
        <v>HCDInsp</v>
      </c>
      <c r="R1249" s="298" t="str">
        <f t="shared" si="19"/>
        <v>OwnerName</v>
      </c>
      <c r="S1249" s="298" t="str">
        <f t="array" ref="S1249">iferror(index('Type Mapping'!$A$2:$D$21,match(J1249,'Type Mapping'!$B$2:$B$21,0),3),"type mismatch")</f>
        <v>VARCHAR</v>
      </c>
      <c r="T1249" s="298"/>
      <c r="U1249" s="298"/>
      <c r="V1249" s="298"/>
      <c r="W1249" s="51" t="b">
        <v>1</v>
      </c>
      <c r="X1249" s="51"/>
      <c r="Y1249" s="309"/>
      <c r="Z1249" s="309"/>
      <c r="AA1249" s="311" t="s">
        <v>647</v>
      </c>
      <c r="AB1249" s="53" t="str">
        <f t="shared" si="23"/>
        <v>parcel_history</v>
      </c>
      <c r="AC1249" s="308" t="str">
        <f t="array" ref="AC1249">iferror(index('StoT Mapping (Depreciated)'!$D$2:$L$976,match(E1249,'StoT Mapping (Depreciated)'!$D$2:$D$976,0),9),"**FIELD MISSING**")</f>
        <v>Owner_id</v>
      </c>
      <c r="AD1249" s="53" t="str">
        <f t="shared" si="6"/>
        <v>parcel.Owner_id</v>
      </c>
      <c r="AE1249" s="299">
        <f>countif(NEW_REDB_table.field,AD1249)</f>
        <v>2</v>
      </c>
      <c r="AF1249" s="299" t="str">
        <f t="shared" si="7"/>
        <v>Two...</v>
      </c>
      <c r="AG1249" s="308"/>
      <c r="AH1249" s="317" t="b">
        <v>0</v>
      </c>
      <c r="AI1249" s="317" t="b">
        <v>0</v>
      </c>
      <c r="AJ1249" s="308" t="str">
        <f t="array" ref="AJ1249">iferror(index('Type Mapping'!$A$2:$D$21,match(J1249,'Type Mapping'!$B$2:$B$21,0),4),"type mismatch")</f>
        <v>VARCHAR</v>
      </c>
      <c r="AK1249" s="308"/>
      <c r="AL1249" s="308"/>
      <c r="AM1249" s="308"/>
      <c r="AN1249" s="300" t="b">
        <v>0</v>
      </c>
      <c r="AO1249" s="300" t="b">
        <v>0</v>
      </c>
      <c r="AP1249" s="300" t="b">
        <v>0</v>
      </c>
      <c r="AQ1249" s="300" t="b">
        <v>0</v>
      </c>
      <c r="AR1249" s="300"/>
      <c r="AS1249" s="300"/>
      <c r="AT1249" s="302"/>
      <c r="AU1249" s="302"/>
      <c r="AV1249" s="303" t="b">
        <v>1</v>
      </c>
      <c r="AW1249" s="304" t="str">
        <f t="shared" si="9"/>
        <v>false</v>
      </c>
      <c r="AX1249" s="305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1249" s="306"/>
      <c r="AZ1249" s="305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1249" s="306"/>
      <c r="BB1249" s="302"/>
      <c r="BC1249" s="303" t="b">
        <f t="shared" si="11"/>
        <v>1</v>
      </c>
      <c r="BD1249" s="304"/>
      <c r="BE1249" s="304" t="str">
        <f t="shared" si="12"/>
        <v>false</v>
      </c>
      <c r="BF1249" s="307"/>
      <c r="BG1249" s="305"/>
      <c r="BH1249" s="305"/>
      <c r="BI1249" s="305"/>
      <c r="BJ1249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49" s="306"/>
      <c r="BL1249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49" s="306"/>
      <c r="BN1249" s="302"/>
      <c r="BO1249" s="302"/>
      <c r="BP1249" s="302"/>
      <c r="BQ1249" s="302"/>
      <c r="BR1249" s="302"/>
      <c r="BS1249" s="302"/>
      <c r="BT1249" s="302"/>
      <c r="BU1249" s="302"/>
      <c r="BV1249" s="302"/>
      <c r="BW1249" s="302"/>
      <c r="BX1249" s="302"/>
    </row>
    <row r="1250">
      <c r="A1250" s="292" t="s">
        <v>728</v>
      </c>
      <c r="B1250" s="292">
        <v>1249.0</v>
      </c>
      <c r="C1250" s="292">
        <f t="shared" si="15"/>
        <v>2</v>
      </c>
      <c r="D1250" s="293" t="str">
        <f t="shared" si="29"/>
        <v>Conservation</v>
      </c>
      <c r="E1250" s="46" t="str">
        <f t="shared" si="2"/>
        <v>hcd.mdb.HCDInsp.OwnerAddr</v>
      </c>
      <c r="F1250" s="46" t="s">
        <v>361</v>
      </c>
      <c r="G1250" s="46" t="s">
        <v>513</v>
      </c>
      <c r="H1250" s="47">
        <v>41.0</v>
      </c>
      <c r="I1250" s="294" t="s">
        <v>1096</v>
      </c>
      <c r="J1250" s="295" t="s">
        <v>743</v>
      </c>
      <c r="K1250" s="296">
        <v>40.0</v>
      </c>
      <c r="L1250" s="297" t="b">
        <v>0</v>
      </c>
      <c r="M1250" s="294" t="s">
        <v>1101</v>
      </c>
      <c r="N1250" s="294"/>
      <c r="O1250" s="369"/>
      <c r="P1250" s="369"/>
      <c r="Q1250" s="298" t="str">
        <f t="shared" si="3"/>
        <v>HCDInsp</v>
      </c>
      <c r="R1250" s="298" t="str">
        <f t="shared" si="19"/>
        <v>OwnerAddr</v>
      </c>
      <c r="S1250" s="298" t="str">
        <f t="array" ref="S1250">iferror(index('Type Mapping'!$A$2:$D$21,match(J1250,'Type Mapping'!$B$2:$B$21,0),3),"type mismatch")</f>
        <v>VARCHAR</v>
      </c>
      <c r="T1250" s="298"/>
      <c r="U1250" s="298"/>
      <c r="V1250" s="298"/>
      <c r="W1250" s="51" t="b">
        <v>1</v>
      </c>
      <c r="X1250" s="51"/>
      <c r="Y1250" s="309"/>
      <c r="Z1250" s="309"/>
      <c r="AA1250" s="311" t="s">
        <v>647</v>
      </c>
      <c r="AB1250" s="53" t="str">
        <f t="shared" si="23"/>
        <v>parcel_history</v>
      </c>
      <c r="AC1250" s="308" t="str">
        <f t="array" ref="AC1250">iferror(index('StoT Mapping (Depreciated)'!$D$2:$L$976,match(E1250,'StoT Mapping (Depreciated)'!$D$2:$D$976,0),9),"**FIELD MISSING**")</f>
        <v>Owner_id</v>
      </c>
      <c r="AD1250" s="53" t="str">
        <f t="shared" si="6"/>
        <v>parcel.Owner_id</v>
      </c>
      <c r="AE1250" s="299">
        <f>countif(NEW_REDB_table.field,AD1250)</f>
        <v>2</v>
      </c>
      <c r="AF1250" s="299" t="str">
        <f t="shared" si="7"/>
        <v>Two...</v>
      </c>
      <c r="AG1250" s="308"/>
      <c r="AH1250" s="317" t="b">
        <v>0</v>
      </c>
      <c r="AI1250" s="317" t="b">
        <v>0</v>
      </c>
      <c r="AJ1250" s="308" t="str">
        <f t="array" ref="AJ1250">iferror(index('Type Mapping'!$A$2:$D$21,match(J1250,'Type Mapping'!$B$2:$B$21,0),4),"type mismatch")</f>
        <v>VARCHAR</v>
      </c>
      <c r="AK1250" s="308"/>
      <c r="AL1250" s="308"/>
      <c r="AM1250" s="308"/>
      <c r="AN1250" s="300" t="b">
        <v>0</v>
      </c>
      <c r="AO1250" s="300" t="b">
        <v>0</v>
      </c>
      <c r="AP1250" s="300" t="b">
        <v>0</v>
      </c>
      <c r="AQ1250" s="300" t="b">
        <v>0</v>
      </c>
      <c r="AR1250" s="300"/>
      <c r="AS1250" s="300"/>
      <c r="AT1250" s="302"/>
      <c r="AU1250" s="302"/>
      <c r="AV1250" s="303" t="b">
        <v>1</v>
      </c>
      <c r="AW1250" s="304" t="str">
        <f t="shared" si="9"/>
        <v>false</v>
      </c>
      <c r="AX1250" s="305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1250" s="306"/>
      <c r="AZ1250" s="305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1250" s="306"/>
      <c r="BB1250" s="302"/>
      <c r="BC1250" s="303" t="b">
        <f t="shared" si="11"/>
        <v>1</v>
      </c>
      <c r="BD1250" s="304"/>
      <c r="BE1250" s="304" t="str">
        <f t="shared" si="12"/>
        <v>false</v>
      </c>
      <c r="BF1250" s="307"/>
      <c r="BG1250" s="305"/>
      <c r="BH1250" s="305"/>
      <c r="BI1250" s="305"/>
      <c r="BJ1250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0" s="306"/>
      <c r="BL1250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0" s="306"/>
      <c r="BN1250" s="302"/>
      <c r="BO1250" s="302"/>
      <c r="BP1250" s="302"/>
      <c r="BQ1250" s="302"/>
      <c r="BR1250" s="302"/>
      <c r="BS1250" s="302"/>
      <c r="BT1250" s="302"/>
      <c r="BU1250" s="302"/>
      <c r="BV1250" s="302"/>
      <c r="BW1250" s="302"/>
      <c r="BX1250" s="302"/>
    </row>
    <row r="1251">
      <c r="A1251" s="292" t="s">
        <v>728</v>
      </c>
      <c r="B1251" s="292">
        <v>1250.0</v>
      </c>
      <c r="C1251" s="292">
        <f t="shared" si="15"/>
        <v>2</v>
      </c>
      <c r="D1251" s="293" t="str">
        <f t="shared" si="29"/>
        <v>Conservation</v>
      </c>
      <c r="E1251" s="46" t="str">
        <f t="shared" si="2"/>
        <v>hcd.mdb.HCDInsp.OwnerCity</v>
      </c>
      <c r="F1251" s="46" t="s">
        <v>361</v>
      </c>
      <c r="G1251" s="46" t="s">
        <v>513</v>
      </c>
      <c r="H1251" s="47">
        <v>42.0</v>
      </c>
      <c r="I1251" s="294" t="s">
        <v>1107</v>
      </c>
      <c r="J1251" s="295" t="s">
        <v>743</v>
      </c>
      <c r="K1251" s="296">
        <v>20.0</v>
      </c>
      <c r="L1251" s="297" t="b">
        <v>0</v>
      </c>
      <c r="M1251" s="294" t="s">
        <v>1108</v>
      </c>
      <c r="N1251" s="294"/>
      <c r="O1251" s="369"/>
      <c r="P1251" s="369"/>
      <c r="Q1251" s="298" t="str">
        <f t="shared" si="3"/>
        <v>HCDInsp</v>
      </c>
      <c r="R1251" s="298" t="str">
        <f t="shared" si="19"/>
        <v>OwnerCity</v>
      </c>
      <c r="S1251" s="298" t="str">
        <f t="array" ref="S1251">iferror(index('Type Mapping'!$A$2:$D$21,match(J1251,'Type Mapping'!$B$2:$B$21,0),3),"type mismatch")</f>
        <v>VARCHAR</v>
      </c>
      <c r="T1251" s="298"/>
      <c r="U1251" s="298"/>
      <c r="V1251" s="298"/>
      <c r="W1251" s="51" t="b">
        <v>1</v>
      </c>
      <c r="X1251" s="51"/>
      <c r="Y1251" s="309"/>
      <c r="Z1251" s="309"/>
      <c r="AA1251" s="311" t="s">
        <v>647</v>
      </c>
      <c r="AB1251" s="53" t="str">
        <f t="shared" si="23"/>
        <v>parcel_history</v>
      </c>
      <c r="AC1251" s="308" t="str">
        <f t="array" ref="AC1251">iferror(index('StoT Mapping (Depreciated)'!$D$2:$L$976,match(E1251,'StoT Mapping (Depreciated)'!$D$2:$D$976,0),9),"**FIELD MISSING**")</f>
        <v>Owner_id</v>
      </c>
      <c r="AD1251" s="53" t="str">
        <f t="shared" si="6"/>
        <v>parcel.Owner_id</v>
      </c>
      <c r="AE1251" s="299">
        <f>countif(NEW_REDB_table.field,AD1251)</f>
        <v>2</v>
      </c>
      <c r="AF1251" s="299" t="str">
        <f t="shared" si="7"/>
        <v>Two...</v>
      </c>
      <c r="AG1251" s="308"/>
      <c r="AH1251" s="317" t="b">
        <v>0</v>
      </c>
      <c r="AI1251" s="317" t="b">
        <v>0</v>
      </c>
      <c r="AJ1251" s="308" t="str">
        <f t="array" ref="AJ1251">iferror(index('Type Mapping'!$A$2:$D$21,match(J1251,'Type Mapping'!$B$2:$B$21,0),4),"type mismatch")</f>
        <v>VARCHAR</v>
      </c>
      <c r="AK1251" s="308"/>
      <c r="AL1251" s="308"/>
      <c r="AM1251" s="308"/>
      <c r="AN1251" s="300" t="b">
        <v>0</v>
      </c>
      <c r="AO1251" s="300" t="b">
        <v>0</v>
      </c>
      <c r="AP1251" s="300" t="b">
        <v>0</v>
      </c>
      <c r="AQ1251" s="300" t="b">
        <v>0</v>
      </c>
      <c r="AR1251" s="300"/>
      <c r="AS1251" s="300"/>
      <c r="AT1251" s="302"/>
      <c r="AU1251" s="302"/>
      <c r="AV1251" s="303" t="b">
        <v>1</v>
      </c>
      <c r="AW1251" s="304" t="str">
        <f t="shared" si="9"/>
        <v>false</v>
      </c>
      <c r="AX1251" s="305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1251" s="306"/>
      <c r="AZ1251" s="305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1251" s="306"/>
      <c r="BB1251" s="302"/>
      <c r="BC1251" s="303" t="b">
        <f t="shared" si="11"/>
        <v>1</v>
      </c>
      <c r="BD1251" s="304"/>
      <c r="BE1251" s="304" t="str">
        <f t="shared" si="12"/>
        <v>false</v>
      </c>
      <c r="BF1251" s="307"/>
      <c r="BG1251" s="305"/>
      <c r="BH1251" s="305"/>
      <c r="BI1251" s="305"/>
      <c r="BJ1251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1" s="306"/>
      <c r="BL1251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1" s="306"/>
      <c r="BN1251" s="302"/>
      <c r="BO1251" s="302"/>
      <c r="BP1251" s="302"/>
      <c r="BQ1251" s="302"/>
      <c r="BR1251" s="302"/>
      <c r="BS1251" s="302"/>
      <c r="BT1251" s="302"/>
      <c r="BU1251" s="302"/>
      <c r="BV1251" s="302"/>
      <c r="BW1251" s="302"/>
      <c r="BX1251" s="302"/>
    </row>
    <row r="1252">
      <c r="A1252" s="292" t="s">
        <v>728</v>
      </c>
      <c r="B1252" s="292">
        <v>1251.0</v>
      </c>
      <c r="C1252" s="292">
        <f t="shared" si="15"/>
        <v>2</v>
      </c>
      <c r="D1252" s="293" t="str">
        <f t="shared" si="29"/>
        <v>Conservation</v>
      </c>
      <c r="E1252" s="46" t="str">
        <f t="shared" si="2"/>
        <v>hcd.mdb.HCDInsp.OwnerState</v>
      </c>
      <c r="F1252" s="46" t="s">
        <v>361</v>
      </c>
      <c r="G1252" s="46" t="s">
        <v>513</v>
      </c>
      <c r="H1252" s="47">
        <v>43.0</v>
      </c>
      <c r="I1252" s="294" t="s">
        <v>1111</v>
      </c>
      <c r="J1252" s="295" t="s">
        <v>743</v>
      </c>
      <c r="K1252" s="296">
        <v>2.0</v>
      </c>
      <c r="L1252" s="297" t="b">
        <v>0</v>
      </c>
      <c r="M1252" s="294" t="s">
        <v>1112</v>
      </c>
      <c r="N1252" s="294"/>
      <c r="O1252" s="369"/>
      <c r="P1252" s="369"/>
      <c r="Q1252" s="298" t="str">
        <f t="shared" si="3"/>
        <v>HCDInsp</v>
      </c>
      <c r="R1252" s="298" t="str">
        <f t="shared" si="19"/>
        <v>OwnerState</v>
      </c>
      <c r="S1252" s="298" t="str">
        <f t="array" ref="S1252">iferror(index('Type Mapping'!$A$2:$D$21,match(J1252,'Type Mapping'!$B$2:$B$21,0),3),"type mismatch")</f>
        <v>VARCHAR</v>
      </c>
      <c r="T1252" s="298"/>
      <c r="U1252" s="298"/>
      <c r="V1252" s="298"/>
      <c r="W1252" s="51" t="b">
        <v>1</v>
      </c>
      <c r="X1252" s="51"/>
      <c r="Y1252" s="309"/>
      <c r="Z1252" s="309"/>
      <c r="AA1252" s="311" t="s">
        <v>647</v>
      </c>
      <c r="AB1252" s="53" t="str">
        <f t="shared" si="23"/>
        <v>parcel_history</v>
      </c>
      <c r="AC1252" s="308" t="str">
        <f t="array" ref="AC1252">iferror(index('StoT Mapping (Depreciated)'!$D$2:$L$976,match(E1252,'StoT Mapping (Depreciated)'!$D$2:$D$976,0),9),"**FIELD MISSING**")</f>
        <v>Owner_id</v>
      </c>
      <c r="AD1252" s="53" t="str">
        <f t="shared" si="6"/>
        <v>parcel.Owner_id</v>
      </c>
      <c r="AE1252" s="299">
        <f>countif(NEW_REDB_table.field,AD1252)</f>
        <v>2</v>
      </c>
      <c r="AF1252" s="299" t="str">
        <f t="shared" si="7"/>
        <v>Two...</v>
      </c>
      <c r="AG1252" s="308"/>
      <c r="AH1252" s="317" t="b">
        <v>0</v>
      </c>
      <c r="AI1252" s="317" t="b">
        <v>0</v>
      </c>
      <c r="AJ1252" s="308" t="str">
        <f t="array" ref="AJ1252">iferror(index('Type Mapping'!$A$2:$D$21,match(J1252,'Type Mapping'!$B$2:$B$21,0),4),"type mismatch")</f>
        <v>VARCHAR</v>
      </c>
      <c r="AK1252" s="308"/>
      <c r="AL1252" s="308"/>
      <c r="AM1252" s="308"/>
      <c r="AN1252" s="300" t="b">
        <v>0</v>
      </c>
      <c r="AO1252" s="300" t="b">
        <v>0</v>
      </c>
      <c r="AP1252" s="300" t="b">
        <v>0</v>
      </c>
      <c r="AQ1252" s="300" t="b">
        <v>0</v>
      </c>
      <c r="AR1252" s="300"/>
      <c r="AS1252" s="300"/>
      <c r="AT1252" s="302"/>
      <c r="AU1252" s="302"/>
      <c r="AV1252" s="303" t="b">
        <v>1</v>
      </c>
      <c r="AW1252" s="304" t="str">
        <f t="shared" si="9"/>
        <v>false</v>
      </c>
      <c r="AX1252" s="305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1252" s="306"/>
      <c r="AZ1252" s="305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1252" s="306"/>
      <c r="BB1252" s="302"/>
      <c r="BC1252" s="303" t="b">
        <f t="shared" si="11"/>
        <v>1</v>
      </c>
      <c r="BD1252" s="304"/>
      <c r="BE1252" s="304" t="str">
        <f t="shared" si="12"/>
        <v>false</v>
      </c>
      <c r="BF1252" s="307"/>
      <c r="BG1252" s="305"/>
      <c r="BH1252" s="305"/>
      <c r="BI1252" s="305"/>
      <c r="BJ1252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2" s="306"/>
      <c r="BL1252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2" s="306"/>
      <c r="BN1252" s="302"/>
      <c r="BO1252" s="302"/>
      <c r="BP1252" s="302"/>
      <c r="BQ1252" s="302"/>
      <c r="BR1252" s="302"/>
      <c r="BS1252" s="302"/>
      <c r="BT1252" s="302"/>
      <c r="BU1252" s="302"/>
      <c r="BV1252" s="302"/>
      <c r="BW1252" s="302"/>
      <c r="BX1252" s="302"/>
    </row>
    <row r="1253">
      <c r="A1253" s="292" t="s">
        <v>728</v>
      </c>
      <c r="B1253" s="292">
        <v>1252.0</v>
      </c>
      <c r="C1253" s="292">
        <f t="shared" si="15"/>
        <v>2</v>
      </c>
      <c r="D1253" s="293" t="str">
        <f t="shared" si="29"/>
        <v>Conservation</v>
      </c>
      <c r="E1253" s="46" t="str">
        <f t="shared" si="2"/>
        <v>hcd.mdb.HCDInsp.OwnerZIP</v>
      </c>
      <c r="F1253" s="46" t="s">
        <v>361</v>
      </c>
      <c r="G1253" s="46" t="s">
        <v>513</v>
      </c>
      <c r="H1253" s="47">
        <v>44.0</v>
      </c>
      <c r="I1253" s="294" t="s">
        <v>1120</v>
      </c>
      <c r="J1253" s="295" t="s">
        <v>743</v>
      </c>
      <c r="K1253" s="296">
        <v>10.0</v>
      </c>
      <c r="L1253" s="297" t="b">
        <v>0</v>
      </c>
      <c r="M1253" s="294" t="s">
        <v>2054</v>
      </c>
      <c r="N1253" s="294"/>
      <c r="O1253" s="369"/>
      <c r="P1253" s="369"/>
      <c r="Q1253" s="298" t="str">
        <f t="shared" si="3"/>
        <v>HCDInsp</v>
      </c>
      <c r="R1253" s="298" t="str">
        <f t="shared" si="19"/>
        <v>OwnerZIP</v>
      </c>
      <c r="S1253" s="298" t="str">
        <f t="array" ref="S1253">iferror(index('Type Mapping'!$A$2:$D$21,match(J1253,'Type Mapping'!$B$2:$B$21,0),3),"type mismatch")</f>
        <v>VARCHAR</v>
      </c>
      <c r="T1253" s="298"/>
      <c r="U1253" s="298"/>
      <c r="V1253" s="298"/>
      <c r="W1253" s="51" t="b">
        <v>1</v>
      </c>
      <c r="X1253" s="51"/>
      <c r="Y1253" s="309"/>
      <c r="Z1253" s="309"/>
      <c r="AA1253" s="311" t="s">
        <v>647</v>
      </c>
      <c r="AB1253" s="53" t="str">
        <f t="shared" si="23"/>
        <v>parcel_history</v>
      </c>
      <c r="AC1253" s="308" t="str">
        <f t="array" ref="AC1253">iferror(index('StoT Mapping (Depreciated)'!$D$2:$L$976,match(E1253,'StoT Mapping (Depreciated)'!$D$2:$D$976,0),9),"**FIELD MISSING**")</f>
        <v>Owner_id</v>
      </c>
      <c r="AD1253" s="53" t="str">
        <f t="shared" si="6"/>
        <v>parcel.Owner_id</v>
      </c>
      <c r="AE1253" s="299">
        <f>countif(NEW_REDB_table.field,AD1253)</f>
        <v>2</v>
      </c>
      <c r="AF1253" s="299" t="str">
        <f t="shared" si="7"/>
        <v>Two...</v>
      </c>
      <c r="AG1253" s="308"/>
      <c r="AH1253" s="317" t="b">
        <v>0</v>
      </c>
      <c r="AI1253" s="317" t="b">
        <v>0</v>
      </c>
      <c r="AJ1253" s="308" t="str">
        <f t="array" ref="AJ1253">iferror(index('Type Mapping'!$A$2:$D$21,match(J1253,'Type Mapping'!$B$2:$B$21,0),4),"type mismatch")</f>
        <v>VARCHAR</v>
      </c>
      <c r="AK1253" s="308"/>
      <c r="AL1253" s="308"/>
      <c r="AM1253" s="308"/>
      <c r="AN1253" s="300" t="b">
        <v>0</v>
      </c>
      <c r="AO1253" s="300" t="b">
        <v>0</v>
      </c>
      <c r="AP1253" s="300" t="b">
        <v>0</v>
      </c>
      <c r="AQ1253" s="300" t="b">
        <v>0</v>
      </c>
      <c r="AR1253" s="300"/>
      <c r="AS1253" s="300"/>
      <c r="AT1253" s="302"/>
      <c r="AU1253" s="302"/>
      <c r="AV1253" s="303" t="b">
        <v>1</v>
      </c>
      <c r="AW1253" s="304" t="str">
        <f t="shared" si="9"/>
        <v>false</v>
      </c>
      <c r="AX1253" s="305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1253" s="306"/>
      <c r="AZ1253" s="305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1253" s="306"/>
      <c r="BB1253" s="302"/>
      <c r="BC1253" s="303" t="b">
        <f t="shared" si="11"/>
        <v>1</v>
      </c>
      <c r="BD1253" s="304"/>
      <c r="BE1253" s="304" t="str">
        <f t="shared" si="12"/>
        <v>false</v>
      </c>
      <c r="BF1253" s="307"/>
      <c r="BG1253" s="305"/>
      <c r="BH1253" s="305"/>
      <c r="BI1253" s="305"/>
      <c r="BJ1253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3" s="306"/>
      <c r="BL1253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3" s="306"/>
      <c r="BN1253" s="302"/>
      <c r="BO1253" s="302"/>
      <c r="BP1253" s="302"/>
      <c r="BQ1253" s="302"/>
      <c r="BR1253" s="302"/>
      <c r="BS1253" s="302"/>
      <c r="BT1253" s="302"/>
      <c r="BU1253" s="302"/>
      <c r="BV1253" s="302"/>
      <c r="BW1253" s="302"/>
      <c r="BX1253" s="302"/>
    </row>
    <row r="1254">
      <c r="A1254" s="292" t="s">
        <v>728</v>
      </c>
      <c r="B1254" s="292">
        <v>1253.0</v>
      </c>
      <c r="C1254" s="292">
        <f t="shared" si="15"/>
        <v>2</v>
      </c>
      <c r="D1254" s="293" t="str">
        <f t="shared" si="29"/>
        <v>Conservation</v>
      </c>
      <c r="E1254" s="46" t="str">
        <f t="shared" si="2"/>
        <v>hcd.mdb.HCDInsp.GeoCityBLockPart</v>
      </c>
      <c r="F1254" s="46" t="s">
        <v>361</v>
      </c>
      <c r="G1254" s="46" t="s">
        <v>513</v>
      </c>
      <c r="H1254" s="47">
        <v>45.0</v>
      </c>
      <c r="I1254" s="294" t="s">
        <v>1795</v>
      </c>
      <c r="J1254" s="295" t="s">
        <v>729</v>
      </c>
      <c r="K1254" s="296">
        <v>8.0</v>
      </c>
      <c r="L1254" s="297" t="b">
        <v>0</v>
      </c>
      <c r="M1254" s="294" t="s">
        <v>1433</v>
      </c>
      <c r="N1254" s="294"/>
      <c r="O1254" s="369"/>
      <c r="P1254" s="369"/>
      <c r="Q1254" s="298" t="str">
        <f t="shared" si="3"/>
        <v>HCDInsp</v>
      </c>
      <c r="R1254" s="298" t="str">
        <f t="shared" si="19"/>
        <v>GeoCityBLockPart</v>
      </c>
      <c r="S1254" s="298" t="str">
        <f t="array" ref="S1254">iferror(index('Type Mapping'!$A$2:$D$21,match(J1254,'Type Mapping'!$B$2:$B$21,0),3),"type mismatch")</f>
        <v>VARCHAR</v>
      </c>
      <c r="T1254" s="298"/>
      <c r="U1254" s="298"/>
      <c r="V1254" s="298"/>
      <c r="W1254" s="51" t="b">
        <v>1</v>
      </c>
      <c r="X1254" s="51"/>
      <c r="Y1254" s="309"/>
      <c r="Z1254" s="309"/>
      <c r="AA1254" s="311" t="s">
        <v>669</v>
      </c>
      <c r="AB1254" s="53" t="str">
        <f t="shared" si="23"/>
        <v>geo_id_history</v>
      </c>
      <c r="AC1254" s="308" t="str">
        <f t="array" ref="AC1254">iferror(index('StoT Mapping (Depreciated)'!$D$2:$L$976,match(E1254,'StoT Mapping (Depreciated)'!$D$2:$D$976,0),9),"**FIELD MISSING**")</f>
        <v>???</v>
      </c>
      <c r="AD1254" s="53" t="str">
        <f t="shared" si="6"/>
        <v>geo_id.???</v>
      </c>
      <c r="AE1254" s="299">
        <f>countif(NEW_REDB_table.field,AD1254)</f>
        <v>0</v>
      </c>
      <c r="AF1254" s="299" t="str">
        <f t="shared" si="7"/>
        <v>Check...</v>
      </c>
      <c r="AG1254" s="308"/>
      <c r="AH1254" s="317" t="b">
        <v>0</v>
      </c>
      <c r="AI1254" s="317" t="b">
        <v>0</v>
      </c>
      <c r="AJ1254" s="308" t="str">
        <f t="array" ref="AJ1254">iferror(index('Type Mapping'!$A$2:$D$21,match(J1254,'Type Mapping'!$B$2:$B$21,0),4),"type mismatch")</f>
        <v>FLOAT</v>
      </c>
      <c r="AK1254" s="308"/>
      <c r="AL1254" s="308"/>
      <c r="AM1254" s="308"/>
      <c r="AN1254" s="300" t="b">
        <v>0</v>
      </c>
      <c r="AO1254" s="300" t="b">
        <v>0</v>
      </c>
      <c r="AP1254" s="300" t="b">
        <v>0</v>
      </c>
      <c r="AQ1254" s="300" t="b">
        <v>0</v>
      </c>
      <c r="AR1254" s="300"/>
      <c r="AS1254" s="300"/>
      <c r="AT1254" s="302"/>
      <c r="AU1254" s="302"/>
      <c r="AV1254" s="303" t="b">
        <v>1</v>
      </c>
      <c r="AW1254" s="304" t="str">
        <f t="shared" si="9"/>
        <v>false</v>
      </c>
      <c r="AX1254" s="305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1254" s="306"/>
      <c r="AZ1254" s="305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1254" s="306"/>
      <c r="BB1254" s="302"/>
      <c r="BC1254" s="303" t="b">
        <f t="shared" si="11"/>
        <v>1</v>
      </c>
      <c r="BD1254" s="304"/>
      <c r="BE1254" s="304" t="str">
        <f t="shared" si="12"/>
        <v>false</v>
      </c>
      <c r="BF1254" s="307"/>
      <c r="BG1254" s="305"/>
      <c r="BH1254" s="305"/>
      <c r="BI1254" s="305"/>
      <c r="BJ1254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4" s="306"/>
      <c r="BL1254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4" s="306"/>
      <c r="BN1254" s="302"/>
      <c r="BO1254" s="302"/>
      <c r="BP1254" s="302"/>
      <c r="BQ1254" s="302"/>
      <c r="BR1254" s="302"/>
      <c r="BS1254" s="302"/>
      <c r="BT1254" s="302"/>
      <c r="BU1254" s="302"/>
      <c r="BV1254" s="302"/>
      <c r="BW1254" s="302"/>
      <c r="BX1254" s="302"/>
    </row>
    <row r="1255">
      <c r="A1255" s="292" t="s">
        <v>728</v>
      </c>
      <c r="B1255" s="292">
        <v>1254.0</v>
      </c>
      <c r="C1255" s="292">
        <f t="shared" si="15"/>
        <v>2</v>
      </c>
      <c r="D1255" s="293" t="str">
        <f t="shared" si="29"/>
        <v>Conservation</v>
      </c>
      <c r="E1255" s="46" t="str">
        <f t="shared" si="2"/>
        <v>hcd.mdb.HCDInsp.Ward10</v>
      </c>
      <c r="F1255" s="46" t="s">
        <v>361</v>
      </c>
      <c r="G1255" s="46" t="s">
        <v>513</v>
      </c>
      <c r="H1255" s="47">
        <v>46.0</v>
      </c>
      <c r="I1255" s="294" t="s">
        <v>1436</v>
      </c>
      <c r="J1255" s="295" t="s">
        <v>740</v>
      </c>
      <c r="K1255" s="296">
        <v>1.0</v>
      </c>
      <c r="L1255" s="297" t="b">
        <v>0</v>
      </c>
      <c r="M1255" s="294" t="s">
        <v>2076</v>
      </c>
      <c r="N1255" s="294"/>
      <c r="O1255" s="369"/>
      <c r="P1255" s="369"/>
      <c r="Q1255" s="298" t="str">
        <f t="shared" si="3"/>
        <v>HCDInsp</v>
      </c>
      <c r="R1255" s="298" t="str">
        <f t="shared" si="19"/>
        <v>Ward10</v>
      </c>
      <c r="S1255" s="298" t="str">
        <f t="array" ref="S1255">iferror(index('Type Mapping'!$A$2:$D$21,match(J1255,'Type Mapping'!$B$2:$B$21,0),3),"type mismatch")</f>
        <v>VARCHAR</v>
      </c>
      <c r="T1255" s="298"/>
      <c r="U1255" s="298"/>
      <c r="V1255" s="298"/>
      <c r="W1255" s="51" t="b">
        <v>1</v>
      </c>
      <c r="X1255" s="51"/>
      <c r="Y1255" s="309"/>
      <c r="Z1255" s="309"/>
      <c r="AA1255" s="311" t="s">
        <v>669</v>
      </c>
      <c r="AB1255" s="53" t="str">
        <f t="shared" si="23"/>
        <v>geo_id_history</v>
      </c>
      <c r="AC1255" s="308" t="str">
        <f t="array" ref="AC1255">iferror(index('StoT Mapping (Depreciated)'!$D$2:$L$976,match(E1255,'StoT Mapping (Depreciated)'!$D$2:$D$976,0),9),"**FIELD MISSING**")</f>
        <v>???</v>
      </c>
      <c r="AD1255" s="53" t="str">
        <f t="shared" si="6"/>
        <v>geo_id.???</v>
      </c>
      <c r="AE1255" s="299">
        <f>countif(NEW_REDB_table.field,AD1255)</f>
        <v>0</v>
      </c>
      <c r="AF1255" s="299" t="str">
        <f t="shared" si="7"/>
        <v>Check...</v>
      </c>
      <c r="AG1255" s="308"/>
      <c r="AH1255" s="317" t="b">
        <v>0</v>
      </c>
      <c r="AI1255" s="317" t="b">
        <v>0</v>
      </c>
      <c r="AJ1255" s="308" t="str">
        <f t="array" ref="AJ1255">iferror(index('Type Mapping'!$A$2:$D$21,match(J1255,'Type Mapping'!$B$2:$B$21,0),4),"type mismatch")</f>
        <v>INT</v>
      </c>
      <c r="AK1255" s="308"/>
      <c r="AL1255" s="308"/>
      <c r="AM1255" s="308"/>
      <c r="AN1255" s="300" t="b">
        <v>0</v>
      </c>
      <c r="AO1255" s="300" t="b">
        <v>0</v>
      </c>
      <c r="AP1255" s="300" t="b">
        <v>0</v>
      </c>
      <c r="AQ1255" s="300" t="b">
        <v>0</v>
      </c>
      <c r="AR1255" s="300"/>
      <c r="AS1255" s="300"/>
      <c r="AT1255" s="302"/>
      <c r="AU1255" s="302"/>
      <c r="AV1255" s="303" t="b">
        <v>1</v>
      </c>
      <c r="AW1255" s="304" t="str">
        <f t="shared" si="9"/>
        <v>false</v>
      </c>
      <c r="AX1255" s="305" t="str">
        <f t="shared" si="17"/>
        <v>&lt;column comment="" default="" key="false" label="Ward10" length="255" nullable="true" originalDbColumnName="Ward10" originalLength="-1" pattern="" precision="-1" talendType="id_String" type=""/&gt;</v>
      </c>
      <c r="AY1255" s="306"/>
      <c r="AZ1255" s="305" t="str">
        <f t="shared" si="10"/>
        <v>&lt;column comment="" default="" key="false" label="Ward10" length="255" nullable="true" originalDbColumnName="Ward10" originalLength="-1" pattern="" precision="-1" talendType="id_String" type=""/&gt;</v>
      </c>
      <c r="BA1255" s="306"/>
      <c r="BB1255" s="302"/>
      <c r="BC1255" s="303" t="b">
        <f t="shared" si="11"/>
        <v>1</v>
      </c>
      <c r="BD1255" s="304"/>
      <c r="BE1255" s="304" t="str">
        <f t="shared" si="12"/>
        <v>false</v>
      </c>
      <c r="BF1255" s="307"/>
      <c r="BG1255" s="305"/>
      <c r="BH1255" s="305"/>
      <c r="BI1255" s="305"/>
      <c r="BJ1255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5" s="306"/>
      <c r="BL1255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5" s="306"/>
      <c r="BN1255" s="302"/>
      <c r="BO1255" s="302"/>
      <c r="BP1255" s="302"/>
      <c r="BQ1255" s="302"/>
      <c r="BR1255" s="302"/>
      <c r="BS1255" s="302"/>
      <c r="BT1255" s="302"/>
      <c r="BU1255" s="302"/>
      <c r="BV1255" s="302"/>
      <c r="BW1255" s="302"/>
      <c r="BX1255" s="302"/>
    </row>
    <row r="1256">
      <c r="A1256" s="292" t="s">
        <v>728</v>
      </c>
      <c r="B1256" s="292">
        <v>1255.0</v>
      </c>
      <c r="C1256" s="292">
        <f t="shared" si="15"/>
        <v>2</v>
      </c>
      <c r="D1256" s="293" t="str">
        <f t="shared" si="29"/>
        <v>Conservation</v>
      </c>
      <c r="E1256" s="46" t="str">
        <f t="shared" si="2"/>
        <v>hcd.mdb.HCDInsp.Precinct10</v>
      </c>
      <c r="F1256" s="46" t="s">
        <v>361</v>
      </c>
      <c r="G1256" s="46" t="s">
        <v>513</v>
      </c>
      <c r="H1256" s="47">
        <v>47.0</v>
      </c>
      <c r="I1256" s="294" t="s">
        <v>1445</v>
      </c>
      <c r="J1256" s="295" t="s">
        <v>740</v>
      </c>
      <c r="K1256" s="296">
        <v>1.0</v>
      </c>
      <c r="L1256" s="297" t="b">
        <v>0</v>
      </c>
      <c r="M1256" s="294" t="s">
        <v>2079</v>
      </c>
      <c r="N1256" s="294"/>
      <c r="O1256" s="369"/>
      <c r="P1256" s="369"/>
      <c r="Q1256" s="298" t="str">
        <f t="shared" si="3"/>
        <v>HCDInsp</v>
      </c>
      <c r="R1256" s="298" t="str">
        <f t="shared" si="19"/>
        <v>Precinct10</v>
      </c>
      <c r="S1256" s="298" t="str">
        <f t="array" ref="S1256">iferror(index('Type Mapping'!$A$2:$D$21,match(J1256,'Type Mapping'!$B$2:$B$21,0),3),"type mismatch")</f>
        <v>VARCHAR</v>
      </c>
      <c r="T1256" s="298"/>
      <c r="U1256" s="298"/>
      <c r="V1256" s="298"/>
      <c r="W1256" s="51" t="b">
        <v>1</v>
      </c>
      <c r="X1256" s="51"/>
      <c r="Y1256" s="309"/>
      <c r="Z1256" s="309"/>
      <c r="AA1256" s="311" t="s">
        <v>669</v>
      </c>
      <c r="AB1256" s="53" t="str">
        <f t="shared" si="23"/>
        <v>geo_id_history</v>
      </c>
      <c r="AC1256" s="308" t="str">
        <f t="array" ref="AC1256">iferror(index('StoT Mapping (Depreciated)'!$D$2:$L$976,match(E1256,'StoT Mapping (Depreciated)'!$D$2:$D$976,0),9),"**FIELD MISSING**")</f>
        <v>???</v>
      </c>
      <c r="AD1256" s="53" t="str">
        <f t="shared" si="6"/>
        <v>geo_id.???</v>
      </c>
      <c r="AE1256" s="299">
        <f>countif(NEW_REDB_table.field,AD1256)</f>
        <v>0</v>
      </c>
      <c r="AF1256" s="299" t="str">
        <f t="shared" si="7"/>
        <v>Check...</v>
      </c>
      <c r="AG1256" s="308"/>
      <c r="AH1256" s="317" t="b">
        <v>0</v>
      </c>
      <c r="AI1256" s="317" t="b">
        <v>0</v>
      </c>
      <c r="AJ1256" s="308" t="str">
        <f t="array" ref="AJ1256">iferror(index('Type Mapping'!$A$2:$D$21,match(J1256,'Type Mapping'!$B$2:$B$21,0),4),"type mismatch")</f>
        <v>INT</v>
      </c>
      <c r="AK1256" s="308"/>
      <c r="AL1256" s="308"/>
      <c r="AM1256" s="308"/>
      <c r="AN1256" s="300" t="b">
        <v>0</v>
      </c>
      <c r="AO1256" s="300" t="b">
        <v>0</v>
      </c>
      <c r="AP1256" s="300" t="b">
        <v>0</v>
      </c>
      <c r="AQ1256" s="300" t="b">
        <v>0</v>
      </c>
      <c r="AR1256" s="300"/>
      <c r="AS1256" s="300"/>
      <c r="AT1256" s="302"/>
      <c r="AU1256" s="302"/>
      <c r="AV1256" s="303" t="b">
        <v>1</v>
      </c>
      <c r="AW1256" s="304" t="str">
        <f t="shared" si="9"/>
        <v>false</v>
      </c>
      <c r="AX1256" s="305" t="str">
        <f t="shared" si="17"/>
        <v>&lt;column comment="" default="" key="false" label="Precinct10" length="255" nullable="true" originalDbColumnName="Precinct10" originalLength="-1" pattern="" precision="-1" talendType="id_String" type=""/&gt;</v>
      </c>
      <c r="AY1256" s="306"/>
      <c r="AZ1256" s="305" t="str">
        <f t="shared" si="10"/>
        <v>&lt;column comment="" default="" key="false" label="Precinct10" length="255" nullable="true" originalDbColumnName="Precinct10" originalLength="-1" pattern="" precision="-1" talendType="id_String" type=""/&gt;</v>
      </c>
      <c r="BA1256" s="306"/>
      <c r="BB1256" s="302"/>
      <c r="BC1256" s="303" t="b">
        <f t="shared" si="11"/>
        <v>1</v>
      </c>
      <c r="BD1256" s="304"/>
      <c r="BE1256" s="304" t="str">
        <f t="shared" si="12"/>
        <v>false</v>
      </c>
      <c r="BF1256" s="307"/>
      <c r="BG1256" s="305"/>
      <c r="BH1256" s="305"/>
      <c r="BI1256" s="305"/>
      <c r="BJ1256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6" s="306"/>
      <c r="BL1256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6" s="306"/>
      <c r="BN1256" s="302"/>
      <c r="BO1256" s="302"/>
      <c r="BP1256" s="302"/>
      <c r="BQ1256" s="302"/>
      <c r="BR1256" s="302"/>
      <c r="BS1256" s="302"/>
      <c r="BT1256" s="302"/>
      <c r="BU1256" s="302"/>
      <c r="BV1256" s="302"/>
      <c r="BW1256" s="302"/>
      <c r="BX1256" s="302"/>
    </row>
    <row r="1257">
      <c r="A1257" s="292" t="s">
        <v>728</v>
      </c>
      <c r="B1257" s="292">
        <v>1256.0</v>
      </c>
      <c r="C1257" s="292">
        <f t="shared" si="15"/>
        <v>2</v>
      </c>
      <c r="D1257" s="293" t="str">
        <f t="shared" si="29"/>
        <v>Conservation</v>
      </c>
      <c r="E1257" s="46" t="str">
        <f t="shared" si="2"/>
        <v>hcd.mdb.HCDInsp.InspArea10</v>
      </c>
      <c r="F1257" s="46" t="s">
        <v>361</v>
      </c>
      <c r="G1257" s="46" t="s">
        <v>513</v>
      </c>
      <c r="H1257" s="47">
        <v>48.0</v>
      </c>
      <c r="I1257" s="294" t="s">
        <v>1451</v>
      </c>
      <c r="J1257" s="295" t="s">
        <v>740</v>
      </c>
      <c r="K1257" s="296">
        <v>1.0</v>
      </c>
      <c r="L1257" s="297" t="b">
        <v>0</v>
      </c>
      <c r="M1257" s="294" t="s">
        <v>1452</v>
      </c>
      <c r="N1257" s="294"/>
      <c r="O1257" s="369"/>
      <c r="P1257" s="369"/>
      <c r="Q1257" s="298" t="str">
        <f t="shared" si="3"/>
        <v>HCDInsp</v>
      </c>
      <c r="R1257" s="298" t="str">
        <f t="shared" si="19"/>
        <v>InspArea10</v>
      </c>
      <c r="S1257" s="298" t="str">
        <f t="array" ref="S1257">iferror(index('Type Mapping'!$A$2:$D$21,match(J1257,'Type Mapping'!$B$2:$B$21,0),3),"type mismatch")</f>
        <v>VARCHAR</v>
      </c>
      <c r="T1257" s="298"/>
      <c r="U1257" s="298"/>
      <c r="V1257" s="298"/>
      <c r="W1257" s="51" t="b">
        <v>1</v>
      </c>
      <c r="X1257" s="51"/>
      <c r="Y1257" s="309"/>
      <c r="Z1257" s="309"/>
      <c r="AA1257" s="311" t="s">
        <v>669</v>
      </c>
      <c r="AB1257" s="53" t="str">
        <f t="shared" si="23"/>
        <v>geo_id_history</v>
      </c>
      <c r="AC1257" s="308" t="str">
        <f t="array" ref="AC1257">iferror(index('StoT Mapping (Depreciated)'!$D$2:$L$976,match(E1257,'StoT Mapping (Depreciated)'!$D$2:$D$976,0),9),"**FIELD MISSING**")</f>
        <v>???</v>
      </c>
      <c r="AD1257" s="53" t="str">
        <f t="shared" si="6"/>
        <v>geo_id.???</v>
      </c>
      <c r="AE1257" s="299">
        <f>countif(NEW_REDB_table.field,AD1257)</f>
        <v>0</v>
      </c>
      <c r="AF1257" s="299" t="str">
        <f t="shared" si="7"/>
        <v>Check...</v>
      </c>
      <c r="AG1257" s="308"/>
      <c r="AH1257" s="317" t="b">
        <v>0</v>
      </c>
      <c r="AI1257" s="317" t="b">
        <v>0</v>
      </c>
      <c r="AJ1257" s="308" t="str">
        <f t="array" ref="AJ1257">iferror(index('Type Mapping'!$A$2:$D$21,match(J1257,'Type Mapping'!$B$2:$B$21,0),4),"type mismatch")</f>
        <v>INT</v>
      </c>
      <c r="AK1257" s="308"/>
      <c r="AL1257" s="308"/>
      <c r="AM1257" s="308"/>
      <c r="AN1257" s="300" t="b">
        <v>0</v>
      </c>
      <c r="AO1257" s="300" t="b">
        <v>0</v>
      </c>
      <c r="AP1257" s="300" t="b">
        <v>0</v>
      </c>
      <c r="AQ1257" s="300" t="b">
        <v>0</v>
      </c>
      <c r="AR1257" s="300"/>
      <c r="AS1257" s="300"/>
      <c r="AT1257" s="302"/>
      <c r="AU1257" s="302"/>
      <c r="AV1257" s="303" t="b">
        <v>1</v>
      </c>
      <c r="AW1257" s="304" t="str">
        <f t="shared" si="9"/>
        <v>false</v>
      </c>
      <c r="AX1257" s="305" t="str">
        <f t="shared" si="17"/>
        <v>&lt;column comment="" default="" key="false" label="InspArea10" length="255" nullable="true" originalDbColumnName="InspArea10" originalLength="-1" pattern="" precision="-1" talendType="id_String" type=""/&gt;</v>
      </c>
      <c r="AY1257" s="306"/>
      <c r="AZ1257" s="305" t="str">
        <f t="shared" si="10"/>
        <v>&lt;column comment="" default="" key="false" label="InspArea10" length="255" nullable="true" originalDbColumnName="InspArea10" originalLength="-1" pattern="" precision="-1" talendType="id_String" type=""/&gt;</v>
      </c>
      <c r="BA1257" s="306"/>
      <c r="BB1257" s="302"/>
      <c r="BC1257" s="303" t="b">
        <f t="shared" si="11"/>
        <v>1</v>
      </c>
      <c r="BD1257" s="304"/>
      <c r="BE1257" s="304" t="str">
        <f t="shared" si="12"/>
        <v>false</v>
      </c>
      <c r="BF1257" s="307"/>
      <c r="BG1257" s="305"/>
      <c r="BH1257" s="305"/>
      <c r="BI1257" s="305"/>
      <c r="BJ1257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7" s="306"/>
      <c r="BL1257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7" s="306"/>
      <c r="BN1257" s="302"/>
      <c r="BO1257" s="302"/>
      <c r="BP1257" s="302"/>
      <c r="BQ1257" s="302"/>
      <c r="BR1257" s="302"/>
      <c r="BS1257" s="302"/>
      <c r="BT1257" s="302"/>
      <c r="BU1257" s="302"/>
      <c r="BV1257" s="302"/>
      <c r="BW1257" s="302"/>
      <c r="BX1257" s="302"/>
    </row>
    <row r="1258">
      <c r="A1258" s="292" t="s">
        <v>728</v>
      </c>
      <c r="B1258" s="292">
        <v>1257.0</v>
      </c>
      <c r="C1258" s="292">
        <f t="shared" si="15"/>
        <v>2</v>
      </c>
      <c r="D1258" s="293" t="str">
        <f t="shared" si="29"/>
        <v>Conservation</v>
      </c>
      <c r="E1258" s="46" t="str">
        <f t="shared" si="2"/>
        <v>hcd.mdb.HCDInsp.Ward00</v>
      </c>
      <c r="F1258" s="46" t="s">
        <v>361</v>
      </c>
      <c r="G1258" s="46" t="s">
        <v>513</v>
      </c>
      <c r="H1258" s="47">
        <v>49.0</v>
      </c>
      <c r="I1258" s="294" t="s">
        <v>1457</v>
      </c>
      <c r="J1258" s="295" t="s">
        <v>740</v>
      </c>
      <c r="K1258" s="296">
        <v>1.0</v>
      </c>
      <c r="L1258" s="297" t="b">
        <v>0</v>
      </c>
      <c r="M1258" s="294" t="s">
        <v>2083</v>
      </c>
      <c r="N1258" s="294"/>
      <c r="O1258" s="369"/>
      <c r="P1258" s="369"/>
      <c r="Q1258" s="298" t="str">
        <f t="shared" si="3"/>
        <v>HCDInsp</v>
      </c>
      <c r="R1258" s="298" t="str">
        <f t="shared" si="19"/>
        <v>Ward00</v>
      </c>
      <c r="S1258" s="298" t="str">
        <f t="array" ref="S1258">iferror(index('Type Mapping'!$A$2:$D$21,match(J1258,'Type Mapping'!$B$2:$B$21,0),3),"type mismatch")</f>
        <v>VARCHAR</v>
      </c>
      <c r="T1258" s="298"/>
      <c r="U1258" s="298"/>
      <c r="V1258" s="298"/>
      <c r="W1258" s="51" t="b">
        <v>1</v>
      </c>
      <c r="X1258" s="51"/>
      <c r="Y1258" s="309"/>
      <c r="Z1258" s="309"/>
      <c r="AA1258" s="311" t="s">
        <v>669</v>
      </c>
      <c r="AB1258" s="53" t="str">
        <f t="shared" si="23"/>
        <v>geo_id_history</v>
      </c>
      <c r="AC1258" s="308" t="str">
        <f t="array" ref="AC1258">iferror(index('StoT Mapping (Depreciated)'!$D$2:$L$976,match(E1258,'StoT Mapping (Depreciated)'!$D$2:$D$976,0),9),"**FIELD MISSING**")</f>
        <v>???</v>
      </c>
      <c r="AD1258" s="53" t="str">
        <f t="shared" si="6"/>
        <v>geo_id.???</v>
      </c>
      <c r="AE1258" s="299">
        <f>countif(NEW_REDB_table.field,AD1258)</f>
        <v>0</v>
      </c>
      <c r="AF1258" s="299" t="str">
        <f t="shared" si="7"/>
        <v>Check...</v>
      </c>
      <c r="AG1258" s="308"/>
      <c r="AH1258" s="317" t="b">
        <v>0</v>
      </c>
      <c r="AI1258" s="317" t="b">
        <v>0</v>
      </c>
      <c r="AJ1258" s="308" t="str">
        <f t="array" ref="AJ1258">iferror(index('Type Mapping'!$A$2:$D$21,match(J1258,'Type Mapping'!$B$2:$B$21,0),4),"type mismatch")</f>
        <v>INT</v>
      </c>
      <c r="AK1258" s="308"/>
      <c r="AL1258" s="308"/>
      <c r="AM1258" s="308"/>
      <c r="AN1258" s="300" t="b">
        <v>0</v>
      </c>
      <c r="AO1258" s="300" t="b">
        <v>0</v>
      </c>
      <c r="AP1258" s="300" t="b">
        <v>0</v>
      </c>
      <c r="AQ1258" s="300" t="b">
        <v>0</v>
      </c>
      <c r="AR1258" s="300"/>
      <c r="AS1258" s="300"/>
      <c r="AT1258" s="302"/>
      <c r="AU1258" s="302"/>
      <c r="AV1258" s="303" t="b">
        <v>1</v>
      </c>
      <c r="AW1258" s="304" t="str">
        <f t="shared" si="9"/>
        <v>false</v>
      </c>
      <c r="AX1258" s="305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1258" s="306"/>
      <c r="AZ1258" s="305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1258" s="306"/>
      <c r="BB1258" s="302"/>
      <c r="BC1258" s="303" t="b">
        <f t="shared" si="11"/>
        <v>1</v>
      </c>
      <c r="BD1258" s="304"/>
      <c r="BE1258" s="304" t="str">
        <f t="shared" si="12"/>
        <v>false</v>
      </c>
      <c r="BF1258" s="307"/>
      <c r="BG1258" s="305"/>
      <c r="BH1258" s="305"/>
      <c r="BI1258" s="305"/>
      <c r="BJ1258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8" s="306"/>
      <c r="BL1258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8" s="306"/>
      <c r="BN1258" s="302"/>
      <c r="BO1258" s="302"/>
      <c r="BP1258" s="302"/>
      <c r="BQ1258" s="302"/>
      <c r="BR1258" s="302"/>
      <c r="BS1258" s="302"/>
      <c r="BT1258" s="302"/>
      <c r="BU1258" s="302"/>
      <c r="BV1258" s="302"/>
      <c r="BW1258" s="302"/>
      <c r="BX1258" s="302"/>
    </row>
    <row r="1259">
      <c r="A1259" s="292" t="s">
        <v>728</v>
      </c>
      <c r="B1259" s="292">
        <v>1258.0</v>
      </c>
      <c r="C1259" s="292">
        <f t="shared" si="15"/>
        <v>2</v>
      </c>
      <c r="D1259" s="293" t="str">
        <f t="shared" si="29"/>
        <v>Conservation</v>
      </c>
      <c r="E1259" s="46" t="str">
        <f t="shared" si="2"/>
        <v>hcd.mdb.HCDInsp.Precinct02</v>
      </c>
      <c r="F1259" s="46" t="s">
        <v>361</v>
      </c>
      <c r="G1259" s="46" t="s">
        <v>513</v>
      </c>
      <c r="H1259" s="47">
        <v>50.0</v>
      </c>
      <c r="I1259" s="294" t="s">
        <v>1462</v>
      </c>
      <c r="J1259" s="295" t="s">
        <v>740</v>
      </c>
      <c r="K1259" s="296">
        <v>1.0</v>
      </c>
      <c r="L1259" s="297" t="b">
        <v>0</v>
      </c>
      <c r="M1259" s="294" t="s">
        <v>2086</v>
      </c>
      <c r="N1259" s="294"/>
      <c r="O1259" s="369"/>
      <c r="P1259" s="369"/>
      <c r="Q1259" s="298" t="str">
        <f t="shared" si="3"/>
        <v>HCDInsp</v>
      </c>
      <c r="R1259" s="298" t="str">
        <f t="shared" si="19"/>
        <v>Precinct02</v>
      </c>
      <c r="S1259" s="298" t="str">
        <f t="array" ref="S1259">iferror(index('Type Mapping'!$A$2:$D$21,match(J1259,'Type Mapping'!$B$2:$B$21,0),3),"type mismatch")</f>
        <v>VARCHAR</v>
      </c>
      <c r="T1259" s="298"/>
      <c r="U1259" s="298"/>
      <c r="V1259" s="298"/>
      <c r="W1259" s="51" t="b">
        <v>1</v>
      </c>
      <c r="X1259" s="51"/>
      <c r="Y1259" s="309"/>
      <c r="Z1259" s="309"/>
      <c r="AA1259" s="311" t="s">
        <v>669</v>
      </c>
      <c r="AB1259" s="53" t="str">
        <f t="shared" si="23"/>
        <v>geo_id_history</v>
      </c>
      <c r="AC1259" s="308" t="str">
        <f t="array" ref="AC1259">iferror(index('StoT Mapping (Depreciated)'!$D$2:$L$976,match(E1259,'StoT Mapping (Depreciated)'!$D$2:$D$976,0),9),"**FIELD MISSING**")</f>
        <v>???</v>
      </c>
      <c r="AD1259" s="53" t="str">
        <f t="shared" si="6"/>
        <v>geo_id.???</v>
      </c>
      <c r="AE1259" s="299">
        <f>countif(NEW_REDB_table.field,AD1259)</f>
        <v>0</v>
      </c>
      <c r="AF1259" s="299" t="str">
        <f t="shared" si="7"/>
        <v>Check...</v>
      </c>
      <c r="AG1259" s="308"/>
      <c r="AH1259" s="317" t="b">
        <v>0</v>
      </c>
      <c r="AI1259" s="317" t="b">
        <v>0</v>
      </c>
      <c r="AJ1259" s="308" t="str">
        <f t="array" ref="AJ1259">iferror(index('Type Mapping'!$A$2:$D$21,match(J1259,'Type Mapping'!$B$2:$B$21,0),4),"type mismatch")</f>
        <v>INT</v>
      </c>
      <c r="AK1259" s="308"/>
      <c r="AL1259" s="308"/>
      <c r="AM1259" s="308"/>
      <c r="AN1259" s="300" t="b">
        <v>0</v>
      </c>
      <c r="AO1259" s="300" t="b">
        <v>0</v>
      </c>
      <c r="AP1259" s="300" t="b">
        <v>0</v>
      </c>
      <c r="AQ1259" s="300" t="b">
        <v>0</v>
      </c>
      <c r="AR1259" s="300"/>
      <c r="AS1259" s="300"/>
      <c r="AT1259" s="302"/>
      <c r="AU1259" s="302"/>
      <c r="AV1259" s="303" t="b">
        <v>1</v>
      </c>
      <c r="AW1259" s="304" t="str">
        <f t="shared" si="9"/>
        <v>false</v>
      </c>
      <c r="AX1259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1259" s="306"/>
      <c r="AZ1259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1259" s="306"/>
      <c r="BB1259" s="302"/>
      <c r="BC1259" s="303" t="b">
        <f t="shared" si="11"/>
        <v>1</v>
      </c>
      <c r="BD1259" s="304"/>
      <c r="BE1259" s="304" t="str">
        <f t="shared" si="12"/>
        <v>false</v>
      </c>
      <c r="BF1259" s="307"/>
      <c r="BG1259" s="305"/>
      <c r="BH1259" s="305"/>
      <c r="BI1259" s="305"/>
      <c r="BJ1259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59" s="306"/>
      <c r="BL1259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59" s="306"/>
      <c r="BN1259" s="302"/>
      <c r="BO1259" s="302"/>
      <c r="BP1259" s="302"/>
      <c r="BQ1259" s="302"/>
      <c r="BR1259" s="302"/>
      <c r="BS1259" s="302"/>
      <c r="BT1259" s="302"/>
      <c r="BU1259" s="302"/>
      <c r="BV1259" s="302"/>
      <c r="BW1259" s="302"/>
      <c r="BX1259" s="302"/>
    </row>
    <row r="1260">
      <c r="A1260" s="292" t="s">
        <v>728</v>
      </c>
      <c r="B1260" s="292">
        <v>1259.0</v>
      </c>
      <c r="C1260" s="292">
        <f t="shared" si="15"/>
        <v>2</v>
      </c>
      <c r="D1260" s="293" t="str">
        <f t="shared" si="29"/>
        <v>Conservation</v>
      </c>
      <c r="E1260" s="46" t="str">
        <f t="shared" si="2"/>
        <v>hcd.mdb.HCDInsp.Nbrhd</v>
      </c>
      <c r="F1260" s="46" t="s">
        <v>361</v>
      </c>
      <c r="G1260" s="46" t="s">
        <v>513</v>
      </c>
      <c r="H1260" s="47">
        <v>51.0</v>
      </c>
      <c r="I1260" s="294" t="s">
        <v>1472</v>
      </c>
      <c r="J1260" s="295" t="s">
        <v>740</v>
      </c>
      <c r="K1260" s="296">
        <v>1.0</v>
      </c>
      <c r="L1260" s="297" t="b">
        <v>0</v>
      </c>
      <c r="M1260" s="294" t="s">
        <v>1473</v>
      </c>
      <c r="N1260" s="294"/>
      <c r="O1260" s="369"/>
      <c r="P1260" s="369"/>
      <c r="Q1260" s="298" t="str">
        <f t="shared" si="3"/>
        <v>HCDInsp</v>
      </c>
      <c r="R1260" s="298" t="str">
        <f t="shared" si="19"/>
        <v>Nbrhd</v>
      </c>
      <c r="S1260" s="298" t="str">
        <f t="array" ref="S1260">iferror(index('Type Mapping'!$A$2:$D$21,match(J1260,'Type Mapping'!$B$2:$B$21,0),3),"type mismatch")</f>
        <v>VARCHAR</v>
      </c>
      <c r="T1260" s="298"/>
      <c r="U1260" s="298"/>
      <c r="V1260" s="298"/>
      <c r="W1260" s="51" t="b">
        <v>1</v>
      </c>
      <c r="X1260" s="51"/>
      <c r="Y1260" s="309"/>
      <c r="Z1260" s="309"/>
      <c r="AA1260" s="311" t="s">
        <v>669</v>
      </c>
      <c r="AB1260" s="53" t="str">
        <f t="shared" si="23"/>
        <v>geo_id_history</v>
      </c>
      <c r="AC1260" s="308" t="str">
        <f t="array" ref="AC1260">iferror(index('StoT Mapping (Depreciated)'!$D$2:$L$976,match(E1260,'StoT Mapping (Depreciated)'!$D$2:$D$976,0),9),"**FIELD MISSING**")</f>
        <v>???</v>
      </c>
      <c r="AD1260" s="53" t="str">
        <f t="shared" si="6"/>
        <v>geo_id.???</v>
      </c>
      <c r="AE1260" s="299">
        <f>countif(NEW_REDB_table.field,AD1260)</f>
        <v>0</v>
      </c>
      <c r="AF1260" s="299" t="str">
        <f t="shared" si="7"/>
        <v>Check...</v>
      </c>
      <c r="AG1260" s="308"/>
      <c r="AH1260" s="317" t="b">
        <v>0</v>
      </c>
      <c r="AI1260" s="317" t="b">
        <v>0</v>
      </c>
      <c r="AJ1260" s="308" t="str">
        <f t="array" ref="AJ1260">iferror(index('Type Mapping'!$A$2:$D$21,match(J1260,'Type Mapping'!$B$2:$B$21,0),4),"type mismatch")</f>
        <v>INT</v>
      </c>
      <c r="AK1260" s="308"/>
      <c r="AL1260" s="308"/>
      <c r="AM1260" s="308"/>
      <c r="AN1260" s="300" t="b">
        <v>0</v>
      </c>
      <c r="AO1260" s="300" t="b">
        <v>0</v>
      </c>
      <c r="AP1260" s="300" t="b">
        <v>0</v>
      </c>
      <c r="AQ1260" s="300" t="b">
        <v>0</v>
      </c>
      <c r="AR1260" s="300"/>
      <c r="AS1260" s="300"/>
      <c r="AT1260" s="302"/>
      <c r="AU1260" s="302"/>
      <c r="AV1260" s="303" t="b">
        <v>1</v>
      </c>
      <c r="AW1260" s="304" t="str">
        <f t="shared" si="9"/>
        <v>false</v>
      </c>
      <c r="AX1260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1260" s="306"/>
      <c r="AZ1260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1260" s="306"/>
      <c r="BB1260" s="302"/>
      <c r="BC1260" s="303" t="b">
        <f t="shared" si="11"/>
        <v>1</v>
      </c>
      <c r="BD1260" s="304"/>
      <c r="BE1260" s="304" t="str">
        <f t="shared" si="12"/>
        <v>false</v>
      </c>
      <c r="BF1260" s="307"/>
      <c r="BG1260" s="305"/>
      <c r="BH1260" s="305"/>
      <c r="BI1260" s="305"/>
      <c r="BJ1260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0" s="306"/>
      <c r="BL1260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0" s="306"/>
      <c r="BN1260" s="302"/>
      <c r="BO1260" s="302"/>
      <c r="BP1260" s="302"/>
      <c r="BQ1260" s="302"/>
      <c r="BR1260" s="302"/>
      <c r="BS1260" s="302"/>
      <c r="BT1260" s="302"/>
      <c r="BU1260" s="302"/>
      <c r="BV1260" s="302"/>
      <c r="BW1260" s="302"/>
      <c r="BX1260" s="302"/>
    </row>
    <row r="1261">
      <c r="A1261" s="292" t="s">
        <v>728</v>
      </c>
      <c r="B1261" s="292">
        <v>1260.0</v>
      </c>
      <c r="C1261" s="292">
        <f t="shared" si="15"/>
        <v>2</v>
      </c>
      <c r="D1261" s="293" t="str">
        <f t="shared" si="29"/>
        <v>Conservation</v>
      </c>
      <c r="E1261" s="46" t="str">
        <f t="shared" si="2"/>
        <v>hcd.mdb.HCDInsp.CDADist</v>
      </c>
      <c r="F1261" s="46" t="s">
        <v>361</v>
      </c>
      <c r="G1261" s="46" t="s">
        <v>513</v>
      </c>
      <c r="H1261" s="47">
        <v>52.0</v>
      </c>
      <c r="I1261" s="294" t="s">
        <v>1478</v>
      </c>
      <c r="J1261" s="295" t="s">
        <v>740</v>
      </c>
      <c r="K1261" s="296">
        <v>1.0</v>
      </c>
      <c r="L1261" s="297" t="b">
        <v>0</v>
      </c>
      <c r="M1261" s="294" t="s">
        <v>2088</v>
      </c>
      <c r="N1261" s="294"/>
      <c r="O1261" s="369"/>
      <c r="P1261" s="369"/>
      <c r="Q1261" s="298" t="str">
        <f t="shared" si="3"/>
        <v>HCDInsp</v>
      </c>
      <c r="R1261" s="298" t="str">
        <f t="shared" si="19"/>
        <v>CDADist</v>
      </c>
      <c r="S1261" s="298" t="str">
        <f t="array" ref="S1261">iferror(index('Type Mapping'!$A$2:$D$21,match(J1261,'Type Mapping'!$B$2:$B$21,0),3),"type mismatch")</f>
        <v>VARCHAR</v>
      </c>
      <c r="T1261" s="298"/>
      <c r="U1261" s="298"/>
      <c r="V1261" s="298"/>
      <c r="W1261" s="51" t="b">
        <v>1</v>
      </c>
      <c r="X1261" s="51"/>
      <c r="Y1261" s="309"/>
      <c r="Z1261" s="309"/>
      <c r="AA1261" s="311" t="s">
        <v>669</v>
      </c>
      <c r="AB1261" s="53" t="str">
        <f t="shared" si="23"/>
        <v>geo_id_history</v>
      </c>
      <c r="AC1261" s="308" t="str">
        <f t="array" ref="AC1261">iferror(index('StoT Mapping (Depreciated)'!$D$2:$L$976,match(E1261,'StoT Mapping (Depreciated)'!$D$2:$D$976,0),9),"**FIELD MISSING**")</f>
        <v>???</v>
      </c>
      <c r="AD1261" s="53" t="str">
        <f t="shared" si="6"/>
        <v>geo_id.???</v>
      </c>
      <c r="AE1261" s="299">
        <f>countif(NEW_REDB_table.field,AD1261)</f>
        <v>0</v>
      </c>
      <c r="AF1261" s="299" t="str">
        <f t="shared" si="7"/>
        <v>Check...</v>
      </c>
      <c r="AG1261" s="308"/>
      <c r="AH1261" s="317" t="b">
        <v>0</v>
      </c>
      <c r="AI1261" s="317" t="b">
        <v>0</v>
      </c>
      <c r="AJ1261" s="308" t="str">
        <f t="array" ref="AJ1261">iferror(index('Type Mapping'!$A$2:$D$21,match(J1261,'Type Mapping'!$B$2:$B$21,0),4),"type mismatch")</f>
        <v>INT</v>
      </c>
      <c r="AK1261" s="308"/>
      <c r="AL1261" s="308"/>
      <c r="AM1261" s="308"/>
      <c r="AN1261" s="300" t="b">
        <v>0</v>
      </c>
      <c r="AO1261" s="300" t="b">
        <v>0</v>
      </c>
      <c r="AP1261" s="300" t="b">
        <v>0</v>
      </c>
      <c r="AQ1261" s="300" t="b">
        <v>0</v>
      </c>
      <c r="AR1261" s="300"/>
      <c r="AS1261" s="300"/>
      <c r="AT1261" s="302"/>
      <c r="AU1261" s="302"/>
      <c r="AV1261" s="303" t="b">
        <v>1</v>
      </c>
      <c r="AW1261" s="304" t="str">
        <f t="shared" si="9"/>
        <v>false</v>
      </c>
      <c r="AX1261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1261" s="306"/>
      <c r="AZ1261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1261" s="306"/>
      <c r="BB1261" s="302"/>
      <c r="BC1261" s="303" t="b">
        <f t="shared" si="11"/>
        <v>1</v>
      </c>
      <c r="BD1261" s="304"/>
      <c r="BE1261" s="304" t="str">
        <f t="shared" si="12"/>
        <v>false</v>
      </c>
      <c r="BF1261" s="307"/>
      <c r="BG1261" s="305"/>
      <c r="BH1261" s="305"/>
      <c r="BI1261" s="305"/>
      <c r="BJ1261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1" s="306"/>
      <c r="BL1261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1" s="306"/>
      <c r="BN1261" s="302"/>
      <c r="BO1261" s="302"/>
      <c r="BP1261" s="302"/>
      <c r="BQ1261" s="302"/>
      <c r="BR1261" s="302"/>
      <c r="BS1261" s="302"/>
      <c r="BT1261" s="302"/>
      <c r="BU1261" s="302"/>
      <c r="BV1261" s="302"/>
      <c r="BW1261" s="302"/>
      <c r="BX1261" s="302"/>
    </row>
    <row r="1262">
      <c r="A1262" s="292" t="s">
        <v>728</v>
      </c>
      <c r="B1262" s="292">
        <v>1261.0</v>
      </c>
      <c r="C1262" s="292">
        <f t="shared" si="15"/>
        <v>2</v>
      </c>
      <c r="D1262" s="293" t="str">
        <f t="shared" si="29"/>
        <v>Conservation</v>
      </c>
      <c r="E1262" s="46" t="str">
        <f t="shared" si="2"/>
        <v>hcd.mdb.HCDInsp.CDASubDist</v>
      </c>
      <c r="F1262" s="46" t="s">
        <v>361</v>
      </c>
      <c r="G1262" s="46" t="s">
        <v>513</v>
      </c>
      <c r="H1262" s="47">
        <v>53.0</v>
      </c>
      <c r="I1262" s="294" t="s">
        <v>1485</v>
      </c>
      <c r="J1262" s="295" t="s">
        <v>740</v>
      </c>
      <c r="K1262" s="296">
        <v>1.0</v>
      </c>
      <c r="L1262" s="297" t="b">
        <v>0</v>
      </c>
      <c r="M1262" s="294" t="s">
        <v>1486</v>
      </c>
      <c r="N1262" s="294"/>
      <c r="O1262" s="369"/>
      <c r="P1262" s="369"/>
      <c r="Q1262" s="298" t="str">
        <f t="shared" si="3"/>
        <v>HCDInsp</v>
      </c>
      <c r="R1262" s="298" t="str">
        <f t="shared" si="19"/>
        <v>CDASubDist</v>
      </c>
      <c r="S1262" s="298" t="str">
        <f t="array" ref="S1262">iferror(index('Type Mapping'!$A$2:$D$21,match(J1262,'Type Mapping'!$B$2:$B$21,0),3),"type mismatch")</f>
        <v>VARCHAR</v>
      </c>
      <c r="T1262" s="298"/>
      <c r="U1262" s="298"/>
      <c r="V1262" s="298"/>
      <c r="W1262" s="51" t="b">
        <v>1</v>
      </c>
      <c r="X1262" s="51"/>
      <c r="Y1262" s="309"/>
      <c r="Z1262" s="309"/>
      <c r="AA1262" s="311" t="s">
        <v>669</v>
      </c>
      <c r="AB1262" s="53" t="str">
        <f t="shared" si="23"/>
        <v>geo_id_history</v>
      </c>
      <c r="AC1262" s="308" t="str">
        <f t="array" ref="AC1262">iferror(index('StoT Mapping (Depreciated)'!$D$2:$L$976,match(E1262,'StoT Mapping (Depreciated)'!$D$2:$D$976,0),9),"**FIELD MISSING**")</f>
        <v>???</v>
      </c>
      <c r="AD1262" s="53" t="str">
        <f t="shared" si="6"/>
        <v>geo_id.???</v>
      </c>
      <c r="AE1262" s="299">
        <f>countif(NEW_REDB_table.field,AD1262)</f>
        <v>0</v>
      </c>
      <c r="AF1262" s="299" t="str">
        <f t="shared" si="7"/>
        <v>Check...</v>
      </c>
      <c r="AG1262" s="308"/>
      <c r="AH1262" s="317" t="b">
        <v>0</v>
      </c>
      <c r="AI1262" s="317" t="b">
        <v>0</v>
      </c>
      <c r="AJ1262" s="308" t="str">
        <f t="array" ref="AJ1262">iferror(index('Type Mapping'!$A$2:$D$21,match(J1262,'Type Mapping'!$B$2:$B$21,0),4),"type mismatch")</f>
        <v>INT</v>
      </c>
      <c r="AK1262" s="308"/>
      <c r="AL1262" s="308"/>
      <c r="AM1262" s="308"/>
      <c r="AN1262" s="300" t="b">
        <v>0</v>
      </c>
      <c r="AO1262" s="300" t="b">
        <v>0</v>
      </c>
      <c r="AP1262" s="300" t="b">
        <v>0</v>
      </c>
      <c r="AQ1262" s="300" t="b">
        <v>0</v>
      </c>
      <c r="AR1262" s="300"/>
      <c r="AS1262" s="300"/>
      <c r="AT1262" s="302"/>
      <c r="AU1262" s="302"/>
      <c r="AV1262" s="303" t="b">
        <v>1</v>
      </c>
      <c r="AW1262" s="304" t="str">
        <f t="shared" si="9"/>
        <v>false</v>
      </c>
      <c r="AX1262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1262" s="306"/>
      <c r="AZ1262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1262" s="306"/>
      <c r="BB1262" s="302"/>
      <c r="BC1262" s="303" t="b">
        <f t="shared" si="11"/>
        <v>1</v>
      </c>
      <c r="BD1262" s="304"/>
      <c r="BE1262" s="304" t="str">
        <f t="shared" si="12"/>
        <v>false</v>
      </c>
      <c r="BF1262" s="307"/>
      <c r="BG1262" s="305"/>
      <c r="BH1262" s="305"/>
      <c r="BI1262" s="305"/>
      <c r="BJ1262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2" s="306"/>
      <c r="BL1262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2" s="306"/>
      <c r="BN1262" s="302"/>
      <c r="BO1262" s="302"/>
      <c r="BP1262" s="302"/>
      <c r="BQ1262" s="302"/>
      <c r="BR1262" s="302"/>
      <c r="BS1262" s="302"/>
      <c r="BT1262" s="302"/>
      <c r="BU1262" s="302"/>
      <c r="BV1262" s="302"/>
      <c r="BW1262" s="302"/>
      <c r="BX1262" s="302"/>
    </row>
    <row r="1263">
      <c r="A1263" s="292" t="s">
        <v>728</v>
      </c>
      <c r="B1263" s="292">
        <v>1262.0</v>
      </c>
      <c r="C1263" s="292">
        <f t="shared" si="15"/>
        <v>2</v>
      </c>
      <c r="D1263" s="293" t="str">
        <f t="shared" si="29"/>
        <v>Conservation</v>
      </c>
      <c r="E1263" s="46" t="str">
        <f t="shared" si="2"/>
        <v>hcd.mdb.HCDInsp.PoliceDist</v>
      </c>
      <c r="F1263" s="46" t="s">
        <v>361</v>
      </c>
      <c r="G1263" s="46" t="s">
        <v>513</v>
      </c>
      <c r="H1263" s="47">
        <v>54.0</v>
      </c>
      <c r="I1263" s="294" t="s">
        <v>1490</v>
      </c>
      <c r="J1263" s="295" t="s">
        <v>740</v>
      </c>
      <c r="K1263" s="296">
        <v>1.0</v>
      </c>
      <c r="L1263" s="297" t="b">
        <v>0</v>
      </c>
      <c r="M1263" s="294" t="s">
        <v>1491</v>
      </c>
      <c r="N1263" s="294"/>
      <c r="O1263" s="369"/>
      <c r="P1263" s="369"/>
      <c r="Q1263" s="298" t="str">
        <f t="shared" si="3"/>
        <v>HCDInsp</v>
      </c>
      <c r="R1263" s="298" t="str">
        <f t="shared" si="19"/>
        <v>PoliceDist</v>
      </c>
      <c r="S1263" s="298" t="str">
        <f t="array" ref="S1263">iferror(index('Type Mapping'!$A$2:$D$21,match(J1263,'Type Mapping'!$B$2:$B$21,0),3),"type mismatch")</f>
        <v>VARCHAR</v>
      </c>
      <c r="T1263" s="298"/>
      <c r="U1263" s="298"/>
      <c r="V1263" s="298"/>
      <c r="W1263" s="51" t="b">
        <v>1</v>
      </c>
      <c r="X1263" s="51"/>
      <c r="Y1263" s="309"/>
      <c r="Z1263" s="309"/>
      <c r="AA1263" s="311" t="s">
        <v>669</v>
      </c>
      <c r="AB1263" s="53" t="str">
        <f t="shared" si="23"/>
        <v>geo_id_history</v>
      </c>
      <c r="AC1263" s="308" t="str">
        <f t="array" ref="AC1263">iferror(index('StoT Mapping (Depreciated)'!$D$2:$L$976,match(E1263,'StoT Mapping (Depreciated)'!$D$2:$D$976,0),9),"**FIELD MISSING**")</f>
        <v>???</v>
      </c>
      <c r="AD1263" s="53" t="str">
        <f t="shared" si="6"/>
        <v>geo_id.???</v>
      </c>
      <c r="AE1263" s="299">
        <f>countif(NEW_REDB_table.field,AD1263)</f>
        <v>0</v>
      </c>
      <c r="AF1263" s="299" t="str">
        <f t="shared" si="7"/>
        <v>Check...</v>
      </c>
      <c r="AG1263" s="308"/>
      <c r="AH1263" s="317" t="b">
        <v>0</v>
      </c>
      <c r="AI1263" s="317" t="b">
        <v>0</v>
      </c>
      <c r="AJ1263" s="308" t="str">
        <f t="array" ref="AJ1263">iferror(index('Type Mapping'!$A$2:$D$21,match(J1263,'Type Mapping'!$B$2:$B$21,0),4),"type mismatch")</f>
        <v>INT</v>
      </c>
      <c r="AK1263" s="308"/>
      <c r="AL1263" s="308"/>
      <c r="AM1263" s="308"/>
      <c r="AN1263" s="300" t="b">
        <v>0</v>
      </c>
      <c r="AO1263" s="300" t="b">
        <v>0</v>
      </c>
      <c r="AP1263" s="300" t="b">
        <v>0</v>
      </c>
      <c r="AQ1263" s="300" t="b">
        <v>0</v>
      </c>
      <c r="AR1263" s="300"/>
      <c r="AS1263" s="300"/>
      <c r="AT1263" s="302"/>
      <c r="AU1263" s="302"/>
      <c r="AV1263" s="303" t="b">
        <v>1</v>
      </c>
      <c r="AW1263" s="304" t="str">
        <f t="shared" si="9"/>
        <v>false</v>
      </c>
      <c r="AX1263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1263" s="306"/>
      <c r="AZ1263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1263" s="306"/>
      <c r="BB1263" s="302"/>
      <c r="BC1263" s="303" t="b">
        <f t="shared" si="11"/>
        <v>1</v>
      </c>
      <c r="BD1263" s="304"/>
      <c r="BE1263" s="304" t="str">
        <f t="shared" si="12"/>
        <v>false</v>
      </c>
      <c r="BF1263" s="307"/>
      <c r="BG1263" s="305"/>
      <c r="BH1263" s="305"/>
      <c r="BI1263" s="305"/>
      <c r="BJ1263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3" s="306"/>
      <c r="BL1263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3" s="306"/>
      <c r="BN1263" s="302"/>
      <c r="BO1263" s="302"/>
      <c r="BP1263" s="302"/>
      <c r="BQ1263" s="302"/>
      <c r="BR1263" s="302"/>
      <c r="BS1263" s="302"/>
      <c r="BT1263" s="302"/>
      <c r="BU1263" s="302"/>
      <c r="BV1263" s="302"/>
      <c r="BW1263" s="302"/>
      <c r="BX1263" s="302"/>
    </row>
    <row r="1264">
      <c r="A1264" s="292" t="s">
        <v>728</v>
      </c>
      <c r="B1264" s="292">
        <v>1263.0</v>
      </c>
      <c r="C1264" s="292">
        <f t="shared" si="15"/>
        <v>2</v>
      </c>
      <c r="D1264" s="293" t="str">
        <f t="shared" si="29"/>
        <v>Conservation</v>
      </c>
      <c r="E1264" s="46" t="str">
        <f t="shared" si="2"/>
        <v>hcd.mdb.HCDInsp.CensTract10</v>
      </c>
      <c r="F1264" s="46" t="s">
        <v>361</v>
      </c>
      <c r="G1264" s="46" t="s">
        <v>513</v>
      </c>
      <c r="H1264" s="47">
        <v>55.0</v>
      </c>
      <c r="I1264" s="294" t="s">
        <v>1028</v>
      </c>
      <c r="J1264" s="295" t="s">
        <v>729</v>
      </c>
      <c r="K1264" s="296">
        <v>8.0</v>
      </c>
      <c r="L1264" s="297" t="b">
        <v>0</v>
      </c>
      <c r="M1264" s="294" t="s">
        <v>1029</v>
      </c>
      <c r="N1264" s="294"/>
      <c r="O1264" s="369"/>
      <c r="P1264" s="369"/>
      <c r="Q1264" s="298" t="str">
        <f t="shared" si="3"/>
        <v>HCDInsp</v>
      </c>
      <c r="R1264" s="298" t="str">
        <f t="shared" si="19"/>
        <v>CensTract10</v>
      </c>
      <c r="S1264" s="298" t="str">
        <f t="array" ref="S1264">iferror(index('Type Mapping'!$A$2:$D$21,match(J1264,'Type Mapping'!$B$2:$B$21,0),3),"type mismatch")</f>
        <v>VARCHAR</v>
      </c>
      <c r="T1264" s="298"/>
      <c r="U1264" s="298"/>
      <c r="V1264" s="298"/>
      <c r="W1264" s="51" t="b">
        <v>1</v>
      </c>
      <c r="X1264" s="51"/>
      <c r="Y1264" s="309"/>
      <c r="Z1264" s="309"/>
      <c r="AA1264" s="311" t="s">
        <v>669</v>
      </c>
      <c r="AB1264" s="53" t="str">
        <f t="shared" si="23"/>
        <v>geo_id_history</v>
      </c>
      <c r="AC1264" s="308" t="str">
        <f t="array" ref="AC1264">iferror(index('StoT Mapping (Depreciated)'!$D$2:$L$976,match(E1264,'StoT Mapping (Depreciated)'!$D$2:$D$976,0),9),"**FIELD MISSING**")</f>
        <v>???</v>
      </c>
      <c r="AD1264" s="53" t="str">
        <f t="shared" si="6"/>
        <v>geo_id.???</v>
      </c>
      <c r="AE1264" s="299">
        <f>countif(NEW_REDB_table.field,AD1264)</f>
        <v>0</v>
      </c>
      <c r="AF1264" s="299" t="str">
        <f t="shared" si="7"/>
        <v>Check...</v>
      </c>
      <c r="AG1264" s="308"/>
      <c r="AH1264" s="317" t="b">
        <v>0</v>
      </c>
      <c r="AI1264" s="317" t="b">
        <v>0</v>
      </c>
      <c r="AJ1264" s="308" t="str">
        <f t="array" ref="AJ1264">iferror(index('Type Mapping'!$A$2:$D$21,match(J1264,'Type Mapping'!$B$2:$B$21,0),4),"type mismatch")</f>
        <v>FLOAT</v>
      </c>
      <c r="AK1264" s="308"/>
      <c r="AL1264" s="308"/>
      <c r="AM1264" s="308"/>
      <c r="AN1264" s="300" t="b">
        <v>0</v>
      </c>
      <c r="AO1264" s="300" t="b">
        <v>0</v>
      </c>
      <c r="AP1264" s="300" t="b">
        <v>0</v>
      </c>
      <c r="AQ1264" s="300" t="b">
        <v>0</v>
      </c>
      <c r="AR1264" s="300"/>
      <c r="AS1264" s="300"/>
      <c r="AT1264" s="302"/>
      <c r="AU1264" s="302"/>
      <c r="AV1264" s="303" t="b">
        <v>1</v>
      </c>
      <c r="AW1264" s="304" t="str">
        <f t="shared" si="9"/>
        <v>false</v>
      </c>
      <c r="AX1264" s="305" t="str">
        <f t="shared" si="17"/>
        <v>&lt;column comment="" default="" key="false" label="CensTract10" length="255" nullable="true" originalDbColumnName="CensTract10" originalLength="-1" pattern="" precision="-1" talendType="id_String" type=""/&gt;</v>
      </c>
      <c r="AY1264" s="306"/>
      <c r="AZ1264" s="305" t="str">
        <f t="shared" si="10"/>
        <v>&lt;column comment="" default="" key="false" label="CensTract10" length="255" nullable="true" originalDbColumnName="CensTract10" originalLength="-1" pattern="" precision="-1" talendType="id_String" type=""/&gt;</v>
      </c>
      <c r="BA1264" s="306"/>
      <c r="BB1264" s="302"/>
      <c r="BC1264" s="303" t="b">
        <f t="shared" si="11"/>
        <v>1</v>
      </c>
      <c r="BD1264" s="304"/>
      <c r="BE1264" s="304" t="str">
        <f t="shared" si="12"/>
        <v>false</v>
      </c>
      <c r="BF1264" s="307"/>
      <c r="BG1264" s="305"/>
      <c r="BH1264" s="305"/>
      <c r="BI1264" s="305"/>
      <c r="BJ1264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4" s="306"/>
      <c r="BL1264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4" s="306"/>
      <c r="BN1264" s="302"/>
      <c r="BO1264" s="302"/>
      <c r="BP1264" s="302"/>
      <c r="BQ1264" s="302"/>
      <c r="BR1264" s="302"/>
      <c r="BS1264" s="302"/>
      <c r="BT1264" s="302"/>
      <c r="BU1264" s="302"/>
      <c r="BV1264" s="302"/>
      <c r="BW1264" s="302"/>
      <c r="BX1264" s="302"/>
    </row>
    <row r="1265">
      <c r="A1265" s="292" t="s">
        <v>728</v>
      </c>
      <c r="B1265" s="292">
        <v>1264.0</v>
      </c>
      <c r="C1265" s="292">
        <f t="shared" si="15"/>
        <v>2</v>
      </c>
      <c r="D1265" s="293" t="str">
        <f t="shared" si="29"/>
        <v>Conservation</v>
      </c>
      <c r="E1265" s="46" t="str">
        <f t="shared" si="2"/>
        <v>hcd.mdb.HCDInsp.CensGroup10</v>
      </c>
      <c r="F1265" s="46" t="s">
        <v>361</v>
      </c>
      <c r="G1265" s="46" t="s">
        <v>513</v>
      </c>
      <c r="H1265" s="47">
        <v>56.0</v>
      </c>
      <c r="I1265" s="294" t="s">
        <v>1775</v>
      </c>
      <c r="J1265" s="295" t="s">
        <v>740</v>
      </c>
      <c r="K1265" s="296">
        <v>1.0</v>
      </c>
      <c r="L1265" s="297" t="b">
        <v>0</v>
      </c>
      <c r="M1265" s="294" t="s">
        <v>2096</v>
      </c>
      <c r="N1265" s="294"/>
      <c r="O1265" s="369"/>
      <c r="P1265" s="369"/>
      <c r="Q1265" s="298" t="str">
        <f t="shared" si="3"/>
        <v>HCDInsp</v>
      </c>
      <c r="R1265" s="298" t="str">
        <f t="shared" si="19"/>
        <v>CensGroup10</v>
      </c>
      <c r="S1265" s="298" t="str">
        <f t="array" ref="S1265">iferror(index('Type Mapping'!$A$2:$D$21,match(J1265,'Type Mapping'!$B$2:$B$21,0),3),"type mismatch")</f>
        <v>VARCHAR</v>
      </c>
      <c r="T1265" s="298"/>
      <c r="U1265" s="298"/>
      <c r="V1265" s="298"/>
      <c r="W1265" s="51" t="b">
        <v>1</v>
      </c>
      <c r="X1265" s="51"/>
      <c r="Y1265" s="309"/>
      <c r="Z1265" s="309"/>
      <c r="AA1265" s="311" t="s">
        <v>669</v>
      </c>
      <c r="AB1265" s="53" t="str">
        <f t="shared" si="23"/>
        <v>geo_id_history</v>
      </c>
      <c r="AC1265" s="308" t="str">
        <f t="array" ref="AC1265">iferror(index('StoT Mapping (Depreciated)'!$D$2:$L$976,match(E1265,'StoT Mapping (Depreciated)'!$D$2:$D$976,0),9),"**FIELD MISSING**")</f>
        <v>???</v>
      </c>
      <c r="AD1265" s="53" t="str">
        <f t="shared" si="6"/>
        <v>geo_id.???</v>
      </c>
      <c r="AE1265" s="299">
        <f>countif(NEW_REDB_table.field,AD1265)</f>
        <v>0</v>
      </c>
      <c r="AF1265" s="299" t="str">
        <f t="shared" si="7"/>
        <v>Check...</v>
      </c>
      <c r="AG1265" s="308"/>
      <c r="AH1265" s="317" t="b">
        <v>0</v>
      </c>
      <c r="AI1265" s="317" t="b">
        <v>0</v>
      </c>
      <c r="AJ1265" s="308" t="str">
        <f t="array" ref="AJ1265">iferror(index('Type Mapping'!$A$2:$D$21,match(J1265,'Type Mapping'!$B$2:$B$21,0),4),"type mismatch")</f>
        <v>INT</v>
      </c>
      <c r="AK1265" s="308"/>
      <c r="AL1265" s="308"/>
      <c r="AM1265" s="308"/>
      <c r="AN1265" s="300" t="b">
        <v>0</v>
      </c>
      <c r="AO1265" s="300" t="b">
        <v>0</v>
      </c>
      <c r="AP1265" s="300" t="b">
        <v>0</v>
      </c>
      <c r="AQ1265" s="300" t="b">
        <v>0</v>
      </c>
      <c r="AR1265" s="300"/>
      <c r="AS1265" s="300"/>
      <c r="AT1265" s="302"/>
      <c r="AU1265" s="302"/>
      <c r="AV1265" s="303" t="b">
        <v>1</v>
      </c>
      <c r="AW1265" s="304" t="str">
        <f t="shared" si="9"/>
        <v>false</v>
      </c>
      <c r="AX1265" s="305" t="str">
        <f t="shared" si="17"/>
        <v>&lt;column comment="" default="" key="false" label="CensGroup10" length="255" nullable="true" originalDbColumnName="CensGroup10" originalLength="-1" pattern="" precision="-1" talendType="id_String" type=""/&gt;</v>
      </c>
      <c r="AY1265" s="306"/>
      <c r="AZ1265" s="305" t="str">
        <f t="shared" si="10"/>
        <v>&lt;column comment="" default="" key="false" label="CensGroup10" length="255" nullable="true" originalDbColumnName="CensGroup10" originalLength="-1" pattern="" precision="-1" talendType="id_String" type=""/&gt;</v>
      </c>
      <c r="BA1265" s="306"/>
      <c r="BB1265" s="302"/>
      <c r="BC1265" s="303" t="b">
        <f t="shared" si="11"/>
        <v>1</v>
      </c>
      <c r="BD1265" s="304"/>
      <c r="BE1265" s="304" t="str">
        <f t="shared" si="12"/>
        <v>false</v>
      </c>
      <c r="BF1265" s="307"/>
      <c r="BG1265" s="305"/>
      <c r="BH1265" s="305"/>
      <c r="BI1265" s="305"/>
      <c r="BJ1265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5" s="306"/>
      <c r="BL1265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5" s="306"/>
      <c r="BN1265" s="302"/>
      <c r="BO1265" s="302"/>
      <c r="BP1265" s="302"/>
      <c r="BQ1265" s="302"/>
      <c r="BR1265" s="302"/>
      <c r="BS1265" s="302"/>
      <c r="BT1265" s="302"/>
      <c r="BU1265" s="302"/>
      <c r="BV1265" s="302"/>
      <c r="BW1265" s="302"/>
      <c r="BX1265" s="302"/>
    </row>
    <row r="1266">
      <c r="A1266" s="292" t="s">
        <v>728</v>
      </c>
      <c r="B1266" s="292">
        <v>1265.0</v>
      </c>
      <c r="C1266" s="292">
        <f t="shared" si="15"/>
        <v>2</v>
      </c>
      <c r="D1266" s="293" t="str">
        <f t="shared" si="29"/>
        <v>Conservation</v>
      </c>
      <c r="E1266" s="46" t="str">
        <f t="shared" si="2"/>
        <v>hcd.mdb.HCDInsp.CensBlock00</v>
      </c>
      <c r="F1266" s="46" t="s">
        <v>361</v>
      </c>
      <c r="G1266" s="46" t="s">
        <v>513</v>
      </c>
      <c r="H1266" s="47">
        <v>57.0</v>
      </c>
      <c r="I1266" s="294" t="s">
        <v>1499</v>
      </c>
      <c r="J1266" s="295" t="s">
        <v>729</v>
      </c>
      <c r="K1266" s="296">
        <v>8.0</v>
      </c>
      <c r="L1266" s="297" t="b">
        <v>0</v>
      </c>
      <c r="M1266" s="294" t="s">
        <v>2098</v>
      </c>
      <c r="N1266" s="294"/>
      <c r="O1266" s="369"/>
      <c r="P1266" s="369"/>
      <c r="Q1266" s="298" t="str">
        <f t="shared" si="3"/>
        <v>HCDInsp</v>
      </c>
      <c r="R1266" s="298" t="str">
        <f t="shared" si="19"/>
        <v>CensBlock00</v>
      </c>
      <c r="S1266" s="298" t="str">
        <f t="array" ref="S1266">iferror(index('Type Mapping'!$A$2:$D$21,match(J1266,'Type Mapping'!$B$2:$B$21,0),3),"type mismatch")</f>
        <v>VARCHAR</v>
      </c>
      <c r="T1266" s="298"/>
      <c r="U1266" s="298"/>
      <c r="V1266" s="298"/>
      <c r="W1266" s="51" t="b">
        <v>1</v>
      </c>
      <c r="X1266" s="51"/>
      <c r="Y1266" s="309"/>
      <c r="Z1266" s="309"/>
      <c r="AA1266" s="311" t="s">
        <v>669</v>
      </c>
      <c r="AB1266" s="53" t="str">
        <f t="shared" si="23"/>
        <v>geo_id_history</v>
      </c>
      <c r="AC1266" s="308" t="str">
        <f t="array" ref="AC1266">iferror(index('StoT Mapping (Depreciated)'!$D$2:$L$976,match(E1266,'StoT Mapping (Depreciated)'!$D$2:$D$976,0),9),"**FIELD MISSING**")</f>
        <v>???</v>
      </c>
      <c r="AD1266" s="53" t="str">
        <f t="shared" si="6"/>
        <v>geo_id.???</v>
      </c>
      <c r="AE1266" s="299">
        <f>countif(NEW_REDB_table.field,AD1266)</f>
        <v>0</v>
      </c>
      <c r="AF1266" s="299" t="str">
        <f t="shared" si="7"/>
        <v>Check...</v>
      </c>
      <c r="AG1266" s="308"/>
      <c r="AH1266" s="317" t="b">
        <v>0</v>
      </c>
      <c r="AI1266" s="317" t="b">
        <v>0</v>
      </c>
      <c r="AJ1266" s="308" t="str">
        <f t="array" ref="AJ1266">iferror(index('Type Mapping'!$A$2:$D$21,match(J1266,'Type Mapping'!$B$2:$B$21,0),4),"type mismatch")</f>
        <v>FLOAT</v>
      </c>
      <c r="AK1266" s="308"/>
      <c r="AL1266" s="308"/>
      <c r="AM1266" s="308"/>
      <c r="AN1266" s="300" t="b">
        <v>0</v>
      </c>
      <c r="AO1266" s="300" t="b">
        <v>0</v>
      </c>
      <c r="AP1266" s="300" t="b">
        <v>0</v>
      </c>
      <c r="AQ1266" s="300" t="b">
        <v>0</v>
      </c>
      <c r="AR1266" s="300"/>
      <c r="AS1266" s="300"/>
      <c r="AT1266" s="302"/>
      <c r="AU1266" s="302"/>
      <c r="AV1266" s="303" t="b">
        <v>1</v>
      </c>
      <c r="AW1266" s="304" t="str">
        <f t="shared" si="9"/>
        <v>false</v>
      </c>
      <c r="AX1266" s="305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1266" s="306"/>
      <c r="AZ1266" s="305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1266" s="306"/>
      <c r="BB1266" s="302"/>
      <c r="BC1266" s="303" t="b">
        <f t="shared" si="11"/>
        <v>1</v>
      </c>
      <c r="BD1266" s="304"/>
      <c r="BE1266" s="304" t="str">
        <f t="shared" si="12"/>
        <v>false</v>
      </c>
      <c r="BF1266" s="307"/>
      <c r="BG1266" s="305"/>
      <c r="BH1266" s="305"/>
      <c r="BI1266" s="305"/>
      <c r="BJ1266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6" s="306"/>
      <c r="BL1266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6" s="306"/>
      <c r="BN1266" s="302"/>
      <c r="BO1266" s="302"/>
      <c r="BP1266" s="302"/>
      <c r="BQ1266" s="302"/>
      <c r="BR1266" s="302"/>
      <c r="BS1266" s="302"/>
      <c r="BT1266" s="302"/>
      <c r="BU1266" s="302"/>
      <c r="BV1266" s="302"/>
      <c r="BW1266" s="302"/>
      <c r="BX1266" s="302"/>
    </row>
    <row r="1267">
      <c r="A1267" s="292" t="s">
        <v>728</v>
      </c>
      <c r="B1267" s="292">
        <v>1266.0</v>
      </c>
      <c r="C1267" s="292">
        <f t="shared" si="15"/>
        <v>2</v>
      </c>
      <c r="D1267" s="293" t="str">
        <f t="shared" si="29"/>
        <v>Conservation</v>
      </c>
      <c r="E1267" s="46" t="str">
        <f t="shared" si="2"/>
        <v>hcd.mdb.HCDInsp.AsrNbrhd</v>
      </c>
      <c r="F1267" s="46" t="s">
        <v>361</v>
      </c>
      <c r="G1267" s="46" t="s">
        <v>513</v>
      </c>
      <c r="H1267" s="47">
        <v>58.0</v>
      </c>
      <c r="I1267" s="294" t="s">
        <v>1520</v>
      </c>
      <c r="J1267" s="295" t="s">
        <v>749</v>
      </c>
      <c r="K1267" s="296">
        <v>2.0</v>
      </c>
      <c r="L1267" s="297" t="b">
        <v>0</v>
      </c>
      <c r="M1267" s="294" t="s">
        <v>1521</v>
      </c>
      <c r="N1267" s="294"/>
      <c r="O1267" s="369"/>
      <c r="P1267" s="369"/>
      <c r="Q1267" s="298" t="str">
        <f t="shared" si="3"/>
        <v>HCDInsp</v>
      </c>
      <c r="R1267" s="298" t="str">
        <f t="shared" si="19"/>
        <v>AsrNbrhd</v>
      </c>
      <c r="S1267" s="298" t="str">
        <f t="array" ref="S1267">iferror(index('Type Mapping'!$A$2:$D$21,match(J1267,'Type Mapping'!$B$2:$B$21,0),3),"type mismatch")</f>
        <v>VARCHAR</v>
      </c>
      <c r="T1267" s="298"/>
      <c r="U1267" s="298"/>
      <c r="V1267" s="298"/>
      <c r="W1267" s="51" t="b">
        <v>1</v>
      </c>
      <c r="X1267" s="51"/>
      <c r="Y1267" s="309"/>
      <c r="Z1267" s="309"/>
      <c r="AA1267" s="311" t="s">
        <v>669</v>
      </c>
      <c r="AB1267" s="53" t="str">
        <f t="shared" si="23"/>
        <v>geo_id_history</v>
      </c>
      <c r="AC1267" s="308" t="str">
        <f t="array" ref="AC1267">iferror(index('StoT Mapping (Depreciated)'!$D$2:$L$976,match(E1267,'StoT Mapping (Depreciated)'!$D$2:$D$976,0),9),"**FIELD MISSING**")</f>
        <v>???</v>
      </c>
      <c r="AD1267" s="53" t="str">
        <f t="shared" si="6"/>
        <v>geo_id.???</v>
      </c>
      <c r="AE1267" s="299">
        <f>countif(NEW_REDB_table.field,AD1267)</f>
        <v>0</v>
      </c>
      <c r="AF1267" s="299" t="str">
        <f t="shared" si="7"/>
        <v>Check...</v>
      </c>
      <c r="AG1267" s="308"/>
      <c r="AH1267" s="317" t="b">
        <v>0</v>
      </c>
      <c r="AI1267" s="317" t="b">
        <v>0</v>
      </c>
      <c r="AJ1267" s="308" t="str">
        <f t="array" ref="AJ1267">iferror(index('Type Mapping'!$A$2:$D$21,match(J1267,'Type Mapping'!$B$2:$B$21,0),4),"type mismatch")</f>
        <v>INT</v>
      </c>
      <c r="AK1267" s="308"/>
      <c r="AL1267" s="308"/>
      <c r="AM1267" s="308"/>
      <c r="AN1267" s="300" t="b">
        <v>0</v>
      </c>
      <c r="AO1267" s="300" t="b">
        <v>0</v>
      </c>
      <c r="AP1267" s="300" t="b">
        <v>0</v>
      </c>
      <c r="AQ1267" s="300" t="b">
        <v>0</v>
      </c>
      <c r="AR1267" s="300"/>
      <c r="AS1267" s="300"/>
      <c r="AT1267" s="302"/>
      <c r="AU1267" s="302"/>
      <c r="AV1267" s="303" t="b">
        <v>1</v>
      </c>
      <c r="AW1267" s="304" t="str">
        <f t="shared" si="9"/>
        <v>false</v>
      </c>
      <c r="AX1267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1267" s="306"/>
      <c r="AZ1267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1267" s="306"/>
      <c r="BB1267" s="302"/>
      <c r="BC1267" s="303" t="b">
        <f t="shared" si="11"/>
        <v>1</v>
      </c>
      <c r="BD1267" s="304"/>
      <c r="BE1267" s="304" t="str">
        <f t="shared" si="12"/>
        <v>false</v>
      </c>
      <c r="BF1267" s="307"/>
      <c r="BG1267" s="305"/>
      <c r="BH1267" s="305"/>
      <c r="BI1267" s="305"/>
      <c r="BJ1267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7" s="306"/>
      <c r="BL1267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7" s="306"/>
      <c r="BN1267" s="302"/>
      <c r="BO1267" s="302"/>
      <c r="BP1267" s="302"/>
      <c r="BQ1267" s="302"/>
      <c r="BR1267" s="302"/>
      <c r="BS1267" s="302"/>
      <c r="BT1267" s="302"/>
      <c r="BU1267" s="302"/>
      <c r="BV1267" s="302"/>
      <c r="BW1267" s="302"/>
      <c r="BX1267" s="302"/>
    </row>
    <row r="1268">
      <c r="A1268" s="292" t="s">
        <v>728</v>
      </c>
      <c r="B1268" s="292">
        <v>1267.0</v>
      </c>
      <c r="C1268" s="292">
        <f t="shared" si="15"/>
        <v>2</v>
      </c>
      <c r="D1268" s="293" t="str">
        <f t="shared" si="29"/>
        <v>Conservation</v>
      </c>
      <c r="E1268" s="46" t="str">
        <f t="shared" si="2"/>
        <v>hcd.mdb.HCDInsp.NLC</v>
      </c>
      <c r="F1268" s="46" t="s">
        <v>361</v>
      </c>
      <c r="G1268" s="46" t="s">
        <v>513</v>
      </c>
      <c r="H1268" s="47">
        <v>59.0</v>
      </c>
      <c r="I1268" s="294" t="s">
        <v>1058</v>
      </c>
      <c r="J1268" s="295" t="s">
        <v>729</v>
      </c>
      <c r="K1268" s="296">
        <v>8.0</v>
      </c>
      <c r="L1268" s="297" t="b">
        <v>0</v>
      </c>
      <c r="M1268" s="294" t="s">
        <v>1059</v>
      </c>
      <c r="N1268" s="294"/>
      <c r="O1268" s="369"/>
      <c r="P1268" s="369"/>
      <c r="Q1268" s="298" t="str">
        <f t="shared" si="3"/>
        <v>HCDInsp</v>
      </c>
      <c r="R1268" s="298" t="str">
        <f t="shared" si="19"/>
        <v>NLC</v>
      </c>
      <c r="S1268" s="298" t="str">
        <f t="array" ref="S1268">iferror(index('Type Mapping'!$A$2:$D$21,match(J1268,'Type Mapping'!$B$2:$B$21,0),3),"type mismatch")</f>
        <v>VARCHAR</v>
      </c>
      <c r="T1268" s="298"/>
      <c r="U1268" s="298"/>
      <c r="V1268" s="298"/>
      <c r="W1268" s="51" t="b">
        <v>1</v>
      </c>
      <c r="X1268" s="51"/>
      <c r="Y1268" s="309"/>
      <c r="Z1268" s="309"/>
      <c r="AA1268" s="311" t="s">
        <v>669</v>
      </c>
      <c r="AB1268" s="53" t="str">
        <f t="shared" si="23"/>
        <v>geo_id_history</v>
      </c>
      <c r="AC1268" s="308" t="str">
        <f t="array" ref="AC1268">iferror(index('StoT Mapping (Depreciated)'!$D$2:$L$976,match(E1268,'StoT Mapping (Depreciated)'!$D$2:$D$976,0),9),"**FIELD MISSING**")</f>
        <v>???</v>
      </c>
      <c r="AD1268" s="53" t="str">
        <f t="shared" si="6"/>
        <v>geo_id.???</v>
      </c>
      <c r="AE1268" s="299">
        <f>countif(NEW_REDB_table.field,AD1268)</f>
        <v>0</v>
      </c>
      <c r="AF1268" s="299" t="str">
        <f t="shared" si="7"/>
        <v>Check...</v>
      </c>
      <c r="AG1268" s="308"/>
      <c r="AH1268" s="317" t="b">
        <v>0</v>
      </c>
      <c r="AI1268" s="317" t="b">
        <v>0</v>
      </c>
      <c r="AJ1268" s="308" t="str">
        <f t="array" ref="AJ1268">iferror(index('Type Mapping'!$A$2:$D$21,match(J1268,'Type Mapping'!$B$2:$B$21,0),4),"type mismatch")</f>
        <v>FLOAT</v>
      </c>
      <c r="AK1268" s="308"/>
      <c r="AL1268" s="308"/>
      <c r="AM1268" s="308"/>
      <c r="AN1268" s="300" t="b">
        <v>0</v>
      </c>
      <c r="AO1268" s="300" t="b">
        <v>0</v>
      </c>
      <c r="AP1268" s="300" t="b">
        <v>0</v>
      </c>
      <c r="AQ1268" s="300" t="b">
        <v>0</v>
      </c>
      <c r="AR1268" s="300"/>
      <c r="AS1268" s="300"/>
      <c r="AT1268" s="302"/>
      <c r="AU1268" s="302"/>
      <c r="AV1268" s="303" t="b">
        <v>1</v>
      </c>
      <c r="AW1268" s="304" t="str">
        <f t="shared" si="9"/>
        <v>false</v>
      </c>
      <c r="AX1268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1268" s="306"/>
      <c r="AZ1268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1268" s="306"/>
      <c r="BB1268" s="302"/>
      <c r="BC1268" s="303" t="b">
        <f t="shared" si="11"/>
        <v>1</v>
      </c>
      <c r="BD1268" s="304"/>
      <c r="BE1268" s="304" t="str">
        <f t="shared" si="12"/>
        <v>false</v>
      </c>
      <c r="BF1268" s="307"/>
      <c r="BG1268" s="305"/>
      <c r="BH1268" s="305"/>
      <c r="BI1268" s="305"/>
      <c r="BJ1268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8" s="306"/>
      <c r="BL1268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8" s="306"/>
      <c r="BN1268" s="302"/>
      <c r="BO1268" s="302"/>
      <c r="BP1268" s="302"/>
      <c r="BQ1268" s="302"/>
      <c r="BR1268" s="302"/>
      <c r="BS1268" s="302"/>
      <c r="BT1268" s="302"/>
      <c r="BU1268" s="302"/>
      <c r="BV1268" s="302"/>
      <c r="BW1268" s="302"/>
      <c r="BX1268" s="302"/>
    </row>
    <row r="1269">
      <c r="A1269" s="292" t="s">
        <v>728</v>
      </c>
      <c r="B1269" s="292">
        <v>1268.0</v>
      </c>
      <c r="C1269" s="292">
        <f t="shared" si="15"/>
        <v>2</v>
      </c>
      <c r="D1269" s="293" t="str">
        <f t="shared" si="29"/>
        <v>Conservation</v>
      </c>
      <c r="E1269" s="46" t="str">
        <f t="shared" si="2"/>
        <v>hcd.mdb.HCDInsp.Parity</v>
      </c>
      <c r="F1269" s="46" t="s">
        <v>361</v>
      </c>
      <c r="G1269" s="46" t="s">
        <v>513</v>
      </c>
      <c r="H1269" s="47">
        <v>60.0</v>
      </c>
      <c r="I1269" s="294" t="s">
        <v>1061</v>
      </c>
      <c r="J1269" s="295" t="s">
        <v>743</v>
      </c>
      <c r="K1269" s="296">
        <v>1.0</v>
      </c>
      <c r="L1269" s="297" t="b">
        <v>0</v>
      </c>
      <c r="M1269" s="294" t="s">
        <v>1652</v>
      </c>
      <c r="N1269" s="294"/>
      <c r="O1269" s="369"/>
      <c r="P1269" s="369"/>
      <c r="Q1269" s="298" t="str">
        <f t="shared" si="3"/>
        <v>HCDInsp</v>
      </c>
      <c r="R1269" s="298" t="str">
        <f t="shared" si="19"/>
        <v>Parity</v>
      </c>
      <c r="S1269" s="298" t="str">
        <f t="array" ref="S1269">iferror(index('Type Mapping'!$A$2:$D$21,match(J1269,'Type Mapping'!$B$2:$B$21,0),3),"type mismatch")</f>
        <v>VARCHAR</v>
      </c>
      <c r="T1269" s="298"/>
      <c r="U1269" s="298"/>
      <c r="V1269" s="298"/>
      <c r="W1269" s="51" t="b">
        <v>1</v>
      </c>
      <c r="X1269" s="51"/>
      <c r="Y1269" s="309"/>
      <c r="Z1269" s="309"/>
      <c r="AA1269" s="311" t="s">
        <v>669</v>
      </c>
      <c r="AB1269" s="53" t="str">
        <f t="shared" si="23"/>
        <v>geo_id_history</v>
      </c>
      <c r="AC1269" s="308" t="str">
        <f t="array" ref="AC1269">iferror(index('StoT Mapping (Depreciated)'!$D$2:$L$976,match(E1269,'StoT Mapping (Depreciated)'!$D$2:$D$976,0),9),"**FIELD MISSING**")</f>
        <v>???</v>
      </c>
      <c r="AD1269" s="53" t="str">
        <f t="shared" si="6"/>
        <v>geo_id.???</v>
      </c>
      <c r="AE1269" s="299">
        <f>countif(NEW_REDB_table.field,AD1269)</f>
        <v>0</v>
      </c>
      <c r="AF1269" s="299" t="str">
        <f t="shared" si="7"/>
        <v>Check...</v>
      </c>
      <c r="AG1269" s="308"/>
      <c r="AH1269" s="317" t="b">
        <v>0</v>
      </c>
      <c r="AI1269" s="317" t="b">
        <v>0</v>
      </c>
      <c r="AJ1269" s="308" t="str">
        <f t="array" ref="AJ1269">iferror(index('Type Mapping'!$A$2:$D$21,match(J1269,'Type Mapping'!$B$2:$B$21,0),4),"type mismatch")</f>
        <v>VARCHAR</v>
      </c>
      <c r="AK1269" s="308"/>
      <c r="AL1269" s="308"/>
      <c r="AM1269" s="308"/>
      <c r="AN1269" s="300" t="b">
        <v>0</v>
      </c>
      <c r="AO1269" s="300" t="b">
        <v>0</v>
      </c>
      <c r="AP1269" s="300" t="b">
        <v>0</v>
      </c>
      <c r="AQ1269" s="300" t="b">
        <v>0</v>
      </c>
      <c r="AR1269" s="300"/>
      <c r="AS1269" s="300"/>
      <c r="AT1269" s="302"/>
      <c r="AU1269" s="302"/>
      <c r="AV1269" s="303" t="b">
        <v>1</v>
      </c>
      <c r="AW1269" s="304" t="str">
        <f t="shared" si="9"/>
        <v>false</v>
      </c>
      <c r="AX1269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1269" s="306"/>
      <c r="AZ1269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1269" s="306"/>
      <c r="BB1269" s="302"/>
      <c r="BC1269" s="303" t="b">
        <f t="shared" si="11"/>
        <v>1</v>
      </c>
      <c r="BD1269" s="304"/>
      <c r="BE1269" s="304" t="str">
        <f t="shared" si="12"/>
        <v>false</v>
      </c>
      <c r="BF1269" s="307"/>
      <c r="BG1269" s="305"/>
      <c r="BH1269" s="305"/>
      <c r="BI1269" s="305"/>
      <c r="BJ1269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69" s="306"/>
      <c r="BL1269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69" s="306"/>
      <c r="BN1269" s="302"/>
      <c r="BO1269" s="302"/>
      <c r="BP1269" s="302"/>
      <c r="BQ1269" s="302"/>
      <c r="BR1269" s="302"/>
      <c r="BS1269" s="302"/>
      <c r="BT1269" s="302"/>
      <c r="BU1269" s="302"/>
      <c r="BV1269" s="302"/>
      <c r="BW1269" s="302"/>
      <c r="BX1269" s="302"/>
    </row>
    <row r="1270">
      <c r="A1270" s="292" t="s">
        <v>728</v>
      </c>
      <c r="B1270" s="292">
        <v>1269.0</v>
      </c>
      <c r="C1270" s="292">
        <f t="shared" si="15"/>
        <v>2</v>
      </c>
      <c r="D1270" s="293" t="str">
        <f t="shared" si="29"/>
        <v>Conservation</v>
      </c>
      <c r="E1270" s="46" t="str">
        <f t="shared" si="2"/>
        <v>hcd.mdb.HCDInsp.FirstDate</v>
      </c>
      <c r="F1270" s="46" t="s">
        <v>361</v>
      </c>
      <c r="G1270" s="46" t="s">
        <v>513</v>
      </c>
      <c r="H1270" s="47">
        <v>61.0</v>
      </c>
      <c r="I1270" s="294" t="s">
        <v>787</v>
      </c>
      <c r="J1270" s="295" t="s">
        <v>788</v>
      </c>
      <c r="K1270" s="296">
        <v>8.0</v>
      </c>
      <c r="L1270" s="297" t="b">
        <v>0</v>
      </c>
      <c r="M1270" s="294" t="s">
        <v>789</v>
      </c>
      <c r="N1270" s="294"/>
      <c r="O1270" s="369"/>
      <c r="P1270" s="369"/>
      <c r="Q1270" s="298" t="str">
        <f t="shared" si="3"/>
        <v>HCDInsp</v>
      </c>
      <c r="R1270" s="298" t="str">
        <f t="shared" si="19"/>
        <v>FirstDate</v>
      </c>
      <c r="S1270" s="298" t="str">
        <f t="array" ref="S1270">iferror(index('Type Mapping'!$A$2:$D$21,match(J1270,'Type Mapping'!$B$2:$B$21,0),3),"type mismatch")</f>
        <v>VARCHAR</v>
      </c>
      <c r="T1270" s="298"/>
      <c r="U1270" s="298"/>
      <c r="V1270" s="298"/>
      <c r="W1270" s="51" t="b">
        <v>1</v>
      </c>
      <c r="X1270" s="51"/>
      <c r="Y1270" s="309"/>
      <c r="Z1270" s="309"/>
      <c r="AA1270" s="311" t="s">
        <v>669</v>
      </c>
      <c r="AB1270" s="53" t="str">
        <f t="shared" si="23"/>
        <v>geo_id_history</v>
      </c>
      <c r="AC1270" s="308" t="str">
        <f t="array" ref="AC1270">iferror(index('StoT Mapping (Depreciated)'!$D$2:$L$976,match(E1270,'StoT Mapping (Depreciated)'!$D$2:$D$976,0),9),"**FIELD MISSING**")</f>
        <v>???</v>
      </c>
      <c r="AD1270" s="53" t="str">
        <f t="shared" si="6"/>
        <v>geo_id.???</v>
      </c>
      <c r="AE1270" s="299">
        <f>countif(NEW_REDB_table.field,AD1270)</f>
        <v>0</v>
      </c>
      <c r="AF1270" s="299" t="str">
        <f t="shared" si="7"/>
        <v>Check...</v>
      </c>
      <c r="AG1270" s="308"/>
      <c r="AH1270" s="317" t="b">
        <v>0</v>
      </c>
      <c r="AI1270" s="317" t="b">
        <v>0</v>
      </c>
      <c r="AJ1270" s="308" t="str">
        <f t="array" ref="AJ1270">iferror(index('Type Mapping'!$A$2:$D$21,match(J1270,'Type Mapping'!$B$2:$B$21,0),4),"type mismatch")</f>
        <v>DATE</v>
      </c>
      <c r="AK1270" s="308"/>
      <c r="AL1270" s="308"/>
      <c r="AM1270" s="308"/>
      <c r="AN1270" s="300" t="b">
        <v>0</v>
      </c>
      <c r="AO1270" s="300" t="b">
        <v>0</v>
      </c>
      <c r="AP1270" s="300" t="b">
        <v>0</v>
      </c>
      <c r="AQ1270" s="300" t="b">
        <v>0</v>
      </c>
      <c r="AR1270" s="300"/>
      <c r="AS1270" s="300"/>
      <c r="AT1270" s="302"/>
      <c r="AU1270" s="302"/>
      <c r="AV1270" s="303" t="b">
        <v>1</v>
      </c>
      <c r="AW1270" s="304" t="str">
        <f t="shared" si="9"/>
        <v>false</v>
      </c>
      <c r="AX1270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1270" s="306"/>
      <c r="AZ1270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1270" s="306"/>
      <c r="BB1270" s="302"/>
      <c r="BC1270" s="303" t="b">
        <f t="shared" si="11"/>
        <v>1</v>
      </c>
      <c r="BD1270" s="304"/>
      <c r="BE1270" s="304" t="str">
        <f t="shared" si="12"/>
        <v>false</v>
      </c>
      <c r="BF1270" s="307"/>
      <c r="BG1270" s="305"/>
      <c r="BH1270" s="305"/>
      <c r="BI1270" s="305"/>
      <c r="BJ1270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70" s="306"/>
      <c r="BL1270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70" s="306"/>
      <c r="BN1270" s="302"/>
      <c r="BO1270" s="302"/>
      <c r="BP1270" s="302"/>
      <c r="BQ1270" s="302"/>
      <c r="BR1270" s="302"/>
      <c r="BS1270" s="302"/>
      <c r="BT1270" s="302"/>
      <c r="BU1270" s="302"/>
      <c r="BV1270" s="302"/>
      <c r="BW1270" s="302"/>
      <c r="BX1270" s="302"/>
    </row>
    <row r="1271">
      <c r="A1271" s="292" t="s">
        <v>728</v>
      </c>
      <c r="B1271" s="292">
        <v>1270.0</v>
      </c>
      <c r="C1271" s="292">
        <f t="shared" si="15"/>
        <v>2</v>
      </c>
      <c r="D1271" s="293" t="str">
        <f t="shared" si="29"/>
        <v>Conservation</v>
      </c>
      <c r="E1271" s="46" t="str">
        <f t="shared" si="2"/>
        <v>hcd.mdb.HCDInsp.LastDate</v>
      </c>
      <c r="F1271" s="46" t="s">
        <v>361</v>
      </c>
      <c r="G1271" s="46" t="s">
        <v>513</v>
      </c>
      <c r="H1271" s="47">
        <v>62.0</v>
      </c>
      <c r="I1271" s="294" t="s">
        <v>794</v>
      </c>
      <c r="J1271" s="295" t="s">
        <v>788</v>
      </c>
      <c r="K1271" s="296">
        <v>8.0</v>
      </c>
      <c r="L1271" s="297" t="b">
        <v>0</v>
      </c>
      <c r="M1271" s="294" t="s">
        <v>796</v>
      </c>
      <c r="N1271" s="294"/>
      <c r="O1271" s="369"/>
      <c r="P1271" s="369"/>
      <c r="Q1271" s="298" t="str">
        <f t="shared" si="3"/>
        <v>HCDInsp</v>
      </c>
      <c r="R1271" s="298" t="str">
        <f t="shared" si="19"/>
        <v>LastDate</v>
      </c>
      <c r="S1271" s="298" t="str">
        <f t="array" ref="S1271">iferror(index('Type Mapping'!$A$2:$D$21,match(J1271,'Type Mapping'!$B$2:$B$21,0),3),"type mismatch")</f>
        <v>VARCHAR</v>
      </c>
      <c r="T1271" s="298"/>
      <c r="U1271" s="298"/>
      <c r="V1271" s="298"/>
      <c r="W1271" s="51" t="b">
        <v>1</v>
      </c>
      <c r="X1271" s="51"/>
      <c r="Y1271" s="309"/>
      <c r="Z1271" s="309"/>
      <c r="AA1271" s="311" t="s">
        <v>669</v>
      </c>
      <c r="AB1271" s="53" t="str">
        <f t="shared" si="23"/>
        <v>geo_id_history</v>
      </c>
      <c r="AC1271" s="308" t="str">
        <f t="array" ref="AC1271">iferror(index('StoT Mapping (Depreciated)'!$D$2:$L$976,match(E1271,'StoT Mapping (Depreciated)'!$D$2:$D$976,0),9),"**FIELD MISSING**")</f>
        <v>???</v>
      </c>
      <c r="AD1271" s="53" t="str">
        <f t="shared" si="6"/>
        <v>geo_id.???</v>
      </c>
      <c r="AE1271" s="299">
        <f>countif(NEW_REDB_table.field,AD1271)</f>
        <v>0</v>
      </c>
      <c r="AF1271" s="299" t="str">
        <f t="shared" si="7"/>
        <v>Check...</v>
      </c>
      <c r="AG1271" s="308"/>
      <c r="AH1271" s="317" t="b">
        <v>0</v>
      </c>
      <c r="AI1271" s="317" t="b">
        <v>0</v>
      </c>
      <c r="AJ1271" s="308" t="str">
        <f t="array" ref="AJ1271">iferror(index('Type Mapping'!$A$2:$D$21,match(J1271,'Type Mapping'!$B$2:$B$21,0),4),"type mismatch")</f>
        <v>DATE</v>
      </c>
      <c r="AK1271" s="308"/>
      <c r="AL1271" s="308"/>
      <c r="AM1271" s="308"/>
      <c r="AN1271" s="300" t="b">
        <v>0</v>
      </c>
      <c r="AO1271" s="300" t="b">
        <v>0</v>
      </c>
      <c r="AP1271" s="300" t="b">
        <v>0</v>
      </c>
      <c r="AQ1271" s="300" t="b">
        <v>0</v>
      </c>
      <c r="AR1271" s="300"/>
      <c r="AS1271" s="300"/>
      <c r="AT1271" s="302"/>
      <c r="AU1271" s="302"/>
      <c r="AV1271" s="303" t="b">
        <v>1</v>
      </c>
      <c r="AW1271" s="304" t="str">
        <f t="shared" si="9"/>
        <v>false</v>
      </c>
      <c r="AX1271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1271" s="306"/>
      <c r="AZ1271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1271" s="306"/>
      <c r="BB1271" s="302"/>
      <c r="BC1271" s="303" t="b">
        <f t="shared" si="11"/>
        <v>1</v>
      </c>
      <c r="BD1271" s="304"/>
      <c r="BE1271" s="304" t="str">
        <f t="shared" si="12"/>
        <v>false</v>
      </c>
      <c r="BF1271" s="307"/>
      <c r="BG1271" s="305"/>
      <c r="BH1271" s="305"/>
      <c r="BI1271" s="305"/>
      <c r="BJ1271" s="305" t="str">
        <f t="shared" si="18"/>
        <v>&lt;column comment="" default="" key="false" label="HCDInsp" length="255" nullable="true" originalDbColumnName="HCDInsp" originalLength="-1" pattern="" precision="-1" talendType="id_String" type=""/&gt;</v>
      </c>
      <c r="BK1271" s="306"/>
      <c r="BL1271" s="305" t="str">
        <f t="shared" si="14"/>
        <v>&lt;column comment="" default="" key="false" label="HCDInsp" length="255" nullable="true" originalDbColumnName="HCDInsp" originalLength="-1" pattern="" precision="-1" talendType="id_String" type=""/&gt;</v>
      </c>
      <c r="BM1271" s="306"/>
      <c r="BN1271" s="302"/>
      <c r="BO1271" s="302"/>
      <c r="BP1271" s="302"/>
      <c r="BQ1271" s="302"/>
      <c r="BR1271" s="302"/>
      <c r="BS1271" s="302"/>
      <c r="BT1271" s="302"/>
      <c r="BU1271" s="302"/>
      <c r="BV1271" s="302"/>
      <c r="BW1271" s="302"/>
      <c r="BX1271" s="302"/>
    </row>
    <row r="1272">
      <c r="A1272" s="292" t="s">
        <v>728</v>
      </c>
      <c r="B1272" s="292">
        <v>1271.0</v>
      </c>
      <c r="C1272" s="292">
        <f t="shared" si="15"/>
        <v>2</v>
      </c>
      <c r="D1272" s="293" t="str">
        <f t="shared" si="29"/>
        <v>Conservation</v>
      </c>
      <c r="E1272" s="46" t="str">
        <f t="shared" si="2"/>
        <v>hcd.mdb.HCDInsp.UpDateGeo</v>
      </c>
      <c r="F1272" s="46" t="s">
        <v>361</v>
      </c>
      <c r="G1272" s="46" t="s">
        <v>513</v>
      </c>
      <c r="H1272" s="47">
        <v>63.0</v>
      </c>
      <c r="I1272" s="294" t="s">
        <v>1871</v>
      </c>
      <c r="J1272" s="295" t="s">
        <v>788</v>
      </c>
      <c r="K1272" s="296">
        <v>8.0</v>
      </c>
      <c r="L1272" s="297" t="b">
        <v>0</v>
      </c>
      <c r="M1272" s="294" t="s">
        <v>2105</v>
      </c>
      <c r="N1272" s="294"/>
      <c r="O1272" s="369"/>
      <c r="P1272" s="369"/>
      <c r="Q1272" s="298" t="str">
        <f t="shared" si="3"/>
        <v>HCDInsp</v>
      </c>
      <c r="R1272" s="298" t="str">
        <f t="shared" si="19"/>
        <v>UpDateGeo</v>
      </c>
      <c r="S1272" s="298" t="str">
        <f t="array" ref="S1272">iferror(index('Type Mapping'!$A$2:$D$21,match(J1272,'Type Mapping'!$B$2:$B$21,0),3),"type mismatch")</f>
        <v>VARCHAR</v>
      </c>
      <c r="T1272" s="298"/>
      <c r="U1272" s="298"/>
      <c r="V1272" s="298"/>
      <c r="W1272" s="51" t="b">
        <v>1</v>
      </c>
      <c r="X1272" s="51"/>
      <c r="Y1272" s="309"/>
      <c r="Z1272" s="309"/>
      <c r="AA1272" s="311" t="s">
        <v>669</v>
      </c>
      <c r="AB1272" s="53" t="str">
        <f t="shared" si="23"/>
        <v>geo_id_history</v>
      </c>
      <c r="AC1272" s="308" t="str">
        <f t="array" ref="AC1272">iferror(index('StoT Mapping (Depreciated)'!$D$2:$L$976,match(E1272,'StoT Mapping (Depreciated)'!$D$2:$D$976,0),9),"**FIELD MISSING**")</f>
        <v>???</v>
      </c>
      <c r="AD1272" s="53" t="str">
        <f t="shared" si="6"/>
        <v>geo_id.???</v>
      </c>
      <c r="AE1272" s="299">
        <f>countif(NEW_REDB_table.field,AD1272)</f>
        <v>0</v>
      </c>
      <c r="AF1272" s="299" t="str">
        <f t="shared" si="7"/>
        <v>Check...</v>
      </c>
      <c r="AG1272" s="308"/>
      <c r="AH1272" s="317" t="b">
        <v>0</v>
      </c>
      <c r="AI1272" s="317" t="b">
        <v>0</v>
      </c>
      <c r="AJ1272" s="308" t="str">
        <f t="array" ref="AJ1272">iferror(index('Type Mapping'!$A$2:$D$21,match(J1272,'Type Mapping'!$B$2:$B$21,0),4),"type mismatch")</f>
        <v>DATE</v>
      </c>
      <c r="AK1272" s="308"/>
      <c r="AL1272" s="308"/>
      <c r="AM1272" s="308"/>
      <c r="AN1272" s="300" t="b">
        <v>0</v>
      </c>
      <c r="AO1272" s="300" t="b">
        <v>0</v>
      </c>
      <c r="AP1272" s="300" t="b">
        <v>0</v>
      </c>
      <c r="AQ1272" s="300" t="b">
        <v>0</v>
      </c>
      <c r="AR1272" s="300"/>
      <c r="AS1272" s="300"/>
      <c r="AT1272" s="302"/>
      <c r="AU1272" s="302"/>
      <c r="AV1272" s="303" t="b">
        <v>1</v>
      </c>
      <c r="AW1272" s="304" t="str">
        <f t="shared" si="9"/>
        <v>false</v>
      </c>
      <c r="AX1272" s="305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1272" s="306"/>
      <c r="AZ1272" s="305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1272" s="306"/>
      <c r="BB1272" s="302"/>
      <c r="BC1272" s="303" t="b">
        <f t="shared" si="11"/>
        <v>1</v>
      </c>
      <c r="BD1272" s="304"/>
      <c r="BE1272" s="304" t="str">
        <f t="shared" si="12"/>
        <v>false</v>
      </c>
      <c r="BF1272" s="307"/>
      <c r="BG1272" s="305"/>
      <c r="BH1272" s="305"/>
      <c r="BI1272" s="305"/>
      <c r="BJ1272" s="305" t="str">
        <f t="shared" si="18"/>
        <v>&lt;column comment="" default="" key="false" label="HCDInsp" length="255" nullable="true" originalDbColumnName="HCDInsp" originalLength="-1" pattern="" precision="-1" talendType="id_String" type=""/&gt;&lt;/schema&gt;</v>
      </c>
      <c r="BK1272" s="306"/>
      <c r="BL1272" s="305" t="str">
        <f t="shared" si="14"/>
        <v>&lt;column comment="" default="" key="false" label="HCDInsp" length="255" nullable="true" originalDbColumnName="HCDInsp" originalLength="-1" pattern="" precision="-1" talendType="id_String" type=""/&gt;
&lt;/schema&gt;
</v>
      </c>
      <c r="BM1272" s="306"/>
      <c r="BN1272" s="302"/>
      <c r="BO1272" s="302"/>
      <c r="BP1272" s="302"/>
      <c r="BQ1272" s="302"/>
      <c r="BR1272" s="302"/>
      <c r="BS1272" s="302"/>
      <c r="BT1272" s="302"/>
      <c r="BU1272" s="302"/>
      <c r="BV1272" s="302"/>
      <c r="BW1272" s="302"/>
      <c r="BX1272" s="302"/>
    </row>
    <row r="1273" hidden="1">
      <c r="A1273" s="292" t="s">
        <v>728</v>
      </c>
      <c r="B1273" s="292">
        <v>1272.0</v>
      </c>
      <c r="C1273" s="292">
        <f t="shared" si="15"/>
        <v>1</v>
      </c>
      <c r="D1273" s="293" t="str">
        <f t="shared" ref="D1273:D1300" si="30">HYPERLINK("https://www.stlouis-mo.gov/data/service-requests.cfm","CSB Requests")</f>
        <v>CSB Requests</v>
      </c>
      <c r="E1273" s="46" t="str">
        <f t="shared" si="2"/>
        <v>requests.csv.requests.RequestNumber</v>
      </c>
      <c r="F1273" s="46" t="s">
        <v>461</v>
      </c>
      <c r="G1273" s="46" t="s">
        <v>638</v>
      </c>
      <c r="H1273" s="47">
        <v>1.0</v>
      </c>
      <c r="I1273" s="294" t="s">
        <v>2369</v>
      </c>
      <c r="J1273" s="295" t="s">
        <v>1704</v>
      </c>
      <c r="K1273" s="296">
        <v>10.0</v>
      </c>
      <c r="L1273" s="297" t="b">
        <v>1</v>
      </c>
      <c r="M1273" s="294" t="s">
        <v>802</v>
      </c>
      <c r="N1273" s="294"/>
      <c r="O1273" s="295">
        <v>460.0</v>
      </c>
      <c r="P1273" s="295"/>
      <c r="Q1273" s="298" t="str">
        <f t="shared" si="3"/>
        <v>requests</v>
      </c>
      <c r="R1273" s="298" t="str">
        <f t="shared" si="19"/>
        <v>RequestNumber</v>
      </c>
      <c r="S1273" s="298" t="str">
        <f t="array" ref="S1273">iferror(index('Type Mapping'!$A$2:$D$21,match(J1273,'Type Mapping'!$B$2:$B$21,0),3),"type mismatch")</f>
        <v>VARCHAR</v>
      </c>
      <c r="T1273" s="298"/>
      <c r="U1273" s="298"/>
      <c r="V1273" s="298"/>
      <c r="W1273" s="51" t="b">
        <v>0</v>
      </c>
      <c r="X1273" s="51" t="s">
        <v>2370</v>
      </c>
      <c r="Y1273" s="309"/>
      <c r="Z1273" s="309"/>
      <c r="AA1273" s="311" t="s">
        <v>977</v>
      </c>
      <c r="AB1273" s="53" t="str">
        <f t="shared" si="23"/>
        <v>**field missing**_history</v>
      </c>
      <c r="AC1273" s="308" t="str">
        <f t="array" ref="AC1273">iferror(index('StoT Mapping (Depreciated)'!$D$2:$L$976,match(E1273,'StoT Mapping (Depreciated)'!$D$2:$D$976,0),9),"**FIELD MISSING**")</f>
        <v>**FIELD MISSING**</v>
      </c>
      <c r="AD1273" s="53" t="str">
        <f t="shared" si="6"/>
        <v>**field missing**.**FIELD MISSING**</v>
      </c>
      <c r="AE1273" s="299">
        <f>countif(NEW_REDB_table.field,AD1273)</f>
        <v>0</v>
      </c>
      <c r="AF1273" s="299" t="str">
        <f t="shared" si="7"/>
        <v>Check...</v>
      </c>
      <c r="AG1273" s="308"/>
      <c r="AH1273" s="317" t="b">
        <v>0</v>
      </c>
      <c r="AI1273" s="317" t="b">
        <v>0</v>
      </c>
      <c r="AJ1273" s="308" t="str">
        <f t="array" ref="AJ1273">iferror(index('Type Mapping'!$A$2:$D$21,match(J1273,'Type Mapping'!$B$2:$B$21,0),4),"type mismatch")</f>
        <v>VARCHAR</v>
      </c>
      <c r="AK1273" s="308"/>
      <c r="AL1273" s="308"/>
      <c r="AM1273" s="308"/>
      <c r="AN1273" s="300" t="b">
        <v>0</v>
      </c>
      <c r="AO1273" s="300" t="b">
        <v>0</v>
      </c>
      <c r="AP1273" s="300" t="b">
        <v>0</v>
      </c>
      <c r="AQ1273" s="300" t="b">
        <v>0</v>
      </c>
      <c r="AR1273" s="300"/>
      <c r="AS1273" s="300"/>
      <c r="AT1273" s="302"/>
      <c r="AU1273" s="302"/>
      <c r="AV1273" s="303" t="b">
        <v>1</v>
      </c>
      <c r="AW1273" s="304" t="str">
        <f t="shared" si="9"/>
        <v>true</v>
      </c>
      <c r="AX1273" s="305" t="str">
        <f t="shared" si="17"/>
        <v>***requests.xml &lt;?xml version="1.0" encoding="UTF-8"?&gt;&lt;schema&gt;&lt;column comment="" default="" key="true" label="RequestNumber" length="255" nullable="true" originalDbColumnName="RequestNumber" originalLength="-1" pattern="" precision="-1" talendType="id_String" type=""/&gt;</v>
      </c>
      <c r="AY1273" s="306"/>
      <c r="AZ1273" s="305" t="str">
        <f t="shared" si="10"/>
        <v>requests.xml
&lt;?xml version="1.0" encoding="UTF-8"?&gt;&lt;schema&gt;
&lt;column comment="" default="" key="true" label="RequestNumber" length="255" nullable="true" originalDbColumnName="RequestNumber" originalLength="-1" pattern="" precision="-1" talendType="id_String" type=""/&gt;</v>
      </c>
      <c r="BA1273" s="306"/>
      <c r="BB1273" s="302"/>
      <c r="BC1273" s="303" t="b">
        <f t="shared" si="11"/>
        <v>0</v>
      </c>
      <c r="BD1273" s="304"/>
      <c r="BE1273" s="304" t="str">
        <f t="shared" si="12"/>
        <v/>
      </c>
      <c r="BF1273" s="307"/>
      <c r="BG1273" s="305"/>
      <c r="BH1273" s="305"/>
      <c r="BI1273" s="305"/>
      <c r="BJ1273" s="305" t="str">
        <f t="shared" si="18"/>
        <v/>
      </c>
      <c r="BK1273" s="306"/>
      <c r="BL1273" s="305" t="str">
        <f t="shared" si="14"/>
        <v/>
      </c>
      <c r="BM1273" s="306"/>
      <c r="BN1273" s="302"/>
      <c r="BO1273" s="302"/>
      <c r="BP1273" s="302"/>
      <c r="BQ1273" s="302"/>
      <c r="BR1273" s="302"/>
      <c r="BS1273" s="302"/>
      <c r="BT1273" s="302"/>
      <c r="BU1273" s="302"/>
      <c r="BV1273" s="302"/>
      <c r="BW1273" s="302"/>
      <c r="BX1273" s="302"/>
    </row>
    <row r="1274" hidden="1">
      <c r="A1274" s="292" t="s">
        <v>728</v>
      </c>
      <c r="B1274" s="292">
        <v>1273.0</v>
      </c>
      <c r="C1274" s="292">
        <f t="shared" si="15"/>
        <v>1</v>
      </c>
      <c r="D1274" s="293" t="str">
        <f t="shared" si="30"/>
        <v>CSB Requests</v>
      </c>
      <c r="E1274" s="46" t="str">
        <f t="shared" si="2"/>
        <v>requests.csv.requests.Category 1</v>
      </c>
      <c r="F1274" s="46" t="s">
        <v>461</v>
      </c>
      <c r="G1274" s="46" t="s">
        <v>638</v>
      </c>
      <c r="H1274" s="47">
        <v>2.0</v>
      </c>
      <c r="I1274" s="294" t="s">
        <v>2371</v>
      </c>
      <c r="J1274" s="295" t="s">
        <v>1704</v>
      </c>
      <c r="K1274" s="296">
        <v>10.0</v>
      </c>
      <c r="L1274" s="297" t="b">
        <v>0</v>
      </c>
      <c r="M1274" s="294" t="s">
        <v>802</v>
      </c>
      <c r="N1274" s="294"/>
      <c r="O1274" s="295" t="s">
        <v>2372</v>
      </c>
      <c r="P1274" s="295"/>
      <c r="Q1274" s="298" t="str">
        <f t="shared" si="3"/>
        <v>requests</v>
      </c>
      <c r="R1274" s="298" t="str">
        <f t="shared" si="19"/>
        <v>Category 1</v>
      </c>
      <c r="S1274" s="298" t="str">
        <f t="array" ref="S1274">iferror(index('Type Mapping'!$A$2:$D$21,match(J1274,'Type Mapping'!$B$2:$B$21,0),3),"type mismatch")</f>
        <v>VARCHAR</v>
      </c>
      <c r="T1274" s="298"/>
      <c r="U1274" s="298"/>
      <c r="V1274" s="298"/>
      <c r="W1274" s="51" t="b">
        <v>0</v>
      </c>
      <c r="X1274" s="51" t="s">
        <v>2370</v>
      </c>
      <c r="Y1274" s="309"/>
      <c r="Z1274" s="309"/>
      <c r="AA1274" s="311" t="s">
        <v>977</v>
      </c>
      <c r="AB1274" s="53" t="str">
        <f t="shared" si="23"/>
        <v>**field missing**_history</v>
      </c>
      <c r="AC1274" s="308" t="str">
        <f t="array" ref="AC1274">iferror(index('StoT Mapping (Depreciated)'!$D$2:$L$976,match(E1274,'StoT Mapping (Depreciated)'!$D$2:$D$976,0),9),"**FIELD MISSING**")</f>
        <v>**FIELD MISSING**</v>
      </c>
      <c r="AD1274" s="53" t="str">
        <f t="shared" si="6"/>
        <v>**field missing**.**FIELD MISSING**</v>
      </c>
      <c r="AE1274" s="299">
        <f>countif(NEW_REDB_table.field,AD1274)</f>
        <v>0</v>
      </c>
      <c r="AF1274" s="299" t="str">
        <f t="shared" si="7"/>
        <v>Check...</v>
      </c>
      <c r="AG1274" s="308"/>
      <c r="AH1274" s="317" t="b">
        <v>0</v>
      </c>
      <c r="AI1274" s="317" t="b">
        <v>0</v>
      </c>
      <c r="AJ1274" s="308" t="str">
        <f t="array" ref="AJ1274">iferror(index('Type Mapping'!$A$2:$D$21,match(J1274,'Type Mapping'!$B$2:$B$21,0),4),"type mismatch")</f>
        <v>VARCHAR</v>
      </c>
      <c r="AK1274" s="308"/>
      <c r="AL1274" s="308"/>
      <c r="AM1274" s="308"/>
      <c r="AN1274" s="300" t="b">
        <v>0</v>
      </c>
      <c r="AO1274" s="300" t="b">
        <v>0</v>
      </c>
      <c r="AP1274" s="300" t="b">
        <v>0</v>
      </c>
      <c r="AQ1274" s="300" t="b">
        <v>0</v>
      </c>
      <c r="AR1274" s="300"/>
      <c r="AS1274" s="300"/>
      <c r="AT1274" s="302"/>
      <c r="AU1274" s="302"/>
      <c r="AV1274" s="303" t="b">
        <v>1</v>
      </c>
      <c r="AW1274" s="304" t="str">
        <f t="shared" si="9"/>
        <v>false</v>
      </c>
      <c r="AX1274" s="305" t="str">
        <f t="shared" si="17"/>
        <v>&lt;column comment="" default="" key="false" label="Category 1" length="255" nullable="true" originalDbColumnName="Category 1" originalLength="-1" pattern="" precision="-1" talendType="id_String" type=""/&gt;</v>
      </c>
      <c r="AY1274" s="306"/>
      <c r="AZ1274" s="305" t="str">
        <f t="shared" si="10"/>
        <v>&lt;column comment="" default="" key="false" label="Category 1" length="255" nullable="true" originalDbColumnName="Category 1" originalLength="-1" pattern="" precision="-1" talendType="id_String" type=""/&gt;</v>
      </c>
      <c r="BA1274" s="306"/>
      <c r="BB1274" s="302"/>
      <c r="BC1274" s="303" t="b">
        <f t="shared" si="11"/>
        <v>0</v>
      </c>
      <c r="BD1274" s="304"/>
      <c r="BE1274" s="304" t="str">
        <f t="shared" si="12"/>
        <v/>
      </c>
      <c r="BF1274" s="307"/>
      <c r="BG1274" s="305"/>
      <c r="BH1274" s="305"/>
      <c r="BI1274" s="305"/>
      <c r="BJ1274" s="305" t="str">
        <f t="shared" si="18"/>
        <v/>
      </c>
      <c r="BK1274" s="306"/>
      <c r="BL1274" s="305" t="str">
        <f t="shared" si="14"/>
        <v/>
      </c>
      <c r="BM1274" s="306"/>
      <c r="BN1274" s="302"/>
      <c r="BO1274" s="302"/>
      <c r="BP1274" s="302"/>
      <c r="BQ1274" s="302"/>
      <c r="BR1274" s="302"/>
      <c r="BS1274" s="302"/>
      <c r="BT1274" s="302"/>
      <c r="BU1274" s="302"/>
      <c r="BV1274" s="302"/>
      <c r="BW1274" s="302"/>
      <c r="BX1274" s="302"/>
    </row>
    <row r="1275" hidden="1">
      <c r="A1275" s="292" t="s">
        <v>728</v>
      </c>
      <c r="B1275" s="292">
        <v>1274.0</v>
      </c>
      <c r="C1275" s="292">
        <f t="shared" si="15"/>
        <v>1</v>
      </c>
      <c r="D1275" s="293" t="str">
        <f t="shared" si="30"/>
        <v>CSB Requests</v>
      </c>
      <c r="E1275" s="46" t="str">
        <f t="shared" si="2"/>
        <v>requests.csv.requests.Category 2</v>
      </c>
      <c r="F1275" s="46" t="s">
        <v>461</v>
      </c>
      <c r="G1275" s="46" t="s">
        <v>638</v>
      </c>
      <c r="H1275" s="47">
        <v>3.0</v>
      </c>
      <c r="I1275" s="294" t="s">
        <v>2373</v>
      </c>
      <c r="J1275" s="295" t="s">
        <v>1704</v>
      </c>
      <c r="K1275" s="296">
        <v>10.0</v>
      </c>
      <c r="L1275" s="297" t="b">
        <v>0</v>
      </c>
      <c r="M1275" s="294" t="s">
        <v>802</v>
      </c>
      <c r="N1275" s="294"/>
      <c r="O1275" s="295" t="s">
        <v>2372</v>
      </c>
      <c r="P1275" s="295"/>
      <c r="Q1275" s="298" t="str">
        <f t="shared" si="3"/>
        <v>requests</v>
      </c>
      <c r="R1275" s="298" t="str">
        <f t="shared" si="19"/>
        <v>Category 2</v>
      </c>
      <c r="S1275" s="298" t="str">
        <f t="array" ref="S1275">iferror(index('Type Mapping'!$A$2:$D$21,match(J1275,'Type Mapping'!$B$2:$B$21,0),3),"type mismatch")</f>
        <v>VARCHAR</v>
      </c>
      <c r="T1275" s="298"/>
      <c r="U1275" s="298"/>
      <c r="V1275" s="298"/>
      <c r="W1275" s="51" t="b">
        <v>0</v>
      </c>
      <c r="X1275" s="51" t="s">
        <v>2370</v>
      </c>
      <c r="Y1275" s="309"/>
      <c r="Z1275" s="309"/>
      <c r="AA1275" s="311" t="s">
        <v>977</v>
      </c>
      <c r="AB1275" s="53" t="str">
        <f t="shared" si="23"/>
        <v>**field missing**_history</v>
      </c>
      <c r="AC1275" s="308" t="str">
        <f t="array" ref="AC1275">iferror(index('StoT Mapping (Depreciated)'!$D$2:$L$976,match(E1275,'StoT Mapping (Depreciated)'!$D$2:$D$976,0),9),"**FIELD MISSING**")</f>
        <v>**FIELD MISSING**</v>
      </c>
      <c r="AD1275" s="53" t="str">
        <f t="shared" si="6"/>
        <v>**field missing**.**FIELD MISSING**</v>
      </c>
      <c r="AE1275" s="299">
        <f>countif(NEW_REDB_table.field,AD1275)</f>
        <v>0</v>
      </c>
      <c r="AF1275" s="299" t="str">
        <f t="shared" si="7"/>
        <v>Check...</v>
      </c>
      <c r="AG1275" s="308"/>
      <c r="AH1275" s="317" t="b">
        <v>0</v>
      </c>
      <c r="AI1275" s="317" t="b">
        <v>0</v>
      </c>
      <c r="AJ1275" s="308" t="str">
        <f t="array" ref="AJ1275">iferror(index('Type Mapping'!$A$2:$D$21,match(J1275,'Type Mapping'!$B$2:$B$21,0),4),"type mismatch")</f>
        <v>VARCHAR</v>
      </c>
      <c r="AK1275" s="308"/>
      <c r="AL1275" s="308"/>
      <c r="AM1275" s="308"/>
      <c r="AN1275" s="300" t="b">
        <v>0</v>
      </c>
      <c r="AO1275" s="300" t="b">
        <v>0</v>
      </c>
      <c r="AP1275" s="300" t="b">
        <v>0</v>
      </c>
      <c r="AQ1275" s="300" t="b">
        <v>0</v>
      </c>
      <c r="AR1275" s="300"/>
      <c r="AS1275" s="300"/>
      <c r="AT1275" s="302"/>
      <c r="AU1275" s="302"/>
      <c r="AV1275" s="303" t="b">
        <v>1</v>
      </c>
      <c r="AW1275" s="304" t="str">
        <f t="shared" si="9"/>
        <v>false</v>
      </c>
      <c r="AX1275" s="305" t="str">
        <f t="shared" si="17"/>
        <v>&lt;column comment="" default="" key="false" label="Category 2" length="255" nullable="true" originalDbColumnName="Category 2" originalLength="-1" pattern="" precision="-1" talendType="id_String" type=""/&gt;</v>
      </c>
      <c r="AY1275" s="306"/>
      <c r="AZ1275" s="305" t="str">
        <f t="shared" si="10"/>
        <v>&lt;column comment="" default="" key="false" label="Category 2" length="255" nullable="true" originalDbColumnName="Category 2" originalLength="-1" pattern="" precision="-1" talendType="id_String" type=""/&gt;</v>
      </c>
      <c r="BA1275" s="306"/>
      <c r="BB1275" s="302"/>
      <c r="BC1275" s="303" t="b">
        <f t="shared" si="11"/>
        <v>0</v>
      </c>
      <c r="BD1275" s="304"/>
      <c r="BE1275" s="304" t="str">
        <f t="shared" si="12"/>
        <v/>
      </c>
      <c r="BF1275" s="307"/>
      <c r="BG1275" s="305"/>
      <c r="BH1275" s="305"/>
      <c r="BI1275" s="305"/>
      <c r="BJ1275" s="305" t="str">
        <f t="shared" si="18"/>
        <v/>
      </c>
      <c r="BK1275" s="306"/>
      <c r="BL1275" s="305" t="str">
        <f t="shared" si="14"/>
        <v/>
      </c>
      <c r="BM1275" s="306"/>
      <c r="BN1275" s="302"/>
      <c r="BO1275" s="302"/>
      <c r="BP1275" s="302"/>
      <c r="BQ1275" s="302"/>
      <c r="BR1275" s="302"/>
      <c r="BS1275" s="302"/>
      <c r="BT1275" s="302"/>
      <c r="BU1275" s="302"/>
      <c r="BV1275" s="302"/>
      <c r="BW1275" s="302"/>
      <c r="BX1275" s="302"/>
    </row>
    <row r="1276" hidden="1">
      <c r="A1276" s="292" t="s">
        <v>728</v>
      </c>
      <c r="B1276" s="292">
        <v>1275.0</v>
      </c>
      <c r="C1276" s="292">
        <f t="shared" si="15"/>
        <v>1</v>
      </c>
      <c r="D1276" s="293" t="str">
        <f t="shared" si="30"/>
        <v>CSB Requests</v>
      </c>
      <c r="E1276" s="46" t="str">
        <f t="shared" si="2"/>
        <v>requests.csv.requests.Address</v>
      </c>
      <c r="F1276" s="46" t="s">
        <v>461</v>
      </c>
      <c r="G1276" s="46" t="s">
        <v>638</v>
      </c>
      <c r="H1276" s="47">
        <v>4.0</v>
      </c>
      <c r="I1276" s="294" t="s">
        <v>1969</v>
      </c>
      <c r="J1276" s="295" t="s">
        <v>1704</v>
      </c>
      <c r="K1276" s="296">
        <v>10.0</v>
      </c>
      <c r="L1276" s="297" t="b">
        <v>0</v>
      </c>
      <c r="M1276" s="294" t="s">
        <v>802</v>
      </c>
      <c r="N1276" s="294"/>
      <c r="O1276" s="295" t="s">
        <v>2374</v>
      </c>
      <c r="P1276" s="295"/>
      <c r="Q1276" s="298" t="str">
        <f t="shared" si="3"/>
        <v>requests</v>
      </c>
      <c r="R1276" s="298" t="str">
        <f t="shared" si="19"/>
        <v>Address</v>
      </c>
      <c r="S1276" s="298" t="str">
        <f t="array" ref="S1276">iferror(index('Type Mapping'!$A$2:$D$21,match(J1276,'Type Mapping'!$B$2:$B$21,0),3),"type mismatch")</f>
        <v>VARCHAR</v>
      </c>
      <c r="T1276" s="298"/>
      <c r="U1276" s="298"/>
      <c r="V1276" s="298"/>
      <c r="W1276" s="51" t="b">
        <v>0</v>
      </c>
      <c r="X1276" s="51" t="s">
        <v>2370</v>
      </c>
      <c r="Y1276" s="309"/>
      <c r="Z1276" s="309"/>
      <c r="AA1276" s="311" t="s">
        <v>977</v>
      </c>
      <c r="AB1276" s="53" t="str">
        <f t="shared" si="23"/>
        <v>**field missing**_history</v>
      </c>
      <c r="AC1276" s="308" t="str">
        <f t="array" ref="AC1276">iferror(index('StoT Mapping (Depreciated)'!$D$2:$L$976,match(E1276,'StoT Mapping (Depreciated)'!$D$2:$D$976,0),9),"**FIELD MISSING**")</f>
        <v>**FIELD MISSING**</v>
      </c>
      <c r="AD1276" s="53" t="str">
        <f t="shared" si="6"/>
        <v>**field missing**.**FIELD MISSING**</v>
      </c>
      <c r="AE1276" s="299">
        <f>countif(NEW_REDB_table.field,AD1276)</f>
        <v>0</v>
      </c>
      <c r="AF1276" s="299" t="str">
        <f t="shared" si="7"/>
        <v>Check...</v>
      </c>
      <c r="AG1276" s="308"/>
      <c r="AH1276" s="317" t="b">
        <v>0</v>
      </c>
      <c r="AI1276" s="317" t="b">
        <v>0</v>
      </c>
      <c r="AJ1276" s="308" t="str">
        <f t="array" ref="AJ1276">iferror(index('Type Mapping'!$A$2:$D$21,match(J1276,'Type Mapping'!$B$2:$B$21,0),4),"type mismatch")</f>
        <v>VARCHAR</v>
      </c>
      <c r="AK1276" s="308"/>
      <c r="AL1276" s="308"/>
      <c r="AM1276" s="308"/>
      <c r="AN1276" s="300" t="b">
        <v>0</v>
      </c>
      <c r="AO1276" s="300" t="b">
        <v>0</v>
      </c>
      <c r="AP1276" s="300" t="b">
        <v>0</v>
      </c>
      <c r="AQ1276" s="300" t="b">
        <v>0</v>
      </c>
      <c r="AR1276" s="300"/>
      <c r="AS1276" s="300"/>
      <c r="AT1276" s="302"/>
      <c r="AU1276" s="302"/>
      <c r="AV1276" s="303" t="b">
        <v>1</v>
      </c>
      <c r="AW1276" s="304" t="str">
        <f t="shared" si="9"/>
        <v>false</v>
      </c>
      <c r="AX1276" s="305" t="str">
        <f t="shared" si="17"/>
        <v>&lt;column comment="" default="" key="false" label="Address" length="255" nullable="true" originalDbColumnName="Address" originalLength="-1" pattern="" precision="-1" talendType="id_String" type=""/&gt;</v>
      </c>
      <c r="AY1276" s="306"/>
      <c r="AZ1276" s="305" t="str">
        <f t="shared" si="10"/>
        <v>&lt;column comment="" default="" key="false" label="Address" length="255" nullable="true" originalDbColumnName="Address" originalLength="-1" pattern="" precision="-1" talendType="id_String" type=""/&gt;</v>
      </c>
      <c r="BA1276" s="306"/>
      <c r="BB1276" s="302"/>
      <c r="BC1276" s="303" t="b">
        <f t="shared" si="11"/>
        <v>0</v>
      </c>
      <c r="BD1276" s="304"/>
      <c r="BE1276" s="304" t="str">
        <f t="shared" si="12"/>
        <v/>
      </c>
      <c r="BF1276" s="307"/>
      <c r="BG1276" s="305"/>
      <c r="BH1276" s="305"/>
      <c r="BI1276" s="305"/>
      <c r="BJ1276" s="305" t="str">
        <f t="shared" si="18"/>
        <v/>
      </c>
      <c r="BK1276" s="306"/>
      <c r="BL1276" s="305" t="str">
        <f t="shared" si="14"/>
        <v/>
      </c>
      <c r="BM1276" s="306"/>
      <c r="BN1276" s="302"/>
      <c r="BO1276" s="302"/>
      <c r="BP1276" s="302"/>
      <c r="BQ1276" s="302"/>
      <c r="BR1276" s="302"/>
      <c r="BS1276" s="302"/>
      <c r="BT1276" s="302"/>
      <c r="BU1276" s="302"/>
      <c r="BV1276" s="302"/>
      <c r="BW1276" s="302"/>
      <c r="BX1276" s="302"/>
    </row>
    <row r="1277" hidden="1">
      <c r="A1277" s="292" t="s">
        <v>728</v>
      </c>
      <c r="B1277" s="292">
        <v>1276.0</v>
      </c>
      <c r="C1277" s="292">
        <f t="shared" si="15"/>
        <v>1</v>
      </c>
      <c r="D1277" s="293" t="str">
        <f t="shared" si="30"/>
        <v>CSB Requests</v>
      </c>
      <c r="E1277" s="46" t="str">
        <f t="shared" si="2"/>
        <v>requests.csv.requests.City</v>
      </c>
      <c r="F1277" s="46" t="s">
        <v>461</v>
      </c>
      <c r="G1277" s="46" t="s">
        <v>638</v>
      </c>
      <c r="H1277" s="47">
        <v>5.0</v>
      </c>
      <c r="I1277" s="294" t="s">
        <v>63</v>
      </c>
      <c r="J1277" s="295" t="s">
        <v>1704</v>
      </c>
      <c r="K1277" s="296">
        <v>10.0</v>
      </c>
      <c r="L1277" s="297" t="b">
        <v>0</v>
      </c>
      <c r="M1277" s="294" t="s">
        <v>802</v>
      </c>
      <c r="N1277" s="294"/>
      <c r="O1277" s="295" t="s">
        <v>2375</v>
      </c>
      <c r="P1277" s="295"/>
      <c r="Q1277" s="298" t="str">
        <f t="shared" si="3"/>
        <v>requests</v>
      </c>
      <c r="R1277" s="298" t="str">
        <f t="shared" si="19"/>
        <v>City</v>
      </c>
      <c r="S1277" s="298" t="str">
        <f t="array" ref="S1277">iferror(index('Type Mapping'!$A$2:$D$21,match(J1277,'Type Mapping'!$B$2:$B$21,0),3),"type mismatch")</f>
        <v>VARCHAR</v>
      </c>
      <c r="T1277" s="298"/>
      <c r="U1277" s="298"/>
      <c r="V1277" s="298"/>
      <c r="W1277" s="51" t="b">
        <v>0</v>
      </c>
      <c r="X1277" s="51" t="s">
        <v>2370</v>
      </c>
      <c r="Y1277" s="309"/>
      <c r="Z1277" s="309"/>
      <c r="AA1277" s="311" t="s">
        <v>977</v>
      </c>
      <c r="AB1277" s="53" t="str">
        <f t="shared" si="23"/>
        <v>**field missing**_history</v>
      </c>
      <c r="AC1277" s="308" t="str">
        <f t="array" ref="AC1277">iferror(index('StoT Mapping (Depreciated)'!$D$2:$L$976,match(E1277,'StoT Mapping (Depreciated)'!$D$2:$D$976,0),9),"**FIELD MISSING**")</f>
        <v>**FIELD MISSING**</v>
      </c>
      <c r="AD1277" s="53" t="str">
        <f t="shared" si="6"/>
        <v>**field missing**.**FIELD MISSING**</v>
      </c>
      <c r="AE1277" s="299">
        <f>countif(NEW_REDB_table.field,AD1277)</f>
        <v>0</v>
      </c>
      <c r="AF1277" s="299" t="str">
        <f t="shared" si="7"/>
        <v>Check...</v>
      </c>
      <c r="AG1277" s="308"/>
      <c r="AH1277" s="317" t="b">
        <v>0</v>
      </c>
      <c r="AI1277" s="317" t="b">
        <v>0</v>
      </c>
      <c r="AJ1277" s="308" t="str">
        <f t="array" ref="AJ1277">iferror(index('Type Mapping'!$A$2:$D$21,match(J1277,'Type Mapping'!$B$2:$B$21,0),4),"type mismatch")</f>
        <v>VARCHAR</v>
      </c>
      <c r="AK1277" s="308"/>
      <c r="AL1277" s="308"/>
      <c r="AM1277" s="308"/>
      <c r="AN1277" s="300" t="b">
        <v>0</v>
      </c>
      <c r="AO1277" s="300" t="b">
        <v>0</v>
      </c>
      <c r="AP1277" s="300" t="b">
        <v>0</v>
      </c>
      <c r="AQ1277" s="300" t="b">
        <v>0</v>
      </c>
      <c r="AR1277" s="300"/>
      <c r="AS1277" s="300"/>
      <c r="AT1277" s="302"/>
      <c r="AU1277" s="302"/>
      <c r="AV1277" s="303" t="b">
        <v>1</v>
      </c>
      <c r="AW1277" s="304" t="str">
        <f t="shared" si="9"/>
        <v>false</v>
      </c>
      <c r="AX1277" s="305" t="str">
        <f t="shared" si="17"/>
        <v>&lt;column comment="" default="" key="false" label="City" length="255" nullable="true" originalDbColumnName="City" originalLength="-1" pattern="" precision="-1" talendType="id_String" type=""/&gt;</v>
      </c>
      <c r="AY1277" s="306"/>
      <c r="AZ1277" s="305" t="str">
        <f t="shared" si="10"/>
        <v>&lt;column comment="" default="" key="false" label="City" length="255" nullable="true" originalDbColumnName="City" originalLength="-1" pattern="" precision="-1" talendType="id_String" type=""/&gt;</v>
      </c>
      <c r="BA1277" s="306"/>
      <c r="BB1277" s="302"/>
      <c r="BC1277" s="303" t="b">
        <f t="shared" si="11"/>
        <v>0</v>
      </c>
      <c r="BD1277" s="304"/>
      <c r="BE1277" s="304" t="str">
        <f t="shared" si="12"/>
        <v/>
      </c>
      <c r="BF1277" s="307"/>
      <c r="BG1277" s="305"/>
      <c r="BH1277" s="305"/>
      <c r="BI1277" s="305"/>
      <c r="BJ1277" s="305" t="str">
        <f t="shared" si="18"/>
        <v/>
      </c>
      <c r="BK1277" s="306"/>
      <c r="BL1277" s="305" t="str">
        <f t="shared" si="14"/>
        <v/>
      </c>
      <c r="BM1277" s="306"/>
      <c r="BN1277" s="302"/>
      <c r="BO1277" s="302"/>
      <c r="BP1277" s="302"/>
      <c r="BQ1277" s="302"/>
      <c r="BR1277" s="302"/>
      <c r="BS1277" s="302"/>
      <c r="BT1277" s="302"/>
      <c r="BU1277" s="302"/>
      <c r="BV1277" s="302"/>
      <c r="BW1277" s="302"/>
      <c r="BX1277" s="302"/>
    </row>
    <row r="1278" hidden="1">
      <c r="A1278" s="292" t="s">
        <v>728</v>
      </c>
      <c r="B1278" s="292">
        <v>1277.0</v>
      </c>
      <c r="C1278" s="292">
        <f t="shared" si="15"/>
        <v>1</v>
      </c>
      <c r="D1278" s="293" t="str">
        <f t="shared" si="30"/>
        <v>CSB Requests</v>
      </c>
      <c r="E1278" s="46" t="str">
        <f t="shared" si="2"/>
        <v>requests.csv.requests.Zip</v>
      </c>
      <c r="F1278" s="46" t="s">
        <v>461</v>
      </c>
      <c r="G1278" s="46" t="s">
        <v>638</v>
      </c>
      <c r="H1278" s="47">
        <v>6.0</v>
      </c>
      <c r="I1278" s="294" t="s">
        <v>2376</v>
      </c>
      <c r="J1278" s="295" t="s">
        <v>1704</v>
      </c>
      <c r="K1278" s="296">
        <v>10.0</v>
      </c>
      <c r="L1278" s="297" t="b">
        <v>0</v>
      </c>
      <c r="M1278" s="294" t="s">
        <v>802</v>
      </c>
      <c r="N1278" s="294"/>
      <c r="O1278" s="295">
        <v>63108.0</v>
      </c>
      <c r="P1278" s="295"/>
      <c r="Q1278" s="298" t="str">
        <f t="shared" si="3"/>
        <v>requests</v>
      </c>
      <c r="R1278" s="298" t="str">
        <f t="shared" si="19"/>
        <v>Zip</v>
      </c>
      <c r="S1278" s="298" t="str">
        <f t="array" ref="S1278">iferror(index('Type Mapping'!$A$2:$D$21,match(J1278,'Type Mapping'!$B$2:$B$21,0),3),"type mismatch")</f>
        <v>VARCHAR</v>
      </c>
      <c r="T1278" s="298"/>
      <c r="U1278" s="298"/>
      <c r="V1278" s="298"/>
      <c r="W1278" s="51" t="b">
        <v>0</v>
      </c>
      <c r="X1278" s="51" t="s">
        <v>2370</v>
      </c>
      <c r="Y1278" s="309"/>
      <c r="Z1278" s="309"/>
      <c r="AA1278" s="311" t="s">
        <v>977</v>
      </c>
      <c r="AB1278" s="53" t="str">
        <f t="shared" si="23"/>
        <v>**field missing**_history</v>
      </c>
      <c r="AC1278" s="308" t="str">
        <f t="array" ref="AC1278">iferror(index('StoT Mapping (Depreciated)'!$D$2:$L$976,match(E1278,'StoT Mapping (Depreciated)'!$D$2:$D$976,0),9),"**FIELD MISSING**")</f>
        <v>**FIELD MISSING**</v>
      </c>
      <c r="AD1278" s="53" t="str">
        <f t="shared" si="6"/>
        <v>**field missing**.**FIELD MISSING**</v>
      </c>
      <c r="AE1278" s="299">
        <f>countif(NEW_REDB_table.field,AD1278)</f>
        <v>0</v>
      </c>
      <c r="AF1278" s="299" t="str">
        <f t="shared" si="7"/>
        <v>Check...</v>
      </c>
      <c r="AG1278" s="308"/>
      <c r="AH1278" s="317" t="b">
        <v>0</v>
      </c>
      <c r="AI1278" s="317" t="b">
        <v>0</v>
      </c>
      <c r="AJ1278" s="308" t="str">
        <f t="array" ref="AJ1278">iferror(index('Type Mapping'!$A$2:$D$21,match(J1278,'Type Mapping'!$B$2:$B$21,0),4),"type mismatch")</f>
        <v>VARCHAR</v>
      </c>
      <c r="AK1278" s="308"/>
      <c r="AL1278" s="308"/>
      <c r="AM1278" s="308"/>
      <c r="AN1278" s="300" t="b">
        <v>0</v>
      </c>
      <c r="AO1278" s="300" t="b">
        <v>0</v>
      </c>
      <c r="AP1278" s="300" t="b">
        <v>0</v>
      </c>
      <c r="AQ1278" s="300" t="b">
        <v>0</v>
      </c>
      <c r="AR1278" s="300"/>
      <c r="AS1278" s="300"/>
      <c r="AT1278" s="302"/>
      <c r="AU1278" s="302"/>
      <c r="AV1278" s="303" t="b">
        <v>1</v>
      </c>
      <c r="AW1278" s="304" t="str">
        <f t="shared" si="9"/>
        <v>false</v>
      </c>
      <c r="AX1278" s="305" t="str">
        <f t="shared" si="17"/>
        <v>&lt;column comment="" default="" key="false" label="Zip" length="255" nullable="true" originalDbColumnName="Zip" originalLength="-1" pattern="" precision="-1" talendType="id_String" type=""/&gt;</v>
      </c>
      <c r="AY1278" s="306"/>
      <c r="AZ1278" s="305" t="str">
        <f t="shared" si="10"/>
        <v>&lt;column comment="" default="" key="false" label="Zip" length="255" nullable="true" originalDbColumnName="Zip" originalLength="-1" pattern="" precision="-1" talendType="id_String" type=""/&gt;</v>
      </c>
      <c r="BA1278" s="306"/>
      <c r="BB1278" s="302"/>
      <c r="BC1278" s="303" t="b">
        <f t="shared" si="11"/>
        <v>0</v>
      </c>
      <c r="BD1278" s="304"/>
      <c r="BE1278" s="304" t="str">
        <f t="shared" si="12"/>
        <v/>
      </c>
      <c r="BF1278" s="307"/>
      <c r="BG1278" s="305"/>
      <c r="BH1278" s="305"/>
      <c r="BI1278" s="305"/>
      <c r="BJ1278" s="305" t="str">
        <f t="shared" si="18"/>
        <v/>
      </c>
      <c r="BK1278" s="306"/>
      <c r="BL1278" s="305" t="str">
        <f t="shared" si="14"/>
        <v/>
      </c>
      <c r="BM1278" s="306"/>
      <c r="BN1278" s="302"/>
      <c r="BO1278" s="302"/>
      <c r="BP1278" s="302"/>
      <c r="BQ1278" s="302"/>
      <c r="BR1278" s="302"/>
      <c r="BS1278" s="302"/>
      <c r="BT1278" s="302"/>
      <c r="BU1278" s="302"/>
      <c r="BV1278" s="302"/>
      <c r="BW1278" s="302"/>
      <c r="BX1278" s="302"/>
    </row>
    <row r="1279" hidden="1">
      <c r="A1279" s="292" t="s">
        <v>728</v>
      </c>
      <c r="B1279" s="292">
        <v>1278.0</v>
      </c>
      <c r="C1279" s="292">
        <f t="shared" si="15"/>
        <v>1</v>
      </c>
      <c r="D1279" s="293" t="str">
        <f t="shared" si="30"/>
        <v>CSB Requests</v>
      </c>
      <c r="E1279" s="46" t="str">
        <f t="shared" si="2"/>
        <v>requests.csv.requests.AB Code</v>
      </c>
      <c r="F1279" s="46" t="s">
        <v>461</v>
      </c>
      <c r="G1279" s="46" t="s">
        <v>638</v>
      </c>
      <c r="H1279" s="47">
        <v>7.0</v>
      </c>
      <c r="I1279" s="294" t="s">
        <v>2377</v>
      </c>
      <c r="J1279" s="295" t="s">
        <v>1704</v>
      </c>
      <c r="K1279" s="296">
        <v>10.0</v>
      </c>
      <c r="L1279" s="297" t="b">
        <v>0</v>
      </c>
      <c r="M1279" s="294" t="s">
        <v>802</v>
      </c>
      <c r="N1279" s="294"/>
      <c r="O1279" s="295" t="s">
        <v>1085</v>
      </c>
      <c r="P1279" s="295"/>
      <c r="Q1279" s="298" t="str">
        <f t="shared" si="3"/>
        <v>requests</v>
      </c>
      <c r="R1279" s="298" t="str">
        <f t="shared" si="19"/>
        <v>AB Code</v>
      </c>
      <c r="S1279" s="298" t="str">
        <f t="array" ref="S1279">iferror(index('Type Mapping'!$A$2:$D$21,match(J1279,'Type Mapping'!$B$2:$B$21,0),3),"type mismatch")</f>
        <v>VARCHAR</v>
      </c>
      <c r="T1279" s="298"/>
      <c r="U1279" s="298"/>
      <c r="V1279" s="298"/>
      <c r="W1279" s="51" t="b">
        <v>0</v>
      </c>
      <c r="X1279" s="51" t="s">
        <v>2370</v>
      </c>
      <c r="Y1279" s="309"/>
      <c r="Z1279" s="309"/>
      <c r="AA1279" s="311" t="s">
        <v>977</v>
      </c>
      <c r="AB1279" s="53" t="str">
        <f t="shared" si="23"/>
        <v>**field missing**_history</v>
      </c>
      <c r="AC1279" s="308" t="str">
        <f t="array" ref="AC1279">iferror(index('StoT Mapping (Depreciated)'!$D$2:$L$976,match(E1279,'StoT Mapping (Depreciated)'!$D$2:$D$976,0),9),"**FIELD MISSING**")</f>
        <v>**FIELD MISSING**</v>
      </c>
      <c r="AD1279" s="53" t="str">
        <f t="shared" si="6"/>
        <v>**field missing**.**FIELD MISSING**</v>
      </c>
      <c r="AE1279" s="299">
        <f>countif(NEW_REDB_table.field,AD1279)</f>
        <v>0</v>
      </c>
      <c r="AF1279" s="299" t="str">
        <f t="shared" si="7"/>
        <v>Check...</v>
      </c>
      <c r="AG1279" s="308"/>
      <c r="AH1279" s="317" t="b">
        <v>0</v>
      </c>
      <c r="AI1279" s="317" t="b">
        <v>0</v>
      </c>
      <c r="AJ1279" s="308" t="str">
        <f t="array" ref="AJ1279">iferror(index('Type Mapping'!$A$2:$D$21,match(J1279,'Type Mapping'!$B$2:$B$21,0),4),"type mismatch")</f>
        <v>VARCHAR</v>
      </c>
      <c r="AK1279" s="308"/>
      <c r="AL1279" s="308"/>
      <c r="AM1279" s="308"/>
      <c r="AN1279" s="300" t="b">
        <v>0</v>
      </c>
      <c r="AO1279" s="300" t="b">
        <v>0</v>
      </c>
      <c r="AP1279" s="300" t="b">
        <v>0</v>
      </c>
      <c r="AQ1279" s="300" t="b">
        <v>0</v>
      </c>
      <c r="AR1279" s="300"/>
      <c r="AS1279" s="300"/>
      <c r="AT1279" s="302"/>
      <c r="AU1279" s="302"/>
      <c r="AV1279" s="303" t="b">
        <v>1</v>
      </c>
      <c r="AW1279" s="304" t="str">
        <f t="shared" si="9"/>
        <v>false</v>
      </c>
      <c r="AX1279" s="305" t="str">
        <f t="shared" si="17"/>
        <v>&lt;column comment="" default="" key="false" label="AB Code" length="255" nullable="true" originalDbColumnName="AB Code" originalLength="-1" pattern="" precision="-1" talendType="id_String" type=""/&gt;</v>
      </c>
      <c r="AY1279" s="306"/>
      <c r="AZ1279" s="305" t="str">
        <f t="shared" si="10"/>
        <v>&lt;column comment="" default="" key="false" label="AB Code" length="255" nullable="true" originalDbColumnName="AB Code" originalLength="-1" pattern="" precision="-1" talendType="id_String" type=""/&gt;</v>
      </c>
      <c r="BA1279" s="306"/>
      <c r="BB1279" s="302"/>
      <c r="BC1279" s="303" t="b">
        <f t="shared" si="11"/>
        <v>0</v>
      </c>
      <c r="BD1279" s="304"/>
      <c r="BE1279" s="304" t="str">
        <f t="shared" si="12"/>
        <v/>
      </c>
      <c r="BF1279" s="307"/>
      <c r="BG1279" s="305"/>
      <c r="BH1279" s="305"/>
      <c r="BI1279" s="305"/>
      <c r="BJ1279" s="305" t="str">
        <f t="shared" si="18"/>
        <v/>
      </c>
      <c r="BK1279" s="306"/>
      <c r="BL1279" s="305" t="str">
        <f t="shared" si="14"/>
        <v/>
      </c>
      <c r="BM1279" s="306"/>
      <c r="BN1279" s="302"/>
      <c r="BO1279" s="302"/>
      <c r="BP1279" s="302"/>
      <c r="BQ1279" s="302"/>
      <c r="BR1279" s="302"/>
      <c r="BS1279" s="302"/>
      <c r="BT1279" s="302"/>
      <c r="BU1279" s="302"/>
      <c r="BV1279" s="302"/>
      <c r="BW1279" s="302"/>
      <c r="BX1279" s="302"/>
    </row>
    <row r="1280" hidden="1">
      <c r="A1280" s="292" t="s">
        <v>728</v>
      </c>
      <c r="B1280" s="292">
        <v>1279.0</v>
      </c>
      <c r="C1280" s="292">
        <f t="shared" si="15"/>
        <v>1</v>
      </c>
      <c r="D1280" s="293" t="str">
        <f t="shared" si="30"/>
        <v>CSB Requests</v>
      </c>
      <c r="E1280" s="46" t="str">
        <f t="shared" si="2"/>
        <v>requests.csv.requests.Division</v>
      </c>
      <c r="F1280" s="46" t="s">
        <v>461</v>
      </c>
      <c r="G1280" s="46" t="s">
        <v>638</v>
      </c>
      <c r="H1280" s="47">
        <v>8.0</v>
      </c>
      <c r="I1280" s="294" t="s">
        <v>2378</v>
      </c>
      <c r="J1280" s="295" t="s">
        <v>1704</v>
      </c>
      <c r="K1280" s="296">
        <v>10.0</v>
      </c>
      <c r="L1280" s="297" t="b">
        <v>0</v>
      </c>
      <c r="M1280" s="294" t="s">
        <v>802</v>
      </c>
      <c r="N1280" s="294"/>
      <c r="O1280" s="295" t="s">
        <v>2379</v>
      </c>
      <c r="P1280" s="295"/>
      <c r="Q1280" s="298" t="str">
        <f t="shared" si="3"/>
        <v>requests</v>
      </c>
      <c r="R1280" s="298" t="str">
        <f t="shared" si="19"/>
        <v>Division</v>
      </c>
      <c r="S1280" s="298" t="str">
        <f t="array" ref="S1280">iferror(index('Type Mapping'!$A$2:$D$21,match(J1280,'Type Mapping'!$B$2:$B$21,0),3),"type mismatch")</f>
        <v>VARCHAR</v>
      </c>
      <c r="T1280" s="298"/>
      <c r="U1280" s="298"/>
      <c r="V1280" s="298"/>
      <c r="W1280" s="51" t="b">
        <v>0</v>
      </c>
      <c r="X1280" s="51" t="s">
        <v>2370</v>
      </c>
      <c r="Y1280" s="309"/>
      <c r="Z1280" s="309"/>
      <c r="AA1280" s="311" t="s">
        <v>977</v>
      </c>
      <c r="AB1280" s="53" t="str">
        <f t="shared" si="23"/>
        <v>**field missing**_history</v>
      </c>
      <c r="AC1280" s="308" t="str">
        <f t="array" ref="AC1280">iferror(index('StoT Mapping (Depreciated)'!$D$2:$L$976,match(E1280,'StoT Mapping (Depreciated)'!$D$2:$D$976,0),9),"**FIELD MISSING**")</f>
        <v>**FIELD MISSING**</v>
      </c>
      <c r="AD1280" s="53" t="str">
        <f t="shared" si="6"/>
        <v>**field missing**.**FIELD MISSING**</v>
      </c>
      <c r="AE1280" s="299">
        <f>countif(NEW_REDB_table.field,AD1280)</f>
        <v>0</v>
      </c>
      <c r="AF1280" s="299" t="str">
        <f t="shared" si="7"/>
        <v>Check...</v>
      </c>
      <c r="AG1280" s="308"/>
      <c r="AH1280" s="317" t="b">
        <v>0</v>
      </c>
      <c r="AI1280" s="317" t="b">
        <v>0</v>
      </c>
      <c r="AJ1280" s="308" t="str">
        <f t="array" ref="AJ1280">iferror(index('Type Mapping'!$A$2:$D$21,match(J1280,'Type Mapping'!$B$2:$B$21,0),4),"type mismatch")</f>
        <v>VARCHAR</v>
      </c>
      <c r="AK1280" s="308"/>
      <c r="AL1280" s="308"/>
      <c r="AM1280" s="308"/>
      <c r="AN1280" s="300" t="b">
        <v>0</v>
      </c>
      <c r="AO1280" s="300" t="b">
        <v>0</v>
      </c>
      <c r="AP1280" s="300" t="b">
        <v>0</v>
      </c>
      <c r="AQ1280" s="300" t="b">
        <v>0</v>
      </c>
      <c r="AR1280" s="300"/>
      <c r="AS1280" s="300"/>
      <c r="AT1280" s="302"/>
      <c r="AU1280" s="302"/>
      <c r="AV1280" s="303" t="b">
        <v>1</v>
      </c>
      <c r="AW1280" s="304" t="str">
        <f t="shared" si="9"/>
        <v>false</v>
      </c>
      <c r="AX1280" s="305" t="str">
        <f t="shared" si="17"/>
        <v>&lt;column comment="" default="" key="false" label="Division" length="255" nullable="true" originalDbColumnName="Division" originalLength="-1" pattern="" precision="-1" talendType="id_String" type=""/&gt;</v>
      </c>
      <c r="AY1280" s="306"/>
      <c r="AZ1280" s="305" t="str">
        <f t="shared" si="10"/>
        <v>&lt;column comment="" default="" key="false" label="Division" length="255" nullable="true" originalDbColumnName="Division" originalLength="-1" pattern="" precision="-1" talendType="id_String" type=""/&gt;</v>
      </c>
      <c r="BA1280" s="306"/>
      <c r="BB1280" s="302"/>
      <c r="BC1280" s="303" t="b">
        <f t="shared" si="11"/>
        <v>0</v>
      </c>
      <c r="BD1280" s="304"/>
      <c r="BE1280" s="304" t="str">
        <f t="shared" si="12"/>
        <v/>
      </c>
      <c r="BF1280" s="307"/>
      <c r="BG1280" s="305"/>
      <c r="BH1280" s="305"/>
      <c r="BI1280" s="305"/>
      <c r="BJ1280" s="305" t="str">
        <f t="shared" si="18"/>
        <v/>
      </c>
      <c r="BK1280" s="306"/>
      <c r="BL1280" s="305" t="str">
        <f t="shared" si="14"/>
        <v/>
      </c>
      <c r="BM1280" s="306"/>
      <c r="BN1280" s="302"/>
      <c r="BO1280" s="302"/>
      <c r="BP1280" s="302"/>
      <c r="BQ1280" s="302"/>
      <c r="BR1280" s="302"/>
      <c r="BS1280" s="302"/>
      <c r="BT1280" s="302"/>
      <c r="BU1280" s="302"/>
      <c r="BV1280" s="302"/>
      <c r="BW1280" s="302"/>
      <c r="BX1280" s="302"/>
    </row>
    <row r="1281" hidden="1">
      <c r="A1281" s="292" t="s">
        <v>728</v>
      </c>
      <c r="B1281" s="292">
        <v>1280.0</v>
      </c>
      <c r="C1281" s="292">
        <f t="shared" si="15"/>
        <v>1</v>
      </c>
      <c r="D1281" s="293" t="str">
        <f t="shared" si="30"/>
        <v>CSB Requests</v>
      </c>
      <c r="E1281" s="46" t="str">
        <f t="shared" si="2"/>
        <v>requests.csv.requests.11Code</v>
      </c>
      <c r="F1281" s="46" t="s">
        <v>461</v>
      </c>
      <c r="G1281" s="46" t="s">
        <v>638</v>
      </c>
      <c r="H1281" s="47">
        <v>9.0</v>
      </c>
      <c r="I1281" s="294" t="s">
        <v>2380</v>
      </c>
      <c r="J1281" s="295" t="s">
        <v>1704</v>
      </c>
      <c r="K1281" s="296">
        <v>10.0</v>
      </c>
      <c r="L1281" s="297" t="b">
        <v>0</v>
      </c>
      <c r="M1281" s="294" t="s">
        <v>802</v>
      </c>
      <c r="N1281" s="294"/>
      <c r="O1281" s="295">
        <v>514.0</v>
      </c>
      <c r="P1281" s="295"/>
      <c r="Q1281" s="298" t="str">
        <f t="shared" si="3"/>
        <v>requests</v>
      </c>
      <c r="R1281" s="298" t="str">
        <f t="shared" si="19"/>
        <v>11Code</v>
      </c>
      <c r="S1281" s="298" t="str">
        <f t="array" ref="S1281">iferror(index('Type Mapping'!$A$2:$D$21,match(J1281,'Type Mapping'!$B$2:$B$21,0),3),"type mismatch")</f>
        <v>VARCHAR</v>
      </c>
      <c r="T1281" s="298"/>
      <c r="U1281" s="298"/>
      <c r="V1281" s="298"/>
      <c r="W1281" s="51" t="b">
        <v>0</v>
      </c>
      <c r="X1281" s="51" t="s">
        <v>2370</v>
      </c>
      <c r="Y1281" s="309"/>
      <c r="Z1281" s="309"/>
      <c r="AA1281" s="311" t="s">
        <v>977</v>
      </c>
      <c r="AB1281" s="53" t="str">
        <f t="shared" si="23"/>
        <v>**field missing**_history</v>
      </c>
      <c r="AC1281" s="308" t="str">
        <f t="array" ref="AC1281">iferror(index('StoT Mapping (Depreciated)'!$D$2:$L$976,match(E1281,'StoT Mapping (Depreciated)'!$D$2:$D$976,0),9),"**FIELD MISSING**")</f>
        <v>**FIELD MISSING**</v>
      </c>
      <c r="AD1281" s="53" t="str">
        <f t="shared" si="6"/>
        <v>**field missing**.**FIELD MISSING**</v>
      </c>
      <c r="AE1281" s="299">
        <f>countif(NEW_REDB_table.field,AD1281)</f>
        <v>0</v>
      </c>
      <c r="AF1281" s="299" t="str">
        <f t="shared" si="7"/>
        <v>Check...</v>
      </c>
      <c r="AG1281" s="308"/>
      <c r="AH1281" s="317" t="b">
        <v>0</v>
      </c>
      <c r="AI1281" s="317" t="b">
        <v>0</v>
      </c>
      <c r="AJ1281" s="308" t="str">
        <f t="array" ref="AJ1281">iferror(index('Type Mapping'!$A$2:$D$21,match(J1281,'Type Mapping'!$B$2:$B$21,0),4),"type mismatch")</f>
        <v>VARCHAR</v>
      </c>
      <c r="AK1281" s="308"/>
      <c r="AL1281" s="308"/>
      <c r="AM1281" s="308"/>
      <c r="AN1281" s="300" t="b">
        <v>0</v>
      </c>
      <c r="AO1281" s="300" t="b">
        <v>0</v>
      </c>
      <c r="AP1281" s="300" t="b">
        <v>0</v>
      </c>
      <c r="AQ1281" s="300" t="b">
        <v>0</v>
      </c>
      <c r="AR1281" s="300"/>
      <c r="AS1281" s="300"/>
      <c r="AT1281" s="302"/>
      <c r="AU1281" s="302"/>
      <c r="AV1281" s="303" t="b">
        <v>1</v>
      </c>
      <c r="AW1281" s="304" t="str">
        <f t="shared" si="9"/>
        <v>false</v>
      </c>
      <c r="AX1281" s="305" t="str">
        <f t="shared" si="17"/>
        <v>&lt;column comment="" default="" key="false" label="11Code" length="255" nullable="true" originalDbColumnName="11Code" originalLength="-1" pattern="" precision="-1" talendType="id_String" type=""/&gt;</v>
      </c>
      <c r="AY1281" s="306"/>
      <c r="AZ1281" s="305" t="str">
        <f t="shared" si="10"/>
        <v>&lt;column comment="" default="" key="false" label="11Code" length="255" nullable="true" originalDbColumnName="11Code" originalLength="-1" pattern="" precision="-1" talendType="id_String" type=""/&gt;</v>
      </c>
      <c r="BA1281" s="306"/>
      <c r="BB1281" s="302"/>
      <c r="BC1281" s="303" t="b">
        <f t="shared" si="11"/>
        <v>0</v>
      </c>
      <c r="BD1281" s="304"/>
      <c r="BE1281" s="304" t="str">
        <f t="shared" si="12"/>
        <v/>
      </c>
      <c r="BF1281" s="307"/>
      <c r="BG1281" s="305"/>
      <c r="BH1281" s="305"/>
      <c r="BI1281" s="305"/>
      <c r="BJ1281" s="305" t="str">
        <f t="shared" si="18"/>
        <v/>
      </c>
      <c r="BK1281" s="306"/>
      <c r="BL1281" s="305" t="str">
        <f t="shared" si="14"/>
        <v/>
      </c>
      <c r="BM1281" s="306"/>
      <c r="BN1281" s="302"/>
      <c r="BO1281" s="302"/>
      <c r="BP1281" s="302"/>
      <c r="BQ1281" s="302"/>
      <c r="BR1281" s="302"/>
      <c r="BS1281" s="302"/>
      <c r="BT1281" s="302"/>
      <c r="BU1281" s="302"/>
      <c r="BV1281" s="302"/>
      <c r="BW1281" s="302"/>
      <c r="BX1281" s="302"/>
    </row>
    <row r="1282" hidden="1">
      <c r="A1282" s="292" t="s">
        <v>728</v>
      </c>
      <c r="B1282" s="292">
        <v>1281.0</v>
      </c>
      <c r="C1282" s="292">
        <f t="shared" si="15"/>
        <v>1</v>
      </c>
      <c r="D1282" s="293" t="str">
        <f t="shared" si="30"/>
        <v>CSB Requests</v>
      </c>
      <c r="E1282" s="46" t="str">
        <f t="shared" si="2"/>
        <v>requests.csv.requests.Submitted</v>
      </c>
      <c r="F1282" s="46" t="s">
        <v>461</v>
      </c>
      <c r="G1282" s="46" t="s">
        <v>638</v>
      </c>
      <c r="H1282" s="47">
        <v>10.0</v>
      </c>
      <c r="I1282" s="294" t="s">
        <v>2381</v>
      </c>
      <c r="J1282" s="295" t="s">
        <v>1704</v>
      </c>
      <c r="K1282" s="296">
        <v>10.0</v>
      </c>
      <c r="L1282" s="297" t="b">
        <v>0</v>
      </c>
      <c r="M1282" s="294" t="s">
        <v>802</v>
      </c>
      <c r="N1282" s="294"/>
      <c r="O1282" s="295">
        <v>39693.34884259259</v>
      </c>
      <c r="P1282" s="295"/>
      <c r="Q1282" s="298" t="str">
        <f t="shared" si="3"/>
        <v>requests</v>
      </c>
      <c r="R1282" s="298" t="str">
        <f t="shared" si="19"/>
        <v>Submitted</v>
      </c>
      <c r="S1282" s="298" t="str">
        <f t="array" ref="S1282">iferror(index('Type Mapping'!$A$2:$D$21,match(J1282,'Type Mapping'!$B$2:$B$21,0),3),"type mismatch")</f>
        <v>VARCHAR</v>
      </c>
      <c r="T1282" s="298"/>
      <c r="U1282" s="298"/>
      <c r="V1282" s="298"/>
      <c r="W1282" s="51" t="b">
        <v>0</v>
      </c>
      <c r="X1282" s="51" t="s">
        <v>2370</v>
      </c>
      <c r="Y1282" s="309"/>
      <c r="Z1282" s="309"/>
      <c r="AA1282" s="311" t="s">
        <v>977</v>
      </c>
      <c r="AB1282" s="53" t="str">
        <f t="shared" si="23"/>
        <v>**field missing**_history</v>
      </c>
      <c r="AC1282" s="308" t="str">
        <f t="array" ref="AC1282">iferror(index('StoT Mapping (Depreciated)'!$D$2:$L$976,match(E1282,'StoT Mapping (Depreciated)'!$D$2:$D$976,0),9),"**FIELD MISSING**")</f>
        <v>**FIELD MISSING**</v>
      </c>
      <c r="AD1282" s="53" t="str">
        <f t="shared" si="6"/>
        <v>**field missing**.**FIELD MISSING**</v>
      </c>
      <c r="AE1282" s="299">
        <f>countif(NEW_REDB_table.field,AD1282)</f>
        <v>0</v>
      </c>
      <c r="AF1282" s="299" t="str">
        <f t="shared" si="7"/>
        <v>Check...</v>
      </c>
      <c r="AG1282" s="308"/>
      <c r="AH1282" s="317" t="b">
        <v>0</v>
      </c>
      <c r="AI1282" s="317" t="b">
        <v>0</v>
      </c>
      <c r="AJ1282" s="308" t="str">
        <f t="array" ref="AJ1282">iferror(index('Type Mapping'!$A$2:$D$21,match(J1282,'Type Mapping'!$B$2:$B$21,0),4),"type mismatch")</f>
        <v>VARCHAR</v>
      </c>
      <c r="AK1282" s="308"/>
      <c r="AL1282" s="308"/>
      <c r="AM1282" s="308"/>
      <c r="AN1282" s="300" t="b">
        <v>0</v>
      </c>
      <c r="AO1282" s="300" t="b">
        <v>0</v>
      </c>
      <c r="AP1282" s="300" t="b">
        <v>0</v>
      </c>
      <c r="AQ1282" s="300" t="b">
        <v>0</v>
      </c>
      <c r="AR1282" s="300"/>
      <c r="AS1282" s="300"/>
      <c r="AT1282" s="302"/>
      <c r="AU1282" s="302"/>
      <c r="AV1282" s="303" t="b">
        <v>1</v>
      </c>
      <c r="AW1282" s="304" t="str">
        <f t="shared" si="9"/>
        <v>false</v>
      </c>
      <c r="AX1282" s="305" t="str">
        <f t="shared" si="17"/>
        <v>&lt;column comment="" default="" key="false" label="Submitted" length="255" nullable="true" originalDbColumnName="Submitted" originalLength="-1" pattern="" precision="-1" talendType="id_String" type=""/&gt;</v>
      </c>
      <c r="AY1282" s="306"/>
      <c r="AZ1282" s="305" t="str">
        <f t="shared" si="10"/>
        <v>&lt;column comment="" default="" key="false" label="Submitted" length="255" nullable="true" originalDbColumnName="Submitted" originalLength="-1" pattern="" precision="-1" talendType="id_String" type=""/&gt;</v>
      </c>
      <c r="BA1282" s="306"/>
      <c r="BB1282" s="302"/>
      <c r="BC1282" s="303" t="b">
        <f t="shared" si="11"/>
        <v>0</v>
      </c>
      <c r="BD1282" s="304"/>
      <c r="BE1282" s="304" t="str">
        <f t="shared" si="12"/>
        <v/>
      </c>
      <c r="BF1282" s="307"/>
      <c r="BG1282" s="305"/>
      <c r="BH1282" s="305"/>
      <c r="BI1282" s="305"/>
      <c r="BJ1282" s="305" t="str">
        <f t="shared" si="18"/>
        <v/>
      </c>
      <c r="BK1282" s="306"/>
      <c r="BL1282" s="305" t="str">
        <f t="shared" si="14"/>
        <v/>
      </c>
      <c r="BM1282" s="306"/>
      <c r="BN1282" s="302"/>
      <c r="BO1282" s="302"/>
      <c r="BP1282" s="302"/>
      <c r="BQ1282" s="302"/>
      <c r="BR1282" s="302"/>
      <c r="BS1282" s="302"/>
      <c r="BT1282" s="302"/>
      <c r="BU1282" s="302"/>
      <c r="BV1282" s="302"/>
      <c r="BW1282" s="302"/>
      <c r="BX1282" s="302"/>
    </row>
    <row r="1283" hidden="1">
      <c r="A1283" s="292" t="s">
        <v>728</v>
      </c>
      <c r="B1283" s="292">
        <v>1282.0</v>
      </c>
      <c r="C1283" s="292">
        <f t="shared" si="15"/>
        <v>1</v>
      </c>
      <c r="D1283" s="293" t="str">
        <f t="shared" si="30"/>
        <v>CSB Requests</v>
      </c>
      <c r="E1283" s="46" t="str">
        <f t="shared" si="2"/>
        <v>requests.csv.requests.Recieved</v>
      </c>
      <c r="F1283" s="46" t="s">
        <v>461</v>
      </c>
      <c r="G1283" s="46" t="s">
        <v>638</v>
      </c>
      <c r="H1283" s="47">
        <v>11.0</v>
      </c>
      <c r="I1283" s="294" t="s">
        <v>2382</v>
      </c>
      <c r="J1283" s="295" t="s">
        <v>1704</v>
      </c>
      <c r="K1283" s="296">
        <v>10.0</v>
      </c>
      <c r="L1283" s="297" t="b">
        <v>0</v>
      </c>
      <c r="M1283" s="294" t="s">
        <v>802</v>
      </c>
      <c r="N1283" s="294"/>
      <c r="O1283" s="295">
        <v>39700.46821759259</v>
      </c>
      <c r="P1283" s="295"/>
      <c r="Q1283" s="298" t="str">
        <f t="shared" si="3"/>
        <v>requests</v>
      </c>
      <c r="R1283" s="298" t="str">
        <f t="shared" si="19"/>
        <v>Recieved</v>
      </c>
      <c r="S1283" s="298" t="str">
        <f t="array" ref="S1283">iferror(index('Type Mapping'!$A$2:$D$21,match(J1283,'Type Mapping'!$B$2:$B$21,0),3),"type mismatch")</f>
        <v>VARCHAR</v>
      </c>
      <c r="T1283" s="298"/>
      <c r="U1283" s="298"/>
      <c r="V1283" s="298"/>
      <c r="W1283" s="51" t="b">
        <v>0</v>
      </c>
      <c r="X1283" s="51" t="s">
        <v>2370</v>
      </c>
      <c r="Y1283" s="309"/>
      <c r="Z1283" s="309"/>
      <c r="AA1283" s="311" t="s">
        <v>977</v>
      </c>
      <c r="AB1283" s="53" t="str">
        <f t="shared" si="23"/>
        <v>**field missing**_history</v>
      </c>
      <c r="AC1283" s="308" t="str">
        <f t="array" ref="AC1283">iferror(index('StoT Mapping (Depreciated)'!$D$2:$L$976,match(E1283,'StoT Mapping (Depreciated)'!$D$2:$D$976,0),9),"**FIELD MISSING**")</f>
        <v>**FIELD MISSING**</v>
      </c>
      <c r="AD1283" s="53" t="str">
        <f t="shared" si="6"/>
        <v>**field missing**.**FIELD MISSING**</v>
      </c>
      <c r="AE1283" s="299">
        <f>countif(NEW_REDB_table.field,AD1283)</f>
        <v>0</v>
      </c>
      <c r="AF1283" s="299" t="str">
        <f t="shared" si="7"/>
        <v>Check...</v>
      </c>
      <c r="AG1283" s="308"/>
      <c r="AH1283" s="317" t="b">
        <v>0</v>
      </c>
      <c r="AI1283" s="317" t="b">
        <v>0</v>
      </c>
      <c r="AJ1283" s="308" t="str">
        <f t="array" ref="AJ1283">iferror(index('Type Mapping'!$A$2:$D$21,match(J1283,'Type Mapping'!$B$2:$B$21,0),4),"type mismatch")</f>
        <v>VARCHAR</v>
      </c>
      <c r="AK1283" s="308"/>
      <c r="AL1283" s="308"/>
      <c r="AM1283" s="308"/>
      <c r="AN1283" s="300" t="b">
        <v>0</v>
      </c>
      <c r="AO1283" s="300" t="b">
        <v>0</v>
      </c>
      <c r="AP1283" s="300" t="b">
        <v>0</v>
      </c>
      <c r="AQ1283" s="300" t="b">
        <v>0</v>
      </c>
      <c r="AR1283" s="300"/>
      <c r="AS1283" s="300"/>
      <c r="AT1283" s="302"/>
      <c r="AU1283" s="302"/>
      <c r="AV1283" s="303" t="b">
        <v>1</v>
      </c>
      <c r="AW1283" s="304" t="str">
        <f t="shared" si="9"/>
        <v>false</v>
      </c>
      <c r="AX1283" s="305" t="str">
        <f t="shared" si="17"/>
        <v>&lt;column comment="" default="" key="false" label="Recieved" length="255" nullable="true" originalDbColumnName="Recieved" originalLength="-1" pattern="" precision="-1" talendType="id_String" type=""/&gt;</v>
      </c>
      <c r="AY1283" s="306"/>
      <c r="AZ1283" s="305" t="str">
        <f t="shared" si="10"/>
        <v>&lt;column comment="" default="" key="false" label="Recieved" length="255" nullable="true" originalDbColumnName="Recieved" originalLength="-1" pattern="" precision="-1" talendType="id_String" type=""/&gt;</v>
      </c>
      <c r="BA1283" s="306"/>
      <c r="BB1283" s="302"/>
      <c r="BC1283" s="303" t="b">
        <f t="shared" si="11"/>
        <v>0</v>
      </c>
      <c r="BD1283" s="304"/>
      <c r="BE1283" s="304" t="str">
        <f t="shared" si="12"/>
        <v/>
      </c>
      <c r="BF1283" s="307"/>
      <c r="BG1283" s="305"/>
      <c r="BH1283" s="305"/>
      <c r="BI1283" s="305"/>
      <c r="BJ1283" s="305" t="str">
        <f t="shared" si="18"/>
        <v/>
      </c>
      <c r="BK1283" s="306"/>
      <c r="BL1283" s="305" t="str">
        <f t="shared" si="14"/>
        <v/>
      </c>
      <c r="BM1283" s="306"/>
      <c r="BN1283" s="302"/>
      <c r="BO1283" s="302"/>
      <c r="BP1283" s="302"/>
      <c r="BQ1283" s="302"/>
      <c r="BR1283" s="302"/>
      <c r="BS1283" s="302"/>
      <c r="BT1283" s="302"/>
      <c r="BU1283" s="302"/>
      <c r="BV1283" s="302"/>
      <c r="BW1283" s="302"/>
      <c r="BX1283" s="302"/>
    </row>
    <row r="1284" hidden="1">
      <c r="A1284" s="292" t="s">
        <v>728</v>
      </c>
      <c r="B1284" s="292">
        <v>1283.0</v>
      </c>
      <c r="C1284" s="292">
        <f t="shared" si="15"/>
        <v>1</v>
      </c>
      <c r="D1284" s="293" t="str">
        <f t="shared" si="30"/>
        <v>CSB Requests</v>
      </c>
      <c r="E1284" s="46" t="str">
        <f t="shared" si="2"/>
        <v>requests.csv.requests.UnknownID_1</v>
      </c>
      <c r="F1284" s="46" t="s">
        <v>461</v>
      </c>
      <c r="G1284" s="46" t="s">
        <v>638</v>
      </c>
      <c r="H1284" s="47">
        <v>12.0</v>
      </c>
      <c r="I1284" s="294" t="s">
        <v>2383</v>
      </c>
      <c r="J1284" s="295" t="s">
        <v>1704</v>
      </c>
      <c r="K1284" s="296">
        <v>10.0</v>
      </c>
      <c r="L1284" s="297" t="b">
        <v>0</v>
      </c>
      <c r="M1284" s="294" t="s">
        <v>802</v>
      </c>
      <c r="N1284" s="294"/>
      <c r="O1284" s="295">
        <v>887540.0</v>
      </c>
      <c r="P1284" s="295"/>
      <c r="Q1284" s="298" t="str">
        <f t="shared" si="3"/>
        <v>requests</v>
      </c>
      <c r="R1284" s="298" t="str">
        <f t="shared" si="19"/>
        <v>UnknownID_1</v>
      </c>
      <c r="S1284" s="298" t="str">
        <f t="array" ref="S1284">iferror(index('Type Mapping'!$A$2:$D$21,match(J1284,'Type Mapping'!$B$2:$B$21,0),3),"type mismatch")</f>
        <v>VARCHAR</v>
      </c>
      <c r="T1284" s="298"/>
      <c r="U1284" s="298"/>
      <c r="V1284" s="298"/>
      <c r="W1284" s="51" t="b">
        <v>0</v>
      </c>
      <c r="X1284" s="51" t="s">
        <v>2370</v>
      </c>
      <c r="Y1284" s="309"/>
      <c r="Z1284" s="309"/>
      <c r="AA1284" s="311" t="s">
        <v>977</v>
      </c>
      <c r="AB1284" s="53" t="str">
        <f t="shared" si="23"/>
        <v>**field missing**_history</v>
      </c>
      <c r="AC1284" s="308" t="str">
        <f t="array" ref="AC1284">iferror(index('StoT Mapping (Depreciated)'!$D$2:$L$976,match(E1284,'StoT Mapping (Depreciated)'!$D$2:$D$976,0),9),"**FIELD MISSING**")</f>
        <v>**FIELD MISSING**</v>
      </c>
      <c r="AD1284" s="53" t="str">
        <f t="shared" si="6"/>
        <v>**field missing**.**FIELD MISSING**</v>
      </c>
      <c r="AE1284" s="299">
        <f>countif(NEW_REDB_table.field,AD1284)</f>
        <v>0</v>
      </c>
      <c r="AF1284" s="299" t="str">
        <f t="shared" si="7"/>
        <v>Check...</v>
      </c>
      <c r="AG1284" s="308"/>
      <c r="AH1284" s="317" t="b">
        <v>0</v>
      </c>
      <c r="AI1284" s="317" t="b">
        <v>0</v>
      </c>
      <c r="AJ1284" s="308" t="str">
        <f t="array" ref="AJ1284">iferror(index('Type Mapping'!$A$2:$D$21,match(J1284,'Type Mapping'!$B$2:$B$21,0),4),"type mismatch")</f>
        <v>VARCHAR</v>
      </c>
      <c r="AK1284" s="308"/>
      <c r="AL1284" s="308"/>
      <c r="AM1284" s="308"/>
      <c r="AN1284" s="300" t="b">
        <v>0</v>
      </c>
      <c r="AO1284" s="300" t="b">
        <v>0</v>
      </c>
      <c r="AP1284" s="300" t="b">
        <v>0</v>
      </c>
      <c r="AQ1284" s="300" t="b">
        <v>0</v>
      </c>
      <c r="AR1284" s="300"/>
      <c r="AS1284" s="300"/>
      <c r="AT1284" s="302"/>
      <c r="AU1284" s="302"/>
      <c r="AV1284" s="303" t="b">
        <v>1</v>
      </c>
      <c r="AW1284" s="304" t="str">
        <f t="shared" si="9"/>
        <v>false</v>
      </c>
      <c r="AX1284" s="305" t="str">
        <f t="shared" si="17"/>
        <v>&lt;column comment="" default="" key="false" label="UnknownID_1" length="255" nullable="true" originalDbColumnName="UnknownID_1" originalLength="-1" pattern="" precision="-1" talendType="id_String" type=""/&gt;</v>
      </c>
      <c r="AY1284" s="306"/>
      <c r="AZ1284" s="305" t="str">
        <f t="shared" si="10"/>
        <v>&lt;column comment="" default="" key="false" label="UnknownID_1" length="255" nullable="true" originalDbColumnName="UnknownID_1" originalLength="-1" pattern="" precision="-1" talendType="id_String" type=""/&gt;</v>
      </c>
      <c r="BA1284" s="306"/>
      <c r="BB1284" s="302"/>
      <c r="BC1284" s="303" t="b">
        <f t="shared" si="11"/>
        <v>0</v>
      </c>
      <c r="BD1284" s="304"/>
      <c r="BE1284" s="304" t="str">
        <f t="shared" si="12"/>
        <v/>
      </c>
      <c r="BF1284" s="307"/>
      <c r="BG1284" s="305"/>
      <c r="BH1284" s="305"/>
      <c r="BI1284" s="305"/>
      <c r="BJ1284" s="305" t="str">
        <f t="shared" si="18"/>
        <v/>
      </c>
      <c r="BK1284" s="306"/>
      <c r="BL1284" s="305" t="str">
        <f t="shared" si="14"/>
        <v/>
      </c>
      <c r="BM1284" s="306"/>
      <c r="BN1284" s="302"/>
      <c r="BO1284" s="302"/>
      <c r="BP1284" s="302"/>
      <c r="BQ1284" s="302"/>
      <c r="BR1284" s="302"/>
      <c r="BS1284" s="302"/>
      <c r="BT1284" s="302"/>
      <c r="BU1284" s="302"/>
      <c r="BV1284" s="302"/>
      <c r="BW1284" s="302"/>
      <c r="BX1284" s="302"/>
    </row>
    <row r="1285" hidden="1">
      <c r="A1285" s="292" t="s">
        <v>728</v>
      </c>
      <c r="B1285" s="292">
        <v>1284.0</v>
      </c>
      <c r="C1285" s="292">
        <f t="shared" si="15"/>
        <v>1</v>
      </c>
      <c r="D1285" s="293" t="str">
        <f t="shared" si="30"/>
        <v>CSB Requests</v>
      </c>
      <c r="E1285" s="46" t="str">
        <f t="shared" si="2"/>
        <v>requests.csv.requests.UnknownID_2</v>
      </c>
      <c r="F1285" s="46" t="s">
        <v>461</v>
      </c>
      <c r="G1285" s="46" t="s">
        <v>638</v>
      </c>
      <c r="H1285" s="47">
        <v>13.0</v>
      </c>
      <c r="I1285" s="294" t="s">
        <v>2384</v>
      </c>
      <c r="J1285" s="295" t="s">
        <v>1704</v>
      </c>
      <c r="K1285" s="296">
        <v>10.0</v>
      </c>
      <c r="L1285" s="297" t="b">
        <v>0</v>
      </c>
      <c r="M1285" s="294" t="s">
        <v>802</v>
      </c>
      <c r="N1285" s="294"/>
      <c r="O1285" s="295">
        <v>1021752.0</v>
      </c>
      <c r="P1285" s="295"/>
      <c r="Q1285" s="298" t="str">
        <f t="shared" si="3"/>
        <v>requests</v>
      </c>
      <c r="R1285" s="298" t="str">
        <f t="shared" si="19"/>
        <v>UnknownID_2</v>
      </c>
      <c r="S1285" s="298" t="str">
        <f t="array" ref="S1285">iferror(index('Type Mapping'!$A$2:$D$21,match(J1285,'Type Mapping'!$B$2:$B$21,0),3),"type mismatch")</f>
        <v>VARCHAR</v>
      </c>
      <c r="T1285" s="298"/>
      <c r="U1285" s="298"/>
      <c r="V1285" s="298"/>
      <c r="W1285" s="51" t="b">
        <v>0</v>
      </c>
      <c r="X1285" s="51" t="s">
        <v>2370</v>
      </c>
      <c r="Y1285" s="309"/>
      <c r="Z1285" s="309"/>
      <c r="AA1285" s="311" t="s">
        <v>977</v>
      </c>
      <c r="AB1285" s="53" t="str">
        <f t="shared" si="23"/>
        <v>**field missing**_history</v>
      </c>
      <c r="AC1285" s="308" t="str">
        <f t="array" ref="AC1285">iferror(index('StoT Mapping (Depreciated)'!$D$2:$L$976,match(E1285,'StoT Mapping (Depreciated)'!$D$2:$D$976,0),9),"**FIELD MISSING**")</f>
        <v>**FIELD MISSING**</v>
      </c>
      <c r="AD1285" s="53" t="str">
        <f t="shared" si="6"/>
        <v>**field missing**.**FIELD MISSING**</v>
      </c>
      <c r="AE1285" s="299">
        <f>countif(NEW_REDB_table.field,AD1285)</f>
        <v>0</v>
      </c>
      <c r="AF1285" s="299" t="str">
        <f t="shared" si="7"/>
        <v>Check...</v>
      </c>
      <c r="AG1285" s="308"/>
      <c r="AH1285" s="317" t="b">
        <v>0</v>
      </c>
      <c r="AI1285" s="317" t="b">
        <v>0</v>
      </c>
      <c r="AJ1285" s="308" t="str">
        <f t="array" ref="AJ1285">iferror(index('Type Mapping'!$A$2:$D$21,match(J1285,'Type Mapping'!$B$2:$B$21,0),4),"type mismatch")</f>
        <v>VARCHAR</v>
      </c>
      <c r="AK1285" s="308"/>
      <c r="AL1285" s="308"/>
      <c r="AM1285" s="308"/>
      <c r="AN1285" s="300" t="b">
        <v>0</v>
      </c>
      <c r="AO1285" s="300" t="b">
        <v>0</v>
      </c>
      <c r="AP1285" s="300" t="b">
        <v>0</v>
      </c>
      <c r="AQ1285" s="300" t="b">
        <v>0</v>
      </c>
      <c r="AR1285" s="300"/>
      <c r="AS1285" s="300"/>
      <c r="AT1285" s="302"/>
      <c r="AU1285" s="302"/>
      <c r="AV1285" s="303" t="b">
        <v>1</v>
      </c>
      <c r="AW1285" s="304" t="str">
        <f t="shared" si="9"/>
        <v>false</v>
      </c>
      <c r="AX1285" s="305" t="str">
        <f t="shared" si="17"/>
        <v>&lt;column comment="" default="" key="false" label="UnknownID_2" length="255" nullable="true" originalDbColumnName="UnknownID_2" originalLength="-1" pattern="" precision="-1" talendType="id_String" type=""/&gt;</v>
      </c>
      <c r="AY1285" s="306"/>
      <c r="AZ1285" s="305" t="str">
        <f t="shared" si="10"/>
        <v>&lt;column comment="" default="" key="false" label="UnknownID_2" length="255" nullable="true" originalDbColumnName="UnknownID_2" originalLength="-1" pattern="" precision="-1" talendType="id_String" type=""/&gt;</v>
      </c>
      <c r="BA1285" s="306"/>
      <c r="BB1285" s="302"/>
      <c r="BC1285" s="303" t="b">
        <f t="shared" si="11"/>
        <v>0</v>
      </c>
      <c r="BD1285" s="304"/>
      <c r="BE1285" s="304" t="str">
        <f t="shared" si="12"/>
        <v/>
      </c>
      <c r="BF1285" s="307"/>
      <c r="BG1285" s="305"/>
      <c r="BH1285" s="305"/>
      <c r="BI1285" s="305"/>
      <c r="BJ1285" s="305" t="str">
        <f t="shared" si="18"/>
        <v/>
      </c>
      <c r="BK1285" s="306"/>
      <c r="BL1285" s="305" t="str">
        <f t="shared" si="14"/>
        <v/>
      </c>
      <c r="BM1285" s="306"/>
      <c r="BN1285" s="302"/>
      <c r="BO1285" s="302"/>
      <c r="BP1285" s="302"/>
      <c r="BQ1285" s="302"/>
      <c r="BR1285" s="302"/>
      <c r="BS1285" s="302"/>
      <c r="BT1285" s="302"/>
      <c r="BU1285" s="302"/>
      <c r="BV1285" s="302"/>
      <c r="BW1285" s="302"/>
      <c r="BX1285" s="302"/>
    </row>
    <row r="1286" hidden="1">
      <c r="A1286" s="292" t="s">
        <v>728</v>
      </c>
      <c r="B1286" s="292">
        <v>1285.0</v>
      </c>
      <c r="C1286" s="292">
        <f t="shared" si="15"/>
        <v>1</v>
      </c>
      <c r="D1286" s="293" t="str">
        <f t="shared" si="30"/>
        <v>CSB Requests</v>
      </c>
      <c r="E1286" s="46" t="str">
        <f t="shared" si="2"/>
        <v>requests.csv.requests.Status</v>
      </c>
      <c r="F1286" s="46" t="s">
        <v>461</v>
      </c>
      <c r="G1286" s="46" t="s">
        <v>638</v>
      </c>
      <c r="H1286" s="47">
        <v>14.0</v>
      </c>
      <c r="I1286" s="294" t="s">
        <v>1735</v>
      </c>
      <c r="J1286" s="295" t="s">
        <v>1704</v>
      </c>
      <c r="K1286" s="296">
        <v>10.0</v>
      </c>
      <c r="L1286" s="297" t="b">
        <v>0</v>
      </c>
      <c r="M1286" s="294" t="s">
        <v>802</v>
      </c>
      <c r="N1286" s="294"/>
      <c r="O1286" s="295" t="s">
        <v>2385</v>
      </c>
      <c r="P1286" s="295"/>
      <c r="Q1286" s="298" t="str">
        <f t="shared" si="3"/>
        <v>requests</v>
      </c>
      <c r="R1286" s="298" t="str">
        <f t="shared" si="19"/>
        <v>Status</v>
      </c>
      <c r="S1286" s="298" t="str">
        <f t="array" ref="S1286">iferror(index('Type Mapping'!$A$2:$D$21,match(J1286,'Type Mapping'!$B$2:$B$21,0),3),"type mismatch")</f>
        <v>VARCHAR</v>
      </c>
      <c r="T1286" s="298"/>
      <c r="U1286" s="298"/>
      <c r="V1286" s="298"/>
      <c r="W1286" s="51" t="b">
        <v>0</v>
      </c>
      <c r="X1286" s="51" t="s">
        <v>2370</v>
      </c>
      <c r="Y1286" s="309"/>
      <c r="Z1286" s="309"/>
      <c r="AA1286" s="311" t="s">
        <v>977</v>
      </c>
      <c r="AB1286" s="53" t="str">
        <f t="shared" si="23"/>
        <v>**field missing**_history</v>
      </c>
      <c r="AC1286" s="308" t="str">
        <f t="array" ref="AC1286">iferror(index('StoT Mapping (Depreciated)'!$D$2:$L$976,match(E1286,'StoT Mapping (Depreciated)'!$D$2:$D$976,0),9),"**FIELD MISSING**")</f>
        <v>**FIELD MISSING**</v>
      </c>
      <c r="AD1286" s="53" t="str">
        <f t="shared" si="6"/>
        <v>**field missing**.**FIELD MISSING**</v>
      </c>
      <c r="AE1286" s="299">
        <f>countif(NEW_REDB_table.field,AD1286)</f>
        <v>0</v>
      </c>
      <c r="AF1286" s="299" t="str">
        <f t="shared" si="7"/>
        <v>Check...</v>
      </c>
      <c r="AG1286" s="308"/>
      <c r="AH1286" s="317" t="b">
        <v>0</v>
      </c>
      <c r="AI1286" s="317" t="b">
        <v>0</v>
      </c>
      <c r="AJ1286" s="308" t="str">
        <f t="array" ref="AJ1286">iferror(index('Type Mapping'!$A$2:$D$21,match(J1286,'Type Mapping'!$B$2:$B$21,0),4),"type mismatch")</f>
        <v>VARCHAR</v>
      </c>
      <c r="AK1286" s="308"/>
      <c r="AL1286" s="308"/>
      <c r="AM1286" s="308"/>
      <c r="AN1286" s="300" t="b">
        <v>0</v>
      </c>
      <c r="AO1286" s="300" t="b">
        <v>0</v>
      </c>
      <c r="AP1286" s="300" t="b">
        <v>0</v>
      </c>
      <c r="AQ1286" s="300" t="b">
        <v>0</v>
      </c>
      <c r="AR1286" s="300"/>
      <c r="AS1286" s="300"/>
      <c r="AT1286" s="302"/>
      <c r="AU1286" s="302"/>
      <c r="AV1286" s="303" t="b">
        <v>1</v>
      </c>
      <c r="AW1286" s="304" t="str">
        <f t="shared" si="9"/>
        <v>false</v>
      </c>
      <c r="AX1286" s="305" t="str">
        <f t="shared" si="17"/>
        <v>&lt;column comment="" default="" key="false" label="Status" length="255" nullable="true" originalDbColumnName="Status" originalLength="-1" pattern="" precision="-1" talendType="id_String" type=""/&gt;</v>
      </c>
      <c r="AY1286" s="306"/>
      <c r="AZ1286" s="305" t="str">
        <f t="shared" si="10"/>
        <v>&lt;column comment="" default="" key="false" label="Status" length="255" nullable="true" originalDbColumnName="Status" originalLength="-1" pattern="" precision="-1" talendType="id_String" type=""/&gt;</v>
      </c>
      <c r="BA1286" s="306"/>
      <c r="BB1286" s="302"/>
      <c r="BC1286" s="303" t="b">
        <f t="shared" si="11"/>
        <v>0</v>
      </c>
      <c r="BD1286" s="304"/>
      <c r="BE1286" s="304" t="str">
        <f t="shared" si="12"/>
        <v/>
      </c>
      <c r="BF1286" s="307"/>
      <c r="BG1286" s="305"/>
      <c r="BH1286" s="305"/>
      <c r="BI1286" s="305"/>
      <c r="BJ1286" s="305" t="str">
        <f t="shared" si="18"/>
        <v/>
      </c>
      <c r="BK1286" s="306"/>
      <c r="BL1286" s="305" t="str">
        <f t="shared" si="14"/>
        <v/>
      </c>
      <c r="BM1286" s="306"/>
      <c r="BN1286" s="302"/>
      <c r="BO1286" s="302"/>
      <c r="BP1286" s="302"/>
      <c r="BQ1286" s="302"/>
      <c r="BR1286" s="302"/>
      <c r="BS1286" s="302"/>
      <c r="BT1286" s="302"/>
      <c r="BU1286" s="302"/>
      <c r="BV1286" s="302"/>
      <c r="BW1286" s="302"/>
      <c r="BX1286" s="302"/>
    </row>
    <row r="1287" hidden="1">
      <c r="A1287" s="292" t="s">
        <v>728</v>
      </c>
      <c r="B1287" s="292">
        <v>1286.0</v>
      </c>
      <c r="C1287" s="292">
        <f t="shared" si="15"/>
        <v>1</v>
      </c>
      <c r="D1287" s="293" t="str">
        <f t="shared" si="30"/>
        <v>CSB Requests</v>
      </c>
      <c r="E1287" s="46" t="str">
        <f t="shared" si="2"/>
        <v>requests.csv.requests.UnknownDate_1</v>
      </c>
      <c r="F1287" s="46" t="s">
        <v>461</v>
      </c>
      <c r="G1287" s="46" t="s">
        <v>638</v>
      </c>
      <c r="H1287" s="47">
        <v>15.0</v>
      </c>
      <c r="I1287" s="294" t="s">
        <v>2386</v>
      </c>
      <c r="J1287" s="295" t="s">
        <v>1704</v>
      </c>
      <c r="K1287" s="296">
        <v>10.0</v>
      </c>
      <c r="L1287" s="297" t="b">
        <v>0</v>
      </c>
      <c r="M1287" s="294" t="s">
        <v>802</v>
      </c>
      <c r="N1287" s="294"/>
      <c r="O1287" s="295">
        <v>39700.0</v>
      </c>
      <c r="P1287" s="295"/>
      <c r="Q1287" s="298" t="str">
        <f t="shared" si="3"/>
        <v>requests</v>
      </c>
      <c r="R1287" s="298" t="str">
        <f t="shared" si="19"/>
        <v>UnknownDate_1</v>
      </c>
      <c r="S1287" s="298" t="str">
        <f t="array" ref="S1287">iferror(index('Type Mapping'!$A$2:$D$21,match(J1287,'Type Mapping'!$B$2:$B$21,0),3),"type mismatch")</f>
        <v>VARCHAR</v>
      </c>
      <c r="T1287" s="298"/>
      <c r="U1287" s="298"/>
      <c r="V1287" s="298"/>
      <c r="W1287" s="51" t="b">
        <v>0</v>
      </c>
      <c r="X1287" s="51" t="s">
        <v>2370</v>
      </c>
      <c r="Y1287" s="309"/>
      <c r="Z1287" s="309"/>
      <c r="AA1287" s="311" t="s">
        <v>977</v>
      </c>
      <c r="AB1287" s="53" t="str">
        <f t="shared" si="23"/>
        <v>**field missing**_history</v>
      </c>
      <c r="AC1287" s="308" t="str">
        <f t="array" ref="AC1287">iferror(index('StoT Mapping (Depreciated)'!$D$2:$L$976,match(E1287,'StoT Mapping (Depreciated)'!$D$2:$D$976,0),9),"**FIELD MISSING**")</f>
        <v>**FIELD MISSING**</v>
      </c>
      <c r="AD1287" s="53" t="str">
        <f t="shared" si="6"/>
        <v>**field missing**.**FIELD MISSING**</v>
      </c>
      <c r="AE1287" s="299">
        <f>countif(NEW_REDB_table.field,AD1287)</f>
        <v>0</v>
      </c>
      <c r="AF1287" s="299" t="str">
        <f t="shared" si="7"/>
        <v>Check...</v>
      </c>
      <c r="AG1287" s="308"/>
      <c r="AH1287" s="317" t="b">
        <v>0</v>
      </c>
      <c r="AI1287" s="317" t="b">
        <v>0</v>
      </c>
      <c r="AJ1287" s="308" t="str">
        <f t="array" ref="AJ1287">iferror(index('Type Mapping'!$A$2:$D$21,match(J1287,'Type Mapping'!$B$2:$B$21,0),4),"type mismatch")</f>
        <v>VARCHAR</v>
      </c>
      <c r="AK1287" s="308"/>
      <c r="AL1287" s="308"/>
      <c r="AM1287" s="308"/>
      <c r="AN1287" s="300" t="b">
        <v>0</v>
      </c>
      <c r="AO1287" s="300" t="b">
        <v>0</v>
      </c>
      <c r="AP1287" s="300" t="b">
        <v>0</v>
      </c>
      <c r="AQ1287" s="300" t="b">
        <v>0</v>
      </c>
      <c r="AR1287" s="300"/>
      <c r="AS1287" s="300"/>
      <c r="AT1287" s="302"/>
      <c r="AU1287" s="302"/>
      <c r="AV1287" s="303" t="b">
        <v>1</v>
      </c>
      <c r="AW1287" s="304" t="str">
        <f t="shared" si="9"/>
        <v>false</v>
      </c>
      <c r="AX1287" s="305" t="str">
        <f t="shared" si="17"/>
        <v>&lt;column comment="" default="" key="false" label="UnknownDate_1" length="255" nullable="true" originalDbColumnName="UnknownDate_1" originalLength="-1" pattern="" precision="-1" talendType="id_String" type=""/&gt;</v>
      </c>
      <c r="AY1287" s="306"/>
      <c r="AZ1287" s="305" t="str">
        <f t="shared" si="10"/>
        <v>&lt;column comment="" default="" key="false" label="UnknownDate_1" length="255" nullable="true" originalDbColumnName="UnknownDate_1" originalLength="-1" pattern="" precision="-1" talendType="id_String" type=""/&gt;</v>
      </c>
      <c r="BA1287" s="306"/>
      <c r="BB1287" s="302"/>
      <c r="BC1287" s="303" t="b">
        <f t="shared" si="11"/>
        <v>0</v>
      </c>
      <c r="BD1287" s="304"/>
      <c r="BE1287" s="304" t="str">
        <f t="shared" si="12"/>
        <v/>
      </c>
      <c r="BF1287" s="307"/>
      <c r="BG1287" s="305"/>
      <c r="BH1287" s="305"/>
      <c r="BI1287" s="305"/>
      <c r="BJ1287" s="305" t="str">
        <f t="shared" si="18"/>
        <v/>
      </c>
      <c r="BK1287" s="306"/>
      <c r="BL1287" s="305" t="str">
        <f t="shared" si="14"/>
        <v/>
      </c>
      <c r="BM1287" s="306"/>
      <c r="BN1287" s="302"/>
      <c r="BO1287" s="302"/>
      <c r="BP1287" s="302"/>
      <c r="BQ1287" s="302"/>
      <c r="BR1287" s="302"/>
      <c r="BS1287" s="302"/>
      <c r="BT1287" s="302"/>
      <c r="BU1287" s="302"/>
      <c r="BV1287" s="302"/>
      <c r="BW1287" s="302"/>
      <c r="BX1287" s="302"/>
    </row>
    <row r="1288" hidden="1">
      <c r="A1288" s="292" t="s">
        <v>728</v>
      </c>
      <c r="B1288" s="292">
        <v>1287.0</v>
      </c>
      <c r="C1288" s="292">
        <f t="shared" si="15"/>
        <v>1</v>
      </c>
      <c r="D1288" s="293" t="str">
        <f t="shared" si="30"/>
        <v>CSB Requests</v>
      </c>
      <c r="E1288" s="46" t="str">
        <f t="shared" si="2"/>
        <v>requests.csv.requests.UnknownFlag_1</v>
      </c>
      <c r="F1288" s="46" t="s">
        <v>461</v>
      </c>
      <c r="G1288" s="46" t="s">
        <v>638</v>
      </c>
      <c r="H1288" s="47">
        <v>16.0</v>
      </c>
      <c r="I1288" s="294" t="s">
        <v>2387</v>
      </c>
      <c r="J1288" s="295" t="s">
        <v>1704</v>
      </c>
      <c r="K1288" s="296">
        <v>10.0</v>
      </c>
      <c r="L1288" s="297" t="b">
        <v>0</v>
      </c>
      <c r="M1288" s="294" t="s">
        <v>802</v>
      </c>
      <c r="N1288" s="294"/>
      <c r="O1288" s="295" t="s">
        <v>2388</v>
      </c>
      <c r="P1288" s="295"/>
      <c r="Q1288" s="298" t="str">
        <f t="shared" si="3"/>
        <v>requests</v>
      </c>
      <c r="R1288" s="298" t="str">
        <f t="shared" si="19"/>
        <v>UnknownFlag_1</v>
      </c>
      <c r="S1288" s="298" t="str">
        <f t="array" ref="S1288">iferror(index('Type Mapping'!$A$2:$D$21,match(J1288,'Type Mapping'!$B$2:$B$21,0),3),"type mismatch")</f>
        <v>VARCHAR</v>
      </c>
      <c r="T1288" s="298"/>
      <c r="U1288" s="298"/>
      <c r="V1288" s="298"/>
      <c r="W1288" s="51" t="b">
        <v>0</v>
      </c>
      <c r="X1288" s="51" t="s">
        <v>2370</v>
      </c>
      <c r="Y1288" s="309"/>
      <c r="Z1288" s="309"/>
      <c r="AA1288" s="311" t="s">
        <v>977</v>
      </c>
      <c r="AB1288" s="53" t="str">
        <f t="shared" si="23"/>
        <v>**field missing**_history</v>
      </c>
      <c r="AC1288" s="308" t="str">
        <f t="array" ref="AC1288">iferror(index('StoT Mapping (Depreciated)'!$D$2:$L$976,match(E1288,'StoT Mapping (Depreciated)'!$D$2:$D$976,0),9),"**FIELD MISSING**")</f>
        <v>**FIELD MISSING**</v>
      </c>
      <c r="AD1288" s="53" t="str">
        <f t="shared" si="6"/>
        <v>**field missing**.**FIELD MISSING**</v>
      </c>
      <c r="AE1288" s="299">
        <f>countif(NEW_REDB_table.field,AD1288)</f>
        <v>0</v>
      </c>
      <c r="AF1288" s="299" t="str">
        <f t="shared" si="7"/>
        <v>Check...</v>
      </c>
      <c r="AG1288" s="308"/>
      <c r="AH1288" s="317" t="b">
        <v>0</v>
      </c>
      <c r="AI1288" s="317" t="b">
        <v>0</v>
      </c>
      <c r="AJ1288" s="308" t="str">
        <f t="array" ref="AJ1288">iferror(index('Type Mapping'!$A$2:$D$21,match(J1288,'Type Mapping'!$B$2:$B$21,0),4),"type mismatch")</f>
        <v>VARCHAR</v>
      </c>
      <c r="AK1288" s="308"/>
      <c r="AL1288" s="308"/>
      <c r="AM1288" s="308"/>
      <c r="AN1288" s="300" t="b">
        <v>0</v>
      </c>
      <c r="AO1288" s="300" t="b">
        <v>0</v>
      </c>
      <c r="AP1288" s="300" t="b">
        <v>0</v>
      </c>
      <c r="AQ1288" s="300" t="b">
        <v>0</v>
      </c>
      <c r="AR1288" s="300"/>
      <c r="AS1288" s="300"/>
      <c r="AT1288" s="302"/>
      <c r="AU1288" s="302"/>
      <c r="AV1288" s="303" t="b">
        <v>1</v>
      </c>
      <c r="AW1288" s="304" t="str">
        <f t="shared" si="9"/>
        <v>false</v>
      </c>
      <c r="AX1288" s="305" t="str">
        <f t="shared" si="17"/>
        <v>&lt;column comment="" default="" key="false" label="UnknownFlag_1" length="255" nullable="true" originalDbColumnName="UnknownFlag_1" originalLength="-1" pattern="" precision="-1" talendType="id_String" type=""/&gt;</v>
      </c>
      <c r="AY1288" s="306"/>
      <c r="AZ1288" s="305" t="str">
        <f t="shared" si="10"/>
        <v>&lt;column comment="" default="" key="false" label="UnknownFlag_1" length="255" nullable="true" originalDbColumnName="UnknownFlag_1" originalLength="-1" pattern="" precision="-1" talendType="id_String" type=""/&gt;</v>
      </c>
      <c r="BA1288" s="306"/>
      <c r="BB1288" s="302"/>
      <c r="BC1288" s="303" t="b">
        <f t="shared" si="11"/>
        <v>0</v>
      </c>
      <c r="BD1288" s="304"/>
      <c r="BE1288" s="304" t="str">
        <f t="shared" si="12"/>
        <v/>
      </c>
      <c r="BF1288" s="307"/>
      <c r="BG1288" s="305"/>
      <c r="BH1288" s="305"/>
      <c r="BI1288" s="305"/>
      <c r="BJ1288" s="305" t="str">
        <f t="shared" si="18"/>
        <v/>
      </c>
      <c r="BK1288" s="306"/>
      <c r="BL1288" s="305" t="str">
        <f t="shared" si="14"/>
        <v/>
      </c>
      <c r="BM1288" s="306"/>
      <c r="BN1288" s="302"/>
      <c r="BO1288" s="302"/>
      <c r="BP1288" s="302"/>
      <c r="BQ1288" s="302"/>
      <c r="BR1288" s="302"/>
      <c r="BS1288" s="302"/>
      <c r="BT1288" s="302"/>
      <c r="BU1288" s="302"/>
      <c r="BV1288" s="302"/>
      <c r="BW1288" s="302"/>
      <c r="BX1288" s="302"/>
    </row>
    <row r="1289" hidden="1">
      <c r="A1289" s="292" t="s">
        <v>728</v>
      </c>
      <c r="B1289" s="292">
        <v>1288.0</v>
      </c>
      <c r="C1289" s="292">
        <f t="shared" si="15"/>
        <v>1</v>
      </c>
      <c r="D1289" s="293" t="str">
        <f t="shared" si="30"/>
        <v>CSB Requests</v>
      </c>
      <c r="E1289" s="46" t="str">
        <f t="shared" si="2"/>
        <v>requests.csv.requests.UnknownFlag_2</v>
      </c>
      <c r="F1289" s="46" t="s">
        <v>461</v>
      </c>
      <c r="G1289" s="46" t="s">
        <v>638</v>
      </c>
      <c r="H1289" s="47">
        <v>17.0</v>
      </c>
      <c r="I1289" s="294" t="s">
        <v>2389</v>
      </c>
      <c r="J1289" s="295" t="s">
        <v>1704</v>
      </c>
      <c r="K1289" s="296">
        <v>10.0</v>
      </c>
      <c r="L1289" s="297" t="b">
        <v>0</v>
      </c>
      <c r="M1289" s="294" t="s">
        <v>802</v>
      </c>
      <c r="N1289" s="294"/>
      <c r="O1289" s="295" t="s">
        <v>2388</v>
      </c>
      <c r="P1289" s="295"/>
      <c r="Q1289" s="298" t="str">
        <f t="shared" si="3"/>
        <v>requests</v>
      </c>
      <c r="R1289" s="298" t="str">
        <f t="shared" si="19"/>
        <v>UnknownFlag_2</v>
      </c>
      <c r="S1289" s="298" t="str">
        <f t="array" ref="S1289">iferror(index('Type Mapping'!$A$2:$D$21,match(J1289,'Type Mapping'!$B$2:$B$21,0),3),"type mismatch")</f>
        <v>VARCHAR</v>
      </c>
      <c r="T1289" s="298"/>
      <c r="U1289" s="298"/>
      <c r="V1289" s="298"/>
      <c r="W1289" s="51" t="b">
        <v>0</v>
      </c>
      <c r="X1289" s="51" t="s">
        <v>2370</v>
      </c>
      <c r="Y1289" s="309"/>
      <c r="Z1289" s="309"/>
      <c r="AA1289" s="311" t="s">
        <v>977</v>
      </c>
      <c r="AB1289" s="53" t="str">
        <f t="shared" si="23"/>
        <v>**field missing**_history</v>
      </c>
      <c r="AC1289" s="308" t="str">
        <f t="array" ref="AC1289">iferror(index('StoT Mapping (Depreciated)'!$D$2:$L$976,match(E1289,'StoT Mapping (Depreciated)'!$D$2:$D$976,0),9),"**FIELD MISSING**")</f>
        <v>**FIELD MISSING**</v>
      </c>
      <c r="AD1289" s="53" t="str">
        <f t="shared" si="6"/>
        <v>**field missing**.**FIELD MISSING**</v>
      </c>
      <c r="AE1289" s="299">
        <f>countif(NEW_REDB_table.field,AD1289)</f>
        <v>0</v>
      </c>
      <c r="AF1289" s="299" t="str">
        <f t="shared" si="7"/>
        <v>Check...</v>
      </c>
      <c r="AG1289" s="308"/>
      <c r="AH1289" s="317" t="b">
        <v>0</v>
      </c>
      <c r="AI1289" s="317" t="b">
        <v>0</v>
      </c>
      <c r="AJ1289" s="308" t="str">
        <f t="array" ref="AJ1289">iferror(index('Type Mapping'!$A$2:$D$21,match(J1289,'Type Mapping'!$B$2:$B$21,0),4),"type mismatch")</f>
        <v>VARCHAR</v>
      </c>
      <c r="AK1289" s="308"/>
      <c r="AL1289" s="308"/>
      <c r="AM1289" s="308"/>
      <c r="AN1289" s="300" t="b">
        <v>0</v>
      </c>
      <c r="AO1289" s="300" t="b">
        <v>0</v>
      </c>
      <c r="AP1289" s="300" t="b">
        <v>0</v>
      </c>
      <c r="AQ1289" s="300" t="b">
        <v>0</v>
      </c>
      <c r="AR1289" s="300"/>
      <c r="AS1289" s="300"/>
      <c r="AT1289" s="302"/>
      <c r="AU1289" s="302"/>
      <c r="AV1289" s="303" t="b">
        <v>1</v>
      </c>
      <c r="AW1289" s="304" t="str">
        <f t="shared" si="9"/>
        <v>false</v>
      </c>
      <c r="AX1289" s="305" t="str">
        <f t="shared" si="17"/>
        <v>&lt;column comment="" default="" key="false" label="UnknownFlag_2" length="255" nullable="true" originalDbColumnName="UnknownFlag_2" originalLength="-1" pattern="" precision="-1" talendType="id_String" type=""/&gt;</v>
      </c>
      <c r="AY1289" s="306"/>
      <c r="AZ1289" s="305" t="str">
        <f t="shared" si="10"/>
        <v>&lt;column comment="" default="" key="false" label="UnknownFlag_2" length="255" nullable="true" originalDbColumnName="UnknownFlag_2" originalLength="-1" pattern="" precision="-1" talendType="id_String" type=""/&gt;</v>
      </c>
      <c r="BA1289" s="306"/>
      <c r="BB1289" s="302"/>
      <c r="BC1289" s="303" t="b">
        <f t="shared" si="11"/>
        <v>0</v>
      </c>
      <c r="BD1289" s="304"/>
      <c r="BE1289" s="304" t="str">
        <f t="shared" si="12"/>
        <v/>
      </c>
      <c r="BF1289" s="307"/>
      <c r="BG1289" s="305"/>
      <c r="BH1289" s="305"/>
      <c r="BI1289" s="305"/>
      <c r="BJ1289" s="305" t="str">
        <f t="shared" si="18"/>
        <v/>
      </c>
      <c r="BK1289" s="306"/>
      <c r="BL1289" s="305" t="str">
        <f t="shared" si="14"/>
        <v/>
      </c>
      <c r="BM1289" s="306"/>
      <c r="BN1289" s="302"/>
      <c r="BO1289" s="302"/>
      <c r="BP1289" s="302"/>
      <c r="BQ1289" s="302"/>
      <c r="BR1289" s="302"/>
      <c r="BS1289" s="302"/>
      <c r="BT1289" s="302"/>
      <c r="BU1289" s="302"/>
      <c r="BV1289" s="302"/>
      <c r="BW1289" s="302"/>
      <c r="BX1289" s="302"/>
    </row>
    <row r="1290" hidden="1">
      <c r="A1290" s="292" t="s">
        <v>728</v>
      </c>
      <c r="B1290" s="292">
        <v>1289.0</v>
      </c>
      <c r="C1290" s="292">
        <f t="shared" si="15"/>
        <v>1</v>
      </c>
      <c r="D1290" s="293" t="str">
        <f t="shared" si="30"/>
        <v>CSB Requests</v>
      </c>
      <c r="E1290" s="46" t="str">
        <f t="shared" si="2"/>
        <v>requests.csv.requests.UnknownDate_2</v>
      </c>
      <c r="F1290" s="46" t="s">
        <v>461</v>
      </c>
      <c r="G1290" s="46" t="s">
        <v>638</v>
      </c>
      <c r="H1290" s="47">
        <v>18.0</v>
      </c>
      <c r="I1290" s="294" t="s">
        <v>2390</v>
      </c>
      <c r="J1290" s="295" t="s">
        <v>1704</v>
      </c>
      <c r="K1290" s="296">
        <v>10.0</v>
      </c>
      <c r="L1290" s="297" t="b">
        <v>0</v>
      </c>
      <c r="M1290" s="294" t="s">
        <v>802</v>
      </c>
      <c r="N1290" s="294"/>
      <c r="O1290" s="295">
        <v>39700.0</v>
      </c>
      <c r="P1290" s="295"/>
      <c r="Q1290" s="298" t="str">
        <f t="shared" si="3"/>
        <v>requests</v>
      </c>
      <c r="R1290" s="298" t="str">
        <f t="shared" si="19"/>
        <v>UnknownDate_2</v>
      </c>
      <c r="S1290" s="298" t="str">
        <f t="array" ref="S1290">iferror(index('Type Mapping'!$A$2:$D$21,match(J1290,'Type Mapping'!$B$2:$B$21,0),3),"type mismatch")</f>
        <v>VARCHAR</v>
      </c>
      <c r="T1290" s="298"/>
      <c r="U1290" s="298"/>
      <c r="V1290" s="298"/>
      <c r="W1290" s="51" t="b">
        <v>0</v>
      </c>
      <c r="X1290" s="51" t="s">
        <v>2370</v>
      </c>
      <c r="Y1290" s="309"/>
      <c r="Z1290" s="309"/>
      <c r="AA1290" s="311" t="s">
        <v>977</v>
      </c>
      <c r="AB1290" s="53" t="str">
        <f t="shared" si="23"/>
        <v>**field missing**_history</v>
      </c>
      <c r="AC1290" s="308" t="str">
        <f t="array" ref="AC1290">iferror(index('StoT Mapping (Depreciated)'!$D$2:$L$976,match(E1290,'StoT Mapping (Depreciated)'!$D$2:$D$976,0),9),"**FIELD MISSING**")</f>
        <v>**FIELD MISSING**</v>
      </c>
      <c r="AD1290" s="53" t="str">
        <f t="shared" si="6"/>
        <v>**field missing**.**FIELD MISSING**</v>
      </c>
      <c r="AE1290" s="299">
        <f>countif(NEW_REDB_table.field,AD1290)</f>
        <v>0</v>
      </c>
      <c r="AF1290" s="299" t="str">
        <f t="shared" si="7"/>
        <v>Check...</v>
      </c>
      <c r="AG1290" s="308"/>
      <c r="AH1290" s="317" t="b">
        <v>0</v>
      </c>
      <c r="AI1290" s="317" t="b">
        <v>0</v>
      </c>
      <c r="AJ1290" s="308" t="str">
        <f t="array" ref="AJ1290">iferror(index('Type Mapping'!$A$2:$D$21,match(J1290,'Type Mapping'!$B$2:$B$21,0),4),"type mismatch")</f>
        <v>VARCHAR</v>
      </c>
      <c r="AK1290" s="308"/>
      <c r="AL1290" s="308"/>
      <c r="AM1290" s="308"/>
      <c r="AN1290" s="300" t="b">
        <v>0</v>
      </c>
      <c r="AO1290" s="300" t="b">
        <v>0</v>
      </c>
      <c r="AP1290" s="300" t="b">
        <v>0</v>
      </c>
      <c r="AQ1290" s="300" t="b">
        <v>0</v>
      </c>
      <c r="AR1290" s="300"/>
      <c r="AS1290" s="300"/>
      <c r="AT1290" s="302"/>
      <c r="AU1290" s="302"/>
      <c r="AV1290" s="303" t="b">
        <v>1</v>
      </c>
      <c r="AW1290" s="304" t="str">
        <f t="shared" si="9"/>
        <v>false</v>
      </c>
      <c r="AX1290" s="305" t="str">
        <f t="shared" si="17"/>
        <v>&lt;column comment="" default="" key="false" label="UnknownDate_2" length="255" nullable="true" originalDbColumnName="UnknownDate_2" originalLength="-1" pattern="" precision="-1" talendType="id_String" type=""/&gt;</v>
      </c>
      <c r="AY1290" s="306"/>
      <c r="AZ1290" s="305" t="str">
        <f t="shared" si="10"/>
        <v>&lt;column comment="" default="" key="false" label="UnknownDate_2" length="255" nullable="true" originalDbColumnName="UnknownDate_2" originalLength="-1" pattern="" precision="-1" talendType="id_String" type=""/&gt;</v>
      </c>
      <c r="BA1290" s="306"/>
      <c r="BB1290" s="302"/>
      <c r="BC1290" s="303" t="b">
        <f t="shared" si="11"/>
        <v>0</v>
      </c>
      <c r="BD1290" s="304"/>
      <c r="BE1290" s="304" t="str">
        <f t="shared" si="12"/>
        <v/>
      </c>
      <c r="BF1290" s="307"/>
      <c r="BG1290" s="305"/>
      <c r="BH1290" s="305"/>
      <c r="BI1290" s="305"/>
      <c r="BJ1290" s="305" t="str">
        <f t="shared" si="18"/>
        <v/>
      </c>
      <c r="BK1290" s="306"/>
      <c r="BL1290" s="305" t="str">
        <f t="shared" si="14"/>
        <v/>
      </c>
      <c r="BM1290" s="306"/>
      <c r="BN1290" s="302"/>
      <c r="BO1290" s="302"/>
      <c r="BP1290" s="302"/>
      <c r="BQ1290" s="302"/>
      <c r="BR1290" s="302"/>
      <c r="BS1290" s="302"/>
      <c r="BT1290" s="302"/>
      <c r="BU1290" s="302"/>
      <c r="BV1290" s="302"/>
      <c r="BW1290" s="302"/>
      <c r="BX1290" s="302"/>
    </row>
    <row r="1291" hidden="1">
      <c r="A1291" s="292" t="s">
        <v>728</v>
      </c>
      <c r="B1291" s="292">
        <v>1290.0</v>
      </c>
      <c r="C1291" s="292">
        <f t="shared" si="15"/>
        <v>1</v>
      </c>
      <c r="D1291" s="293" t="str">
        <f t="shared" si="30"/>
        <v>CSB Requests</v>
      </c>
      <c r="E1291" s="46" t="str">
        <f t="shared" si="2"/>
        <v>requests.csv.requests.UnknownNumber_1</v>
      </c>
      <c r="F1291" s="46" t="s">
        <v>461</v>
      </c>
      <c r="G1291" s="46" t="s">
        <v>638</v>
      </c>
      <c r="H1291" s="47">
        <v>19.0</v>
      </c>
      <c r="I1291" s="294" t="s">
        <v>2391</v>
      </c>
      <c r="J1291" s="295" t="s">
        <v>1704</v>
      </c>
      <c r="K1291" s="296">
        <v>10.0</v>
      </c>
      <c r="L1291" s="297" t="b">
        <v>0</v>
      </c>
      <c r="M1291" s="294" t="s">
        <v>802</v>
      </c>
      <c r="N1291" s="294"/>
      <c r="O1291" s="295">
        <v>38.0</v>
      </c>
      <c r="P1291" s="295"/>
      <c r="Q1291" s="298" t="str">
        <f t="shared" si="3"/>
        <v>requests</v>
      </c>
      <c r="R1291" s="298" t="str">
        <f t="shared" si="19"/>
        <v>UnknownNumber_1</v>
      </c>
      <c r="S1291" s="298" t="str">
        <f t="array" ref="S1291">iferror(index('Type Mapping'!$A$2:$D$21,match(J1291,'Type Mapping'!$B$2:$B$21,0),3),"type mismatch")</f>
        <v>VARCHAR</v>
      </c>
      <c r="T1291" s="298"/>
      <c r="U1291" s="298"/>
      <c r="V1291" s="298"/>
      <c r="W1291" s="51" t="b">
        <v>0</v>
      </c>
      <c r="X1291" s="51" t="s">
        <v>2370</v>
      </c>
      <c r="Y1291" s="309"/>
      <c r="Z1291" s="309"/>
      <c r="AA1291" s="311" t="s">
        <v>977</v>
      </c>
      <c r="AB1291" s="53" t="str">
        <f t="shared" si="23"/>
        <v>**field missing**_history</v>
      </c>
      <c r="AC1291" s="308" t="str">
        <f t="array" ref="AC1291">iferror(index('StoT Mapping (Depreciated)'!$D$2:$L$976,match(E1291,'StoT Mapping (Depreciated)'!$D$2:$D$976,0),9),"**FIELD MISSING**")</f>
        <v>**FIELD MISSING**</v>
      </c>
      <c r="AD1291" s="53" t="str">
        <f t="shared" si="6"/>
        <v>**field missing**.**FIELD MISSING**</v>
      </c>
      <c r="AE1291" s="299">
        <f>countif(NEW_REDB_table.field,AD1291)</f>
        <v>0</v>
      </c>
      <c r="AF1291" s="299" t="str">
        <f t="shared" si="7"/>
        <v>Check...</v>
      </c>
      <c r="AG1291" s="308"/>
      <c r="AH1291" s="317" t="b">
        <v>0</v>
      </c>
      <c r="AI1291" s="317" t="b">
        <v>0</v>
      </c>
      <c r="AJ1291" s="308" t="str">
        <f t="array" ref="AJ1291">iferror(index('Type Mapping'!$A$2:$D$21,match(J1291,'Type Mapping'!$B$2:$B$21,0),4),"type mismatch")</f>
        <v>VARCHAR</v>
      </c>
      <c r="AK1291" s="308"/>
      <c r="AL1291" s="308"/>
      <c r="AM1291" s="308"/>
      <c r="AN1291" s="300" t="b">
        <v>0</v>
      </c>
      <c r="AO1291" s="300" t="b">
        <v>0</v>
      </c>
      <c r="AP1291" s="300" t="b">
        <v>0</v>
      </c>
      <c r="AQ1291" s="300" t="b">
        <v>0</v>
      </c>
      <c r="AR1291" s="300"/>
      <c r="AS1291" s="300"/>
      <c r="AT1291" s="302"/>
      <c r="AU1291" s="302"/>
      <c r="AV1291" s="303" t="b">
        <v>1</v>
      </c>
      <c r="AW1291" s="304" t="str">
        <f t="shared" si="9"/>
        <v>false</v>
      </c>
      <c r="AX1291" s="305" t="str">
        <f t="shared" si="17"/>
        <v>&lt;column comment="" default="" key="false" label="UnknownNumber_1" length="255" nullable="true" originalDbColumnName="UnknownNumber_1" originalLength="-1" pattern="" precision="-1" talendType="id_String" type=""/&gt;</v>
      </c>
      <c r="AY1291" s="306"/>
      <c r="AZ1291" s="305" t="str">
        <f t="shared" si="10"/>
        <v>&lt;column comment="" default="" key="false" label="UnknownNumber_1" length="255" nullable="true" originalDbColumnName="UnknownNumber_1" originalLength="-1" pattern="" precision="-1" talendType="id_String" type=""/&gt;</v>
      </c>
      <c r="BA1291" s="306"/>
      <c r="BB1291" s="302"/>
      <c r="BC1291" s="303" t="b">
        <f t="shared" si="11"/>
        <v>0</v>
      </c>
      <c r="BD1291" s="304"/>
      <c r="BE1291" s="304" t="str">
        <f t="shared" si="12"/>
        <v/>
      </c>
      <c r="BF1291" s="307"/>
      <c r="BG1291" s="305"/>
      <c r="BH1291" s="305"/>
      <c r="BI1291" s="305"/>
      <c r="BJ1291" s="305" t="str">
        <f t="shared" si="18"/>
        <v/>
      </c>
      <c r="BK1291" s="306"/>
      <c r="BL1291" s="305" t="str">
        <f t="shared" si="14"/>
        <v/>
      </c>
      <c r="BM1291" s="306"/>
      <c r="BN1291" s="302"/>
      <c r="BO1291" s="302"/>
      <c r="BP1291" s="302"/>
      <c r="BQ1291" s="302"/>
      <c r="BR1291" s="302"/>
      <c r="BS1291" s="302"/>
      <c r="BT1291" s="302"/>
      <c r="BU1291" s="302"/>
      <c r="BV1291" s="302"/>
      <c r="BW1291" s="302"/>
      <c r="BX1291" s="302"/>
    </row>
    <row r="1292" hidden="1">
      <c r="A1292" s="292" t="s">
        <v>728</v>
      </c>
      <c r="B1292" s="292">
        <v>1291.0</v>
      </c>
      <c r="C1292" s="292">
        <f t="shared" si="15"/>
        <v>1</v>
      </c>
      <c r="D1292" s="293" t="str">
        <f t="shared" si="30"/>
        <v>CSB Requests</v>
      </c>
      <c r="E1292" s="46" t="str">
        <f t="shared" si="2"/>
        <v>requests.csv.requests.UnknownNumber_2</v>
      </c>
      <c r="F1292" s="46" t="s">
        <v>461</v>
      </c>
      <c r="G1292" s="46" t="s">
        <v>638</v>
      </c>
      <c r="H1292" s="47">
        <v>20.0</v>
      </c>
      <c r="I1292" s="294" t="s">
        <v>2392</v>
      </c>
      <c r="J1292" s="295" t="s">
        <v>1704</v>
      </c>
      <c r="K1292" s="296">
        <v>10.0</v>
      </c>
      <c r="L1292" s="297" t="b">
        <v>0</v>
      </c>
      <c r="M1292" s="294" t="s">
        <v>802</v>
      </c>
      <c r="N1292" s="294"/>
      <c r="O1292" s="295">
        <v>28.0</v>
      </c>
      <c r="P1292" s="295"/>
      <c r="Q1292" s="298" t="str">
        <f t="shared" si="3"/>
        <v>requests</v>
      </c>
      <c r="R1292" s="298" t="str">
        <f t="shared" si="19"/>
        <v>UnknownNumber_2</v>
      </c>
      <c r="S1292" s="298" t="str">
        <f t="array" ref="S1292">iferror(index('Type Mapping'!$A$2:$D$21,match(J1292,'Type Mapping'!$B$2:$B$21,0),3),"type mismatch")</f>
        <v>VARCHAR</v>
      </c>
      <c r="T1292" s="298"/>
      <c r="U1292" s="298"/>
      <c r="V1292" s="298"/>
      <c r="W1292" s="51" t="b">
        <v>0</v>
      </c>
      <c r="X1292" s="51" t="s">
        <v>2370</v>
      </c>
      <c r="Y1292" s="309"/>
      <c r="Z1292" s="309"/>
      <c r="AA1292" s="311" t="s">
        <v>977</v>
      </c>
      <c r="AB1292" s="53" t="str">
        <f t="shared" si="23"/>
        <v>**field missing**_history</v>
      </c>
      <c r="AC1292" s="308" t="str">
        <f t="array" ref="AC1292">iferror(index('StoT Mapping (Depreciated)'!$D$2:$L$976,match(E1292,'StoT Mapping (Depreciated)'!$D$2:$D$976,0),9),"**FIELD MISSING**")</f>
        <v>**FIELD MISSING**</v>
      </c>
      <c r="AD1292" s="53" t="str">
        <f t="shared" si="6"/>
        <v>**field missing**.**FIELD MISSING**</v>
      </c>
      <c r="AE1292" s="299">
        <f>countif(NEW_REDB_table.field,AD1292)</f>
        <v>0</v>
      </c>
      <c r="AF1292" s="299" t="str">
        <f t="shared" si="7"/>
        <v>Check...</v>
      </c>
      <c r="AG1292" s="308"/>
      <c r="AH1292" s="317" t="b">
        <v>0</v>
      </c>
      <c r="AI1292" s="317" t="b">
        <v>0</v>
      </c>
      <c r="AJ1292" s="308" t="str">
        <f t="array" ref="AJ1292">iferror(index('Type Mapping'!$A$2:$D$21,match(J1292,'Type Mapping'!$B$2:$B$21,0),4),"type mismatch")</f>
        <v>VARCHAR</v>
      </c>
      <c r="AK1292" s="308"/>
      <c r="AL1292" s="308"/>
      <c r="AM1292" s="308"/>
      <c r="AN1292" s="300" t="b">
        <v>0</v>
      </c>
      <c r="AO1292" s="300" t="b">
        <v>0</v>
      </c>
      <c r="AP1292" s="300" t="b">
        <v>0</v>
      </c>
      <c r="AQ1292" s="300" t="b">
        <v>0</v>
      </c>
      <c r="AR1292" s="300"/>
      <c r="AS1292" s="300"/>
      <c r="AT1292" s="302"/>
      <c r="AU1292" s="302"/>
      <c r="AV1292" s="303" t="b">
        <v>1</v>
      </c>
      <c r="AW1292" s="304" t="str">
        <f t="shared" si="9"/>
        <v>false</v>
      </c>
      <c r="AX1292" s="305" t="str">
        <f t="shared" si="17"/>
        <v>&lt;column comment="" default="" key="false" label="UnknownNumber_2" length="255" nullable="true" originalDbColumnName="UnknownNumber_2" originalLength="-1" pattern="" precision="-1" talendType="id_String" type=""/&gt;</v>
      </c>
      <c r="AY1292" s="306"/>
      <c r="AZ1292" s="305" t="str">
        <f t="shared" si="10"/>
        <v>&lt;column comment="" default="" key="false" label="UnknownNumber_2" length="255" nullable="true" originalDbColumnName="UnknownNumber_2" originalLength="-1" pattern="" precision="-1" talendType="id_String" type=""/&gt;</v>
      </c>
      <c r="BA1292" s="306"/>
      <c r="BB1292" s="302"/>
      <c r="BC1292" s="303" t="b">
        <f t="shared" si="11"/>
        <v>0</v>
      </c>
      <c r="BD1292" s="304"/>
      <c r="BE1292" s="304" t="str">
        <f t="shared" si="12"/>
        <v/>
      </c>
      <c r="BF1292" s="307"/>
      <c r="BG1292" s="305"/>
      <c r="BH1292" s="305"/>
      <c r="BI1292" s="305"/>
      <c r="BJ1292" s="305" t="str">
        <f t="shared" si="18"/>
        <v/>
      </c>
      <c r="BK1292" s="306"/>
      <c r="BL1292" s="305" t="str">
        <f t="shared" si="14"/>
        <v/>
      </c>
      <c r="BM1292" s="306"/>
      <c r="BN1292" s="302"/>
      <c r="BO1292" s="302"/>
      <c r="BP1292" s="302"/>
      <c r="BQ1292" s="302"/>
      <c r="BR1292" s="302"/>
      <c r="BS1292" s="302"/>
      <c r="BT1292" s="302"/>
      <c r="BU1292" s="302"/>
      <c r="BV1292" s="302"/>
      <c r="BW1292" s="302"/>
      <c r="BX1292" s="302"/>
    </row>
    <row r="1293" hidden="1">
      <c r="A1293" s="292" t="s">
        <v>728</v>
      </c>
      <c r="B1293" s="292">
        <v>1292.0</v>
      </c>
      <c r="C1293" s="292">
        <f t="shared" si="15"/>
        <v>1</v>
      </c>
      <c r="D1293" s="293" t="str">
        <f t="shared" si="30"/>
        <v>CSB Requests</v>
      </c>
      <c r="E1293" s="46" t="str">
        <f t="shared" si="2"/>
        <v>requests.csv.requests.UnknownID_2</v>
      </c>
      <c r="F1293" s="46" t="s">
        <v>461</v>
      </c>
      <c r="G1293" s="46" t="s">
        <v>638</v>
      </c>
      <c r="H1293" s="47">
        <v>21.0</v>
      </c>
      <c r="I1293" s="294" t="s">
        <v>2384</v>
      </c>
      <c r="J1293" s="295" t="s">
        <v>1704</v>
      </c>
      <c r="K1293" s="296">
        <v>10.0</v>
      </c>
      <c r="L1293" s="297" t="b">
        <v>0</v>
      </c>
      <c r="M1293" s="294" t="s">
        <v>802</v>
      </c>
      <c r="N1293" s="294"/>
      <c r="O1293" s="295">
        <v>1021752.0</v>
      </c>
      <c r="P1293" s="295"/>
      <c r="Q1293" s="298" t="str">
        <f t="shared" si="3"/>
        <v>requests</v>
      </c>
      <c r="R1293" s="298" t="str">
        <f t="shared" si="19"/>
        <v>UnknownID_2</v>
      </c>
      <c r="S1293" s="298" t="str">
        <f t="array" ref="S1293">iferror(index('Type Mapping'!$A$2:$D$21,match(J1293,'Type Mapping'!$B$2:$B$21,0),3),"type mismatch")</f>
        <v>VARCHAR</v>
      </c>
      <c r="T1293" s="298"/>
      <c r="U1293" s="298"/>
      <c r="V1293" s="298"/>
      <c r="W1293" s="51" t="b">
        <v>0</v>
      </c>
      <c r="X1293" s="51" t="s">
        <v>2370</v>
      </c>
      <c r="Y1293" s="309"/>
      <c r="Z1293" s="309"/>
      <c r="AA1293" s="311" t="s">
        <v>977</v>
      </c>
      <c r="AB1293" s="53" t="str">
        <f t="shared" si="23"/>
        <v>**field missing**_history</v>
      </c>
      <c r="AC1293" s="308" t="str">
        <f t="array" ref="AC1293">iferror(index('StoT Mapping (Depreciated)'!$D$2:$L$976,match(E1293,'StoT Mapping (Depreciated)'!$D$2:$D$976,0),9),"**FIELD MISSING**")</f>
        <v>**FIELD MISSING**</v>
      </c>
      <c r="AD1293" s="53" t="str">
        <f t="shared" si="6"/>
        <v>**field missing**.**FIELD MISSING**</v>
      </c>
      <c r="AE1293" s="299">
        <f>countif(NEW_REDB_table.field,AD1293)</f>
        <v>0</v>
      </c>
      <c r="AF1293" s="299" t="str">
        <f t="shared" si="7"/>
        <v>Check...</v>
      </c>
      <c r="AG1293" s="308"/>
      <c r="AH1293" s="317" t="b">
        <v>0</v>
      </c>
      <c r="AI1293" s="317" t="b">
        <v>0</v>
      </c>
      <c r="AJ1293" s="308" t="str">
        <f t="array" ref="AJ1293">iferror(index('Type Mapping'!$A$2:$D$21,match(J1293,'Type Mapping'!$B$2:$B$21,0),4),"type mismatch")</f>
        <v>VARCHAR</v>
      </c>
      <c r="AK1293" s="308"/>
      <c r="AL1293" s="308"/>
      <c r="AM1293" s="308"/>
      <c r="AN1293" s="300" t="b">
        <v>0</v>
      </c>
      <c r="AO1293" s="300" t="b">
        <v>0</v>
      </c>
      <c r="AP1293" s="300" t="b">
        <v>0</v>
      </c>
      <c r="AQ1293" s="300" t="b">
        <v>0</v>
      </c>
      <c r="AR1293" s="300"/>
      <c r="AS1293" s="300"/>
      <c r="AT1293" s="302"/>
      <c r="AU1293" s="302"/>
      <c r="AV1293" s="303" t="b">
        <v>1</v>
      </c>
      <c r="AW1293" s="304" t="str">
        <f t="shared" si="9"/>
        <v>false</v>
      </c>
      <c r="AX1293" s="305" t="str">
        <f t="shared" si="17"/>
        <v>&lt;column comment="" default="" key="false" label="UnknownID_2" length="255" nullable="true" originalDbColumnName="UnknownID_2" originalLength="-1" pattern="" precision="-1" talendType="id_String" type=""/&gt;</v>
      </c>
      <c r="AY1293" s="306"/>
      <c r="AZ1293" s="305" t="str">
        <f t="shared" si="10"/>
        <v>&lt;column comment="" default="" key="false" label="UnknownID_2" length="255" nullable="true" originalDbColumnName="UnknownID_2" originalLength="-1" pattern="" precision="-1" talendType="id_String" type=""/&gt;</v>
      </c>
      <c r="BA1293" s="306"/>
      <c r="BB1293" s="302"/>
      <c r="BC1293" s="303" t="b">
        <f t="shared" si="11"/>
        <v>0</v>
      </c>
      <c r="BD1293" s="304"/>
      <c r="BE1293" s="304" t="str">
        <f t="shared" si="12"/>
        <v/>
      </c>
      <c r="BF1293" s="307"/>
      <c r="BG1293" s="305"/>
      <c r="BH1293" s="305"/>
      <c r="BI1293" s="305"/>
      <c r="BJ1293" s="305" t="str">
        <f t="shared" si="18"/>
        <v/>
      </c>
      <c r="BK1293" s="306"/>
      <c r="BL1293" s="305" t="str">
        <f t="shared" si="14"/>
        <v/>
      </c>
      <c r="BM1293" s="306"/>
      <c r="BN1293" s="302"/>
      <c r="BO1293" s="302"/>
      <c r="BP1293" s="302"/>
      <c r="BQ1293" s="302"/>
      <c r="BR1293" s="302"/>
      <c r="BS1293" s="302"/>
      <c r="BT1293" s="302"/>
      <c r="BU1293" s="302"/>
      <c r="BV1293" s="302"/>
      <c r="BW1293" s="302"/>
      <c r="BX1293" s="302"/>
    </row>
    <row r="1294" hidden="1">
      <c r="A1294" s="292" t="s">
        <v>728</v>
      </c>
      <c r="B1294" s="292">
        <v>1293.0</v>
      </c>
      <c r="C1294" s="292">
        <f t="shared" si="15"/>
        <v>1</v>
      </c>
      <c r="D1294" s="293" t="str">
        <f t="shared" si="30"/>
        <v>CSB Requests</v>
      </c>
      <c r="E1294" s="46" t="str">
        <f t="shared" si="2"/>
        <v>requests.csv.requests.Status</v>
      </c>
      <c r="F1294" s="46" t="s">
        <v>461</v>
      </c>
      <c r="G1294" s="46" t="s">
        <v>638</v>
      </c>
      <c r="H1294" s="47">
        <v>22.0</v>
      </c>
      <c r="I1294" s="294" t="s">
        <v>1735</v>
      </c>
      <c r="J1294" s="295" t="s">
        <v>1704</v>
      </c>
      <c r="K1294" s="296">
        <v>10.0</v>
      </c>
      <c r="L1294" s="297" t="b">
        <v>0</v>
      </c>
      <c r="M1294" s="294" t="s">
        <v>802</v>
      </c>
      <c r="N1294" s="294"/>
      <c r="O1294" s="295" t="s">
        <v>2385</v>
      </c>
      <c r="P1294" s="295"/>
      <c r="Q1294" s="298" t="str">
        <f t="shared" si="3"/>
        <v>requests</v>
      </c>
      <c r="R1294" s="298" t="str">
        <f t="shared" si="19"/>
        <v>Status</v>
      </c>
      <c r="S1294" s="298" t="str">
        <f t="array" ref="S1294">iferror(index('Type Mapping'!$A$2:$D$21,match(J1294,'Type Mapping'!$B$2:$B$21,0),3),"type mismatch")</f>
        <v>VARCHAR</v>
      </c>
      <c r="T1294" s="298"/>
      <c r="U1294" s="298"/>
      <c r="V1294" s="298"/>
      <c r="W1294" s="51" t="b">
        <v>0</v>
      </c>
      <c r="X1294" s="51" t="s">
        <v>2370</v>
      </c>
      <c r="Y1294" s="309"/>
      <c r="Z1294" s="309"/>
      <c r="AA1294" s="311" t="s">
        <v>977</v>
      </c>
      <c r="AB1294" s="53" t="str">
        <f t="shared" si="23"/>
        <v>**field missing**_history</v>
      </c>
      <c r="AC1294" s="308" t="str">
        <f t="array" ref="AC1294">iferror(index('StoT Mapping (Depreciated)'!$D$2:$L$976,match(E1294,'StoT Mapping (Depreciated)'!$D$2:$D$976,0),9),"**FIELD MISSING**")</f>
        <v>**FIELD MISSING**</v>
      </c>
      <c r="AD1294" s="53" t="str">
        <f t="shared" si="6"/>
        <v>**field missing**.**FIELD MISSING**</v>
      </c>
      <c r="AE1294" s="299">
        <f>countif(NEW_REDB_table.field,AD1294)</f>
        <v>0</v>
      </c>
      <c r="AF1294" s="299" t="str">
        <f t="shared" si="7"/>
        <v>Check...</v>
      </c>
      <c r="AG1294" s="308"/>
      <c r="AH1294" s="317" t="b">
        <v>0</v>
      </c>
      <c r="AI1294" s="317" t="b">
        <v>0</v>
      </c>
      <c r="AJ1294" s="308" t="str">
        <f t="array" ref="AJ1294">iferror(index('Type Mapping'!$A$2:$D$21,match(J1294,'Type Mapping'!$B$2:$B$21,0),4),"type mismatch")</f>
        <v>VARCHAR</v>
      </c>
      <c r="AK1294" s="308"/>
      <c r="AL1294" s="308"/>
      <c r="AM1294" s="308"/>
      <c r="AN1294" s="300" t="b">
        <v>0</v>
      </c>
      <c r="AO1294" s="300" t="b">
        <v>0</v>
      </c>
      <c r="AP1294" s="300" t="b">
        <v>0</v>
      </c>
      <c r="AQ1294" s="300" t="b">
        <v>0</v>
      </c>
      <c r="AR1294" s="300"/>
      <c r="AS1294" s="300"/>
      <c r="AT1294" s="302"/>
      <c r="AU1294" s="302"/>
      <c r="AV1294" s="303" t="b">
        <v>1</v>
      </c>
      <c r="AW1294" s="304" t="str">
        <f t="shared" si="9"/>
        <v>false</v>
      </c>
      <c r="AX1294" s="305" t="str">
        <f t="shared" si="17"/>
        <v>&lt;column comment="" default="" key="false" label="Status" length="255" nullable="true" originalDbColumnName="Status" originalLength="-1" pattern="" precision="-1" talendType="id_String" type=""/&gt;</v>
      </c>
      <c r="AY1294" s="306"/>
      <c r="AZ1294" s="305" t="str">
        <f t="shared" si="10"/>
        <v>&lt;column comment="" default="" key="false" label="Status" length="255" nullable="true" originalDbColumnName="Status" originalLength="-1" pattern="" precision="-1" talendType="id_String" type=""/&gt;</v>
      </c>
      <c r="BA1294" s="306"/>
      <c r="BB1294" s="302"/>
      <c r="BC1294" s="303" t="b">
        <f t="shared" si="11"/>
        <v>0</v>
      </c>
      <c r="BD1294" s="304"/>
      <c r="BE1294" s="304" t="str">
        <f t="shared" si="12"/>
        <v/>
      </c>
      <c r="BF1294" s="307"/>
      <c r="BG1294" s="305"/>
      <c r="BH1294" s="305"/>
      <c r="BI1294" s="305"/>
      <c r="BJ1294" s="305" t="str">
        <f t="shared" si="18"/>
        <v/>
      </c>
      <c r="BK1294" s="306"/>
      <c r="BL1294" s="305" t="str">
        <f t="shared" si="14"/>
        <v/>
      </c>
      <c r="BM1294" s="306"/>
      <c r="BN1294" s="302"/>
      <c r="BO1294" s="302"/>
      <c r="BP1294" s="302"/>
      <c r="BQ1294" s="302"/>
      <c r="BR1294" s="302"/>
      <c r="BS1294" s="302"/>
      <c r="BT1294" s="302"/>
      <c r="BU1294" s="302"/>
      <c r="BV1294" s="302"/>
      <c r="BW1294" s="302"/>
      <c r="BX1294" s="302"/>
    </row>
    <row r="1295" hidden="1">
      <c r="A1295" s="292" t="s">
        <v>728</v>
      </c>
      <c r="B1295" s="292">
        <v>1294.0</v>
      </c>
      <c r="C1295" s="292">
        <f t="shared" si="15"/>
        <v>1</v>
      </c>
      <c r="D1295" s="293" t="str">
        <f t="shared" si="30"/>
        <v>CSB Requests</v>
      </c>
      <c r="E1295" s="46" t="str">
        <f t="shared" si="2"/>
        <v>requests.csv.requests.UnknownDate_1</v>
      </c>
      <c r="F1295" s="46" t="s">
        <v>461</v>
      </c>
      <c r="G1295" s="46" t="s">
        <v>638</v>
      </c>
      <c r="H1295" s="47">
        <v>23.0</v>
      </c>
      <c r="I1295" s="294" t="s">
        <v>2386</v>
      </c>
      <c r="J1295" s="295" t="s">
        <v>1704</v>
      </c>
      <c r="K1295" s="296">
        <v>10.0</v>
      </c>
      <c r="L1295" s="297" t="b">
        <v>0</v>
      </c>
      <c r="M1295" s="294" t="s">
        <v>802</v>
      </c>
      <c r="N1295" s="294"/>
      <c r="O1295" s="295">
        <v>39700.0</v>
      </c>
      <c r="P1295" s="295"/>
      <c r="Q1295" s="298" t="str">
        <f t="shared" si="3"/>
        <v>requests</v>
      </c>
      <c r="R1295" s="298" t="str">
        <f t="shared" si="19"/>
        <v>UnknownDate_1</v>
      </c>
      <c r="S1295" s="298" t="str">
        <f t="array" ref="S1295">iferror(index('Type Mapping'!$A$2:$D$21,match(J1295,'Type Mapping'!$B$2:$B$21,0),3),"type mismatch")</f>
        <v>VARCHAR</v>
      </c>
      <c r="T1295" s="298"/>
      <c r="U1295" s="298"/>
      <c r="V1295" s="298"/>
      <c r="W1295" s="51" t="b">
        <v>0</v>
      </c>
      <c r="X1295" s="51" t="s">
        <v>2370</v>
      </c>
      <c r="Y1295" s="309"/>
      <c r="Z1295" s="309"/>
      <c r="AA1295" s="311" t="s">
        <v>977</v>
      </c>
      <c r="AB1295" s="53" t="str">
        <f t="shared" si="23"/>
        <v>**field missing**_history</v>
      </c>
      <c r="AC1295" s="308" t="str">
        <f t="array" ref="AC1295">iferror(index('StoT Mapping (Depreciated)'!$D$2:$L$976,match(E1295,'StoT Mapping (Depreciated)'!$D$2:$D$976,0),9),"**FIELD MISSING**")</f>
        <v>**FIELD MISSING**</v>
      </c>
      <c r="AD1295" s="53" t="str">
        <f t="shared" si="6"/>
        <v>**field missing**.**FIELD MISSING**</v>
      </c>
      <c r="AE1295" s="299">
        <f>countif(NEW_REDB_table.field,AD1295)</f>
        <v>0</v>
      </c>
      <c r="AF1295" s="299" t="str">
        <f t="shared" si="7"/>
        <v>Check...</v>
      </c>
      <c r="AG1295" s="308"/>
      <c r="AH1295" s="317" t="b">
        <v>0</v>
      </c>
      <c r="AI1295" s="317" t="b">
        <v>0</v>
      </c>
      <c r="AJ1295" s="308" t="str">
        <f t="array" ref="AJ1295">iferror(index('Type Mapping'!$A$2:$D$21,match(J1295,'Type Mapping'!$B$2:$B$21,0),4),"type mismatch")</f>
        <v>VARCHAR</v>
      </c>
      <c r="AK1295" s="308"/>
      <c r="AL1295" s="308"/>
      <c r="AM1295" s="308"/>
      <c r="AN1295" s="300" t="b">
        <v>0</v>
      </c>
      <c r="AO1295" s="300" t="b">
        <v>0</v>
      </c>
      <c r="AP1295" s="300" t="b">
        <v>0</v>
      </c>
      <c r="AQ1295" s="300" t="b">
        <v>0</v>
      </c>
      <c r="AR1295" s="300"/>
      <c r="AS1295" s="300"/>
      <c r="AT1295" s="302"/>
      <c r="AU1295" s="302"/>
      <c r="AV1295" s="303" t="b">
        <v>1</v>
      </c>
      <c r="AW1295" s="304" t="str">
        <f t="shared" si="9"/>
        <v>false</v>
      </c>
      <c r="AX1295" s="305" t="str">
        <f t="shared" si="17"/>
        <v>&lt;column comment="" default="" key="false" label="UnknownDate_1" length="255" nullable="true" originalDbColumnName="UnknownDate_1" originalLength="-1" pattern="" precision="-1" talendType="id_String" type=""/&gt;</v>
      </c>
      <c r="AY1295" s="306"/>
      <c r="AZ1295" s="305" t="str">
        <f t="shared" si="10"/>
        <v>&lt;column comment="" default="" key="false" label="UnknownDate_1" length="255" nullable="true" originalDbColumnName="UnknownDate_1" originalLength="-1" pattern="" precision="-1" talendType="id_String" type=""/&gt;</v>
      </c>
      <c r="BA1295" s="306"/>
      <c r="BB1295" s="302"/>
      <c r="BC1295" s="303" t="b">
        <f t="shared" si="11"/>
        <v>0</v>
      </c>
      <c r="BD1295" s="304"/>
      <c r="BE1295" s="304" t="str">
        <f t="shared" si="12"/>
        <v/>
      </c>
      <c r="BF1295" s="307"/>
      <c r="BG1295" s="305"/>
      <c r="BH1295" s="305"/>
      <c r="BI1295" s="305"/>
      <c r="BJ1295" s="305" t="str">
        <f t="shared" si="18"/>
        <v/>
      </c>
      <c r="BK1295" s="306"/>
      <c r="BL1295" s="305" t="str">
        <f t="shared" si="14"/>
        <v/>
      </c>
      <c r="BM1295" s="306"/>
      <c r="BN1295" s="302"/>
      <c r="BO1295" s="302"/>
      <c r="BP1295" s="302"/>
      <c r="BQ1295" s="302"/>
      <c r="BR1295" s="302"/>
      <c r="BS1295" s="302"/>
      <c r="BT1295" s="302"/>
      <c r="BU1295" s="302"/>
      <c r="BV1295" s="302"/>
      <c r="BW1295" s="302"/>
      <c r="BX1295" s="302"/>
    </row>
    <row r="1296" hidden="1">
      <c r="A1296" s="292" t="s">
        <v>728</v>
      </c>
      <c r="B1296" s="292">
        <v>1295.0</v>
      </c>
      <c r="C1296" s="292">
        <f t="shared" si="15"/>
        <v>1</v>
      </c>
      <c r="D1296" s="293" t="str">
        <f t="shared" si="30"/>
        <v>CSB Requests</v>
      </c>
      <c r="E1296" s="46" t="str">
        <f t="shared" si="2"/>
        <v>requests.csv.requests.UnknownFlag_1</v>
      </c>
      <c r="F1296" s="46" t="s">
        <v>461</v>
      </c>
      <c r="G1296" s="46" t="s">
        <v>638</v>
      </c>
      <c r="H1296" s="47">
        <v>24.0</v>
      </c>
      <c r="I1296" s="294" t="s">
        <v>2387</v>
      </c>
      <c r="J1296" s="295" t="s">
        <v>1704</v>
      </c>
      <c r="K1296" s="296">
        <v>10.0</v>
      </c>
      <c r="L1296" s="297" t="b">
        <v>0</v>
      </c>
      <c r="M1296" s="294" t="s">
        <v>802</v>
      </c>
      <c r="N1296" s="294"/>
      <c r="O1296" s="295" t="s">
        <v>2388</v>
      </c>
      <c r="P1296" s="295"/>
      <c r="Q1296" s="298" t="str">
        <f t="shared" si="3"/>
        <v>requests</v>
      </c>
      <c r="R1296" s="298" t="str">
        <f t="shared" si="19"/>
        <v>UnknownFlag_1</v>
      </c>
      <c r="S1296" s="298" t="str">
        <f t="array" ref="S1296">iferror(index('Type Mapping'!$A$2:$D$21,match(J1296,'Type Mapping'!$B$2:$B$21,0),3),"type mismatch")</f>
        <v>VARCHAR</v>
      </c>
      <c r="T1296" s="298"/>
      <c r="U1296" s="298"/>
      <c r="V1296" s="298"/>
      <c r="W1296" s="51" t="b">
        <v>0</v>
      </c>
      <c r="X1296" s="51" t="s">
        <v>2370</v>
      </c>
      <c r="Y1296" s="309"/>
      <c r="Z1296" s="309"/>
      <c r="AA1296" s="311" t="s">
        <v>977</v>
      </c>
      <c r="AB1296" s="53" t="str">
        <f t="shared" si="23"/>
        <v>**field missing**_history</v>
      </c>
      <c r="AC1296" s="308" t="str">
        <f t="array" ref="AC1296">iferror(index('StoT Mapping (Depreciated)'!$D$2:$L$976,match(E1296,'StoT Mapping (Depreciated)'!$D$2:$D$976,0),9),"**FIELD MISSING**")</f>
        <v>**FIELD MISSING**</v>
      </c>
      <c r="AD1296" s="53" t="str">
        <f t="shared" si="6"/>
        <v>**field missing**.**FIELD MISSING**</v>
      </c>
      <c r="AE1296" s="299">
        <f>countif(NEW_REDB_table.field,AD1296)</f>
        <v>0</v>
      </c>
      <c r="AF1296" s="299" t="str">
        <f t="shared" si="7"/>
        <v>Check...</v>
      </c>
      <c r="AG1296" s="308"/>
      <c r="AH1296" s="317" t="b">
        <v>0</v>
      </c>
      <c r="AI1296" s="317" t="b">
        <v>0</v>
      </c>
      <c r="AJ1296" s="308" t="str">
        <f t="array" ref="AJ1296">iferror(index('Type Mapping'!$A$2:$D$21,match(J1296,'Type Mapping'!$B$2:$B$21,0),4),"type mismatch")</f>
        <v>VARCHAR</v>
      </c>
      <c r="AK1296" s="308"/>
      <c r="AL1296" s="308"/>
      <c r="AM1296" s="308"/>
      <c r="AN1296" s="300" t="b">
        <v>0</v>
      </c>
      <c r="AO1296" s="300" t="b">
        <v>0</v>
      </c>
      <c r="AP1296" s="300" t="b">
        <v>0</v>
      </c>
      <c r="AQ1296" s="300" t="b">
        <v>0</v>
      </c>
      <c r="AR1296" s="300"/>
      <c r="AS1296" s="300"/>
      <c r="AT1296" s="302"/>
      <c r="AU1296" s="302"/>
      <c r="AV1296" s="303" t="b">
        <v>1</v>
      </c>
      <c r="AW1296" s="304" t="str">
        <f t="shared" si="9"/>
        <v>false</v>
      </c>
      <c r="AX1296" s="305" t="str">
        <f t="shared" si="17"/>
        <v>&lt;column comment="" default="" key="false" label="UnknownFlag_1" length="255" nullable="true" originalDbColumnName="UnknownFlag_1" originalLength="-1" pattern="" precision="-1" talendType="id_String" type=""/&gt;</v>
      </c>
      <c r="AY1296" s="306"/>
      <c r="AZ1296" s="305" t="str">
        <f t="shared" si="10"/>
        <v>&lt;column comment="" default="" key="false" label="UnknownFlag_1" length="255" nullable="true" originalDbColumnName="UnknownFlag_1" originalLength="-1" pattern="" precision="-1" talendType="id_String" type=""/&gt;</v>
      </c>
      <c r="BA1296" s="306"/>
      <c r="BB1296" s="302"/>
      <c r="BC1296" s="303" t="b">
        <f t="shared" si="11"/>
        <v>0</v>
      </c>
      <c r="BD1296" s="304"/>
      <c r="BE1296" s="304" t="str">
        <f t="shared" si="12"/>
        <v/>
      </c>
      <c r="BF1296" s="307"/>
      <c r="BG1296" s="305"/>
      <c r="BH1296" s="305"/>
      <c r="BI1296" s="305"/>
      <c r="BJ1296" s="305" t="str">
        <f t="shared" si="18"/>
        <v/>
      </c>
      <c r="BK1296" s="306"/>
      <c r="BL1296" s="305" t="str">
        <f t="shared" si="14"/>
        <v/>
      </c>
      <c r="BM1296" s="306"/>
      <c r="BN1296" s="302"/>
      <c r="BO1296" s="302"/>
      <c r="BP1296" s="302"/>
      <c r="BQ1296" s="302"/>
      <c r="BR1296" s="302"/>
      <c r="BS1296" s="302"/>
      <c r="BT1296" s="302"/>
      <c r="BU1296" s="302"/>
      <c r="BV1296" s="302"/>
      <c r="BW1296" s="302"/>
      <c r="BX1296" s="302"/>
    </row>
    <row r="1297" hidden="1">
      <c r="A1297" s="292" t="s">
        <v>728</v>
      </c>
      <c r="B1297" s="292">
        <v>1296.0</v>
      </c>
      <c r="C1297" s="292">
        <f t="shared" si="15"/>
        <v>1</v>
      </c>
      <c r="D1297" s="293" t="str">
        <f t="shared" si="30"/>
        <v>CSB Requests</v>
      </c>
      <c r="E1297" s="46" t="str">
        <f t="shared" si="2"/>
        <v>requests.csv.requests.UnknownFlag_2</v>
      </c>
      <c r="F1297" s="46" t="s">
        <v>461</v>
      </c>
      <c r="G1297" s="46" t="s">
        <v>638</v>
      </c>
      <c r="H1297" s="47">
        <v>25.0</v>
      </c>
      <c r="I1297" s="294" t="s">
        <v>2389</v>
      </c>
      <c r="J1297" s="295" t="s">
        <v>1704</v>
      </c>
      <c r="K1297" s="296">
        <v>10.0</v>
      </c>
      <c r="L1297" s="297" t="b">
        <v>0</v>
      </c>
      <c r="M1297" s="294" t="s">
        <v>802</v>
      </c>
      <c r="N1297" s="294"/>
      <c r="O1297" s="295" t="s">
        <v>2388</v>
      </c>
      <c r="P1297" s="295"/>
      <c r="Q1297" s="298" t="str">
        <f t="shared" si="3"/>
        <v>requests</v>
      </c>
      <c r="R1297" s="298" t="str">
        <f t="shared" si="19"/>
        <v>UnknownFlag_2</v>
      </c>
      <c r="S1297" s="298" t="str">
        <f t="array" ref="S1297">iferror(index('Type Mapping'!$A$2:$D$21,match(J1297,'Type Mapping'!$B$2:$B$21,0),3),"type mismatch")</f>
        <v>VARCHAR</v>
      </c>
      <c r="T1297" s="298"/>
      <c r="U1297" s="298"/>
      <c r="V1297" s="298"/>
      <c r="W1297" s="51" t="b">
        <v>0</v>
      </c>
      <c r="X1297" s="51" t="s">
        <v>2370</v>
      </c>
      <c r="Y1297" s="309"/>
      <c r="Z1297" s="309"/>
      <c r="AA1297" s="311" t="s">
        <v>977</v>
      </c>
      <c r="AB1297" s="53" t="str">
        <f t="shared" si="23"/>
        <v>**field missing**_history</v>
      </c>
      <c r="AC1297" s="308" t="str">
        <f t="array" ref="AC1297">iferror(index('StoT Mapping (Depreciated)'!$D$2:$L$976,match(E1297,'StoT Mapping (Depreciated)'!$D$2:$D$976,0),9),"**FIELD MISSING**")</f>
        <v>**FIELD MISSING**</v>
      </c>
      <c r="AD1297" s="53" t="str">
        <f t="shared" si="6"/>
        <v>**field missing**.**FIELD MISSING**</v>
      </c>
      <c r="AE1297" s="299">
        <f>countif(NEW_REDB_table.field,AD1297)</f>
        <v>0</v>
      </c>
      <c r="AF1297" s="299" t="str">
        <f t="shared" si="7"/>
        <v>Check...</v>
      </c>
      <c r="AG1297" s="308"/>
      <c r="AH1297" s="317" t="b">
        <v>0</v>
      </c>
      <c r="AI1297" s="317" t="b">
        <v>0</v>
      </c>
      <c r="AJ1297" s="308" t="str">
        <f t="array" ref="AJ1297">iferror(index('Type Mapping'!$A$2:$D$21,match(J1297,'Type Mapping'!$B$2:$B$21,0),4),"type mismatch")</f>
        <v>VARCHAR</v>
      </c>
      <c r="AK1297" s="308"/>
      <c r="AL1297" s="308"/>
      <c r="AM1297" s="308"/>
      <c r="AN1297" s="300" t="b">
        <v>0</v>
      </c>
      <c r="AO1297" s="300" t="b">
        <v>0</v>
      </c>
      <c r="AP1297" s="300" t="b">
        <v>0</v>
      </c>
      <c r="AQ1297" s="300" t="b">
        <v>0</v>
      </c>
      <c r="AR1297" s="300"/>
      <c r="AS1297" s="300"/>
      <c r="AT1297" s="302"/>
      <c r="AU1297" s="302"/>
      <c r="AV1297" s="303" t="b">
        <v>1</v>
      </c>
      <c r="AW1297" s="304" t="str">
        <f t="shared" si="9"/>
        <v>false</v>
      </c>
      <c r="AX1297" s="305" t="str">
        <f t="shared" si="17"/>
        <v>&lt;column comment="" default="" key="false" label="UnknownFlag_2" length="255" nullable="true" originalDbColumnName="UnknownFlag_2" originalLength="-1" pattern="" precision="-1" talendType="id_String" type=""/&gt;</v>
      </c>
      <c r="AY1297" s="306"/>
      <c r="AZ1297" s="305" t="str">
        <f t="shared" si="10"/>
        <v>&lt;column comment="" default="" key="false" label="UnknownFlag_2" length="255" nullable="true" originalDbColumnName="UnknownFlag_2" originalLength="-1" pattern="" precision="-1" talendType="id_String" type=""/&gt;</v>
      </c>
      <c r="BA1297" s="306"/>
      <c r="BB1297" s="302"/>
      <c r="BC1297" s="303" t="b">
        <f t="shared" si="11"/>
        <v>0</v>
      </c>
      <c r="BD1297" s="304"/>
      <c r="BE1297" s="304" t="str">
        <f t="shared" si="12"/>
        <v/>
      </c>
      <c r="BF1297" s="307"/>
      <c r="BG1297" s="305"/>
      <c r="BH1297" s="305"/>
      <c r="BI1297" s="305"/>
      <c r="BJ1297" s="305" t="str">
        <f t="shared" si="18"/>
        <v/>
      </c>
      <c r="BK1297" s="306"/>
      <c r="BL1297" s="305" t="str">
        <f t="shared" si="14"/>
        <v/>
      </c>
      <c r="BM1297" s="306"/>
      <c r="BN1297" s="302"/>
      <c r="BO1297" s="302"/>
      <c r="BP1297" s="302"/>
      <c r="BQ1297" s="302"/>
      <c r="BR1297" s="302"/>
      <c r="BS1297" s="302"/>
      <c r="BT1297" s="302"/>
      <c r="BU1297" s="302"/>
      <c r="BV1297" s="302"/>
      <c r="BW1297" s="302"/>
      <c r="BX1297" s="302"/>
    </row>
    <row r="1298" hidden="1">
      <c r="A1298" s="292" t="s">
        <v>728</v>
      </c>
      <c r="B1298" s="292">
        <v>1297.0</v>
      </c>
      <c r="C1298" s="292">
        <f t="shared" si="15"/>
        <v>1</v>
      </c>
      <c r="D1298" s="293" t="str">
        <f t="shared" si="30"/>
        <v>CSB Requests</v>
      </c>
      <c r="E1298" s="46" t="str">
        <f t="shared" si="2"/>
        <v>requests.csv.requests.UnknownDate_2</v>
      </c>
      <c r="F1298" s="46" t="s">
        <v>461</v>
      </c>
      <c r="G1298" s="46" t="s">
        <v>638</v>
      </c>
      <c r="H1298" s="47">
        <v>26.0</v>
      </c>
      <c r="I1298" s="294" t="s">
        <v>2390</v>
      </c>
      <c r="J1298" s="295" t="s">
        <v>1704</v>
      </c>
      <c r="K1298" s="296">
        <v>10.0</v>
      </c>
      <c r="L1298" s="297" t="b">
        <v>0</v>
      </c>
      <c r="M1298" s="294" t="s">
        <v>802</v>
      </c>
      <c r="N1298" s="294"/>
      <c r="O1298" s="295">
        <v>39700.0</v>
      </c>
      <c r="P1298" s="295"/>
      <c r="Q1298" s="298" t="str">
        <f t="shared" si="3"/>
        <v>requests</v>
      </c>
      <c r="R1298" s="298" t="str">
        <f t="shared" si="19"/>
        <v>UnknownDate_2</v>
      </c>
      <c r="S1298" s="298" t="str">
        <f t="array" ref="S1298">iferror(index('Type Mapping'!$A$2:$D$21,match(J1298,'Type Mapping'!$B$2:$B$21,0),3),"type mismatch")</f>
        <v>VARCHAR</v>
      </c>
      <c r="T1298" s="298"/>
      <c r="U1298" s="298"/>
      <c r="V1298" s="298"/>
      <c r="W1298" s="51" t="b">
        <v>0</v>
      </c>
      <c r="X1298" s="51" t="s">
        <v>2370</v>
      </c>
      <c r="Y1298" s="309"/>
      <c r="Z1298" s="309"/>
      <c r="AA1298" s="311" t="s">
        <v>977</v>
      </c>
      <c r="AB1298" s="53" t="str">
        <f t="shared" si="23"/>
        <v>**field missing**_history</v>
      </c>
      <c r="AC1298" s="308" t="str">
        <f t="array" ref="AC1298">iferror(index('StoT Mapping (Depreciated)'!$D$2:$L$976,match(E1298,'StoT Mapping (Depreciated)'!$D$2:$D$976,0),9),"**FIELD MISSING**")</f>
        <v>**FIELD MISSING**</v>
      </c>
      <c r="AD1298" s="53" t="str">
        <f t="shared" si="6"/>
        <v>**field missing**.**FIELD MISSING**</v>
      </c>
      <c r="AE1298" s="299">
        <f>countif(NEW_REDB_table.field,AD1298)</f>
        <v>0</v>
      </c>
      <c r="AF1298" s="299" t="str">
        <f t="shared" si="7"/>
        <v>Check...</v>
      </c>
      <c r="AG1298" s="308"/>
      <c r="AH1298" s="317" t="b">
        <v>0</v>
      </c>
      <c r="AI1298" s="317" t="b">
        <v>0</v>
      </c>
      <c r="AJ1298" s="308" t="str">
        <f t="array" ref="AJ1298">iferror(index('Type Mapping'!$A$2:$D$21,match(J1298,'Type Mapping'!$B$2:$B$21,0),4),"type mismatch")</f>
        <v>VARCHAR</v>
      </c>
      <c r="AK1298" s="308"/>
      <c r="AL1298" s="308"/>
      <c r="AM1298" s="308"/>
      <c r="AN1298" s="300" t="b">
        <v>0</v>
      </c>
      <c r="AO1298" s="300" t="b">
        <v>0</v>
      </c>
      <c r="AP1298" s="300" t="b">
        <v>0</v>
      </c>
      <c r="AQ1298" s="300" t="b">
        <v>0</v>
      </c>
      <c r="AR1298" s="300"/>
      <c r="AS1298" s="300"/>
      <c r="AT1298" s="302"/>
      <c r="AU1298" s="302"/>
      <c r="AV1298" s="303" t="b">
        <v>1</v>
      </c>
      <c r="AW1298" s="304" t="str">
        <f t="shared" si="9"/>
        <v>false</v>
      </c>
      <c r="AX1298" s="305" t="str">
        <f t="shared" si="17"/>
        <v>&lt;column comment="" default="" key="false" label="UnknownDate_2" length="255" nullable="true" originalDbColumnName="UnknownDate_2" originalLength="-1" pattern="" precision="-1" talendType="id_String" type=""/&gt;</v>
      </c>
      <c r="AY1298" s="306"/>
      <c r="AZ1298" s="305" t="str">
        <f t="shared" si="10"/>
        <v>&lt;column comment="" default="" key="false" label="UnknownDate_2" length="255" nullable="true" originalDbColumnName="UnknownDate_2" originalLength="-1" pattern="" precision="-1" talendType="id_String" type=""/&gt;</v>
      </c>
      <c r="BA1298" s="306"/>
      <c r="BB1298" s="302"/>
      <c r="BC1298" s="303" t="b">
        <f t="shared" si="11"/>
        <v>0</v>
      </c>
      <c r="BD1298" s="304"/>
      <c r="BE1298" s="304" t="str">
        <f t="shared" si="12"/>
        <v/>
      </c>
      <c r="BF1298" s="307"/>
      <c r="BG1298" s="305"/>
      <c r="BH1298" s="305"/>
      <c r="BI1298" s="305"/>
      <c r="BJ1298" s="305" t="str">
        <f t="shared" si="18"/>
        <v/>
      </c>
      <c r="BK1298" s="306"/>
      <c r="BL1298" s="305" t="str">
        <f t="shared" si="14"/>
        <v/>
      </c>
      <c r="BM1298" s="306"/>
      <c r="BN1298" s="302"/>
      <c r="BO1298" s="302"/>
      <c r="BP1298" s="302"/>
      <c r="BQ1298" s="302"/>
      <c r="BR1298" s="302"/>
      <c r="BS1298" s="302"/>
      <c r="BT1298" s="302"/>
      <c r="BU1298" s="302"/>
      <c r="BV1298" s="302"/>
      <c r="BW1298" s="302"/>
      <c r="BX1298" s="302"/>
    </row>
    <row r="1299" hidden="1">
      <c r="A1299" s="292" t="s">
        <v>728</v>
      </c>
      <c r="B1299" s="292">
        <v>1298.0</v>
      </c>
      <c r="C1299" s="292">
        <f t="shared" si="15"/>
        <v>1</v>
      </c>
      <c r="D1299" s="293" t="str">
        <f t="shared" si="30"/>
        <v>CSB Requests</v>
      </c>
      <c r="E1299" s="46" t="str">
        <f t="shared" si="2"/>
        <v>requests.csv.requests.UnknownNumber_1</v>
      </c>
      <c r="F1299" s="46" t="s">
        <v>461</v>
      </c>
      <c r="G1299" s="46" t="s">
        <v>638</v>
      </c>
      <c r="H1299" s="47">
        <v>27.0</v>
      </c>
      <c r="I1299" s="294" t="s">
        <v>2391</v>
      </c>
      <c r="J1299" s="295" t="s">
        <v>1704</v>
      </c>
      <c r="K1299" s="296">
        <v>10.0</v>
      </c>
      <c r="L1299" s="297" t="b">
        <v>0</v>
      </c>
      <c r="M1299" s="294" t="s">
        <v>802</v>
      </c>
      <c r="N1299" s="294"/>
      <c r="O1299" s="295">
        <v>38.0</v>
      </c>
      <c r="P1299" s="295"/>
      <c r="Q1299" s="298" t="str">
        <f t="shared" si="3"/>
        <v>requests</v>
      </c>
      <c r="R1299" s="298" t="str">
        <f t="shared" si="19"/>
        <v>UnknownNumber_1</v>
      </c>
      <c r="S1299" s="298" t="str">
        <f t="array" ref="S1299">iferror(index('Type Mapping'!$A$2:$D$21,match(J1299,'Type Mapping'!$B$2:$B$21,0),3),"type mismatch")</f>
        <v>VARCHAR</v>
      </c>
      <c r="T1299" s="298"/>
      <c r="U1299" s="298"/>
      <c r="V1299" s="298"/>
      <c r="W1299" s="51" t="b">
        <v>0</v>
      </c>
      <c r="X1299" s="51" t="s">
        <v>2370</v>
      </c>
      <c r="Y1299" s="309"/>
      <c r="Z1299" s="309"/>
      <c r="AA1299" s="311" t="s">
        <v>977</v>
      </c>
      <c r="AB1299" s="53" t="str">
        <f t="shared" si="23"/>
        <v>**field missing**_history</v>
      </c>
      <c r="AC1299" s="308" t="str">
        <f t="array" ref="AC1299">iferror(index('StoT Mapping (Depreciated)'!$D$2:$L$976,match(E1299,'StoT Mapping (Depreciated)'!$D$2:$D$976,0),9),"**FIELD MISSING**")</f>
        <v>**FIELD MISSING**</v>
      </c>
      <c r="AD1299" s="53" t="str">
        <f t="shared" si="6"/>
        <v>**field missing**.**FIELD MISSING**</v>
      </c>
      <c r="AE1299" s="299">
        <f>countif(NEW_REDB_table.field,AD1299)</f>
        <v>0</v>
      </c>
      <c r="AF1299" s="299" t="str">
        <f t="shared" si="7"/>
        <v>Check...</v>
      </c>
      <c r="AG1299" s="308"/>
      <c r="AH1299" s="317" t="b">
        <v>0</v>
      </c>
      <c r="AI1299" s="317" t="b">
        <v>0</v>
      </c>
      <c r="AJ1299" s="308" t="str">
        <f t="array" ref="AJ1299">iferror(index('Type Mapping'!$A$2:$D$21,match(J1299,'Type Mapping'!$B$2:$B$21,0),4),"type mismatch")</f>
        <v>VARCHAR</v>
      </c>
      <c r="AK1299" s="308"/>
      <c r="AL1299" s="308"/>
      <c r="AM1299" s="308"/>
      <c r="AN1299" s="300" t="b">
        <v>0</v>
      </c>
      <c r="AO1299" s="300" t="b">
        <v>0</v>
      </c>
      <c r="AP1299" s="300" t="b">
        <v>0</v>
      </c>
      <c r="AQ1299" s="300" t="b">
        <v>0</v>
      </c>
      <c r="AR1299" s="300"/>
      <c r="AS1299" s="300"/>
      <c r="AT1299" s="302"/>
      <c r="AU1299" s="302"/>
      <c r="AV1299" s="303" t="b">
        <v>1</v>
      </c>
      <c r="AW1299" s="304" t="str">
        <f t="shared" si="9"/>
        <v>false</v>
      </c>
      <c r="AX1299" s="305" t="str">
        <f t="shared" si="17"/>
        <v>&lt;column comment="" default="" key="false" label="UnknownNumber_1" length="255" nullable="true" originalDbColumnName="UnknownNumber_1" originalLength="-1" pattern="" precision="-1" talendType="id_String" type=""/&gt;</v>
      </c>
      <c r="AY1299" s="306"/>
      <c r="AZ1299" s="305" t="str">
        <f t="shared" si="10"/>
        <v>&lt;column comment="" default="" key="false" label="UnknownNumber_1" length="255" nullable="true" originalDbColumnName="UnknownNumber_1" originalLength="-1" pattern="" precision="-1" talendType="id_String" type=""/&gt;</v>
      </c>
      <c r="BA1299" s="306"/>
      <c r="BB1299" s="302"/>
      <c r="BC1299" s="303" t="b">
        <f t="shared" si="11"/>
        <v>0</v>
      </c>
      <c r="BD1299" s="304"/>
      <c r="BE1299" s="304" t="str">
        <f t="shared" si="12"/>
        <v/>
      </c>
      <c r="BF1299" s="307"/>
      <c r="BG1299" s="305"/>
      <c r="BH1299" s="305"/>
      <c r="BI1299" s="305"/>
      <c r="BJ1299" s="305" t="str">
        <f t="shared" si="18"/>
        <v/>
      </c>
      <c r="BK1299" s="306"/>
      <c r="BL1299" s="305" t="str">
        <f t="shared" si="14"/>
        <v/>
      </c>
      <c r="BM1299" s="306"/>
      <c r="BN1299" s="302"/>
      <c r="BO1299" s="302"/>
      <c r="BP1299" s="302"/>
      <c r="BQ1299" s="302"/>
      <c r="BR1299" s="302"/>
      <c r="BS1299" s="302"/>
      <c r="BT1299" s="302"/>
      <c r="BU1299" s="302"/>
      <c r="BV1299" s="302"/>
      <c r="BW1299" s="302"/>
      <c r="BX1299" s="302"/>
    </row>
    <row r="1300" hidden="1">
      <c r="A1300" s="292" t="s">
        <v>728</v>
      </c>
      <c r="B1300" s="292">
        <v>1299.0</v>
      </c>
      <c r="C1300" s="292">
        <f t="shared" si="15"/>
        <v>1</v>
      </c>
      <c r="D1300" s="293" t="str">
        <f t="shared" si="30"/>
        <v>CSB Requests</v>
      </c>
      <c r="E1300" s="46" t="str">
        <f t="shared" si="2"/>
        <v>requests.csv.requests.UnknownNumber_2</v>
      </c>
      <c r="F1300" s="46" t="s">
        <v>461</v>
      </c>
      <c r="G1300" s="46" t="s">
        <v>638</v>
      </c>
      <c r="H1300" s="47">
        <v>28.0</v>
      </c>
      <c r="I1300" s="294" t="s">
        <v>2392</v>
      </c>
      <c r="J1300" s="295" t="s">
        <v>1704</v>
      </c>
      <c r="K1300" s="296">
        <v>10.0</v>
      </c>
      <c r="L1300" s="297" t="b">
        <v>0</v>
      </c>
      <c r="M1300" s="294" t="s">
        <v>802</v>
      </c>
      <c r="N1300" s="294"/>
      <c r="O1300" s="295">
        <v>28.0</v>
      </c>
      <c r="P1300" s="295"/>
      <c r="Q1300" s="298" t="str">
        <f t="shared" si="3"/>
        <v>requests</v>
      </c>
      <c r="R1300" s="298" t="str">
        <f t="shared" si="19"/>
        <v>UnknownNumber_2</v>
      </c>
      <c r="S1300" s="298" t="str">
        <f t="array" ref="S1300">iferror(index('Type Mapping'!$A$2:$D$21,match(J1300,'Type Mapping'!$B$2:$B$21,0),3),"type mismatch")</f>
        <v>VARCHAR</v>
      </c>
      <c r="T1300" s="298"/>
      <c r="U1300" s="298"/>
      <c r="V1300" s="298"/>
      <c r="W1300" s="51" t="b">
        <v>0</v>
      </c>
      <c r="X1300" s="51" t="s">
        <v>2370</v>
      </c>
      <c r="Y1300" s="309"/>
      <c r="Z1300" s="309"/>
      <c r="AA1300" s="311" t="s">
        <v>977</v>
      </c>
      <c r="AB1300" s="53" t="str">
        <f t="shared" si="23"/>
        <v>**field missing**_history</v>
      </c>
      <c r="AC1300" s="308" t="str">
        <f t="array" ref="AC1300">iferror(index('StoT Mapping (Depreciated)'!$D$2:$L$976,match(E1300,'StoT Mapping (Depreciated)'!$D$2:$D$976,0),9),"**FIELD MISSING**")</f>
        <v>**FIELD MISSING**</v>
      </c>
      <c r="AD1300" s="53" t="str">
        <f t="shared" si="6"/>
        <v>**field missing**.**FIELD MISSING**</v>
      </c>
      <c r="AE1300" s="299">
        <f>countif(NEW_REDB_table.field,AD1300)</f>
        <v>0</v>
      </c>
      <c r="AF1300" s="299" t="str">
        <f t="shared" si="7"/>
        <v>Check...</v>
      </c>
      <c r="AG1300" s="308"/>
      <c r="AH1300" s="317" t="b">
        <v>0</v>
      </c>
      <c r="AI1300" s="317" t="b">
        <v>0</v>
      </c>
      <c r="AJ1300" s="308" t="str">
        <f t="array" ref="AJ1300">iferror(index('Type Mapping'!$A$2:$D$21,match(J1300,'Type Mapping'!$B$2:$B$21,0),4),"type mismatch")</f>
        <v>VARCHAR</v>
      </c>
      <c r="AK1300" s="308"/>
      <c r="AL1300" s="308"/>
      <c r="AM1300" s="308"/>
      <c r="AN1300" s="300" t="b">
        <v>0</v>
      </c>
      <c r="AO1300" s="300" t="b">
        <v>0</v>
      </c>
      <c r="AP1300" s="300" t="b">
        <v>0</v>
      </c>
      <c r="AQ1300" s="300" t="b">
        <v>0</v>
      </c>
      <c r="AR1300" s="300"/>
      <c r="AS1300" s="300"/>
      <c r="AT1300" s="302"/>
      <c r="AU1300" s="302"/>
      <c r="AV1300" s="303" t="b">
        <v>1</v>
      </c>
      <c r="AW1300" s="304" t="str">
        <f t="shared" si="9"/>
        <v>false</v>
      </c>
      <c r="AX1300" s="305" t="str">
        <f t="shared" si="17"/>
        <v>&lt;column comment="" default="" key="false" label="UnknownNumber_2" length="255" nullable="true" originalDbColumnName="UnknownNumber_2" originalLength="-1" pattern="" precision="-1" talendType="id_String" type=""/&gt;&lt;/schema&gt;</v>
      </c>
      <c r="AY1300" s="306"/>
      <c r="AZ1300" s="305" t="str">
        <f t="shared" si="10"/>
        <v>&lt;column comment="" default="" key="false" label="UnknownNumber_2" length="255" nullable="true" originalDbColumnName="UnknownNumber_2" originalLength="-1" pattern="" precision="-1" talendType="id_String" type=""/&gt;
&lt;/schema&gt;
</v>
      </c>
      <c r="BA1300" s="306"/>
      <c r="BB1300" s="302"/>
      <c r="BC1300" s="303" t="b">
        <f t="shared" si="11"/>
        <v>0</v>
      </c>
      <c r="BD1300" s="304"/>
      <c r="BE1300" s="304" t="str">
        <f t="shared" si="12"/>
        <v/>
      </c>
      <c r="BF1300" s="307"/>
      <c r="BG1300" s="305"/>
      <c r="BH1300" s="305"/>
      <c r="BI1300" s="305"/>
      <c r="BJ1300" s="305" t="str">
        <f t="shared" si="18"/>
        <v/>
      </c>
      <c r="BK1300" s="306"/>
      <c r="BL1300" s="305" t="str">
        <f t="shared" si="14"/>
        <v/>
      </c>
      <c r="BM1300" s="306"/>
      <c r="BN1300" s="302"/>
      <c r="BO1300" s="302"/>
      <c r="BP1300" s="302"/>
      <c r="BQ1300" s="302"/>
      <c r="BR1300" s="302"/>
      <c r="BS1300" s="302"/>
      <c r="BT1300" s="302"/>
      <c r="BU1300" s="302"/>
      <c r="BV1300" s="302"/>
      <c r="BW1300" s="302"/>
      <c r="BX1300" s="302"/>
    </row>
    <row r="1301">
      <c r="A1301" s="292" t="s">
        <v>728</v>
      </c>
      <c r="B1301" s="292">
        <v>1300.0</v>
      </c>
      <c r="C1301" s="292">
        <f t="shared" si="15"/>
        <v>2</v>
      </c>
      <c r="D1301" s="293" t="str">
        <f t="shared" ref="D1301:D1330" si="31">HYPERLINK("https://www.stlouis-mo.gov/data/property-sales.cfm","Property Sales")</f>
        <v>Property Sales</v>
      </c>
      <c r="E1301" s="46" t="str">
        <f t="shared" si="2"/>
        <v>prclsale.mdb.CdCityBlockPartSrc.CityBlockPartSrc</v>
      </c>
      <c r="F1301" s="46" t="s">
        <v>373</v>
      </c>
      <c r="G1301" s="46" t="s">
        <v>599</v>
      </c>
      <c r="H1301" s="47">
        <v>1.0</v>
      </c>
      <c r="I1301" s="294" t="s">
        <v>2093</v>
      </c>
      <c r="J1301" s="295" t="s">
        <v>743</v>
      </c>
      <c r="K1301" s="296">
        <v>1.0</v>
      </c>
      <c r="L1301" s="297" t="b">
        <v>1</v>
      </c>
      <c r="M1301" s="294" t="s">
        <v>802</v>
      </c>
      <c r="N1301" s="294"/>
      <c r="O1301" s="369"/>
      <c r="P1301" s="369"/>
      <c r="Q1301" s="298" t="str">
        <f t="shared" si="3"/>
        <v>CdCityBlockPartSrc</v>
      </c>
      <c r="R1301" s="298" t="str">
        <f t="shared" si="19"/>
        <v>CityBlockPartSrc</v>
      </c>
      <c r="S1301" s="298" t="str">
        <f t="array" ref="S1301">iferror(index('Type Mapping'!$A$2:$D$21,match(J1301,'Type Mapping'!$B$2:$B$21,0),3),"type mismatch")</f>
        <v>VARCHAR</v>
      </c>
      <c r="T1301" s="298"/>
      <c r="U1301" s="298"/>
      <c r="V1301" s="298"/>
      <c r="W1301" s="51" t="b">
        <v>1</v>
      </c>
      <c r="X1301" s="51"/>
      <c r="Y1301" s="309"/>
      <c r="Z1301" s="309"/>
      <c r="AA1301" s="311" t="s">
        <v>977</v>
      </c>
      <c r="AB1301" s="53" t="str">
        <f t="shared" si="23"/>
        <v>**field missing**_history</v>
      </c>
      <c r="AC1301" s="308" t="str">
        <f t="array" ref="AC1301">iferror(index('StoT Mapping (Depreciated)'!$D$2:$L$976,match(E1301,'StoT Mapping (Depreciated)'!$D$2:$D$976,0),9),"**FIELD MISSING**")</f>
        <v>**FIELD MISSING**</v>
      </c>
      <c r="AD1301" s="53" t="str">
        <f t="shared" si="6"/>
        <v>**field missing**.**FIELD MISSING**</v>
      </c>
      <c r="AE1301" s="299">
        <f>countif(NEW_REDB_table.field,AD1301)</f>
        <v>0</v>
      </c>
      <c r="AF1301" s="299" t="str">
        <f t="shared" si="7"/>
        <v>Check...</v>
      </c>
      <c r="AG1301" s="308"/>
      <c r="AH1301" s="317" t="b">
        <v>0</v>
      </c>
      <c r="AI1301" s="317" t="b">
        <v>0</v>
      </c>
      <c r="AJ1301" s="308" t="str">
        <f t="array" ref="AJ1301">iferror(index('Type Mapping'!$A$2:$D$21,match(J1301,'Type Mapping'!$B$2:$B$21,0),4),"type mismatch")</f>
        <v>VARCHAR</v>
      </c>
      <c r="AK1301" s="308"/>
      <c r="AL1301" s="308"/>
      <c r="AM1301" s="308"/>
      <c r="AN1301" s="300" t="b">
        <v>0</v>
      </c>
      <c r="AO1301" s="300" t="b">
        <v>0</v>
      </c>
      <c r="AP1301" s="300" t="b">
        <v>0</v>
      </c>
      <c r="AQ1301" s="300" t="b">
        <v>0</v>
      </c>
      <c r="AR1301" s="300"/>
      <c r="AS1301" s="300"/>
      <c r="AT1301" s="302"/>
      <c r="AU1301" s="302"/>
      <c r="AV1301" s="303" t="b">
        <v>1</v>
      </c>
      <c r="AW1301" s="304" t="str">
        <f t="shared" si="9"/>
        <v>true</v>
      </c>
      <c r="AX1301" s="305" t="str">
        <f t="shared" si="17"/>
        <v>***CdCityBlockPartSrc.xml &lt;?xml version="1.0" encoding="UTF-8"?&gt;&lt;schema&gt;&lt;column comment="" default="" key="true" label="CityBlockPartSrc" length="255" nullable="true" originalDbColumnName="CityBlockPartSrc" originalLength="-1" pattern="" precision="-1" talendType="id_String" type=""/&gt;</v>
      </c>
      <c r="AY1301" s="306"/>
      <c r="AZ1301" s="305" t="str">
        <f t="shared" si="10"/>
        <v>CdCityBlockPartSrc.xml
&lt;?xml version="1.0" encoding="UTF-8"?&gt;&lt;schema&gt;
&lt;column comment="" default="" key="true" label="CityBlockPartSrc" length="255" nullable="true" originalDbColumnName="CityBlockPartSrc" originalLength="-1" pattern="" precision="-1" talendType="id_String" type=""/&gt;</v>
      </c>
      <c r="BA1301" s="306"/>
      <c r="BB1301" s="302"/>
      <c r="BC1301" s="303" t="b">
        <f t="shared" si="11"/>
        <v>1</v>
      </c>
      <c r="BD1301" s="304"/>
      <c r="BE1301" s="304" t="str">
        <f t="shared" si="12"/>
        <v>false</v>
      </c>
      <c r="BF1301" s="307"/>
      <c r="BG1301" s="305"/>
      <c r="BH1301" s="305"/>
      <c r="BI1301" s="305"/>
      <c r="BJ1301" s="305" t="str">
        <f t="shared" si="18"/>
        <v>***.xml &lt;?xml version="1.0" encoding="UTF-8"?&gt;&lt;schema&gt;&lt;column comment="" default="" key="false" label="CdCityBlockPartSrc" length="255" nullable="true" originalDbColumnName="CdCityBlockPartSrc" originalLength="-1" pattern="" precision="-1" talendType="id_String" type=""/&gt;</v>
      </c>
      <c r="BK1301" s="306"/>
      <c r="BL1301" s="305" t="str">
        <f t="shared" si="14"/>
        <v>.xml
&lt;?xml version="1.0" encoding="UTF-8"?&gt;&lt;schema&gt;
&lt;column comment="" default="" key="false" label="CdCityBlockPartSrc" length="255" nullable="true" originalDbColumnName="CdCityBlockPartSrc" originalLength="-1" pattern="" precision="-1" talendType="id_String" type=""/&gt;</v>
      </c>
      <c r="BM1301" s="306"/>
      <c r="BN1301" s="302"/>
      <c r="BO1301" s="302"/>
      <c r="BP1301" s="302"/>
      <c r="BQ1301" s="302"/>
      <c r="BR1301" s="302"/>
      <c r="BS1301" s="302"/>
      <c r="BT1301" s="302"/>
      <c r="BU1301" s="302"/>
      <c r="BV1301" s="302"/>
      <c r="BW1301" s="302"/>
      <c r="BX1301" s="302"/>
    </row>
    <row r="1302">
      <c r="A1302" s="292" t="s">
        <v>728</v>
      </c>
      <c r="B1302" s="292">
        <v>1301.0</v>
      </c>
      <c r="C1302" s="292">
        <f t="shared" si="15"/>
        <v>2</v>
      </c>
      <c r="D1302" s="293" t="str">
        <f t="shared" si="31"/>
        <v>Property Sales</v>
      </c>
      <c r="E1302" s="46" t="str">
        <f t="shared" si="2"/>
        <v>prclsale.mdb.CdCityBlockPartSrc.Desc</v>
      </c>
      <c r="F1302" s="46" t="s">
        <v>373</v>
      </c>
      <c r="G1302" s="46" t="s">
        <v>599</v>
      </c>
      <c r="H1302" s="47">
        <v>2.0</v>
      </c>
      <c r="I1302" s="294" t="s">
        <v>2133</v>
      </c>
      <c r="J1302" s="295" t="s">
        <v>743</v>
      </c>
      <c r="K1302" s="296">
        <v>40.0</v>
      </c>
      <c r="L1302" s="297" t="b">
        <v>0</v>
      </c>
      <c r="M1302" s="294" t="s">
        <v>802</v>
      </c>
      <c r="N1302" s="294"/>
      <c r="O1302" s="369"/>
      <c r="P1302" s="369"/>
      <c r="Q1302" s="298" t="str">
        <f t="shared" si="3"/>
        <v>CdCityBlockPartSrc</v>
      </c>
      <c r="R1302" s="298" t="str">
        <f t="shared" si="19"/>
        <v>Desc</v>
      </c>
      <c r="S1302" s="298" t="str">
        <f t="array" ref="S1302">iferror(index('Type Mapping'!$A$2:$D$21,match(J1302,'Type Mapping'!$B$2:$B$21,0),3),"type mismatch")</f>
        <v>VARCHAR</v>
      </c>
      <c r="T1302" s="298"/>
      <c r="U1302" s="298"/>
      <c r="V1302" s="298"/>
      <c r="W1302" s="51" t="b">
        <v>1</v>
      </c>
      <c r="X1302" s="51"/>
      <c r="Y1302" s="309"/>
      <c r="Z1302" s="309"/>
      <c r="AA1302" s="311" t="s">
        <v>977</v>
      </c>
      <c r="AB1302" s="53" t="str">
        <f t="shared" si="23"/>
        <v>**field missing**_history</v>
      </c>
      <c r="AC1302" s="308" t="str">
        <f t="array" ref="AC1302">iferror(index('StoT Mapping (Depreciated)'!$D$2:$L$976,match(E1302,'StoT Mapping (Depreciated)'!$D$2:$D$976,0),9),"**FIELD MISSING**")</f>
        <v>**FIELD MISSING**</v>
      </c>
      <c r="AD1302" s="53" t="str">
        <f t="shared" si="6"/>
        <v>**field missing**.**FIELD MISSING**</v>
      </c>
      <c r="AE1302" s="299">
        <f>countif(NEW_REDB_table.field,AD1302)</f>
        <v>0</v>
      </c>
      <c r="AF1302" s="299" t="str">
        <f t="shared" si="7"/>
        <v>Check...</v>
      </c>
      <c r="AG1302" s="308"/>
      <c r="AH1302" s="317" t="b">
        <v>0</v>
      </c>
      <c r="AI1302" s="317" t="b">
        <v>0</v>
      </c>
      <c r="AJ1302" s="308" t="str">
        <f t="array" ref="AJ1302">iferror(index('Type Mapping'!$A$2:$D$21,match(J1302,'Type Mapping'!$B$2:$B$21,0),4),"type mismatch")</f>
        <v>VARCHAR</v>
      </c>
      <c r="AK1302" s="308"/>
      <c r="AL1302" s="308"/>
      <c r="AM1302" s="308"/>
      <c r="AN1302" s="300" t="b">
        <v>0</v>
      </c>
      <c r="AO1302" s="300" t="b">
        <v>0</v>
      </c>
      <c r="AP1302" s="300" t="b">
        <v>0</v>
      </c>
      <c r="AQ1302" s="300" t="b">
        <v>0</v>
      </c>
      <c r="AR1302" s="300"/>
      <c r="AS1302" s="300"/>
      <c r="AT1302" s="302"/>
      <c r="AU1302" s="302"/>
      <c r="AV1302" s="303" t="b">
        <v>1</v>
      </c>
      <c r="AW1302" s="304" t="str">
        <f t="shared" si="9"/>
        <v>false</v>
      </c>
      <c r="AX1302" s="305" t="str">
        <f t="shared" si="17"/>
        <v>&lt;column comment="" default="" key="false" label="Desc" length="255" nullable="true" originalDbColumnName="Desc" originalLength="-1" pattern="" precision="-1" talendType="id_String" type=""/&gt;&lt;/schema&gt;</v>
      </c>
      <c r="AY1302" s="306"/>
      <c r="AZ1302" s="305" t="str">
        <f t="shared" si="10"/>
        <v>&lt;column comment="" default="" key="false" label="Desc" length="255" nullable="true" originalDbColumnName="Desc" originalLength="-1" pattern="" precision="-1" talendType="id_String" type=""/&gt;
&lt;/schema&gt;
</v>
      </c>
      <c r="BA1302" s="306"/>
      <c r="BB1302" s="302"/>
      <c r="BC1302" s="303" t="b">
        <f t="shared" si="11"/>
        <v>1</v>
      </c>
      <c r="BD1302" s="304"/>
      <c r="BE1302" s="304" t="str">
        <f t="shared" si="12"/>
        <v>false</v>
      </c>
      <c r="BF1302" s="307"/>
      <c r="BG1302" s="305"/>
      <c r="BH1302" s="305"/>
      <c r="BI1302" s="305"/>
      <c r="BJ1302" s="305" t="str">
        <f t="shared" si="18"/>
        <v>&lt;column comment="" default="" key="false" label="CdCityBlockPartSrc" length="255" nullable="true" originalDbColumnName="CdCityBlockPartSrc" originalLength="-1" pattern="" precision="-1" talendType="id_String" type=""/&gt;</v>
      </c>
      <c r="BK1302" s="306"/>
      <c r="BL1302" s="305" t="str">
        <f t="shared" si="14"/>
        <v>&lt;column comment="" default="" key="false" label="CdCityBlockPartSrc" length="255" nullable="true" originalDbColumnName="CdCityBlockPartSrc" originalLength="-1" pattern="" precision="-1" talendType="id_String" type=""/&gt;</v>
      </c>
      <c r="BM1302" s="306"/>
      <c r="BN1302" s="302"/>
      <c r="BO1302" s="302"/>
      <c r="BP1302" s="302"/>
      <c r="BQ1302" s="302"/>
      <c r="BR1302" s="302"/>
      <c r="BS1302" s="302"/>
      <c r="BT1302" s="302"/>
      <c r="BU1302" s="302"/>
      <c r="BV1302" s="302"/>
      <c r="BW1302" s="302"/>
      <c r="BX1302" s="302"/>
    </row>
    <row r="1303">
      <c r="A1303" s="292" t="s">
        <v>728</v>
      </c>
      <c r="B1303" s="292">
        <v>1302.0</v>
      </c>
      <c r="C1303" s="292">
        <f t="shared" si="15"/>
        <v>1</v>
      </c>
      <c r="D1303" s="293" t="str">
        <f t="shared" si="31"/>
        <v>Property Sales</v>
      </c>
      <c r="E1303" s="46" t="str">
        <f t="shared" si="2"/>
        <v>prclsale.mdb.CdSaleType.SaleType</v>
      </c>
      <c r="F1303" s="46" t="s">
        <v>373</v>
      </c>
      <c r="G1303" s="46" t="s">
        <v>110</v>
      </c>
      <c r="H1303" s="47">
        <v>1.0</v>
      </c>
      <c r="I1303" s="294" t="s">
        <v>2084</v>
      </c>
      <c r="J1303" s="295" t="s">
        <v>740</v>
      </c>
      <c r="K1303" s="296">
        <v>1.0</v>
      </c>
      <c r="L1303" s="297" t="b">
        <v>1</v>
      </c>
      <c r="M1303" s="294" t="s">
        <v>802</v>
      </c>
      <c r="N1303" s="294"/>
      <c r="O1303" s="369"/>
      <c r="P1303" s="369"/>
      <c r="Q1303" s="298" t="str">
        <f t="shared" si="3"/>
        <v>CdSaleType</v>
      </c>
      <c r="R1303" s="298" t="str">
        <f t="shared" si="19"/>
        <v>SaleType</v>
      </c>
      <c r="S1303" s="298" t="str">
        <f t="array" ref="S1303">iferror(index('Type Mapping'!$A$2:$D$21,match(J1303,'Type Mapping'!$B$2:$B$21,0),3),"type mismatch")</f>
        <v>VARCHAR</v>
      </c>
      <c r="T1303" s="298"/>
      <c r="U1303" s="298"/>
      <c r="V1303" s="298"/>
      <c r="W1303" s="51" t="b">
        <v>1</v>
      </c>
      <c r="X1303" s="51"/>
      <c r="Y1303" s="309"/>
      <c r="Z1303" s="309"/>
      <c r="AA1303" s="311" t="s">
        <v>977</v>
      </c>
      <c r="AB1303" s="53" t="str">
        <f t="shared" si="23"/>
        <v>**field missing**_history</v>
      </c>
      <c r="AC1303" s="308" t="str">
        <f t="array" ref="AC1303">iferror(index('StoT Mapping (Depreciated)'!$D$2:$L$976,match(E1303,'StoT Mapping (Depreciated)'!$D$2:$D$976,0),9),"**FIELD MISSING**")</f>
        <v>**FIELD MISSING**</v>
      </c>
      <c r="AD1303" s="53" t="str">
        <f t="shared" si="6"/>
        <v>**field missing**.**FIELD MISSING**</v>
      </c>
      <c r="AE1303" s="299">
        <f>countif(NEW_REDB_table.field,AD1303)</f>
        <v>0</v>
      </c>
      <c r="AF1303" s="299" t="str">
        <f t="shared" si="7"/>
        <v>Check...</v>
      </c>
      <c r="AG1303" s="308"/>
      <c r="AH1303" s="317" t="b">
        <v>0</v>
      </c>
      <c r="AI1303" s="317" t="b">
        <v>0</v>
      </c>
      <c r="AJ1303" s="308" t="str">
        <f t="array" ref="AJ1303">iferror(index('Type Mapping'!$A$2:$D$21,match(J1303,'Type Mapping'!$B$2:$B$21,0),4),"type mismatch")</f>
        <v>INT</v>
      </c>
      <c r="AK1303" s="308"/>
      <c r="AL1303" s="308"/>
      <c r="AM1303" s="308"/>
      <c r="AN1303" s="300" t="b">
        <v>0</v>
      </c>
      <c r="AO1303" s="300" t="b">
        <v>0</v>
      </c>
      <c r="AP1303" s="300" t="b">
        <v>0</v>
      </c>
      <c r="AQ1303" s="300" t="b">
        <v>0</v>
      </c>
      <c r="AR1303" s="300"/>
      <c r="AS1303" s="300"/>
      <c r="AT1303" s="302"/>
      <c r="AU1303" s="302"/>
      <c r="AV1303" s="303" t="b">
        <v>1</v>
      </c>
      <c r="AW1303" s="304" t="str">
        <f t="shared" si="9"/>
        <v>true</v>
      </c>
      <c r="AX1303" s="305" t="str">
        <f t="shared" si="17"/>
        <v>***CdSaleType.xml &lt;?xml version="1.0" encoding="UTF-8"?&gt;&lt;schema&gt;&lt;column comment="" default="" key="true" label="SaleType" length="255" nullable="true" originalDbColumnName="SaleType" originalLength="-1" pattern="" precision="-1" talendType="id_String" type=""/&gt;</v>
      </c>
      <c r="AY1303" s="306"/>
      <c r="AZ1303" s="305" t="str">
        <f t="shared" si="10"/>
        <v>CdSaleType.xml
&lt;?xml version="1.0" encoding="UTF-8"?&gt;&lt;schema&gt;
&lt;column comment="" default="" key="true" label="SaleType" length="255" nullable="true" originalDbColumnName="SaleType" originalLength="-1" pattern="" precision="-1" talendType="id_String" type=""/&gt;</v>
      </c>
      <c r="BA1303" s="306"/>
      <c r="BB1303" s="302"/>
      <c r="BC1303" s="303" t="b">
        <f t="shared" si="11"/>
        <v>1</v>
      </c>
      <c r="BD1303" s="304"/>
      <c r="BE1303" s="304" t="str">
        <f t="shared" si="12"/>
        <v>false</v>
      </c>
      <c r="BF1303" s="307"/>
      <c r="BG1303" s="305"/>
      <c r="BH1303" s="305"/>
      <c r="BI1303" s="305"/>
      <c r="BJ1303" s="305" t="str">
        <f t="shared" si="18"/>
        <v>&lt;column comment="" default="" key="false" label="CdSaleType" length="255" nullable="true" originalDbColumnName="CdSaleType" originalLength="-1" pattern="" precision="-1" talendType="id_String" type=""/&gt;</v>
      </c>
      <c r="BK1303" s="306"/>
      <c r="BL1303" s="305" t="str">
        <f t="shared" si="14"/>
        <v>&lt;column comment="" default="" key="false" label="CdSaleType" length="255" nullable="true" originalDbColumnName="CdSaleType" originalLength="-1" pattern="" precision="-1" talendType="id_String" type=""/&gt;</v>
      </c>
      <c r="BM1303" s="306"/>
      <c r="BN1303" s="302"/>
      <c r="BO1303" s="302"/>
      <c r="BP1303" s="302"/>
      <c r="BQ1303" s="302"/>
      <c r="BR1303" s="302"/>
      <c r="BS1303" s="302"/>
      <c r="BT1303" s="302"/>
      <c r="BU1303" s="302"/>
      <c r="BV1303" s="302"/>
      <c r="BW1303" s="302"/>
      <c r="BX1303" s="302"/>
    </row>
    <row r="1304">
      <c r="A1304" s="292" t="s">
        <v>728</v>
      </c>
      <c r="B1304" s="292">
        <v>1303.0</v>
      </c>
      <c r="C1304" s="292">
        <f t="shared" si="15"/>
        <v>1</v>
      </c>
      <c r="D1304" s="293" t="str">
        <f t="shared" si="31"/>
        <v>Property Sales</v>
      </c>
      <c r="E1304" s="46" t="str">
        <f t="shared" si="2"/>
        <v>prclsale.mdb.CdSaleType.Descr</v>
      </c>
      <c r="F1304" s="46" t="s">
        <v>373</v>
      </c>
      <c r="G1304" s="46" t="s">
        <v>110</v>
      </c>
      <c r="H1304" s="47">
        <v>2.0</v>
      </c>
      <c r="I1304" s="294" t="s">
        <v>2078</v>
      </c>
      <c r="J1304" s="295" t="s">
        <v>743</v>
      </c>
      <c r="K1304" s="296">
        <v>20.0</v>
      </c>
      <c r="L1304" s="297" t="b">
        <v>0</v>
      </c>
      <c r="M1304" s="294" t="s">
        <v>802</v>
      </c>
      <c r="N1304" s="294"/>
      <c r="O1304" s="369"/>
      <c r="P1304" s="369"/>
      <c r="Q1304" s="298" t="str">
        <f t="shared" si="3"/>
        <v>CdSaleType</v>
      </c>
      <c r="R1304" s="298" t="str">
        <f t="shared" si="19"/>
        <v>Descr</v>
      </c>
      <c r="S1304" s="298" t="str">
        <f t="array" ref="S1304">iferror(index('Type Mapping'!$A$2:$D$21,match(J1304,'Type Mapping'!$B$2:$B$21,0),3),"type mismatch")</f>
        <v>VARCHAR</v>
      </c>
      <c r="T1304" s="298"/>
      <c r="U1304" s="298"/>
      <c r="V1304" s="298"/>
      <c r="W1304" s="51" t="b">
        <v>1</v>
      </c>
      <c r="X1304" s="51"/>
      <c r="Y1304" s="309"/>
      <c r="Z1304" s="309"/>
      <c r="AA1304" s="311" t="s">
        <v>977</v>
      </c>
      <c r="AB1304" s="53" t="str">
        <f t="shared" si="23"/>
        <v>**field missing**_history</v>
      </c>
      <c r="AC1304" s="308" t="str">
        <f t="array" ref="AC1304">iferror(index('StoT Mapping (Depreciated)'!$D$2:$L$976,match(E1304,'StoT Mapping (Depreciated)'!$D$2:$D$976,0),9),"**FIELD MISSING**")</f>
        <v>**FIELD MISSING**</v>
      </c>
      <c r="AD1304" s="53" t="str">
        <f t="shared" si="6"/>
        <v>**field missing**.**FIELD MISSING**</v>
      </c>
      <c r="AE1304" s="299">
        <f>countif(NEW_REDB_table.field,AD1304)</f>
        <v>0</v>
      </c>
      <c r="AF1304" s="299" t="str">
        <f t="shared" si="7"/>
        <v>Check...</v>
      </c>
      <c r="AG1304" s="308"/>
      <c r="AH1304" s="317" t="b">
        <v>0</v>
      </c>
      <c r="AI1304" s="317" t="b">
        <v>0</v>
      </c>
      <c r="AJ1304" s="308" t="str">
        <f t="array" ref="AJ1304">iferror(index('Type Mapping'!$A$2:$D$21,match(J1304,'Type Mapping'!$B$2:$B$21,0),4),"type mismatch")</f>
        <v>VARCHAR</v>
      </c>
      <c r="AK1304" s="308"/>
      <c r="AL1304" s="308"/>
      <c r="AM1304" s="308"/>
      <c r="AN1304" s="300" t="b">
        <v>0</v>
      </c>
      <c r="AO1304" s="300" t="b">
        <v>0</v>
      </c>
      <c r="AP1304" s="300" t="b">
        <v>0</v>
      </c>
      <c r="AQ1304" s="300" t="b">
        <v>0</v>
      </c>
      <c r="AR1304" s="300"/>
      <c r="AS1304" s="300"/>
      <c r="AT1304" s="302"/>
      <c r="AU1304" s="302"/>
      <c r="AV1304" s="303" t="b">
        <v>1</v>
      </c>
      <c r="AW1304" s="304" t="str">
        <f t="shared" si="9"/>
        <v>false</v>
      </c>
      <c r="AX1304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304" s="306"/>
      <c r="AZ1304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304" s="306"/>
      <c r="BB1304" s="302"/>
      <c r="BC1304" s="303" t="b">
        <f t="shared" si="11"/>
        <v>1</v>
      </c>
      <c r="BD1304" s="304"/>
      <c r="BE1304" s="304" t="str">
        <f t="shared" si="12"/>
        <v>false</v>
      </c>
      <c r="BF1304" s="307"/>
      <c r="BG1304" s="305"/>
      <c r="BH1304" s="305"/>
      <c r="BI1304" s="305"/>
      <c r="BJ1304" s="305" t="str">
        <f t="shared" si="18"/>
        <v>&lt;column comment="" default="" key="false" label="CdSaleType" length="255" nullable="true" originalDbColumnName="CdSaleType" originalLength="-1" pattern="" precision="-1" talendType="id_String" type=""/&gt;</v>
      </c>
      <c r="BK1304" s="306"/>
      <c r="BL1304" s="305" t="str">
        <f t="shared" si="14"/>
        <v>&lt;column comment="" default="" key="false" label="CdSaleType" length="255" nullable="true" originalDbColumnName="CdSaleType" originalLength="-1" pattern="" precision="-1" talendType="id_String" type=""/&gt;</v>
      </c>
      <c r="BM1304" s="306"/>
      <c r="BN1304" s="302"/>
      <c r="BO1304" s="302"/>
      <c r="BP1304" s="302"/>
      <c r="BQ1304" s="302"/>
      <c r="BR1304" s="302"/>
      <c r="BS1304" s="302"/>
      <c r="BT1304" s="302"/>
      <c r="BU1304" s="302"/>
      <c r="BV1304" s="302"/>
      <c r="BW1304" s="302"/>
      <c r="BX1304" s="302"/>
    </row>
    <row r="1305">
      <c r="A1305" s="292" t="s">
        <v>728</v>
      </c>
      <c r="B1305" s="292">
        <v>1304.0</v>
      </c>
      <c r="C1305" s="292">
        <f t="shared" si="15"/>
        <v>1</v>
      </c>
      <c r="D1305" s="293" t="str">
        <f t="shared" si="31"/>
        <v>Property Sales</v>
      </c>
      <c r="E1305" s="46" t="str">
        <f t="shared" si="2"/>
        <v>prclsale.mdb.CdSaleType.Explanation</v>
      </c>
      <c r="F1305" s="46" t="s">
        <v>373</v>
      </c>
      <c r="G1305" s="46" t="s">
        <v>110</v>
      </c>
      <c r="H1305" s="47">
        <v>3.0</v>
      </c>
      <c r="I1305" s="294" t="s">
        <v>2393</v>
      </c>
      <c r="J1305" s="295" t="s">
        <v>743</v>
      </c>
      <c r="K1305" s="296">
        <v>60.0</v>
      </c>
      <c r="L1305" s="297" t="b">
        <v>0</v>
      </c>
      <c r="M1305" s="294" t="s">
        <v>802</v>
      </c>
      <c r="N1305" s="294"/>
      <c r="O1305" s="369"/>
      <c r="P1305" s="369"/>
      <c r="Q1305" s="298" t="str">
        <f t="shared" si="3"/>
        <v>CdSaleType</v>
      </c>
      <c r="R1305" s="298" t="str">
        <f t="shared" si="19"/>
        <v>Explanation</v>
      </c>
      <c r="S1305" s="298" t="str">
        <f t="array" ref="S1305">iferror(index('Type Mapping'!$A$2:$D$21,match(J1305,'Type Mapping'!$B$2:$B$21,0),3),"type mismatch")</f>
        <v>VARCHAR</v>
      </c>
      <c r="T1305" s="298"/>
      <c r="U1305" s="298"/>
      <c r="V1305" s="298"/>
      <c r="W1305" s="51" t="b">
        <v>1</v>
      </c>
      <c r="X1305" s="51"/>
      <c r="Y1305" s="309"/>
      <c r="Z1305" s="309"/>
      <c r="AA1305" s="311" t="s">
        <v>977</v>
      </c>
      <c r="AB1305" s="53" t="str">
        <f t="shared" si="23"/>
        <v>**field missing**_history</v>
      </c>
      <c r="AC1305" s="308" t="str">
        <f t="array" ref="AC1305">iferror(index('StoT Mapping (Depreciated)'!$D$2:$L$976,match(E1305,'StoT Mapping (Depreciated)'!$D$2:$D$976,0),9),"**FIELD MISSING**")</f>
        <v>**FIELD MISSING**</v>
      </c>
      <c r="AD1305" s="53" t="str">
        <f t="shared" si="6"/>
        <v>**field missing**.**FIELD MISSING**</v>
      </c>
      <c r="AE1305" s="299">
        <f>countif(NEW_REDB_table.field,AD1305)</f>
        <v>0</v>
      </c>
      <c r="AF1305" s="299" t="str">
        <f t="shared" si="7"/>
        <v>Check...</v>
      </c>
      <c r="AG1305" s="308"/>
      <c r="AH1305" s="317" t="b">
        <v>0</v>
      </c>
      <c r="AI1305" s="317" t="b">
        <v>0</v>
      </c>
      <c r="AJ1305" s="308" t="str">
        <f t="array" ref="AJ1305">iferror(index('Type Mapping'!$A$2:$D$21,match(J1305,'Type Mapping'!$B$2:$B$21,0),4),"type mismatch")</f>
        <v>VARCHAR</v>
      </c>
      <c r="AK1305" s="308"/>
      <c r="AL1305" s="308"/>
      <c r="AM1305" s="308"/>
      <c r="AN1305" s="300" t="b">
        <v>0</v>
      </c>
      <c r="AO1305" s="300" t="b">
        <v>0</v>
      </c>
      <c r="AP1305" s="300" t="b">
        <v>0</v>
      </c>
      <c r="AQ1305" s="300" t="b">
        <v>0</v>
      </c>
      <c r="AR1305" s="300"/>
      <c r="AS1305" s="300"/>
      <c r="AT1305" s="302"/>
      <c r="AU1305" s="302"/>
      <c r="AV1305" s="303" t="b">
        <v>1</v>
      </c>
      <c r="AW1305" s="304" t="str">
        <f t="shared" si="9"/>
        <v>false</v>
      </c>
      <c r="AX1305" s="305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305" s="306"/>
      <c r="AZ1305" s="305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305" s="306"/>
      <c r="BB1305" s="302"/>
      <c r="BC1305" s="303" t="b">
        <f t="shared" si="11"/>
        <v>1</v>
      </c>
      <c r="BD1305" s="304"/>
      <c r="BE1305" s="304" t="str">
        <f t="shared" si="12"/>
        <v>false</v>
      </c>
      <c r="BF1305" s="307"/>
      <c r="BG1305" s="305"/>
      <c r="BH1305" s="305"/>
      <c r="BI1305" s="305"/>
      <c r="BJ1305" s="305" t="str">
        <f t="shared" si="18"/>
        <v>&lt;column comment="" default="" key="false" label="CdSaleType" length="255" nullable="true" originalDbColumnName="CdSaleType" originalLength="-1" pattern="" precision="-1" talendType="id_String" type=""/&gt;</v>
      </c>
      <c r="BK1305" s="306"/>
      <c r="BL1305" s="305" t="str">
        <f t="shared" si="14"/>
        <v>&lt;column comment="" default="" key="false" label="CdSaleType" length="255" nullable="true" originalDbColumnName="CdSaleType" originalLength="-1" pattern="" precision="-1" talendType="id_String" type=""/&gt;</v>
      </c>
      <c r="BM1305" s="306"/>
      <c r="BN1305" s="302"/>
      <c r="BO1305" s="302"/>
      <c r="BP1305" s="302"/>
      <c r="BQ1305" s="302"/>
      <c r="BR1305" s="302"/>
      <c r="BS1305" s="302"/>
      <c r="BT1305" s="302"/>
      <c r="BU1305" s="302"/>
      <c r="BV1305" s="302"/>
      <c r="BW1305" s="302"/>
      <c r="BX1305" s="302"/>
    </row>
    <row r="1306">
      <c r="A1306" s="292" t="s">
        <v>728</v>
      </c>
      <c r="B1306" s="292">
        <v>1305.0</v>
      </c>
      <c r="C1306" s="292">
        <f t="shared" si="15"/>
        <v>2</v>
      </c>
      <c r="D1306" s="293" t="str">
        <f t="shared" si="31"/>
        <v>Property Sales</v>
      </c>
      <c r="E1306" s="46" t="str">
        <f t="shared" si="2"/>
        <v>prclsale.mdb.HistPrclSale.CityBlock</v>
      </c>
      <c r="F1306" s="46" t="s">
        <v>373</v>
      </c>
      <c r="G1306" s="46" t="s">
        <v>600</v>
      </c>
      <c r="H1306" s="47">
        <v>1.0</v>
      </c>
      <c r="I1306" s="294" t="s">
        <v>65</v>
      </c>
      <c r="J1306" s="295" t="s">
        <v>729</v>
      </c>
      <c r="K1306" s="296">
        <v>8.0</v>
      </c>
      <c r="L1306" s="297" t="b">
        <v>1</v>
      </c>
      <c r="M1306" s="294" t="s">
        <v>730</v>
      </c>
      <c r="N1306" s="294"/>
      <c r="O1306" s="369"/>
      <c r="P1306" s="369"/>
      <c r="Q1306" s="298" t="str">
        <f t="shared" si="3"/>
        <v>HistPrclSale</v>
      </c>
      <c r="R1306" s="298" t="str">
        <f t="shared" si="19"/>
        <v>CityBlock</v>
      </c>
      <c r="S1306" s="298" t="str">
        <f t="array" ref="S1306">iferror(index('Type Mapping'!$A$2:$D$21,match(J1306,'Type Mapping'!$B$2:$B$21,0),3),"type mismatch")</f>
        <v>VARCHAR</v>
      </c>
      <c r="T1306" s="298"/>
      <c r="U1306" s="298"/>
      <c r="V1306" s="298"/>
      <c r="W1306" s="51" t="b">
        <v>1</v>
      </c>
      <c r="X1306" s="51"/>
      <c r="Y1306" s="309"/>
      <c r="Z1306" s="309" t="s">
        <v>808</v>
      </c>
      <c r="AA1306" s="311" t="s">
        <v>977</v>
      </c>
      <c r="AB1306" s="53" t="str">
        <f t="shared" si="23"/>
        <v>**field missing**_history</v>
      </c>
      <c r="AC1306" s="308" t="str">
        <f t="array" ref="AC1306">iferror(index('StoT Mapping (Depreciated)'!$D$2:$L$976,match(E1306,'StoT Mapping (Depreciated)'!$D$2:$D$976,0),9),"**FIELD MISSING**")</f>
        <v>**FIELD MISSING**</v>
      </c>
      <c r="AD1306" s="53" t="str">
        <f t="shared" si="6"/>
        <v>**field missing**.**FIELD MISSING**</v>
      </c>
      <c r="AE1306" s="299">
        <f>countif(NEW_REDB_table.field,AD1306)</f>
        <v>0</v>
      </c>
      <c r="AF1306" s="299" t="str">
        <f t="shared" si="7"/>
        <v>Check...</v>
      </c>
      <c r="AG1306" s="308"/>
      <c r="AH1306" s="317" t="b">
        <v>0</v>
      </c>
      <c r="AI1306" s="317" t="b">
        <v>0</v>
      </c>
      <c r="AJ1306" s="308" t="str">
        <f t="array" ref="AJ1306">iferror(index('Type Mapping'!$A$2:$D$21,match(J1306,'Type Mapping'!$B$2:$B$21,0),4),"type mismatch")</f>
        <v>FLOAT</v>
      </c>
      <c r="AK1306" s="308"/>
      <c r="AL1306" s="308"/>
      <c r="AM1306" s="308"/>
      <c r="AN1306" s="300" t="b">
        <v>0</v>
      </c>
      <c r="AO1306" s="300" t="b">
        <v>0</v>
      </c>
      <c r="AP1306" s="300" t="b">
        <v>0</v>
      </c>
      <c r="AQ1306" s="300" t="b">
        <v>0</v>
      </c>
      <c r="AR1306" s="300"/>
      <c r="AS1306" s="300"/>
      <c r="AT1306" s="302"/>
      <c r="AU1306" s="302"/>
      <c r="AV1306" s="303" t="b">
        <v>1</v>
      </c>
      <c r="AW1306" s="304" t="str">
        <f t="shared" si="9"/>
        <v>true</v>
      </c>
      <c r="AX1306" s="305" t="str">
        <f t="shared" si="17"/>
        <v>***HistPrclSale.xml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1306" s="306"/>
      <c r="AZ1306" s="305" t="str">
        <f t="shared" si="10"/>
        <v>HistPrclSale.xml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1306" s="306"/>
      <c r="BB1306" s="302"/>
      <c r="BC1306" s="303" t="b">
        <f t="shared" si="11"/>
        <v>1</v>
      </c>
      <c r="BD1306" s="304"/>
      <c r="BE1306" s="304" t="str">
        <f t="shared" si="12"/>
        <v>false</v>
      </c>
      <c r="BF1306" s="307"/>
      <c r="BG1306" s="305"/>
      <c r="BH1306" s="305"/>
      <c r="BI1306" s="305"/>
      <c r="BJ1306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06" s="306"/>
      <c r="BL1306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06" s="306"/>
      <c r="BN1306" s="302"/>
      <c r="BO1306" s="302"/>
      <c r="BP1306" s="302"/>
      <c r="BQ1306" s="302"/>
      <c r="BR1306" s="302"/>
      <c r="BS1306" s="302"/>
      <c r="BT1306" s="302"/>
      <c r="BU1306" s="302"/>
      <c r="BV1306" s="302"/>
      <c r="BW1306" s="302"/>
      <c r="BX1306" s="302"/>
    </row>
    <row r="1307">
      <c r="A1307" s="292" t="s">
        <v>728</v>
      </c>
      <c r="B1307" s="292">
        <v>1306.0</v>
      </c>
      <c r="C1307" s="292">
        <f t="shared" si="15"/>
        <v>2</v>
      </c>
      <c r="D1307" s="293" t="str">
        <f t="shared" si="31"/>
        <v>Property Sales</v>
      </c>
      <c r="E1307" s="46" t="str">
        <f t="shared" si="2"/>
        <v>prclsale.mdb.HistPrclSale.Parcel</v>
      </c>
      <c r="F1307" s="46" t="s">
        <v>373</v>
      </c>
      <c r="G1307" s="46" t="s">
        <v>600</v>
      </c>
      <c r="H1307" s="47">
        <v>2.0</v>
      </c>
      <c r="I1307" s="294" t="s">
        <v>78</v>
      </c>
      <c r="J1307" s="295" t="s">
        <v>738</v>
      </c>
      <c r="K1307" s="296">
        <v>4.0</v>
      </c>
      <c r="L1307" s="297" t="b">
        <v>1</v>
      </c>
      <c r="M1307" s="294" t="s">
        <v>739</v>
      </c>
      <c r="N1307" s="294"/>
      <c r="O1307" s="369"/>
      <c r="P1307" s="369"/>
      <c r="Q1307" s="298" t="str">
        <f t="shared" si="3"/>
        <v>HistPrclSale</v>
      </c>
      <c r="R1307" s="298" t="str">
        <f t="shared" si="19"/>
        <v>Parcel</v>
      </c>
      <c r="S1307" s="298" t="str">
        <f t="array" ref="S1307">iferror(index('Type Mapping'!$A$2:$D$21,match(J1307,'Type Mapping'!$B$2:$B$21,0),3),"type mismatch")</f>
        <v>VARCHAR</v>
      </c>
      <c r="T1307" s="298"/>
      <c r="U1307" s="298"/>
      <c r="V1307" s="298"/>
      <c r="W1307" s="51" t="b">
        <v>1</v>
      </c>
      <c r="X1307" s="51"/>
      <c r="Y1307" s="309"/>
      <c r="Z1307" s="309" t="s">
        <v>808</v>
      </c>
      <c r="AA1307" s="311" t="s">
        <v>977</v>
      </c>
      <c r="AB1307" s="53" t="str">
        <f t="shared" si="23"/>
        <v>**field missing**_history</v>
      </c>
      <c r="AC1307" s="308" t="str">
        <f t="array" ref="AC1307">iferror(index('StoT Mapping (Depreciated)'!$D$2:$L$976,match(E1307,'StoT Mapping (Depreciated)'!$D$2:$D$976,0),9),"**FIELD MISSING**")</f>
        <v>**FIELD MISSING**</v>
      </c>
      <c r="AD1307" s="53" t="str">
        <f t="shared" si="6"/>
        <v>**field missing**.**FIELD MISSING**</v>
      </c>
      <c r="AE1307" s="299">
        <f>countif(NEW_REDB_table.field,AD1307)</f>
        <v>0</v>
      </c>
      <c r="AF1307" s="299" t="str">
        <f t="shared" si="7"/>
        <v>Check...</v>
      </c>
      <c r="AG1307" s="308"/>
      <c r="AH1307" s="317" t="b">
        <v>0</v>
      </c>
      <c r="AI1307" s="317" t="b">
        <v>0</v>
      </c>
      <c r="AJ1307" s="308" t="str">
        <f t="array" ref="AJ1307">iferror(index('Type Mapping'!$A$2:$D$21,match(J1307,'Type Mapping'!$B$2:$B$21,0),4),"type mismatch")</f>
        <v>INT</v>
      </c>
      <c r="AK1307" s="308"/>
      <c r="AL1307" s="308"/>
      <c r="AM1307" s="308"/>
      <c r="AN1307" s="300" t="b">
        <v>0</v>
      </c>
      <c r="AO1307" s="300" t="b">
        <v>0</v>
      </c>
      <c r="AP1307" s="300" t="b">
        <v>0</v>
      </c>
      <c r="AQ1307" s="300" t="b">
        <v>0</v>
      </c>
      <c r="AR1307" s="300"/>
      <c r="AS1307" s="300"/>
      <c r="AT1307" s="302"/>
      <c r="AU1307" s="302"/>
      <c r="AV1307" s="303" t="b">
        <v>1</v>
      </c>
      <c r="AW1307" s="304" t="str">
        <f t="shared" si="9"/>
        <v>true</v>
      </c>
      <c r="AX1307" s="305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1307" s="306"/>
      <c r="AZ1307" s="305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1307" s="306"/>
      <c r="BB1307" s="302"/>
      <c r="BC1307" s="303" t="b">
        <f t="shared" si="11"/>
        <v>1</v>
      </c>
      <c r="BD1307" s="304"/>
      <c r="BE1307" s="304" t="str">
        <f t="shared" si="12"/>
        <v>false</v>
      </c>
      <c r="BF1307" s="307"/>
      <c r="BG1307" s="305"/>
      <c r="BH1307" s="305"/>
      <c r="BI1307" s="305"/>
      <c r="BJ1307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07" s="306"/>
      <c r="BL1307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07" s="306"/>
      <c r="BN1307" s="302"/>
      <c r="BO1307" s="302"/>
      <c r="BP1307" s="302"/>
      <c r="BQ1307" s="302"/>
      <c r="BR1307" s="302"/>
      <c r="BS1307" s="302"/>
      <c r="BT1307" s="302"/>
      <c r="BU1307" s="302"/>
      <c r="BV1307" s="302"/>
      <c r="BW1307" s="302"/>
      <c r="BX1307" s="302"/>
    </row>
    <row r="1308">
      <c r="A1308" s="292" t="s">
        <v>728</v>
      </c>
      <c r="B1308" s="292">
        <v>1307.0</v>
      </c>
      <c r="C1308" s="292">
        <f t="shared" si="15"/>
        <v>2</v>
      </c>
      <c r="D1308" s="293" t="str">
        <f t="shared" si="31"/>
        <v>Property Sales</v>
      </c>
      <c r="E1308" s="46" t="str">
        <f t="shared" si="2"/>
        <v>prclsale.mdb.HistPrclSale.OwnerCode</v>
      </c>
      <c r="F1308" s="46" t="s">
        <v>373</v>
      </c>
      <c r="G1308" s="46" t="s">
        <v>600</v>
      </c>
      <c r="H1308" s="47">
        <v>3.0</v>
      </c>
      <c r="I1308" s="294" t="s">
        <v>90</v>
      </c>
      <c r="J1308" s="295" t="s">
        <v>740</v>
      </c>
      <c r="K1308" s="296">
        <v>1.0</v>
      </c>
      <c r="L1308" s="297" t="b">
        <v>1</v>
      </c>
      <c r="M1308" s="294" t="s">
        <v>741</v>
      </c>
      <c r="N1308" s="294"/>
      <c r="O1308" s="369"/>
      <c r="P1308" s="369"/>
      <c r="Q1308" s="298" t="str">
        <f t="shared" si="3"/>
        <v>HistPrclSale</v>
      </c>
      <c r="R1308" s="298" t="str">
        <f t="shared" si="19"/>
        <v>OwnerCode</v>
      </c>
      <c r="S1308" s="298" t="str">
        <f t="array" ref="S1308">iferror(index('Type Mapping'!$A$2:$D$21,match(J1308,'Type Mapping'!$B$2:$B$21,0),3),"type mismatch")</f>
        <v>VARCHAR</v>
      </c>
      <c r="T1308" s="298"/>
      <c r="U1308" s="298"/>
      <c r="V1308" s="298"/>
      <c r="W1308" s="51" t="b">
        <v>1</v>
      </c>
      <c r="X1308" s="51"/>
      <c r="Y1308" s="309"/>
      <c r="Z1308" s="309" t="s">
        <v>808</v>
      </c>
      <c r="AA1308" s="311" t="s">
        <v>977</v>
      </c>
      <c r="AB1308" s="53" t="str">
        <f t="shared" si="23"/>
        <v>**field missing**_history</v>
      </c>
      <c r="AC1308" s="308" t="str">
        <f t="array" ref="AC1308">iferror(index('StoT Mapping (Depreciated)'!$D$2:$L$976,match(E1308,'StoT Mapping (Depreciated)'!$D$2:$D$976,0),9),"**FIELD MISSING**")</f>
        <v>**FIELD MISSING**</v>
      </c>
      <c r="AD1308" s="53" t="str">
        <f t="shared" si="6"/>
        <v>**field missing**.**FIELD MISSING**</v>
      </c>
      <c r="AE1308" s="299">
        <f>countif(NEW_REDB_table.field,AD1308)</f>
        <v>0</v>
      </c>
      <c r="AF1308" s="299" t="str">
        <f t="shared" si="7"/>
        <v>Check...</v>
      </c>
      <c r="AG1308" s="308"/>
      <c r="AH1308" s="317" t="b">
        <v>0</v>
      </c>
      <c r="AI1308" s="317" t="b">
        <v>0</v>
      </c>
      <c r="AJ1308" s="308" t="str">
        <f t="array" ref="AJ1308">iferror(index('Type Mapping'!$A$2:$D$21,match(J1308,'Type Mapping'!$B$2:$B$21,0),4),"type mismatch")</f>
        <v>INT</v>
      </c>
      <c r="AK1308" s="308"/>
      <c r="AL1308" s="308"/>
      <c r="AM1308" s="308"/>
      <c r="AN1308" s="300" t="b">
        <v>0</v>
      </c>
      <c r="AO1308" s="300" t="b">
        <v>0</v>
      </c>
      <c r="AP1308" s="300" t="b">
        <v>0</v>
      </c>
      <c r="AQ1308" s="300" t="b">
        <v>0</v>
      </c>
      <c r="AR1308" s="300"/>
      <c r="AS1308" s="300"/>
      <c r="AT1308" s="302"/>
      <c r="AU1308" s="302"/>
      <c r="AV1308" s="303" t="b">
        <v>1</v>
      </c>
      <c r="AW1308" s="304" t="str">
        <f t="shared" si="9"/>
        <v>true</v>
      </c>
      <c r="AX1308" s="305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1308" s="306"/>
      <c r="AZ1308" s="305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1308" s="306"/>
      <c r="BB1308" s="302"/>
      <c r="BC1308" s="303" t="b">
        <f t="shared" si="11"/>
        <v>1</v>
      </c>
      <c r="BD1308" s="304"/>
      <c r="BE1308" s="304" t="str">
        <f t="shared" si="12"/>
        <v>false</v>
      </c>
      <c r="BF1308" s="307"/>
      <c r="BG1308" s="305"/>
      <c r="BH1308" s="305"/>
      <c r="BI1308" s="305"/>
      <c r="BJ1308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08" s="306"/>
      <c r="BL1308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08" s="306"/>
      <c r="BN1308" s="302"/>
      <c r="BO1308" s="302"/>
      <c r="BP1308" s="302"/>
      <c r="BQ1308" s="302"/>
      <c r="BR1308" s="302"/>
      <c r="BS1308" s="302"/>
      <c r="BT1308" s="302"/>
      <c r="BU1308" s="302"/>
      <c r="BV1308" s="302"/>
      <c r="BW1308" s="302"/>
      <c r="BX1308" s="302"/>
    </row>
    <row r="1309">
      <c r="A1309" s="292" t="s">
        <v>728</v>
      </c>
      <c r="B1309" s="292">
        <v>1308.0</v>
      </c>
      <c r="C1309" s="292">
        <f t="shared" si="15"/>
        <v>2</v>
      </c>
      <c r="D1309" s="293" t="str">
        <f t="shared" si="31"/>
        <v>Property Sales</v>
      </c>
      <c r="E1309" s="46" t="str">
        <f t="shared" si="2"/>
        <v>prclsale.mdb.HistPrclSale.SaleNum</v>
      </c>
      <c r="F1309" s="46" t="s">
        <v>373</v>
      </c>
      <c r="G1309" s="46" t="s">
        <v>600</v>
      </c>
      <c r="H1309" s="47">
        <v>4.0</v>
      </c>
      <c r="I1309" s="294" t="s">
        <v>2082</v>
      </c>
      <c r="J1309" s="295" t="s">
        <v>740</v>
      </c>
      <c r="K1309" s="296">
        <v>1.0</v>
      </c>
      <c r="L1309" s="297" t="b">
        <v>1</v>
      </c>
      <c r="M1309" s="294" t="s">
        <v>802</v>
      </c>
      <c r="N1309" s="294"/>
      <c r="O1309" s="369"/>
      <c r="P1309" s="369"/>
      <c r="Q1309" s="298" t="str">
        <f t="shared" si="3"/>
        <v>HistPrclSale</v>
      </c>
      <c r="R1309" s="298" t="str">
        <f t="shared" si="19"/>
        <v>SaleNum</v>
      </c>
      <c r="S1309" s="298" t="str">
        <f t="array" ref="S1309">iferror(index('Type Mapping'!$A$2:$D$21,match(J1309,'Type Mapping'!$B$2:$B$21,0),3),"type mismatch")</f>
        <v>VARCHAR</v>
      </c>
      <c r="T1309" s="298"/>
      <c r="U1309" s="298"/>
      <c r="V1309" s="298"/>
      <c r="W1309" s="51" t="b">
        <v>1</v>
      </c>
      <c r="X1309" s="51"/>
      <c r="Y1309" s="309"/>
      <c r="Z1309" s="309"/>
      <c r="AA1309" s="311" t="s">
        <v>977</v>
      </c>
      <c r="AB1309" s="53" t="str">
        <f t="shared" si="23"/>
        <v>**field missing**_history</v>
      </c>
      <c r="AC1309" s="308" t="str">
        <f t="array" ref="AC1309">iferror(index('StoT Mapping (Depreciated)'!$D$2:$L$976,match(E1309,'StoT Mapping (Depreciated)'!$D$2:$D$976,0),9),"**FIELD MISSING**")</f>
        <v>**FIELD MISSING**</v>
      </c>
      <c r="AD1309" s="53" t="str">
        <f t="shared" si="6"/>
        <v>**field missing**.**FIELD MISSING**</v>
      </c>
      <c r="AE1309" s="299">
        <f>countif(NEW_REDB_table.field,AD1309)</f>
        <v>0</v>
      </c>
      <c r="AF1309" s="299" t="str">
        <f t="shared" si="7"/>
        <v>Check...</v>
      </c>
      <c r="AG1309" s="308"/>
      <c r="AH1309" s="317" t="b">
        <v>0</v>
      </c>
      <c r="AI1309" s="317" t="b">
        <v>0</v>
      </c>
      <c r="AJ1309" s="308" t="str">
        <f t="array" ref="AJ1309">iferror(index('Type Mapping'!$A$2:$D$21,match(J1309,'Type Mapping'!$B$2:$B$21,0),4),"type mismatch")</f>
        <v>INT</v>
      </c>
      <c r="AK1309" s="308"/>
      <c r="AL1309" s="308"/>
      <c r="AM1309" s="308"/>
      <c r="AN1309" s="300" t="b">
        <v>0</v>
      </c>
      <c r="AO1309" s="300" t="b">
        <v>0</v>
      </c>
      <c r="AP1309" s="300" t="b">
        <v>0</v>
      </c>
      <c r="AQ1309" s="300" t="b">
        <v>0</v>
      </c>
      <c r="AR1309" s="300"/>
      <c r="AS1309" s="300"/>
      <c r="AT1309" s="302"/>
      <c r="AU1309" s="302"/>
      <c r="AV1309" s="303" t="b">
        <v>1</v>
      </c>
      <c r="AW1309" s="304" t="str">
        <f t="shared" si="9"/>
        <v>true</v>
      </c>
      <c r="AX1309" s="305" t="str">
        <f t="shared" si="17"/>
        <v>&lt;column comment="" default="" key="true" label="SaleNum" length="255" nullable="true" originalDbColumnName="SaleNum" originalLength="-1" pattern="" precision="-1" talendType="id_String" type=""/&gt;</v>
      </c>
      <c r="AY1309" s="306"/>
      <c r="AZ1309" s="305" t="str">
        <f t="shared" si="10"/>
        <v>&lt;column comment="" default="" key="true" label="SaleNum" length="255" nullable="true" originalDbColumnName="SaleNum" originalLength="-1" pattern="" precision="-1" talendType="id_String" type=""/&gt;</v>
      </c>
      <c r="BA1309" s="306"/>
      <c r="BB1309" s="302"/>
      <c r="BC1309" s="303" t="b">
        <f t="shared" si="11"/>
        <v>1</v>
      </c>
      <c r="BD1309" s="304"/>
      <c r="BE1309" s="304" t="str">
        <f t="shared" si="12"/>
        <v>false</v>
      </c>
      <c r="BF1309" s="307"/>
      <c r="BG1309" s="305"/>
      <c r="BH1309" s="305"/>
      <c r="BI1309" s="305"/>
      <c r="BJ1309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09" s="306"/>
      <c r="BL1309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09" s="306"/>
      <c r="BN1309" s="302"/>
      <c r="BO1309" s="302"/>
      <c r="BP1309" s="302"/>
      <c r="BQ1309" s="302"/>
      <c r="BR1309" s="302"/>
      <c r="BS1309" s="302"/>
      <c r="BT1309" s="302"/>
      <c r="BU1309" s="302"/>
      <c r="BV1309" s="302"/>
      <c r="BW1309" s="302"/>
      <c r="BX1309" s="302"/>
    </row>
    <row r="1310">
      <c r="A1310" s="292" t="s">
        <v>728</v>
      </c>
      <c r="B1310" s="292">
        <v>1309.0</v>
      </c>
      <c r="C1310" s="292">
        <f t="shared" si="15"/>
        <v>2</v>
      </c>
      <c r="D1310" s="293" t="str">
        <f t="shared" si="31"/>
        <v>Property Sales</v>
      </c>
      <c r="E1310" s="46" t="str">
        <f t="shared" si="2"/>
        <v>prclsale.mdb.HistPrclSale.SaleType</v>
      </c>
      <c r="F1310" s="46" t="s">
        <v>373</v>
      </c>
      <c r="G1310" s="46" t="s">
        <v>600</v>
      </c>
      <c r="H1310" s="47">
        <v>5.0</v>
      </c>
      <c r="I1310" s="294" t="s">
        <v>2084</v>
      </c>
      <c r="J1310" s="295" t="s">
        <v>740</v>
      </c>
      <c r="K1310" s="296">
        <v>1.0</v>
      </c>
      <c r="L1310" s="297" t="b">
        <v>0</v>
      </c>
      <c r="M1310" s="294" t="s">
        <v>802</v>
      </c>
      <c r="N1310" s="294"/>
      <c r="O1310" s="369"/>
      <c r="P1310" s="369"/>
      <c r="Q1310" s="298" t="str">
        <f t="shared" si="3"/>
        <v>HistPrclSale</v>
      </c>
      <c r="R1310" s="298" t="str">
        <f t="shared" si="19"/>
        <v>SaleType</v>
      </c>
      <c r="S1310" s="298" t="str">
        <f t="array" ref="S1310">iferror(index('Type Mapping'!$A$2:$D$21,match(J1310,'Type Mapping'!$B$2:$B$21,0),3),"type mismatch")</f>
        <v>VARCHAR</v>
      </c>
      <c r="T1310" s="298"/>
      <c r="U1310" s="298"/>
      <c r="V1310" s="298"/>
      <c r="W1310" s="51" t="b">
        <v>1</v>
      </c>
      <c r="X1310" s="51"/>
      <c r="Y1310" s="309"/>
      <c r="Z1310" s="309"/>
      <c r="AA1310" s="311" t="s">
        <v>977</v>
      </c>
      <c r="AB1310" s="53" t="str">
        <f t="shared" si="23"/>
        <v>**field missing**_history</v>
      </c>
      <c r="AC1310" s="308" t="str">
        <f t="array" ref="AC1310">iferror(index('StoT Mapping (Depreciated)'!$D$2:$L$976,match(E1310,'StoT Mapping (Depreciated)'!$D$2:$D$976,0),9),"**FIELD MISSING**")</f>
        <v>**FIELD MISSING**</v>
      </c>
      <c r="AD1310" s="53" t="str">
        <f t="shared" si="6"/>
        <v>**field missing**.**FIELD MISSING**</v>
      </c>
      <c r="AE1310" s="299">
        <f>countif(NEW_REDB_table.field,AD1310)</f>
        <v>0</v>
      </c>
      <c r="AF1310" s="299" t="str">
        <f t="shared" si="7"/>
        <v>Check...</v>
      </c>
      <c r="AG1310" s="308"/>
      <c r="AH1310" s="317" t="b">
        <v>0</v>
      </c>
      <c r="AI1310" s="317" t="b">
        <v>0</v>
      </c>
      <c r="AJ1310" s="308" t="str">
        <f t="array" ref="AJ1310">iferror(index('Type Mapping'!$A$2:$D$21,match(J1310,'Type Mapping'!$B$2:$B$21,0),4),"type mismatch")</f>
        <v>INT</v>
      </c>
      <c r="AK1310" s="308"/>
      <c r="AL1310" s="308"/>
      <c r="AM1310" s="308"/>
      <c r="AN1310" s="300" t="b">
        <v>0</v>
      </c>
      <c r="AO1310" s="300" t="b">
        <v>0</v>
      </c>
      <c r="AP1310" s="300" t="b">
        <v>0</v>
      </c>
      <c r="AQ1310" s="300" t="b">
        <v>0</v>
      </c>
      <c r="AR1310" s="300"/>
      <c r="AS1310" s="300"/>
      <c r="AT1310" s="302"/>
      <c r="AU1310" s="302"/>
      <c r="AV1310" s="303" t="b">
        <v>1</v>
      </c>
      <c r="AW1310" s="304" t="str">
        <f t="shared" si="9"/>
        <v>false</v>
      </c>
      <c r="AX1310" s="305" t="str">
        <f t="shared" si="17"/>
        <v>&lt;column comment="" default="" key="false" label="SaleType" length="255" nullable="true" originalDbColumnName="SaleType" originalLength="-1" pattern="" precision="-1" talendType="id_String" type=""/&gt;</v>
      </c>
      <c r="AY1310" s="306"/>
      <c r="AZ1310" s="305" t="str">
        <f t="shared" si="10"/>
        <v>&lt;column comment="" default="" key="false" label="SaleType" length="255" nullable="true" originalDbColumnName="SaleType" originalLength="-1" pattern="" precision="-1" talendType="id_String" type=""/&gt;</v>
      </c>
      <c r="BA1310" s="306"/>
      <c r="BB1310" s="302"/>
      <c r="BC1310" s="303" t="b">
        <f t="shared" si="11"/>
        <v>1</v>
      </c>
      <c r="BD1310" s="304"/>
      <c r="BE1310" s="304" t="str">
        <f t="shared" si="12"/>
        <v>false</v>
      </c>
      <c r="BF1310" s="307"/>
      <c r="BG1310" s="305"/>
      <c r="BH1310" s="305"/>
      <c r="BI1310" s="305"/>
      <c r="BJ1310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0" s="306"/>
      <c r="BL1310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0" s="306"/>
      <c r="BN1310" s="302"/>
      <c r="BO1310" s="302"/>
      <c r="BP1310" s="302"/>
      <c r="BQ1310" s="302"/>
      <c r="BR1310" s="302"/>
      <c r="BS1310" s="302"/>
      <c r="BT1310" s="302"/>
      <c r="BU1310" s="302"/>
      <c r="BV1310" s="302"/>
      <c r="BW1310" s="302"/>
      <c r="BX1310" s="302"/>
    </row>
    <row r="1311">
      <c r="A1311" s="292" t="s">
        <v>728</v>
      </c>
      <c r="B1311" s="292">
        <v>1310.0</v>
      </c>
      <c r="C1311" s="292">
        <f t="shared" si="15"/>
        <v>2</v>
      </c>
      <c r="D1311" s="293" t="str">
        <f t="shared" si="31"/>
        <v>Property Sales</v>
      </c>
      <c r="E1311" s="46" t="str">
        <f t="shared" si="2"/>
        <v>prclsale.mdb.HistPrclSale.SalePrice</v>
      </c>
      <c r="F1311" s="46" t="s">
        <v>373</v>
      </c>
      <c r="G1311" s="46" t="s">
        <v>600</v>
      </c>
      <c r="H1311" s="47">
        <v>6.0</v>
      </c>
      <c r="I1311" s="294" t="s">
        <v>2085</v>
      </c>
      <c r="J1311" s="295" t="s">
        <v>1268</v>
      </c>
      <c r="K1311" s="296">
        <v>8.0</v>
      </c>
      <c r="L1311" s="297" t="b">
        <v>0</v>
      </c>
      <c r="M1311" s="294" t="s">
        <v>802</v>
      </c>
      <c r="N1311" s="294"/>
      <c r="O1311" s="369"/>
      <c r="P1311" s="369"/>
      <c r="Q1311" s="298" t="str">
        <f t="shared" si="3"/>
        <v>HistPrclSale</v>
      </c>
      <c r="R1311" s="298" t="str">
        <f t="shared" si="19"/>
        <v>SalePrice</v>
      </c>
      <c r="S1311" s="298" t="str">
        <f t="array" ref="S1311">iferror(index('Type Mapping'!$A$2:$D$21,match(J1311,'Type Mapping'!$B$2:$B$21,0),3),"type mismatch")</f>
        <v>VARCHAR</v>
      </c>
      <c r="T1311" s="298"/>
      <c r="U1311" s="298"/>
      <c r="V1311" s="298"/>
      <c r="W1311" s="51" t="b">
        <v>1</v>
      </c>
      <c r="X1311" s="51"/>
      <c r="Y1311" s="309"/>
      <c r="Z1311" s="309"/>
      <c r="AA1311" s="311" t="s">
        <v>977</v>
      </c>
      <c r="AB1311" s="53" t="str">
        <f t="shared" si="23"/>
        <v>**field missing**_history</v>
      </c>
      <c r="AC1311" s="308" t="str">
        <f t="array" ref="AC1311">iferror(index('StoT Mapping (Depreciated)'!$D$2:$L$976,match(E1311,'StoT Mapping (Depreciated)'!$D$2:$D$976,0),9),"**FIELD MISSING**")</f>
        <v>**FIELD MISSING**</v>
      </c>
      <c r="AD1311" s="53" t="str">
        <f t="shared" si="6"/>
        <v>**field missing**.**FIELD MISSING**</v>
      </c>
      <c r="AE1311" s="299">
        <f>countif(NEW_REDB_table.field,AD1311)</f>
        <v>0</v>
      </c>
      <c r="AF1311" s="299" t="str">
        <f t="shared" si="7"/>
        <v>Check...</v>
      </c>
      <c r="AG1311" s="308"/>
      <c r="AH1311" s="317" t="b">
        <v>0</v>
      </c>
      <c r="AI1311" s="317" t="b">
        <v>0</v>
      </c>
      <c r="AJ1311" s="308" t="str">
        <f t="array" ref="AJ1311">iferror(index('Type Mapping'!$A$2:$D$21,match(J1311,'Type Mapping'!$B$2:$B$21,0),4),"type mismatch")</f>
        <v>FLOAT</v>
      </c>
      <c r="AK1311" s="308"/>
      <c r="AL1311" s="308"/>
      <c r="AM1311" s="308"/>
      <c r="AN1311" s="300" t="b">
        <v>0</v>
      </c>
      <c r="AO1311" s="300" t="b">
        <v>0</v>
      </c>
      <c r="AP1311" s="300" t="b">
        <v>0</v>
      </c>
      <c r="AQ1311" s="300" t="b">
        <v>0</v>
      </c>
      <c r="AR1311" s="300"/>
      <c r="AS1311" s="300"/>
      <c r="AT1311" s="302"/>
      <c r="AU1311" s="302"/>
      <c r="AV1311" s="303" t="b">
        <v>1</v>
      </c>
      <c r="AW1311" s="304" t="str">
        <f t="shared" si="9"/>
        <v>false</v>
      </c>
      <c r="AX1311" s="305" t="str">
        <f t="shared" si="17"/>
        <v>&lt;column comment="" default="" key="false" label="SalePrice" length="255" nullable="true" originalDbColumnName="SalePrice" originalLength="-1" pattern="" precision="-1" talendType="id_String" type=""/&gt;</v>
      </c>
      <c r="AY1311" s="306"/>
      <c r="AZ1311" s="305" t="str">
        <f t="shared" si="10"/>
        <v>&lt;column comment="" default="" key="false" label="SalePrice" length="255" nullable="true" originalDbColumnName="SalePrice" originalLength="-1" pattern="" precision="-1" talendType="id_String" type=""/&gt;</v>
      </c>
      <c r="BA1311" s="306"/>
      <c r="BB1311" s="302"/>
      <c r="BC1311" s="303" t="b">
        <f t="shared" si="11"/>
        <v>1</v>
      </c>
      <c r="BD1311" s="304"/>
      <c r="BE1311" s="304" t="str">
        <f t="shared" si="12"/>
        <v>false</v>
      </c>
      <c r="BF1311" s="307"/>
      <c r="BG1311" s="305"/>
      <c r="BH1311" s="305"/>
      <c r="BI1311" s="305"/>
      <c r="BJ1311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1" s="306"/>
      <c r="BL1311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1" s="306"/>
      <c r="BN1311" s="302"/>
      <c r="BO1311" s="302"/>
      <c r="BP1311" s="302"/>
      <c r="BQ1311" s="302"/>
      <c r="BR1311" s="302"/>
      <c r="BS1311" s="302"/>
      <c r="BT1311" s="302"/>
      <c r="BU1311" s="302"/>
      <c r="BV1311" s="302"/>
      <c r="BW1311" s="302"/>
      <c r="BX1311" s="302"/>
    </row>
    <row r="1312">
      <c r="A1312" s="292" t="s">
        <v>728</v>
      </c>
      <c r="B1312" s="292">
        <v>1311.0</v>
      </c>
      <c r="C1312" s="292">
        <f t="shared" si="15"/>
        <v>2</v>
      </c>
      <c r="D1312" s="293" t="str">
        <f t="shared" si="31"/>
        <v>Property Sales</v>
      </c>
      <c r="E1312" s="46" t="str">
        <f t="shared" si="2"/>
        <v>prclsale.mdb.HistPrclSale.RecDailyDate</v>
      </c>
      <c r="F1312" s="46" t="s">
        <v>373</v>
      </c>
      <c r="G1312" s="46" t="s">
        <v>600</v>
      </c>
      <c r="H1312" s="47">
        <v>7.0</v>
      </c>
      <c r="I1312" s="294" t="s">
        <v>1253</v>
      </c>
      <c r="J1312" s="295" t="s">
        <v>788</v>
      </c>
      <c r="K1312" s="296">
        <v>8.0</v>
      </c>
      <c r="L1312" s="297" t="b">
        <v>0</v>
      </c>
      <c r="M1312" s="294" t="s">
        <v>802</v>
      </c>
      <c r="N1312" s="294"/>
      <c r="O1312" s="369"/>
      <c r="P1312" s="369"/>
      <c r="Q1312" s="298" t="str">
        <f t="shared" si="3"/>
        <v>HistPrclSale</v>
      </c>
      <c r="R1312" s="298" t="str">
        <f t="shared" si="19"/>
        <v>RecDailyDate</v>
      </c>
      <c r="S1312" s="298" t="str">
        <f t="array" ref="S1312">iferror(index('Type Mapping'!$A$2:$D$21,match(J1312,'Type Mapping'!$B$2:$B$21,0),3),"type mismatch")</f>
        <v>VARCHAR</v>
      </c>
      <c r="T1312" s="298"/>
      <c r="U1312" s="298"/>
      <c r="V1312" s="298"/>
      <c r="W1312" s="51" t="b">
        <v>1</v>
      </c>
      <c r="X1312" s="51"/>
      <c r="Y1312" s="309"/>
      <c r="Z1312" s="309"/>
      <c r="AA1312" s="311" t="s">
        <v>977</v>
      </c>
      <c r="AB1312" s="53" t="str">
        <f t="shared" si="23"/>
        <v>**field missing**_history</v>
      </c>
      <c r="AC1312" s="308" t="str">
        <f t="array" ref="AC1312">iferror(index('StoT Mapping (Depreciated)'!$D$2:$L$976,match(E1312,'StoT Mapping (Depreciated)'!$D$2:$D$976,0),9),"**FIELD MISSING**")</f>
        <v>**FIELD MISSING**</v>
      </c>
      <c r="AD1312" s="53" t="str">
        <f t="shared" si="6"/>
        <v>**field missing**.**FIELD MISSING**</v>
      </c>
      <c r="AE1312" s="299">
        <f>countif(NEW_REDB_table.field,AD1312)</f>
        <v>0</v>
      </c>
      <c r="AF1312" s="299" t="str">
        <f t="shared" si="7"/>
        <v>Check...</v>
      </c>
      <c r="AG1312" s="308"/>
      <c r="AH1312" s="317" t="b">
        <v>0</v>
      </c>
      <c r="AI1312" s="317" t="b">
        <v>0</v>
      </c>
      <c r="AJ1312" s="308" t="str">
        <f t="array" ref="AJ1312">iferror(index('Type Mapping'!$A$2:$D$21,match(J1312,'Type Mapping'!$B$2:$B$21,0),4),"type mismatch")</f>
        <v>DATE</v>
      </c>
      <c r="AK1312" s="308"/>
      <c r="AL1312" s="308"/>
      <c r="AM1312" s="308"/>
      <c r="AN1312" s="300" t="b">
        <v>0</v>
      </c>
      <c r="AO1312" s="300" t="b">
        <v>0</v>
      </c>
      <c r="AP1312" s="300" t="b">
        <v>0</v>
      </c>
      <c r="AQ1312" s="300" t="b">
        <v>0</v>
      </c>
      <c r="AR1312" s="300"/>
      <c r="AS1312" s="300"/>
      <c r="AT1312" s="302"/>
      <c r="AU1312" s="302"/>
      <c r="AV1312" s="303" t="b">
        <v>1</v>
      </c>
      <c r="AW1312" s="304" t="str">
        <f t="shared" si="9"/>
        <v>false</v>
      </c>
      <c r="AX1312" s="305" t="str">
        <f t="shared" si="17"/>
        <v>&lt;column comment="" default="" key="false" label="RecDailyDate" length="255" nullable="true" originalDbColumnName="RecDailyDate" originalLength="-1" pattern="" precision="-1" talendType="id_String" type=""/&gt;</v>
      </c>
      <c r="AY1312" s="306"/>
      <c r="AZ1312" s="305" t="str">
        <f t="shared" si="10"/>
        <v>&lt;column comment="" default="" key="false" label="RecDailyDate" length="255" nullable="true" originalDbColumnName="RecDailyDate" originalLength="-1" pattern="" precision="-1" talendType="id_String" type=""/&gt;</v>
      </c>
      <c r="BA1312" s="306"/>
      <c r="BB1312" s="302"/>
      <c r="BC1312" s="303" t="b">
        <f t="shared" si="11"/>
        <v>1</v>
      </c>
      <c r="BD1312" s="304"/>
      <c r="BE1312" s="304" t="str">
        <f t="shared" si="12"/>
        <v>false</v>
      </c>
      <c r="BF1312" s="307"/>
      <c r="BG1312" s="305"/>
      <c r="BH1312" s="305"/>
      <c r="BI1312" s="305"/>
      <c r="BJ1312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2" s="306"/>
      <c r="BL1312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2" s="306"/>
      <c r="BN1312" s="302"/>
      <c r="BO1312" s="302"/>
      <c r="BP1312" s="302"/>
      <c r="BQ1312" s="302"/>
      <c r="BR1312" s="302"/>
      <c r="BS1312" s="302"/>
      <c r="BT1312" s="302"/>
      <c r="BU1312" s="302"/>
      <c r="BV1312" s="302"/>
      <c r="BW1312" s="302"/>
      <c r="BX1312" s="302"/>
    </row>
    <row r="1313">
      <c r="A1313" s="292" t="s">
        <v>728</v>
      </c>
      <c r="B1313" s="292">
        <v>1312.0</v>
      </c>
      <c r="C1313" s="292">
        <f t="shared" si="15"/>
        <v>2</v>
      </c>
      <c r="D1313" s="293" t="str">
        <f t="shared" si="31"/>
        <v>Property Sales</v>
      </c>
      <c r="E1313" s="46" t="str">
        <f t="shared" si="2"/>
        <v>prclsale.mdb.HistPrclSale.RecDailyNum</v>
      </c>
      <c r="F1313" s="46" t="s">
        <v>373</v>
      </c>
      <c r="G1313" s="46" t="s">
        <v>600</v>
      </c>
      <c r="H1313" s="47">
        <v>8.0</v>
      </c>
      <c r="I1313" s="294" t="s">
        <v>1257</v>
      </c>
      <c r="J1313" s="295" t="s">
        <v>749</v>
      </c>
      <c r="K1313" s="296">
        <v>2.0</v>
      </c>
      <c r="L1313" s="297" t="b">
        <v>0</v>
      </c>
      <c r="M1313" s="294" t="s">
        <v>802</v>
      </c>
      <c r="N1313" s="294"/>
      <c r="O1313" s="369"/>
      <c r="P1313" s="369"/>
      <c r="Q1313" s="298" t="str">
        <f t="shared" si="3"/>
        <v>HistPrclSale</v>
      </c>
      <c r="R1313" s="298" t="str">
        <f t="shared" si="19"/>
        <v>RecDailyNum</v>
      </c>
      <c r="S1313" s="298" t="str">
        <f t="array" ref="S1313">iferror(index('Type Mapping'!$A$2:$D$21,match(J1313,'Type Mapping'!$B$2:$B$21,0),3),"type mismatch")</f>
        <v>VARCHAR</v>
      </c>
      <c r="T1313" s="298"/>
      <c r="U1313" s="298"/>
      <c r="V1313" s="298"/>
      <c r="W1313" s="51" t="b">
        <v>1</v>
      </c>
      <c r="X1313" s="51"/>
      <c r="Y1313" s="309"/>
      <c r="Z1313" s="309"/>
      <c r="AA1313" s="311" t="s">
        <v>977</v>
      </c>
      <c r="AB1313" s="53" t="str">
        <f t="shared" si="23"/>
        <v>**field missing**_history</v>
      </c>
      <c r="AC1313" s="308" t="str">
        <f t="array" ref="AC1313">iferror(index('StoT Mapping (Depreciated)'!$D$2:$L$976,match(E1313,'StoT Mapping (Depreciated)'!$D$2:$D$976,0),9),"**FIELD MISSING**")</f>
        <v>**FIELD MISSING**</v>
      </c>
      <c r="AD1313" s="53" t="str">
        <f t="shared" si="6"/>
        <v>**field missing**.**FIELD MISSING**</v>
      </c>
      <c r="AE1313" s="299">
        <f>countif(NEW_REDB_table.field,AD1313)</f>
        <v>0</v>
      </c>
      <c r="AF1313" s="299" t="str">
        <f t="shared" si="7"/>
        <v>Check...</v>
      </c>
      <c r="AG1313" s="308"/>
      <c r="AH1313" s="317" t="b">
        <v>0</v>
      </c>
      <c r="AI1313" s="317" t="b">
        <v>0</v>
      </c>
      <c r="AJ1313" s="308" t="str">
        <f t="array" ref="AJ1313">iferror(index('Type Mapping'!$A$2:$D$21,match(J1313,'Type Mapping'!$B$2:$B$21,0),4),"type mismatch")</f>
        <v>INT</v>
      </c>
      <c r="AK1313" s="308"/>
      <c r="AL1313" s="308"/>
      <c r="AM1313" s="308"/>
      <c r="AN1313" s="300" t="b">
        <v>0</v>
      </c>
      <c r="AO1313" s="300" t="b">
        <v>0</v>
      </c>
      <c r="AP1313" s="300" t="b">
        <v>0</v>
      </c>
      <c r="AQ1313" s="300" t="b">
        <v>0</v>
      </c>
      <c r="AR1313" s="300"/>
      <c r="AS1313" s="300"/>
      <c r="AT1313" s="302"/>
      <c r="AU1313" s="302"/>
      <c r="AV1313" s="303" t="b">
        <v>1</v>
      </c>
      <c r="AW1313" s="304" t="str">
        <f t="shared" si="9"/>
        <v>false</v>
      </c>
      <c r="AX1313" s="305" t="str">
        <f t="shared" si="17"/>
        <v>&lt;column comment="" default="" key="false" label="RecDailyNum" length="255" nullable="true" originalDbColumnName="RecDailyNum" originalLength="-1" pattern="" precision="-1" talendType="id_String" type=""/&gt;</v>
      </c>
      <c r="AY1313" s="306"/>
      <c r="AZ1313" s="305" t="str">
        <f t="shared" si="10"/>
        <v>&lt;column comment="" default="" key="false" label="RecDailyNum" length="255" nullable="true" originalDbColumnName="RecDailyNum" originalLength="-1" pattern="" precision="-1" talendType="id_String" type=""/&gt;</v>
      </c>
      <c r="BA1313" s="306"/>
      <c r="BB1313" s="302"/>
      <c r="BC1313" s="303" t="b">
        <f t="shared" si="11"/>
        <v>1</v>
      </c>
      <c r="BD1313" s="304"/>
      <c r="BE1313" s="304" t="str">
        <f t="shared" si="12"/>
        <v>false</v>
      </c>
      <c r="BF1313" s="307"/>
      <c r="BG1313" s="305"/>
      <c r="BH1313" s="305"/>
      <c r="BI1313" s="305"/>
      <c r="BJ1313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3" s="306"/>
      <c r="BL1313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3" s="306"/>
      <c r="BN1313" s="302"/>
      <c r="BO1313" s="302"/>
      <c r="BP1313" s="302"/>
      <c r="BQ1313" s="302"/>
      <c r="BR1313" s="302"/>
      <c r="BS1313" s="302"/>
      <c r="BT1313" s="302"/>
      <c r="BU1313" s="302"/>
      <c r="BV1313" s="302"/>
      <c r="BW1313" s="302"/>
      <c r="BX1313" s="302"/>
    </row>
    <row r="1314">
      <c r="A1314" s="292" t="s">
        <v>728</v>
      </c>
      <c r="B1314" s="292">
        <v>1313.0</v>
      </c>
      <c r="C1314" s="292">
        <f t="shared" si="15"/>
        <v>2</v>
      </c>
      <c r="D1314" s="293" t="str">
        <f t="shared" si="31"/>
        <v>Property Sales</v>
      </c>
      <c r="E1314" s="46" t="str">
        <f t="shared" si="2"/>
        <v>prclsale.mdb.HistPrclSale.LastUpdate</v>
      </c>
      <c r="F1314" s="46" t="s">
        <v>373</v>
      </c>
      <c r="G1314" s="46" t="s">
        <v>600</v>
      </c>
      <c r="H1314" s="47">
        <v>9.0</v>
      </c>
      <c r="I1314" s="294" t="s">
        <v>1897</v>
      </c>
      <c r="J1314" s="295" t="s">
        <v>788</v>
      </c>
      <c r="K1314" s="296">
        <v>8.0</v>
      </c>
      <c r="L1314" s="297" t="b">
        <v>0</v>
      </c>
      <c r="M1314" s="294" t="s">
        <v>802</v>
      </c>
      <c r="N1314" s="294"/>
      <c r="O1314" s="369"/>
      <c r="P1314" s="369"/>
      <c r="Q1314" s="298" t="str">
        <f t="shared" si="3"/>
        <v>HistPrclSale</v>
      </c>
      <c r="R1314" s="298" t="str">
        <f t="shared" si="19"/>
        <v>LastUpdate</v>
      </c>
      <c r="S1314" s="298" t="str">
        <f t="array" ref="S1314">iferror(index('Type Mapping'!$A$2:$D$21,match(J1314,'Type Mapping'!$B$2:$B$21,0),3),"type mismatch")</f>
        <v>VARCHAR</v>
      </c>
      <c r="T1314" s="298"/>
      <c r="U1314" s="298"/>
      <c r="V1314" s="298"/>
      <c r="W1314" s="51" t="b">
        <v>1</v>
      </c>
      <c r="X1314" s="51"/>
      <c r="Y1314" s="309"/>
      <c r="Z1314" s="309"/>
      <c r="AA1314" s="311" t="s">
        <v>977</v>
      </c>
      <c r="AB1314" s="53" t="str">
        <f t="shared" si="23"/>
        <v>**field missing**_history</v>
      </c>
      <c r="AC1314" s="308" t="str">
        <f t="array" ref="AC1314">iferror(index('StoT Mapping (Depreciated)'!$D$2:$L$976,match(E1314,'StoT Mapping (Depreciated)'!$D$2:$D$976,0),9),"**FIELD MISSING**")</f>
        <v>**FIELD MISSING**</v>
      </c>
      <c r="AD1314" s="53" t="str">
        <f t="shared" si="6"/>
        <v>**field missing**.**FIELD MISSING**</v>
      </c>
      <c r="AE1314" s="299">
        <f>countif(NEW_REDB_table.field,AD1314)</f>
        <v>0</v>
      </c>
      <c r="AF1314" s="299" t="str">
        <f t="shared" si="7"/>
        <v>Check...</v>
      </c>
      <c r="AG1314" s="308"/>
      <c r="AH1314" s="317" t="b">
        <v>0</v>
      </c>
      <c r="AI1314" s="317" t="b">
        <v>0</v>
      </c>
      <c r="AJ1314" s="308" t="str">
        <f t="array" ref="AJ1314">iferror(index('Type Mapping'!$A$2:$D$21,match(J1314,'Type Mapping'!$B$2:$B$21,0),4),"type mismatch")</f>
        <v>DATE</v>
      </c>
      <c r="AK1314" s="308"/>
      <c r="AL1314" s="308"/>
      <c r="AM1314" s="308"/>
      <c r="AN1314" s="300" t="b">
        <v>0</v>
      </c>
      <c r="AO1314" s="300" t="b">
        <v>0</v>
      </c>
      <c r="AP1314" s="300" t="b">
        <v>0</v>
      </c>
      <c r="AQ1314" s="300" t="b">
        <v>0</v>
      </c>
      <c r="AR1314" s="300"/>
      <c r="AS1314" s="300"/>
      <c r="AT1314" s="302"/>
      <c r="AU1314" s="302"/>
      <c r="AV1314" s="303" t="b">
        <v>1</v>
      </c>
      <c r="AW1314" s="304" t="str">
        <f t="shared" si="9"/>
        <v>false</v>
      </c>
      <c r="AX1314" s="305" t="str">
        <f t="shared" si="17"/>
        <v>&lt;column comment="" default="" key="false" label="LastUpdate" length="255" nullable="true" originalDbColumnName="LastUpdate" originalLength="-1" pattern="" precision="-1" talendType="id_String" type=""/&gt;</v>
      </c>
      <c r="AY1314" s="306"/>
      <c r="AZ1314" s="305" t="str">
        <f t="shared" si="10"/>
        <v>&lt;column comment="" default="" key="false" label="LastUpdate" length="255" nullable="true" originalDbColumnName="LastUpdate" originalLength="-1" pattern="" precision="-1" talendType="id_String" type=""/&gt;</v>
      </c>
      <c r="BA1314" s="306"/>
      <c r="BB1314" s="302"/>
      <c r="BC1314" s="303" t="b">
        <f t="shared" si="11"/>
        <v>1</v>
      </c>
      <c r="BD1314" s="304"/>
      <c r="BE1314" s="304" t="str">
        <f t="shared" si="12"/>
        <v>false</v>
      </c>
      <c r="BF1314" s="307"/>
      <c r="BG1314" s="305"/>
      <c r="BH1314" s="305"/>
      <c r="BI1314" s="305"/>
      <c r="BJ1314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4" s="306"/>
      <c r="BL1314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4" s="306"/>
      <c r="BN1314" s="302"/>
      <c r="BO1314" s="302"/>
      <c r="BP1314" s="302"/>
      <c r="BQ1314" s="302"/>
      <c r="BR1314" s="302"/>
      <c r="BS1314" s="302"/>
      <c r="BT1314" s="302"/>
      <c r="BU1314" s="302"/>
      <c r="BV1314" s="302"/>
      <c r="BW1314" s="302"/>
      <c r="BX1314" s="302"/>
    </row>
    <row r="1315">
      <c r="A1315" s="292" t="s">
        <v>728</v>
      </c>
      <c r="B1315" s="292">
        <v>1314.0</v>
      </c>
      <c r="C1315" s="292">
        <f t="shared" si="15"/>
        <v>2</v>
      </c>
      <c r="D1315" s="293" t="str">
        <f t="shared" si="31"/>
        <v>Property Sales</v>
      </c>
      <c r="E1315" s="46" t="str">
        <f t="shared" si="2"/>
        <v>prclsale.mdb.HistPrclSale.LastOperNum</v>
      </c>
      <c r="F1315" s="46" t="s">
        <v>373</v>
      </c>
      <c r="G1315" s="46" t="s">
        <v>600</v>
      </c>
      <c r="H1315" s="47">
        <v>10.0</v>
      </c>
      <c r="I1315" s="294" t="s">
        <v>2087</v>
      </c>
      <c r="J1315" s="295" t="s">
        <v>743</v>
      </c>
      <c r="K1315" s="296">
        <v>3.0</v>
      </c>
      <c r="L1315" s="297" t="b">
        <v>0</v>
      </c>
      <c r="M1315" s="294" t="s">
        <v>802</v>
      </c>
      <c r="N1315" s="294"/>
      <c r="O1315" s="369"/>
      <c r="P1315" s="369"/>
      <c r="Q1315" s="298" t="str">
        <f t="shared" si="3"/>
        <v>HistPrclSale</v>
      </c>
      <c r="R1315" s="298" t="str">
        <f t="shared" si="19"/>
        <v>LastOperNum</v>
      </c>
      <c r="S1315" s="298" t="str">
        <f t="array" ref="S1315">iferror(index('Type Mapping'!$A$2:$D$21,match(J1315,'Type Mapping'!$B$2:$B$21,0),3),"type mismatch")</f>
        <v>VARCHAR</v>
      </c>
      <c r="T1315" s="298"/>
      <c r="U1315" s="298"/>
      <c r="V1315" s="298"/>
      <c r="W1315" s="51" t="b">
        <v>1</v>
      </c>
      <c r="X1315" s="51"/>
      <c r="Y1315" s="309"/>
      <c r="Z1315" s="309"/>
      <c r="AA1315" s="311" t="s">
        <v>977</v>
      </c>
      <c r="AB1315" s="53" t="str">
        <f t="shared" si="23"/>
        <v>**field missing**_history</v>
      </c>
      <c r="AC1315" s="308" t="str">
        <f t="array" ref="AC1315">iferror(index('StoT Mapping (Depreciated)'!$D$2:$L$976,match(E1315,'StoT Mapping (Depreciated)'!$D$2:$D$976,0),9),"**FIELD MISSING**")</f>
        <v>**FIELD MISSING**</v>
      </c>
      <c r="AD1315" s="53" t="str">
        <f t="shared" si="6"/>
        <v>**field missing**.**FIELD MISSING**</v>
      </c>
      <c r="AE1315" s="299">
        <f>countif(NEW_REDB_table.field,AD1315)</f>
        <v>0</v>
      </c>
      <c r="AF1315" s="299" t="str">
        <f t="shared" si="7"/>
        <v>Check...</v>
      </c>
      <c r="AG1315" s="308"/>
      <c r="AH1315" s="317" t="b">
        <v>0</v>
      </c>
      <c r="AI1315" s="317" t="b">
        <v>0</v>
      </c>
      <c r="AJ1315" s="308" t="str">
        <f t="array" ref="AJ1315">iferror(index('Type Mapping'!$A$2:$D$21,match(J1315,'Type Mapping'!$B$2:$B$21,0),4),"type mismatch")</f>
        <v>VARCHAR</v>
      </c>
      <c r="AK1315" s="308"/>
      <c r="AL1315" s="308"/>
      <c r="AM1315" s="308"/>
      <c r="AN1315" s="300" t="b">
        <v>0</v>
      </c>
      <c r="AO1315" s="300" t="b">
        <v>0</v>
      </c>
      <c r="AP1315" s="300" t="b">
        <v>0</v>
      </c>
      <c r="AQ1315" s="300" t="b">
        <v>0</v>
      </c>
      <c r="AR1315" s="300"/>
      <c r="AS1315" s="300"/>
      <c r="AT1315" s="302"/>
      <c r="AU1315" s="302"/>
      <c r="AV1315" s="303" t="b">
        <v>1</v>
      </c>
      <c r="AW1315" s="304" t="str">
        <f t="shared" si="9"/>
        <v>false</v>
      </c>
      <c r="AX1315" s="305" t="str">
        <f t="shared" si="17"/>
        <v>&lt;column comment="" default="" key="false" label="LastOperNum" length="255" nullable="true" originalDbColumnName="LastOperNum" originalLength="-1" pattern="" precision="-1" talendType="id_String" type=""/&gt;</v>
      </c>
      <c r="AY1315" s="306"/>
      <c r="AZ1315" s="305" t="str">
        <f t="shared" si="10"/>
        <v>&lt;column comment="" default="" key="false" label="LastOperNum" length="255" nullable="true" originalDbColumnName="LastOperNum" originalLength="-1" pattern="" precision="-1" talendType="id_String" type=""/&gt;</v>
      </c>
      <c r="BA1315" s="306"/>
      <c r="BB1315" s="302"/>
      <c r="BC1315" s="303" t="b">
        <f t="shared" si="11"/>
        <v>1</v>
      </c>
      <c r="BD1315" s="304"/>
      <c r="BE1315" s="304" t="str">
        <f t="shared" si="12"/>
        <v>false</v>
      </c>
      <c r="BF1315" s="307"/>
      <c r="BG1315" s="305"/>
      <c r="BH1315" s="305"/>
      <c r="BI1315" s="305"/>
      <c r="BJ1315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5" s="306"/>
      <c r="BL1315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5" s="306"/>
      <c r="BN1315" s="302"/>
      <c r="BO1315" s="302"/>
      <c r="BP1315" s="302"/>
      <c r="BQ1315" s="302"/>
      <c r="BR1315" s="302"/>
      <c r="BS1315" s="302"/>
      <c r="BT1315" s="302"/>
      <c r="BU1315" s="302"/>
      <c r="BV1315" s="302"/>
      <c r="BW1315" s="302"/>
      <c r="BX1315" s="302"/>
    </row>
    <row r="1316">
      <c r="A1316" s="292" t="s">
        <v>728</v>
      </c>
      <c r="B1316" s="292">
        <v>1315.0</v>
      </c>
      <c r="C1316" s="292">
        <f t="shared" si="15"/>
        <v>2</v>
      </c>
      <c r="D1316" s="293" t="str">
        <f t="shared" si="31"/>
        <v>Property Sales</v>
      </c>
      <c r="E1316" s="46" t="str">
        <f t="shared" si="2"/>
        <v>prclsale.mdb.HistPrclSale.ValidateMonth</v>
      </c>
      <c r="F1316" s="46" t="s">
        <v>373</v>
      </c>
      <c r="G1316" s="46" t="s">
        <v>600</v>
      </c>
      <c r="H1316" s="47">
        <v>11.0</v>
      </c>
      <c r="I1316" s="294" t="s">
        <v>2089</v>
      </c>
      <c r="J1316" s="295" t="s">
        <v>740</v>
      </c>
      <c r="K1316" s="296">
        <v>1.0</v>
      </c>
      <c r="L1316" s="297" t="b">
        <v>0</v>
      </c>
      <c r="M1316" s="294" t="s">
        <v>802</v>
      </c>
      <c r="N1316" s="294"/>
      <c r="O1316" s="369"/>
      <c r="P1316" s="369"/>
      <c r="Q1316" s="298" t="str">
        <f t="shared" si="3"/>
        <v>HistPrclSale</v>
      </c>
      <c r="R1316" s="298" t="str">
        <f t="shared" si="19"/>
        <v>ValidateMonth</v>
      </c>
      <c r="S1316" s="298" t="str">
        <f t="array" ref="S1316">iferror(index('Type Mapping'!$A$2:$D$21,match(J1316,'Type Mapping'!$B$2:$B$21,0),3),"type mismatch")</f>
        <v>VARCHAR</v>
      </c>
      <c r="T1316" s="298"/>
      <c r="U1316" s="298"/>
      <c r="V1316" s="298"/>
      <c r="W1316" s="51" t="b">
        <v>1</v>
      </c>
      <c r="X1316" s="51"/>
      <c r="Y1316" s="309"/>
      <c r="Z1316" s="309"/>
      <c r="AA1316" s="311" t="s">
        <v>977</v>
      </c>
      <c r="AB1316" s="53" t="str">
        <f t="shared" si="23"/>
        <v>**field missing**_history</v>
      </c>
      <c r="AC1316" s="308" t="str">
        <f t="array" ref="AC1316">iferror(index('StoT Mapping (Depreciated)'!$D$2:$L$976,match(E1316,'StoT Mapping (Depreciated)'!$D$2:$D$976,0),9),"**FIELD MISSING**")</f>
        <v>**FIELD MISSING**</v>
      </c>
      <c r="AD1316" s="53" t="str">
        <f t="shared" si="6"/>
        <v>**field missing**.**FIELD MISSING**</v>
      </c>
      <c r="AE1316" s="299">
        <f>countif(NEW_REDB_table.field,AD1316)</f>
        <v>0</v>
      </c>
      <c r="AF1316" s="299" t="str">
        <f t="shared" si="7"/>
        <v>Check...</v>
      </c>
      <c r="AG1316" s="308"/>
      <c r="AH1316" s="317" t="b">
        <v>0</v>
      </c>
      <c r="AI1316" s="317" t="b">
        <v>0</v>
      </c>
      <c r="AJ1316" s="308" t="str">
        <f t="array" ref="AJ1316">iferror(index('Type Mapping'!$A$2:$D$21,match(J1316,'Type Mapping'!$B$2:$B$21,0),4),"type mismatch")</f>
        <v>INT</v>
      </c>
      <c r="AK1316" s="308"/>
      <c r="AL1316" s="308"/>
      <c r="AM1316" s="308"/>
      <c r="AN1316" s="300" t="b">
        <v>0</v>
      </c>
      <c r="AO1316" s="300" t="b">
        <v>0</v>
      </c>
      <c r="AP1316" s="300" t="b">
        <v>0</v>
      </c>
      <c r="AQ1316" s="300" t="b">
        <v>0</v>
      </c>
      <c r="AR1316" s="300"/>
      <c r="AS1316" s="300"/>
      <c r="AT1316" s="302"/>
      <c r="AU1316" s="302"/>
      <c r="AV1316" s="303" t="b">
        <v>1</v>
      </c>
      <c r="AW1316" s="304" t="str">
        <f t="shared" si="9"/>
        <v>false</v>
      </c>
      <c r="AX1316" s="305" t="str">
        <f t="shared" si="17"/>
        <v>&lt;column comment="" default="" key="false" label="ValidateMonth" length="255" nullable="true" originalDbColumnName="ValidateMonth" originalLength="-1" pattern="" precision="-1" talendType="id_String" type=""/&gt;</v>
      </c>
      <c r="AY1316" s="306"/>
      <c r="AZ1316" s="305" t="str">
        <f t="shared" si="10"/>
        <v>&lt;column comment="" default="" key="false" label="ValidateMonth" length="255" nullable="true" originalDbColumnName="ValidateMonth" originalLength="-1" pattern="" precision="-1" talendType="id_String" type=""/&gt;</v>
      </c>
      <c r="BA1316" s="306"/>
      <c r="BB1316" s="302"/>
      <c r="BC1316" s="303" t="b">
        <f t="shared" si="11"/>
        <v>1</v>
      </c>
      <c r="BD1316" s="304"/>
      <c r="BE1316" s="304" t="str">
        <f t="shared" si="12"/>
        <v>false</v>
      </c>
      <c r="BF1316" s="307"/>
      <c r="BG1316" s="305"/>
      <c r="BH1316" s="305"/>
      <c r="BI1316" s="305"/>
      <c r="BJ1316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6" s="306"/>
      <c r="BL1316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6" s="306"/>
      <c r="BN1316" s="302"/>
      <c r="BO1316" s="302"/>
      <c r="BP1316" s="302"/>
      <c r="BQ1316" s="302"/>
      <c r="BR1316" s="302"/>
      <c r="BS1316" s="302"/>
      <c r="BT1316" s="302"/>
      <c r="BU1316" s="302"/>
      <c r="BV1316" s="302"/>
      <c r="BW1316" s="302"/>
      <c r="BX1316" s="302"/>
    </row>
    <row r="1317">
      <c r="A1317" s="292" t="s">
        <v>728</v>
      </c>
      <c r="B1317" s="292">
        <v>1316.0</v>
      </c>
      <c r="C1317" s="292">
        <f t="shared" si="15"/>
        <v>2</v>
      </c>
      <c r="D1317" s="293" t="str">
        <f t="shared" si="31"/>
        <v>Property Sales</v>
      </c>
      <c r="E1317" s="46" t="str">
        <f t="shared" si="2"/>
        <v>prclsale.mdb.HistPrclSale.ValidateYear</v>
      </c>
      <c r="F1317" s="46" t="s">
        <v>373</v>
      </c>
      <c r="G1317" s="46" t="s">
        <v>600</v>
      </c>
      <c r="H1317" s="47">
        <v>12.0</v>
      </c>
      <c r="I1317" s="294" t="s">
        <v>2090</v>
      </c>
      <c r="J1317" s="295" t="s">
        <v>749</v>
      </c>
      <c r="K1317" s="296">
        <v>2.0</v>
      </c>
      <c r="L1317" s="297" t="b">
        <v>0</v>
      </c>
      <c r="M1317" s="294" t="s">
        <v>802</v>
      </c>
      <c r="N1317" s="294"/>
      <c r="O1317" s="369"/>
      <c r="P1317" s="369"/>
      <c r="Q1317" s="298" t="str">
        <f t="shared" si="3"/>
        <v>HistPrclSale</v>
      </c>
      <c r="R1317" s="298" t="str">
        <f t="shared" si="19"/>
        <v>ValidateYear</v>
      </c>
      <c r="S1317" s="298" t="str">
        <f t="array" ref="S1317">iferror(index('Type Mapping'!$A$2:$D$21,match(J1317,'Type Mapping'!$B$2:$B$21,0),3),"type mismatch")</f>
        <v>VARCHAR</v>
      </c>
      <c r="T1317" s="298"/>
      <c r="U1317" s="298"/>
      <c r="V1317" s="298"/>
      <c r="W1317" s="51" t="b">
        <v>1</v>
      </c>
      <c r="X1317" s="51"/>
      <c r="Y1317" s="309"/>
      <c r="Z1317" s="309"/>
      <c r="AA1317" s="311" t="s">
        <v>977</v>
      </c>
      <c r="AB1317" s="53" t="str">
        <f t="shared" si="23"/>
        <v>**field missing**_history</v>
      </c>
      <c r="AC1317" s="308" t="str">
        <f t="array" ref="AC1317">iferror(index('StoT Mapping (Depreciated)'!$D$2:$L$976,match(E1317,'StoT Mapping (Depreciated)'!$D$2:$D$976,0),9),"**FIELD MISSING**")</f>
        <v>**FIELD MISSING**</v>
      </c>
      <c r="AD1317" s="53" t="str">
        <f t="shared" si="6"/>
        <v>**field missing**.**FIELD MISSING**</v>
      </c>
      <c r="AE1317" s="299">
        <f>countif(NEW_REDB_table.field,AD1317)</f>
        <v>0</v>
      </c>
      <c r="AF1317" s="299" t="str">
        <f t="shared" si="7"/>
        <v>Check...</v>
      </c>
      <c r="AG1317" s="308"/>
      <c r="AH1317" s="317" t="b">
        <v>0</v>
      </c>
      <c r="AI1317" s="317" t="b">
        <v>0</v>
      </c>
      <c r="AJ1317" s="308" t="str">
        <f t="array" ref="AJ1317">iferror(index('Type Mapping'!$A$2:$D$21,match(J1317,'Type Mapping'!$B$2:$B$21,0),4),"type mismatch")</f>
        <v>INT</v>
      </c>
      <c r="AK1317" s="308"/>
      <c r="AL1317" s="308"/>
      <c r="AM1317" s="308"/>
      <c r="AN1317" s="300" t="b">
        <v>0</v>
      </c>
      <c r="AO1317" s="300" t="b">
        <v>0</v>
      </c>
      <c r="AP1317" s="300" t="b">
        <v>0</v>
      </c>
      <c r="AQ1317" s="300" t="b">
        <v>0</v>
      </c>
      <c r="AR1317" s="300"/>
      <c r="AS1317" s="300"/>
      <c r="AT1317" s="302"/>
      <c r="AU1317" s="302"/>
      <c r="AV1317" s="303" t="b">
        <v>1</v>
      </c>
      <c r="AW1317" s="304" t="str">
        <f t="shared" si="9"/>
        <v>false</v>
      </c>
      <c r="AX1317" s="305" t="str">
        <f t="shared" si="17"/>
        <v>&lt;column comment="" default="" key="false" label="ValidateYear" length="255" nullable="true" originalDbColumnName="ValidateYear" originalLength="-1" pattern="" precision="-1" talendType="id_String" type=""/&gt;</v>
      </c>
      <c r="AY1317" s="306"/>
      <c r="AZ1317" s="305" t="str">
        <f t="shared" si="10"/>
        <v>&lt;column comment="" default="" key="false" label="ValidateYear" length="255" nullable="true" originalDbColumnName="ValidateYear" originalLength="-1" pattern="" precision="-1" talendType="id_String" type=""/&gt;</v>
      </c>
      <c r="BA1317" s="306"/>
      <c r="BB1317" s="302"/>
      <c r="BC1317" s="303" t="b">
        <f t="shared" si="11"/>
        <v>1</v>
      </c>
      <c r="BD1317" s="304"/>
      <c r="BE1317" s="304" t="str">
        <f t="shared" si="12"/>
        <v>false</v>
      </c>
      <c r="BF1317" s="307"/>
      <c r="BG1317" s="305"/>
      <c r="BH1317" s="305"/>
      <c r="BI1317" s="305"/>
      <c r="BJ1317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7" s="306"/>
      <c r="BL1317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7" s="306"/>
      <c r="BN1317" s="302"/>
      <c r="BO1317" s="302"/>
      <c r="BP1317" s="302"/>
      <c r="BQ1317" s="302"/>
      <c r="BR1317" s="302"/>
      <c r="BS1317" s="302"/>
      <c r="BT1317" s="302"/>
      <c r="BU1317" s="302"/>
      <c r="BV1317" s="302"/>
      <c r="BW1317" s="302"/>
      <c r="BX1317" s="302"/>
    </row>
    <row r="1318">
      <c r="A1318" s="292" t="s">
        <v>728</v>
      </c>
      <c r="B1318" s="292">
        <v>1317.0</v>
      </c>
      <c r="C1318" s="292">
        <f t="shared" si="15"/>
        <v>2</v>
      </c>
      <c r="D1318" s="293" t="str">
        <f t="shared" si="31"/>
        <v>Property Sales</v>
      </c>
      <c r="E1318" s="46" t="str">
        <f t="shared" si="2"/>
        <v>prclsale.mdb.HistPrclSale.HistRecType</v>
      </c>
      <c r="F1318" s="46" t="s">
        <v>373</v>
      </c>
      <c r="G1318" s="46" t="s">
        <v>600</v>
      </c>
      <c r="H1318" s="47">
        <v>13.0</v>
      </c>
      <c r="I1318" s="294" t="s">
        <v>2091</v>
      </c>
      <c r="J1318" s="295" t="s">
        <v>743</v>
      </c>
      <c r="K1318" s="296">
        <v>2.0</v>
      </c>
      <c r="L1318" s="297" t="b">
        <v>0</v>
      </c>
      <c r="M1318" s="294" t="s">
        <v>802</v>
      </c>
      <c r="N1318" s="294"/>
      <c r="O1318" s="369"/>
      <c r="P1318" s="369"/>
      <c r="Q1318" s="298" t="str">
        <f t="shared" si="3"/>
        <v>HistPrclSale</v>
      </c>
      <c r="R1318" s="298" t="str">
        <f t="shared" si="19"/>
        <v>HistRecType</v>
      </c>
      <c r="S1318" s="298" t="str">
        <f t="array" ref="S1318">iferror(index('Type Mapping'!$A$2:$D$21,match(J1318,'Type Mapping'!$B$2:$B$21,0),3),"type mismatch")</f>
        <v>VARCHAR</v>
      </c>
      <c r="T1318" s="298"/>
      <c r="U1318" s="298"/>
      <c r="V1318" s="298"/>
      <c r="W1318" s="51" t="b">
        <v>1</v>
      </c>
      <c r="X1318" s="51"/>
      <c r="Y1318" s="309"/>
      <c r="Z1318" s="309"/>
      <c r="AA1318" s="311" t="s">
        <v>977</v>
      </c>
      <c r="AB1318" s="53" t="str">
        <f t="shared" si="23"/>
        <v>**field missing**_history</v>
      </c>
      <c r="AC1318" s="308" t="str">
        <f t="array" ref="AC1318">iferror(index('StoT Mapping (Depreciated)'!$D$2:$L$976,match(E1318,'StoT Mapping (Depreciated)'!$D$2:$D$976,0),9),"**FIELD MISSING**")</f>
        <v>**FIELD MISSING**</v>
      </c>
      <c r="AD1318" s="53" t="str">
        <f t="shared" si="6"/>
        <v>**field missing**.**FIELD MISSING**</v>
      </c>
      <c r="AE1318" s="299">
        <f>countif(NEW_REDB_table.field,AD1318)</f>
        <v>0</v>
      </c>
      <c r="AF1318" s="299" t="str">
        <f t="shared" si="7"/>
        <v>Check...</v>
      </c>
      <c r="AG1318" s="308"/>
      <c r="AH1318" s="317" t="b">
        <v>0</v>
      </c>
      <c r="AI1318" s="317" t="b">
        <v>0</v>
      </c>
      <c r="AJ1318" s="308" t="str">
        <f t="array" ref="AJ1318">iferror(index('Type Mapping'!$A$2:$D$21,match(J1318,'Type Mapping'!$B$2:$B$21,0),4),"type mismatch")</f>
        <v>VARCHAR</v>
      </c>
      <c r="AK1318" s="308"/>
      <c r="AL1318" s="308"/>
      <c r="AM1318" s="308"/>
      <c r="AN1318" s="300" t="b">
        <v>0</v>
      </c>
      <c r="AO1318" s="300" t="b">
        <v>0</v>
      </c>
      <c r="AP1318" s="300" t="b">
        <v>0</v>
      </c>
      <c r="AQ1318" s="300" t="b">
        <v>0</v>
      </c>
      <c r="AR1318" s="300"/>
      <c r="AS1318" s="300"/>
      <c r="AT1318" s="302"/>
      <c r="AU1318" s="302"/>
      <c r="AV1318" s="303" t="b">
        <v>1</v>
      </c>
      <c r="AW1318" s="304" t="str">
        <f t="shared" si="9"/>
        <v>false</v>
      </c>
      <c r="AX1318" s="305" t="str">
        <f t="shared" si="17"/>
        <v>&lt;column comment="" default="" key="false" label="HistRecType" length="255" nullable="true" originalDbColumnName="HistRecType" originalLength="-1" pattern="" precision="-1" talendType="id_String" type=""/&gt;</v>
      </c>
      <c r="AY1318" s="306"/>
      <c r="AZ1318" s="305" t="str">
        <f t="shared" si="10"/>
        <v>&lt;column comment="" default="" key="false" label="HistRecType" length="255" nullable="true" originalDbColumnName="HistRecType" originalLength="-1" pattern="" precision="-1" talendType="id_String" type=""/&gt;</v>
      </c>
      <c r="BA1318" s="306"/>
      <c r="BB1318" s="302"/>
      <c r="BC1318" s="303" t="b">
        <f t="shared" si="11"/>
        <v>1</v>
      </c>
      <c r="BD1318" s="304"/>
      <c r="BE1318" s="304" t="str">
        <f t="shared" si="12"/>
        <v>false</v>
      </c>
      <c r="BF1318" s="307"/>
      <c r="BG1318" s="305"/>
      <c r="BH1318" s="305"/>
      <c r="BI1318" s="305"/>
      <c r="BJ1318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8" s="306"/>
      <c r="BL1318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8" s="306"/>
      <c r="BN1318" s="302"/>
      <c r="BO1318" s="302"/>
      <c r="BP1318" s="302"/>
      <c r="BQ1318" s="302"/>
      <c r="BR1318" s="302"/>
      <c r="BS1318" s="302"/>
      <c r="BT1318" s="302"/>
      <c r="BU1318" s="302"/>
      <c r="BV1318" s="302"/>
      <c r="BW1318" s="302"/>
      <c r="BX1318" s="302"/>
    </row>
    <row r="1319">
      <c r="A1319" s="292" t="s">
        <v>728</v>
      </c>
      <c r="B1319" s="292">
        <v>1318.0</v>
      </c>
      <c r="C1319" s="292">
        <f t="shared" si="15"/>
        <v>2</v>
      </c>
      <c r="D1319" s="293" t="str">
        <f t="shared" si="31"/>
        <v>Property Sales</v>
      </c>
      <c r="E1319" s="46" t="str">
        <f t="shared" si="2"/>
        <v>prclsale.mdb.HistPrclSale.CityBlockPart</v>
      </c>
      <c r="F1319" s="46" t="s">
        <v>373</v>
      </c>
      <c r="G1319" s="46" t="s">
        <v>600</v>
      </c>
      <c r="H1319" s="47">
        <v>14.0</v>
      </c>
      <c r="I1319" s="294" t="s">
        <v>2092</v>
      </c>
      <c r="J1319" s="295" t="s">
        <v>729</v>
      </c>
      <c r="K1319" s="296">
        <v>8.0</v>
      </c>
      <c r="L1319" s="297" t="b">
        <v>0</v>
      </c>
      <c r="M1319" s="294" t="s">
        <v>802</v>
      </c>
      <c r="N1319" s="294"/>
      <c r="O1319" s="369"/>
      <c r="P1319" s="369"/>
      <c r="Q1319" s="298" t="str">
        <f t="shared" si="3"/>
        <v>HistPrclSale</v>
      </c>
      <c r="R1319" s="298" t="str">
        <f t="shared" si="19"/>
        <v>CityBlockPart</v>
      </c>
      <c r="S1319" s="298" t="str">
        <f t="array" ref="S1319">iferror(index('Type Mapping'!$A$2:$D$21,match(J1319,'Type Mapping'!$B$2:$B$21,0),3),"type mismatch")</f>
        <v>VARCHAR</v>
      </c>
      <c r="T1319" s="298"/>
      <c r="U1319" s="298"/>
      <c r="V1319" s="298"/>
      <c r="W1319" s="51" t="b">
        <v>1</v>
      </c>
      <c r="X1319" s="51"/>
      <c r="Y1319" s="309"/>
      <c r="Z1319" s="309"/>
      <c r="AA1319" s="311" t="s">
        <v>977</v>
      </c>
      <c r="AB1319" s="53" t="str">
        <f t="shared" si="23"/>
        <v>**field missing**_history</v>
      </c>
      <c r="AC1319" s="308" t="str">
        <f t="array" ref="AC1319">iferror(index('StoT Mapping (Depreciated)'!$D$2:$L$976,match(E1319,'StoT Mapping (Depreciated)'!$D$2:$D$976,0),9),"**FIELD MISSING**")</f>
        <v>**FIELD MISSING**</v>
      </c>
      <c r="AD1319" s="53" t="str">
        <f t="shared" si="6"/>
        <v>**field missing**.**FIELD MISSING**</v>
      </c>
      <c r="AE1319" s="299">
        <f>countif(NEW_REDB_table.field,AD1319)</f>
        <v>0</v>
      </c>
      <c r="AF1319" s="299" t="str">
        <f t="shared" si="7"/>
        <v>Check...</v>
      </c>
      <c r="AG1319" s="308"/>
      <c r="AH1319" s="317" t="b">
        <v>0</v>
      </c>
      <c r="AI1319" s="317" t="b">
        <v>0</v>
      </c>
      <c r="AJ1319" s="308" t="str">
        <f t="array" ref="AJ1319">iferror(index('Type Mapping'!$A$2:$D$21,match(J1319,'Type Mapping'!$B$2:$B$21,0),4),"type mismatch")</f>
        <v>FLOAT</v>
      </c>
      <c r="AK1319" s="308"/>
      <c r="AL1319" s="308"/>
      <c r="AM1319" s="308"/>
      <c r="AN1319" s="300" t="b">
        <v>0</v>
      </c>
      <c r="AO1319" s="300" t="b">
        <v>0</v>
      </c>
      <c r="AP1319" s="300" t="b">
        <v>0</v>
      </c>
      <c r="AQ1319" s="300" t="b">
        <v>0</v>
      </c>
      <c r="AR1319" s="300"/>
      <c r="AS1319" s="300"/>
      <c r="AT1319" s="302"/>
      <c r="AU1319" s="302"/>
      <c r="AV1319" s="303" t="b">
        <v>1</v>
      </c>
      <c r="AW1319" s="304" t="str">
        <f t="shared" si="9"/>
        <v>false</v>
      </c>
      <c r="AX1319" s="305" t="str">
        <f t="shared" si="17"/>
        <v>&lt;column comment="" default="" key="false" label="CityBlockPart" length="255" nullable="true" originalDbColumnName="CityBlockPart" originalLength="-1" pattern="" precision="-1" talendType="id_String" type=""/&gt;</v>
      </c>
      <c r="AY1319" s="306"/>
      <c r="AZ1319" s="305" t="str">
        <f t="shared" si="10"/>
        <v>&lt;column comment="" default="" key="false" label="CityBlockPart" length="255" nullable="true" originalDbColumnName="CityBlockPart" originalLength="-1" pattern="" precision="-1" talendType="id_String" type=""/&gt;</v>
      </c>
      <c r="BA1319" s="306"/>
      <c r="BB1319" s="302"/>
      <c r="BC1319" s="303" t="b">
        <f t="shared" si="11"/>
        <v>1</v>
      </c>
      <c r="BD1319" s="304"/>
      <c r="BE1319" s="304" t="str">
        <f t="shared" si="12"/>
        <v>false</v>
      </c>
      <c r="BF1319" s="307"/>
      <c r="BG1319" s="305"/>
      <c r="BH1319" s="305"/>
      <c r="BI1319" s="305"/>
      <c r="BJ1319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19" s="306"/>
      <c r="BL1319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19" s="306"/>
      <c r="BN1319" s="302"/>
      <c r="BO1319" s="302"/>
      <c r="BP1319" s="302"/>
      <c r="BQ1319" s="302"/>
      <c r="BR1319" s="302"/>
      <c r="BS1319" s="302"/>
      <c r="BT1319" s="302"/>
      <c r="BU1319" s="302"/>
      <c r="BV1319" s="302"/>
      <c r="BW1319" s="302"/>
      <c r="BX1319" s="302"/>
    </row>
    <row r="1320">
      <c r="A1320" s="292" t="s">
        <v>728</v>
      </c>
      <c r="B1320" s="292">
        <v>1319.0</v>
      </c>
      <c r="C1320" s="292">
        <f t="shared" si="15"/>
        <v>2</v>
      </c>
      <c r="D1320" s="293" t="str">
        <f t="shared" si="31"/>
        <v>Property Sales</v>
      </c>
      <c r="E1320" s="46" t="str">
        <f t="shared" si="2"/>
        <v>prclsale.mdb.HistPrclSale.CityBlockPartSrc</v>
      </c>
      <c r="F1320" s="46" t="s">
        <v>373</v>
      </c>
      <c r="G1320" s="46" t="s">
        <v>600</v>
      </c>
      <c r="H1320" s="47">
        <v>15.0</v>
      </c>
      <c r="I1320" s="294" t="s">
        <v>2093</v>
      </c>
      <c r="J1320" s="295" t="s">
        <v>743</v>
      </c>
      <c r="K1320" s="296">
        <v>1.0</v>
      </c>
      <c r="L1320" s="297" t="b">
        <v>0</v>
      </c>
      <c r="M1320" s="294" t="s">
        <v>802</v>
      </c>
      <c r="N1320" s="294"/>
      <c r="O1320" s="369"/>
      <c r="P1320" s="369"/>
      <c r="Q1320" s="298" t="str">
        <f t="shared" si="3"/>
        <v>HistPrclSale</v>
      </c>
      <c r="R1320" s="298" t="str">
        <f t="shared" si="19"/>
        <v>CityBlockPartSrc</v>
      </c>
      <c r="S1320" s="298" t="str">
        <f t="array" ref="S1320">iferror(index('Type Mapping'!$A$2:$D$21,match(J1320,'Type Mapping'!$B$2:$B$21,0),3),"type mismatch")</f>
        <v>VARCHAR</v>
      </c>
      <c r="T1320" s="298"/>
      <c r="U1320" s="298"/>
      <c r="V1320" s="298"/>
      <c r="W1320" s="51" t="b">
        <v>1</v>
      </c>
      <c r="X1320" s="51"/>
      <c r="Y1320" s="309"/>
      <c r="Z1320" s="309"/>
      <c r="AA1320" s="311" t="s">
        <v>977</v>
      </c>
      <c r="AB1320" s="53" t="str">
        <f t="shared" si="23"/>
        <v>**field missing**_history</v>
      </c>
      <c r="AC1320" s="308" t="str">
        <f t="array" ref="AC1320">iferror(index('StoT Mapping (Depreciated)'!$D$2:$L$976,match(E1320,'StoT Mapping (Depreciated)'!$D$2:$D$976,0),9),"**FIELD MISSING**")</f>
        <v>**FIELD MISSING**</v>
      </c>
      <c r="AD1320" s="53" t="str">
        <f t="shared" si="6"/>
        <v>**field missing**.**FIELD MISSING**</v>
      </c>
      <c r="AE1320" s="299">
        <f>countif(NEW_REDB_table.field,AD1320)</f>
        <v>0</v>
      </c>
      <c r="AF1320" s="299" t="str">
        <f t="shared" si="7"/>
        <v>Check...</v>
      </c>
      <c r="AG1320" s="308"/>
      <c r="AH1320" s="317" t="b">
        <v>0</v>
      </c>
      <c r="AI1320" s="317" t="b">
        <v>0</v>
      </c>
      <c r="AJ1320" s="308" t="str">
        <f t="array" ref="AJ1320">iferror(index('Type Mapping'!$A$2:$D$21,match(J1320,'Type Mapping'!$B$2:$B$21,0),4),"type mismatch")</f>
        <v>VARCHAR</v>
      </c>
      <c r="AK1320" s="308"/>
      <c r="AL1320" s="308"/>
      <c r="AM1320" s="308"/>
      <c r="AN1320" s="300" t="b">
        <v>0</v>
      </c>
      <c r="AO1320" s="300" t="b">
        <v>0</v>
      </c>
      <c r="AP1320" s="300" t="b">
        <v>0</v>
      </c>
      <c r="AQ1320" s="300" t="b">
        <v>0</v>
      </c>
      <c r="AR1320" s="300"/>
      <c r="AS1320" s="300"/>
      <c r="AT1320" s="302"/>
      <c r="AU1320" s="302"/>
      <c r="AV1320" s="303" t="b">
        <v>1</v>
      </c>
      <c r="AW1320" s="304" t="str">
        <f t="shared" si="9"/>
        <v>false</v>
      </c>
      <c r="AX1320" s="305" t="str">
        <f t="shared" si="17"/>
        <v>&lt;column comment="" default="" key="false" label="CityBlockPartSrc" length="255" nullable="true" originalDbColumnName="CityBlockPartSrc" originalLength="-1" pattern="" precision="-1" talendType="id_String" type=""/&gt;</v>
      </c>
      <c r="AY1320" s="306"/>
      <c r="AZ1320" s="305" t="str">
        <f t="shared" si="10"/>
        <v>&lt;column comment="" default="" key="false" label="CityBlockPartSrc" length="255" nullable="true" originalDbColumnName="CityBlockPartSrc" originalLength="-1" pattern="" precision="-1" talendType="id_String" type=""/&gt;</v>
      </c>
      <c r="BA1320" s="306"/>
      <c r="BB1320" s="302"/>
      <c r="BC1320" s="303" t="b">
        <f t="shared" si="11"/>
        <v>1</v>
      </c>
      <c r="BD1320" s="304"/>
      <c r="BE1320" s="304" t="str">
        <f t="shared" si="12"/>
        <v>false</v>
      </c>
      <c r="BF1320" s="307"/>
      <c r="BG1320" s="305"/>
      <c r="BH1320" s="305"/>
      <c r="BI1320" s="305"/>
      <c r="BJ1320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20" s="306"/>
      <c r="BL1320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20" s="306"/>
      <c r="BN1320" s="302"/>
      <c r="BO1320" s="302"/>
      <c r="BP1320" s="302"/>
      <c r="BQ1320" s="302"/>
      <c r="BR1320" s="302"/>
      <c r="BS1320" s="302"/>
      <c r="BT1320" s="302"/>
      <c r="BU1320" s="302"/>
      <c r="BV1320" s="302"/>
      <c r="BW1320" s="302"/>
      <c r="BX1320" s="302"/>
    </row>
    <row r="1321">
      <c r="A1321" s="292" t="s">
        <v>728</v>
      </c>
      <c r="B1321" s="292">
        <v>1320.0</v>
      </c>
      <c r="C1321" s="292">
        <f t="shared" si="15"/>
        <v>2</v>
      </c>
      <c r="D1321" s="293" t="str">
        <f t="shared" si="31"/>
        <v>Property Sales</v>
      </c>
      <c r="E1321" s="46" t="str">
        <f t="shared" si="2"/>
        <v>prclsale.mdb.HistPrclSale.LRMSRecDailyDate</v>
      </c>
      <c r="F1321" s="46" t="s">
        <v>373</v>
      </c>
      <c r="G1321" s="46" t="s">
        <v>600</v>
      </c>
      <c r="H1321" s="47">
        <v>16.0</v>
      </c>
      <c r="I1321" s="294" t="s">
        <v>2094</v>
      </c>
      <c r="J1321" s="295" t="s">
        <v>743</v>
      </c>
      <c r="K1321" s="296">
        <v>8.0</v>
      </c>
      <c r="L1321" s="297" t="b">
        <v>0</v>
      </c>
      <c r="M1321" s="294" t="s">
        <v>802</v>
      </c>
      <c r="N1321" s="294"/>
      <c r="O1321" s="369"/>
      <c r="P1321" s="369"/>
      <c r="Q1321" s="298" t="str">
        <f t="shared" si="3"/>
        <v>HistPrclSale</v>
      </c>
      <c r="R1321" s="298" t="str">
        <f t="shared" si="19"/>
        <v>LRMSRecDailyDate</v>
      </c>
      <c r="S1321" s="298" t="str">
        <f t="array" ref="S1321">iferror(index('Type Mapping'!$A$2:$D$21,match(J1321,'Type Mapping'!$B$2:$B$21,0),3),"type mismatch")</f>
        <v>VARCHAR</v>
      </c>
      <c r="T1321" s="298"/>
      <c r="U1321" s="298"/>
      <c r="V1321" s="298"/>
      <c r="W1321" s="51" t="b">
        <v>1</v>
      </c>
      <c r="X1321" s="51"/>
      <c r="Y1321" s="309"/>
      <c r="Z1321" s="309"/>
      <c r="AA1321" s="311" t="s">
        <v>977</v>
      </c>
      <c r="AB1321" s="53" t="str">
        <f t="shared" si="23"/>
        <v>**field missing**_history</v>
      </c>
      <c r="AC1321" s="308" t="str">
        <f t="array" ref="AC1321">iferror(index('StoT Mapping (Depreciated)'!$D$2:$L$976,match(E1321,'StoT Mapping (Depreciated)'!$D$2:$D$976,0),9),"**FIELD MISSING**")</f>
        <v>**FIELD MISSING**</v>
      </c>
      <c r="AD1321" s="53" t="str">
        <f t="shared" si="6"/>
        <v>**field missing**.**FIELD MISSING**</v>
      </c>
      <c r="AE1321" s="299">
        <f>countif(NEW_REDB_table.field,AD1321)</f>
        <v>0</v>
      </c>
      <c r="AF1321" s="299" t="str">
        <f t="shared" si="7"/>
        <v>Check...</v>
      </c>
      <c r="AG1321" s="308"/>
      <c r="AH1321" s="317" t="b">
        <v>0</v>
      </c>
      <c r="AI1321" s="317" t="b">
        <v>0</v>
      </c>
      <c r="AJ1321" s="308" t="str">
        <f t="array" ref="AJ1321">iferror(index('Type Mapping'!$A$2:$D$21,match(J1321,'Type Mapping'!$B$2:$B$21,0),4),"type mismatch")</f>
        <v>VARCHAR</v>
      </c>
      <c r="AK1321" s="308"/>
      <c r="AL1321" s="308"/>
      <c r="AM1321" s="308"/>
      <c r="AN1321" s="300" t="b">
        <v>0</v>
      </c>
      <c r="AO1321" s="300" t="b">
        <v>0</v>
      </c>
      <c r="AP1321" s="300" t="b">
        <v>0</v>
      </c>
      <c r="AQ1321" s="300" t="b">
        <v>0</v>
      </c>
      <c r="AR1321" s="300"/>
      <c r="AS1321" s="300"/>
      <c r="AT1321" s="302"/>
      <c r="AU1321" s="302"/>
      <c r="AV1321" s="303" t="b">
        <v>1</v>
      </c>
      <c r="AW1321" s="304" t="str">
        <f t="shared" si="9"/>
        <v>false</v>
      </c>
      <c r="AX1321" s="305" t="str">
        <f t="shared" si="17"/>
        <v>&lt;column comment="" default="" key="false" label="LRMSRecDailyDate" length="255" nullable="true" originalDbColumnName="LRMSRecDailyDate" originalLength="-1" pattern="" precision="-1" talendType="id_String" type=""/&gt;</v>
      </c>
      <c r="AY1321" s="306"/>
      <c r="AZ1321" s="305" t="str">
        <f t="shared" si="10"/>
        <v>&lt;column comment="" default="" key="false" label="LRMSRecDailyDate" length="255" nullable="true" originalDbColumnName="LRMSRecDailyDate" originalLength="-1" pattern="" precision="-1" talendType="id_String" type=""/&gt;</v>
      </c>
      <c r="BA1321" s="306"/>
      <c r="BB1321" s="302"/>
      <c r="BC1321" s="303" t="b">
        <f t="shared" si="11"/>
        <v>1</v>
      </c>
      <c r="BD1321" s="304"/>
      <c r="BE1321" s="304" t="str">
        <f t="shared" si="12"/>
        <v>false</v>
      </c>
      <c r="BF1321" s="307"/>
      <c r="BG1321" s="305"/>
      <c r="BH1321" s="305"/>
      <c r="BI1321" s="305"/>
      <c r="BJ1321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21" s="306"/>
      <c r="BL1321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21" s="306"/>
      <c r="BN1321" s="302"/>
      <c r="BO1321" s="302"/>
      <c r="BP1321" s="302"/>
      <c r="BQ1321" s="302"/>
      <c r="BR1321" s="302"/>
      <c r="BS1321" s="302"/>
      <c r="BT1321" s="302"/>
      <c r="BU1321" s="302"/>
      <c r="BV1321" s="302"/>
      <c r="BW1321" s="302"/>
      <c r="BX1321" s="302"/>
    </row>
    <row r="1322">
      <c r="A1322" s="292" t="s">
        <v>728</v>
      </c>
      <c r="B1322" s="292">
        <v>1321.0</v>
      </c>
      <c r="C1322" s="292">
        <f t="shared" si="15"/>
        <v>2</v>
      </c>
      <c r="D1322" s="293" t="str">
        <f t="shared" si="31"/>
        <v>Property Sales</v>
      </c>
      <c r="E1322" s="46" t="str">
        <f t="shared" si="2"/>
        <v>prclsale.mdb.HistPrclSale.LRMSLastUpdate</v>
      </c>
      <c r="F1322" s="46" t="s">
        <v>373</v>
      </c>
      <c r="G1322" s="46" t="s">
        <v>600</v>
      </c>
      <c r="H1322" s="47">
        <v>17.0</v>
      </c>
      <c r="I1322" s="294" t="s">
        <v>2095</v>
      </c>
      <c r="J1322" s="295" t="s">
        <v>743</v>
      </c>
      <c r="K1322" s="296">
        <v>6.0</v>
      </c>
      <c r="L1322" s="297" t="b">
        <v>0</v>
      </c>
      <c r="M1322" s="294" t="s">
        <v>802</v>
      </c>
      <c r="N1322" s="294"/>
      <c r="O1322" s="369"/>
      <c r="P1322" s="369"/>
      <c r="Q1322" s="298" t="str">
        <f t="shared" si="3"/>
        <v>HistPrclSale</v>
      </c>
      <c r="R1322" s="298" t="str">
        <f t="shared" si="19"/>
        <v>LRMSLastUpdate</v>
      </c>
      <c r="S1322" s="298" t="str">
        <f t="array" ref="S1322">iferror(index('Type Mapping'!$A$2:$D$21,match(J1322,'Type Mapping'!$B$2:$B$21,0),3),"type mismatch")</f>
        <v>VARCHAR</v>
      </c>
      <c r="T1322" s="298"/>
      <c r="U1322" s="298"/>
      <c r="V1322" s="298"/>
      <c r="W1322" s="51" t="b">
        <v>1</v>
      </c>
      <c r="X1322" s="51"/>
      <c r="Y1322" s="309"/>
      <c r="Z1322" s="309"/>
      <c r="AA1322" s="311" t="s">
        <v>977</v>
      </c>
      <c r="AB1322" s="53" t="str">
        <f t="shared" si="23"/>
        <v>**field missing**_history</v>
      </c>
      <c r="AC1322" s="308" t="str">
        <f t="array" ref="AC1322">iferror(index('StoT Mapping (Depreciated)'!$D$2:$L$976,match(E1322,'StoT Mapping (Depreciated)'!$D$2:$D$976,0),9),"**FIELD MISSING**")</f>
        <v>**FIELD MISSING**</v>
      </c>
      <c r="AD1322" s="53" t="str">
        <f t="shared" si="6"/>
        <v>**field missing**.**FIELD MISSING**</v>
      </c>
      <c r="AE1322" s="299">
        <f>countif(NEW_REDB_table.field,AD1322)</f>
        <v>0</v>
      </c>
      <c r="AF1322" s="299" t="str">
        <f t="shared" si="7"/>
        <v>Check...</v>
      </c>
      <c r="AG1322" s="308"/>
      <c r="AH1322" s="317" t="b">
        <v>0</v>
      </c>
      <c r="AI1322" s="317" t="b">
        <v>0</v>
      </c>
      <c r="AJ1322" s="308" t="str">
        <f t="array" ref="AJ1322">iferror(index('Type Mapping'!$A$2:$D$21,match(J1322,'Type Mapping'!$B$2:$B$21,0),4),"type mismatch")</f>
        <v>VARCHAR</v>
      </c>
      <c r="AK1322" s="308"/>
      <c r="AL1322" s="308"/>
      <c r="AM1322" s="308"/>
      <c r="AN1322" s="300" t="b">
        <v>0</v>
      </c>
      <c r="AO1322" s="300" t="b">
        <v>0</v>
      </c>
      <c r="AP1322" s="300" t="b">
        <v>0</v>
      </c>
      <c r="AQ1322" s="300" t="b">
        <v>0</v>
      </c>
      <c r="AR1322" s="300"/>
      <c r="AS1322" s="300"/>
      <c r="AT1322" s="302"/>
      <c r="AU1322" s="302"/>
      <c r="AV1322" s="303" t="b">
        <v>1</v>
      </c>
      <c r="AW1322" s="304" t="str">
        <f t="shared" si="9"/>
        <v>false</v>
      </c>
      <c r="AX1322" s="305" t="str">
        <f t="shared" si="17"/>
        <v>&lt;column comment="" default="" key="false" label="LRMSLastUpdate" length="255" nullable="true" originalDbColumnName="LRMSLastUpdate" originalLength="-1" pattern="" precision="-1" talendType="id_String" type=""/&gt;&lt;/schema&gt;</v>
      </c>
      <c r="AY1322" s="306"/>
      <c r="AZ1322" s="305" t="str">
        <f t="shared" si="10"/>
        <v>&lt;column comment="" default="" key="false" label="LRMSLastUpdate" length="255" nullable="true" originalDbColumnName="LRMSLastUpdate" originalLength="-1" pattern="" precision="-1" talendType="id_String" type=""/&gt;
&lt;/schema&gt;
</v>
      </c>
      <c r="BA1322" s="306"/>
      <c r="BB1322" s="302"/>
      <c r="BC1322" s="303" t="b">
        <f t="shared" si="11"/>
        <v>1</v>
      </c>
      <c r="BD1322" s="304"/>
      <c r="BE1322" s="304" t="str">
        <f t="shared" si="12"/>
        <v>false</v>
      </c>
      <c r="BF1322" s="307"/>
      <c r="BG1322" s="305"/>
      <c r="BH1322" s="305"/>
      <c r="BI1322" s="305"/>
      <c r="BJ1322" s="305" t="str">
        <f t="shared" si="18"/>
        <v>&lt;column comment="" default="" key="false" label="HistPrclSale" length="255" nullable="true" originalDbColumnName="HistPrclSale" originalLength="-1" pattern="" precision="-1" talendType="id_String" type=""/&gt;</v>
      </c>
      <c r="BK1322" s="306"/>
      <c r="BL1322" s="305" t="str">
        <f t="shared" si="14"/>
        <v>&lt;column comment="" default="" key="false" label="HistPrclSale" length="255" nullable="true" originalDbColumnName="HistPrclSale" originalLength="-1" pattern="" precision="-1" talendType="id_String" type=""/&gt;</v>
      </c>
      <c r="BM1322" s="306"/>
      <c r="BN1322" s="302"/>
      <c r="BO1322" s="302"/>
      <c r="BP1322" s="302"/>
      <c r="BQ1322" s="302"/>
      <c r="BR1322" s="302"/>
      <c r="BS1322" s="302"/>
      <c r="BT1322" s="302"/>
      <c r="BU1322" s="302"/>
      <c r="BV1322" s="302"/>
      <c r="BW1322" s="302"/>
      <c r="BX1322" s="302"/>
    </row>
    <row r="1323">
      <c r="A1323" s="292" t="s">
        <v>728</v>
      </c>
      <c r="B1323" s="292">
        <v>1322.0</v>
      </c>
      <c r="C1323" s="292">
        <f t="shared" si="15"/>
        <v>1</v>
      </c>
      <c r="D1323" s="293" t="str">
        <f t="shared" si="31"/>
        <v>Property Sales</v>
      </c>
      <c r="E1323" s="46" t="str">
        <f t="shared" si="2"/>
        <v>prclsale.mdb.PrclSale.CityBlock</v>
      </c>
      <c r="F1323" s="46" t="s">
        <v>373</v>
      </c>
      <c r="G1323" s="46" t="s">
        <v>602</v>
      </c>
      <c r="H1323" s="47">
        <v>1.0</v>
      </c>
      <c r="I1323" s="294" t="s">
        <v>65</v>
      </c>
      <c r="J1323" s="295" t="s">
        <v>729</v>
      </c>
      <c r="K1323" s="296">
        <v>8.0</v>
      </c>
      <c r="L1323" s="297" t="b">
        <v>1</v>
      </c>
      <c r="M1323" s="294" t="s">
        <v>730</v>
      </c>
      <c r="N1323" s="294"/>
      <c r="O1323" s="369"/>
      <c r="P1323" s="369"/>
      <c r="Q1323" s="298" t="str">
        <f t="shared" si="3"/>
        <v>PrclSale</v>
      </c>
      <c r="R1323" s="298" t="str">
        <f t="shared" si="19"/>
        <v>CityBlock</v>
      </c>
      <c r="S1323" s="298" t="str">
        <f t="array" ref="S1323">iferror(index('Type Mapping'!$A$2:$D$21,match(J1323,'Type Mapping'!$B$2:$B$21,0),3),"type mismatch")</f>
        <v>VARCHAR</v>
      </c>
      <c r="T1323" s="298"/>
      <c r="U1323" s="298"/>
      <c r="V1323" s="298"/>
      <c r="W1323" s="51" t="b">
        <v>1</v>
      </c>
      <c r="X1323" s="51"/>
      <c r="Y1323" s="309"/>
      <c r="Z1323" s="309" t="s">
        <v>808</v>
      </c>
      <c r="AA1323" s="311" t="s">
        <v>671</v>
      </c>
      <c r="AB1323" s="53" t="str">
        <f t="shared" si="23"/>
        <v>parcel_sale_history</v>
      </c>
      <c r="AC1323" s="308" t="str">
        <f t="array" ref="AC1323">iferror(index('StoT Mapping (Depreciated)'!$D$2:$L$976,match(E1323,'StoT Mapping (Depreciated)'!$D$2:$D$976,0),9),"**FIELD MISSING**")</f>
        <v/>
      </c>
      <c r="AD1323" s="53" t="str">
        <f t="shared" si="6"/>
        <v>parcel_sale.</v>
      </c>
      <c r="AE1323" s="299">
        <f>countif(NEW_REDB_table.field,AD1323)</f>
        <v>0</v>
      </c>
      <c r="AF1323" s="299" t="str">
        <f t="shared" si="7"/>
        <v>Check...</v>
      </c>
      <c r="AG1323" s="308"/>
      <c r="AH1323" s="317" t="b">
        <v>0</v>
      </c>
      <c r="AI1323" s="317" t="b">
        <v>0</v>
      </c>
      <c r="AJ1323" s="308" t="str">
        <f t="array" ref="AJ1323">iferror(index('Type Mapping'!$A$2:$D$21,match(J1323,'Type Mapping'!$B$2:$B$21,0),4),"type mismatch")</f>
        <v>FLOAT</v>
      </c>
      <c r="AK1323" s="308"/>
      <c r="AL1323" s="308"/>
      <c r="AM1323" s="308"/>
      <c r="AN1323" s="300" t="b">
        <v>0</v>
      </c>
      <c r="AO1323" s="300" t="b">
        <v>0</v>
      </c>
      <c r="AP1323" s="300" t="b">
        <v>0</v>
      </c>
      <c r="AQ1323" s="300" t="b">
        <v>0</v>
      </c>
      <c r="AR1323" s="300"/>
      <c r="AS1323" s="300"/>
      <c r="AT1323" s="302"/>
      <c r="AU1323" s="302"/>
      <c r="AV1323" s="303" t="b">
        <v>1</v>
      </c>
      <c r="AW1323" s="304" t="str">
        <f t="shared" si="9"/>
        <v>true</v>
      </c>
      <c r="AX1323" s="305" t="str">
        <f t="shared" si="17"/>
        <v>***PrclSale.xml &lt;?xml version="1.0" encoding="UTF-8"?&gt;&lt;schema&gt;&lt;column comment="" default="" key="true" label="CityBlock" length="255" nullable="true" originalDbColumnName="CityBlock" originalLength="-1" pattern="" precision="-1" talendType="id_String" type=""/&gt;</v>
      </c>
      <c r="AY1323" s="306"/>
      <c r="AZ1323" s="305" t="str">
        <f t="shared" si="10"/>
        <v>PrclSale.xml
&lt;?xml version="1.0" encoding="UTF-8"?&gt;&lt;schema&gt;
&lt;column comment="" default="" key="true" label="CityBlock" length="255" nullable="true" originalDbColumnName="CityBlock" originalLength="-1" pattern="" precision="-1" talendType="id_String" type=""/&gt;</v>
      </c>
      <c r="BA1323" s="306"/>
      <c r="BB1323" s="302"/>
      <c r="BC1323" s="303" t="b">
        <f t="shared" si="11"/>
        <v>1</v>
      </c>
      <c r="BD1323" s="304"/>
      <c r="BE1323" s="304" t="str">
        <f t="shared" si="12"/>
        <v>false</v>
      </c>
      <c r="BF1323" s="307"/>
      <c r="BG1323" s="305"/>
      <c r="BH1323" s="305"/>
      <c r="BI1323" s="305"/>
      <c r="BJ1323" s="305" t="str">
        <f t="shared" si="18"/>
        <v>&lt;column comment="" default="" key="false" label="PrclSale" length="255" nullable="true" originalDbColumnName="PrclSale" originalLength="-1" pattern="" precision="-1" talendType="id_String" type=""/&gt;</v>
      </c>
      <c r="BK1323" s="306"/>
      <c r="BL1323" s="305" t="str">
        <f t="shared" si="14"/>
        <v>&lt;column comment="" default="" key="false" label="PrclSale" length="255" nullable="true" originalDbColumnName="PrclSale" originalLength="-1" pattern="" precision="-1" talendType="id_String" type=""/&gt;</v>
      </c>
      <c r="BM1323" s="306"/>
      <c r="BN1323" s="302"/>
      <c r="BO1323" s="302"/>
      <c r="BP1323" s="302"/>
      <c r="BQ1323" s="302"/>
      <c r="BR1323" s="302"/>
      <c r="BS1323" s="302"/>
      <c r="BT1323" s="302"/>
      <c r="BU1323" s="302"/>
      <c r="BV1323" s="302"/>
      <c r="BW1323" s="302"/>
      <c r="BX1323" s="302"/>
    </row>
    <row r="1324">
      <c r="A1324" s="292" t="s">
        <v>728</v>
      </c>
      <c r="B1324" s="292">
        <v>1323.0</v>
      </c>
      <c r="C1324" s="292">
        <f t="shared" si="15"/>
        <v>1</v>
      </c>
      <c r="D1324" s="293" t="str">
        <f t="shared" si="31"/>
        <v>Property Sales</v>
      </c>
      <c r="E1324" s="46" t="str">
        <f t="shared" si="2"/>
        <v>prclsale.mdb.PrclSale.Parcel</v>
      </c>
      <c r="F1324" s="46" t="s">
        <v>373</v>
      </c>
      <c r="G1324" s="46" t="s">
        <v>602</v>
      </c>
      <c r="H1324" s="47">
        <v>2.0</v>
      </c>
      <c r="I1324" s="294" t="s">
        <v>78</v>
      </c>
      <c r="J1324" s="295" t="s">
        <v>738</v>
      </c>
      <c r="K1324" s="296">
        <v>4.0</v>
      </c>
      <c r="L1324" s="297" t="b">
        <v>1</v>
      </c>
      <c r="M1324" s="294" t="s">
        <v>739</v>
      </c>
      <c r="N1324" s="294"/>
      <c r="O1324" s="369"/>
      <c r="P1324" s="369"/>
      <c r="Q1324" s="298" t="str">
        <f t="shared" si="3"/>
        <v>PrclSale</v>
      </c>
      <c r="R1324" s="298" t="str">
        <f t="shared" si="19"/>
        <v>Parcel</v>
      </c>
      <c r="S1324" s="298" t="str">
        <f t="array" ref="S1324">iferror(index('Type Mapping'!$A$2:$D$21,match(J1324,'Type Mapping'!$B$2:$B$21,0),3),"type mismatch")</f>
        <v>VARCHAR</v>
      </c>
      <c r="T1324" s="298"/>
      <c r="U1324" s="298"/>
      <c r="V1324" s="298"/>
      <c r="W1324" s="51" t="b">
        <v>1</v>
      </c>
      <c r="X1324" s="51"/>
      <c r="Y1324" s="309"/>
      <c r="Z1324" s="309" t="s">
        <v>808</v>
      </c>
      <c r="AA1324" s="311" t="s">
        <v>671</v>
      </c>
      <c r="AB1324" s="53" t="str">
        <f t="shared" si="23"/>
        <v>parcel_sale_history</v>
      </c>
      <c r="AC1324" s="308" t="str">
        <f t="array" ref="AC1324">iferror(index('StoT Mapping (Depreciated)'!$D$2:$L$976,match(E1324,'StoT Mapping (Depreciated)'!$D$2:$D$976,0),9),"**FIELD MISSING**")</f>
        <v/>
      </c>
      <c r="AD1324" s="53" t="str">
        <f t="shared" si="6"/>
        <v>parcel_sale.</v>
      </c>
      <c r="AE1324" s="299">
        <f>countif(NEW_REDB_table.field,AD1324)</f>
        <v>0</v>
      </c>
      <c r="AF1324" s="299" t="str">
        <f t="shared" si="7"/>
        <v>Check...</v>
      </c>
      <c r="AG1324" s="308"/>
      <c r="AH1324" s="317" t="b">
        <v>0</v>
      </c>
      <c r="AI1324" s="317" t="b">
        <v>0</v>
      </c>
      <c r="AJ1324" s="308" t="str">
        <f t="array" ref="AJ1324">iferror(index('Type Mapping'!$A$2:$D$21,match(J1324,'Type Mapping'!$B$2:$B$21,0),4),"type mismatch")</f>
        <v>INT</v>
      </c>
      <c r="AK1324" s="308"/>
      <c r="AL1324" s="308"/>
      <c r="AM1324" s="308"/>
      <c r="AN1324" s="300" t="b">
        <v>0</v>
      </c>
      <c r="AO1324" s="300" t="b">
        <v>0</v>
      </c>
      <c r="AP1324" s="300" t="b">
        <v>0</v>
      </c>
      <c r="AQ1324" s="300" t="b">
        <v>0</v>
      </c>
      <c r="AR1324" s="300"/>
      <c r="AS1324" s="300"/>
      <c r="AT1324" s="302"/>
      <c r="AU1324" s="302"/>
      <c r="AV1324" s="303" t="b">
        <v>1</v>
      </c>
      <c r="AW1324" s="304" t="str">
        <f t="shared" si="9"/>
        <v>true</v>
      </c>
      <c r="AX1324" s="305" t="str">
        <f t="shared" si="17"/>
        <v>&lt;column comment="" default="" key="true" label="Parcel" length="255" nullable="true" originalDbColumnName="Parcel" originalLength="-1" pattern="" precision="-1" talendType="id_String" type=""/&gt;</v>
      </c>
      <c r="AY1324" s="306"/>
      <c r="AZ1324" s="305" t="str">
        <f t="shared" si="10"/>
        <v>&lt;column comment="" default="" key="true" label="Parcel" length="255" nullable="true" originalDbColumnName="Parcel" originalLength="-1" pattern="" precision="-1" talendType="id_String" type=""/&gt;</v>
      </c>
      <c r="BA1324" s="306"/>
      <c r="BB1324" s="302"/>
      <c r="BC1324" s="303" t="b">
        <f t="shared" si="11"/>
        <v>1</v>
      </c>
      <c r="BD1324" s="304"/>
      <c r="BE1324" s="304" t="str">
        <f t="shared" si="12"/>
        <v>false</v>
      </c>
      <c r="BF1324" s="307"/>
      <c r="BG1324" s="305"/>
      <c r="BH1324" s="305"/>
      <c r="BI1324" s="305"/>
      <c r="BJ1324" s="305" t="str">
        <f t="shared" si="18"/>
        <v>&lt;column comment="" default="" key="false" label="PrclSale" length="255" nullable="true" originalDbColumnName="PrclSale" originalLength="-1" pattern="" precision="-1" talendType="id_String" type=""/&gt;</v>
      </c>
      <c r="BK1324" s="306"/>
      <c r="BL1324" s="305" t="str">
        <f t="shared" si="14"/>
        <v>&lt;column comment="" default="" key="false" label="PrclSale" length="255" nullable="true" originalDbColumnName="PrclSale" originalLength="-1" pattern="" precision="-1" talendType="id_String" type=""/&gt;</v>
      </c>
      <c r="BM1324" s="306"/>
      <c r="BN1324" s="302"/>
      <c r="BO1324" s="302"/>
      <c r="BP1324" s="302"/>
      <c r="BQ1324" s="302"/>
      <c r="BR1324" s="302"/>
      <c r="BS1324" s="302"/>
      <c r="BT1324" s="302"/>
      <c r="BU1324" s="302"/>
      <c r="BV1324" s="302"/>
      <c r="BW1324" s="302"/>
      <c r="BX1324" s="302"/>
    </row>
    <row r="1325">
      <c r="A1325" s="292" t="s">
        <v>728</v>
      </c>
      <c r="B1325" s="292">
        <v>1324.0</v>
      </c>
      <c r="C1325" s="292">
        <f t="shared" si="15"/>
        <v>1</v>
      </c>
      <c r="D1325" s="293" t="str">
        <f t="shared" si="31"/>
        <v>Property Sales</v>
      </c>
      <c r="E1325" s="46" t="str">
        <f t="shared" si="2"/>
        <v>prclsale.mdb.PrclSale.OwnerCode</v>
      </c>
      <c r="F1325" s="46" t="s">
        <v>373</v>
      </c>
      <c r="G1325" s="46" t="s">
        <v>602</v>
      </c>
      <c r="H1325" s="47">
        <v>3.0</v>
      </c>
      <c r="I1325" s="294" t="s">
        <v>90</v>
      </c>
      <c r="J1325" s="295" t="s">
        <v>740</v>
      </c>
      <c r="K1325" s="296">
        <v>1.0</v>
      </c>
      <c r="L1325" s="297" t="b">
        <v>1</v>
      </c>
      <c r="M1325" s="294" t="s">
        <v>741</v>
      </c>
      <c r="N1325" s="294"/>
      <c r="O1325" s="369"/>
      <c r="P1325" s="369"/>
      <c r="Q1325" s="298" t="str">
        <f t="shared" si="3"/>
        <v>PrclSale</v>
      </c>
      <c r="R1325" s="298" t="str">
        <f t="shared" si="19"/>
        <v>OwnerCode</v>
      </c>
      <c r="S1325" s="298" t="str">
        <f t="array" ref="S1325">iferror(index('Type Mapping'!$A$2:$D$21,match(J1325,'Type Mapping'!$B$2:$B$21,0),3),"type mismatch")</f>
        <v>VARCHAR</v>
      </c>
      <c r="T1325" s="298"/>
      <c r="U1325" s="298"/>
      <c r="V1325" s="298"/>
      <c r="W1325" s="51" t="b">
        <v>1</v>
      </c>
      <c r="X1325" s="51"/>
      <c r="Y1325" s="309"/>
      <c r="Z1325" s="309" t="s">
        <v>808</v>
      </c>
      <c r="AA1325" s="311" t="s">
        <v>671</v>
      </c>
      <c r="AB1325" s="53" t="str">
        <f t="shared" si="23"/>
        <v>parcel_sale_history</v>
      </c>
      <c r="AC1325" s="308" t="str">
        <f t="array" ref="AC1325">iferror(index('StoT Mapping (Depreciated)'!$D$2:$L$976,match(E1325,'StoT Mapping (Depreciated)'!$D$2:$D$976,0),9),"**FIELD MISSING**")</f>
        <v/>
      </c>
      <c r="AD1325" s="53" t="str">
        <f t="shared" si="6"/>
        <v>parcel_sale.</v>
      </c>
      <c r="AE1325" s="299">
        <f>countif(NEW_REDB_table.field,AD1325)</f>
        <v>0</v>
      </c>
      <c r="AF1325" s="299" t="str">
        <f t="shared" si="7"/>
        <v>Check...</v>
      </c>
      <c r="AG1325" s="308"/>
      <c r="AH1325" s="317" t="b">
        <v>0</v>
      </c>
      <c r="AI1325" s="317" t="b">
        <v>0</v>
      </c>
      <c r="AJ1325" s="308" t="str">
        <f t="array" ref="AJ1325">iferror(index('Type Mapping'!$A$2:$D$21,match(J1325,'Type Mapping'!$B$2:$B$21,0),4),"type mismatch")</f>
        <v>INT</v>
      </c>
      <c r="AK1325" s="308"/>
      <c r="AL1325" s="308"/>
      <c r="AM1325" s="308"/>
      <c r="AN1325" s="300" t="b">
        <v>0</v>
      </c>
      <c r="AO1325" s="300" t="b">
        <v>0</v>
      </c>
      <c r="AP1325" s="300" t="b">
        <v>0</v>
      </c>
      <c r="AQ1325" s="300" t="b">
        <v>0</v>
      </c>
      <c r="AR1325" s="300"/>
      <c r="AS1325" s="300"/>
      <c r="AT1325" s="302"/>
      <c r="AU1325" s="302"/>
      <c r="AV1325" s="303" t="b">
        <v>1</v>
      </c>
      <c r="AW1325" s="304" t="str">
        <f t="shared" si="9"/>
        <v>true</v>
      </c>
      <c r="AX1325" s="305" t="str">
        <f t="shared" si="17"/>
        <v>&lt;column comment="" default="" key="true" label="OwnerCode" length="255" nullable="true" originalDbColumnName="OwnerCode" originalLength="-1" pattern="" precision="-1" talendType="id_String" type=""/&gt;</v>
      </c>
      <c r="AY1325" s="306"/>
      <c r="AZ1325" s="305" t="str">
        <f t="shared" si="10"/>
        <v>&lt;column comment="" default="" key="true" label="OwnerCode" length="255" nullable="true" originalDbColumnName="OwnerCode" originalLength="-1" pattern="" precision="-1" talendType="id_String" type=""/&gt;</v>
      </c>
      <c r="BA1325" s="306"/>
      <c r="BB1325" s="302"/>
      <c r="BC1325" s="303" t="b">
        <f t="shared" si="11"/>
        <v>1</v>
      </c>
      <c r="BD1325" s="304"/>
      <c r="BE1325" s="304" t="str">
        <f t="shared" si="12"/>
        <v>false</v>
      </c>
      <c r="BF1325" s="307"/>
      <c r="BG1325" s="305"/>
      <c r="BH1325" s="305"/>
      <c r="BI1325" s="305"/>
      <c r="BJ1325" s="305" t="str">
        <f t="shared" si="18"/>
        <v>&lt;column comment="" default="" key="false" label="PrclSale" length="255" nullable="true" originalDbColumnName="PrclSale" originalLength="-1" pattern="" precision="-1" talendType="id_String" type=""/&gt;</v>
      </c>
      <c r="BK1325" s="306"/>
      <c r="BL1325" s="305" t="str">
        <f t="shared" si="14"/>
        <v>&lt;column comment="" default="" key="false" label="PrclSale" length="255" nullable="true" originalDbColumnName="PrclSale" originalLength="-1" pattern="" precision="-1" talendType="id_String" type=""/&gt;</v>
      </c>
      <c r="BM1325" s="306"/>
      <c r="BN1325" s="302"/>
      <c r="BO1325" s="302"/>
      <c r="BP1325" s="302"/>
      <c r="BQ1325" s="302"/>
      <c r="BR1325" s="302"/>
      <c r="BS1325" s="302"/>
      <c r="BT1325" s="302"/>
      <c r="BU1325" s="302"/>
      <c r="BV1325" s="302"/>
      <c r="BW1325" s="302"/>
      <c r="BX1325" s="302"/>
    </row>
    <row r="1326">
      <c r="A1326" s="292" t="s">
        <v>728</v>
      </c>
      <c r="B1326" s="292">
        <v>1325.0</v>
      </c>
      <c r="C1326" s="292">
        <f t="shared" si="15"/>
        <v>1</v>
      </c>
      <c r="D1326" s="293" t="str">
        <f t="shared" si="31"/>
        <v>Property Sales</v>
      </c>
      <c r="E1326" s="46" t="str">
        <f t="shared" si="2"/>
        <v>prclsale.mdb.PrclSale.SaleNum</v>
      </c>
      <c r="F1326" s="46" t="s">
        <v>373</v>
      </c>
      <c r="G1326" s="46" t="s">
        <v>602</v>
      </c>
      <c r="H1326" s="47">
        <v>4.0</v>
      </c>
      <c r="I1326" s="294" t="s">
        <v>2082</v>
      </c>
      <c r="J1326" s="295" t="s">
        <v>740</v>
      </c>
      <c r="K1326" s="296">
        <v>1.0</v>
      </c>
      <c r="L1326" s="297" t="b">
        <v>1</v>
      </c>
      <c r="M1326" s="294" t="s">
        <v>802</v>
      </c>
      <c r="N1326" s="294"/>
      <c r="O1326" s="369"/>
      <c r="P1326" s="369"/>
      <c r="Q1326" s="298" t="str">
        <f t="shared" si="3"/>
        <v>PrclSale</v>
      </c>
      <c r="R1326" s="298" t="str">
        <f t="shared" si="19"/>
        <v>SaleNum</v>
      </c>
      <c r="S1326" s="298" t="str">
        <f t="array" ref="S1326">iferror(index('Type Mapping'!$A$2:$D$21,match(J1326,'Type Mapping'!$B$2:$B$21,0),3),"type mismatch")</f>
        <v>VARCHAR</v>
      </c>
      <c r="T1326" s="298"/>
      <c r="U1326" s="298"/>
      <c r="V1326" s="298"/>
      <c r="W1326" s="51" t="b">
        <v>1</v>
      </c>
      <c r="X1326" s="51"/>
      <c r="Y1326" s="309"/>
      <c r="Z1326" s="309"/>
      <c r="AA1326" s="311" t="s">
        <v>671</v>
      </c>
      <c r="AB1326" s="53" t="str">
        <f t="shared" si="23"/>
        <v>parcel_sale_history</v>
      </c>
      <c r="AC1326" s="308" t="str">
        <f t="array" ref="AC1326">iferror(index('StoT Mapping (Depreciated)'!$D$2:$L$976,match(E1326,'StoT Mapping (Depreciated)'!$D$2:$D$976,0),9),"**FIELD MISSING**")</f>
        <v>SaleNum</v>
      </c>
      <c r="AD1326" s="53" t="str">
        <f t="shared" si="6"/>
        <v>parcel_sale.SaleNum</v>
      </c>
      <c r="AE1326" s="299">
        <f>countif(NEW_REDB_table.field,AD1326)</f>
        <v>0</v>
      </c>
      <c r="AF1326" s="299" t="str">
        <f t="shared" si="7"/>
        <v>Check...</v>
      </c>
      <c r="AG1326" s="308"/>
      <c r="AH1326" s="317" t="b">
        <v>0</v>
      </c>
      <c r="AI1326" s="317" t="b">
        <v>0</v>
      </c>
      <c r="AJ1326" s="308" t="str">
        <f t="array" ref="AJ1326">iferror(index('Type Mapping'!$A$2:$D$21,match(J1326,'Type Mapping'!$B$2:$B$21,0),4),"type mismatch")</f>
        <v>INT</v>
      </c>
      <c r="AK1326" s="308"/>
      <c r="AL1326" s="308"/>
      <c r="AM1326" s="308"/>
      <c r="AN1326" s="300" t="b">
        <v>0</v>
      </c>
      <c r="AO1326" s="300" t="b">
        <v>0</v>
      </c>
      <c r="AP1326" s="300" t="b">
        <v>0</v>
      </c>
      <c r="AQ1326" s="300" t="b">
        <v>0</v>
      </c>
      <c r="AR1326" s="300"/>
      <c r="AS1326" s="300"/>
      <c r="AT1326" s="302"/>
      <c r="AU1326" s="302"/>
      <c r="AV1326" s="303" t="b">
        <v>1</v>
      </c>
      <c r="AW1326" s="304" t="str">
        <f t="shared" si="9"/>
        <v>true</v>
      </c>
      <c r="AX1326" s="305" t="str">
        <f t="shared" si="17"/>
        <v>&lt;column comment="" default="" key="true" label="SaleNum" length="255" nullable="true" originalDbColumnName="SaleNum" originalLength="-1" pattern="" precision="-1" talendType="id_String" type=""/&gt;</v>
      </c>
      <c r="AY1326" s="306"/>
      <c r="AZ1326" s="305" t="str">
        <f t="shared" si="10"/>
        <v>&lt;column comment="" default="" key="true" label="SaleNum" length="255" nullable="true" originalDbColumnName="SaleNum" originalLength="-1" pattern="" precision="-1" talendType="id_String" type=""/&gt;</v>
      </c>
      <c r="BA1326" s="306"/>
      <c r="BB1326" s="302"/>
      <c r="BC1326" s="303" t="b">
        <f t="shared" si="11"/>
        <v>1</v>
      </c>
      <c r="BD1326" s="304"/>
      <c r="BE1326" s="304" t="str">
        <f t="shared" si="12"/>
        <v>false</v>
      </c>
      <c r="BF1326" s="307"/>
      <c r="BG1326" s="305"/>
      <c r="BH1326" s="305"/>
      <c r="BI1326" s="305"/>
      <c r="BJ1326" s="305" t="str">
        <f t="shared" si="18"/>
        <v>&lt;column comment="" default="" key="false" label="PrclSale" length="255" nullable="true" originalDbColumnName="PrclSale" originalLength="-1" pattern="" precision="-1" talendType="id_String" type=""/&gt;</v>
      </c>
      <c r="BK1326" s="306"/>
      <c r="BL1326" s="305" t="str">
        <f t="shared" si="14"/>
        <v>&lt;column comment="" default="" key="false" label="PrclSale" length="255" nullable="true" originalDbColumnName="PrclSale" originalLength="-1" pattern="" precision="-1" talendType="id_String" type=""/&gt;</v>
      </c>
      <c r="BM1326" s="306"/>
      <c r="BN1326" s="302"/>
      <c r="BO1326" s="302"/>
      <c r="BP1326" s="302"/>
      <c r="BQ1326" s="302"/>
      <c r="BR1326" s="302"/>
      <c r="BS1326" s="302"/>
      <c r="BT1326" s="302"/>
      <c r="BU1326" s="302"/>
      <c r="BV1326" s="302"/>
      <c r="BW1326" s="302"/>
      <c r="BX1326" s="302"/>
    </row>
    <row r="1327">
      <c r="A1327" s="292" t="s">
        <v>728</v>
      </c>
      <c r="B1327" s="292">
        <v>1326.0</v>
      </c>
      <c r="C1327" s="292">
        <f t="shared" si="15"/>
        <v>1</v>
      </c>
      <c r="D1327" s="293" t="str">
        <f t="shared" si="31"/>
        <v>Property Sales</v>
      </c>
      <c r="E1327" s="46" t="str">
        <f t="shared" si="2"/>
        <v>prclsale.mdb.PrclSale.SaleType</v>
      </c>
      <c r="F1327" s="46" t="s">
        <v>373</v>
      </c>
      <c r="G1327" s="46" t="s">
        <v>602</v>
      </c>
      <c r="H1327" s="47">
        <v>5.0</v>
      </c>
      <c r="I1327" s="294" t="s">
        <v>2084</v>
      </c>
      <c r="J1327" s="295" t="s">
        <v>740</v>
      </c>
      <c r="K1327" s="296">
        <v>1.0</v>
      </c>
      <c r="L1327" s="297" t="b">
        <v>0</v>
      </c>
      <c r="M1327" s="294" t="s">
        <v>802</v>
      </c>
      <c r="N1327" s="294"/>
      <c r="O1327" s="369"/>
      <c r="P1327" s="369"/>
      <c r="Q1327" s="298" t="str">
        <f t="shared" si="3"/>
        <v>PrclSale</v>
      </c>
      <c r="R1327" s="298" t="str">
        <f t="shared" si="19"/>
        <v>SaleType</v>
      </c>
      <c r="S1327" s="298" t="str">
        <f t="array" ref="S1327">iferror(index('Type Mapping'!$A$2:$D$21,match(J1327,'Type Mapping'!$B$2:$B$21,0),3),"type mismatch")</f>
        <v>VARCHAR</v>
      </c>
      <c r="T1327" s="298"/>
      <c r="U1327" s="298"/>
      <c r="V1327" s="298"/>
      <c r="W1327" s="51" t="b">
        <v>1</v>
      </c>
      <c r="X1327" s="51"/>
      <c r="Y1327" s="309"/>
      <c r="Z1327" s="309"/>
      <c r="AA1327" s="311" t="s">
        <v>671</v>
      </c>
      <c r="AB1327" s="53" t="str">
        <f t="shared" si="23"/>
        <v>parcel_sale_history</v>
      </c>
      <c r="AC1327" s="308" t="str">
        <f t="array" ref="AC1327">iferror(index('StoT Mapping (Depreciated)'!$D$2:$L$976,match(E1327,'StoT Mapping (Depreciated)'!$D$2:$D$976,0),9),"**FIELD MISSING**")</f>
        <v>SaleType</v>
      </c>
      <c r="AD1327" s="53" t="str">
        <f t="shared" si="6"/>
        <v>parcel_sale.SaleType</v>
      </c>
      <c r="AE1327" s="299">
        <f>countif(NEW_REDB_table.field,AD1327)</f>
        <v>0</v>
      </c>
      <c r="AF1327" s="299" t="str">
        <f t="shared" si="7"/>
        <v>Check...</v>
      </c>
      <c r="AG1327" s="308"/>
      <c r="AH1327" s="317" t="b">
        <v>0</v>
      </c>
      <c r="AI1327" s="317" t="b">
        <v>0</v>
      </c>
      <c r="AJ1327" s="308" t="str">
        <f t="array" ref="AJ1327">iferror(index('Type Mapping'!$A$2:$D$21,match(J1327,'Type Mapping'!$B$2:$B$21,0),4),"type mismatch")</f>
        <v>INT</v>
      </c>
      <c r="AK1327" s="308"/>
      <c r="AL1327" s="308"/>
      <c r="AM1327" s="308"/>
      <c r="AN1327" s="300" t="b">
        <v>0</v>
      </c>
      <c r="AO1327" s="300" t="b">
        <v>0</v>
      </c>
      <c r="AP1327" s="300" t="b">
        <v>0</v>
      </c>
      <c r="AQ1327" s="300" t="b">
        <v>0</v>
      </c>
      <c r="AR1327" s="300"/>
      <c r="AS1327" s="300"/>
      <c r="AT1327" s="302"/>
      <c r="AU1327" s="302"/>
      <c r="AV1327" s="303" t="b">
        <v>1</v>
      </c>
      <c r="AW1327" s="304" t="str">
        <f t="shared" si="9"/>
        <v>false</v>
      </c>
      <c r="AX1327" s="305" t="str">
        <f t="shared" si="17"/>
        <v>&lt;column comment="" default="" key="false" label="SaleType" length="255" nullable="true" originalDbColumnName="SaleType" originalLength="-1" pattern="" precision="-1" talendType="id_String" type=""/&gt;</v>
      </c>
      <c r="AY1327" s="306"/>
      <c r="AZ1327" s="305" t="str">
        <f t="shared" si="10"/>
        <v>&lt;column comment="" default="" key="false" label="SaleType" length="255" nullable="true" originalDbColumnName="SaleType" originalLength="-1" pattern="" precision="-1" talendType="id_String" type=""/&gt;</v>
      </c>
      <c r="BA1327" s="306"/>
      <c r="BB1327" s="302"/>
      <c r="BC1327" s="303" t="b">
        <f t="shared" si="11"/>
        <v>1</v>
      </c>
      <c r="BD1327" s="304"/>
      <c r="BE1327" s="304" t="str">
        <f t="shared" si="12"/>
        <v>false</v>
      </c>
      <c r="BF1327" s="307"/>
      <c r="BG1327" s="305"/>
      <c r="BH1327" s="305"/>
      <c r="BI1327" s="305"/>
      <c r="BJ1327" s="305" t="str">
        <f t="shared" si="18"/>
        <v>&lt;column comment="" default="" key="false" label="PrclSale" length="255" nullable="true" originalDbColumnName="PrclSale" originalLength="-1" pattern="" precision="-1" talendType="id_String" type=""/&gt;</v>
      </c>
      <c r="BK1327" s="306"/>
      <c r="BL1327" s="305" t="str">
        <f t="shared" si="14"/>
        <v>&lt;column comment="" default="" key="false" label="PrclSale" length="255" nullable="true" originalDbColumnName="PrclSale" originalLength="-1" pattern="" precision="-1" talendType="id_String" type=""/&gt;</v>
      </c>
      <c r="BM1327" s="306"/>
      <c r="BN1327" s="302"/>
      <c r="BO1327" s="302"/>
      <c r="BP1327" s="302"/>
      <c r="BQ1327" s="302"/>
      <c r="BR1327" s="302"/>
      <c r="BS1327" s="302"/>
      <c r="BT1327" s="302"/>
      <c r="BU1327" s="302"/>
      <c r="BV1327" s="302"/>
      <c r="BW1327" s="302"/>
      <c r="BX1327" s="302"/>
    </row>
    <row r="1328">
      <c r="A1328" s="292" t="s">
        <v>728</v>
      </c>
      <c r="B1328" s="292">
        <v>1327.0</v>
      </c>
      <c r="C1328" s="292">
        <f t="shared" si="15"/>
        <v>1</v>
      </c>
      <c r="D1328" s="293" t="str">
        <f t="shared" si="31"/>
        <v>Property Sales</v>
      </c>
      <c r="E1328" s="46" t="str">
        <f t="shared" si="2"/>
        <v>prclsale.mdb.PrclSale.SaleDate</v>
      </c>
      <c r="F1328" s="46" t="s">
        <v>373</v>
      </c>
      <c r="G1328" s="46" t="s">
        <v>602</v>
      </c>
      <c r="H1328" s="47">
        <v>6.0</v>
      </c>
      <c r="I1328" s="294" t="s">
        <v>2394</v>
      </c>
      <c r="J1328" s="295" t="s">
        <v>788</v>
      </c>
      <c r="K1328" s="296">
        <v>8.0</v>
      </c>
      <c r="L1328" s="297" t="b">
        <v>0</v>
      </c>
      <c r="M1328" s="294" t="s">
        <v>802</v>
      </c>
      <c r="N1328" s="294"/>
      <c r="O1328" s="369"/>
      <c r="P1328" s="369"/>
      <c r="Q1328" s="298" t="str">
        <f t="shared" si="3"/>
        <v>PrclSale</v>
      </c>
      <c r="R1328" s="298" t="str">
        <f t="shared" si="19"/>
        <v>SaleDate</v>
      </c>
      <c r="S1328" s="298" t="str">
        <f t="array" ref="S1328">iferror(index('Type Mapping'!$A$2:$D$21,match(J1328,'Type Mapping'!$B$2:$B$21,0),3),"type mismatch")</f>
        <v>VARCHAR</v>
      </c>
      <c r="T1328" s="298"/>
      <c r="U1328" s="298"/>
      <c r="V1328" s="298"/>
      <c r="W1328" s="51" t="b">
        <v>1</v>
      </c>
      <c r="X1328" s="51"/>
      <c r="Y1328" s="309"/>
      <c r="Z1328" s="309"/>
      <c r="AA1328" s="311" t="s">
        <v>977</v>
      </c>
      <c r="AB1328" s="53" t="str">
        <f t="shared" si="23"/>
        <v>**field missing**_history</v>
      </c>
      <c r="AC1328" s="308" t="str">
        <f t="array" ref="AC1328">iferror(index('StoT Mapping (Depreciated)'!$D$2:$L$976,match(E1328,'StoT Mapping (Depreciated)'!$D$2:$D$976,0),9),"**FIELD MISSING**")</f>
        <v>**FIELD MISSING**</v>
      </c>
      <c r="AD1328" s="53" t="str">
        <f t="shared" si="6"/>
        <v>**field missing**.**FIELD MISSING**</v>
      </c>
      <c r="AE1328" s="299">
        <f>countif(NEW_REDB_table.field,AD1328)</f>
        <v>0</v>
      </c>
      <c r="AF1328" s="299" t="str">
        <f t="shared" si="7"/>
        <v>Check...</v>
      </c>
      <c r="AG1328" s="308"/>
      <c r="AH1328" s="317" t="b">
        <v>0</v>
      </c>
      <c r="AI1328" s="317" t="b">
        <v>0</v>
      </c>
      <c r="AJ1328" s="308" t="str">
        <f t="array" ref="AJ1328">iferror(index('Type Mapping'!$A$2:$D$21,match(J1328,'Type Mapping'!$B$2:$B$21,0),4),"type mismatch")</f>
        <v>DATE</v>
      </c>
      <c r="AK1328" s="308"/>
      <c r="AL1328" s="308"/>
      <c r="AM1328" s="308"/>
      <c r="AN1328" s="300" t="b">
        <v>0</v>
      </c>
      <c r="AO1328" s="300" t="b">
        <v>0</v>
      </c>
      <c r="AP1328" s="300" t="b">
        <v>0</v>
      </c>
      <c r="AQ1328" s="300" t="b">
        <v>0</v>
      </c>
      <c r="AR1328" s="300"/>
      <c r="AS1328" s="300"/>
      <c r="AT1328" s="302"/>
      <c r="AU1328" s="302"/>
      <c r="AV1328" s="303" t="b">
        <v>1</v>
      </c>
      <c r="AW1328" s="304" t="str">
        <f t="shared" si="9"/>
        <v>false</v>
      </c>
      <c r="AX1328" s="305" t="str">
        <f t="shared" si="17"/>
        <v>&lt;column comment="" default="" key="false" label="SaleDate" length="255" nullable="true" originalDbColumnName="SaleDate" originalLength="-1" pattern="" precision="-1" talendType="id_String" type=""/&gt;</v>
      </c>
      <c r="AY1328" s="306"/>
      <c r="AZ1328" s="305" t="str">
        <f t="shared" si="10"/>
        <v>&lt;column comment="" default="" key="false" label="SaleDate" length="255" nullable="true" originalDbColumnName="SaleDate" originalLength="-1" pattern="" precision="-1" talendType="id_String" type=""/&gt;</v>
      </c>
      <c r="BA1328" s="306"/>
      <c r="BB1328" s="302"/>
      <c r="BC1328" s="303" t="b">
        <f t="shared" si="11"/>
        <v>1</v>
      </c>
      <c r="BD1328" s="304"/>
      <c r="BE1328" s="304" t="str">
        <f t="shared" si="12"/>
        <v>false</v>
      </c>
      <c r="BF1328" s="307"/>
      <c r="BG1328" s="305"/>
      <c r="BH1328" s="305"/>
      <c r="BI1328" s="305"/>
      <c r="BJ1328" s="305" t="str">
        <f t="shared" si="18"/>
        <v>&lt;column comment="" default="" key="false" label="PrclSale" length="255" nullable="true" originalDbColumnName="PrclSale" originalLength="-1" pattern="" precision="-1" talendType="id_String" type=""/&gt;</v>
      </c>
      <c r="BK1328" s="306"/>
      <c r="BL1328" s="305" t="str">
        <f t="shared" si="14"/>
        <v>&lt;column comment="" default="" key="false" label="PrclSale" length="255" nullable="true" originalDbColumnName="PrclSale" originalLength="-1" pattern="" precision="-1" talendType="id_String" type=""/&gt;</v>
      </c>
      <c r="BM1328" s="306"/>
      <c r="BN1328" s="302"/>
      <c r="BO1328" s="302"/>
      <c r="BP1328" s="302"/>
      <c r="BQ1328" s="302"/>
      <c r="BR1328" s="302"/>
      <c r="BS1328" s="302"/>
      <c r="BT1328" s="302"/>
      <c r="BU1328" s="302"/>
      <c r="BV1328" s="302"/>
      <c r="BW1328" s="302"/>
      <c r="BX1328" s="302"/>
    </row>
    <row r="1329">
      <c r="A1329" s="292" t="s">
        <v>728</v>
      </c>
      <c r="B1329" s="292">
        <v>1328.0</v>
      </c>
      <c r="C1329" s="292">
        <f t="shared" si="15"/>
        <v>1</v>
      </c>
      <c r="D1329" s="293" t="str">
        <f t="shared" si="31"/>
        <v>Property Sales</v>
      </c>
      <c r="E1329" s="46" t="str">
        <f t="shared" si="2"/>
        <v>prclsale.mdb.PrclSale.SalePrice</v>
      </c>
      <c r="F1329" s="46" t="s">
        <v>373</v>
      </c>
      <c r="G1329" s="46" t="s">
        <v>602</v>
      </c>
      <c r="H1329" s="47">
        <v>7.0</v>
      </c>
      <c r="I1329" s="294" t="s">
        <v>2085</v>
      </c>
      <c r="J1329" s="295" t="s">
        <v>1268</v>
      </c>
      <c r="K1329" s="296">
        <v>8.0</v>
      </c>
      <c r="L1329" s="297" t="b">
        <v>0</v>
      </c>
      <c r="M1329" s="294" t="s">
        <v>802</v>
      </c>
      <c r="N1329" s="294"/>
      <c r="O1329" s="369"/>
      <c r="P1329" s="369"/>
      <c r="Q1329" s="298" t="str">
        <f t="shared" si="3"/>
        <v>PrclSale</v>
      </c>
      <c r="R1329" s="298" t="str">
        <f t="shared" si="19"/>
        <v>SalePrice</v>
      </c>
      <c r="S1329" s="298" t="str">
        <f t="array" ref="S1329">iferror(index('Type Mapping'!$A$2:$D$21,match(J1329,'Type Mapping'!$B$2:$B$21,0),3),"type mismatch")</f>
        <v>VARCHAR</v>
      </c>
      <c r="T1329" s="298"/>
      <c r="U1329" s="298"/>
      <c r="V1329" s="298"/>
      <c r="W1329" s="51" t="b">
        <v>1</v>
      </c>
      <c r="X1329" s="51"/>
      <c r="Y1329" s="309"/>
      <c r="Z1329" s="309"/>
      <c r="AA1329" s="311" t="s">
        <v>671</v>
      </c>
      <c r="AB1329" s="53" t="str">
        <f t="shared" si="23"/>
        <v>parcel_sale_history</v>
      </c>
      <c r="AC1329" s="308" t="str">
        <f t="array" ref="AC1329">iferror(index('StoT Mapping (Depreciated)'!$D$2:$L$976,match(E1329,'StoT Mapping (Depreciated)'!$D$2:$D$976,0),9),"**FIELD MISSING**")</f>
        <v>SalePrice</v>
      </c>
      <c r="AD1329" s="53" t="str">
        <f t="shared" si="6"/>
        <v>parcel_sale.SalePrice</v>
      </c>
      <c r="AE1329" s="299">
        <f>countif(NEW_REDB_table.field,AD1329)</f>
        <v>0</v>
      </c>
      <c r="AF1329" s="299" t="str">
        <f t="shared" si="7"/>
        <v>Check...</v>
      </c>
      <c r="AG1329" s="308"/>
      <c r="AH1329" s="317" t="b">
        <v>0</v>
      </c>
      <c r="AI1329" s="317" t="b">
        <v>0</v>
      </c>
      <c r="AJ1329" s="308" t="str">
        <f t="array" ref="AJ1329">iferror(index('Type Mapping'!$A$2:$D$21,match(J1329,'Type Mapping'!$B$2:$B$21,0),4),"type mismatch")</f>
        <v>FLOAT</v>
      </c>
      <c r="AK1329" s="308"/>
      <c r="AL1329" s="308"/>
      <c r="AM1329" s="308"/>
      <c r="AN1329" s="300" t="b">
        <v>0</v>
      </c>
      <c r="AO1329" s="300" t="b">
        <v>0</v>
      </c>
      <c r="AP1329" s="300" t="b">
        <v>0</v>
      </c>
      <c r="AQ1329" s="300" t="b">
        <v>0</v>
      </c>
      <c r="AR1329" s="300"/>
      <c r="AS1329" s="300"/>
      <c r="AT1329" s="302"/>
      <c r="AU1329" s="302"/>
      <c r="AV1329" s="303" t="b">
        <v>1</v>
      </c>
      <c r="AW1329" s="304" t="str">
        <f t="shared" si="9"/>
        <v>false</v>
      </c>
      <c r="AX1329" s="305" t="str">
        <f t="shared" si="17"/>
        <v>&lt;column comment="" default="" key="false" label="SalePrice" length="255" nullable="true" originalDbColumnName="SalePrice" originalLength="-1" pattern="" precision="-1" talendType="id_String" type=""/&gt;</v>
      </c>
      <c r="AY1329" s="306"/>
      <c r="AZ1329" s="305" t="str">
        <f t="shared" si="10"/>
        <v>&lt;column comment="" default="" key="false" label="SalePrice" length="255" nullable="true" originalDbColumnName="SalePrice" originalLength="-1" pattern="" precision="-1" talendType="id_String" type=""/&gt;</v>
      </c>
      <c r="BA1329" s="306"/>
      <c r="BB1329" s="302"/>
      <c r="BC1329" s="303" t="b">
        <f t="shared" si="11"/>
        <v>1</v>
      </c>
      <c r="BD1329" s="304"/>
      <c r="BE1329" s="304" t="str">
        <f t="shared" si="12"/>
        <v>false</v>
      </c>
      <c r="BF1329" s="307"/>
      <c r="BG1329" s="305"/>
      <c r="BH1329" s="305"/>
      <c r="BI1329" s="305"/>
      <c r="BJ1329" s="305" t="str">
        <f t="shared" si="18"/>
        <v>&lt;column comment="" default="" key="false" label="PrclSale" length="255" nullable="true" originalDbColumnName="PrclSale" originalLength="-1" pattern="" precision="-1" talendType="id_String" type=""/&gt;</v>
      </c>
      <c r="BK1329" s="306"/>
      <c r="BL1329" s="305" t="str">
        <f t="shared" si="14"/>
        <v>&lt;column comment="" default="" key="false" label="PrclSale" length="255" nullable="true" originalDbColumnName="PrclSale" originalLength="-1" pattern="" precision="-1" talendType="id_String" type=""/&gt;</v>
      </c>
      <c r="BM1329" s="306"/>
      <c r="BN1329" s="302"/>
      <c r="BO1329" s="302"/>
      <c r="BP1329" s="302"/>
      <c r="BQ1329" s="302"/>
      <c r="BR1329" s="302"/>
      <c r="BS1329" s="302"/>
      <c r="BT1329" s="302"/>
      <c r="BU1329" s="302"/>
      <c r="BV1329" s="302"/>
      <c r="BW1329" s="302"/>
      <c r="BX1329" s="302"/>
    </row>
    <row r="1330">
      <c r="A1330" s="292" t="s">
        <v>728</v>
      </c>
      <c r="B1330" s="292">
        <v>1329.0</v>
      </c>
      <c r="C1330" s="292">
        <f t="shared" si="15"/>
        <v>1</v>
      </c>
      <c r="D1330" s="293" t="str">
        <f t="shared" si="31"/>
        <v>Property Sales</v>
      </c>
      <c r="E1330" s="46" t="str">
        <f t="shared" si="2"/>
        <v>prclsale.mdb.PrclSale.LRMSSaleDate</v>
      </c>
      <c r="F1330" s="46" t="s">
        <v>373</v>
      </c>
      <c r="G1330" s="46" t="s">
        <v>602</v>
      </c>
      <c r="H1330" s="47">
        <v>8.0</v>
      </c>
      <c r="I1330" s="294" t="s">
        <v>2395</v>
      </c>
      <c r="J1330" s="295" t="s">
        <v>743</v>
      </c>
      <c r="K1330" s="296">
        <v>8.0</v>
      </c>
      <c r="L1330" s="297" t="b">
        <v>0</v>
      </c>
      <c r="M1330" s="294" t="s">
        <v>802</v>
      </c>
      <c r="N1330" s="294"/>
      <c r="O1330" s="369"/>
      <c r="P1330" s="369"/>
      <c r="Q1330" s="298" t="str">
        <f t="shared" si="3"/>
        <v>PrclSale</v>
      </c>
      <c r="R1330" s="298" t="str">
        <f t="shared" si="19"/>
        <v>LRMSSaleDate</v>
      </c>
      <c r="S1330" s="298" t="str">
        <f t="array" ref="S1330">iferror(index('Type Mapping'!$A$2:$D$21,match(J1330,'Type Mapping'!$B$2:$B$21,0),3),"type mismatch")</f>
        <v>VARCHAR</v>
      </c>
      <c r="T1330" s="298"/>
      <c r="U1330" s="298"/>
      <c r="V1330" s="298"/>
      <c r="W1330" s="51" t="b">
        <v>1</v>
      </c>
      <c r="X1330" s="51"/>
      <c r="Y1330" s="309"/>
      <c r="Z1330" s="309"/>
      <c r="AA1330" s="311" t="s">
        <v>977</v>
      </c>
      <c r="AB1330" s="53" t="str">
        <f t="shared" si="23"/>
        <v>**field missing**_history</v>
      </c>
      <c r="AC1330" s="308" t="str">
        <f t="array" ref="AC1330">iferror(index('StoT Mapping (Depreciated)'!$D$2:$L$976,match(E1330,'StoT Mapping (Depreciated)'!$D$2:$D$976,0),9),"**FIELD MISSING**")</f>
        <v>**FIELD MISSING**</v>
      </c>
      <c r="AD1330" s="53" t="str">
        <f t="shared" si="6"/>
        <v>**field missing**.**FIELD MISSING**</v>
      </c>
      <c r="AE1330" s="299">
        <f>countif(NEW_REDB_table.field,AD1330)</f>
        <v>0</v>
      </c>
      <c r="AF1330" s="299" t="str">
        <f t="shared" si="7"/>
        <v>Check...</v>
      </c>
      <c r="AG1330" s="308"/>
      <c r="AH1330" s="317" t="b">
        <v>0</v>
      </c>
      <c r="AI1330" s="317" t="b">
        <v>0</v>
      </c>
      <c r="AJ1330" s="308" t="str">
        <f t="array" ref="AJ1330">iferror(index('Type Mapping'!$A$2:$D$21,match(J1330,'Type Mapping'!$B$2:$B$21,0),4),"type mismatch")</f>
        <v>VARCHAR</v>
      </c>
      <c r="AK1330" s="308"/>
      <c r="AL1330" s="308"/>
      <c r="AM1330" s="308"/>
      <c r="AN1330" s="300" t="b">
        <v>0</v>
      </c>
      <c r="AO1330" s="300" t="b">
        <v>0</v>
      </c>
      <c r="AP1330" s="300" t="b">
        <v>0</v>
      </c>
      <c r="AQ1330" s="300" t="b">
        <v>0</v>
      </c>
      <c r="AR1330" s="300"/>
      <c r="AS1330" s="300"/>
      <c r="AT1330" s="302"/>
      <c r="AU1330" s="302"/>
      <c r="AV1330" s="303" t="b">
        <v>1</v>
      </c>
      <c r="AW1330" s="304" t="str">
        <f t="shared" si="9"/>
        <v>false</v>
      </c>
      <c r="AX1330" s="305" t="str">
        <f t="shared" si="17"/>
        <v>&lt;column comment="" default="" key="false" label="LRMSSaleDate" length="255" nullable="true" originalDbColumnName="LRMSSaleDate" originalLength="-1" pattern="" precision="-1" talendType="id_String" type=""/&gt;&lt;/schema&gt;</v>
      </c>
      <c r="AY1330" s="306"/>
      <c r="AZ1330" s="305" t="str">
        <f t="shared" si="10"/>
        <v>&lt;column comment="" default="" key="false" label="LRMSSaleDate" length="255" nullable="true" originalDbColumnName="LRMSSaleDate" originalLength="-1" pattern="" precision="-1" talendType="id_String" type=""/&gt;
&lt;/schema&gt;
</v>
      </c>
      <c r="BA1330" s="306"/>
      <c r="BB1330" s="302"/>
      <c r="BC1330" s="303" t="b">
        <f t="shared" si="11"/>
        <v>1</v>
      </c>
      <c r="BD1330" s="304"/>
      <c r="BE1330" s="304" t="str">
        <f t="shared" si="12"/>
        <v>false</v>
      </c>
      <c r="BF1330" s="307"/>
      <c r="BG1330" s="305"/>
      <c r="BH1330" s="305"/>
      <c r="BI1330" s="305"/>
      <c r="BJ1330" s="305" t="str">
        <f t="shared" si="18"/>
        <v>&lt;column comment="" default="" key="false" label="PrclSale" length="255" nullable="true" originalDbColumnName="PrclSale" originalLength="-1" pattern="" precision="-1" talendType="id_String" type=""/&gt;&lt;/schema&gt;</v>
      </c>
      <c r="BK1330" s="306"/>
      <c r="BL1330" s="305" t="str">
        <f t="shared" si="14"/>
        <v>&lt;column comment="" default="" key="false" label="PrclSale" length="255" nullable="true" originalDbColumnName="PrclSale" originalLength="-1" pattern="" precision="-1" talendType="id_String" type=""/&gt;
&lt;/schema&gt;
</v>
      </c>
      <c r="BM1330" s="306"/>
      <c r="BN1330" s="302"/>
      <c r="BO1330" s="302"/>
      <c r="BP1330" s="302"/>
      <c r="BQ1330" s="302"/>
      <c r="BR1330" s="302"/>
      <c r="BS1330" s="302"/>
      <c r="BT1330" s="302"/>
      <c r="BU1330" s="302"/>
      <c r="BV1330" s="302"/>
      <c r="BW1330" s="302"/>
      <c r="BX1330" s="302"/>
    </row>
    <row r="1331">
      <c r="A1331" s="292" t="s">
        <v>728</v>
      </c>
      <c r="B1331" s="292">
        <v>1330.0</v>
      </c>
      <c r="C1331" s="292">
        <f t="shared" si="15"/>
        <v>2</v>
      </c>
      <c r="D1331" s="293" t="str">
        <f t="shared" ref="D1331:D1370" si="32">HYPERLINK("https://www.stlouis-mo.gov/data/building-inspections.cfm","Insp, Con, Vac")</f>
        <v>Insp, Con, Vac</v>
      </c>
      <c r="E1331" s="46" t="str">
        <f t="shared" si="2"/>
        <v>condemn.txt.condemn.AcctNum</v>
      </c>
      <c r="F1331" s="46" t="s">
        <v>379</v>
      </c>
      <c r="G1331" s="46" t="s">
        <v>456</v>
      </c>
      <c r="H1331" s="47">
        <v>1.0</v>
      </c>
      <c r="I1331" s="295" t="s">
        <v>2145</v>
      </c>
      <c r="J1331" s="295" t="s">
        <v>1704</v>
      </c>
      <c r="K1331" s="296">
        <v>10.0</v>
      </c>
      <c r="L1331" s="297" t="b">
        <v>1</v>
      </c>
      <c r="M1331" s="294" t="s">
        <v>802</v>
      </c>
      <c r="N1331" s="294"/>
      <c r="O1331" s="296">
        <v>2.0</v>
      </c>
      <c r="P1331" s="296"/>
      <c r="Q1331" s="298" t="str">
        <f t="shared" si="3"/>
        <v>condemn</v>
      </c>
      <c r="R1331" s="298" t="str">
        <f t="shared" si="19"/>
        <v>AcctNum</v>
      </c>
      <c r="S1331" s="298" t="str">
        <f t="array" ref="S1331">iferror(index('Type Mapping'!$A$2:$D$21,match(J1331,'Type Mapping'!$B$2:$B$21,0),3),"type mismatch")</f>
        <v>VARCHAR</v>
      </c>
      <c r="T1331" s="298"/>
      <c r="U1331" s="298"/>
      <c r="V1331" s="298"/>
      <c r="W1331" s="51" t="b">
        <v>1</v>
      </c>
      <c r="X1331" s="51"/>
      <c r="Y1331" s="51"/>
      <c r="Z1331" s="51" t="s">
        <v>1731</v>
      </c>
      <c r="AA1331" s="311" t="s">
        <v>977</v>
      </c>
      <c r="AB1331" s="53" t="str">
        <f t="shared" si="23"/>
        <v>**field missing**_history</v>
      </c>
      <c r="AC1331" s="308" t="str">
        <f t="array" ref="AC1331">iferror(index('StoT Mapping (Depreciated)'!$D$2:$L$976,match(E1331,'StoT Mapping (Depreciated)'!$D$2:$D$976,0),9),"**FIELD MISSING**")</f>
        <v>**FIELD MISSING**</v>
      </c>
      <c r="AD1331" s="53" t="str">
        <f t="shared" si="6"/>
        <v>**field missing**.**FIELD MISSING**</v>
      </c>
      <c r="AE1331" s="299">
        <f>countif(NEW_REDB_table.field,AD1331)</f>
        <v>0</v>
      </c>
      <c r="AF1331" s="299" t="str">
        <f t="shared" si="7"/>
        <v>Check...</v>
      </c>
      <c r="AG1331" s="308"/>
      <c r="AH1331" s="317" t="b">
        <v>0</v>
      </c>
      <c r="AI1331" s="317" t="b">
        <v>0</v>
      </c>
      <c r="AJ1331" s="308" t="str">
        <f t="array" ref="AJ1331">iferror(index('Type Mapping'!$A$2:$D$21,match(J1331,'Type Mapping'!$B$2:$B$21,0),4),"type mismatch")</f>
        <v>VARCHAR</v>
      </c>
      <c r="AK1331" s="308"/>
      <c r="AL1331" s="308"/>
      <c r="AM1331" s="308"/>
      <c r="AN1331" s="300" t="b">
        <v>0</v>
      </c>
      <c r="AO1331" s="300" t="b">
        <v>0</v>
      </c>
      <c r="AP1331" s="300" t="b">
        <v>0</v>
      </c>
      <c r="AQ1331" s="300" t="b">
        <v>0</v>
      </c>
      <c r="AR1331" s="377"/>
      <c r="AS1331" s="377"/>
      <c r="AT1331" s="378"/>
      <c r="AU1331" s="302"/>
      <c r="AV1331" s="303" t="b">
        <v>1</v>
      </c>
      <c r="AW1331" s="304" t="str">
        <f t="shared" si="9"/>
        <v>true</v>
      </c>
      <c r="AX1331" s="305" t="str">
        <f t="shared" si="17"/>
        <v>***condemn.xml &lt;?xml version="1.0" encoding="UTF-8"?&gt;&lt;schema&gt;&lt;column comment="" default="" key="true" label="AcctNum" length="255" nullable="true" originalDbColumnName="AcctNum" originalLength="-1" pattern="" precision="-1" talendType="id_String" type=""/&gt;</v>
      </c>
      <c r="AY1331" s="306"/>
      <c r="AZ1331" s="305" t="str">
        <f t="shared" si="10"/>
        <v>condemn.xml
&lt;?xml version="1.0" encoding="UTF-8"?&gt;&lt;schema&gt;
&lt;column comment="" default="" key="true" label="AcctNum" length="255" nullable="true" originalDbColumnName="AcctNum" originalLength="-1" pattern="" precision="-1" talendType="id_String" type=""/&gt;</v>
      </c>
      <c r="BA1331" s="306"/>
      <c r="BB1331" s="302"/>
      <c r="BC1331" s="303" t="b">
        <f t="shared" si="11"/>
        <v>1</v>
      </c>
      <c r="BD1331" s="304"/>
      <c r="BE1331" s="304" t="str">
        <f t="shared" si="12"/>
        <v>false</v>
      </c>
      <c r="BF1331" s="307"/>
      <c r="BG1331" s="305"/>
      <c r="BH1331" s="305"/>
      <c r="BI1331" s="305"/>
      <c r="BJ1331" s="305" t="str">
        <f t="shared" si="18"/>
        <v>***2.xml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1" s="306"/>
      <c r="BL1331" s="305" t="str">
        <f t="shared" si="14"/>
        <v>2.xml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1" s="306"/>
      <c r="BN1331" s="302"/>
      <c r="BO1331" s="302"/>
      <c r="BP1331" s="302"/>
      <c r="BQ1331" s="302"/>
      <c r="BR1331" s="302"/>
      <c r="BS1331" s="302"/>
      <c r="BT1331" s="302"/>
      <c r="BU1331" s="302"/>
      <c r="BV1331" s="302"/>
      <c r="BW1331" s="302"/>
      <c r="BX1331" s="302"/>
    </row>
    <row r="1332">
      <c r="A1332" s="292" t="s">
        <v>728</v>
      </c>
      <c r="B1332" s="292">
        <v>1331.0</v>
      </c>
      <c r="C1332" s="292">
        <f t="shared" si="15"/>
        <v>2</v>
      </c>
      <c r="D1332" s="293" t="str">
        <f t="shared" si="32"/>
        <v>Insp, Con, Vac</v>
      </c>
      <c r="E1332" s="46" t="str">
        <f t="shared" si="2"/>
        <v>condemn.txt.condemn.PrclErr</v>
      </c>
      <c r="F1332" s="46" t="s">
        <v>379</v>
      </c>
      <c r="G1332" s="46" t="s">
        <v>456</v>
      </c>
      <c r="H1332" s="47">
        <v>2.0</v>
      </c>
      <c r="I1332" s="295" t="s">
        <v>1845</v>
      </c>
      <c r="J1332" s="295" t="s">
        <v>1704</v>
      </c>
      <c r="K1332" s="296">
        <v>10.0</v>
      </c>
      <c r="L1332" s="297" t="b">
        <v>0</v>
      </c>
      <c r="M1332" s="294" t="s">
        <v>2001</v>
      </c>
      <c r="N1332" s="294"/>
      <c r="O1332" s="296">
        <v>0.0</v>
      </c>
      <c r="P1332" s="296"/>
      <c r="Q1332" s="298" t="str">
        <f t="shared" si="3"/>
        <v>condemn</v>
      </c>
      <c r="R1332" s="298" t="str">
        <f t="shared" si="19"/>
        <v>PrclErr</v>
      </c>
      <c r="S1332" s="298" t="str">
        <f t="array" ref="S1332">iferror(index('Type Mapping'!$A$2:$D$21,match(J1332,'Type Mapping'!$B$2:$B$21,0),3),"type mismatch")</f>
        <v>VARCHAR</v>
      </c>
      <c r="T1332" s="298"/>
      <c r="U1332" s="298"/>
      <c r="V1332" s="298"/>
      <c r="W1332" s="51" t="b">
        <v>1</v>
      </c>
      <c r="X1332" s="51"/>
      <c r="Y1332" s="379"/>
      <c r="Z1332" s="379"/>
      <c r="AA1332" s="311" t="s">
        <v>977</v>
      </c>
      <c r="AB1332" s="53" t="str">
        <f t="shared" si="23"/>
        <v>**field missing**_history</v>
      </c>
      <c r="AC1332" s="308" t="str">
        <f t="array" ref="AC1332">iferror(index('StoT Mapping (Depreciated)'!$D$2:$L$976,match(E1332,'StoT Mapping (Depreciated)'!$D$2:$D$976,0),9),"**FIELD MISSING**")</f>
        <v>**FIELD MISSING**</v>
      </c>
      <c r="AD1332" s="53" t="str">
        <f t="shared" si="6"/>
        <v>**field missing**.**FIELD MISSING**</v>
      </c>
      <c r="AE1332" s="299">
        <f>countif(NEW_REDB_table.field,AD1332)</f>
        <v>0</v>
      </c>
      <c r="AF1332" s="299" t="str">
        <f t="shared" si="7"/>
        <v>Check...</v>
      </c>
      <c r="AG1332" s="308"/>
      <c r="AH1332" s="317" t="b">
        <v>0</v>
      </c>
      <c r="AI1332" s="317" t="b">
        <v>0</v>
      </c>
      <c r="AJ1332" s="308" t="str">
        <f t="array" ref="AJ1332">iferror(index('Type Mapping'!$A$2:$D$21,match(J1332,'Type Mapping'!$B$2:$B$21,0),4),"type mismatch")</f>
        <v>VARCHAR</v>
      </c>
      <c r="AK1332" s="308"/>
      <c r="AL1332" s="308"/>
      <c r="AM1332" s="308"/>
      <c r="AN1332" s="300" t="b">
        <v>0</v>
      </c>
      <c r="AO1332" s="300" t="b">
        <v>0</v>
      </c>
      <c r="AP1332" s="300" t="b">
        <v>0</v>
      </c>
      <c r="AQ1332" s="300" t="b">
        <v>0</v>
      </c>
      <c r="AR1332" s="377"/>
      <c r="AS1332" s="377"/>
      <c r="AT1332" s="378"/>
      <c r="AU1332" s="302"/>
      <c r="AV1332" s="303" t="b">
        <v>1</v>
      </c>
      <c r="AW1332" s="304" t="str">
        <f t="shared" si="9"/>
        <v>false</v>
      </c>
      <c r="AX1332" s="305" t="str">
        <f t="shared" si="17"/>
        <v>&lt;column comment="" default="" key="false" label="PrclErr" length="255" nullable="true" originalDbColumnName="PrclErr" originalLength="-1" pattern="" precision="-1" talendType="id_String" type=""/&gt;</v>
      </c>
      <c r="AY1332" s="306"/>
      <c r="AZ1332" s="305" t="str">
        <f t="shared" si="10"/>
        <v>&lt;column comment="" default="" key="false" label="PrclErr" length="255" nullable="true" originalDbColumnName="PrclErr" originalLength="-1" pattern="" precision="-1" talendType="id_String" type=""/&gt;</v>
      </c>
      <c r="BA1332" s="306"/>
      <c r="BB1332" s="302"/>
      <c r="BC1332" s="303" t="b">
        <f t="shared" si="11"/>
        <v>1</v>
      </c>
      <c r="BD1332" s="304"/>
      <c r="BE1332" s="304" t="str">
        <f t="shared" si="12"/>
        <v>false</v>
      </c>
      <c r="BF1332" s="307"/>
      <c r="BG1332" s="305"/>
      <c r="BH1332" s="305"/>
      <c r="BI1332" s="305"/>
      <c r="BJ1332" s="305" t="str">
        <f t="shared" si="18"/>
        <v>***0.xml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2" s="306"/>
      <c r="BL1332" s="305" t="str">
        <f t="shared" si="14"/>
        <v>0.xml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2" s="306"/>
      <c r="BN1332" s="302"/>
      <c r="BO1332" s="302"/>
      <c r="BP1332" s="302"/>
      <c r="BQ1332" s="302"/>
      <c r="BR1332" s="302"/>
      <c r="BS1332" s="302"/>
      <c r="BT1332" s="302"/>
      <c r="BU1332" s="302"/>
      <c r="BV1332" s="302"/>
      <c r="BW1332" s="302"/>
      <c r="BX1332" s="302"/>
    </row>
    <row r="1333">
      <c r="A1333" s="292" t="s">
        <v>728</v>
      </c>
      <c r="B1333" s="292">
        <v>1332.0</v>
      </c>
      <c r="C1333" s="292">
        <f t="shared" si="15"/>
        <v>2</v>
      </c>
      <c r="D1333" s="293" t="str">
        <f t="shared" si="32"/>
        <v>Insp, Con, Vac</v>
      </c>
      <c r="E1333" s="46" t="str">
        <f t="shared" si="2"/>
        <v>condemn.txt.condemn.AddrAdjusted</v>
      </c>
      <c r="F1333" s="46" t="s">
        <v>379</v>
      </c>
      <c r="G1333" s="46" t="s">
        <v>456</v>
      </c>
      <c r="H1333" s="47">
        <v>3.0</v>
      </c>
      <c r="I1333" s="295" t="s">
        <v>1750</v>
      </c>
      <c r="J1333" s="295" t="s">
        <v>1704</v>
      </c>
      <c r="K1333" s="296">
        <v>10.0</v>
      </c>
      <c r="L1333" s="297" t="b">
        <v>0</v>
      </c>
      <c r="M1333" s="294" t="s">
        <v>2003</v>
      </c>
      <c r="N1333" s="294"/>
      <c r="O1333" s="296" t="b">
        <v>0</v>
      </c>
      <c r="P1333" s="296"/>
      <c r="Q1333" s="298" t="str">
        <f t="shared" si="3"/>
        <v>condemn</v>
      </c>
      <c r="R1333" s="298" t="str">
        <f t="shared" si="19"/>
        <v>AddrAdjusted</v>
      </c>
      <c r="S1333" s="298" t="str">
        <f t="array" ref="S1333">iferror(index('Type Mapping'!$A$2:$D$21,match(J1333,'Type Mapping'!$B$2:$B$21,0),3),"type mismatch")</f>
        <v>VARCHAR</v>
      </c>
      <c r="T1333" s="298"/>
      <c r="U1333" s="298"/>
      <c r="V1333" s="298"/>
      <c r="W1333" s="51" t="b">
        <v>1</v>
      </c>
      <c r="X1333" s="51"/>
      <c r="Y1333" s="380"/>
      <c r="Z1333" s="380"/>
      <c r="AA1333" s="311" t="s">
        <v>977</v>
      </c>
      <c r="AB1333" s="53" t="str">
        <f t="shared" si="23"/>
        <v>**field missing**_history</v>
      </c>
      <c r="AC1333" s="308" t="str">
        <f t="array" ref="AC1333">iferror(index('StoT Mapping (Depreciated)'!$D$2:$L$976,match(E1333,'StoT Mapping (Depreciated)'!$D$2:$D$976,0),9),"**FIELD MISSING**")</f>
        <v>**FIELD MISSING**</v>
      </c>
      <c r="AD1333" s="53" t="str">
        <f t="shared" si="6"/>
        <v>**field missing**.**FIELD MISSING**</v>
      </c>
      <c r="AE1333" s="299">
        <f>countif(NEW_REDB_table.field,AD1333)</f>
        <v>0</v>
      </c>
      <c r="AF1333" s="299" t="str">
        <f t="shared" si="7"/>
        <v>Check...</v>
      </c>
      <c r="AG1333" s="308"/>
      <c r="AH1333" s="317" t="b">
        <v>0</v>
      </c>
      <c r="AI1333" s="317" t="b">
        <v>0</v>
      </c>
      <c r="AJ1333" s="308" t="str">
        <f t="array" ref="AJ1333">iferror(index('Type Mapping'!$A$2:$D$21,match(J1333,'Type Mapping'!$B$2:$B$21,0),4),"type mismatch")</f>
        <v>VARCHAR</v>
      </c>
      <c r="AK1333" s="308"/>
      <c r="AL1333" s="308"/>
      <c r="AM1333" s="308"/>
      <c r="AN1333" s="300" t="b">
        <v>0</v>
      </c>
      <c r="AO1333" s="300" t="b">
        <v>0</v>
      </c>
      <c r="AP1333" s="300" t="b">
        <v>0</v>
      </c>
      <c r="AQ1333" s="300" t="b">
        <v>0</v>
      </c>
      <c r="AR1333" s="381"/>
      <c r="AS1333" s="381"/>
      <c r="AT1333" s="382"/>
      <c r="AU1333" s="302"/>
      <c r="AV1333" s="303" t="b">
        <v>1</v>
      </c>
      <c r="AW1333" s="304" t="str">
        <f t="shared" si="9"/>
        <v>false</v>
      </c>
      <c r="AX1333" s="305" t="str">
        <f t="shared" si="17"/>
        <v>&lt;column comment="" default="" key="false" label="AddrAdjusted" length="255" nullable="true" originalDbColumnName="AddrAdjusted" originalLength="-1" pattern="" precision="-1" talendType="id_String" type=""/&gt;</v>
      </c>
      <c r="AY1333" s="306"/>
      <c r="AZ1333" s="305" t="str">
        <f t="shared" si="10"/>
        <v>&lt;column comment="" default="" key="false" label="AddrAdjusted" length="255" nullable="true" originalDbColumnName="AddrAdjusted" originalLength="-1" pattern="" precision="-1" talendType="id_String" type=""/&gt;</v>
      </c>
      <c r="BA1333" s="306"/>
      <c r="BB1333" s="302"/>
      <c r="BC1333" s="303" t="b">
        <f t="shared" si="11"/>
        <v>1</v>
      </c>
      <c r="BD1333" s="304"/>
      <c r="BE1333" s="304" t="str">
        <f t="shared" si="12"/>
        <v>false</v>
      </c>
      <c r="BF1333" s="307"/>
      <c r="BG1333" s="305"/>
      <c r="BH1333" s="305"/>
      <c r="BI1333" s="305"/>
      <c r="BJ1333" s="305" t="str">
        <f t="shared" si="18"/>
        <v>***FALSE.xml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3" s="306"/>
      <c r="BL1333" s="305" t="str">
        <f t="shared" si="14"/>
        <v>FALSE.xml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3" s="306"/>
      <c r="BN1333" s="302"/>
      <c r="BO1333" s="302"/>
      <c r="BP1333" s="302"/>
      <c r="BQ1333" s="302"/>
      <c r="BR1333" s="302"/>
      <c r="BS1333" s="302"/>
      <c r="BT1333" s="302"/>
      <c r="BU1333" s="302"/>
      <c r="BV1333" s="302"/>
      <c r="BW1333" s="302"/>
      <c r="BX1333" s="302"/>
    </row>
    <row r="1334">
      <c r="A1334" s="292" t="s">
        <v>728</v>
      </c>
      <c r="B1334" s="292">
        <v>1333.0</v>
      </c>
      <c r="C1334" s="292">
        <f t="shared" si="15"/>
        <v>2</v>
      </c>
      <c r="D1334" s="293" t="str">
        <f t="shared" si="32"/>
        <v>Insp, Con, Vac</v>
      </c>
      <c r="E1334" s="46" t="str">
        <f t="shared" si="2"/>
        <v>condemn.txt.condemn.CityBlock</v>
      </c>
      <c r="F1334" s="46" t="s">
        <v>379</v>
      </c>
      <c r="G1334" s="46" t="s">
        <v>456</v>
      </c>
      <c r="H1334" s="47">
        <v>4.0</v>
      </c>
      <c r="I1334" s="295" t="s">
        <v>65</v>
      </c>
      <c r="J1334" s="295" t="s">
        <v>1704</v>
      </c>
      <c r="K1334" s="296">
        <v>10.0</v>
      </c>
      <c r="L1334" s="297" t="b">
        <v>0</v>
      </c>
      <c r="M1334" s="294" t="s">
        <v>730</v>
      </c>
      <c r="N1334" s="294"/>
      <c r="O1334" s="296">
        <v>666.0</v>
      </c>
      <c r="P1334" s="296"/>
      <c r="Q1334" s="298" t="str">
        <f t="shared" si="3"/>
        <v>condemn</v>
      </c>
      <c r="R1334" s="298" t="str">
        <f t="shared" si="19"/>
        <v>CityBlock</v>
      </c>
      <c r="S1334" s="298" t="str">
        <f t="array" ref="S1334">iferror(index('Type Mapping'!$A$2:$D$21,match(J1334,'Type Mapping'!$B$2:$B$21,0),3),"type mismatch")</f>
        <v>VARCHAR</v>
      </c>
      <c r="T1334" s="298"/>
      <c r="U1334" s="298"/>
      <c r="V1334" s="298"/>
      <c r="W1334" s="51" t="b">
        <v>1</v>
      </c>
      <c r="X1334" s="51"/>
      <c r="Y1334" s="309"/>
      <c r="Z1334" s="309" t="s">
        <v>808</v>
      </c>
      <c r="AA1334" s="311" t="s">
        <v>977</v>
      </c>
      <c r="AB1334" s="53" t="str">
        <f t="shared" si="23"/>
        <v>**field missing**_history</v>
      </c>
      <c r="AC1334" s="308" t="str">
        <f t="array" ref="AC1334">iferror(index('StoT Mapping (Depreciated)'!$D$2:$L$976,match(E1334,'StoT Mapping (Depreciated)'!$D$2:$D$976,0),9),"**FIELD MISSING**")</f>
        <v>**FIELD MISSING**</v>
      </c>
      <c r="AD1334" s="53" t="str">
        <f t="shared" si="6"/>
        <v>**field missing**.**FIELD MISSING**</v>
      </c>
      <c r="AE1334" s="299">
        <f>countif(NEW_REDB_table.field,AD1334)</f>
        <v>0</v>
      </c>
      <c r="AF1334" s="299" t="str">
        <f t="shared" si="7"/>
        <v>Check...</v>
      </c>
      <c r="AG1334" s="308"/>
      <c r="AH1334" s="317" t="b">
        <v>0</v>
      </c>
      <c r="AI1334" s="317" t="b">
        <v>0</v>
      </c>
      <c r="AJ1334" s="308" t="str">
        <f t="array" ref="AJ1334">iferror(index('Type Mapping'!$A$2:$D$21,match(J1334,'Type Mapping'!$B$2:$B$21,0),4),"type mismatch")</f>
        <v>VARCHAR</v>
      </c>
      <c r="AK1334" s="308"/>
      <c r="AL1334" s="308"/>
      <c r="AM1334" s="308"/>
      <c r="AN1334" s="300" t="b">
        <v>0</v>
      </c>
      <c r="AO1334" s="300" t="b">
        <v>0</v>
      </c>
      <c r="AP1334" s="300" t="b">
        <v>0</v>
      </c>
      <c r="AQ1334" s="300" t="b">
        <v>0</v>
      </c>
      <c r="AR1334" s="377"/>
      <c r="AS1334" s="377"/>
      <c r="AT1334" s="378"/>
      <c r="AU1334" s="302"/>
      <c r="AV1334" s="303" t="b">
        <v>1</v>
      </c>
      <c r="AW1334" s="304" t="str">
        <f t="shared" si="9"/>
        <v>false</v>
      </c>
      <c r="AX1334" s="305" t="str">
        <f t="shared" si="17"/>
        <v>&lt;column comment="" default="" key="false" label="CityBlock" length="255" nullable="true" originalDbColumnName="CityBlock" originalLength="-1" pattern="" precision="-1" talendType="id_String" type=""/&gt;</v>
      </c>
      <c r="AY1334" s="306"/>
      <c r="AZ1334" s="305" t="str">
        <f t="shared" si="10"/>
        <v>&lt;column comment="" default="" key="false" label="CityBlock" length="255" nullable="true" originalDbColumnName="CityBlock" originalLength="-1" pattern="" precision="-1" talendType="id_String" type=""/&gt;</v>
      </c>
      <c r="BA1334" s="306"/>
      <c r="BB1334" s="383"/>
      <c r="BC1334" s="303" t="b">
        <f t="shared" si="11"/>
        <v>1</v>
      </c>
      <c r="BD1334" s="304"/>
      <c r="BE1334" s="304" t="str">
        <f t="shared" si="12"/>
        <v>false</v>
      </c>
      <c r="BF1334" s="307"/>
      <c r="BG1334" s="305"/>
      <c r="BH1334" s="305"/>
      <c r="BI1334" s="305"/>
      <c r="BJ1334" s="305" t="str">
        <f t="shared" si="18"/>
        <v>***666.xml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4" s="306"/>
      <c r="BL1334" s="305" t="str">
        <f t="shared" si="14"/>
        <v>666.xml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4" s="306"/>
      <c r="BN1334" s="383"/>
      <c r="BO1334" s="383"/>
      <c r="BP1334" s="383"/>
      <c r="BQ1334" s="383"/>
      <c r="BR1334" s="383"/>
      <c r="BS1334" s="383"/>
      <c r="BT1334" s="383"/>
      <c r="BU1334" s="383"/>
      <c r="BV1334" s="383"/>
      <c r="BW1334" s="383"/>
      <c r="BX1334" s="383"/>
    </row>
    <row r="1335">
      <c r="A1335" s="292" t="s">
        <v>728</v>
      </c>
      <c r="B1335" s="292">
        <v>1334.0</v>
      </c>
      <c r="C1335" s="292">
        <f t="shared" si="15"/>
        <v>2</v>
      </c>
      <c r="D1335" s="293" t="str">
        <f t="shared" si="32"/>
        <v>Insp, Con, Vac</v>
      </c>
      <c r="E1335" s="46" t="str">
        <f t="shared" si="2"/>
        <v>condemn.txt.condemn.Parcel</v>
      </c>
      <c r="F1335" s="46" t="s">
        <v>379</v>
      </c>
      <c r="G1335" s="46" t="s">
        <v>456</v>
      </c>
      <c r="H1335" s="47">
        <v>5.0</v>
      </c>
      <c r="I1335" s="295" t="s">
        <v>78</v>
      </c>
      <c r="J1335" s="295" t="s">
        <v>1704</v>
      </c>
      <c r="K1335" s="296">
        <v>10.0</v>
      </c>
      <c r="L1335" s="297" t="b">
        <v>0</v>
      </c>
      <c r="M1335" s="294" t="s">
        <v>739</v>
      </c>
      <c r="N1335" s="294"/>
      <c r="O1335" s="296">
        <v>80.0</v>
      </c>
      <c r="P1335" s="296"/>
      <c r="Q1335" s="298" t="str">
        <f t="shared" si="3"/>
        <v>condemn</v>
      </c>
      <c r="R1335" s="298" t="str">
        <f t="shared" si="19"/>
        <v>Parcel</v>
      </c>
      <c r="S1335" s="298" t="str">
        <f t="array" ref="S1335">iferror(index('Type Mapping'!$A$2:$D$21,match(J1335,'Type Mapping'!$B$2:$B$21,0),3),"type mismatch")</f>
        <v>VARCHAR</v>
      </c>
      <c r="T1335" s="298"/>
      <c r="U1335" s="298"/>
      <c r="V1335" s="298"/>
      <c r="W1335" s="51" t="b">
        <v>1</v>
      </c>
      <c r="X1335" s="51"/>
      <c r="Y1335" s="309"/>
      <c r="Z1335" s="309" t="s">
        <v>808</v>
      </c>
      <c r="AA1335" s="311" t="s">
        <v>977</v>
      </c>
      <c r="AB1335" s="53" t="str">
        <f t="shared" si="23"/>
        <v>**field missing**_history</v>
      </c>
      <c r="AC1335" s="308" t="str">
        <f t="array" ref="AC1335">iferror(index('StoT Mapping (Depreciated)'!$D$2:$L$976,match(E1335,'StoT Mapping (Depreciated)'!$D$2:$D$976,0),9),"**FIELD MISSING**")</f>
        <v>**FIELD MISSING**</v>
      </c>
      <c r="AD1335" s="53" t="str">
        <f t="shared" si="6"/>
        <v>**field missing**.**FIELD MISSING**</v>
      </c>
      <c r="AE1335" s="299">
        <f>countif(NEW_REDB_table.field,AD1335)</f>
        <v>0</v>
      </c>
      <c r="AF1335" s="299" t="str">
        <f t="shared" si="7"/>
        <v>Check...</v>
      </c>
      <c r="AG1335" s="308"/>
      <c r="AH1335" s="317" t="b">
        <v>0</v>
      </c>
      <c r="AI1335" s="317" t="b">
        <v>0</v>
      </c>
      <c r="AJ1335" s="308" t="str">
        <f t="array" ref="AJ1335">iferror(index('Type Mapping'!$A$2:$D$21,match(J1335,'Type Mapping'!$B$2:$B$21,0),4),"type mismatch")</f>
        <v>VARCHAR</v>
      </c>
      <c r="AK1335" s="308"/>
      <c r="AL1335" s="308"/>
      <c r="AM1335" s="308"/>
      <c r="AN1335" s="300" t="b">
        <v>0</v>
      </c>
      <c r="AO1335" s="300" t="b">
        <v>0</v>
      </c>
      <c r="AP1335" s="300" t="b">
        <v>0</v>
      </c>
      <c r="AQ1335" s="300" t="b">
        <v>0</v>
      </c>
      <c r="AR1335" s="377"/>
      <c r="AS1335" s="377"/>
      <c r="AT1335" s="378"/>
      <c r="AU1335" s="302"/>
      <c r="AV1335" s="303" t="b">
        <v>1</v>
      </c>
      <c r="AW1335" s="304" t="str">
        <f t="shared" si="9"/>
        <v>false</v>
      </c>
      <c r="AX1335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1335" s="306"/>
      <c r="AZ1335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1335" s="306"/>
      <c r="BB1335" s="378"/>
      <c r="BC1335" s="303" t="b">
        <f t="shared" si="11"/>
        <v>1</v>
      </c>
      <c r="BD1335" s="304"/>
      <c r="BE1335" s="304" t="str">
        <f t="shared" si="12"/>
        <v>false</v>
      </c>
      <c r="BF1335" s="307"/>
      <c r="BG1335" s="305"/>
      <c r="BH1335" s="305"/>
      <c r="BI1335" s="305"/>
      <c r="BJ1335" s="305" t="str">
        <f t="shared" si="18"/>
        <v>***80.xml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5" s="306"/>
      <c r="BL1335" s="305" t="str">
        <f t="shared" si="14"/>
        <v>80.xml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5" s="306"/>
      <c r="BN1335" s="378"/>
      <c r="BO1335" s="378"/>
      <c r="BP1335" s="378"/>
      <c r="BQ1335" s="378"/>
      <c r="BR1335" s="378"/>
      <c r="BS1335" s="383"/>
      <c r="BT1335" s="384"/>
      <c r="BU1335" s="384"/>
      <c r="BV1335" s="385"/>
      <c r="BW1335" s="385"/>
      <c r="BX1335" s="384"/>
    </row>
    <row r="1336">
      <c r="A1336" s="292" t="s">
        <v>728</v>
      </c>
      <c r="B1336" s="292">
        <v>1335.0</v>
      </c>
      <c r="C1336" s="292">
        <f t="shared" si="15"/>
        <v>2</v>
      </c>
      <c r="D1336" s="293" t="str">
        <f t="shared" si="32"/>
        <v>Insp, Con, Vac</v>
      </c>
      <c r="E1336" s="46" t="str">
        <f t="shared" si="2"/>
        <v>condemn.txt.condemn.OwnerCode</v>
      </c>
      <c r="F1336" s="46" t="s">
        <v>379</v>
      </c>
      <c r="G1336" s="46" t="s">
        <v>456</v>
      </c>
      <c r="H1336" s="47">
        <v>6.0</v>
      </c>
      <c r="I1336" s="295" t="s">
        <v>90</v>
      </c>
      <c r="J1336" s="295" t="s">
        <v>1704</v>
      </c>
      <c r="K1336" s="296">
        <v>10.0</v>
      </c>
      <c r="L1336" s="297" t="b">
        <v>0</v>
      </c>
      <c r="M1336" s="294" t="s">
        <v>741</v>
      </c>
      <c r="N1336" s="294"/>
      <c r="O1336" s="296">
        <v>0.0</v>
      </c>
      <c r="P1336" s="296"/>
      <c r="Q1336" s="298" t="str">
        <f t="shared" si="3"/>
        <v>condemn</v>
      </c>
      <c r="R1336" s="298" t="str">
        <f t="shared" si="19"/>
        <v>OwnerCode</v>
      </c>
      <c r="S1336" s="298" t="str">
        <f t="array" ref="S1336">iferror(index('Type Mapping'!$A$2:$D$21,match(J1336,'Type Mapping'!$B$2:$B$21,0),3),"type mismatch")</f>
        <v>VARCHAR</v>
      </c>
      <c r="T1336" s="298"/>
      <c r="U1336" s="298"/>
      <c r="V1336" s="298"/>
      <c r="W1336" s="51" t="b">
        <v>1</v>
      </c>
      <c r="X1336" s="51"/>
      <c r="Y1336" s="309"/>
      <c r="Z1336" s="309" t="s">
        <v>808</v>
      </c>
      <c r="AA1336" s="311" t="s">
        <v>977</v>
      </c>
      <c r="AB1336" s="53" t="str">
        <f t="shared" si="23"/>
        <v>**field missing**_history</v>
      </c>
      <c r="AC1336" s="308" t="str">
        <f t="array" ref="AC1336">iferror(index('StoT Mapping (Depreciated)'!$D$2:$L$976,match(E1336,'StoT Mapping (Depreciated)'!$D$2:$D$976,0),9),"**FIELD MISSING**")</f>
        <v>**FIELD MISSING**</v>
      </c>
      <c r="AD1336" s="53" t="str">
        <f t="shared" si="6"/>
        <v>**field missing**.**FIELD MISSING**</v>
      </c>
      <c r="AE1336" s="299">
        <f>countif(NEW_REDB_table.field,AD1336)</f>
        <v>0</v>
      </c>
      <c r="AF1336" s="299" t="str">
        <f t="shared" si="7"/>
        <v>Check...</v>
      </c>
      <c r="AG1336" s="308"/>
      <c r="AH1336" s="317" t="b">
        <v>0</v>
      </c>
      <c r="AI1336" s="317" t="b">
        <v>0</v>
      </c>
      <c r="AJ1336" s="308" t="str">
        <f t="array" ref="AJ1336">iferror(index('Type Mapping'!$A$2:$D$21,match(J1336,'Type Mapping'!$B$2:$B$21,0),4),"type mismatch")</f>
        <v>VARCHAR</v>
      </c>
      <c r="AK1336" s="308"/>
      <c r="AL1336" s="308"/>
      <c r="AM1336" s="308"/>
      <c r="AN1336" s="300" t="b">
        <v>0</v>
      </c>
      <c r="AO1336" s="300" t="b">
        <v>0</v>
      </c>
      <c r="AP1336" s="300" t="b">
        <v>0</v>
      </c>
      <c r="AQ1336" s="300" t="b">
        <v>0</v>
      </c>
      <c r="AR1336" s="377"/>
      <c r="AS1336" s="377"/>
      <c r="AT1336" s="378"/>
      <c r="AU1336" s="302"/>
      <c r="AV1336" s="303" t="b">
        <v>1</v>
      </c>
      <c r="AW1336" s="304" t="str">
        <f t="shared" si="9"/>
        <v>false</v>
      </c>
      <c r="AX1336" s="305" t="str">
        <f t="shared" si="17"/>
        <v>&lt;column comment="" default="" key="false" label="OwnerCode" length="255" nullable="true" originalDbColumnName="OwnerCode" originalLength="-1" pattern="" precision="-1" talendType="id_String" type=""/&gt;</v>
      </c>
      <c r="AY1336" s="306"/>
      <c r="AZ1336" s="305" t="str">
        <f t="shared" si="10"/>
        <v>&lt;column comment="" default="" key="false" label="OwnerCode" length="255" nullable="true" originalDbColumnName="OwnerCode" originalLength="-1" pattern="" precision="-1" talendType="id_String" type=""/&gt;</v>
      </c>
      <c r="BA1336" s="306"/>
      <c r="BB1336" s="378"/>
      <c r="BC1336" s="303" t="b">
        <f t="shared" si="11"/>
        <v>1</v>
      </c>
      <c r="BD1336" s="304"/>
      <c r="BE1336" s="304" t="str">
        <f t="shared" si="12"/>
        <v>false</v>
      </c>
      <c r="BF1336" s="307"/>
      <c r="BG1336" s="305"/>
      <c r="BH1336" s="305"/>
      <c r="BI1336" s="305"/>
      <c r="BJ1336" s="305" t="str">
        <f t="shared" si="18"/>
        <v>***0.xml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6" s="306"/>
      <c r="BL1336" s="305" t="str">
        <f t="shared" si="14"/>
        <v>0.xml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6" s="306"/>
      <c r="BN1336" s="378"/>
      <c r="BO1336" s="378"/>
      <c r="BP1336" s="378"/>
      <c r="BQ1336" s="378"/>
      <c r="BR1336" s="378"/>
      <c r="BS1336" s="383"/>
      <c r="BT1336" s="384"/>
      <c r="BU1336" s="384"/>
      <c r="BV1336" s="385"/>
      <c r="BW1336" s="385"/>
      <c r="BX1336" s="384"/>
    </row>
    <row r="1337">
      <c r="A1337" s="292" t="s">
        <v>728</v>
      </c>
      <c r="B1337" s="292">
        <v>1336.0</v>
      </c>
      <c r="C1337" s="292">
        <f t="shared" si="15"/>
        <v>2</v>
      </c>
      <c r="D1337" s="293" t="str">
        <f t="shared" si="32"/>
        <v>Insp, Con, Vac</v>
      </c>
      <c r="E1337" s="46" t="str">
        <f t="shared" si="2"/>
        <v>condemn.txt.condemn.Handle</v>
      </c>
      <c r="F1337" s="46" t="s">
        <v>379</v>
      </c>
      <c r="G1337" s="46" t="s">
        <v>456</v>
      </c>
      <c r="H1337" s="47">
        <v>7.0</v>
      </c>
      <c r="I1337" s="295" t="s">
        <v>159</v>
      </c>
      <c r="J1337" s="295" t="s">
        <v>1704</v>
      </c>
      <c r="K1337" s="296">
        <v>10.0</v>
      </c>
      <c r="L1337" s="297" t="b">
        <v>0</v>
      </c>
      <c r="M1337" s="294" t="s">
        <v>1967</v>
      </c>
      <c r="N1337" s="294"/>
      <c r="O1337" s="296">
        <v>1.066600008E10</v>
      </c>
      <c r="P1337" s="296"/>
      <c r="Q1337" s="298" t="str">
        <f t="shared" si="3"/>
        <v>condemn</v>
      </c>
      <c r="R1337" s="298" t="str">
        <f t="shared" si="19"/>
        <v>Handle</v>
      </c>
      <c r="S1337" s="298" t="str">
        <f t="array" ref="S1337">iferror(index('Type Mapping'!$A$2:$D$21,match(J1337,'Type Mapping'!$B$2:$B$21,0),3),"type mismatch")</f>
        <v>VARCHAR</v>
      </c>
      <c r="T1337" s="298"/>
      <c r="U1337" s="298"/>
      <c r="V1337" s="298"/>
      <c r="W1337" s="51" t="b">
        <v>1</v>
      </c>
      <c r="X1337" s="51"/>
      <c r="Y1337" s="379"/>
      <c r="Z1337" s="379"/>
      <c r="AA1337" s="311" t="s">
        <v>977</v>
      </c>
      <c r="AB1337" s="53" t="str">
        <f t="shared" si="23"/>
        <v>**field missing**_history</v>
      </c>
      <c r="AC1337" s="308" t="str">
        <f t="array" ref="AC1337">iferror(index('StoT Mapping (Depreciated)'!$D$2:$L$976,match(E1337,'StoT Mapping (Depreciated)'!$D$2:$D$976,0),9),"**FIELD MISSING**")</f>
        <v>**FIELD MISSING**</v>
      </c>
      <c r="AD1337" s="53" t="str">
        <f t="shared" si="6"/>
        <v>**field missing**.**FIELD MISSING**</v>
      </c>
      <c r="AE1337" s="299">
        <f>countif(NEW_REDB_table.field,AD1337)</f>
        <v>0</v>
      </c>
      <c r="AF1337" s="299" t="str">
        <f t="shared" si="7"/>
        <v>Check...</v>
      </c>
      <c r="AG1337" s="308"/>
      <c r="AH1337" s="317" t="b">
        <v>0</v>
      </c>
      <c r="AI1337" s="317" t="b">
        <v>0</v>
      </c>
      <c r="AJ1337" s="308" t="str">
        <f t="array" ref="AJ1337">iferror(index('Type Mapping'!$A$2:$D$21,match(J1337,'Type Mapping'!$B$2:$B$21,0),4),"type mismatch")</f>
        <v>VARCHAR</v>
      </c>
      <c r="AK1337" s="308"/>
      <c r="AL1337" s="308"/>
      <c r="AM1337" s="308"/>
      <c r="AN1337" s="300" t="b">
        <v>0</v>
      </c>
      <c r="AO1337" s="300" t="b">
        <v>0</v>
      </c>
      <c r="AP1337" s="300" t="b">
        <v>0</v>
      </c>
      <c r="AQ1337" s="300" t="b">
        <v>0</v>
      </c>
      <c r="AR1337" s="377"/>
      <c r="AS1337" s="377"/>
      <c r="AT1337" s="378"/>
      <c r="AU1337" s="302"/>
      <c r="AV1337" s="303" t="b">
        <v>1</v>
      </c>
      <c r="AW1337" s="304" t="str">
        <f t="shared" si="9"/>
        <v>false</v>
      </c>
      <c r="AX1337" s="305" t="str">
        <f t="shared" si="17"/>
        <v>&lt;column comment="" default="" key="false" label="Handle" length="255" nullable="true" originalDbColumnName="Handle" originalLength="-1" pattern="" precision="-1" talendType="id_String" type=""/&gt;</v>
      </c>
      <c r="AY1337" s="306"/>
      <c r="AZ1337" s="305" t="str">
        <f t="shared" si="10"/>
        <v>&lt;column comment="" default="" key="false" label="Handle" length="255" nullable="true" originalDbColumnName="Handle" originalLength="-1" pattern="" precision="-1" talendType="id_String" type=""/&gt;</v>
      </c>
      <c r="BA1337" s="306"/>
      <c r="BB1337" s="378"/>
      <c r="BC1337" s="303" t="b">
        <f t="shared" si="11"/>
        <v>1</v>
      </c>
      <c r="BD1337" s="304"/>
      <c r="BE1337" s="304" t="str">
        <f t="shared" si="12"/>
        <v>false</v>
      </c>
      <c r="BF1337" s="307"/>
      <c r="BG1337" s="305"/>
      <c r="BH1337" s="305"/>
      <c r="BI1337" s="305"/>
      <c r="BJ1337" s="305" t="str">
        <f t="shared" si="18"/>
        <v>***10666000080.xml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7" s="306"/>
      <c r="BL1337" s="305" t="str">
        <f t="shared" si="14"/>
        <v>10666000080.xml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7" s="306"/>
      <c r="BN1337" s="378"/>
      <c r="BO1337" s="378"/>
      <c r="BP1337" s="378"/>
      <c r="BQ1337" s="378"/>
      <c r="BR1337" s="378"/>
      <c r="BS1337" s="383"/>
      <c r="BT1337" s="384"/>
      <c r="BU1337" s="384"/>
      <c r="BV1337" s="385"/>
      <c r="BW1337" s="385"/>
      <c r="BX1337" s="384"/>
    </row>
    <row r="1338">
      <c r="A1338" s="292" t="s">
        <v>728</v>
      </c>
      <c r="B1338" s="292">
        <v>1337.0</v>
      </c>
      <c r="C1338" s="292">
        <f t="shared" si="15"/>
        <v>2</v>
      </c>
      <c r="D1338" s="293" t="str">
        <f t="shared" si="32"/>
        <v>Insp, Con, Vac</v>
      </c>
      <c r="E1338" s="46" t="str">
        <f t="shared" si="2"/>
        <v>condemn.txt.condemn.Parcel9</v>
      </c>
      <c r="F1338" s="46" t="s">
        <v>379</v>
      </c>
      <c r="G1338" s="46" t="s">
        <v>456</v>
      </c>
      <c r="H1338" s="47">
        <v>8.0</v>
      </c>
      <c r="I1338" s="295" t="s">
        <v>165</v>
      </c>
      <c r="J1338" s="295" t="s">
        <v>1704</v>
      </c>
      <c r="K1338" s="296">
        <v>10.0</v>
      </c>
      <c r="L1338" s="297" t="b">
        <v>0</v>
      </c>
      <c r="M1338" s="294" t="s">
        <v>2015</v>
      </c>
      <c r="N1338" s="294"/>
      <c r="O1338" s="296">
        <v>6.660008E7</v>
      </c>
      <c r="P1338" s="296"/>
      <c r="Q1338" s="298" t="str">
        <f t="shared" si="3"/>
        <v>condemn</v>
      </c>
      <c r="R1338" s="298" t="str">
        <f t="shared" si="19"/>
        <v>Parcel9</v>
      </c>
      <c r="S1338" s="298" t="str">
        <f t="array" ref="S1338">iferror(index('Type Mapping'!$A$2:$D$21,match(J1338,'Type Mapping'!$B$2:$B$21,0),3),"type mismatch")</f>
        <v>VARCHAR</v>
      </c>
      <c r="T1338" s="298"/>
      <c r="U1338" s="298"/>
      <c r="V1338" s="298"/>
      <c r="W1338" s="51" t="b">
        <v>1</v>
      </c>
      <c r="X1338" s="51"/>
      <c r="Y1338" s="379"/>
      <c r="Z1338" s="379"/>
      <c r="AA1338" s="311" t="s">
        <v>977</v>
      </c>
      <c r="AB1338" s="53" t="str">
        <f t="shared" si="23"/>
        <v>**field missing**_history</v>
      </c>
      <c r="AC1338" s="308" t="str">
        <f t="array" ref="AC1338">iferror(index('StoT Mapping (Depreciated)'!$D$2:$L$976,match(E1338,'StoT Mapping (Depreciated)'!$D$2:$D$976,0),9),"**FIELD MISSING**")</f>
        <v>**FIELD MISSING**</v>
      </c>
      <c r="AD1338" s="53" t="str">
        <f t="shared" si="6"/>
        <v>**field missing**.**FIELD MISSING**</v>
      </c>
      <c r="AE1338" s="299">
        <f>countif(NEW_REDB_table.field,AD1338)</f>
        <v>0</v>
      </c>
      <c r="AF1338" s="299" t="str">
        <f t="shared" si="7"/>
        <v>Check...</v>
      </c>
      <c r="AG1338" s="308"/>
      <c r="AH1338" s="317" t="b">
        <v>0</v>
      </c>
      <c r="AI1338" s="317" t="b">
        <v>0</v>
      </c>
      <c r="AJ1338" s="308" t="str">
        <f t="array" ref="AJ1338">iferror(index('Type Mapping'!$A$2:$D$21,match(J1338,'Type Mapping'!$B$2:$B$21,0),4),"type mismatch")</f>
        <v>VARCHAR</v>
      </c>
      <c r="AK1338" s="308"/>
      <c r="AL1338" s="308"/>
      <c r="AM1338" s="308"/>
      <c r="AN1338" s="300" t="b">
        <v>0</v>
      </c>
      <c r="AO1338" s="300" t="b">
        <v>0</v>
      </c>
      <c r="AP1338" s="300" t="b">
        <v>0</v>
      </c>
      <c r="AQ1338" s="300" t="b">
        <v>0</v>
      </c>
      <c r="AR1338" s="377"/>
      <c r="AS1338" s="377"/>
      <c r="AT1338" s="378"/>
      <c r="AU1338" s="302"/>
      <c r="AV1338" s="303" t="b">
        <v>1</v>
      </c>
      <c r="AW1338" s="304" t="str">
        <f t="shared" si="9"/>
        <v>false</v>
      </c>
      <c r="AX1338" s="305" t="str">
        <f t="shared" si="17"/>
        <v>&lt;column comment="" default="" key="false" label="Parcel9" length="255" nullable="true" originalDbColumnName="Parcel9" originalLength="-1" pattern="" precision="-1" talendType="id_String" type=""/&gt;</v>
      </c>
      <c r="AY1338" s="306"/>
      <c r="AZ1338" s="305" t="str">
        <f t="shared" si="10"/>
        <v>&lt;column comment="" default="" key="false" label="Parcel9" length="255" nullable="true" originalDbColumnName="Parcel9" originalLength="-1" pattern="" precision="-1" talendType="id_String" type=""/&gt;</v>
      </c>
      <c r="BA1338" s="306"/>
      <c r="BB1338" s="378"/>
      <c r="BC1338" s="303" t="b">
        <f t="shared" si="11"/>
        <v>1</v>
      </c>
      <c r="BD1338" s="304"/>
      <c r="BE1338" s="304" t="str">
        <f t="shared" si="12"/>
        <v>false</v>
      </c>
      <c r="BF1338" s="307"/>
      <c r="BG1338" s="305"/>
      <c r="BH1338" s="305"/>
      <c r="BI1338" s="305"/>
      <c r="BJ1338" s="305" t="str">
        <f t="shared" si="18"/>
        <v>***66600080.xml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8" s="306"/>
      <c r="BL1338" s="305" t="str">
        <f t="shared" si="14"/>
        <v>66600080.xml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8" s="306"/>
      <c r="BN1338" s="378"/>
      <c r="BO1338" s="378"/>
      <c r="BP1338" s="378"/>
      <c r="BQ1338" s="378"/>
      <c r="BR1338" s="378"/>
      <c r="BS1338" s="383"/>
      <c r="BT1338" s="384"/>
      <c r="BU1338" s="384"/>
      <c r="BV1338" s="385"/>
      <c r="BW1338" s="385"/>
      <c r="BX1338" s="384"/>
    </row>
    <row r="1339">
      <c r="A1339" s="292" t="s">
        <v>728</v>
      </c>
      <c r="B1339" s="292">
        <v>1338.0</v>
      </c>
      <c r="C1339" s="292">
        <f t="shared" si="15"/>
        <v>2</v>
      </c>
      <c r="D1339" s="293" t="str">
        <f t="shared" si="32"/>
        <v>Insp, Con, Vac</v>
      </c>
      <c r="E1339" s="46" t="str">
        <f t="shared" si="2"/>
        <v>condemn.txt.condemn.AddrNum</v>
      </c>
      <c r="F1339" s="46" t="s">
        <v>379</v>
      </c>
      <c r="G1339" s="46" t="s">
        <v>456</v>
      </c>
      <c r="H1339" s="47">
        <v>9.0</v>
      </c>
      <c r="I1339" s="295" t="s">
        <v>1709</v>
      </c>
      <c r="J1339" s="295" t="s">
        <v>1704</v>
      </c>
      <c r="K1339" s="296">
        <v>10.0</v>
      </c>
      <c r="L1339" s="297" t="b">
        <v>0</v>
      </c>
      <c r="M1339" s="294" t="s">
        <v>1710</v>
      </c>
      <c r="N1339" s="294"/>
      <c r="O1339" s="296">
        <v>906.0</v>
      </c>
      <c r="P1339" s="296"/>
      <c r="Q1339" s="298" t="str">
        <f t="shared" si="3"/>
        <v>condemn</v>
      </c>
      <c r="R1339" s="298" t="str">
        <f t="shared" si="19"/>
        <v>AddrNum</v>
      </c>
      <c r="S1339" s="298" t="str">
        <f t="array" ref="S1339">iferror(index('Type Mapping'!$A$2:$D$21,match(J1339,'Type Mapping'!$B$2:$B$21,0),3),"type mismatch")</f>
        <v>VARCHAR</v>
      </c>
      <c r="T1339" s="298"/>
      <c r="U1339" s="298"/>
      <c r="V1339" s="298"/>
      <c r="W1339" s="51" t="b">
        <v>1</v>
      </c>
      <c r="X1339" s="51"/>
      <c r="Y1339" s="379"/>
      <c r="Z1339" s="379"/>
      <c r="AA1339" s="311" t="s">
        <v>977</v>
      </c>
      <c r="AB1339" s="53" t="str">
        <f t="shared" si="23"/>
        <v>**field missing**_history</v>
      </c>
      <c r="AC1339" s="308" t="str">
        <f t="array" ref="AC1339">iferror(index('StoT Mapping (Depreciated)'!$D$2:$L$976,match(E1339,'StoT Mapping (Depreciated)'!$D$2:$D$976,0),9),"**FIELD MISSING**")</f>
        <v>**FIELD MISSING**</v>
      </c>
      <c r="AD1339" s="53" t="str">
        <f t="shared" si="6"/>
        <v>**field missing**.**FIELD MISSING**</v>
      </c>
      <c r="AE1339" s="299">
        <f>countif(NEW_REDB_table.field,AD1339)</f>
        <v>0</v>
      </c>
      <c r="AF1339" s="299" t="str">
        <f t="shared" si="7"/>
        <v>Check...</v>
      </c>
      <c r="AG1339" s="308"/>
      <c r="AH1339" s="317" t="b">
        <v>0</v>
      </c>
      <c r="AI1339" s="317" t="b">
        <v>0</v>
      </c>
      <c r="AJ1339" s="308" t="str">
        <f t="array" ref="AJ1339">iferror(index('Type Mapping'!$A$2:$D$21,match(J1339,'Type Mapping'!$B$2:$B$21,0),4),"type mismatch")</f>
        <v>VARCHAR</v>
      </c>
      <c r="AK1339" s="308"/>
      <c r="AL1339" s="308"/>
      <c r="AM1339" s="308"/>
      <c r="AN1339" s="300" t="b">
        <v>0</v>
      </c>
      <c r="AO1339" s="300" t="b">
        <v>0</v>
      </c>
      <c r="AP1339" s="300" t="b">
        <v>0</v>
      </c>
      <c r="AQ1339" s="300" t="b">
        <v>0</v>
      </c>
      <c r="AR1339" s="377"/>
      <c r="AS1339" s="377"/>
      <c r="AT1339" s="378"/>
      <c r="AU1339" s="302"/>
      <c r="AV1339" s="303" t="b">
        <v>1</v>
      </c>
      <c r="AW1339" s="304" t="str">
        <f t="shared" si="9"/>
        <v>false</v>
      </c>
      <c r="AX1339" s="305" t="str">
        <f t="shared" si="17"/>
        <v>&lt;column comment="" default="" key="false" label="AddrNum" length="255" nullable="true" originalDbColumnName="AddrNum" originalLength="-1" pattern="" precision="-1" talendType="id_String" type=""/&gt;</v>
      </c>
      <c r="AY1339" s="306"/>
      <c r="AZ1339" s="305" t="str">
        <f t="shared" si="10"/>
        <v>&lt;column comment="" default="" key="false" label="AddrNum" length="255" nullable="true" originalDbColumnName="AddrNum" originalLength="-1" pattern="" precision="-1" talendType="id_String" type=""/&gt;</v>
      </c>
      <c r="BA1339" s="306"/>
      <c r="BB1339" s="378"/>
      <c r="BC1339" s="303" t="b">
        <f t="shared" si="11"/>
        <v>1</v>
      </c>
      <c r="BD1339" s="304"/>
      <c r="BE1339" s="304" t="str">
        <f t="shared" si="12"/>
        <v>false</v>
      </c>
      <c r="BF1339" s="307"/>
      <c r="BG1339" s="305"/>
      <c r="BH1339" s="305"/>
      <c r="BI1339" s="305"/>
      <c r="BJ1339" s="305" t="str">
        <f t="shared" si="18"/>
        <v>***906.xml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39" s="306"/>
      <c r="BL1339" s="305" t="str">
        <f t="shared" si="14"/>
        <v>906.xml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39" s="306"/>
      <c r="BN1339" s="378"/>
      <c r="BO1339" s="378"/>
      <c r="BP1339" s="378"/>
      <c r="BQ1339" s="378"/>
      <c r="BR1339" s="378"/>
      <c r="BS1339" s="383"/>
      <c r="BT1339" s="384"/>
      <c r="BU1339" s="384"/>
      <c r="BV1339" s="385"/>
      <c r="BW1339" s="385"/>
      <c r="BX1339" s="384"/>
    </row>
    <row r="1340">
      <c r="A1340" s="292" t="s">
        <v>728</v>
      </c>
      <c r="B1340" s="292">
        <v>1339.0</v>
      </c>
      <c r="C1340" s="292">
        <f t="shared" si="15"/>
        <v>2</v>
      </c>
      <c r="D1340" s="293" t="str">
        <f t="shared" si="32"/>
        <v>Insp, Con, Vac</v>
      </c>
      <c r="E1340" s="46" t="str">
        <f t="shared" si="2"/>
        <v>condemn.txt.condemn.AddrSuf</v>
      </c>
      <c r="F1340" s="46" t="s">
        <v>379</v>
      </c>
      <c r="G1340" s="46" t="s">
        <v>456</v>
      </c>
      <c r="H1340" s="47">
        <v>10.0</v>
      </c>
      <c r="I1340" s="295" t="s">
        <v>1723</v>
      </c>
      <c r="J1340" s="295" t="s">
        <v>1704</v>
      </c>
      <c r="K1340" s="296">
        <v>10.0</v>
      </c>
      <c r="L1340" s="297" t="b">
        <v>0</v>
      </c>
      <c r="M1340" s="294" t="s">
        <v>1724</v>
      </c>
      <c r="N1340" s="294"/>
      <c r="O1340" s="296"/>
      <c r="P1340" s="296"/>
      <c r="Q1340" s="298" t="str">
        <f t="shared" si="3"/>
        <v>condemn</v>
      </c>
      <c r="R1340" s="298" t="str">
        <f t="shared" si="19"/>
        <v>AddrSuf</v>
      </c>
      <c r="S1340" s="298" t="str">
        <f t="array" ref="S1340">iferror(index('Type Mapping'!$A$2:$D$21,match(J1340,'Type Mapping'!$B$2:$B$21,0),3),"type mismatch")</f>
        <v>VARCHAR</v>
      </c>
      <c r="T1340" s="298"/>
      <c r="U1340" s="298"/>
      <c r="V1340" s="298"/>
      <c r="W1340" s="51" t="b">
        <v>1</v>
      </c>
      <c r="X1340" s="51"/>
      <c r="Y1340" s="386"/>
      <c r="Z1340" s="386"/>
      <c r="AA1340" s="311" t="s">
        <v>977</v>
      </c>
      <c r="AB1340" s="53" t="str">
        <f t="shared" si="23"/>
        <v>**field missing**_history</v>
      </c>
      <c r="AC1340" s="308" t="str">
        <f t="array" ref="AC1340">iferror(index('StoT Mapping (Depreciated)'!$D$2:$L$976,match(E1340,'StoT Mapping (Depreciated)'!$D$2:$D$976,0),9),"**FIELD MISSING**")</f>
        <v>**FIELD MISSING**</v>
      </c>
      <c r="AD1340" s="53" t="str">
        <f t="shared" si="6"/>
        <v>**field missing**.**FIELD MISSING**</v>
      </c>
      <c r="AE1340" s="299">
        <f>countif(NEW_REDB_table.field,AD1340)</f>
        <v>0</v>
      </c>
      <c r="AF1340" s="299" t="str">
        <f t="shared" si="7"/>
        <v>Check...</v>
      </c>
      <c r="AG1340" s="308"/>
      <c r="AH1340" s="317" t="b">
        <v>0</v>
      </c>
      <c r="AI1340" s="317" t="b">
        <v>0</v>
      </c>
      <c r="AJ1340" s="308" t="str">
        <f t="array" ref="AJ1340">iferror(index('Type Mapping'!$A$2:$D$21,match(J1340,'Type Mapping'!$B$2:$B$21,0),4),"type mismatch")</f>
        <v>VARCHAR</v>
      </c>
      <c r="AK1340" s="308"/>
      <c r="AL1340" s="308"/>
      <c r="AM1340" s="308"/>
      <c r="AN1340" s="300" t="b">
        <v>0</v>
      </c>
      <c r="AO1340" s="300" t="b">
        <v>0</v>
      </c>
      <c r="AP1340" s="300" t="b">
        <v>0</v>
      </c>
      <c r="AQ1340" s="300" t="b">
        <v>0</v>
      </c>
      <c r="AR1340" s="387"/>
      <c r="AS1340" s="387"/>
      <c r="AT1340" s="378"/>
      <c r="AU1340" s="302"/>
      <c r="AV1340" s="303" t="b">
        <v>1</v>
      </c>
      <c r="AW1340" s="304" t="str">
        <f t="shared" si="9"/>
        <v>false</v>
      </c>
      <c r="AX1340" s="305" t="str">
        <f t="shared" si="17"/>
        <v>&lt;column comment="" default="" key="false" label="AddrSuf" length="255" nullable="true" originalDbColumnName="AddrSuf" originalLength="-1" pattern="" precision="-1" talendType="id_String" type=""/&gt;</v>
      </c>
      <c r="AY1340" s="306"/>
      <c r="AZ1340" s="305" t="str">
        <f t="shared" si="10"/>
        <v>&lt;column comment="" default="" key="false" label="AddrSuf" length="255" nullable="true" originalDbColumnName="AddrSuf" originalLength="-1" pattern="" precision="-1" talendType="id_String" type=""/&gt;</v>
      </c>
      <c r="BA1340" s="306"/>
      <c r="BB1340" s="378"/>
      <c r="BC1340" s="303" t="b">
        <f t="shared" si="11"/>
        <v>1</v>
      </c>
      <c r="BD1340" s="304"/>
      <c r="BE1340" s="304" t="str">
        <f t="shared" si="12"/>
        <v>false</v>
      </c>
      <c r="BF1340" s="307"/>
      <c r="BG1340" s="305"/>
      <c r="BH1340" s="305"/>
      <c r="BI1340" s="305"/>
      <c r="BJ1340" s="305" t="str">
        <f t="shared" si="18"/>
        <v>***.xml &lt;?xml version="1.0" encoding="UTF-8"?&gt;&lt;schema&gt;&lt;column comment="" default="" key="false" label="condemn" length="255" nullable="true" originalDbColumnName="condemn" originalLength="-1" pattern="" precision="-1" talendType="id_String" type=""/&gt;</v>
      </c>
      <c r="BK1340" s="306"/>
      <c r="BL1340" s="305" t="str">
        <f t="shared" si="14"/>
        <v>.xml
&lt;?xml version="1.0" encoding="UTF-8"?&gt;&lt;schema&gt;
&lt;column comment="" default="" key="false" label="condemn" length="255" nullable="true" originalDbColumnName="condemn" originalLength="-1" pattern="" precision="-1" talendType="id_String" type=""/&gt;</v>
      </c>
      <c r="BM1340" s="306"/>
      <c r="BN1340" s="378"/>
      <c r="BO1340" s="378"/>
      <c r="BP1340" s="378"/>
      <c r="BQ1340" s="378"/>
      <c r="BR1340" s="378"/>
      <c r="BS1340" s="383"/>
      <c r="BT1340" s="384"/>
      <c r="BU1340" s="384"/>
      <c r="BV1340" s="385"/>
      <c r="BW1340" s="385"/>
      <c r="BX1340" s="384"/>
    </row>
    <row r="1341">
      <c r="A1341" s="292" t="s">
        <v>728</v>
      </c>
      <c r="B1341" s="292">
        <v>1340.0</v>
      </c>
      <c r="C1341" s="292">
        <f t="shared" si="15"/>
        <v>2</v>
      </c>
      <c r="D1341" s="293" t="str">
        <f t="shared" si="32"/>
        <v>Insp, Con, Vac</v>
      </c>
      <c r="E1341" s="46" t="str">
        <f t="shared" si="2"/>
        <v>condemn.txt.condemn.StDir</v>
      </c>
      <c r="F1341" s="46" t="s">
        <v>379</v>
      </c>
      <c r="G1341" s="46" t="s">
        <v>456</v>
      </c>
      <c r="H1341" s="47">
        <v>11.0</v>
      </c>
      <c r="I1341" s="295" t="s">
        <v>1857</v>
      </c>
      <c r="J1341" s="295" t="s">
        <v>1704</v>
      </c>
      <c r="K1341" s="296">
        <v>10.0</v>
      </c>
      <c r="L1341" s="297" t="b">
        <v>0</v>
      </c>
      <c r="M1341" s="294" t="s">
        <v>2016</v>
      </c>
      <c r="N1341" s="294"/>
      <c r="O1341" s="296"/>
      <c r="P1341" s="296"/>
      <c r="Q1341" s="298" t="str">
        <f t="shared" si="3"/>
        <v>condemn</v>
      </c>
      <c r="R1341" s="298" t="str">
        <f t="shared" si="19"/>
        <v>StDir</v>
      </c>
      <c r="S1341" s="298" t="str">
        <f t="array" ref="S1341">iferror(index('Type Mapping'!$A$2:$D$21,match(J1341,'Type Mapping'!$B$2:$B$21,0),3),"type mismatch")</f>
        <v>VARCHAR</v>
      </c>
      <c r="T1341" s="298"/>
      <c r="U1341" s="298"/>
      <c r="V1341" s="298"/>
      <c r="W1341" s="51" t="b">
        <v>1</v>
      </c>
      <c r="X1341" s="51"/>
      <c r="Y1341" s="386"/>
      <c r="Z1341" s="386"/>
      <c r="AA1341" s="311" t="s">
        <v>977</v>
      </c>
      <c r="AB1341" s="53" t="str">
        <f t="shared" si="23"/>
        <v>**field missing**_history</v>
      </c>
      <c r="AC1341" s="308" t="str">
        <f t="array" ref="AC1341">iferror(index('StoT Mapping (Depreciated)'!$D$2:$L$976,match(E1341,'StoT Mapping (Depreciated)'!$D$2:$D$976,0),9),"**FIELD MISSING**")</f>
        <v>**FIELD MISSING**</v>
      </c>
      <c r="AD1341" s="53" t="str">
        <f t="shared" si="6"/>
        <v>**field missing**.**FIELD MISSING**</v>
      </c>
      <c r="AE1341" s="299">
        <f>countif(NEW_REDB_table.field,AD1341)</f>
        <v>0</v>
      </c>
      <c r="AF1341" s="299" t="str">
        <f t="shared" si="7"/>
        <v>Check...</v>
      </c>
      <c r="AG1341" s="308"/>
      <c r="AH1341" s="317" t="b">
        <v>0</v>
      </c>
      <c r="AI1341" s="317" t="b">
        <v>0</v>
      </c>
      <c r="AJ1341" s="308" t="str">
        <f t="array" ref="AJ1341">iferror(index('Type Mapping'!$A$2:$D$21,match(J1341,'Type Mapping'!$B$2:$B$21,0),4),"type mismatch")</f>
        <v>VARCHAR</v>
      </c>
      <c r="AK1341" s="308"/>
      <c r="AL1341" s="308"/>
      <c r="AM1341" s="308"/>
      <c r="AN1341" s="300" t="b">
        <v>0</v>
      </c>
      <c r="AO1341" s="300" t="b">
        <v>0</v>
      </c>
      <c r="AP1341" s="300" t="b">
        <v>0</v>
      </c>
      <c r="AQ1341" s="300" t="b">
        <v>0</v>
      </c>
      <c r="AR1341" s="387"/>
      <c r="AS1341" s="387"/>
      <c r="AT1341" s="383"/>
      <c r="AU1341" s="302"/>
      <c r="AV1341" s="303" t="b">
        <v>1</v>
      </c>
      <c r="AW1341" s="304" t="str">
        <f t="shared" si="9"/>
        <v>false</v>
      </c>
      <c r="AX1341" s="305" t="str">
        <f t="shared" si="17"/>
        <v>&lt;column comment="" default="" key="false" label="StDir" length="255" nullable="true" originalDbColumnName="StDir" originalLength="-1" pattern="" precision="-1" talendType="id_String" type=""/&gt;</v>
      </c>
      <c r="AY1341" s="306"/>
      <c r="AZ1341" s="305" t="str">
        <f t="shared" si="10"/>
        <v>&lt;column comment="" default="" key="false" label="StDir" length="255" nullable="true" originalDbColumnName="StDir" originalLength="-1" pattern="" precision="-1" talendType="id_String" type=""/&gt;</v>
      </c>
      <c r="BA1341" s="306"/>
      <c r="BB1341" s="378"/>
      <c r="BC1341" s="303" t="b">
        <f t="shared" si="11"/>
        <v>1</v>
      </c>
      <c r="BD1341" s="304"/>
      <c r="BE1341" s="304" t="str">
        <f t="shared" si="12"/>
        <v>false</v>
      </c>
      <c r="BF1341" s="307"/>
      <c r="BG1341" s="305"/>
      <c r="BH1341" s="305"/>
      <c r="BI1341" s="305"/>
      <c r="BJ1341" s="305" t="str">
        <f t="shared" si="18"/>
        <v>&lt;column comment="" default="" key="false" label="condemn" length="255" nullable="true" originalDbColumnName="condemn" originalLength="-1" pattern="" precision="-1" talendType="id_String" type=""/&gt;&lt;/schema&gt;</v>
      </c>
      <c r="BK1341" s="306"/>
      <c r="BL1341" s="305" t="str">
        <f t="shared" si="14"/>
        <v>&lt;column comment="" default="" key="false" label="condemn" length="255" nullable="true" originalDbColumnName="condemn" originalLength="-1" pattern="" precision="-1" talendType="id_String" type=""/&gt;
&lt;/schema&gt;
</v>
      </c>
      <c r="BM1341" s="306"/>
      <c r="BN1341" s="378"/>
      <c r="BO1341" s="378"/>
      <c r="BP1341" s="378"/>
      <c r="BQ1341" s="378"/>
      <c r="BR1341" s="378"/>
      <c r="BS1341" s="383"/>
      <c r="BT1341" s="384"/>
      <c r="BU1341" s="384"/>
      <c r="BV1341" s="385"/>
      <c r="BW1341" s="385"/>
      <c r="BX1341" s="384"/>
    </row>
    <row r="1342">
      <c r="A1342" s="292" t="s">
        <v>728</v>
      </c>
      <c r="B1342" s="292">
        <v>1341.0</v>
      </c>
      <c r="C1342" s="292">
        <f t="shared" si="15"/>
        <v>2</v>
      </c>
      <c r="D1342" s="293" t="str">
        <f t="shared" si="32"/>
        <v>Insp, Con, Vac</v>
      </c>
      <c r="E1342" s="46" t="str">
        <f t="shared" si="2"/>
        <v>condemn.txt.condemn.StName</v>
      </c>
      <c r="F1342" s="46" t="s">
        <v>379</v>
      </c>
      <c r="G1342" s="46" t="s">
        <v>456</v>
      </c>
      <c r="H1342" s="47">
        <v>12.0</v>
      </c>
      <c r="I1342" s="295" t="s">
        <v>1071</v>
      </c>
      <c r="J1342" s="295" t="s">
        <v>1704</v>
      </c>
      <c r="K1342" s="296">
        <v>10.0</v>
      </c>
      <c r="L1342" s="297" t="b">
        <v>0</v>
      </c>
      <c r="M1342" s="294" t="s">
        <v>1662</v>
      </c>
      <c r="N1342" s="294"/>
      <c r="O1342" s="296" t="s">
        <v>2396</v>
      </c>
      <c r="P1342" s="296"/>
      <c r="Q1342" s="298" t="str">
        <f t="shared" si="3"/>
        <v>condemn</v>
      </c>
      <c r="R1342" s="298" t="str">
        <f t="shared" si="19"/>
        <v>StName</v>
      </c>
      <c r="S1342" s="298" t="str">
        <f t="array" ref="S1342">iferror(index('Type Mapping'!$A$2:$D$21,match(J1342,'Type Mapping'!$B$2:$B$21,0),3),"type mismatch")</f>
        <v>VARCHAR</v>
      </c>
      <c r="T1342" s="298"/>
      <c r="U1342" s="298"/>
      <c r="V1342" s="298"/>
      <c r="W1342" s="51" t="b">
        <v>1</v>
      </c>
      <c r="X1342" s="51"/>
      <c r="Y1342" s="388"/>
      <c r="Z1342" s="388"/>
      <c r="AA1342" s="311" t="s">
        <v>977</v>
      </c>
      <c r="AB1342" s="53" t="str">
        <f t="shared" si="23"/>
        <v>**field missing**_history</v>
      </c>
      <c r="AC1342" s="308" t="str">
        <f t="array" ref="AC1342">iferror(index('StoT Mapping (Depreciated)'!$D$2:$L$976,match(E1342,'StoT Mapping (Depreciated)'!$D$2:$D$976,0),9),"**FIELD MISSING**")</f>
        <v>**FIELD MISSING**</v>
      </c>
      <c r="AD1342" s="53" t="str">
        <f t="shared" si="6"/>
        <v>**field missing**.**FIELD MISSING**</v>
      </c>
      <c r="AE1342" s="299">
        <f>countif(NEW_REDB_table.field,AD1342)</f>
        <v>0</v>
      </c>
      <c r="AF1342" s="299" t="str">
        <f t="shared" si="7"/>
        <v>Check...</v>
      </c>
      <c r="AG1342" s="308"/>
      <c r="AH1342" s="317" t="b">
        <v>0</v>
      </c>
      <c r="AI1342" s="317" t="b">
        <v>0</v>
      </c>
      <c r="AJ1342" s="308" t="str">
        <f t="array" ref="AJ1342">iferror(index('Type Mapping'!$A$2:$D$21,match(J1342,'Type Mapping'!$B$2:$B$21,0),4),"type mismatch")</f>
        <v>VARCHAR</v>
      </c>
      <c r="AK1342" s="308"/>
      <c r="AL1342" s="308"/>
      <c r="AM1342" s="308"/>
      <c r="AN1342" s="300" t="b">
        <v>0</v>
      </c>
      <c r="AO1342" s="300" t="b">
        <v>0</v>
      </c>
      <c r="AP1342" s="300" t="b">
        <v>0</v>
      </c>
      <c r="AQ1342" s="300" t="b">
        <v>0</v>
      </c>
      <c r="AR1342" s="389"/>
      <c r="AS1342" s="389"/>
      <c r="AT1342" s="383"/>
      <c r="AU1342" s="302"/>
      <c r="AV1342" s="303" t="b">
        <v>1</v>
      </c>
      <c r="AW1342" s="304" t="str">
        <f t="shared" si="9"/>
        <v>false</v>
      </c>
      <c r="AX1342" s="305" t="str">
        <f t="shared" si="17"/>
        <v>&lt;column comment="" default="" key="false" label="StName" length="255" nullable="true" originalDbColumnName="StName" originalLength="-1" pattern="" precision="-1" talendType="id_String" type=""/&gt;</v>
      </c>
      <c r="AY1342" s="306"/>
      <c r="AZ1342" s="305" t="str">
        <f t="shared" si="10"/>
        <v>&lt;column comment="" default="" key="false" label="StName" length="255" nullable="true" originalDbColumnName="StName" originalLength="-1" pattern="" precision="-1" talendType="id_String" type=""/&gt;</v>
      </c>
      <c r="BA1342" s="306"/>
      <c r="BB1342" s="378"/>
      <c r="BC1342" s="303" t="b">
        <f t="shared" si="11"/>
        <v>1</v>
      </c>
      <c r="BD1342" s="304"/>
      <c r="BE1342" s="304" t="str">
        <f t="shared" si="12"/>
        <v>false</v>
      </c>
      <c r="BF1342" s="307"/>
      <c r="BG1342" s="305"/>
      <c r="BH1342" s="305"/>
      <c r="BI1342" s="305"/>
      <c r="BJ1342" s="305" t="str">
        <f t="shared" si="18"/>
        <v>***GEYER.xml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2" s="306"/>
      <c r="BL1342" s="305" t="str">
        <f t="shared" si="14"/>
        <v>GEYER.xml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2" s="306"/>
      <c r="BN1342" s="378"/>
      <c r="BO1342" s="378"/>
      <c r="BP1342" s="378"/>
      <c r="BQ1342" s="378"/>
      <c r="BR1342" s="378"/>
      <c r="BS1342" s="383"/>
      <c r="BT1342" s="384"/>
      <c r="BU1342" s="384"/>
      <c r="BV1342" s="385"/>
      <c r="BW1342" s="385"/>
      <c r="BX1342" s="384"/>
    </row>
    <row r="1343">
      <c r="A1343" s="292" t="s">
        <v>728</v>
      </c>
      <c r="B1343" s="292">
        <v>1342.0</v>
      </c>
      <c r="C1343" s="292">
        <f t="shared" si="15"/>
        <v>2</v>
      </c>
      <c r="D1343" s="293" t="str">
        <f t="shared" si="32"/>
        <v>Insp, Con, Vac</v>
      </c>
      <c r="E1343" s="46" t="str">
        <f t="shared" si="2"/>
        <v>condemn.txt.condemn.StType</v>
      </c>
      <c r="F1343" s="46" t="s">
        <v>379</v>
      </c>
      <c r="G1343" s="46" t="s">
        <v>456</v>
      </c>
      <c r="H1343" s="47">
        <v>13.0</v>
      </c>
      <c r="I1343" s="295" t="s">
        <v>1075</v>
      </c>
      <c r="J1343" s="295" t="s">
        <v>1704</v>
      </c>
      <c r="K1343" s="296">
        <v>10.0</v>
      </c>
      <c r="L1343" s="297" t="b">
        <v>0</v>
      </c>
      <c r="M1343" s="294" t="s">
        <v>1076</v>
      </c>
      <c r="N1343" s="294"/>
      <c r="O1343" s="296" t="s">
        <v>2397</v>
      </c>
      <c r="P1343" s="296"/>
      <c r="Q1343" s="298" t="str">
        <f t="shared" si="3"/>
        <v>condemn</v>
      </c>
      <c r="R1343" s="298" t="str">
        <f t="shared" si="19"/>
        <v>StType</v>
      </c>
      <c r="S1343" s="298" t="str">
        <f t="array" ref="S1343">iferror(index('Type Mapping'!$A$2:$D$21,match(J1343,'Type Mapping'!$B$2:$B$21,0),3),"type mismatch")</f>
        <v>VARCHAR</v>
      </c>
      <c r="T1343" s="298"/>
      <c r="U1343" s="298"/>
      <c r="V1343" s="298"/>
      <c r="W1343" s="51" t="b">
        <v>1</v>
      </c>
      <c r="X1343" s="51"/>
      <c r="Y1343" s="388"/>
      <c r="Z1343" s="388"/>
      <c r="AA1343" s="311" t="s">
        <v>977</v>
      </c>
      <c r="AB1343" s="53" t="str">
        <f t="shared" si="23"/>
        <v>**field missing**_history</v>
      </c>
      <c r="AC1343" s="308" t="str">
        <f t="array" ref="AC1343">iferror(index('StoT Mapping (Depreciated)'!$D$2:$L$976,match(E1343,'StoT Mapping (Depreciated)'!$D$2:$D$976,0),9),"**FIELD MISSING**")</f>
        <v>**FIELD MISSING**</v>
      </c>
      <c r="AD1343" s="53" t="str">
        <f t="shared" si="6"/>
        <v>**field missing**.**FIELD MISSING**</v>
      </c>
      <c r="AE1343" s="299">
        <f>countif(NEW_REDB_table.field,AD1343)</f>
        <v>0</v>
      </c>
      <c r="AF1343" s="299" t="str">
        <f t="shared" si="7"/>
        <v>Check...</v>
      </c>
      <c r="AG1343" s="308"/>
      <c r="AH1343" s="317" t="b">
        <v>0</v>
      </c>
      <c r="AI1343" s="317" t="b">
        <v>0</v>
      </c>
      <c r="AJ1343" s="308" t="str">
        <f t="array" ref="AJ1343">iferror(index('Type Mapping'!$A$2:$D$21,match(J1343,'Type Mapping'!$B$2:$B$21,0),4),"type mismatch")</f>
        <v>VARCHAR</v>
      </c>
      <c r="AK1343" s="308"/>
      <c r="AL1343" s="308"/>
      <c r="AM1343" s="308"/>
      <c r="AN1343" s="300" t="b">
        <v>0</v>
      </c>
      <c r="AO1343" s="300" t="b">
        <v>0</v>
      </c>
      <c r="AP1343" s="300" t="b">
        <v>0</v>
      </c>
      <c r="AQ1343" s="300" t="b">
        <v>0</v>
      </c>
      <c r="AR1343" s="389"/>
      <c r="AS1343" s="389"/>
      <c r="AT1343" s="383"/>
      <c r="AU1343" s="302"/>
      <c r="AV1343" s="303" t="b">
        <v>1</v>
      </c>
      <c r="AW1343" s="304" t="str">
        <f t="shared" si="9"/>
        <v>false</v>
      </c>
      <c r="AX1343" s="305" t="str">
        <f t="shared" si="17"/>
        <v>&lt;column comment="" default="" key="false" label="StType" length="255" nullable="true" originalDbColumnName="StType" originalLength="-1" pattern="" precision="-1" talendType="id_String" type=""/&gt;</v>
      </c>
      <c r="AY1343" s="306"/>
      <c r="AZ1343" s="305" t="str">
        <f t="shared" si="10"/>
        <v>&lt;column comment="" default="" key="false" label="StType" length="255" nullable="true" originalDbColumnName="StType" originalLength="-1" pattern="" precision="-1" talendType="id_String" type=""/&gt;</v>
      </c>
      <c r="BA1343" s="306"/>
      <c r="BB1343" s="378"/>
      <c r="BC1343" s="303" t="b">
        <f t="shared" si="11"/>
        <v>1</v>
      </c>
      <c r="BD1343" s="304"/>
      <c r="BE1343" s="304" t="str">
        <f t="shared" si="12"/>
        <v>false</v>
      </c>
      <c r="BF1343" s="307"/>
      <c r="BG1343" s="305"/>
      <c r="BH1343" s="305"/>
      <c r="BI1343" s="305"/>
      <c r="BJ1343" s="305" t="str">
        <f t="shared" si="18"/>
        <v>***AV.xml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3" s="306"/>
      <c r="BL1343" s="305" t="str">
        <f t="shared" si="14"/>
        <v>AV.xml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3" s="306"/>
      <c r="BN1343" s="378"/>
      <c r="BO1343" s="378"/>
      <c r="BP1343" s="378"/>
      <c r="BQ1343" s="378"/>
      <c r="BR1343" s="378"/>
      <c r="BS1343" s="383"/>
      <c r="BT1343" s="384"/>
      <c r="BU1343" s="384"/>
      <c r="BV1343" s="385"/>
      <c r="BW1343" s="385"/>
      <c r="BX1343" s="384"/>
    </row>
    <row r="1344">
      <c r="A1344" s="292" t="s">
        <v>728</v>
      </c>
      <c r="B1344" s="292">
        <v>1343.0</v>
      </c>
      <c r="C1344" s="292">
        <f t="shared" si="15"/>
        <v>2</v>
      </c>
      <c r="D1344" s="293" t="str">
        <f t="shared" si="32"/>
        <v>Insp, Con, Vac</v>
      </c>
      <c r="E1344" s="46" t="str">
        <f t="shared" si="2"/>
        <v>condemn.txt.condemn.InspectDate</v>
      </c>
      <c r="F1344" s="46" t="s">
        <v>379</v>
      </c>
      <c r="G1344" s="46" t="s">
        <v>456</v>
      </c>
      <c r="H1344" s="47">
        <v>14.0</v>
      </c>
      <c r="I1344" s="295" t="s">
        <v>2071</v>
      </c>
      <c r="J1344" s="295" t="s">
        <v>1704</v>
      </c>
      <c r="K1344" s="296">
        <v>10.0</v>
      </c>
      <c r="L1344" s="297" t="b">
        <v>0</v>
      </c>
      <c r="M1344" s="294" t="s">
        <v>802</v>
      </c>
      <c r="N1344" s="294"/>
      <c r="O1344" s="296">
        <v>40017.0</v>
      </c>
      <c r="P1344" s="296"/>
      <c r="Q1344" s="298" t="str">
        <f t="shared" si="3"/>
        <v>condemn</v>
      </c>
      <c r="R1344" s="298" t="str">
        <f t="shared" si="19"/>
        <v>InspectDate</v>
      </c>
      <c r="S1344" s="298" t="str">
        <f t="array" ref="S1344">iferror(index('Type Mapping'!$A$2:$D$21,match(J1344,'Type Mapping'!$B$2:$B$21,0),3),"type mismatch")</f>
        <v>VARCHAR</v>
      </c>
      <c r="T1344" s="298"/>
      <c r="U1344" s="298"/>
      <c r="V1344" s="298"/>
      <c r="W1344" s="51" t="b">
        <v>1</v>
      </c>
      <c r="X1344" s="51"/>
      <c r="Y1344" s="390"/>
      <c r="Z1344" s="390"/>
      <c r="AA1344" s="311" t="s">
        <v>977</v>
      </c>
      <c r="AB1344" s="53" t="str">
        <f t="shared" si="23"/>
        <v>**field missing**_history</v>
      </c>
      <c r="AC1344" s="308" t="str">
        <f t="array" ref="AC1344">iferror(index('StoT Mapping (Depreciated)'!$D$2:$L$976,match(E1344,'StoT Mapping (Depreciated)'!$D$2:$D$976,0),9),"**FIELD MISSING**")</f>
        <v>**FIELD MISSING**</v>
      </c>
      <c r="AD1344" s="53" t="str">
        <f t="shared" si="6"/>
        <v>**field missing**.**FIELD MISSING**</v>
      </c>
      <c r="AE1344" s="299">
        <f>countif(NEW_REDB_table.field,AD1344)</f>
        <v>0</v>
      </c>
      <c r="AF1344" s="299" t="str">
        <f t="shared" si="7"/>
        <v>Check...</v>
      </c>
      <c r="AG1344" s="308"/>
      <c r="AH1344" s="317" t="b">
        <v>0</v>
      </c>
      <c r="AI1344" s="317" t="b">
        <v>0</v>
      </c>
      <c r="AJ1344" s="308" t="str">
        <f t="array" ref="AJ1344">iferror(index('Type Mapping'!$A$2:$D$21,match(J1344,'Type Mapping'!$B$2:$B$21,0),4),"type mismatch")</f>
        <v>VARCHAR</v>
      </c>
      <c r="AK1344" s="308"/>
      <c r="AL1344" s="308"/>
      <c r="AM1344" s="308"/>
      <c r="AN1344" s="300" t="b">
        <v>0</v>
      </c>
      <c r="AO1344" s="300" t="b">
        <v>0</v>
      </c>
      <c r="AP1344" s="300" t="b">
        <v>0</v>
      </c>
      <c r="AQ1344" s="300" t="b">
        <v>0</v>
      </c>
      <c r="AR1344" s="391"/>
      <c r="AS1344" s="391"/>
      <c r="AT1344" s="385"/>
      <c r="AU1344" s="302"/>
      <c r="AV1344" s="303" t="b">
        <v>1</v>
      </c>
      <c r="AW1344" s="304" t="str">
        <f t="shared" si="9"/>
        <v>false</v>
      </c>
      <c r="AX1344" s="305" t="str">
        <f t="shared" si="17"/>
        <v>&lt;column comment="" default="" key="false" label="InspectDate" length="255" nullable="true" originalDbColumnName="InspectDate" originalLength="-1" pattern="" precision="-1" talendType="id_String" type=""/&gt;</v>
      </c>
      <c r="AY1344" s="306"/>
      <c r="AZ1344" s="305" t="str">
        <f t="shared" si="10"/>
        <v>&lt;column comment="" default="" key="false" label="InspectDate" length="255" nullable="true" originalDbColumnName="InspectDate" originalLength="-1" pattern="" precision="-1" talendType="id_String" type=""/&gt;</v>
      </c>
      <c r="BA1344" s="306"/>
      <c r="BB1344" s="378"/>
      <c r="BC1344" s="303" t="b">
        <f t="shared" si="11"/>
        <v>1</v>
      </c>
      <c r="BD1344" s="304"/>
      <c r="BE1344" s="304" t="str">
        <f t="shared" si="12"/>
        <v>false</v>
      </c>
      <c r="BF1344" s="307"/>
      <c r="BG1344" s="305"/>
      <c r="BH1344" s="305"/>
      <c r="BI1344" s="305"/>
      <c r="BJ1344" s="305" t="str">
        <f t="shared" si="18"/>
        <v>***40017.xml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4" s="306"/>
      <c r="BL1344" s="305" t="str">
        <f t="shared" si="14"/>
        <v>40017.xml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4" s="306"/>
      <c r="BN1344" s="378"/>
      <c r="BO1344" s="378"/>
      <c r="BP1344" s="378"/>
      <c r="BQ1344" s="378"/>
      <c r="BR1344" s="378"/>
      <c r="BS1344" s="383"/>
      <c r="BT1344" s="384"/>
      <c r="BU1344" s="384"/>
      <c r="BV1344" s="385"/>
      <c r="BW1344" s="385"/>
      <c r="BX1344" s="384"/>
    </row>
    <row r="1345">
      <c r="A1345" s="292" t="s">
        <v>728</v>
      </c>
      <c r="B1345" s="292">
        <v>1344.0</v>
      </c>
      <c r="C1345" s="292">
        <f t="shared" si="15"/>
        <v>2</v>
      </c>
      <c r="D1345" s="293" t="str">
        <f t="shared" si="32"/>
        <v>Insp, Con, Vac</v>
      </c>
      <c r="E1345" s="46" t="str">
        <f t="shared" si="2"/>
        <v>condemn.txt.condemn.InspectType</v>
      </c>
      <c r="F1345" s="46" t="s">
        <v>379</v>
      </c>
      <c r="G1345" s="46" t="s">
        <v>456</v>
      </c>
      <c r="H1345" s="47">
        <v>15.0</v>
      </c>
      <c r="I1345" s="295" t="s">
        <v>2264</v>
      </c>
      <c r="J1345" s="295" t="s">
        <v>1704</v>
      </c>
      <c r="K1345" s="296">
        <v>10.0</v>
      </c>
      <c r="L1345" s="297" t="b">
        <v>0</v>
      </c>
      <c r="M1345" s="294" t="s">
        <v>802</v>
      </c>
      <c r="N1345" s="294"/>
      <c r="O1345" s="296" t="s">
        <v>2398</v>
      </c>
      <c r="P1345" s="296"/>
      <c r="Q1345" s="298" t="str">
        <f t="shared" si="3"/>
        <v>condemn</v>
      </c>
      <c r="R1345" s="298" t="str">
        <f t="shared" si="19"/>
        <v>InspectType</v>
      </c>
      <c r="S1345" s="298" t="str">
        <f t="array" ref="S1345">iferror(index('Type Mapping'!$A$2:$D$21,match(J1345,'Type Mapping'!$B$2:$B$21,0),3),"type mismatch")</f>
        <v>VARCHAR</v>
      </c>
      <c r="T1345" s="298"/>
      <c r="U1345" s="298"/>
      <c r="V1345" s="298"/>
      <c r="W1345" s="51" t="b">
        <v>1</v>
      </c>
      <c r="X1345" s="51"/>
      <c r="Y1345" s="388"/>
      <c r="Z1345" s="388"/>
      <c r="AA1345" s="311" t="s">
        <v>977</v>
      </c>
      <c r="AB1345" s="53" t="str">
        <f t="shared" si="23"/>
        <v>**field missing**_history</v>
      </c>
      <c r="AC1345" s="308" t="str">
        <f t="array" ref="AC1345">iferror(index('StoT Mapping (Depreciated)'!$D$2:$L$976,match(E1345,'StoT Mapping (Depreciated)'!$D$2:$D$976,0),9),"**FIELD MISSING**")</f>
        <v>**FIELD MISSING**</v>
      </c>
      <c r="AD1345" s="53" t="str">
        <f t="shared" si="6"/>
        <v>**field missing**.**FIELD MISSING**</v>
      </c>
      <c r="AE1345" s="299">
        <f>countif(NEW_REDB_table.field,AD1345)</f>
        <v>0</v>
      </c>
      <c r="AF1345" s="299" t="str">
        <f t="shared" si="7"/>
        <v>Check...</v>
      </c>
      <c r="AG1345" s="308"/>
      <c r="AH1345" s="317" t="b">
        <v>0</v>
      </c>
      <c r="AI1345" s="317" t="b">
        <v>0</v>
      </c>
      <c r="AJ1345" s="308" t="str">
        <f t="array" ref="AJ1345">iferror(index('Type Mapping'!$A$2:$D$21,match(J1345,'Type Mapping'!$B$2:$B$21,0),4),"type mismatch")</f>
        <v>VARCHAR</v>
      </c>
      <c r="AK1345" s="308"/>
      <c r="AL1345" s="308"/>
      <c r="AM1345" s="308"/>
      <c r="AN1345" s="300" t="b">
        <v>0</v>
      </c>
      <c r="AO1345" s="300" t="b">
        <v>0</v>
      </c>
      <c r="AP1345" s="300" t="b">
        <v>0</v>
      </c>
      <c r="AQ1345" s="300" t="b">
        <v>0</v>
      </c>
      <c r="AR1345" s="389"/>
      <c r="AS1345" s="389"/>
      <c r="AT1345" s="383"/>
      <c r="AU1345" s="302"/>
      <c r="AV1345" s="303" t="b">
        <v>1</v>
      </c>
      <c r="AW1345" s="304" t="str">
        <f t="shared" si="9"/>
        <v>false</v>
      </c>
      <c r="AX1345" s="305" t="str">
        <f t="shared" si="17"/>
        <v>&lt;column comment="" default="" key="false" label="InspectType" length="255" nullable="true" originalDbColumnName="InspectType" originalLength="-1" pattern="" precision="-1" talendType="id_String" type=""/&gt;</v>
      </c>
      <c r="AY1345" s="306"/>
      <c r="AZ1345" s="305" t="str">
        <f t="shared" si="10"/>
        <v>&lt;column comment="" default="" key="false" label="InspectType" length="255" nullable="true" originalDbColumnName="InspectType" originalLength="-1" pattern="" precision="-1" talendType="id_String" type=""/&gt;</v>
      </c>
      <c r="BA1345" s="306"/>
      <c r="BB1345" s="378"/>
      <c r="BC1345" s="303" t="b">
        <f t="shared" si="11"/>
        <v>1</v>
      </c>
      <c r="BD1345" s="304"/>
      <c r="BE1345" s="304" t="str">
        <f t="shared" si="12"/>
        <v>false</v>
      </c>
      <c r="BF1345" s="307"/>
      <c r="BG1345" s="305"/>
      <c r="BH1345" s="305"/>
      <c r="BI1345" s="305"/>
      <c r="BJ1345" s="305" t="str">
        <f t="shared" si="18"/>
        <v>***CB.xml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5" s="306"/>
      <c r="BL1345" s="305" t="str">
        <f t="shared" si="14"/>
        <v>CB.xml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5" s="306"/>
      <c r="BN1345" s="378"/>
      <c r="BO1345" s="378"/>
      <c r="BP1345" s="378"/>
      <c r="BQ1345" s="378"/>
      <c r="BR1345" s="378"/>
      <c r="BS1345" s="383"/>
      <c r="BT1345" s="384"/>
      <c r="BU1345" s="384"/>
      <c r="BV1345" s="385"/>
      <c r="BW1345" s="385"/>
      <c r="BX1345" s="384"/>
    </row>
    <row r="1346">
      <c r="A1346" s="292" t="s">
        <v>728</v>
      </c>
      <c r="B1346" s="292">
        <v>1345.0</v>
      </c>
      <c r="C1346" s="292">
        <f t="shared" si="15"/>
        <v>2</v>
      </c>
      <c r="D1346" s="293" t="str">
        <f t="shared" si="32"/>
        <v>Insp, Con, Vac</v>
      </c>
      <c r="E1346" s="46" t="str">
        <f t="shared" si="2"/>
        <v>condemn.txt.condemn.CondLetterSent</v>
      </c>
      <c r="F1346" s="46" t="s">
        <v>379</v>
      </c>
      <c r="G1346" s="46" t="s">
        <v>456</v>
      </c>
      <c r="H1346" s="47">
        <v>16.0</v>
      </c>
      <c r="I1346" s="295" t="s">
        <v>2067</v>
      </c>
      <c r="J1346" s="295" t="s">
        <v>1704</v>
      </c>
      <c r="K1346" s="296">
        <v>10.0</v>
      </c>
      <c r="L1346" s="297" t="b">
        <v>0</v>
      </c>
      <c r="M1346" s="294" t="s">
        <v>802</v>
      </c>
      <c r="N1346" s="294"/>
      <c r="O1346" s="296">
        <v>40017.0</v>
      </c>
      <c r="P1346" s="296"/>
      <c r="Q1346" s="298" t="str">
        <f t="shared" si="3"/>
        <v>condemn</v>
      </c>
      <c r="R1346" s="298" t="str">
        <f t="shared" si="19"/>
        <v>CondLetterSent</v>
      </c>
      <c r="S1346" s="298" t="str">
        <f t="array" ref="S1346">iferror(index('Type Mapping'!$A$2:$D$21,match(J1346,'Type Mapping'!$B$2:$B$21,0),3),"type mismatch")</f>
        <v>VARCHAR</v>
      </c>
      <c r="T1346" s="298"/>
      <c r="U1346" s="298"/>
      <c r="V1346" s="298"/>
      <c r="W1346" s="51" t="b">
        <v>1</v>
      </c>
      <c r="X1346" s="51"/>
      <c r="Y1346" s="390"/>
      <c r="Z1346" s="390"/>
      <c r="AA1346" s="311" t="s">
        <v>977</v>
      </c>
      <c r="AB1346" s="53" t="str">
        <f t="shared" si="23"/>
        <v>**field missing**_history</v>
      </c>
      <c r="AC1346" s="308" t="str">
        <f t="array" ref="AC1346">iferror(index('StoT Mapping (Depreciated)'!$D$2:$L$976,match(E1346,'StoT Mapping (Depreciated)'!$D$2:$D$976,0),9),"**FIELD MISSING**")</f>
        <v>**FIELD MISSING**</v>
      </c>
      <c r="AD1346" s="53" t="str">
        <f t="shared" si="6"/>
        <v>**field missing**.**FIELD MISSING**</v>
      </c>
      <c r="AE1346" s="299">
        <f>countif(NEW_REDB_table.field,AD1346)</f>
        <v>0</v>
      </c>
      <c r="AF1346" s="299" t="str">
        <f t="shared" si="7"/>
        <v>Check...</v>
      </c>
      <c r="AG1346" s="308"/>
      <c r="AH1346" s="317" t="b">
        <v>0</v>
      </c>
      <c r="AI1346" s="317" t="b">
        <v>0</v>
      </c>
      <c r="AJ1346" s="308" t="str">
        <f t="array" ref="AJ1346">iferror(index('Type Mapping'!$A$2:$D$21,match(J1346,'Type Mapping'!$B$2:$B$21,0),4),"type mismatch")</f>
        <v>VARCHAR</v>
      </c>
      <c r="AK1346" s="308"/>
      <c r="AL1346" s="308"/>
      <c r="AM1346" s="308"/>
      <c r="AN1346" s="300" t="b">
        <v>0</v>
      </c>
      <c r="AO1346" s="300" t="b">
        <v>0</v>
      </c>
      <c r="AP1346" s="300" t="b">
        <v>0</v>
      </c>
      <c r="AQ1346" s="300" t="b">
        <v>0</v>
      </c>
      <c r="AR1346" s="391"/>
      <c r="AS1346" s="391"/>
      <c r="AT1346" s="385"/>
      <c r="AU1346" s="302"/>
      <c r="AV1346" s="303" t="b">
        <v>1</v>
      </c>
      <c r="AW1346" s="304" t="str">
        <f t="shared" si="9"/>
        <v>false</v>
      </c>
      <c r="AX1346" s="305" t="str">
        <f t="shared" si="17"/>
        <v>&lt;column comment="" default="" key="false" label="CondLetterSent" length="255" nullable="true" originalDbColumnName="CondLetterSent" originalLength="-1" pattern="" precision="-1" talendType="id_String" type=""/&gt;</v>
      </c>
      <c r="AY1346" s="306"/>
      <c r="AZ1346" s="305" t="str">
        <f t="shared" si="10"/>
        <v>&lt;column comment="" default="" key="false" label="CondLetterSent" length="255" nullable="true" originalDbColumnName="CondLetterSent" originalLength="-1" pattern="" precision="-1" talendType="id_String" type=""/&gt;</v>
      </c>
      <c r="BA1346" s="306"/>
      <c r="BB1346" s="302"/>
      <c r="BC1346" s="303" t="b">
        <f t="shared" si="11"/>
        <v>1</v>
      </c>
      <c r="BD1346" s="304"/>
      <c r="BE1346" s="304" t="str">
        <f t="shared" si="12"/>
        <v>false</v>
      </c>
      <c r="BF1346" s="307"/>
      <c r="BG1346" s="305"/>
      <c r="BH1346" s="305"/>
      <c r="BI1346" s="305"/>
      <c r="BJ1346" s="305" t="str">
        <f t="shared" si="18"/>
        <v>***40017.xml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6" s="306"/>
      <c r="BL1346" s="305" t="str">
        <f t="shared" si="14"/>
        <v>40017.xml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6" s="306"/>
      <c r="BN1346" s="302"/>
      <c r="BO1346" s="302"/>
      <c r="BP1346" s="302"/>
      <c r="BQ1346" s="302"/>
      <c r="BR1346" s="302"/>
      <c r="BS1346" s="302"/>
      <c r="BT1346" s="302"/>
      <c r="BU1346" s="302"/>
      <c r="BV1346" s="302"/>
      <c r="BW1346" s="302"/>
      <c r="BX1346" s="302"/>
    </row>
    <row r="1347">
      <c r="A1347" s="292" t="s">
        <v>728</v>
      </c>
      <c r="B1347" s="292">
        <v>1346.0</v>
      </c>
      <c r="C1347" s="292">
        <f t="shared" si="15"/>
        <v>2</v>
      </c>
      <c r="D1347" s="293" t="str">
        <f t="shared" si="32"/>
        <v>Insp, Con, Vac</v>
      </c>
      <c r="E1347" s="46" t="str">
        <f t="shared" si="2"/>
        <v>condemn.txt.condemn.Status</v>
      </c>
      <c r="F1347" s="46" t="s">
        <v>379</v>
      </c>
      <c r="G1347" s="46" t="s">
        <v>456</v>
      </c>
      <c r="H1347" s="47">
        <v>17.0</v>
      </c>
      <c r="I1347" s="295" t="s">
        <v>1735</v>
      </c>
      <c r="J1347" s="295" t="s">
        <v>1704</v>
      </c>
      <c r="K1347" s="296">
        <v>10.0</v>
      </c>
      <c r="L1347" s="297" t="b">
        <v>0</v>
      </c>
      <c r="M1347" s="294" t="s">
        <v>802</v>
      </c>
      <c r="N1347" s="294"/>
      <c r="O1347" s="296" t="s">
        <v>2399</v>
      </c>
      <c r="P1347" s="296"/>
      <c r="Q1347" s="298" t="str">
        <f t="shared" si="3"/>
        <v>condemn</v>
      </c>
      <c r="R1347" s="298" t="str">
        <f t="shared" si="19"/>
        <v>Status</v>
      </c>
      <c r="S1347" s="298" t="str">
        <f t="array" ref="S1347">iferror(index('Type Mapping'!$A$2:$D$21,match(J1347,'Type Mapping'!$B$2:$B$21,0),3),"type mismatch")</f>
        <v>VARCHAR</v>
      </c>
      <c r="T1347" s="298"/>
      <c r="U1347" s="298"/>
      <c r="V1347" s="298"/>
      <c r="W1347" s="51" t="b">
        <v>1</v>
      </c>
      <c r="X1347" s="51"/>
      <c r="Y1347" s="388"/>
      <c r="Z1347" s="388"/>
      <c r="AA1347" s="311" t="s">
        <v>977</v>
      </c>
      <c r="AB1347" s="53" t="str">
        <f t="shared" si="23"/>
        <v>**field missing**_history</v>
      </c>
      <c r="AC1347" s="308" t="str">
        <f t="array" ref="AC1347">iferror(index('StoT Mapping (Depreciated)'!$D$2:$L$976,match(E1347,'StoT Mapping (Depreciated)'!$D$2:$D$976,0),9),"**FIELD MISSING**")</f>
        <v>**FIELD MISSING**</v>
      </c>
      <c r="AD1347" s="53" t="str">
        <f t="shared" si="6"/>
        <v>**field missing**.**FIELD MISSING**</v>
      </c>
      <c r="AE1347" s="299">
        <f>countif(NEW_REDB_table.field,AD1347)</f>
        <v>0</v>
      </c>
      <c r="AF1347" s="299" t="str">
        <f t="shared" si="7"/>
        <v>Check...</v>
      </c>
      <c r="AG1347" s="308"/>
      <c r="AH1347" s="317" t="b">
        <v>0</v>
      </c>
      <c r="AI1347" s="317" t="b">
        <v>0</v>
      </c>
      <c r="AJ1347" s="308" t="str">
        <f t="array" ref="AJ1347">iferror(index('Type Mapping'!$A$2:$D$21,match(J1347,'Type Mapping'!$B$2:$B$21,0),4),"type mismatch")</f>
        <v>VARCHAR</v>
      </c>
      <c r="AK1347" s="308"/>
      <c r="AL1347" s="308"/>
      <c r="AM1347" s="308"/>
      <c r="AN1347" s="300" t="b">
        <v>0</v>
      </c>
      <c r="AO1347" s="300" t="b">
        <v>0</v>
      </c>
      <c r="AP1347" s="300" t="b">
        <v>0</v>
      </c>
      <c r="AQ1347" s="300" t="b">
        <v>0</v>
      </c>
      <c r="AR1347" s="389"/>
      <c r="AS1347" s="389"/>
      <c r="AT1347" s="383"/>
      <c r="AU1347" s="302"/>
      <c r="AV1347" s="303" t="b">
        <v>1</v>
      </c>
      <c r="AW1347" s="304" t="str">
        <f t="shared" si="9"/>
        <v>false</v>
      </c>
      <c r="AX1347" s="305" t="str">
        <f t="shared" si="17"/>
        <v>&lt;column comment="" default="" key="false" label="Status" length="255" nullable="true" originalDbColumnName="Status" originalLength="-1" pattern="" precision="-1" talendType="id_String" type=""/&gt;</v>
      </c>
      <c r="AY1347" s="306"/>
      <c r="AZ1347" s="305" t="str">
        <f t="shared" si="10"/>
        <v>&lt;column comment="" default="" key="false" label="Status" length="255" nullable="true" originalDbColumnName="Status" originalLength="-1" pattern="" precision="-1" talendType="id_String" type=""/&gt;</v>
      </c>
      <c r="BA1347" s="306"/>
      <c r="BB1347" s="302"/>
      <c r="BC1347" s="303" t="b">
        <f t="shared" si="11"/>
        <v>1</v>
      </c>
      <c r="BD1347" s="304"/>
      <c r="BE1347" s="304" t="str">
        <f t="shared" si="12"/>
        <v>false</v>
      </c>
      <c r="BF1347" s="307"/>
      <c r="BG1347" s="305"/>
      <c r="BH1347" s="305"/>
      <c r="BI1347" s="305"/>
      <c r="BJ1347" s="305" t="str">
        <f t="shared" si="18"/>
        <v>***B.xml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7" s="306"/>
      <c r="BL1347" s="305" t="str">
        <f t="shared" si="14"/>
        <v>B.xml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7" s="306"/>
      <c r="BN1347" s="302"/>
      <c r="BO1347" s="302"/>
      <c r="BP1347" s="302"/>
      <c r="BQ1347" s="302"/>
      <c r="BR1347" s="302"/>
      <c r="BS1347" s="302"/>
      <c r="BT1347" s="302"/>
      <c r="BU1347" s="302"/>
      <c r="BV1347" s="302"/>
      <c r="BW1347" s="302"/>
      <c r="BX1347" s="302"/>
    </row>
    <row r="1348">
      <c r="A1348" s="292" t="s">
        <v>728</v>
      </c>
      <c r="B1348" s="292">
        <v>1347.0</v>
      </c>
      <c r="C1348" s="292">
        <f t="shared" si="15"/>
        <v>2</v>
      </c>
      <c r="D1348" s="293" t="str">
        <f t="shared" si="32"/>
        <v>Insp, Con, Vac</v>
      </c>
      <c r="E1348" s="46" t="str">
        <f t="shared" si="2"/>
        <v>condemn.txt.condemn.OwnerCompany</v>
      </c>
      <c r="F1348" s="46" t="s">
        <v>379</v>
      </c>
      <c r="G1348" s="46" t="s">
        <v>456</v>
      </c>
      <c r="H1348" s="47">
        <v>18.0</v>
      </c>
      <c r="I1348" s="295" t="s">
        <v>2170</v>
      </c>
      <c r="J1348" s="295" t="s">
        <v>1704</v>
      </c>
      <c r="K1348" s="296">
        <v>10.0</v>
      </c>
      <c r="L1348" s="297" t="b">
        <v>0</v>
      </c>
      <c r="M1348" s="294" t="s">
        <v>802</v>
      </c>
      <c r="N1348" s="294"/>
      <c r="O1348" s="296"/>
      <c r="P1348" s="296"/>
      <c r="Q1348" s="298" t="str">
        <f t="shared" si="3"/>
        <v>condemn</v>
      </c>
      <c r="R1348" s="298" t="str">
        <f t="shared" si="19"/>
        <v>OwnerCompany</v>
      </c>
      <c r="S1348" s="298" t="str">
        <f t="array" ref="S1348">iferror(index('Type Mapping'!$A$2:$D$21,match(J1348,'Type Mapping'!$B$2:$B$21,0),3),"type mismatch")</f>
        <v>VARCHAR</v>
      </c>
      <c r="T1348" s="298"/>
      <c r="U1348" s="298"/>
      <c r="V1348" s="298"/>
      <c r="W1348" s="51" t="b">
        <v>1</v>
      </c>
      <c r="X1348" s="51"/>
      <c r="Y1348" s="388"/>
      <c r="Z1348" s="388"/>
      <c r="AA1348" s="311" t="s">
        <v>977</v>
      </c>
      <c r="AB1348" s="53" t="str">
        <f t="shared" si="23"/>
        <v>**field missing**_history</v>
      </c>
      <c r="AC1348" s="308" t="str">
        <f t="array" ref="AC1348">iferror(index('StoT Mapping (Depreciated)'!$D$2:$L$976,match(E1348,'StoT Mapping (Depreciated)'!$D$2:$D$976,0),9),"**FIELD MISSING**")</f>
        <v>**FIELD MISSING**</v>
      </c>
      <c r="AD1348" s="53" t="str">
        <f t="shared" si="6"/>
        <v>**field missing**.**FIELD MISSING**</v>
      </c>
      <c r="AE1348" s="299">
        <f>countif(NEW_REDB_table.field,AD1348)</f>
        <v>0</v>
      </c>
      <c r="AF1348" s="299" t="str">
        <f t="shared" si="7"/>
        <v>Check...</v>
      </c>
      <c r="AG1348" s="308"/>
      <c r="AH1348" s="317" t="b">
        <v>0</v>
      </c>
      <c r="AI1348" s="317" t="b">
        <v>0</v>
      </c>
      <c r="AJ1348" s="308" t="str">
        <f t="array" ref="AJ1348">iferror(index('Type Mapping'!$A$2:$D$21,match(J1348,'Type Mapping'!$B$2:$B$21,0),4),"type mismatch")</f>
        <v>VARCHAR</v>
      </c>
      <c r="AK1348" s="308"/>
      <c r="AL1348" s="308"/>
      <c r="AM1348" s="308"/>
      <c r="AN1348" s="300" t="b">
        <v>0</v>
      </c>
      <c r="AO1348" s="300" t="b">
        <v>0</v>
      </c>
      <c r="AP1348" s="300" t="b">
        <v>0</v>
      </c>
      <c r="AQ1348" s="300" t="b">
        <v>0</v>
      </c>
      <c r="AR1348" s="387"/>
      <c r="AS1348" s="387"/>
      <c r="AT1348" s="383"/>
      <c r="AU1348" s="302"/>
      <c r="AV1348" s="303" t="b">
        <v>1</v>
      </c>
      <c r="AW1348" s="304" t="str">
        <f t="shared" si="9"/>
        <v>false</v>
      </c>
      <c r="AX1348" s="305" t="str">
        <f t="shared" si="17"/>
        <v>&lt;column comment="" default="" key="false" label="OwnerCompany" length="255" nullable="true" originalDbColumnName="OwnerCompany" originalLength="-1" pattern="" precision="-1" talendType="id_String" type=""/&gt;</v>
      </c>
      <c r="AY1348" s="306"/>
      <c r="AZ1348" s="305" t="str">
        <f t="shared" si="10"/>
        <v>&lt;column comment="" default="" key="false" label="OwnerCompany" length="255" nullable="true" originalDbColumnName="OwnerCompany" originalLength="-1" pattern="" precision="-1" talendType="id_String" type=""/&gt;</v>
      </c>
      <c r="BA1348" s="306"/>
      <c r="BB1348" s="302"/>
      <c r="BC1348" s="303" t="b">
        <f t="shared" si="11"/>
        <v>1</v>
      </c>
      <c r="BD1348" s="304"/>
      <c r="BE1348" s="304" t="str">
        <f t="shared" si="12"/>
        <v>false</v>
      </c>
      <c r="BF1348" s="307"/>
      <c r="BG1348" s="305"/>
      <c r="BH1348" s="305"/>
      <c r="BI1348" s="305"/>
      <c r="BJ1348" s="305" t="str">
        <f t="shared" si="18"/>
        <v>***.xml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8" s="306"/>
      <c r="BL1348" s="305" t="str">
        <f t="shared" si="14"/>
        <v>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8" s="306"/>
      <c r="BN1348" s="302"/>
      <c r="BO1348" s="302"/>
      <c r="BP1348" s="302"/>
      <c r="BQ1348" s="302"/>
      <c r="BR1348" s="302"/>
      <c r="BS1348" s="302"/>
      <c r="BT1348" s="302"/>
      <c r="BU1348" s="302"/>
      <c r="BV1348" s="302"/>
      <c r="BW1348" s="302"/>
      <c r="BX1348" s="302"/>
    </row>
    <row r="1349">
      <c r="A1349" s="292" t="s">
        <v>728</v>
      </c>
      <c r="B1349" s="292">
        <v>1348.0</v>
      </c>
      <c r="C1349" s="292">
        <f t="shared" si="15"/>
        <v>2</v>
      </c>
      <c r="D1349" s="293" t="str">
        <f t="shared" si="32"/>
        <v>Insp, Con, Vac</v>
      </c>
      <c r="E1349" s="46" t="str">
        <f t="shared" si="2"/>
        <v>condemn.txt.condemn.OwnerName</v>
      </c>
      <c r="F1349" s="46" t="s">
        <v>379</v>
      </c>
      <c r="G1349" s="46" t="s">
        <v>456</v>
      </c>
      <c r="H1349" s="47">
        <v>19.0</v>
      </c>
      <c r="I1349" s="295" t="s">
        <v>1086</v>
      </c>
      <c r="J1349" s="295" t="s">
        <v>1704</v>
      </c>
      <c r="K1349" s="296">
        <v>10.0</v>
      </c>
      <c r="L1349" s="297" t="b">
        <v>0</v>
      </c>
      <c r="M1349" s="294" t="s">
        <v>2047</v>
      </c>
      <c r="N1349" s="294"/>
      <c r="O1349" s="296" t="s">
        <v>2400</v>
      </c>
      <c r="P1349" s="296"/>
      <c r="Q1349" s="298" t="str">
        <f t="shared" si="3"/>
        <v>condemn</v>
      </c>
      <c r="R1349" s="298" t="str">
        <f t="shared" si="19"/>
        <v>OwnerName</v>
      </c>
      <c r="S1349" s="298" t="str">
        <f t="array" ref="S1349">iferror(index('Type Mapping'!$A$2:$D$21,match(J1349,'Type Mapping'!$B$2:$B$21,0),3),"type mismatch")</f>
        <v>VARCHAR</v>
      </c>
      <c r="T1349" s="298"/>
      <c r="U1349" s="298"/>
      <c r="V1349" s="298"/>
      <c r="W1349" s="51" t="b">
        <v>1</v>
      </c>
      <c r="X1349" s="51"/>
      <c r="Y1349" s="309"/>
      <c r="Z1349" s="309"/>
      <c r="AA1349" s="311" t="s">
        <v>977</v>
      </c>
      <c r="AB1349" s="53" t="str">
        <f t="shared" si="23"/>
        <v>**field missing**_history</v>
      </c>
      <c r="AC1349" s="308" t="str">
        <f t="array" ref="AC1349">iferror(index('StoT Mapping (Depreciated)'!$D$2:$L$976,match(E1349,'StoT Mapping (Depreciated)'!$D$2:$D$976,0),9),"**FIELD MISSING**")</f>
        <v>**FIELD MISSING**</v>
      </c>
      <c r="AD1349" s="53" t="str">
        <f t="shared" si="6"/>
        <v>**field missing**.**FIELD MISSING**</v>
      </c>
      <c r="AE1349" s="299">
        <f>countif(NEW_REDB_table.field,AD1349)</f>
        <v>0</v>
      </c>
      <c r="AF1349" s="299" t="str">
        <f t="shared" si="7"/>
        <v>Check...</v>
      </c>
      <c r="AG1349" s="308"/>
      <c r="AH1349" s="317" t="b">
        <v>0</v>
      </c>
      <c r="AI1349" s="317" t="b">
        <v>0</v>
      </c>
      <c r="AJ1349" s="308" t="str">
        <f t="array" ref="AJ1349">iferror(index('Type Mapping'!$A$2:$D$21,match(J1349,'Type Mapping'!$B$2:$B$21,0),4),"type mismatch")</f>
        <v>VARCHAR</v>
      </c>
      <c r="AK1349" s="308"/>
      <c r="AL1349" s="308"/>
      <c r="AM1349" s="308"/>
      <c r="AN1349" s="300" t="b">
        <v>0</v>
      </c>
      <c r="AO1349" s="300" t="b">
        <v>0</v>
      </c>
      <c r="AP1349" s="300" t="b">
        <v>0</v>
      </c>
      <c r="AQ1349" s="300" t="b">
        <v>0</v>
      </c>
      <c r="AR1349" s="389"/>
      <c r="AS1349" s="389"/>
      <c r="AT1349" s="383"/>
      <c r="AU1349" s="302"/>
      <c r="AV1349" s="303" t="b">
        <v>1</v>
      </c>
      <c r="AW1349" s="304" t="str">
        <f t="shared" si="9"/>
        <v>false</v>
      </c>
      <c r="AX1349" s="305" t="str">
        <f t="shared" si="17"/>
        <v>&lt;column comment="" default="" key="false" label="OwnerName" length="255" nullable="true" originalDbColumnName="OwnerName" originalLength="-1" pattern="" precision="-1" talendType="id_String" type=""/&gt;</v>
      </c>
      <c r="AY1349" s="306"/>
      <c r="AZ1349" s="305" t="str">
        <f t="shared" si="10"/>
        <v>&lt;column comment="" default="" key="false" label="OwnerName" length="255" nullable="true" originalDbColumnName="OwnerName" originalLength="-1" pattern="" precision="-1" talendType="id_String" type=""/&gt;</v>
      </c>
      <c r="BA1349" s="306"/>
      <c r="BB1349" s="302"/>
      <c r="BC1349" s="303" t="b">
        <f t="shared" si="11"/>
        <v>1</v>
      </c>
      <c r="BD1349" s="304"/>
      <c r="BE1349" s="304" t="str">
        <f t="shared" si="12"/>
        <v>false</v>
      </c>
      <c r="BF1349" s="307"/>
      <c r="BG1349" s="305"/>
      <c r="BH1349" s="305"/>
      <c r="BI1349" s="305"/>
      <c r="BJ1349" s="305" t="str">
        <f t="shared" si="18"/>
        <v>***Ganz, Joseph R.xml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49" s="306"/>
      <c r="BL1349" s="305" t="str">
        <f t="shared" si="14"/>
        <v>Ganz, Joseph R.xml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49" s="306"/>
      <c r="BN1349" s="302"/>
      <c r="BO1349" s="302"/>
      <c r="BP1349" s="302"/>
      <c r="BQ1349" s="302"/>
      <c r="BR1349" s="302"/>
      <c r="BS1349" s="302"/>
      <c r="BT1349" s="302"/>
      <c r="BU1349" s="302"/>
      <c r="BV1349" s="302"/>
      <c r="BW1349" s="302"/>
      <c r="BX1349" s="302"/>
    </row>
    <row r="1350">
      <c r="A1350" s="292" t="s">
        <v>728</v>
      </c>
      <c r="B1350" s="292">
        <v>1349.0</v>
      </c>
      <c r="C1350" s="292">
        <f t="shared" si="15"/>
        <v>2</v>
      </c>
      <c r="D1350" s="293" t="str">
        <f t="shared" si="32"/>
        <v>Insp, Con, Vac</v>
      </c>
      <c r="E1350" s="46" t="str">
        <f t="shared" si="2"/>
        <v>condemn.txt.condemn.OwnerAddr</v>
      </c>
      <c r="F1350" s="46" t="s">
        <v>379</v>
      </c>
      <c r="G1350" s="46" t="s">
        <v>456</v>
      </c>
      <c r="H1350" s="47">
        <v>20.0</v>
      </c>
      <c r="I1350" s="295" t="s">
        <v>1096</v>
      </c>
      <c r="J1350" s="295" t="s">
        <v>1704</v>
      </c>
      <c r="K1350" s="296">
        <v>10.0</v>
      </c>
      <c r="L1350" s="297" t="b">
        <v>0</v>
      </c>
      <c r="M1350" s="294" t="s">
        <v>1101</v>
      </c>
      <c r="N1350" s="294"/>
      <c r="O1350" s="296" t="s">
        <v>2401</v>
      </c>
      <c r="P1350" s="296"/>
      <c r="Q1350" s="298" t="str">
        <f t="shared" si="3"/>
        <v>condemn</v>
      </c>
      <c r="R1350" s="298" t="str">
        <f t="shared" si="19"/>
        <v>OwnerAddr</v>
      </c>
      <c r="S1350" s="298" t="str">
        <f t="array" ref="S1350">iferror(index('Type Mapping'!$A$2:$D$21,match(J1350,'Type Mapping'!$B$2:$B$21,0),3),"type mismatch")</f>
        <v>VARCHAR</v>
      </c>
      <c r="T1350" s="298"/>
      <c r="U1350" s="298"/>
      <c r="V1350" s="298"/>
      <c r="W1350" s="51" t="b">
        <v>1</v>
      </c>
      <c r="X1350" s="51"/>
      <c r="Y1350" s="388"/>
      <c r="Z1350" s="388"/>
      <c r="AA1350" s="311" t="s">
        <v>977</v>
      </c>
      <c r="AB1350" s="53" t="str">
        <f t="shared" si="23"/>
        <v>**field missing**_history</v>
      </c>
      <c r="AC1350" s="308" t="str">
        <f t="array" ref="AC1350">iferror(index('StoT Mapping (Depreciated)'!$D$2:$L$976,match(E1350,'StoT Mapping (Depreciated)'!$D$2:$D$976,0),9),"**FIELD MISSING**")</f>
        <v>**FIELD MISSING**</v>
      </c>
      <c r="AD1350" s="53" t="str">
        <f t="shared" si="6"/>
        <v>**field missing**.**FIELD MISSING**</v>
      </c>
      <c r="AE1350" s="299">
        <f>countif(NEW_REDB_table.field,AD1350)</f>
        <v>0</v>
      </c>
      <c r="AF1350" s="299" t="str">
        <f t="shared" si="7"/>
        <v>Check...</v>
      </c>
      <c r="AG1350" s="308"/>
      <c r="AH1350" s="317" t="b">
        <v>0</v>
      </c>
      <c r="AI1350" s="317" t="b">
        <v>0</v>
      </c>
      <c r="AJ1350" s="308" t="str">
        <f t="array" ref="AJ1350">iferror(index('Type Mapping'!$A$2:$D$21,match(J1350,'Type Mapping'!$B$2:$B$21,0),4),"type mismatch")</f>
        <v>VARCHAR</v>
      </c>
      <c r="AK1350" s="308"/>
      <c r="AL1350" s="308"/>
      <c r="AM1350" s="308"/>
      <c r="AN1350" s="300" t="b">
        <v>0</v>
      </c>
      <c r="AO1350" s="300" t="b">
        <v>0</v>
      </c>
      <c r="AP1350" s="300" t="b">
        <v>0</v>
      </c>
      <c r="AQ1350" s="300" t="b">
        <v>0</v>
      </c>
      <c r="AR1350" s="389"/>
      <c r="AS1350" s="389"/>
      <c r="AT1350" s="383"/>
      <c r="AU1350" s="302"/>
      <c r="AV1350" s="303" t="b">
        <v>1</v>
      </c>
      <c r="AW1350" s="304" t="str">
        <f t="shared" si="9"/>
        <v>false</v>
      </c>
      <c r="AX1350" s="305" t="str">
        <f t="shared" si="17"/>
        <v>&lt;column comment="" default="" key="false" label="OwnerAddr" length="255" nullable="true" originalDbColumnName="OwnerAddr" originalLength="-1" pattern="" precision="-1" talendType="id_String" type=""/&gt;</v>
      </c>
      <c r="AY1350" s="306"/>
      <c r="AZ1350" s="305" t="str">
        <f t="shared" si="10"/>
        <v>&lt;column comment="" default="" key="false" label="OwnerAddr" length="255" nullable="true" originalDbColumnName="OwnerAddr" originalLength="-1" pattern="" precision="-1" talendType="id_String" type=""/&gt;</v>
      </c>
      <c r="BA1350" s="306"/>
      <c r="BB1350" s="302"/>
      <c r="BC1350" s="303" t="b">
        <f t="shared" si="11"/>
        <v>1</v>
      </c>
      <c r="BD1350" s="304"/>
      <c r="BE1350" s="304" t="str">
        <f t="shared" si="12"/>
        <v>false</v>
      </c>
      <c r="BF1350" s="307"/>
      <c r="BG1350" s="305"/>
      <c r="BH1350" s="305"/>
      <c r="BI1350" s="305"/>
      <c r="BJ1350" s="305" t="str">
        <f t="shared" si="18"/>
        <v>***906 Geyer Ave.xml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0" s="306"/>
      <c r="BL1350" s="305" t="str">
        <f t="shared" si="14"/>
        <v>906 Geyer Ave.xml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0" s="306"/>
      <c r="BN1350" s="302"/>
      <c r="BO1350" s="302"/>
      <c r="BP1350" s="302"/>
      <c r="BQ1350" s="302"/>
      <c r="BR1350" s="302"/>
      <c r="BS1350" s="302"/>
      <c r="BT1350" s="302"/>
      <c r="BU1350" s="302"/>
      <c r="BV1350" s="302"/>
      <c r="BW1350" s="302"/>
      <c r="BX1350" s="302"/>
    </row>
    <row r="1351">
      <c r="A1351" s="292" t="s">
        <v>728</v>
      </c>
      <c r="B1351" s="292">
        <v>1350.0</v>
      </c>
      <c r="C1351" s="292">
        <f t="shared" si="15"/>
        <v>2</v>
      </c>
      <c r="D1351" s="293" t="str">
        <f t="shared" si="32"/>
        <v>Insp, Con, Vac</v>
      </c>
      <c r="E1351" s="46" t="str">
        <f t="shared" si="2"/>
        <v>condemn.txt.condemn.OwnerCity</v>
      </c>
      <c r="F1351" s="46" t="s">
        <v>379</v>
      </c>
      <c r="G1351" s="46" t="s">
        <v>456</v>
      </c>
      <c r="H1351" s="47">
        <v>21.0</v>
      </c>
      <c r="I1351" s="295" t="s">
        <v>1107</v>
      </c>
      <c r="J1351" s="295" t="s">
        <v>1704</v>
      </c>
      <c r="K1351" s="296">
        <v>10.0</v>
      </c>
      <c r="L1351" s="297" t="b">
        <v>0</v>
      </c>
      <c r="M1351" s="294" t="s">
        <v>1108</v>
      </c>
      <c r="N1351" s="294"/>
      <c r="O1351" s="296" t="s">
        <v>2402</v>
      </c>
      <c r="P1351" s="296"/>
      <c r="Q1351" s="298" t="str">
        <f t="shared" si="3"/>
        <v>condemn</v>
      </c>
      <c r="R1351" s="298" t="str">
        <f t="shared" si="19"/>
        <v>OwnerCity</v>
      </c>
      <c r="S1351" s="298" t="str">
        <f t="array" ref="S1351">iferror(index('Type Mapping'!$A$2:$D$21,match(J1351,'Type Mapping'!$B$2:$B$21,0),3),"type mismatch")</f>
        <v>VARCHAR</v>
      </c>
      <c r="T1351" s="298"/>
      <c r="U1351" s="298"/>
      <c r="V1351" s="298"/>
      <c r="W1351" s="51" t="b">
        <v>1</v>
      </c>
      <c r="X1351" s="51"/>
      <c r="Y1351" s="388"/>
      <c r="Z1351" s="388"/>
      <c r="AA1351" s="311" t="s">
        <v>977</v>
      </c>
      <c r="AB1351" s="53" t="str">
        <f t="shared" si="23"/>
        <v>**field missing**_history</v>
      </c>
      <c r="AC1351" s="308" t="str">
        <f t="array" ref="AC1351">iferror(index('StoT Mapping (Depreciated)'!$D$2:$L$976,match(E1351,'StoT Mapping (Depreciated)'!$D$2:$D$976,0),9),"**FIELD MISSING**")</f>
        <v>**FIELD MISSING**</v>
      </c>
      <c r="AD1351" s="53" t="str">
        <f t="shared" si="6"/>
        <v>**field missing**.**FIELD MISSING**</v>
      </c>
      <c r="AE1351" s="299">
        <f>countif(NEW_REDB_table.field,AD1351)</f>
        <v>0</v>
      </c>
      <c r="AF1351" s="299" t="str">
        <f t="shared" si="7"/>
        <v>Check...</v>
      </c>
      <c r="AG1351" s="308"/>
      <c r="AH1351" s="317" t="b">
        <v>0</v>
      </c>
      <c r="AI1351" s="317" t="b">
        <v>0</v>
      </c>
      <c r="AJ1351" s="308" t="str">
        <f t="array" ref="AJ1351">iferror(index('Type Mapping'!$A$2:$D$21,match(J1351,'Type Mapping'!$B$2:$B$21,0),4),"type mismatch")</f>
        <v>VARCHAR</v>
      </c>
      <c r="AK1351" s="308"/>
      <c r="AL1351" s="308"/>
      <c r="AM1351" s="308"/>
      <c r="AN1351" s="300" t="b">
        <v>0</v>
      </c>
      <c r="AO1351" s="300" t="b">
        <v>0</v>
      </c>
      <c r="AP1351" s="300" t="b">
        <v>0</v>
      </c>
      <c r="AQ1351" s="300" t="b">
        <v>0</v>
      </c>
      <c r="AR1351" s="389"/>
      <c r="AS1351" s="389"/>
      <c r="AT1351" s="383"/>
      <c r="AU1351" s="302"/>
      <c r="AV1351" s="303" t="b">
        <v>1</v>
      </c>
      <c r="AW1351" s="304" t="str">
        <f t="shared" si="9"/>
        <v>false</v>
      </c>
      <c r="AX1351" s="305" t="str">
        <f t="shared" si="17"/>
        <v>&lt;column comment="" default="" key="false" label="OwnerCity" length="255" nullable="true" originalDbColumnName="OwnerCity" originalLength="-1" pattern="" precision="-1" talendType="id_String" type=""/&gt;</v>
      </c>
      <c r="AY1351" s="306"/>
      <c r="AZ1351" s="305" t="str">
        <f t="shared" si="10"/>
        <v>&lt;column comment="" default="" key="false" label="OwnerCity" length="255" nullable="true" originalDbColumnName="OwnerCity" originalLength="-1" pattern="" precision="-1" talendType="id_String" type=""/&gt;</v>
      </c>
      <c r="BA1351" s="306"/>
      <c r="BB1351" s="302"/>
      <c r="BC1351" s="303" t="b">
        <f t="shared" si="11"/>
        <v>1</v>
      </c>
      <c r="BD1351" s="304"/>
      <c r="BE1351" s="304" t="str">
        <f t="shared" si="12"/>
        <v>false</v>
      </c>
      <c r="BF1351" s="307"/>
      <c r="BG1351" s="305"/>
      <c r="BH1351" s="305"/>
      <c r="BI1351" s="305"/>
      <c r="BJ1351" s="305" t="str">
        <f t="shared" si="18"/>
        <v>***St. Louis.xml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1" s="306"/>
      <c r="BL1351" s="305" t="str">
        <f t="shared" si="14"/>
        <v>St. Louis.xml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1" s="306"/>
      <c r="BN1351" s="302"/>
      <c r="BO1351" s="302"/>
      <c r="BP1351" s="302"/>
      <c r="BQ1351" s="302"/>
      <c r="BR1351" s="302"/>
      <c r="BS1351" s="302"/>
      <c r="BT1351" s="302"/>
      <c r="BU1351" s="302"/>
      <c r="BV1351" s="302"/>
      <c r="BW1351" s="302"/>
      <c r="BX1351" s="302"/>
    </row>
    <row r="1352">
      <c r="A1352" s="292" t="s">
        <v>728</v>
      </c>
      <c r="B1352" s="292">
        <v>1351.0</v>
      </c>
      <c r="C1352" s="292">
        <f t="shared" si="15"/>
        <v>2</v>
      </c>
      <c r="D1352" s="293" t="str">
        <f t="shared" si="32"/>
        <v>Insp, Con, Vac</v>
      </c>
      <c r="E1352" s="46" t="str">
        <f t="shared" si="2"/>
        <v>condemn.txt.condemn.OwnerState</v>
      </c>
      <c r="F1352" s="46" t="s">
        <v>379</v>
      </c>
      <c r="G1352" s="46" t="s">
        <v>456</v>
      </c>
      <c r="H1352" s="47">
        <v>22.0</v>
      </c>
      <c r="I1352" s="295" t="s">
        <v>1111</v>
      </c>
      <c r="J1352" s="295" t="s">
        <v>1704</v>
      </c>
      <c r="K1352" s="296">
        <v>10.0</v>
      </c>
      <c r="L1352" s="297" t="b">
        <v>0</v>
      </c>
      <c r="M1352" s="294" t="s">
        <v>1112</v>
      </c>
      <c r="N1352" s="294"/>
      <c r="O1352" s="296" t="s">
        <v>1113</v>
      </c>
      <c r="P1352" s="296"/>
      <c r="Q1352" s="298" t="str">
        <f t="shared" si="3"/>
        <v>condemn</v>
      </c>
      <c r="R1352" s="298" t="str">
        <f t="shared" si="19"/>
        <v>OwnerState</v>
      </c>
      <c r="S1352" s="298" t="str">
        <f t="array" ref="S1352">iferror(index('Type Mapping'!$A$2:$D$21,match(J1352,'Type Mapping'!$B$2:$B$21,0),3),"type mismatch")</f>
        <v>VARCHAR</v>
      </c>
      <c r="T1352" s="298"/>
      <c r="U1352" s="298"/>
      <c r="V1352" s="298"/>
      <c r="W1352" s="51" t="b">
        <v>1</v>
      </c>
      <c r="X1352" s="51"/>
      <c r="Y1352" s="388"/>
      <c r="Z1352" s="388"/>
      <c r="AA1352" s="311" t="s">
        <v>977</v>
      </c>
      <c r="AB1352" s="53" t="str">
        <f t="shared" si="23"/>
        <v>**field missing**_history</v>
      </c>
      <c r="AC1352" s="308" t="str">
        <f t="array" ref="AC1352">iferror(index('StoT Mapping (Depreciated)'!$D$2:$L$976,match(E1352,'StoT Mapping (Depreciated)'!$D$2:$D$976,0),9),"**FIELD MISSING**")</f>
        <v>**FIELD MISSING**</v>
      </c>
      <c r="AD1352" s="53" t="str">
        <f t="shared" si="6"/>
        <v>**field missing**.**FIELD MISSING**</v>
      </c>
      <c r="AE1352" s="299">
        <f>countif(NEW_REDB_table.field,AD1352)</f>
        <v>0</v>
      </c>
      <c r="AF1352" s="299" t="str">
        <f t="shared" si="7"/>
        <v>Check...</v>
      </c>
      <c r="AG1352" s="308"/>
      <c r="AH1352" s="317" t="b">
        <v>0</v>
      </c>
      <c r="AI1352" s="317" t="b">
        <v>0</v>
      </c>
      <c r="AJ1352" s="308" t="str">
        <f t="array" ref="AJ1352">iferror(index('Type Mapping'!$A$2:$D$21,match(J1352,'Type Mapping'!$B$2:$B$21,0),4),"type mismatch")</f>
        <v>VARCHAR</v>
      </c>
      <c r="AK1352" s="308"/>
      <c r="AL1352" s="308"/>
      <c r="AM1352" s="308"/>
      <c r="AN1352" s="300" t="b">
        <v>0</v>
      </c>
      <c r="AO1352" s="300" t="b">
        <v>0</v>
      </c>
      <c r="AP1352" s="300" t="b">
        <v>0</v>
      </c>
      <c r="AQ1352" s="300" t="b">
        <v>0</v>
      </c>
      <c r="AR1352" s="389"/>
      <c r="AS1352" s="389"/>
      <c r="AT1352" s="383"/>
      <c r="AU1352" s="302"/>
      <c r="AV1352" s="303" t="b">
        <v>1</v>
      </c>
      <c r="AW1352" s="304" t="str">
        <f t="shared" si="9"/>
        <v>false</v>
      </c>
      <c r="AX1352" s="305" t="str">
        <f t="shared" si="17"/>
        <v>&lt;column comment="" default="" key="false" label="OwnerState" length="255" nullable="true" originalDbColumnName="OwnerState" originalLength="-1" pattern="" precision="-1" talendType="id_String" type=""/&gt;</v>
      </c>
      <c r="AY1352" s="306"/>
      <c r="AZ1352" s="305" t="str">
        <f t="shared" si="10"/>
        <v>&lt;column comment="" default="" key="false" label="OwnerState" length="255" nullable="true" originalDbColumnName="OwnerState" originalLength="-1" pattern="" precision="-1" talendType="id_String" type=""/&gt;</v>
      </c>
      <c r="BA1352" s="306"/>
      <c r="BB1352" s="302"/>
      <c r="BC1352" s="303" t="b">
        <f t="shared" si="11"/>
        <v>1</v>
      </c>
      <c r="BD1352" s="304"/>
      <c r="BE1352" s="304" t="str">
        <f t="shared" si="12"/>
        <v>false</v>
      </c>
      <c r="BF1352" s="307"/>
      <c r="BG1352" s="305"/>
      <c r="BH1352" s="305"/>
      <c r="BI1352" s="305"/>
      <c r="BJ1352" s="305" t="str">
        <f t="shared" si="18"/>
        <v>***MO.xml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2" s="306"/>
      <c r="BL1352" s="305" t="str">
        <f t="shared" si="14"/>
        <v>MO.xml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2" s="306"/>
      <c r="BN1352" s="302"/>
      <c r="BO1352" s="302"/>
      <c r="BP1352" s="302"/>
      <c r="BQ1352" s="302"/>
      <c r="BR1352" s="302"/>
      <c r="BS1352" s="302"/>
      <c r="BT1352" s="302"/>
      <c r="BU1352" s="302"/>
      <c r="BV1352" s="302"/>
      <c r="BW1352" s="302"/>
      <c r="BX1352" s="302"/>
    </row>
    <row r="1353">
      <c r="A1353" s="292" t="s">
        <v>728</v>
      </c>
      <c r="B1353" s="292">
        <v>1352.0</v>
      </c>
      <c r="C1353" s="292">
        <f t="shared" si="15"/>
        <v>2</v>
      </c>
      <c r="D1353" s="293" t="str">
        <f t="shared" si="32"/>
        <v>Insp, Con, Vac</v>
      </c>
      <c r="E1353" s="46" t="str">
        <f t="shared" si="2"/>
        <v>condemn.txt.condemn.OwnerZIP</v>
      </c>
      <c r="F1353" s="46" t="s">
        <v>379</v>
      </c>
      <c r="G1353" s="46" t="s">
        <v>456</v>
      </c>
      <c r="H1353" s="47">
        <v>23.0</v>
      </c>
      <c r="I1353" s="295" t="s">
        <v>1120</v>
      </c>
      <c r="J1353" s="295" t="s">
        <v>1704</v>
      </c>
      <c r="K1353" s="296">
        <v>10.0</v>
      </c>
      <c r="L1353" s="297" t="b">
        <v>0</v>
      </c>
      <c r="M1353" s="294" t="s">
        <v>2054</v>
      </c>
      <c r="N1353" s="294"/>
      <c r="O1353" s="296">
        <v>63104.0</v>
      </c>
      <c r="P1353" s="296"/>
      <c r="Q1353" s="298" t="str">
        <f t="shared" si="3"/>
        <v>condemn</v>
      </c>
      <c r="R1353" s="298" t="str">
        <f t="shared" si="19"/>
        <v>OwnerZIP</v>
      </c>
      <c r="S1353" s="298" t="str">
        <f t="array" ref="S1353">iferror(index('Type Mapping'!$A$2:$D$21,match(J1353,'Type Mapping'!$B$2:$B$21,0),3),"type mismatch")</f>
        <v>VARCHAR</v>
      </c>
      <c r="T1353" s="298"/>
      <c r="U1353" s="298"/>
      <c r="V1353" s="298"/>
      <c r="W1353" s="51" t="b">
        <v>1</v>
      </c>
      <c r="X1353" s="51"/>
      <c r="Y1353" s="379"/>
      <c r="Z1353" s="379"/>
      <c r="AA1353" s="311" t="s">
        <v>977</v>
      </c>
      <c r="AB1353" s="53" t="str">
        <f t="shared" si="23"/>
        <v>**field missing**_history</v>
      </c>
      <c r="AC1353" s="308" t="str">
        <f t="array" ref="AC1353">iferror(index('StoT Mapping (Depreciated)'!$D$2:$L$976,match(E1353,'StoT Mapping (Depreciated)'!$D$2:$D$976,0),9),"**FIELD MISSING**")</f>
        <v>**FIELD MISSING**</v>
      </c>
      <c r="AD1353" s="53" t="str">
        <f t="shared" si="6"/>
        <v>**field missing**.**FIELD MISSING**</v>
      </c>
      <c r="AE1353" s="299">
        <f>countif(NEW_REDB_table.field,AD1353)</f>
        <v>0</v>
      </c>
      <c r="AF1353" s="299" t="str">
        <f t="shared" si="7"/>
        <v>Check...</v>
      </c>
      <c r="AG1353" s="308"/>
      <c r="AH1353" s="317" t="b">
        <v>0</v>
      </c>
      <c r="AI1353" s="317" t="b">
        <v>0</v>
      </c>
      <c r="AJ1353" s="308" t="str">
        <f t="array" ref="AJ1353">iferror(index('Type Mapping'!$A$2:$D$21,match(J1353,'Type Mapping'!$B$2:$B$21,0),4),"type mismatch")</f>
        <v>VARCHAR</v>
      </c>
      <c r="AK1353" s="308"/>
      <c r="AL1353" s="308"/>
      <c r="AM1353" s="308"/>
      <c r="AN1353" s="300" t="b">
        <v>0</v>
      </c>
      <c r="AO1353" s="300" t="b">
        <v>0</v>
      </c>
      <c r="AP1353" s="300" t="b">
        <v>0</v>
      </c>
      <c r="AQ1353" s="300" t="b">
        <v>0</v>
      </c>
      <c r="AR1353" s="377"/>
      <c r="AS1353" s="377"/>
      <c r="AT1353" s="378"/>
      <c r="AU1353" s="302"/>
      <c r="AV1353" s="303" t="b">
        <v>1</v>
      </c>
      <c r="AW1353" s="304" t="str">
        <f t="shared" si="9"/>
        <v>false</v>
      </c>
      <c r="AX1353" s="305" t="str">
        <f t="shared" si="17"/>
        <v>&lt;column comment="" default="" key="false" label="OwnerZIP" length="255" nullable="true" originalDbColumnName="OwnerZIP" originalLength="-1" pattern="" precision="-1" talendType="id_String" type=""/&gt;</v>
      </c>
      <c r="AY1353" s="306"/>
      <c r="AZ1353" s="305" t="str">
        <f t="shared" si="10"/>
        <v>&lt;column comment="" default="" key="false" label="OwnerZIP" length="255" nullable="true" originalDbColumnName="OwnerZIP" originalLength="-1" pattern="" precision="-1" talendType="id_String" type=""/&gt;</v>
      </c>
      <c r="BA1353" s="306"/>
      <c r="BB1353" s="302"/>
      <c r="BC1353" s="303" t="b">
        <f t="shared" si="11"/>
        <v>1</v>
      </c>
      <c r="BD1353" s="304"/>
      <c r="BE1353" s="304" t="str">
        <f t="shared" si="12"/>
        <v>false</v>
      </c>
      <c r="BF1353" s="307"/>
      <c r="BG1353" s="305"/>
      <c r="BH1353" s="305"/>
      <c r="BI1353" s="305"/>
      <c r="BJ1353" s="305" t="str">
        <f t="shared" si="18"/>
        <v>***63104.xml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3" s="306"/>
      <c r="BL1353" s="305" t="str">
        <f t="shared" si="14"/>
        <v>63104.xml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3" s="306"/>
      <c r="BN1353" s="302"/>
      <c r="BO1353" s="302"/>
      <c r="BP1353" s="302"/>
      <c r="BQ1353" s="302"/>
      <c r="BR1353" s="302"/>
      <c r="BS1353" s="302"/>
      <c r="BT1353" s="302"/>
      <c r="BU1353" s="302"/>
      <c r="BV1353" s="302"/>
      <c r="BW1353" s="302"/>
      <c r="BX1353" s="302"/>
    </row>
    <row r="1354">
      <c r="A1354" s="292" t="s">
        <v>728</v>
      </c>
      <c r="B1354" s="292">
        <v>1353.0</v>
      </c>
      <c r="C1354" s="292">
        <f t="shared" si="15"/>
        <v>2</v>
      </c>
      <c r="D1354" s="293" t="str">
        <f t="shared" si="32"/>
        <v>Insp, Con, Vac</v>
      </c>
      <c r="E1354" s="46" t="str">
        <f t="shared" si="2"/>
        <v>condemn.txt.condemn.GeoCityBLockPart</v>
      </c>
      <c r="F1354" s="46" t="s">
        <v>379</v>
      </c>
      <c r="G1354" s="46" t="s">
        <v>456</v>
      </c>
      <c r="H1354" s="47">
        <v>24.0</v>
      </c>
      <c r="I1354" s="295" t="s">
        <v>1795</v>
      </c>
      <c r="J1354" s="295" t="s">
        <v>1704</v>
      </c>
      <c r="K1354" s="296">
        <v>10.0</v>
      </c>
      <c r="L1354" s="297" t="b">
        <v>0</v>
      </c>
      <c r="M1354" s="294" t="s">
        <v>1433</v>
      </c>
      <c r="N1354" s="294"/>
      <c r="O1354" s="296">
        <v>666.0</v>
      </c>
      <c r="P1354" s="296"/>
      <c r="Q1354" s="298" t="str">
        <f t="shared" si="3"/>
        <v>condemn</v>
      </c>
      <c r="R1354" s="298" t="str">
        <f t="shared" si="19"/>
        <v>GeoCityBLockPart</v>
      </c>
      <c r="S1354" s="298" t="str">
        <f t="array" ref="S1354">iferror(index('Type Mapping'!$A$2:$D$21,match(J1354,'Type Mapping'!$B$2:$B$21,0),3),"type mismatch")</f>
        <v>VARCHAR</v>
      </c>
      <c r="T1354" s="298"/>
      <c r="U1354" s="298"/>
      <c r="V1354" s="298"/>
      <c r="W1354" s="51" t="b">
        <v>1</v>
      </c>
      <c r="X1354" s="51"/>
      <c r="Y1354" s="379"/>
      <c r="Z1354" s="379"/>
      <c r="AA1354" s="311" t="s">
        <v>977</v>
      </c>
      <c r="AB1354" s="53" t="str">
        <f t="shared" si="23"/>
        <v>**field missing**_history</v>
      </c>
      <c r="AC1354" s="308" t="str">
        <f t="array" ref="AC1354">iferror(index('StoT Mapping (Depreciated)'!$D$2:$L$976,match(E1354,'StoT Mapping (Depreciated)'!$D$2:$D$976,0),9),"**FIELD MISSING**")</f>
        <v>**FIELD MISSING**</v>
      </c>
      <c r="AD1354" s="53" t="str">
        <f t="shared" si="6"/>
        <v>**field missing**.**FIELD MISSING**</v>
      </c>
      <c r="AE1354" s="299">
        <f>countif(NEW_REDB_table.field,AD1354)</f>
        <v>0</v>
      </c>
      <c r="AF1354" s="299" t="str">
        <f t="shared" si="7"/>
        <v>Check...</v>
      </c>
      <c r="AG1354" s="308"/>
      <c r="AH1354" s="317" t="b">
        <v>0</v>
      </c>
      <c r="AI1354" s="317" t="b">
        <v>0</v>
      </c>
      <c r="AJ1354" s="308" t="str">
        <f t="array" ref="AJ1354">iferror(index('Type Mapping'!$A$2:$D$21,match(J1354,'Type Mapping'!$B$2:$B$21,0),4),"type mismatch")</f>
        <v>VARCHAR</v>
      </c>
      <c r="AK1354" s="308"/>
      <c r="AL1354" s="308"/>
      <c r="AM1354" s="308"/>
      <c r="AN1354" s="300" t="b">
        <v>0</v>
      </c>
      <c r="AO1354" s="300" t="b">
        <v>0</v>
      </c>
      <c r="AP1354" s="300" t="b">
        <v>0</v>
      </c>
      <c r="AQ1354" s="300" t="b">
        <v>0</v>
      </c>
      <c r="AR1354" s="377"/>
      <c r="AS1354" s="377"/>
      <c r="AT1354" s="378"/>
      <c r="AU1354" s="302"/>
      <c r="AV1354" s="303" t="b">
        <v>1</v>
      </c>
      <c r="AW1354" s="304" t="str">
        <f t="shared" si="9"/>
        <v>false</v>
      </c>
      <c r="AX1354" s="305" t="str">
        <f t="shared" si="17"/>
        <v>&lt;column comment="" default="" key="false" label="GeoCityBLockPart" length="255" nullable="true" originalDbColumnName="GeoCityBLockPart" originalLength="-1" pattern="" precision="-1" talendType="id_String" type=""/&gt;</v>
      </c>
      <c r="AY1354" s="306"/>
      <c r="AZ1354" s="305" t="str">
        <f t="shared" si="10"/>
        <v>&lt;column comment="" default="" key="false" label="GeoCityBLockPart" length="255" nullable="true" originalDbColumnName="GeoCityBLockPart" originalLength="-1" pattern="" precision="-1" talendType="id_String" type=""/&gt;</v>
      </c>
      <c r="BA1354" s="306"/>
      <c r="BB1354" s="302"/>
      <c r="BC1354" s="303" t="b">
        <f t="shared" si="11"/>
        <v>1</v>
      </c>
      <c r="BD1354" s="304"/>
      <c r="BE1354" s="304" t="str">
        <f t="shared" si="12"/>
        <v>false</v>
      </c>
      <c r="BF1354" s="307"/>
      <c r="BG1354" s="305"/>
      <c r="BH1354" s="305"/>
      <c r="BI1354" s="305"/>
      <c r="BJ1354" s="305" t="str">
        <f t="shared" si="18"/>
        <v>***666.xml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4" s="306"/>
      <c r="BL1354" s="305" t="str">
        <f t="shared" si="14"/>
        <v>666.xml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4" s="306"/>
      <c r="BN1354" s="302"/>
      <c r="BO1354" s="302"/>
      <c r="BP1354" s="302"/>
      <c r="BQ1354" s="302"/>
      <c r="BR1354" s="302"/>
      <c r="BS1354" s="302"/>
      <c r="BT1354" s="302"/>
      <c r="BU1354" s="302"/>
      <c r="BV1354" s="302"/>
      <c r="BW1354" s="302"/>
      <c r="BX1354" s="302"/>
    </row>
    <row r="1355">
      <c r="A1355" s="292" t="s">
        <v>728</v>
      </c>
      <c r="B1355" s="292">
        <v>1354.0</v>
      </c>
      <c r="C1355" s="292">
        <f t="shared" si="15"/>
        <v>2</v>
      </c>
      <c r="D1355" s="293" t="str">
        <f t="shared" si="32"/>
        <v>Insp, Con, Vac</v>
      </c>
      <c r="E1355" s="46" t="str">
        <f t="shared" si="2"/>
        <v>condemn.txt.condemn.Ward00</v>
      </c>
      <c r="F1355" s="46" t="s">
        <v>379</v>
      </c>
      <c r="G1355" s="46" t="s">
        <v>456</v>
      </c>
      <c r="H1355" s="47">
        <v>25.0</v>
      </c>
      <c r="I1355" s="295" t="s">
        <v>1457</v>
      </c>
      <c r="J1355" s="295" t="s">
        <v>1704</v>
      </c>
      <c r="K1355" s="296">
        <v>10.0</v>
      </c>
      <c r="L1355" s="297" t="b">
        <v>0</v>
      </c>
      <c r="M1355" s="294" t="s">
        <v>2083</v>
      </c>
      <c r="N1355" s="294"/>
      <c r="O1355" s="296">
        <v>7.0</v>
      </c>
      <c r="P1355" s="296"/>
      <c r="Q1355" s="298" t="str">
        <f t="shared" si="3"/>
        <v>condemn</v>
      </c>
      <c r="R1355" s="298" t="str">
        <f t="shared" si="19"/>
        <v>Ward00</v>
      </c>
      <c r="S1355" s="298" t="str">
        <f t="array" ref="S1355">iferror(index('Type Mapping'!$A$2:$D$21,match(J1355,'Type Mapping'!$B$2:$B$21,0),3),"type mismatch")</f>
        <v>VARCHAR</v>
      </c>
      <c r="T1355" s="298"/>
      <c r="U1355" s="298"/>
      <c r="V1355" s="298"/>
      <c r="W1355" s="51" t="b">
        <v>1</v>
      </c>
      <c r="X1355" s="51"/>
      <c r="Y1355" s="379"/>
      <c r="Z1355" s="379"/>
      <c r="AA1355" s="311" t="s">
        <v>977</v>
      </c>
      <c r="AB1355" s="53" t="str">
        <f t="shared" si="23"/>
        <v>**field missing**_history</v>
      </c>
      <c r="AC1355" s="308" t="str">
        <f t="array" ref="AC1355">iferror(index('StoT Mapping (Depreciated)'!$D$2:$L$976,match(E1355,'StoT Mapping (Depreciated)'!$D$2:$D$976,0),9),"**FIELD MISSING**")</f>
        <v>**FIELD MISSING**</v>
      </c>
      <c r="AD1355" s="53" t="str">
        <f t="shared" si="6"/>
        <v>**field missing**.**FIELD MISSING**</v>
      </c>
      <c r="AE1355" s="299">
        <f>countif(NEW_REDB_table.field,AD1355)</f>
        <v>0</v>
      </c>
      <c r="AF1355" s="299" t="str">
        <f t="shared" si="7"/>
        <v>Check...</v>
      </c>
      <c r="AG1355" s="308"/>
      <c r="AH1355" s="317" t="b">
        <v>0</v>
      </c>
      <c r="AI1355" s="317" t="b">
        <v>0</v>
      </c>
      <c r="AJ1355" s="308" t="str">
        <f t="array" ref="AJ1355">iferror(index('Type Mapping'!$A$2:$D$21,match(J1355,'Type Mapping'!$B$2:$B$21,0),4),"type mismatch")</f>
        <v>VARCHAR</v>
      </c>
      <c r="AK1355" s="308"/>
      <c r="AL1355" s="308"/>
      <c r="AM1355" s="308"/>
      <c r="AN1355" s="300" t="b">
        <v>0</v>
      </c>
      <c r="AO1355" s="300" t="b">
        <v>0</v>
      </c>
      <c r="AP1355" s="300" t="b">
        <v>0</v>
      </c>
      <c r="AQ1355" s="300" t="b">
        <v>0</v>
      </c>
      <c r="AR1355" s="377"/>
      <c r="AS1355" s="377"/>
      <c r="AT1355" s="378"/>
      <c r="AU1355" s="302"/>
      <c r="AV1355" s="303" t="b">
        <v>1</v>
      </c>
      <c r="AW1355" s="304" t="str">
        <f t="shared" si="9"/>
        <v>false</v>
      </c>
      <c r="AX1355" s="305" t="str">
        <f t="shared" si="17"/>
        <v>&lt;column comment="" default="" key="false" label="Ward00" length="255" nullable="true" originalDbColumnName="Ward00" originalLength="-1" pattern="" precision="-1" talendType="id_String" type=""/&gt;</v>
      </c>
      <c r="AY1355" s="306"/>
      <c r="AZ1355" s="305" t="str">
        <f t="shared" si="10"/>
        <v>&lt;column comment="" default="" key="false" label="Ward00" length="255" nullable="true" originalDbColumnName="Ward00" originalLength="-1" pattern="" precision="-1" talendType="id_String" type=""/&gt;</v>
      </c>
      <c r="BA1355" s="306"/>
      <c r="BB1355" s="302"/>
      <c r="BC1355" s="303" t="b">
        <f t="shared" si="11"/>
        <v>1</v>
      </c>
      <c r="BD1355" s="304"/>
      <c r="BE1355" s="304" t="str">
        <f t="shared" si="12"/>
        <v>false</v>
      </c>
      <c r="BF1355" s="307"/>
      <c r="BG1355" s="305"/>
      <c r="BH1355" s="305"/>
      <c r="BI1355" s="305"/>
      <c r="BJ1355" s="305" t="str">
        <f t="shared" si="18"/>
        <v>***7.xml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5" s="306"/>
      <c r="BL1355" s="305" t="str">
        <f t="shared" si="14"/>
        <v>7.xml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5" s="306"/>
      <c r="BN1355" s="302"/>
      <c r="BO1355" s="302"/>
      <c r="BP1355" s="302"/>
      <c r="BQ1355" s="302"/>
      <c r="BR1355" s="302"/>
      <c r="BS1355" s="302"/>
      <c r="BT1355" s="302"/>
      <c r="BU1355" s="302"/>
      <c r="BV1355" s="302"/>
      <c r="BW1355" s="302"/>
      <c r="BX1355" s="302"/>
    </row>
    <row r="1356">
      <c r="A1356" s="292" t="s">
        <v>728</v>
      </c>
      <c r="B1356" s="292">
        <v>1355.0</v>
      </c>
      <c r="C1356" s="292">
        <f t="shared" si="15"/>
        <v>2</v>
      </c>
      <c r="D1356" s="293" t="str">
        <f t="shared" si="32"/>
        <v>Insp, Con, Vac</v>
      </c>
      <c r="E1356" s="46" t="str">
        <f t="shared" si="2"/>
        <v>condemn.txt.condemn.Precinct02</v>
      </c>
      <c r="F1356" s="46" t="s">
        <v>379</v>
      </c>
      <c r="G1356" s="46" t="s">
        <v>456</v>
      </c>
      <c r="H1356" s="47">
        <v>26.0</v>
      </c>
      <c r="I1356" s="295" t="s">
        <v>1462</v>
      </c>
      <c r="J1356" s="295" t="s">
        <v>1704</v>
      </c>
      <c r="K1356" s="296">
        <v>10.0</v>
      </c>
      <c r="L1356" s="297" t="b">
        <v>0</v>
      </c>
      <c r="M1356" s="294" t="s">
        <v>2086</v>
      </c>
      <c r="N1356" s="294"/>
      <c r="O1356" s="296">
        <v>12.0</v>
      </c>
      <c r="P1356" s="296"/>
      <c r="Q1356" s="298" t="str">
        <f t="shared" si="3"/>
        <v>condemn</v>
      </c>
      <c r="R1356" s="298" t="str">
        <f t="shared" si="19"/>
        <v>Precinct02</v>
      </c>
      <c r="S1356" s="298" t="str">
        <f t="array" ref="S1356">iferror(index('Type Mapping'!$A$2:$D$21,match(J1356,'Type Mapping'!$B$2:$B$21,0),3),"type mismatch")</f>
        <v>VARCHAR</v>
      </c>
      <c r="T1356" s="298"/>
      <c r="U1356" s="298"/>
      <c r="V1356" s="298"/>
      <c r="W1356" s="51" t="b">
        <v>1</v>
      </c>
      <c r="X1356" s="51"/>
      <c r="Y1356" s="379"/>
      <c r="Z1356" s="379"/>
      <c r="AA1356" s="311" t="s">
        <v>977</v>
      </c>
      <c r="AB1356" s="53" t="str">
        <f t="shared" si="23"/>
        <v>**field missing**_history</v>
      </c>
      <c r="AC1356" s="308" t="str">
        <f t="array" ref="AC1356">iferror(index('StoT Mapping (Depreciated)'!$D$2:$L$976,match(E1356,'StoT Mapping (Depreciated)'!$D$2:$D$976,0),9),"**FIELD MISSING**")</f>
        <v>**FIELD MISSING**</v>
      </c>
      <c r="AD1356" s="53" t="str">
        <f t="shared" si="6"/>
        <v>**field missing**.**FIELD MISSING**</v>
      </c>
      <c r="AE1356" s="299">
        <f>countif(NEW_REDB_table.field,AD1356)</f>
        <v>0</v>
      </c>
      <c r="AF1356" s="299" t="str">
        <f t="shared" si="7"/>
        <v>Check...</v>
      </c>
      <c r="AG1356" s="308"/>
      <c r="AH1356" s="317" t="b">
        <v>0</v>
      </c>
      <c r="AI1356" s="317" t="b">
        <v>0</v>
      </c>
      <c r="AJ1356" s="308" t="str">
        <f t="array" ref="AJ1356">iferror(index('Type Mapping'!$A$2:$D$21,match(J1356,'Type Mapping'!$B$2:$B$21,0),4),"type mismatch")</f>
        <v>VARCHAR</v>
      </c>
      <c r="AK1356" s="308"/>
      <c r="AL1356" s="308"/>
      <c r="AM1356" s="308"/>
      <c r="AN1356" s="300" t="b">
        <v>0</v>
      </c>
      <c r="AO1356" s="300" t="b">
        <v>0</v>
      </c>
      <c r="AP1356" s="300" t="b">
        <v>0</v>
      </c>
      <c r="AQ1356" s="300" t="b">
        <v>0</v>
      </c>
      <c r="AR1356" s="377"/>
      <c r="AS1356" s="377"/>
      <c r="AT1356" s="378"/>
      <c r="AU1356" s="302"/>
      <c r="AV1356" s="303" t="b">
        <v>1</v>
      </c>
      <c r="AW1356" s="304" t="str">
        <f t="shared" si="9"/>
        <v>false</v>
      </c>
      <c r="AX1356" s="305" t="str">
        <f t="shared" si="17"/>
        <v>&lt;column comment="" default="" key="false" label="Precinct02" length="255" nullable="true" originalDbColumnName="Precinct02" originalLength="-1" pattern="" precision="-1" talendType="id_String" type=""/&gt;</v>
      </c>
      <c r="AY1356" s="306"/>
      <c r="AZ1356" s="305" t="str">
        <f t="shared" si="10"/>
        <v>&lt;column comment="" default="" key="false" label="Precinct02" length="255" nullable="true" originalDbColumnName="Precinct02" originalLength="-1" pattern="" precision="-1" talendType="id_String" type=""/&gt;</v>
      </c>
      <c r="BA1356" s="306"/>
      <c r="BB1356" s="302"/>
      <c r="BC1356" s="303" t="b">
        <f t="shared" si="11"/>
        <v>1</v>
      </c>
      <c r="BD1356" s="304"/>
      <c r="BE1356" s="304" t="str">
        <f t="shared" si="12"/>
        <v>false</v>
      </c>
      <c r="BF1356" s="307"/>
      <c r="BG1356" s="305"/>
      <c r="BH1356" s="305"/>
      <c r="BI1356" s="305"/>
      <c r="BJ1356" s="305" t="str">
        <f t="shared" si="18"/>
        <v>***12.xml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6" s="306"/>
      <c r="BL1356" s="305" t="str">
        <f t="shared" si="14"/>
        <v>12.xml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6" s="306"/>
      <c r="BN1356" s="302"/>
      <c r="BO1356" s="302"/>
      <c r="BP1356" s="302"/>
      <c r="BQ1356" s="302"/>
      <c r="BR1356" s="302"/>
      <c r="BS1356" s="302"/>
      <c r="BT1356" s="302"/>
      <c r="BU1356" s="302"/>
      <c r="BV1356" s="302"/>
      <c r="BW1356" s="302"/>
      <c r="BX1356" s="302"/>
    </row>
    <row r="1357">
      <c r="A1357" s="292" t="s">
        <v>728</v>
      </c>
      <c r="B1357" s="292">
        <v>1356.0</v>
      </c>
      <c r="C1357" s="292">
        <f t="shared" si="15"/>
        <v>2</v>
      </c>
      <c r="D1357" s="293" t="str">
        <f t="shared" si="32"/>
        <v>Insp, Con, Vac</v>
      </c>
      <c r="E1357" s="46" t="str">
        <f t="shared" si="2"/>
        <v>condemn.txt.condemn.Nbrhd</v>
      </c>
      <c r="F1357" s="46" t="s">
        <v>379</v>
      </c>
      <c r="G1357" s="46" t="s">
        <v>456</v>
      </c>
      <c r="H1357" s="47">
        <v>27.0</v>
      </c>
      <c r="I1357" s="295" t="s">
        <v>1472</v>
      </c>
      <c r="J1357" s="295" t="s">
        <v>1704</v>
      </c>
      <c r="K1357" s="296">
        <v>10.0</v>
      </c>
      <c r="L1357" s="297" t="b">
        <v>0</v>
      </c>
      <c r="M1357" s="294" t="s">
        <v>1473</v>
      </c>
      <c r="N1357" s="294"/>
      <c r="O1357" s="296">
        <v>21.0</v>
      </c>
      <c r="P1357" s="296"/>
      <c r="Q1357" s="298" t="str">
        <f t="shared" si="3"/>
        <v>condemn</v>
      </c>
      <c r="R1357" s="298" t="str">
        <f t="shared" si="19"/>
        <v>Nbrhd</v>
      </c>
      <c r="S1357" s="298" t="str">
        <f t="array" ref="S1357">iferror(index('Type Mapping'!$A$2:$D$21,match(J1357,'Type Mapping'!$B$2:$B$21,0),3),"type mismatch")</f>
        <v>VARCHAR</v>
      </c>
      <c r="T1357" s="298"/>
      <c r="U1357" s="298"/>
      <c r="V1357" s="298"/>
      <c r="W1357" s="51" t="b">
        <v>1</v>
      </c>
      <c r="X1357" s="51"/>
      <c r="Y1357" s="379"/>
      <c r="Z1357" s="379"/>
      <c r="AA1357" s="311" t="s">
        <v>977</v>
      </c>
      <c r="AB1357" s="53" t="str">
        <f t="shared" si="23"/>
        <v>**field missing**_history</v>
      </c>
      <c r="AC1357" s="308" t="str">
        <f t="array" ref="AC1357">iferror(index('StoT Mapping (Depreciated)'!$D$2:$L$976,match(E1357,'StoT Mapping (Depreciated)'!$D$2:$D$976,0),9),"**FIELD MISSING**")</f>
        <v>**FIELD MISSING**</v>
      </c>
      <c r="AD1357" s="53" t="str">
        <f t="shared" si="6"/>
        <v>**field missing**.**FIELD MISSING**</v>
      </c>
      <c r="AE1357" s="299">
        <f>countif(NEW_REDB_table.field,AD1357)</f>
        <v>0</v>
      </c>
      <c r="AF1357" s="299" t="str">
        <f t="shared" si="7"/>
        <v>Check...</v>
      </c>
      <c r="AG1357" s="308"/>
      <c r="AH1357" s="317" t="b">
        <v>0</v>
      </c>
      <c r="AI1357" s="317" t="b">
        <v>0</v>
      </c>
      <c r="AJ1357" s="308" t="str">
        <f t="array" ref="AJ1357">iferror(index('Type Mapping'!$A$2:$D$21,match(J1357,'Type Mapping'!$B$2:$B$21,0),4),"type mismatch")</f>
        <v>VARCHAR</v>
      </c>
      <c r="AK1357" s="308"/>
      <c r="AL1357" s="308"/>
      <c r="AM1357" s="308"/>
      <c r="AN1357" s="300" t="b">
        <v>0</v>
      </c>
      <c r="AO1357" s="300" t="b">
        <v>0</v>
      </c>
      <c r="AP1357" s="300" t="b">
        <v>0</v>
      </c>
      <c r="AQ1357" s="300" t="b">
        <v>0</v>
      </c>
      <c r="AR1357" s="377"/>
      <c r="AS1357" s="377"/>
      <c r="AT1357" s="378"/>
      <c r="AU1357" s="302"/>
      <c r="AV1357" s="303" t="b">
        <v>1</v>
      </c>
      <c r="AW1357" s="304" t="str">
        <f t="shared" si="9"/>
        <v>false</v>
      </c>
      <c r="AX1357" s="305" t="str">
        <f t="shared" si="17"/>
        <v>&lt;column comment="" default="" key="false" label="Nbrhd" length="255" nullable="true" originalDbColumnName="Nbrhd" originalLength="-1" pattern="" precision="-1" talendType="id_String" type=""/&gt;</v>
      </c>
      <c r="AY1357" s="306"/>
      <c r="AZ1357" s="305" t="str">
        <f t="shared" si="10"/>
        <v>&lt;column comment="" default="" key="false" label="Nbrhd" length="255" nullable="true" originalDbColumnName="Nbrhd" originalLength="-1" pattern="" precision="-1" talendType="id_String" type=""/&gt;</v>
      </c>
      <c r="BA1357" s="306"/>
      <c r="BB1357" s="302"/>
      <c r="BC1357" s="303" t="b">
        <f t="shared" si="11"/>
        <v>1</v>
      </c>
      <c r="BD1357" s="304"/>
      <c r="BE1357" s="304" t="str">
        <f t="shared" si="12"/>
        <v>false</v>
      </c>
      <c r="BF1357" s="307"/>
      <c r="BG1357" s="305"/>
      <c r="BH1357" s="305"/>
      <c r="BI1357" s="305"/>
      <c r="BJ1357" s="305" t="str">
        <f t="shared" si="18"/>
        <v>***21.xml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7" s="306"/>
      <c r="BL1357" s="305" t="str">
        <f t="shared" si="14"/>
        <v>21.xml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7" s="306"/>
      <c r="BN1357" s="302"/>
      <c r="BO1357" s="302"/>
      <c r="BP1357" s="302"/>
      <c r="BQ1357" s="302"/>
      <c r="BR1357" s="302"/>
      <c r="BS1357" s="302"/>
      <c r="BT1357" s="302"/>
      <c r="BU1357" s="302"/>
      <c r="BV1357" s="302"/>
      <c r="BW1357" s="302"/>
      <c r="BX1357" s="302"/>
    </row>
    <row r="1358">
      <c r="A1358" s="292" t="s">
        <v>728</v>
      </c>
      <c r="B1358" s="292">
        <v>1357.0</v>
      </c>
      <c r="C1358" s="292">
        <f t="shared" si="15"/>
        <v>2</v>
      </c>
      <c r="D1358" s="293" t="str">
        <f t="shared" si="32"/>
        <v>Insp, Con, Vac</v>
      </c>
      <c r="E1358" s="46" t="str">
        <f t="shared" si="2"/>
        <v>condemn.txt.condemn.CDADist</v>
      </c>
      <c r="F1358" s="46" t="s">
        <v>379</v>
      </c>
      <c r="G1358" s="46" t="s">
        <v>456</v>
      </c>
      <c r="H1358" s="47">
        <v>28.0</v>
      </c>
      <c r="I1358" s="295" t="s">
        <v>1478</v>
      </c>
      <c r="J1358" s="295" t="s">
        <v>1704</v>
      </c>
      <c r="K1358" s="296">
        <v>10.0</v>
      </c>
      <c r="L1358" s="297" t="b">
        <v>0</v>
      </c>
      <c r="M1358" s="294" t="s">
        <v>2088</v>
      </c>
      <c r="N1358" s="294"/>
      <c r="O1358" s="296">
        <v>8.0</v>
      </c>
      <c r="P1358" s="296"/>
      <c r="Q1358" s="298" t="str">
        <f t="shared" si="3"/>
        <v>condemn</v>
      </c>
      <c r="R1358" s="298" t="str">
        <f t="shared" si="19"/>
        <v>CDADist</v>
      </c>
      <c r="S1358" s="298" t="str">
        <f t="array" ref="S1358">iferror(index('Type Mapping'!$A$2:$D$21,match(J1358,'Type Mapping'!$B$2:$B$21,0),3),"type mismatch")</f>
        <v>VARCHAR</v>
      </c>
      <c r="T1358" s="298"/>
      <c r="U1358" s="298"/>
      <c r="V1358" s="298"/>
      <c r="W1358" s="51" t="b">
        <v>1</v>
      </c>
      <c r="X1358" s="51"/>
      <c r="Y1358" s="379"/>
      <c r="Z1358" s="379"/>
      <c r="AA1358" s="311" t="s">
        <v>977</v>
      </c>
      <c r="AB1358" s="53" t="str">
        <f t="shared" si="23"/>
        <v>**field missing**_history</v>
      </c>
      <c r="AC1358" s="308" t="str">
        <f t="array" ref="AC1358">iferror(index('StoT Mapping (Depreciated)'!$D$2:$L$976,match(E1358,'StoT Mapping (Depreciated)'!$D$2:$D$976,0),9),"**FIELD MISSING**")</f>
        <v>**FIELD MISSING**</v>
      </c>
      <c r="AD1358" s="53" t="str">
        <f t="shared" si="6"/>
        <v>**field missing**.**FIELD MISSING**</v>
      </c>
      <c r="AE1358" s="299">
        <f>countif(NEW_REDB_table.field,AD1358)</f>
        <v>0</v>
      </c>
      <c r="AF1358" s="299" t="str">
        <f t="shared" si="7"/>
        <v>Check...</v>
      </c>
      <c r="AG1358" s="308"/>
      <c r="AH1358" s="317" t="b">
        <v>0</v>
      </c>
      <c r="AI1358" s="317" t="b">
        <v>0</v>
      </c>
      <c r="AJ1358" s="308" t="str">
        <f t="array" ref="AJ1358">iferror(index('Type Mapping'!$A$2:$D$21,match(J1358,'Type Mapping'!$B$2:$B$21,0),4),"type mismatch")</f>
        <v>VARCHAR</v>
      </c>
      <c r="AK1358" s="308"/>
      <c r="AL1358" s="308"/>
      <c r="AM1358" s="308"/>
      <c r="AN1358" s="300" t="b">
        <v>0</v>
      </c>
      <c r="AO1358" s="300" t="b">
        <v>0</v>
      </c>
      <c r="AP1358" s="300" t="b">
        <v>0</v>
      </c>
      <c r="AQ1358" s="300" t="b">
        <v>0</v>
      </c>
      <c r="AR1358" s="377"/>
      <c r="AS1358" s="377"/>
      <c r="AT1358" s="378"/>
      <c r="AU1358" s="302"/>
      <c r="AV1358" s="303" t="b">
        <v>1</v>
      </c>
      <c r="AW1358" s="304" t="str">
        <f t="shared" si="9"/>
        <v>false</v>
      </c>
      <c r="AX1358" s="305" t="str">
        <f t="shared" si="17"/>
        <v>&lt;column comment="" default="" key="false" label="CDADist" length="255" nullable="true" originalDbColumnName="CDADist" originalLength="-1" pattern="" precision="-1" talendType="id_String" type=""/&gt;</v>
      </c>
      <c r="AY1358" s="306"/>
      <c r="AZ1358" s="305" t="str">
        <f t="shared" si="10"/>
        <v>&lt;column comment="" default="" key="false" label="CDADist" length="255" nullable="true" originalDbColumnName="CDADist" originalLength="-1" pattern="" precision="-1" talendType="id_String" type=""/&gt;</v>
      </c>
      <c r="BA1358" s="306"/>
      <c r="BB1358" s="302"/>
      <c r="BC1358" s="303" t="b">
        <f t="shared" si="11"/>
        <v>1</v>
      </c>
      <c r="BD1358" s="304"/>
      <c r="BE1358" s="304" t="str">
        <f t="shared" si="12"/>
        <v>false</v>
      </c>
      <c r="BF1358" s="307"/>
      <c r="BG1358" s="305"/>
      <c r="BH1358" s="305"/>
      <c r="BI1358" s="305"/>
      <c r="BJ1358" s="305" t="str">
        <f t="shared" si="18"/>
        <v>***8.xml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8" s="306"/>
      <c r="BL1358" s="305" t="str">
        <f t="shared" si="14"/>
        <v>8.xml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8" s="306"/>
      <c r="BN1358" s="302"/>
      <c r="BO1358" s="302"/>
      <c r="BP1358" s="302"/>
      <c r="BQ1358" s="302"/>
      <c r="BR1358" s="302"/>
      <c r="BS1358" s="302"/>
      <c r="BT1358" s="302"/>
      <c r="BU1358" s="302"/>
      <c r="BV1358" s="302"/>
      <c r="BW1358" s="302"/>
      <c r="BX1358" s="302"/>
    </row>
    <row r="1359">
      <c r="A1359" s="292" t="s">
        <v>728</v>
      </c>
      <c r="B1359" s="292">
        <v>1358.0</v>
      </c>
      <c r="C1359" s="292">
        <f t="shared" si="15"/>
        <v>2</v>
      </c>
      <c r="D1359" s="293" t="str">
        <f t="shared" si="32"/>
        <v>Insp, Con, Vac</v>
      </c>
      <c r="E1359" s="46" t="str">
        <f t="shared" si="2"/>
        <v>condemn.txt.condemn.CDASubDist</v>
      </c>
      <c r="F1359" s="46" t="s">
        <v>379</v>
      </c>
      <c r="G1359" s="46" t="s">
        <v>456</v>
      </c>
      <c r="H1359" s="47">
        <v>29.0</v>
      </c>
      <c r="I1359" s="295" t="s">
        <v>1485</v>
      </c>
      <c r="J1359" s="295" t="s">
        <v>1704</v>
      </c>
      <c r="K1359" s="296">
        <v>10.0</v>
      </c>
      <c r="L1359" s="297" t="b">
        <v>0</v>
      </c>
      <c r="M1359" s="294" t="s">
        <v>1486</v>
      </c>
      <c r="N1359" s="294"/>
      <c r="O1359" s="296">
        <v>16.0</v>
      </c>
      <c r="P1359" s="296"/>
      <c r="Q1359" s="298" t="str">
        <f t="shared" si="3"/>
        <v>condemn</v>
      </c>
      <c r="R1359" s="298" t="str">
        <f t="shared" si="19"/>
        <v>CDASubDist</v>
      </c>
      <c r="S1359" s="298" t="str">
        <f t="array" ref="S1359">iferror(index('Type Mapping'!$A$2:$D$21,match(J1359,'Type Mapping'!$B$2:$B$21,0),3),"type mismatch")</f>
        <v>VARCHAR</v>
      </c>
      <c r="T1359" s="298"/>
      <c r="U1359" s="298"/>
      <c r="V1359" s="298"/>
      <c r="W1359" s="51" t="b">
        <v>1</v>
      </c>
      <c r="X1359" s="51"/>
      <c r="Y1359" s="379"/>
      <c r="Z1359" s="379"/>
      <c r="AA1359" s="311" t="s">
        <v>977</v>
      </c>
      <c r="AB1359" s="53" t="str">
        <f t="shared" si="23"/>
        <v>**field missing**_history</v>
      </c>
      <c r="AC1359" s="308" t="str">
        <f t="array" ref="AC1359">iferror(index('StoT Mapping (Depreciated)'!$D$2:$L$976,match(E1359,'StoT Mapping (Depreciated)'!$D$2:$D$976,0),9),"**FIELD MISSING**")</f>
        <v>**FIELD MISSING**</v>
      </c>
      <c r="AD1359" s="53" t="str">
        <f t="shared" si="6"/>
        <v>**field missing**.**FIELD MISSING**</v>
      </c>
      <c r="AE1359" s="299">
        <f>countif(NEW_REDB_table.field,AD1359)</f>
        <v>0</v>
      </c>
      <c r="AF1359" s="299" t="str">
        <f t="shared" si="7"/>
        <v>Check...</v>
      </c>
      <c r="AG1359" s="308"/>
      <c r="AH1359" s="317" t="b">
        <v>0</v>
      </c>
      <c r="AI1359" s="317" t="b">
        <v>0</v>
      </c>
      <c r="AJ1359" s="308" t="str">
        <f t="array" ref="AJ1359">iferror(index('Type Mapping'!$A$2:$D$21,match(J1359,'Type Mapping'!$B$2:$B$21,0),4),"type mismatch")</f>
        <v>VARCHAR</v>
      </c>
      <c r="AK1359" s="308"/>
      <c r="AL1359" s="308"/>
      <c r="AM1359" s="308"/>
      <c r="AN1359" s="300" t="b">
        <v>0</v>
      </c>
      <c r="AO1359" s="300" t="b">
        <v>0</v>
      </c>
      <c r="AP1359" s="300" t="b">
        <v>0</v>
      </c>
      <c r="AQ1359" s="300" t="b">
        <v>0</v>
      </c>
      <c r="AR1359" s="377"/>
      <c r="AS1359" s="377"/>
      <c r="AT1359" s="378"/>
      <c r="AU1359" s="302"/>
      <c r="AV1359" s="303" t="b">
        <v>1</v>
      </c>
      <c r="AW1359" s="304" t="str">
        <f t="shared" si="9"/>
        <v>false</v>
      </c>
      <c r="AX1359" s="305" t="str">
        <f t="shared" si="17"/>
        <v>&lt;column comment="" default="" key="false" label="CDASubDist" length="255" nullable="true" originalDbColumnName="CDASubDist" originalLength="-1" pattern="" precision="-1" talendType="id_String" type=""/&gt;</v>
      </c>
      <c r="AY1359" s="306"/>
      <c r="AZ1359" s="305" t="str">
        <f t="shared" si="10"/>
        <v>&lt;column comment="" default="" key="false" label="CDASubDist" length="255" nullable="true" originalDbColumnName="CDASubDist" originalLength="-1" pattern="" precision="-1" talendType="id_String" type=""/&gt;</v>
      </c>
      <c r="BA1359" s="306"/>
      <c r="BB1359" s="302"/>
      <c r="BC1359" s="303" t="b">
        <f t="shared" si="11"/>
        <v>1</v>
      </c>
      <c r="BD1359" s="304"/>
      <c r="BE1359" s="304" t="str">
        <f t="shared" si="12"/>
        <v>false</v>
      </c>
      <c r="BF1359" s="307"/>
      <c r="BG1359" s="305"/>
      <c r="BH1359" s="305"/>
      <c r="BI1359" s="305"/>
      <c r="BJ1359" s="305" t="str">
        <f t="shared" si="18"/>
        <v>***16.xml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59" s="306"/>
      <c r="BL1359" s="305" t="str">
        <f t="shared" si="14"/>
        <v>16.xml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59" s="306"/>
      <c r="BN1359" s="302"/>
      <c r="BO1359" s="302"/>
      <c r="BP1359" s="302"/>
      <c r="BQ1359" s="302"/>
      <c r="BR1359" s="302"/>
      <c r="BS1359" s="302"/>
      <c r="BT1359" s="302"/>
      <c r="BU1359" s="302"/>
      <c r="BV1359" s="302"/>
      <c r="BW1359" s="302"/>
      <c r="BX1359" s="302"/>
    </row>
    <row r="1360">
      <c r="A1360" s="292" t="s">
        <v>728</v>
      </c>
      <c r="B1360" s="292">
        <v>1359.0</v>
      </c>
      <c r="C1360" s="292">
        <f t="shared" si="15"/>
        <v>2</v>
      </c>
      <c r="D1360" s="293" t="str">
        <f t="shared" si="32"/>
        <v>Insp, Con, Vac</v>
      </c>
      <c r="E1360" s="46" t="str">
        <f t="shared" si="2"/>
        <v>condemn.txt.condemn.PoliceDist</v>
      </c>
      <c r="F1360" s="46" t="s">
        <v>379</v>
      </c>
      <c r="G1360" s="46" t="s">
        <v>456</v>
      </c>
      <c r="H1360" s="47">
        <v>30.0</v>
      </c>
      <c r="I1360" s="295" t="s">
        <v>1490</v>
      </c>
      <c r="J1360" s="295" t="s">
        <v>1704</v>
      </c>
      <c r="K1360" s="296">
        <v>10.0</v>
      </c>
      <c r="L1360" s="297" t="b">
        <v>0</v>
      </c>
      <c r="M1360" s="294" t="s">
        <v>1491</v>
      </c>
      <c r="N1360" s="294"/>
      <c r="O1360" s="296">
        <v>3.0</v>
      </c>
      <c r="P1360" s="296"/>
      <c r="Q1360" s="298" t="str">
        <f t="shared" si="3"/>
        <v>condemn</v>
      </c>
      <c r="R1360" s="298" t="str">
        <f t="shared" si="19"/>
        <v>PoliceDist</v>
      </c>
      <c r="S1360" s="298" t="str">
        <f t="array" ref="S1360">iferror(index('Type Mapping'!$A$2:$D$21,match(J1360,'Type Mapping'!$B$2:$B$21,0),3),"type mismatch")</f>
        <v>VARCHAR</v>
      </c>
      <c r="T1360" s="298"/>
      <c r="U1360" s="298"/>
      <c r="V1360" s="298"/>
      <c r="W1360" s="51" t="b">
        <v>1</v>
      </c>
      <c r="X1360" s="51"/>
      <c r="Y1360" s="379"/>
      <c r="Z1360" s="379"/>
      <c r="AA1360" s="311" t="s">
        <v>977</v>
      </c>
      <c r="AB1360" s="53" t="str">
        <f t="shared" si="23"/>
        <v>**field missing**_history</v>
      </c>
      <c r="AC1360" s="308" t="str">
        <f t="array" ref="AC1360">iferror(index('StoT Mapping (Depreciated)'!$D$2:$L$976,match(E1360,'StoT Mapping (Depreciated)'!$D$2:$D$976,0),9),"**FIELD MISSING**")</f>
        <v>**FIELD MISSING**</v>
      </c>
      <c r="AD1360" s="53" t="str">
        <f t="shared" si="6"/>
        <v>**field missing**.**FIELD MISSING**</v>
      </c>
      <c r="AE1360" s="299">
        <f>countif(NEW_REDB_table.field,AD1360)</f>
        <v>0</v>
      </c>
      <c r="AF1360" s="299" t="str">
        <f t="shared" si="7"/>
        <v>Check...</v>
      </c>
      <c r="AG1360" s="308"/>
      <c r="AH1360" s="317" t="b">
        <v>0</v>
      </c>
      <c r="AI1360" s="317" t="b">
        <v>0</v>
      </c>
      <c r="AJ1360" s="308" t="str">
        <f t="array" ref="AJ1360">iferror(index('Type Mapping'!$A$2:$D$21,match(J1360,'Type Mapping'!$B$2:$B$21,0),4),"type mismatch")</f>
        <v>VARCHAR</v>
      </c>
      <c r="AK1360" s="308"/>
      <c r="AL1360" s="308"/>
      <c r="AM1360" s="308"/>
      <c r="AN1360" s="300" t="b">
        <v>0</v>
      </c>
      <c r="AO1360" s="300" t="b">
        <v>0</v>
      </c>
      <c r="AP1360" s="300" t="b">
        <v>0</v>
      </c>
      <c r="AQ1360" s="300" t="b">
        <v>0</v>
      </c>
      <c r="AR1360" s="377"/>
      <c r="AS1360" s="377"/>
      <c r="AT1360" s="378"/>
      <c r="AU1360" s="302"/>
      <c r="AV1360" s="303" t="b">
        <v>1</v>
      </c>
      <c r="AW1360" s="304" t="str">
        <f t="shared" si="9"/>
        <v>false</v>
      </c>
      <c r="AX1360" s="305" t="str">
        <f t="shared" si="17"/>
        <v>&lt;column comment="" default="" key="false" label="PoliceDist" length="255" nullable="true" originalDbColumnName="PoliceDist" originalLength="-1" pattern="" precision="-1" talendType="id_String" type=""/&gt;</v>
      </c>
      <c r="AY1360" s="306"/>
      <c r="AZ1360" s="305" t="str">
        <f t="shared" si="10"/>
        <v>&lt;column comment="" default="" key="false" label="PoliceDist" length="255" nullable="true" originalDbColumnName="PoliceDist" originalLength="-1" pattern="" precision="-1" talendType="id_String" type=""/&gt;</v>
      </c>
      <c r="BA1360" s="306"/>
      <c r="BB1360" s="302"/>
      <c r="BC1360" s="303" t="b">
        <f t="shared" si="11"/>
        <v>1</v>
      </c>
      <c r="BD1360" s="304"/>
      <c r="BE1360" s="304" t="str">
        <f t="shared" si="12"/>
        <v>false</v>
      </c>
      <c r="BF1360" s="307"/>
      <c r="BG1360" s="305"/>
      <c r="BH1360" s="305"/>
      <c r="BI1360" s="305"/>
      <c r="BJ1360" s="305" t="str">
        <f t="shared" si="18"/>
        <v>***3.xml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0" s="306"/>
      <c r="BL1360" s="305" t="str">
        <f t="shared" si="14"/>
        <v>3.xml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0" s="306"/>
      <c r="BN1360" s="302"/>
      <c r="BO1360" s="302"/>
      <c r="BP1360" s="302"/>
      <c r="BQ1360" s="302"/>
      <c r="BR1360" s="302"/>
      <c r="BS1360" s="302"/>
      <c r="BT1360" s="302"/>
      <c r="BU1360" s="302"/>
      <c r="BV1360" s="302"/>
      <c r="BW1360" s="302"/>
      <c r="BX1360" s="302"/>
    </row>
    <row r="1361">
      <c r="A1361" s="292" t="s">
        <v>728</v>
      </c>
      <c r="B1361" s="292">
        <v>1360.0</v>
      </c>
      <c r="C1361" s="292">
        <f t="shared" si="15"/>
        <v>2</v>
      </c>
      <c r="D1361" s="293" t="str">
        <f t="shared" si="32"/>
        <v>Insp, Con, Vac</v>
      </c>
      <c r="E1361" s="46" t="str">
        <f t="shared" si="2"/>
        <v>condemn.txt.condemn.CensBlock00</v>
      </c>
      <c r="F1361" s="46" t="s">
        <v>379</v>
      </c>
      <c r="G1361" s="46" t="s">
        <v>456</v>
      </c>
      <c r="H1361" s="47">
        <v>31.0</v>
      </c>
      <c r="I1361" s="295" t="s">
        <v>1499</v>
      </c>
      <c r="J1361" s="295" t="s">
        <v>1704</v>
      </c>
      <c r="K1361" s="296">
        <v>10.0</v>
      </c>
      <c r="L1361" s="297" t="b">
        <v>0</v>
      </c>
      <c r="M1361" s="294" t="s">
        <v>2098</v>
      </c>
      <c r="N1361" s="294"/>
      <c r="O1361" s="296">
        <v>1234.2</v>
      </c>
      <c r="P1361" s="296"/>
      <c r="Q1361" s="298" t="str">
        <f t="shared" si="3"/>
        <v>condemn</v>
      </c>
      <c r="R1361" s="298" t="str">
        <f t="shared" si="19"/>
        <v>CensBlock00</v>
      </c>
      <c r="S1361" s="298" t="str">
        <f t="array" ref="S1361">iferror(index('Type Mapping'!$A$2:$D$21,match(J1361,'Type Mapping'!$B$2:$B$21,0),3),"type mismatch")</f>
        <v>VARCHAR</v>
      </c>
      <c r="T1361" s="298"/>
      <c r="U1361" s="298"/>
      <c r="V1361" s="298"/>
      <c r="W1361" s="51" t="b">
        <v>1</v>
      </c>
      <c r="X1361" s="51"/>
      <c r="Y1361" s="379"/>
      <c r="Z1361" s="379"/>
      <c r="AA1361" s="311" t="s">
        <v>977</v>
      </c>
      <c r="AB1361" s="53" t="str">
        <f t="shared" si="23"/>
        <v>**field missing**_history</v>
      </c>
      <c r="AC1361" s="308" t="str">
        <f t="array" ref="AC1361">iferror(index('StoT Mapping (Depreciated)'!$D$2:$L$976,match(E1361,'StoT Mapping (Depreciated)'!$D$2:$D$976,0),9),"**FIELD MISSING**")</f>
        <v>**FIELD MISSING**</v>
      </c>
      <c r="AD1361" s="53" t="str">
        <f t="shared" si="6"/>
        <v>**field missing**.**FIELD MISSING**</v>
      </c>
      <c r="AE1361" s="299">
        <f>countif(NEW_REDB_table.field,AD1361)</f>
        <v>0</v>
      </c>
      <c r="AF1361" s="299" t="str">
        <f t="shared" si="7"/>
        <v>Check...</v>
      </c>
      <c r="AG1361" s="308"/>
      <c r="AH1361" s="317" t="b">
        <v>0</v>
      </c>
      <c r="AI1361" s="317" t="b">
        <v>0</v>
      </c>
      <c r="AJ1361" s="308" t="str">
        <f t="array" ref="AJ1361">iferror(index('Type Mapping'!$A$2:$D$21,match(J1361,'Type Mapping'!$B$2:$B$21,0),4),"type mismatch")</f>
        <v>VARCHAR</v>
      </c>
      <c r="AK1361" s="308"/>
      <c r="AL1361" s="308"/>
      <c r="AM1361" s="308"/>
      <c r="AN1361" s="300" t="b">
        <v>0</v>
      </c>
      <c r="AO1361" s="300" t="b">
        <v>0</v>
      </c>
      <c r="AP1361" s="300" t="b">
        <v>0</v>
      </c>
      <c r="AQ1361" s="300" t="b">
        <v>0</v>
      </c>
      <c r="AR1361" s="377"/>
      <c r="AS1361" s="377"/>
      <c r="AT1361" s="378"/>
      <c r="AU1361" s="302"/>
      <c r="AV1361" s="303" t="b">
        <v>1</v>
      </c>
      <c r="AW1361" s="304" t="str">
        <f t="shared" si="9"/>
        <v>false</v>
      </c>
      <c r="AX1361" s="305" t="str">
        <f t="shared" si="17"/>
        <v>&lt;column comment="" default="" key="false" label="CensBlock00" length="255" nullable="true" originalDbColumnName="CensBlock00" originalLength="-1" pattern="" precision="-1" talendType="id_String" type=""/&gt;</v>
      </c>
      <c r="AY1361" s="306"/>
      <c r="AZ1361" s="305" t="str">
        <f t="shared" si="10"/>
        <v>&lt;column comment="" default="" key="false" label="CensBlock00" length="255" nullable="true" originalDbColumnName="CensBlock00" originalLength="-1" pattern="" precision="-1" talendType="id_String" type=""/&gt;</v>
      </c>
      <c r="BA1361" s="306"/>
      <c r="BB1361" s="302"/>
      <c r="BC1361" s="303" t="b">
        <f t="shared" si="11"/>
        <v>1</v>
      </c>
      <c r="BD1361" s="304"/>
      <c r="BE1361" s="304" t="str">
        <f t="shared" si="12"/>
        <v>false</v>
      </c>
      <c r="BF1361" s="307"/>
      <c r="BG1361" s="305"/>
      <c r="BH1361" s="305"/>
      <c r="BI1361" s="305"/>
      <c r="BJ1361" s="305" t="str">
        <f t="shared" si="18"/>
        <v>***1234.2.xml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1" s="306"/>
      <c r="BL1361" s="305" t="str">
        <f t="shared" si="14"/>
        <v>1234.2.xml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1" s="306"/>
      <c r="BN1361" s="302"/>
      <c r="BO1361" s="302"/>
      <c r="BP1361" s="302"/>
      <c r="BQ1361" s="302"/>
      <c r="BR1361" s="302"/>
      <c r="BS1361" s="302"/>
      <c r="BT1361" s="302"/>
      <c r="BU1361" s="302"/>
      <c r="BV1361" s="302"/>
      <c r="BW1361" s="302"/>
      <c r="BX1361" s="302"/>
    </row>
    <row r="1362">
      <c r="A1362" s="292" t="s">
        <v>728</v>
      </c>
      <c r="B1362" s="292">
        <v>1361.0</v>
      </c>
      <c r="C1362" s="292">
        <f t="shared" si="15"/>
        <v>2</v>
      </c>
      <c r="D1362" s="293" t="str">
        <f t="shared" si="32"/>
        <v>Insp, Con, Vac</v>
      </c>
      <c r="E1362" s="46" t="str">
        <f t="shared" si="2"/>
        <v>condemn.txt.condemn.AsrNbrhd</v>
      </c>
      <c r="F1362" s="46" t="s">
        <v>379</v>
      </c>
      <c r="G1362" s="46" t="s">
        <v>456</v>
      </c>
      <c r="H1362" s="47">
        <v>32.0</v>
      </c>
      <c r="I1362" s="295" t="s">
        <v>1520</v>
      </c>
      <c r="J1362" s="295" t="s">
        <v>1704</v>
      </c>
      <c r="K1362" s="296">
        <v>10.0</v>
      </c>
      <c r="L1362" s="297" t="b">
        <v>0</v>
      </c>
      <c r="M1362" s="294" t="s">
        <v>1521</v>
      </c>
      <c r="N1362" s="294"/>
      <c r="O1362" s="296">
        <v>248.0</v>
      </c>
      <c r="P1362" s="296"/>
      <c r="Q1362" s="298" t="str">
        <f t="shared" si="3"/>
        <v>condemn</v>
      </c>
      <c r="R1362" s="298" t="str">
        <f t="shared" si="19"/>
        <v>AsrNbrhd</v>
      </c>
      <c r="S1362" s="298" t="str">
        <f t="array" ref="S1362">iferror(index('Type Mapping'!$A$2:$D$21,match(J1362,'Type Mapping'!$B$2:$B$21,0),3),"type mismatch")</f>
        <v>VARCHAR</v>
      </c>
      <c r="T1362" s="298"/>
      <c r="U1362" s="298"/>
      <c r="V1362" s="298"/>
      <c r="W1362" s="51" t="b">
        <v>1</v>
      </c>
      <c r="X1362" s="51"/>
      <c r="Y1362" s="379"/>
      <c r="Z1362" s="379"/>
      <c r="AA1362" s="311" t="s">
        <v>977</v>
      </c>
      <c r="AB1362" s="53" t="str">
        <f t="shared" si="23"/>
        <v>**field missing**_history</v>
      </c>
      <c r="AC1362" s="308" t="str">
        <f t="array" ref="AC1362">iferror(index('StoT Mapping (Depreciated)'!$D$2:$L$976,match(E1362,'StoT Mapping (Depreciated)'!$D$2:$D$976,0),9),"**FIELD MISSING**")</f>
        <v>**FIELD MISSING**</v>
      </c>
      <c r="AD1362" s="53" t="str">
        <f t="shared" si="6"/>
        <v>**field missing**.**FIELD MISSING**</v>
      </c>
      <c r="AE1362" s="299">
        <f>countif(NEW_REDB_table.field,AD1362)</f>
        <v>0</v>
      </c>
      <c r="AF1362" s="299" t="str">
        <f t="shared" si="7"/>
        <v>Check...</v>
      </c>
      <c r="AG1362" s="308"/>
      <c r="AH1362" s="317" t="b">
        <v>0</v>
      </c>
      <c r="AI1362" s="317" t="b">
        <v>0</v>
      </c>
      <c r="AJ1362" s="308" t="str">
        <f t="array" ref="AJ1362">iferror(index('Type Mapping'!$A$2:$D$21,match(J1362,'Type Mapping'!$B$2:$B$21,0),4),"type mismatch")</f>
        <v>VARCHAR</v>
      </c>
      <c r="AK1362" s="308"/>
      <c r="AL1362" s="308"/>
      <c r="AM1362" s="308"/>
      <c r="AN1362" s="300" t="b">
        <v>0</v>
      </c>
      <c r="AO1362" s="300" t="b">
        <v>0</v>
      </c>
      <c r="AP1362" s="300" t="b">
        <v>0</v>
      </c>
      <c r="AQ1362" s="300" t="b">
        <v>0</v>
      </c>
      <c r="AR1362" s="377"/>
      <c r="AS1362" s="377"/>
      <c r="AT1362" s="378"/>
      <c r="AU1362" s="302"/>
      <c r="AV1362" s="303" t="b">
        <v>1</v>
      </c>
      <c r="AW1362" s="304" t="str">
        <f t="shared" si="9"/>
        <v>false</v>
      </c>
      <c r="AX1362" s="305" t="str">
        <f t="shared" si="17"/>
        <v>&lt;column comment="" default="" key="false" label="AsrNbrhd" length="255" nullable="true" originalDbColumnName="AsrNbrhd" originalLength="-1" pattern="" precision="-1" talendType="id_String" type=""/&gt;</v>
      </c>
      <c r="AY1362" s="306"/>
      <c r="AZ1362" s="305" t="str">
        <f t="shared" si="10"/>
        <v>&lt;column comment="" default="" key="false" label="AsrNbrhd" length="255" nullable="true" originalDbColumnName="AsrNbrhd" originalLength="-1" pattern="" precision="-1" talendType="id_String" type=""/&gt;</v>
      </c>
      <c r="BA1362" s="306"/>
      <c r="BB1362" s="302"/>
      <c r="BC1362" s="303" t="b">
        <f t="shared" si="11"/>
        <v>1</v>
      </c>
      <c r="BD1362" s="304"/>
      <c r="BE1362" s="304" t="str">
        <f t="shared" si="12"/>
        <v>false</v>
      </c>
      <c r="BF1362" s="307"/>
      <c r="BG1362" s="305"/>
      <c r="BH1362" s="305"/>
      <c r="BI1362" s="305"/>
      <c r="BJ1362" s="305" t="str">
        <f t="shared" si="18"/>
        <v>***248.xml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2" s="306"/>
      <c r="BL1362" s="305" t="str">
        <f t="shared" si="14"/>
        <v>248.xml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2" s="306"/>
      <c r="BN1362" s="302"/>
      <c r="BO1362" s="302"/>
      <c r="BP1362" s="302"/>
      <c r="BQ1362" s="302"/>
      <c r="BR1362" s="302"/>
      <c r="BS1362" s="302"/>
      <c r="BT1362" s="302"/>
      <c r="BU1362" s="302"/>
      <c r="BV1362" s="302"/>
      <c r="BW1362" s="302"/>
      <c r="BX1362" s="302"/>
    </row>
    <row r="1363">
      <c r="A1363" s="292" t="s">
        <v>728</v>
      </c>
      <c r="B1363" s="292">
        <v>1362.0</v>
      </c>
      <c r="C1363" s="292">
        <f t="shared" si="15"/>
        <v>2</v>
      </c>
      <c r="D1363" s="293" t="str">
        <f t="shared" si="32"/>
        <v>Insp, Con, Vac</v>
      </c>
      <c r="E1363" s="46" t="str">
        <f t="shared" si="2"/>
        <v>condemn.txt.condemn.ImpactCode</v>
      </c>
      <c r="F1363" s="46" t="s">
        <v>379</v>
      </c>
      <c r="G1363" s="46" t="s">
        <v>456</v>
      </c>
      <c r="H1363" s="47">
        <v>33.0</v>
      </c>
      <c r="I1363" s="295" t="s">
        <v>434</v>
      </c>
      <c r="J1363" s="295" t="s">
        <v>1704</v>
      </c>
      <c r="K1363" s="296">
        <v>10.0</v>
      </c>
      <c r="L1363" s="297" t="b">
        <v>0</v>
      </c>
      <c r="M1363" s="294" t="s">
        <v>802</v>
      </c>
      <c r="N1363" s="294"/>
      <c r="O1363" s="296">
        <v>0.0</v>
      </c>
      <c r="P1363" s="296"/>
      <c r="Q1363" s="298" t="str">
        <f t="shared" si="3"/>
        <v>condemn</v>
      </c>
      <c r="R1363" s="298" t="str">
        <f t="shared" si="19"/>
        <v>ImpactCode</v>
      </c>
      <c r="S1363" s="298" t="str">
        <f t="array" ref="S1363">iferror(index('Type Mapping'!$A$2:$D$21,match(J1363,'Type Mapping'!$B$2:$B$21,0),3),"type mismatch")</f>
        <v>VARCHAR</v>
      </c>
      <c r="T1363" s="298"/>
      <c r="U1363" s="298"/>
      <c r="V1363" s="298"/>
      <c r="W1363" s="51" t="b">
        <v>1</v>
      </c>
      <c r="X1363" s="51"/>
      <c r="Y1363" s="379"/>
      <c r="Z1363" s="379"/>
      <c r="AA1363" s="311" t="s">
        <v>977</v>
      </c>
      <c r="AB1363" s="53" t="str">
        <f t="shared" si="23"/>
        <v>**field missing**_history</v>
      </c>
      <c r="AC1363" s="308" t="str">
        <f t="array" ref="AC1363">iferror(index('StoT Mapping (Depreciated)'!$D$2:$L$976,match(E1363,'StoT Mapping (Depreciated)'!$D$2:$D$976,0),9),"**FIELD MISSING**")</f>
        <v>**FIELD MISSING**</v>
      </c>
      <c r="AD1363" s="53" t="str">
        <f t="shared" si="6"/>
        <v>**field missing**.**FIELD MISSING**</v>
      </c>
      <c r="AE1363" s="299">
        <f>countif(NEW_REDB_table.field,AD1363)</f>
        <v>0</v>
      </c>
      <c r="AF1363" s="299" t="str">
        <f t="shared" si="7"/>
        <v>Check...</v>
      </c>
      <c r="AG1363" s="308"/>
      <c r="AH1363" s="317" t="b">
        <v>0</v>
      </c>
      <c r="AI1363" s="317" t="b">
        <v>0</v>
      </c>
      <c r="AJ1363" s="308" t="str">
        <f t="array" ref="AJ1363">iferror(index('Type Mapping'!$A$2:$D$21,match(J1363,'Type Mapping'!$B$2:$B$21,0),4),"type mismatch")</f>
        <v>VARCHAR</v>
      </c>
      <c r="AK1363" s="308"/>
      <c r="AL1363" s="308"/>
      <c r="AM1363" s="308"/>
      <c r="AN1363" s="300" t="b">
        <v>0</v>
      </c>
      <c r="AO1363" s="300" t="b">
        <v>0</v>
      </c>
      <c r="AP1363" s="300" t="b">
        <v>0</v>
      </c>
      <c r="AQ1363" s="300" t="b">
        <v>0</v>
      </c>
      <c r="AR1363" s="377"/>
      <c r="AS1363" s="377"/>
      <c r="AT1363" s="378"/>
      <c r="AU1363" s="302"/>
      <c r="AV1363" s="303" t="b">
        <v>1</v>
      </c>
      <c r="AW1363" s="304" t="str">
        <f t="shared" si="9"/>
        <v>false</v>
      </c>
      <c r="AX1363" s="305" t="str">
        <f t="shared" si="17"/>
        <v>&lt;column comment="" default="" key="false" label="ImpactCode" length="255" nullable="true" originalDbColumnName="ImpactCode" originalLength="-1" pattern="" precision="-1" talendType="id_String" type=""/&gt;</v>
      </c>
      <c r="AY1363" s="306"/>
      <c r="AZ1363" s="305" t="str">
        <f t="shared" si="10"/>
        <v>&lt;column comment="" default="" key="false" label="ImpactCode" length="255" nullable="true" originalDbColumnName="ImpactCode" originalLength="-1" pattern="" precision="-1" talendType="id_String" type=""/&gt;</v>
      </c>
      <c r="BA1363" s="306"/>
      <c r="BB1363" s="302"/>
      <c r="BC1363" s="303" t="b">
        <f t="shared" si="11"/>
        <v>1</v>
      </c>
      <c r="BD1363" s="304"/>
      <c r="BE1363" s="304" t="str">
        <f t="shared" si="12"/>
        <v>false</v>
      </c>
      <c r="BF1363" s="307"/>
      <c r="BG1363" s="305"/>
      <c r="BH1363" s="305"/>
      <c r="BI1363" s="305"/>
      <c r="BJ1363" s="305" t="str">
        <f t="shared" si="18"/>
        <v>***0.xml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3" s="306"/>
      <c r="BL1363" s="305" t="str">
        <f t="shared" si="14"/>
        <v>0.xml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3" s="306"/>
      <c r="BN1363" s="302"/>
      <c r="BO1363" s="302"/>
      <c r="BP1363" s="302"/>
      <c r="BQ1363" s="302"/>
      <c r="BR1363" s="302"/>
      <c r="BS1363" s="302"/>
      <c r="BT1363" s="302"/>
      <c r="BU1363" s="302"/>
      <c r="BV1363" s="302"/>
      <c r="BW1363" s="302"/>
      <c r="BX1363" s="302"/>
    </row>
    <row r="1364">
      <c r="A1364" s="292" t="s">
        <v>728</v>
      </c>
      <c r="B1364" s="292">
        <v>1363.0</v>
      </c>
      <c r="C1364" s="292">
        <f t="shared" si="15"/>
        <v>2</v>
      </c>
      <c r="D1364" s="293" t="str">
        <f t="shared" si="32"/>
        <v>Insp, Con, Vac</v>
      </c>
      <c r="E1364" s="46" t="str">
        <f t="shared" si="2"/>
        <v>condemn.txt.condemn.NLC</v>
      </c>
      <c r="F1364" s="46" t="s">
        <v>379</v>
      </c>
      <c r="G1364" s="46" t="s">
        <v>456</v>
      </c>
      <c r="H1364" s="47">
        <v>34.0</v>
      </c>
      <c r="I1364" s="295" t="s">
        <v>1058</v>
      </c>
      <c r="J1364" s="295" t="s">
        <v>1704</v>
      </c>
      <c r="K1364" s="296">
        <v>10.0</v>
      </c>
      <c r="L1364" s="297" t="b">
        <v>0</v>
      </c>
      <c r="M1364" s="294" t="s">
        <v>1059</v>
      </c>
      <c r="N1364" s="294"/>
      <c r="O1364" s="296">
        <v>104.0</v>
      </c>
      <c r="P1364" s="296"/>
      <c r="Q1364" s="298" t="str">
        <f t="shared" si="3"/>
        <v>condemn</v>
      </c>
      <c r="R1364" s="298" t="str">
        <f t="shared" si="19"/>
        <v>NLC</v>
      </c>
      <c r="S1364" s="298" t="str">
        <f t="array" ref="S1364">iferror(index('Type Mapping'!$A$2:$D$21,match(J1364,'Type Mapping'!$B$2:$B$21,0),3),"type mismatch")</f>
        <v>VARCHAR</v>
      </c>
      <c r="T1364" s="298"/>
      <c r="U1364" s="298"/>
      <c r="V1364" s="298"/>
      <c r="W1364" s="51" t="b">
        <v>1</v>
      </c>
      <c r="X1364" s="51"/>
      <c r="Y1364" s="379"/>
      <c r="Z1364" s="379"/>
      <c r="AA1364" s="311" t="s">
        <v>977</v>
      </c>
      <c r="AB1364" s="53" t="str">
        <f t="shared" si="23"/>
        <v>**field missing**_history</v>
      </c>
      <c r="AC1364" s="308" t="str">
        <f t="array" ref="AC1364">iferror(index('StoT Mapping (Depreciated)'!$D$2:$L$976,match(E1364,'StoT Mapping (Depreciated)'!$D$2:$D$976,0),9),"**FIELD MISSING**")</f>
        <v>**FIELD MISSING**</v>
      </c>
      <c r="AD1364" s="53" t="str">
        <f t="shared" si="6"/>
        <v>**field missing**.**FIELD MISSING**</v>
      </c>
      <c r="AE1364" s="299">
        <f>countif(NEW_REDB_table.field,AD1364)</f>
        <v>0</v>
      </c>
      <c r="AF1364" s="299" t="str">
        <f t="shared" si="7"/>
        <v>Check...</v>
      </c>
      <c r="AG1364" s="308"/>
      <c r="AH1364" s="317" t="b">
        <v>0</v>
      </c>
      <c r="AI1364" s="317" t="b">
        <v>0</v>
      </c>
      <c r="AJ1364" s="308" t="str">
        <f t="array" ref="AJ1364">iferror(index('Type Mapping'!$A$2:$D$21,match(J1364,'Type Mapping'!$B$2:$B$21,0),4),"type mismatch")</f>
        <v>VARCHAR</v>
      </c>
      <c r="AK1364" s="308"/>
      <c r="AL1364" s="308"/>
      <c r="AM1364" s="308"/>
      <c r="AN1364" s="300" t="b">
        <v>0</v>
      </c>
      <c r="AO1364" s="300" t="b">
        <v>0</v>
      </c>
      <c r="AP1364" s="300" t="b">
        <v>0</v>
      </c>
      <c r="AQ1364" s="300" t="b">
        <v>0</v>
      </c>
      <c r="AR1364" s="377"/>
      <c r="AS1364" s="377"/>
      <c r="AT1364" s="378"/>
      <c r="AU1364" s="302"/>
      <c r="AV1364" s="303" t="b">
        <v>1</v>
      </c>
      <c r="AW1364" s="304" t="str">
        <f t="shared" si="9"/>
        <v>false</v>
      </c>
      <c r="AX1364" s="305" t="str">
        <f t="shared" si="17"/>
        <v>&lt;column comment="" default="" key="false" label="NLC" length="255" nullable="true" originalDbColumnName="NLC" originalLength="-1" pattern="" precision="-1" talendType="id_String" type=""/&gt;</v>
      </c>
      <c r="AY1364" s="306"/>
      <c r="AZ1364" s="305" t="str">
        <f t="shared" si="10"/>
        <v>&lt;column comment="" default="" key="false" label="NLC" length="255" nullable="true" originalDbColumnName="NLC" originalLength="-1" pattern="" precision="-1" talendType="id_String" type=""/&gt;</v>
      </c>
      <c r="BA1364" s="306"/>
      <c r="BB1364" s="302"/>
      <c r="BC1364" s="303" t="b">
        <f t="shared" si="11"/>
        <v>1</v>
      </c>
      <c r="BD1364" s="304"/>
      <c r="BE1364" s="304" t="str">
        <f t="shared" si="12"/>
        <v>false</v>
      </c>
      <c r="BF1364" s="307"/>
      <c r="BG1364" s="305"/>
      <c r="BH1364" s="305"/>
      <c r="BI1364" s="305"/>
      <c r="BJ1364" s="305" t="str">
        <f t="shared" si="18"/>
        <v>***104.xml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4" s="306"/>
      <c r="BL1364" s="305" t="str">
        <f t="shared" si="14"/>
        <v>104.xml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4" s="306"/>
      <c r="BN1364" s="302"/>
      <c r="BO1364" s="302"/>
      <c r="BP1364" s="302"/>
      <c r="BQ1364" s="302"/>
      <c r="BR1364" s="302"/>
      <c r="BS1364" s="302"/>
      <c r="BT1364" s="302"/>
      <c r="BU1364" s="302"/>
      <c r="BV1364" s="302"/>
      <c r="BW1364" s="302"/>
      <c r="BX1364" s="302"/>
    </row>
    <row r="1365">
      <c r="A1365" s="292" t="s">
        <v>728</v>
      </c>
      <c r="B1365" s="292">
        <v>1364.0</v>
      </c>
      <c r="C1365" s="292">
        <f t="shared" si="15"/>
        <v>2</v>
      </c>
      <c r="D1365" s="293" t="str">
        <f t="shared" si="32"/>
        <v>Insp, Con, Vac</v>
      </c>
      <c r="E1365" s="46" t="str">
        <f t="shared" si="2"/>
        <v>condemn.txt.condemn.Parity</v>
      </c>
      <c r="F1365" s="46" t="s">
        <v>379</v>
      </c>
      <c r="G1365" s="46" t="s">
        <v>456</v>
      </c>
      <c r="H1365" s="47">
        <v>35.0</v>
      </c>
      <c r="I1365" s="295" t="s">
        <v>1061</v>
      </c>
      <c r="J1365" s="295" t="s">
        <v>1704</v>
      </c>
      <c r="K1365" s="296">
        <v>10.0</v>
      </c>
      <c r="L1365" s="297" t="b">
        <v>0</v>
      </c>
      <c r="M1365" s="294" t="s">
        <v>1652</v>
      </c>
      <c r="N1365" s="294"/>
      <c r="O1365" s="296" t="s">
        <v>1064</v>
      </c>
      <c r="P1365" s="296"/>
      <c r="Q1365" s="298" t="str">
        <f t="shared" si="3"/>
        <v>condemn</v>
      </c>
      <c r="R1365" s="298" t="str">
        <f t="shared" si="19"/>
        <v>Parity</v>
      </c>
      <c r="S1365" s="298" t="str">
        <f t="array" ref="S1365">iferror(index('Type Mapping'!$A$2:$D$21,match(J1365,'Type Mapping'!$B$2:$B$21,0),3),"type mismatch")</f>
        <v>VARCHAR</v>
      </c>
      <c r="T1365" s="298"/>
      <c r="U1365" s="298"/>
      <c r="V1365" s="298"/>
      <c r="W1365" s="51" t="b">
        <v>1</v>
      </c>
      <c r="X1365" s="51"/>
      <c r="Y1365" s="388"/>
      <c r="Z1365" s="388"/>
      <c r="AA1365" s="311" t="s">
        <v>977</v>
      </c>
      <c r="AB1365" s="53" t="str">
        <f t="shared" si="23"/>
        <v>**field missing**_history</v>
      </c>
      <c r="AC1365" s="308" t="str">
        <f t="array" ref="AC1365">iferror(index('StoT Mapping (Depreciated)'!$D$2:$L$976,match(E1365,'StoT Mapping (Depreciated)'!$D$2:$D$976,0),9),"**FIELD MISSING**")</f>
        <v>**FIELD MISSING**</v>
      </c>
      <c r="AD1365" s="53" t="str">
        <f t="shared" si="6"/>
        <v>**field missing**.**FIELD MISSING**</v>
      </c>
      <c r="AE1365" s="299">
        <f>countif(NEW_REDB_table.field,AD1365)</f>
        <v>0</v>
      </c>
      <c r="AF1365" s="299" t="str">
        <f t="shared" si="7"/>
        <v>Check...</v>
      </c>
      <c r="AG1365" s="308"/>
      <c r="AH1365" s="317" t="b">
        <v>0</v>
      </c>
      <c r="AI1365" s="317" t="b">
        <v>0</v>
      </c>
      <c r="AJ1365" s="308" t="str">
        <f t="array" ref="AJ1365">iferror(index('Type Mapping'!$A$2:$D$21,match(J1365,'Type Mapping'!$B$2:$B$21,0),4),"type mismatch")</f>
        <v>VARCHAR</v>
      </c>
      <c r="AK1365" s="308"/>
      <c r="AL1365" s="308"/>
      <c r="AM1365" s="308"/>
      <c r="AN1365" s="300" t="b">
        <v>0</v>
      </c>
      <c r="AO1365" s="300" t="b">
        <v>0</v>
      </c>
      <c r="AP1365" s="300" t="b">
        <v>0</v>
      </c>
      <c r="AQ1365" s="300" t="b">
        <v>0</v>
      </c>
      <c r="AR1365" s="389"/>
      <c r="AS1365" s="389"/>
      <c r="AT1365" s="383"/>
      <c r="AU1365" s="302"/>
      <c r="AV1365" s="303" t="b">
        <v>1</v>
      </c>
      <c r="AW1365" s="304" t="str">
        <f t="shared" si="9"/>
        <v>false</v>
      </c>
      <c r="AX1365" s="305" t="str">
        <f t="shared" si="17"/>
        <v>&lt;column comment="" default="" key="false" label="Parity" length="255" nullable="true" originalDbColumnName="Parity" originalLength="-1" pattern="" precision="-1" talendType="id_String" type=""/&gt;</v>
      </c>
      <c r="AY1365" s="306"/>
      <c r="AZ1365" s="305" t="str">
        <f t="shared" si="10"/>
        <v>&lt;column comment="" default="" key="false" label="Parity" length="255" nullable="true" originalDbColumnName="Parity" originalLength="-1" pattern="" precision="-1" talendType="id_String" type=""/&gt;</v>
      </c>
      <c r="BA1365" s="306"/>
      <c r="BB1365" s="302"/>
      <c r="BC1365" s="303" t="b">
        <f t="shared" si="11"/>
        <v>1</v>
      </c>
      <c r="BD1365" s="304"/>
      <c r="BE1365" s="304" t="str">
        <f t="shared" si="12"/>
        <v>false</v>
      </c>
      <c r="BF1365" s="307"/>
      <c r="BG1365" s="305"/>
      <c r="BH1365" s="305"/>
      <c r="BI1365" s="305"/>
      <c r="BJ1365" s="305" t="str">
        <f t="shared" si="18"/>
        <v>***E.xml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5" s="306"/>
      <c r="BL1365" s="305" t="str">
        <f t="shared" si="14"/>
        <v>E.xml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5" s="306"/>
      <c r="BN1365" s="302"/>
      <c r="BO1365" s="302"/>
      <c r="BP1365" s="302"/>
      <c r="BQ1365" s="302"/>
      <c r="BR1365" s="302"/>
      <c r="BS1365" s="302"/>
      <c r="BT1365" s="302"/>
      <c r="BU1365" s="302"/>
      <c r="BV1365" s="302"/>
      <c r="BW1365" s="302"/>
      <c r="BX1365" s="302"/>
    </row>
    <row r="1366">
      <c r="A1366" s="292" t="s">
        <v>728</v>
      </c>
      <c r="B1366" s="292">
        <v>1365.0</v>
      </c>
      <c r="C1366" s="292">
        <f t="shared" si="15"/>
        <v>2</v>
      </c>
      <c r="D1366" s="293" t="str">
        <f t="shared" si="32"/>
        <v>Insp, Con, Vac</v>
      </c>
      <c r="E1366" s="46" t="str">
        <f t="shared" si="2"/>
        <v>condemn.txt.condemn.Inspector</v>
      </c>
      <c r="F1366" s="46" t="s">
        <v>379</v>
      </c>
      <c r="G1366" s="46" t="s">
        <v>456</v>
      </c>
      <c r="H1366" s="47">
        <v>36.0</v>
      </c>
      <c r="I1366" s="295" t="s">
        <v>2403</v>
      </c>
      <c r="J1366" s="295" t="s">
        <v>1704</v>
      </c>
      <c r="K1366" s="296">
        <v>10.0</v>
      </c>
      <c r="L1366" s="297" t="b">
        <v>0</v>
      </c>
      <c r="M1366" s="294" t="s">
        <v>802</v>
      </c>
      <c r="N1366" s="294"/>
      <c r="O1366" s="296"/>
      <c r="P1366" s="296"/>
      <c r="Q1366" s="298" t="str">
        <f t="shared" si="3"/>
        <v>condemn</v>
      </c>
      <c r="R1366" s="298" t="str">
        <f t="shared" si="19"/>
        <v>Inspector</v>
      </c>
      <c r="S1366" s="298" t="str">
        <f t="array" ref="S1366">iferror(index('Type Mapping'!$A$2:$D$21,match(J1366,'Type Mapping'!$B$2:$B$21,0),3),"type mismatch")</f>
        <v>VARCHAR</v>
      </c>
      <c r="T1366" s="298"/>
      <c r="U1366" s="298"/>
      <c r="V1366" s="298"/>
      <c r="W1366" s="51" t="b">
        <v>1</v>
      </c>
      <c r="X1366" s="51"/>
      <c r="Y1366" s="386"/>
      <c r="Z1366" s="386"/>
      <c r="AA1366" s="311" t="s">
        <v>977</v>
      </c>
      <c r="AB1366" s="53" t="str">
        <f t="shared" si="23"/>
        <v>**field missing**_history</v>
      </c>
      <c r="AC1366" s="308" t="str">
        <f t="array" ref="AC1366">iferror(index('StoT Mapping (Depreciated)'!$D$2:$L$976,match(E1366,'StoT Mapping (Depreciated)'!$D$2:$D$976,0),9),"**FIELD MISSING**")</f>
        <v>**FIELD MISSING**</v>
      </c>
      <c r="AD1366" s="53" t="str">
        <f t="shared" si="6"/>
        <v>**field missing**.**FIELD MISSING**</v>
      </c>
      <c r="AE1366" s="299">
        <f>countif(NEW_REDB_table.field,AD1366)</f>
        <v>0</v>
      </c>
      <c r="AF1366" s="299" t="str">
        <f t="shared" si="7"/>
        <v>Check...</v>
      </c>
      <c r="AG1366" s="308"/>
      <c r="AH1366" s="317" t="b">
        <v>0</v>
      </c>
      <c r="AI1366" s="317" t="b">
        <v>0</v>
      </c>
      <c r="AJ1366" s="308" t="str">
        <f t="array" ref="AJ1366">iferror(index('Type Mapping'!$A$2:$D$21,match(J1366,'Type Mapping'!$B$2:$B$21,0),4),"type mismatch")</f>
        <v>VARCHAR</v>
      </c>
      <c r="AK1366" s="308"/>
      <c r="AL1366" s="308"/>
      <c r="AM1366" s="308"/>
      <c r="AN1366" s="300" t="b">
        <v>0</v>
      </c>
      <c r="AO1366" s="300" t="b">
        <v>0</v>
      </c>
      <c r="AP1366" s="300" t="b">
        <v>0</v>
      </c>
      <c r="AQ1366" s="300" t="b">
        <v>0</v>
      </c>
      <c r="AR1366" s="387"/>
      <c r="AS1366" s="387"/>
      <c r="AT1366" s="384"/>
      <c r="AU1366" s="302"/>
      <c r="AV1366" s="303" t="b">
        <v>1</v>
      </c>
      <c r="AW1366" s="304" t="str">
        <f t="shared" si="9"/>
        <v>false</v>
      </c>
      <c r="AX1366" s="305" t="str">
        <f t="shared" si="17"/>
        <v>&lt;column comment="" default="" key="false" label="Inspector" length="255" nullable="true" originalDbColumnName="Inspector" originalLength="-1" pattern="" precision="-1" talendType="id_String" type=""/&gt;</v>
      </c>
      <c r="AY1366" s="306"/>
      <c r="AZ1366" s="305" t="str">
        <f t="shared" si="10"/>
        <v>&lt;column comment="" default="" key="false" label="Inspector" length="255" nullable="true" originalDbColumnName="Inspector" originalLength="-1" pattern="" precision="-1" talendType="id_String" type=""/&gt;</v>
      </c>
      <c r="BA1366" s="306"/>
      <c r="BB1366" s="302"/>
      <c r="BC1366" s="303" t="b">
        <f t="shared" si="11"/>
        <v>1</v>
      </c>
      <c r="BD1366" s="304"/>
      <c r="BE1366" s="304" t="str">
        <f t="shared" si="12"/>
        <v>false</v>
      </c>
      <c r="BF1366" s="307"/>
      <c r="BG1366" s="305"/>
      <c r="BH1366" s="305"/>
      <c r="BI1366" s="305"/>
      <c r="BJ1366" s="305" t="str">
        <f t="shared" si="18"/>
        <v>***.xml &lt;?xml version="1.0" encoding="UTF-8"?&gt;&lt;schema&gt;&lt;column comment="" default="" key="false" label="condemn" length="255" nullable="true" originalDbColumnName="condemn" originalLength="-1" pattern="" precision="-1" talendType="id_String" type=""/&gt;</v>
      </c>
      <c r="BK1366" s="306"/>
      <c r="BL1366" s="305" t="str">
        <f t="shared" si="14"/>
        <v>.xml
&lt;?xml version="1.0" encoding="UTF-8"?&gt;&lt;schema&gt;
&lt;column comment="" default="" key="false" label="condemn" length="255" nullable="true" originalDbColumnName="condemn" originalLength="-1" pattern="" precision="-1" talendType="id_String" type=""/&gt;</v>
      </c>
      <c r="BM1366" s="306"/>
      <c r="BN1366" s="302"/>
      <c r="BO1366" s="302"/>
      <c r="BP1366" s="302"/>
      <c r="BQ1366" s="302"/>
      <c r="BR1366" s="302"/>
      <c r="BS1366" s="302"/>
      <c r="BT1366" s="302"/>
      <c r="BU1366" s="302"/>
      <c r="BV1366" s="302"/>
      <c r="BW1366" s="302"/>
      <c r="BX1366" s="302"/>
    </row>
    <row r="1367">
      <c r="A1367" s="292" t="s">
        <v>728</v>
      </c>
      <c r="B1367" s="292">
        <v>1366.0</v>
      </c>
      <c r="C1367" s="292">
        <f t="shared" si="15"/>
        <v>2</v>
      </c>
      <c r="D1367" s="293" t="str">
        <f t="shared" si="32"/>
        <v>Insp, Con, Vac</v>
      </c>
      <c r="E1367" s="46" t="str">
        <f t="shared" si="2"/>
        <v>condemn.txt.condemn.Images</v>
      </c>
      <c r="F1367" s="46" t="s">
        <v>379</v>
      </c>
      <c r="G1367" s="46" t="s">
        <v>456</v>
      </c>
      <c r="H1367" s="47">
        <v>37.0</v>
      </c>
      <c r="I1367" s="295" t="s">
        <v>2074</v>
      </c>
      <c r="J1367" s="295" t="s">
        <v>1704</v>
      </c>
      <c r="K1367" s="296">
        <v>10.0</v>
      </c>
      <c r="L1367" s="297" t="b">
        <v>0</v>
      </c>
      <c r="M1367" s="294" t="s">
        <v>802</v>
      </c>
      <c r="N1367" s="294"/>
      <c r="O1367" s="296"/>
      <c r="P1367" s="296"/>
      <c r="Q1367" s="298" t="str">
        <f t="shared" si="3"/>
        <v>condemn</v>
      </c>
      <c r="R1367" s="298" t="str">
        <f t="shared" si="19"/>
        <v>Images</v>
      </c>
      <c r="S1367" s="298" t="str">
        <f t="array" ref="S1367">iferror(index('Type Mapping'!$A$2:$D$21,match(J1367,'Type Mapping'!$B$2:$B$21,0),3),"type mismatch")</f>
        <v>VARCHAR</v>
      </c>
      <c r="T1367" s="298"/>
      <c r="U1367" s="298"/>
      <c r="V1367" s="298"/>
      <c r="W1367" s="51" t="b">
        <v>1</v>
      </c>
      <c r="X1367" s="51"/>
      <c r="Y1367" s="386"/>
      <c r="Z1367" s="386"/>
      <c r="AA1367" s="311" t="s">
        <v>977</v>
      </c>
      <c r="AB1367" s="53" t="str">
        <f t="shared" si="23"/>
        <v>**field missing**_history</v>
      </c>
      <c r="AC1367" s="308" t="str">
        <f t="array" ref="AC1367">iferror(index('StoT Mapping (Depreciated)'!$D$2:$L$976,match(E1367,'StoT Mapping (Depreciated)'!$D$2:$D$976,0),9),"**FIELD MISSING**")</f>
        <v>**FIELD MISSING**</v>
      </c>
      <c r="AD1367" s="53" t="str">
        <f t="shared" si="6"/>
        <v>**field missing**.**FIELD MISSING**</v>
      </c>
      <c r="AE1367" s="299">
        <f>countif(NEW_REDB_table.field,AD1367)</f>
        <v>0</v>
      </c>
      <c r="AF1367" s="299" t="str">
        <f t="shared" si="7"/>
        <v>Check...</v>
      </c>
      <c r="AG1367" s="308"/>
      <c r="AH1367" s="317" t="b">
        <v>0</v>
      </c>
      <c r="AI1367" s="317" t="b">
        <v>0</v>
      </c>
      <c r="AJ1367" s="308" t="str">
        <f t="array" ref="AJ1367">iferror(index('Type Mapping'!$A$2:$D$21,match(J1367,'Type Mapping'!$B$2:$B$21,0),4),"type mismatch")</f>
        <v>VARCHAR</v>
      </c>
      <c r="AK1367" s="308"/>
      <c r="AL1367" s="308"/>
      <c r="AM1367" s="308"/>
      <c r="AN1367" s="300" t="b">
        <v>0</v>
      </c>
      <c r="AO1367" s="300" t="b">
        <v>0</v>
      </c>
      <c r="AP1367" s="300" t="b">
        <v>0</v>
      </c>
      <c r="AQ1367" s="300" t="b">
        <v>0</v>
      </c>
      <c r="AR1367" s="387"/>
      <c r="AS1367" s="387"/>
      <c r="AT1367" s="384"/>
      <c r="AU1367" s="302"/>
      <c r="AV1367" s="303" t="b">
        <v>1</v>
      </c>
      <c r="AW1367" s="304" t="str">
        <f t="shared" si="9"/>
        <v>false</v>
      </c>
      <c r="AX1367" s="305" t="str">
        <f t="shared" si="17"/>
        <v>&lt;column comment="" default="" key="false" label="Images" length="255" nullable="true" originalDbColumnName="Images" originalLength="-1" pattern="" precision="-1" talendType="id_String" type=""/&gt;</v>
      </c>
      <c r="AY1367" s="306"/>
      <c r="AZ1367" s="305" t="str">
        <f t="shared" si="10"/>
        <v>&lt;column comment="" default="" key="false" label="Images" length="255" nullable="true" originalDbColumnName="Images" originalLength="-1" pattern="" precision="-1" talendType="id_String" type=""/&gt;</v>
      </c>
      <c r="BA1367" s="306"/>
      <c r="BB1367" s="302"/>
      <c r="BC1367" s="303" t="b">
        <f t="shared" si="11"/>
        <v>1</v>
      </c>
      <c r="BD1367" s="304"/>
      <c r="BE1367" s="304" t="str">
        <f t="shared" si="12"/>
        <v>false</v>
      </c>
      <c r="BF1367" s="307"/>
      <c r="BG1367" s="305"/>
      <c r="BH1367" s="305"/>
      <c r="BI1367" s="305"/>
      <c r="BJ1367" s="305" t="str">
        <f t="shared" si="18"/>
        <v>&lt;column comment="" default="" key="false" label="condemn" length="255" nullable="true" originalDbColumnName="condemn" originalLength="-1" pattern="" precision="-1" talendType="id_String" type=""/&gt;&lt;/schema&gt;</v>
      </c>
      <c r="BK1367" s="306"/>
      <c r="BL1367" s="305" t="str">
        <f t="shared" si="14"/>
        <v>&lt;column comment="" default="" key="false" label="condemn" length="255" nullable="true" originalDbColumnName="condemn" originalLength="-1" pattern="" precision="-1" talendType="id_String" type=""/&gt;
&lt;/schema&gt;
</v>
      </c>
      <c r="BM1367" s="306"/>
      <c r="BN1367" s="302"/>
      <c r="BO1367" s="302"/>
      <c r="BP1367" s="302"/>
      <c r="BQ1367" s="302"/>
      <c r="BR1367" s="302"/>
      <c r="BS1367" s="302"/>
      <c r="BT1367" s="302"/>
      <c r="BU1367" s="302"/>
      <c r="BV1367" s="302"/>
      <c r="BW1367" s="302"/>
      <c r="BX1367" s="302"/>
    </row>
    <row r="1368">
      <c r="A1368" s="292" t="s">
        <v>728</v>
      </c>
      <c r="B1368" s="292">
        <v>1367.0</v>
      </c>
      <c r="C1368" s="292">
        <f t="shared" si="15"/>
        <v>2</v>
      </c>
      <c r="D1368" s="293" t="str">
        <f t="shared" si="32"/>
        <v>Insp, Con, Vac</v>
      </c>
      <c r="E1368" s="46" t="str">
        <f t="shared" si="2"/>
        <v>condemn.txt.condemn.FirstDate</v>
      </c>
      <c r="F1368" s="46" t="s">
        <v>379</v>
      </c>
      <c r="G1368" s="46" t="s">
        <v>456</v>
      </c>
      <c r="H1368" s="47">
        <v>38.0</v>
      </c>
      <c r="I1368" s="295" t="s">
        <v>787</v>
      </c>
      <c r="J1368" s="295" t="s">
        <v>1704</v>
      </c>
      <c r="K1368" s="296">
        <v>10.0</v>
      </c>
      <c r="L1368" s="297" t="b">
        <v>0</v>
      </c>
      <c r="M1368" s="294" t="s">
        <v>789</v>
      </c>
      <c r="N1368" s="294"/>
      <c r="O1368" s="296">
        <v>32322.0</v>
      </c>
      <c r="P1368" s="296"/>
      <c r="Q1368" s="298" t="str">
        <f t="shared" si="3"/>
        <v>condemn</v>
      </c>
      <c r="R1368" s="298" t="str">
        <f t="shared" si="19"/>
        <v>FirstDate</v>
      </c>
      <c r="S1368" s="298" t="str">
        <f t="array" ref="S1368">iferror(index('Type Mapping'!$A$2:$D$21,match(J1368,'Type Mapping'!$B$2:$B$21,0),3),"type mismatch")</f>
        <v>VARCHAR</v>
      </c>
      <c r="T1368" s="298"/>
      <c r="U1368" s="298"/>
      <c r="V1368" s="298"/>
      <c r="W1368" s="51" t="b">
        <v>1</v>
      </c>
      <c r="X1368" s="51"/>
      <c r="Y1368" s="390"/>
      <c r="Z1368" s="390"/>
      <c r="AA1368" s="311" t="s">
        <v>977</v>
      </c>
      <c r="AB1368" s="53" t="str">
        <f t="shared" si="23"/>
        <v>**field missing**_history</v>
      </c>
      <c r="AC1368" s="308" t="str">
        <f t="array" ref="AC1368">iferror(index('StoT Mapping (Depreciated)'!$D$2:$L$976,match(E1368,'StoT Mapping (Depreciated)'!$D$2:$D$976,0),9),"**FIELD MISSING**")</f>
        <v>**FIELD MISSING**</v>
      </c>
      <c r="AD1368" s="53" t="str">
        <f t="shared" si="6"/>
        <v>**field missing**.**FIELD MISSING**</v>
      </c>
      <c r="AE1368" s="299">
        <f>countif(NEW_REDB_table.field,AD1368)</f>
        <v>0</v>
      </c>
      <c r="AF1368" s="299" t="str">
        <f t="shared" si="7"/>
        <v>Check...</v>
      </c>
      <c r="AG1368" s="308"/>
      <c r="AH1368" s="317" t="b">
        <v>0</v>
      </c>
      <c r="AI1368" s="317" t="b">
        <v>0</v>
      </c>
      <c r="AJ1368" s="308" t="str">
        <f t="array" ref="AJ1368">iferror(index('Type Mapping'!$A$2:$D$21,match(J1368,'Type Mapping'!$B$2:$B$21,0),4),"type mismatch")</f>
        <v>VARCHAR</v>
      </c>
      <c r="AK1368" s="308"/>
      <c r="AL1368" s="308"/>
      <c r="AM1368" s="308"/>
      <c r="AN1368" s="300" t="b">
        <v>0</v>
      </c>
      <c r="AO1368" s="300" t="b">
        <v>0</v>
      </c>
      <c r="AP1368" s="300" t="b">
        <v>0</v>
      </c>
      <c r="AQ1368" s="300" t="b">
        <v>0</v>
      </c>
      <c r="AR1368" s="391"/>
      <c r="AS1368" s="391"/>
      <c r="AT1368" s="385"/>
      <c r="AU1368" s="302"/>
      <c r="AV1368" s="303" t="b">
        <v>1</v>
      </c>
      <c r="AW1368" s="304" t="str">
        <f t="shared" si="9"/>
        <v>false</v>
      </c>
      <c r="AX1368" s="305" t="str">
        <f t="shared" si="17"/>
        <v>&lt;column comment="" default="" key="false" label="FirstDate" length="255" nullable="true" originalDbColumnName="FirstDate" originalLength="-1" pattern="" precision="-1" talendType="id_String" type=""/&gt;</v>
      </c>
      <c r="AY1368" s="306"/>
      <c r="AZ1368" s="305" t="str">
        <f t="shared" si="10"/>
        <v>&lt;column comment="" default="" key="false" label="FirstDate" length="255" nullable="true" originalDbColumnName="FirstDate" originalLength="-1" pattern="" precision="-1" talendType="id_String" type=""/&gt;</v>
      </c>
      <c r="BA1368" s="306"/>
      <c r="BB1368" s="302"/>
      <c r="BC1368" s="303" t="b">
        <f t="shared" si="11"/>
        <v>1</v>
      </c>
      <c r="BD1368" s="304"/>
      <c r="BE1368" s="304" t="str">
        <f t="shared" si="12"/>
        <v>false</v>
      </c>
      <c r="BF1368" s="307"/>
      <c r="BG1368" s="305"/>
      <c r="BH1368" s="305"/>
      <c r="BI1368" s="305"/>
      <c r="BJ1368" s="305" t="str">
        <f t="shared" si="18"/>
        <v>***32322.xml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8" s="306"/>
      <c r="BL1368" s="305" t="str">
        <f t="shared" si="14"/>
        <v>32322.xml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8" s="306"/>
      <c r="BN1368" s="302"/>
      <c r="BO1368" s="302"/>
      <c r="BP1368" s="302"/>
      <c r="BQ1368" s="302"/>
      <c r="BR1368" s="302"/>
      <c r="BS1368" s="302"/>
      <c r="BT1368" s="302"/>
      <c r="BU1368" s="302"/>
      <c r="BV1368" s="302"/>
      <c r="BW1368" s="302"/>
      <c r="BX1368" s="302"/>
    </row>
    <row r="1369">
      <c r="A1369" s="292" t="s">
        <v>728</v>
      </c>
      <c r="B1369" s="292">
        <v>1368.0</v>
      </c>
      <c r="C1369" s="292">
        <f t="shared" si="15"/>
        <v>2</v>
      </c>
      <c r="D1369" s="293" t="str">
        <f t="shared" si="32"/>
        <v>Insp, Con, Vac</v>
      </c>
      <c r="E1369" s="46" t="str">
        <f t="shared" si="2"/>
        <v>condemn.txt.condemn.LastDate</v>
      </c>
      <c r="F1369" s="46" t="s">
        <v>379</v>
      </c>
      <c r="G1369" s="46" t="s">
        <v>456</v>
      </c>
      <c r="H1369" s="47">
        <v>39.0</v>
      </c>
      <c r="I1369" s="295" t="s">
        <v>794</v>
      </c>
      <c r="J1369" s="295" t="s">
        <v>1704</v>
      </c>
      <c r="K1369" s="296">
        <v>10.0</v>
      </c>
      <c r="L1369" s="297" t="b">
        <v>0</v>
      </c>
      <c r="M1369" s="294" t="s">
        <v>796</v>
      </c>
      <c r="N1369" s="294"/>
      <c r="O1369" s="296">
        <v>43469.0</v>
      </c>
      <c r="P1369" s="296"/>
      <c r="Q1369" s="298" t="str">
        <f t="shared" si="3"/>
        <v>condemn</v>
      </c>
      <c r="R1369" s="298" t="str">
        <f t="shared" si="19"/>
        <v>LastDate</v>
      </c>
      <c r="S1369" s="298" t="str">
        <f t="array" ref="S1369">iferror(index('Type Mapping'!$A$2:$D$21,match(J1369,'Type Mapping'!$B$2:$B$21,0),3),"type mismatch")</f>
        <v>VARCHAR</v>
      </c>
      <c r="T1369" s="298"/>
      <c r="U1369" s="298"/>
      <c r="V1369" s="298"/>
      <c r="W1369" s="51" t="b">
        <v>1</v>
      </c>
      <c r="X1369" s="51"/>
      <c r="Y1369" s="390"/>
      <c r="Z1369" s="390"/>
      <c r="AA1369" s="311" t="s">
        <v>977</v>
      </c>
      <c r="AB1369" s="53" t="str">
        <f t="shared" si="23"/>
        <v>**field missing**_history</v>
      </c>
      <c r="AC1369" s="308" t="str">
        <f t="array" ref="AC1369">iferror(index('StoT Mapping (Depreciated)'!$D$2:$L$976,match(E1369,'StoT Mapping (Depreciated)'!$D$2:$D$976,0),9),"**FIELD MISSING**")</f>
        <v>**FIELD MISSING**</v>
      </c>
      <c r="AD1369" s="53" t="str">
        <f t="shared" si="6"/>
        <v>**field missing**.**FIELD MISSING**</v>
      </c>
      <c r="AE1369" s="299">
        <f>countif(NEW_REDB_table.field,AD1369)</f>
        <v>0</v>
      </c>
      <c r="AF1369" s="299" t="str">
        <f t="shared" si="7"/>
        <v>Check...</v>
      </c>
      <c r="AG1369" s="308"/>
      <c r="AH1369" s="317" t="b">
        <v>0</v>
      </c>
      <c r="AI1369" s="317" t="b">
        <v>0</v>
      </c>
      <c r="AJ1369" s="308" t="str">
        <f t="array" ref="AJ1369">iferror(index('Type Mapping'!$A$2:$D$21,match(J1369,'Type Mapping'!$B$2:$B$21,0),4),"type mismatch")</f>
        <v>VARCHAR</v>
      </c>
      <c r="AK1369" s="308"/>
      <c r="AL1369" s="308"/>
      <c r="AM1369" s="308"/>
      <c r="AN1369" s="300" t="b">
        <v>0</v>
      </c>
      <c r="AO1369" s="300" t="b">
        <v>0</v>
      </c>
      <c r="AP1369" s="300" t="b">
        <v>0</v>
      </c>
      <c r="AQ1369" s="300" t="b">
        <v>0</v>
      </c>
      <c r="AR1369" s="391"/>
      <c r="AS1369" s="391"/>
      <c r="AT1369" s="385"/>
      <c r="AU1369" s="302"/>
      <c r="AV1369" s="303" t="b">
        <v>1</v>
      </c>
      <c r="AW1369" s="304" t="str">
        <f t="shared" si="9"/>
        <v>false</v>
      </c>
      <c r="AX1369" s="305" t="str">
        <f t="shared" si="17"/>
        <v>&lt;column comment="" default="" key="false" label="LastDate" length="255" nullable="true" originalDbColumnName="LastDate" originalLength="-1" pattern="" precision="-1" talendType="id_String" type=""/&gt;</v>
      </c>
      <c r="AY1369" s="306"/>
      <c r="AZ1369" s="305" t="str">
        <f t="shared" si="10"/>
        <v>&lt;column comment="" default="" key="false" label="LastDate" length="255" nullable="true" originalDbColumnName="LastDate" originalLength="-1" pattern="" precision="-1" talendType="id_String" type=""/&gt;</v>
      </c>
      <c r="BA1369" s="306"/>
      <c r="BB1369" s="302"/>
      <c r="BC1369" s="303" t="b">
        <f t="shared" si="11"/>
        <v>1</v>
      </c>
      <c r="BD1369" s="304"/>
      <c r="BE1369" s="304" t="str">
        <f t="shared" si="12"/>
        <v>false</v>
      </c>
      <c r="BF1369" s="307"/>
      <c r="BG1369" s="305"/>
      <c r="BH1369" s="305"/>
      <c r="BI1369" s="305"/>
      <c r="BJ1369" s="305" t="str">
        <f t="shared" si="18"/>
        <v>***43469.xml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69" s="306"/>
      <c r="BL1369" s="305" t="str">
        <f t="shared" si="14"/>
        <v>43469.xml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69" s="306"/>
      <c r="BN1369" s="302"/>
      <c r="BO1369" s="302"/>
      <c r="BP1369" s="302"/>
      <c r="BQ1369" s="302"/>
      <c r="BR1369" s="302"/>
      <c r="BS1369" s="302"/>
      <c r="BT1369" s="302"/>
      <c r="BU1369" s="302"/>
      <c r="BV1369" s="302"/>
      <c r="BW1369" s="302"/>
      <c r="BX1369" s="302"/>
    </row>
    <row r="1370">
      <c r="A1370" s="292" t="s">
        <v>728</v>
      </c>
      <c r="B1370" s="292">
        <v>1369.0</v>
      </c>
      <c r="C1370" s="292">
        <f t="shared" si="15"/>
        <v>2</v>
      </c>
      <c r="D1370" s="293" t="str">
        <f t="shared" si="32"/>
        <v>Insp, Con, Vac</v>
      </c>
      <c r="E1370" s="46" t="str">
        <f t="shared" si="2"/>
        <v>condemn.txt.condemn.UpDateGeo</v>
      </c>
      <c r="F1370" s="46" t="s">
        <v>379</v>
      </c>
      <c r="G1370" s="46" t="s">
        <v>456</v>
      </c>
      <c r="H1370" s="47">
        <v>40.0</v>
      </c>
      <c r="I1370" s="295" t="s">
        <v>1871</v>
      </c>
      <c r="J1370" s="295" t="s">
        <v>1704</v>
      </c>
      <c r="K1370" s="296">
        <v>10.0</v>
      </c>
      <c r="L1370" s="297" t="b">
        <v>0</v>
      </c>
      <c r="M1370" s="294" t="s">
        <v>2105</v>
      </c>
      <c r="N1370" s="294"/>
      <c r="O1370" s="296"/>
      <c r="P1370" s="296"/>
      <c r="Q1370" s="298" t="str">
        <f t="shared" si="3"/>
        <v>condemn</v>
      </c>
      <c r="R1370" s="298" t="str">
        <f t="shared" si="19"/>
        <v>UpDateGeo</v>
      </c>
      <c r="S1370" s="298" t="str">
        <f t="array" ref="S1370">iferror(index('Type Mapping'!$A$2:$D$21,match(J1370,'Type Mapping'!$B$2:$B$21,0),3),"type mismatch")</f>
        <v>VARCHAR</v>
      </c>
      <c r="T1370" s="298"/>
      <c r="U1370" s="298"/>
      <c r="V1370" s="298"/>
      <c r="W1370" s="51" t="b">
        <v>1</v>
      </c>
      <c r="X1370" s="51"/>
      <c r="Y1370" s="386"/>
      <c r="Z1370" s="386"/>
      <c r="AA1370" s="311" t="s">
        <v>977</v>
      </c>
      <c r="AB1370" s="53" t="str">
        <f t="shared" si="23"/>
        <v>**field missing**_history</v>
      </c>
      <c r="AC1370" s="308" t="str">
        <f t="array" ref="AC1370">iferror(index('StoT Mapping (Depreciated)'!$D$2:$L$976,match(E1370,'StoT Mapping (Depreciated)'!$D$2:$D$976,0),9),"**FIELD MISSING**")</f>
        <v>**FIELD MISSING**</v>
      </c>
      <c r="AD1370" s="53" t="str">
        <f t="shared" si="6"/>
        <v>**field missing**.**FIELD MISSING**</v>
      </c>
      <c r="AE1370" s="299">
        <f>countif(NEW_REDB_table.field,AD1370)</f>
        <v>0</v>
      </c>
      <c r="AF1370" s="299" t="str">
        <f t="shared" si="7"/>
        <v>Check...</v>
      </c>
      <c r="AG1370" s="308"/>
      <c r="AH1370" s="317" t="b">
        <v>0</v>
      </c>
      <c r="AI1370" s="317" t="b">
        <v>0</v>
      </c>
      <c r="AJ1370" s="308" t="str">
        <f t="array" ref="AJ1370">iferror(index('Type Mapping'!$A$2:$D$21,match(J1370,'Type Mapping'!$B$2:$B$21,0),4),"type mismatch")</f>
        <v>VARCHAR</v>
      </c>
      <c r="AK1370" s="308"/>
      <c r="AL1370" s="308"/>
      <c r="AM1370" s="308"/>
      <c r="AN1370" s="300" t="b">
        <v>0</v>
      </c>
      <c r="AO1370" s="300" t="b">
        <v>0</v>
      </c>
      <c r="AP1370" s="300" t="b">
        <v>0</v>
      </c>
      <c r="AQ1370" s="300" t="b">
        <v>0</v>
      </c>
      <c r="AR1370" s="387"/>
      <c r="AS1370" s="387"/>
      <c r="AT1370" s="384"/>
      <c r="AU1370" s="302"/>
      <c r="AV1370" s="303" t="b">
        <v>1</v>
      </c>
      <c r="AW1370" s="304" t="str">
        <f t="shared" si="9"/>
        <v>false</v>
      </c>
      <c r="AX1370" s="305" t="str">
        <f t="shared" si="17"/>
        <v>&lt;column comment="" default="" key="false" label="UpDateGeo" length="255" nullable="true" originalDbColumnName="UpDateGeo" originalLength="-1" pattern="" precision="-1" talendType="id_String" type=""/&gt;&lt;/schema&gt;</v>
      </c>
      <c r="AY1370" s="306"/>
      <c r="AZ1370" s="305" t="str">
        <f t="shared" si="10"/>
        <v>&lt;column comment="" default="" key="false" label="UpDateGeo" length="255" nullable="true" originalDbColumnName="UpDateGeo" originalLength="-1" pattern="" precision="-1" talendType="id_String" type=""/&gt;
&lt;/schema&gt;
</v>
      </c>
      <c r="BA1370" s="306"/>
      <c r="BB1370" s="302"/>
      <c r="BC1370" s="303" t="b">
        <f t="shared" si="11"/>
        <v>1</v>
      </c>
      <c r="BD1370" s="304"/>
      <c r="BE1370" s="304" t="str">
        <f t="shared" si="12"/>
        <v>false</v>
      </c>
      <c r="BF1370" s="307"/>
      <c r="BG1370" s="305"/>
      <c r="BH1370" s="305"/>
      <c r="BI1370" s="305"/>
      <c r="BJ1370" s="305" t="str">
        <f t="shared" si="18"/>
        <v>***.xml &lt;?xml version="1.0" encoding="UTF-8"?&gt;&lt;schema&gt;&lt;column comment="" default="" key="false" label="condemn" length="255" nullable="true" originalDbColumnName="condemn" originalLength="-1" pattern="" precision="-1" talendType="id_String" type=""/&gt;&lt;/schema&gt;</v>
      </c>
      <c r="BK1370" s="306"/>
      <c r="BL1370" s="305" t="str">
        <f t="shared" si="14"/>
        <v>.xml
&lt;?xml version="1.0" encoding="UTF-8"?&gt;&lt;schema&gt;
&lt;column comment="" default="" key="false" label="condemn" length="255" nullable="true" originalDbColumnName="condemn" originalLength="-1" pattern="" precision="-1" talendType="id_String" type=""/&gt;&lt;/schema&gt;</v>
      </c>
      <c r="BM1370" s="306"/>
      <c r="BN1370" s="302"/>
      <c r="BO1370" s="302"/>
      <c r="BP1370" s="302"/>
      <c r="BQ1370" s="302"/>
      <c r="BR1370" s="302"/>
      <c r="BS1370" s="302"/>
      <c r="BT1370" s="302"/>
      <c r="BU1370" s="302"/>
      <c r="BV1370" s="302"/>
      <c r="BW1370" s="302"/>
      <c r="BX1370" s="302"/>
    </row>
    <row r="1371">
      <c r="A1371" s="292" t="s">
        <v>728</v>
      </c>
      <c r="B1371" s="292">
        <v>1370.0</v>
      </c>
      <c r="C1371" s="292">
        <f t="shared" si="15"/>
        <v>1</v>
      </c>
      <c r="D1371" s="293" t="str">
        <f t="shared" ref="D1371:D1375" si="33">HYPERLINK("https://www.stlouis-mo.gov/data/forestry-property-maintenance.cfm","Forestry Maintenance")</f>
        <v>Forestry Maintenance</v>
      </c>
      <c r="E1371" s="46" t="str">
        <f t="shared" si="2"/>
        <v>forestry-maintenance-properties.csv.forestry-maintenance-properties.CITYBLOCK</v>
      </c>
      <c r="F1371" s="46" t="s">
        <v>396</v>
      </c>
      <c r="G1371" s="46" t="s">
        <v>508</v>
      </c>
      <c r="H1371" s="47">
        <v>1.0</v>
      </c>
      <c r="I1371" s="392" t="s">
        <v>2335</v>
      </c>
      <c r="J1371" s="295" t="s">
        <v>1704</v>
      </c>
      <c r="K1371" s="393">
        <v>10.0</v>
      </c>
      <c r="L1371" s="394" t="b">
        <v>0</v>
      </c>
      <c r="M1371" s="294" t="s">
        <v>730</v>
      </c>
      <c r="N1371" s="294"/>
      <c r="O1371" s="395">
        <v>14.0</v>
      </c>
      <c r="P1371" s="395"/>
      <c r="Q1371" s="298" t="str">
        <f t="shared" si="3"/>
        <v>forestry-maintenance-properties</v>
      </c>
      <c r="R1371" s="298" t="str">
        <f t="shared" si="19"/>
        <v>CITYBLOCK</v>
      </c>
      <c r="S1371" s="298" t="str">
        <f t="array" ref="S1371">iferror(index('Type Mapping'!$A$2:$D$21,match(J1371,'Type Mapping'!$B$2:$B$21,0),3),"type mismatch")</f>
        <v>VARCHAR</v>
      </c>
      <c r="T1371" s="298"/>
      <c r="U1371" s="298"/>
      <c r="V1371" s="298"/>
      <c r="W1371" s="51" t="b">
        <v>1</v>
      </c>
      <c r="X1371" s="51"/>
      <c r="Y1371" s="309"/>
      <c r="Z1371" s="309"/>
      <c r="AA1371" s="311" t="s">
        <v>977</v>
      </c>
      <c r="AB1371" s="53" t="str">
        <f t="shared" si="23"/>
        <v>**field missing**_history</v>
      </c>
      <c r="AC1371" s="308" t="str">
        <f t="array" ref="AC1371">iferror(index('StoT Mapping (Depreciated)'!$D$2:$L$976,match(E1371,'StoT Mapping (Depreciated)'!$D$2:$D$976,0),9),"**FIELD MISSING**")</f>
        <v>**FIELD MISSING**</v>
      </c>
      <c r="AD1371" s="53" t="str">
        <f t="shared" si="6"/>
        <v>**field missing**.**FIELD MISSING**</v>
      </c>
      <c r="AE1371" s="299">
        <f>countif(NEW_REDB_table.field,AD1371)</f>
        <v>0</v>
      </c>
      <c r="AF1371" s="299" t="str">
        <f t="shared" si="7"/>
        <v>Check...</v>
      </c>
      <c r="AG1371" s="308"/>
      <c r="AH1371" s="317" t="b">
        <v>0</v>
      </c>
      <c r="AI1371" s="317" t="b">
        <v>0</v>
      </c>
      <c r="AJ1371" s="308" t="str">
        <f t="array" ref="AJ1371">iferror(index('Type Mapping'!$A$2:$D$21,match(J1371,'Type Mapping'!$B$2:$B$21,0),4),"type mismatch")</f>
        <v>VARCHAR</v>
      </c>
      <c r="AK1371" s="308"/>
      <c r="AL1371" s="308"/>
      <c r="AM1371" s="308"/>
      <c r="AN1371" s="300" t="b">
        <v>0</v>
      </c>
      <c r="AO1371" s="300" t="b">
        <v>0</v>
      </c>
      <c r="AP1371" s="300" t="b">
        <v>0</v>
      </c>
      <c r="AQ1371" s="300" t="b">
        <v>0</v>
      </c>
      <c r="AR1371" s="300"/>
      <c r="AS1371" s="300"/>
      <c r="AT1371" s="302"/>
      <c r="AU1371" s="302"/>
      <c r="AV1371" s="303" t="b">
        <v>1</v>
      </c>
      <c r="AW1371" s="304" t="str">
        <f t="shared" si="9"/>
        <v>false</v>
      </c>
      <c r="AX1371" s="305" t="str">
        <f t="shared" si="17"/>
        <v>***forestry-maintenance-properties.xml &lt;?xml version="1.0" encoding="UTF-8"?&gt;&lt;schema&gt;&lt;column comment="" default="" key="false" label="CITYBLOCK" length="255" nullable="true" originalDbColumnName="CITYBLOCK" originalLength="-1" pattern="" precision="-1" talendType="id_String" type=""/&gt;</v>
      </c>
      <c r="AY1371" s="306"/>
      <c r="AZ1371" s="305" t="str">
        <f t="shared" si="10"/>
        <v>forestry-maintenance-properties.xml
&lt;?xml version="1.0" encoding="UTF-8"?&gt;&lt;schema&gt;
&lt;column comment="" default="" key="false" label="CITYBLOCK" length="255" nullable="true" originalDbColumnName="CITYBLOCK" originalLength="-1" pattern="" precision="-1" talendType="id_String" type=""/&gt;</v>
      </c>
      <c r="BA1371" s="306"/>
      <c r="BB1371" s="302"/>
      <c r="BC1371" s="303" t="b">
        <f t="shared" si="11"/>
        <v>1</v>
      </c>
      <c r="BD1371" s="304"/>
      <c r="BE1371" s="304" t="str">
        <f t="shared" si="12"/>
        <v>false</v>
      </c>
      <c r="BF1371" s="307"/>
      <c r="BG1371" s="305"/>
      <c r="BH1371" s="305"/>
      <c r="BI1371" s="305"/>
      <c r="BJ1371" s="305" t="str">
        <f t="shared" si="18"/>
        <v>***14.xml &lt;?xml version="1.0" encoding="UTF-8"?&gt;&lt;schema&gt;&lt;column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K1371" s="306"/>
      <c r="BL1371" s="305" t="str">
        <f t="shared" si="14"/>
        <v>14.xml
&lt;?xml version="1.0" encoding="UTF-8"?&gt;&lt;schema&gt;
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M1371" s="306"/>
      <c r="BN1371" s="302"/>
      <c r="BO1371" s="302"/>
      <c r="BP1371" s="302"/>
      <c r="BQ1371" s="302"/>
      <c r="BR1371" s="302"/>
      <c r="BS1371" s="302"/>
      <c r="BT1371" s="302"/>
      <c r="BU1371" s="302"/>
      <c r="BV1371" s="302"/>
      <c r="BW1371" s="302"/>
      <c r="BX1371" s="302"/>
    </row>
    <row r="1372">
      <c r="A1372" s="292" t="s">
        <v>728</v>
      </c>
      <c r="B1372" s="292">
        <v>1371.0</v>
      </c>
      <c r="C1372" s="292">
        <f t="shared" si="15"/>
        <v>1</v>
      </c>
      <c r="D1372" s="293" t="str">
        <f t="shared" si="33"/>
        <v>Forestry Maintenance</v>
      </c>
      <c r="E1372" s="46" t="str">
        <f t="shared" si="2"/>
        <v>forestry-maintenance-properties.csv.forestry-maintenance-properties.HANDLE</v>
      </c>
      <c r="F1372" s="46" t="s">
        <v>396</v>
      </c>
      <c r="G1372" s="46" t="s">
        <v>508</v>
      </c>
      <c r="H1372" s="47">
        <v>2.0</v>
      </c>
      <c r="I1372" s="392" t="s">
        <v>2275</v>
      </c>
      <c r="J1372" s="295" t="s">
        <v>1704</v>
      </c>
      <c r="K1372" s="393">
        <v>10.0</v>
      </c>
      <c r="L1372" s="394" t="b">
        <v>1</v>
      </c>
      <c r="M1372" s="294" t="s">
        <v>1967</v>
      </c>
      <c r="N1372" s="294"/>
      <c r="O1372" s="395">
        <v>1.001400007E10</v>
      </c>
      <c r="P1372" s="395"/>
      <c r="Q1372" s="298" t="str">
        <f t="shared" si="3"/>
        <v>forestry-maintenance-properties</v>
      </c>
      <c r="R1372" s="298" t="str">
        <f t="shared" si="19"/>
        <v>HANDLE</v>
      </c>
      <c r="S1372" s="298" t="str">
        <f t="array" ref="S1372">iferror(index('Type Mapping'!$A$2:$D$21,match(J1372,'Type Mapping'!$B$2:$B$21,0),3),"type mismatch")</f>
        <v>VARCHAR</v>
      </c>
      <c r="T1372" s="298"/>
      <c r="U1372" s="298"/>
      <c r="V1372" s="298"/>
      <c r="W1372" s="51" t="b">
        <v>1</v>
      </c>
      <c r="X1372" s="51"/>
      <c r="Y1372" s="51"/>
      <c r="Z1372" s="51" t="s">
        <v>1731</v>
      </c>
      <c r="AA1372" s="311" t="s">
        <v>977</v>
      </c>
      <c r="AB1372" s="53" t="str">
        <f t="shared" si="23"/>
        <v>**field missing**_history</v>
      </c>
      <c r="AC1372" s="308" t="str">
        <f t="array" ref="AC1372">iferror(index('StoT Mapping (Depreciated)'!$D$2:$L$976,match(E1372,'StoT Mapping (Depreciated)'!$D$2:$D$976,0),9),"**FIELD MISSING**")</f>
        <v>**FIELD MISSING**</v>
      </c>
      <c r="AD1372" s="53" t="str">
        <f t="shared" si="6"/>
        <v>**field missing**.**FIELD MISSING**</v>
      </c>
      <c r="AE1372" s="299">
        <f>countif(NEW_REDB_table.field,AD1372)</f>
        <v>0</v>
      </c>
      <c r="AF1372" s="299" t="str">
        <f t="shared" si="7"/>
        <v>Check...</v>
      </c>
      <c r="AG1372" s="308"/>
      <c r="AH1372" s="317" t="b">
        <v>0</v>
      </c>
      <c r="AI1372" s="317" t="b">
        <v>0</v>
      </c>
      <c r="AJ1372" s="308" t="str">
        <f t="array" ref="AJ1372">iferror(index('Type Mapping'!$A$2:$D$21,match(J1372,'Type Mapping'!$B$2:$B$21,0),4),"type mismatch")</f>
        <v>VARCHAR</v>
      </c>
      <c r="AK1372" s="308"/>
      <c r="AL1372" s="308"/>
      <c r="AM1372" s="308"/>
      <c r="AN1372" s="300" t="b">
        <v>0</v>
      </c>
      <c r="AO1372" s="300" t="b">
        <v>0</v>
      </c>
      <c r="AP1372" s="300" t="b">
        <v>0</v>
      </c>
      <c r="AQ1372" s="300" t="b">
        <v>0</v>
      </c>
      <c r="AR1372" s="300"/>
      <c r="AS1372" s="300"/>
      <c r="AT1372" s="302"/>
      <c r="AU1372" s="302"/>
      <c r="AV1372" s="303" t="b">
        <v>1</v>
      </c>
      <c r="AW1372" s="304" t="str">
        <f t="shared" si="9"/>
        <v>true</v>
      </c>
      <c r="AX1372" s="305" t="str">
        <f t="shared" si="17"/>
        <v>&lt;column comment="" default="" key="true" label="HANDLE" length="255" nullable="true" originalDbColumnName="HANDLE" originalLength="-1" pattern="" precision="-1" talendType="id_String" type=""/&gt;</v>
      </c>
      <c r="AY1372" s="306"/>
      <c r="AZ1372" s="305" t="str">
        <f t="shared" si="10"/>
        <v>&lt;column comment="" default="" key="true" label="HANDLE" length="255" nullable="true" originalDbColumnName="HANDLE" originalLength="-1" pattern="" precision="-1" talendType="id_String" type=""/&gt;</v>
      </c>
      <c r="BA1372" s="306"/>
      <c r="BB1372" s="302"/>
      <c r="BC1372" s="303" t="b">
        <f t="shared" si="11"/>
        <v>1</v>
      </c>
      <c r="BD1372" s="304"/>
      <c r="BE1372" s="304" t="str">
        <f t="shared" si="12"/>
        <v>false</v>
      </c>
      <c r="BF1372" s="307"/>
      <c r="BG1372" s="305"/>
      <c r="BH1372" s="305"/>
      <c r="BI1372" s="305"/>
      <c r="BJ1372" s="305" t="str">
        <f t="shared" si="18"/>
        <v>***10014000070.xml &lt;?xml version="1.0" encoding="UTF-8"?&gt;&lt;schema&gt;&lt;column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K1372" s="306"/>
      <c r="BL1372" s="305" t="str">
        <f t="shared" si="14"/>
        <v>10014000070.xml
&lt;?xml version="1.0" encoding="UTF-8"?&gt;&lt;schema&gt;
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M1372" s="306"/>
      <c r="BN1372" s="302"/>
      <c r="BO1372" s="302"/>
      <c r="BP1372" s="302"/>
      <c r="BQ1372" s="302"/>
      <c r="BR1372" s="302"/>
      <c r="BS1372" s="302"/>
      <c r="BT1372" s="302"/>
      <c r="BU1372" s="302"/>
      <c r="BV1372" s="302"/>
      <c r="BW1372" s="302"/>
      <c r="BX1372" s="302"/>
    </row>
    <row r="1373">
      <c r="A1373" s="292" t="s">
        <v>728</v>
      </c>
      <c r="B1373" s="292">
        <v>1372.0</v>
      </c>
      <c r="C1373" s="292">
        <f t="shared" si="15"/>
        <v>1</v>
      </c>
      <c r="D1373" s="293" t="str">
        <f t="shared" si="33"/>
        <v>Forestry Maintenance</v>
      </c>
      <c r="E1373" s="46" t="str">
        <f t="shared" si="2"/>
        <v>forestry-maintenance-properties.csv.forestry-maintenance-properties.PARCEL</v>
      </c>
      <c r="F1373" s="46" t="s">
        <v>396</v>
      </c>
      <c r="G1373" s="46" t="s">
        <v>508</v>
      </c>
      <c r="H1373" s="47">
        <v>3.0</v>
      </c>
      <c r="I1373" s="392" t="s">
        <v>2337</v>
      </c>
      <c r="J1373" s="295" t="s">
        <v>1704</v>
      </c>
      <c r="K1373" s="393">
        <v>10.0</v>
      </c>
      <c r="L1373" s="394" t="b">
        <v>0</v>
      </c>
      <c r="M1373" s="294" t="s">
        <v>739</v>
      </c>
      <c r="N1373" s="294"/>
      <c r="O1373" s="395">
        <v>70.0</v>
      </c>
      <c r="P1373" s="395"/>
      <c r="Q1373" s="298" t="str">
        <f t="shared" si="3"/>
        <v>forestry-maintenance-properties</v>
      </c>
      <c r="R1373" s="298" t="str">
        <f t="shared" si="19"/>
        <v>PARCEL</v>
      </c>
      <c r="S1373" s="298" t="str">
        <f t="array" ref="S1373">iferror(index('Type Mapping'!$A$2:$D$21,match(J1373,'Type Mapping'!$B$2:$B$21,0),3),"type mismatch")</f>
        <v>VARCHAR</v>
      </c>
      <c r="T1373" s="298"/>
      <c r="U1373" s="298"/>
      <c r="V1373" s="298"/>
      <c r="W1373" s="51" t="b">
        <v>1</v>
      </c>
      <c r="X1373" s="51"/>
      <c r="Y1373" s="309"/>
      <c r="Z1373" s="309"/>
      <c r="AA1373" s="311" t="s">
        <v>977</v>
      </c>
      <c r="AB1373" s="53" t="str">
        <f t="shared" si="23"/>
        <v>**field missing**_history</v>
      </c>
      <c r="AC1373" s="308" t="str">
        <f t="array" ref="AC1373">iferror(index('StoT Mapping (Depreciated)'!$D$2:$L$976,match(E1373,'StoT Mapping (Depreciated)'!$D$2:$D$976,0),9),"**FIELD MISSING**")</f>
        <v>**FIELD MISSING**</v>
      </c>
      <c r="AD1373" s="53" t="str">
        <f t="shared" si="6"/>
        <v>**field missing**.**FIELD MISSING**</v>
      </c>
      <c r="AE1373" s="299">
        <f>countif(NEW_REDB_table.field,AD1373)</f>
        <v>0</v>
      </c>
      <c r="AF1373" s="299" t="str">
        <f t="shared" si="7"/>
        <v>Check...</v>
      </c>
      <c r="AG1373" s="308"/>
      <c r="AH1373" s="317" t="b">
        <v>0</v>
      </c>
      <c r="AI1373" s="317" t="b">
        <v>0</v>
      </c>
      <c r="AJ1373" s="308" t="str">
        <f t="array" ref="AJ1373">iferror(index('Type Mapping'!$A$2:$D$21,match(J1373,'Type Mapping'!$B$2:$B$21,0),4),"type mismatch")</f>
        <v>VARCHAR</v>
      </c>
      <c r="AK1373" s="308"/>
      <c r="AL1373" s="308"/>
      <c r="AM1373" s="308"/>
      <c r="AN1373" s="300" t="b">
        <v>0</v>
      </c>
      <c r="AO1373" s="300" t="b">
        <v>0</v>
      </c>
      <c r="AP1373" s="300" t="b">
        <v>0</v>
      </c>
      <c r="AQ1373" s="300" t="b">
        <v>0</v>
      </c>
      <c r="AR1373" s="300"/>
      <c r="AS1373" s="300"/>
      <c r="AT1373" s="302"/>
      <c r="AU1373" s="302"/>
      <c r="AV1373" s="303" t="b">
        <v>1</v>
      </c>
      <c r="AW1373" s="304" t="str">
        <f t="shared" si="9"/>
        <v>false</v>
      </c>
      <c r="AX1373" s="305" t="str">
        <f t="shared" si="17"/>
        <v>&lt;column comment="" default="" key="false" label="PARCEL" length="255" nullable="true" originalDbColumnName="PARCEL" originalLength="-1" pattern="" precision="-1" talendType="id_String" type=""/&gt;</v>
      </c>
      <c r="AY1373" s="306"/>
      <c r="AZ1373" s="305" t="str">
        <f t="shared" si="10"/>
        <v>&lt;column comment="" default="" key="false" label="PARCEL" length="255" nullable="true" originalDbColumnName="PARCEL" originalLength="-1" pattern="" precision="-1" talendType="id_String" type=""/&gt;</v>
      </c>
      <c r="BA1373" s="306"/>
      <c r="BB1373" s="302"/>
      <c r="BC1373" s="303" t="b">
        <f t="shared" si="11"/>
        <v>1</v>
      </c>
      <c r="BD1373" s="304"/>
      <c r="BE1373" s="304" t="str">
        <f t="shared" si="12"/>
        <v>false</v>
      </c>
      <c r="BF1373" s="307"/>
      <c r="BG1373" s="305"/>
      <c r="BH1373" s="305"/>
      <c r="BI1373" s="305"/>
      <c r="BJ1373" s="305" t="str">
        <f t="shared" si="18"/>
        <v>***70.xml &lt;?xml version="1.0" encoding="UTF-8"?&gt;&lt;schema&gt;&lt;column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K1373" s="306"/>
      <c r="BL1373" s="305" t="str">
        <f t="shared" si="14"/>
        <v>70.xml
&lt;?xml version="1.0" encoding="UTF-8"?&gt;&lt;schema&gt;
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M1373" s="306"/>
      <c r="BN1373" s="302"/>
      <c r="BO1373" s="302"/>
      <c r="BP1373" s="302"/>
      <c r="BQ1373" s="302"/>
      <c r="BR1373" s="302"/>
      <c r="BS1373" s="302"/>
      <c r="BT1373" s="302"/>
      <c r="BU1373" s="302"/>
      <c r="BV1373" s="302"/>
      <c r="BW1373" s="302"/>
      <c r="BX1373" s="302"/>
    </row>
    <row r="1374">
      <c r="A1374" s="292" t="s">
        <v>728</v>
      </c>
      <c r="B1374" s="292">
        <v>1373.0</v>
      </c>
      <c r="C1374" s="292">
        <f t="shared" si="15"/>
        <v>1</v>
      </c>
      <c r="D1374" s="293" t="str">
        <f t="shared" si="33"/>
        <v>Forestry Maintenance</v>
      </c>
      <c r="E1374" s="46" t="str">
        <f t="shared" si="2"/>
        <v>forestry-maintenance-properties.csv.forestry-maintenance-properties.PROPERTYADDRESS</v>
      </c>
      <c r="F1374" s="46" t="s">
        <v>396</v>
      </c>
      <c r="G1374" s="46" t="s">
        <v>508</v>
      </c>
      <c r="H1374" s="47">
        <v>4.0</v>
      </c>
      <c r="I1374" s="392" t="s">
        <v>2404</v>
      </c>
      <c r="J1374" s="295" t="s">
        <v>1704</v>
      </c>
      <c r="K1374" s="393">
        <v>10.0</v>
      </c>
      <c r="L1374" s="394" t="b">
        <v>0</v>
      </c>
      <c r="M1374" s="294" t="s">
        <v>802</v>
      </c>
      <c r="N1374" s="294"/>
      <c r="O1374" s="396" t="s">
        <v>2405</v>
      </c>
      <c r="P1374" s="396"/>
      <c r="Q1374" s="298" t="str">
        <f t="shared" si="3"/>
        <v>forestry-maintenance-properties</v>
      </c>
      <c r="R1374" s="298" t="str">
        <f t="shared" si="19"/>
        <v>PROPERTYADDRESS</v>
      </c>
      <c r="S1374" s="298" t="str">
        <f t="array" ref="S1374">iferror(index('Type Mapping'!$A$2:$D$21,match(J1374,'Type Mapping'!$B$2:$B$21,0),3),"type mismatch")</f>
        <v>VARCHAR</v>
      </c>
      <c r="T1374" s="298"/>
      <c r="U1374" s="298"/>
      <c r="V1374" s="298"/>
      <c r="W1374" s="51" t="b">
        <v>1</v>
      </c>
      <c r="X1374" s="51"/>
      <c r="Y1374" s="309"/>
      <c r="Z1374" s="309"/>
      <c r="AA1374" s="311" t="s">
        <v>977</v>
      </c>
      <c r="AB1374" s="53" t="str">
        <f t="shared" si="23"/>
        <v>**field missing**_history</v>
      </c>
      <c r="AC1374" s="308" t="str">
        <f t="array" ref="AC1374">iferror(index('StoT Mapping (Depreciated)'!$D$2:$L$976,match(E1374,'StoT Mapping (Depreciated)'!$D$2:$D$976,0),9),"**FIELD MISSING**")</f>
        <v>**FIELD MISSING**</v>
      </c>
      <c r="AD1374" s="53" t="str">
        <f t="shared" si="6"/>
        <v>**field missing**.**FIELD MISSING**</v>
      </c>
      <c r="AE1374" s="299">
        <f>countif(NEW_REDB_table.field,AD1374)</f>
        <v>0</v>
      </c>
      <c r="AF1374" s="299" t="str">
        <f t="shared" si="7"/>
        <v>Check...</v>
      </c>
      <c r="AG1374" s="308"/>
      <c r="AH1374" s="317" t="b">
        <v>0</v>
      </c>
      <c r="AI1374" s="317" t="b">
        <v>0</v>
      </c>
      <c r="AJ1374" s="308" t="str">
        <f t="array" ref="AJ1374">iferror(index('Type Mapping'!$A$2:$D$21,match(J1374,'Type Mapping'!$B$2:$B$21,0),4),"type mismatch")</f>
        <v>VARCHAR</v>
      </c>
      <c r="AK1374" s="308"/>
      <c r="AL1374" s="308"/>
      <c r="AM1374" s="308"/>
      <c r="AN1374" s="300" t="b">
        <v>0</v>
      </c>
      <c r="AO1374" s="300" t="b">
        <v>0</v>
      </c>
      <c r="AP1374" s="300" t="b">
        <v>0</v>
      </c>
      <c r="AQ1374" s="300" t="b">
        <v>0</v>
      </c>
      <c r="AR1374" s="300"/>
      <c r="AS1374" s="300"/>
      <c r="AT1374" s="302"/>
      <c r="AU1374" s="302"/>
      <c r="AV1374" s="303" t="b">
        <v>1</v>
      </c>
      <c r="AW1374" s="304" t="str">
        <f t="shared" si="9"/>
        <v>false</v>
      </c>
      <c r="AX1374" s="305" t="str">
        <f t="shared" si="17"/>
        <v>&lt;column comment="" default="" key="false" label="PROPERTYADDRESS" length="255" nullable="true" originalDbColumnName="PROPERTYADDRESS" originalLength="-1" pattern="" precision="-1" talendType="id_String" type=""/&gt;</v>
      </c>
      <c r="AY1374" s="306"/>
      <c r="AZ1374" s="305" t="str">
        <f t="shared" si="10"/>
        <v>&lt;column comment="" default="" key="false" label="PROPERTYADDRESS" length="255" nullable="true" originalDbColumnName="PROPERTYADDRESS" originalLength="-1" pattern="" precision="-1" talendType="id_String" type=""/&gt;</v>
      </c>
      <c r="BA1374" s="306"/>
      <c r="BB1374" s="302"/>
      <c r="BC1374" s="303" t="b">
        <f t="shared" si="11"/>
        <v>1</v>
      </c>
      <c r="BD1374" s="304"/>
      <c r="BE1374" s="304" t="str">
        <f t="shared" si="12"/>
        <v>false</v>
      </c>
      <c r="BF1374" s="307"/>
      <c r="BG1374" s="305"/>
      <c r="BH1374" s="305"/>
      <c r="BI1374" s="305"/>
      <c r="BJ1374" s="305" t="str">
        <f t="shared" si="18"/>
        <v>***611-15N LEONOR K SULLIVAN BLV.xml &lt;?xml version="1.0" encoding="UTF-8"?&gt;&lt;schema&gt;&lt;column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K1374" s="306"/>
      <c r="BL1374" s="305" t="str">
        <f t="shared" si="14"/>
        <v>611-15N LEONOR K SULLIVAN BLV.xml
&lt;?xml version="1.0" encoding="UTF-8"?&gt;&lt;schema&gt;
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M1374" s="306"/>
      <c r="BN1374" s="302"/>
      <c r="BO1374" s="302"/>
      <c r="BP1374" s="302"/>
      <c r="BQ1374" s="302"/>
      <c r="BR1374" s="302"/>
      <c r="BS1374" s="302"/>
      <c r="BT1374" s="302"/>
      <c r="BU1374" s="302"/>
      <c r="BV1374" s="302"/>
      <c r="BW1374" s="302"/>
      <c r="BX1374" s="302"/>
    </row>
    <row r="1375">
      <c r="A1375" s="292" t="s">
        <v>728</v>
      </c>
      <c r="B1375" s="292">
        <v>1374.0</v>
      </c>
      <c r="C1375" s="292">
        <f t="shared" si="15"/>
        <v>1</v>
      </c>
      <c r="D1375" s="293" t="str">
        <f t="shared" si="33"/>
        <v>Forestry Maintenance</v>
      </c>
      <c r="E1375" s="46" t="str">
        <f t="shared" si="2"/>
        <v>forestry-maintenance-properties.csv.forestry-maintenance-properties.PROPERTYTYPE</v>
      </c>
      <c r="F1375" s="46" t="s">
        <v>396</v>
      </c>
      <c r="G1375" s="46" t="s">
        <v>508</v>
      </c>
      <c r="H1375" s="47">
        <v>5.0</v>
      </c>
      <c r="I1375" s="392" t="s">
        <v>2406</v>
      </c>
      <c r="J1375" s="295" t="s">
        <v>1704</v>
      </c>
      <c r="K1375" s="393">
        <v>10.0</v>
      </c>
      <c r="L1375" s="394" t="b">
        <v>0</v>
      </c>
      <c r="M1375" s="294" t="s">
        <v>802</v>
      </c>
      <c r="N1375" s="294"/>
      <c r="O1375" s="396" t="s">
        <v>148</v>
      </c>
      <c r="P1375" s="396"/>
      <c r="Q1375" s="298" t="str">
        <f t="shared" si="3"/>
        <v>forestry-maintenance-properties</v>
      </c>
      <c r="R1375" s="298" t="str">
        <f t="shared" si="19"/>
        <v>PROPERTYTYPE</v>
      </c>
      <c r="S1375" s="298" t="str">
        <f t="array" ref="S1375">iferror(index('Type Mapping'!$A$2:$D$21,match(J1375,'Type Mapping'!$B$2:$B$21,0),3),"type mismatch")</f>
        <v>VARCHAR</v>
      </c>
      <c r="T1375" s="298"/>
      <c r="U1375" s="298"/>
      <c r="V1375" s="298"/>
      <c r="W1375" s="51" t="b">
        <v>1</v>
      </c>
      <c r="X1375" s="51"/>
      <c r="Y1375" s="309"/>
      <c r="Z1375" s="309"/>
      <c r="AA1375" s="311" t="s">
        <v>977</v>
      </c>
      <c r="AB1375" s="53" t="str">
        <f t="shared" si="23"/>
        <v>**field missing**_history</v>
      </c>
      <c r="AC1375" s="308" t="str">
        <f t="array" ref="AC1375">iferror(index('StoT Mapping (Depreciated)'!$D$2:$L$976,match(E1375,'StoT Mapping (Depreciated)'!$D$2:$D$976,0),9),"**FIELD MISSING**")</f>
        <v>**FIELD MISSING**</v>
      </c>
      <c r="AD1375" s="53" t="str">
        <f t="shared" si="6"/>
        <v>**field missing**.**FIELD MISSING**</v>
      </c>
      <c r="AE1375" s="299">
        <f>countif(NEW_REDB_table.field,AD1375)</f>
        <v>0</v>
      </c>
      <c r="AF1375" s="299" t="str">
        <f t="shared" si="7"/>
        <v>Check...</v>
      </c>
      <c r="AG1375" s="308"/>
      <c r="AH1375" s="317" t="b">
        <v>0</v>
      </c>
      <c r="AI1375" s="317" t="b">
        <v>0</v>
      </c>
      <c r="AJ1375" s="308" t="str">
        <f t="array" ref="AJ1375">iferror(index('Type Mapping'!$A$2:$D$21,match(J1375,'Type Mapping'!$B$2:$B$21,0),4),"type mismatch")</f>
        <v>VARCHAR</v>
      </c>
      <c r="AK1375" s="308"/>
      <c r="AL1375" s="308"/>
      <c r="AM1375" s="308"/>
      <c r="AN1375" s="300" t="b">
        <v>0</v>
      </c>
      <c r="AO1375" s="300" t="b">
        <v>0</v>
      </c>
      <c r="AP1375" s="300" t="b">
        <v>0</v>
      </c>
      <c r="AQ1375" s="300" t="b">
        <v>0</v>
      </c>
      <c r="AR1375" s="300"/>
      <c r="AS1375" s="300"/>
      <c r="AT1375" s="302"/>
      <c r="AU1375" s="302"/>
      <c r="AV1375" s="303" t="b">
        <v>1</v>
      </c>
      <c r="AW1375" s="304" t="str">
        <f t="shared" si="9"/>
        <v>false</v>
      </c>
      <c r="AX1375" s="305" t="str">
        <f t="shared" si="17"/>
        <v>&lt;column comment="" default="" key="false" label="PROPERTYTYPE" length="255" nullable="true" originalDbColumnName="PROPERTYTYPE" originalLength="-1" pattern="" precision="-1" talendType="id_String" type=""/&gt;&lt;/schema&gt;</v>
      </c>
      <c r="AY1375" s="306"/>
      <c r="AZ1375" s="305" t="str">
        <f t="shared" si="10"/>
        <v>&lt;column comment="" default="" key="false" label="PROPERTYTYPE" length="255" nullable="true" originalDbColumnName="PROPERTYTYPE" originalLength="-1" pattern="" precision="-1" talendType="id_String" type=""/&gt;
&lt;/schema&gt;
</v>
      </c>
      <c r="BA1375" s="306"/>
      <c r="BB1375" s="302"/>
      <c r="BC1375" s="303" t="b">
        <f t="shared" si="11"/>
        <v>1</v>
      </c>
      <c r="BD1375" s="304"/>
      <c r="BE1375" s="304" t="str">
        <f t="shared" si="12"/>
        <v>false</v>
      </c>
      <c r="BF1375" s="307"/>
      <c r="BG1375" s="305"/>
      <c r="BH1375" s="305"/>
      <c r="BI1375" s="305"/>
      <c r="BJ1375" s="305" t="str">
        <f t="shared" si="18"/>
        <v>***Vacant Building.xml &lt;?xml version="1.0" encoding="UTF-8"?&gt;&lt;schema&gt;&lt;column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K1375" s="306"/>
      <c r="BL1375" s="305" t="str">
        <f t="shared" si="14"/>
        <v>Vacant Building.xml
&lt;?xml version="1.0" encoding="UTF-8"?&gt;&lt;schema&gt;
&lt;column comment="" default="" key="false" label="forestry-maintenance-properties" length="255" nullable="true" originalDbColumnName="forestry-maintenance-properties" originalLength="-1" pattern="" precision="-1" talendType="id_String" type=""/&gt;&lt;/schema&gt;</v>
      </c>
      <c r="BM1375" s="306"/>
      <c r="BN1375" s="302"/>
      <c r="BO1375" s="302"/>
      <c r="BP1375" s="302"/>
      <c r="BQ1375" s="302"/>
      <c r="BR1375" s="302"/>
      <c r="BS1375" s="302"/>
      <c r="BT1375" s="302"/>
      <c r="BU1375" s="302"/>
      <c r="BV1375" s="302"/>
      <c r="BW1375" s="302"/>
      <c r="BX1375" s="302"/>
    </row>
    <row r="1376">
      <c r="A1376" s="292" t="s">
        <v>728</v>
      </c>
      <c r="B1376" s="292">
        <v>1375.0</v>
      </c>
      <c r="C1376" s="292">
        <f t="shared" si="15"/>
        <v>2</v>
      </c>
      <c r="D1376" s="397" t="str">
        <f t="shared" ref="D1376:D1405" si="34">HYPERLINK("https://www.stlouis-mo.gov/data/occupancy-permits/index.cfm","Buil, Dem, Occ")</f>
        <v>Buil, Dem, Occ</v>
      </c>
      <c r="E1376" s="46" t="str">
        <f t="shared" si="2"/>
        <v>prmcode.mdb.CdBkFlowDeviceType.DeviceType</v>
      </c>
      <c r="F1376" s="46" t="s">
        <v>341</v>
      </c>
      <c r="G1376" s="46" t="s">
        <v>616</v>
      </c>
      <c r="H1376" s="47">
        <v>1.0</v>
      </c>
      <c r="I1376" s="392" t="s">
        <v>2407</v>
      </c>
      <c r="J1376" s="398" t="s">
        <v>743</v>
      </c>
      <c r="K1376" s="393">
        <v>1.0</v>
      </c>
      <c r="L1376" s="394" t="b">
        <v>1</v>
      </c>
      <c r="M1376" s="294" t="s">
        <v>802</v>
      </c>
      <c r="N1376" s="294"/>
      <c r="O1376" s="369"/>
      <c r="P1376" s="369"/>
      <c r="Q1376" s="298" t="str">
        <f t="shared" si="3"/>
        <v>CdBkFlowDeviceType</v>
      </c>
      <c r="R1376" s="298" t="str">
        <f t="shared" si="19"/>
        <v>DeviceType</v>
      </c>
      <c r="S1376" s="298" t="str">
        <f t="array" ref="S1376">iferror(index('Type Mapping'!$A$2:$D$21,match(J1376,'Type Mapping'!$B$2:$B$21,0),3),"type mismatch")</f>
        <v>VARCHAR</v>
      </c>
      <c r="T1376" s="298"/>
      <c r="U1376" s="298"/>
      <c r="V1376" s="298"/>
      <c r="W1376" s="51" t="b">
        <v>1</v>
      </c>
      <c r="X1376" s="51"/>
      <c r="Y1376" s="309"/>
      <c r="Z1376" s="309"/>
      <c r="AA1376" s="311" t="s">
        <v>977</v>
      </c>
      <c r="AB1376" s="53" t="str">
        <f t="shared" si="23"/>
        <v>**field missing**_history</v>
      </c>
      <c r="AC1376" s="308" t="str">
        <f t="array" ref="AC1376">iferror(index('StoT Mapping (Depreciated)'!$D$2:$L$976,match(E1376,'StoT Mapping (Depreciated)'!$D$2:$D$976,0),9),"**FIELD MISSING**")</f>
        <v>**FIELD MISSING**</v>
      </c>
      <c r="AD1376" s="53" t="str">
        <f t="shared" si="6"/>
        <v>**field missing**.**FIELD MISSING**</v>
      </c>
      <c r="AE1376" s="299">
        <f>countif(NEW_REDB_table.field,AD1376)</f>
        <v>0</v>
      </c>
      <c r="AF1376" s="299" t="str">
        <f t="shared" si="7"/>
        <v>Check...</v>
      </c>
      <c r="AG1376" s="308"/>
      <c r="AH1376" s="317" t="b">
        <v>0</v>
      </c>
      <c r="AI1376" s="317" t="b">
        <v>0</v>
      </c>
      <c r="AJ1376" s="308" t="str">
        <f t="array" ref="AJ1376">iferror(index('Type Mapping'!$A$2:$D$21,match(J1376,'Type Mapping'!$B$2:$B$21,0),4),"type mismatch")</f>
        <v>VARCHAR</v>
      </c>
      <c r="AK1376" s="308"/>
      <c r="AL1376" s="308"/>
      <c r="AM1376" s="308"/>
      <c r="AN1376" s="300" t="b">
        <v>0</v>
      </c>
      <c r="AO1376" s="300" t="b">
        <v>0</v>
      </c>
      <c r="AP1376" s="300" t="b">
        <v>0</v>
      </c>
      <c r="AQ1376" s="300" t="b">
        <v>0</v>
      </c>
      <c r="AR1376" s="300"/>
      <c r="AS1376" s="300"/>
      <c r="AT1376" s="302"/>
      <c r="AU1376" s="302"/>
      <c r="AV1376" s="303" t="b">
        <v>1</v>
      </c>
      <c r="AW1376" s="304" t="str">
        <f t="shared" si="9"/>
        <v>true</v>
      </c>
      <c r="AX1376" s="305" t="str">
        <f t="shared" si="17"/>
        <v>***CdBkFlowDeviceType.xml &lt;?xml version="1.0" encoding="UTF-8"?&gt;&lt;schema&gt;&lt;column comment="" default="" key="true" label="DeviceType" length="255" nullable="true" originalDbColumnName="DeviceType" originalLength="-1" pattern="" precision="-1" talendType="id_String" type=""/&gt;</v>
      </c>
      <c r="AY1376" s="306"/>
      <c r="AZ1376" s="305" t="str">
        <f t="shared" si="10"/>
        <v>CdBkFlowDeviceType.xml
&lt;?xml version="1.0" encoding="UTF-8"?&gt;&lt;schema&gt;
&lt;column comment="" default="" key="true" label="DeviceType" length="255" nullable="true" originalDbColumnName="DeviceType" originalLength="-1" pattern="" precision="-1" talendType="id_String" type=""/&gt;</v>
      </c>
      <c r="BA1376" s="306"/>
      <c r="BB1376" s="302"/>
      <c r="BC1376" s="303" t="b">
        <f t="shared" si="11"/>
        <v>1</v>
      </c>
      <c r="BD1376" s="304"/>
      <c r="BE1376" s="304" t="str">
        <f t="shared" si="12"/>
        <v>false</v>
      </c>
      <c r="BF1376" s="307"/>
      <c r="BG1376" s="305"/>
      <c r="BH1376" s="305"/>
      <c r="BI1376" s="305"/>
      <c r="BJ1376" s="305" t="str">
        <f t="shared" si="18"/>
        <v>***.xml &lt;?xml version="1.0" encoding="UTF-8"?&gt;&lt;schema&gt;&lt;column comment="" default="" key="false" label="CdBkFlowDeviceType" length="255" nullable="true" originalDbColumnName="CdBkFlowDeviceType" originalLength="-1" pattern="" precision="-1" talendType="id_String" type=""/&gt;</v>
      </c>
      <c r="BK1376" s="306"/>
      <c r="BL1376" s="305" t="str">
        <f t="shared" si="14"/>
        <v>.xml
&lt;?xml version="1.0" encoding="UTF-8"?&gt;&lt;schema&gt;
&lt;column comment="" default="" key="false" label="CdBkFlowDeviceType" length="255" nullable="true" originalDbColumnName="CdBkFlowDeviceType" originalLength="-1" pattern="" precision="-1" talendType="id_String" type=""/&gt;</v>
      </c>
      <c r="BM1376" s="306"/>
      <c r="BN1376" s="302"/>
      <c r="BO1376" s="302"/>
      <c r="BP1376" s="302"/>
      <c r="BQ1376" s="302"/>
      <c r="BR1376" s="302"/>
      <c r="BS1376" s="302"/>
      <c r="BT1376" s="302"/>
      <c r="BU1376" s="302"/>
      <c r="BV1376" s="302"/>
      <c r="BW1376" s="302"/>
      <c r="BX1376" s="302"/>
    </row>
    <row r="1377">
      <c r="A1377" s="292" t="s">
        <v>728</v>
      </c>
      <c r="B1377" s="292">
        <v>1376.0</v>
      </c>
      <c r="C1377" s="292">
        <f t="shared" si="15"/>
        <v>2</v>
      </c>
      <c r="D1377" s="397" t="str">
        <f t="shared" si="34"/>
        <v>Buil, Dem, Occ</v>
      </c>
      <c r="E1377" s="46" t="str">
        <f t="shared" si="2"/>
        <v>prmcode.mdb.CdBkFlowDeviceType.Descr</v>
      </c>
      <c r="F1377" s="46" t="s">
        <v>341</v>
      </c>
      <c r="G1377" s="46" t="s">
        <v>616</v>
      </c>
      <c r="H1377" s="47">
        <v>2.0</v>
      </c>
      <c r="I1377" s="392" t="s">
        <v>2078</v>
      </c>
      <c r="J1377" s="398" t="s">
        <v>743</v>
      </c>
      <c r="K1377" s="393">
        <v>10.0</v>
      </c>
      <c r="L1377" s="394" t="b">
        <v>0</v>
      </c>
      <c r="M1377" s="294" t="s">
        <v>802</v>
      </c>
      <c r="N1377" s="294"/>
      <c r="O1377" s="369"/>
      <c r="P1377" s="369"/>
      <c r="Q1377" s="298" t="str">
        <f t="shared" si="3"/>
        <v>CdBkFlowDeviceType</v>
      </c>
      <c r="R1377" s="298" t="str">
        <f t="shared" si="19"/>
        <v>Descr</v>
      </c>
      <c r="S1377" s="298" t="str">
        <f t="array" ref="S1377">iferror(index('Type Mapping'!$A$2:$D$21,match(J1377,'Type Mapping'!$B$2:$B$21,0),3),"type mismatch")</f>
        <v>VARCHAR</v>
      </c>
      <c r="T1377" s="298"/>
      <c r="U1377" s="298"/>
      <c r="V1377" s="298"/>
      <c r="W1377" s="51" t="b">
        <v>1</v>
      </c>
      <c r="X1377" s="51"/>
      <c r="Y1377" s="309"/>
      <c r="Z1377" s="309"/>
      <c r="AA1377" s="311" t="s">
        <v>977</v>
      </c>
      <c r="AB1377" s="53" t="str">
        <f t="shared" si="23"/>
        <v>**field missing**_history</v>
      </c>
      <c r="AC1377" s="308" t="str">
        <f t="array" ref="AC1377">iferror(index('StoT Mapping (Depreciated)'!$D$2:$L$976,match(E1377,'StoT Mapping (Depreciated)'!$D$2:$D$976,0),9),"**FIELD MISSING**")</f>
        <v>**FIELD MISSING**</v>
      </c>
      <c r="AD1377" s="53" t="str">
        <f t="shared" si="6"/>
        <v>**field missing**.**FIELD MISSING**</v>
      </c>
      <c r="AE1377" s="299">
        <f>countif(NEW_REDB_table.field,AD1377)</f>
        <v>0</v>
      </c>
      <c r="AF1377" s="299" t="str">
        <f t="shared" si="7"/>
        <v>Check...</v>
      </c>
      <c r="AG1377" s="308"/>
      <c r="AH1377" s="317" t="b">
        <v>0</v>
      </c>
      <c r="AI1377" s="317" t="b">
        <v>0</v>
      </c>
      <c r="AJ1377" s="308" t="str">
        <f t="array" ref="AJ1377">iferror(index('Type Mapping'!$A$2:$D$21,match(J1377,'Type Mapping'!$B$2:$B$21,0),4),"type mismatch")</f>
        <v>VARCHAR</v>
      </c>
      <c r="AK1377" s="308"/>
      <c r="AL1377" s="308"/>
      <c r="AM1377" s="308"/>
      <c r="AN1377" s="300" t="b">
        <v>0</v>
      </c>
      <c r="AO1377" s="300" t="b">
        <v>0</v>
      </c>
      <c r="AP1377" s="300" t="b">
        <v>0</v>
      </c>
      <c r="AQ1377" s="300" t="b">
        <v>0</v>
      </c>
      <c r="AR1377" s="300"/>
      <c r="AS1377" s="300"/>
      <c r="AT1377" s="302"/>
      <c r="AU1377" s="302"/>
      <c r="AV1377" s="303" t="b">
        <v>1</v>
      </c>
      <c r="AW1377" s="304" t="str">
        <f t="shared" si="9"/>
        <v>false</v>
      </c>
      <c r="AX1377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77" s="306"/>
      <c r="AZ1377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77" s="306"/>
      <c r="BB1377" s="302"/>
      <c r="BC1377" s="303" t="b">
        <f t="shared" si="11"/>
        <v>1</v>
      </c>
      <c r="BD1377" s="304"/>
      <c r="BE1377" s="304" t="str">
        <f t="shared" si="12"/>
        <v>false</v>
      </c>
      <c r="BF1377" s="307"/>
      <c r="BG1377" s="305"/>
      <c r="BH1377" s="305"/>
      <c r="BI1377" s="305"/>
      <c r="BJ1377" s="305" t="str">
        <f t="shared" si="18"/>
        <v>&lt;column comment="" default="" key="false" label="CdBkFlowDeviceType" length="255" nullable="true" originalDbColumnName="CdBkFlowDeviceType" originalLength="-1" pattern="" precision="-1" talendType="id_String" type=""/&gt;</v>
      </c>
      <c r="BK1377" s="306"/>
      <c r="BL1377" s="305" t="str">
        <f t="shared" si="14"/>
        <v>&lt;column comment="" default="" key="false" label="CdBkFlowDeviceType" length="255" nullable="true" originalDbColumnName="CdBkFlowDeviceType" originalLength="-1" pattern="" precision="-1" talendType="id_String" type=""/&gt;</v>
      </c>
      <c r="BM1377" s="306"/>
      <c r="BN1377" s="302"/>
      <c r="BO1377" s="302"/>
      <c r="BP1377" s="302"/>
      <c r="BQ1377" s="302"/>
      <c r="BR1377" s="302"/>
      <c r="BS1377" s="302"/>
      <c r="BT1377" s="302"/>
      <c r="BU1377" s="302"/>
      <c r="BV1377" s="302"/>
      <c r="BW1377" s="302"/>
      <c r="BX1377" s="302"/>
    </row>
    <row r="1378">
      <c r="A1378" s="292" t="s">
        <v>728</v>
      </c>
      <c r="B1378" s="292">
        <v>1377.0</v>
      </c>
      <c r="C1378" s="292">
        <f t="shared" si="15"/>
        <v>1</v>
      </c>
      <c r="D1378" s="397" t="str">
        <f t="shared" si="34"/>
        <v>Buil, Dem, Occ</v>
      </c>
      <c r="E1378" s="46" t="str">
        <f t="shared" si="2"/>
        <v>prmcode.mdb.CdPrmACntrlType.CntrlType</v>
      </c>
      <c r="F1378" s="46" t="s">
        <v>341</v>
      </c>
      <c r="G1378" s="46" t="s">
        <v>617</v>
      </c>
      <c r="H1378" s="47">
        <v>1.0</v>
      </c>
      <c r="I1378" s="392" t="s">
        <v>2408</v>
      </c>
      <c r="J1378" s="398" t="s">
        <v>743</v>
      </c>
      <c r="K1378" s="393">
        <v>2.0</v>
      </c>
      <c r="L1378" s="394" t="b">
        <v>1</v>
      </c>
      <c r="M1378" s="294" t="s">
        <v>802</v>
      </c>
      <c r="N1378" s="294"/>
      <c r="O1378" s="369"/>
      <c r="P1378" s="369"/>
      <c r="Q1378" s="298" t="str">
        <f t="shared" si="3"/>
        <v>CdPrmACntrlType</v>
      </c>
      <c r="R1378" s="298" t="str">
        <f t="shared" si="19"/>
        <v>CntrlType</v>
      </c>
      <c r="S1378" s="298" t="str">
        <f t="array" ref="S1378">iferror(index('Type Mapping'!$A$2:$D$21,match(J1378,'Type Mapping'!$B$2:$B$21,0),3),"type mismatch")</f>
        <v>VARCHAR</v>
      </c>
      <c r="T1378" s="298"/>
      <c r="U1378" s="298"/>
      <c r="V1378" s="298"/>
      <c r="W1378" s="51" t="b">
        <v>1</v>
      </c>
      <c r="X1378" s="51"/>
      <c r="Y1378" s="309"/>
      <c r="Z1378" s="309"/>
      <c r="AA1378" s="311" t="s">
        <v>977</v>
      </c>
      <c r="AB1378" s="53" t="str">
        <f t="shared" si="23"/>
        <v>**field missing**_history</v>
      </c>
      <c r="AC1378" s="308" t="str">
        <f t="array" ref="AC1378">iferror(index('StoT Mapping (Depreciated)'!$D$2:$L$976,match(E1378,'StoT Mapping (Depreciated)'!$D$2:$D$976,0),9),"**FIELD MISSING**")</f>
        <v>**FIELD MISSING**</v>
      </c>
      <c r="AD1378" s="53" t="str">
        <f t="shared" si="6"/>
        <v>**field missing**.**FIELD MISSING**</v>
      </c>
      <c r="AE1378" s="299">
        <f>countif(NEW_REDB_table.field,AD1378)</f>
        <v>0</v>
      </c>
      <c r="AF1378" s="299" t="str">
        <f t="shared" si="7"/>
        <v>Check...</v>
      </c>
      <c r="AG1378" s="308"/>
      <c r="AH1378" s="317" t="b">
        <v>0</v>
      </c>
      <c r="AI1378" s="317" t="b">
        <v>0</v>
      </c>
      <c r="AJ1378" s="308" t="str">
        <f t="array" ref="AJ1378">iferror(index('Type Mapping'!$A$2:$D$21,match(J1378,'Type Mapping'!$B$2:$B$21,0),4),"type mismatch")</f>
        <v>VARCHAR</v>
      </c>
      <c r="AK1378" s="308"/>
      <c r="AL1378" s="308"/>
      <c r="AM1378" s="308"/>
      <c r="AN1378" s="300" t="b">
        <v>0</v>
      </c>
      <c r="AO1378" s="300" t="b">
        <v>0</v>
      </c>
      <c r="AP1378" s="300" t="b">
        <v>0</v>
      </c>
      <c r="AQ1378" s="300" t="b">
        <v>0</v>
      </c>
      <c r="AR1378" s="300"/>
      <c r="AS1378" s="300"/>
      <c r="AT1378" s="302"/>
      <c r="AU1378" s="302"/>
      <c r="AV1378" s="303" t="b">
        <v>1</v>
      </c>
      <c r="AW1378" s="304" t="str">
        <f t="shared" si="9"/>
        <v>true</v>
      </c>
      <c r="AX1378" s="305" t="str">
        <f t="shared" si="17"/>
        <v>***CdPrmACntrlType.xml &lt;?xml version="1.0" encoding="UTF-8"?&gt;&lt;schema&gt;&lt;column comment="" default="" key="true" label="CntrlType" length="255" nullable="true" originalDbColumnName="CntrlType" originalLength="-1" pattern="" precision="-1" talendType="id_String" type=""/&gt;</v>
      </c>
      <c r="AY1378" s="306"/>
      <c r="AZ1378" s="305" t="str">
        <f t="shared" si="10"/>
        <v>CdPrmACntrlType.xml
&lt;?xml version="1.0" encoding="UTF-8"?&gt;&lt;schema&gt;
&lt;column comment="" default="" key="true" label="CntrlType" length="255" nullable="true" originalDbColumnName="CntrlType" originalLength="-1" pattern="" precision="-1" talendType="id_String" type=""/&gt;</v>
      </c>
      <c r="BA1378" s="306"/>
      <c r="BB1378" s="302"/>
      <c r="BC1378" s="303" t="b">
        <f t="shared" si="11"/>
        <v>1</v>
      </c>
      <c r="BD1378" s="304"/>
      <c r="BE1378" s="304" t="str">
        <f t="shared" si="12"/>
        <v>false</v>
      </c>
      <c r="BF1378" s="307"/>
      <c r="BG1378" s="305"/>
      <c r="BH1378" s="305"/>
      <c r="BI1378" s="305"/>
      <c r="BJ1378" s="305" t="str">
        <f t="shared" si="18"/>
        <v>&lt;column comment="" default="" key="false" label="CdPrmACntrlType" length="255" nullable="true" originalDbColumnName="CdPrmACntrlType" originalLength="-1" pattern="" precision="-1" talendType="id_String" type=""/&gt;</v>
      </c>
      <c r="BK1378" s="306"/>
      <c r="BL1378" s="305" t="str">
        <f t="shared" si="14"/>
        <v>&lt;column comment="" default="" key="false" label="CdPrmACntrlType" length="255" nullable="true" originalDbColumnName="CdPrmACntrlType" originalLength="-1" pattern="" precision="-1" talendType="id_String" type=""/&gt;</v>
      </c>
      <c r="BM1378" s="306"/>
      <c r="BN1378" s="302"/>
      <c r="BO1378" s="302"/>
      <c r="BP1378" s="302"/>
      <c r="BQ1378" s="302"/>
      <c r="BR1378" s="302"/>
      <c r="BS1378" s="302"/>
      <c r="BT1378" s="302"/>
      <c r="BU1378" s="302"/>
      <c r="BV1378" s="302"/>
      <c r="BW1378" s="302"/>
      <c r="BX1378" s="302"/>
    </row>
    <row r="1379">
      <c r="A1379" s="292" t="s">
        <v>728</v>
      </c>
      <c r="B1379" s="292">
        <v>1378.0</v>
      </c>
      <c r="C1379" s="292">
        <f t="shared" si="15"/>
        <v>1</v>
      </c>
      <c r="D1379" s="397" t="str">
        <f t="shared" si="34"/>
        <v>Buil, Dem, Occ</v>
      </c>
      <c r="E1379" s="46" t="str">
        <f t="shared" si="2"/>
        <v>prmcode.mdb.CdPrmACntrlType.Descr</v>
      </c>
      <c r="F1379" s="46" t="s">
        <v>341</v>
      </c>
      <c r="G1379" s="46" t="s">
        <v>617</v>
      </c>
      <c r="H1379" s="47">
        <v>2.0</v>
      </c>
      <c r="I1379" s="392" t="s">
        <v>2078</v>
      </c>
      <c r="J1379" s="398" t="s">
        <v>743</v>
      </c>
      <c r="K1379" s="393">
        <v>15.0</v>
      </c>
      <c r="L1379" s="394" t="b">
        <v>0</v>
      </c>
      <c r="M1379" s="294" t="s">
        <v>802</v>
      </c>
      <c r="N1379" s="294"/>
      <c r="O1379" s="369"/>
      <c r="P1379" s="369"/>
      <c r="Q1379" s="298" t="str">
        <f t="shared" si="3"/>
        <v>CdPrmACntrlType</v>
      </c>
      <c r="R1379" s="298" t="str">
        <f t="shared" si="19"/>
        <v>Descr</v>
      </c>
      <c r="S1379" s="298" t="str">
        <f t="array" ref="S1379">iferror(index('Type Mapping'!$A$2:$D$21,match(J1379,'Type Mapping'!$B$2:$B$21,0),3),"type mismatch")</f>
        <v>VARCHAR</v>
      </c>
      <c r="T1379" s="298"/>
      <c r="U1379" s="298"/>
      <c r="V1379" s="298"/>
      <c r="W1379" s="51" t="b">
        <v>1</v>
      </c>
      <c r="X1379" s="51"/>
      <c r="Y1379" s="309"/>
      <c r="Z1379" s="309"/>
      <c r="AA1379" s="311" t="s">
        <v>977</v>
      </c>
      <c r="AB1379" s="53" t="str">
        <f t="shared" si="23"/>
        <v>**field missing**_history</v>
      </c>
      <c r="AC1379" s="308" t="str">
        <f t="array" ref="AC1379">iferror(index('StoT Mapping (Depreciated)'!$D$2:$L$976,match(E1379,'StoT Mapping (Depreciated)'!$D$2:$D$976,0),9),"**FIELD MISSING**")</f>
        <v>**FIELD MISSING**</v>
      </c>
      <c r="AD1379" s="53" t="str">
        <f t="shared" si="6"/>
        <v>**field missing**.**FIELD MISSING**</v>
      </c>
      <c r="AE1379" s="299">
        <f>countif(NEW_REDB_table.field,AD1379)</f>
        <v>0</v>
      </c>
      <c r="AF1379" s="299" t="str">
        <f t="shared" si="7"/>
        <v>Check...</v>
      </c>
      <c r="AG1379" s="308"/>
      <c r="AH1379" s="317" t="b">
        <v>0</v>
      </c>
      <c r="AI1379" s="317" t="b">
        <v>0</v>
      </c>
      <c r="AJ1379" s="308" t="str">
        <f t="array" ref="AJ1379">iferror(index('Type Mapping'!$A$2:$D$21,match(J1379,'Type Mapping'!$B$2:$B$21,0),4),"type mismatch")</f>
        <v>VARCHAR</v>
      </c>
      <c r="AK1379" s="308"/>
      <c r="AL1379" s="308"/>
      <c r="AM1379" s="308"/>
      <c r="AN1379" s="300" t="b">
        <v>0</v>
      </c>
      <c r="AO1379" s="300" t="b">
        <v>0</v>
      </c>
      <c r="AP1379" s="300" t="b">
        <v>0</v>
      </c>
      <c r="AQ1379" s="300" t="b">
        <v>0</v>
      </c>
      <c r="AR1379" s="300"/>
      <c r="AS1379" s="300"/>
      <c r="AT1379" s="302"/>
      <c r="AU1379" s="302"/>
      <c r="AV1379" s="303" t="b">
        <v>1</v>
      </c>
      <c r="AW1379" s="304" t="str">
        <f t="shared" si="9"/>
        <v>false</v>
      </c>
      <c r="AX1379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79" s="306"/>
      <c r="AZ1379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79" s="306"/>
      <c r="BB1379" s="302"/>
      <c r="BC1379" s="303" t="b">
        <f t="shared" si="11"/>
        <v>1</v>
      </c>
      <c r="BD1379" s="304"/>
      <c r="BE1379" s="304" t="str">
        <f t="shared" si="12"/>
        <v>false</v>
      </c>
      <c r="BF1379" s="307"/>
      <c r="BG1379" s="305"/>
      <c r="BH1379" s="305"/>
      <c r="BI1379" s="305"/>
      <c r="BJ1379" s="305" t="str">
        <f t="shared" si="18"/>
        <v>&lt;column comment="" default="" key="false" label="CdPrmACntrlType" length="255" nullable="true" originalDbColumnName="CdPrmACntrlType" originalLength="-1" pattern="" precision="-1" talendType="id_String" type=""/&gt;</v>
      </c>
      <c r="BK1379" s="306"/>
      <c r="BL1379" s="305" t="str">
        <f t="shared" si="14"/>
        <v>&lt;column comment="" default="" key="false" label="CdPrmACntrlType" length="255" nullable="true" originalDbColumnName="CdPrmACntrlType" originalLength="-1" pattern="" precision="-1" talendType="id_String" type=""/&gt;</v>
      </c>
      <c r="BM1379" s="306"/>
      <c r="BN1379" s="302"/>
      <c r="BO1379" s="302"/>
      <c r="BP1379" s="302"/>
      <c r="BQ1379" s="302"/>
      <c r="BR1379" s="302"/>
      <c r="BS1379" s="302"/>
      <c r="BT1379" s="302"/>
      <c r="BU1379" s="302"/>
      <c r="BV1379" s="302"/>
      <c r="BW1379" s="302"/>
      <c r="BX1379" s="302"/>
    </row>
    <row r="1380">
      <c r="A1380" s="292" t="s">
        <v>728</v>
      </c>
      <c r="B1380" s="292">
        <v>1379.0</v>
      </c>
      <c r="C1380" s="292">
        <f t="shared" si="15"/>
        <v>2</v>
      </c>
      <c r="D1380" s="397" t="str">
        <f t="shared" si="34"/>
        <v>Buil, Dem, Occ</v>
      </c>
      <c r="E1380" s="46" t="str">
        <f t="shared" si="2"/>
        <v>prmcode.mdb.CdPrmActCode.ActCode</v>
      </c>
      <c r="F1380" s="46" t="s">
        <v>341</v>
      </c>
      <c r="G1380" s="46" t="s">
        <v>618</v>
      </c>
      <c r="H1380" s="47">
        <v>1.0</v>
      </c>
      <c r="I1380" s="392" t="s">
        <v>1742</v>
      </c>
      <c r="J1380" s="398" t="s">
        <v>743</v>
      </c>
      <c r="K1380" s="393">
        <v>1.0</v>
      </c>
      <c r="L1380" s="394" t="b">
        <v>1</v>
      </c>
      <c r="M1380" s="294" t="s">
        <v>2409</v>
      </c>
      <c r="N1380" s="294"/>
      <c r="O1380" s="369"/>
      <c r="P1380" s="369"/>
      <c r="Q1380" s="298" t="str">
        <f t="shared" si="3"/>
        <v>CdPrmActCode</v>
      </c>
      <c r="R1380" s="298" t="str">
        <f t="shared" si="19"/>
        <v>ActCode</v>
      </c>
      <c r="S1380" s="298" t="str">
        <f t="array" ref="S1380">iferror(index('Type Mapping'!$A$2:$D$21,match(J1380,'Type Mapping'!$B$2:$B$21,0),3),"type mismatch")</f>
        <v>VARCHAR</v>
      </c>
      <c r="T1380" s="298"/>
      <c r="U1380" s="298"/>
      <c r="V1380" s="298"/>
      <c r="W1380" s="51" t="b">
        <v>1</v>
      </c>
      <c r="X1380" s="51"/>
      <c r="Y1380" s="309"/>
      <c r="Z1380" s="309"/>
      <c r="AA1380" s="311" t="s">
        <v>977</v>
      </c>
      <c r="AB1380" s="53" t="str">
        <f t="shared" si="23"/>
        <v>**field missing**_history</v>
      </c>
      <c r="AC1380" s="308" t="str">
        <f t="array" ref="AC1380">iferror(index('StoT Mapping (Depreciated)'!$D$2:$L$976,match(E1380,'StoT Mapping (Depreciated)'!$D$2:$D$976,0),9),"**FIELD MISSING**")</f>
        <v>**FIELD MISSING**</v>
      </c>
      <c r="AD1380" s="53" t="str">
        <f t="shared" si="6"/>
        <v>**field missing**.**FIELD MISSING**</v>
      </c>
      <c r="AE1380" s="299">
        <f>countif(NEW_REDB_table.field,AD1380)</f>
        <v>0</v>
      </c>
      <c r="AF1380" s="299" t="str">
        <f t="shared" si="7"/>
        <v>Check...</v>
      </c>
      <c r="AG1380" s="308"/>
      <c r="AH1380" s="317" t="b">
        <v>0</v>
      </c>
      <c r="AI1380" s="317" t="b">
        <v>0</v>
      </c>
      <c r="AJ1380" s="308" t="str">
        <f t="array" ref="AJ1380">iferror(index('Type Mapping'!$A$2:$D$21,match(J1380,'Type Mapping'!$B$2:$B$21,0),4),"type mismatch")</f>
        <v>VARCHAR</v>
      </c>
      <c r="AK1380" s="308"/>
      <c r="AL1380" s="308"/>
      <c r="AM1380" s="308"/>
      <c r="AN1380" s="300" t="b">
        <v>0</v>
      </c>
      <c r="AO1380" s="300" t="b">
        <v>0</v>
      </c>
      <c r="AP1380" s="300" t="b">
        <v>0</v>
      </c>
      <c r="AQ1380" s="300" t="b">
        <v>0</v>
      </c>
      <c r="AR1380" s="300"/>
      <c r="AS1380" s="300"/>
      <c r="AT1380" s="302"/>
      <c r="AU1380" s="302"/>
      <c r="AV1380" s="303" t="b">
        <v>1</v>
      </c>
      <c r="AW1380" s="304" t="str">
        <f t="shared" si="9"/>
        <v>true</v>
      </c>
      <c r="AX1380" s="305" t="str">
        <f t="shared" si="17"/>
        <v>***CdPrmActCode.xml &lt;?xml version="1.0" encoding="UTF-8"?&gt;&lt;schema&gt;&lt;column comment="" default="" key="true" label="ActCode" length="255" nullable="true" originalDbColumnName="ActCode" originalLength="-1" pattern="" precision="-1" talendType="id_String" type=""/&gt;</v>
      </c>
      <c r="AY1380" s="306"/>
      <c r="AZ1380" s="305" t="str">
        <f t="shared" si="10"/>
        <v>CdPrmActCode.xml
&lt;?xml version="1.0" encoding="UTF-8"?&gt;&lt;schema&gt;
&lt;column comment="" default="" key="true" label="ActCode" length="255" nullable="true" originalDbColumnName="ActCode" originalLength="-1" pattern="" precision="-1" talendType="id_String" type=""/&gt;</v>
      </c>
      <c r="BA1380" s="306"/>
      <c r="BB1380" s="302"/>
      <c r="BC1380" s="303" t="b">
        <f t="shared" si="11"/>
        <v>1</v>
      </c>
      <c r="BD1380" s="304"/>
      <c r="BE1380" s="304" t="str">
        <f t="shared" si="12"/>
        <v>false</v>
      </c>
      <c r="BF1380" s="307"/>
      <c r="BG1380" s="305"/>
      <c r="BH1380" s="305"/>
      <c r="BI1380" s="305"/>
      <c r="BJ1380" s="305" t="str">
        <f t="shared" si="18"/>
        <v>&lt;column comment="" default="" key="false" label="CdPrmActCode" length="255" nullable="true" originalDbColumnName="CdPrmActCode" originalLength="-1" pattern="" precision="-1" talendType="id_String" type=""/&gt;</v>
      </c>
      <c r="BK1380" s="306"/>
      <c r="BL1380" s="305" t="str">
        <f t="shared" si="14"/>
        <v>&lt;column comment="" default="" key="false" label="CdPrmActCode" length="255" nullable="true" originalDbColumnName="CdPrmActCode" originalLength="-1" pattern="" precision="-1" talendType="id_String" type=""/&gt;</v>
      </c>
      <c r="BM1380" s="306"/>
      <c r="BN1380" s="302"/>
      <c r="BO1380" s="302"/>
      <c r="BP1380" s="302"/>
      <c r="BQ1380" s="302"/>
      <c r="BR1380" s="302"/>
      <c r="BS1380" s="302"/>
      <c r="BT1380" s="302"/>
      <c r="BU1380" s="302"/>
      <c r="BV1380" s="302"/>
      <c r="BW1380" s="302"/>
      <c r="BX1380" s="302"/>
    </row>
    <row r="1381">
      <c r="A1381" s="292" t="s">
        <v>728</v>
      </c>
      <c r="B1381" s="292">
        <v>1380.0</v>
      </c>
      <c r="C1381" s="292">
        <f t="shared" si="15"/>
        <v>2</v>
      </c>
      <c r="D1381" s="397" t="str">
        <f t="shared" si="34"/>
        <v>Buil, Dem, Occ</v>
      </c>
      <c r="E1381" s="46" t="str">
        <f t="shared" si="2"/>
        <v>prmcode.mdb.CdPrmActCode.Descr</v>
      </c>
      <c r="F1381" s="46" t="s">
        <v>341</v>
      </c>
      <c r="G1381" s="46" t="s">
        <v>618</v>
      </c>
      <c r="H1381" s="47">
        <v>2.0</v>
      </c>
      <c r="I1381" s="392" t="s">
        <v>2078</v>
      </c>
      <c r="J1381" s="398" t="s">
        <v>743</v>
      </c>
      <c r="K1381" s="393">
        <v>25.0</v>
      </c>
      <c r="L1381" s="394" t="b">
        <v>0</v>
      </c>
      <c r="M1381" s="294" t="s">
        <v>802</v>
      </c>
      <c r="N1381" s="294"/>
      <c r="O1381" s="369"/>
      <c r="P1381" s="369"/>
      <c r="Q1381" s="298" t="str">
        <f t="shared" si="3"/>
        <v>CdPrmActCode</v>
      </c>
      <c r="R1381" s="298" t="str">
        <f t="shared" si="19"/>
        <v>Descr</v>
      </c>
      <c r="S1381" s="298" t="str">
        <f t="array" ref="S1381">iferror(index('Type Mapping'!$A$2:$D$21,match(J1381,'Type Mapping'!$B$2:$B$21,0),3),"type mismatch")</f>
        <v>VARCHAR</v>
      </c>
      <c r="T1381" s="298"/>
      <c r="U1381" s="298"/>
      <c r="V1381" s="298"/>
      <c r="W1381" s="51" t="b">
        <v>1</v>
      </c>
      <c r="X1381" s="51"/>
      <c r="Y1381" s="309"/>
      <c r="Z1381" s="309"/>
      <c r="AA1381" s="311" t="s">
        <v>977</v>
      </c>
      <c r="AB1381" s="53" t="str">
        <f t="shared" si="23"/>
        <v>**field missing**_history</v>
      </c>
      <c r="AC1381" s="308" t="str">
        <f t="array" ref="AC1381">iferror(index('StoT Mapping (Depreciated)'!$D$2:$L$976,match(E1381,'StoT Mapping (Depreciated)'!$D$2:$D$976,0),9),"**FIELD MISSING**")</f>
        <v>**FIELD MISSING**</v>
      </c>
      <c r="AD1381" s="53" t="str">
        <f t="shared" si="6"/>
        <v>**field missing**.**FIELD MISSING**</v>
      </c>
      <c r="AE1381" s="299">
        <f>countif(NEW_REDB_table.field,AD1381)</f>
        <v>0</v>
      </c>
      <c r="AF1381" s="299" t="str">
        <f t="shared" si="7"/>
        <v>Check...</v>
      </c>
      <c r="AG1381" s="308"/>
      <c r="AH1381" s="317" t="b">
        <v>0</v>
      </c>
      <c r="AI1381" s="317" t="b">
        <v>0</v>
      </c>
      <c r="AJ1381" s="308" t="str">
        <f t="array" ref="AJ1381">iferror(index('Type Mapping'!$A$2:$D$21,match(J1381,'Type Mapping'!$B$2:$B$21,0),4),"type mismatch")</f>
        <v>VARCHAR</v>
      </c>
      <c r="AK1381" s="308"/>
      <c r="AL1381" s="308"/>
      <c r="AM1381" s="308"/>
      <c r="AN1381" s="300" t="b">
        <v>0</v>
      </c>
      <c r="AO1381" s="300" t="b">
        <v>0</v>
      </c>
      <c r="AP1381" s="300" t="b">
        <v>0</v>
      </c>
      <c r="AQ1381" s="300" t="b">
        <v>0</v>
      </c>
      <c r="AR1381" s="300"/>
      <c r="AS1381" s="300"/>
      <c r="AT1381" s="302"/>
      <c r="AU1381" s="302"/>
      <c r="AV1381" s="303" t="b">
        <v>1</v>
      </c>
      <c r="AW1381" s="304" t="str">
        <f t="shared" si="9"/>
        <v>false</v>
      </c>
      <c r="AX1381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81" s="306"/>
      <c r="AZ1381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81" s="306"/>
      <c r="BB1381" s="302"/>
      <c r="BC1381" s="303" t="b">
        <f t="shared" si="11"/>
        <v>1</v>
      </c>
      <c r="BD1381" s="304"/>
      <c r="BE1381" s="304" t="str">
        <f t="shared" si="12"/>
        <v>false</v>
      </c>
      <c r="BF1381" s="307"/>
      <c r="BG1381" s="305"/>
      <c r="BH1381" s="305"/>
      <c r="BI1381" s="305"/>
      <c r="BJ1381" s="305" t="str">
        <f t="shared" si="18"/>
        <v>&lt;column comment="" default="" key="false" label="CdPrmActCode" length="255" nullable="true" originalDbColumnName="CdPrmActCode" originalLength="-1" pattern="" precision="-1" talendType="id_String" type=""/&gt;</v>
      </c>
      <c r="BK1381" s="306"/>
      <c r="BL1381" s="305" t="str">
        <f t="shared" si="14"/>
        <v>&lt;column comment="" default="" key="false" label="CdPrmActCode" length="255" nullable="true" originalDbColumnName="CdPrmActCode" originalLength="-1" pattern="" precision="-1" talendType="id_String" type=""/&gt;</v>
      </c>
      <c r="BM1381" s="306"/>
      <c r="BN1381" s="302"/>
      <c r="BO1381" s="302"/>
      <c r="BP1381" s="302"/>
      <c r="BQ1381" s="302"/>
      <c r="BR1381" s="302"/>
      <c r="BS1381" s="302"/>
      <c r="BT1381" s="302"/>
      <c r="BU1381" s="302"/>
      <c r="BV1381" s="302"/>
      <c r="BW1381" s="302"/>
      <c r="BX1381" s="302"/>
    </row>
    <row r="1382">
      <c r="A1382" s="292" t="s">
        <v>728</v>
      </c>
      <c r="B1382" s="292">
        <v>1381.0</v>
      </c>
      <c r="C1382" s="292">
        <f t="shared" si="15"/>
        <v>1</v>
      </c>
      <c r="D1382" s="397" t="str">
        <f t="shared" si="34"/>
        <v>Buil, Dem, Occ</v>
      </c>
      <c r="E1382" s="46" t="str">
        <f t="shared" si="2"/>
        <v>prmcode.mdb.CdPrmAppType.AppType</v>
      </c>
      <c r="F1382" s="46" t="s">
        <v>341</v>
      </c>
      <c r="G1382" s="46" t="s">
        <v>619</v>
      </c>
      <c r="H1382" s="47">
        <v>1.0</v>
      </c>
      <c r="I1382" s="392" t="s">
        <v>1763</v>
      </c>
      <c r="J1382" s="398" t="s">
        <v>743</v>
      </c>
      <c r="K1382" s="393">
        <v>2.0</v>
      </c>
      <c r="L1382" s="394" t="b">
        <v>1</v>
      </c>
      <c r="M1382" s="294" t="s">
        <v>1997</v>
      </c>
      <c r="N1382" s="294"/>
      <c r="O1382" s="369"/>
      <c r="P1382" s="369"/>
      <c r="Q1382" s="298" t="str">
        <f t="shared" si="3"/>
        <v>CdPrmAppType</v>
      </c>
      <c r="R1382" s="298" t="str">
        <f t="shared" si="19"/>
        <v>AppType</v>
      </c>
      <c r="S1382" s="298" t="str">
        <f t="array" ref="S1382">iferror(index('Type Mapping'!$A$2:$D$21,match(J1382,'Type Mapping'!$B$2:$B$21,0),3),"type mismatch")</f>
        <v>VARCHAR</v>
      </c>
      <c r="T1382" s="298"/>
      <c r="U1382" s="298"/>
      <c r="V1382" s="298"/>
      <c r="W1382" s="51" t="b">
        <v>1</v>
      </c>
      <c r="X1382" s="51"/>
      <c r="Y1382" s="309"/>
      <c r="Z1382" s="309"/>
      <c r="AA1382" s="311" t="s">
        <v>977</v>
      </c>
      <c r="AB1382" s="53" t="str">
        <f t="shared" si="23"/>
        <v>**field missing**_history</v>
      </c>
      <c r="AC1382" s="308" t="str">
        <f t="array" ref="AC1382">iferror(index('StoT Mapping (Depreciated)'!$D$2:$L$976,match(E1382,'StoT Mapping (Depreciated)'!$D$2:$D$976,0),9),"**FIELD MISSING**")</f>
        <v>**FIELD MISSING**</v>
      </c>
      <c r="AD1382" s="53" t="str">
        <f t="shared" si="6"/>
        <v>**field missing**.**FIELD MISSING**</v>
      </c>
      <c r="AE1382" s="299">
        <f>countif(NEW_REDB_table.field,AD1382)</f>
        <v>0</v>
      </c>
      <c r="AF1382" s="299" t="str">
        <f t="shared" si="7"/>
        <v>Check...</v>
      </c>
      <c r="AG1382" s="308"/>
      <c r="AH1382" s="317" t="b">
        <v>0</v>
      </c>
      <c r="AI1382" s="317" t="b">
        <v>0</v>
      </c>
      <c r="AJ1382" s="308" t="str">
        <f t="array" ref="AJ1382">iferror(index('Type Mapping'!$A$2:$D$21,match(J1382,'Type Mapping'!$B$2:$B$21,0),4),"type mismatch")</f>
        <v>VARCHAR</v>
      </c>
      <c r="AK1382" s="308"/>
      <c r="AL1382" s="308"/>
      <c r="AM1382" s="308"/>
      <c r="AN1382" s="300" t="b">
        <v>0</v>
      </c>
      <c r="AO1382" s="300" t="b">
        <v>0</v>
      </c>
      <c r="AP1382" s="300" t="b">
        <v>0</v>
      </c>
      <c r="AQ1382" s="300" t="b">
        <v>0</v>
      </c>
      <c r="AR1382" s="300"/>
      <c r="AS1382" s="300"/>
      <c r="AT1382" s="302"/>
      <c r="AU1382" s="302"/>
      <c r="AV1382" s="303" t="b">
        <v>1</v>
      </c>
      <c r="AW1382" s="304" t="str">
        <f t="shared" si="9"/>
        <v>true</v>
      </c>
      <c r="AX1382" s="305" t="str">
        <f t="shared" si="17"/>
        <v>***CdPrmAppType.xml &lt;?xml version="1.0" encoding="UTF-8"?&gt;&lt;schema&gt;&lt;column comment="" default="" key="true" label="AppType" length="255" nullable="true" originalDbColumnName="AppType" originalLength="-1" pattern="" precision="-1" talendType="id_String" type=""/&gt;</v>
      </c>
      <c r="AY1382" s="306"/>
      <c r="AZ1382" s="305" t="str">
        <f t="shared" si="10"/>
        <v>CdPrmAppType.xml
&lt;?xml version="1.0" encoding="UTF-8"?&gt;&lt;schema&gt;
&lt;column comment="" default="" key="true" label="AppType" length="255" nullable="true" originalDbColumnName="AppType" originalLength="-1" pattern="" precision="-1" talendType="id_String" type=""/&gt;</v>
      </c>
      <c r="BA1382" s="306"/>
      <c r="BB1382" s="302"/>
      <c r="BC1382" s="303" t="b">
        <f t="shared" si="11"/>
        <v>1</v>
      </c>
      <c r="BD1382" s="304"/>
      <c r="BE1382" s="304" t="str">
        <f t="shared" si="12"/>
        <v>false</v>
      </c>
      <c r="BF1382" s="307"/>
      <c r="BG1382" s="305"/>
      <c r="BH1382" s="305"/>
      <c r="BI1382" s="305"/>
      <c r="BJ1382" s="305" t="str">
        <f t="shared" si="18"/>
        <v>&lt;column comment="" default="" key="false" label="CdPrmAppType" length="255" nullable="true" originalDbColumnName="CdPrmAppType" originalLength="-1" pattern="" precision="-1" talendType="id_String" type=""/&gt;</v>
      </c>
      <c r="BK1382" s="306"/>
      <c r="BL1382" s="305" t="str">
        <f t="shared" si="14"/>
        <v>&lt;column comment="" default="" key="false" label="CdPrmAppType" length="255" nullable="true" originalDbColumnName="CdPrmAppType" originalLength="-1" pattern="" precision="-1" talendType="id_String" type=""/&gt;</v>
      </c>
      <c r="BM1382" s="306"/>
      <c r="BN1382" s="302"/>
      <c r="BO1382" s="302"/>
      <c r="BP1382" s="302"/>
      <c r="BQ1382" s="302"/>
      <c r="BR1382" s="302"/>
      <c r="BS1382" s="302"/>
      <c r="BT1382" s="302"/>
      <c r="BU1382" s="302"/>
      <c r="BV1382" s="302"/>
      <c r="BW1382" s="302"/>
      <c r="BX1382" s="302"/>
    </row>
    <row r="1383">
      <c r="A1383" s="292" t="s">
        <v>728</v>
      </c>
      <c r="B1383" s="292">
        <v>1382.0</v>
      </c>
      <c r="C1383" s="292">
        <f t="shared" si="15"/>
        <v>1</v>
      </c>
      <c r="D1383" s="397" t="str">
        <f t="shared" si="34"/>
        <v>Buil, Dem, Occ</v>
      </c>
      <c r="E1383" s="46" t="str">
        <f t="shared" si="2"/>
        <v>prmcode.mdb.CdPrmAppType.Descr</v>
      </c>
      <c r="F1383" s="46" t="s">
        <v>341</v>
      </c>
      <c r="G1383" s="46" t="s">
        <v>619</v>
      </c>
      <c r="H1383" s="47">
        <v>2.0</v>
      </c>
      <c r="I1383" s="392" t="s">
        <v>2078</v>
      </c>
      <c r="J1383" s="398" t="s">
        <v>743</v>
      </c>
      <c r="K1383" s="393">
        <v>20.0</v>
      </c>
      <c r="L1383" s="394" t="b">
        <v>0</v>
      </c>
      <c r="M1383" s="294" t="s">
        <v>802</v>
      </c>
      <c r="N1383" s="294"/>
      <c r="O1383" s="369"/>
      <c r="P1383" s="369"/>
      <c r="Q1383" s="298" t="str">
        <f t="shared" si="3"/>
        <v>CdPrmAppType</v>
      </c>
      <c r="R1383" s="298" t="str">
        <f t="shared" si="19"/>
        <v>Descr</v>
      </c>
      <c r="S1383" s="298" t="str">
        <f t="array" ref="S1383">iferror(index('Type Mapping'!$A$2:$D$21,match(J1383,'Type Mapping'!$B$2:$B$21,0),3),"type mismatch")</f>
        <v>VARCHAR</v>
      </c>
      <c r="T1383" s="298"/>
      <c r="U1383" s="298"/>
      <c r="V1383" s="298"/>
      <c r="W1383" s="51" t="b">
        <v>1</v>
      </c>
      <c r="X1383" s="51"/>
      <c r="Y1383" s="309"/>
      <c r="Z1383" s="309"/>
      <c r="AA1383" s="311" t="s">
        <v>977</v>
      </c>
      <c r="AB1383" s="53" t="str">
        <f t="shared" si="23"/>
        <v>**field missing**_history</v>
      </c>
      <c r="AC1383" s="308" t="str">
        <f t="array" ref="AC1383">iferror(index('StoT Mapping (Depreciated)'!$D$2:$L$976,match(E1383,'StoT Mapping (Depreciated)'!$D$2:$D$976,0),9),"**FIELD MISSING**")</f>
        <v>**FIELD MISSING**</v>
      </c>
      <c r="AD1383" s="53" t="str">
        <f t="shared" si="6"/>
        <v>**field missing**.**FIELD MISSING**</v>
      </c>
      <c r="AE1383" s="299">
        <f>countif(NEW_REDB_table.field,AD1383)</f>
        <v>0</v>
      </c>
      <c r="AF1383" s="299" t="str">
        <f t="shared" si="7"/>
        <v>Check...</v>
      </c>
      <c r="AG1383" s="308"/>
      <c r="AH1383" s="317" t="b">
        <v>0</v>
      </c>
      <c r="AI1383" s="317" t="b">
        <v>0</v>
      </c>
      <c r="AJ1383" s="308" t="str">
        <f t="array" ref="AJ1383">iferror(index('Type Mapping'!$A$2:$D$21,match(J1383,'Type Mapping'!$B$2:$B$21,0),4),"type mismatch")</f>
        <v>VARCHAR</v>
      </c>
      <c r="AK1383" s="308"/>
      <c r="AL1383" s="308"/>
      <c r="AM1383" s="308"/>
      <c r="AN1383" s="300" t="b">
        <v>0</v>
      </c>
      <c r="AO1383" s="300" t="b">
        <v>0</v>
      </c>
      <c r="AP1383" s="300" t="b">
        <v>0</v>
      </c>
      <c r="AQ1383" s="300" t="b">
        <v>0</v>
      </c>
      <c r="AR1383" s="300"/>
      <c r="AS1383" s="300"/>
      <c r="AT1383" s="302"/>
      <c r="AU1383" s="302"/>
      <c r="AV1383" s="303" t="b">
        <v>1</v>
      </c>
      <c r="AW1383" s="304" t="str">
        <f t="shared" si="9"/>
        <v>false</v>
      </c>
      <c r="AX1383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83" s="306"/>
      <c r="AZ1383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83" s="306"/>
      <c r="BB1383" s="302"/>
      <c r="BC1383" s="303" t="b">
        <f t="shared" si="11"/>
        <v>1</v>
      </c>
      <c r="BD1383" s="304"/>
      <c r="BE1383" s="304" t="str">
        <f t="shared" si="12"/>
        <v>false</v>
      </c>
      <c r="BF1383" s="307"/>
      <c r="BG1383" s="305"/>
      <c r="BH1383" s="305"/>
      <c r="BI1383" s="305"/>
      <c r="BJ1383" s="305" t="str">
        <f t="shared" si="18"/>
        <v>&lt;column comment="" default="" key="false" label="CdPrmAppType" length="255" nullable="true" originalDbColumnName="CdPrmAppType" originalLength="-1" pattern="" precision="-1" talendType="id_String" type=""/&gt;</v>
      </c>
      <c r="BK1383" s="306"/>
      <c r="BL1383" s="305" t="str">
        <f t="shared" si="14"/>
        <v>&lt;column comment="" default="" key="false" label="CdPrmAppType" length="255" nullable="true" originalDbColumnName="CdPrmAppType" originalLength="-1" pattern="" precision="-1" talendType="id_String" type=""/&gt;</v>
      </c>
      <c r="BM1383" s="306"/>
      <c r="BN1383" s="302"/>
      <c r="BO1383" s="302"/>
      <c r="BP1383" s="302"/>
      <c r="BQ1383" s="302"/>
      <c r="BR1383" s="302"/>
      <c r="BS1383" s="302"/>
      <c r="BT1383" s="302"/>
      <c r="BU1383" s="302"/>
      <c r="BV1383" s="302"/>
      <c r="BW1383" s="302"/>
      <c r="BX1383" s="302"/>
    </row>
    <row r="1384">
      <c r="A1384" s="292" t="s">
        <v>728</v>
      </c>
      <c r="B1384" s="292">
        <v>1383.0</v>
      </c>
      <c r="C1384" s="292">
        <f t="shared" si="15"/>
        <v>2</v>
      </c>
      <c r="D1384" s="397" t="str">
        <f t="shared" si="34"/>
        <v>Buil, Dem, Occ</v>
      </c>
      <c r="E1384" s="46" t="str">
        <f t="shared" si="2"/>
        <v>prmcode.mdb.CdPrmCancelType.CancelType</v>
      </c>
      <c r="F1384" s="46" t="s">
        <v>341</v>
      </c>
      <c r="G1384" s="46" t="s">
        <v>620</v>
      </c>
      <c r="H1384" s="47">
        <v>1.0</v>
      </c>
      <c r="I1384" s="392" t="s">
        <v>1769</v>
      </c>
      <c r="J1384" s="398" t="s">
        <v>743</v>
      </c>
      <c r="K1384" s="393">
        <v>1.0</v>
      </c>
      <c r="L1384" s="394" t="b">
        <v>1</v>
      </c>
      <c r="M1384" s="294" t="s">
        <v>2006</v>
      </c>
      <c r="N1384" s="294"/>
      <c r="O1384" s="369"/>
      <c r="P1384" s="369"/>
      <c r="Q1384" s="298" t="str">
        <f t="shared" si="3"/>
        <v>CdPrmCancelType</v>
      </c>
      <c r="R1384" s="298" t="str">
        <f t="shared" si="19"/>
        <v>CancelType</v>
      </c>
      <c r="S1384" s="298" t="str">
        <f t="array" ref="S1384">iferror(index('Type Mapping'!$A$2:$D$21,match(J1384,'Type Mapping'!$B$2:$B$21,0),3),"type mismatch")</f>
        <v>VARCHAR</v>
      </c>
      <c r="T1384" s="298"/>
      <c r="U1384" s="298"/>
      <c r="V1384" s="298"/>
      <c r="W1384" s="51" t="b">
        <v>1</v>
      </c>
      <c r="X1384" s="51"/>
      <c r="Y1384" s="309"/>
      <c r="Z1384" s="309"/>
      <c r="AA1384" s="311" t="s">
        <v>977</v>
      </c>
      <c r="AB1384" s="53" t="str">
        <f t="shared" si="23"/>
        <v>**field missing**_history</v>
      </c>
      <c r="AC1384" s="308" t="str">
        <f t="array" ref="AC1384">iferror(index('StoT Mapping (Depreciated)'!$D$2:$L$976,match(E1384,'StoT Mapping (Depreciated)'!$D$2:$D$976,0),9),"**FIELD MISSING**")</f>
        <v>**FIELD MISSING**</v>
      </c>
      <c r="AD1384" s="53" t="str">
        <f t="shared" si="6"/>
        <v>**field missing**.**FIELD MISSING**</v>
      </c>
      <c r="AE1384" s="299">
        <f>countif(NEW_REDB_table.field,AD1384)</f>
        <v>0</v>
      </c>
      <c r="AF1384" s="299" t="str">
        <f t="shared" si="7"/>
        <v>Check...</v>
      </c>
      <c r="AG1384" s="308"/>
      <c r="AH1384" s="317" t="b">
        <v>0</v>
      </c>
      <c r="AI1384" s="317" t="b">
        <v>0</v>
      </c>
      <c r="AJ1384" s="308" t="str">
        <f t="array" ref="AJ1384">iferror(index('Type Mapping'!$A$2:$D$21,match(J1384,'Type Mapping'!$B$2:$B$21,0),4),"type mismatch")</f>
        <v>VARCHAR</v>
      </c>
      <c r="AK1384" s="308"/>
      <c r="AL1384" s="308"/>
      <c r="AM1384" s="308"/>
      <c r="AN1384" s="300" t="b">
        <v>0</v>
      </c>
      <c r="AO1384" s="300" t="b">
        <v>0</v>
      </c>
      <c r="AP1384" s="300" t="b">
        <v>0</v>
      </c>
      <c r="AQ1384" s="300" t="b">
        <v>0</v>
      </c>
      <c r="AR1384" s="300"/>
      <c r="AS1384" s="300"/>
      <c r="AT1384" s="302"/>
      <c r="AU1384" s="302"/>
      <c r="AV1384" s="303" t="b">
        <v>1</v>
      </c>
      <c r="AW1384" s="304" t="str">
        <f t="shared" si="9"/>
        <v>true</v>
      </c>
      <c r="AX1384" s="305" t="str">
        <f t="shared" si="17"/>
        <v>***CdPrmCancelType.xml &lt;?xml version="1.0" encoding="UTF-8"?&gt;&lt;schema&gt;&lt;column comment="" default="" key="true" label="CancelType" length="255" nullable="true" originalDbColumnName="CancelType" originalLength="-1" pattern="" precision="-1" talendType="id_String" type=""/&gt;</v>
      </c>
      <c r="AY1384" s="306"/>
      <c r="AZ1384" s="305" t="str">
        <f t="shared" si="10"/>
        <v>CdPrmCancelType.xml
&lt;?xml version="1.0" encoding="UTF-8"?&gt;&lt;schema&gt;
&lt;column comment="" default="" key="true" label="CancelType" length="255" nullable="true" originalDbColumnName="CancelType" originalLength="-1" pattern="" precision="-1" talendType="id_String" type=""/&gt;</v>
      </c>
      <c r="BA1384" s="306"/>
      <c r="BB1384" s="302"/>
      <c r="BC1384" s="303" t="b">
        <f t="shared" si="11"/>
        <v>1</v>
      </c>
      <c r="BD1384" s="304"/>
      <c r="BE1384" s="304" t="str">
        <f t="shared" si="12"/>
        <v>false</v>
      </c>
      <c r="BF1384" s="307"/>
      <c r="BG1384" s="305"/>
      <c r="BH1384" s="305"/>
      <c r="BI1384" s="305"/>
      <c r="BJ1384" s="305" t="str">
        <f t="shared" si="18"/>
        <v>&lt;column comment="" default="" key="false" label="CdPrmCancelType" length="255" nullable="true" originalDbColumnName="CdPrmCancelType" originalLength="-1" pattern="" precision="-1" talendType="id_String" type=""/&gt;</v>
      </c>
      <c r="BK1384" s="306"/>
      <c r="BL1384" s="305" t="str">
        <f t="shared" si="14"/>
        <v>&lt;column comment="" default="" key="false" label="CdPrmCancelType" length="255" nullable="true" originalDbColumnName="CdPrmCancelType" originalLength="-1" pattern="" precision="-1" talendType="id_String" type=""/&gt;</v>
      </c>
      <c r="BM1384" s="306"/>
      <c r="BN1384" s="302"/>
      <c r="BO1384" s="302"/>
      <c r="BP1384" s="302"/>
      <c r="BQ1384" s="302"/>
      <c r="BR1384" s="302"/>
      <c r="BS1384" s="302"/>
      <c r="BT1384" s="302"/>
      <c r="BU1384" s="302"/>
      <c r="BV1384" s="302"/>
      <c r="BW1384" s="302"/>
      <c r="BX1384" s="302"/>
    </row>
    <row r="1385">
      <c r="A1385" s="292" t="s">
        <v>728</v>
      </c>
      <c r="B1385" s="292">
        <v>1384.0</v>
      </c>
      <c r="C1385" s="292">
        <f t="shared" si="15"/>
        <v>2</v>
      </c>
      <c r="D1385" s="397" t="str">
        <f t="shared" si="34"/>
        <v>Buil, Dem, Occ</v>
      </c>
      <c r="E1385" s="46" t="str">
        <f t="shared" si="2"/>
        <v>prmcode.mdb.CdPrmCancelType.Descr</v>
      </c>
      <c r="F1385" s="46" t="s">
        <v>341</v>
      </c>
      <c r="G1385" s="46" t="s">
        <v>620</v>
      </c>
      <c r="H1385" s="47">
        <v>2.0</v>
      </c>
      <c r="I1385" s="392" t="s">
        <v>2078</v>
      </c>
      <c r="J1385" s="398" t="s">
        <v>743</v>
      </c>
      <c r="K1385" s="393">
        <v>10.0</v>
      </c>
      <c r="L1385" s="394" t="b">
        <v>0</v>
      </c>
      <c r="M1385" s="294" t="s">
        <v>802</v>
      </c>
      <c r="N1385" s="294"/>
      <c r="O1385" s="369"/>
      <c r="P1385" s="369"/>
      <c r="Q1385" s="298" t="str">
        <f t="shared" si="3"/>
        <v>CdPrmCancelType</v>
      </c>
      <c r="R1385" s="298" t="str">
        <f t="shared" si="19"/>
        <v>Descr</v>
      </c>
      <c r="S1385" s="298" t="str">
        <f t="array" ref="S1385">iferror(index('Type Mapping'!$A$2:$D$21,match(J1385,'Type Mapping'!$B$2:$B$21,0),3),"type mismatch")</f>
        <v>VARCHAR</v>
      </c>
      <c r="T1385" s="298"/>
      <c r="U1385" s="298"/>
      <c r="V1385" s="298"/>
      <c r="W1385" s="51" t="b">
        <v>1</v>
      </c>
      <c r="X1385" s="51"/>
      <c r="Y1385" s="309"/>
      <c r="Z1385" s="309"/>
      <c r="AA1385" s="311" t="s">
        <v>977</v>
      </c>
      <c r="AB1385" s="53" t="str">
        <f t="shared" si="23"/>
        <v>**field missing**_history</v>
      </c>
      <c r="AC1385" s="308" t="str">
        <f t="array" ref="AC1385">iferror(index('StoT Mapping (Depreciated)'!$D$2:$L$976,match(E1385,'StoT Mapping (Depreciated)'!$D$2:$D$976,0),9),"**FIELD MISSING**")</f>
        <v>**FIELD MISSING**</v>
      </c>
      <c r="AD1385" s="53" t="str">
        <f t="shared" si="6"/>
        <v>**field missing**.**FIELD MISSING**</v>
      </c>
      <c r="AE1385" s="299">
        <f>countif(NEW_REDB_table.field,AD1385)</f>
        <v>0</v>
      </c>
      <c r="AF1385" s="299" t="str">
        <f t="shared" si="7"/>
        <v>Check...</v>
      </c>
      <c r="AG1385" s="308"/>
      <c r="AH1385" s="317" t="b">
        <v>0</v>
      </c>
      <c r="AI1385" s="317" t="b">
        <v>0</v>
      </c>
      <c r="AJ1385" s="308" t="str">
        <f t="array" ref="AJ1385">iferror(index('Type Mapping'!$A$2:$D$21,match(J1385,'Type Mapping'!$B$2:$B$21,0),4),"type mismatch")</f>
        <v>VARCHAR</v>
      </c>
      <c r="AK1385" s="308"/>
      <c r="AL1385" s="308"/>
      <c r="AM1385" s="308"/>
      <c r="AN1385" s="300" t="b">
        <v>0</v>
      </c>
      <c r="AO1385" s="300" t="b">
        <v>0</v>
      </c>
      <c r="AP1385" s="300" t="b">
        <v>0</v>
      </c>
      <c r="AQ1385" s="300" t="b">
        <v>0</v>
      </c>
      <c r="AR1385" s="300"/>
      <c r="AS1385" s="300"/>
      <c r="AT1385" s="302"/>
      <c r="AU1385" s="302"/>
      <c r="AV1385" s="303" t="b">
        <v>1</v>
      </c>
      <c r="AW1385" s="304" t="str">
        <f t="shared" si="9"/>
        <v>false</v>
      </c>
      <c r="AX1385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85" s="306"/>
      <c r="AZ1385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85" s="306"/>
      <c r="BB1385" s="302"/>
      <c r="BC1385" s="303" t="b">
        <f t="shared" si="11"/>
        <v>1</v>
      </c>
      <c r="BD1385" s="304"/>
      <c r="BE1385" s="304" t="str">
        <f t="shared" si="12"/>
        <v>false</v>
      </c>
      <c r="BF1385" s="307"/>
      <c r="BG1385" s="305"/>
      <c r="BH1385" s="305"/>
      <c r="BI1385" s="305"/>
      <c r="BJ1385" s="305" t="str">
        <f t="shared" si="18"/>
        <v>&lt;column comment="" default="" key="false" label="CdPrmCancelType" length="255" nullable="true" originalDbColumnName="CdPrmCancelType" originalLength="-1" pattern="" precision="-1" talendType="id_String" type=""/&gt;</v>
      </c>
      <c r="BK1385" s="306"/>
      <c r="BL1385" s="305" t="str">
        <f t="shared" si="14"/>
        <v>&lt;column comment="" default="" key="false" label="CdPrmCancelType" length="255" nullable="true" originalDbColumnName="CdPrmCancelType" originalLength="-1" pattern="" precision="-1" talendType="id_String" type=""/&gt;</v>
      </c>
      <c r="BM1385" s="306"/>
      <c r="BN1385" s="302"/>
      <c r="BO1385" s="302"/>
      <c r="BP1385" s="302"/>
      <c r="BQ1385" s="302"/>
      <c r="BR1385" s="302"/>
      <c r="BS1385" s="302"/>
      <c r="BT1385" s="302"/>
      <c r="BU1385" s="302"/>
      <c r="BV1385" s="302"/>
      <c r="BW1385" s="302"/>
      <c r="BX1385" s="302"/>
    </row>
    <row r="1386">
      <c r="A1386" s="292" t="s">
        <v>728</v>
      </c>
      <c r="B1386" s="292">
        <v>1385.0</v>
      </c>
      <c r="C1386" s="292">
        <f t="shared" si="15"/>
        <v>1</v>
      </c>
      <c r="D1386" s="397" t="str">
        <f t="shared" si="34"/>
        <v>Buil, Dem, Occ</v>
      </c>
      <c r="E1386" s="46" t="str">
        <f t="shared" si="2"/>
        <v>prmcode.mdb.CdPrmDemoType.DemoType</v>
      </c>
      <c r="F1386" s="46" t="s">
        <v>341</v>
      </c>
      <c r="G1386" s="46" t="s">
        <v>621</v>
      </c>
      <c r="H1386" s="47">
        <v>1.0</v>
      </c>
      <c r="I1386" s="392" t="s">
        <v>1895</v>
      </c>
      <c r="J1386" s="398" t="s">
        <v>743</v>
      </c>
      <c r="K1386" s="393">
        <v>1.0</v>
      </c>
      <c r="L1386" s="394" t="b">
        <v>1</v>
      </c>
      <c r="M1386" s="294" t="s">
        <v>2185</v>
      </c>
      <c r="N1386" s="294"/>
      <c r="O1386" s="369"/>
      <c r="P1386" s="369"/>
      <c r="Q1386" s="298" t="str">
        <f t="shared" si="3"/>
        <v>CdPrmDemoType</v>
      </c>
      <c r="R1386" s="298" t="str">
        <f t="shared" si="19"/>
        <v>DemoType</v>
      </c>
      <c r="S1386" s="298" t="str">
        <f t="array" ref="S1386">iferror(index('Type Mapping'!$A$2:$D$21,match(J1386,'Type Mapping'!$B$2:$B$21,0),3),"type mismatch")</f>
        <v>VARCHAR</v>
      </c>
      <c r="T1386" s="298"/>
      <c r="U1386" s="298"/>
      <c r="V1386" s="298"/>
      <c r="W1386" s="51" t="b">
        <v>1</v>
      </c>
      <c r="X1386" s="51"/>
      <c r="Y1386" s="309"/>
      <c r="Z1386" s="309"/>
      <c r="AA1386" s="311" t="s">
        <v>977</v>
      </c>
      <c r="AB1386" s="53" t="str">
        <f t="shared" si="23"/>
        <v>**field missing**_history</v>
      </c>
      <c r="AC1386" s="308" t="str">
        <f t="array" ref="AC1386">iferror(index('StoT Mapping (Depreciated)'!$D$2:$L$976,match(E1386,'StoT Mapping (Depreciated)'!$D$2:$D$976,0),9),"**FIELD MISSING**")</f>
        <v>**FIELD MISSING**</v>
      </c>
      <c r="AD1386" s="53" t="str">
        <f t="shared" si="6"/>
        <v>**field missing**.**FIELD MISSING**</v>
      </c>
      <c r="AE1386" s="299">
        <f>countif(NEW_REDB_table.field,AD1386)</f>
        <v>0</v>
      </c>
      <c r="AF1386" s="299" t="str">
        <f t="shared" si="7"/>
        <v>Check...</v>
      </c>
      <c r="AG1386" s="308"/>
      <c r="AH1386" s="317" t="b">
        <v>0</v>
      </c>
      <c r="AI1386" s="317" t="b">
        <v>0</v>
      </c>
      <c r="AJ1386" s="308" t="str">
        <f t="array" ref="AJ1386">iferror(index('Type Mapping'!$A$2:$D$21,match(J1386,'Type Mapping'!$B$2:$B$21,0),4),"type mismatch")</f>
        <v>VARCHAR</v>
      </c>
      <c r="AK1386" s="308"/>
      <c r="AL1386" s="308"/>
      <c r="AM1386" s="308"/>
      <c r="AN1386" s="300" t="b">
        <v>0</v>
      </c>
      <c r="AO1386" s="300" t="b">
        <v>0</v>
      </c>
      <c r="AP1386" s="300" t="b">
        <v>0</v>
      </c>
      <c r="AQ1386" s="300" t="b">
        <v>0</v>
      </c>
      <c r="AR1386" s="300"/>
      <c r="AS1386" s="300"/>
      <c r="AT1386" s="302"/>
      <c r="AU1386" s="302"/>
      <c r="AV1386" s="303" t="b">
        <v>1</v>
      </c>
      <c r="AW1386" s="304" t="str">
        <f t="shared" si="9"/>
        <v>true</v>
      </c>
      <c r="AX1386" s="305" t="str">
        <f t="shared" si="17"/>
        <v>***CdPrmDemoType.xml &lt;?xml version="1.0" encoding="UTF-8"?&gt;&lt;schema&gt;&lt;column comment="" default="" key="true" label="DemoType" length="255" nullable="true" originalDbColumnName="DemoType" originalLength="-1" pattern="" precision="-1" talendType="id_String" type=""/&gt;</v>
      </c>
      <c r="AY1386" s="306"/>
      <c r="AZ1386" s="305" t="str">
        <f t="shared" si="10"/>
        <v>CdPrmDemoType.xml
&lt;?xml version="1.0" encoding="UTF-8"?&gt;&lt;schema&gt;
&lt;column comment="" default="" key="true" label="DemoType" length="255" nullable="true" originalDbColumnName="DemoType" originalLength="-1" pattern="" precision="-1" talendType="id_String" type=""/&gt;</v>
      </c>
      <c r="BA1386" s="306"/>
      <c r="BB1386" s="302"/>
      <c r="BC1386" s="303" t="b">
        <f t="shared" si="11"/>
        <v>1</v>
      </c>
      <c r="BD1386" s="304"/>
      <c r="BE1386" s="304" t="str">
        <f t="shared" si="12"/>
        <v>false</v>
      </c>
      <c r="BF1386" s="307"/>
      <c r="BG1386" s="305"/>
      <c r="BH1386" s="305"/>
      <c r="BI1386" s="305"/>
      <c r="BJ1386" s="305" t="str">
        <f t="shared" si="18"/>
        <v>&lt;column comment="" default="" key="false" label="CdPrmDemoType" length="255" nullable="true" originalDbColumnName="CdPrmDemoType" originalLength="-1" pattern="" precision="-1" talendType="id_String" type=""/&gt;</v>
      </c>
      <c r="BK1386" s="306"/>
      <c r="BL1386" s="305" t="str">
        <f t="shared" si="14"/>
        <v>&lt;column comment="" default="" key="false" label="CdPrmDemoType" length="255" nullable="true" originalDbColumnName="CdPrmDemoType" originalLength="-1" pattern="" precision="-1" talendType="id_String" type=""/&gt;</v>
      </c>
      <c r="BM1386" s="306"/>
      <c r="BN1386" s="302"/>
      <c r="BO1386" s="302"/>
      <c r="BP1386" s="302"/>
      <c r="BQ1386" s="302"/>
      <c r="BR1386" s="302"/>
      <c r="BS1386" s="302"/>
      <c r="BT1386" s="302"/>
      <c r="BU1386" s="302"/>
      <c r="BV1386" s="302"/>
      <c r="BW1386" s="302"/>
      <c r="BX1386" s="302"/>
    </row>
    <row r="1387">
      <c r="A1387" s="292" t="s">
        <v>728</v>
      </c>
      <c r="B1387" s="292">
        <v>1386.0</v>
      </c>
      <c r="C1387" s="292">
        <f t="shared" si="15"/>
        <v>1</v>
      </c>
      <c r="D1387" s="397" t="str">
        <f t="shared" si="34"/>
        <v>Buil, Dem, Occ</v>
      </c>
      <c r="E1387" s="46" t="str">
        <f t="shared" si="2"/>
        <v>prmcode.mdb.CdPrmDemoType.Descr</v>
      </c>
      <c r="F1387" s="46" t="s">
        <v>341</v>
      </c>
      <c r="G1387" s="46" t="s">
        <v>621</v>
      </c>
      <c r="H1387" s="47">
        <v>2.0</v>
      </c>
      <c r="I1387" s="392" t="s">
        <v>2078</v>
      </c>
      <c r="J1387" s="398" t="s">
        <v>743</v>
      </c>
      <c r="K1387" s="393">
        <v>20.0</v>
      </c>
      <c r="L1387" s="394" t="b">
        <v>0</v>
      </c>
      <c r="M1387" s="294" t="s">
        <v>802</v>
      </c>
      <c r="N1387" s="294"/>
      <c r="O1387" s="369"/>
      <c r="P1387" s="369"/>
      <c r="Q1387" s="298" t="str">
        <f t="shared" si="3"/>
        <v>CdPrmDemoType</v>
      </c>
      <c r="R1387" s="298" t="str">
        <f t="shared" si="19"/>
        <v>Descr</v>
      </c>
      <c r="S1387" s="298" t="str">
        <f t="array" ref="S1387">iferror(index('Type Mapping'!$A$2:$D$21,match(J1387,'Type Mapping'!$B$2:$B$21,0),3),"type mismatch")</f>
        <v>VARCHAR</v>
      </c>
      <c r="T1387" s="298"/>
      <c r="U1387" s="298"/>
      <c r="V1387" s="298"/>
      <c r="W1387" s="51" t="b">
        <v>1</v>
      </c>
      <c r="X1387" s="51"/>
      <c r="Y1387" s="309"/>
      <c r="Z1387" s="309"/>
      <c r="AA1387" s="311" t="s">
        <v>977</v>
      </c>
      <c r="AB1387" s="53" t="str">
        <f t="shared" si="23"/>
        <v>**field missing**_history</v>
      </c>
      <c r="AC1387" s="308" t="str">
        <f t="array" ref="AC1387">iferror(index('StoT Mapping (Depreciated)'!$D$2:$L$976,match(E1387,'StoT Mapping (Depreciated)'!$D$2:$D$976,0),9),"**FIELD MISSING**")</f>
        <v>**FIELD MISSING**</v>
      </c>
      <c r="AD1387" s="53" t="str">
        <f t="shared" si="6"/>
        <v>**field missing**.**FIELD MISSING**</v>
      </c>
      <c r="AE1387" s="299">
        <f>countif(NEW_REDB_table.field,AD1387)</f>
        <v>0</v>
      </c>
      <c r="AF1387" s="299" t="str">
        <f t="shared" si="7"/>
        <v>Check...</v>
      </c>
      <c r="AG1387" s="308"/>
      <c r="AH1387" s="317" t="b">
        <v>0</v>
      </c>
      <c r="AI1387" s="317" t="b">
        <v>0</v>
      </c>
      <c r="AJ1387" s="308" t="str">
        <f t="array" ref="AJ1387">iferror(index('Type Mapping'!$A$2:$D$21,match(J1387,'Type Mapping'!$B$2:$B$21,0),4),"type mismatch")</f>
        <v>VARCHAR</v>
      </c>
      <c r="AK1387" s="308"/>
      <c r="AL1387" s="308"/>
      <c r="AM1387" s="308"/>
      <c r="AN1387" s="300" t="b">
        <v>0</v>
      </c>
      <c r="AO1387" s="300" t="b">
        <v>0</v>
      </c>
      <c r="AP1387" s="300" t="b">
        <v>0</v>
      </c>
      <c r="AQ1387" s="300" t="b">
        <v>0</v>
      </c>
      <c r="AR1387" s="300"/>
      <c r="AS1387" s="300"/>
      <c r="AT1387" s="302"/>
      <c r="AU1387" s="302"/>
      <c r="AV1387" s="303" t="b">
        <v>1</v>
      </c>
      <c r="AW1387" s="304" t="str">
        <f t="shared" si="9"/>
        <v>false</v>
      </c>
      <c r="AX1387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87" s="306"/>
      <c r="AZ1387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87" s="306"/>
      <c r="BB1387" s="302"/>
      <c r="BC1387" s="303" t="b">
        <f t="shared" si="11"/>
        <v>1</v>
      </c>
      <c r="BD1387" s="304"/>
      <c r="BE1387" s="304" t="str">
        <f t="shared" si="12"/>
        <v>false</v>
      </c>
      <c r="BF1387" s="307"/>
      <c r="BG1387" s="305"/>
      <c r="BH1387" s="305"/>
      <c r="BI1387" s="305"/>
      <c r="BJ1387" s="305" t="str">
        <f t="shared" si="18"/>
        <v>&lt;column comment="" default="" key="false" label="CdPrmDemoType" length="255" nullable="true" originalDbColumnName="CdPrmDemoType" originalLength="-1" pattern="" precision="-1" talendType="id_String" type=""/&gt;</v>
      </c>
      <c r="BK1387" s="306"/>
      <c r="BL1387" s="305" t="str">
        <f t="shared" si="14"/>
        <v>&lt;column comment="" default="" key="false" label="CdPrmDemoType" length="255" nullable="true" originalDbColumnName="CdPrmDemoType" originalLength="-1" pattern="" precision="-1" talendType="id_String" type=""/&gt;</v>
      </c>
      <c r="BM1387" s="306"/>
      <c r="BN1387" s="302"/>
      <c r="BO1387" s="302"/>
      <c r="BP1387" s="302"/>
      <c r="BQ1387" s="302"/>
      <c r="BR1387" s="302"/>
      <c r="BS1387" s="302"/>
      <c r="BT1387" s="302"/>
      <c r="BU1387" s="302"/>
      <c r="BV1387" s="302"/>
      <c r="BW1387" s="302"/>
      <c r="BX1387" s="302"/>
    </row>
    <row r="1388">
      <c r="A1388" s="292" t="s">
        <v>728</v>
      </c>
      <c r="B1388" s="292">
        <v>1387.0</v>
      </c>
      <c r="C1388" s="292">
        <f t="shared" si="15"/>
        <v>2</v>
      </c>
      <c r="D1388" s="397" t="str">
        <f t="shared" si="34"/>
        <v>Buil, Dem, Occ</v>
      </c>
      <c r="E1388" s="46" t="str">
        <f t="shared" si="2"/>
        <v>prmcode.mdb.CdPrmFireType.FireType</v>
      </c>
      <c r="F1388" s="46" t="s">
        <v>341</v>
      </c>
      <c r="G1388" s="46" t="s">
        <v>622</v>
      </c>
      <c r="H1388" s="47">
        <v>1.0</v>
      </c>
      <c r="I1388" s="392" t="s">
        <v>2410</v>
      </c>
      <c r="J1388" s="398" t="s">
        <v>743</v>
      </c>
      <c r="K1388" s="393">
        <v>2.0</v>
      </c>
      <c r="L1388" s="394" t="b">
        <v>1</v>
      </c>
      <c r="M1388" s="294" t="s">
        <v>802</v>
      </c>
      <c r="N1388" s="294"/>
      <c r="O1388" s="369"/>
      <c r="P1388" s="369"/>
      <c r="Q1388" s="298" t="str">
        <f t="shared" si="3"/>
        <v>CdPrmFireType</v>
      </c>
      <c r="R1388" s="298" t="str">
        <f t="shared" si="19"/>
        <v>FireType</v>
      </c>
      <c r="S1388" s="298" t="str">
        <f t="array" ref="S1388">iferror(index('Type Mapping'!$A$2:$D$21,match(J1388,'Type Mapping'!$B$2:$B$21,0),3),"type mismatch")</f>
        <v>VARCHAR</v>
      </c>
      <c r="T1388" s="298"/>
      <c r="U1388" s="298"/>
      <c r="V1388" s="298"/>
      <c r="W1388" s="51" t="b">
        <v>1</v>
      </c>
      <c r="X1388" s="51"/>
      <c r="Y1388" s="309"/>
      <c r="Z1388" s="309"/>
      <c r="AA1388" s="311" t="s">
        <v>977</v>
      </c>
      <c r="AB1388" s="53" t="str">
        <f t="shared" si="23"/>
        <v>**field missing**_history</v>
      </c>
      <c r="AC1388" s="308" t="str">
        <f t="array" ref="AC1388">iferror(index('StoT Mapping (Depreciated)'!$D$2:$L$976,match(E1388,'StoT Mapping (Depreciated)'!$D$2:$D$976,0),9),"**FIELD MISSING**")</f>
        <v>**FIELD MISSING**</v>
      </c>
      <c r="AD1388" s="53" t="str">
        <f t="shared" si="6"/>
        <v>**field missing**.**FIELD MISSING**</v>
      </c>
      <c r="AE1388" s="299">
        <f>countif(NEW_REDB_table.field,AD1388)</f>
        <v>0</v>
      </c>
      <c r="AF1388" s="299" t="str">
        <f t="shared" si="7"/>
        <v>Check...</v>
      </c>
      <c r="AG1388" s="308"/>
      <c r="AH1388" s="317" t="b">
        <v>0</v>
      </c>
      <c r="AI1388" s="317" t="b">
        <v>0</v>
      </c>
      <c r="AJ1388" s="308" t="str">
        <f t="array" ref="AJ1388">iferror(index('Type Mapping'!$A$2:$D$21,match(J1388,'Type Mapping'!$B$2:$B$21,0),4),"type mismatch")</f>
        <v>VARCHAR</v>
      </c>
      <c r="AK1388" s="308"/>
      <c r="AL1388" s="308"/>
      <c r="AM1388" s="308"/>
      <c r="AN1388" s="300" t="b">
        <v>0</v>
      </c>
      <c r="AO1388" s="300" t="b">
        <v>0</v>
      </c>
      <c r="AP1388" s="300" t="b">
        <v>0</v>
      </c>
      <c r="AQ1388" s="300" t="b">
        <v>0</v>
      </c>
      <c r="AR1388" s="300"/>
      <c r="AS1388" s="300"/>
      <c r="AT1388" s="302"/>
      <c r="AU1388" s="302"/>
      <c r="AV1388" s="303" t="b">
        <v>1</v>
      </c>
      <c r="AW1388" s="304" t="str">
        <f t="shared" si="9"/>
        <v>true</v>
      </c>
      <c r="AX1388" s="305" t="str">
        <f t="shared" si="17"/>
        <v>***CdPrmFireType.xml &lt;?xml version="1.0" encoding="UTF-8"?&gt;&lt;schema&gt;&lt;column comment="" default="" key="true" label="FireType" length="255" nullable="true" originalDbColumnName="FireType" originalLength="-1" pattern="" precision="-1" talendType="id_String" type=""/&gt;</v>
      </c>
      <c r="AY1388" s="306"/>
      <c r="AZ1388" s="305" t="str">
        <f t="shared" si="10"/>
        <v>CdPrmFireType.xml
&lt;?xml version="1.0" encoding="UTF-8"?&gt;&lt;schema&gt;
&lt;column comment="" default="" key="true" label="FireType" length="255" nullable="true" originalDbColumnName="FireType" originalLength="-1" pattern="" precision="-1" talendType="id_String" type=""/&gt;</v>
      </c>
      <c r="BA1388" s="306"/>
      <c r="BB1388" s="302"/>
      <c r="BC1388" s="303" t="b">
        <f t="shared" si="11"/>
        <v>1</v>
      </c>
      <c r="BD1388" s="304"/>
      <c r="BE1388" s="304" t="str">
        <f t="shared" si="12"/>
        <v>false</v>
      </c>
      <c r="BF1388" s="307"/>
      <c r="BG1388" s="305"/>
      <c r="BH1388" s="305"/>
      <c r="BI1388" s="305"/>
      <c r="BJ1388" s="305" t="str">
        <f t="shared" si="18"/>
        <v>&lt;column comment="" default="" key="false" label="CdPrmFireType" length="255" nullable="true" originalDbColumnName="CdPrmFireType" originalLength="-1" pattern="" precision="-1" talendType="id_String" type=""/&gt;</v>
      </c>
      <c r="BK1388" s="306"/>
      <c r="BL1388" s="305" t="str">
        <f t="shared" si="14"/>
        <v>&lt;column comment="" default="" key="false" label="CdPrmFireType" length="255" nullable="true" originalDbColumnName="CdPrmFireType" originalLength="-1" pattern="" precision="-1" talendType="id_String" type=""/&gt;</v>
      </c>
      <c r="BM1388" s="306"/>
      <c r="BN1388" s="302"/>
      <c r="BO1388" s="302"/>
      <c r="BP1388" s="302"/>
      <c r="BQ1388" s="302"/>
      <c r="BR1388" s="302"/>
      <c r="BS1388" s="302"/>
      <c r="BT1388" s="302"/>
      <c r="BU1388" s="302"/>
      <c r="BV1388" s="302"/>
      <c r="BW1388" s="302"/>
      <c r="BX1388" s="302"/>
    </row>
    <row r="1389">
      <c r="A1389" s="292" t="s">
        <v>728</v>
      </c>
      <c r="B1389" s="292">
        <v>1388.0</v>
      </c>
      <c r="C1389" s="292">
        <f t="shared" si="15"/>
        <v>2</v>
      </c>
      <c r="D1389" s="397" t="str">
        <f t="shared" si="34"/>
        <v>Buil, Dem, Occ</v>
      </c>
      <c r="E1389" s="46" t="str">
        <f t="shared" si="2"/>
        <v>prmcode.mdb.CdPrmFireType.Descr</v>
      </c>
      <c r="F1389" s="46" t="s">
        <v>341</v>
      </c>
      <c r="G1389" s="46" t="s">
        <v>622</v>
      </c>
      <c r="H1389" s="47">
        <v>2.0</v>
      </c>
      <c r="I1389" s="392" t="s">
        <v>2078</v>
      </c>
      <c r="J1389" s="398" t="s">
        <v>743</v>
      </c>
      <c r="K1389" s="393">
        <v>20.0</v>
      </c>
      <c r="L1389" s="394" t="b">
        <v>0</v>
      </c>
      <c r="M1389" s="294" t="s">
        <v>802</v>
      </c>
      <c r="N1389" s="294"/>
      <c r="O1389" s="369"/>
      <c r="P1389" s="369"/>
      <c r="Q1389" s="298" t="str">
        <f t="shared" si="3"/>
        <v>CdPrmFireType</v>
      </c>
      <c r="R1389" s="298" t="str">
        <f t="shared" si="19"/>
        <v>Descr</v>
      </c>
      <c r="S1389" s="298" t="str">
        <f t="array" ref="S1389">iferror(index('Type Mapping'!$A$2:$D$21,match(J1389,'Type Mapping'!$B$2:$B$21,0),3),"type mismatch")</f>
        <v>VARCHAR</v>
      </c>
      <c r="T1389" s="298"/>
      <c r="U1389" s="298"/>
      <c r="V1389" s="298"/>
      <c r="W1389" s="51" t="b">
        <v>1</v>
      </c>
      <c r="X1389" s="51"/>
      <c r="Y1389" s="309"/>
      <c r="Z1389" s="309"/>
      <c r="AA1389" s="311" t="s">
        <v>977</v>
      </c>
      <c r="AB1389" s="53" t="str">
        <f t="shared" si="23"/>
        <v>**field missing**_history</v>
      </c>
      <c r="AC1389" s="308" t="str">
        <f t="array" ref="AC1389">iferror(index('StoT Mapping (Depreciated)'!$D$2:$L$976,match(E1389,'StoT Mapping (Depreciated)'!$D$2:$D$976,0),9),"**FIELD MISSING**")</f>
        <v>**FIELD MISSING**</v>
      </c>
      <c r="AD1389" s="53" t="str">
        <f t="shared" si="6"/>
        <v>**field missing**.**FIELD MISSING**</v>
      </c>
      <c r="AE1389" s="299">
        <f>countif(NEW_REDB_table.field,AD1389)</f>
        <v>0</v>
      </c>
      <c r="AF1389" s="299" t="str">
        <f t="shared" si="7"/>
        <v>Check...</v>
      </c>
      <c r="AG1389" s="308"/>
      <c r="AH1389" s="317" t="b">
        <v>0</v>
      </c>
      <c r="AI1389" s="317" t="b">
        <v>0</v>
      </c>
      <c r="AJ1389" s="308" t="str">
        <f t="array" ref="AJ1389">iferror(index('Type Mapping'!$A$2:$D$21,match(J1389,'Type Mapping'!$B$2:$B$21,0),4),"type mismatch")</f>
        <v>VARCHAR</v>
      </c>
      <c r="AK1389" s="308"/>
      <c r="AL1389" s="308"/>
      <c r="AM1389" s="308"/>
      <c r="AN1389" s="300" t="b">
        <v>0</v>
      </c>
      <c r="AO1389" s="300" t="b">
        <v>0</v>
      </c>
      <c r="AP1389" s="300" t="b">
        <v>0</v>
      </c>
      <c r="AQ1389" s="300" t="b">
        <v>0</v>
      </c>
      <c r="AR1389" s="300"/>
      <c r="AS1389" s="300"/>
      <c r="AT1389" s="302"/>
      <c r="AU1389" s="302"/>
      <c r="AV1389" s="303" t="b">
        <v>1</v>
      </c>
      <c r="AW1389" s="304" t="str">
        <f t="shared" si="9"/>
        <v>false</v>
      </c>
      <c r="AX1389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89" s="306"/>
      <c r="AZ1389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89" s="306"/>
      <c r="BB1389" s="302"/>
      <c r="BC1389" s="303" t="b">
        <f t="shared" si="11"/>
        <v>1</v>
      </c>
      <c r="BD1389" s="304"/>
      <c r="BE1389" s="304" t="str">
        <f t="shared" si="12"/>
        <v>false</v>
      </c>
      <c r="BF1389" s="307"/>
      <c r="BG1389" s="305"/>
      <c r="BH1389" s="305"/>
      <c r="BI1389" s="305"/>
      <c r="BJ1389" s="305" t="str">
        <f t="shared" si="18"/>
        <v>&lt;column comment="" default="" key="false" label="CdPrmFireType" length="255" nullable="true" originalDbColumnName="CdPrmFireType" originalLength="-1" pattern="" precision="-1" talendType="id_String" type=""/&gt;</v>
      </c>
      <c r="BK1389" s="306"/>
      <c r="BL1389" s="305" t="str">
        <f t="shared" si="14"/>
        <v>&lt;column comment="" default="" key="false" label="CdPrmFireType" length="255" nullable="true" originalDbColumnName="CdPrmFireType" originalLength="-1" pattern="" precision="-1" talendType="id_String" type=""/&gt;</v>
      </c>
      <c r="BM1389" s="306"/>
      <c r="BN1389" s="302"/>
      <c r="BO1389" s="302"/>
      <c r="BP1389" s="302"/>
      <c r="BQ1389" s="302"/>
      <c r="BR1389" s="302"/>
      <c r="BS1389" s="302"/>
      <c r="BT1389" s="302"/>
      <c r="BU1389" s="302"/>
      <c r="BV1389" s="302"/>
      <c r="BW1389" s="302"/>
      <c r="BX1389" s="302"/>
    </row>
    <row r="1390">
      <c r="A1390" s="292" t="s">
        <v>728</v>
      </c>
      <c r="B1390" s="292">
        <v>1389.0</v>
      </c>
      <c r="C1390" s="292">
        <f t="shared" si="15"/>
        <v>1</v>
      </c>
      <c r="D1390" s="397" t="str">
        <f t="shared" si="34"/>
        <v>Buil, Dem, Occ</v>
      </c>
      <c r="E1390" s="46" t="str">
        <f t="shared" si="2"/>
        <v>prmcode.mdb.CdPrmInspType.InspType</v>
      </c>
      <c r="F1390" s="46" t="s">
        <v>341</v>
      </c>
      <c r="G1390" s="46" t="s">
        <v>623</v>
      </c>
      <c r="H1390" s="47">
        <v>1.0</v>
      </c>
      <c r="I1390" s="392" t="s">
        <v>435</v>
      </c>
      <c r="J1390" s="398" t="s">
        <v>749</v>
      </c>
      <c r="K1390" s="393">
        <v>2.0</v>
      </c>
      <c r="L1390" s="394" t="b">
        <v>1</v>
      </c>
      <c r="M1390" s="294" t="s">
        <v>802</v>
      </c>
      <c r="N1390" s="294"/>
      <c r="O1390" s="369"/>
      <c r="P1390" s="369"/>
      <c r="Q1390" s="298" t="str">
        <f t="shared" si="3"/>
        <v>CdPrmInspType</v>
      </c>
      <c r="R1390" s="298" t="str">
        <f t="shared" si="19"/>
        <v>InspType</v>
      </c>
      <c r="S1390" s="298" t="str">
        <f t="array" ref="S1390">iferror(index('Type Mapping'!$A$2:$D$21,match(J1390,'Type Mapping'!$B$2:$B$21,0),3),"type mismatch")</f>
        <v>VARCHAR</v>
      </c>
      <c r="T1390" s="298"/>
      <c r="U1390" s="298"/>
      <c r="V1390" s="298"/>
      <c r="W1390" s="51" t="b">
        <v>1</v>
      </c>
      <c r="X1390" s="51"/>
      <c r="Y1390" s="309"/>
      <c r="Z1390" s="309"/>
      <c r="AA1390" s="311" t="s">
        <v>977</v>
      </c>
      <c r="AB1390" s="53" t="str">
        <f t="shared" si="23"/>
        <v>**field missing**_history</v>
      </c>
      <c r="AC1390" s="308" t="str">
        <f t="array" ref="AC1390">iferror(index('StoT Mapping (Depreciated)'!$D$2:$L$976,match(E1390,'StoT Mapping (Depreciated)'!$D$2:$D$976,0),9),"**FIELD MISSING**")</f>
        <v>**FIELD MISSING**</v>
      </c>
      <c r="AD1390" s="53" t="str">
        <f t="shared" si="6"/>
        <v>**field missing**.**FIELD MISSING**</v>
      </c>
      <c r="AE1390" s="299">
        <f>countif(NEW_REDB_table.field,AD1390)</f>
        <v>0</v>
      </c>
      <c r="AF1390" s="299" t="str">
        <f t="shared" si="7"/>
        <v>Check...</v>
      </c>
      <c r="AG1390" s="308"/>
      <c r="AH1390" s="317" t="b">
        <v>0</v>
      </c>
      <c r="AI1390" s="317" t="b">
        <v>0</v>
      </c>
      <c r="AJ1390" s="308" t="str">
        <f t="array" ref="AJ1390">iferror(index('Type Mapping'!$A$2:$D$21,match(J1390,'Type Mapping'!$B$2:$B$21,0),4),"type mismatch")</f>
        <v>INT</v>
      </c>
      <c r="AK1390" s="308"/>
      <c r="AL1390" s="308"/>
      <c r="AM1390" s="308"/>
      <c r="AN1390" s="300" t="b">
        <v>0</v>
      </c>
      <c r="AO1390" s="300" t="b">
        <v>0</v>
      </c>
      <c r="AP1390" s="300" t="b">
        <v>0</v>
      </c>
      <c r="AQ1390" s="300" t="b">
        <v>0</v>
      </c>
      <c r="AR1390" s="300"/>
      <c r="AS1390" s="300"/>
      <c r="AT1390" s="302"/>
      <c r="AU1390" s="302"/>
      <c r="AV1390" s="303" t="b">
        <v>1</v>
      </c>
      <c r="AW1390" s="304" t="str">
        <f t="shared" si="9"/>
        <v>true</v>
      </c>
      <c r="AX1390" s="305" t="str">
        <f t="shared" si="17"/>
        <v>***CdPrmInspType.xml &lt;?xml version="1.0" encoding="UTF-8"?&gt;&lt;schema&gt;&lt;column comment="" default="" key="true" label="InspType" length="255" nullable="true" originalDbColumnName="InspType" originalLength="-1" pattern="" precision="-1" talendType="id_String" type=""/&gt;</v>
      </c>
      <c r="AY1390" s="306"/>
      <c r="AZ1390" s="305" t="str">
        <f t="shared" si="10"/>
        <v>CdPrmInspType.xml
&lt;?xml version="1.0" encoding="UTF-8"?&gt;&lt;schema&gt;
&lt;column comment="" default="" key="true" label="InspType" length="255" nullable="true" originalDbColumnName="InspType" originalLength="-1" pattern="" precision="-1" talendType="id_String" type=""/&gt;</v>
      </c>
      <c r="BA1390" s="306"/>
      <c r="BB1390" s="302"/>
      <c r="BC1390" s="303" t="b">
        <f t="shared" si="11"/>
        <v>1</v>
      </c>
      <c r="BD1390" s="304"/>
      <c r="BE1390" s="304" t="str">
        <f t="shared" si="12"/>
        <v>false</v>
      </c>
      <c r="BF1390" s="307"/>
      <c r="BG1390" s="305"/>
      <c r="BH1390" s="305"/>
      <c r="BI1390" s="305"/>
      <c r="BJ1390" s="305" t="str">
        <f t="shared" si="18"/>
        <v>&lt;column comment="" default="" key="false" label="CdPrmInspType" length="255" nullable="true" originalDbColumnName="CdPrmInspType" originalLength="-1" pattern="" precision="-1" talendType="id_String" type=""/&gt;</v>
      </c>
      <c r="BK1390" s="306"/>
      <c r="BL1390" s="305" t="str">
        <f t="shared" si="14"/>
        <v>&lt;column comment="" default="" key="false" label="CdPrmInspType" length="255" nullable="true" originalDbColumnName="CdPrmInspType" originalLength="-1" pattern="" precision="-1" talendType="id_String" type=""/&gt;</v>
      </c>
      <c r="BM1390" s="306"/>
      <c r="BN1390" s="302"/>
      <c r="BO1390" s="302"/>
      <c r="BP1390" s="302"/>
      <c r="BQ1390" s="302"/>
      <c r="BR1390" s="302"/>
      <c r="BS1390" s="302"/>
      <c r="BT1390" s="302"/>
      <c r="BU1390" s="302"/>
      <c r="BV1390" s="302"/>
      <c r="BW1390" s="302"/>
      <c r="BX1390" s="302"/>
    </row>
    <row r="1391">
      <c r="A1391" s="292" t="s">
        <v>728</v>
      </c>
      <c r="B1391" s="292">
        <v>1390.0</v>
      </c>
      <c r="C1391" s="292">
        <f t="shared" si="15"/>
        <v>1</v>
      </c>
      <c r="D1391" s="397" t="str">
        <f t="shared" si="34"/>
        <v>Buil, Dem, Occ</v>
      </c>
      <c r="E1391" s="46" t="str">
        <f t="shared" si="2"/>
        <v>prmcode.mdb.CdPrmInspType.Descr</v>
      </c>
      <c r="F1391" s="46" t="s">
        <v>341</v>
      </c>
      <c r="G1391" s="46" t="s">
        <v>623</v>
      </c>
      <c r="H1391" s="47">
        <v>2.0</v>
      </c>
      <c r="I1391" s="392" t="s">
        <v>2078</v>
      </c>
      <c r="J1391" s="398" t="s">
        <v>743</v>
      </c>
      <c r="K1391" s="393">
        <v>30.0</v>
      </c>
      <c r="L1391" s="394" t="b">
        <v>0</v>
      </c>
      <c r="M1391" s="294" t="s">
        <v>802</v>
      </c>
      <c r="N1391" s="294"/>
      <c r="O1391" s="369"/>
      <c r="P1391" s="369"/>
      <c r="Q1391" s="298" t="str">
        <f t="shared" si="3"/>
        <v>CdPrmInspType</v>
      </c>
      <c r="R1391" s="298" t="str">
        <f t="shared" si="19"/>
        <v>Descr</v>
      </c>
      <c r="S1391" s="298" t="str">
        <f t="array" ref="S1391">iferror(index('Type Mapping'!$A$2:$D$21,match(J1391,'Type Mapping'!$B$2:$B$21,0),3),"type mismatch")</f>
        <v>VARCHAR</v>
      </c>
      <c r="T1391" s="298"/>
      <c r="U1391" s="298"/>
      <c r="V1391" s="298"/>
      <c r="W1391" s="51" t="b">
        <v>1</v>
      </c>
      <c r="X1391" s="51"/>
      <c r="Y1391" s="309"/>
      <c r="Z1391" s="309"/>
      <c r="AA1391" s="311" t="s">
        <v>977</v>
      </c>
      <c r="AB1391" s="53" t="str">
        <f t="shared" si="23"/>
        <v>**field missing**_history</v>
      </c>
      <c r="AC1391" s="308" t="str">
        <f t="array" ref="AC1391">iferror(index('StoT Mapping (Depreciated)'!$D$2:$L$976,match(E1391,'StoT Mapping (Depreciated)'!$D$2:$D$976,0),9),"**FIELD MISSING**")</f>
        <v>**FIELD MISSING**</v>
      </c>
      <c r="AD1391" s="53" t="str">
        <f t="shared" si="6"/>
        <v>**field missing**.**FIELD MISSING**</v>
      </c>
      <c r="AE1391" s="299">
        <f>countif(NEW_REDB_table.field,AD1391)</f>
        <v>0</v>
      </c>
      <c r="AF1391" s="299" t="str">
        <f t="shared" si="7"/>
        <v>Check...</v>
      </c>
      <c r="AG1391" s="308"/>
      <c r="AH1391" s="317" t="b">
        <v>0</v>
      </c>
      <c r="AI1391" s="317" t="b">
        <v>0</v>
      </c>
      <c r="AJ1391" s="308" t="str">
        <f t="array" ref="AJ1391">iferror(index('Type Mapping'!$A$2:$D$21,match(J1391,'Type Mapping'!$B$2:$B$21,0),4),"type mismatch")</f>
        <v>VARCHAR</v>
      </c>
      <c r="AK1391" s="308"/>
      <c r="AL1391" s="308"/>
      <c r="AM1391" s="308"/>
      <c r="AN1391" s="300" t="b">
        <v>0</v>
      </c>
      <c r="AO1391" s="300" t="b">
        <v>0</v>
      </c>
      <c r="AP1391" s="300" t="b">
        <v>0</v>
      </c>
      <c r="AQ1391" s="300" t="b">
        <v>0</v>
      </c>
      <c r="AR1391" s="300"/>
      <c r="AS1391" s="300"/>
      <c r="AT1391" s="302"/>
      <c r="AU1391" s="302"/>
      <c r="AV1391" s="303" t="b">
        <v>1</v>
      </c>
      <c r="AW1391" s="304" t="str">
        <f t="shared" si="9"/>
        <v>false</v>
      </c>
      <c r="AX1391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391" s="306"/>
      <c r="AZ1391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391" s="306"/>
      <c r="BB1391" s="302"/>
      <c r="BC1391" s="303" t="b">
        <f t="shared" si="11"/>
        <v>1</v>
      </c>
      <c r="BD1391" s="304"/>
      <c r="BE1391" s="304" t="str">
        <f t="shared" si="12"/>
        <v>false</v>
      </c>
      <c r="BF1391" s="307"/>
      <c r="BG1391" s="305"/>
      <c r="BH1391" s="305"/>
      <c r="BI1391" s="305"/>
      <c r="BJ1391" s="305" t="str">
        <f t="shared" si="18"/>
        <v>&lt;column comment="" default="" key="false" label="CdPrmInspType" length="255" nullable="true" originalDbColumnName="CdPrmInspType" originalLength="-1" pattern="" precision="-1" talendType="id_String" type=""/&gt;</v>
      </c>
      <c r="BK1391" s="306"/>
      <c r="BL1391" s="305" t="str">
        <f t="shared" si="14"/>
        <v>&lt;column comment="" default="" key="false" label="CdPrmInspType" length="255" nullable="true" originalDbColumnName="CdPrmInspType" originalLength="-1" pattern="" precision="-1" talendType="id_String" type=""/&gt;</v>
      </c>
      <c r="BM1391" s="306"/>
      <c r="BN1391" s="302"/>
      <c r="BO1391" s="302"/>
      <c r="BP1391" s="302"/>
      <c r="BQ1391" s="302"/>
      <c r="BR1391" s="302"/>
      <c r="BS1391" s="302"/>
      <c r="BT1391" s="302"/>
      <c r="BU1391" s="302"/>
      <c r="BV1391" s="302"/>
      <c r="BW1391" s="302"/>
      <c r="BX1391" s="302"/>
    </row>
    <row r="1392">
      <c r="A1392" s="292" t="s">
        <v>728</v>
      </c>
      <c r="B1392" s="292">
        <v>1391.0</v>
      </c>
      <c r="C1392" s="292">
        <f t="shared" si="15"/>
        <v>1</v>
      </c>
      <c r="D1392" s="397" t="str">
        <f t="shared" si="34"/>
        <v>Buil, Dem, Occ</v>
      </c>
      <c r="E1392" s="46" t="str">
        <f t="shared" si="2"/>
        <v>prmcode.mdb.CdPrmInspType.Control</v>
      </c>
      <c r="F1392" s="46" t="s">
        <v>341</v>
      </c>
      <c r="G1392" s="46" t="s">
        <v>623</v>
      </c>
      <c r="H1392" s="47">
        <v>3.0</v>
      </c>
      <c r="I1392" s="392" t="s">
        <v>2411</v>
      </c>
      <c r="J1392" s="398" t="s">
        <v>743</v>
      </c>
      <c r="K1392" s="393">
        <v>1.0</v>
      </c>
      <c r="L1392" s="394" t="b">
        <v>0</v>
      </c>
      <c r="M1392" s="294" t="s">
        <v>802</v>
      </c>
      <c r="N1392" s="294"/>
      <c r="O1392" s="369"/>
      <c r="P1392" s="369"/>
      <c r="Q1392" s="298" t="str">
        <f t="shared" si="3"/>
        <v>CdPrmInspType</v>
      </c>
      <c r="R1392" s="298" t="str">
        <f t="shared" si="19"/>
        <v>Control</v>
      </c>
      <c r="S1392" s="298" t="str">
        <f t="array" ref="S1392">iferror(index('Type Mapping'!$A$2:$D$21,match(J1392,'Type Mapping'!$B$2:$B$21,0),3),"type mismatch")</f>
        <v>VARCHAR</v>
      </c>
      <c r="T1392" s="298"/>
      <c r="U1392" s="298"/>
      <c r="V1392" s="298"/>
      <c r="W1392" s="51" t="b">
        <v>1</v>
      </c>
      <c r="X1392" s="51"/>
      <c r="Y1392" s="309"/>
      <c r="Z1392" s="309"/>
      <c r="AA1392" s="311" t="s">
        <v>977</v>
      </c>
      <c r="AB1392" s="53" t="str">
        <f t="shared" si="23"/>
        <v>**field missing**_history</v>
      </c>
      <c r="AC1392" s="308" t="str">
        <f t="array" ref="AC1392">iferror(index('StoT Mapping (Depreciated)'!$D$2:$L$976,match(E1392,'StoT Mapping (Depreciated)'!$D$2:$D$976,0),9),"**FIELD MISSING**")</f>
        <v>**FIELD MISSING**</v>
      </c>
      <c r="AD1392" s="53" t="str">
        <f t="shared" si="6"/>
        <v>**field missing**.**FIELD MISSING**</v>
      </c>
      <c r="AE1392" s="299">
        <f>countif(NEW_REDB_table.field,AD1392)</f>
        <v>0</v>
      </c>
      <c r="AF1392" s="299" t="str">
        <f t="shared" si="7"/>
        <v>Check...</v>
      </c>
      <c r="AG1392" s="308"/>
      <c r="AH1392" s="317" t="b">
        <v>0</v>
      </c>
      <c r="AI1392" s="317" t="b">
        <v>0</v>
      </c>
      <c r="AJ1392" s="308" t="str">
        <f t="array" ref="AJ1392">iferror(index('Type Mapping'!$A$2:$D$21,match(J1392,'Type Mapping'!$B$2:$B$21,0),4),"type mismatch")</f>
        <v>VARCHAR</v>
      </c>
      <c r="AK1392" s="308"/>
      <c r="AL1392" s="308"/>
      <c r="AM1392" s="308"/>
      <c r="AN1392" s="300" t="b">
        <v>0</v>
      </c>
      <c r="AO1392" s="300" t="b">
        <v>0</v>
      </c>
      <c r="AP1392" s="300" t="b">
        <v>0</v>
      </c>
      <c r="AQ1392" s="300" t="b">
        <v>0</v>
      </c>
      <c r="AR1392" s="300"/>
      <c r="AS1392" s="300"/>
      <c r="AT1392" s="302"/>
      <c r="AU1392" s="302"/>
      <c r="AV1392" s="303" t="b">
        <v>1</v>
      </c>
      <c r="AW1392" s="304" t="str">
        <f t="shared" si="9"/>
        <v>false</v>
      </c>
      <c r="AX1392" s="305" t="str">
        <f t="shared" si="17"/>
        <v>&lt;column comment="" default="" key="false" label="Control" length="255" nullable="true" originalDbColumnName="Control" originalLength="-1" pattern="" precision="-1" talendType="id_String" type=""/&gt;&lt;/schema&gt;</v>
      </c>
      <c r="AY1392" s="306"/>
      <c r="AZ1392" s="305" t="str">
        <f t="shared" si="10"/>
        <v>&lt;column comment="" default="" key="false" label="Control" length="255" nullable="true" originalDbColumnName="Control" originalLength="-1" pattern="" precision="-1" talendType="id_String" type=""/&gt;
&lt;/schema&gt;
</v>
      </c>
      <c r="BA1392" s="306"/>
      <c r="BB1392" s="302"/>
      <c r="BC1392" s="303" t="b">
        <f t="shared" si="11"/>
        <v>1</v>
      </c>
      <c r="BD1392" s="304"/>
      <c r="BE1392" s="304" t="str">
        <f t="shared" si="12"/>
        <v>false</v>
      </c>
      <c r="BF1392" s="307"/>
      <c r="BG1392" s="305"/>
      <c r="BH1392" s="305"/>
      <c r="BI1392" s="305"/>
      <c r="BJ1392" s="305" t="str">
        <f t="shared" si="18"/>
        <v>&lt;column comment="" default="" key="false" label="CdPrmInspType" length="255" nullable="true" originalDbColumnName="CdPrmInspType" originalLength="-1" pattern="" precision="-1" talendType="id_String" type=""/&gt;</v>
      </c>
      <c r="BK1392" s="306"/>
      <c r="BL1392" s="305" t="str">
        <f t="shared" si="14"/>
        <v>&lt;column comment="" default="" key="false" label="CdPrmInspType" length="255" nullable="true" originalDbColumnName="CdPrmInspType" originalLength="-1" pattern="" precision="-1" talendType="id_String" type=""/&gt;</v>
      </c>
      <c r="BM1392" s="306"/>
      <c r="BN1392" s="302"/>
      <c r="BO1392" s="302"/>
      <c r="BP1392" s="302"/>
      <c r="BQ1392" s="302"/>
      <c r="BR1392" s="302"/>
      <c r="BS1392" s="302"/>
      <c r="BT1392" s="302"/>
      <c r="BU1392" s="302"/>
      <c r="BV1392" s="302"/>
      <c r="BW1392" s="302"/>
      <c r="BX1392" s="302"/>
    </row>
    <row r="1393">
      <c r="A1393" s="292" t="s">
        <v>728</v>
      </c>
      <c r="B1393" s="292">
        <v>1392.0</v>
      </c>
      <c r="C1393" s="292">
        <f t="shared" si="15"/>
        <v>2</v>
      </c>
      <c r="D1393" s="397" t="str">
        <f t="shared" si="34"/>
        <v>Buil, Dem, Occ</v>
      </c>
      <c r="E1393" s="46" t="str">
        <f t="shared" si="2"/>
        <v>prmcode.mdb.CdPrmPermitType.PermType</v>
      </c>
      <c r="F1393" s="46" t="s">
        <v>341</v>
      </c>
      <c r="G1393" s="46" t="s">
        <v>624</v>
      </c>
      <c r="H1393" s="47">
        <v>1.0</v>
      </c>
      <c r="I1393" s="392" t="s">
        <v>2412</v>
      </c>
      <c r="J1393" s="398" t="s">
        <v>743</v>
      </c>
      <c r="K1393" s="393">
        <v>2.0</v>
      </c>
      <c r="L1393" s="394" t="b">
        <v>1</v>
      </c>
      <c r="M1393" s="294" t="s">
        <v>802</v>
      </c>
      <c r="N1393" s="294"/>
      <c r="O1393" s="369"/>
      <c r="P1393" s="369"/>
      <c r="Q1393" s="298" t="str">
        <f t="shared" si="3"/>
        <v>CdPrmPermitType</v>
      </c>
      <c r="R1393" s="298" t="str">
        <f t="shared" si="19"/>
        <v>PermType</v>
      </c>
      <c r="S1393" s="298" t="str">
        <f t="array" ref="S1393">iferror(index('Type Mapping'!$A$2:$D$21,match(J1393,'Type Mapping'!$B$2:$B$21,0),3),"type mismatch")</f>
        <v>VARCHAR</v>
      </c>
      <c r="T1393" s="298"/>
      <c r="U1393" s="298"/>
      <c r="V1393" s="298"/>
      <c r="W1393" s="51" t="b">
        <v>1</v>
      </c>
      <c r="X1393" s="51"/>
      <c r="Y1393" s="309"/>
      <c r="Z1393" s="309"/>
      <c r="AA1393" s="311" t="s">
        <v>977</v>
      </c>
      <c r="AB1393" s="53" t="str">
        <f t="shared" si="23"/>
        <v>**field missing**_history</v>
      </c>
      <c r="AC1393" s="308" t="str">
        <f t="array" ref="AC1393">iferror(index('StoT Mapping (Depreciated)'!$D$2:$L$976,match(E1393,'StoT Mapping (Depreciated)'!$D$2:$D$976,0),9),"**FIELD MISSING**")</f>
        <v>**FIELD MISSING**</v>
      </c>
      <c r="AD1393" s="53" t="str">
        <f t="shared" si="6"/>
        <v>**field missing**.**FIELD MISSING**</v>
      </c>
      <c r="AE1393" s="299">
        <f>countif(NEW_REDB_table.field,AD1393)</f>
        <v>0</v>
      </c>
      <c r="AF1393" s="299" t="str">
        <f t="shared" si="7"/>
        <v>Check...</v>
      </c>
      <c r="AG1393" s="308"/>
      <c r="AH1393" s="317" t="b">
        <v>0</v>
      </c>
      <c r="AI1393" s="317" t="b">
        <v>0</v>
      </c>
      <c r="AJ1393" s="308" t="str">
        <f t="array" ref="AJ1393">iferror(index('Type Mapping'!$A$2:$D$21,match(J1393,'Type Mapping'!$B$2:$B$21,0),4),"type mismatch")</f>
        <v>VARCHAR</v>
      </c>
      <c r="AK1393" s="308"/>
      <c r="AL1393" s="308"/>
      <c r="AM1393" s="308"/>
      <c r="AN1393" s="300" t="b">
        <v>0</v>
      </c>
      <c r="AO1393" s="300" t="b">
        <v>0</v>
      </c>
      <c r="AP1393" s="300" t="b">
        <v>0</v>
      </c>
      <c r="AQ1393" s="300" t="b">
        <v>0</v>
      </c>
      <c r="AR1393" s="300"/>
      <c r="AS1393" s="300"/>
      <c r="AT1393" s="302"/>
      <c r="AU1393" s="302"/>
      <c r="AV1393" s="303" t="b">
        <v>1</v>
      </c>
      <c r="AW1393" s="304" t="str">
        <f t="shared" si="9"/>
        <v>true</v>
      </c>
      <c r="AX1393" s="305" t="str">
        <f t="shared" si="17"/>
        <v>***CdPrmPermitType.xml &lt;?xml version="1.0" encoding="UTF-8"?&gt;&lt;schema&gt;&lt;column comment="" default="" key="true" label="PermType" length="255" nullable="true" originalDbColumnName="PermType" originalLength="-1" pattern="" precision="-1" talendType="id_String" type=""/&gt;</v>
      </c>
      <c r="AY1393" s="306"/>
      <c r="AZ1393" s="305" t="str">
        <f t="shared" si="10"/>
        <v>CdPrmPermitType.xml
&lt;?xml version="1.0" encoding="UTF-8"?&gt;&lt;schema&gt;
&lt;column comment="" default="" key="true" label="PermType" length="255" nullable="true" originalDbColumnName="PermType" originalLength="-1" pattern="" precision="-1" talendType="id_String" type=""/&gt;</v>
      </c>
      <c r="BA1393" s="306"/>
      <c r="BB1393" s="302"/>
      <c r="BC1393" s="303" t="b">
        <f t="shared" si="11"/>
        <v>1</v>
      </c>
      <c r="BD1393" s="304"/>
      <c r="BE1393" s="304" t="str">
        <f t="shared" si="12"/>
        <v>false</v>
      </c>
      <c r="BF1393" s="307"/>
      <c r="BG1393" s="305"/>
      <c r="BH1393" s="305"/>
      <c r="BI1393" s="305"/>
      <c r="BJ1393" s="305" t="str">
        <f t="shared" si="18"/>
        <v>&lt;column comment="" default="" key="false" label="CdPrmPermitType" length="255" nullable="true" originalDbColumnName="CdPrmPermitType" originalLength="-1" pattern="" precision="-1" talendType="id_String" type=""/&gt;</v>
      </c>
      <c r="BK1393" s="306"/>
      <c r="BL1393" s="305" t="str">
        <f t="shared" si="14"/>
        <v>&lt;column comment="" default="" key="false" label="CdPrmPermitType" length="255" nullable="true" originalDbColumnName="CdPrmPermitType" originalLength="-1" pattern="" precision="-1" talendType="id_String" type=""/&gt;</v>
      </c>
      <c r="BM1393" s="306"/>
      <c r="BN1393" s="302"/>
      <c r="BO1393" s="302"/>
      <c r="BP1393" s="302"/>
      <c r="BQ1393" s="302"/>
      <c r="BR1393" s="302"/>
      <c r="BS1393" s="302"/>
      <c r="BT1393" s="302"/>
      <c r="BU1393" s="302"/>
      <c r="BV1393" s="302"/>
      <c r="BW1393" s="302"/>
      <c r="BX1393" s="302"/>
    </row>
    <row r="1394">
      <c r="A1394" s="292" t="s">
        <v>728</v>
      </c>
      <c r="B1394" s="292">
        <v>1393.0</v>
      </c>
      <c r="C1394" s="292">
        <f t="shared" si="15"/>
        <v>2</v>
      </c>
      <c r="D1394" s="397" t="str">
        <f t="shared" si="34"/>
        <v>Buil, Dem, Occ</v>
      </c>
      <c r="E1394" s="46" t="str">
        <f t="shared" si="2"/>
        <v>prmcode.mdb.CdPrmPermitType.Descr</v>
      </c>
      <c r="F1394" s="46" t="s">
        <v>341</v>
      </c>
      <c r="G1394" s="46" t="s">
        <v>624</v>
      </c>
      <c r="H1394" s="47">
        <v>2.0</v>
      </c>
      <c r="I1394" s="392" t="s">
        <v>2078</v>
      </c>
      <c r="J1394" s="398" t="s">
        <v>743</v>
      </c>
      <c r="K1394" s="393">
        <v>15.0</v>
      </c>
      <c r="L1394" s="394" t="b">
        <v>0</v>
      </c>
      <c r="M1394" s="294" t="s">
        <v>802</v>
      </c>
      <c r="N1394" s="294"/>
      <c r="O1394" s="369"/>
      <c r="P1394" s="369"/>
      <c r="Q1394" s="298" t="str">
        <f t="shared" si="3"/>
        <v>CdPrmPermitType</v>
      </c>
      <c r="R1394" s="298" t="str">
        <f t="shared" si="19"/>
        <v>Descr</v>
      </c>
      <c r="S1394" s="298" t="str">
        <f t="array" ref="S1394">iferror(index('Type Mapping'!$A$2:$D$21,match(J1394,'Type Mapping'!$B$2:$B$21,0),3),"type mismatch")</f>
        <v>VARCHAR</v>
      </c>
      <c r="T1394" s="298"/>
      <c r="U1394" s="298"/>
      <c r="V1394" s="298"/>
      <c r="W1394" s="51" t="b">
        <v>1</v>
      </c>
      <c r="X1394" s="51"/>
      <c r="Y1394" s="309"/>
      <c r="Z1394" s="309"/>
      <c r="AA1394" s="311" t="s">
        <v>977</v>
      </c>
      <c r="AB1394" s="53" t="str">
        <f t="shared" si="23"/>
        <v>**field missing**_history</v>
      </c>
      <c r="AC1394" s="308" t="str">
        <f t="array" ref="AC1394">iferror(index('StoT Mapping (Depreciated)'!$D$2:$L$976,match(E1394,'StoT Mapping (Depreciated)'!$D$2:$D$976,0),9),"**FIELD MISSING**")</f>
        <v>**FIELD MISSING**</v>
      </c>
      <c r="AD1394" s="53" t="str">
        <f t="shared" si="6"/>
        <v>**field missing**.**FIELD MISSING**</v>
      </c>
      <c r="AE1394" s="299">
        <f>countif(NEW_REDB_table.field,AD1394)</f>
        <v>0</v>
      </c>
      <c r="AF1394" s="299" t="str">
        <f t="shared" si="7"/>
        <v>Check...</v>
      </c>
      <c r="AG1394" s="308"/>
      <c r="AH1394" s="317" t="b">
        <v>0</v>
      </c>
      <c r="AI1394" s="317" t="b">
        <v>0</v>
      </c>
      <c r="AJ1394" s="308" t="str">
        <f t="array" ref="AJ1394">iferror(index('Type Mapping'!$A$2:$D$21,match(J1394,'Type Mapping'!$B$2:$B$21,0),4),"type mismatch")</f>
        <v>VARCHAR</v>
      </c>
      <c r="AK1394" s="308"/>
      <c r="AL1394" s="308"/>
      <c r="AM1394" s="308"/>
      <c r="AN1394" s="300" t="b">
        <v>0</v>
      </c>
      <c r="AO1394" s="300" t="b">
        <v>0</v>
      </c>
      <c r="AP1394" s="300" t="b">
        <v>0</v>
      </c>
      <c r="AQ1394" s="300" t="b">
        <v>0</v>
      </c>
      <c r="AR1394" s="300"/>
      <c r="AS1394" s="300"/>
      <c r="AT1394" s="302"/>
      <c r="AU1394" s="302"/>
      <c r="AV1394" s="303" t="b">
        <v>1</v>
      </c>
      <c r="AW1394" s="304" t="str">
        <f t="shared" si="9"/>
        <v>false</v>
      </c>
      <c r="AX1394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94" s="306"/>
      <c r="AZ1394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94" s="306"/>
      <c r="BB1394" s="302"/>
      <c r="BC1394" s="303" t="b">
        <f t="shared" si="11"/>
        <v>1</v>
      </c>
      <c r="BD1394" s="304"/>
      <c r="BE1394" s="304" t="str">
        <f t="shared" si="12"/>
        <v>false</v>
      </c>
      <c r="BF1394" s="307"/>
      <c r="BG1394" s="305"/>
      <c r="BH1394" s="305"/>
      <c r="BI1394" s="305"/>
      <c r="BJ1394" s="305" t="str">
        <f t="shared" si="18"/>
        <v>&lt;column comment="" default="" key="false" label="CdPrmPermitType" length="255" nullable="true" originalDbColumnName="CdPrmPermitType" originalLength="-1" pattern="" precision="-1" talendType="id_String" type=""/&gt;</v>
      </c>
      <c r="BK1394" s="306"/>
      <c r="BL1394" s="305" t="str">
        <f t="shared" si="14"/>
        <v>&lt;column comment="" default="" key="false" label="CdPrmPermitType" length="255" nullable="true" originalDbColumnName="CdPrmPermitType" originalLength="-1" pattern="" precision="-1" talendType="id_String" type=""/&gt;</v>
      </c>
      <c r="BM1394" s="306"/>
      <c r="BN1394" s="302"/>
      <c r="BO1394" s="302"/>
      <c r="BP1394" s="302"/>
      <c r="BQ1394" s="302"/>
      <c r="BR1394" s="302"/>
      <c r="BS1394" s="302"/>
      <c r="BT1394" s="302"/>
      <c r="BU1394" s="302"/>
      <c r="BV1394" s="302"/>
      <c r="BW1394" s="302"/>
      <c r="BX1394" s="302"/>
    </row>
    <row r="1395">
      <c r="A1395" s="292" t="s">
        <v>728</v>
      </c>
      <c r="B1395" s="292">
        <v>1394.0</v>
      </c>
      <c r="C1395" s="292">
        <f t="shared" si="15"/>
        <v>1</v>
      </c>
      <c r="D1395" s="397" t="str">
        <f t="shared" si="34"/>
        <v>Buil, Dem, Occ</v>
      </c>
      <c r="E1395" s="46" t="str">
        <f t="shared" si="2"/>
        <v>prmcode.mdb.CdPrmProjType.ProjType</v>
      </c>
      <c r="F1395" s="46" t="s">
        <v>341</v>
      </c>
      <c r="G1395" s="46" t="s">
        <v>625</v>
      </c>
      <c r="H1395" s="47">
        <v>1.0</v>
      </c>
      <c r="I1395" s="392" t="s">
        <v>2413</v>
      </c>
      <c r="J1395" s="398" t="s">
        <v>740</v>
      </c>
      <c r="K1395" s="393">
        <v>1.0</v>
      </c>
      <c r="L1395" s="394" t="b">
        <v>1</v>
      </c>
      <c r="M1395" s="294" t="s">
        <v>802</v>
      </c>
      <c r="N1395" s="294"/>
      <c r="O1395" s="369"/>
      <c r="P1395" s="369"/>
      <c r="Q1395" s="298" t="str">
        <f t="shared" si="3"/>
        <v>CdPrmProjType</v>
      </c>
      <c r="R1395" s="298" t="str">
        <f t="shared" si="19"/>
        <v>ProjType</v>
      </c>
      <c r="S1395" s="298" t="str">
        <f t="array" ref="S1395">iferror(index('Type Mapping'!$A$2:$D$21,match(J1395,'Type Mapping'!$B$2:$B$21,0),3),"type mismatch")</f>
        <v>VARCHAR</v>
      </c>
      <c r="T1395" s="298"/>
      <c r="U1395" s="298"/>
      <c r="V1395" s="298"/>
      <c r="W1395" s="51" t="b">
        <v>1</v>
      </c>
      <c r="X1395" s="51"/>
      <c r="Y1395" s="309"/>
      <c r="Z1395" s="309"/>
      <c r="AA1395" s="311" t="s">
        <v>977</v>
      </c>
      <c r="AB1395" s="53" t="str">
        <f t="shared" si="23"/>
        <v>**field missing**_history</v>
      </c>
      <c r="AC1395" s="308" t="str">
        <f t="array" ref="AC1395">iferror(index('StoT Mapping (Depreciated)'!$D$2:$L$976,match(E1395,'StoT Mapping (Depreciated)'!$D$2:$D$976,0),9),"**FIELD MISSING**")</f>
        <v>**FIELD MISSING**</v>
      </c>
      <c r="AD1395" s="53" t="str">
        <f t="shared" si="6"/>
        <v>**field missing**.**FIELD MISSING**</v>
      </c>
      <c r="AE1395" s="299">
        <f>countif(NEW_REDB_table.field,AD1395)</f>
        <v>0</v>
      </c>
      <c r="AF1395" s="299" t="str">
        <f t="shared" si="7"/>
        <v>Check...</v>
      </c>
      <c r="AG1395" s="308"/>
      <c r="AH1395" s="317" t="b">
        <v>0</v>
      </c>
      <c r="AI1395" s="317" t="b">
        <v>0</v>
      </c>
      <c r="AJ1395" s="308" t="str">
        <f t="array" ref="AJ1395">iferror(index('Type Mapping'!$A$2:$D$21,match(J1395,'Type Mapping'!$B$2:$B$21,0),4),"type mismatch")</f>
        <v>INT</v>
      </c>
      <c r="AK1395" s="308"/>
      <c r="AL1395" s="308"/>
      <c r="AM1395" s="308"/>
      <c r="AN1395" s="300" t="b">
        <v>0</v>
      </c>
      <c r="AO1395" s="300" t="b">
        <v>0</v>
      </c>
      <c r="AP1395" s="300" t="b">
        <v>0</v>
      </c>
      <c r="AQ1395" s="300" t="b">
        <v>0</v>
      </c>
      <c r="AR1395" s="300"/>
      <c r="AS1395" s="300"/>
      <c r="AT1395" s="302"/>
      <c r="AU1395" s="302"/>
      <c r="AV1395" s="303" t="b">
        <v>1</v>
      </c>
      <c r="AW1395" s="304" t="str">
        <f t="shared" si="9"/>
        <v>true</v>
      </c>
      <c r="AX1395" s="305" t="str">
        <f t="shared" si="17"/>
        <v>***CdPrmProjType.xml &lt;?xml version="1.0" encoding="UTF-8"?&gt;&lt;schema&gt;&lt;column comment="" default="" key="true" label="ProjType" length="255" nullable="true" originalDbColumnName="ProjType" originalLength="-1" pattern="" precision="-1" talendType="id_String" type=""/&gt;</v>
      </c>
      <c r="AY1395" s="306"/>
      <c r="AZ1395" s="305" t="str">
        <f t="shared" si="10"/>
        <v>CdPrmProjType.xml
&lt;?xml version="1.0" encoding="UTF-8"?&gt;&lt;schema&gt;
&lt;column comment="" default="" key="true" label="ProjType" length="255" nullable="true" originalDbColumnName="ProjType" originalLength="-1" pattern="" precision="-1" talendType="id_String" type=""/&gt;</v>
      </c>
      <c r="BA1395" s="306"/>
      <c r="BB1395" s="302"/>
      <c r="BC1395" s="303" t="b">
        <f t="shared" si="11"/>
        <v>1</v>
      </c>
      <c r="BD1395" s="304"/>
      <c r="BE1395" s="304" t="str">
        <f t="shared" si="12"/>
        <v>false</v>
      </c>
      <c r="BF1395" s="307"/>
      <c r="BG1395" s="305"/>
      <c r="BH1395" s="305"/>
      <c r="BI1395" s="305"/>
      <c r="BJ1395" s="305" t="str">
        <f t="shared" si="18"/>
        <v>&lt;column comment="" default="" key="false" label="CdPrmProjType" length="255" nullable="true" originalDbColumnName="CdPrmProjType" originalLength="-1" pattern="" precision="-1" talendType="id_String" type=""/&gt;</v>
      </c>
      <c r="BK1395" s="306"/>
      <c r="BL1395" s="305" t="str">
        <f t="shared" si="14"/>
        <v>&lt;column comment="" default="" key="false" label="CdPrmProjType" length="255" nullable="true" originalDbColumnName="CdPrmProjType" originalLength="-1" pattern="" precision="-1" talendType="id_String" type=""/&gt;</v>
      </c>
      <c r="BM1395" s="306"/>
      <c r="BN1395" s="302"/>
      <c r="BO1395" s="302"/>
      <c r="BP1395" s="302"/>
      <c r="BQ1395" s="302"/>
      <c r="BR1395" s="302"/>
      <c r="BS1395" s="302"/>
      <c r="BT1395" s="302"/>
      <c r="BU1395" s="302"/>
      <c r="BV1395" s="302"/>
      <c r="BW1395" s="302"/>
      <c r="BX1395" s="302"/>
    </row>
    <row r="1396">
      <c r="A1396" s="292" t="s">
        <v>728</v>
      </c>
      <c r="B1396" s="292">
        <v>1395.0</v>
      </c>
      <c r="C1396" s="292">
        <f t="shared" si="15"/>
        <v>1</v>
      </c>
      <c r="D1396" s="397" t="str">
        <f t="shared" si="34"/>
        <v>Buil, Dem, Occ</v>
      </c>
      <c r="E1396" s="46" t="str">
        <f t="shared" si="2"/>
        <v>prmcode.mdb.CdPrmProjType.Descr</v>
      </c>
      <c r="F1396" s="46" t="s">
        <v>341</v>
      </c>
      <c r="G1396" s="46" t="s">
        <v>625</v>
      </c>
      <c r="H1396" s="47">
        <v>2.0</v>
      </c>
      <c r="I1396" s="392" t="s">
        <v>2078</v>
      </c>
      <c r="J1396" s="398" t="s">
        <v>743</v>
      </c>
      <c r="K1396" s="393">
        <v>15.0</v>
      </c>
      <c r="L1396" s="394" t="b">
        <v>0</v>
      </c>
      <c r="M1396" s="294" t="s">
        <v>802</v>
      </c>
      <c r="N1396" s="294"/>
      <c r="O1396" s="369"/>
      <c r="P1396" s="369"/>
      <c r="Q1396" s="298" t="str">
        <f t="shared" si="3"/>
        <v>CdPrmProjType</v>
      </c>
      <c r="R1396" s="298" t="str">
        <f t="shared" si="19"/>
        <v>Descr</v>
      </c>
      <c r="S1396" s="298" t="str">
        <f t="array" ref="S1396">iferror(index('Type Mapping'!$A$2:$D$21,match(J1396,'Type Mapping'!$B$2:$B$21,0),3),"type mismatch")</f>
        <v>VARCHAR</v>
      </c>
      <c r="T1396" s="298"/>
      <c r="U1396" s="298"/>
      <c r="V1396" s="298"/>
      <c r="W1396" s="51" t="b">
        <v>1</v>
      </c>
      <c r="X1396" s="51"/>
      <c r="Y1396" s="309"/>
      <c r="Z1396" s="309"/>
      <c r="AA1396" s="311" t="s">
        <v>977</v>
      </c>
      <c r="AB1396" s="53" t="str">
        <f t="shared" si="23"/>
        <v>**field missing**_history</v>
      </c>
      <c r="AC1396" s="308" t="str">
        <f t="array" ref="AC1396">iferror(index('StoT Mapping (Depreciated)'!$D$2:$L$976,match(E1396,'StoT Mapping (Depreciated)'!$D$2:$D$976,0),9),"**FIELD MISSING**")</f>
        <v>**FIELD MISSING**</v>
      </c>
      <c r="AD1396" s="53" t="str">
        <f t="shared" si="6"/>
        <v>**field missing**.**FIELD MISSING**</v>
      </c>
      <c r="AE1396" s="299">
        <f>countif(NEW_REDB_table.field,AD1396)</f>
        <v>0</v>
      </c>
      <c r="AF1396" s="299" t="str">
        <f t="shared" si="7"/>
        <v>Check...</v>
      </c>
      <c r="AG1396" s="308"/>
      <c r="AH1396" s="317" t="b">
        <v>0</v>
      </c>
      <c r="AI1396" s="317" t="b">
        <v>0</v>
      </c>
      <c r="AJ1396" s="308" t="str">
        <f t="array" ref="AJ1396">iferror(index('Type Mapping'!$A$2:$D$21,match(J1396,'Type Mapping'!$B$2:$B$21,0),4),"type mismatch")</f>
        <v>VARCHAR</v>
      </c>
      <c r="AK1396" s="308"/>
      <c r="AL1396" s="308"/>
      <c r="AM1396" s="308"/>
      <c r="AN1396" s="300" t="b">
        <v>0</v>
      </c>
      <c r="AO1396" s="300" t="b">
        <v>0</v>
      </c>
      <c r="AP1396" s="300" t="b">
        <v>0</v>
      </c>
      <c r="AQ1396" s="300" t="b">
        <v>0</v>
      </c>
      <c r="AR1396" s="300"/>
      <c r="AS1396" s="300"/>
      <c r="AT1396" s="302"/>
      <c r="AU1396" s="302"/>
      <c r="AV1396" s="303" t="b">
        <v>1</v>
      </c>
      <c r="AW1396" s="304" t="str">
        <f t="shared" si="9"/>
        <v>false</v>
      </c>
      <c r="AX1396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96" s="306"/>
      <c r="AZ1396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96" s="306"/>
      <c r="BB1396" s="302"/>
      <c r="BC1396" s="303" t="b">
        <f t="shared" si="11"/>
        <v>1</v>
      </c>
      <c r="BD1396" s="304"/>
      <c r="BE1396" s="304" t="str">
        <f t="shared" si="12"/>
        <v>false</v>
      </c>
      <c r="BF1396" s="307"/>
      <c r="BG1396" s="305"/>
      <c r="BH1396" s="305"/>
      <c r="BI1396" s="305"/>
      <c r="BJ1396" s="305" t="str">
        <f t="shared" si="18"/>
        <v>&lt;column comment="" default="" key="false" label="CdPrmProjType" length="255" nullable="true" originalDbColumnName="CdPrmProjType" originalLength="-1" pattern="" precision="-1" talendType="id_String" type=""/&gt;</v>
      </c>
      <c r="BK1396" s="306"/>
      <c r="BL1396" s="305" t="str">
        <f t="shared" si="14"/>
        <v>&lt;column comment="" default="" key="false" label="CdPrmProjType" length="255" nullable="true" originalDbColumnName="CdPrmProjType" originalLength="-1" pattern="" precision="-1" talendType="id_String" type=""/&gt;</v>
      </c>
      <c r="BM1396" s="306"/>
      <c r="BN1396" s="302"/>
      <c r="BO1396" s="302"/>
      <c r="BP1396" s="302"/>
      <c r="BQ1396" s="302"/>
      <c r="BR1396" s="302"/>
      <c r="BS1396" s="302"/>
      <c r="BT1396" s="302"/>
      <c r="BU1396" s="302"/>
      <c r="BV1396" s="302"/>
      <c r="BW1396" s="302"/>
      <c r="BX1396" s="302"/>
    </row>
    <row r="1397">
      <c r="A1397" s="292" t="s">
        <v>728</v>
      </c>
      <c r="B1397" s="292">
        <v>1396.0</v>
      </c>
      <c r="C1397" s="292">
        <f t="shared" si="15"/>
        <v>2</v>
      </c>
      <c r="D1397" s="397" t="str">
        <f t="shared" si="34"/>
        <v>Buil, Dem, Occ</v>
      </c>
      <c r="E1397" s="46" t="str">
        <f t="shared" si="2"/>
        <v>prmcode.mdb.CdPrmRtType.RtType</v>
      </c>
      <c r="F1397" s="46" t="s">
        <v>341</v>
      </c>
      <c r="G1397" s="46" t="s">
        <v>626</v>
      </c>
      <c r="H1397" s="47">
        <v>1.0</v>
      </c>
      <c r="I1397" s="392" t="s">
        <v>1852</v>
      </c>
      <c r="J1397" s="398" t="s">
        <v>743</v>
      </c>
      <c r="K1397" s="393">
        <v>3.0</v>
      </c>
      <c r="L1397" s="394" t="b">
        <v>1</v>
      </c>
      <c r="M1397" s="294" t="s">
        <v>2414</v>
      </c>
      <c r="N1397" s="294"/>
      <c r="O1397" s="369"/>
      <c r="P1397" s="369"/>
      <c r="Q1397" s="298" t="str">
        <f t="shared" si="3"/>
        <v>CdPrmRtType</v>
      </c>
      <c r="R1397" s="298" t="str">
        <f t="shared" si="19"/>
        <v>RtType</v>
      </c>
      <c r="S1397" s="298" t="str">
        <f t="array" ref="S1397">iferror(index('Type Mapping'!$A$2:$D$21,match(J1397,'Type Mapping'!$B$2:$B$21,0),3),"type mismatch")</f>
        <v>VARCHAR</v>
      </c>
      <c r="T1397" s="298"/>
      <c r="U1397" s="298"/>
      <c r="V1397" s="298"/>
      <c r="W1397" s="51" t="b">
        <v>1</v>
      </c>
      <c r="X1397" s="51"/>
      <c r="Y1397" s="309"/>
      <c r="Z1397" s="309"/>
      <c r="AA1397" s="311" t="s">
        <v>977</v>
      </c>
      <c r="AB1397" s="53" t="str">
        <f t="shared" si="23"/>
        <v>**field missing**_history</v>
      </c>
      <c r="AC1397" s="308" t="str">
        <f t="array" ref="AC1397">iferror(index('StoT Mapping (Depreciated)'!$D$2:$L$976,match(E1397,'StoT Mapping (Depreciated)'!$D$2:$D$976,0),9),"**FIELD MISSING**")</f>
        <v>**FIELD MISSING**</v>
      </c>
      <c r="AD1397" s="53" t="str">
        <f t="shared" si="6"/>
        <v>**field missing**.**FIELD MISSING**</v>
      </c>
      <c r="AE1397" s="299">
        <f>countif(NEW_REDB_table.field,AD1397)</f>
        <v>0</v>
      </c>
      <c r="AF1397" s="299" t="str">
        <f t="shared" si="7"/>
        <v>Check...</v>
      </c>
      <c r="AG1397" s="308"/>
      <c r="AH1397" s="317" t="b">
        <v>0</v>
      </c>
      <c r="AI1397" s="317" t="b">
        <v>0</v>
      </c>
      <c r="AJ1397" s="308" t="str">
        <f t="array" ref="AJ1397">iferror(index('Type Mapping'!$A$2:$D$21,match(J1397,'Type Mapping'!$B$2:$B$21,0),4),"type mismatch")</f>
        <v>VARCHAR</v>
      </c>
      <c r="AK1397" s="308"/>
      <c r="AL1397" s="308"/>
      <c r="AM1397" s="308"/>
      <c r="AN1397" s="300" t="b">
        <v>0</v>
      </c>
      <c r="AO1397" s="300" t="b">
        <v>0</v>
      </c>
      <c r="AP1397" s="300" t="b">
        <v>0</v>
      </c>
      <c r="AQ1397" s="300" t="b">
        <v>0</v>
      </c>
      <c r="AR1397" s="300"/>
      <c r="AS1397" s="300"/>
      <c r="AT1397" s="302"/>
      <c r="AU1397" s="302"/>
      <c r="AV1397" s="303" t="b">
        <v>1</v>
      </c>
      <c r="AW1397" s="304" t="str">
        <f t="shared" si="9"/>
        <v>true</v>
      </c>
      <c r="AX1397" s="305" t="str">
        <f t="shared" si="17"/>
        <v>***CdPrmRtType.xml &lt;?xml version="1.0" encoding="UTF-8"?&gt;&lt;schema&gt;&lt;column comment="" default="" key="true" label="RtType" length="255" nullable="true" originalDbColumnName="RtType" originalLength="-1" pattern="" precision="-1" talendType="id_String" type=""/&gt;</v>
      </c>
      <c r="AY1397" s="306"/>
      <c r="AZ1397" s="305" t="str">
        <f t="shared" si="10"/>
        <v>CdPrmRtType.xml
&lt;?xml version="1.0" encoding="UTF-8"?&gt;&lt;schema&gt;
&lt;column comment="" default="" key="true" label="RtType" length="255" nullable="true" originalDbColumnName="RtType" originalLength="-1" pattern="" precision="-1" talendType="id_String" type=""/&gt;</v>
      </c>
      <c r="BA1397" s="306"/>
      <c r="BB1397" s="302"/>
      <c r="BC1397" s="303" t="b">
        <f t="shared" si="11"/>
        <v>1</v>
      </c>
      <c r="BD1397" s="304"/>
      <c r="BE1397" s="304" t="str">
        <f t="shared" si="12"/>
        <v>false</v>
      </c>
      <c r="BF1397" s="307"/>
      <c r="BG1397" s="305"/>
      <c r="BH1397" s="305"/>
      <c r="BI1397" s="305"/>
      <c r="BJ1397" s="305" t="str">
        <f t="shared" si="18"/>
        <v>&lt;column comment="" default="" key="false" label="CdPrmRtType" length="255" nullable="true" originalDbColumnName="CdPrmRtType" originalLength="-1" pattern="" precision="-1" talendType="id_String" type=""/&gt;</v>
      </c>
      <c r="BK1397" s="306"/>
      <c r="BL1397" s="305" t="str">
        <f t="shared" si="14"/>
        <v>&lt;column comment="" default="" key="false" label="CdPrmRtType" length="255" nullable="true" originalDbColumnName="CdPrmRtType" originalLength="-1" pattern="" precision="-1" talendType="id_String" type=""/&gt;</v>
      </c>
      <c r="BM1397" s="306"/>
      <c r="BN1397" s="302"/>
      <c r="BO1397" s="302"/>
      <c r="BP1397" s="302"/>
      <c r="BQ1397" s="302"/>
      <c r="BR1397" s="302"/>
      <c r="BS1397" s="302"/>
      <c r="BT1397" s="302"/>
      <c r="BU1397" s="302"/>
      <c r="BV1397" s="302"/>
      <c r="BW1397" s="302"/>
      <c r="BX1397" s="302"/>
    </row>
    <row r="1398">
      <c r="A1398" s="292" t="s">
        <v>728</v>
      </c>
      <c r="B1398" s="292">
        <v>1397.0</v>
      </c>
      <c r="C1398" s="292">
        <f t="shared" si="15"/>
        <v>2</v>
      </c>
      <c r="D1398" s="397" t="str">
        <f t="shared" si="34"/>
        <v>Buil, Dem, Occ</v>
      </c>
      <c r="E1398" s="46" t="str">
        <f t="shared" si="2"/>
        <v>prmcode.mdb.CdPrmRtType.RtSeqNo</v>
      </c>
      <c r="F1398" s="46" t="s">
        <v>341</v>
      </c>
      <c r="G1398" s="46" t="s">
        <v>626</v>
      </c>
      <c r="H1398" s="47">
        <v>2.0</v>
      </c>
      <c r="I1398" s="392" t="s">
        <v>2415</v>
      </c>
      <c r="J1398" s="398" t="s">
        <v>738</v>
      </c>
      <c r="K1398" s="393">
        <v>4.0</v>
      </c>
      <c r="L1398" s="394" t="b">
        <v>0</v>
      </c>
      <c r="M1398" s="294" t="s">
        <v>802</v>
      </c>
      <c r="N1398" s="294"/>
      <c r="O1398" s="369"/>
      <c r="P1398" s="369"/>
      <c r="Q1398" s="298" t="str">
        <f t="shared" si="3"/>
        <v>CdPrmRtType</v>
      </c>
      <c r="R1398" s="298" t="str">
        <f t="shared" si="19"/>
        <v>RtSeqNo</v>
      </c>
      <c r="S1398" s="298" t="str">
        <f t="array" ref="S1398">iferror(index('Type Mapping'!$A$2:$D$21,match(J1398,'Type Mapping'!$B$2:$B$21,0),3),"type mismatch")</f>
        <v>VARCHAR</v>
      </c>
      <c r="T1398" s="298"/>
      <c r="U1398" s="298"/>
      <c r="V1398" s="298"/>
      <c r="W1398" s="51" t="b">
        <v>1</v>
      </c>
      <c r="X1398" s="51"/>
      <c r="Y1398" s="309"/>
      <c r="Z1398" s="309"/>
      <c r="AA1398" s="311" t="s">
        <v>977</v>
      </c>
      <c r="AB1398" s="53" t="str">
        <f t="shared" si="23"/>
        <v>**field missing**_history</v>
      </c>
      <c r="AC1398" s="308" t="str">
        <f t="array" ref="AC1398">iferror(index('StoT Mapping (Depreciated)'!$D$2:$L$976,match(E1398,'StoT Mapping (Depreciated)'!$D$2:$D$976,0),9),"**FIELD MISSING**")</f>
        <v>**FIELD MISSING**</v>
      </c>
      <c r="AD1398" s="53" t="str">
        <f t="shared" si="6"/>
        <v>**field missing**.**FIELD MISSING**</v>
      </c>
      <c r="AE1398" s="299">
        <f>countif(NEW_REDB_table.field,AD1398)</f>
        <v>0</v>
      </c>
      <c r="AF1398" s="299" t="str">
        <f t="shared" si="7"/>
        <v>Check...</v>
      </c>
      <c r="AG1398" s="308"/>
      <c r="AH1398" s="317" t="b">
        <v>0</v>
      </c>
      <c r="AI1398" s="317" t="b">
        <v>0</v>
      </c>
      <c r="AJ1398" s="308" t="str">
        <f t="array" ref="AJ1398">iferror(index('Type Mapping'!$A$2:$D$21,match(J1398,'Type Mapping'!$B$2:$B$21,0),4),"type mismatch")</f>
        <v>INT</v>
      </c>
      <c r="AK1398" s="308"/>
      <c r="AL1398" s="308"/>
      <c r="AM1398" s="308"/>
      <c r="AN1398" s="300" t="b">
        <v>0</v>
      </c>
      <c r="AO1398" s="300" t="b">
        <v>0</v>
      </c>
      <c r="AP1398" s="300" t="b">
        <v>0</v>
      </c>
      <c r="AQ1398" s="300" t="b">
        <v>0</v>
      </c>
      <c r="AR1398" s="300"/>
      <c r="AS1398" s="300"/>
      <c r="AT1398" s="302"/>
      <c r="AU1398" s="302"/>
      <c r="AV1398" s="303" t="b">
        <v>1</v>
      </c>
      <c r="AW1398" s="304" t="str">
        <f t="shared" si="9"/>
        <v>false</v>
      </c>
      <c r="AX1398" s="305" t="str">
        <f t="shared" si="17"/>
        <v>&lt;column comment="" default="" key="false" label="RtSeqNo" length="255" nullable="true" originalDbColumnName="RtSeqNo" originalLength="-1" pattern="" precision="-1" talendType="id_String" type=""/&gt;</v>
      </c>
      <c r="AY1398" s="306"/>
      <c r="AZ1398" s="305" t="str">
        <f t="shared" si="10"/>
        <v>&lt;column comment="" default="" key="false" label="RtSeqNo" length="255" nullable="true" originalDbColumnName="RtSeqNo" originalLength="-1" pattern="" precision="-1" talendType="id_String" type=""/&gt;</v>
      </c>
      <c r="BA1398" s="306"/>
      <c r="BB1398" s="302"/>
      <c r="BC1398" s="303" t="b">
        <f t="shared" si="11"/>
        <v>1</v>
      </c>
      <c r="BD1398" s="304"/>
      <c r="BE1398" s="304" t="str">
        <f t="shared" si="12"/>
        <v>false</v>
      </c>
      <c r="BF1398" s="307"/>
      <c r="BG1398" s="305"/>
      <c r="BH1398" s="305"/>
      <c r="BI1398" s="305"/>
      <c r="BJ1398" s="305" t="str">
        <f t="shared" si="18"/>
        <v>&lt;column comment="" default="" key="false" label="CdPrmRtType" length="255" nullable="true" originalDbColumnName="CdPrmRtType" originalLength="-1" pattern="" precision="-1" talendType="id_String" type=""/&gt;</v>
      </c>
      <c r="BK1398" s="306"/>
      <c r="BL1398" s="305" t="str">
        <f t="shared" si="14"/>
        <v>&lt;column comment="" default="" key="false" label="CdPrmRtType" length="255" nullable="true" originalDbColumnName="CdPrmRtType" originalLength="-1" pattern="" precision="-1" talendType="id_String" type=""/&gt;</v>
      </c>
      <c r="BM1398" s="306"/>
      <c r="BN1398" s="302"/>
      <c r="BO1398" s="302"/>
      <c r="BP1398" s="302"/>
      <c r="BQ1398" s="302"/>
      <c r="BR1398" s="302"/>
      <c r="BS1398" s="302"/>
      <c r="BT1398" s="302"/>
      <c r="BU1398" s="302"/>
      <c r="BV1398" s="302"/>
      <c r="BW1398" s="302"/>
      <c r="BX1398" s="302"/>
    </row>
    <row r="1399">
      <c r="A1399" s="292" t="s">
        <v>728</v>
      </c>
      <c r="B1399" s="292">
        <v>1398.0</v>
      </c>
      <c r="C1399" s="292">
        <f t="shared" si="15"/>
        <v>2</v>
      </c>
      <c r="D1399" s="397" t="str">
        <f t="shared" si="34"/>
        <v>Buil, Dem, Occ</v>
      </c>
      <c r="E1399" s="46" t="str">
        <f t="shared" si="2"/>
        <v>prmcode.mdb.CdPrmRtType.Descr</v>
      </c>
      <c r="F1399" s="46" t="s">
        <v>341</v>
      </c>
      <c r="G1399" s="46" t="s">
        <v>626</v>
      </c>
      <c r="H1399" s="47">
        <v>3.0</v>
      </c>
      <c r="I1399" s="392" t="s">
        <v>2078</v>
      </c>
      <c r="J1399" s="398" t="s">
        <v>743</v>
      </c>
      <c r="K1399" s="393">
        <v>30.0</v>
      </c>
      <c r="L1399" s="394" t="b">
        <v>0</v>
      </c>
      <c r="M1399" s="294" t="s">
        <v>802</v>
      </c>
      <c r="N1399" s="294"/>
      <c r="O1399" s="369"/>
      <c r="P1399" s="369"/>
      <c r="Q1399" s="298" t="str">
        <f t="shared" si="3"/>
        <v>CdPrmRtType</v>
      </c>
      <c r="R1399" s="298" t="str">
        <f t="shared" si="19"/>
        <v>Descr</v>
      </c>
      <c r="S1399" s="298" t="str">
        <f t="array" ref="S1399">iferror(index('Type Mapping'!$A$2:$D$21,match(J1399,'Type Mapping'!$B$2:$B$21,0),3),"type mismatch")</f>
        <v>VARCHAR</v>
      </c>
      <c r="T1399" s="298"/>
      <c r="U1399" s="298"/>
      <c r="V1399" s="298"/>
      <c r="W1399" s="51" t="b">
        <v>1</v>
      </c>
      <c r="X1399" s="51"/>
      <c r="Y1399" s="309"/>
      <c r="Z1399" s="309"/>
      <c r="AA1399" s="311" t="s">
        <v>977</v>
      </c>
      <c r="AB1399" s="53" t="str">
        <f t="shared" si="23"/>
        <v>**field missing**_history</v>
      </c>
      <c r="AC1399" s="308" t="str">
        <f t="array" ref="AC1399">iferror(index('StoT Mapping (Depreciated)'!$D$2:$L$976,match(E1399,'StoT Mapping (Depreciated)'!$D$2:$D$976,0),9),"**FIELD MISSING**")</f>
        <v>**FIELD MISSING**</v>
      </c>
      <c r="AD1399" s="53" t="str">
        <f t="shared" si="6"/>
        <v>**field missing**.**FIELD MISSING**</v>
      </c>
      <c r="AE1399" s="299">
        <f>countif(NEW_REDB_table.field,AD1399)</f>
        <v>0</v>
      </c>
      <c r="AF1399" s="299" t="str">
        <f t="shared" si="7"/>
        <v>Check...</v>
      </c>
      <c r="AG1399" s="308"/>
      <c r="AH1399" s="317" t="b">
        <v>0</v>
      </c>
      <c r="AI1399" s="317" t="b">
        <v>0</v>
      </c>
      <c r="AJ1399" s="308" t="str">
        <f t="array" ref="AJ1399">iferror(index('Type Mapping'!$A$2:$D$21,match(J1399,'Type Mapping'!$B$2:$B$21,0),4),"type mismatch")</f>
        <v>VARCHAR</v>
      </c>
      <c r="AK1399" s="308"/>
      <c r="AL1399" s="308"/>
      <c r="AM1399" s="308"/>
      <c r="AN1399" s="300" t="b">
        <v>0</v>
      </c>
      <c r="AO1399" s="300" t="b">
        <v>0</v>
      </c>
      <c r="AP1399" s="300" t="b">
        <v>0</v>
      </c>
      <c r="AQ1399" s="300" t="b">
        <v>0</v>
      </c>
      <c r="AR1399" s="300"/>
      <c r="AS1399" s="300"/>
      <c r="AT1399" s="302"/>
      <c r="AU1399" s="302"/>
      <c r="AV1399" s="303" t="b">
        <v>1</v>
      </c>
      <c r="AW1399" s="304" t="str">
        <f t="shared" si="9"/>
        <v>false</v>
      </c>
      <c r="AX1399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399" s="306"/>
      <c r="AZ1399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399" s="306"/>
      <c r="BB1399" s="302"/>
      <c r="BC1399" s="303" t="b">
        <f t="shared" si="11"/>
        <v>1</v>
      </c>
      <c r="BD1399" s="304"/>
      <c r="BE1399" s="304" t="str">
        <f t="shared" si="12"/>
        <v>false</v>
      </c>
      <c r="BF1399" s="307"/>
      <c r="BG1399" s="305"/>
      <c r="BH1399" s="305"/>
      <c r="BI1399" s="305"/>
      <c r="BJ1399" s="305" t="str">
        <f t="shared" si="18"/>
        <v>&lt;column comment="" default="" key="false" label="CdPrmRtType" length="255" nullable="true" originalDbColumnName="CdPrmRtType" originalLength="-1" pattern="" precision="-1" talendType="id_String" type=""/&gt;</v>
      </c>
      <c r="BK1399" s="306"/>
      <c r="BL1399" s="305" t="str">
        <f t="shared" si="14"/>
        <v>&lt;column comment="" default="" key="false" label="CdPrmRtType" length="255" nullable="true" originalDbColumnName="CdPrmRtType" originalLength="-1" pattern="" precision="-1" talendType="id_String" type=""/&gt;</v>
      </c>
      <c r="BM1399" s="306"/>
      <c r="BN1399" s="302"/>
      <c r="BO1399" s="302"/>
      <c r="BP1399" s="302"/>
      <c r="BQ1399" s="302"/>
      <c r="BR1399" s="302"/>
      <c r="BS1399" s="302"/>
      <c r="BT1399" s="302"/>
      <c r="BU1399" s="302"/>
      <c r="BV1399" s="302"/>
      <c r="BW1399" s="302"/>
      <c r="BX1399" s="302"/>
    </row>
    <row r="1400">
      <c r="A1400" s="292" t="s">
        <v>728</v>
      </c>
      <c r="B1400" s="292">
        <v>1399.0</v>
      </c>
      <c r="C1400" s="292">
        <f t="shared" si="15"/>
        <v>1</v>
      </c>
      <c r="D1400" s="397" t="str">
        <f t="shared" si="34"/>
        <v>Buil, Dem, Occ</v>
      </c>
      <c r="E1400" s="46" t="str">
        <f t="shared" si="2"/>
        <v>prmcode.mdb.CdPrmSource.Source</v>
      </c>
      <c r="F1400" s="46" t="s">
        <v>341</v>
      </c>
      <c r="G1400" s="46" t="s">
        <v>627</v>
      </c>
      <c r="H1400" s="47">
        <v>1.0</v>
      </c>
      <c r="I1400" s="392" t="s">
        <v>39</v>
      </c>
      <c r="J1400" s="398" t="s">
        <v>740</v>
      </c>
      <c r="K1400" s="393">
        <v>1.0</v>
      </c>
      <c r="L1400" s="394" t="b">
        <v>1</v>
      </c>
      <c r="M1400" s="294" t="s">
        <v>802</v>
      </c>
      <c r="N1400" s="294"/>
      <c r="O1400" s="369"/>
      <c r="P1400" s="369"/>
      <c r="Q1400" s="298" t="str">
        <f t="shared" si="3"/>
        <v>CdPrmSource</v>
      </c>
      <c r="R1400" s="298" t="str">
        <f t="shared" si="19"/>
        <v>Source</v>
      </c>
      <c r="S1400" s="298" t="str">
        <f t="array" ref="S1400">iferror(index('Type Mapping'!$A$2:$D$21,match(J1400,'Type Mapping'!$B$2:$B$21,0),3),"type mismatch")</f>
        <v>VARCHAR</v>
      </c>
      <c r="T1400" s="298"/>
      <c r="U1400" s="298"/>
      <c r="V1400" s="298"/>
      <c r="W1400" s="51" t="b">
        <v>1</v>
      </c>
      <c r="X1400" s="51"/>
      <c r="Y1400" s="309"/>
      <c r="Z1400" s="309"/>
      <c r="AA1400" s="311" t="s">
        <v>977</v>
      </c>
      <c r="AB1400" s="53" t="str">
        <f t="shared" si="23"/>
        <v>**field missing**_history</v>
      </c>
      <c r="AC1400" s="308" t="str">
        <f t="array" ref="AC1400">iferror(index('StoT Mapping (Depreciated)'!$D$2:$L$976,match(E1400,'StoT Mapping (Depreciated)'!$D$2:$D$976,0),9),"**FIELD MISSING**")</f>
        <v>**FIELD MISSING**</v>
      </c>
      <c r="AD1400" s="53" t="str">
        <f t="shared" si="6"/>
        <v>**field missing**.**FIELD MISSING**</v>
      </c>
      <c r="AE1400" s="299">
        <f>countif(NEW_REDB_table.field,AD1400)</f>
        <v>0</v>
      </c>
      <c r="AF1400" s="299" t="str">
        <f t="shared" si="7"/>
        <v>Check...</v>
      </c>
      <c r="AG1400" s="308"/>
      <c r="AH1400" s="317" t="b">
        <v>0</v>
      </c>
      <c r="AI1400" s="317" t="b">
        <v>0</v>
      </c>
      <c r="AJ1400" s="308" t="str">
        <f t="array" ref="AJ1400">iferror(index('Type Mapping'!$A$2:$D$21,match(J1400,'Type Mapping'!$B$2:$B$21,0),4),"type mismatch")</f>
        <v>INT</v>
      </c>
      <c r="AK1400" s="308"/>
      <c r="AL1400" s="308"/>
      <c r="AM1400" s="308"/>
      <c r="AN1400" s="300" t="b">
        <v>0</v>
      </c>
      <c r="AO1400" s="300" t="b">
        <v>0</v>
      </c>
      <c r="AP1400" s="300" t="b">
        <v>0</v>
      </c>
      <c r="AQ1400" s="300" t="b">
        <v>0</v>
      </c>
      <c r="AR1400" s="300"/>
      <c r="AS1400" s="300"/>
      <c r="AT1400" s="302"/>
      <c r="AU1400" s="302"/>
      <c r="AV1400" s="303" t="b">
        <v>1</v>
      </c>
      <c r="AW1400" s="304" t="str">
        <f t="shared" si="9"/>
        <v>true</v>
      </c>
      <c r="AX1400" s="305" t="str">
        <f t="shared" si="17"/>
        <v>***CdPrmSource.xml &lt;?xml version="1.0" encoding="UTF-8"?&gt;&lt;schema&gt;&lt;column comment="" default="" key="true" label="Source" length="255" nullable="true" originalDbColumnName="Source" originalLength="-1" pattern="" precision="-1" talendType="id_String" type=""/&gt;</v>
      </c>
      <c r="AY1400" s="306"/>
      <c r="AZ1400" s="305" t="str">
        <f t="shared" si="10"/>
        <v>CdPrmSource.xml
&lt;?xml version="1.0" encoding="UTF-8"?&gt;&lt;schema&gt;
&lt;column comment="" default="" key="true" label="Source" length="255" nullable="true" originalDbColumnName="Source" originalLength="-1" pattern="" precision="-1" talendType="id_String" type=""/&gt;</v>
      </c>
      <c r="BA1400" s="306"/>
      <c r="BB1400" s="302"/>
      <c r="BC1400" s="303" t="b">
        <f t="shared" si="11"/>
        <v>1</v>
      </c>
      <c r="BD1400" s="304"/>
      <c r="BE1400" s="304" t="str">
        <f t="shared" si="12"/>
        <v>false</v>
      </c>
      <c r="BF1400" s="307"/>
      <c r="BG1400" s="305"/>
      <c r="BH1400" s="305"/>
      <c r="BI1400" s="305"/>
      <c r="BJ1400" s="305" t="str">
        <f t="shared" si="18"/>
        <v>&lt;column comment="" default="" key="false" label="CdPrmSource" length="255" nullable="true" originalDbColumnName="CdPrmSource" originalLength="-1" pattern="" precision="-1" talendType="id_String" type=""/&gt;</v>
      </c>
      <c r="BK1400" s="306"/>
      <c r="BL1400" s="305" t="str">
        <f t="shared" si="14"/>
        <v>&lt;column comment="" default="" key="false" label="CdPrmSource" length="255" nullable="true" originalDbColumnName="CdPrmSource" originalLength="-1" pattern="" precision="-1" talendType="id_String" type=""/&gt;</v>
      </c>
      <c r="BM1400" s="306"/>
      <c r="BN1400" s="302"/>
      <c r="BO1400" s="302"/>
      <c r="BP1400" s="302"/>
      <c r="BQ1400" s="302"/>
      <c r="BR1400" s="302"/>
      <c r="BS1400" s="302"/>
      <c r="BT1400" s="302"/>
      <c r="BU1400" s="302"/>
      <c r="BV1400" s="302"/>
      <c r="BW1400" s="302"/>
      <c r="BX1400" s="302"/>
    </row>
    <row r="1401">
      <c r="A1401" s="292" t="s">
        <v>728</v>
      </c>
      <c r="B1401" s="292">
        <v>1400.0</v>
      </c>
      <c r="C1401" s="292">
        <f t="shared" si="15"/>
        <v>1</v>
      </c>
      <c r="D1401" s="397" t="str">
        <f t="shared" si="34"/>
        <v>Buil, Dem, Occ</v>
      </c>
      <c r="E1401" s="46" t="str">
        <f t="shared" si="2"/>
        <v>prmcode.mdb.CdPrmSource.Descr</v>
      </c>
      <c r="F1401" s="46" t="s">
        <v>341</v>
      </c>
      <c r="G1401" s="46" t="s">
        <v>627</v>
      </c>
      <c r="H1401" s="47">
        <v>2.0</v>
      </c>
      <c r="I1401" s="392" t="s">
        <v>2078</v>
      </c>
      <c r="J1401" s="398" t="s">
        <v>743</v>
      </c>
      <c r="K1401" s="393">
        <v>20.0</v>
      </c>
      <c r="L1401" s="394" t="b">
        <v>0</v>
      </c>
      <c r="M1401" s="294" t="s">
        <v>802</v>
      </c>
      <c r="N1401" s="294"/>
      <c r="O1401" s="369"/>
      <c r="P1401" s="369"/>
      <c r="Q1401" s="298" t="str">
        <f t="shared" si="3"/>
        <v>CdPrmSource</v>
      </c>
      <c r="R1401" s="298" t="str">
        <f t="shared" si="19"/>
        <v>Descr</v>
      </c>
      <c r="S1401" s="298" t="str">
        <f t="array" ref="S1401">iferror(index('Type Mapping'!$A$2:$D$21,match(J1401,'Type Mapping'!$B$2:$B$21,0),3),"type mismatch")</f>
        <v>VARCHAR</v>
      </c>
      <c r="T1401" s="298"/>
      <c r="U1401" s="298"/>
      <c r="V1401" s="298"/>
      <c r="W1401" s="51" t="b">
        <v>1</v>
      </c>
      <c r="X1401" s="51"/>
      <c r="Y1401" s="309"/>
      <c r="Z1401" s="309"/>
      <c r="AA1401" s="311" t="s">
        <v>977</v>
      </c>
      <c r="AB1401" s="53" t="str">
        <f t="shared" si="23"/>
        <v>**field missing**_history</v>
      </c>
      <c r="AC1401" s="308" t="str">
        <f t="array" ref="AC1401">iferror(index('StoT Mapping (Depreciated)'!$D$2:$L$976,match(E1401,'StoT Mapping (Depreciated)'!$D$2:$D$976,0),9),"**FIELD MISSING**")</f>
        <v>**FIELD MISSING**</v>
      </c>
      <c r="AD1401" s="53" t="str">
        <f t="shared" si="6"/>
        <v>**field missing**.**FIELD MISSING**</v>
      </c>
      <c r="AE1401" s="299">
        <f>countif(NEW_REDB_table.field,AD1401)</f>
        <v>0</v>
      </c>
      <c r="AF1401" s="299" t="str">
        <f t="shared" si="7"/>
        <v>Check...</v>
      </c>
      <c r="AG1401" s="308"/>
      <c r="AH1401" s="317" t="b">
        <v>0</v>
      </c>
      <c r="AI1401" s="317" t="b">
        <v>0</v>
      </c>
      <c r="AJ1401" s="308" t="str">
        <f t="array" ref="AJ1401">iferror(index('Type Mapping'!$A$2:$D$21,match(J1401,'Type Mapping'!$B$2:$B$21,0),4),"type mismatch")</f>
        <v>VARCHAR</v>
      </c>
      <c r="AK1401" s="308"/>
      <c r="AL1401" s="308"/>
      <c r="AM1401" s="308"/>
      <c r="AN1401" s="300" t="b">
        <v>0</v>
      </c>
      <c r="AO1401" s="300" t="b">
        <v>0</v>
      </c>
      <c r="AP1401" s="300" t="b">
        <v>0</v>
      </c>
      <c r="AQ1401" s="300" t="b">
        <v>0</v>
      </c>
      <c r="AR1401" s="300"/>
      <c r="AS1401" s="300"/>
      <c r="AT1401" s="302"/>
      <c r="AU1401" s="302"/>
      <c r="AV1401" s="303" t="b">
        <v>1</v>
      </c>
      <c r="AW1401" s="304" t="str">
        <f t="shared" si="9"/>
        <v>false</v>
      </c>
      <c r="AX1401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01" s="306"/>
      <c r="AZ1401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01" s="306"/>
      <c r="BB1401" s="302"/>
      <c r="BC1401" s="303" t="b">
        <f t="shared" si="11"/>
        <v>1</v>
      </c>
      <c r="BD1401" s="304"/>
      <c r="BE1401" s="304" t="str">
        <f t="shared" si="12"/>
        <v>false</v>
      </c>
      <c r="BF1401" s="307"/>
      <c r="BG1401" s="305"/>
      <c r="BH1401" s="305"/>
      <c r="BI1401" s="305"/>
      <c r="BJ1401" s="305" t="str">
        <f t="shared" si="18"/>
        <v>&lt;column comment="" default="" key="false" label="CdPrmSource" length="255" nullable="true" originalDbColumnName="CdPrmSource" originalLength="-1" pattern="" precision="-1" talendType="id_String" type=""/&gt;</v>
      </c>
      <c r="BK1401" s="306"/>
      <c r="BL1401" s="305" t="str">
        <f t="shared" si="14"/>
        <v>&lt;column comment="" default="" key="false" label="CdPrmSource" length="255" nullable="true" originalDbColumnName="CdPrmSource" originalLength="-1" pattern="" precision="-1" talendType="id_String" type=""/&gt;</v>
      </c>
      <c r="BM1401" s="306"/>
      <c r="BN1401" s="302"/>
      <c r="BO1401" s="302"/>
      <c r="BP1401" s="302"/>
      <c r="BQ1401" s="302"/>
      <c r="BR1401" s="302"/>
      <c r="BS1401" s="302"/>
      <c r="BT1401" s="302"/>
      <c r="BU1401" s="302"/>
      <c r="BV1401" s="302"/>
      <c r="BW1401" s="302"/>
      <c r="BX1401" s="302"/>
    </row>
    <row r="1402">
      <c r="A1402" s="292" t="s">
        <v>728</v>
      </c>
      <c r="B1402" s="292">
        <v>1401.0</v>
      </c>
      <c r="C1402" s="292">
        <f t="shared" si="15"/>
        <v>2</v>
      </c>
      <c r="D1402" s="397" t="str">
        <f t="shared" si="34"/>
        <v>Buil, Dem, Occ</v>
      </c>
      <c r="E1402" s="46" t="str">
        <f t="shared" si="2"/>
        <v>prmcode.mdb.CdPrmStrucType.StrucType</v>
      </c>
      <c r="F1402" s="46" t="s">
        <v>341</v>
      </c>
      <c r="G1402" s="46" t="s">
        <v>628</v>
      </c>
      <c r="H1402" s="47">
        <v>1.0</v>
      </c>
      <c r="I1402" s="392" t="s">
        <v>2416</v>
      </c>
      <c r="J1402" s="398" t="s">
        <v>740</v>
      </c>
      <c r="K1402" s="393">
        <v>1.0</v>
      </c>
      <c r="L1402" s="394" t="b">
        <v>1</v>
      </c>
      <c r="M1402" s="294" t="s">
        <v>802</v>
      </c>
      <c r="N1402" s="294"/>
      <c r="O1402" s="369"/>
      <c r="P1402" s="369"/>
      <c r="Q1402" s="298" t="str">
        <f t="shared" si="3"/>
        <v>CdPrmStrucType</v>
      </c>
      <c r="R1402" s="298" t="str">
        <f t="shared" si="19"/>
        <v>StrucType</v>
      </c>
      <c r="S1402" s="298" t="str">
        <f t="array" ref="S1402">iferror(index('Type Mapping'!$A$2:$D$21,match(J1402,'Type Mapping'!$B$2:$B$21,0),3),"type mismatch")</f>
        <v>VARCHAR</v>
      </c>
      <c r="T1402" s="298"/>
      <c r="U1402" s="298"/>
      <c r="V1402" s="298"/>
      <c r="W1402" s="51" t="b">
        <v>1</v>
      </c>
      <c r="X1402" s="51"/>
      <c r="Y1402" s="309"/>
      <c r="Z1402" s="309"/>
      <c r="AA1402" s="311" t="s">
        <v>977</v>
      </c>
      <c r="AB1402" s="53" t="str">
        <f t="shared" si="23"/>
        <v>**field missing**_history</v>
      </c>
      <c r="AC1402" s="308" t="str">
        <f t="array" ref="AC1402">iferror(index('StoT Mapping (Depreciated)'!$D$2:$L$976,match(E1402,'StoT Mapping (Depreciated)'!$D$2:$D$976,0),9),"**FIELD MISSING**")</f>
        <v>**FIELD MISSING**</v>
      </c>
      <c r="AD1402" s="53" t="str">
        <f t="shared" si="6"/>
        <v>**field missing**.**FIELD MISSING**</v>
      </c>
      <c r="AE1402" s="299">
        <f>countif(NEW_REDB_table.field,AD1402)</f>
        <v>0</v>
      </c>
      <c r="AF1402" s="299" t="str">
        <f t="shared" si="7"/>
        <v>Check...</v>
      </c>
      <c r="AG1402" s="308"/>
      <c r="AH1402" s="317" t="b">
        <v>0</v>
      </c>
      <c r="AI1402" s="317" t="b">
        <v>0</v>
      </c>
      <c r="AJ1402" s="308" t="str">
        <f t="array" ref="AJ1402">iferror(index('Type Mapping'!$A$2:$D$21,match(J1402,'Type Mapping'!$B$2:$B$21,0),4),"type mismatch")</f>
        <v>INT</v>
      </c>
      <c r="AK1402" s="308"/>
      <c r="AL1402" s="308"/>
      <c r="AM1402" s="308"/>
      <c r="AN1402" s="300" t="b">
        <v>0</v>
      </c>
      <c r="AO1402" s="300" t="b">
        <v>0</v>
      </c>
      <c r="AP1402" s="300" t="b">
        <v>0</v>
      </c>
      <c r="AQ1402" s="300" t="b">
        <v>0</v>
      </c>
      <c r="AR1402" s="300"/>
      <c r="AS1402" s="300"/>
      <c r="AT1402" s="302"/>
      <c r="AU1402" s="302"/>
      <c r="AV1402" s="303" t="b">
        <v>1</v>
      </c>
      <c r="AW1402" s="304" t="str">
        <f t="shared" si="9"/>
        <v>true</v>
      </c>
      <c r="AX1402" s="305" t="str">
        <f t="shared" si="17"/>
        <v>***CdPrmStrucType.xml &lt;?xml version="1.0" encoding="UTF-8"?&gt;&lt;schema&gt;&lt;column comment="" default="" key="true" label="StrucType" length="255" nullable="true" originalDbColumnName="StrucType" originalLength="-1" pattern="" precision="-1" talendType="id_String" type=""/&gt;</v>
      </c>
      <c r="AY1402" s="306"/>
      <c r="AZ1402" s="305" t="str">
        <f t="shared" si="10"/>
        <v>CdPrmStrucType.xml
&lt;?xml version="1.0" encoding="UTF-8"?&gt;&lt;schema&gt;
&lt;column comment="" default="" key="true" label="StrucType" length="255" nullable="true" originalDbColumnName="StrucType" originalLength="-1" pattern="" precision="-1" talendType="id_String" type=""/&gt;</v>
      </c>
      <c r="BA1402" s="306"/>
      <c r="BB1402" s="302"/>
      <c r="BC1402" s="303" t="b">
        <f t="shared" si="11"/>
        <v>1</v>
      </c>
      <c r="BD1402" s="304"/>
      <c r="BE1402" s="304" t="str">
        <f t="shared" si="12"/>
        <v>false</v>
      </c>
      <c r="BF1402" s="307"/>
      <c r="BG1402" s="305"/>
      <c r="BH1402" s="305"/>
      <c r="BI1402" s="305"/>
      <c r="BJ1402" s="305" t="str">
        <f t="shared" si="18"/>
        <v>&lt;column comment="" default="" key="false" label="CdPrmStrucType" length="255" nullable="true" originalDbColumnName="CdPrmStrucType" originalLength="-1" pattern="" precision="-1" talendType="id_String" type=""/&gt;</v>
      </c>
      <c r="BK1402" s="306"/>
      <c r="BL1402" s="305" t="str">
        <f t="shared" si="14"/>
        <v>&lt;column comment="" default="" key="false" label="CdPrmStrucType" length="255" nullable="true" originalDbColumnName="CdPrmStrucType" originalLength="-1" pattern="" precision="-1" talendType="id_String" type=""/&gt;</v>
      </c>
      <c r="BM1402" s="306"/>
      <c r="BN1402" s="302"/>
      <c r="BO1402" s="302"/>
      <c r="BP1402" s="302"/>
      <c r="BQ1402" s="302"/>
      <c r="BR1402" s="302"/>
      <c r="BS1402" s="302"/>
      <c r="BT1402" s="302"/>
      <c r="BU1402" s="302"/>
      <c r="BV1402" s="302"/>
      <c r="BW1402" s="302"/>
      <c r="BX1402" s="302"/>
    </row>
    <row r="1403">
      <c r="A1403" s="292" t="s">
        <v>728</v>
      </c>
      <c r="B1403" s="292">
        <v>1402.0</v>
      </c>
      <c r="C1403" s="292">
        <f t="shared" si="15"/>
        <v>2</v>
      </c>
      <c r="D1403" s="397" t="str">
        <f t="shared" si="34"/>
        <v>Buil, Dem, Occ</v>
      </c>
      <c r="E1403" s="46" t="str">
        <f t="shared" si="2"/>
        <v>prmcode.mdb.CdPrmStrucType.Descr</v>
      </c>
      <c r="F1403" s="46" t="s">
        <v>341</v>
      </c>
      <c r="G1403" s="46" t="s">
        <v>628</v>
      </c>
      <c r="H1403" s="47">
        <v>2.0</v>
      </c>
      <c r="I1403" s="392" t="s">
        <v>2078</v>
      </c>
      <c r="J1403" s="398" t="s">
        <v>743</v>
      </c>
      <c r="K1403" s="393">
        <v>20.0</v>
      </c>
      <c r="L1403" s="394" t="b">
        <v>0</v>
      </c>
      <c r="M1403" s="294" t="s">
        <v>802</v>
      </c>
      <c r="N1403" s="294"/>
      <c r="O1403" s="369"/>
      <c r="P1403" s="369"/>
      <c r="Q1403" s="298" t="str">
        <f t="shared" si="3"/>
        <v>CdPrmStrucType</v>
      </c>
      <c r="R1403" s="298" t="str">
        <f t="shared" si="19"/>
        <v>Descr</v>
      </c>
      <c r="S1403" s="298" t="str">
        <f t="array" ref="S1403">iferror(index('Type Mapping'!$A$2:$D$21,match(J1403,'Type Mapping'!$B$2:$B$21,0),3),"type mismatch")</f>
        <v>VARCHAR</v>
      </c>
      <c r="T1403" s="298"/>
      <c r="U1403" s="298"/>
      <c r="V1403" s="298"/>
      <c r="W1403" s="51" t="b">
        <v>1</v>
      </c>
      <c r="X1403" s="51"/>
      <c r="Y1403" s="309"/>
      <c r="Z1403" s="309"/>
      <c r="AA1403" s="311" t="s">
        <v>977</v>
      </c>
      <c r="AB1403" s="53" t="str">
        <f t="shared" si="23"/>
        <v>**field missing**_history</v>
      </c>
      <c r="AC1403" s="308" t="str">
        <f t="array" ref="AC1403">iferror(index('StoT Mapping (Depreciated)'!$D$2:$L$976,match(E1403,'StoT Mapping (Depreciated)'!$D$2:$D$976,0),9),"**FIELD MISSING**")</f>
        <v>**FIELD MISSING**</v>
      </c>
      <c r="AD1403" s="53" t="str">
        <f t="shared" si="6"/>
        <v>**field missing**.**FIELD MISSING**</v>
      </c>
      <c r="AE1403" s="299">
        <f>countif(NEW_REDB_table.field,AD1403)</f>
        <v>0</v>
      </c>
      <c r="AF1403" s="299" t="str">
        <f t="shared" si="7"/>
        <v>Check...</v>
      </c>
      <c r="AG1403" s="308"/>
      <c r="AH1403" s="317" t="b">
        <v>0</v>
      </c>
      <c r="AI1403" s="317" t="b">
        <v>0</v>
      </c>
      <c r="AJ1403" s="308" t="str">
        <f t="array" ref="AJ1403">iferror(index('Type Mapping'!$A$2:$D$21,match(J1403,'Type Mapping'!$B$2:$B$21,0),4),"type mismatch")</f>
        <v>VARCHAR</v>
      </c>
      <c r="AK1403" s="308"/>
      <c r="AL1403" s="308"/>
      <c r="AM1403" s="308"/>
      <c r="AN1403" s="300" t="b">
        <v>0</v>
      </c>
      <c r="AO1403" s="300" t="b">
        <v>0</v>
      </c>
      <c r="AP1403" s="300" t="b">
        <v>0</v>
      </c>
      <c r="AQ1403" s="300" t="b">
        <v>0</v>
      </c>
      <c r="AR1403" s="300"/>
      <c r="AS1403" s="300"/>
      <c r="AT1403" s="302"/>
      <c r="AU1403" s="302"/>
      <c r="AV1403" s="303" t="b">
        <v>1</v>
      </c>
      <c r="AW1403" s="304" t="str">
        <f t="shared" si="9"/>
        <v>false</v>
      </c>
      <c r="AX1403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03" s="306"/>
      <c r="AZ1403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03" s="306"/>
      <c r="BB1403" s="302"/>
      <c r="BC1403" s="303" t="b">
        <f t="shared" si="11"/>
        <v>1</v>
      </c>
      <c r="BD1403" s="304"/>
      <c r="BE1403" s="304" t="str">
        <f t="shared" si="12"/>
        <v>false</v>
      </c>
      <c r="BF1403" s="307"/>
      <c r="BG1403" s="305"/>
      <c r="BH1403" s="305"/>
      <c r="BI1403" s="305"/>
      <c r="BJ1403" s="305" t="str">
        <f t="shared" si="18"/>
        <v>&lt;column comment="" default="" key="false" label="CdPrmStrucType" length="255" nullable="true" originalDbColumnName="CdPrmStrucType" originalLength="-1" pattern="" precision="-1" talendType="id_String" type=""/&gt;</v>
      </c>
      <c r="BK1403" s="306"/>
      <c r="BL1403" s="305" t="str">
        <f t="shared" si="14"/>
        <v>&lt;column comment="" default="" key="false" label="CdPrmStrucType" length="255" nullable="true" originalDbColumnName="CdPrmStrucType" originalLength="-1" pattern="" precision="-1" talendType="id_String" type=""/&gt;</v>
      </c>
      <c r="BM1403" s="306"/>
      <c r="BN1403" s="302"/>
      <c r="BO1403" s="302"/>
      <c r="BP1403" s="302"/>
      <c r="BQ1403" s="302"/>
      <c r="BR1403" s="302"/>
      <c r="BS1403" s="302"/>
      <c r="BT1403" s="302"/>
      <c r="BU1403" s="302"/>
      <c r="BV1403" s="302"/>
      <c r="BW1403" s="302"/>
      <c r="BX1403" s="302"/>
    </row>
    <row r="1404">
      <c r="A1404" s="292" t="s">
        <v>728</v>
      </c>
      <c r="B1404" s="292">
        <v>1403.0</v>
      </c>
      <c r="C1404" s="292">
        <f t="shared" si="15"/>
        <v>1</v>
      </c>
      <c r="D1404" s="397" t="str">
        <f t="shared" si="34"/>
        <v>Buil, Dem, Occ</v>
      </c>
      <c r="E1404" s="46" t="str">
        <f t="shared" si="2"/>
        <v>prmcode.mdb.CdPrmUseGroup.UseGroup</v>
      </c>
      <c r="F1404" s="46" t="s">
        <v>341</v>
      </c>
      <c r="G1404" s="46" t="s">
        <v>2417</v>
      </c>
      <c r="H1404" s="47">
        <v>1.0</v>
      </c>
      <c r="I1404" s="392" t="s">
        <v>2418</v>
      </c>
      <c r="J1404" s="398" t="s">
        <v>743</v>
      </c>
      <c r="K1404" s="393">
        <v>3.0</v>
      </c>
      <c r="L1404" s="394" t="b">
        <v>1</v>
      </c>
      <c r="M1404" s="294" t="s">
        <v>802</v>
      </c>
      <c r="N1404" s="294"/>
      <c r="O1404" s="369"/>
      <c r="P1404" s="369"/>
      <c r="Q1404" s="298" t="str">
        <f t="shared" si="3"/>
        <v>CdPrmUseGroup</v>
      </c>
      <c r="R1404" s="298" t="str">
        <f t="shared" si="19"/>
        <v>UseGroup</v>
      </c>
      <c r="S1404" s="298" t="str">
        <f t="array" ref="S1404">iferror(index('Type Mapping'!$A$2:$D$21,match(J1404,'Type Mapping'!$B$2:$B$21,0),3),"type mismatch")</f>
        <v>VARCHAR</v>
      </c>
      <c r="T1404" s="298"/>
      <c r="U1404" s="298"/>
      <c r="V1404" s="298"/>
      <c r="W1404" s="51" t="b">
        <v>1</v>
      </c>
      <c r="X1404" s="51"/>
      <c r="Y1404" s="309"/>
      <c r="Z1404" s="309"/>
      <c r="AA1404" s="311" t="s">
        <v>977</v>
      </c>
      <c r="AB1404" s="53" t="str">
        <f t="shared" si="23"/>
        <v>**field missing**_history</v>
      </c>
      <c r="AC1404" s="308" t="str">
        <f t="array" ref="AC1404">iferror(index('StoT Mapping (Depreciated)'!$D$2:$L$976,match(E1404,'StoT Mapping (Depreciated)'!$D$2:$D$976,0),9),"**FIELD MISSING**")</f>
        <v>**FIELD MISSING**</v>
      </c>
      <c r="AD1404" s="53" t="str">
        <f t="shared" si="6"/>
        <v>**field missing**.**FIELD MISSING**</v>
      </c>
      <c r="AE1404" s="299">
        <f>countif(NEW_REDB_table.field,AD1404)</f>
        <v>0</v>
      </c>
      <c r="AF1404" s="299" t="str">
        <f t="shared" si="7"/>
        <v>Check...</v>
      </c>
      <c r="AG1404" s="308"/>
      <c r="AH1404" s="317" t="b">
        <v>0</v>
      </c>
      <c r="AI1404" s="317" t="b">
        <v>0</v>
      </c>
      <c r="AJ1404" s="308" t="str">
        <f t="array" ref="AJ1404">iferror(index('Type Mapping'!$A$2:$D$21,match(J1404,'Type Mapping'!$B$2:$B$21,0),4),"type mismatch")</f>
        <v>VARCHAR</v>
      </c>
      <c r="AK1404" s="308"/>
      <c r="AL1404" s="308"/>
      <c r="AM1404" s="308"/>
      <c r="AN1404" s="300" t="b">
        <v>0</v>
      </c>
      <c r="AO1404" s="300" t="b">
        <v>0</v>
      </c>
      <c r="AP1404" s="300" t="b">
        <v>0</v>
      </c>
      <c r="AQ1404" s="300" t="b">
        <v>0</v>
      </c>
      <c r="AR1404" s="300"/>
      <c r="AS1404" s="300"/>
      <c r="AT1404" s="302"/>
      <c r="AU1404" s="302"/>
      <c r="AV1404" s="303" t="b">
        <v>1</v>
      </c>
      <c r="AW1404" s="304" t="str">
        <f t="shared" si="9"/>
        <v>true</v>
      </c>
      <c r="AX1404" s="305" t="str">
        <f t="shared" si="17"/>
        <v>***CdPrmUseGroup.xml &lt;?xml version="1.0" encoding="UTF-8"?&gt;&lt;schema&gt;&lt;column comment="" default="" key="true" label="UseGroup" length="255" nullable="true" originalDbColumnName="UseGroup" originalLength="-1" pattern="" precision="-1" talendType="id_String" type=""/&gt;</v>
      </c>
      <c r="AY1404" s="306"/>
      <c r="AZ1404" s="305" t="str">
        <f t="shared" si="10"/>
        <v>CdPrmUseGroup.xml
&lt;?xml version="1.0" encoding="UTF-8"?&gt;&lt;schema&gt;
&lt;column comment="" default="" key="true" label="UseGroup" length="255" nullable="true" originalDbColumnName="UseGroup" originalLength="-1" pattern="" precision="-1" talendType="id_String" type=""/&gt;</v>
      </c>
      <c r="BA1404" s="306"/>
      <c r="BB1404" s="302"/>
      <c r="BC1404" s="303" t="b">
        <f t="shared" si="11"/>
        <v>1</v>
      </c>
      <c r="BD1404" s="304"/>
      <c r="BE1404" s="304" t="str">
        <f t="shared" si="12"/>
        <v>false</v>
      </c>
      <c r="BF1404" s="307"/>
      <c r="BG1404" s="305"/>
      <c r="BH1404" s="305"/>
      <c r="BI1404" s="305"/>
      <c r="BJ1404" s="305" t="str">
        <f t="shared" si="18"/>
        <v>&lt;column comment="" default="" key="false" label="CdPrmUseGroup" length="255" nullable="true" originalDbColumnName="CdPrmUseGroup" originalLength="-1" pattern="" precision="-1" talendType="id_String" type=""/&gt;</v>
      </c>
      <c r="BK1404" s="306"/>
      <c r="BL1404" s="305" t="str">
        <f t="shared" si="14"/>
        <v>&lt;column comment="" default="" key="false" label="CdPrmUseGroup" length="255" nullable="true" originalDbColumnName="CdPrmUseGroup" originalLength="-1" pattern="" precision="-1" talendType="id_String" type=""/&gt;</v>
      </c>
      <c r="BM1404" s="306"/>
      <c r="BN1404" s="302"/>
      <c r="BO1404" s="302"/>
      <c r="BP1404" s="302"/>
      <c r="BQ1404" s="302"/>
      <c r="BR1404" s="302"/>
      <c r="BS1404" s="302"/>
      <c r="BT1404" s="302"/>
      <c r="BU1404" s="302"/>
      <c r="BV1404" s="302"/>
      <c r="BW1404" s="302"/>
      <c r="BX1404" s="302"/>
    </row>
    <row r="1405">
      <c r="A1405" s="292" t="s">
        <v>728</v>
      </c>
      <c r="B1405" s="292">
        <v>1404.0</v>
      </c>
      <c r="C1405" s="292">
        <f t="shared" si="15"/>
        <v>1</v>
      </c>
      <c r="D1405" s="397" t="str">
        <f t="shared" si="34"/>
        <v>Buil, Dem, Occ</v>
      </c>
      <c r="E1405" s="46" t="str">
        <f t="shared" si="2"/>
        <v>prmcode.mdb.CdPrmUseGroup.Descr</v>
      </c>
      <c r="F1405" s="46" t="s">
        <v>341</v>
      </c>
      <c r="G1405" s="46" t="s">
        <v>2417</v>
      </c>
      <c r="H1405" s="47">
        <v>2.0</v>
      </c>
      <c r="I1405" s="392" t="s">
        <v>2078</v>
      </c>
      <c r="J1405" s="398" t="s">
        <v>743</v>
      </c>
      <c r="K1405" s="393">
        <v>20.0</v>
      </c>
      <c r="L1405" s="394" t="b">
        <v>0</v>
      </c>
      <c r="M1405" s="294" t="s">
        <v>802</v>
      </c>
      <c r="N1405" s="294"/>
      <c r="O1405" s="369"/>
      <c r="P1405" s="369"/>
      <c r="Q1405" s="298" t="str">
        <f t="shared" si="3"/>
        <v>CdPrmUseGroup</v>
      </c>
      <c r="R1405" s="298" t="str">
        <f t="shared" si="19"/>
        <v>Descr</v>
      </c>
      <c r="S1405" s="298" t="str">
        <f t="array" ref="S1405">iferror(index('Type Mapping'!$A$2:$D$21,match(J1405,'Type Mapping'!$B$2:$B$21,0),3),"type mismatch")</f>
        <v>VARCHAR</v>
      </c>
      <c r="T1405" s="298"/>
      <c r="U1405" s="298"/>
      <c r="V1405" s="298"/>
      <c r="W1405" s="51" t="b">
        <v>1</v>
      </c>
      <c r="X1405" s="51"/>
      <c r="Y1405" s="309"/>
      <c r="Z1405" s="309"/>
      <c r="AA1405" s="311" t="s">
        <v>977</v>
      </c>
      <c r="AB1405" s="53" t="str">
        <f t="shared" si="23"/>
        <v>**field missing**_history</v>
      </c>
      <c r="AC1405" s="308" t="str">
        <f t="array" ref="AC1405">iferror(index('StoT Mapping (Depreciated)'!$D$2:$L$976,match(E1405,'StoT Mapping (Depreciated)'!$D$2:$D$976,0),9),"**FIELD MISSING**")</f>
        <v>**FIELD MISSING**</v>
      </c>
      <c r="AD1405" s="53" t="str">
        <f t="shared" si="6"/>
        <v>**field missing**.**FIELD MISSING**</v>
      </c>
      <c r="AE1405" s="299">
        <f>countif(NEW_REDB_table.field,AD1405)</f>
        <v>0</v>
      </c>
      <c r="AF1405" s="299" t="str">
        <f t="shared" si="7"/>
        <v>Check...</v>
      </c>
      <c r="AG1405" s="308"/>
      <c r="AH1405" s="317" t="b">
        <v>0</v>
      </c>
      <c r="AI1405" s="317" t="b">
        <v>0</v>
      </c>
      <c r="AJ1405" s="308" t="str">
        <f t="array" ref="AJ1405">iferror(index('Type Mapping'!$A$2:$D$21,match(J1405,'Type Mapping'!$B$2:$B$21,0),4),"type mismatch")</f>
        <v>VARCHAR</v>
      </c>
      <c r="AK1405" s="308"/>
      <c r="AL1405" s="308"/>
      <c r="AM1405" s="308"/>
      <c r="AN1405" s="300" t="b">
        <v>0</v>
      </c>
      <c r="AO1405" s="300" t="b">
        <v>0</v>
      </c>
      <c r="AP1405" s="300" t="b">
        <v>0</v>
      </c>
      <c r="AQ1405" s="300" t="b">
        <v>0</v>
      </c>
      <c r="AR1405" s="300"/>
      <c r="AS1405" s="300"/>
      <c r="AT1405" s="302"/>
      <c r="AU1405" s="302"/>
      <c r="AV1405" s="303" t="b">
        <v>1</v>
      </c>
      <c r="AW1405" s="304" t="str">
        <f t="shared" si="9"/>
        <v>false</v>
      </c>
      <c r="AX1405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05" s="306"/>
      <c r="AZ1405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05" s="306"/>
      <c r="BB1405" s="302"/>
      <c r="BC1405" s="303" t="b">
        <f t="shared" si="11"/>
        <v>1</v>
      </c>
      <c r="BD1405" s="304"/>
      <c r="BE1405" s="304" t="str">
        <f t="shared" si="12"/>
        <v>false</v>
      </c>
      <c r="BF1405" s="307"/>
      <c r="BG1405" s="305"/>
      <c r="BH1405" s="305"/>
      <c r="BI1405" s="305"/>
      <c r="BJ1405" s="305" t="str">
        <f t="shared" si="18"/>
        <v>&lt;column comment="" default="" key="false" label="CdPrmUseGroup" length="255" nullable="true" originalDbColumnName="CdPrmUseGroup" originalLength="-1" pattern="" precision="-1" talendType="id_String" type=""/&gt;</v>
      </c>
      <c r="BK1405" s="306"/>
      <c r="BL1405" s="305" t="str">
        <f t="shared" si="14"/>
        <v>&lt;column comment="" default="" key="false" label="CdPrmUseGroup" length="255" nullable="true" originalDbColumnName="CdPrmUseGroup" originalLength="-1" pattern="" precision="-1" talendType="id_String" type=""/&gt;</v>
      </c>
      <c r="BM1405" s="306"/>
      <c r="BN1405" s="302"/>
      <c r="BO1405" s="302"/>
      <c r="BP1405" s="302"/>
      <c r="BQ1405" s="302"/>
      <c r="BR1405" s="302"/>
      <c r="BS1405" s="302"/>
      <c r="BT1405" s="302"/>
      <c r="BU1405" s="302"/>
      <c r="BV1405" s="302"/>
      <c r="BW1405" s="302"/>
      <c r="BX1405" s="302"/>
    </row>
    <row r="1406">
      <c r="A1406" s="292" t="s">
        <v>728</v>
      </c>
      <c r="B1406" s="292">
        <v>1405.0</v>
      </c>
      <c r="C1406" s="292">
        <f t="shared" si="15"/>
        <v>2</v>
      </c>
      <c r="D1406" s="397" t="str">
        <f t="shared" ref="D1406:D1652" si="35">HYPERLINK("https://www.stlouis-mo.gov/data/building-permits/index.cfm","Buil Permit Data")</f>
        <v>Buil Permit Data</v>
      </c>
      <c r="E1406" s="46" t="str">
        <f t="shared" si="2"/>
        <v>PrclCode.mdb.CdAddrType.AddrType</v>
      </c>
      <c r="F1406" s="46" t="s">
        <v>323</v>
      </c>
      <c r="G1406" s="46" t="s">
        <v>555</v>
      </c>
      <c r="H1406" s="47">
        <v>1.0</v>
      </c>
      <c r="I1406" s="392" t="s">
        <v>1039</v>
      </c>
      <c r="J1406" s="398" t="s">
        <v>743</v>
      </c>
      <c r="K1406" s="393">
        <v>1.0</v>
      </c>
      <c r="L1406" s="394" t="b">
        <v>1</v>
      </c>
      <c r="M1406" s="294" t="s">
        <v>802</v>
      </c>
      <c r="N1406" s="294"/>
      <c r="O1406" s="369"/>
      <c r="P1406" s="369"/>
      <c r="Q1406" s="298" t="str">
        <f t="shared" si="3"/>
        <v>CdAddrType</v>
      </c>
      <c r="R1406" s="298" t="str">
        <f t="shared" si="19"/>
        <v>AddrType</v>
      </c>
      <c r="S1406" s="298" t="str">
        <f t="array" ref="S1406">iferror(index('Type Mapping'!$A$2:$D$21,match(J1406,'Type Mapping'!$B$2:$B$21,0),3),"type mismatch")</f>
        <v>VARCHAR</v>
      </c>
      <c r="T1406" s="298"/>
      <c r="U1406" s="298"/>
      <c r="V1406" s="298"/>
      <c r="W1406" s="51" t="b">
        <v>1</v>
      </c>
      <c r="X1406" s="51"/>
      <c r="Y1406" s="309"/>
      <c r="Z1406" s="309"/>
      <c r="AA1406" s="311" t="s">
        <v>977</v>
      </c>
      <c r="AB1406" s="53" t="str">
        <f t="shared" si="23"/>
        <v>**field missing**_history</v>
      </c>
      <c r="AC1406" s="308" t="str">
        <f t="array" ref="AC1406">iferror(index('StoT Mapping (Depreciated)'!$D$2:$L$976,match(E1406,'StoT Mapping (Depreciated)'!$D$2:$D$976,0),9),"**FIELD MISSING**")</f>
        <v>**FIELD MISSING**</v>
      </c>
      <c r="AD1406" s="53" t="str">
        <f t="shared" si="6"/>
        <v>**field missing**.**FIELD MISSING**</v>
      </c>
      <c r="AE1406" s="299">
        <f>countif(NEW_REDB_table.field,AD1406)</f>
        <v>0</v>
      </c>
      <c r="AF1406" s="299" t="str">
        <f t="shared" si="7"/>
        <v>Check...</v>
      </c>
      <c r="AG1406" s="308"/>
      <c r="AH1406" s="317" t="b">
        <v>0</v>
      </c>
      <c r="AI1406" s="317" t="b">
        <v>0</v>
      </c>
      <c r="AJ1406" s="308" t="str">
        <f t="array" ref="AJ1406">iferror(index('Type Mapping'!$A$2:$D$21,match(J1406,'Type Mapping'!$B$2:$B$21,0),4),"type mismatch")</f>
        <v>VARCHAR</v>
      </c>
      <c r="AK1406" s="308"/>
      <c r="AL1406" s="308"/>
      <c r="AM1406" s="308"/>
      <c r="AN1406" s="300" t="b">
        <v>0</v>
      </c>
      <c r="AO1406" s="300" t="b">
        <v>0</v>
      </c>
      <c r="AP1406" s="300" t="b">
        <v>0</v>
      </c>
      <c r="AQ1406" s="300" t="b">
        <v>0</v>
      </c>
      <c r="AR1406" s="300"/>
      <c r="AS1406" s="300"/>
      <c r="AT1406" s="302"/>
      <c r="AU1406" s="302"/>
      <c r="AV1406" s="303" t="b">
        <v>1</v>
      </c>
      <c r="AW1406" s="304" t="str">
        <f t="shared" si="9"/>
        <v>true</v>
      </c>
      <c r="AX1406" s="305" t="str">
        <f t="shared" si="17"/>
        <v>***CdAddrType.xml &lt;?xml version="1.0" encoding="UTF-8"?&gt;&lt;schema&gt;&lt;column comment="" default="" key="true" label="AddrType" length="255" nullable="true" originalDbColumnName="AddrType" originalLength="-1" pattern="" precision="-1" talendType="id_String" type=""/&gt;</v>
      </c>
      <c r="AY1406" s="306"/>
      <c r="AZ1406" s="305" t="str">
        <f t="shared" si="10"/>
        <v>CdAddrType.xml
&lt;?xml version="1.0" encoding="UTF-8"?&gt;&lt;schema&gt;
&lt;column comment="" default="" key="true" label="AddrType" length="255" nullable="true" originalDbColumnName="AddrType" originalLength="-1" pattern="" precision="-1" talendType="id_String" type=""/&gt;</v>
      </c>
      <c r="BA1406" s="306"/>
      <c r="BB1406" s="302"/>
      <c r="BC1406" s="303" t="b">
        <f t="shared" si="11"/>
        <v>1</v>
      </c>
      <c r="BD1406" s="304"/>
      <c r="BE1406" s="304" t="str">
        <f t="shared" si="12"/>
        <v>false</v>
      </c>
      <c r="BF1406" s="307"/>
      <c r="BG1406" s="305"/>
      <c r="BH1406" s="305"/>
      <c r="BI1406" s="305"/>
      <c r="BJ1406" s="305" t="str">
        <f t="shared" si="18"/>
        <v>&lt;column comment="" default="" key="false" label="CdAddrType" length="255" nullable="true" originalDbColumnName="CdAddrType" originalLength="-1" pattern="" precision="-1" talendType="id_String" type=""/&gt;</v>
      </c>
      <c r="BK1406" s="306"/>
      <c r="BL1406" s="305" t="str">
        <f t="shared" si="14"/>
        <v>&lt;column comment="" default="" key="false" label="CdAddrType" length="255" nullable="true" originalDbColumnName="CdAddrType" originalLength="-1" pattern="" precision="-1" talendType="id_String" type=""/&gt;</v>
      </c>
      <c r="BM1406" s="306"/>
      <c r="BN1406" s="302"/>
      <c r="BO1406" s="302"/>
      <c r="BP1406" s="302"/>
      <c r="BQ1406" s="302"/>
      <c r="BR1406" s="302"/>
      <c r="BS1406" s="302"/>
      <c r="BT1406" s="302"/>
      <c r="BU1406" s="302"/>
      <c r="BV1406" s="302"/>
      <c r="BW1406" s="302"/>
      <c r="BX1406" s="302"/>
    </row>
    <row r="1407">
      <c r="A1407" s="292" t="s">
        <v>728</v>
      </c>
      <c r="B1407" s="292">
        <v>1406.0</v>
      </c>
      <c r="C1407" s="292">
        <f t="shared" si="15"/>
        <v>2</v>
      </c>
      <c r="D1407" s="397" t="str">
        <f t="shared" si="35"/>
        <v>Buil Permit Data</v>
      </c>
      <c r="E1407" s="46" t="str">
        <f t="shared" si="2"/>
        <v>PrclCode.mdb.CdAddrType.Descr</v>
      </c>
      <c r="F1407" s="46" t="s">
        <v>323</v>
      </c>
      <c r="G1407" s="46" t="s">
        <v>555</v>
      </c>
      <c r="H1407" s="47">
        <v>2.0</v>
      </c>
      <c r="I1407" s="392" t="s">
        <v>2078</v>
      </c>
      <c r="J1407" s="398" t="s">
        <v>743</v>
      </c>
      <c r="K1407" s="393">
        <v>50.0</v>
      </c>
      <c r="L1407" s="394" t="b">
        <v>0</v>
      </c>
      <c r="M1407" s="294" t="s">
        <v>802</v>
      </c>
      <c r="N1407" s="294"/>
      <c r="O1407" s="369"/>
      <c r="P1407" s="369"/>
      <c r="Q1407" s="298" t="str">
        <f t="shared" si="3"/>
        <v>CdAddrType</v>
      </c>
      <c r="R1407" s="298" t="str">
        <f t="shared" si="19"/>
        <v>Descr</v>
      </c>
      <c r="S1407" s="298" t="str">
        <f t="array" ref="S1407">iferror(index('Type Mapping'!$A$2:$D$21,match(J1407,'Type Mapping'!$B$2:$B$21,0),3),"type mismatch")</f>
        <v>VARCHAR</v>
      </c>
      <c r="T1407" s="298"/>
      <c r="U1407" s="298"/>
      <c r="V1407" s="298"/>
      <c r="W1407" s="51" t="b">
        <v>1</v>
      </c>
      <c r="X1407" s="51"/>
      <c r="Y1407" s="309"/>
      <c r="Z1407" s="309"/>
      <c r="AA1407" s="311" t="s">
        <v>977</v>
      </c>
      <c r="AB1407" s="53" t="str">
        <f t="shared" si="23"/>
        <v>**field missing**_history</v>
      </c>
      <c r="AC1407" s="308" t="str">
        <f t="array" ref="AC1407">iferror(index('StoT Mapping (Depreciated)'!$D$2:$L$976,match(E1407,'StoT Mapping (Depreciated)'!$D$2:$D$976,0),9),"**FIELD MISSING**")</f>
        <v>**FIELD MISSING**</v>
      </c>
      <c r="AD1407" s="53" t="str">
        <f t="shared" si="6"/>
        <v>**field missing**.**FIELD MISSING**</v>
      </c>
      <c r="AE1407" s="299">
        <f>countif(NEW_REDB_table.field,AD1407)</f>
        <v>0</v>
      </c>
      <c r="AF1407" s="299" t="str">
        <f t="shared" si="7"/>
        <v>Check...</v>
      </c>
      <c r="AG1407" s="308"/>
      <c r="AH1407" s="317" t="b">
        <v>0</v>
      </c>
      <c r="AI1407" s="317" t="b">
        <v>0</v>
      </c>
      <c r="AJ1407" s="308" t="str">
        <f t="array" ref="AJ1407">iferror(index('Type Mapping'!$A$2:$D$21,match(J1407,'Type Mapping'!$B$2:$B$21,0),4),"type mismatch")</f>
        <v>VARCHAR</v>
      </c>
      <c r="AK1407" s="308"/>
      <c r="AL1407" s="308"/>
      <c r="AM1407" s="308"/>
      <c r="AN1407" s="300" t="b">
        <v>0</v>
      </c>
      <c r="AO1407" s="300" t="b">
        <v>0</v>
      </c>
      <c r="AP1407" s="300" t="b">
        <v>0</v>
      </c>
      <c r="AQ1407" s="300" t="b">
        <v>0</v>
      </c>
      <c r="AR1407" s="300"/>
      <c r="AS1407" s="300"/>
      <c r="AT1407" s="302"/>
      <c r="AU1407" s="302"/>
      <c r="AV1407" s="303" t="b">
        <v>1</v>
      </c>
      <c r="AW1407" s="304" t="str">
        <f t="shared" si="9"/>
        <v>false</v>
      </c>
      <c r="AX1407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07" s="306"/>
      <c r="AZ1407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07" s="306"/>
      <c r="BB1407" s="302"/>
      <c r="BC1407" s="303" t="b">
        <f t="shared" si="11"/>
        <v>1</v>
      </c>
      <c r="BD1407" s="304"/>
      <c r="BE1407" s="304" t="str">
        <f t="shared" si="12"/>
        <v>false</v>
      </c>
      <c r="BF1407" s="307"/>
      <c r="BG1407" s="305"/>
      <c r="BH1407" s="305"/>
      <c r="BI1407" s="305"/>
      <c r="BJ1407" s="305" t="str">
        <f t="shared" si="18"/>
        <v>&lt;column comment="" default="" key="false" label="CdAddrType" length="255" nullable="true" originalDbColumnName="CdAddrType" originalLength="-1" pattern="" precision="-1" talendType="id_String" type=""/&gt;</v>
      </c>
      <c r="BK1407" s="306"/>
      <c r="BL1407" s="305" t="str">
        <f t="shared" si="14"/>
        <v>&lt;column comment="" default="" key="false" label="CdAddrType" length="255" nullable="true" originalDbColumnName="CdAddrType" originalLength="-1" pattern="" precision="-1" talendType="id_String" type=""/&gt;</v>
      </c>
      <c r="BM1407" s="306"/>
      <c r="BN1407" s="302"/>
      <c r="BO1407" s="302"/>
      <c r="BP1407" s="302"/>
      <c r="BQ1407" s="302"/>
      <c r="BR1407" s="302"/>
      <c r="BS1407" s="302"/>
      <c r="BT1407" s="302"/>
      <c r="BU1407" s="302"/>
      <c r="BV1407" s="302"/>
      <c r="BW1407" s="302"/>
      <c r="BX1407" s="302"/>
    </row>
    <row r="1408">
      <c r="A1408" s="292" t="s">
        <v>728</v>
      </c>
      <c r="B1408" s="292">
        <v>1407.0</v>
      </c>
      <c r="C1408" s="292">
        <f t="shared" si="15"/>
        <v>1</v>
      </c>
      <c r="D1408" s="397" t="str">
        <f t="shared" si="35"/>
        <v>Buil Permit Data</v>
      </c>
      <c r="E1408" s="46" t="str">
        <f t="shared" si="2"/>
        <v>PrclCode.mdb.CdAsmtAppealType.AsmtAppealType</v>
      </c>
      <c r="F1408" s="46" t="s">
        <v>323</v>
      </c>
      <c r="G1408" s="46" t="s">
        <v>556</v>
      </c>
      <c r="H1408" s="47">
        <v>1.0</v>
      </c>
      <c r="I1408" s="392" t="s">
        <v>1318</v>
      </c>
      <c r="J1408" s="398" t="s">
        <v>743</v>
      </c>
      <c r="K1408" s="393">
        <v>1.0</v>
      </c>
      <c r="L1408" s="394" t="b">
        <v>1</v>
      </c>
      <c r="M1408" s="294" t="s">
        <v>802</v>
      </c>
      <c r="N1408" s="294"/>
      <c r="O1408" s="369"/>
      <c r="P1408" s="369"/>
      <c r="Q1408" s="298" t="str">
        <f t="shared" si="3"/>
        <v>CdAsmtAppealType</v>
      </c>
      <c r="R1408" s="298" t="str">
        <f t="shared" si="19"/>
        <v>AsmtAppealType</v>
      </c>
      <c r="S1408" s="298" t="str">
        <f t="array" ref="S1408">iferror(index('Type Mapping'!$A$2:$D$21,match(J1408,'Type Mapping'!$B$2:$B$21,0),3),"type mismatch")</f>
        <v>VARCHAR</v>
      </c>
      <c r="T1408" s="298"/>
      <c r="U1408" s="298"/>
      <c r="V1408" s="298"/>
      <c r="W1408" s="51" t="b">
        <v>1</v>
      </c>
      <c r="X1408" s="51"/>
      <c r="Y1408" s="309"/>
      <c r="Z1408" s="309"/>
      <c r="AA1408" s="311" t="s">
        <v>977</v>
      </c>
      <c r="AB1408" s="53" t="str">
        <f t="shared" si="23"/>
        <v>**field missing**_history</v>
      </c>
      <c r="AC1408" s="308" t="str">
        <f t="array" ref="AC1408">iferror(index('StoT Mapping (Depreciated)'!$D$2:$L$976,match(E1408,'StoT Mapping (Depreciated)'!$D$2:$D$976,0),9),"**FIELD MISSING**")</f>
        <v>**FIELD MISSING**</v>
      </c>
      <c r="AD1408" s="53" t="str">
        <f t="shared" si="6"/>
        <v>**field missing**.**FIELD MISSING**</v>
      </c>
      <c r="AE1408" s="299">
        <f>countif(NEW_REDB_table.field,AD1408)</f>
        <v>0</v>
      </c>
      <c r="AF1408" s="299" t="str">
        <f t="shared" si="7"/>
        <v>Check...</v>
      </c>
      <c r="AG1408" s="308"/>
      <c r="AH1408" s="317" t="b">
        <v>0</v>
      </c>
      <c r="AI1408" s="317" t="b">
        <v>0</v>
      </c>
      <c r="AJ1408" s="308" t="str">
        <f t="array" ref="AJ1408">iferror(index('Type Mapping'!$A$2:$D$21,match(J1408,'Type Mapping'!$B$2:$B$21,0),4),"type mismatch")</f>
        <v>VARCHAR</v>
      </c>
      <c r="AK1408" s="308"/>
      <c r="AL1408" s="308"/>
      <c r="AM1408" s="308"/>
      <c r="AN1408" s="300" t="b">
        <v>0</v>
      </c>
      <c r="AO1408" s="300" t="b">
        <v>0</v>
      </c>
      <c r="AP1408" s="300" t="b">
        <v>0</v>
      </c>
      <c r="AQ1408" s="300" t="b">
        <v>0</v>
      </c>
      <c r="AR1408" s="300"/>
      <c r="AS1408" s="300"/>
      <c r="AT1408" s="302"/>
      <c r="AU1408" s="302"/>
      <c r="AV1408" s="303" t="b">
        <v>1</v>
      </c>
      <c r="AW1408" s="304" t="str">
        <f t="shared" si="9"/>
        <v>true</v>
      </c>
      <c r="AX1408" s="305" t="str">
        <f t="shared" si="17"/>
        <v>***CdAsmtAppealType.xml &lt;?xml version="1.0" encoding="UTF-8"?&gt;&lt;schema&gt;&lt;column comment="" default="" key="true" label="AsmtAppealType" length="255" nullable="true" originalDbColumnName="AsmtAppealType" originalLength="-1" pattern="" precision="-1" talendType="id_String" type=""/&gt;</v>
      </c>
      <c r="AY1408" s="306"/>
      <c r="AZ1408" s="305" t="str">
        <f t="shared" si="10"/>
        <v>CdAsmtAppealType.xml
&lt;?xml version="1.0" encoding="UTF-8"?&gt;&lt;schema&gt;
&lt;column comment="" default="" key="true" label="AsmtAppealType" length="255" nullable="true" originalDbColumnName="AsmtAppealType" originalLength="-1" pattern="" precision="-1" talendType="id_String" type=""/&gt;</v>
      </c>
      <c r="BA1408" s="306"/>
      <c r="BB1408" s="302"/>
      <c r="BC1408" s="303" t="b">
        <f t="shared" si="11"/>
        <v>1</v>
      </c>
      <c r="BD1408" s="304"/>
      <c r="BE1408" s="304" t="str">
        <f t="shared" si="12"/>
        <v>false</v>
      </c>
      <c r="BF1408" s="307"/>
      <c r="BG1408" s="305"/>
      <c r="BH1408" s="305"/>
      <c r="BI1408" s="305"/>
      <c r="BJ1408" s="305" t="str">
        <f t="shared" si="18"/>
        <v>&lt;column comment="" default="" key="false" label="CdAsmtAppealType" length="255" nullable="true" originalDbColumnName="CdAsmtAppealType" originalLength="-1" pattern="" precision="-1" talendType="id_String" type=""/&gt;</v>
      </c>
      <c r="BK1408" s="306"/>
      <c r="BL1408" s="305" t="str">
        <f t="shared" si="14"/>
        <v>&lt;column comment="" default="" key="false" label="CdAsmtAppealType" length="255" nullable="true" originalDbColumnName="CdAsmtAppealType" originalLength="-1" pattern="" precision="-1" talendType="id_String" type=""/&gt;</v>
      </c>
      <c r="BM1408" s="306"/>
      <c r="BN1408" s="302"/>
      <c r="BO1408" s="302"/>
      <c r="BP1408" s="302"/>
      <c r="BQ1408" s="302"/>
      <c r="BR1408" s="302"/>
      <c r="BS1408" s="302"/>
      <c r="BT1408" s="302"/>
      <c r="BU1408" s="302"/>
      <c r="BV1408" s="302"/>
      <c r="BW1408" s="302"/>
      <c r="BX1408" s="302"/>
    </row>
    <row r="1409">
      <c r="A1409" s="292" t="s">
        <v>728</v>
      </c>
      <c r="B1409" s="292">
        <v>1408.0</v>
      </c>
      <c r="C1409" s="292">
        <f t="shared" si="15"/>
        <v>1</v>
      </c>
      <c r="D1409" s="397" t="str">
        <f t="shared" si="35"/>
        <v>Buil Permit Data</v>
      </c>
      <c r="E1409" s="46" t="str">
        <f t="shared" si="2"/>
        <v>PrclCode.mdb.CdAsmtAppealType.Descr</v>
      </c>
      <c r="F1409" s="46" t="s">
        <v>323</v>
      </c>
      <c r="G1409" s="46" t="s">
        <v>556</v>
      </c>
      <c r="H1409" s="47">
        <v>2.0</v>
      </c>
      <c r="I1409" s="392" t="s">
        <v>2078</v>
      </c>
      <c r="J1409" s="398" t="s">
        <v>743</v>
      </c>
      <c r="K1409" s="393">
        <v>15.0</v>
      </c>
      <c r="L1409" s="394" t="b">
        <v>0</v>
      </c>
      <c r="M1409" s="294" t="s">
        <v>802</v>
      </c>
      <c r="N1409" s="294"/>
      <c r="O1409" s="369"/>
      <c r="P1409" s="369"/>
      <c r="Q1409" s="298" t="str">
        <f t="shared" si="3"/>
        <v>CdAsmtAppealType</v>
      </c>
      <c r="R1409" s="298" t="str">
        <f t="shared" si="19"/>
        <v>Descr</v>
      </c>
      <c r="S1409" s="298" t="str">
        <f t="array" ref="S1409">iferror(index('Type Mapping'!$A$2:$D$21,match(J1409,'Type Mapping'!$B$2:$B$21,0),3),"type mismatch")</f>
        <v>VARCHAR</v>
      </c>
      <c r="T1409" s="298"/>
      <c r="U1409" s="298"/>
      <c r="V1409" s="298"/>
      <c r="W1409" s="51" t="b">
        <v>1</v>
      </c>
      <c r="X1409" s="51"/>
      <c r="Y1409" s="309"/>
      <c r="Z1409" s="309"/>
      <c r="AA1409" s="311" t="s">
        <v>977</v>
      </c>
      <c r="AB1409" s="53" t="str">
        <f t="shared" si="23"/>
        <v>**field missing**_history</v>
      </c>
      <c r="AC1409" s="308" t="str">
        <f t="array" ref="AC1409">iferror(index('StoT Mapping (Depreciated)'!$D$2:$L$976,match(E1409,'StoT Mapping (Depreciated)'!$D$2:$D$976,0),9),"**FIELD MISSING**")</f>
        <v>**FIELD MISSING**</v>
      </c>
      <c r="AD1409" s="53" t="str">
        <f t="shared" si="6"/>
        <v>**field missing**.**FIELD MISSING**</v>
      </c>
      <c r="AE1409" s="299">
        <f>countif(NEW_REDB_table.field,AD1409)</f>
        <v>0</v>
      </c>
      <c r="AF1409" s="299" t="str">
        <f t="shared" si="7"/>
        <v>Check...</v>
      </c>
      <c r="AG1409" s="308"/>
      <c r="AH1409" s="317" t="b">
        <v>0</v>
      </c>
      <c r="AI1409" s="317" t="b">
        <v>0</v>
      </c>
      <c r="AJ1409" s="308" t="str">
        <f t="array" ref="AJ1409">iferror(index('Type Mapping'!$A$2:$D$21,match(J1409,'Type Mapping'!$B$2:$B$21,0),4),"type mismatch")</f>
        <v>VARCHAR</v>
      </c>
      <c r="AK1409" s="308"/>
      <c r="AL1409" s="308"/>
      <c r="AM1409" s="308"/>
      <c r="AN1409" s="300" t="b">
        <v>0</v>
      </c>
      <c r="AO1409" s="300" t="b">
        <v>0</v>
      </c>
      <c r="AP1409" s="300" t="b">
        <v>0</v>
      </c>
      <c r="AQ1409" s="300" t="b">
        <v>0</v>
      </c>
      <c r="AR1409" s="300"/>
      <c r="AS1409" s="300"/>
      <c r="AT1409" s="302"/>
      <c r="AU1409" s="302"/>
      <c r="AV1409" s="303" t="b">
        <v>1</v>
      </c>
      <c r="AW1409" s="304" t="str">
        <f t="shared" si="9"/>
        <v>false</v>
      </c>
      <c r="AX1409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09" s="306"/>
      <c r="AZ1409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09" s="306"/>
      <c r="BB1409" s="302"/>
      <c r="BC1409" s="303" t="b">
        <f t="shared" si="11"/>
        <v>1</v>
      </c>
      <c r="BD1409" s="304"/>
      <c r="BE1409" s="304" t="str">
        <f t="shared" si="12"/>
        <v>false</v>
      </c>
      <c r="BF1409" s="307"/>
      <c r="BG1409" s="305"/>
      <c r="BH1409" s="305"/>
      <c r="BI1409" s="305"/>
      <c r="BJ1409" s="305" t="str">
        <f t="shared" si="18"/>
        <v>&lt;column comment="" default="" key="false" label="CdAsmtAppealType" length="255" nullable="true" originalDbColumnName="CdAsmtAppealType" originalLength="-1" pattern="" precision="-1" talendType="id_String" type=""/&gt;</v>
      </c>
      <c r="BK1409" s="306"/>
      <c r="BL1409" s="305" t="str">
        <f t="shared" si="14"/>
        <v>&lt;column comment="" default="" key="false" label="CdAsmtAppealType" length="255" nullable="true" originalDbColumnName="CdAsmtAppealType" originalLength="-1" pattern="" precision="-1" talendType="id_String" type=""/&gt;</v>
      </c>
      <c r="BM1409" s="306"/>
      <c r="BN1409" s="302"/>
      <c r="BO1409" s="302"/>
      <c r="BP1409" s="302"/>
      <c r="BQ1409" s="302"/>
      <c r="BR1409" s="302"/>
      <c r="BS1409" s="302"/>
      <c r="BT1409" s="302"/>
      <c r="BU1409" s="302"/>
      <c r="BV1409" s="302"/>
      <c r="BW1409" s="302"/>
      <c r="BX1409" s="302"/>
    </row>
    <row r="1410">
      <c r="A1410" s="292" t="s">
        <v>728</v>
      </c>
      <c r="B1410" s="292">
        <v>1409.0</v>
      </c>
      <c r="C1410" s="292">
        <f t="shared" si="15"/>
        <v>2</v>
      </c>
      <c r="D1410" s="397" t="str">
        <f t="shared" si="35"/>
        <v>Buil Permit Data</v>
      </c>
      <c r="E1410" s="46" t="str">
        <f t="shared" si="2"/>
        <v>PrclCode.mdb.CdAsrClassCode.AsrClassCode</v>
      </c>
      <c r="F1410" s="46" t="s">
        <v>323</v>
      </c>
      <c r="G1410" s="46" t="s">
        <v>557</v>
      </c>
      <c r="H1410" s="47">
        <v>1.0</v>
      </c>
      <c r="I1410" s="392" t="s">
        <v>1155</v>
      </c>
      <c r="J1410" s="398" t="s">
        <v>749</v>
      </c>
      <c r="K1410" s="393">
        <v>2.0</v>
      </c>
      <c r="L1410" s="394" t="b">
        <v>1</v>
      </c>
      <c r="M1410" s="294" t="s">
        <v>802</v>
      </c>
      <c r="N1410" s="294"/>
      <c r="O1410" s="369"/>
      <c r="P1410" s="369"/>
      <c r="Q1410" s="298" t="str">
        <f t="shared" si="3"/>
        <v>CdAsrClassCode</v>
      </c>
      <c r="R1410" s="298" t="str">
        <f t="shared" si="19"/>
        <v>AsrClassCode</v>
      </c>
      <c r="S1410" s="298" t="str">
        <f t="array" ref="S1410">iferror(index('Type Mapping'!$A$2:$D$21,match(J1410,'Type Mapping'!$B$2:$B$21,0),3),"type mismatch")</f>
        <v>VARCHAR</v>
      </c>
      <c r="T1410" s="298"/>
      <c r="U1410" s="298"/>
      <c r="V1410" s="298"/>
      <c r="W1410" s="51" t="b">
        <v>1</v>
      </c>
      <c r="X1410" s="51"/>
      <c r="Y1410" s="309"/>
      <c r="Z1410" s="309"/>
      <c r="AA1410" s="311" t="s">
        <v>977</v>
      </c>
      <c r="AB1410" s="53" t="str">
        <f t="shared" si="23"/>
        <v>**field missing**_history</v>
      </c>
      <c r="AC1410" s="308" t="str">
        <f t="array" ref="AC1410">iferror(index('StoT Mapping (Depreciated)'!$D$2:$L$976,match(E1410,'StoT Mapping (Depreciated)'!$D$2:$D$976,0),9),"**FIELD MISSING**")</f>
        <v>**FIELD MISSING**</v>
      </c>
      <c r="AD1410" s="53" t="str">
        <f t="shared" si="6"/>
        <v>**field missing**.**FIELD MISSING**</v>
      </c>
      <c r="AE1410" s="299">
        <f>countif(NEW_REDB_table.field,AD1410)</f>
        <v>0</v>
      </c>
      <c r="AF1410" s="299" t="str">
        <f t="shared" si="7"/>
        <v>Check...</v>
      </c>
      <c r="AG1410" s="308"/>
      <c r="AH1410" s="317" t="b">
        <v>0</v>
      </c>
      <c r="AI1410" s="317" t="b">
        <v>0</v>
      </c>
      <c r="AJ1410" s="308" t="str">
        <f t="array" ref="AJ1410">iferror(index('Type Mapping'!$A$2:$D$21,match(J1410,'Type Mapping'!$B$2:$B$21,0),4),"type mismatch")</f>
        <v>INT</v>
      </c>
      <c r="AK1410" s="308"/>
      <c r="AL1410" s="308"/>
      <c r="AM1410" s="308"/>
      <c r="AN1410" s="300" t="b">
        <v>0</v>
      </c>
      <c r="AO1410" s="300" t="b">
        <v>0</v>
      </c>
      <c r="AP1410" s="300" t="b">
        <v>0</v>
      </c>
      <c r="AQ1410" s="300" t="b">
        <v>0</v>
      </c>
      <c r="AR1410" s="300"/>
      <c r="AS1410" s="300"/>
      <c r="AT1410" s="302"/>
      <c r="AU1410" s="302"/>
      <c r="AV1410" s="303" t="b">
        <v>1</v>
      </c>
      <c r="AW1410" s="304" t="str">
        <f t="shared" si="9"/>
        <v>true</v>
      </c>
      <c r="AX1410" s="305" t="str">
        <f t="shared" si="17"/>
        <v>***CdAsrClassCode.xml &lt;?xml version="1.0" encoding="UTF-8"?&gt;&lt;schema&gt;&lt;column comment="" default="" key="true" label="AsrClassCode" length="255" nullable="true" originalDbColumnName="AsrClassCode" originalLength="-1" pattern="" precision="-1" talendType="id_String" type=""/&gt;</v>
      </c>
      <c r="AY1410" s="306"/>
      <c r="AZ1410" s="305" t="str">
        <f t="shared" si="10"/>
        <v>CdAsrClassCode.xml
&lt;?xml version="1.0" encoding="UTF-8"?&gt;&lt;schema&gt;
&lt;column comment="" default="" key="true" label="AsrClassCode" length="255" nullable="true" originalDbColumnName="AsrClassCode" originalLength="-1" pattern="" precision="-1" talendType="id_String" type=""/&gt;</v>
      </c>
      <c r="BA1410" s="306"/>
      <c r="BB1410" s="302"/>
      <c r="BC1410" s="303" t="b">
        <f t="shared" si="11"/>
        <v>1</v>
      </c>
      <c r="BD1410" s="304"/>
      <c r="BE1410" s="304" t="str">
        <f t="shared" si="12"/>
        <v>false</v>
      </c>
      <c r="BF1410" s="307"/>
      <c r="BG1410" s="305"/>
      <c r="BH1410" s="305"/>
      <c r="BI1410" s="305"/>
      <c r="BJ1410" s="305" t="str">
        <f t="shared" si="18"/>
        <v>&lt;column comment="" default="" key="false" label="CdAsrClassCode" length="255" nullable="true" originalDbColumnName="CdAsrClassCode" originalLength="-1" pattern="" precision="-1" talendType="id_String" type=""/&gt;</v>
      </c>
      <c r="BK1410" s="306"/>
      <c r="BL1410" s="305" t="str">
        <f t="shared" si="14"/>
        <v>&lt;column comment="" default="" key="false" label="CdAsrClassCode" length="255" nullable="true" originalDbColumnName="CdAsrClassCode" originalLength="-1" pattern="" precision="-1" talendType="id_String" type=""/&gt;</v>
      </c>
      <c r="BM1410" s="306"/>
      <c r="BN1410" s="302"/>
      <c r="BO1410" s="302"/>
      <c r="BP1410" s="302"/>
      <c r="BQ1410" s="302"/>
      <c r="BR1410" s="302"/>
      <c r="BS1410" s="302"/>
      <c r="BT1410" s="302"/>
      <c r="BU1410" s="302"/>
      <c r="BV1410" s="302"/>
      <c r="BW1410" s="302"/>
      <c r="BX1410" s="302"/>
    </row>
    <row r="1411">
      <c r="A1411" s="292" t="s">
        <v>728</v>
      </c>
      <c r="B1411" s="292">
        <v>1410.0</v>
      </c>
      <c r="C1411" s="292">
        <f t="shared" si="15"/>
        <v>2</v>
      </c>
      <c r="D1411" s="397" t="str">
        <f t="shared" si="35"/>
        <v>Buil Permit Data</v>
      </c>
      <c r="E1411" s="46" t="str">
        <f t="shared" si="2"/>
        <v>PrclCode.mdb.CdAsrClassCode.Descr</v>
      </c>
      <c r="F1411" s="46" t="s">
        <v>323</v>
      </c>
      <c r="G1411" s="46" t="s">
        <v>557</v>
      </c>
      <c r="H1411" s="47">
        <v>2.0</v>
      </c>
      <c r="I1411" s="392" t="s">
        <v>2078</v>
      </c>
      <c r="J1411" s="398" t="s">
        <v>743</v>
      </c>
      <c r="K1411" s="393">
        <v>35.0</v>
      </c>
      <c r="L1411" s="394" t="b">
        <v>0</v>
      </c>
      <c r="M1411" s="294" t="s">
        <v>802</v>
      </c>
      <c r="N1411" s="294"/>
      <c r="O1411" s="369"/>
      <c r="P1411" s="369"/>
      <c r="Q1411" s="298" t="str">
        <f t="shared" si="3"/>
        <v>CdAsrClassCode</v>
      </c>
      <c r="R1411" s="298" t="str">
        <f t="shared" si="19"/>
        <v>Descr</v>
      </c>
      <c r="S1411" s="298" t="str">
        <f t="array" ref="S1411">iferror(index('Type Mapping'!$A$2:$D$21,match(J1411,'Type Mapping'!$B$2:$B$21,0),3),"type mismatch")</f>
        <v>VARCHAR</v>
      </c>
      <c r="T1411" s="298"/>
      <c r="U1411" s="298"/>
      <c r="V1411" s="298"/>
      <c r="W1411" s="51" t="b">
        <v>1</v>
      </c>
      <c r="X1411" s="51"/>
      <c r="Y1411" s="309"/>
      <c r="Z1411" s="309"/>
      <c r="AA1411" s="311" t="s">
        <v>977</v>
      </c>
      <c r="AB1411" s="53" t="str">
        <f t="shared" si="23"/>
        <v>**field missing**_history</v>
      </c>
      <c r="AC1411" s="308" t="str">
        <f t="array" ref="AC1411">iferror(index('StoT Mapping (Depreciated)'!$D$2:$L$976,match(E1411,'StoT Mapping (Depreciated)'!$D$2:$D$976,0),9),"**FIELD MISSING**")</f>
        <v>**FIELD MISSING**</v>
      </c>
      <c r="AD1411" s="53" t="str">
        <f t="shared" si="6"/>
        <v>**field missing**.**FIELD MISSING**</v>
      </c>
      <c r="AE1411" s="299">
        <f>countif(NEW_REDB_table.field,AD1411)</f>
        <v>0</v>
      </c>
      <c r="AF1411" s="299" t="str">
        <f t="shared" si="7"/>
        <v>Check...</v>
      </c>
      <c r="AG1411" s="308"/>
      <c r="AH1411" s="317" t="b">
        <v>0</v>
      </c>
      <c r="AI1411" s="317" t="b">
        <v>0</v>
      </c>
      <c r="AJ1411" s="308" t="str">
        <f t="array" ref="AJ1411">iferror(index('Type Mapping'!$A$2:$D$21,match(J1411,'Type Mapping'!$B$2:$B$21,0),4),"type mismatch")</f>
        <v>VARCHAR</v>
      </c>
      <c r="AK1411" s="308"/>
      <c r="AL1411" s="308"/>
      <c r="AM1411" s="308"/>
      <c r="AN1411" s="300" t="b">
        <v>0</v>
      </c>
      <c r="AO1411" s="300" t="b">
        <v>0</v>
      </c>
      <c r="AP1411" s="300" t="b">
        <v>0</v>
      </c>
      <c r="AQ1411" s="300" t="b">
        <v>0</v>
      </c>
      <c r="AR1411" s="300"/>
      <c r="AS1411" s="300"/>
      <c r="AT1411" s="302"/>
      <c r="AU1411" s="302"/>
      <c r="AV1411" s="303" t="b">
        <v>1</v>
      </c>
      <c r="AW1411" s="304" t="str">
        <f t="shared" si="9"/>
        <v>false</v>
      </c>
      <c r="AX1411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11" s="306"/>
      <c r="AZ1411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11" s="306"/>
      <c r="BB1411" s="302"/>
      <c r="BC1411" s="303" t="b">
        <f t="shared" si="11"/>
        <v>1</v>
      </c>
      <c r="BD1411" s="304"/>
      <c r="BE1411" s="304" t="str">
        <f t="shared" si="12"/>
        <v>false</v>
      </c>
      <c r="BF1411" s="307"/>
      <c r="BG1411" s="305"/>
      <c r="BH1411" s="305"/>
      <c r="BI1411" s="305"/>
      <c r="BJ1411" s="305" t="str">
        <f t="shared" si="18"/>
        <v>&lt;column comment="" default="" key="false" label="CdAsrClassCode" length="255" nullable="true" originalDbColumnName="CdAsrClassCode" originalLength="-1" pattern="" precision="-1" talendType="id_String" type=""/&gt;</v>
      </c>
      <c r="BK1411" s="306"/>
      <c r="BL1411" s="305" t="str">
        <f t="shared" si="14"/>
        <v>&lt;column comment="" default="" key="false" label="CdAsrClassCode" length="255" nullable="true" originalDbColumnName="CdAsrClassCode" originalLength="-1" pattern="" precision="-1" talendType="id_String" type=""/&gt;</v>
      </c>
      <c r="BM1411" s="306"/>
      <c r="BN1411" s="302"/>
      <c r="BO1411" s="302"/>
      <c r="BP1411" s="302"/>
      <c r="BQ1411" s="302"/>
      <c r="BR1411" s="302"/>
      <c r="BS1411" s="302"/>
      <c r="BT1411" s="302"/>
      <c r="BU1411" s="302"/>
      <c r="BV1411" s="302"/>
      <c r="BW1411" s="302"/>
      <c r="BX1411" s="302"/>
    </row>
    <row r="1412">
      <c r="A1412" s="292" t="s">
        <v>728</v>
      </c>
      <c r="B1412" s="292">
        <v>1411.0</v>
      </c>
      <c r="C1412" s="292">
        <f t="shared" si="15"/>
        <v>1</v>
      </c>
      <c r="D1412" s="397" t="str">
        <f t="shared" si="35"/>
        <v>Buil Permit Data</v>
      </c>
      <c r="E1412" s="46" t="str">
        <f t="shared" si="2"/>
        <v>PrclCode.mdb.CdAttrIgnoreCode.IgnoreCode</v>
      </c>
      <c r="F1412" s="46" t="s">
        <v>323</v>
      </c>
      <c r="G1412" s="46" t="s">
        <v>558</v>
      </c>
      <c r="H1412" s="47">
        <v>1.0</v>
      </c>
      <c r="I1412" s="392" t="s">
        <v>1009</v>
      </c>
      <c r="J1412" s="398" t="s">
        <v>743</v>
      </c>
      <c r="K1412" s="393">
        <v>1.0</v>
      </c>
      <c r="L1412" s="394" t="b">
        <v>1</v>
      </c>
      <c r="M1412" s="294" t="s">
        <v>802</v>
      </c>
      <c r="N1412" s="294"/>
      <c r="O1412" s="369"/>
      <c r="P1412" s="369"/>
      <c r="Q1412" s="298" t="str">
        <f t="shared" si="3"/>
        <v>CdAttrIgnoreCode</v>
      </c>
      <c r="R1412" s="298" t="str">
        <f t="shared" si="19"/>
        <v>IgnoreCode</v>
      </c>
      <c r="S1412" s="298" t="str">
        <f t="array" ref="S1412">iferror(index('Type Mapping'!$A$2:$D$21,match(J1412,'Type Mapping'!$B$2:$B$21,0),3),"type mismatch")</f>
        <v>VARCHAR</v>
      </c>
      <c r="T1412" s="298"/>
      <c r="U1412" s="298"/>
      <c r="V1412" s="298"/>
      <c r="W1412" s="51" t="b">
        <v>1</v>
      </c>
      <c r="X1412" s="51"/>
      <c r="Y1412" s="309"/>
      <c r="Z1412" s="309"/>
      <c r="AA1412" s="311" t="s">
        <v>977</v>
      </c>
      <c r="AB1412" s="53" t="str">
        <f t="shared" si="23"/>
        <v>**field missing**_history</v>
      </c>
      <c r="AC1412" s="308" t="str">
        <f t="array" ref="AC1412">iferror(index('StoT Mapping (Depreciated)'!$D$2:$L$976,match(E1412,'StoT Mapping (Depreciated)'!$D$2:$D$976,0),9),"**FIELD MISSING**")</f>
        <v>**FIELD MISSING**</v>
      </c>
      <c r="AD1412" s="53" t="str">
        <f t="shared" si="6"/>
        <v>**field missing**.**FIELD MISSING**</v>
      </c>
      <c r="AE1412" s="299">
        <f>countif(NEW_REDB_table.field,AD1412)</f>
        <v>0</v>
      </c>
      <c r="AF1412" s="299" t="str">
        <f t="shared" si="7"/>
        <v>Check...</v>
      </c>
      <c r="AG1412" s="308"/>
      <c r="AH1412" s="317" t="b">
        <v>0</v>
      </c>
      <c r="AI1412" s="317" t="b">
        <v>0</v>
      </c>
      <c r="AJ1412" s="308" t="str">
        <f t="array" ref="AJ1412">iferror(index('Type Mapping'!$A$2:$D$21,match(J1412,'Type Mapping'!$B$2:$B$21,0),4),"type mismatch")</f>
        <v>VARCHAR</v>
      </c>
      <c r="AK1412" s="308"/>
      <c r="AL1412" s="308"/>
      <c r="AM1412" s="308"/>
      <c r="AN1412" s="300" t="b">
        <v>0</v>
      </c>
      <c r="AO1412" s="300" t="b">
        <v>0</v>
      </c>
      <c r="AP1412" s="300" t="b">
        <v>0</v>
      </c>
      <c r="AQ1412" s="300" t="b">
        <v>0</v>
      </c>
      <c r="AR1412" s="300"/>
      <c r="AS1412" s="300"/>
      <c r="AT1412" s="302"/>
      <c r="AU1412" s="302"/>
      <c r="AV1412" s="303" t="b">
        <v>1</v>
      </c>
      <c r="AW1412" s="304" t="str">
        <f t="shared" si="9"/>
        <v>true</v>
      </c>
      <c r="AX1412" s="305" t="str">
        <f t="shared" si="17"/>
        <v>***CdAttrIgnoreCode.xml &lt;?xml version="1.0" encoding="UTF-8"?&gt;&lt;schema&gt;&lt;column comment="" default="" key="true" label="IgnoreCode" length="255" nullable="true" originalDbColumnName="IgnoreCode" originalLength="-1" pattern="" precision="-1" talendType="id_String" type=""/&gt;</v>
      </c>
      <c r="AY1412" s="306"/>
      <c r="AZ1412" s="305" t="str">
        <f t="shared" si="10"/>
        <v>CdAttrIgnoreCode.xml
&lt;?xml version="1.0" encoding="UTF-8"?&gt;&lt;schema&gt;
&lt;column comment="" default="" key="true" label="IgnoreCode" length="255" nullable="true" originalDbColumnName="IgnoreCode" originalLength="-1" pattern="" precision="-1" talendType="id_String" type=""/&gt;</v>
      </c>
      <c r="BA1412" s="306"/>
      <c r="BB1412" s="302"/>
      <c r="BC1412" s="303" t="b">
        <f t="shared" si="11"/>
        <v>1</v>
      </c>
      <c r="BD1412" s="304"/>
      <c r="BE1412" s="304" t="str">
        <f t="shared" si="12"/>
        <v>false</v>
      </c>
      <c r="BF1412" s="307"/>
      <c r="BG1412" s="305"/>
      <c r="BH1412" s="305"/>
      <c r="BI1412" s="305"/>
      <c r="BJ1412" s="305" t="str">
        <f t="shared" si="18"/>
        <v>&lt;column comment="" default="" key="false" label="CdAttrIgnoreCode" length="255" nullable="true" originalDbColumnName="CdAttrIgnoreCode" originalLength="-1" pattern="" precision="-1" talendType="id_String" type=""/&gt;</v>
      </c>
      <c r="BK1412" s="306"/>
      <c r="BL1412" s="305" t="str">
        <f t="shared" si="14"/>
        <v>&lt;column comment="" default="" key="false" label="CdAttrIgnoreCode" length="255" nullable="true" originalDbColumnName="CdAttrIgnoreCode" originalLength="-1" pattern="" precision="-1" talendType="id_String" type=""/&gt;</v>
      </c>
      <c r="BM1412" s="306"/>
      <c r="BN1412" s="302"/>
      <c r="BO1412" s="302"/>
      <c r="BP1412" s="302"/>
      <c r="BQ1412" s="302"/>
      <c r="BR1412" s="302"/>
      <c r="BS1412" s="302"/>
      <c r="BT1412" s="302"/>
      <c r="BU1412" s="302"/>
      <c r="BV1412" s="302"/>
      <c r="BW1412" s="302"/>
      <c r="BX1412" s="302"/>
    </row>
    <row r="1413">
      <c r="A1413" s="292" t="s">
        <v>728</v>
      </c>
      <c r="B1413" s="292">
        <v>1412.0</v>
      </c>
      <c r="C1413" s="292">
        <f t="shared" si="15"/>
        <v>1</v>
      </c>
      <c r="D1413" s="397" t="str">
        <f t="shared" si="35"/>
        <v>Buil Permit Data</v>
      </c>
      <c r="E1413" s="46" t="str">
        <f t="shared" si="2"/>
        <v>PrclCode.mdb.CdAttrIgnoreCode.Descr</v>
      </c>
      <c r="F1413" s="46" t="s">
        <v>323</v>
      </c>
      <c r="G1413" s="46" t="s">
        <v>558</v>
      </c>
      <c r="H1413" s="47">
        <v>2.0</v>
      </c>
      <c r="I1413" s="392" t="s">
        <v>2078</v>
      </c>
      <c r="J1413" s="398" t="s">
        <v>743</v>
      </c>
      <c r="K1413" s="393">
        <v>40.0</v>
      </c>
      <c r="L1413" s="394" t="b">
        <v>0</v>
      </c>
      <c r="M1413" s="294" t="s">
        <v>802</v>
      </c>
      <c r="N1413" s="294"/>
      <c r="O1413" s="369"/>
      <c r="P1413" s="369"/>
      <c r="Q1413" s="298" t="str">
        <f t="shared" si="3"/>
        <v>CdAttrIgnoreCode</v>
      </c>
      <c r="R1413" s="298" t="str">
        <f t="shared" si="19"/>
        <v>Descr</v>
      </c>
      <c r="S1413" s="298" t="str">
        <f t="array" ref="S1413">iferror(index('Type Mapping'!$A$2:$D$21,match(J1413,'Type Mapping'!$B$2:$B$21,0),3),"type mismatch")</f>
        <v>VARCHAR</v>
      </c>
      <c r="T1413" s="298"/>
      <c r="U1413" s="298"/>
      <c r="V1413" s="298"/>
      <c r="W1413" s="51" t="b">
        <v>1</v>
      </c>
      <c r="X1413" s="51"/>
      <c r="Y1413" s="309"/>
      <c r="Z1413" s="309"/>
      <c r="AA1413" s="311" t="s">
        <v>977</v>
      </c>
      <c r="AB1413" s="53" t="str">
        <f t="shared" si="23"/>
        <v>**field missing**_history</v>
      </c>
      <c r="AC1413" s="308" t="str">
        <f t="array" ref="AC1413">iferror(index('StoT Mapping (Depreciated)'!$D$2:$L$976,match(E1413,'StoT Mapping (Depreciated)'!$D$2:$D$976,0),9),"**FIELD MISSING**")</f>
        <v>**FIELD MISSING**</v>
      </c>
      <c r="AD1413" s="53" t="str">
        <f t="shared" si="6"/>
        <v>**field missing**.**FIELD MISSING**</v>
      </c>
      <c r="AE1413" s="299">
        <f>countif(NEW_REDB_table.field,AD1413)</f>
        <v>0</v>
      </c>
      <c r="AF1413" s="299" t="str">
        <f t="shared" si="7"/>
        <v>Check...</v>
      </c>
      <c r="AG1413" s="308"/>
      <c r="AH1413" s="317" t="b">
        <v>0</v>
      </c>
      <c r="AI1413" s="317" t="b">
        <v>0</v>
      </c>
      <c r="AJ1413" s="308" t="str">
        <f t="array" ref="AJ1413">iferror(index('Type Mapping'!$A$2:$D$21,match(J1413,'Type Mapping'!$B$2:$B$21,0),4),"type mismatch")</f>
        <v>VARCHAR</v>
      </c>
      <c r="AK1413" s="308"/>
      <c r="AL1413" s="308"/>
      <c r="AM1413" s="308"/>
      <c r="AN1413" s="300" t="b">
        <v>0</v>
      </c>
      <c r="AO1413" s="300" t="b">
        <v>0</v>
      </c>
      <c r="AP1413" s="300" t="b">
        <v>0</v>
      </c>
      <c r="AQ1413" s="300" t="b">
        <v>0</v>
      </c>
      <c r="AR1413" s="300"/>
      <c r="AS1413" s="300"/>
      <c r="AT1413" s="302"/>
      <c r="AU1413" s="302"/>
      <c r="AV1413" s="303" t="b">
        <v>1</v>
      </c>
      <c r="AW1413" s="304" t="str">
        <f t="shared" si="9"/>
        <v>false</v>
      </c>
      <c r="AX1413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13" s="306"/>
      <c r="AZ1413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13" s="306"/>
      <c r="BB1413" s="302"/>
      <c r="BC1413" s="303" t="b">
        <f t="shared" si="11"/>
        <v>1</v>
      </c>
      <c r="BD1413" s="304"/>
      <c r="BE1413" s="304" t="str">
        <f t="shared" si="12"/>
        <v>false</v>
      </c>
      <c r="BF1413" s="307"/>
      <c r="BG1413" s="305"/>
      <c r="BH1413" s="305"/>
      <c r="BI1413" s="305"/>
      <c r="BJ1413" s="305" t="str">
        <f t="shared" si="18"/>
        <v>&lt;column comment="" default="" key="false" label="CdAttrIgnoreCode" length="255" nullable="true" originalDbColumnName="CdAttrIgnoreCode" originalLength="-1" pattern="" precision="-1" talendType="id_String" type=""/&gt;</v>
      </c>
      <c r="BK1413" s="306"/>
      <c r="BL1413" s="305" t="str">
        <f t="shared" si="14"/>
        <v>&lt;column comment="" default="" key="false" label="CdAttrIgnoreCode" length="255" nullable="true" originalDbColumnName="CdAttrIgnoreCode" originalLength="-1" pattern="" precision="-1" talendType="id_String" type=""/&gt;</v>
      </c>
      <c r="BM1413" s="306"/>
      <c r="BN1413" s="302"/>
      <c r="BO1413" s="302"/>
      <c r="BP1413" s="302"/>
      <c r="BQ1413" s="302"/>
      <c r="BR1413" s="302"/>
      <c r="BS1413" s="302"/>
      <c r="BT1413" s="302"/>
      <c r="BU1413" s="302"/>
      <c r="BV1413" s="302"/>
      <c r="BW1413" s="302"/>
      <c r="BX1413" s="302"/>
    </row>
    <row r="1414">
      <c r="A1414" s="292" t="s">
        <v>728</v>
      </c>
      <c r="B1414" s="292">
        <v>1413.0</v>
      </c>
      <c r="C1414" s="292">
        <f t="shared" si="15"/>
        <v>2</v>
      </c>
      <c r="D1414" s="397" t="str">
        <f t="shared" si="35"/>
        <v>Buil Permit Data</v>
      </c>
      <c r="E1414" s="46" t="str">
        <f t="shared" si="2"/>
        <v>PrclCode.mdb.CdAttrType.AttrType</v>
      </c>
      <c r="F1414" s="46" t="s">
        <v>323</v>
      </c>
      <c r="G1414" s="46" t="s">
        <v>559</v>
      </c>
      <c r="H1414" s="47">
        <v>1.0</v>
      </c>
      <c r="I1414" s="392" t="s">
        <v>536</v>
      </c>
      <c r="J1414" s="398" t="s">
        <v>743</v>
      </c>
      <c r="K1414" s="393">
        <v>4.0</v>
      </c>
      <c r="L1414" s="394" t="b">
        <v>1</v>
      </c>
      <c r="M1414" s="294" t="s">
        <v>802</v>
      </c>
      <c r="N1414" s="294"/>
      <c r="O1414" s="369"/>
      <c r="P1414" s="369"/>
      <c r="Q1414" s="298" t="str">
        <f t="shared" si="3"/>
        <v>CdAttrType</v>
      </c>
      <c r="R1414" s="298" t="str">
        <f t="shared" si="19"/>
        <v>AttrType</v>
      </c>
      <c r="S1414" s="298" t="str">
        <f t="array" ref="S1414">iferror(index('Type Mapping'!$A$2:$D$21,match(J1414,'Type Mapping'!$B$2:$B$21,0),3),"type mismatch")</f>
        <v>VARCHAR</v>
      </c>
      <c r="T1414" s="298"/>
      <c r="U1414" s="298"/>
      <c r="V1414" s="298"/>
      <c r="W1414" s="51" t="b">
        <v>1</v>
      </c>
      <c r="X1414" s="51"/>
      <c r="Y1414" s="309"/>
      <c r="Z1414" s="309"/>
      <c r="AA1414" s="311" t="s">
        <v>977</v>
      </c>
      <c r="AB1414" s="53" t="str">
        <f t="shared" si="23"/>
        <v>**field missing**_history</v>
      </c>
      <c r="AC1414" s="308" t="str">
        <f t="array" ref="AC1414">iferror(index('StoT Mapping (Depreciated)'!$D$2:$L$976,match(E1414,'StoT Mapping (Depreciated)'!$D$2:$D$976,0),9),"**FIELD MISSING**")</f>
        <v>**FIELD MISSING**</v>
      </c>
      <c r="AD1414" s="53" t="str">
        <f t="shared" si="6"/>
        <v>**field missing**.**FIELD MISSING**</v>
      </c>
      <c r="AE1414" s="299">
        <f>countif(NEW_REDB_table.field,AD1414)</f>
        <v>0</v>
      </c>
      <c r="AF1414" s="299" t="str">
        <f t="shared" si="7"/>
        <v>Check...</v>
      </c>
      <c r="AG1414" s="308"/>
      <c r="AH1414" s="317" t="b">
        <v>0</v>
      </c>
      <c r="AI1414" s="317" t="b">
        <v>0</v>
      </c>
      <c r="AJ1414" s="308" t="str">
        <f t="array" ref="AJ1414">iferror(index('Type Mapping'!$A$2:$D$21,match(J1414,'Type Mapping'!$B$2:$B$21,0),4),"type mismatch")</f>
        <v>VARCHAR</v>
      </c>
      <c r="AK1414" s="308"/>
      <c r="AL1414" s="308"/>
      <c r="AM1414" s="308"/>
      <c r="AN1414" s="300" t="b">
        <v>0</v>
      </c>
      <c r="AO1414" s="300" t="b">
        <v>0</v>
      </c>
      <c r="AP1414" s="300" t="b">
        <v>0</v>
      </c>
      <c r="AQ1414" s="300" t="b">
        <v>0</v>
      </c>
      <c r="AR1414" s="300"/>
      <c r="AS1414" s="300"/>
      <c r="AT1414" s="302"/>
      <c r="AU1414" s="302"/>
      <c r="AV1414" s="303" t="b">
        <v>1</v>
      </c>
      <c r="AW1414" s="304" t="str">
        <f t="shared" si="9"/>
        <v>true</v>
      </c>
      <c r="AX1414" s="305" t="str">
        <f t="shared" si="17"/>
        <v>***CdAttrType.xml &lt;?xml version="1.0" encoding="UTF-8"?&gt;&lt;schema&gt;&lt;column comment="" default="" key="true" label="AttrType" length="255" nullable="true" originalDbColumnName="AttrType" originalLength="-1" pattern="" precision="-1" talendType="id_String" type=""/&gt;</v>
      </c>
      <c r="AY1414" s="306"/>
      <c r="AZ1414" s="305" t="str">
        <f t="shared" si="10"/>
        <v>CdAttrType.xml
&lt;?xml version="1.0" encoding="UTF-8"?&gt;&lt;schema&gt;
&lt;column comment="" default="" key="true" label="AttrType" length="255" nullable="true" originalDbColumnName="AttrType" originalLength="-1" pattern="" precision="-1" talendType="id_String" type=""/&gt;</v>
      </c>
      <c r="BA1414" s="306"/>
      <c r="BB1414" s="302"/>
      <c r="BC1414" s="303" t="b">
        <f t="shared" si="11"/>
        <v>1</v>
      </c>
      <c r="BD1414" s="304"/>
      <c r="BE1414" s="304" t="str">
        <f t="shared" si="12"/>
        <v>false</v>
      </c>
      <c r="BF1414" s="307"/>
      <c r="BG1414" s="305"/>
      <c r="BH1414" s="305"/>
      <c r="BI1414" s="305"/>
      <c r="BJ1414" s="305" t="str">
        <f t="shared" si="18"/>
        <v>&lt;column comment="" default="" key="false" label="CdAttrType" length="255" nullable="true" originalDbColumnName="CdAttrType" originalLength="-1" pattern="" precision="-1" talendType="id_String" type=""/&gt;</v>
      </c>
      <c r="BK1414" s="306"/>
      <c r="BL1414" s="305" t="str">
        <f t="shared" si="14"/>
        <v>&lt;column comment="" default="" key="false" label="CdAttrType" length="255" nullable="true" originalDbColumnName="CdAttrType" originalLength="-1" pattern="" precision="-1" talendType="id_String" type=""/&gt;</v>
      </c>
      <c r="BM1414" s="306"/>
      <c r="BN1414" s="302"/>
      <c r="BO1414" s="302"/>
      <c r="BP1414" s="302"/>
      <c r="BQ1414" s="302"/>
      <c r="BR1414" s="302"/>
      <c r="BS1414" s="302"/>
      <c r="BT1414" s="302"/>
      <c r="BU1414" s="302"/>
      <c r="BV1414" s="302"/>
      <c r="BW1414" s="302"/>
      <c r="BX1414" s="302"/>
    </row>
    <row r="1415">
      <c r="A1415" s="292" t="s">
        <v>728</v>
      </c>
      <c r="B1415" s="292">
        <v>1414.0</v>
      </c>
      <c r="C1415" s="292">
        <f t="shared" si="15"/>
        <v>2</v>
      </c>
      <c r="D1415" s="397" t="str">
        <f t="shared" si="35"/>
        <v>Buil Permit Data</v>
      </c>
      <c r="E1415" s="46" t="str">
        <f t="shared" si="2"/>
        <v>PrclCode.mdb.CdAttrType.Descr</v>
      </c>
      <c r="F1415" s="46" t="s">
        <v>323</v>
      </c>
      <c r="G1415" s="46" t="s">
        <v>559</v>
      </c>
      <c r="H1415" s="47">
        <v>2.0</v>
      </c>
      <c r="I1415" s="392" t="s">
        <v>2078</v>
      </c>
      <c r="J1415" s="398" t="s">
        <v>743</v>
      </c>
      <c r="K1415" s="393">
        <v>40.0</v>
      </c>
      <c r="L1415" s="394" t="b">
        <v>0</v>
      </c>
      <c r="M1415" s="294" t="s">
        <v>802</v>
      </c>
      <c r="N1415" s="294"/>
      <c r="O1415" s="369"/>
      <c r="P1415" s="369"/>
      <c r="Q1415" s="298" t="str">
        <f t="shared" si="3"/>
        <v>CdAttrType</v>
      </c>
      <c r="R1415" s="298" t="str">
        <f t="shared" si="19"/>
        <v>Descr</v>
      </c>
      <c r="S1415" s="298" t="str">
        <f t="array" ref="S1415">iferror(index('Type Mapping'!$A$2:$D$21,match(J1415,'Type Mapping'!$B$2:$B$21,0),3),"type mismatch")</f>
        <v>VARCHAR</v>
      </c>
      <c r="T1415" s="298"/>
      <c r="U1415" s="298"/>
      <c r="V1415" s="298"/>
      <c r="W1415" s="51" t="b">
        <v>1</v>
      </c>
      <c r="X1415" s="51"/>
      <c r="Y1415" s="309"/>
      <c r="Z1415" s="309"/>
      <c r="AA1415" s="311" t="s">
        <v>977</v>
      </c>
      <c r="AB1415" s="53" t="str">
        <f t="shared" si="23"/>
        <v>**field missing**_history</v>
      </c>
      <c r="AC1415" s="308" t="str">
        <f t="array" ref="AC1415">iferror(index('StoT Mapping (Depreciated)'!$D$2:$L$976,match(E1415,'StoT Mapping (Depreciated)'!$D$2:$D$976,0),9),"**FIELD MISSING**")</f>
        <v>**FIELD MISSING**</v>
      </c>
      <c r="AD1415" s="53" t="str">
        <f t="shared" si="6"/>
        <v>**field missing**.**FIELD MISSING**</v>
      </c>
      <c r="AE1415" s="299">
        <f>countif(NEW_REDB_table.field,AD1415)</f>
        <v>0</v>
      </c>
      <c r="AF1415" s="299" t="str">
        <f t="shared" si="7"/>
        <v>Check...</v>
      </c>
      <c r="AG1415" s="308"/>
      <c r="AH1415" s="317" t="b">
        <v>0</v>
      </c>
      <c r="AI1415" s="317" t="b">
        <v>0</v>
      </c>
      <c r="AJ1415" s="308" t="str">
        <f t="array" ref="AJ1415">iferror(index('Type Mapping'!$A$2:$D$21,match(J1415,'Type Mapping'!$B$2:$B$21,0),4),"type mismatch")</f>
        <v>VARCHAR</v>
      </c>
      <c r="AK1415" s="308"/>
      <c r="AL1415" s="308"/>
      <c r="AM1415" s="308"/>
      <c r="AN1415" s="300" t="b">
        <v>0</v>
      </c>
      <c r="AO1415" s="300" t="b">
        <v>0</v>
      </c>
      <c r="AP1415" s="300" t="b">
        <v>0</v>
      </c>
      <c r="AQ1415" s="300" t="b">
        <v>0</v>
      </c>
      <c r="AR1415" s="300"/>
      <c r="AS1415" s="300"/>
      <c r="AT1415" s="302"/>
      <c r="AU1415" s="302"/>
      <c r="AV1415" s="303" t="b">
        <v>1</v>
      </c>
      <c r="AW1415" s="304" t="str">
        <f t="shared" si="9"/>
        <v>false</v>
      </c>
      <c r="AX1415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15" s="306"/>
      <c r="AZ1415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15" s="306"/>
      <c r="BB1415" s="302"/>
      <c r="BC1415" s="303" t="b">
        <f t="shared" si="11"/>
        <v>1</v>
      </c>
      <c r="BD1415" s="304"/>
      <c r="BE1415" s="304" t="str">
        <f t="shared" si="12"/>
        <v>false</v>
      </c>
      <c r="BF1415" s="307"/>
      <c r="BG1415" s="305"/>
      <c r="BH1415" s="305"/>
      <c r="BI1415" s="305"/>
      <c r="BJ1415" s="305" t="str">
        <f t="shared" si="18"/>
        <v>&lt;column comment="" default="" key="false" label="CdAttrType" length="255" nullable="true" originalDbColumnName="CdAttrType" originalLength="-1" pattern="" precision="-1" talendType="id_String" type=""/&gt;</v>
      </c>
      <c r="BK1415" s="306"/>
      <c r="BL1415" s="305" t="str">
        <f t="shared" si="14"/>
        <v>&lt;column comment="" default="" key="false" label="CdAttrType" length="255" nullable="true" originalDbColumnName="CdAttrType" originalLength="-1" pattern="" precision="-1" talendType="id_String" type=""/&gt;</v>
      </c>
      <c r="BM1415" s="306"/>
      <c r="BN1415" s="302"/>
      <c r="BO1415" s="302"/>
      <c r="BP1415" s="302"/>
      <c r="BQ1415" s="302"/>
      <c r="BR1415" s="302"/>
      <c r="BS1415" s="302"/>
      <c r="BT1415" s="302"/>
      <c r="BU1415" s="302"/>
      <c r="BV1415" s="302"/>
      <c r="BW1415" s="302"/>
      <c r="BX1415" s="302"/>
    </row>
    <row r="1416">
      <c r="A1416" s="292" t="s">
        <v>728</v>
      </c>
      <c r="B1416" s="292">
        <v>1415.0</v>
      </c>
      <c r="C1416" s="292">
        <f t="shared" si="15"/>
        <v>1</v>
      </c>
      <c r="D1416" s="397" t="str">
        <f t="shared" si="35"/>
        <v>Buil Permit Data</v>
      </c>
      <c r="E1416" s="46" t="str">
        <f t="shared" si="2"/>
        <v>PrclCode.mdb.CdAttrTypeNum.AttrType</v>
      </c>
      <c r="F1416" s="46" t="s">
        <v>323</v>
      </c>
      <c r="G1416" s="46" t="s">
        <v>104</v>
      </c>
      <c r="H1416" s="47">
        <v>1.0</v>
      </c>
      <c r="I1416" s="392" t="s">
        <v>536</v>
      </c>
      <c r="J1416" s="398" t="s">
        <v>743</v>
      </c>
      <c r="K1416" s="393">
        <v>4.0</v>
      </c>
      <c r="L1416" s="394" t="b">
        <v>1</v>
      </c>
      <c r="M1416" s="294" t="s">
        <v>802</v>
      </c>
      <c r="N1416" s="294"/>
      <c r="O1416" s="369"/>
      <c r="P1416" s="369"/>
      <c r="Q1416" s="298" t="str">
        <f t="shared" si="3"/>
        <v>CdAttrTypeNum</v>
      </c>
      <c r="R1416" s="298" t="str">
        <f t="shared" si="19"/>
        <v>AttrType</v>
      </c>
      <c r="S1416" s="298" t="str">
        <f t="array" ref="S1416">iferror(index('Type Mapping'!$A$2:$D$21,match(J1416,'Type Mapping'!$B$2:$B$21,0),3),"type mismatch")</f>
        <v>VARCHAR</v>
      </c>
      <c r="T1416" s="298"/>
      <c r="U1416" s="298"/>
      <c r="V1416" s="298"/>
      <c r="W1416" s="51" t="b">
        <v>1</v>
      </c>
      <c r="X1416" s="51"/>
      <c r="Y1416" s="309"/>
      <c r="Z1416" s="309"/>
      <c r="AA1416" s="311" t="s">
        <v>977</v>
      </c>
      <c r="AB1416" s="53" t="str">
        <f t="shared" si="23"/>
        <v>**field missing**_history</v>
      </c>
      <c r="AC1416" s="308" t="str">
        <f t="array" ref="AC1416">iferror(index('StoT Mapping (Depreciated)'!$D$2:$L$976,match(E1416,'StoT Mapping (Depreciated)'!$D$2:$D$976,0),9),"**FIELD MISSING**")</f>
        <v>**FIELD MISSING**</v>
      </c>
      <c r="AD1416" s="53" t="str">
        <f t="shared" si="6"/>
        <v>**field missing**.**FIELD MISSING**</v>
      </c>
      <c r="AE1416" s="299">
        <f>countif(NEW_REDB_table.field,AD1416)</f>
        <v>0</v>
      </c>
      <c r="AF1416" s="299" t="str">
        <f t="shared" si="7"/>
        <v>Check...</v>
      </c>
      <c r="AG1416" s="308"/>
      <c r="AH1416" s="317" t="b">
        <v>0</v>
      </c>
      <c r="AI1416" s="317" t="b">
        <v>0</v>
      </c>
      <c r="AJ1416" s="308" t="str">
        <f t="array" ref="AJ1416">iferror(index('Type Mapping'!$A$2:$D$21,match(J1416,'Type Mapping'!$B$2:$B$21,0),4),"type mismatch")</f>
        <v>VARCHAR</v>
      </c>
      <c r="AK1416" s="308"/>
      <c r="AL1416" s="308"/>
      <c r="AM1416" s="308"/>
      <c r="AN1416" s="300" t="b">
        <v>0</v>
      </c>
      <c r="AO1416" s="300" t="b">
        <v>0</v>
      </c>
      <c r="AP1416" s="300" t="b">
        <v>0</v>
      </c>
      <c r="AQ1416" s="300" t="b">
        <v>0</v>
      </c>
      <c r="AR1416" s="300"/>
      <c r="AS1416" s="300"/>
      <c r="AT1416" s="302"/>
      <c r="AU1416" s="302"/>
      <c r="AV1416" s="303" t="b">
        <v>1</v>
      </c>
      <c r="AW1416" s="304" t="str">
        <f t="shared" si="9"/>
        <v>true</v>
      </c>
      <c r="AX1416" s="305" t="str">
        <f t="shared" si="17"/>
        <v>***CdAttrTypeNum.xml &lt;?xml version="1.0" encoding="UTF-8"?&gt;&lt;schema&gt;&lt;column comment="" default="" key="true" label="AttrType" length="255" nullable="true" originalDbColumnName="AttrType" originalLength="-1" pattern="" precision="-1" talendType="id_String" type=""/&gt;</v>
      </c>
      <c r="AY1416" s="306"/>
      <c r="AZ1416" s="305" t="str">
        <f t="shared" si="10"/>
        <v>CdAttrTypeNum.xml
&lt;?xml version="1.0" encoding="UTF-8"?&gt;&lt;schema&gt;
&lt;column comment="" default="" key="true" label="AttrType" length="255" nullable="true" originalDbColumnName="AttrType" originalLength="-1" pattern="" precision="-1" talendType="id_String" type=""/&gt;</v>
      </c>
      <c r="BA1416" s="306"/>
      <c r="BB1416" s="302"/>
      <c r="BC1416" s="303" t="b">
        <f t="shared" si="11"/>
        <v>1</v>
      </c>
      <c r="BD1416" s="304"/>
      <c r="BE1416" s="304" t="str">
        <f t="shared" si="12"/>
        <v>false</v>
      </c>
      <c r="BF1416" s="307"/>
      <c r="BG1416" s="305"/>
      <c r="BH1416" s="305"/>
      <c r="BI1416" s="305"/>
      <c r="BJ1416" s="305" t="str">
        <f t="shared" si="18"/>
        <v>&lt;column comment="" default="" key="false" label="CdAttrTypeNum" length="255" nullable="true" originalDbColumnName="CdAttrTypeNum" originalLength="-1" pattern="" precision="-1" talendType="id_String" type=""/&gt;</v>
      </c>
      <c r="BK1416" s="306"/>
      <c r="BL1416" s="305" t="str">
        <f t="shared" si="14"/>
        <v>&lt;column comment="" default="" key="false" label="CdAttrTypeNum" length="255" nullable="true" originalDbColumnName="CdAttrTypeNum" originalLength="-1" pattern="" precision="-1" talendType="id_String" type=""/&gt;</v>
      </c>
      <c r="BM1416" s="306"/>
      <c r="BN1416" s="302"/>
      <c r="BO1416" s="302"/>
      <c r="BP1416" s="302"/>
      <c r="BQ1416" s="302"/>
      <c r="BR1416" s="302"/>
      <c r="BS1416" s="302"/>
      <c r="BT1416" s="302"/>
      <c r="BU1416" s="302"/>
      <c r="BV1416" s="302"/>
      <c r="BW1416" s="302"/>
      <c r="BX1416" s="302"/>
    </row>
    <row r="1417">
      <c r="A1417" s="292" t="s">
        <v>728</v>
      </c>
      <c r="B1417" s="292">
        <v>1416.0</v>
      </c>
      <c r="C1417" s="292">
        <f t="shared" si="15"/>
        <v>1</v>
      </c>
      <c r="D1417" s="397" t="str">
        <f t="shared" si="35"/>
        <v>Buil Permit Data</v>
      </c>
      <c r="E1417" s="46" t="str">
        <f t="shared" si="2"/>
        <v>PrclCode.mdb.CdAttrTypeNum.AttrNum</v>
      </c>
      <c r="F1417" s="46" t="s">
        <v>323</v>
      </c>
      <c r="G1417" s="46" t="s">
        <v>104</v>
      </c>
      <c r="H1417" s="47">
        <v>2.0</v>
      </c>
      <c r="I1417" s="392" t="s">
        <v>1004</v>
      </c>
      <c r="J1417" s="398" t="s">
        <v>729</v>
      </c>
      <c r="K1417" s="393">
        <v>8.0</v>
      </c>
      <c r="L1417" s="394" t="b">
        <v>1</v>
      </c>
      <c r="M1417" s="294" t="s">
        <v>802</v>
      </c>
      <c r="N1417" s="294"/>
      <c r="O1417" s="369"/>
      <c r="P1417" s="369"/>
      <c r="Q1417" s="298" t="str">
        <f t="shared" si="3"/>
        <v>CdAttrTypeNum</v>
      </c>
      <c r="R1417" s="298" t="str">
        <f t="shared" si="19"/>
        <v>AttrNum</v>
      </c>
      <c r="S1417" s="298" t="str">
        <f t="array" ref="S1417">iferror(index('Type Mapping'!$A$2:$D$21,match(J1417,'Type Mapping'!$B$2:$B$21,0),3),"type mismatch")</f>
        <v>VARCHAR</v>
      </c>
      <c r="T1417" s="298"/>
      <c r="U1417" s="298"/>
      <c r="V1417" s="298"/>
      <c r="W1417" s="51" t="b">
        <v>1</v>
      </c>
      <c r="X1417" s="51"/>
      <c r="Y1417" s="309"/>
      <c r="Z1417" s="309"/>
      <c r="AA1417" s="311" t="s">
        <v>977</v>
      </c>
      <c r="AB1417" s="53" t="str">
        <f t="shared" si="23"/>
        <v>**field missing**_history</v>
      </c>
      <c r="AC1417" s="308" t="str">
        <f t="array" ref="AC1417">iferror(index('StoT Mapping (Depreciated)'!$D$2:$L$976,match(E1417,'StoT Mapping (Depreciated)'!$D$2:$D$976,0),9),"**FIELD MISSING**")</f>
        <v>**FIELD MISSING**</v>
      </c>
      <c r="AD1417" s="53" t="str">
        <f t="shared" si="6"/>
        <v>**field missing**.**FIELD MISSING**</v>
      </c>
      <c r="AE1417" s="299">
        <f>countif(NEW_REDB_table.field,AD1417)</f>
        <v>0</v>
      </c>
      <c r="AF1417" s="299" t="str">
        <f t="shared" si="7"/>
        <v>Check...</v>
      </c>
      <c r="AG1417" s="308"/>
      <c r="AH1417" s="317" t="b">
        <v>0</v>
      </c>
      <c r="AI1417" s="317" t="b">
        <v>0</v>
      </c>
      <c r="AJ1417" s="308" t="str">
        <f t="array" ref="AJ1417">iferror(index('Type Mapping'!$A$2:$D$21,match(J1417,'Type Mapping'!$B$2:$B$21,0),4),"type mismatch")</f>
        <v>FLOAT</v>
      </c>
      <c r="AK1417" s="308"/>
      <c r="AL1417" s="308"/>
      <c r="AM1417" s="308"/>
      <c r="AN1417" s="300" t="b">
        <v>0</v>
      </c>
      <c r="AO1417" s="300" t="b">
        <v>0</v>
      </c>
      <c r="AP1417" s="300" t="b">
        <v>0</v>
      </c>
      <c r="AQ1417" s="300" t="b">
        <v>0</v>
      </c>
      <c r="AR1417" s="300"/>
      <c r="AS1417" s="300"/>
      <c r="AT1417" s="302"/>
      <c r="AU1417" s="302"/>
      <c r="AV1417" s="303" t="b">
        <v>1</v>
      </c>
      <c r="AW1417" s="304" t="str">
        <f t="shared" si="9"/>
        <v>true</v>
      </c>
      <c r="AX1417" s="305" t="str">
        <f t="shared" si="17"/>
        <v>&lt;column comment="" default="" key="true" label="AttrNum" length="255" nullable="true" originalDbColumnName="AttrNum" originalLength="-1" pattern="" precision="-1" talendType="id_String" type=""/&gt;</v>
      </c>
      <c r="AY1417" s="306"/>
      <c r="AZ1417" s="305" t="str">
        <f t="shared" si="10"/>
        <v>&lt;column comment="" default="" key="true" label="AttrNum" length="255" nullable="true" originalDbColumnName="AttrNum" originalLength="-1" pattern="" precision="-1" talendType="id_String" type=""/&gt;</v>
      </c>
      <c r="BA1417" s="306"/>
      <c r="BB1417" s="302"/>
      <c r="BC1417" s="303" t="b">
        <f t="shared" si="11"/>
        <v>1</v>
      </c>
      <c r="BD1417" s="304"/>
      <c r="BE1417" s="304" t="str">
        <f t="shared" si="12"/>
        <v>false</v>
      </c>
      <c r="BF1417" s="307"/>
      <c r="BG1417" s="305"/>
      <c r="BH1417" s="305"/>
      <c r="BI1417" s="305"/>
      <c r="BJ1417" s="305" t="str">
        <f t="shared" si="18"/>
        <v>&lt;column comment="" default="" key="false" label="CdAttrTypeNum" length="255" nullable="true" originalDbColumnName="CdAttrTypeNum" originalLength="-1" pattern="" precision="-1" talendType="id_String" type=""/&gt;</v>
      </c>
      <c r="BK1417" s="306"/>
      <c r="BL1417" s="305" t="str">
        <f t="shared" si="14"/>
        <v>&lt;column comment="" default="" key="false" label="CdAttrTypeNum" length="255" nullable="true" originalDbColumnName="CdAttrTypeNum" originalLength="-1" pattern="" precision="-1" talendType="id_String" type=""/&gt;</v>
      </c>
      <c r="BM1417" s="306"/>
      <c r="BN1417" s="302"/>
      <c r="BO1417" s="302"/>
      <c r="BP1417" s="302"/>
      <c r="BQ1417" s="302"/>
      <c r="BR1417" s="302"/>
      <c r="BS1417" s="302"/>
      <c r="BT1417" s="302"/>
      <c r="BU1417" s="302"/>
      <c r="BV1417" s="302"/>
      <c r="BW1417" s="302"/>
      <c r="BX1417" s="302"/>
    </row>
    <row r="1418">
      <c r="A1418" s="292" t="s">
        <v>728</v>
      </c>
      <c r="B1418" s="292">
        <v>1417.0</v>
      </c>
      <c r="C1418" s="292">
        <f t="shared" si="15"/>
        <v>1</v>
      </c>
      <c r="D1418" s="397" t="str">
        <f t="shared" si="35"/>
        <v>Buil Permit Data</v>
      </c>
      <c r="E1418" s="46" t="str">
        <f t="shared" si="2"/>
        <v>PrclCode.mdb.CdAttrTypeNum.PdaNum</v>
      </c>
      <c r="F1418" s="46" t="s">
        <v>323</v>
      </c>
      <c r="G1418" s="46" t="s">
        <v>104</v>
      </c>
      <c r="H1418" s="47">
        <v>3.0</v>
      </c>
      <c r="I1418" s="392" t="s">
        <v>1005</v>
      </c>
      <c r="J1418" s="398" t="s">
        <v>749</v>
      </c>
      <c r="K1418" s="393">
        <v>2.0</v>
      </c>
      <c r="L1418" s="394" t="b">
        <v>0</v>
      </c>
      <c r="M1418" s="294" t="s">
        <v>802</v>
      </c>
      <c r="N1418" s="294"/>
      <c r="O1418" s="369"/>
      <c r="P1418" s="369"/>
      <c r="Q1418" s="298" t="str">
        <f t="shared" si="3"/>
        <v>CdAttrTypeNum</v>
      </c>
      <c r="R1418" s="298" t="str">
        <f t="shared" si="19"/>
        <v>PdaNum</v>
      </c>
      <c r="S1418" s="298" t="str">
        <f t="array" ref="S1418">iferror(index('Type Mapping'!$A$2:$D$21,match(J1418,'Type Mapping'!$B$2:$B$21,0),3),"type mismatch")</f>
        <v>VARCHAR</v>
      </c>
      <c r="T1418" s="298"/>
      <c r="U1418" s="298"/>
      <c r="V1418" s="298"/>
      <c r="W1418" s="51" t="b">
        <v>1</v>
      </c>
      <c r="X1418" s="51"/>
      <c r="Y1418" s="309"/>
      <c r="Z1418" s="309"/>
      <c r="AA1418" s="311" t="s">
        <v>977</v>
      </c>
      <c r="AB1418" s="53" t="str">
        <f t="shared" si="23"/>
        <v>**field missing**_history</v>
      </c>
      <c r="AC1418" s="308" t="str">
        <f t="array" ref="AC1418">iferror(index('StoT Mapping (Depreciated)'!$D$2:$L$976,match(E1418,'StoT Mapping (Depreciated)'!$D$2:$D$976,0),9),"**FIELD MISSING**")</f>
        <v>**FIELD MISSING**</v>
      </c>
      <c r="AD1418" s="53" t="str">
        <f t="shared" si="6"/>
        <v>**field missing**.**FIELD MISSING**</v>
      </c>
      <c r="AE1418" s="299">
        <f>countif(NEW_REDB_table.field,AD1418)</f>
        <v>0</v>
      </c>
      <c r="AF1418" s="299" t="str">
        <f t="shared" si="7"/>
        <v>Check...</v>
      </c>
      <c r="AG1418" s="308"/>
      <c r="AH1418" s="317" t="b">
        <v>0</v>
      </c>
      <c r="AI1418" s="317" t="b">
        <v>0</v>
      </c>
      <c r="AJ1418" s="308" t="str">
        <f t="array" ref="AJ1418">iferror(index('Type Mapping'!$A$2:$D$21,match(J1418,'Type Mapping'!$B$2:$B$21,0),4),"type mismatch")</f>
        <v>INT</v>
      </c>
      <c r="AK1418" s="308"/>
      <c r="AL1418" s="308"/>
      <c r="AM1418" s="308"/>
      <c r="AN1418" s="300" t="b">
        <v>0</v>
      </c>
      <c r="AO1418" s="300" t="b">
        <v>0</v>
      </c>
      <c r="AP1418" s="300" t="b">
        <v>0</v>
      </c>
      <c r="AQ1418" s="300" t="b">
        <v>0</v>
      </c>
      <c r="AR1418" s="300"/>
      <c r="AS1418" s="300"/>
      <c r="AT1418" s="302"/>
      <c r="AU1418" s="302"/>
      <c r="AV1418" s="303" t="b">
        <v>1</v>
      </c>
      <c r="AW1418" s="304" t="str">
        <f t="shared" si="9"/>
        <v>false</v>
      </c>
      <c r="AX1418" s="305" t="str">
        <f t="shared" si="17"/>
        <v>&lt;column comment="" default="" key="false" label="PdaNum" length="255" nullable="true" originalDbColumnName="PdaNum" originalLength="-1" pattern="" precision="-1" talendType="id_String" type=""/&gt;</v>
      </c>
      <c r="AY1418" s="306"/>
      <c r="AZ1418" s="305" t="str">
        <f t="shared" si="10"/>
        <v>&lt;column comment="" default="" key="false" label="PdaNum" length="255" nullable="true" originalDbColumnName="PdaNum" originalLength="-1" pattern="" precision="-1" talendType="id_String" type=""/&gt;</v>
      </c>
      <c r="BA1418" s="306"/>
      <c r="BB1418" s="302"/>
      <c r="BC1418" s="303" t="b">
        <f t="shared" si="11"/>
        <v>1</v>
      </c>
      <c r="BD1418" s="304"/>
      <c r="BE1418" s="304" t="str">
        <f t="shared" si="12"/>
        <v>false</v>
      </c>
      <c r="BF1418" s="307"/>
      <c r="BG1418" s="305"/>
      <c r="BH1418" s="305"/>
      <c r="BI1418" s="305"/>
      <c r="BJ1418" s="305" t="str">
        <f t="shared" si="18"/>
        <v>&lt;column comment="" default="" key="false" label="CdAttrTypeNum" length="255" nullable="true" originalDbColumnName="CdAttrTypeNum" originalLength="-1" pattern="" precision="-1" talendType="id_String" type=""/&gt;</v>
      </c>
      <c r="BK1418" s="306"/>
      <c r="BL1418" s="305" t="str">
        <f t="shared" si="14"/>
        <v>&lt;column comment="" default="" key="false" label="CdAttrTypeNum" length="255" nullable="true" originalDbColumnName="CdAttrTypeNum" originalLength="-1" pattern="" precision="-1" talendType="id_String" type=""/&gt;</v>
      </c>
      <c r="BM1418" s="306"/>
      <c r="BN1418" s="302"/>
      <c r="BO1418" s="302"/>
      <c r="BP1418" s="302"/>
      <c r="BQ1418" s="302"/>
      <c r="BR1418" s="302"/>
      <c r="BS1418" s="302"/>
      <c r="BT1418" s="302"/>
      <c r="BU1418" s="302"/>
      <c r="BV1418" s="302"/>
      <c r="BW1418" s="302"/>
      <c r="BX1418" s="302"/>
    </row>
    <row r="1419">
      <c r="A1419" s="292" t="s">
        <v>728</v>
      </c>
      <c r="B1419" s="292">
        <v>1418.0</v>
      </c>
      <c r="C1419" s="292">
        <f t="shared" si="15"/>
        <v>1</v>
      </c>
      <c r="D1419" s="397" t="str">
        <f t="shared" si="35"/>
        <v>Buil Permit Data</v>
      </c>
      <c r="E1419" s="46" t="str">
        <f t="shared" si="2"/>
        <v>PrclCode.mdb.CdAttrTypeNum.PdaAlpha</v>
      </c>
      <c r="F1419" s="46" t="s">
        <v>323</v>
      </c>
      <c r="G1419" s="46" t="s">
        <v>104</v>
      </c>
      <c r="H1419" s="47">
        <v>4.0</v>
      </c>
      <c r="I1419" s="392" t="s">
        <v>1006</v>
      </c>
      <c r="J1419" s="398" t="s">
        <v>743</v>
      </c>
      <c r="K1419" s="393">
        <v>5.0</v>
      </c>
      <c r="L1419" s="394" t="b">
        <v>0</v>
      </c>
      <c r="M1419" s="294" t="s">
        <v>802</v>
      </c>
      <c r="N1419" s="294"/>
      <c r="O1419" s="369"/>
      <c r="P1419" s="369"/>
      <c r="Q1419" s="298" t="str">
        <f t="shared" si="3"/>
        <v>CdAttrTypeNum</v>
      </c>
      <c r="R1419" s="298" t="str">
        <f t="shared" si="19"/>
        <v>PdaAlpha</v>
      </c>
      <c r="S1419" s="298" t="str">
        <f t="array" ref="S1419">iferror(index('Type Mapping'!$A$2:$D$21,match(J1419,'Type Mapping'!$B$2:$B$21,0),3),"type mismatch")</f>
        <v>VARCHAR</v>
      </c>
      <c r="T1419" s="298"/>
      <c r="U1419" s="298"/>
      <c r="V1419" s="298"/>
      <c r="W1419" s="51" t="b">
        <v>1</v>
      </c>
      <c r="X1419" s="51"/>
      <c r="Y1419" s="309"/>
      <c r="Z1419" s="309"/>
      <c r="AA1419" s="311" t="s">
        <v>977</v>
      </c>
      <c r="AB1419" s="53" t="str">
        <f t="shared" si="23"/>
        <v>**field missing**_history</v>
      </c>
      <c r="AC1419" s="308" t="str">
        <f t="array" ref="AC1419">iferror(index('StoT Mapping (Depreciated)'!$D$2:$L$976,match(E1419,'StoT Mapping (Depreciated)'!$D$2:$D$976,0),9),"**FIELD MISSING**")</f>
        <v>**FIELD MISSING**</v>
      </c>
      <c r="AD1419" s="53" t="str">
        <f t="shared" si="6"/>
        <v>**field missing**.**FIELD MISSING**</v>
      </c>
      <c r="AE1419" s="299">
        <f>countif(NEW_REDB_table.field,AD1419)</f>
        <v>0</v>
      </c>
      <c r="AF1419" s="299" t="str">
        <f t="shared" si="7"/>
        <v>Check...</v>
      </c>
      <c r="AG1419" s="308"/>
      <c r="AH1419" s="317" t="b">
        <v>0</v>
      </c>
      <c r="AI1419" s="317" t="b">
        <v>0</v>
      </c>
      <c r="AJ1419" s="308" t="str">
        <f t="array" ref="AJ1419">iferror(index('Type Mapping'!$A$2:$D$21,match(J1419,'Type Mapping'!$B$2:$B$21,0),4),"type mismatch")</f>
        <v>VARCHAR</v>
      </c>
      <c r="AK1419" s="308"/>
      <c r="AL1419" s="308"/>
      <c r="AM1419" s="308"/>
      <c r="AN1419" s="300" t="b">
        <v>0</v>
      </c>
      <c r="AO1419" s="300" t="b">
        <v>0</v>
      </c>
      <c r="AP1419" s="300" t="b">
        <v>0</v>
      </c>
      <c r="AQ1419" s="300" t="b">
        <v>0</v>
      </c>
      <c r="AR1419" s="300"/>
      <c r="AS1419" s="300"/>
      <c r="AT1419" s="302"/>
      <c r="AU1419" s="302"/>
      <c r="AV1419" s="303" t="b">
        <v>1</v>
      </c>
      <c r="AW1419" s="304" t="str">
        <f t="shared" si="9"/>
        <v>false</v>
      </c>
      <c r="AX1419" s="305" t="str">
        <f t="shared" si="17"/>
        <v>&lt;column comment="" default="" key="false" label="PdaAlpha" length="255" nullable="true" originalDbColumnName="PdaAlpha" originalLength="-1" pattern="" precision="-1" talendType="id_String" type=""/&gt;</v>
      </c>
      <c r="AY1419" s="306"/>
      <c r="AZ1419" s="305" t="str">
        <f t="shared" si="10"/>
        <v>&lt;column comment="" default="" key="false" label="PdaAlpha" length="255" nullable="true" originalDbColumnName="PdaAlpha" originalLength="-1" pattern="" precision="-1" talendType="id_String" type=""/&gt;</v>
      </c>
      <c r="BA1419" s="306"/>
      <c r="BB1419" s="302"/>
      <c r="BC1419" s="303" t="b">
        <f t="shared" si="11"/>
        <v>1</v>
      </c>
      <c r="BD1419" s="304"/>
      <c r="BE1419" s="304" t="str">
        <f t="shared" si="12"/>
        <v>false</v>
      </c>
      <c r="BF1419" s="307"/>
      <c r="BG1419" s="305"/>
      <c r="BH1419" s="305"/>
      <c r="BI1419" s="305"/>
      <c r="BJ1419" s="305" t="str">
        <f t="shared" si="18"/>
        <v>&lt;column comment="" default="" key="false" label="CdAttrTypeNum" length="255" nullable="true" originalDbColumnName="CdAttrTypeNum" originalLength="-1" pattern="" precision="-1" talendType="id_String" type=""/&gt;</v>
      </c>
      <c r="BK1419" s="306"/>
      <c r="BL1419" s="305" t="str">
        <f t="shared" si="14"/>
        <v>&lt;column comment="" default="" key="false" label="CdAttrTypeNum" length="255" nullable="true" originalDbColumnName="CdAttrTypeNum" originalLength="-1" pattern="" precision="-1" talendType="id_String" type=""/&gt;</v>
      </c>
      <c r="BM1419" s="306"/>
      <c r="BN1419" s="302"/>
      <c r="BO1419" s="302"/>
      <c r="BP1419" s="302"/>
      <c r="BQ1419" s="302"/>
      <c r="BR1419" s="302"/>
      <c r="BS1419" s="302"/>
      <c r="BT1419" s="302"/>
      <c r="BU1419" s="302"/>
      <c r="BV1419" s="302"/>
      <c r="BW1419" s="302"/>
      <c r="BX1419" s="302"/>
    </row>
    <row r="1420">
      <c r="A1420" s="292" t="s">
        <v>728</v>
      </c>
      <c r="B1420" s="292">
        <v>1419.0</v>
      </c>
      <c r="C1420" s="292">
        <f t="shared" si="15"/>
        <v>1</v>
      </c>
      <c r="D1420" s="397" t="str">
        <f t="shared" si="35"/>
        <v>Buil Permit Data</v>
      </c>
      <c r="E1420" s="46" t="str">
        <f t="shared" si="2"/>
        <v>PrclCode.mdb.CdAttrTypeNum.Name</v>
      </c>
      <c r="F1420" s="46" t="s">
        <v>323</v>
      </c>
      <c r="G1420" s="46" t="s">
        <v>104</v>
      </c>
      <c r="H1420" s="47">
        <v>5.0</v>
      </c>
      <c r="I1420" s="392" t="s">
        <v>681</v>
      </c>
      <c r="J1420" s="398" t="s">
        <v>743</v>
      </c>
      <c r="K1420" s="393">
        <v>100.0</v>
      </c>
      <c r="L1420" s="394" t="b">
        <v>0</v>
      </c>
      <c r="M1420" s="294" t="s">
        <v>802</v>
      </c>
      <c r="N1420" s="294"/>
      <c r="O1420" s="369"/>
      <c r="P1420" s="369"/>
      <c r="Q1420" s="298" t="str">
        <f t="shared" si="3"/>
        <v>CdAttrTypeNum</v>
      </c>
      <c r="R1420" s="298" t="str">
        <f t="shared" si="19"/>
        <v>Name</v>
      </c>
      <c r="S1420" s="298" t="str">
        <f t="array" ref="S1420">iferror(index('Type Mapping'!$A$2:$D$21,match(J1420,'Type Mapping'!$B$2:$B$21,0),3),"type mismatch")</f>
        <v>VARCHAR</v>
      </c>
      <c r="T1420" s="298"/>
      <c r="U1420" s="298"/>
      <c r="V1420" s="298"/>
      <c r="W1420" s="51" t="b">
        <v>1</v>
      </c>
      <c r="X1420" s="51"/>
      <c r="Y1420" s="309"/>
      <c r="Z1420" s="309"/>
      <c r="AA1420" s="311" t="s">
        <v>977</v>
      </c>
      <c r="AB1420" s="53" t="str">
        <f t="shared" si="23"/>
        <v>**field missing**_history</v>
      </c>
      <c r="AC1420" s="308" t="str">
        <f t="array" ref="AC1420">iferror(index('StoT Mapping (Depreciated)'!$D$2:$L$976,match(E1420,'StoT Mapping (Depreciated)'!$D$2:$D$976,0),9),"**FIELD MISSING**")</f>
        <v>**FIELD MISSING**</v>
      </c>
      <c r="AD1420" s="53" t="str">
        <f t="shared" si="6"/>
        <v>**field missing**.**FIELD MISSING**</v>
      </c>
      <c r="AE1420" s="299">
        <f>countif(NEW_REDB_table.field,AD1420)</f>
        <v>0</v>
      </c>
      <c r="AF1420" s="299" t="str">
        <f t="shared" si="7"/>
        <v>Check...</v>
      </c>
      <c r="AG1420" s="308"/>
      <c r="AH1420" s="317" t="b">
        <v>0</v>
      </c>
      <c r="AI1420" s="317" t="b">
        <v>0</v>
      </c>
      <c r="AJ1420" s="308" t="str">
        <f t="array" ref="AJ1420">iferror(index('Type Mapping'!$A$2:$D$21,match(J1420,'Type Mapping'!$B$2:$B$21,0),4),"type mismatch")</f>
        <v>VARCHAR</v>
      </c>
      <c r="AK1420" s="308"/>
      <c r="AL1420" s="308"/>
      <c r="AM1420" s="308"/>
      <c r="AN1420" s="300" t="b">
        <v>0</v>
      </c>
      <c r="AO1420" s="300" t="b">
        <v>0</v>
      </c>
      <c r="AP1420" s="300" t="b">
        <v>0</v>
      </c>
      <c r="AQ1420" s="300" t="b">
        <v>0</v>
      </c>
      <c r="AR1420" s="300"/>
      <c r="AS1420" s="300"/>
      <c r="AT1420" s="302"/>
      <c r="AU1420" s="302"/>
      <c r="AV1420" s="303" t="b">
        <v>1</v>
      </c>
      <c r="AW1420" s="304" t="str">
        <f t="shared" si="9"/>
        <v>false</v>
      </c>
      <c r="AX1420" s="305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420" s="306"/>
      <c r="AZ1420" s="305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420" s="306"/>
      <c r="BB1420" s="302"/>
      <c r="BC1420" s="303" t="b">
        <f t="shared" si="11"/>
        <v>1</v>
      </c>
      <c r="BD1420" s="304"/>
      <c r="BE1420" s="304" t="str">
        <f t="shared" si="12"/>
        <v>false</v>
      </c>
      <c r="BF1420" s="307"/>
      <c r="BG1420" s="305"/>
      <c r="BH1420" s="305"/>
      <c r="BI1420" s="305"/>
      <c r="BJ1420" s="305" t="str">
        <f t="shared" si="18"/>
        <v>&lt;column comment="" default="" key="false" label="CdAttrTypeNum" length="255" nullable="true" originalDbColumnName="CdAttrTypeNum" originalLength="-1" pattern="" precision="-1" talendType="id_String" type=""/&gt;</v>
      </c>
      <c r="BK1420" s="306"/>
      <c r="BL1420" s="305" t="str">
        <f t="shared" si="14"/>
        <v>&lt;column comment="" default="" key="false" label="CdAttrTypeNum" length="255" nullable="true" originalDbColumnName="CdAttrTypeNum" originalLength="-1" pattern="" precision="-1" talendType="id_String" type=""/&gt;</v>
      </c>
      <c r="BM1420" s="306"/>
      <c r="BN1420" s="302"/>
      <c r="BO1420" s="302"/>
      <c r="BP1420" s="302"/>
      <c r="BQ1420" s="302"/>
      <c r="BR1420" s="302"/>
      <c r="BS1420" s="302"/>
      <c r="BT1420" s="302"/>
      <c r="BU1420" s="302"/>
      <c r="BV1420" s="302"/>
      <c r="BW1420" s="302"/>
      <c r="BX1420" s="302"/>
    </row>
    <row r="1421">
      <c r="A1421" s="292" t="s">
        <v>728</v>
      </c>
      <c r="B1421" s="292">
        <v>1420.0</v>
      </c>
      <c r="C1421" s="292">
        <f t="shared" si="15"/>
        <v>1</v>
      </c>
      <c r="D1421" s="397" t="str">
        <f t="shared" si="35"/>
        <v>Buil Permit Data</v>
      </c>
      <c r="E1421" s="46" t="str">
        <f t="shared" si="2"/>
        <v>PrclCode.mdb.CdAttrTypeNum.IgnoreCode</v>
      </c>
      <c r="F1421" s="46" t="s">
        <v>323</v>
      </c>
      <c r="G1421" s="46" t="s">
        <v>104</v>
      </c>
      <c r="H1421" s="47">
        <v>6.0</v>
      </c>
      <c r="I1421" s="392" t="s">
        <v>1009</v>
      </c>
      <c r="J1421" s="398" t="s">
        <v>743</v>
      </c>
      <c r="K1421" s="393">
        <v>1.0</v>
      </c>
      <c r="L1421" s="394" t="b">
        <v>0</v>
      </c>
      <c r="M1421" s="294" t="s">
        <v>802</v>
      </c>
      <c r="N1421" s="294"/>
      <c r="O1421" s="369"/>
      <c r="P1421" s="369"/>
      <c r="Q1421" s="298" t="str">
        <f t="shared" si="3"/>
        <v>CdAttrTypeNum</v>
      </c>
      <c r="R1421" s="298" t="str">
        <f t="shared" si="19"/>
        <v>IgnoreCode</v>
      </c>
      <c r="S1421" s="298" t="str">
        <f t="array" ref="S1421">iferror(index('Type Mapping'!$A$2:$D$21,match(J1421,'Type Mapping'!$B$2:$B$21,0),3),"type mismatch")</f>
        <v>VARCHAR</v>
      </c>
      <c r="T1421" s="298"/>
      <c r="U1421" s="298"/>
      <c r="V1421" s="298"/>
      <c r="W1421" s="51" t="b">
        <v>1</v>
      </c>
      <c r="X1421" s="51"/>
      <c r="Y1421" s="309"/>
      <c r="Z1421" s="309"/>
      <c r="AA1421" s="311" t="s">
        <v>977</v>
      </c>
      <c r="AB1421" s="53" t="str">
        <f t="shared" si="23"/>
        <v>**field missing**_history</v>
      </c>
      <c r="AC1421" s="308" t="str">
        <f t="array" ref="AC1421">iferror(index('StoT Mapping (Depreciated)'!$D$2:$L$976,match(E1421,'StoT Mapping (Depreciated)'!$D$2:$D$976,0),9),"**FIELD MISSING**")</f>
        <v>**FIELD MISSING**</v>
      </c>
      <c r="AD1421" s="53" t="str">
        <f t="shared" si="6"/>
        <v>**field missing**.**FIELD MISSING**</v>
      </c>
      <c r="AE1421" s="299">
        <f>countif(NEW_REDB_table.field,AD1421)</f>
        <v>0</v>
      </c>
      <c r="AF1421" s="299" t="str">
        <f t="shared" si="7"/>
        <v>Check...</v>
      </c>
      <c r="AG1421" s="308"/>
      <c r="AH1421" s="317" t="b">
        <v>0</v>
      </c>
      <c r="AI1421" s="317" t="b">
        <v>0</v>
      </c>
      <c r="AJ1421" s="308" t="str">
        <f t="array" ref="AJ1421">iferror(index('Type Mapping'!$A$2:$D$21,match(J1421,'Type Mapping'!$B$2:$B$21,0),4),"type mismatch")</f>
        <v>VARCHAR</v>
      </c>
      <c r="AK1421" s="308"/>
      <c r="AL1421" s="308"/>
      <c r="AM1421" s="308"/>
      <c r="AN1421" s="300" t="b">
        <v>0</v>
      </c>
      <c r="AO1421" s="300" t="b">
        <v>0</v>
      </c>
      <c r="AP1421" s="300" t="b">
        <v>0</v>
      </c>
      <c r="AQ1421" s="300" t="b">
        <v>0</v>
      </c>
      <c r="AR1421" s="300"/>
      <c r="AS1421" s="300"/>
      <c r="AT1421" s="302"/>
      <c r="AU1421" s="302"/>
      <c r="AV1421" s="303" t="b">
        <v>1</v>
      </c>
      <c r="AW1421" s="304" t="str">
        <f t="shared" si="9"/>
        <v>false</v>
      </c>
      <c r="AX1421" s="305" t="str">
        <f t="shared" si="17"/>
        <v>&lt;column comment="" default="" key="false" label="IgnoreCode" length="255" nullable="true" originalDbColumnName="IgnoreCode" originalLength="-1" pattern="" precision="-1" talendType="id_String" type=""/&gt;</v>
      </c>
      <c r="AY1421" s="306"/>
      <c r="AZ1421" s="305" t="str">
        <f t="shared" si="10"/>
        <v>&lt;column comment="" default="" key="false" label="IgnoreCode" length="255" nullable="true" originalDbColumnName="IgnoreCode" originalLength="-1" pattern="" precision="-1" talendType="id_String" type=""/&gt;</v>
      </c>
      <c r="BA1421" s="306"/>
      <c r="BB1421" s="302"/>
      <c r="BC1421" s="303" t="b">
        <f t="shared" si="11"/>
        <v>1</v>
      </c>
      <c r="BD1421" s="304"/>
      <c r="BE1421" s="304" t="str">
        <f t="shared" si="12"/>
        <v>false</v>
      </c>
      <c r="BF1421" s="307"/>
      <c r="BG1421" s="305"/>
      <c r="BH1421" s="305"/>
      <c r="BI1421" s="305"/>
      <c r="BJ1421" s="305" t="str">
        <f t="shared" si="18"/>
        <v>&lt;column comment="" default="" key="false" label="CdAttrTypeNum" length="255" nullable="true" originalDbColumnName="CdAttrTypeNum" originalLength="-1" pattern="" precision="-1" talendType="id_String" type=""/&gt;</v>
      </c>
      <c r="BK1421" s="306"/>
      <c r="BL1421" s="305" t="str">
        <f t="shared" si="14"/>
        <v>&lt;column comment="" default="" key="false" label="CdAttrTypeNum" length="255" nullable="true" originalDbColumnName="CdAttrTypeNum" originalLength="-1" pattern="" precision="-1" talendType="id_String" type=""/&gt;</v>
      </c>
      <c r="BM1421" s="306"/>
      <c r="BN1421" s="302"/>
      <c r="BO1421" s="302"/>
      <c r="BP1421" s="302"/>
      <c r="BQ1421" s="302"/>
      <c r="BR1421" s="302"/>
      <c r="BS1421" s="302"/>
      <c r="BT1421" s="302"/>
      <c r="BU1421" s="302"/>
      <c r="BV1421" s="302"/>
      <c r="BW1421" s="302"/>
      <c r="BX1421" s="302"/>
    </row>
    <row r="1422">
      <c r="A1422" s="292" t="s">
        <v>728</v>
      </c>
      <c r="B1422" s="292">
        <v>1421.0</v>
      </c>
      <c r="C1422" s="292">
        <f t="shared" si="15"/>
        <v>1</v>
      </c>
      <c r="D1422" s="397" t="str">
        <f t="shared" si="35"/>
        <v>Buil Permit Data</v>
      </c>
      <c r="E1422" s="46" t="str">
        <f t="shared" si="2"/>
        <v>PrclCode.mdb.CdAttrTypeNum.ExpireDate</v>
      </c>
      <c r="F1422" s="46" t="s">
        <v>323</v>
      </c>
      <c r="G1422" s="46" t="s">
        <v>104</v>
      </c>
      <c r="H1422" s="47">
        <v>7.0</v>
      </c>
      <c r="I1422" s="392" t="s">
        <v>1011</v>
      </c>
      <c r="J1422" s="398" t="s">
        <v>788</v>
      </c>
      <c r="K1422" s="393">
        <v>8.0</v>
      </c>
      <c r="L1422" s="394" t="b">
        <v>0</v>
      </c>
      <c r="M1422" s="294" t="s">
        <v>802</v>
      </c>
      <c r="N1422" s="294"/>
      <c r="O1422" s="369"/>
      <c r="P1422" s="369"/>
      <c r="Q1422" s="298" t="str">
        <f t="shared" si="3"/>
        <v>CdAttrTypeNum</v>
      </c>
      <c r="R1422" s="298" t="str">
        <f t="shared" si="19"/>
        <v>ExpireDate</v>
      </c>
      <c r="S1422" s="298" t="str">
        <f t="array" ref="S1422">iferror(index('Type Mapping'!$A$2:$D$21,match(J1422,'Type Mapping'!$B$2:$B$21,0),3),"type mismatch")</f>
        <v>VARCHAR</v>
      </c>
      <c r="T1422" s="298"/>
      <c r="U1422" s="298"/>
      <c r="V1422" s="298"/>
      <c r="W1422" s="51" t="b">
        <v>1</v>
      </c>
      <c r="X1422" s="51"/>
      <c r="Y1422" s="309"/>
      <c r="Z1422" s="309"/>
      <c r="AA1422" s="311" t="s">
        <v>977</v>
      </c>
      <c r="AB1422" s="53" t="str">
        <f t="shared" si="23"/>
        <v>**field missing**_history</v>
      </c>
      <c r="AC1422" s="308" t="str">
        <f t="array" ref="AC1422">iferror(index('StoT Mapping (Depreciated)'!$D$2:$L$976,match(E1422,'StoT Mapping (Depreciated)'!$D$2:$D$976,0),9),"**FIELD MISSING**")</f>
        <v>**FIELD MISSING**</v>
      </c>
      <c r="AD1422" s="53" t="str">
        <f t="shared" si="6"/>
        <v>**field missing**.**FIELD MISSING**</v>
      </c>
      <c r="AE1422" s="299">
        <f>countif(NEW_REDB_table.field,AD1422)</f>
        <v>0</v>
      </c>
      <c r="AF1422" s="299" t="str">
        <f t="shared" si="7"/>
        <v>Check...</v>
      </c>
      <c r="AG1422" s="308"/>
      <c r="AH1422" s="317" t="b">
        <v>0</v>
      </c>
      <c r="AI1422" s="317" t="b">
        <v>0</v>
      </c>
      <c r="AJ1422" s="308" t="str">
        <f t="array" ref="AJ1422">iferror(index('Type Mapping'!$A$2:$D$21,match(J1422,'Type Mapping'!$B$2:$B$21,0),4),"type mismatch")</f>
        <v>DATE</v>
      </c>
      <c r="AK1422" s="308"/>
      <c r="AL1422" s="308"/>
      <c r="AM1422" s="308"/>
      <c r="AN1422" s="300" t="b">
        <v>0</v>
      </c>
      <c r="AO1422" s="300" t="b">
        <v>0</v>
      </c>
      <c r="AP1422" s="300" t="b">
        <v>0</v>
      </c>
      <c r="AQ1422" s="300" t="b">
        <v>0</v>
      </c>
      <c r="AR1422" s="300"/>
      <c r="AS1422" s="300"/>
      <c r="AT1422" s="302"/>
      <c r="AU1422" s="302"/>
      <c r="AV1422" s="303" t="b">
        <v>1</v>
      </c>
      <c r="AW1422" s="304" t="str">
        <f t="shared" si="9"/>
        <v>false</v>
      </c>
      <c r="AX1422" s="305" t="str">
        <f t="shared" si="17"/>
        <v>&lt;column comment="" default="" key="false" label="ExpireDate" length="255" nullable="true" originalDbColumnName="ExpireDate" originalLength="-1" pattern="" precision="-1" talendType="id_String" type=""/&gt;&lt;/schema&gt;</v>
      </c>
      <c r="AY1422" s="306"/>
      <c r="AZ1422" s="305" t="str">
        <f t="shared" si="10"/>
        <v>&lt;column comment="" default="" key="false" label="ExpireDate" length="255" nullable="true" originalDbColumnName="ExpireDate" originalLength="-1" pattern="" precision="-1" talendType="id_String" type=""/&gt;
&lt;/schema&gt;
</v>
      </c>
      <c r="BA1422" s="306"/>
      <c r="BB1422" s="302"/>
      <c r="BC1422" s="303" t="b">
        <f t="shared" si="11"/>
        <v>1</v>
      </c>
      <c r="BD1422" s="304"/>
      <c r="BE1422" s="304" t="str">
        <f t="shared" si="12"/>
        <v>false</v>
      </c>
      <c r="BF1422" s="307"/>
      <c r="BG1422" s="305"/>
      <c r="BH1422" s="305"/>
      <c r="BI1422" s="305"/>
      <c r="BJ1422" s="305" t="str">
        <f t="shared" si="18"/>
        <v>&lt;column comment="" default="" key="false" label="CdAttrTypeNum" length="255" nullable="true" originalDbColumnName="CdAttrTypeNum" originalLength="-1" pattern="" precision="-1" talendType="id_String" type=""/&gt;</v>
      </c>
      <c r="BK1422" s="306"/>
      <c r="BL1422" s="305" t="str">
        <f t="shared" si="14"/>
        <v>&lt;column comment="" default="" key="false" label="CdAttrTypeNum" length="255" nullable="true" originalDbColumnName="CdAttrTypeNum" originalLength="-1" pattern="" precision="-1" talendType="id_String" type=""/&gt;</v>
      </c>
      <c r="BM1422" s="306"/>
      <c r="BN1422" s="302"/>
      <c r="BO1422" s="302"/>
      <c r="BP1422" s="302"/>
      <c r="BQ1422" s="302"/>
      <c r="BR1422" s="302"/>
      <c r="BS1422" s="302"/>
      <c r="BT1422" s="302"/>
      <c r="BU1422" s="302"/>
      <c r="BV1422" s="302"/>
      <c r="BW1422" s="302"/>
      <c r="BX1422" s="302"/>
    </row>
    <row r="1423">
      <c r="A1423" s="292" t="s">
        <v>728</v>
      </c>
      <c r="B1423" s="292">
        <v>1422.0</v>
      </c>
      <c r="C1423" s="292">
        <f t="shared" si="15"/>
        <v>2</v>
      </c>
      <c r="D1423" s="397" t="str">
        <f t="shared" si="35"/>
        <v>Buil Permit Data</v>
      </c>
      <c r="E1423" s="46" t="str">
        <f t="shared" si="2"/>
        <v>PrclCode.mdb.CdAttrXBoundaryCode.XBoundaryCode</v>
      </c>
      <c r="F1423" s="46" t="s">
        <v>323</v>
      </c>
      <c r="G1423" s="46" t="s">
        <v>560</v>
      </c>
      <c r="H1423" s="47">
        <v>1.0</v>
      </c>
      <c r="I1423" s="392" t="s">
        <v>2419</v>
      </c>
      <c r="J1423" s="398" t="s">
        <v>743</v>
      </c>
      <c r="K1423" s="393">
        <v>1.0</v>
      </c>
      <c r="L1423" s="394" t="b">
        <v>1</v>
      </c>
      <c r="M1423" s="294" t="s">
        <v>802</v>
      </c>
      <c r="N1423" s="294"/>
      <c r="O1423" s="369"/>
      <c r="P1423" s="369"/>
      <c r="Q1423" s="298" t="str">
        <f t="shared" si="3"/>
        <v>CdAttrXBoundaryCode</v>
      </c>
      <c r="R1423" s="298" t="str">
        <f t="shared" si="19"/>
        <v>XBoundaryCode</v>
      </c>
      <c r="S1423" s="298" t="str">
        <f t="array" ref="S1423">iferror(index('Type Mapping'!$A$2:$D$21,match(J1423,'Type Mapping'!$B$2:$B$21,0),3),"type mismatch")</f>
        <v>VARCHAR</v>
      </c>
      <c r="T1423" s="298"/>
      <c r="U1423" s="298"/>
      <c r="V1423" s="298"/>
      <c r="W1423" s="51" t="b">
        <v>1</v>
      </c>
      <c r="X1423" s="51"/>
      <c r="Y1423" s="309"/>
      <c r="Z1423" s="309"/>
      <c r="AA1423" s="311" t="s">
        <v>977</v>
      </c>
      <c r="AB1423" s="53" t="str">
        <f t="shared" si="23"/>
        <v>**field missing**_history</v>
      </c>
      <c r="AC1423" s="308" t="str">
        <f t="array" ref="AC1423">iferror(index('StoT Mapping (Depreciated)'!$D$2:$L$976,match(E1423,'StoT Mapping (Depreciated)'!$D$2:$D$976,0),9),"**FIELD MISSING**")</f>
        <v>**FIELD MISSING**</v>
      </c>
      <c r="AD1423" s="53" t="str">
        <f t="shared" si="6"/>
        <v>**field missing**.**FIELD MISSING**</v>
      </c>
      <c r="AE1423" s="299">
        <f>countif(NEW_REDB_table.field,AD1423)</f>
        <v>0</v>
      </c>
      <c r="AF1423" s="299" t="str">
        <f t="shared" si="7"/>
        <v>Check...</v>
      </c>
      <c r="AG1423" s="308"/>
      <c r="AH1423" s="317" t="b">
        <v>0</v>
      </c>
      <c r="AI1423" s="317" t="b">
        <v>0</v>
      </c>
      <c r="AJ1423" s="308" t="str">
        <f t="array" ref="AJ1423">iferror(index('Type Mapping'!$A$2:$D$21,match(J1423,'Type Mapping'!$B$2:$B$21,0),4),"type mismatch")</f>
        <v>VARCHAR</v>
      </c>
      <c r="AK1423" s="308"/>
      <c r="AL1423" s="308"/>
      <c r="AM1423" s="308"/>
      <c r="AN1423" s="300" t="b">
        <v>0</v>
      </c>
      <c r="AO1423" s="300" t="b">
        <v>0</v>
      </c>
      <c r="AP1423" s="300" t="b">
        <v>0</v>
      </c>
      <c r="AQ1423" s="300" t="b">
        <v>0</v>
      </c>
      <c r="AR1423" s="300"/>
      <c r="AS1423" s="300"/>
      <c r="AT1423" s="302"/>
      <c r="AU1423" s="302"/>
      <c r="AV1423" s="303" t="b">
        <v>1</v>
      </c>
      <c r="AW1423" s="304" t="str">
        <f t="shared" si="9"/>
        <v>true</v>
      </c>
      <c r="AX1423" s="305" t="str">
        <f t="shared" si="17"/>
        <v>***CdAttrXBoundaryCode.xml &lt;?xml version="1.0" encoding="UTF-8"?&gt;&lt;schema&gt;&lt;column comment="" default="" key="true" label="XBoundaryCode" length="255" nullable="true" originalDbColumnName="XBoundaryCode" originalLength="-1" pattern="" precision="-1" talendType="id_String" type=""/&gt;</v>
      </c>
      <c r="AY1423" s="306"/>
      <c r="AZ1423" s="305" t="str">
        <f t="shared" si="10"/>
        <v>CdAttrXBoundaryCode.xml
&lt;?xml version="1.0" encoding="UTF-8"?&gt;&lt;schema&gt;
&lt;column comment="" default="" key="true" label="XBoundaryCode" length="255" nullable="true" originalDbColumnName="XBoundaryCode" originalLength="-1" pattern="" precision="-1" talendType="id_String" type=""/&gt;</v>
      </c>
      <c r="BA1423" s="306"/>
      <c r="BB1423" s="302"/>
      <c r="BC1423" s="303" t="b">
        <f t="shared" si="11"/>
        <v>1</v>
      </c>
      <c r="BD1423" s="304"/>
      <c r="BE1423" s="304" t="str">
        <f t="shared" si="12"/>
        <v>false</v>
      </c>
      <c r="BF1423" s="307"/>
      <c r="BG1423" s="305"/>
      <c r="BH1423" s="305"/>
      <c r="BI1423" s="305"/>
      <c r="BJ1423" s="305" t="str">
        <f t="shared" si="18"/>
        <v>&lt;column comment="" default="" key="false" label="CdAttrXBoundaryCode" length="255" nullable="true" originalDbColumnName="CdAttrXBoundaryCode" originalLength="-1" pattern="" precision="-1" talendType="id_String" type=""/&gt;</v>
      </c>
      <c r="BK1423" s="306"/>
      <c r="BL1423" s="305" t="str">
        <f t="shared" si="14"/>
        <v>&lt;column comment="" default="" key="false" label="CdAttrXBoundaryCode" length="255" nullable="true" originalDbColumnName="CdAttrXBoundaryCode" originalLength="-1" pattern="" precision="-1" talendType="id_String" type=""/&gt;</v>
      </c>
      <c r="BM1423" s="306"/>
      <c r="BN1423" s="302"/>
      <c r="BO1423" s="302"/>
      <c r="BP1423" s="302"/>
      <c r="BQ1423" s="302"/>
      <c r="BR1423" s="302"/>
      <c r="BS1423" s="302"/>
      <c r="BT1423" s="302"/>
      <c r="BU1423" s="302"/>
      <c r="BV1423" s="302"/>
      <c r="BW1423" s="302"/>
      <c r="BX1423" s="302"/>
    </row>
    <row r="1424">
      <c r="A1424" s="292" t="s">
        <v>728</v>
      </c>
      <c r="B1424" s="292">
        <v>1423.0</v>
      </c>
      <c r="C1424" s="292">
        <f t="shared" si="15"/>
        <v>2</v>
      </c>
      <c r="D1424" s="397" t="str">
        <f t="shared" si="35"/>
        <v>Buil Permit Data</v>
      </c>
      <c r="E1424" s="46" t="str">
        <f t="shared" si="2"/>
        <v>PrclCode.mdb.CdAttrXBoundaryCode.Descr</v>
      </c>
      <c r="F1424" s="46" t="s">
        <v>323</v>
      </c>
      <c r="G1424" s="46" t="s">
        <v>560</v>
      </c>
      <c r="H1424" s="47">
        <v>2.0</v>
      </c>
      <c r="I1424" s="392" t="s">
        <v>2078</v>
      </c>
      <c r="J1424" s="398" t="s">
        <v>743</v>
      </c>
      <c r="K1424" s="393">
        <v>30.0</v>
      </c>
      <c r="L1424" s="394" t="b">
        <v>0</v>
      </c>
      <c r="M1424" s="294" t="s">
        <v>802</v>
      </c>
      <c r="N1424" s="294"/>
      <c r="O1424" s="369"/>
      <c r="P1424" s="369"/>
      <c r="Q1424" s="298" t="str">
        <f t="shared" si="3"/>
        <v>CdAttrXBoundaryCode</v>
      </c>
      <c r="R1424" s="298" t="str">
        <f t="shared" si="19"/>
        <v>Descr</v>
      </c>
      <c r="S1424" s="298" t="str">
        <f t="array" ref="S1424">iferror(index('Type Mapping'!$A$2:$D$21,match(J1424,'Type Mapping'!$B$2:$B$21,0),3),"type mismatch")</f>
        <v>VARCHAR</v>
      </c>
      <c r="T1424" s="298"/>
      <c r="U1424" s="298"/>
      <c r="V1424" s="298"/>
      <c r="W1424" s="51" t="b">
        <v>1</v>
      </c>
      <c r="X1424" s="51"/>
      <c r="Y1424" s="309"/>
      <c r="Z1424" s="309"/>
      <c r="AA1424" s="311" t="s">
        <v>977</v>
      </c>
      <c r="AB1424" s="53" t="str">
        <f t="shared" si="23"/>
        <v>**field missing**_history</v>
      </c>
      <c r="AC1424" s="308" t="str">
        <f t="array" ref="AC1424">iferror(index('StoT Mapping (Depreciated)'!$D$2:$L$976,match(E1424,'StoT Mapping (Depreciated)'!$D$2:$D$976,0),9),"**FIELD MISSING**")</f>
        <v>**FIELD MISSING**</v>
      </c>
      <c r="AD1424" s="53" t="str">
        <f t="shared" si="6"/>
        <v>**field missing**.**FIELD MISSING**</v>
      </c>
      <c r="AE1424" s="299">
        <f>countif(NEW_REDB_table.field,AD1424)</f>
        <v>0</v>
      </c>
      <c r="AF1424" s="299" t="str">
        <f t="shared" si="7"/>
        <v>Check...</v>
      </c>
      <c r="AG1424" s="308"/>
      <c r="AH1424" s="317" t="b">
        <v>0</v>
      </c>
      <c r="AI1424" s="317" t="b">
        <v>0</v>
      </c>
      <c r="AJ1424" s="308" t="str">
        <f t="array" ref="AJ1424">iferror(index('Type Mapping'!$A$2:$D$21,match(J1424,'Type Mapping'!$B$2:$B$21,0),4),"type mismatch")</f>
        <v>VARCHAR</v>
      </c>
      <c r="AK1424" s="308"/>
      <c r="AL1424" s="308"/>
      <c r="AM1424" s="308"/>
      <c r="AN1424" s="300" t="b">
        <v>0</v>
      </c>
      <c r="AO1424" s="300" t="b">
        <v>0</v>
      </c>
      <c r="AP1424" s="300" t="b">
        <v>0</v>
      </c>
      <c r="AQ1424" s="300" t="b">
        <v>0</v>
      </c>
      <c r="AR1424" s="300"/>
      <c r="AS1424" s="300"/>
      <c r="AT1424" s="302"/>
      <c r="AU1424" s="302"/>
      <c r="AV1424" s="303" t="b">
        <v>1</v>
      </c>
      <c r="AW1424" s="304" t="str">
        <f t="shared" si="9"/>
        <v>false</v>
      </c>
      <c r="AX1424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24" s="306"/>
      <c r="AZ1424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24" s="306"/>
      <c r="BB1424" s="302"/>
      <c r="BC1424" s="303" t="b">
        <f t="shared" si="11"/>
        <v>1</v>
      </c>
      <c r="BD1424" s="304"/>
      <c r="BE1424" s="304" t="str">
        <f t="shared" si="12"/>
        <v>false</v>
      </c>
      <c r="BF1424" s="307"/>
      <c r="BG1424" s="305"/>
      <c r="BH1424" s="305"/>
      <c r="BI1424" s="305"/>
      <c r="BJ1424" s="305" t="str">
        <f t="shared" si="18"/>
        <v>&lt;column comment="" default="" key="false" label="CdAttrXBoundaryCode" length="255" nullable="true" originalDbColumnName="CdAttrXBoundaryCode" originalLength="-1" pattern="" precision="-1" talendType="id_String" type=""/&gt;</v>
      </c>
      <c r="BK1424" s="306"/>
      <c r="BL1424" s="305" t="str">
        <f t="shared" si="14"/>
        <v>&lt;column comment="" default="" key="false" label="CdAttrXBoundaryCode" length="255" nullable="true" originalDbColumnName="CdAttrXBoundaryCode" originalLength="-1" pattern="" precision="-1" talendType="id_String" type=""/&gt;</v>
      </c>
      <c r="BM1424" s="306"/>
      <c r="BN1424" s="302"/>
      <c r="BO1424" s="302"/>
      <c r="BP1424" s="302"/>
      <c r="BQ1424" s="302"/>
      <c r="BR1424" s="302"/>
      <c r="BS1424" s="302"/>
      <c r="BT1424" s="302"/>
      <c r="BU1424" s="302"/>
      <c r="BV1424" s="302"/>
      <c r="BW1424" s="302"/>
      <c r="BX1424" s="302"/>
    </row>
    <row r="1425">
      <c r="A1425" s="292" t="s">
        <v>728</v>
      </c>
      <c r="B1425" s="292">
        <v>1424.0</v>
      </c>
      <c r="C1425" s="292">
        <f t="shared" si="15"/>
        <v>1</v>
      </c>
      <c r="D1425" s="397" t="str">
        <f t="shared" si="35"/>
        <v>Buil Permit Data</v>
      </c>
      <c r="E1425" s="46" t="str">
        <f t="shared" si="2"/>
        <v>PrclCode.mdb.CdBadAddrType.BadAddrType</v>
      </c>
      <c r="F1425" s="46" t="s">
        <v>323</v>
      </c>
      <c r="G1425" s="46" t="s">
        <v>561</v>
      </c>
      <c r="H1425" s="47">
        <v>1.0</v>
      </c>
      <c r="I1425" s="392" t="s">
        <v>1643</v>
      </c>
      <c r="J1425" s="398" t="s">
        <v>743</v>
      </c>
      <c r="K1425" s="393">
        <v>1.0</v>
      </c>
      <c r="L1425" s="394" t="b">
        <v>1</v>
      </c>
      <c r="M1425" s="294" t="s">
        <v>802</v>
      </c>
      <c r="N1425" s="294"/>
      <c r="O1425" s="369"/>
      <c r="P1425" s="369"/>
      <c r="Q1425" s="298" t="str">
        <f t="shared" si="3"/>
        <v>CdBadAddrType</v>
      </c>
      <c r="R1425" s="298" t="str">
        <f t="shared" si="19"/>
        <v>BadAddrType</v>
      </c>
      <c r="S1425" s="298" t="str">
        <f t="array" ref="S1425">iferror(index('Type Mapping'!$A$2:$D$21,match(J1425,'Type Mapping'!$B$2:$B$21,0),3),"type mismatch")</f>
        <v>VARCHAR</v>
      </c>
      <c r="T1425" s="298"/>
      <c r="U1425" s="298"/>
      <c r="V1425" s="298"/>
      <c r="W1425" s="51" t="b">
        <v>1</v>
      </c>
      <c r="X1425" s="51"/>
      <c r="Y1425" s="309"/>
      <c r="Z1425" s="309"/>
      <c r="AA1425" s="311" t="s">
        <v>977</v>
      </c>
      <c r="AB1425" s="53" t="str">
        <f t="shared" si="23"/>
        <v>**field missing**_history</v>
      </c>
      <c r="AC1425" s="308" t="str">
        <f t="array" ref="AC1425">iferror(index('StoT Mapping (Depreciated)'!$D$2:$L$976,match(E1425,'StoT Mapping (Depreciated)'!$D$2:$D$976,0),9),"**FIELD MISSING**")</f>
        <v>**FIELD MISSING**</v>
      </c>
      <c r="AD1425" s="53" t="str">
        <f t="shared" si="6"/>
        <v>**field missing**.**FIELD MISSING**</v>
      </c>
      <c r="AE1425" s="299">
        <f>countif(NEW_REDB_table.field,AD1425)</f>
        <v>0</v>
      </c>
      <c r="AF1425" s="299" t="str">
        <f t="shared" si="7"/>
        <v>Check...</v>
      </c>
      <c r="AG1425" s="308"/>
      <c r="AH1425" s="317" t="b">
        <v>0</v>
      </c>
      <c r="AI1425" s="317" t="b">
        <v>0</v>
      </c>
      <c r="AJ1425" s="308" t="str">
        <f t="array" ref="AJ1425">iferror(index('Type Mapping'!$A$2:$D$21,match(J1425,'Type Mapping'!$B$2:$B$21,0),4),"type mismatch")</f>
        <v>VARCHAR</v>
      </c>
      <c r="AK1425" s="308"/>
      <c r="AL1425" s="308"/>
      <c r="AM1425" s="308"/>
      <c r="AN1425" s="300" t="b">
        <v>0</v>
      </c>
      <c r="AO1425" s="300" t="b">
        <v>0</v>
      </c>
      <c r="AP1425" s="300" t="b">
        <v>0</v>
      </c>
      <c r="AQ1425" s="300" t="b">
        <v>0</v>
      </c>
      <c r="AR1425" s="300"/>
      <c r="AS1425" s="300"/>
      <c r="AT1425" s="302"/>
      <c r="AU1425" s="302"/>
      <c r="AV1425" s="303" t="b">
        <v>1</v>
      </c>
      <c r="AW1425" s="304" t="str">
        <f t="shared" si="9"/>
        <v>true</v>
      </c>
      <c r="AX1425" s="305" t="str">
        <f t="shared" si="17"/>
        <v>***CdBadAddrType.xml &lt;?xml version="1.0" encoding="UTF-8"?&gt;&lt;schema&gt;&lt;column comment="" default="" key="true" label="BadAddrType" length="255" nullable="true" originalDbColumnName="BadAddrType" originalLength="-1" pattern="" precision="-1" talendType="id_String" type=""/&gt;</v>
      </c>
      <c r="AY1425" s="306"/>
      <c r="AZ1425" s="305" t="str">
        <f t="shared" si="10"/>
        <v>CdBadAddrType.xml
&lt;?xml version="1.0" encoding="UTF-8"?&gt;&lt;schema&gt;
&lt;column comment="" default="" key="true" label="BadAddrType" length="255" nullable="true" originalDbColumnName="BadAddrType" originalLength="-1" pattern="" precision="-1" talendType="id_String" type=""/&gt;</v>
      </c>
      <c r="BA1425" s="306"/>
      <c r="BB1425" s="302"/>
      <c r="BC1425" s="303" t="b">
        <f t="shared" si="11"/>
        <v>1</v>
      </c>
      <c r="BD1425" s="304"/>
      <c r="BE1425" s="304" t="str">
        <f t="shared" si="12"/>
        <v>false</v>
      </c>
      <c r="BF1425" s="307"/>
      <c r="BG1425" s="305"/>
      <c r="BH1425" s="305"/>
      <c r="BI1425" s="305"/>
      <c r="BJ1425" s="305" t="str">
        <f t="shared" si="18"/>
        <v>&lt;column comment="" default="" key="false" label="CdBadAddrType" length="255" nullable="true" originalDbColumnName="CdBadAddrType" originalLength="-1" pattern="" precision="-1" talendType="id_String" type=""/&gt;</v>
      </c>
      <c r="BK1425" s="306"/>
      <c r="BL1425" s="305" t="str">
        <f t="shared" si="14"/>
        <v>&lt;column comment="" default="" key="false" label="CdBadAddrType" length="255" nullable="true" originalDbColumnName="CdBadAddrType" originalLength="-1" pattern="" precision="-1" talendType="id_String" type=""/&gt;</v>
      </c>
      <c r="BM1425" s="306"/>
      <c r="BN1425" s="302"/>
      <c r="BO1425" s="302"/>
      <c r="BP1425" s="302"/>
      <c r="BQ1425" s="302"/>
      <c r="BR1425" s="302"/>
      <c r="BS1425" s="302"/>
      <c r="BT1425" s="302"/>
      <c r="BU1425" s="302"/>
      <c r="BV1425" s="302"/>
      <c r="BW1425" s="302"/>
      <c r="BX1425" s="302"/>
    </row>
    <row r="1426">
      <c r="A1426" s="292" t="s">
        <v>728</v>
      </c>
      <c r="B1426" s="292">
        <v>1425.0</v>
      </c>
      <c r="C1426" s="292">
        <f t="shared" si="15"/>
        <v>1</v>
      </c>
      <c r="D1426" s="397" t="str">
        <f t="shared" si="35"/>
        <v>Buil Permit Data</v>
      </c>
      <c r="E1426" s="46" t="str">
        <f t="shared" si="2"/>
        <v>PrclCode.mdb.CdBadAddrType.Descr</v>
      </c>
      <c r="F1426" s="46" t="s">
        <v>323</v>
      </c>
      <c r="G1426" s="46" t="s">
        <v>561</v>
      </c>
      <c r="H1426" s="47">
        <v>2.0</v>
      </c>
      <c r="I1426" s="392" t="s">
        <v>2078</v>
      </c>
      <c r="J1426" s="398" t="s">
        <v>743</v>
      </c>
      <c r="K1426" s="393">
        <v>15.0</v>
      </c>
      <c r="L1426" s="394" t="b">
        <v>0</v>
      </c>
      <c r="M1426" s="294" t="s">
        <v>802</v>
      </c>
      <c r="N1426" s="294"/>
      <c r="O1426" s="369"/>
      <c r="P1426" s="369"/>
      <c r="Q1426" s="298" t="str">
        <f t="shared" si="3"/>
        <v>CdBadAddrType</v>
      </c>
      <c r="R1426" s="298" t="str">
        <f t="shared" si="19"/>
        <v>Descr</v>
      </c>
      <c r="S1426" s="298" t="str">
        <f t="array" ref="S1426">iferror(index('Type Mapping'!$A$2:$D$21,match(J1426,'Type Mapping'!$B$2:$B$21,0),3),"type mismatch")</f>
        <v>VARCHAR</v>
      </c>
      <c r="T1426" s="298"/>
      <c r="U1426" s="298"/>
      <c r="V1426" s="298"/>
      <c r="W1426" s="51" t="b">
        <v>1</v>
      </c>
      <c r="X1426" s="51"/>
      <c r="Y1426" s="309"/>
      <c r="Z1426" s="309"/>
      <c r="AA1426" s="311" t="s">
        <v>977</v>
      </c>
      <c r="AB1426" s="53" t="str">
        <f t="shared" si="23"/>
        <v>**field missing**_history</v>
      </c>
      <c r="AC1426" s="308" t="str">
        <f t="array" ref="AC1426">iferror(index('StoT Mapping (Depreciated)'!$D$2:$L$976,match(E1426,'StoT Mapping (Depreciated)'!$D$2:$D$976,0),9),"**FIELD MISSING**")</f>
        <v>**FIELD MISSING**</v>
      </c>
      <c r="AD1426" s="53" t="str">
        <f t="shared" si="6"/>
        <v>**field missing**.**FIELD MISSING**</v>
      </c>
      <c r="AE1426" s="299">
        <f>countif(NEW_REDB_table.field,AD1426)</f>
        <v>0</v>
      </c>
      <c r="AF1426" s="299" t="str">
        <f t="shared" si="7"/>
        <v>Check...</v>
      </c>
      <c r="AG1426" s="308"/>
      <c r="AH1426" s="317" t="b">
        <v>0</v>
      </c>
      <c r="AI1426" s="317" t="b">
        <v>0</v>
      </c>
      <c r="AJ1426" s="308" t="str">
        <f t="array" ref="AJ1426">iferror(index('Type Mapping'!$A$2:$D$21,match(J1426,'Type Mapping'!$B$2:$B$21,0),4),"type mismatch")</f>
        <v>VARCHAR</v>
      </c>
      <c r="AK1426" s="308"/>
      <c r="AL1426" s="308"/>
      <c r="AM1426" s="308"/>
      <c r="AN1426" s="300" t="b">
        <v>0</v>
      </c>
      <c r="AO1426" s="300" t="b">
        <v>0</v>
      </c>
      <c r="AP1426" s="300" t="b">
        <v>0</v>
      </c>
      <c r="AQ1426" s="300" t="b">
        <v>0</v>
      </c>
      <c r="AR1426" s="300"/>
      <c r="AS1426" s="300"/>
      <c r="AT1426" s="302"/>
      <c r="AU1426" s="302"/>
      <c r="AV1426" s="303" t="b">
        <v>1</v>
      </c>
      <c r="AW1426" s="304" t="str">
        <f t="shared" si="9"/>
        <v>false</v>
      </c>
      <c r="AX1426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426" s="306"/>
      <c r="AZ1426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426" s="306"/>
      <c r="BB1426" s="302"/>
      <c r="BC1426" s="303" t="b">
        <f t="shared" si="11"/>
        <v>1</v>
      </c>
      <c r="BD1426" s="304"/>
      <c r="BE1426" s="304" t="str">
        <f t="shared" si="12"/>
        <v>false</v>
      </c>
      <c r="BF1426" s="307"/>
      <c r="BG1426" s="305"/>
      <c r="BH1426" s="305"/>
      <c r="BI1426" s="305"/>
      <c r="BJ1426" s="305" t="str">
        <f t="shared" si="18"/>
        <v>&lt;column comment="" default="" key="false" label="CdBadAddrType" length="255" nullable="true" originalDbColumnName="CdBadAddrType" originalLength="-1" pattern="" precision="-1" talendType="id_String" type=""/&gt;</v>
      </c>
      <c r="BK1426" s="306"/>
      <c r="BL1426" s="305" t="str">
        <f t="shared" si="14"/>
        <v>&lt;column comment="" default="" key="false" label="CdBadAddrType" length="255" nullable="true" originalDbColumnName="CdBadAddrType" originalLength="-1" pattern="" precision="-1" talendType="id_String" type=""/&gt;</v>
      </c>
      <c r="BM1426" s="306"/>
      <c r="BN1426" s="302"/>
      <c r="BO1426" s="302"/>
      <c r="BP1426" s="302"/>
      <c r="BQ1426" s="302"/>
      <c r="BR1426" s="302"/>
      <c r="BS1426" s="302"/>
      <c r="BT1426" s="302"/>
      <c r="BU1426" s="302"/>
      <c r="BV1426" s="302"/>
      <c r="BW1426" s="302"/>
      <c r="BX1426" s="302"/>
    </row>
    <row r="1427">
      <c r="A1427" s="292" t="s">
        <v>728</v>
      </c>
      <c r="B1427" s="292">
        <v>1426.0</v>
      </c>
      <c r="C1427" s="292">
        <f t="shared" si="15"/>
        <v>1</v>
      </c>
      <c r="D1427" s="397" t="str">
        <f t="shared" si="35"/>
        <v>Buil Permit Data</v>
      </c>
      <c r="E1427" s="46" t="str">
        <f t="shared" si="2"/>
        <v>PrclCode.mdb.CdBadAddrType.Explanation</v>
      </c>
      <c r="F1427" s="46" t="s">
        <v>323</v>
      </c>
      <c r="G1427" s="46" t="s">
        <v>561</v>
      </c>
      <c r="H1427" s="47">
        <v>3.0</v>
      </c>
      <c r="I1427" s="392" t="s">
        <v>2393</v>
      </c>
      <c r="J1427" s="398" t="s">
        <v>743</v>
      </c>
      <c r="K1427" s="393">
        <v>50.0</v>
      </c>
      <c r="L1427" s="394" t="b">
        <v>0</v>
      </c>
      <c r="M1427" s="294" t="s">
        <v>802</v>
      </c>
      <c r="N1427" s="294"/>
      <c r="O1427" s="369"/>
      <c r="P1427" s="369"/>
      <c r="Q1427" s="298" t="str">
        <f t="shared" si="3"/>
        <v>CdBadAddrType</v>
      </c>
      <c r="R1427" s="298" t="str">
        <f t="shared" si="19"/>
        <v>Explanation</v>
      </c>
      <c r="S1427" s="298" t="str">
        <f t="array" ref="S1427">iferror(index('Type Mapping'!$A$2:$D$21,match(J1427,'Type Mapping'!$B$2:$B$21,0),3),"type mismatch")</f>
        <v>VARCHAR</v>
      </c>
      <c r="T1427" s="298"/>
      <c r="U1427" s="298"/>
      <c r="V1427" s="298"/>
      <c r="W1427" s="51" t="b">
        <v>1</v>
      </c>
      <c r="X1427" s="51"/>
      <c r="Y1427" s="309"/>
      <c r="Z1427" s="309"/>
      <c r="AA1427" s="311" t="s">
        <v>977</v>
      </c>
      <c r="AB1427" s="53" t="str">
        <f t="shared" si="23"/>
        <v>**field missing**_history</v>
      </c>
      <c r="AC1427" s="308" t="str">
        <f t="array" ref="AC1427">iferror(index('StoT Mapping (Depreciated)'!$D$2:$L$976,match(E1427,'StoT Mapping (Depreciated)'!$D$2:$D$976,0),9),"**FIELD MISSING**")</f>
        <v>**FIELD MISSING**</v>
      </c>
      <c r="AD1427" s="53" t="str">
        <f t="shared" si="6"/>
        <v>**field missing**.**FIELD MISSING**</v>
      </c>
      <c r="AE1427" s="299">
        <f>countif(NEW_REDB_table.field,AD1427)</f>
        <v>0</v>
      </c>
      <c r="AF1427" s="299" t="str">
        <f t="shared" si="7"/>
        <v>Check...</v>
      </c>
      <c r="AG1427" s="308"/>
      <c r="AH1427" s="317" t="b">
        <v>0</v>
      </c>
      <c r="AI1427" s="317" t="b">
        <v>0</v>
      </c>
      <c r="AJ1427" s="308" t="str">
        <f t="array" ref="AJ1427">iferror(index('Type Mapping'!$A$2:$D$21,match(J1427,'Type Mapping'!$B$2:$B$21,0),4),"type mismatch")</f>
        <v>VARCHAR</v>
      </c>
      <c r="AK1427" s="308"/>
      <c r="AL1427" s="308"/>
      <c r="AM1427" s="308"/>
      <c r="AN1427" s="300" t="b">
        <v>0</v>
      </c>
      <c r="AO1427" s="300" t="b">
        <v>0</v>
      </c>
      <c r="AP1427" s="300" t="b">
        <v>0</v>
      </c>
      <c r="AQ1427" s="300" t="b">
        <v>0</v>
      </c>
      <c r="AR1427" s="300"/>
      <c r="AS1427" s="300"/>
      <c r="AT1427" s="302"/>
      <c r="AU1427" s="302"/>
      <c r="AV1427" s="303" t="b">
        <v>1</v>
      </c>
      <c r="AW1427" s="304" t="str">
        <f t="shared" si="9"/>
        <v>false</v>
      </c>
      <c r="AX1427" s="305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427" s="306"/>
      <c r="AZ1427" s="305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427" s="306"/>
      <c r="BB1427" s="302"/>
      <c r="BC1427" s="303" t="b">
        <f t="shared" si="11"/>
        <v>1</v>
      </c>
      <c r="BD1427" s="304"/>
      <c r="BE1427" s="304" t="str">
        <f t="shared" si="12"/>
        <v>false</v>
      </c>
      <c r="BF1427" s="307"/>
      <c r="BG1427" s="305"/>
      <c r="BH1427" s="305"/>
      <c r="BI1427" s="305"/>
      <c r="BJ1427" s="305" t="str">
        <f t="shared" si="18"/>
        <v>&lt;column comment="" default="" key="false" label="CdBadAddrType" length="255" nullable="true" originalDbColumnName="CdBadAddrType" originalLength="-1" pattern="" precision="-1" talendType="id_String" type=""/&gt;</v>
      </c>
      <c r="BK1427" s="306"/>
      <c r="BL1427" s="305" t="str">
        <f t="shared" si="14"/>
        <v>&lt;column comment="" default="" key="false" label="CdBadAddrType" length="255" nullable="true" originalDbColumnName="CdBadAddrType" originalLength="-1" pattern="" precision="-1" talendType="id_String" type=""/&gt;</v>
      </c>
      <c r="BM1427" s="306"/>
      <c r="BN1427" s="302"/>
      <c r="BO1427" s="302"/>
      <c r="BP1427" s="302"/>
      <c r="BQ1427" s="302"/>
      <c r="BR1427" s="302"/>
      <c r="BS1427" s="302"/>
      <c r="BT1427" s="302"/>
      <c r="BU1427" s="302"/>
      <c r="BV1427" s="302"/>
      <c r="BW1427" s="302"/>
      <c r="BX1427" s="302"/>
    </row>
    <row r="1428">
      <c r="A1428" s="292" t="s">
        <v>728</v>
      </c>
      <c r="B1428" s="292">
        <v>1427.0</v>
      </c>
      <c r="C1428" s="292">
        <f t="shared" si="15"/>
        <v>2</v>
      </c>
      <c r="D1428" s="397" t="str">
        <f t="shared" si="35"/>
        <v>Buil Permit Data</v>
      </c>
      <c r="E1428" s="46" t="str">
        <f t="shared" si="2"/>
        <v>PrclCode.mdb.CdBsmtFinish.BsmtFinishType</v>
      </c>
      <c r="F1428" s="46" t="s">
        <v>323</v>
      </c>
      <c r="G1428" s="46" t="s">
        <v>562</v>
      </c>
      <c r="H1428" s="47">
        <v>1.0</v>
      </c>
      <c r="I1428" s="392" t="s">
        <v>830</v>
      </c>
      <c r="J1428" s="398" t="s">
        <v>740</v>
      </c>
      <c r="K1428" s="393">
        <v>1.0</v>
      </c>
      <c r="L1428" s="394" t="b">
        <v>1</v>
      </c>
      <c r="M1428" s="294" t="s">
        <v>802</v>
      </c>
      <c r="N1428" s="294"/>
      <c r="O1428" s="369"/>
      <c r="P1428" s="369"/>
      <c r="Q1428" s="298" t="str">
        <f t="shared" si="3"/>
        <v>CdBsmtFinish</v>
      </c>
      <c r="R1428" s="298" t="str">
        <f t="shared" si="19"/>
        <v>BsmtFinishType</v>
      </c>
      <c r="S1428" s="298" t="str">
        <f t="array" ref="S1428">iferror(index('Type Mapping'!$A$2:$D$21,match(J1428,'Type Mapping'!$B$2:$B$21,0),3),"type mismatch")</f>
        <v>VARCHAR</v>
      </c>
      <c r="T1428" s="298"/>
      <c r="U1428" s="298"/>
      <c r="V1428" s="298"/>
      <c r="W1428" s="51" t="b">
        <v>1</v>
      </c>
      <c r="X1428" s="51"/>
      <c r="Y1428" s="309"/>
      <c r="Z1428" s="309"/>
      <c r="AA1428" s="311" t="s">
        <v>977</v>
      </c>
      <c r="AB1428" s="53" t="str">
        <f t="shared" si="23"/>
        <v>**field missing**_history</v>
      </c>
      <c r="AC1428" s="308" t="str">
        <f t="array" ref="AC1428">iferror(index('StoT Mapping (Depreciated)'!$D$2:$L$976,match(E1428,'StoT Mapping (Depreciated)'!$D$2:$D$976,0),9),"**FIELD MISSING**")</f>
        <v>**FIELD MISSING**</v>
      </c>
      <c r="AD1428" s="53" t="str">
        <f t="shared" si="6"/>
        <v>**field missing**.**FIELD MISSING**</v>
      </c>
      <c r="AE1428" s="299">
        <f>countif(NEW_REDB_table.field,AD1428)</f>
        <v>0</v>
      </c>
      <c r="AF1428" s="299" t="str">
        <f t="shared" si="7"/>
        <v>Check...</v>
      </c>
      <c r="AG1428" s="308"/>
      <c r="AH1428" s="317" t="b">
        <v>0</v>
      </c>
      <c r="AI1428" s="317" t="b">
        <v>0</v>
      </c>
      <c r="AJ1428" s="308" t="str">
        <f t="array" ref="AJ1428">iferror(index('Type Mapping'!$A$2:$D$21,match(J1428,'Type Mapping'!$B$2:$B$21,0),4),"type mismatch")</f>
        <v>INT</v>
      </c>
      <c r="AK1428" s="308"/>
      <c r="AL1428" s="308"/>
      <c r="AM1428" s="308"/>
      <c r="AN1428" s="300" t="b">
        <v>0</v>
      </c>
      <c r="AO1428" s="300" t="b">
        <v>0</v>
      </c>
      <c r="AP1428" s="300" t="b">
        <v>0</v>
      </c>
      <c r="AQ1428" s="300" t="b">
        <v>0</v>
      </c>
      <c r="AR1428" s="300"/>
      <c r="AS1428" s="300"/>
      <c r="AT1428" s="302"/>
      <c r="AU1428" s="302"/>
      <c r="AV1428" s="303" t="b">
        <v>1</v>
      </c>
      <c r="AW1428" s="304" t="str">
        <f t="shared" si="9"/>
        <v>true</v>
      </c>
      <c r="AX1428" s="305" t="str">
        <f t="shared" si="17"/>
        <v>***CdBsmtFinish.xml &lt;?xml version="1.0" encoding="UTF-8"?&gt;&lt;schema&gt;&lt;column comment="" default="" key="true" label="BsmtFinishType" length="255" nullable="true" originalDbColumnName="BsmtFinishType" originalLength="-1" pattern="" precision="-1" talendType="id_String" type=""/&gt;</v>
      </c>
      <c r="AY1428" s="306"/>
      <c r="AZ1428" s="305" t="str">
        <f t="shared" si="10"/>
        <v>CdBsmtFinish.xml
&lt;?xml version="1.0" encoding="UTF-8"?&gt;&lt;schema&gt;
&lt;column comment="" default="" key="true" label="BsmtFinishType" length="255" nullable="true" originalDbColumnName="BsmtFinishType" originalLength="-1" pattern="" precision="-1" talendType="id_String" type=""/&gt;</v>
      </c>
      <c r="BA1428" s="306"/>
      <c r="BB1428" s="302"/>
      <c r="BC1428" s="303" t="b">
        <f t="shared" si="11"/>
        <v>1</v>
      </c>
      <c r="BD1428" s="304"/>
      <c r="BE1428" s="304" t="str">
        <f t="shared" si="12"/>
        <v>false</v>
      </c>
      <c r="BF1428" s="307"/>
      <c r="BG1428" s="305"/>
      <c r="BH1428" s="305"/>
      <c r="BI1428" s="305"/>
      <c r="BJ1428" s="305" t="str">
        <f t="shared" si="18"/>
        <v>&lt;column comment="" default="" key="false" label="CdBsmtFinish" length="255" nullable="true" originalDbColumnName="CdBsmtFinish" originalLength="-1" pattern="" precision="-1" talendType="id_String" type=""/&gt;</v>
      </c>
      <c r="BK1428" s="306"/>
      <c r="BL1428" s="305" t="str">
        <f t="shared" si="14"/>
        <v>&lt;column comment="" default="" key="false" label="CdBsmtFinish" length="255" nullable="true" originalDbColumnName="CdBsmtFinish" originalLength="-1" pattern="" precision="-1" talendType="id_String" type=""/&gt;</v>
      </c>
      <c r="BM1428" s="306"/>
      <c r="BN1428" s="302"/>
      <c r="BO1428" s="302"/>
      <c r="BP1428" s="302"/>
      <c r="BQ1428" s="302"/>
      <c r="BR1428" s="302"/>
      <c r="BS1428" s="302"/>
      <c r="BT1428" s="302"/>
      <c r="BU1428" s="302"/>
      <c r="BV1428" s="302"/>
      <c r="BW1428" s="302"/>
      <c r="BX1428" s="302"/>
    </row>
    <row r="1429">
      <c r="A1429" s="292" t="s">
        <v>728</v>
      </c>
      <c r="B1429" s="292">
        <v>1428.0</v>
      </c>
      <c r="C1429" s="292">
        <f t="shared" si="15"/>
        <v>2</v>
      </c>
      <c r="D1429" s="397" t="str">
        <f t="shared" si="35"/>
        <v>Buil Permit Data</v>
      </c>
      <c r="E1429" s="46" t="str">
        <f t="shared" si="2"/>
        <v>PrclCode.mdb.CdBsmtFinish.Descr</v>
      </c>
      <c r="F1429" s="46" t="s">
        <v>323</v>
      </c>
      <c r="G1429" s="46" t="s">
        <v>562</v>
      </c>
      <c r="H1429" s="47">
        <v>2.0</v>
      </c>
      <c r="I1429" s="392" t="s">
        <v>2078</v>
      </c>
      <c r="J1429" s="398" t="s">
        <v>743</v>
      </c>
      <c r="K1429" s="393">
        <v>30.0</v>
      </c>
      <c r="L1429" s="394" t="b">
        <v>0</v>
      </c>
      <c r="M1429" s="294" t="s">
        <v>802</v>
      </c>
      <c r="N1429" s="294"/>
      <c r="O1429" s="369"/>
      <c r="P1429" s="369"/>
      <c r="Q1429" s="298" t="str">
        <f t="shared" si="3"/>
        <v>CdBsmtFinish</v>
      </c>
      <c r="R1429" s="298" t="str">
        <f t="shared" si="19"/>
        <v>Descr</v>
      </c>
      <c r="S1429" s="298" t="str">
        <f t="array" ref="S1429">iferror(index('Type Mapping'!$A$2:$D$21,match(J1429,'Type Mapping'!$B$2:$B$21,0),3),"type mismatch")</f>
        <v>VARCHAR</v>
      </c>
      <c r="T1429" s="298"/>
      <c r="U1429" s="298"/>
      <c r="V1429" s="298"/>
      <c r="W1429" s="51" t="b">
        <v>1</v>
      </c>
      <c r="X1429" s="51"/>
      <c r="Y1429" s="309"/>
      <c r="Z1429" s="309"/>
      <c r="AA1429" s="311" t="s">
        <v>977</v>
      </c>
      <c r="AB1429" s="53" t="str">
        <f t="shared" si="23"/>
        <v>**field missing**_history</v>
      </c>
      <c r="AC1429" s="308" t="str">
        <f t="array" ref="AC1429">iferror(index('StoT Mapping (Depreciated)'!$D$2:$L$976,match(E1429,'StoT Mapping (Depreciated)'!$D$2:$D$976,0),9),"**FIELD MISSING**")</f>
        <v>**FIELD MISSING**</v>
      </c>
      <c r="AD1429" s="53" t="str">
        <f t="shared" si="6"/>
        <v>**field missing**.**FIELD MISSING**</v>
      </c>
      <c r="AE1429" s="299">
        <f>countif(NEW_REDB_table.field,AD1429)</f>
        <v>0</v>
      </c>
      <c r="AF1429" s="299" t="str">
        <f t="shared" si="7"/>
        <v>Check...</v>
      </c>
      <c r="AG1429" s="308"/>
      <c r="AH1429" s="317" t="b">
        <v>0</v>
      </c>
      <c r="AI1429" s="317" t="b">
        <v>0</v>
      </c>
      <c r="AJ1429" s="308" t="str">
        <f t="array" ref="AJ1429">iferror(index('Type Mapping'!$A$2:$D$21,match(J1429,'Type Mapping'!$B$2:$B$21,0),4),"type mismatch")</f>
        <v>VARCHAR</v>
      </c>
      <c r="AK1429" s="308"/>
      <c r="AL1429" s="308"/>
      <c r="AM1429" s="308"/>
      <c r="AN1429" s="300" t="b">
        <v>0</v>
      </c>
      <c r="AO1429" s="300" t="b">
        <v>0</v>
      </c>
      <c r="AP1429" s="300" t="b">
        <v>0</v>
      </c>
      <c r="AQ1429" s="300" t="b">
        <v>0</v>
      </c>
      <c r="AR1429" s="300"/>
      <c r="AS1429" s="300"/>
      <c r="AT1429" s="302"/>
      <c r="AU1429" s="302"/>
      <c r="AV1429" s="303" t="b">
        <v>1</v>
      </c>
      <c r="AW1429" s="304" t="str">
        <f t="shared" si="9"/>
        <v>false</v>
      </c>
      <c r="AX1429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29" s="306"/>
      <c r="AZ1429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29" s="306"/>
      <c r="BB1429" s="302"/>
      <c r="BC1429" s="303" t="b">
        <f t="shared" si="11"/>
        <v>1</v>
      </c>
      <c r="BD1429" s="304"/>
      <c r="BE1429" s="304" t="str">
        <f t="shared" si="12"/>
        <v>false</v>
      </c>
      <c r="BF1429" s="307"/>
      <c r="BG1429" s="305"/>
      <c r="BH1429" s="305"/>
      <c r="BI1429" s="305"/>
      <c r="BJ1429" s="305" t="str">
        <f t="shared" si="18"/>
        <v>&lt;column comment="" default="" key="false" label="CdBsmtFinish" length="255" nullable="true" originalDbColumnName="CdBsmtFinish" originalLength="-1" pattern="" precision="-1" talendType="id_String" type=""/&gt;</v>
      </c>
      <c r="BK1429" s="306"/>
      <c r="BL1429" s="305" t="str">
        <f t="shared" si="14"/>
        <v>&lt;column comment="" default="" key="false" label="CdBsmtFinish" length="255" nullable="true" originalDbColumnName="CdBsmtFinish" originalLength="-1" pattern="" precision="-1" talendType="id_String" type=""/&gt;</v>
      </c>
      <c r="BM1429" s="306"/>
      <c r="BN1429" s="302"/>
      <c r="BO1429" s="302"/>
      <c r="BP1429" s="302"/>
      <c r="BQ1429" s="302"/>
      <c r="BR1429" s="302"/>
      <c r="BS1429" s="302"/>
      <c r="BT1429" s="302"/>
      <c r="BU1429" s="302"/>
      <c r="BV1429" s="302"/>
      <c r="BW1429" s="302"/>
      <c r="BX1429" s="302"/>
    </row>
    <row r="1430">
      <c r="A1430" s="292" t="s">
        <v>728</v>
      </c>
      <c r="B1430" s="292">
        <v>1429.0</v>
      </c>
      <c r="C1430" s="292">
        <f t="shared" si="15"/>
        <v>1</v>
      </c>
      <c r="D1430" s="397" t="str">
        <f t="shared" si="35"/>
        <v>Buil Permit Data</v>
      </c>
      <c r="E1430" s="46" t="str">
        <f t="shared" si="2"/>
        <v>PrclCode.mdb.CdBsmtType.BsmtType</v>
      </c>
      <c r="F1430" s="46" t="s">
        <v>323</v>
      </c>
      <c r="G1430" s="46" t="s">
        <v>563</v>
      </c>
      <c r="H1430" s="47">
        <v>1.0</v>
      </c>
      <c r="I1430" s="392" t="s">
        <v>825</v>
      </c>
      <c r="J1430" s="398" t="s">
        <v>740</v>
      </c>
      <c r="K1430" s="393">
        <v>1.0</v>
      </c>
      <c r="L1430" s="394" t="b">
        <v>1</v>
      </c>
      <c r="M1430" s="294" t="s">
        <v>802</v>
      </c>
      <c r="N1430" s="294"/>
      <c r="O1430" s="369"/>
      <c r="P1430" s="369"/>
      <c r="Q1430" s="298" t="str">
        <f t="shared" si="3"/>
        <v>CdBsmtType</v>
      </c>
      <c r="R1430" s="298" t="str">
        <f t="shared" si="19"/>
        <v>BsmtType</v>
      </c>
      <c r="S1430" s="298" t="str">
        <f t="array" ref="S1430">iferror(index('Type Mapping'!$A$2:$D$21,match(J1430,'Type Mapping'!$B$2:$B$21,0),3),"type mismatch")</f>
        <v>VARCHAR</v>
      </c>
      <c r="T1430" s="298"/>
      <c r="U1430" s="298"/>
      <c r="V1430" s="298"/>
      <c r="W1430" s="51" t="b">
        <v>1</v>
      </c>
      <c r="X1430" s="51"/>
      <c r="Y1430" s="309"/>
      <c r="Z1430" s="309"/>
      <c r="AA1430" s="311" t="s">
        <v>977</v>
      </c>
      <c r="AB1430" s="53" t="str">
        <f t="shared" si="23"/>
        <v>**field missing**_history</v>
      </c>
      <c r="AC1430" s="308" t="str">
        <f t="array" ref="AC1430">iferror(index('StoT Mapping (Depreciated)'!$D$2:$L$976,match(E1430,'StoT Mapping (Depreciated)'!$D$2:$D$976,0),9),"**FIELD MISSING**")</f>
        <v>**FIELD MISSING**</v>
      </c>
      <c r="AD1430" s="53" t="str">
        <f t="shared" si="6"/>
        <v>**field missing**.**FIELD MISSING**</v>
      </c>
      <c r="AE1430" s="299">
        <f>countif(NEW_REDB_table.field,AD1430)</f>
        <v>0</v>
      </c>
      <c r="AF1430" s="299" t="str">
        <f t="shared" si="7"/>
        <v>Check...</v>
      </c>
      <c r="AG1430" s="308"/>
      <c r="AH1430" s="317" t="b">
        <v>0</v>
      </c>
      <c r="AI1430" s="317" t="b">
        <v>0</v>
      </c>
      <c r="AJ1430" s="308" t="str">
        <f t="array" ref="AJ1430">iferror(index('Type Mapping'!$A$2:$D$21,match(J1430,'Type Mapping'!$B$2:$B$21,0),4),"type mismatch")</f>
        <v>INT</v>
      </c>
      <c r="AK1430" s="308"/>
      <c r="AL1430" s="308"/>
      <c r="AM1430" s="308"/>
      <c r="AN1430" s="300" t="b">
        <v>0</v>
      </c>
      <c r="AO1430" s="300" t="b">
        <v>0</v>
      </c>
      <c r="AP1430" s="300" t="b">
        <v>0</v>
      </c>
      <c r="AQ1430" s="300" t="b">
        <v>0</v>
      </c>
      <c r="AR1430" s="300"/>
      <c r="AS1430" s="300"/>
      <c r="AT1430" s="302"/>
      <c r="AU1430" s="302"/>
      <c r="AV1430" s="303" t="b">
        <v>1</v>
      </c>
      <c r="AW1430" s="304" t="str">
        <f t="shared" si="9"/>
        <v>true</v>
      </c>
      <c r="AX1430" s="305" t="str">
        <f t="shared" si="17"/>
        <v>***CdBsmtType.xml &lt;?xml version="1.0" encoding="UTF-8"?&gt;&lt;schema&gt;&lt;column comment="" default="" key="true" label="BsmtType" length="255" nullable="true" originalDbColumnName="BsmtType" originalLength="-1" pattern="" precision="-1" talendType="id_String" type=""/&gt;</v>
      </c>
      <c r="AY1430" s="306"/>
      <c r="AZ1430" s="305" t="str">
        <f t="shared" si="10"/>
        <v>CdBsmtType.xml
&lt;?xml version="1.0" encoding="UTF-8"?&gt;&lt;schema&gt;
&lt;column comment="" default="" key="true" label="BsmtType" length="255" nullable="true" originalDbColumnName="BsmtType" originalLength="-1" pattern="" precision="-1" talendType="id_String" type=""/&gt;</v>
      </c>
      <c r="BA1430" s="306"/>
      <c r="BB1430" s="302"/>
      <c r="BC1430" s="303" t="b">
        <f t="shared" si="11"/>
        <v>1</v>
      </c>
      <c r="BD1430" s="304"/>
      <c r="BE1430" s="304" t="str">
        <f t="shared" si="12"/>
        <v>false</v>
      </c>
      <c r="BF1430" s="307"/>
      <c r="BG1430" s="305"/>
      <c r="BH1430" s="305"/>
      <c r="BI1430" s="305"/>
      <c r="BJ1430" s="305" t="str">
        <f t="shared" si="18"/>
        <v>&lt;column comment="" default="" key="false" label="CdBsmtType" length="255" nullable="true" originalDbColumnName="CdBsmtType" originalLength="-1" pattern="" precision="-1" talendType="id_String" type=""/&gt;</v>
      </c>
      <c r="BK1430" s="306"/>
      <c r="BL1430" s="305" t="str">
        <f t="shared" si="14"/>
        <v>&lt;column comment="" default="" key="false" label="CdBsmtType" length="255" nullable="true" originalDbColumnName="CdBsmtType" originalLength="-1" pattern="" precision="-1" talendType="id_String" type=""/&gt;</v>
      </c>
      <c r="BM1430" s="306"/>
      <c r="BN1430" s="302"/>
      <c r="BO1430" s="302"/>
      <c r="BP1430" s="302"/>
      <c r="BQ1430" s="302"/>
      <c r="BR1430" s="302"/>
      <c r="BS1430" s="302"/>
      <c r="BT1430" s="302"/>
      <c r="BU1430" s="302"/>
      <c r="BV1430" s="302"/>
      <c r="BW1430" s="302"/>
      <c r="BX1430" s="302"/>
    </row>
    <row r="1431">
      <c r="A1431" s="292" t="s">
        <v>728</v>
      </c>
      <c r="B1431" s="292">
        <v>1430.0</v>
      </c>
      <c r="C1431" s="292">
        <f t="shared" si="15"/>
        <v>1</v>
      </c>
      <c r="D1431" s="397" t="str">
        <f t="shared" si="35"/>
        <v>Buil Permit Data</v>
      </c>
      <c r="E1431" s="46" t="str">
        <f t="shared" si="2"/>
        <v>PrclCode.mdb.CdBsmtType.Descr</v>
      </c>
      <c r="F1431" s="46" t="s">
        <v>323</v>
      </c>
      <c r="G1431" s="46" t="s">
        <v>563</v>
      </c>
      <c r="H1431" s="47">
        <v>2.0</v>
      </c>
      <c r="I1431" s="392" t="s">
        <v>2078</v>
      </c>
      <c r="J1431" s="398" t="s">
        <v>743</v>
      </c>
      <c r="K1431" s="393">
        <v>30.0</v>
      </c>
      <c r="L1431" s="394" t="b">
        <v>0</v>
      </c>
      <c r="M1431" s="294" t="s">
        <v>802</v>
      </c>
      <c r="N1431" s="294"/>
      <c r="O1431" s="369"/>
      <c r="P1431" s="369"/>
      <c r="Q1431" s="298" t="str">
        <f t="shared" si="3"/>
        <v>CdBsmtType</v>
      </c>
      <c r="R1431" s="298" t="str">
        <f t="shared" si="19"/>
        <v>Descr</v>
      </c>
      <c r="S1431" s="298" t="str">
        <f t="array" ref="S1431">iferror(index('Type Mapping'!$A$2:$D$21,match(J1431,'Type Mapping'!$B$2:$B$21,0),3),"type mismatch")</f>
        <v>VARCHAR</v>
      </c>
      <c r="T1431" s="298"/>
      <c r="U1431" s="298"/>
      <c r="V1431" s="298"/>
      <c r="W1431" s="51" t="b">
        <v>1</v>
      </c>
      <c r="X1431" s="51"/>
      <c r="Y1431" s="309"/>
      <c r="Z1431" s="309"/>
      <c r="AA1431" s="311" t="s">
        <v>977</v>
      </c>
      <c r="AB1431" s="53" t="str">
        <f t="shared" si="23"/>
        <v>**field missing**_history</v>
      </c>
      <c r="AC1431" s="308" t="str">
        <f t="array" ref="AC1431">iferror(index('StoT Mapping (Depreciated)'!$D$2:$L$976,match(E1431,'StoT Mapping (Depreciated)'!$D$2:$D$976,0),9),"**FIELD MISSING**")</f>
        <v>**FIELD MISSING**</v>
      </c>
      <c r="AD1431" s="53" t="str">
        <f t="shared" si="6"/>
        <v>**field missing**.**FIELD MISSING**</v>
      </c>
      <c r="AE1431" s="299">
        <f>countif(NEW_REDB_table.field,AD1431)</f>
        <v>0</v>
      </c>
      <c r="AF1431" s="299" t="str">
        <f t="shared" si="7"/>
        <v>Check...</v>
      </c>
      <c r="AG1431" s="308"/>
      <c r="AH1431" s="317" t="b">
        <v>0</v>
      </c>
      <c r="AI1431" s="317" t="b">
        <v>0</v>
      </c>
      <c r="AJ1431" s="308" t="str">
        <f t="array" ref="AJ1431">iferror(index('Type Mapping'!$A$2:$D$21,match(J1431,'Type Mapping'!$B$2:$B$21,0),4),"type mismatch")</f>
        <v>VARCHAR</v>
      </c>
      <c r="AK1431" s="308"/>
      <c r="AL1431" s="308"/>
      <c r="AM1431" s="308"/>
      <c r="AN1431" s="300" t="b">
        <v>0</v>
      </c>
      <c r="AO1431" s="300" t="b">
        <v>0</v>
      </c>
      <c r="AP1431" s="300" t="b">
        <v>0</v>
      </c>
      <c r="AQ1431" s="300" t="b">
        <v>0</v>
      </c>
      <c r="AR1431" s="300"/>
      <c r="AS1431" s="300"/>
      <c r="AT1431" s="302"/>
      <c r="AU1431" s="302"/>
      <c r="AV1431" s="303" t="b">
        <v>1</v>
      </c>
      <c r="AW1431" s="304" t="str">
        <f t="shared" si="9"/>
        <v>false</v>
      </c>
      <c r="AX1431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31" s="306"/>
      <c r="AZ1431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31" s="306"/>
      <c r="BB1431" s="302"/>
      <c r="BC1431" s="303" t="b">
        <f t="shared" si="11"/>
        <v>1</v>
      </c>
      <c r="BD1431" s="304"/>
      <c r="BE1431" s="304" t="str">
        <f t="shared" si="12"/>
        <v>false</v>
      </c>
      <c r="BF1431" s="307"/>
      <c r="BG1431" s="305"/>
      <c r="BH1431" s="305"/>
      <c r="BI1431" s="305"/>
      <c r="BJ1431" s="305" t="str">
        <f t="shared" si="18"/>
        <v>&lt;column comment="" default="" key="false" label="CdBsmtType" length="255" nullable="true" originalDbColumnName="CdBsmtType" originalLength="-1" pattern="" precision="-1" talendType="id_String" type=""/&gt;</v>
      </c>
      <c r="BK1431" s="306"/>
      <c r="BL1431" s="305" t="str">
        <f t="shared" si="14"/>
        <v>&lt;column comment="" default="" key="false" label="CdBsmtType" length="255" nullable="true" originalDbColumnName="CdBsmtType" originalLength="-1" pattern="" precision="-1" talendType="id_String" type=""/&gt;</v>
      </c>
      <c r="BM1431" s="306"/>
      <c r="BN1431" s="302"/>
      <c r="BO1431" s="302"/>
      <c r="BP1431" s="302"/>
      <c r="BQ1431" s="302"/>
      <c r="BR1431" s="302"/>
      <c r="BS1431" s="302"/>
      <c r="BT1431" s="302"/>
      <c r="BU1431" s="302"/>
      <c r="BV1431" s="302"/>
      <c r="BW1431" s="302"/>
      <c r="BX1431" s="302"/>
    </row>
    <row r="1432">
      <c r="A1432" s="292" t="s">
        <v>728</v>
      </c>
      <c r="B1432" s="292">
        <v>1431.0</v>
      </c>
      <c r="C1432" s="292">
        <f t="shared" si="15"/>
        <v>2</v>
      </c>
      <c r="D1432" s="397" t="str">
        <f t="shared" si="35"/>
        <v>Buil Permit Data</v>
      </c>
      <c r="E1432" s="46" t="str">
        <f t="shared" si="2"/>
        <v>PrclCode.mdb.CdCityLandDist.CityLandDist</v>
      </c>
      <c r="F1432" s="46" t="s">
        <v>323</v>
      </c>
      <c r="G1432" s="46" t="s">
        <v>564</v>
      </c>
      <c r="H1432" s="47">
        <v>1.0</v>
      </c>
      <c r="I1432" s="392" t="s">
        <v>2420</v>
      </c>
      <c r="J1432" s="398" t="s">
        <v>740</v>
      </c>
      <c r="K1432" s="393">
        <v>1.0</v>
      </c>
      <c r="L1432" s="394" t="b">
        <v>1</v>
      </c>
      <c r="M1432" s="294" t="s">
        <v>802</v>
      </c>
      <c r="N1432" s="294"/>
      <c r="O1432" s="369"/>
      <c r="P1432" s="369"/>
      <c r="Q1432" s="298" t="str">
        <f t="shared" si="3"/>
        <v>CdCityLandDist</v>
      </c>
      <c r="R1432" s="298" t="str">
        <f t="shared" si="19"/>
        <v>CityLandDist</v>
      </c>
      <c r="S1432" s="298" t="str">
        <f t="array" ref="S1432">iferror(index('Type Mapping'!$A$2:$D$21,match(J1432,'Type Mapping'!$B$2:$B$21,0),3),"type mismatch")</f>
        <v>VARCHAR</v>
      </c>
      <c r="T1432" s="298"/>
      <c r="U1432" s="298"/>
      <c r="V1432" s="298"/>
      <c r="W1432" s="51" t="b">
        <v>1</v>
      </c>
      <c r="X1432" s="51"/>
      <c r="Y1432" s="309"/>
      <c r="Z1432" s="309"/>
      <c r="AA1432" s="311" t="s">
        <v>977</v>
      </c>
      <c r="AB1432" s="53" t="str">
        <f t="shared" si="23"/>
        <v>**field missing**_history</v>
      </c>
      <c r="AC1432" s="308" t="str">
        <f t="array" ref="AC1432">iferror(index('StoT Mapping (Depreciated)'!$D$2:$L$976,match(E1432,'StoT Mapping (Depreciated)'!$D$2:$D$976,0),9),"**FIELD MISSING**")</f>
        <v>**FIELD MISSING**</v>
      </c>
      <c r="AD1432" s="53" t="str">
        <f t="shared" si="6"/>
        <v>**field missing**.**FIELD MISSING**</v>
      </c>
      <c r="AE1432" s="299">
        <f>countif(NEW_REDB_table.field,AD1432)</f>
        <v>0</v>
      </c>
      <c r="AF1432" s="299" t="str">
        <f t="shared" si="7"/>
        <v>Check...</v>
      </c>
      <c r="AG1432" s="308"/>
      <c r="AH1432" s="317" t="b">
        <v>0</v>
      </c>
      <c r="AI1432" s="317" t="b">
        <v>0</v>
      </c>
      <c r="AJ1432" s="308" t="str">
        <f t="array" ref="AJ1432">iferror(index('Type Mapping'!$A$2:$D$21,match(J1432,'Type Mapping'!$B$2:$B$21,0),4),"type mismatch")</f>
        <v>INT</v>
      </c>
      <c r="AK1432" s="308"/>
      <c r="AL1432" s="308"/>
      <c r="AM1432" s="308"/>
      <c r="AN1432" s="300" t="b">
        <v>0</v>
      </c>
      <c r="AO1432" s="300" t="b">
        <v>0</v>
      </c>
      <c r="AP1432" s="300" t="b">
        <v>0</v>
      </c>
      <c r="AQ1432" s="300" t="b">
        <v>0</v>
      </c>
      <c r="AR1432" s="300"/>
      <c r="AS1432" s="300"/>
      <c r="AT1432" s="302"/>
      <c r="AU1432" s="302"/>
      <c r="AV1432" s="303" t="b">
        <v>1</v>
      </c>
      <c r="AW1432" s="304" t="str">
        <f t="shared" si="9"/>
        <v>true</v>
      </c>
      <c r="AX1432" s="305" t="str">
        <f t="shared" si="17"/>
        <v>***CdCityLandDist.xml &lt;?xml version="1.0" encoding="UTF-8"?&gt;&lt;schema&gt;&lt;column comment="" default="" key="true" label="CityLandDist" length="255" nullable="true" originalDbColumnName="CityLandDist" originalLength="-1" pattern="" precision="-1" talendType="id_String" type=""/&gt;</v>
      </c>
      <c r="AY1432" s="306"/>
      <c r="AZ1432" s="305" t="str">
        <f t="shared" si="10"/>
        <v>CdCityLandDist.xml
&lt;?xml version="1.0" encoding="UTF-8"?&gt;&lt;schema&gt;
&lt;column comment="" default="" key="true" label="CityLandDist" length="255" nullable="true" originalDbColumnName="CityLandDist" originalLength="-1" pattern="" precision="-1" talendType="id_String" type=""/&gt;</v>
      </c>
      <c r="BA1432" s="306"/>
      <c r="BB1432" s="302"/>
      <c r="BC1432" s="303" t="b">
        <f t="shared" si="11"/>
        <v>1</v>
      </c>
      <c r="BD1432" s="304"/>
      <c r="BE1432" s="304" t="str">
        <f t="shared" si="12"/>
        <v>false</v>
      </c>
      <c r="BF1432" s="307"/>
      <c r="BG1432" s="305"/>
      <c r="BH1432" s="305"/>
      <c r="BI1432" s="305"/>
      <c r="BJ1432" s="305" t="str">
        <f t="shared" si="18"/>
        <v>&lt;column comment="" default="" key="false" label="CdCityLandDist" length="255" nullable="true" originalDbColumnName="CdCityLandDist" originalLength="-1" pattern="" precision="-1" talendType="id_String" type=""/&gt;</v>
      </c>
      <c r="BK1432" s="306"/>
      <c r="BL1432" s="305" t="str">
        <f t="shared" si="14"/>
        <v>&lt;column comment="" default="" key="false" label="CdCityLandDist" length="255" nullable="true" originalDbColumnName="CdCityLandDist" originalLength="-1" pattern="" precision="-1" talendType="id_String" type=""/&gt;</v>
      </c>
      <c r="BM1432" s="306"/>
      <c r="BN1432" s="302"/>
      <c r="BO1432" s="302"/>
      <c r="BP1432" s="302"/>
      <c r="BQ1432" s="302"/>
      <c r="BR1432" s="302"/>
      <c r="BS1432" s="302"/>
      <c r="BT1432" s="302"/>
      <c r="BU1432" s="302"/>
      <c r="BV1432" s="302"/>
      <c r="BW1432" s="302"/>
      <c r="BX1432" s="302"/>
    </row>
    <row r="1433">
      <c r="A1433" s="292" t="s">
        <v>728</v>
      </c>
      <c r="B1433" s="292">
        <v>1432.0</v>
      </c>
      <c r="C1433" s="292">
        <f t="shared" si="15"/>
        <v>2</v>
      </c>
      <c r="D1433" s="397" t="str">
        <f t="shared" si="35"/>
        <v>Buil Permit Data</v>
      </c>
      <c r="E1433" s="46" t="str">
        <f t="shared" si="2"/>
        <v>PrclCode.mdb.CdCityLandDist.CityLandDistAlpha</v>
      </c>
      <c r="F1433" s="46" t="s">
        <v>323</v>
      </c>
      <c r="G1433" s="46" t="s">
        <v>564</v>
      </c>
      <c r="H1433" s="47">
        <v>2.0</v>
      </c>
      <c r="I1433" s="392" t="s">
        <v>2421</v>
      </c>
      <c r="J1433" s="398" t="s">
        <v>743</v>
      </c>
      <c r="K1433" s="393">
        <v>2.0</v>
      </c>
      <c r="L1433" s="394" t="b">
        <v>0</v>
      </c>
      <c r="M1433" s="294" t="s">
        <v>802</v>
      </c>
      <c r="N1433" s="294"/>
      <c r="O1433" s="369"/>
      <c r="P1433" s="369"/>
      <c r="Q1433" s="298" t="str">
        <f t="shared" si="3"/>
        <v>CdCityLandDist</v>
      </c>
      <c r="R1433" s="298" t="str">
        <f t="shared" si="19"/>
        <v>CityLandDistAlpha</v>
      </c>
      <c r="S1433" s="298" t="str">
        <f t="array" ref="S1433">iferror(index('Type Mapping'!$A$2:$D$21,match(J1433,'Type Mapping'!$B$2:$B$21,0),3),"type mismatch")</f>
        <v>VARCHAR</v>
      </c>
      <c r="T1433" s="298"/>
      <c r="U1433" s="298"/>
      <c r="V1433" s="298"/>
      <c r="W1433" s="51" t="b">
        <v>1</v>
      </c>
      <c r="X1433" s="51"/>
      <c r="Y1433" s="309"/>
      <c r="Z1433" s="309"/>
      <c r="AA1433" s="311" t="s">
        <v>977</v>
      </c>
      <c r="AB1433" s="53" t="str">
        <f t="shared" si="23"/>
        <v>**field missing**_history</v>
      </c>
      <c r="AC1433" s="308" t="str">
        <f t="array" ref="AC1433">iferror(index('StoT Mapping (Depreciated)'!$D$2:$L$976,match(E1433,'StoT Mapping (Depreciated)'!$D$2:$D$976,0),9),"**FIELD MISSING**")</f>
        <v>**FIELD MISSING**</v>
      </c>
      <c r="AD1433" s="53" t="str">
        <f t="shared" si="6"/>
        <v>**field missing**.**FIELD MISSING**</v>
      </c>
      <c r="AE1433" s="299">
        <f>countif(NEW_REDB_table.field,AD1433)</f>
        <v>0</v>
      </c>
      <c r="AF1433" s="299" t="str">
        <f t="shared" si="7"/>
        <v>Check...</v>
      </c>
      <c r="AG1433" s="308"/>
      <c r="AH1433" s="317" t="b">
        <v>0</v>
      </c>
      <c r="AI1433" s="317" t="b">
        <v>0</v>
      </c>
      <c r="AJ1433" s="308" t="str">
        <f t="array" ref="AJ1433">iferror(index('Type Mapping'!$A$2:$D$21,match(J1433,'Type Mapping'!$B$2:$B$21,0),4),"type mismatch")</f>
        <v>VARCHAR</v>
      </c>
      <c r="AK1433" s="308"/>
      <c r="AL1433" s="308"/>
      <c r="AM1433" s="308"/>
      <c r="AN1433" s="300" t="b">
        <v>0</v>
      </c>
      <c r="AO1433" s="300" t="b">
        <v>0</v>
      </c>
      <c r="AP1433" s="300" t="b">
        <v>0</v>
      </c>
      <c r="AQ1433" s="300" t="b">
        <v>0</v>
      </c>
      <c r="AR1433" s="300"/>
      <c r="AS1433" s="300"/>
      <c r="AT1433" s="302"/>
      <c r="AU1433" s="302"/>
      <c r="AV1433" s="303" t="b">
        <v>1</v>
      </c>
      <c r="AW1433" s="304" t="str">
        <f t="shared" si="9"/>
        <v>false</v>
      </c>
      <c r="AX1433" s="305" t="str">
        <f t="shared" si="17"/>
        <v>&lt;column comment="" default="" key="false" label="CityLandDistAlpha" length="255" nullable="true" originalDbColumnName="CityLandDistAlpha" originalLength="-1" pattern="" precision="-1" talendType="id_String" type=""/&gt;</v>
      </c>
      <c r="AY1433" s="306"/>
      <c r="AZ1433" s="305" t="str">
        <f t="shared" si="10"/>
        <v>&lt;column comment="" default="" key="false" label="CityLandDistAlpha" length="255" nullable="true" originalDbColumnName="CityLandDistAlpha" originalLength="-1" pattern="" precision="-1" talendType="id_String" type=""/&gt;</v>
      </c>
      <c r="BA1433" s="306"/>
      <c r="BB1433" s="302"/>
      <c r="BC1433" s="303" t="b">
        <f t="shared" si="11"/>
        <v>1</v>
      </c>
      <c r="BD1433" s="304"/>
      <c r="BE1433" s="304" t="str">
        <f t="shared" si="12"/>
        <v>false</v>
      </c>
      <c r="BF1433" s="307"/>
      <c r="BG1433" s="305"/>
      <c r="BH1433" s="305"/>
      <c r="BI1433" s="305"/>
      <c r="BJ1433" s="305" t="str">
        <f t="shared" si="18"/>
        <v>&lt;column comment="" default="" key="false" label="CdCityLandDist" length="255" nullable="true" originalDbColumnName="CdCityLandDist" originalLength="-1" pattern="" precision="-1" talendType="id_String" type=""/&gt;</v>
      </c>
      <c r="BK1433" s="306"/>
      <c r="BL1433" s="305" t="str">
        <f t="shared" si="14"/>
        <v>&lt;column comment="" default="" key="false" label="CdCityLandDist" length="255" nullable="true" originalDbColumnName="CdCityLandDist" originalLength="-1" pattern="" precision="-1" talendType="id_String" type=""/&gt;</v>
      </c>
      <c r="BM1433" s="306"/>
      <c r="BN1433" s="302"/>
      <c r="BO1433" s="302"/>
      <c r="BP1433" s="302"/>
      <c r="BQ1433" s="302"/>
      <c r="BR1433" s="302"/>
      <c r="BS1433" s="302"/>
      <c r="BT1433" s="302"/>
      <c r="BU1433" s="302"/>
      <c r="BV1433" s="302"/>
      <c r="BW1433" s="302"/>
      <c r="BX1433" s="302"/>
    </row>
    <row r="1434">
      <c r="A1434" s="292" t="s">
        <v>728</v>
      </c>
      <c r="B1434" s="292">
        <v>1433.0</v>
      </c>
      <c r="C1434" s="292">
        <f t="shared" si="15"/>
        <v>2</v>
      </c>
      <c r="D1434" s="397" t="str">
        <f t="shared" si="35"/>
        <v>Buil Permit Data</v>
      </c>
      <c r="E1434" s="46" t="str">
        <f t="shared" si="2"/>
        <v>PrclCode.mdb.CdCityLandDist.Name</v>
      </c>
      <c r="F1434" s="46" t="s">
        <v>323</v>
      </c>
      <c r="G1434" s="46" t="s">
        <v>564</v>
      </c>
      <c r="H1434" s="47">
        <v>3.0</v>
      </c>
      <c r="I1434" s="392" t="s">
        <v>681</v>
      </c>
      <c r="J1434" s="398" t="s">
        <v>743</v>
      </c>
      <c r="K1434" s="393">
        <v>50.0</v>
      </c>
      <c r="L1434" s="394" t="b">
        <v>0</v>
      </c>
      <c r="M1434" s="294" t="s">
        <v>802</v>
      </c>
      <c r="N1434" s="294"/>
      <c r="O1434" s="369"/>
      <c r="P1434" s="369"/>
      <c r="Q1434" s="298" t="str">
        <f t="shared" si="3"/>
        <v>CdCityLandDist</v>
      </c>
      <c r="R1434" s="298" t="str">
        <f t="shared" si="19"/>
        <v>Name</v>
      </c>
      <c r="S1434" s="298" t="str">
        <f t="array" ref="S1434">iferror(index('Type Mapping'!$A$2:$D$21,match(J1434,'Type Mapping'!$B$2:$B$21,0),3),"type mismatch")</f>
        <v>VARCHAR</v>
      </c>
      <c r="T1434" s="298"/>
      <c r="U1434" s="298"/>
      <c r="V1434" s="298"/>
      <c r="W1434" s="51" t="b">
        <v>1</v>
      </c>
      <c r="X1434" s="51"/>
      <c r="Y1434" s="309"/>
      <c r="Z1434" s="309"/>
      <c r="AA1434" s="311" t="s">
        <v>977</v>
      </c>
      <c r="AB1434" s="53" t="str">
        <f t="shared" si="23"/>
        <v>**field missing**_history</v>
      </c>
      <c r="AC1434" s="308" t="str">
        <f t="array" ref="AC1434">iferror(index('StoT Mapping (Depreciated)'!$D$2:$L$976,match(E1434,'StoT Mapping (Depreciated)'!$D$2:$D$976,0),9),"**FIELD MISSING**")</f>
        <v>**FIELD MISSING**</v>
      </c>
      <c r="AD1434" s="53" t="str">
        <f t="shared" si="6"/>
        <v>**field missing**.**FIELD MISSING**</v>
      </c>
      <c r="AE1434" s="299">
        <f>countif(NEW_REDB_table.field,AD1434)</f>
        <v>0</v>
      </c>
      <c r="AF1434" s="299" t="str">
        <f t="shared" si="7"/>
        <v>Check...</v>
      </c>
      <c r="AG1434" s="308"/>
      <c r="AH1434" s="317" t="b">
        <v>0</v>
      </c>
      <c r="AI1434" s="317" t="b">
        <v>0</v>
      </c>
      <c r="AJ1434" s="308" t="str">
        <f t="array" ref="AJ1434">iferror(index('Type Mapping'!$A$2:$D$21,match(J1434,'Type Mapping'!$B$2:$B$21,0),4),"type mismatch")</f>
        <v>VARCHAR</v>
      </c>
      <c r="AK1434" s="308"/>
      <c r="AL1434" s="308"/>
      <c r="AM1434" s="308"/>
      <c r="AN1434" s="300" t="b">
        <v>0</v>
      </c>
      <c r="AO1434" s="300" t="b">
        <v>0</v>
      </c>
      <c r="AP1434" s="300" t="b">
        <v>0</v>
      </c>
      <c r="AQ1434" s="300" t="b">
        <v>0</v>
      </c>
      <c r="AR1434" s="300"/>
      <c r="AS1434" s="300"/>
      <c r="AT1434" s="302"/>
      <c r="AU1434" s="302"/>
      <c r="AV1434" s="303" t="b">
        <v>1</v>
      </c>
      <c r="AW1434" s="304" t="str">
        <f t="shared" si="9"/>
        <v>false</v>
      </c>
      <c r="AX1434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34" s="306"/>
      <c r="AZ1434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34" s="306"/>
      <c r="BB1434" s="302"/>
      <c r="BC1434" s="303" t="b">
        <f t="shared" si="11"/>
        <v>1</v>
      </c>
      <c r="BD1434" s="304"/>
      <c r="BE1434" s="304" t="str">
        <f t="shared" si="12"/>
        <v>false</v>
      </c>
      <c r="BF1434" s="307"/>
      <c r="BG1434" s="305"/>
      <c r="BH1434" s="305"/>
      <c r="BI1434" s="305"/>
      <c r="BJ1434" s="305" t="str">
        <f t="shared" si="18"/>
        <v>&lt;column comment="" default="" key="false" label="CdCityLandDist" length="255" nullable="true" originalDbColumnName="CdCityLandDist" originalLength="-1" pattern="" precision="-1" talendType="id_String" type=""/&gt;</v>
      </c>
      <c r="BK1434" s="306"/>
      <c r="BL1434" s="305" t="str">
        <f t="shared" si="14"/>
        <v>&lt;column comment="" default="" key="false" label="CdCityLandDist" length="255" nullable="true" originalDbColumnName="CdCityLandDist" originalLength="-1" pattern="" precision="-1" talendType="id_String" type=""/&gt;</v>
      </c>
      <c r="BM1434" s="306"/>
      <c r="BN1434" s="302"/>
      <c r="BO1434" s="302"/>
      <c r="BP1434" s="302"/>
      <c r="BQ1434" s="302"/>
      <c r="BR1434" s="302"/>
      <c r="BS1434" s="302"/>
      <c r="BT1434" s="302"/>
      <c r="BU1434" s="302"/>
      <c r="BV1434" s="302"/>
      <c r="BW1434" s="302"/>
      <c r="BX1434" s="302"/>
    </row>
    <row r="1435">
      <c r="A1435" s="292" t="s">
        <v>728</v>
      </c>
      <c r="B1435" s="292">
        <v>1434.0</v>
      </c>
      <c r="C1435" s="292">
        <f t="shared" si="15"/>
        <v>1</v>
      </c>
      <c r="D1435" s="397" t="str">
        <f t="shared" si="35"/>
        <v>Buil Permit Data</v>
      </c>
      <c r="E1435" s="46" t="str">
        <f t="shared" si="2"/>
        <v>PrclCode.mdb.CdCityLandmark.CityLandmark</v>
      </c>
      <c r="F1435" s="46" t="s">
        <v>323</v>
      </c>
      <c r="G1435" s="46" t="s">
        <v>565</v>
      </c>
      <c r="H1435" s="47">
        <v>1.0</v>
      </c>
      <c r="I1435" s="392" t="s">
        <v>2422</v>
      </c>
      <c r="J1435" s="398" t="s">
        <v>749</v>
      </c>
      <c r="K1435" s="393">
        <v>2.0</v>
      </c>
      <c r="L1435" s="394" t="b">
        <v>1</v>
      </c>
      <c r="M1435" s="294" t="s">
        <v>802</v>
      </c>
      <c r="N1435" s="294"/>
      <c r="O1435" s="369"/>
      <c r="P1435" s="369"/>
      <c r="Q1435" s="298" t="str">
        <f t="shared" si="3"/>
        <v>CdCityLandmark</v>
      </c>
      <c r="R1435" s="298" t="str">
        <f t="shared" si="19"/>
        <v>CityLandmark</v>
      </c>
      <c r="S1435" s="298" t="str">
        <f t="array" ref="S1435">iferror(index('Type Mapping'!$A$2:$D$21,match(J1435,'Type Mapping'!$B$2:$B$21,0),3),"type mismatch")</f>
        <v>VARCHAR</v>
      </c>
      <c r="T1435" s="298"/>
      <c r="U1435" s="298"/>
      <c r="V1435" s="298"/>
      <c r="W1435" s="51" t="b">
        <v>1</v>
      </c>
      <c r="X1435" s="51"/>
      <c r="Y1435" s="309"/>
      <c r="Z1435" s="309"/>
      <c r="AA1435" s="311" t="s">
        <v>977</v>
      </c>
      <c r="AB1435" s="53" t="str">
        <f t="shared" si="23"/>
        <v>**field missing**_history</v>
      </c>
      <c r="AC1435" s="308" t="str">
        <f t="array" ref="AC1435">iferror(index('StoT Mapping (Depreciated)'!$D$2:$L$976,match(E1435,'StoT Mapping (Depreciated)'!$D$2:$D$976,0),9),"**FIELD MISSING**")</f>
        <v>**FIELD MISSING**</v>
      </c>
      <c r="AD1435" s="53" t="str">
        <f t="shared" si="6"/>
        <v>**field missing**.**FIELD MISSING**</v>
      </c>
      <c r="AE1435" s="299">
        <f>countif(NEW_REDB_table.field,AD1435)</f>
        <v>0</v>
      </c>
      <c r="AF1435" s="299" t="str">
        <f t="shared" si="7"/>
        <v>Check...</v>
      </c>
      <c r="AG1435" s="308"/>
      <c r="AH1435" s="317" t="b">
        <v>0</v>
      </c>
      <c r="AI1435" s="317" t="b">
        <v>0</v>
      </c>
      <c r="AJ1435" s="308" t="str">
        <f t="array" ref="AJ1435">iferror(index('Type Mapping'!$A$2:$D$21,match(J1435,'Type Mapping'!$B$2:$B$21,0),4),"type mismatch")</f>
        <v>INT</v>
      </c>
      <c r="AK1435" s="308"/>
      <c r="AL1435" s="308"/>
      <c r="AM1435" s="308"/>
      <c r="AN1435" s="300" t="b">
        <v>0</v>
      </c>
      <c r="AO1435" s="300" t="b">
        <v>0</v>
      </c>
      <c r="AP1435" s="300" t="b">
        <v>0</v>
      </c>
      <c r="AQ1435" s="300" t="b">
        <v>0</v>
      </c>
      <c r="AR1435" s="300"/>
      <c r="AS1435" s="300"/>
      <c r="AT1435" s="302"/>
      <c r="AU1435" s="302"/>
      <c r="AV1435" s="303" t="b">
        <v>1</v>
      </c>
      <c r="AW1435" s="304" t="str">
        <f t="shared" si="9"/>
        <v>true</v>
      </c>
      <c r="AX1435" s="305" t="str">
        <f t="shared" si="17"/>
        <v>***CdCityLandmark.xml &lt;?xml version="1.0" encoding="UTF-8"?&gt;&lt;schema&gt;&lt;column comment="" default="" key="true" label="CityLandmark" length="255" nullable="true" originalDbColumnName="CityLandmark" originalLength="-1" pattern="" precision="-1" talendType="id_String" type=""/&gt;</v>
      </c>
      <c r="AY1435" s="306"/>
      <c r="AZ1435" s="305" t="str">
        <f t="shared" si="10"/>
        <v>CdCityLandmark.xml
&lt;?xml version="1.0" encoding="UTF-8"?&gt;&lt;schema&gt;
&lt;column comment="" default="" key="true" label="CityLandmark" length="255" nullable="true" originalDbColumnName="CityLandmark" originalLength="-1" pattern="" precision="-1" talendType="id_String" type=""/&gt;</v>
      </c>
      <c r="BA1435" s="306"/>
      <c r="BB1435" s="302"/>
      <c r="BC1435" s="303" t="b">
        <f t="shared" si="11"/>
        <v>1</v>
      </c>
      <c r="BD1435" s="304"/>
      <c r="BE1435" s="304" t="str">
        <f t="shared" si="12"/>
        <v>false</v>
      </c>
      <c r="BF1435" s="307"/>
      <c r="BG1435" s="305"/>
      <c r="BH1435" s="305"/>
      <c r="BI1435" s="305"/>
      <c r="BJ1435" s="305" t="str">
        <f t="shared" si="18"/>
        <v>&lt;column comment="" default="" key="false" label="CdCityLandmark" length="255" nullable="true" originalDbColumnName="CdCityLandmark" originalLength="-1" pattern="" precision="-1" talendType="id_String" type=""/&gt;</v>
      </c>
      <c r="BK1435" s="306"/>
      <c r="BL1435" s="305" t="str">
        <f t="shared" si="14"/>
        <v>&lt;column comment="" default="" key="false" label="CdCityLandmark" length="255" nullable="true" originalDbColumnName="CdCityLandmark" originalLength="-1" pattern="" precision="-1" talendType="id_String" type=""/&gt;</v>
      </c>
      <c r="BM1435" s="306"/>
      <c r="BN1435" s="302"/>
      <c r="BO1435" s="302"/>
      <c r="BP1435" s="302"/>
      <c r="BQ1435" s="302"/>
      <c r="BR1435" s="302"/>
      <c r="BS1435" s="302"/>
      <c r="BT1435" s="302"/>
      <c r="BU1435" s="302"/>
      <c r="BV1435" s="302"/>
      <c r="BW1435" s="302"/>
      <c r="BX1435" s="302"/>
    </row>
    <row r="1436">
      <c r="A1436" s="292" t="s">
        <v>728</v>
      </c>
      <c r="B1436" s="292">
        <v>1435.0</v>
      </c>
      <c r="C1436" s="292">
        <f t="shared" si="15"/>
        <v>1</v>
      </c>
      <c r="D1436" s="397" t="str">
        <f t="shared" si="35"/>
        <v>Buil Permit Data</v>
      </c>
      <c r="E1436" s="46" t="str">
        <f t="shared" si="2"/>
        <v>PrclCode.mdb.CdCityLandmark.Name</v>
      </c>
      <c r="F1436" s="46" t="s">
        <v>323</v>
      </c>
      <c r="G1436" s="46" t="s">
        <v>565</v>
      </c>
      <c r="H1436" s="47">
        <v>2.0</v>
      </c>
      <c r="I1436" s="392" t="s">
        <v>681</v>
      </c>
      <c r="J1436" s="398" t="s">
        <v>743</v>
      </c>
      <c r="K1436" s="393">
        <v>80.0</v>
      </c>
      <c r="L1436" s="394" t="b">
        <v>0</v>
      </c>
      <c r="M1436" s="294" t="s">
        <v>802</v>
      </c>
      <c r="N1436" s="294"/>
      <c r="O1436" s="369"/>
      <c r="P1436" s="369"/>
      <c r="Q1436" s="298" t="str">
        <f t="shared" si="3"/>
        <v>CdCityLandmark</v>
      </c>
      <c r="R1436" s="298" t="str">
        <f t="shared" si="19"/>
        <v>Name</v>
      </c>
      <c r="S1436" s="298" t="str">
        <f t="array" ref="S1436">iferror(index('Type Mapping'!$A$2:$D$21,match(J1436,'Type Mapping'!$B$2:$B$21,0),3),"type mismatch")</f>
        <v>VARCHAR</v>
      </c>
      <c r="T1436" s="298"/>
      <c r="U1436" s="298"/>
      <c r="V1436" s="298"/>
      <c r="W1436" s="51" t="b">
        <v>1</v>
      </c>
      <c r="X1436" s="51"/>
      <c r="Y1436" s="309"/>
      <c r="Z1436" s="309"/>
      <c r="AA1436" s="311" t="s">
        <v>977</v>
      </c>
      <c r="AB1436" s="53" t="str">
        <f t="shared" si="23"/>
        <v>**field missing**_history</v>
      </c>
      <c r="AC1436" s="308" t="str">
        <f t="array" ref="AC1436">iferror(index('StoT Mapping (Depreciated)'!$D$2:$L$976,match(E1436,'StoT Mapping (Depreciated)'!$D$2:$D$976,0),9),"**FIELD MISSING**")</f>
        <v>**FIELD MISSING**</v>
      </c>
      <c r="AD1436" s="53" t="str">
        <f t="shared" si="6"/>
        <v>**field missing**.**FIELD MISSING**</v>
      </c>
      <c r="AE1436" s="299">
        <f>countif(NEW_REDB_table.field,AD1436)</f>
        <v>0</v>
      </c>
      <c r="AF1436" s="299" t="str">
        <f t="shared" si="7"/>
        <v>Check...</v>
      </c>
      <c r="AG1436" s="308"/>
      <c r="AH1436" s="317" t="b">
        <v>0</v>
      </c>
      <c r="AI1436" s="317" t="b">
        <v>0</v>
      </c>
      <c r="AJ1436" s="308" t="str">
        <f t="array" ref="AJ1436">iferror(index('Type Mapping'!$A$2:$D$21,match(J1436,'Type Mapping'!$B$2:$B$21,0),4),"type mismatch")</f>
        <v>VARCHAR</v>
      </c>
      <c r="AK1436" s="308"/>
      <c r="AL1436" s="308"/>
      <c r="AM1436" s="308"/>
      <c r="AN1436" s="300" t="b">
        <v>0</v>
      </c>
      <c r="AO1436" s="300" t="b">
        <v>0</v>
      </c>
      <c r="AP1436" s="300" t="b">
        <v>0</v>
      </c>
      <c r="AQ1436" s="300" t="b">
        <v>0</v>
      </c>
      <c r="AR1436" s="300"/>
      <c r="AS1436" s="300"/>
      <c r="AT1436" s="302"/>
      <c r="AU1436" s="302"/>
      <c r="AV1436" s="303" t="b">
        <v>1</v>
      </c>
      <c r="AW1436" s="304" t="str">
        <f t="shared" si="9"/>
        <v>false</v>
      </c>
      <c r="AX1436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36" s="306"/>
      <c r="AZ1436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36" s="306"/>
      <c r="BB1436" s="302"/>
      <c r="BC1436" s="303" t="b">
        <f t="shared" si="11"/>
        <v>1</v>
      </c>
      <c r="BD1436" s="304"/>
      <c r="BE1436" s="304" t="str">
        <f t="shared" si="12"/>
        <v>false</v>
      </c>
      <c r="BF1436" s="307"/>
      <c r="BG1436" s="305"/>
      <c r="BH1436" s="305"/>
      <c r="BI1436" s="305"/>
      <c r="BJ1436" s="305" t="str">
        <f t="shared" si="18"/>
        <v>&lt;column comment="" default="" key="false" label="CdCityLandmark" length="255" nullable="true" originalDbColumnName="CdCityLandmark" originalLength="-1" pattern="" precision="-1" talendType="id_String" type=""/&gt;</v>
      </c>
      <c r="BK1436" s="306"/>
      <c r="BL1436" s="305" t="str">
        <f t="shared" si="14"/>
        <v>&lt;column comment="" default="" key="false" label="CdCityLandmark" length="255" nullable="true" originalDbColumnName="CdCityLandmark" originalLength="-1" pattern="" precision="-1" talendType="id_String" type=""/&gt;</v>
      </c>
      <c r="BM1436" s="306"/>
      <c r="BN1436" s="302"/>
      <c r="BO1436" s="302"/>
      <c r="BP1436" s="302"/>
      <c r="BQ1436" s="302"/>
      <c r="BR1436" s="302"/>
      <c r="BS1436" s="302"/>
      <c r="BT1436" s="302"/>
      <c r="BU1436" s="302"/>
      <c r="BV1436" s="302"/>
      <c r="BW1436" s="302"/>
      <c r="BX1436" s="302"/>
    </row>
    <row r="1437">
      <c r="A1437" s="292" t="s">
        <v>728</v>
      </c>
      <c r="B1437" s="292">
        <v>1436.0</v>
      </c>
      <c r="C1437" s="292">
        <f t="shared" si="15"/>
        <v>2</v>
      </c>
      <c r="D1437" s="397" t="str">
        <f t="shared" si="35"/>
        <v>Buil Permit Data</v>
      </c>
      <c r="E1437" s="46" t="str">
        <f t="shared" si="2"/>
        <v>PrclCode.mdb.CdComCategory.ComCategoryCode</v>
      </c>
      <c r="F1437" s="46" t="s">
        <v>323</v>
      </c>
      <c r="G1437" s="46" t="s">
        <v>566</v>
      </c>
      <c r="H1437" s="47">
        <v>1.0</v>
      </c>
      <c r="I1437" s="392" t="s">
        <v>2423</v>
      </c>
      <c r="J1437" s="398" t="s">
        <v>743</v>
      </c>
      <c r="K1437" s="393">
        <v>2.0</v>
      </c>
      <c r="L1437" s="394" t="b">
        <v>1</v>
      </c>
      <c r="M1437" s="294" t="s">
        <v>802</v>
      </c>
      <c r="N1437" s="294"/>
      <c r="O1437" s="369"/>
      <c r="P1437" s="369"/>
      <c r="Q1437" s="298" t="str">
        <f t="shared" si="3"/>
        <v>CdComCategory</v>
      </c>
      <c r="R1437" s="298" t="str">
        <f t="shared" si="19"/>
        <v>ComCategoryCode</v>
      </c>
      <c r="S1437" s="298" t="str">
        <f t="array" ref="S1437">iferror(index('Type Mapping'!$A$2:$D$21,match(J1437,'Type Mapping'!$B$2:$B$21,0),3),"type mismatch")</f>
        <v>VARCHAR</v>
      </c>
      <c r="T1437" s="298"/>
      <c r="U1437" s="298"/>
      <c r="V1437" s="298"/>
      <c r="W1437" s="51" t="b">
        <v>1</v>
      </c>
      <c r="X1437" s="51"/>
      <c r="Y1437" s="309"/>
      <c r="Z1437" s="309"/>
      <c r="AA1437" s="311" t="s">
        <v>977</v>
      </c>
      <c r="AB1437" s="53" t="str">
        <f t="shared" si="23"/>
        <v>**field missing**_history</v>
      </c>
      <c r="AC1437" s="308" t="str">
        <f t="array" ref="AC1437">iferror(index('StoT Mapping (Depreciated)'!$D$2:$L$976,match(E1437,'StoT Mapping (Depreciated)'!$D$2:$D$976,0),9),"**FIELD MISSING**")</f>
        <v>**FIELD MISSING**</v>
      </c>
      <c r="AD1437" s="53" t="str">
        <f t="shared" si="6"/>
        <v>**field missing**.**FIELD MISSING**</v>
      </c>
      <c r="AE1437" s="299">
        <f>countif(NEW_REDB_table.field,AD1437)</f>
        <v>0</v>
      </c>
      <c r="AF1437" s="299" t="str">
        <f t="shared" si="7"/>
        <v>Check...</v>
      </c>
      <c r="AG1437" s="308"/>
      <c r="AH1437" s="317" t="b">
        <v>0</v>
      </c>
      <c r="AI1437" s="317" t="b">
        <v>0</v>
      </c>
      <c r="AJ1437" s="308" t="str">
        <f t="array" ref="AJ1437">iferror(index('Type Mapping'!$A$2:$D$21,match(J1437,'Type Mapping'!$B$2:$B$21,0),4),"type mismatch")</f>
        <v>VARCHAR</v>
      </c>
      <c r="AK1437" s="308"/>
      <c r="AL1437" s="308"/>
      <c r="AM1437" s="308"/>
      <c r="AN1437" s="300" t="b">
        <v>0</v>
      </c>
      <c r="AO1437" s="300" t="b">
        <v>0</v>
      </c>
      <c r="AP1437" s="300" t="b">
        <v>0</v>
      </c>
      <c r="AQ1437" s="300" t="b">
        <v>0</v>
      </c>
      <c r="AR1437" s="300"/>
      <c r="AS1437" s="300"/>
      <c r="AT1437" s="302"/>
      <c r="AU1437" s="302"/>
      <c r="AV1437" s="303" t="b">
        <v>1</v>
      </c>
      <c r="AW1437" s="304" t="str">
        <f t="shared" si="9"/>
        <v>true</v>
      </c>
      <c r="AX1437" s="305" t="str">
        <f t="shared" si="17"/>
        <v>***CdComCategory.xml &lt;?xml version="1.0" encoding="UTF-8"?&gt;&lt;schema&gt;&lt;column comment="" default="" key="true" label="ComCategoryCode" length="255" nullable="true" originalDbColumnName="ComCategoryCode" originalLength="-1" pattern="" precision="-1" talendType="id_String" type=""/&gt;</v>
      </c>
      <c r="AY1437" s="306"/>
      <c r="AZ1437" s="305" t="str">
        <f t="shared" si="10"/>
        <v>CdComCategory.xml
&lt;?xml version="1.0" encoding="UTF-8"?&gt;&lt;schema&gt;
&lt;column comment="" default="" key="true" label="ComCategoryCode" length="255" nullable="true" originalDbColumnName="ComCategoryCode" originalLength="-1" pattern="" precision="-1" talendType="id_String" type=""/&gt;</v>
      </c>
      <c r="BA1437" s="306"/>
      <c r="BB1437" s="302"/>
      <c r="BC1437" s="303" t="b">
        <f t="shared" si="11"/>
        <v>1</v>
      </c>
      <c r="BD1437" s="304"/>
      <c r="BE1437" s="304" t="str">
        <f t="shared" si="12"/>
        <v>false</v>
      </c>
      <c r="BF1437" s="307"/>
      <c r="BG1437" s="305"/>
      <c r="BH1437" s="305"/>
      <c r="BI1437" s="305"/>
      <c r="BJ1437" s="305" t="str">
        <f t="shared" si="18"/>
        <v>&lt;column comment="" default="" key="false" label="CdComCategory" length="255" nullable="true" originalDbColumnName="CdComCategory" originalLength="-1" pattern="" precision="-1" talendType="id_String" type=""/&gt;</v>
      </c>
      <c r="BK1437" s="306"/>
      <c r="BL1437" s="305" t="str">
        <f t="shared" si="14"/>
        <v>&lt;column comment="" default="" key="false" label="CdComCategory" length="255" nullable="true" originalDbColumnName="CdComCategory" originalLength="-1" pattern="" precision="-1" talendType="id_String" type=""/&gt;</v>
      </c>
      <c r="BM1437" s="306"/>
      <c r="BN1437" s="302"/>
      <c r="BO1437" s="302"/>
      <c r="BP1437" s="302"/>
      <c r="BQ1437" s="302"/>
      <c r="BR1437" s="302"/>
      <c r="BS1437" s="302"/>
      <c r="BT1437" s="302"/>
      <c r="BU1437" s="302"/>
      <c r="BV1437" s="302"/>
      <c r="BW1437" s="302"/>
      <c r="BX1437" s="302"/>
    </row>
    <row r="1438">
      <c r="A1438" s="292" t="s">
        <v>728</v>
      </c>
      <c r="B1438" s="292">
        <v>1437.0</v>
      </c>
      <c r="C1438" s="292">
        <f t="shared" si="15"/>
        <v>2</v>
      </c>
      <c r="D1438" s="397" t="str">
        <f t="shared" si="35"/>
        <v>Buil Permit Data</v>
      </c>
      <c r="E1438" s="46" t="str">
        <f t="shared" si="2"/>
        <v>PrclCode.mdb.CdComCategory.Descr</v>
      </c>
      <c r="F1438" s="46" t="s">
        <v>323</v>
      </c>
      <c r="G1438" s="46" t="s">
        <v>566</v>
      </c>
      <c r="H1438" s="47">
        <v>2.0</v>
      </c>
      <c r="I1438" s="392" t="s">
        <v>2078</v>
      </c>
      <c r="J1438" s="398" t="s">
        <v>743</v>
      </c>
      <c r="K1438" s="393">
        <v>15.0</v>
      </c>
      <c r="L1438" s="394" t="b">
        <v>0</v>
      </c>
      <c r="M1438" s="294" t="s">
        <v>802</v>
      </c>
      <c r="N1438" s="294"/>
      <c r="O1438" s="369"/>
      <c r="P1438" s="369"/>
      <c r="Q1438" s="298" t="str">
        <f t="shared" si="3"/>
        <v>CdComCategory</v>
      </c>
      <c r="R1438" s="298" t="str">
        <f t="shared" si="19"/>
        <v>Descr</v>
      </c>
      <c r="S1438" s="298" t="str">
        <f t="array" ref="S1438">iferror(index('Type Mapping'!$A$2:$D$21,match(J1438,'Type Mapping'!$B$2:$B$21,0),3),"type mismatch")</f>
        <v>VARCHAR</v>
      </c>
      <c r="T1438" s="298"/>
      <c r="U1438" s="298"/>
      <c r="V1438" s="298"/>
      <c r="W1438" s="51" t="b">
        <v>1</v>
      </c>
      <c r="X1438" s="51"/>
      <c r="Y1438" s="309"/>
      <c r="Z1438" s="309"/>
      <c r="AA1438" s="311" t="s">
        <v>977</v>
      </c>
      <c r="AB1438" s="53" t="str">
        <f t="shared" si="23"/>
        <v>**field missing**_history</v>
      </c>
      <c r="AC1438" s="308" t="str">
        <f t="array" ref="AC1438">iferror(index('StoT Mapping (Depreciated)'!$D$2:$L$976,match(E1438,'StoT Mapping (Depreciated)'!$D$2:$D$976,0),9),"**FIELD MISSING**")</f>
        <v>**FIELD MISSING**</v>
      </c>
      <c r="AD1438" s="53" t="str">
        <f t="shared" si="6"/>
        <v>**field missing**.**FIELD MISSING**</v>
      </c>
      <c r="AE1438" s="299">
        <f>countif(NEW_REDB_table.field,AD1438)</f>
        <v>0</v>
      </c>
      <c r="AF1438" s="299" t="str">
        <f t="shared" si="7"/>
        <v>Check...</v>
      </c>
      <c r="AG1438" s="308"/>
      <c r="AH1438" s="317" t="b">
        <v>0</v>
      </c>
      <c r="AI1438" s="317" t="b">
        <v>0</v>
      </c>
      <c r="AJ1438" s="308" t="str">
        <f t="array" ref="AJ1438">iferror(index('Type Mapping'!$A$2:$D$21,match(J1438,'Type Mapping'!$B$2:$B$21,0),4),"type mismatch")</f>
        <v>VARCHAR</v>
      </c>
      <c r="AK1438" s="308"/>
      <c r="AL1438" s="308"/>
      <c r="AM1438" s="308"/>
      <c r="AN1438" s="300" t="b">
        <v>0</v>
      </c>
      <c r="AO1438" s="300" t="b">
        <v>0</v>
      </c>
      <c r="AP1438" s="300" t="b">
        <v>0</v>
      </c>
      <c r="AQ1438" s="300" t="b">
        <v>0</v>
      </c>
      <c r="AR1438" s="300"/>
      <c r="AS1438" s="300"/>
      <c r="AT1438" s="302"/>
      <c r="AU1438" s="302"/>
      <c r="AV1438" s="303" t="b">
        <v>1</v>
      </c>
      <c r="AW1438" s="304" t="str">
        <f t="shared" si="9"/>
        <v>false</v>
      </c>
      <c r="AX1438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38" s="306"/>
      <c r="AZ1438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38" s="306"/>
      <c r="BB1438" s="302"/>
      <c r="BC1438" s="303" t="b">
        <f t="shared" si="11"/>
        <v>1</v>
      </c>
      <c r="BD1438" s="304"/>
      <c r="BE1438" s="304" t="str">
        <f t="shared" si="12"/>
        <v>false</v>
      </c>
      <c r="BF1438" s="307"/>
      <c r="BG1438" s="305"/>
      <c r="BH1438" s="305"/>
      <c r="BI1438" s="305"/>
      <c r="BJ1438" s="305" t="str">
        <f t="shared" si="18"/>
        <v>&lt;column comment="" default="" key="false" label="CdComCategory" length="255" nullable="true" originalDbColumnName="CdComCategory" originalLength="-1" pattern="" precision="-1" talendType="id_String" type=""/&gt;</v>
      </c>
      <c r="BK1438" s="306"/>
      <c r="BL1438" s="305" t="str">
        <f t="shared" si="14"/>
        <v>&lt;column comment="" default="" key="false" label="CdComCategory" length="255" nullable="true" originalDbColumnName="CdComCategory" originalLength="-1" pattern="" precision="-1" talendType="id_String" type=""/&gt;</v>
      </c>
      <c r="BM1438" s="306"/>
      <c r="BN1438" s="302"/>
      <c r="BO1438" s="302"/>
      <c r="BP1438" s="302"/>
      <c r="BQ1438" s="302"/>
      <c r="BR1438" s="302"/>
      <c r="BS1438" s="302"/>
      <c r="BT1438" s="302"/>
      <c r="BU1438" s="302"/>
      <c r="BV1438" s="302"/>
      <c r="BW1438" s="302"/>
      <c r="BX1438" s="302"/>
    </row>
    <row r="1439">
      <c r="A1439" s="292" t="s">
        <v>728</v>
      </c>
      <c r="B1439" s="292">
        <v>1438.0</v>
      </c>
      <c r="C1439" s="292">
        <f t="shared" si="15"/>
        <v>1</v>
      </c>
      <c r="D1439" s="397" t="str">
        <f t="shared" si="35"/>
        <v>Buil Permit Data</v>
      </c>
      <c r="E1439" s="46" t="str">
        <f t="shared" si="2"/>
        <v>PrclCode.mdb.CdComConstType.ComCostType</v>
      </c>
      <c r="F1439" s="46" t="s">
        <v>323</v>
      </c>
      <c r="G1439" s="46" t="s">
        <v>567</v>
      </c>
      <c r="H1439" s="47">
        <v>1.0</v>
      </c>
      <c r="I1439" s="392" t="s">
        <v>2424</v>
      </c>
      <c r="J1439" s="398" t="s">
        <v>743</v>
      </c>
      <c r="K1439" s="393">
        <v>2.0</v>
      </c>
      <c r="L1439" s="394" t="b">
        <v>1</v>
      </c>
      <c r="M1439" s="294" t="s">
        <v>802</v>
      </c>
      <c r="N1439" s="294"/>
      <c r="O1439" s="369"/>
      <c r="P1439" s="369"/>
      <c r="Q1439" s="298" t="str">
        <f t="shared" si="3"/>
        <v>CdComConstType</v>
      </c>
      <c r="R1439" s="298" t="str">
        <f t="shared" si="19"/>
        <v>ComCostType</v>
      </c>
      <c r="S1439" s="298" t="str">
        <f t="array" ref="S1439">iferror(index('Type Mapping'!$A$2:$D$21,match(J1439,'Type Mapping'!$B$2:$B$21,0),3),"type mismatch")</f>
        <v>VARCHAR</v>
      </c>
      <c r="T1439" s="298"/>
      <c r="U1439" s="298"/>
      <c r="V1439" s="298"/>
      <c r="W1439" s="51" t="b">
        <v>1</v>
      </c>
      <c r="X1439" s="51"/>
      <c r="Y1439" s="309"/>
      <c r="Z1439" s="309"/>
      <c r="AA1439" s="311" t="s">
        <v>977</v>
      </c>
      <c r="AB1439" s="53" t="str">
        <f t="shared" si="23"/>
        <v>**field missing**_history</v>
      </c>
      <c r="AC1439" s="308" t="str">
        <f t="array" ref="AC1439">iferror(index('StoT Mapping (Depreciated)'!$D$2:$L$976,match(E1439,'StoT Mapping (Depreciated)'!$D$2:$D$976,0),9),"**FIELD MISSING**")</f>
        <v>**FIELD MISSING**</v>
      </c>
      <c r="AD1439" s="53" t="str">
        <f t="shared" si="6"/>
        <v>**field missing**.**FIELD MISSING**</v>
      </c>
      <c r="AE1439" s="299">
        <f>countif(NEW_REDB_table.field,AD1439)</f>
        <v>0</v>
      </c>
      <c r="AF1439" s="299" t="str">
        <f t="shared" si="7"/>
        <v>Check...</v>
      </c>
      <c r="AG1439" s="308"/>
      <c r="AH1439" s="317" t="b">
        <v>0</v>
      </c>
      <c r="AI1439" s="317" t="b">
        <v>0</v>
      </c>
      <c r="AJ1439" s="308" t="str">
        <f t="array" ref="AJ1439">iferror(index('Type Mapping'!$A$2:$D$21,match(J1439,'Type Mapping'!$B$2:$B$21,0),4),"type mismatch")</f>
        <v>VARCHAR</v>
      </c>
      <c r="AK1439" s="308"/>
      <c r="AL1439" s="308"/>
      <c r="AM1439" s="308"/>
      <c r="AN1439" s="300" t="b">
        <v>0</v>
      </c>
      <c r="AO1439" s="300" t="b">
        <v>0</v>
      </c>
      <c r="AP1439" s="300" t="b">
        <v>0</v>
      </c>
      <c r="AQ1439" s="300" t="b">
        <v>0</v>
      </c>
      <c r="AR1439" s="300"/>
      <c r="AS1439" s="300"/>
      <c r="AT1439" s="302"/>
      <c r="AU1439" s="302"/>
      <c r="AV1439" s="303" t="b">
        <v>1</v>
      </c>
      <c r="AW1439" s="304" t="str">
        <f t="shared" si="9"/>
        <v>true</v>
      </c>
      <c r="AX1439" s="305" t="str">
        <f t="shared" si="17"/>
        <v>***CdComConstType.xml &lt;?xml version="1.0" encoding="UTF-8"?&gt;&lt;schema&gt;&lt;column comment="" default="" key="true" label="ComCostType" length="255" nullable="true" originalDbColumnName="ComCostType" originalLength="-1" pattern="" precision="-1" talendType="id_String" type=""/&gt;</v>
      </c>
      <c r="AY1439" s="306"/>
      <c r="AZ1439" s="305" t="str">
        <f t="shared" si="10"/>
        <v>CdComConstType.xml
&lt;?xml version="1.0" encoding="UTF-8"?&gt;&lt;schema&gt;
&lt;column comment="" default="" key="true" label="ComCostType" length="255" nullable="true" originalDbColumnName="ComCostType" originalLength="-1" pattern="" precision="-1" talendType="id_String" type=""/&gt;</v>
      </c>
      <c r="BA1439" s="306"/>
      <c r="BB1439" s="302"/>
      <c r="BC1439" s="303" t="b">
        <f t="shared" si="11"/>
        <v>1</v>
      </c>
      <c r="BD1439" s="304"/>
      <c r="BE1439" s="304" t="str">
        <f t="shared" si="12"/>
        <v>false</v>
      </c>
      <c r="BF1439" s="307"/>
      <c r="BG1439" s="305"/>
      <c r="BH1439" s="305"/>
      <c r="BI1439" s="305"/>
      <c r="BJ1439" s="305" t="str">
        <f t="shared" si="18"/>
        <v>&lt;column comment="" default="" key="false" label="CdComConstType" length="255" nullable="true" originalDbColumnName="CdComConstType" originalLength="-1" pattern="" precision="-1" talendType="id_String" type=""/&gt;</v>
      </c>
      <c r="BK1439" s="306"/>
      <c r="BL1439" s="305" t="str">
        <f t="shared" si="14"/>
        <v>&lt;column comment="" default="" key="false" label="CdComConstType" length="255" nullable="true" originalDbColumnName="CdComConstType" originalLength="-1" pattern="" precision="-1" talendType="id_String" type=""/&gt;</v>
      </c>
      <c r="BM1439" s="306"/>
      <c r="BN1439" s="302"/>
      <c r="BO1439" s="302"/>
      <c r="BP1439" s="302"/>
      <c r="BQ1439" s="302"/>
      <c r="BR1439" s="302"/>
      <c r="BS1439" s="302"/>
      <c r="BT1439" s="302"/>
      <c r="BU1439" s="302"/>
      <c r="BV1439" s="302"/>
      <c r="BW1439" s="302"/>
      <c r="BX1439" s="302"/>
    </row>
    <row r="1440">
      <c r="A1440" s="292" t="s">
        <v>728</v>
      </c>
      <c r="B1440" s="292">
        <v>1439.0</v>
      </c>
      <c r="C1440" s="292">
        <f t="shared" si="15"/>
        <v>1</v>
      </c>
      <c r="D1440" s="397" t="str">
        <f t="shared" si="35"/>
        <v>Buil Permit Data</v>
      </c>
      <c r="E1440" s="46" t="str">
        <f t="shared" si="2"/>
        <v>PrclCode.mdb.CdComConstType.Descr</v>
      </c>
      <c r="F1440" s="46" t="s">
        <v>323</v>
      </c>
      <c r="G1440" s="46" t="s">
        <v>567</v>
      </c>
      <c r="H1440" s="47">
        <v>2.0</v>
      </c>
      <c r="I1440" s="392" t="s">
        <v>2078</v>
      </c>
      <c r="J1440" s="398" t="s">
        <v>743</v>
      </c>
      <c r="K1440" s="393">
        <v>20.0</v>
      </c>
      <c r="L1440" s="394" t="b">
        <v>0</v>
      </c>
      <c r="M1440" s="294" t="s">
        <v>802</v>
      </c>
      <c r="N1440" s="294"/>
      <c r="O1440" s="369"/>
      <c r="P1440" s="369"/>
      <c r="Q1440" s="298" t="str">
        <f t="shared" si="3"/>
        <v>CdComConstType</v>
      </c>
      <c r="R1440" s="298" t="str">
        <f t="shared" si="19"/>
        <v>Descr</v>
      </c>
      <c r="S1440" s="298" t="str">
        <f t="array" ref="S1440">iferror(index('Type Mapping'!$A$2:$D$21,match(J1440,'Type Mapping'!$B$2:$B$21,0),3),"type mismatch")</f>
        <v>VARCHAR</v>
      </c>
      <c r="T1440" s="298"/>
      <c r="U1440" s="298"/>
      <c r="V1440" s="298"/>
      <c r="W1440" s="51" t="b">
        <v>1</v>
      </c>
      <c r="X1440" s="51"/>
      <c r="Y1440" s="309"/>
      <c r="Z1440" s="309"/>
      <c r="AA1440" s="311" t="s">
        <v>977</v>
      </c>
      <c r="AB1440" s="53" t="str">
        <f t="shared" si="23"/>
        <v>**field missing**_history</v>
      </c>
      <c r="AC1440" s="308" t="str">
        <f t="array" ref="AC1440">iferror(index('StoT Mapping (Depreciated)'!$D$2:$L$976,match(E1440,'StoT Mapping (Depreciated)'!$D$2:$D$976,0),9),"**FIELD MISSING**")</f>
        <v>**FIELD MISSING**</v>
      </c>
      <c r="AD1440" s="53" t="str">
        <f t="shared" si="6"/>
        <v>**field missing**.**FIELD MISSING**</v>
      </c>
      <c r="AE1440" s="299">
        <f>countif(NEW_REDB_table.field,AD1440)</f>
        <v>0</v>
      </c>
      <c r="AF1440" s="299" t="str">
        <f t="shared" si="7"/>
        <v>Check...</v>
      </c>
      <c r="AG1440" s="308"/>
      <c r="AH1440" s="317" t="b">
        <v>0</v>
      </c>
      <c r="AI1440" s="317" t="b">
        <v>0</v>
      </c>
      <c r="AJ1440" s="308" t="str">
        <f t="array" ref="AJ1440">iferror(index('Type Mapping'!$A$2:$D$21,match(J1440,'Type Mapping'!$B$2:$B$21,0),4),"type mismatch")</f>
        <v>VARCHAR</v>
      </c>
      <c r="AK1440" s="308"/>
      <c r="AL1440" s="308"/>
      <c r="AM1440" s="308"/>
      <c r="AN1440" s="300" t="b">
        <v>0</v>
      </c>
      <c r="AO1440" s="300" t="b">
        <v>0</v>
      </c>
      <c r="AP1440" s="300" t="b">
        <v>0</v>
      </c>
      <c r="AQ1440" s="300" t="b">
        <v>0</v>
      </c>
      <c r="AR1440" s="300"/>
      <c r="AS1440" s="300"/>
      <c r="AT1440" s="302"/>
      <c r="AU1440" s="302"/>
      <c r="AV1440" s="303" t="b">
        <v>1</v>
      </c>
      <c r="AW1440" s="304" t="str">
        <f t="shared" si="9"/>
        <v>false</v>
      </c>
      <c r="AX1440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40" s="306"/>
      <c r="AZ1440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40" s="306"/>
      <c r="BB1440" s="302"/>
      <c r="BC1440" s="303" t="b">
        <f t="shared" si="11"/>
        <v>1</v>
      </c>
      <c r="BD1440" s="304"/>
      <c r="BE1440" s="304" t="str">
        <f t="shared" si="12"/>
        <v>false</v>
      </c>
      <c r="BF1440" s="307"/>
      <c r="BG1440" s="305"/>
      <c r="BH1440" s="305"/>
      <c r="BI1440" s="305"/>
      <c r="BJ1440" s="305" t="str">
        <f t="shared" si="18"/>
        <v>&lt;column comment="" default="" key="false" label="CdComConstType" length="255" nullable="true" originalDbColumnName="CdComConstType" originalLength="-1" pattern="" precision="-1" talendType="id_String" type=""/&gt;</v>
      </c>
      <c r="BK1440" s="306"/>
      <c r="BL1440" s="305" t="str">
        <f t="shared" si="14"/>
        <v>&lt;column comment="" default="" key="false" label="CdComConstType" length="255" nullable="true" originalDbColumnName="CdComConstType" originalLength="-1" pattern="" precision="-1" talendType="id_String" type=""/&gt;</v>
      </c>
      <c r="BM1440" s="306"/>
      <c r="BN1440" s="302"/>
      <c r="BO1440" s="302"/>
      <c r="BP1440" s="302"/>
      <c r="BQ1440" s="302"/>
      <c r="BR1440" s="302"/>
      <c r="BS1440" s="302"/>
      <c r="BT1440" s="302"/>
      <c r="BU1440" s="302"/>
      <c r="BV1440" s="302"/>
      <c r="BW1440" s="302"/>
      <c r="BX1440" s="302"/>
    </row>
    <row r="1441">
      <c r="A1441" s="292" t="s">
        <v>728</v>
      </c>
      <c r="B1441" s="292">
        <v>1440.0</v>
      </c>
      <c r="C1441" s="292">
        <f t="shared" si="15"/>
        <v>2</v>
      </c>
      <c r="D1441" s="397" t="str">
        <f t="shared" si="35"/>
        <v>Buil Permit Data</v>
      </c>
      <c r="E1441" s="46" t="str">
        <f t="shared" si="2"/>
        <v>PrclCode.mdb.CdComExtWall.ComExtWallType</v>
      </c>
      <c r="F1441" s="46" t="s">
        <v>323</v>
      </c>
      <c r="G1441" s="46" t="s">
        <v>568</v>
      </c>
      <c r="H1441" s="47">
        <v>1.0</v>
      </c>
      <c r="I1441" s="392" t="s">
        <v>753</v>
      </c>
      <c r="J1441" s="398" t="s">
        <v>740</v>
      </c>
      <c r="K1441" s="393">
        <v>1.0</v>
      </c>
      <c r="L1441" s="394" t="b">
        <v>1</v>
      </c>
      <c r="M1441" s="294" t="s">
        <v>802</v>
      </c>
      <c r="N1441" s="294"/>
      <c r="O1441" s="369"/>
      <c r="P1441" s="369"/>
      <c r="Q1441" s="298" t="str">
        <f t="shared" si="3"/>
        <v>CdComExtWall</v>
      </c>
      <c r="R1441" s="298" t="str">
        <f t="shared" si="19"/>
        <v>ComExtWallType</v>
      </c>
      <c r="S1441" s="298" t="str">
        <f t="array" ref="S1441">iferror(index('Type Mapping'!$A$2:$D$21,match(J1441,'Type Mapping'!$B$2:$B$21,0),3),"type mismatch")</f>
        <v>VARCHAR</v>
      </c>
      <c r="T1441" s="298"/>
      <c r="U1441" s="298"/>
      <c r="V1441" s="298"/>
      <c r="W1441" s="51" t="b">
        <v>1</v>
      </c>
      <c r="X1441" s="51"/>
      <c r="Y1441" s="309"/>
      <c r="Z1441" s="309"/>
      <c r="AA1441" s="311" t="s">
        <v>977</v>
      </c>
      <c r="AB1441" s="53" t="str">
        <f t="shared" si="23"/>
        <v>**field missing**_history</v>
      </c>
      <c r="AC1441" s="308" t="str">
        <f t="array" ref="AC1441">iferror(index('StoT Mapping (Depreciated)'!$D$2:$L$976,match(E1441,'StoT Mapping (Depreciated)'!$D$2:$D$976,0),9),"**FIELD MISSING**")</f>
        <v>**FIELD MISSING**</v>
      </c>
      <c r="AD1441" s="53" t="str">
        <f t="shared" si="6"/>
        <v>**field missing**.**FIELD MISSING**</v>
      </c>
      <c r="AE1441" s="299">
        <f>countif(NEW_REDB_table.field,AD1441)</f>
        <v>0</v>
      </c>
      <c r="AF1441" s="299" t="str">
        <f t="shared" si="7"/>
        <v>Check...</v>
      </c>
      <c r="AG1441" s="308"/>
      <c r="AH1441" s="317" t="b">
        <v>0</v>
      </c>
      <c r="AI1441" s="317" t="b">
        <v>0</v>
      </c>
      <c r="AJ1441" s="308" t="str">
        <f t="array" ref="AJ1441">iferror(index('Type Mapping'!$A$2:$D$21,match(J1441,'Type Mapping'!$B$2:$B$21,0),4),"type mismatch")</f>
        <v>INT</v>
      </c>
      <c r="AK1441" s="308"/>
      <c r="AL1441" s="308"/>
      <c r="AM1441" s="308"/>
      <c r="AN1441" s="300" t="b">
        <v>0</v>
      </c>
      <c r="AO1441" s="300" t="b">
        <v>0</v>
      </c>
      <c r="AP1441" s="300" t="b">
        <v>0</v>
      </c>
      <c r="AQ1441" s="300" t="b">
        <v>0</v>
      </c>
      <c r="AR1441" s="300"/>
      <c r="AS1441" s="300"/>
      <c r="AT1441" s="302"/>
      <c r="AU1441" s="302"/>
      <c r="AV1441" s="303" t="b">
        <v>1</v>
      </c>
      <c r="AW1441" s="304" t="str">
        <f t="shared" si="9"/>
        <v>true</v>
      </c>
      <c r="AX1441" s="305" t="str">
        <f t="shared" si="17"/>
        <v>***CdComExtWall.xml &lt;?xml version="1.0" encoding="UTF-8"?&gt;&lt;schema&gt;&lt;column comment="" default="" key="true" label="ComExtWallType" length="255" nullable="true" originalDbColumnName="ComExtWallType" originalLength="-1" pattern="" precision="-1" talendType="id_String" type=""/&gt;</v>
      </c>
      <c r="AY1441" s="306"/>
      <c r="AZ1441" s="305" t="str">
        <f t="shared" si="10"/>
        <v>CdComExtWall.xml
&lt;?xml version="1.0" encoding="UTF-8"?&gt;&lt;schema&gt;
&lt;column comment="" default="" key="true" label="ComExtWallType" length="255" nullable="true" originalDbColumnName="ComExtWallType" originalLength="-1" pattern="" precision="-1" talendType="id_String" type=""/&gt;</v>
      </c>
      <c r="BA1441" s="306"/>
      <c r="BB1441" s="302"/>
      <c r="BC1441" s="303" t="b">
        <f t="shared" si="11"/>
        <v>1</v>
      </c>
      <c r="BD1441" s="304"/>
      <c r="BE1441" s="304" t="str">
        <f t="shared" si="12"/>
        <v>false</v>
      </c>
      <c r="BF1441" s="307"/>
      <c r="BG1441" s="305"/>
      <c r="BH1441" s="305"/>
      <c r="BI1441" s="305"/>
      <c r="BJ1441" s="305" t="str">
        <f t="shared" si="18"/>
        <v>&lt;column comment="" default="" key="false" label="CdComExtWall" length="255" nullable="true" originalDbColumnName="CdComExtWall" originalLength="-1" pattern="" precision="-1" talendType="id_String" type=""/&gt;</v>
      </c>
      <c r="BK1441" s="306"/>
      <c r="BL1441" s="305" t="str">
        <f t="shared" si="14"/>
        <v>&lt;column comment="" default="" key="false" label="CdComExtWall" length="255" nullable="true" originalDbColumnName="CdComExtWall" originalLength="-1" pattern="" precision="-1" talendType="id_String" type=""/&gt;</v>
      </c>
      <c r="BM1441" s="306"/>
      <c r="BN1441" s="302"/>
      <c r="BO1441" s="302"/>
      <c r="BP1441" s="302"/>
      <c r="BQ1441" s="302"/>
      <c r="BR1441" s="302"/>
      <c r="BS1441" s="302"/>
      <c r="BT1441" s="302"/>
      <c r="BU1441" s="302"/>
      <c r="BV1441" s="302"/>
      <c r="BW1441" s="302"/>
      <c r="BX1441" s="302"/>
    </row>
    <row r="1442">
      <c r="A1442" s="292" t="s">
        <v>728</v>
      </c>
      <c r="B1442" s="292">
        <v>1441.0</v>
      </c>
      <c r="C1442" s="292">
        <f t="shared" si="15"/>
        <v>2</v>
      </c>
      <c r="D1442" s="397" t="str">
        <f t="shared" si="35"/>
        <v>Buil Permit Data</v>
      </c>
      <c r="E1442" s="46" t="str">
        <f t="shared" si="2"/>
        <v>PrclCode.mdb.CdComExtWall.Descr</v>
      </c>
      <c r="F1442" s="46" t="s">
        <v>323</v>
      </c>
      <c r="G1442" s="46" t="s">
        <v>568</v>
      </c>
      <c r="H1442" s="47">
        <v>2.0</v>
      </c>
      <c r="I1442" s="392" t="s">
        <v>2078</v>
      </c>
      <c r="J1442" s="398" t="s">
        <v>743</v>
      </c>
      <c r="K1442" s="393">
        <v>30.0</v>
      </c>
      <c r="L1442" s="394" t="b">
        <v>0</v>
      </c>
      <c r="M1442" s="294" t="s">
        <v>802</v>
      </c>
      <c r="N1442" s="294"/>
      <c r="O1442" s="369"/>
      <c r="P1442" s="369"/>
      <c r="Q1442" s="298" t="str">
        <f t="shared" si="3"/>
        <v>CdComExtWall</v>
      </c>
      <c r="R1442" s="298" t="str">
        <f t="shared" si="19"/>
        <v>Descr</v>
      </c>
      <c r="S1442" s="298" t="str">
        <f t="array" ref="S1442">iferror(index('Type Mapping'!$A$2:$D$21,match(J1442,'Type Mapping'!$B$2:$B$21,0),3),"type mismatch")</f>
        <v>VARCHAR</v>
      </c>
      <c r="T1442" s="298"/>
      <c r="U1442" s="298"/>
      <c r="V1442" s="298"/>
      <c r="W1442" s="51" t="b">
        <v>1</v>
      </c>
      <c r="X1442" s="51"/>
      <c r="Y1442" s="309"/>
      <c r="Z1442" s="309"/>
      <c r="AA1442" s="311" t="s">
        <v>977</v>
      </c>
      <c r="AB1442" s="53" t="str">
        <f t="shared" si="23"/>
        <v>**field missing**_history</v>
      </c>
      <c r="AC1442" s="308" t="str">
        <f t="array" ref="AC1442">iferror(index('StoT Mapping (Depreciated)'!$D$2:$L$976,match(E1442,'StoT Mapping (Depreciated)'!$D$2:$D$976,0),9),"**FIELD MISSING**")</f>
        <v>**FIELD MISSING**</v>
      </c>
      <c r="AD1442" s="53" t="str">
        <f t="shared" si="6"/>
        <v>**field missing**.**FIELD MISSING**</v>
      </c>
      <c r="AE1442" s="299">
        <f>countif(NEW_REDB_table.field,AD1442)</f>
        <v>0</v>
      </c>
      <c r="AF1442" s="299" t="str">
        <f t="shared" si="7"/>
        <v>Check...</v>
      </c>
      <c r="AG1442" s="308"/>
      <c r="AH1442" s="317" t="b">
        <v>0</v>
      </c>
      <c r="AI1442" s="317" t="b">
        <v>0</v>
      </c>
      <c r="AJ1442" s="308" t="str">
        <f t="array" ref="AJ1442">iferror(index('Type Mapping'!$A$2:$D$21,match(J1442,'Type Mapping'!$B$2:$B$21,0),4),"type mismatch")</f>
        <v>VARCHAR</v>
      </c>
      <c r="AK1442" s="308"/>
      <c r="AL1442" s="308"/>
      <c r="AM1442" s="308"/>
      <c r="AN1442" s="300" t="b">
        <v>0</v>
      </c>
      <c r="AO1442" s="300" t="b">
        <v>0</v>
      </c>
      <c r="AP1442" s="300" t="b">
        <v>0</v>
      </c>
      <c r="AQ1442" s="300" t="b">
        <v>0</v>
      </c>
      <c r="AR1442" s="300"/>
      <c r="AS1442" s="300"/>
      <c r="AT1442" s="302"/>
      <c r="AU1442" s="302"/>
      <c r="AV1442" s="303" t="b">
        <v>1</v>
      </c>
      <c r="AW1442" s="304" t="str">
        <f t="shared" si="9"/>
        <v>false</v>
      </c>
      <c r="AX1442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42" s="306"/>
      <c r="AZ1442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42" s="306"/>
      <c r="BB1442" s="302"/>
      <c r="BC1442" s="303" t="b">
        <f t="shared" si="11"/>
        <v>1</v>
      </c>
      <c r="BD1442" s="304"/>
      <c r="BE1442" s="304" t="str">
        <f t="shared" si="12"/>
        <v>false</v>
      </c>
      <c r="BF1442" s="307"/>
      <c r="BG1442" s="305"/>
      <c r="BH1442" s="305"/>
      <c r="BI1442" s="305"/>
      <c r="BJ1442" s="305" t="str">
        <f t="shared" si="18"/>
        <v>&lt;column comment="" default="" key="false" label="CdComExtWall" length="255" nullable="true" originalDbColumnName="CdComExtWall" originalLength="-1" pattern="" precision="-1" talendType="id_String" type=""/&gt;</v>
      </c>
      <c r="BK1442" s="306"/>
      <c r="BL1442" s="305" t="str">
        <f t="shared" si="14"/>
        <v>&lt;column comment="" default="" key="false" label="CdComExtWall" length="255" nullable="true" originalDbColumnName="CdComExtWall" originalLength="-1" pattern="" precision="-1" talendType="id_String" type=""/&gt;</v>
      </c>
      <c r="BM1442" s="306"/>
      <c r="BN1442" s="302"/>
      <c r="BO1442" s="302"/>
      <c r="BP1442" s="302"/>
      <c r="BQ1442" s="302"/>
      <c r="BR1442" s="302"/>
      <c r="BS1442" s="302"/>
      <c r="BT1442" s="302"/>
      <c r="BU1442" s="302"/>
      <c r="BV1442" s="302"/>
      <c r="BW1442" s="302"/>
      <c r="BX1442" s="302"/>
    </row>
    <row r="1443">
      <c r="A1443" s="292" t="s">
        <v>728</v>
      </c>
      <c r="B1443" s="292">
        <v>1442.0</v>
      </c>
      <c r="C1443" s="292">
        <f t="shared" si="15"/>
        <v>1</v>
      </c>
      <c r="D1443" s="397" t="str">
        <f t="shared" si="35"/>
        <v>Buil Permit Data</v>
      </c>
      <c r="E1443" s="46" t="str">
        <f t="shared" si="2"/>
        <v>PrclCode.mdb.CdComStories.ComStoriesCode</v>
      </c>
      <c r="F1443" s="46" t="s">
        <v>323</v>
      </c>
      <c r="G1443" s="46" t="s">
        <v>569</v>
      </c>
      <c r="H1443" s="47">
        <v>1.0</v>
      </c>
      <c r="I1443" s="392" t="s">
        <v>756</v>
      </c>
      <c r="J1443" s="398" t="s">
        <v>740</v>
      </c>
      <c r="K1443" s="393">
        <v>1.0</v>
      </c>
      <c r="L1443" s="394" t="b">
        <v>1</v>
      </c>
      <c r="M1443" s="294" t="s">
        <v>802</v>
      </c>
      <c r="N1443" s="294"/>
      <c r="O1443" s="369"/>
      <c r="P1443" s="369"/>
      <c r="Q1443" s="298" t="str">
        <f t="shared" si="3"/>
        <v>CdComStories</v>
      </c>
      <c r="R1443" s="298" t="str">
        <f t="shared" si="19"/>
        <v>ComStoriesCode</v>
      </c>
      <c r="S1443" s="298" t="str">
        <f t="array" ref="S1443">iferror(index('Type Mapping'!$A$2:$D$21,match(J1443,'Type Mapping'!$B$2:$B$21,0),3),"type mismatch")</f>
        <v>VARCHAR</v>
      </c>
      <c r="T1443" s="298"/>
      <c r="U1443" s="298"/>
      <c r="V1443" s="298"/>
      <c r="W1443" s="51" t="b">
        <v>1</v>
      </c>
      <c r="X1443" s="51"/>
      <c r="Y1443" s="309"/>
      <c r="Z1443" s="309"/>
      <c r="AA1443" s="311" t="s">
        <v>977</v>
      </c>
      <c r="AB1443" s="53" t="str">
        <f t="shared" si="23"/>
        <v>**field missing**_history</v>
      </c>
      <c r="AC1443" s="308" t="str">
        <f t="array" ref="AC1443">iferror(index('StoT Mapping (Depreciated)'!$D$2:$L$976,match(E1443,'StoT Mapping (Depreciated)'!$D$2:$D$976,0),9),"**FIELD MISSING**")</f>
        <v>**FIELD MISSING**</v>
      </c>
      <c r="AD1443" s="53" t="str">
        <f t="shared" si="6"/>
        <v>**field missing**.**FIELD MISSING**</v>
      </c>
      <c r="AE1443" s="299">
        <f>countif(NEW_REDB_table.field,AD1443)</f>
        <v>0</v>
      </c>
      <c r="AF1443" s="299" t="str">
        <f t="shared" si="7"/>
        <v>Check...</v>
      </c>
      <c r="AG1443" s="308"/>
      <c r="AH1443" s="317" t="b">
        <v>0</v>
      </c>
      <c r="AI1443" s="317" t="b">
        <v>0</v>
      </c>
      <c r="AJ1443" s="308" t="str">
        <f t="array" ref="AJ1443">iferror(index('Type Mapping'!$A$2:$D$21,match(J1443,'Type Mapping'!$B$2:$B$21,0),4),"type mismatch")</f>
        <v>INT</v>
      </c>
      <c r="AK1443" s="308"/>
      <c r="AL1443" s="308"/>
      <c r="AM1443" s="308"/>
      <c r="AN1443" s="300" t="b">
        <v>0</v>
      </c>
      <c r="AO1443" s="300" t="b">
        <v>0</v>
      </c>
      <c r="AP1443" s="300" t="b">
        <v>0</v>
      </c>
      <c r="AQ1443" s="300" t="b">
        <v>0</v>
      </c>
      <c r="AR1443" s="300"/>
      <c r="AS1443" s="300"/>
      <c r="AT1443" s="302"/>
      <c r="AU1443" s="302"/>
      <c r="AV1443" s="303" t="b">
        <v>1</v>
      </c>
      <c r="AW1443" s="304" t="str">
        <f t="shared" si="9"/>
        <v>true</v>
      </c>
      <c r="AX1443" s="305" t="str">
        <f t="shared" si="17"/>
        <v>***CdComStories.xml &lt;?xml version="1.0" encoding="UTF-8"?&gt;&lt;schema&gt;&lt;column comment="" default="" key="true" label="ComStoriesCode" length="255" nullable="true" originalDbColumnName="ComStoriesCode" originalLength="-1" pattern="" precision="-1" talendType="id_String" type=""/&gt;</v>
      </c>
      <c r="AY1443" s="306"/>
      <c r="AZ1443" s="305" t="str">
        <f t="shared" si="10"/>
        <v>CdComStories.xml
&lt;?xml version="1.0" encoding="UTF-8"?&gt;&lt;schema&gt;
&lt;column comment="" default="" key="true" label="ComStoriesCode" length="255" nullable="true" originalDbColumnName="ComStoriesCode" originalLength="-1" pattern="" precision="-1" talendType="id_String" type=""/&gt;</v>
      </c>
      <c r="BA1443" s="306"/>
      <c r="BB1443" s="302"/>
      <c r="BC1443" s="303" t="b">
        <f t="shared" si="11"/>
        <v>1</v>
      </c>
      <c r="BD1443" s="304"/>
      <c r="BE1443" s="304" t="str">
        <f t="shared" si="12"/>
        <v>false</v>
      </c>
      <c r="BF1443" s="307"/>
      <c r="BG1443" s="305"/>
      <c r="BH1443" s="305"/>
      <c r="BI1443" s="305"/>
      <c r="BJ1443" s="305" t="str">
        <f t="shared" si="18"/>
        <v>&lt;column comment="" default="" key="false" label="CdComStories" length="255" nullable="true" originalDbColumnName="CdComStories" originalLength="-1" pattern="" precision="-1" talendType="id_String" type=""/&gt;</v>
      </c>
      <c r="BK1443" s="306"/>
      <c r="BL1443" s="305" t="str">
        <f t="shared" si="14"/>
        <v>&lt;column comment="" default="" key="false" label="CdComStories" length="255" nullable="true" originalDbColumnName="CdComStories" originalLength="-1" pattern="" precision="-1" talendType="id_String" type=""/&gt;</v>
      </c>
      <c r="BM1443" s="306"/>
      <c r="BN1443" s="302"/>
      <c r="BO1443" s="302"/>
      <c r="BP1443" s="302"/>
      <c r="BQ1443" s="302"/>
      <c r="BR1443" s="302"/>
      <c r="BS1443" s="302"/>
      <c r="BT1443" s="302"/>
      <c r="BU1443" s="302"/>
      <c r="BV1443" s="302"/>
      <c r="BW1443" s="302"/>
      <c r="BX1443" s="302"/>
    </row>
    <row r="1444">
      <c r="A1444" s="292" t="s">
        <v>728</v>
      </c>
      <c r="B1444" s="292">
        <v>1443.0</v>
      </c>
      <c r="C1444" s="292">
        <f t="shared" si="15"/>
        <v>1</v>
      </c>
      <c r="D1444" s="397" t="str">
        <f t="shared" si="35"/>
        <v>Buil Permit Data</v>
      </c>
      <c r="E1444" s="46" t="str">
        <f t="shared" si="2"/>
        <v>PrclCode.mdb.CdComStories.Descr</v>
      </c>
      <c r="F1444" s="46" t="s">
        <v>323</v>
      </c>
      <c r="G1444" s="46" t="s">
        <v>569</v>
      </c>
      <c r="H1444" s="47">
        <v>2.0</v>
      </c>
      <c r="I1444" s="392" t="s">
        <v>2078</v>
      </c>
      <c r="J1444" s="398" t="s">
        <v>743</v>
      </c>
      <c r="K1444" s="393">
        <v>20.0</v>
      </c>
      <c r="L1444" s="394" t="b">
        <v>0</v>
      </c>
      <c r="M1444" s="294" t="s">
        <v>802</v>
      </c>
      <c r="N1444" s="294"/>
      <c r="O1444" s="369"/>
      <c r="P1444" s="369"/>
      <c r="Q1444" s="298" t="str">
        <f t="shared" si="3"/>
        <v>CdComStories</v>
      </c>
      <c r="R1444" s="298" t="str">
        <f t="shared" si="19"/>
        <v>Descr</v>
      </c>
      <c r="S1444" s="298" t="str">
        <f t="array" ref="S1444">iferror(index('Type Mapping'!$A$2:$D$21,match(J1444,'Type Mapping'!$B$2:$B$21,0),3),"type mismatch")</f>
        <v>VARCHAR</v>
      </c>
      <c r="T1444" s="298"/>
      <c r="U1444" s="298"/>
      <c r="V1444" s="298"/>
      <c r="W1444" s="51" t="b">
        <v>1</v>
      </c>
      <c r="X1444" s="51"/>
      <c r="Y1444" s="309"/>
      <c r="Z1444" s="309"/>
      <c r="AA1444" s="311" t="s">
        <v>977</v>
      </c>
      <c r="AB1444" s="53" t="str">
        <f t="shared" si="23"/>
        <v>**field missing**_history</v>
      </c>
      <c r="AC1444" s="308" t="str">
        <f t="array" ref="AC1444">iferror(index('StoT Mapping (Depreciated)'!$D$2:$L$976,match(E1444,'StoT Mapping (Depreciated)'!$D$2:$D$976,0),9),"**FIELD MISSING**")</f>
        <v>**FIELD MISSING**</v>
      </c>
      <c r="AD1444" s="53" t="str">
        <f t="shared" si="6"/>
        <v>**field missing**.**FIELD MISSING**</v>
      </c>
      <c r="AE1444" s="299">
        <f>countif(NEW_REDB_table.field,AD1444)</f>
        <v>0</v>
      </c>
      <c r="AF1444" s="299" t="str">
        <f t="shared" si="7"/>
        <v>Check...</v>
      </c>
      <c r="AG1444" s="308"/>
      <c r="AH1444" s="317" t="b">
        <v>0</v>
      </c>
      <c r="AI1444" s="317" t="b">
        <v>0</v>
      </c>
      <c r="AJ1444" s="308" t="str">
        <f t="array" ref="AJ1444">iferror(index('Type Mapping'!$A$2:$D$21,match(J1444,'Type Mapping'!$B$2:$B$21,0),4),"type mismatch")</f>
        <v>VARCHAR</v>
      </c>
      <c r="AK1444" s="308"/>
      <c r="AL1444" s="308"/>
      <c r="AM1444" s="308"/>
      <c r="AN1444" s="300" t="b">
        <v>0</v>
      </c>
      <c r="AO1444" s="300" t="b">
        <v>0</v>
      </c>
      <c r="AP1444" s="300" t="b">
        <v>0</v>
      </c>
      <c r="AQ1444" s="300" t="b">
        <v>0</v>
      </c>
      <c r="AR1444" s="300"/>
      <c r="AS1444" s="300"/>
      <c r="AT1444" s="302"/>
      <c r="AU1444" s="302"/>
      <c r="AV1444" s="303" t="b">
        <v>1</v>
      </c>
      <c r="AW1444" s="304" t="str">
        <f t="shared" si="9"/>
        <v>false</v>
      </c>
      <c r="AX1444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44" s="306"/>
      <c r="AZ1444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44" s="306"/>
      <c r="BB1444" s="302"/>
      <c r="BC1444" s="303" t="b">
        <f t="shared" si="11"/>
        <v>1</v>
      </c>
      <c r="BD1444" s="304"/>
      <c r="BE1444" s="304" t="str">
        <f t="shared" si="12"/>
        <v>false</v>
      </c>
      <c r="BF1444" s="307"/>
      <c r="BG1444" s="305"/>
      <c r="BH1444" s="305"/>
      <c r="BI1444" s="305"/>
      <c r="BJ1444" s="305" t="str">
        <f t="shared" si="18"/>
        <v>&lt;column comment="" default="" key="false" label="CdComStories" length="255" nullable="true" originalDbColumnName="CdComStories" originalLength="-1" pattern="" precision="-1" talendType="id_String" type=""/&gt;</v>
      </c>
      <c r="BK1444" s="306"/>
      <c r="BL1444" s="305" t="str">
        <f t="shared" si="14"/>
        <v>&lt;column comment="" default="" key="false" label="CdComStories" length="255" nullable="true" originalDbColumnName="CdComStories" originalLength="-1" pattern="" precision="-1" talendType="id_String" type=""/&gt;</v>
      </c>
      <c r="BM1444" s="306"/>
      <c r="BN1444" s="302"/>
      <c r="BO1444" s="302"/>
      <c r="BP1444" s="302"/>
      <c r="BQ1444" s="302"/>
      <c r="BR1444" s="302"/>
      <c r="BS1444" s="302"/>
      <c r="BT1444" s="302"/>
      <c r="BU1444" s="302"/>
      <c r="BV1444" s="302"/>
      <c r="BW1444" s="302"/>
      <c r="BX1444" s="302"/>
    </row>
    <row r="1445">
      <c r="A1445" s="292" t="s">
        <v>728</v>
      </c>
      <c r="B1445" s="292">
        <v>1444.0</v>
      </c>
      <c r="C1445" s="292">
        <f t="shared" si="15"/>
        <v>2</v>
      </c>
      <c r="D1445" s="397" t="str">
        <f t="shared" si="35"/>
        <v>Buil Permit Data</v>
      </c>
      <c r="E1445" s="46" t="str">
        <f t="shared" si="2"/>
        <v>PrclCode.mdb.CdComType.ComTypeCode</v>
      </c>
      <c r="F1445" s="46" t="s">
        <v>323</v>
      </c>
      <c r="G1445" s="46" t="s">
        <v>571</v>
      </c>
      <c r="H1445" s="47">
        <v>1.0</v>
      </c>
      <c r="I1445" s="392" t="s">
        <v>2425</v>
      </c>
      <c r="J1445" s="398" t="s">
        <v>749</v>
      </c>
      <c r="K1445" s="393">
        <v>2.0</v>
      </c>
      <c r="L1445" s="394" t="b">
        <v>1</v>
      </c>
      <c r="M1445" s="294" t="s">
        <v>802</v>
      </c>
      <c r="N1445" s="294"/>
      <c r="O1445" s="369"/>
      <c r="P1445" s="369"/>
      <c r="Q1445" s="298" t="str">
        <f t="shared" si="3"/>
        <v>CdComType</v>
      </c>
      <c r="R1445" s="298" t="str">
        <f t="shared" si="19"/>
        <v>ComTypeCode</v>
      </c>
      <c r="S1445" s="298" t="str">
        <f t="array" ref="S1445">iferror(index('Type Mapping'!$A$2:$D$21,match(J1445,'Type Mapping'!$B$2:$B$21,0),3),"type mismatch")</f>
        <v>VARCHAR</v>
      </c>
      <c r="T1445" s="298"/>
      <c r="U1445" s="298"/>
      <c r="V1445" s="298"/>
      <c r="W1445" s="51" t="b">
        <v>1</v>
      </c>
      <c r="X1445" s="51"/>
      <c r="Y1445" s="309"/>
      <c r="Z1445" s="309"/>
      <c r="AA1445" s="311" t="s">
        <v>977</v>
      </c>
      <c r="AB1445" s="53" t="str">
        <f t="shared" si="23"/>
        <v>**field missing**_history</v>
      </c>
      <c r="AC1445" s="308" t="str">
        <f t="array" ref="AC1445">iferror(index('StoT Mapping (Depreciated)'!$D$2:$L$976,match(E1445,'StoT Mapping (Depreciated)'!$D$2:$D$976,0),9),"**FIELD MISSING**")</f>
        <v>**FIELD MISSING**</v>
      </c>
      <c r="AD1445" s="53" t="str">
        <f t="shared" si="6"/>
        <v>**field missing**.**FIELD MISSING**</v>
      </c>
      <c r="AE1445" s="299">
        <f>countif(NEW_REDB_table.field,AD1445)</f>
        <v>0</v>
      </c>
      <c r="AF1445" s="299" t="str">
        <f t="shared" si="7"/>
        <v>Check...</v>
      </c>
      <c r="AG1445" s="308"/>
      <c r="AH1445" s="317" t="b">
        <v>0</v>
      </c>
      <c r="AI1445" s="317" t="b">
        <v>0</v>
      </c>
      <c r="AJ1445" s="308" t="str">
        <f t="array" ref="AJ1445">iferror(index('Type Mapping'!$A$2:$D$21,match(J1445,'Type Mapping'!$B$2:$B$21,0),4),"type mismatch")</f>
        <v>INT</v>
      </c>
      <c r="AK1445" s="308"/>
      <c r="AL1445" s="308"/>
      <c r="AM1445" s="308"/>
      <c r="AN1445" s="300" t="b">
        <v>0</v>
      </c>
      <c r="AO1445" s="300" t="b">
        <v>0</v>
      </c>
      <c r="AP1445" s="300" t="b">
        <v>0</v>
      </c>
      <c r="AQ1445" s="300" t="b">
        <v>0</v>
      </c>
      <c r="AR1445" s="300"/>
      <c r="AS1445" s="300"/>
      <c r="AT1445" s="302"/>
      <c r="AU1445" s="302"/>
      <c r="AV1445" s="303" t="b">
        <v>1</v>
      </c>
      <c r="AW1445" s="304" t="str">
        <f t="shared" si="9"/>
        <v>true</v>
      </c>
      <c r="AX1445" s="305" t="str">
        <f t="shared" si="17"/>
        <v>***CdComType.xml &lt;?xml version="1.0" encoding="UTF-8"?&gt;&lt;schema&gt;&lt;column comment="" default="" key="true" label="ComTypeCode" length="255" nullable="true" originalDbColumnName="ComTypeCode" originalLength="-1" pattern="" precision="-1" talendType="id_String" type=""/&gt;</v>
      </c>
      <c r="AY1445" s="306"/>
      <c r="AZ1445" s="305" t="str">
        <f t="shared" si="10"/>
        <v>CdComType.xml
&lt;?xml version="1.0" encoding="UTF-8"?&gt;&lt;schema&gt;
&lt;column comment="" default="" key="true" label="ComTypeCode" length="255" nullable="true" originalDbColumnName="ComTypeCode" originalLength="-1" pattern="" precision="-1" talendType="id_String" type=""/&gt;</v>
      </c>
      <c r="BA1445" s="306"/>
      <c r="BB1445" s="302"/>
      <c r="BC1445" s="303" t="b">
        <f t="shared" si="11"/>
        <v>1</v>
      </c>
      <c r="BD1445" s="304"/>
      <c r="BE1445" s="304" t="str">
        <f t="shared" si="12"/>
        <v>false</v>
      </c>
      <c r="BF1445" s="307"/>
      <c r="BG1445" s="305"/>
      <c r="BH1445" s="305"/>
      <c r="BI1445" s="305"/>
      <c r="BJ1445" s="305" t="str">
        <f t="shared" si="18"/>
        <v>&lt;column comment="" default="" key="false" label="CdComType" length="255" nullable="true" originalDbColumnName="CdComType" originalLength="-1" pattern="" precision="-1" talendType="id_String" type=""/&gt;</v>
      </c>
      <c r="BK1445" s="306"/>
      <c r="BL1445" s="305" t="str">
        <f t="shared" si="14"/>
        <v>&lt;column comment="" default="" key="false" label="CdComType" length="255" nullable="true" originalDbColumnName="CdComType" originalLength="-1" pattern="" precision="-1" talendType="id_String" type=""/&gt;</v>
      </c>
      <c r="BM1445" s="306"/>
      <c r="BN1445" s="302"/>
      <c r="BO1445" s="302"/>
      <c r="BP1445" s="302"/>
      <c r="BQ1445" s="302"/>
      <c r="BR1445" s="302"/>
      <c r="BS1445" s="302"/>
      <c r="BT1445" s="302"/>
      <c r="BU1445" s="302"/>
      <c r="BV1445" s="302"/>
      <c r="BW1445" s="302"/>
      <c r="BX1445" s="302"/>
    </row>
    <row r="1446">
      <c r="A1446" s="292" t="s">
        <v>728</v>
      </c>
      <c r="B1446" s="292">
        <v>1445.0</v>
      </c>
      <c r="C1446" s="292">
        <f t="shared" si="15"/>
        <v>2</v>
      </c>
      <c r="D1446" s="397" t="str">
        <f t="shared" si="35"/>
        <v>Buil Permit Data</v>
      </c>
      <c r="E1446" s="46" t="str">
        <f t="shared" si="2"/>
        <v>PrclCode.mdb.CdComType.Descr</v>
      </c>
      <c r="F1446" s="46" t="s">
        <v>323</v>
      </c>
      <c r="G1446" s="46" t="s">
        <v>571</v>
      </c>
      <c r="H1446" s="47">
        <v>2.0</v>
      </c>
      <c r="I1446" s="392" t="s">
        <v>2078</v>
      </c>
      <c r="J1446" s="398" t="s">
        <v>743</v>
      </c>
      <c r="K1446" s="393">
        <v>25.0</v>
      </c>
      <c r="L1446" s="394" t="b">
        <v>0</v>
      </c>
      <c r="M1446" s="294" t="s">
        <v>802</v>
      </c>
      <c r="N1446" s="294"/>
      <c r="O1446" s="369"/>
      <c r="P1446" s="369"/>
      <c r="Q1446" s="298" t="str">
        <f t="shared" si="3"/>
        <v>CdComType</v>
      </c>
      <c r="R1446" s="298" t="str">
        <f t="shared" si="19"/>
        <v>Descr</v>
      </c>
      <c r="S1446" s="298" t="str">
        <f t="array" ref="S1446">iferror(index('Type Mapping'!$A$2:$D$21,match(J1446,'Type Mapping'!$B$2:$B$21,0),3),"type mismatch")</f>
        <v>VARCHAR</v>
      </c>
      <c r="T1446" s="298"/>
      <c r="U1446" s="298"/>
      <c r="V1446" s="298"/>
      <c r="W1446" s="51" t="b">
        <v>1</v>
      </c>
      <c r="X1446" s="51"/>
      <c r="Y1446" s="309"/>
      <c r="Z1446" s="309"/>
      <c r="AA1446" s="311" t="s">
        <v>977</v>
      </c>
      <c r="AB1446" s="53" t="str">
        <f t="shared" si="23"/>
        <v>**field missing**_history</v>
      </c>
      <c r="AC1446" s="308" t="str">
        <f t="array" ref="AC1446">iferror(index('StoT Mapping (Depreciated)'!$D$2:$L$976,match(E1446,'StoT Mapping (Depreciated)'!$D$2:$D$976,0),9),"**FIELD MISSING**")</f>
        <v>**FIELD MISSING**</v>
      </c>
      <c r="AD1446" s="53" t="str">
        <f t="shared" si="6"/>
        <v>**field missing**.**FIELD MISSING**</v>
      </c>
      <c r="AE1446" s="299">
        <f>countif(NEW_REDB_table.field,AD1446)</f>
        <v>0</v>
      </c>
      <c r="AF1446" s="299" t="str">
        <f t="shared" si="7"/>
        <v>Check...</v>
      </c>
      <c r="AG1446" s="308"/>
      <c r="AH1446" s="317" t="b">
        <v>0</v>
      </c>
      <c r="AI1446" s="317" t="b">
        <v>0</v>
      </c>
      <c r="AJ1446" s="308" t="str">
        <f t="array" ref="AJ1446">iferror(index('Type Mapping'!$A$2:$D$21,match(J1446,'Type Mapping'!$B$2:$B$21,0),4),"type mismatch")</f>
        <v>VARCHAR</v>
      </c>
      <c r="AK1446" s="308"/>
      <c r="AL1446" s="308"/>
      <c r="AM1446" s="308"/>
      <c r="AN1446" s="300" t="b">
        <v>0</v>
      </c>
      <c r="AO1446" s="300" t="b">
        <v>0</v>
      </c>
      <c r="AP1446" s="300" t="b">
        <v>0</v>
      </c>
      <c r="AQ1446" s="300" t="b">
        <v>0</v>
      </c>
      <c r="AR1446" s="300"/>
      <c r="AS1446" s="300"/>
      <c r="AT1446" s="302"/>
      <c r="AU1446" s="302"/>
      <c r="AV1446" s="303" t="b">
        <v>1</v>
      </c>
      <c r="AW1446" s="304" t="str">
        <f t="shared" si="9"/>
        <v>false</v>
      </c>
      <c r="AX1446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46" s="306"/>
      <c r="AZ1446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46" s="306"/>
      <c r="BB1446" s="302"/>
      <c r="BC1446" s="303" t="b">
        <f t="shared" si="11"/>
        <v>1</v>
      </c>
      <c r="BD1446" s="304"/>
      <c r="BE1446" s="304" t="str">
        <f t="shared" si="12"/>
        <v>false</v>
      </c>
      <c r="BF1446" s="307"/>
      <c r="BG1446" s="305"/>
      <c r="BH1446" s="305"/>
      <c r="BI1446" s="305"/>
      <c r="BJ1446" s="305" t="str">
        <f t="shared" si="18"/>
        <v>&lt;column comment="" default="" key="false" label="CdComType" length="255" nullable="true" originalDbColumnName="CdComType" originalLength="-1" pattern="" precision="-1" talendType="id_String" type=""/&gt;</v>
      </c>
      <c r="BK1446" s="306"/>
      <c r="BL1446" s="305" t="str">
        <f t="shared" si="14"/>
        <v>&lt;column comment="" default="" key="false" label="CdComType" length="255" nullable="true" originalDbColumnName="CdComType" originalLength="-1" pattern="" precision="-1" talendType="id_String" type=""/&gt;</v>
      </c>
      <c r="BM1446" s="306"/>
      <c r="BN1446" s="302"/>
      <c r="BO1446" s="302"/>
      <c r="BP1446" s="302"/>
      <c r="BQ1446" s="302"/>
      <c r="BR1446" s="302"/>
      <c r="BS1446" s="302"/>
      <c r="BT1446" s="302"/>
      <c r="BU1446" s="302"/>
      <c r="BV1446" s="302"/>
      <c r="BW1446" s="302"/>
      <c r="BX1446" s="302"/>
    </row>
    <row r="1447">
      <c r="A1447" s="292" t="s">
        <v>728</v>
      </c>
      <c r="B1447" s="292">
        <v>1446.0</v>
      </c>
      <c r="C1447" s="292">
        <f t="shared" si="15"/>
        <v>1</v>
      </c>
      <c r="D1447" s="397" t="str">
        <f t="shared" si="35"/>
        <v>Buil Permit Data</v>
      </c>
      <c r="E1447" s="46" t="str">
        <f t="shared" si="2"/>
        <v>PrclCode.mdb.CdComUnitPlan.ComUnitPlan</v>
      </c>
      <c r="F1447" s="46" t="s">
        <v>323</v>
      </c>
      <c r="G1447" s="46" t="s">
        <v>572</v>
      </c>
      <c r="H1447" s="47">
        <v>1.0</v>
      </c>
      <c r="I1447" s="392" t="s">
        <v>2426</v>
      </c>
      <c r="J1447" s="398" t="s">
        <v>740</v>
      </c>
      <c r="K1447" s="393">
        <v>1.0</v>
      </c>
      <c r="L1447" s="394" t="b">
        <v>1</v>
      </c>
      <c r="M1447" s="294" t="s">
        <v>802</v>
      </c>
      <c r="N1447" s="294"/>
      <c r="O1447" s="369"/>
      <c r="P1447" s="369"/>
      <c r="Q1447" s="298" t="str">
        <f t="shared" si="3"/>
        <v>CdComUnitPlan</v>
      </c>
      <c r="R1447" s="298" t="str">
        <f t="shared" si="19"/>
        <v>ComUnitPlan</v>
      </c>
      <c r="S1447" s="298" t="str">
        <f t="array" ref="S1447">iferror(index('Type Mapping'!$A$2:$D$21,match(J1447,'Type Mapping'!$B$2:$B$21,0),3),"type mismatch")</f>
        <v>VARCHAR</v>
      </c>
      <c r="T1447" s="298"/>
      <c r="U1447" s="298"/>
      <c r="V1447" s="298"/>
      <c r="W1447" s="51" t="b">
        <v>1</v>
      </c>
      <c r="X1447" s="51"/>
      <c r="Y1447" s="309"/>
      <c r="Z1447" s="309"/>
      <c r="AA1447" s="311" t="s">
        <v>977</v>
      </c>
      <c r="AB1447" s="53" t="str">
        <f t="shared" si="23"/>
        <v>**field missing**_history</v>
      </c>
      <c r="AC1447" s="308" t="str">
        <f t="array" ref="AC1447">iferror(index('StoT Mapping (Depreciated)'!$D$2:$L$976,match(E1447,'StoT Mapping (Depreciated)'!$D$2:$D$976,0),9),"**FIELD MISSING**")</f>
        <v>**FIELD MISSING**</v>
      </c>
      <c r="AD1447" s="53" t="str">
        <f t="shared" si="6"/>
        <v>**field missing**.**FIELD MISSING**</v>
      </c>
      <c r="AE1447" s="299">
        <f>countif(NEW_REDB_table.field,AD1447)</f>
        <v>0</v>
      </c>
      <c r="AF1447" s="299" t="str">
        <f t="shared" si="7"/>
        <v>Check...</v>
      </c>
      <c r="AG1447" s="308"/>
      <c r="AH1447" s="317" t="b">
        <v>0</v>
      </c>
      <c r="AI1447" s="317" t="b">
        <v>0</v>
      </c>
      <c r="AJ1447" s="308" t="str">
        <f t="array" ref="AJ1447">iferror(index('Type Mapping'!$A$2:$D$21,match(J1447,'Type Mapping'!$B$2:$B$21,0),4),"type mismatch")</f>
        <v>INT</v>
      </c>
      <c r="AK1447" s="308"/>
      <c r="AL1447" s="308"/>
      <c r="AM1447" s="308"/>
      <c r="AN1447" s="300" t="b">
        <v>0</v>
      </c>
      <c r="AO1447" s="300" t="b">
        <v>0</v>
      </c>
      <c r="AP1447" s="300" t="b">
        <v>0</v>
      </c>
      <c r="AQ1447" s="300" t="b">
        <v>0</v>
      </c>
      <c r="AR1447" s="300"/>
      <c r="AS1447" s="300"/>
      <c r="AT1447" s="302"/>
      <c r="AU1447" s="302"/>
      <c r="AV1447" s="303" t="b">
        <v>1</v>
      </c>
      <c r="AW1447" s="304" t="str">
        <f t="shared" si="9"/>
        <v>true</v>
      </c>
      <c r="AX1447" s="305" t="str">
        <f t="shared" si="17"/>
        <v>***CdComUnitPlan.xml &lt;?xml version="1.0" encoding="UTF-8"?&gt;&lt;schema&gt;&lt;column comment="" default="" key="true" label="ComUnitPlan" length="255" nullable="true" originalDbColumnName="ComUnitPlan" originalLength="-1" pattern="" precision="-1" talendType="id_String" type=""/&gt;</v>
      </c>
      <c r="AY1447" s="306"/>
      <c r="AZ1447" s="305" t="str">
        <f t="shared" si="10"/>
        <v>CdComUnitPlan.xml
&lt;?xml version="1.0" encoding="UTF-8"?&gt;&lt;schema&gt;
&lt;column comment="" default="" key="true" label="ComUnitPlan" length="255" nullable="true" originalDbColumnName="ComUnitPlan" originalLength="-1" pattern="" precision="-1" talendType="id_String" type=""/&gt;</v>
      </c>
      <c r="BA1447" s="306"/>
      <c r="BB1447" s="302"/>
      <c r="BC1447" s="303" t="b">
        <f t="shared" si="11"/>
        <v>1</v>
      </c>
      <c r="BD1447" s="304"/>
      <c r="BE1447" s="304" t="str">
        <f t="shared" si="12"/>
        <v>false</v>
      </c>
      <c r="BF1447" s="307"/>
      <c r="BG1447" s="305"/>
      <c r="BH1447" s="305"/>
      <c r="BI1447" s="305"/>
      <c r="BJ1447" s="305" t="str">
        <f t="shared" si="18"/>
        <v>&lt;column comment="" default="" key="false" label="CdComUnitPlan" length="255" nullable="true" originalDbColumnName="CdComUnitPlan" originalLength="-1" pattern="" precision="-1" talendType="id_String" type=""/&gt;</v>
      </c>
      <c r="BK1447" s="306"/>
      <c r="BL1447" s="305" t="str">
        <f t="shared" si="14"/>
        <v>&lt;column comment="" default="" key="false" label="CdComUnitPlan" length="255" nullable="true" originalDbColumnName="CdComUnitPlan" originalLength="-1" pattern="" precision="-1" talendType="id_String" type=""/&gt;</v>
      </c>
      <c r="BM1447" s="306"/>
      <c r="BN1447" s="302"/>
      <c r="BO1447" s="302"/>
      <c r="BP1447" s="302"/>
      <c r="BQ1447" s="302"/>
      <c r="BR1447" s="302"/>
      <c r="BS1447" s="302"/>
      <c r="BT1447" s="302"/>
      <c r="BU1447" s="302"/>
      <c r="BV1447" s="302"/>
      <c r="BW1447" s="302"/>
      <c r="BX1447" s="302"/>
    </row>
    <row r="1448">
      <c r="A1448" s="292" t="s">
        <v>728</v>
      </c>
      <c r="B1448" s="292">
        <v>1447.0</v>
      </c>
      <c r="C1448" s="292">
        <f t="shared" si="15"/>
        <v>1</v>
      </c>
      <c r="D1448" s="397" t="str">
        <f t="shared" si="35"/>
        <v>Buil Permit Data</v>
      </c>
      <c r="E1448" s="46" t="str">
        <f t="shared" si="2"/>
        <v>PrclCode.mdb.CdComUnitPlan.Name</v>
      </c>
      <c r="F1448" s="46" t="s">
        <v>323</v>
      </c>
      <c r="G1448" s="46" t="s">
        <v>572</v>
      </c>
      <c r="H1448" s="47">
        <v>2.0</v>
      </c>
      <c r="I1448" s="392" t="s">
        <v>681</v>
      </c>
      <c r="J1448" s="398" t="s">
        <v>743</v>
      </c>
      <c r="K1448" s="393">
        <v>80.0</v>
      </c>
      <c r="L1448" s="394" t="b">
        <v>0</v>
      </c>
      <c r="M1448" s="294" t="s">
        <v>802</v>
      </c>
      <c r="N1448" s="294"/>
      <c r="O1448" s="369"/>
      <c r="P1448" s="369"/>
      <c r="Q1448" s="298" t="str">
        <f t="shared" si="3"/>
        <v>CdComUnitPlan</v>
      </c>
      <c r="R1448" s="298" t="str">
        <f t="shared" si="19"/>
        <v>Name</v>
      </c>
      <c r="S1448" s="298" t="str">
        <f t="array" ref="S1448">iferror(index('Type Mapping'!$A$2:$D$21,match(J1448,'Type Mapping'!$B$2:$B$21,0),3),"type mismatch")</f>
        <v>VARCHAR</v>
      </c>
      <c r="T1448" s="298"/>
      <c r="U1448" s="298"/>
      <c r="V1448" s="298"/>
      <c r="W1448" s="51" t="b">
        <v>1</v>
      </c>
      <c r="X1448" s="51"/>
      <c r="Y1448" s="309"/>
      <c r="Z1448" s="309"/>
      <c r="AA1448" s="311" t="s">
        <v>977</v>
      </c>
      <c r="AB1448" s="53" t="str">
        <f t="shared" si="23"/>
        <v>**field missing**_history</v>
      </c>
      <c r="AC1448" s="308" t="str">
        <f t="array" ref="AC1448">iferror(index('StoT Mapping (Depreciated)'!$D$2:$L$976,match(E1448,'StoT Mapping (Depreciated)'!$D$2:$D$976,0),9),"**FIELD MISSING**")</f>
        <v>**FIELD MISSING**</v>
      </c>
      <c r="AD1448" s="53" t="str">
        <f t="shared" si="6"/>
        <v>**field missing**.**FIELD MISSING**</v>
      </c>
      <c r="AE1448" s="299">
        <f>countif(NEW_REDB_table.field,AD1448)</f>
        <v>0</v>
      </c>
      <c r="AF1448" s="299" t="str">
        <f t="shared" si="7"/>
        <v>Check...</v>
      </c>
      <c r="AG1448" s="308"/>
      <c r="AH1448" s="317" t="b">
        <v>0</v>
      </c>
      <c r="AI1448" s="317" t="b">
        <v>0</v>
      </c>
      <c r="AJ1448" s="308" t="str">
        <f t="array" ref="AJ1448">iferror(index('Type Mapping'!$A$2:$D$21,match(J1448,'Type Mapping'!$B$2:$B$21,0),4),"type mismatch")</f>
        <v>VARCHAR</v>
      </c>
      <c r="AK1448" s="308"/>
      <c r="AL1448" s="308"/>
      <c r="AM1448" s="308"/>
      <c r="AN1448" s="300" t="b">
        <v>0</v>
      </c>
      <c r="AO1448" s="300" t="b">
        <v>0</v>
      </c>
      <c r="AP1448" s="300" t="b">
        <v>0</v>
      </c>
      <c r="AQ1448" s="300" t="b">
        <v>0</v>
      </c>
      <c r="AR1448" s="300"/>
      <c r="AS1448" s="300"/>
      <c r="AT1448" s="302"/>
      <c r="AU1448" s="302"/>
      <c r="AV1448" s="303" t="b">
        <v>1</v>
      </c>
      <c r="AW1448" s="304" t="str">
        <f t="shared" si="9"/>
        <v>false</v>
      </c>
      <c r="AX1448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48" s="306"/>
      <c r="AZ1448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48" s="306"/>
      <c r="BB1448" s="302"/>
      <c r="BC1448" s="303" t="b">
        <f t="shared" si="11"/>
        <v>1</v>
      </c>
      <c r="BD1448" s="304"/>
      <c r="BE1448" s="304" t="str">
        <f t="shared" si="12"/>
        <v>false</v>
      </c>
      <c r="BF1448" s="307"/>
      <c r="BG1448" s="305"/>
      <c r="BH1448" s="305"/>
      <c r="BI1448" s="305"/>
      <c r="BJ1448" s="305" t="str">
        <f t="shared" si="18"/>
        <v>&lt;column comment="" default="" key="false" label="CdComUnitPlan" length="255" nullable="true" originalDbColumnName="CdComUnitPlan" originalLength="-1" pattern="" precision="-1" talendType="id_String" type=""/&gt;</v>
      </c>
      <c r="BK1448" s="306"/>
      <c r="BL1448" s="305" t="str">
        <f t="shared" si="14"/>
        <v>&lt;column comment="" default="" key="false" label="CdComUnitPlan" length="255" nullable="true" originalDbColumnName="CdComUnitPlan" originalLength="-1" pattern="" precision="-1" talendType="id_String" type=""/&gt;</v>
      </c>
      <c r="BM1448" s="306"/>
      <c r="BN1448" s="302"/>
      <c r="BO1448" s="302"/>
      <c r="BP1448" s="302"/>
      <c r="BQ1448" s="302"/>
      <c r="BR1448" s="302"/>
      <c r="BS1448" s="302"/>
      <c r="BT1448" s="302"/>
      <c r="BU1448" s="302"/>
      <c r="BV1448" s="302"/>
      <c r="BW1448" s="302"/>
      <c r="BX1448" s="302"/>
    </row>
    <row r="1449">
      <c r="A1449" s="292" t="s">
        <v>728</v>
      </c>
      <c r="B1449" s="292">
        <v>1448.0</v>
      </c>
      <c r="C1449" s="292">
        <f t="shared" si="15"/>
        <v>2</v>
      </c>
      <c r="D1449" s="397" t="str">
        <f t="shared" si="35"/>
        <v>Buil Permit Data</v>
      </c>
      <c r="E1449" s="46" t="str">
        <f t="shared" si="2"/>
        <v>PrclCode.mdb.CdFBDNum.FBDNum</v>
      </c>
      <c r="F1449" s="46" t="s">
        <v>323</v>
      </c>
      <c r="G1449" s="46" t="s">
        <v>573</v>
      </c>
      <c r="H1449" s="47">
        <v>1.0</v>
      </c>
      <c r="I1449" s="392" t="s">
        <v>2427</v>
      </c>
      <c r="J1449" s="398" t="s">
        <v>729</v>
      </c>
      <c r="K1449" s="393">
        <v>8.0</v>
      </c>
      <c r="L1449" s="394" t="b">
        <v>1</v>
      </c>
      <c r="M1449" s="294" t="s">
        <v>802</v>
      </c>
      <c r="N1449" s="294"/>
      <c r="O1449" s="369"/>
      <c r="P1449" s="369"/>
      <c r="Q1449" s="298" t="str">
        <f t="shared" si="3"/>
        <v>CdFBDNum</v>
      </c>
      <c r="R1449" s="298" t="str">
        <f t="shared" si="19"/>
        <v>FBDNum</v>
      </c>
      <c r="S1449" s="298" t="str">
        <f t="array" ref="S1449">iferror(index('Type Mapping'!$A$2:$D$21,match(J1449,'Type Mapping'!$B$2:$B$21,0),3),"type mismatch")</f>
        <v>VARCHAR</v>
      </c>
      <c r="T1449" s="298"/>
      <c r="U1449" s="298"/>
      <c r="V1449" s="298"/>
      <c r="W1449" s="51" t="b">
        <v>1</v>
      </c>
      <c r="X1449" s="51"/>
      <c r="Y1449" s="309"/>
      <c r="Z1449" s="309"/>
      <c r="AA1449" s="311" t="s">
        <v>977</v>
      </c>
      <c r="AB1449" s="53" t="str">
        <f t="shared" si="23"/>
        <v>**field missing**_history</v>
      </c>
      <c r="AC1449" s="308" t="str">
        <f t="array" ref="AC1449">iferror(index('StoT Mapping (Depreciated)'!$D$2:$L$976,match(E1449,'StoT Mapping (Depreciated)'!$D$2:$D$976,0),9),"**FIELD MISSING**")</f>
        <v>**FIELD MISSING**</v>
      </c>
      <c r="AD1449" s="53" t="str">
        <f t="shared" si="6"/>
        <v>**field missing**.**FIELD MISSING**</v>
      </c>
      <c r="AE1449" s="299">
        <f>countif(NEW_REDB_table.field,AD1449)</f>
        <v>0</v>
      </c>
      <c r="AF1449" s="299" t="str">
        <f t="shared" si="7"/>
        <v>Check...</v>
      </c>
      <c r="AG1449" s="308"/>
      <c r="AH1449" s="317" t="b">
        <v>0</v>
      </c>
      <c r="AI1449" s="317" t="b">
        <v>0</v>
      </c>
      <c r="AJ1449" s="308" t="str">
        <f t="array" ref="AJ1449">iferror(index('Type Mapping'!$A$2:$D$21,match(J1449,'Type Mapping'!$B$2:$B$21,0),4),"type mismatch")</f>
        <v>FLOAT</v>
      </c>
      <c r="AK1449" s="308"/>
      <c r="AL1449" s="308"/>
      <c r="AM1449" s="308"/>
      <c r="AN1449" s="300" t="b">
        <v>0</v>
      </c>
      <c r="AO1449" s="300" t="b">
        <v>0</v>
      </c>
      <c r="AP1449" s="300" t="b">
        <v>0</v>
      </c>
      <c r="AQ1449" s="300" t="b">
        <v>0</v>
      </c>
      <c r="AR1449" s="300"/>
      <c r="AS1449" s="300"/>
      <c r="AT1449" s="302"/>
      <c r="AU1449" s="302"/>
      <c r="AV1449" s="303" t="b">
        <v>1</v>
      </c>
      <c r="AW1449" s="304" t="str">
        <f t="shared" si="9"/>
        <v>true</v>
      </c>
      <c r="AX1449" s="305" t="str">
        <f t="shared" si="17"/>
        <v>***CdFBDNum.xml &lt;?xml version="1.0" encoding="UTF-8"?&gt;&lt;schema&gt;&lt;column comment="" default="" key="true" label="FBDNum" length="255" nullable="true" originalDbColumnName="FBDNum" originalLength="-1" pattern="" precision="-1" talendType="id_String" type=""/&gt;</v>
      </c>
      <c r="AY1449" s="306"/>
      <c r="AZ1449" s="305" t="str">
        <f t="shared" si="10"/>
        <v>CdFBDNum.xml
&lt;?xml version="1.0" encoding="UTF-8"?&gt;&lt;schema&gt;
&lt;column comment="" default="" key="true" label="FBDNum" length="255" nullable="true" originalDbColumnName="FBDNum" originalLength="-1" pattern="" precision="-1" talendType="id_String" type=""/&gt;</v>
      </c>
      <c r="BA1449" s="306"/>
      <c r="BB1449" s="302"/>
      <c r="BC1449" s="303" t="b">
        <f t="shared" si="11"/>
        <v>1</v>
      </c>
      <c r="BD1449" s="304"/>
      <c r="BE1449" s="304" t="str">
        <f t="shared" si="12"/>
        <v>false</v>
      </c>
      <c r="BF1449" s="307"/>
      <c r="BG1449" s="305"/>
      <c r="BH1449" s="305"/>
      <c r="BI1449" s="305"/>
      <c r="BJ1449" s="305" t="str">
        <f t="shared" si="18"/>
        <v>&lt;column comment="" default="" key="false" label="CdFBDNum" length="255" nullable="true" originalDbColumnName="CdFBDNum" originalLength="-1" pattern="" precision="-1" talendType="id_String" type=""/&gt;</v>
      </c>
      <c r="BK1449" s="306"/>
      <c r="BL1449" s="305" t="str">
        <f t="shared" si="14"/>
        <v>&lt;column comment="" default="" key="false" label="CdFBDNum" length="255" nullable="true" originalDbColumnName="CdFBDNum" originalLength="-1" pattern="" precision="-1" talendType="id_String" type=""/&gt;</v>
      </c>
      <c r="BM1449" s="306"/>
      <c r="BN1449" s="302"/>
      <c r="BO1449" s="302"/>
      <c r="BP1449" s="302"/>
      <c r="BQ1449" s="302"/>
      <c r="BR1449" s="302"/>
      <c r="BS1449" s="302"/>
      <c r="BT1449" s="302"/>
      <c r="BU1449" s="302"/>
      <c r="BV1449" s="302"/>
      <c r="BW1449" s="302"/>
      <c r="BX1449" s="302"/>
    </row>
    <row r="1450">
      <c r="A1450" s="292" t="s">
        <v>728</v>
      </c>
      <c r="B1450" s="292">
        <v>1449.0</v>
      </c>
      <c r="C1450" s="292">
        <f t="shared" si="15"/>
        <v>2</v>
      </c>
      <c r="D1450" s="397" t="str">
        <f t="shared" si="35"/>
        <v>Buil Permit Data</v>
      </c>
      <c r="E1450" s="46" t="str">
        <f t="shared" si="2"/>
        <v>PrclCode.mdb.CdFBDNum.Name</v>
      </c>
      <c r="F1450" s="46" t="s">
        <v>323</v>
      </c>
      <c r="G1450" s="46" t="s">
        <v>573</v>
      </c>
      <c r="H1450" s="47">
        <v>2.0</v>
      </c>
      <c r="I1450" s="392" t="s">
        <v>681</v>
      </c>
      <c r="J1450" s="398" t="s">
        <v>743</v>
      </c>
      <c r="K1450" s="393">
        <v>50.0</v>
      </c>
      <c r="L1450" s="394" t="b">
        <v>0</v>
      </c>
      <c r="M1450" s="294" t="s">
        <v>802</v>
      </c>
      <c r="N1450" s="294"/>
      <c r="O1450" s="369"/>
      <c r="P1450" s="369"/>
      <c r="Q1450" s="298" t="str">
        <f t="shared" si="3"/>
        <v>CdFBDNum</v>
      </c>
      <c r="R1450" s="298" t="str">
        <f t="shared" si="19"/>
        <v>Name</v>
      </c>
      <c r="S1450" s="298" t="str">
        <f t="array" ref="S1450">iferror(index('Type Mapping'!$A$2:$D$21,match(J1450,'Type Mapping'!$B$2:$B$21,0),3),"type mismatch")</f>
        <v>VARCHAR</v>
      </c>
      <c r="T1450" s="298"/>
      <c r="U1450" s="298"/>
      <c r="V1450" s="298"/>
      <c r="W1450" s="51" t="b">
        <v>1</v>
      </c>
      <c r="X1450" s="51"/>
      <c r="Y1450" s="309"/>
      <c r="Z1450" s="309"/>
      <c r="AA1450" s="311" t="s">
        <v>977</v>
      </c>
      <c r="AB1450" s="53" t="str">
        <f t="shared" si="23"/>
        <v>**field missing**_history</v>
      </c>
      <c r="AC1450" s="308" t="str">
        <f t="array" ref="AC1450">iferror(index('StoT Mapping (Depreciated)'!$D$2:$L$976,match(E1450,'StoT Mapping (Depreciated)'!$D$2:$D$976,0),9),"**FIELD MISSING**")</f>
        <v>**FIELD MISSING**</v>
      </c>
      <c r="AD1450" s="53" t="str">
        <f t="shared" si="6"/>
        <v>**field missing**.**FIELD MISSING**</v>
      </c>
      <c r="AE1450" s="299">
        <f>countif(NEW_REDB_table.field,AD1450)</f>
        <v>0</v>
      </c>
      <c r="AF1450" s="299" t="str">
        <f t="shared" si="7"/>
        <v>Check...</v>
      </c>
      <c r="AG1450" s="308"/>
      <c r="AH1450" s="317" t="b">
        <v>0</v>
      </c>
      <c r="AI1450" s="317" t="b">
        <v>0</v>
      </c>
      <c r="AJ1450" s="308" t="str">
        <f t="array" ref="AJ1450">iferror(index('Type Mapping'!$A$2:$D$21,match(J1450,'Type Mapping'!$B$2:$B$21,0),4),"type mismatch")</f>
        <v>VARCHAR</v>
      </c>
      <c r="AK1450" s="308"/>
      <c r="AL1450" s="308"/>
      <c r="AM1450" s="308"/>
      <c r="AN1450" s="300" t="b">
        <v>0</v>
      </c>
      <c r="AO1450" s="300" t="b">
        <v>0</v>
      </c>
      <c r="AP1450" s="300" t="b">
        <v>0</v>
      </c>
      <c r="AQ1450" s="300" t="b">
        <v>0</v>
      </c>
      <c r="AR1450" s="300"/>
      <c r="AS1450" s="300"/>
      <c r="AT1450" s="302"/>
      <c r="AU1450" s="302"/>
      <c r="AV1450" s="303" t="b">
        <v>1</v>
      </c>
      <c r="AW1450" s="304" t="str">
        <f t="shared" si="9"/>
        <v>false</v>
      </c>
      <c r="AX1450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50" s="306"/>
      <c r="AZ1450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50" s="306"/>
      <c r="BB1450" s="302"/>
      <c r="BC1450" s="303" t="b">
        <f t="shared" si="11"/>
        <v>1</v>
      </c>
      <c r="BD1450" s="304"/>
      <c r="BE1450" s="304" t="str">
        <f t="shared" si="12"/>
        <v>false</v>
      </c>
      <c r="BF1450" s="307"/>
      <c r="BG1450" s="305"/>
      <c r="BH1450" s="305"/>
      <c r="BI1450" s="305"/>
      <c r="BJ1450" s="305" t="str">
        <f t="shared" si="18"/>
        <v>&lt;column comment="" default="" key="false" label="CdFBDNum" length="255" nullable="true" originalDbColumnName="CdFBDNum" originalLength="-1" pattern="" precision="-1" talendType="id_String" type=""/&gt;</v>
      </c>
      <c r="BK1450" s="306"/>
      <c r="BL1450" s="305" t="str">
        <f t="shared" si="14"/>
        <v>&lt;column comment="" default="" key="false" label="CdFBDNum" length="255" nullable="true" originalDbColumnName="CdFBDNum" originalLength="-1" pattern="" precision="-1" talendType="id_String" type=""/&gt;</v>
      </c>
      <c r="BM1450" s="306"/>
      <c r="BN1450" s="302"/>
      <c r="BO1450" s="302"/>
      <c r="BP1450" s="302"/>
      <c r="BQ1450" s="302"/>
      <c r="BR1450" s="302"/>
      <c r="BS1450" s="302"/>
      <c r="BT1450" s="302"/>
      <c r="BU1450" s="302"/>
      <c r="BV1450" s="302"/>
      <c r="BW1450" s="302"/>
      <c r="BX1450" s="302"/>
    </row>
    <row r="1451">
      <c r="A1451" s="292" t="s">
        <v>728</v>
      </c>
      <c r="B1451" s="292">
        <v>1450.0</v>
      </c>
      <c r="C1451" s="292">
        <f t="shared" si="15"/>
        <v>1</v>
      </c>
      <c r="D1451" s="397" t="str">
        <f t="shared" si="35"/>
        <v>Buil Permit Data</v>
      </c>
      <c r="E1451" s="46" t="str">
        <f t="shared" si="2"/>
        <v>PrclCode.mdb.CdLandUse.LandUse</v>
      </c>
      <c r="F1451" s="46" t="s">
        <v>323</v>
      </c>
      <c r="G1451" s="46" t="s">
        <v>574</v>
      </c>
      <c r="H1451" s="47">
        <v>1.0</v>
      </c>
      <c r="I1451" s="392" t="s">
        <v>2428</v>
      </c>
      <c r="J1451" s="398" t="s">
        <v>749</v>
      </c>
      <c r="K1451" s="393">
        <v>2.0</v>
      </c>
      <c r="L1451" s="394" t="b">
        <v>1</v>
      </c>
      <c r="M1451" s="294" t="s">
        <v>802</v>
      </c>
      <c r="N1451" s="294"/>
      <c r="O1451" s="369"/>
      <c r="P1451" s="369"/>
      <c r="Q1451" s="298" t="str">
        <f t="shared" si="3"/>
        <v>CdLandUse</v>
      </c>
      <c r="R1451" s="298" t="str">
        <f t="shared" si="19"/>
        <v>LandUse</v>
      </c>
      <c r="S1451" s="298" t="str">
        <f t="array" ref="S1451">iferror(index('Type Mapping'!$A$2:$D$21,match(J1451,'Type Mapping'!$B$2:$B$21,0),3),"type mismatch")</f>
        <v>VARCHAR</v>
      </c>
      <c r="T1451" s="298"/>
      <c r="U1451" s="298"/>
      <c r="V1451" s="298"/>
      <c r="W1451" s="51" t="b">
        <v>1</v>
      </c>
      <c r="X1451" s="51"/>
      <c r="Y1451" s="309"/>
      <c r="Z1451" s="309"/>
      <c r="AA1451" s="311" t="s">
        <v>977</v>
      </c>
      <c r="AB1451" s="53" t="str">
        <f t="shared" si="23"/>
        <v>**field missing**_history</v>
      </c>
      <c r="AC1451" s="308" t="str">
        <f t="array" ref="AC1451">iferror(index('StoT Mapping (Depreciated)'!$D$2:$L$976,match(E1451,'StoT Mapping (Depreciated)'!$D$2:$D$976,0),9),"**FIELD MISSING**")</f>
        <v>**FIELD MISSING**</v>
      </c>
      <c r="AD1451" s="53" t="str">
        <f t="shared" si="6"/>
        <v>**field missing**.**FIELD MISSING**</v>
      </c>
      <c r="AE1451" s="299">
        <f>countif(NEW_REDB_table.field,AD1451)</f>
        <v>0</v>
      </c>
      <c r="AF1451" s="299" t="str">
        <f t="shared" si="7"/>
        <v>Check...</v>
      </c>
      <c r="AG1451" s="308"/>
      <c r="AH1451" s="317" t="b">
        <v>0</v>
      </c>
      <c r="AI1451" s="317" t="b">
        <v>0</v>
      </c>
      <c r="AJ1451" s="308" t="str">
        <f t="array" ref="AJ1451">iferror(index('Type Mapping'!$A$2:$D$21,match(J1451,'Type Mapping'!$B$2:$B$21,0),4),"type mismatch")</f>
        <v>INT</v>
      </c>
      <c r="AK1451" s="308"/>
      <c r="AL1451" s="308"/>
      <c r="AM1451" s="308"/>
      <c r="AN1451" s="300" t="b">
        <v>0</v>
      </c>
      <c r="AO1451" s="300" t="b">
        <v>0</v>
      </c>
      <c r="AP1451" s="300" t="b">
        <v>0</v>
      </c>
      <c r="AQ1451" s="300" t="b">
        <v>0</v>
      </c>
      <c r="AR1451" s="300"/>
      <c r="AS1451" s="300"/>
      <c r="AT1451" s="302"/>
      <c r="AU1451" s="302"/>
      <c r="AV1451" s="303" t="b">
        <v>1</v>
      </c>
      <c r="AW1451" s="304" t="str">
        <f t="shared" si="9"/>
        <v>true</v>
      </c>
      <c r="AX1451" s="305" t="str">
        <f t="shared" si="17"/>
        <v>***CdLandUse.xml &lt;?xml version="1.0" encoding="UTF-8"?&gt;&lt;schema&gt;&lt;column comment="" default="" key="true" label="LandUse" length="255" nullable="true" originalDbColumnName="LandUse" originalLength="-1" pattern="" precision="-1" talendType="id_String" type=""/&gt;</v>
      </c>
      <c r="AY1451" s="306"/>
      <c r="AZ1451" s="305" t="str">
        <f t="shared" si="10"/>
        <v>CdLandUse.xml
&lt;?xml version="1.0" encoding="UTF-8"?&gt;&lt;schema&gt;
&lt;column comment="" default="" key="true" label="LandUse" length="255" nullable="true" originalDbColumnName="LandUse" originalLength="-1" pattern="" precision="-1" talendType="id_String" type=""/&gt;</v>
      </c>
      <c r="BA1451" s="306"/>
      <c r="BB1451" s="302"/>
      <c r="BC1451" s="303" t="b">
        <f t="shared" si="11"/>
        <v>1</v>
      </c>
      <c r="BD1451" s="304"/>
      <c r="BE1451" s="304" t="str">
        <f t="shared" si="12"/>
        <v>false</v>
      </c>
      <c r="BF1451" s="307"/>
      <c r="BG1451" s="305"/>
      <c r="BH1451" s="305"/>
      <c r="BI1451" s="305"/>
      <c r="BJ1451" s="305" t="str">
        <f t="shared" si="18"/>
        <v>&lt;column comment="" default="" key="false" label="CdLandUse" length="255" nullable="true" originalDbColumnName="CdLandUse" originalLength="-1" pattern="" precision="-1" talendType="id_String" type=""/&gt;</v>
      </c>
      <c r="BK1451" s="306"/>
      <c r="BL1451" s="305" t="str">
        <f t="shared" si="14"/>
        <v>&lt;column comment="" default="" key="false" label="CdLandUse" length="255" nullable="true" originalDbColumnName="CdLandUse" originalLength="-1" pattern="" precision="-1" talendType="id_String" type=""/&gt;</v>
      </c>
      <c r="BM1451" s="306"/>
      <c r="BN1451" s="302"/>
      <c r="BO1451" s="302"/>
      <c r="BP1451" s="302"/>
      <c r="BQ1451" s="302"/>
      <c r="BR1451" s="302"/>
      <c r="BS1451" s="302"/>
      <c r="BT1451" s="302"/>
      <c r="BU1451" s="302"/>
      <c r="BV1451" s="302"/>
      <c r="BW1451" s="302"/>
      <c r="BX1451" s="302"/>
    </row>
    <row r="1452">
      <c r="A1452" s="292" t="s">
        <v>728</v>
      </c>
      <c r="B1452" s="292">
        <v>1451.0</v>
      </c>
      <c r="C1452" s="292">
        <f t="shared" si="15"/>
        <v>1</v>
      </c>
      <c r="D1452" s="397" t="str">
        <f t="shared" si="35"/>
        <v>Buil Permit Data</v>
      </c>
      <c r="E1452" s="46" t="str">
        <f t="shared" si="2"/>
        <v>PrclCode.mdb.CdLandUse.Descr</v>
      </c>
      <c r="F1452" s="46" t="s">
        <v>323</v>
      </c>
      <c r="G1452" s="46" t="s">
        <v>574</v>
      </c>
      <c r="H1452" s="47">
        <v>2.0</v>
      </c>
      <c r="I1452" s="392" t="s">
        <v>2078</v>
      </c>
      <c r="J1452" s="398" t="s">
        <v>743</v>
      </c>
      <c r="K1452" s="393">
        <v>70.0</v>
      </c>
      <c r="L1452" s="394" t="b">
        <v>0</v>
      </c>
      <c r="M1452" s="294" t="s">
        <v>802</v>
      </c>
      <c r="N1452" s="294"/>
      <c r="O1452" s="369"/>
      <c r="P1452" s="369"/>
      <c r="Q1452" s="298" t="str">
        <f t="shared" si="3"/>
        <v>CdLandUse</v>
      </c>
      <c r="R1452" s="298" t="str">
        <f t="shared" si="19"/>
        <v>Descr</v>
      </c>
      <c r="S1452" s="298" t="str">
        <f t="array" ref="S1452">iferror(index('Type Mapping'!$A$2:$D$21,match(J1452,'Type Mapping'!$B$2:$B$21,0),3),"type mismatch")</f>
        <v>VARCHAR</v>
      </c>
      <c r="T1452" s="298"/>
      <c r="U1452" s="298"/>
      <c r="V1452" s="298"/>
      <c r="W1452" s="51" t="b">
        <v>1</v>
      </c>
      <c r="X1452" s="51"/>
      <c r="Y1452" s="309"/>
      <c r="Z1452" s="309"/>
      <c r="AA1452" s="311" t="s">
        <v>977</v>
      </c>
      <c r="AB1452" s="53" t="str">
        <f t="shared" si="23"/>
        <v>**field missing**_history</v>
      </c>
      <c r="AC1452" s="308" t="str">
        <f t="array" ref="AC1452">iferror(index('StoT Mapping (Depreciated)'!$D$2:$L$976,match(E1452,'StoT Mapping (Depreciated)'!$D$2:$D$976,0),9),"**FIELD MISSING**")</f>
        <v>**FIELD MISSING**</v>
      </c>
      <c r="AD1452" s="53" t="str">
        <f t="shared" si="6"/>
        <v>**field missing**.**FIELD MISSING**</v>
      </c>
      <c r="AE1452" s="299">
        <f>countif(NEW_REDB_table.field,AD1452)</f>
        <v>0</v>
      </c>
      <c r="AF1452" s="299" t="str">
        <f t="shared" si="7"/>
        <v>Check...</v>
      </c>
      <c r="AG1452" s="308"/>
      <c r="AH1452" s="317" t="b">
        <v>0</v>
      </c>
      <c r="AI1452" s="317" t="b">
        <v>0</v>
      </c>
      <c r="AJ1452" s="308" t="str">
        <f t="array" ref="AJ1452">iferror(index('Type Mapping'!$A$2:$D$21,match(J1452,'Type Mapping'!$B$2:$B$21,0),4),"type mismatch")</f>
        <v>VARCHAR</v>
      </c>
      <c r="AK1452" s="308"/>
      <c r="AL1452" s="308"/>
      <c r="AM1452" s="308"/>
      <c r="AN1452" s="300" t="b">
        <v>0</v>
      </c>
      <c r="AO1452" s="300" t="b">
        <v>0</v>
      </c>
      <c r="AP1452" s="300" t="b">
        <v>0</v>
      </c>
      <c r="AQ1452" s="300" t="b">
        <v>0</v>
      </c>
      <c r="AR1452" s="300"/>
      <c r="AS1452" s="300"/>
      <c r="AT1452" s="302"/>
      <c r="AU1452" s="302"/>
      <c r="AV1452" s="303" t="b">
        <v>1</v>
      </c>
      <c r="AW1452" s="304" t="str">
        <f t="shared" si="9"/>
        <v>false</v>
      </c>
      <c r="AX1452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52" s="306"/>
      <c r="AZ1452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52" s="306"/>
      <c r="BB1452" s="302"/>
      <c r="BC1452" s="303" t="b">
        <f t="shared" si="11"/>
        <v>1</v>
      </c>
      <c r="BD1452" s="304"/>
      <c r="BE1452" s="304" t="str">
        <f t="shared" si="12"/>
        <v>false</v>
      </c>
      <c r="BF1452" s="307"/>
      <c r="BG1452" s="305"/>
      <c r="BH1452" s="305"/>
      <c r="BI1452" s="305"/>
      <c r="BJ1452" s="305" t="str">
        <f t="shared" si="18"/>
        <v>&lt;column comment="" default="" key="false" label="CdLandUse" length="255" nullable="true" originalDbColumnName="CdLandUse" originalLength="-1" pattern="" precision="-1" talendType="id_String" type=""/&gt;</v>
      </c>
      <c r="BK1452" s="306"/>
      <c r="BL1452" s="305" t="str">
        <f t="shared" si="14"/>
        <v>&lt;column comment="" default="" key="false" label="CdLandUse" length="255" nullable="true" originalDbColumnName="CdLandUse" originalLength="-1" pattern="" precision="-1" talendType="id_String" type=""/&gt;</v>
      </c>
      <c r="BM1452" s="306"/>
      <c r="BN1452" s="302"/>
      <c r="BO1452" s="302"/>
      <c r="BP1452" s="302"/>
      <c r="BQ1452" s="302"/>
      <c r="BR1452" s="302"/>
      <c r="BS1452" s="302"/>
      <c r="BT1452" s="302"/>
      <c r="BU1452" s="302"/>
      <c r="BV1452" s="302"/>
      <c r="BW1452" s="302"/>
      <c r="BX1452" s="302"/>
    </row>
    <row r="1453">
      <c r="A1453" s="292" t="s">
        <v>728</v>
      </c>
      <c r="B1453" s="292">
        <v>1452.0</v>
      </c>
      <c r="C1453" s="292">
        <f t="shared" si="15"/>
        <v>2</v>
      </c>
      <c r="D1453" s="397" t="str">
        <f t="shared" si="35"/>
        <v>Buil Permit Data</v>
      </c>
      <c r="E1453" s="46" t="str">
        <f t="shared" si="2"/>
        <v>PrclCode.mdb.CdLocalCertDist.LocalCertDist</v>
      </c>
      <c r="F1453" s="46" t="s">
        <v>323</v>
      </c>
      <c r="G1453" s="46" t="s">
        <v>575</v>
      </c>
      <c r="H1453" s="47">
        <v>1.0</v>
      </c>
      <c r="I1453" s="392" t="s">
        <v>2429</v>
      </c>
      <c r="J1453" s="398" t="s">
        <v>740</v>
      </c>
      <c r="K1453" s="393">
        <v>1.0</v>
      </c>
      <c r="L1453" s="394" t="b">
        <v>1</v>
      </c>
      <c r="M1453" s="294" t="s">
        <v>802</v>
      </c>
      <c r="N1453" s="294"/>
      <c r="O1453" s="369"/>
      <c r="P1453" s="369"/>
      <c r="Q1453" s="298" t="str">
        <f t="shared" si="3"/>
        <v>CdLocalCertDist</v>
      </c>
      <c r="R1453" s="298" t="str">
        <f t="shared" si="19"/>
        <v>LocalCertDist</v>
      </c>
      <c r="S1453" s="298" t="str">
        <f t="array" ref="S1453">iferror(index('Type Mapping'!$A$2:$D$21,match(J1453,'Type Mapping'!$B$2:$B$21,0),3),"type mismatch")</f>
        <v>VARCHAR</v>
      </c>
      <c r="T1453" s="298"/>
      <c r="U1453" s="298"/>
      <c r="V1453" s="298"/>
      <c r="W1453" s="51" t="b">
        <v>1</v>
      </c>
      <c r="X1453" s="51"/>
      <c r="Y1453" s="309"/>
      <c r="Z1453" s="309"/>
      <c r="AA1453" s="311" t="s">
        <v>977</v>
      </c>
      <c r="AB1453" s="53" t="str">
        <f t="shared" si="23"/>
        <v>**field missing**_history</v>
      </c>
      <c r="AC1453" s="308" t="str">
        <f t="array" ref="AC1453">iferror(index('StoT Mapping (Depreciated)'!$D$2:$L$976,match(E1453,'StoT Mapping (Depreciated)'!$D$2:$D$976,0),9),"**FIELD MISSING**")</f>
        <v>**FIELD MISSING**</v>
      </c>
      <c r="AD1453" s="53" t="str">
        <f t="shared" si="6"/>
        <v>**field missing**.**FIELD MISSING**</v>
      </c>
      <c r="AE1453" s="299">
        <f>countif(NEW_REDB_table.field,AD1453)</f>
        <v>0</v>
      </c>
      <c r="AF1453" s="299" t="str">
        <f t="shared" si="7"/>
        <v>Check...</v>
      </c>
      <c r="AG1453" s="308"/>
      <c r="AH1453" s="317" t="b">
        <v>0</v>
      </c>
      <c r="AI1453" s="317" t="b">
        <v>0</v>
      </c>
      <c r="AJ1453" s="308" t="str">
        <f t="array" ref="AJ1453">iferror(index('Type Mapping'!$A$2:$D$21,match(J1453,'Type Mapping'!$B$2:$B$21,0),4),"type mismatch")</f>
        <v>INT</v>
      </c>
      <c r="AK1453" s="308"/>
      <c r="AL1453" s="308"/>
      <c r="AM1453" s="308"/>
      <c r="AN1453" s="300" t="b">
        <v>0</v>
      </c>
      <c r="AO1453" s="300" t="b">
        <v>0</v>
      </c>
      <c r="AP1453" s="300" t="b">
        <v>0</v>
      </c>
      <c r="AQ1453" s="300" t="b">
        <v>0</v>
      </c>
      <c r="AR1453" s="300"/>
      <c r="AS1453" s="300"/>
      <c r="AT1453" s="302"/>
      <c r="AU1453" s="302"/>
      <c r="AV1453" s="303" t="b">
        <v>1</v>
      </c>
      <c r="AW1453" s="304" t="str">
        <f t="shared" si="9"/>
        <v>true</v>
      </c>
      <c r="AX1453" s="305" t="str">
        <f t="shared" si="17"/>
        <v>***CdLocalCertDist.xml &lt;?xml version="1.0" encoding="UTF-8"?&gt;&lt;schema&gt;&lt;column comment="" default="" key="true" label="LocalCertDist" length="255" nullable="true" originalDbColumnName="LocalCertDist" originalLength="-1" pattern="" precision="-1" talendType="id_String" type=""/&gt;</v>
      </c>
      <c r="AY1453" s="306"/>
      <c r="AZ1453" s="305" t="str">
        <f t="shared" si="10"/>
        <v>CdLocalCertDist.xml
&lt;?xml version="1.0" encoding="UTF-8"?&gt;&lt;schema&gt;
&lt;column comment="" default="" key="true" label="LocalCertDist" length="255" nullable="true" originalDbColumnName="LocalCertDist" originalLength="-1" pattern="" precision="-1" talendType="id_String" type=""/&gt;</v>
      </c>
      <c r="BA1453" s="306"/>
      <c r="BB1453" s="302"/>
      <c r="BC1453" s="303" t="b">
        <f t="shared" si="11"/>
        <v>1</v>
      </c>
      <c r="BD1453" s="304"/>
      <c r="BE1453" s="304" t="str">
        <f t="shared" si="12"/>
        <v>false</v>
      </c>
      <c r="BF1453" s="307"/>
      <c r="BG1453" s="305"/>
      <c r="BH1453" s="305"/>
      <c r="BI1453" s="305"/>
      <c r="BJ1453" s="305" t="str">
        <f t="shared" si="18"/>
        <v>&lt;column comment="" default="" key="false" label="CdLocalCertDist" length="255" nullable="true" originalDbColumnName="CdLocalCertDist" originalLength="-1" pattern="" precision="-1" talendType="id_String" type=""/&gt;</v>
      </c>
      <c r="BK1453" s="306"/>
      <c r="BL1453" s="305" t="str">
        <f t="shared" si="14"/>
        <v>&lt;column comment="" default="" key="false" label="CdLocalCertDist" length="255" nullable="true" originalDbColumnName="CdLocalCertDist" originalLength="-1" pattern="" precision="-1" talendType="id_String" type=""/&gt;</v>
      </c>
      <c r="BM1453" s="306"/>
      <c r="BN1453" s="302"/>
      <c r="BO1453" s="302"/>
      <c r="BP1453" s="302"/>
      <c r="BQ1453" s="302"/>
      <c r="BR1453" s="302"/>
      <c r="BS1453" s="302"/>
      <c r="BT1453" s="302"/>
      <c r="BU1453" s="302"/>
      <c r="BV1453" s="302"/>
      <c r="BW1453" s="302"/>
      <c r="BX1453" s="302"/>
    </row>
    <row r="1454">
      <c r="A1454" s="292" t="s">
        <v>728</v>
      </c>
      <c r="B1454" s="292">
        <v>1453.0</v>
      </c>
      <c r="C1454" s="292">
        <f t="shared" si="15"/>
        <v>2</v>
      </c>
      <c r="D1454" s="397" t="str">
        <f t="shared" si="35"/>
        <v>Buil Permit Data</v>
      </c>
      <c r="E1454" s="46" t="str">
        <f t="shared" si="2"/>
        <v>PrclCode.mdb.CdLocalCertDist.LocalCertDistAlpha</v>
      </c>
      <c r="F1454" s="46" t="s">
        <v>323</v>
      </c>
      <c r="G1454" s="46" t="s">
        <v>575</v>
      </c>
      <c r="H1454" s="47">
        <v>2.0</v>
      </c>
      <c r="I1454" s="392" t="s">
        <v>2430</v>
      </c>
      <c r="J1454" s="398" t="s">
        <v>743</v>
      </c>
      <c r="K1454" s="393">
        <v>2.0</v>
      </c>
      <c r="L1454" s="394" t="b">
        <v>0</v>
      </c>
      <c r="M1454" s="294" t="s">
        <v>802</v>
      </c>
      <c r="N1454" s="294"/>
      <c r="O1454" s="369"/>
      <c r="P1454" s="369"/>
      <c r="Q1454" s="298" t="str">
        <f t="shared" si="3"/>
        <v>CdLocalCertDist</v>
      </c>
      <c r="R1454" s="298" t="str">
        <f t="shared" si="19"/>
        <v>LocalCertDistAlpha</v>
      </c>
      <c r="S1454" s="298" t="str">
        <f t="array" ref="S1454">iferror(index('Type Mapping'!$A$2:$D$21,match(J1454,'Type Mapping'!$B$2:$B$21,0),3),"type mismatch")</f>
        <v>VARCHAR</v>
      </c>
      <c r="T1454" s="298"/>
      <c r="U1454" s="298"/>
      <c r="V1454" s="298"/>
      <c r="W1454" s="51" t="b">
        <v>1</v>
      </c>
      <c r="X1454" s="51"/>
      <c r="Y1454" s="309"/>
      <c r="Z1454" s="309"/>
      <c r="AA1454" s="311" t="s">
        <v>977</v>
      </c>
      <c r="AB1454" s="53" t="str">
        <f t="shared" si="23"/>
        <v>**field missing**_history</v>
      </c>
      <c r="AC1454" s="308" t="str">
        <f t="array" ref="AC1454">iferror(index('StoT Mapping (Depreciated)'!$D$2:$L$976,match(E1454,'StoT Mapping (Depreciated)'!$D$2:$D$976,0),9),"**FIELD MISSING**")</f>
        <v>**FIELD MISSING**</v>
      </c>
      <c r="AD1454" s="53" t="str">
        <f t="shared" si="6"/>
        <v>**field missing**.**FIELD MISSING**</v>
      </c>
      <c r="AE1454" s="299">
        <f>countif(NEW_REDB_table.field,AD1454)</f>
        <v>0</v>
      </c>
      <c r="AF1454" s="299" t="str">
        <f t="shared" si="7"/>
        <v>Check...</v>
      </c>
      <c r="AG1454" s="308"/>
      <c r="AH1454" s="317" t="b">
        <v>0</v>
      </c>
      <c r="AI1454" s="317" t="b">
        <v>0</v>
      </c>
      <c r="AJ1454" s="308" t="str">
        <f t="array" ref="AJ1454">iferror(index('Type Mapping'!$A$2:$D$21,match(J1454,'Type Mapping'!$B$2:$B$21,0),4),"type mismatch")</f>
        <v>VARCHAR</v>
      </c>
      <c r="AK1454" s="308"/>
      <c r="AL1454" s="308"/>
      <c r="AM1454" s="308"/>
      <c r="AN1454" s="300" t="b">
        <v>0</v>
      </c>
      <c r="AO1454" s="300" t="b">
        <v>0</v>
      </c>
      <c r="AP1454" s="300" t="b">
        <v>0</v>
      </c>
      <c r="AQ1454" s="300" t="b">
        <v>0</v>
      </c>
      <c r="AR1454" s="300"/>
      <c r="AS1454" s="300"/>
      <c r="AT1454" s="302"/>
      <c r="AU1454" s="302"/>
      <c r="AV1454" s="303" t="b">
        <v>1</v>
      </c>
      <c r="AW1454" s="304" t="str">
        <f t="shared" si="9"/>
        <v>false</v>
      </c>
      <c r="AX1454" s="305" t="str">
        <f t="shared" si="17"/>
        <v>&lt;column comment="" default="" key="false" label="LocalCertDistAlpha" length="255" nullable="true" originalDbColumnName="LocalCertDistAlpha" originalLength="-1" pattern="" precision="-1" talendType="id_String" type=""/&gt;</v>
      </c>
      <c r="AY1454" s="306"/>
      <c r="AZ1454" s="305" t="str">
        <f t="shared" si="10"/>
        <v>&lt;column comment="" default="" key="false" label="LocalCertDistAlpha" length="255" nullable="true" originalDbColumnName="LocalCertDistAlpha" originalLength="-1" pattern="" precision="-1" talendType="id_String" type=""/&gt;</v>
      </c>
      <c r="BA1454" s="306"/>
      <c r="BB1454" s="302"/>
      <c r="BC1454" s="303" t="b">
        <f t="shared" si="11"/>
        <v>1</v>
      </c>
      <c r="BD1454" s="304"/>
      <c r="BE1454" s="304" t="str">
        <f t="shared" si="12"/>
        <v>false</v>
      </c>
      <c r="BF1454" s="307"/>
      <c r="BG1454" s="305"/>
      <c r="BH1454" s="305"/>
      <c r="BI1454" s="305"/>
      <c r="BJ1454" s="305" t="str">
        <f t="shared" si="18"/>
        <v>&lt;column comment="" default="" key="false" label="CdLocalCertDist" length="255" nullable="true" originalDbColumnName="CdLocalCertDist" originalLength="-1" pattern="" precision="-1" talendType="id_String" type=""/&gt;</v>
      </c>
      <c r="BK1454" s="306"/>
      <c r="BL1454" s="305" t="str">
        <f t="shared" si="14"/>
        <v>&lt;column comment="" default="" key="false" label="CdLocalCertDist" length="255" nullable="true" originalDbColumnName="CdLocalCertDist" originalLength="-1" pattern="" precision="-1" talendType="id_String" type=""/&gt;</v>
      </c>
      <c r="BM1454" s="306"/>
      <c r="BN1454" s="302"/>
      <c r="BO1454" s="302"/>
      <c r="BP1454" s="302"/>
      <c r="BQ1454" s="302"/>
      <c r="BR1454" s="302"/>
      <c r="BS1454" s="302"/>
      <c r="BT1454" s="302"/>
      <c r="BU1454" s="302"/>
      <c r="BV1454" s="302"/>
      <c r="BW1454" s="302"/>
      <c r="BX1454" s="302"/>
    </row>
    <row r="1455">
      <c r="A1455" s="292" t="s">
        <v>728</v>
      </c>
      <c r="B1455" s="292">
        <v>1454.0</v>
      </c>
      <c r="C1455" s="292">
        <f t="shared" si="15"/>
        <v>2</v>
      </c>
      <c r="D1455" s="397" t="str">
        <f t="shared" si="35"/>
        <v>Buil Permit Data</v>
      </c>
      <c r="E1455" s="46" t="str">
        <f t="shared" si="2"/>
        <v>PrclCode.mdb.CdLocalCertDist.Name</v>
      </c>
      <c r="F1455" s="46" t="s">
        <v>323</v>
      </c>
      <c r="G1455" s="46" t="s">
        <v>575</v>
      </c>
      <c r="H1455" s="47">
        <v>3.0</v>
      </c>
      <c r="I1455" s="392" t="s">
        <v>681</v>
      </c>
      <c r="J1455" s="398" t="s">
        <v>743</v>
      </c>
      <c r="K1455" s="393">
        <v>50.0</v>
      </c>
      <c r="L1455" s="394" t="b">
        <v>0</v>
      </c>
      <c r="M1455" s="294" t="s">
        <v>802</v>
      </c>
      <c r="N1455" s="294"/>
      <c r="O1455" s="369"/>
      <c r="P1455" s="369"/>
      <c r="Q1455" s="298" t="str">
        <f t="shared" si="3"/>
        <v>CdLocalCertDist</v>
      </c>
      <c r="R1455" s="298" t="str">
        <f t="shared" si="19"/>
        <v>Name</v>
      </c>
      <c r="S1455" s="298" t="str">
        <f t="array" ref="S1455">iferror(index('Type Mapping'!$A$2:$D$21,match(J1455,'Type Mapping'!$B$2:$B$21,0),3),"type mismatch")</f>
        <v>VARCHAR</v>
      </c>
      <c r="T1455" s="298"/>
      <c r="U1455" s="298"/>
      <c r="V1455" s="298"/>
      <c r="W1455" s="51" t="b">
        <v>1</v>
      </c>
      <c r="X1455" s="51"/>
      <c r="Y1455" s="309"/>
      <c r="Z1455" s="309"/>
      <c r="AA1455" s="311" t="s">
        <v>977</v>
      </c>
      <c r="AB1455" s="53" t="str">
        <f t="shared" si="23"/>
        <v>**field missing**_history</v>
      </c>
      <c r="AC1455" s="308" t="str">
        <f t="array" ref="AC1455">iferror(index('StoT Mapping (Depreciated)'!$D$2:$L$976,match(E1455,'StoT Mapping (Depreciated)'!$D$2:$D$976,0),9),"**FIELD MISSING**")</f>
        <v>**FIELD MISSING**</v>
      </c>
      <c r="AD1455" s="53" t="str">
        <f t="shared" si="6"/>
        <v>**field missing**.**FIELD MISSING**</v>
      </c>
      <c r="AE1455" s="299">
        <f>countif(NEW_REDB_table.field,AD1455)</f>
        <v>0</v>
      </c>
      <c r="AF1455" s="299" t="str">
        <f t="shared" si="7"/>
        <v>Check...</v>
      </c>
      <c r="AG1455" s="308"/>
      <c r="AH1455" s="317" t="b">
        <v>0</v>
      </c>
      <c r="AI1455" s="317" t="b">
        <v>0</v>
      </c>
      <c r="AJ1455" s="308" t="str">
        <f t="array" ref="AJ1455">iferror(index('Type Mapping'!$A$2:$D$21,match(J1455,'Type Mapping'!$B$2:$B$21,0),4),"type mismatch")</f>
        <v>VARCHAR</v>
      </c>
      <c r="AK1455" s="308"/>
      <c r="AL1455" s="308"/>
      <c r="AM1455" s="308"/>
      <c r="AN1455" s="300" t="b">
        <v>0</v>
      </c>
      <c r="AO1455" s="300" t="b">
        <v>0</v>
      </c>
      <c r="AP1455" s="300" t="b">
        <v>0</v>
      </c>
      <c r="AQ1455" s="300" t="b">
        <v>0</v>
      </c>
      <c r="AR1455" s="300"/>
      <c r="AS1455" s="300"/>
      <c r="AT1455" s="302"/>
      <c r="AU1455" s="302"/>
      <c r="AV1455" s="303" t="b">
        <v>1</v>
      </c>
      <c r="AW1455" s="304" t="str">
        <f t="shared" si="9"/>
        <v>false</v>
      </c>
      <c r="AX1455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55" s="306"/>
      <c r="AZ1455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55" s="306"/>
      <c r="BB1455" s="302"/>
      <c r="BC1455" s="303" t="b">
        <f t="shared" si="11"/>
        <v>1</v>
      </c>
      <c r="BD1455" s="304"/>
      <c r="BE1455" s="304" t="str">
        <f t="shared" si="12"/>
        <v>false</v>
      </c>
      <c r="BF1455" s="307"/>
      <c r="BG1455" s="305"/>
      <c r="BH1455" s="305"/>
      <c r="BI1455" s="305"/>
      <c r="BJ1455" s="305" t="str">
        <f t="shared" si="18"/>
        <v>&lt;column comment="" default="" key="false" label="CdLocalCertDist" length="255" nullable="true" originalDbColumnName="CdLocalCertDist" originalLength="-1" pattern="" precision="-1" talendType="id_String" type=""/&gt;</v>
      </c>
      <c r="BK1455" s="306"/>
      <c r="BL1455" s="305" t="str">
        <f t="shared" si="14"/>
        <v>&lt;column comment="" default="" key="false" label="CdLocalCertDist" length="255" nullable="true" originalDbColumnName="CdLocalCertDist" originalLength="-1" pattern="" precision="-1" talendType="id_String" type=""/&gt;</v>
      </c>
      <c r="BM1455" s="306"/>
      <c r="BN1455" s="302"/>
      <c r="BO1455" s="302"/>
      <c r="BP1455" s="302"/>
      <c r="BQ1455" s="302"/>
      <c r="BR1455" s="302"/>
      <c r="BS1455" s="302"/>
      <c r="BT1455" s="302"/>
      <c r="BU1455" s="302"/>
      <c r="BV1455" s="302"/>
      <c r="BW1455" s="302"/>
      <c r="BX1455" s="302"/>
    </row>
    <row r="1456">
      <c r="A1456" s="292" t="s">
        <v>728</v>
      </c>
      <c r="B1456" s="292">
        <v>1455.0</v>
      </c>
      <c r="C1456" s="292">
        <f t="shared" si="15"/>
        <v>1</v>
      </c>
      <c r="D1456" s="397" t="str">
        <f t="shared" si="35"/>
        <v>Buil Permit Data</v>
      </c>
      <c r="E1456" s="46" t="str">
        <f t="shared" si="2"/>
        <v>PrclCode.mdb.CdLocalHistDist.LocalHistDist</v>
      </c>
      <c r="F1456" s="46" t="s">
        <v>323</v>
      </c>
      <c r="G1456" s="46" t="s">
        <v>576</v>
      </c>
      <c r="H1456" s="47">
        <v>1.0</v>
      </c>
      <c r="I1456" s="392" t="s">
        <v>2431</v>
      </c>
      <c r="J1456" s="398" t="s">
        <v>740</v>
      </c>
      <c r="K1456" s="393">
        <v>1.0</v>
      </c>
      <c r="L1456" s="394" t="b">
        <v>1</v>
      </c>
      <c r="M1456" s="294" t="s">
        <v>802</v>
      </c>
      <c r="N1456" s="294"/>
      <c r="O1456" s="369"/>
      <c r="P1456" s="369"/>
      <c r="Q1456" s="298" t="str">
        <f t="shared" si="3"/>
        <v>CdLocalHistDist</v>
      </c>
      <c r="R1456" s="298" t="str">
        <f t="shared" si="19"/>
        <v>LocalHistDist</v>
      </c>
      <c r="S1456" s="298" t="str">
        <f t="array" ref="S1456">iferror(index('Type Mapping'!$A$2:$D$21,match(J1456,'Type Mapping'!$B$2:$B$21,0),3),"type mismatch")</f>
        <v>VARCHAR</v>
      </c>
      <c r="T1456" s="298"/>
      <c r="U1456" s="298"/>
      <c r="V1456" s="298"/>
      <c r="W1456" s="51" t="b">
        <v>1</v>
      </c>
      <c r="X1456" s="51"/>
      <c r="Y1456" s="309"/>
      <c r="Z1456" s="309"/>
      <c r="AA1456" s="311" t="s">
        <v>977</v>
      </c>
      <c r="AB1456" s="53" t="str">
        <f t="shared" si="23"/>
        <v>**field missing**_history</v>
      </c>
      <c r="AC1456" s="308" t="str">
        <f t="array" ref="AC1456">iferror(index('StoT Mapping (Depreciated)'!$D$2:$L$976,match(E1456,'StoT Mapping (Depreciated)'!$D$2:$D$976,0),9),"**FIELD MISSING**")</f>
        <v>**FIELD MISSING**</v>
      </c>
      <c r="AD1456" s="53" t="str">
        <f t="shared" si="6"/>
        <v>**field missing**.**FIELD MISSING**</v>
      </c>
      <c r="AE1456" s="299">
        <f>countif(NEW_REDB_table.field,AD1456)</f>
        <v>0</v>
      </c>
      <c r="AF1456" s="299" t="str">
        <f t="shared" si="7"/>
        <v>Check...</v>
      </c>
      <c r="AG1456" s="308"/>
      <c r="AH1456" s="317" t="b">
        <v>0</v>
      </c>
      <c r="AI1456" s="317" t="b">
        <v>0</v>
      </c>
      <c r="AJ1456" s="308" t="str">
        <f t="array" ref="AJ1456">iferror(index('Type Mapping'!$A$2:$D$21,match(J1456,'Type Mapping'!$B$2:$B$21,0),4),"type mismatch")</f>
        <v>INT</v>
      </c>
      <c r="AK1456" s="308"/>
      <c r="AL1456" s="308"/>
      <c r="AM1456" s="308"/>
      <c r="AN1456" s="300" t="b">
        <v>0</v>
      </c>
      <c r="AO1456" s="300" t="b">
        <v>0</v>
      </c>
      <c r="AP1456" s="300" t="b">
        <v>0</v>
      </c>
      <c r="AQ1456" s="300" t="b">
        <v>0</v>
      </c>
      <c r="AR1456" s="300"/>
      <c r="AS1456" s="300"/>
      <c r="AT1456" s="302"/>
      <c r="AU1456" s="302"/>
      <c r="AV1456" s="303" t="b">
        <v>1</v>
      </c>
      <c r="AW1456" s="304" t="str">
        <f t="shared" si="9"/>
        <v>true</v>
      </c>
      <c r="AX1456" s="305" t="str">
        <f t="shared" si="17"/>
        <v>***CdLocalHistDist.xml &lt;?xml version="1.0" encoding="UTF-8"?&gt;&lt;schema&gt;&lt;column comment="" default="" key="true" label="LocalHistDist" length="255" nullable="true" originalDbColumnName="LocalHistDist" originalLength="-1" pattern="" precision="-1" talendType="id_String" type=""/&gt;</v>
      </c>
      <c r="AY1456" s="306"/>
      <c r="AZ1456" s="305" t="str">
        <f t="shared" si="10"/>
        <v>CdLocalHistDist.xml
&lt;?xml version="1.0" encoding="UTF-8"?&gt;&lt;schema&gt;
&lt;column comment="" default="" key="true" label="LocalHistDist" length="255" nullable="true" originalDbColumnName="LocalHistDist" originalLength="-1" pattern="" precision="-1" talendType="id_String" type=""/&gt;</v>
      </c>
      <c r="BA1456" s="306"/>
      <c r="BB1456" s="302"/>
      <c r="BC1456" s="303" t="b">
        <f t="shared" si="11"/>
        <v>1</v>
      </c>
      <c r="BD1456" s="304"/>
      <c r="BE1456" s="304" t="str">
        <f t="shared" si="12"/>
        <v>false</v>
      </c>
      <c r="BF1456" s="307"/>
      <c r="BG1456" s="305"/>
      <c r="BH1456" s="305"/>
      <c r="BI1456" s="305"/>
      <c r="BJ1456" s="305" t="str">
        <f t="shared" si="18"/>
        <v>&lt;column comment="" default="" key="false" label="CdLocalHistDist" length="255" nullable="true" originalDbColumnName="CdLocalHistDist" originalLength="-1" pattern="" precision="-1" talendType="id_String" type=""/&gt;</v>
      </c>
      <c r="BK1456" s="306"/>
      <c r="BL1456" s="305" t="str">
        <f t="shared" si="14"/>
        <v>&lt;column comment="" default="" key="false" label="CdLocalHistDist" length="255" nullable="true" originalDbColumnName="CdLocalHistDist" originalLength="-1" pattern="" precision="-1" talendType="id_String" type=""/&gt;</v>
      </c>
      <c r="BM1456" s="306"/>
      <c r="BN1456" s="302"/>
      <c r="BO1456" s="302"/>
      <c r="BP1456" s="302"/>
      <c r="BQ1456" s="302"/>
      <c r="BR1456" s="302"/>
      <c r="BS1456" s="302"/>
      <c r="BT1456" s="302"/>
      <c r="BU1456" s="302"/>
      <c r="BV1456" s="302"/>
      <c r="BW1456" s="302"/>
      <c r="BX1456" s="302"/>
    </row>
    <row r="1457">
      <c r="A1457" s="292" t="s">
        <v>728</v>
      </c>
      <c r="B1457" s="292">
        <v>1456.0</v>
      </c>
      <c r="C1457" s="292">
        <f t="shared" si="15"/>
        <v>1</v>
      </c>
      <c r="D1457" s="397" t="str">
        <f t="shared" si="35"/>
        <v>Buil Permit Data</v>
      </c>
      <c r="E1457" s="46" t="str">
        <f t="shared" si="2"/>
        <v>PrclCode.mdb.CdLocalHistDist.LocalHistDistAlpha</v>
      </c>
      <c r="F1457" s="46" t="s">
        <v>323</v>
      </c>
      <c r="G1457" s="46" t="s">
        <v>576</v>
      </c>
      <c r="H1457" s="47">
        <v>2.0</v>
      </c>
      <c r="I1457" s="392" t="s">
        <v>2432</v>
      </c>
      <c r="J1457" s="398" t="s">
        <v>743</v>
      </c>
      <c r="K1457" s="393">
        <v>2.0</v>
      </c>
      <c r="L1457" s="394" t="b">
        <v>0</v>
      </c>
      <c r="M1457" s="294" t="s">
        <v>802</v>
      </c>
      <c r="N1457" s="294"/>
      <c r="O1457" s="369"/>
      <c r="P1457" s="369"/>
      <c r="Q1457" s="298" t="str">
        <f t="shared" si="3"/>
        <v>CdLocalHistDist</v>
      </c>
      <c r="R1457" s="298" t="str">
        <f t="shared" si="19"/>
        <v>LocalHistDistAlpha</v>
      </c>
      <c r="S1457" s="298" t="str">
        <f t="array" ref="S1457">iferror(index('Type Mapping'!$A$2:$D$21,match(J1457,'Type Mapping'!$B$2:$B$21,0),3),"type mismatch")</f>
        <v>VARCHAR</v>
      </c>
      <c r="T1457" s="298"/>
      <c r="U1457" s="298"/>
      <c r="V1457" s="298"/>
      <c r="W1457" s="51" t="b">
        <v>1</v>
      </c>
      <c r="X1457" s="51"/>
      <c r="Y1457" s="309"/>
      <c r="Z1457" s="309"/>
      <c r="AA1457" s="311" t="s">
        <v>977</v>
      </c>
      <c r="AB1457" s="53" t="str">
        <f t="shared" si="23"/>
        <v>**field missing**_history</v>
      </c>
      <c r="AC1457" s="308" t="str">
        <f t="array" ref="AC1457">iferror(index('StoT Mapping (Depreciated)'!$D$2:$L$976,match(E1457,'StoT Mapping (Depreciated)'!$D$2:$D$976,0),9),"**FIELD MISSING**")</f>
        <v>**FIELD MISSING**</v>
      </c>
      <c r="AD1457" s="53" t="str">
        <f t="shared" si="6"/>
        <v>**field missing**.**FIELD MISSING**</v>
      </c>
      <c r="AE1457" s="299">
        <f>countif(NEW_REDB_table.field,AD1457)</f>
        <v>0</v>
      </c>
      <c r="AF1457" s="299" t="str">
        <f t="shared" si="7"/>
        <v>Check...</v>
      </c>
      <c r="AG1457" s="308"/>
      <c r="AH1457" s="317" t="b">
        <v>0</v>
      </c>
      <c r="AI1457" s="317" t="b">
        <v>0</v>
      </c>
      <c r="AJ1457" s="308" t="str">
        <f t="array" ref="AJ1457">iferror(index('Type Mapping'!$A$2:$D$21,match(J1457,'Type Mapping'!$B$2:$B$21,0),4),"type mismatch")</f>
        <v>VARCHAR</v>
      </c>
      <c r="AK1457" s="308"/>
      <c r="AL1457" s="308"/>
      <c r="AM1457" s="308"/>
      <c r="AN1457" s="300" t="b">
        <v>0</v>
      </c>
      <c r="AO1457" s="300" t="b">
        <v>0</v>
      </c>
      <c r="AP1457" s="300" t="b">
        <v>0</v>
      </c>
      <c r="AQ1457" s="300" t="b">
        <v>0</v>
      </c>
      <c r="AR1457" s="300"/>
      <c r="AS1457" s="300"/>
      <c r="AT1457" s="302"/>
      <c r="AU1457" s="302"/>
      <c r="AV1457" s="303" t="b">
        <v>1</v>
      </c>
      <c r="AW1457" s="304" t="str">
        <f t="shared" si="9"/>
        <v>false</v>
      </c>
      <c r="AX1457" s="305" t="str">
        <f t="shared" si="17"/>
        <v>&lt;column comment="" default="" key="false" label="LocalHistDistAlpha" length="255" nullable="true" originalDbColumnName="LocalHistDistAlpha" originalLength="-1" pattern="" precision="-1" talendType="id_String" type=""/&gt;</v>
      </c>
      <c r="AY1457" s="306"/>
      <c r="AZ1457" s="305" t="str">
        <f t="shared" si="10"/>
        <v>&lt;column comment="" default="" key="false" label="LocalHistDistAlpha" length="255" nullable="true" originalDbColumnName="LocalHistDistAlpha" originalLength="-1" pattern="" precision="-1" talendType="id_String" type=""/&gt;</v>
      </c>
      <c r="BA1457" s="306"/>
      <c r="BB1457" s="302"/>
      <c r="BC1457" s="303" t="b">
        <f t="shared" si="11"/>
        <v>1</v>
      </c>
      <c r="BD1457" s="304"/>
      <c r="BE1457" s="304" t="str">
        <f t="shared" si="12"/>
        <v>false</v>
      </c>
      <c r="BF1457" s="307"/>
      <c r="BG1457" s="305"/>
      <c r="BH1457" s="305"/>
      <c r="BI1457" s="305"/>
      <c r="BJ1457" s="305" t="str">
        <f t="shared" si="18"/>
        <v>&lt;column comment="" default="" key="false" label="CdLocalHistDist" length="255" nullable="true" originalDbColumnName="CdLocalHistDist" originalLength="-1" pattern="" precision="-1" talendType="id_String" type=""/&gt;</v>
      </c>
      <c r="BK1457" s="306"/>
      <c r="BL1457" s="305" t="str">
        <f t="shared" si="14"/>
        <v>&lt;column comment="" default="" key="false" label="CdLocalHistDist" length="255" nullable="true" originalDbColumnName="CdLocalHistDist" originalLength="-1" pattern="" precision="-1" talendType="id_String" type=""/&gt;</v>
      </c>
      <c r="BM1457" s="306"/>
      <c r="BN1457" s="302"/>
      <c r="BO1457" s="302"/>
      <c r="BP1457" s="302"/>
      <c r="BQ1457" s="302"/>
      <c r="BR1457" s="302"/>
      <c r="BS1457" s="302"/>
      <c r="BT1457" s="302"/>
      <c r="BU1457" s="302"/>
      <c r="BV1457" s="302"/>
      <c r="BW1457" s="302"/>
      <c r="BX1457" s="302"/>
    </row>
    <row r="1458">
      <c r="A1458" s="292" t="s">
        <v>728</v>
      </c>
      <c r="B1458" s="292">
        <v>1457.0</v>
      </c>
      <c r="C1458" s="292">
        <f t="shared" si="15"/>
        <v>1</v>
      </c>
      <c r="D1458" s="397" t="str">
        <f t="shared" si="35"/>
        <v>Buil Permit Data</v>
      </c>
      <c r="E1458" s="46" t="str">
        <f t="shared" si="2"/>
        <v>PrclCode.mdb.CdLocalHistDist.Name</v>
      </c>
      <c r="F1458" s="46" t="s">
        <v>323</v>
      </c>
      <c r="G1458" s="46" t="s">
        <v>576</v>
      </c>
      <c r="H1458" s="47">
        <v>3.0</v>
      </c>
      <c r="I1458" s="392" t="s">
        <v>681</v>
      </c>
      <c r="J1458" s="398" t="s">
        <v>743</v>
      </c>
      <c r="K1458" s="393">
        <v>50.0</v>
      </c>
      <c r="L1458" s="394" t="b">
        <v>0</v>
      </c>
      <c r="M1458" s="294" t="s">
        <v>802</v>
      </c>
      <c r="N1458" s="294"/>
      <c r="O1458" s="369"/>
      <c r="P1458" s="369"/>
      <c r="Q1458" s="298" t="str">
        <f t="shared" si="3"/>
        <v>CdLocalHistDist</v>
      </c>
      <c r="R1458" s="298" t="str">
        <f t="shared" si="19"/>
        <v>Name</v>
      </c>
      <c r="S1458" s="298" t="str">
        <f t="array" ref="S1458">iferror(index('Type Mapping'!$A$2:$D$21,match(J1458,'Type Mapping'!$B$2:$B$21,0),3),"type mismatch")</f>
        <v>VARCHAR</v>
      </c>
      <c r="T1458" s="298"/>
      <c r="U1458" s="298"/>
      <c r="V1458" s="298"/>
      <c r="W1458" s="51" t="b">
        <v>1</v>
      </c>
      <c r="X1458" s="51"/>
      <c r="Y1458" s="309"/>
      <c r="Z1458" s="309"/>
      <c r="AA1458" s="311" t="s">
        <v>977</v>
      </c>
      <c r="AB1458" s="53" t="str">
        <f t="shared" si="23"/>
        <v>**field missing**_history</v>
      </c>
      <c r="AC1458" s="308" t="str">
        <f t="array" ref="AC1458">iferror(index('StoT Mapping (Depreciated)'!$D$2:$L$976,match(E1458,'StoT Mapping (Depreciated)'!$D$2:$D$976,0),9),"**FIELD MISSING**")</f>
        <v>**FIELD MISSING**</v>
      </c>
      <c r="AD1458" s="53" t="str">
        <f t="shared" si="6"/>
        <v>**field missing**.**FIELD MISSING**</v>
      </c>
      <c r="AE1458" s="299">
        <f>countif(NEW_REDB_table.field,AD1458)</f>
        <v>0</v>
      </c>
      <c r="AF1458" s="299" t="str">
        <f t="shared" si="7"/>
        <v>Check...</v>
      </c>
      <c r="AG1458" s="308"/>
      <c r="AH1458" s="317" t="b">
        <v>0</v>
      </c>
      <c r="AI1458" s="317" t="b">
        <v>0</v>
      </c>
      <c r="AJ1458" s="308" t="str">
        <f t="array" ref="AJ1458">iferror(index('Type Mapping'!$A$2:$D$21,match(J1458,'Type Mapping'!$B$2:$B$21,0),4),"type mismatch")</f>
        <v>VARCHAR</v>
      </c>
      <c r="AK1458" s="308"/>
      <c r="AL1458" s="308"/>
      <c r="AM1458" s="308"/>
      <c r="AN1458" s="300" t="b">
        <v>0</v>
      </c>
      <c r="AO1458" s="300" t="b">
        <v>0</v>
      </c>
      <c r="AP1458" s="300" t="b">
        <v>0</v>
      </c>
      <c r="AQ1458" s="300" t="b">
        <v>0</v>
      </c>
      <c r="AR1458" s="300"/>
      <c r="AS1458" s="300"/>
      <c r="AT1458" s="302"/>
      <c r="AU1458" s="302"/>
      <c r="AV1458" s="303" t="b">
        <v>1</v>
      </c>
      <c r="AW1458" s="304" t="str">
        <f t="shared" si="9"/>
        <v>false</v>
      </c>
      <c r="AX1458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58" s="306"/>
      <c r="AZ1458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58" s="306"/>
      <c r="BB1458" s="302"/>
      <c r="BC1458" s="303" t="b">
        <f t="shared" si="11"/>
        <v>1</v>
      </c>
      <c r="BD1458" s="304"/>
      <c r="BE1458" s="304" t="str">
        <f t="shared" si="12"/>
        <v>false</v>
      </c>
      <c r="BF1458" s="307"/>
      <c r="BG1458" s="305"/>
      <c r="BH1458" s="305"/>
      <c r="BI1458" s="305"/>
      <c r="BJ1458" s="305" t="str">
        <f t="shared" si="18"/>
        <v>&lt;column comment="" default="" key="false" label="CdLocalHistDist" length="255" nullable="true" originalDbColumnName="CdLocalHistDist" originalLength="-1" pattern="" precision="-1" talendType="id_String" type=""/&gt;</v>
      </c>
      <c r="BK1458" s="306"/>
      <c r="BL1458" s="305" t="str">
        <f t="shared" si="14"/>
        <v>&lt;column comment="" default="" key="false" label="CdLocalHistDist" length="255" nullable="true" originalDbColumnName="CdLocalHistDist" originalLength="-1" pattern="" precision="-1" talendType="id_String" type=""/&gt;</v>
      </c>
      <c r="BM1458" s="306"/>
      <c r="BN1458" s="302"/>
      <c r="BO1458" s="302"/>
      <c r="BP1458" s="302"/>
      <c r="BQ1458" s="302"/>
      <c r="BR1458" s="302"/>
      <c r="BS1458" s="302"/>
      <c r="BT1458" s="302"/>
      <c r="BU1458" s="302"/>
      <c r="BV1458" s="302"/>
      <c r="BW1458" s="302"/>
      <c r="BX1458" s="302"/>
    </row>
    <row r="1459">
      <c r="A1459" s="292" t="s">
        <v>728</v>
      </c>
      <c r="B1459" s="292">
        <v>1458.0</v>
      </c>
      <c r="C1459" s="292">
        <f t="shared" si="15"/>
        <v>2</v>
      </c>
      <c r="D1459" s="397" t="str">
        <f t="shared" si="35"/>
        <v>Buil Permit Data</v>
      </c>
      <c r="E1459" s="46" t="str">
        <f t="shared" si="2"/>
        <v>PrclCode.mdb.CdNatHistDist.NatHistDist</v>
      </c>
      <c r="F1459" s="46" t="s">
        <v>323</v>
      </c>
      <c r="G1459" s="46" t="s">
        <v>577</v>
      </c>
      <c r="H1459" s="47">
        <v>1.0</v>
      </c>
      <c r="I1459" s="392" t="s">
        <v>2433</v>
      </c>
      <c r="J1459" s="398" t="s">
        <v>749</v>
      </c>
      <c r="K1459" s="393">
        <v>2.0</v>
      </c>
      <c r="L1459" s="394" t="b">
        <v>1</v>
      </c>
      <c r="M1459" s="294" t="s">
        <v>802</v>
      </c>
      <c r="N1459" s="294"/>
      <c r="O1459" s="369"/>
      <c r="P1459" s="369"/>
      <c r="Q1459" s="298" t="str">
        <f t="shared" si="3"/>
        <v>CdNatHistDist</v>
      </c>
      <c r="R1459" s="298" t="str">
        <f t="shared" si="19"/>
        <v>NatHistDist</v>
      </c>
      <c r="S1459" s="298" t="str">
        <f t="array" ref="S1459">iferror(index('Type Mapping'!$A$2:$D$21,match(J1459,'Type Mapping'!$B$2:$B$21,0),3),"type mismatch")</f>
        <v>VARCHAR</v>
      </c>
      <c r="T1459" s="298"/>
      <c r="U1459" s="298"/>
      <c r="V1459" s="298"/>
      <c r="W1459" s="51" t="b">
        <v>1</v>
      </c>
      <c r="X1459" s="51"/>
      <c r="Y1459" s="309"/>
      <c r="Z1459" s="309"/>
      <c r="AA1459" s="311" t="s">
        <v>977</v>
      </c>
      <c r="AB1459" s="53" t="str">
        <f t="shared" si="23"/>
        <v>**field missing**_history</v>
      </c>
      <c r="AC1459" s="308" t="str">
        <f t="array" ref="AC1459">iferror(index('StoT Mapping (Depreciated)'!$D$2:$L$976,match(E1459,'StoT Mapping (Depreciated)'!$D$2:$D$976,0),9),"**FIELD MISSING**")</f>
        <v>**FIELD MISSING**</v>
      </c>
      <c r="AD1459" s="53" t="str">
        <f t="shared" si="6"/>
        <v>**field missing**.**FIELD MISSING**</v>
      </c>
      <c r="AE1459" s="299">
        <f>countif(NEW_REDB_table.field,AD1459)</f>
        <v>0</v>
      </c>
      <c r="AF1459" s="299" t="str">
        <f t="shared" si="7"/>
        <v>Check...</v>
      </c>
      <c r="AG1459" s="308"/>
      <c r="AH1459" s="317" t="b">
        <v>0</v>
      </c>
      <c r="AI1459" s="317" t="b">
        <v>0</v>
      </c>
      <c r="AJ1459" s="308" t="str">
        <f t="array" ref="AJ1459">iferror(index('Type Mapping'!$A$2:$D$21,match(J1459,'Type Mapping'!$B$2:$B$21,0),4),"type mismatch")</f>
        <v>INT</v>
      </c>
      <c r="AK1459" s="308"/>
      <c r="AL1459" s="308"/>
      <c r="AM1459" s="308"/>
      <c r="AN1459" s="300" t="b">
        <v>0</v>
      </c>
      <c r="AO1459" s="300" t="b">
        <v>0</v>
      </c>
      <c r="AP1459" s="300" t="b">
        <v>0</v>
      </c>
      <c r="AQ1459" s="300" t="b">
        <v>0</v>
      </c>
      <c r="AR1459" s="300"/>
      <c r="AS1459" s="300"/>
      <c r="AT1459" s="302"/>
      <c r="AU1459" s="302"/>
      <c r="AV1459" s="303" t="b">
        <v>1</v>
      </c>
      <c r="AW1459" s="304" t="str">
        <f t="shared" si="9"/>
        <v>true</v>
      </c>
      <c r="AX1459" s="305" t="str">
        <f t="shared" si="17"/>
        <v>***CdNatHistDist.xml &lt;?xml version="1.0" encoding="UTF-8"?&gt;&lt;schema&gt;&lt;column comment="" default="" key="true" label="NatHistDist" length="255" nullable="true" originalDbColumnName="NatHistDist" originalLength="-1" pattern="" precision="-1" talendType="id_String" type=""/&gt;</v>
      </c>
      <c r="AY1459" s="306"/>
      <c r="AZ1459" s="305" t="str">
        <f t="shared" si="10"/>
        <v>CdNatHistDist.xml
&lt;?xml version="1.0" encoding="UTF-8"?&gt;&lt;schema&gt;
&lt;column comment="" default="" key="true" label="NatHistDist" length="255" nullable="true" originalDbColumnName="NatHistDist" originalLength="-1" pattern="" precision="-1" talendType="id_String" type=""/&gt;</v>
      </c>
      <c r="BA1459" s="306"/>
      <c r="BB1459" s="302"/>
      <c r="BC1459" s="303" t="b">
        <f t="shared" si="11"/>
        <v>1</v>
      </c>
      <c r="BD1459" s="304"/>
      <c r="BE1459" s="304" t="str">
        <f t="shared" si="12"/>
        <v>false</v>
      </c>
      <c r="BF1459" s="307"/>
      <c r="BG1459" s="305"/>
      <c r="BH1459" s="305"/>
      <c r="BI1459" s="305"/>
      <c r="BJ1459" s="305" t="str">
        <f t="shared" si="18"/>
        <v>&lt;column comment="" default="" key="false" label="CdNatHistDist" length="255" nullable="true" originalDbColumnName="CdNatHistDist" originalLength="-1" pattern="" precision="-1" talendType="id_String" type=""/&gt;</v>
      </c>
      <c r="BK1459" s="306"/>
      <c r="BL1459" s="305" t="str">
        <f t="shared" si="14"/>
        <v>&lt;column comment="" default="" key="false" label="CdNatHistDist" length="255" nullable="true" originalDbColumnName="CdNatHistDist" originalLength="-1" pattern="" precision="-1" talendType="id_String" type=""/&gt;</v>
      </c>
      <c r="BM1459" s="306"/>
      <c r="BN1459" s="302"/>
      <c r="BO1459" s="302"/>
      <c r="BP1459" s="302"/>
      <c r="BQ1459" s="302"/>
      <c r="BR1459" s="302"/>
      <c r="BS1459" s="302"/>
      <c r="BT1459" s="302"/>
      <c r="BU1459" s="302"/>
      <c r="BV1459" s="302"/>
      <c r="BW1459" s="302"/>
      <c r="BX1459" s="302"/>
    </row>
    <row r="1460">
      <c r="A1460" s="292" t="s">
        <v>728</v>
      </c>
      <c r="B1460" s="292">
        <v>1459.0</v>
      </c>
      <c r="C1460" s="292">
        <f t="shared" si="15"/>
        <v>2</v>
      </c>
      <c r="D1460" s="397" t="str">
        <f t="shared" si="35"/>
        <v>Buil Permit Data</v>
      </c>
      <c r="E1460" s="46" t="str">
        <f t="shared" si="2"/>
        <v>PrclCode.mdb.CdNatHistDist.Name</v>
      </c>
      <c r="F1460" s="46" t="s">
        <v>323</v>
      </c>
      <c r="G1460" s="46" t="s">
        <v>577</v>
      </c>
      <c r="H1460" s="47">
        <v>2.0</v>
      </c>
      <c r="I1460" s="392" t="s">
        <v>681</v>
      </c>
      <c r="J1460" s="398" t="s">
        <v>743</v>
      </c>
      <c r="K1460" s="393">
        <v>50.0</v>
      </c>
      <c r="L1460" s="394" t="b">
        <v>0</v>
      </c>
      <c r="M1460" s="294" t="s">
        <v>802</v>
      </c>
      <c r="N1460" s="294"/>
      <c r="O1460" s="369"/>
      <c r="P1460" s="369"/>
      <c r="Q1460" s="298" t="str">
        <f t="shared" si="3"/>
        <v>CdNatHistDist</v>
      </c>
      <c r="R1460" s="298" t="str">
        <f t="shared" si="19"/>
        <v>Name</v>
      </c>
      <c r="S1460" s="298" t="str">
        <f t="array" ref="S1460">iferror(index('Type Mapping'!$A$2:$D$21,match(J1460,'Type Mapping'!$B$2:$B$21,0),3),"type mismatch")</f>
        <v>VARCHAR</v>
      </c>
      <c r="T1460" s="298"/>
      <c r="U1460" s="298"/>
      <c r="V1460" s="298"/>
      <c r="W1460" s="51" t="b">
        <v>1</v>
      </c>
      <c r="X1460" s="51"/>
      <c r="Y1460" s="309"/>
      <c r="Z1460" s="309"/>
      <c r="AA1460" s="311" t="s">
        <v>977</v>
      </c>
      <c r="AB1460" s="53" t="str">
        <f t="shared" si="23"/>
        <v>**field missing**_history</v>
      </c>
      <c r="AC1460" s="308" t="str">
        <f t="array" ref="AC1460">iferror(index('StoT Mapping (Depreciated)'!$D$2:$L$976,match(E1460,'StoT Mapping (Depreciated)'!$D$2:$D$976,0),9),"**FIELD MISSING**")</f>
        <v>**FIELD MISSING**</v>
      </c>
      <c r="AD1460" s="53" t="str">
        <f t="shared" si="6"/>
        <v>**field missing**.**FIELD MISSING**</v>
      </c>
      <c r="AE1460" s="299">
        <f>countif(NEW_REDB_table.field,AD1460)</f>
        <v>0</v>
      </c>
      <c r="AF1460" s="299" t="str">
        <f t="shared" si="7"/>
        <v>Check...</v>
      </c>
      <c r="AG1460" s="308"/>
      <c r="AH1460" s="317" t="b">
        <v>0</v>
      </c>
      <c r="AI1460" s="317" t="b">
        <v>0</v>
      </c>
      <c r="AJ1460" s="308" t="str">
        <f t="array" ref="AJ1460">iferror(index('Type Mapping'!$A$2:$D$21,match(J1460,'Type Mapping'!$B$2:$B$21,0),4),"type mismatch")</f>
        <v>VARCHAR</v>
      </c>
      <c r="AK1460" s="308"/>
      <c r="AL1460" s="308"/>
      <c r="AM1460" s="308"/>
      <c r="AN1460" s="300" t="b">
        <v>0</v>
      </c>
      <c r="AO1460" s="300" t="b">
        <v>0</v>
      </c>
      <c r="AP1460" s="300" t="b">
        <v>0</v>
      </c>
      <c r="AQ1460" s="300" t="b">
        <v>0</v>
      </c>
      <c r="AR1460" s="300"/>
      <c r="AS1460" s="300"/>
      <c r="AT1460" s="302"/>
      <c r="AU1460" s="302"/>
      <c r="AV1460" s="303" t="b">
        <v>1</v>
      </c>
      <c r="AW1460" s="304" t="str">
        <f t="shared" si="9"/>
        <v>false</v>
      </c>
      <c r="AX1460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60" s="306"/>
      <c r="AZ1460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60" s="306"/>
      <c r="BB1460" s="302"/>
      <c r="BC1460" s="303" t="b">
        <f t="shared" si="11"/>
        <v>1</v>
      </c>
      <c r="BD1460" s="304"/>
      <c r="BE1460" s="304" t="str">
        <f t="shared" si="12"/>
        <v>false</v>
      </c>
      <c r="BF1460" s="307"/>
      <c r="BG1460" s="305"/>
      <c r="BH1460" s="305"/>
      <c r="BI1460" s="305"/>
      <c r="BJ1460" s="305" t="str">
        <f t="shared" si="18"/>
        <v>&lt;column comment="" default="" key="false" label="CdNatHistDist" length="255" nullable="true" originalDbColumnName="CdNatHistDist" originalLength="-1" pattern="" precision="-1" talendType="id_String" type=""/&gt;</v>
      </c>
      <c r="BK1460" s="306"/>
      <c r="BL1460" s="305" t="str">
        <f t="shared" si="14"/>
        <v>&lt;column comment="" default="" key="false" label="CdNatHistDist" length="255" nullable="true" originalDbColumnName="CdNatHistDist" originalLength="-1" pattern="" precision="-1" talendType="id_String" type=""/&gt;</v>
      </c>
      <c r="BM1460" s="306"/>
      <c r="BN1460" s="302"/>
      <c r="BO1460" s="302"/>
      <c r="BP1460" s="302"/>
      <c r="BQ1460" s="302"/>
      <c r="BR1460" s="302"/>
      <c r="BS1460" s="302"/>
      <c r="BT1460" s="302"/>
      <c r="BU1460" s="302"/>
      <c r="BV1460" s="302"/>
      <c r="BW1460" s="302"/>
      <c r="BX1460" s="302"/>
    </row>
    <row r="1461">
      <c r="A1461" s="292" t="s">
        <v>728</v>
      </c>
      <c r="B1461" s="292">
        <v>1460.0</v>
      </c>
      <c r="C1461" s="292">
        <f t="shared" si="15"/>
        <v>1</v>
      </c>
      <c r="D1461" s="397" t="str">
        <f t="shared" si="35"/>
        <v>Buil Permit Data</v>
      </c>
      <c r="E1461" s="46" t="str">
        <f t="shared" si="2"/>
        <v>PrclCode.mdb.CdNatLandmark.NatLandmark</v>
      </c>
      <c r="F1461" s="46" t="s">
        <v>323</v>
      </c>
      <c r="G1461" s="46" t="s">
        <v>578</v>
      </c>
      <c r="H1461" s="47">
        <v>1.0</v>
      </c>
      <c r="I1461" s="392" t="s">
        <v>2434</v>
      </c>
      <c r="J1461" s="398" t="s">
        <v>740</v>
      </c>
      <c r="K1461" s="393">
        <v>1.0</v>
      </c>
      <c r="L1461" s="394" t="b">
        <v>1</v>
      </c>
      <c r="M1461" s="294" t="s">
        <v>802</v>
      </c>
      <c r="N1461" s="294"/>
      <c r="O1461" s="369"/>
      <c r="P1461" s="369"/>
      <c r="Q1461" s="298" t="str">
        <f t="shared" si="3"/>
        <v>CdNatLandmark</v>
      </c>
      <c r="R1461" s="298" t="str">
        <f t="shared" si="19"/>
        <v>NatLandmark</v>
      </c>
      <c r="S1461" s="298" t="str">
        <f t="array" ref="S1461">iferror(index('Type Mapping'!$A$2:$D$21,match(J1461,'Type Mapping'!$B$2:$B$21,0),3),"type mismatch")</f>
        <v>VARCHAR</v>
      </c>
      <c r="T1461" s="298"/>
      <c r="U1461" s="298"/>
      <c r="V1461" s="298"/>
      <c r="W1461" s="51" t="b">
        <v>1</v>
      </c>
      <c r="X1461" s="51"/>
      <c r="Y1461" s="309"/>
      <c r="Z1461" s="309"/>
      <c r="AA1461" s="311" t="s">
        <v>977</v>
      </c>
      <c r="AB1461" s="53" t="str">
        <f t="shared" si="23"/>
        <v>**field missing**_history</v>
      </c>
      <c r="AC1461" s="308" t="str">
        <f t="array" ref="AC1461">iferror(index('StoT Mapping (Depreciated)'!$D$2:$L$976,match(E1461,'StoT Mapping (Depreciated)'!$D$2:$D$976,0),9),"**FIELD MISSING**")</f>
        <v>**FIELD MISSING**</v>
      </c>
      <c r="AD1461" s="53" t="str">
        <f t="shared" si="6"/>
        <v>**field missing**.**FIELD MISSING**</v>
      </c>
      <c r="AE1461" s="299">
        <f>countif(NEW_REDB_table.field,AD1461)</f>
        <v>0</v>
      </c>
      <c r="AF1461" s="299" t="str">
        <f t="shared" si="7"/>
        <v>Check...</v>
      </c>
      <c r="AG1461" s="308"/>
      <c r="AH1461" s="317" t="b">
        <v>0</v>
      </c>
      <c r="AI1461" s="317" t="b">
        <v>0</v>
      </c>
      <c r="AJ1461" s="308" t="str">
        <f t="array" ref="AJ1461">iferror(index('Type Mapping'!$A$2:$D$21,match(J1461,'Type Mapping'!$B$2:$B$21,0),4),"type mismatch")</f>
        <v>INT</v>
      </c>
      <c r="AK1461" s="308"/>
      <c r="AL1461" s="308"/>
      <c r="AM1461" s="308"/>
      <c r="AN1461" s="300" t="b">
        <v>0</v>
      </c>
      <c r="AO1461" s="300" t="b">
        <v>0</v>
      </c>
      <c r="AP1461" s="300" t="b">
        <v>0</v>
      </c>
      <c r="AQ1461" s="300" t="b">
        <v>0</v>
      </c>
      <c r="AR1461" s="300"/>
      <c r="AS1461" s="300"/>
      <c r="AT1461" s="302"/>
      <c r="AU1461" s="302"/>
      <c r="AV1461" s="303" t="b">
        <v>1</v>
      </c>
      <c r="AW1461" s="304" t="str">
        <f t="shared" si="9"/>
        <v>true</v>
      </c>
      <c r="AX1461" s="305" t="str">
        <f t="shared" si="17"/>
        <v>***CdNatLandmark.xml &lt;?xml version="1.0" encoding="UTF-8"?&gt;&lt;schema&gt;&lt;column comment="" default="" key="true" label="NatLandmark" length="255" nullable="true" originalDbColumnName="NatLandmark" originalLength="-1" pattern="" precision="-1" talendType="id_String" type=""/&gt;</v>
      </c>
      <c r="AY1461" s="306"/>
      <c r="AZ1461" s="305" t="str">
        <f t="shared" si="10"/>
        <v>CdNatLandmark.xml
&lt;?xml version="1.0" encoding="UTF-8"?&gt;&lt;schema&gt;
&lt;column comment="" default="" key="true" label="NatLandmark" length="255" nullable="true" originalDbColumnName="NatLandmark" originalLength="-1" pattern="" precision="-1" talendType="id_String" type=""/&gt;</v>
      </c>
      <c r="BA1461" s="306"/>
      <c r="BB1461" s="302"/>
      <c r="BC1461" s="303" t="b">
        <f t="shared" si="11"/>
        <v>1</v>
      </c>
      <c r="BD1461" s="304"/>
      <c r="BE1461" s="304" t="str">
        <f t="shared" si="12"/>
        <v>false</v>
      </c>
      <c r="BF1461" s="307"/>
      <c r="BG1461" s="305"/>
      <c r="BH1461" s="305"/>
      <c r="BI1461" s="305"/>
      <c r="BJ1461" s="305" t="str">
        <f t="shared" si="18"/>
        <v>&lt;column comment="" default="" key="false" label="CdNatLandmark" length="255" nullable="true" originalDbColumnName="CdNatLandmark" originalLength="-1" pattern="" precision="-1" talendType="id_String" type=""/&gt;</v>
      </c>
      <c r="BK1461" s="306"/>
      <c r="BL1461" s="305" t="str">
        <f t="shared" si="14"/>
        <v>&lt;column comment="" default="" key="false" label="CdNatLandmark" length="255" nullable="true" originalDbColumnName="CdNatLandmark" originalLength="-1" pattern="" precision="-1" talendType="id_String" type=""/&gt;</v>
      </c>
      <c r="BM1461" s="306"/>
      <c r="BN1461" s="302"/>
      <c r="BO1461" s="302"/>
      <c r="BP1461" s="302"/>
      <c r="BQ1461" s="302"/>
      <c r="BR1461" s="302"/>
      <c r="BS1461" s="302"/>
      <c r="BT1461" s="302"/>
      <c r="BU1461" s="302"/>
      <c r="BV1461" s="302"/>
      <c r="BW1461" s="302"/>
      <c r="BX1461" s="302"/>
    </row>
    <row r="1462">
      <c r="A1462" s="292" t="s">
        <v>728</v>
      </c>
      <c r="B1462" s="292">
        <v>1461.0</v>
      </c>
      <c r="C1462" s="292">
        <f t="shared" si="15"/>
        <v>1</v>
      </c>
      <c r="D1462" s="397" t="str">
        <f t="shared" si="35"/>
        <v>Buil Permit Data</v>
      </c>
      <c r="E1462" s="46" t="str">
        <f t="shared" si="2"/>
        <v>PrclCode.mdb.CdNatLandmark.NatLandmarkAlpha</v>
      </c>
      <c r="F1462" s="46" t="s">
        <v>323</v>
      </c>
      <c r="G1462" s="46" t="s">
        <v>578</v>
      </c>
      <c r="H1462" s="47">
        <v>2.0</v>
      </c>
      <c r="I1462" s="392" t="s">
        <v>2435</v>
      </c>
      <c r="J1462" s="398" t="s">
        <v>743</v>
      </c>
      <c r="K1462" s="393">
        <v>2.0</v>
      </c>
      <c r="L1462" s="394" t="b">
        <v>0</v>
      </c>
      <c r="M1462" s="294" t="s">
        <v>802</v>
      </c>
      <c r="N1462" s="294"/>
      <c r="O1462" s="369"/>
      <c r="P1462" s="369"/>
      <c r="Q1462" s="298" t="str">
        <f t="shared" si="3"/>
        <v>CdNatLandmark</v>
      </c>
      <c r="R1462" s="298" t="str">
        <f t="shared" si="19"/>
        <v>NatLandmarkAlpha</v>
      </c>
      <c r="S1462" s="298" t="str">
        <f t="array" ref="S1462">iferror(index('Type Mapping'!$A$2:$D$21,match(J1462,'Type Mapping'!$B$2:$B$21,0),3),"type mismatch")</f>
        <v>VARCHAR</v>
      </c>
      <c r="T1462" s="298"/>
      <c r="U1462" s="298"/>
      <c r="V1462" s="298"/>
      <c r="W1462" s="51" t="b">
        <v>1</v>
      </c>
      <c r="X1462" s="51"/>
      <c r="Y1462" s="309"/>
      <c r="Z1462" s="309"/>
      <c r="AA1462" s="311" t="s">
        <v>977</v>
      </c>
      <c r="AB1462" s="53" t="str">
        <f t="shared" si="23"/>
        <v>**field missing**_history</v>
      </c>
      <c r="AC1462" s="308" t="str">
        <f t="array" ref="AC1462">iferror(index('StoT Mapping (Depreciated)'!$D$2:$L$976,match(E1462,'StoT Mapping (Depreciated)'!$D$2:$D$976,0),9),"**FIELD MISSING**")</f>
        <v>**FIELD MISSING**</v>
      </c>
      <c r="AD1462" s="53" t="str">
        <f t="shared" si="6"/>
        <v>**field missing**.**FIELD MISSING**</v>
      </c>
      <c r="AE1462" s="299">
        <f>countif(NEW_REDB_table.field,AD1462)</f>
        <v>0</v>
      </c>
      <c r="AF1462" s="299" t="str">
        <f t="shared" si="7"/>
        <v>Check...</v>
      </c>
      <c r="AG1462" s="308"/>
      <c r="AH1462" s="317" t="b">
        <v>0</v>
      </c>
      <c r="AI1462" s="317" t="b">
        <v>0</v>
      </c>
      <c r="AJ1462" s="308" t="str">
        <f t="array" ref="AJ1462">iferror(index('Type Mapping'!$A$2:$D$21,match(J1462,'Type Mapping'!$B$2:$B$21,0),4),"type mismatch")</f>
        <v>VARCHAR</v>
      </c>
      <c r="AK1462" s="308"/>
      <c r="AL1462" s="308"/>
      <c r="AM1462" s="308"/>
      <c r="AN1462" s="300" t="b">
        <v>0</v>
      </c>
      <c r="AO1462" s="300" t="b">
        <v>0</v>
      </c>
      <c r="AP1462" s="300" t="b">
        <v>0</v>
      </c>
      <c r="AQ1462" s="300" t="b">
        <v>0</v>
      </c>
      <c r="AR1462" s="300"/>
      <c r="AS1462" s="300"/>
      <c r="AT1462" s="302"/>
      <c r="AU1462" s="302"/>
      <c r="AV1462" s="303" t="b">
        <v>1</v>
      </c>
      <c r="AW1462" s="304" t="str">
        <f t="shared" si="9"/>
        <v>false</v>
      </c>
      <c r="AX1462" s="305" t="str">
        <f t="shared" si="17"/>
        <v>&lt;column comment="" default="" key="false" label="NatLandmarkAlpha" length="255" nullable="true" originalDbColumnName="NatLandmarkAlpha" originalLength="-1" pattern="" precision="-1" talendType="id_String" type=""/&gt;</v>
      </c>
      <c r="AY1462" s="306"/>
      <c r="AZ1462" s="305" t="str">
        <f t="shared" si="10"/>
        <v>&lt;column comment="" default="" key="false" label="NatLandmarkAlpha" length="255" nullable="true" originalDbColumnName="NatLandmarkAlpha" originalLength="-1" pattern="" precision="-1" talendType="id_String" type=""/&gt;</v>
      </c>
      <c r="BA1462" s="306"/>
      <c r="BB1462" s="302"/>
      <c r="BC1462" s="303" t="b">
        <f t="shared" si="11"/>
        <v>1</v>
      </c>
      <c r="BD1462" s="304"/>
      <c r="BE1462" s="304" t="str">
        <f t="shared" si="12"/>
        <v>false</v>
      </c>
      <c r="BF1462" s="307"/>
      <c r="BG1462" s="305"/>
      <c r="BH1462" s="305"/>
      <c r="BI1462" s="305"/>
      <c r="BJ1462" s="305" t="str">
        <f t="shared" si="18"/>
        <v>&lt;column comment="" default="" key="false" label="CdNatLandmark" length="255" nullable="true" originalDbColumnName="CdNatLandmark" originalLength="-1" pattern="" precision="-1" talendType="id_String" type=""/&gt;</v>
      </c>
      <c r="BK1462" s="306"/>
      <c r="BL1462" s="305" t="str">
        <f t="shared" si="14"/>
        <v>&lt;column comment="" default="" key="false" label="CdNatLandmark" length="255" nullable="true" originalDbColumnName="CdNatLandmark" originalLength="-1" pattern="" precision="-1" talendType="id_String" type=""/&gt;</v>
      </c>
      <c r="BM1462" s="306"/>
      <c r="BN1462" s="302"/>
      <c r="BO1462" s="302"/>
      <c r="BP1462" s="302"/>
      <c r="BQ1462" s="302"/>
      <c r="BR1462" s="302"/>
      <c r="BS1462" s="302"/>
      <c r="BT1462" s="302"/>
      <c r="BU1462" s="302"/>
      <c r="BV1462" s="302"/>
      <c r="BW1462" s="302"/>
      <c r="BX1462" s="302"/>
    </row>
    <row r="1463">
      <c r="A1463" s="292" t="s">
        <v>728</v>
      </c>
      <c r="B1463" s="292">
        <v>1462.0</v>
      </c>
      <c r="C1463" s="292">
        <f t="shared" si="15"/>
        <v>1</v>
      </c>
      <c r="D1463" s="397" t="str">
        <f t="shared" si="35"/>
        <v>Buil Permit Data</v>
      </c>
      <c r="E1463" s="46" t="str">
        <f t="shared" si="2"/>
        <v>PrclCode.mdb.CdNatLandmark.Name</v>
      </c>
      <c r="F1463" s="46" t="s">
        <v>323</v>
      </c>
      <c r="G1463" s="46" t="s">
        <v>578</v>
      </c>
      <c r="H1463" s="47">
        <v>3.0</v>
      </c>
      <c r="I1463" s="392" t="s">
        <v>681</v>
      </c>
      <c r="J1463" s="398" t="s">
        <v>743</v>
      </c>
      <c r="K1463" s="393">
        <v>50.0</v>
      </c>
      <c r="L1463" s="394" t="b">
        <v>0</v>
      </c>
      <c r="M1463" s="294" t="s">
        <v>802</v>
      </c>
      <c r="N1463" s="294"/>
      <c r="O1463" s="369"/>
      <c r="P1463" s="369"/>
      <c r="Q1463" s="298" t="str">
        <f t="shared" si="3"/>
        <v>CdNatLandmark</v>
      </c>
      <c r="R1463" s="298" t="str">
        <f t="shared" si="19"/>
        <v>Name</v>
      </c>
      <c r="S1463" s="298" t="str">
        <f t="array" ref="S1463">iferror(index('Type Mapping'!$A$2:$D$21,match(J1463,'Type Mapping'!$B$2:$B$21,0),3),"type mismatch")</f>
        <v>VARCHAR</v>
      </c>
      <c r="T1463" s="298"/>
      <c r="U1463" s="298"/>
      <c r="V1463" s="298"/>
      <c r="W1463" s="51" t="b">
        <v>1</v>
      </c>
      <c r="X1463" s="51"/>
      <c r="Y1463" s="309"/>
      <c r="Z1463" s="309"/>
      <c r="AA1463" s="311" t="s">
        <v>977</v>
      </c>
      <c r="AB1463" s="53" t="str">
        <f t="shared" si="23"/>
        <v>**field missing**_history</v>
      </c>
      <c r="AC1463" s="308" t="str">
        <f t="array" ref="AC1463">iferror(index('StoT Mapping (Depreciated)'!$D$2:$L$976,match(E1463,'StoT Mapping (Depreciated)'!$D$2:$D$976,0),9),"**FIELD MISSING**")</f>
        <v>**FIELD MISSING**</v>
      </c>
      <c r="AD1463" s="53" t="str">
        <f t="shared" si="6"/>
        <v>**field missing**.**FIELD MISSING**</v>
      </c>
      <c r="AE1463" s="299">
        <f>countif(NEW_REDB_table.field,AD1463)</f>
        <v>0</v>
      </c>
      <c r="AF1463" s="299" t="str">
        <f t="shared" si="7"/>
        <v>Check...</v>
      </c>
      <c r="AG1463" s="308"/>
      <c r="AH1463" s="317" t="b">
        <v>0</v>
      </c>
      <c r="AI1463" s="317" t="b">
        <v>0</v>
      </c>
      <c r="AJ1463" s="308" t="str">
        <f t="array" ref="AJ1463">iferror(index('Type Mapping'!$A$2:$D$21,match(J1463,'Type Mapping'!$B$2:$B$21,0),4),"type mismatch")</f>
        <v>VARCHAR</v>
      </c>
      <c r="AK1463" s="308"/>
      <c r="AL1463" s="308"/>
      <c r="AM1463" s="308"/>
      <c r="AN1463" s="300" t="b">
        <v>0</v>
      </c>
      <c r="AO1463" s="300" t="b">
        <v>0</v>
      </c>
      <c r="AP1463" s="300" t="b">
        <v>0</v>
      </c>
      <c r="AQ1463" s="300" t="b">
        <v>0</v>
      </c>
      <c r="AR1463" s="300"/>
      <c r="AS1463" s="300"/>
      <c r="AT1463" s="302"/>
      <c r="AU1463" s="302"/>
      <c r="AV1463" s="303" t="b">
        <v>1</v>
      </c>
      <c r="AW1463" s="304" t="str">
        <f t="shared" si="9"/>
        <v>false</v>
      </c>
      <c r="AX1463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63" s="306"/>
      <c r="AZ1463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63" s="306"/>
      <c r="BB1463" s="302"/>
      <c r="BC1463" s="303" t="b">
        <f t="shared" si="11"/>
        <v>1</v>
      </c>
      <c r="BD1463" s="304"/>
      <c r="BE1463" s="304" t="str">
        <f t="shared" si="12"/>
        <v>false</v>
      </c>
      <c r="BF1463" s="307"/>
      <c r="BG1463" s="305"/>
      <c r="BH1463" s="305"/>
      <c r="BI1463" s="305"/>
      <c r="BJ1463" s="305" t="str">
        <f t="shared" si="18"/>
        <v>&lt;column comment="" default="" key="false" label="CdNatLandmark" length="255" nullable="true" originalDbColumnName="CdNatLandmark" originalLength="-1" pattern="" precision="-1" talendType="id_String" type=""/&gt;</v>
      </c>
      <c r="BK1463" s="306"/>
      <c r="BL1463" s="305" t="str">
        <f t="shared" si="14"/>
        <v>&lt;column comment="" default="" key="false" label="CdNatLandmark" length="255" nullable="true" originalDbColumnName="CdNatLandmark" originalLength="-1" pattern="" precision="-1" talendType="id_String" type=""/&gt;</v>
      </c>
      <c r="BM1463" s="306"/>
      <c r="BN1463" s="302"/>
      <c r="BO1463" s="302"/>
      <c r="BP1463" s="302"/>
      <c r="BQ1463" s="302"/>
      <c r="BR1463" s="302"/>
      <c r="BS1463" s="302"/>
      <c r="BT1463" s="302"/>
      <c r="BU1463" s="302"/>
      <c r="BV1463" s="302"/>
      <c r="BW1463" s="302"/>
      <c r="BX1463" s="302"/>
    </row>
    <row r="1464">
      <c r="A1464" s="292" t="s">
        <v>728</v>
      </c>
      <c r="B1464" s="292">
        <v>1463.0</v>
      </c>
      <c r="C1464" s="292">
        <f t="shared" si="15"/>
        <v>2</v>
      </c>
      <c r="D1464" s="397" t="str">
        <f t="shared" si="35"/>
        <v>Buil Permit Data</v>
      </c>
      <c r="E1464" s="46" t="str">
        <f t="shared" si="2"/>
        <v>PrclCode.mdb.CdNatRegister.NatRegister</v>
      </c>
      <c r="F1464" s="46" t="s">
        <v>323</v>
      </c>
      <c r="G1464" s="46" t="s">
        <v>579</v>
      </c>
      <c r="H1464" s="47">
        <v>1.0</v>
      </c>
      <c r="I1464" s="392" t="s">
        <v>2436</v>
      </c>
      <c r="J1464" s="398" t="s">
        <v>749</v>
      </c>
      <c r="K1464" s="393">
        <v>2.0</v>
      </c>
      <c r="L1464" s="394" t="b">
        <v>1</v>
      </c>
      <c r="M1464" s="294" t="s">
        <v>802</v>
      </c>
      <c r="N1464" s="294"/>
      <c r="O1464" s="369"/>
      <c r="P1464" s="369"/>
      <c r="Q1464" s="298" t="str">
        <f t="shared" si="3"/>
        <v>CdNatRegister</v>
      </c>
      <c r="R1464" s="298" t="str">
        <f t="shared" si="19"/>
        <v>NatRegister</v>
      </c>
      <c r="S1464" s="298" t="str">
        <f t="array" ref="S1464">iferror(index('Type Mapping'!$A$2:$D$21,match(J1464,'Type Mapping'!$B$2:$B$21,0),3),"type mismatch")</f>
        <v>VARCHAR</v>
      </c>
      <c r="T1464" s="298"/>
      <c r="U1464" s="298"/>
      <c r="V1464" s="298"/>
      <c r="W1464" s="51" t="b">
        <v>1</v>
      </c>
      <c r="X1464" s="51"/>
      <c r="Y1464" s="309"/>
      <c r="Z1464" s="309"/>
      <c r="AA1464" s="311" t="s">
        <v>977</v>
      </c>
      <c r="AB1464" s="53" t="str">
        <f t="shared" si="23"/>
        <v>**field missing**_history</v>
      </c>
      <c r="AC1464" s="308" t="str">
        <f t="array" ref="AC1464">iferror(index('StoT Mapping (Depreciated)'!$D$2:$L$976,match(E1464,'StoT Mapping (Depreciated)'!$D$2:$D$976,0),9),"**FIELD MISSING**")</f>
        <v>**FIELD MISSING**</v>
      </c>
      <c r="AD1464" s="53" t="str">
        <f t="shared" si="6"/>
        <v>**field missing**.**FIELD MISSING**</v>
      </c>
      <c r="AE1464" s="299">
        <f>countif(NEW_REDB_table.field,AD1464)</f>
        <v>0</v>
      </c>
      <c r="AF1464" s="299" t="str">
        <f t="shared" si="7"/>
        <v>Check...</v>
      </c>
      <c r="AG1464" s="308"/>
      <c r="AH1464" s="317" t="b">
        <v>0</v>
      </c>
      <c r="AI1464" s="317" t="b">
        <v>0</v>
      </c>
      <c r="AJ1464" s="308" t="str">
        <f t="array" ref="AJ1464">iferror(index('Type Mapping'!$A$2:$D$21,match(J1464,'Type Mapping'!$B$2:$B$21,0),4),"type mismatch")</f>
        <v>INT</v>
      </c>
      <c r="AK1464" s="308"/>
      <c r="AL1464" s="308"/>
      <c r="AM1464" s="308"/>
      <c r="AN1464" s="300" t="b">
        <v>0</v>
      </c>
      <c r="AO1464" s="300" t="b">
        <v>0</v>
      </c>
      <c r="AP1464" s="300" t="b">
        <v>0</v>
      </c>
      <c r="AQ1464" s="300" t="b">
        <v>0</v>
      </c>
      <c r="AR1464" s="300"/>
      <c r="AS1464" s="300"/>
      <c r="AT1464" s="302"/>
      <c r="AU1464" s="302"/>
      <c r="AV1464" s="303" t="b">
        <v>1</v>
      </c>
      <c r="AW1464" s="304" t="str">
        <f t="shared" si="9"/>
        <v>true</v>
      </c>
      <c r="AX1464" s="305" t="str">
        <f t="shared" si="17"/>
        <v>***CdNatRegister.xml &lt;?xml version="1.0" encoding="UTF-8"?&gt;&lt;schema&gt;&lt;column comment="" default="" key="true" label="NatRegister" length="255" nullable="true" originalDbColumnName="NatRegister" originalLength="-1" pattern="" precision="-1" talendType="id_String" type=""/&gt;</v>
      </c>
      <c r="AY1464" s="306"/>
      <c r="AZ1464" s="305" t="str">
        <f t="shared" si="10"/>
        <v>CdNatRegister.xml
&lt;?xml version="1.0" encoding="UTF-8"?&gt;&lt;schema&gt;
&lt;column comment="" default="" key="true" label="NatRegister" length="255" nullable="true" originalDbColumnName="NatRegister" originalLength="-1" pattern="" precision="-1" talendType="id_String" type=""/&gt;</v>
      </c>
      <c r="BA1464" s="306"/>
      <c r="BB1464" s="302"/>
      <c r="BC1464" s="303" t="b">
        <f t="shared" si="11"/>
        <v>1</v>
      </c>
      <c r="BD1464" s="304"/>
      <c r="BE1464" s="304" t="str">
        <f t="shared" si="12"/>
        <v>false</v>
      </c>
      <c r="BF1464" s="307"/>
      <c r="BG1464" s="305"/>
      <c r="BH1464" s="305"/>
      <c r="BI1464" s="305"/>
      <c r="BJ1464" s="305" t="str">
        <f t="shared" si="18"/>
        <v>&lt;column comment="" default="" key="false" label="CdNatRegister" length="255" nullable="true" originalDbColumnName="CdNatRegister" originalLength="-1" pattern="" precision="-1" talendType="id_String" type=""/&gt;</v>
      </c>
      <c r="BK1464" s="306"/>
      <c r="BL1464" s="305" t="str">
        <f t="shared" si="14"/>
        <v>&lt;column comment="" default="" key="false" label="CdNatRegister" length="255" nullable="true" originalDbColumnName="CdNatRegister" originalLength="-1" pattern="" precision="-1" talendType="id_String" type=""/&gt;</v>
      </c>
      <c r="BM1464" s="306"/>
      <c r="BN1464" s="302"/>
      <c r="BO1464" s="302"/>
      <c r="BP1464" s="302"/>
      <c r="BQ1464" s="302"/>
      <c r="BR1464" s="302"/>
      <c r="BS1464" s="302"/>
      <c r="BT1464" s="302"/>
      <c r="BU1464" s="302"/>
      <c r="BV1464" s="302"/>
      <c r="BW1464" s="302"/>
      <c r="BX1464" s="302"/>
    </row>
    <row r="1465">
      <c r="A1465" s="292" t="s">
        <v>728</v>
      </c>
      <c r="B1465" s="292">
        <v>1464.0</v>
      </c>
      <c r="C1465" s="292">
        <f t="shared" si="15"/>
        <v>2</v>
      </c>
      <c r="D1465" s="397" t="str">
        <f t="shared" si="35"/>
        <v>Buil Permit Data</v>
      </c>
      <c r="E1465" s="46" t="str">
        <f t="shared" si="2"/>
        <v>PrclCode.mdb.CdNatRegister.Name</v>
      </c>
      <c r="F1465" s="46" t="s">
        <v>323</v>
      </c>
      <c r="G1465" s="46" t="s">
        <v>579</v>
      </c>
      <c r="H1465" s="47">
        <v>2.0</v>
      </c>
      <c r="I1465" s="392" t="s">
        <v>681</v>
      </c>
      <c r="J1465" s="398" t="s">
        <v>743</v>
      </c>
      <c r="K1465" s="393">
        <v>80.0</v>
      </c>
      <c r="L1465" s="394" t="b">
        <v>0</v>
      </c>
      <c r="M1465" s="294" t="s">
        <v>802</v>
      </c>
      <c r="N1465" s="294"/>
      <c r="O1465" s="369"/>
      <c r="P1465" s="369"/>
      <c r="Q1465" s="298" t="str">
        <f t="shared" si="3"/>
        <v>CdNatRegister</v>
      </c>
      <c r="R1465" s="298" t="str">
        <f t="shared" si="19"/>
        <v>Name</v>
      </c>
      <c r="S1465" s="298" t="str">
        <f t="array" ref="S1465">iferror(index('Type Mapping'!$A$2:$D$21,match(J1465,'Type Mapping'!$B$2:$B$21,0),3),"type mismatch")</f>
        <v>VARCHAR</v>
      </c>
      <c r="T1465" s="298"/>
      <c r="U1465" s="298"/>
      <c r="V1465" s="298"/>
      <c r="W1465" s="51" t="b">
        <v>1</v>
      </c>
      <c r="X1465" s="51"/>
      <c r="Y1465" s="309"/>
      <c r="Z1465" s="309"/>
      <c r="AA1465" s="311" t="s">
        <v>977</v>
      </c>
      <c r="AB1465" s="53" t="str">
        <f t="shared" si="23"/>
        <v>**field missing**_history</v>
      </c>
      <c r="AC1465" s="308" t="str">
        <f t="array" ref="AC1465">iferror(index('StoT Mapping (Depreciated)'!$D$2:$L$976,match(E1465,'StoT Mapping (Depreciated)'!$D$2:$D$976,0),9),"**FIELD MISSING**")</f>
        <v>**FIELD MISSING**</v>
      </c>
      <c r="AD1465" s="53" t="str">
        <f t="shared" si="6"/>
        <v>**field missing**.**FIELD MISSING**</v>
      </c>
      <c r="AE1465" s="299">
        <f>countif(NEW_REDB_table.field,AD1465)</f>
        <v>0</v>
      </c>
      <c r="AF1465" s="299" t="str">
        <f t="shared" si="7"/>
        <v>Check...</v>
      </c>
      <c r="AG1465" s="308"/>
      <c r="AH1465" s="317" t="b">
        <v>0</v>
      </c>
      <c r="AI1465" s="317" t="b">
        <v>0</v>
      </c>
      <c r="AJ1465" s="308" t="str">
        <f t="array" ref="AJ1465">iferror(index('Type Mapping'!$A$2:$D$21,match(J1465,'Type Mapping'!$B$2:$B$21,0),4),"type mismatch")</f>
        <v>VARCHAR</v>
      </c>
      <c r="AK1465" s="308"/>
      <c r="AL1465" s="308"/>
      <c r="AM1465" s="308"/>
      <c r="AN1465" s="300" t="b">
        <v>0</v>
      </c>
      <c r="AO1465" s="300" t="b">
        <v>0</v>
      </c>
      <c r="AP1465" s="300" t="b">
        <v>0</v>
      </c>
      <c r="AQ1465" s="300" t="b">
        <v>0</v>
      </c>
      <c r="AR1465" s="300"/>
      <c r="AS1465" s="300"/>
      <c r="AT1465" s="302"/>
      <c r="AU1465" s="302"/>
      <c r="AV1465" s="303" t="b">
        <v>1</v>
      </c>
      <c r="AW1465" s="304" t="str">
        <f t="shared" si="9"/>
        <v>false</v>
      </c>
      <c r="AX1465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65" s="306"/>
      <c r="AZ1465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65" s="306"/>
      <c r="BB1465" s="302"/>
      <c r="BC1465" s="303" t="b">
        <f t="shared" si="11"/>
        <v>1</v>
      </c>
      <c r="BD1465" s="304"/>
      <c r="BE1465" s="304" t="str">
        <f t="shared" si="12"/>
        <v>false</v>
      </c>
      <c r="BF1465" s="307"/>
      <c r="BG1465" s="305"/>
      <c r="BH1465" s="305"/>
      <c r="BI1465" s="305"/>
      <c r="BJ1465" s="305" t="str">
        <f t="shared" si="18"/>
        <v>&lt;column comment="" default="" key="false" label="CdNatRegister" length="255" nullable="true" originalDbColumnName="CdNatRegister" originalLength="-1" pattern="" precision="-1" talendType="id_String" type=""/&gt;</v>
      </c>
      <c r="BK1465" s="306"/>
      <c r="BL1465" s="305" t="str">
        <f t="shared" si="14"/>
        <v>&lt;column comment="" default="" key="false" label="CdNatRegister" length="255" nullable="true" originalDbColumnName="CdNatRegister" originalLength="-1" pattern="" precision="-1" talendType="id_String" type=""/&gt;</v>
      </c>
      <c r="BM1465" s="306"/>
      <c r="BN1465" s="302"/>
      <c r="BO1465" s="302"/>
      <c r="BP1465" s="302"/>
      <c r="BQ1465" s="302"/>
      <c r="BR1465" s="302"/>
      <c r="BS1465" s="302"/>
      <c r="BT1465" s="302"/>
      <c r="BU1465" s="302"/>
      <c r="BV1465" s="302"/>
      <c r="BW1465" s="302"/>
      <c r="BX1465" s="302"/>
    </row>
    <row r="1466">
      <c r="A1466" s="292" t="s">
        <v>728</v>
      </c>
      <c r="B1466" s="292">
        <v>1465.0</v>
      </c>
      <c r="C1466" s="292">
        <f t="shared" si="15"/>
        <v>1</v>
      </c>
      <c r="D1466" s="397" t="str">
        <f t="shared" si="35"/>
        <v>Buil Permit Data</v>
      </c>
      <c r="E1466" s="46" t="str">
        <f t="shared" si="2"/>
        <v>PrclCode.mdb.CdOwnerCode.OwnerCode</v>
      </c>
      <c r="F1466" s="46" t="s">
        <v>323</v>
      </c>
      <c r="G1466" s="46" t="s">
        <v>580</v>
      </c>
      <c r="H1466" s="47">
        <v>1.0</v>
      </c>
      <c r="I1466" s="392" t="s">
        <v>90</v>
      </c>
      <c r="J1466" s="398" t="s">
        <v>740</v>
      </c>
      <c r="K1466" s="393">
        <v>1.0</v>
      </c>
      <c r="L1466" s="394" t="b">
        <v>0</v>
      </c>
      <c r="M1466" s="294" t="s">
        <v>741</v>
      </c>
      <c r="N1466" s="294"/>
      <c r="O1466" s="369"/>
      <c r="P1466" s="369"/>
      <c r="Q1466" s="298" t="str">
        <f t="shared" si="3"/>
        <v>CdOwnerCode</v>
      </c>
      <c r="R1466" s="298" t="str">
        <f t="shared" si="19"/>
        <v>OwnerCode</v>
      </c>
      <c r="S1466" s="298" t="str">
        <f t="array" ref="S1466">iferror(index('Type Mapping'!$A$2:$D$21,match(J1466,'Type Mapping'!$B$2:$B$21,0),3),"type mismatch")</f>
        <v>VARCHAR</v>
      </c>
      <c r="T1466" s="298"/>
      <c r="U1466" s="298"/>
      <c r="V1466" s="298"/>
      <c r="W1466" s="51" t="b">
        <v>1</v>
      </c>
      <c r="X1466" s="51"/>
      <c r="Y1466" s="309"/>
      <c r="Z1466" s="309"/>
      <c r="AA1466" s="311" t="s">
        <v>977</v>
      </c>
      <c r="AB1466" s="53" t="str">
        <f t="shared" si="23"/>
        <v>**field missing**_history</v>
      </c>
      <c r="AC1466" s="308" t="str">
        <f t="array" ref="AC1466">iferror(index('StoT Mapping (Depreciated)'!$D$2:$L$976,match(E1466,'StoT Mapping (Depreciated)'!$D$2:$D$976,0),9),"**FIELD MISSING**")</f>
        <v>**FIELD MISSING**</v>
      </c>
      <c r="AD1466" s="53" t="str">
        <f t="shared" si="6"/>
        <v>**field missing**.**FIELD MISSING**</v>
      </c>
      <c r="AE1466" s="299">
        <f>countif(NEW_REDB_table.field,AD1466)</f>
        <v>0</v>
      </c>
      <c r="AF1466" s="299" t="str">
        <f t="shared" si="7"/>
        <v>Check...</v>
      </c>
      <c r="AG1466" s="308"/>
      <c r="AH1466" s="317" t="b">
        <v>0</v>
      </c>
      <c r="AI1466" s="317" t="b">
        <v>0</v>
      </c>
      <c r="AJ1466" s="308" t="str">
        <f t="array" ref="AJ1466">iferror(index('Type Mapping'!$A$2:$D$21,match(J1466,'Type Mapping'!$B$2:$B$21,0),4),"type mismatch")</f>
        <v>INT</v>
      </c>
      <c r="AK1466" s="308"/>
      <c r="AL1466" s="308"/>
      <c r="AM1466" s="308"/>
      <c r="AN1466" s="300" t="b">
        <v>0</v>
      </c>
      <c r="AO1466" s="300" t="b">
        <v>0</v>
      </c>
      <c r="AP1466" s="300" t="b">
        <v>0</v>
      </c>
      <c r="AQ1466" s="300" t="b">
        <v>0</v>
      </c>
      <c r="AR1466" s="300"/>
      <c r="AS1466" s="300"/>
      <c r="AT1466" s="302"/>
      <c r="AU1466" s="302"/>
      <c r="AV1466" s="303" t="b">
        <v>1</v>
      </c>
      <c r="AW1466" s="304" t="str">
        <f t="shared" si="9"/>
        <v>false</v>
      </c>
      <c r="AX1466" s="305" t="str">
        <f t="shared" si="17"/>
        <v>***CdOwnerCode.xml &lt;?xml version="1.0" encoding="UTF-8"?&gt;&lt;schema&gt;&lt;column comment="" default="" key="false" label="OwnerCode" length="255" nullable="true" originalDbColumnName="OwnerCode" originalLength="-1" pattern="" precision="-1" talendType="id_String" type=""/&gt;</v>
      </c>
      <c r="AY1466" s="306"/>
      <c r="AZ1466" s="305" t="str">
        <f t="shared" si="10"/>
        <v>CdOwnerCode.xml
&lt;?xml version="1.0" encoding="UTF-8"?&gt;&lt;schema&gt;
&lt;column comment="" default="" key="false" label="OwnerCode" length="255" nullable="true" originalDbColumnName="OwnerCode" originalLength="-1" pattern="" precision="-1" talendType="id_String" type=""/&gt;</v>
      </c>
      <c r="BA1466" s="306"/>
      <c r="BB1466" s="302"/>
      <c r="BC1466" s="303" t="b">
        <f t="shared" si="11"/>
        <v>1</v>
      </c>
      <c r="BD1466" s="304"/>
      <c r="BE1466" s="304" t="str">
        <f t="shared" si="12"/>
        <v>false</v>
      </c>
      <c r="BF1466" s="307"/>
      <c r="BG1466" s="305"/>
      <c r="BH1466" s="305"/>
      <c r="BI1466" s="305"/>
      <c r="BJ1466" s="305" t="str">
        <f t="shared" si="18"/>
        <v>&lt;column comment="" default="" key="false" label="CdOwnerCode" length="255" nullable="true" originalDbColumnName="CdOwnerCode" originalLength="-1" pattern="" precision="-1" talendType="id_String" type=""/&gt;</v>
      </c>
      <c r="BK1466" s="306"/>
      <c r="BL1466" s="305" t="str">
        <f t="shared" si="14"/>
        <v>&lt;column comment="" default="" key="false" label="CdOwnerCode" length="255" nullable="true" originalDbColumnName="CdOwnerCode" originalLength="-1" pattern="" precision="-1" talendType="id_String" type=""/&gt;</v>
      </c>
      <c r="BM1466" s="306"/>
      <c r="BN1466" s="302"/>
      <c r="BO1466" s="302"/>
      <c r="BP1466" s="302"/>
      <c r="BQ1466" s="302"/>
      <c r="BR1466" s="302"/>
      <c r="BS1466" s="302"/>
      <c r="BT1466" s="302"/>
      <c r="BU1466" s="302"/>
      <c r="BV1466" s="302"/>
      <c r="BW1466" s="302"/>
      <c r="BX1466" s="302"/>
    </row>
    <row r="1467">
      <c r="A1467" s="292" t="s">
        <v>728</v>
      </c>
      <c r="B1467" s="292">
        <v>1466.0</v>
      </c>
      <c r="C1467" s="292">
        <f t="shared" si="15"/>
        <v>1</v>
      </c>
      <c r="D1467" s="397" t="str">
        <f t="shared" si="35"/>
        <v>Buil Permit Data</v>
      </c>
      <c r="E1467" s="46" t="str">
        <f t="shared" si="2"/>
        <v>PrclCode.mdb.CdOwnerCode.Descr</v>
      </c>
      <c r="F1467" s="46" t="s">
        <v>323</v>
      </c>
      <c r="G1467" s="46" t="s">
        <v>580</v>
      </c>
      <c r="H1467" s="47">
        <v>2.0</v>
      </c>
      <c r="I1467" s="392" t="s">
        <v>2078</v>
      </c>
      <c r="J1467" s="398" t="s">
        <v>743</v>
      </c>
      <c r="K1467" s="393">
        <v>15.0</v>
      </c>
      <c r="L1467" s="394" t="b">
        <v>0</v>
      </c>
      <c r="M1467" s="294" t="s">
        <v>802</v>
      </c>
      <c r="N1467" s="294"/>
      <c r="O1467" s="369"/>
      <c r="P1467" s="369"/>
      <c r="Q1467" s="298" t="str">
        <f t="shared" si="3"/>
        <v>CdOwnerCode</v>
      </c>
      <c r="R1467" s="298" t="str">
        <f t="shared" si="19"/>
        <v>Descr</v>
      </c>
      <c r="S1467" s="298" t="str">
        <f t="array" ref="S1467">iferror(index('Type Mapping'!$A$2:$D$21,match(J1467,'Type Mapping'!$B$2:$B$21,0),3),"type mismatch")</f>
        <v>VARCHAR</v>
      </c>
      <c r="T1467" s="298"/>
      <c r="U1467" s="298"/>
      <c r="V1467" s="298"/>
      <c r="W1467" s="51" t="b">
        <v>1</v>
      </c>
      <c r="X1467" s="51"/>
      <c r="Y1467" s="309"/>
      <c r="Z1467" s="309"/>
      <c r="AA1467" s="311" t="s">
        <v>977</v>
      </c>
      <c r="AB1467" s="53" t="str">
        <f t="shared" si="23"/>
        <v>**field missing**_history</v>
      </c>
      <c r="AC1467" s="308" t="str">
        <f t="array" ref="AC1467">iferror(index('StoT Mapping (Depreciated)'!$D$2:$L$976,match(E1467,'StoT Mapping (Depreciated)'!$D$2:$D$976,0),9),"**FIELD MISSING**")</f>
        <v>**FIELD MISSING**</v>
      </c>
      <c r="AD1467" s="53" t="str">
        <f t="shared" si="6"/>
        <v>**field missing**.**FIELD MISSING**</v>
      </c>
      <c r="AE1467" s="299">
        <f>countif(NEW_REDB_table.field,AD1467)</f>
        <v>0</v>
      </c>
      <c r="AF1467" s="299" t="str">
        <f t="shared" si="7"/>
        <v>Check...</v>
      </c>
      <c r="AG1467" s="308"/>
      <c r="AH1467" s="317" t="b">
        <v>0</v>
      </c>
      <c r="AI1467" s="317" t="b">
        <v>0</v>
      </c>
      <c r="AJ1467" s="308" t="str">
        <f t="array" ref="AJ1467">iferror(index('Type Mapping'!$A$2:$D$21,match(J1467,'Type Mapping'!$B$2:$B$21,0),4),"type mismatch")</f>
        <v>VARCHAR</v>
      </c>
      <c r="AK1467" s="308"/>
      <c r="AL1467" s="308"/>
      <c r="AM1467" s="308"/>
      <c r="AN1467" s="300" t="b">
        <v>0</v>
      </c>
      <c r="AO1467" s="300" t="b">
        <v>0</v>
      </c>
      <c r="AP1467" s="300" t="b">
        <v>0</v>
      </c>
      <c r="AQ1467" s="300" t="b">
        <v>0</v>
      </c>
      <c r="AR1467" s="300"/>
      <c r="AS1467" s="300"/>
      <c r="AT1467" s="302"/>
      <c r="AU1467" s="302"/>
      <c r="AV1467" s="303" t="b">
        <v>1</v>
      </c>
      <c r="AW1467" s="304" t="str">
        <f t="shared" si="9"/>
        <v>false</v>
      </c>
      <c r="AX1467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467" s="306"/>
      <c r="AZ1467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467" s="306"/>
      <c r="BB1467" s="302"/>
      <c r="BC1467" s="303" t="b">
        <f t="shared" si="11"/>
        <v>1</v>
      </c>
      <c r="BD1467" s="304"/>
      <c r="BE1467" s="304" t="str">
        <f t="shared" si="12"/>
        <v>false</v>
      </c>
      <c r="BF1467" s="307"/>
      <c r="BG1467" s="305"/>
      <c r="BH1467" s="305"/>
      <c r="BI1467" s="305"/>
      <c r="BJ1467" s="305" t="str">
        <f t="shared" si="18"/>
        <v>&lt;column comment="" default="" key="false" label="CdOwnerCode" length="255" nullable="true" originalDbColumnName="CdOwnerCode" originalLength="-1" pattern="" precision="-1" talendType="id_String" type=""/&gt;</v>
      </c>
      <c r="BK1467" s="306"/>
      <c r="BL1467" s="305" t="str">
        <f t="shared" si="14"/>
        <v>&lt;column comment="" default="" key="false" label="CdOwnerCode" length="255" nullable="true" originalDbColumnName="CdOwnerCode" originalLength="-1" pattern="" precision="-1" talendType="id_String" type=""/&gt;</v>
      </c>
      <c r="BM1467" s="306"/>
      <c r="BN1467" s="302"/>
      <c r="BO1467" s="302"/>
      <c r="BP1467" s="302"/>
      <c r="BQ1467" s="302"/>
      <c r="BR1467" s="302"/>
      <c r="BS1467" s="302"/>
      <c r="BT1467" s="302"/>
      <c r="BU1467" s="302"/>
      <c r="BV1467" s="302"/>
      <c r="BW1467" s="302"/>
      <c r="BX1467" s="302"/>
    </row>
    <row r="1468">
      <c r="A1468" s="292" t="s">
        <v>728</v>
      </c>
      <c r="B1468" s="292">
        <v>1467.0</v>
      </c>
      <c r="C1468" s="292">
        <f t="shared" si="15"/>
        <v>1</v>
      </c>
      <c r="D1468" s="397" t="str">
        <f t="shared" si="35"/>
        <v>Buil Permit Data</v>
      </c>
      <c r="E1468" s="46" t="str">
        <f t="shared" si="2"/>
        <v>PrclCode.mdb.CdOwnerCode.Explanation</v>
      </c>
      <c r="F1468" s="46" t="s">
        <v>323</v>
      </c>
      <c r="G1468" s="46" t="s">
        <v>580</v>
      </c>
      <c r="H1468" s="47">
        <v>3.0</v>
      </c>
      <c r="I1468" s="392" t="s">
        <v>2393</v>
      </c>
      <c r="J1468" s="398" t="s">
        <v>743</v>
      </c>
      <c r="K1468" s="393">
        <v>50.0</v>
      </c>
      <c r="L1468" s="394" t="b">
        <v>0</v>
      </c>
      <c r="M1468" s="294" t="s">
        <v>802</v>
      </c>
      <c r="N1468" s="294"/>
      <c r="O1468" s="369"/>
      <c r="P1468" s="369"/>
      <c r="Q1468" s="298" t="str">
        <f t="shared" si="3"/>
        <v>CdOwnerCode</v>
      </c>
      <c r="R1468" s="298" t="str">
        <f t="shared" si="19"/>
        <v>Explanation</v>
      </c>
      <c r="S1468" s="298" t="str">
        <f t="array" ref="S1468">iferror(index('Type Mapping'!$A$2:$D$21,match(J1468,'Type Mapping'!$B$2:$B$21,0),3),"type mismatch")</f>
        <v>VARCHAR</v>
      </c>
      <c r="T1468" s="298"/>
      <c r="U1468" s="298"/>
      <c r="V1468" s="298"/>
      <c r="W1468" s="51" t="b">
        <v>1</v>
      </c>
      <c r="X1468" s="51"/>
      <c r="Y1468" s="309"/>
      <c r="Z1468" s="309"/>
      <c r="AA1468" s="311" t="s">
        <v>977</v>
      </c>
      <c r="AB1468" s="53" t="str">
        <f t="shared" si="23"/>
        <v>**field missing**_history</v>
      </c>
      <c r="AC1468" s="308" t="str">
        <f t="array" ref="AC1468">iferror(index('StoT Mapping (Depreciated)'!$D$2:$L$976,match(E1468,'StoT Mapping (Depreciated)'!$D$2:$D$976,0),9),"**FIELD MISSING**")</f>
        <v>**FIELD MISSING**</v>
      </c>
      <c r="AD1468" s="53" t="str">
        <f t="shared" si="6"/>
        <v>**field missing**.**FIELD MISSING**</v>
      </c>
      <c r="AE1468" s="299">
        <f>countif(NEW_REDB_table.field,AD1468)</f>
        <v>0</v>
      </c>
      <c r="AF1468" s="299" t="str">
        <f t="shared" si="7"/>
        <v>Check...</v>
      </c>
      <c r="AG1468" s="308"/>
      <c r="AH1468" s="317" t="b">
        <v>0</v>
      </c>
      <c r="AI1468" s="317" t="b">
        <v>0</v>
      </c>
      <c r="AJ1468" s="308" t="str">
        <f t="array" ref="AJ1468">iferror(index('Type Mapping'!$A$2:$D$21,match(J1468,'Type Mapping'!$B$2:$B$21,0),4),"type mismatch")</f>
        <v>VARCHAR</v>
      </c>
      <c r="AK1468" s="308"/>
      <c r="AL1468" s="308"/>
      <c r="AM1468" s="308"/>
      <c r="AN1468" s="300" t="b">
        <v>0</v>
      </c>
      <c r="AO1468" s="300" t="b">
        <v>0</v>
      </c>
      <c r="AP1468" s="300" t="b">
        <v>0</v>
      </c>
      <c r="AQ1468" s="300" t="b">
        <v>0</v>
      </c>
      <c r="AR1468" s="300"/>
      <c r="AS1468" s="300"/>
      <c r="AT1468" s="302"/>
      <c r="AU1468" s="302"/>
      <c r="AV1468" s="303" t="b">
        <v>1</v>
      </c>
      <c r="AW1468" s="304" t="str">
        <f t="shared" si="9"/>
        <v>false</v>
      </c>
      <c r="AX1468" s="305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468" s="306"/>
      <c r="AZ1468" s="305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468" s="306"/>
      <c r="BB1468" s="302"/>
      <c r="BC1468" s="303" t="b">
        <f t="shared" si="11"/>
        <v>1</v>
      </c>
      <c r="BD1468" s="304"/>
      <c r="BE1468" s="304" t="str">
        <f t="shared" si="12"/>
        <v>false</v>
      </c>
      <c r="BF1468" s="307"/>
      <c r="BG1468" s="305"/>
      <c r="BH1468" s="305"/>
      <c r="BI1468" s="305"/>
      <c r="BJ1468" s="305" t="str">
        <f t="shared" si="18"/>
        <v>&lt;column comment="" default="" key="false" label="CdOwnerCode" length="255" nullable="true" originalDbColumnName="CdOwnerCode" originalLength="-1" pattern="" precision="-1" talendType="id_String" type=""/&gt;</v>
      </c>
      <c r="BK1468" s="306"/>
      <c r="BL1468" s="305" t="str">
        <f t="shared" si="14"/>
        <v>&lt;column comment="" default="" key="false" label="CdOwnerCode" length="255" nullable="true" originalDbColumnName="CdOwnerCode" originalLength="-1" pattern="" precision="-1" talendType="id_String" type=""/&gt;</v>
      </c>
      <c r="BM1468" s="306"/>
      <c r="BN1468" s="302"/>
      <c r="BO1468" s="302"/>
      <c r="BP1468" s="302"/>
      <c r="BQ1468" s="302"/>
      <c r="BR1468" s="302"/>
      <c r="BS1468" s="302"/>
      <c r="BT1468" s="302"/>
      <c r="BU1468" s="302"/>
      <c r="BV1468" s="302"/>
      <c r="BW1468" s="302"/>
      <c r="BX1468" s="302"/>
    </row>
    <row r="1469">
      <c r="A1469" s="292" t="s">
        <v>728</v>
      </c>
      <c r="B1469" s="292">
        <v>1468.0</v>
      </c>
      <c r="C1469" s="292">
        <f t="shared" si="15"/>
        <v>2</v>
      </c>
      <c r="D1469" s="397" t="str">
        <f t="shared" si="35"/>
        <v>Buil Permit Data</v>
      </c>
      <c r="E1469" s="46" t="str">
        <f t="shared" si="2"/>
        <v>PrclCode.mdb.CdOwnerOccCode.OwnerOccCode</v>
      </c>
      <c r="F1469" s="46" t="s">
        <v>323</v>
      </c>
      <c r="G1469" s="46" t="s">
        <v>581</v>
      </c>
      <c r="H1469" s="47">
        <v>1.0</v>
      </c>
      <c r="I1469" s="392" t="s">
        <v>2437</v>
      </c>
      <c r="J1469" s="398" t="s">
        <v>743</v>
      </c>
      <c r="K1469" s="393">
        <v>1.0</v>
      </c>
      <c r="L1469" s="394" t="b">
        <v>1</v>
      </c>
      <c r="M1469" s="294" t="s">
        <v>802</v>
      </c>
      <c r="N1469" s="294"/>
      <c r="O1469" s="369"/>
      <c r="P1469" s="369"/>
      <c r="Q1469" s="298" t="str">
        <f t="shared" si="3"/>
        <v>CdOwnerOccCode</v>
      </c>
      <c r="R1469" s="298" t="str">
        <f t="shared" si="19"/>
        <v>OwnerOccCode</v>
      </c>
      <c r="S1469" s="298" t="str">
        <f t="array" ref="S1469">iferror(index('Type Mapping'!$A$2:$D$21,match(J1469,'Type Mapping'!$B$2:$B$21,0),3),"type mismatch")</f>
        <v>VARCHAR</v>
      </c>
      <c r="T1469" s="298"/>
      <c r="U1469" s="298"/>
      <c r="V1469" s="298"/>
      <c r="W1469" s="51" t="b">
        <v>1</v>
      </c>
      <c r="X1469" s="51"/>
      <c r="Y1469" s="309"/>
      <c r="Z1469" s="309"/>
      <c r="AA1469" s="311" t="s">
        <v>977</v>
      </c>
      <c r="AB1469" s="53" t="str">
        <f t="shared" si="23"/>
        <v>**field missing**_history</v>
      </c>
      <c r="AC1469" s="308" t="str">
        <f t="array" ref="AC1469">iferror(index('StoT Mapping (Depreciated)'!$D$2:$L$976,match(E1469,'StoT Mapping (Depreciated)'!$D$2:$D$976,0),9),"**FIELD MISSING**")</f>
        <v>**FIELD MISSING**</v>
      </c>
      <c r="AD1469" s="53" t="str">
        <f t="shared" si="6"/>
        <v>**field missing**.**FIELD MISSING**</v>
      </c>
      <c r="AE1469" s="299">
        <f>countif(NEW_REDB_table.field,AD1469)</f>
        <v>0</v>
      </c>
      <c r="AF1469" s="299" t="str">
        <f t="shared" si="7"/>
        <v>Check...</v>
      </c>
      <c r="AG1469" s="308"/>
      <c r="AH1469" s="317" t="b">
        <v>0</v>
      </c>
      <c r="AI1469" s="317" t="b">
        <v>0</v>
      </c>
      <c r="AJ1469" s="308" t="str">
        <f t="array" ref="AJ1469">iferror(index('Type Mapping'!$A$2:$D$21,match(J1469,'Type Mapping'!$B$2:$B$21,0),4),"type mismatch")</f>
        <v>VARCHAR</v>
      </c>
      <c r="AK1469" s="308"/>
      <c r="AL1469" s="308"/>
      <c r="AM1469" s="308"/>
      <c r="AN1469" s="300" t="b">
        <v>0</v>
      </c>
      <c r="AO1469" s="300" t="b">
        <v>0</v>
      </c>
      <c r="AP1469" s="300" t="b">
        <v>0</v>
      </c>
      <c r="AQ1469" s="300" t="b">
        <v>0</v>
      </c>
      <c r="AR1469" s="300"/>
      <c r="AS1469" s="300"/>
      <c r="AT1469" s="302"/>
      <c r="AU1469" s="302"/>
      <c r="AV1469" s="303" t="b">
        <v>1</v>
      </c>
      <c r="AW1469" s="304" t="str">
        <f t="shared" si="9"/>
        <v>true</v>
      </c>
      <c r="AX1469" s="305" t="str">
        <f t="shared" si="17"/>
        <v>***CdOwnerOccCode.xml &lt;?xml version="1.0" encoding="UTF-8"?&gt;&lt;schema&gt;&lt;column comment="" default="" key="true" label="OwnerOccCode" length="255" nullable="true" originalDbColumnName="OwnerOccCode" originalLength="-1" pattern="" precision="-1" talendType="id_String" type=""/&gt;</v>
      </c>
      <c r="AY1469" s="306"/>
      <c r="AZ1469" s="305" t="str">
        <f t="shared" si="10"/>
        <v>CdOwnerOccCode.xml
&lt;?xml version="1.0" encoding="UTF-8"?&gt;&lt;schema&gt;
&lt;column comment="" default="" key="true" label="OwnerOccCode" length="255" nullable="true" originalDbColumnName="OwnerOccCode" originalLength="-1" pattern="" precision="-1" talendType="id_String" type=""/&gt;</v>
      </c>
      <c r="BA1469" s="306"/>
      <c r="BB1469" s="302"/>
      <c r="BC1469" s="303" t="b">
        <f t="shared" si="11"/>
        <v>1</v>
      </c>
      <c r="BD1469" s="304"/>
      <c r="BE1469" s="304" t="str">
        <f t="shared" si="12"/>
        <v>false</v>
      </c>
      <c r="BF1469" s="307"/>
      <c r="BG1469" s="305"/>
      <c r="BH1469" s="305"/>
      <c r="BI1469" s="305"/>
      <c r="BJ1469" s="305" t="str">
        <f t="shared" si="18"/>
        <v>&lt;column comment="" default="" key="false" label="CdOwnerOccCode" length="255" nullable="true" originalDbColumnName="CdOwnerOccCode" originalLength="-1" pattern="" precision="-1" talendType="id_String" type=""/&gt;</v>
      </c>
      <c r="BK1469" s="306"/>
      <c r="BL1469" s="305" t="str">
        <f t="shared" si="14"/>
        <v>&lt;column comment="" default="" key="false" label="CdOwnerOccCode" length="255" nullable="true" originalDbColumnName="CdOwnerOccCode" originalLength="-1" pattern="" precision="-1" talendType="id_String" type=""/&gt;</v>
      </c>
      <c r="BM1469" s="306"/>
      <c r="BN1469" s="302"/>
      <c r="BO1469" s="302"/>
      <c r="BP1469" s="302"/>
      <c r="BQ1469" s="302"/>
      <c r="BR1469" s="302"/>
      <c r="BS1469" s="302"/>
      <c r="BT1469" s="302"/>
      <c r="BU1469" s="302"/>
      <c r="BV1469" s="302"/>
      <c r="BW1469" s="302"/>
      <c r="BX1469" s="302"/>
    </row>
    <row r="1470">
      <c r="A1470" s="292" t="s">
        <v>728</v>
      </c>
      <c r="B1470" s="292">
        <v>1469.0</v>
      </c>
      <c r="C1470" s="292">
        <f t="shared" si="15"/>
        <v>2</v>
      </c>
      <c r="D1470" s="397" t="str">
        <f t="shared" si="35"/>
        <v>Buil Permit Data</v>
      </c>
      <c r="E1470" s="46" t="str">
        <f t="shared" si="2"/>
        <v>PrclCode.mdb.CdOwnerOccCode.Descr</v>
      </c>
      <c r="F1470" s="46" t="s">
        <v>323</v>
      </c>
      <c r="G1470" s="46" t="s">
        <v>581</v>
      </c>
      <c r="H1470" s="47">
        <v>2.0</v>
      </c>
      <c r="I1470" s="392" t="s">
        <v>2078</v>
      </c>
      <c r="J1470" s="398" t="s">
        <v>743</v>
      </c>
      <c r="K1470" s="393">
        <v>15.0</v>
      </c>
      <c r="L1470" s="394" t="b">
        <v>0</v>
      </c>
      <c r="M1470" s="294" t="s">
        <v>802</v>
      </c>
      <c r="N1470" s="294"/>
      <c r="O1470" s="369"/>
      <c r="P1470" s="369"/>
      <c r="Q1470" s="298" t="str">
        <f t="shared" si="3"/>
        <v>CdOwnerOccCode</v>
      </c>
      <c r="R1470" s="298" t="str">
        <f t="shared" si="19"/>
        <v>Descr</v>
      </c>
      <c r="S1470" s="298" t="str">
        <f t="array" ref="S1470">iferror(index('Type Mapping'!$A$2:$D$21,match(J1470,'Type Mapping'!$B$2:$B$21,0),3),"type mismatch")</f>
        <v>VARCHAR</v>
      </c>
      <c r="T1470" s="298"/>
      <c r="U1470" s="298"/>
      <c r="V1470" s="298"/>
      <c r="W1470" s="51" t="b">
        <v>1</v>
      </c>
      <c r="X1470" s="51"/>
      <c r="Y1470" s="309"/>
      <c r="Z1470" s="309"/>
      <c r="AA1470" s="311" t="s">
        <v>977</v>
      </c>
      <c r="AB1470" s="53" t="str">
        <f t="shared" si="23"/>
        <v>**field missing**_history</v>
      </c>
      <c r="AC1470" s="308" t="str">
        <f t="array" ref="AC1470">iferror(index('StoT Mapping (Depreciated)'!$D$2:$L$976,match(E1470,'StoT Mapping (Depreciated)'!$D$2:$D$976,0),9),"**FIELD MISSING**")</f>
        <v>**FIELD MISSING**</v>
      </c>
      <c r="AD1470" s="53" t="str">
        <f t="shared" si="6"/>
        <v>**field missing**.**FIELD MISSING**</v>
      </c>
      <c r="AE1470" s="299">
        <f>countif(NEW_REDB_table.field,AD1470)</f>
        <v>0</v>
      </c>
      <c r="AF1470" s="299" t="str">
        <f t="shared" si="7"/>
        <v>Check...</v>
      </c>
      <c r="AG1470" s="308"/>
      <c r="AH1470" s="317" t="b">
        <v>0</v>
      </c>
      <c r="AI1470" s="317" t="b">
        <v>0</v>
      </c>
      <c r="AJ1470" s="308" t="str">
        <f t="array" ref="AJ1470">iferror(index('Type Mapping'!$A$2:$D$21,match(J1470,'Type Mapping'!$B$2:$B$21,0),4),"type mismatch")</f>
        <v>VARCHAR</v>
      </c>
      <c r="AK1470" s="308"/>
      <c r="AL1470" s="308"/>
      <c r="AM1470" s="308"/>
      <c r="AN1470" s="300" t="b">
        <v>0</v>
      </c>
      <c r="AO1470" s="300" t="b">
        <v>0</v>
      </c>
      <c r="AP1470" s="300" t="b">
        <v>0</v>
      </c>
      <c r="AQ1470" s="300" t="b">
        <v>0</v>
      </c>
      <c r="AR1470" s="300"/>
      <c r="AS1470" s="300"/>
      <c r="AT1470" s="302"/>
      <c r="AU1470" s="302"/>
      <c r="AV1470" s="303" t="b">
        <v>1</v>
      </c>
      <c r="AW1470" s="304" t="str">
        <f t="shared" si="9"/>
        <v>false</v>
      </c>
      <c r="AX1470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70" s="306"/>
      <c r="AZ1470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70" s="306"/>
      <c r="BB1470" s="302"/>
      <c r="BC1470" s="303" t="b">
        <f t="shared" si="11"/>
        <v>1</v>
      </c>
      <c r="BD1470" s="304"/>
      <c r="BE1470" s="304" t="str">
        <f t="shared" si="12"/>
        <v>false</v>
      </c>
      <c r="BF1470" s="307"/>
      <c r="BG1470" s="305"/>
      <c r="BH1470" s="305"/>
      <c r="BI1470" s="305"/>
      <c r="BJ1470" s="305" t="str">
        <f t="shared" si="18"/>
        <v>&lt;column comment="" default="" key="false" label="CdOwnerOccCode" length="255" nullable="true" originalDbColumnName="CdOwnerOccCode" originalLength="-1" pattern="" precision="-1" talendType="id_String" type=""/&gt;</v>
      </c>
      <c r="BK1470" s="306"/>
      <c r="BL1470" s="305" t="str">
        <f t="shared" si="14"/>
        <v>&lt;column comment="" default="" key="false" label="CdOwnerOccCode" length="255" nullable="true" originalDbColumnName="CdOwnerOccCode" originalLength="-1" pattern="" precision="-1" talendType="id_String" type=""/&gt;</v>
      </c>
      <c r="BM1470" s="306"/>
      <c r="BN1470" s="302"/>
      <c r="BO1470" s="302"/>
      <c r="BP1470" s="302"/>
      <c r="BQ1470" s="302"/>
      <c r="BR1470" s="302"/>
      <c r="BS1470" s="302"/>
      <c r="BT1470" s="302"/>
      <c r="BU1470" s="302"/>
      <c r="BV1470" s="302"/>
      <c r="BW1470" s="302"/>
      <c r="BX1470" s="302"/>
    </row>
    <row r="1471">
      <c r="A1471" s="292" t="s">
        <v>728</v>
      </c>
      <c r="B1471" s="292">
        <v>1470.0</v>
      </c>
      <c r="C1471" s="292">
        <f t="shared" si="15"/>
        <v>1</v>
      </c>
      <c r="D1471" s="397" t="str">
        <f t="shared" si="35"/>
        <v>Buil Permit Data</v>
      </c>
      <c r="E1471" s="46" t="str">
        <f t="shared" si="2"/>
        <v>PrclCode.mdb.CdPrclSource.SourceNum</v>
      </c>
      <c r="F1471" s="46" t="s">
        <v>323</v>
      </c>
      <c r="G1471" s="46" t="s">
        <v>582</v>
      </c>
      <c r="H1471" s="47">
        <v>1.0</v>
      </c>
      <c r="I1471" s="392" t="s">
        <v>2438</v>
      </c>
      <c r="J1471" s="398" t="s">
        <v>740</v>
      </c>
      <c r="K1471" s="393">
        <v>1.0</v>
      </c>
      <c r="L1471" s="394" t="b">
        <v>1</v>
      </c>
      <c r="M1471" s="294" t="s">
        <v>802</v>
      </c>
      <c r="N1471" s="294"/>
      <c r="O1471" s="369"/>
      <c r="P1471" s="369"/>
      <c r="Q1471" s="298" t="str">
        <f t="shared" si="3"/>
        <v>CdPrclSource</v>
      </c>
      <c r="R1471" s="298" t="str">
        <f t="shared" si="19"/>
        <v>SourceNum</v>
      </c>
      <c r="S1471" s="298" t="str">
        <f t="array" ref="S1471">iferror(index('Type Mapping'!$A$2:$D$21,match(J1471,'Type Mapping'!$B$2:$B$21,0),3),"type mismatch")</f>
        <v>VARCHAR</v>
      </c>
      <c r="T1471" s="298"/>
      <c r="U1471" s="298"/>
      <c r="V1471" s="298"/>
      <c r="W1471" s="51" t="b">
        <v>1</v>
      </c>
      <c r="X1471" s="51"/>
      <c r="Y1471" s="309"/>
      <c r="Z1471" s="309"/>
      <c r="AA1471" s="311" t="s">
        <v>977</v>
      </c>
      <c r="AB1471" s="53" t="str">
        <f t="shared" si="23"/>
        <v>**field missing**_history</v>
      </c>
      <c r="AC1471" s="308" t="str">
        <f t="array" ref="AC1471">iferror(index('StoT Mapping (Depreciated)'!$D$2:$L$976,match(E1471,'StoT Mapping (Depreciated)'!$D$2:$D$976,0),9),"**FIELD MISSING**")</f>
        <v>**FIELD MISSING**</v>
      </c>
      <c r="AD1471" s="53" t="str">
        <f t="shared" si="6"/>
        <v>**field missing**.**FIELD MISSING**</v>
      </c>
      <c r="AE1471" s="299">
        <f>countif(NEW_REDB_table.field,AD1471)</f>
        <v>0</v>
      </c>
      <c r="AF1471" s="299" t="str">
        <f t="shared" si="7"/>
        <v>Check...</v>
      </c>
      <c r="AG1471" s="308"/>
      <c r="AH1471" s="317" t="b">
        <v>0</v>
      </c>
      <c r="AI1471" s="317" t="b">
        <v>0</v>
      </c>
      <c r="AJ1471" s="308" t="str">
        <f t="array" ref="AJ1471">iferror(index('Type Mapping'!$A$2:$D$21,match(J1471,'Type Mapping'!$B$2:$B$21,0),4),"type mismatch")</f>
        <v>INT</v>
      </c>
      <c r="AK1471" s="308"/>
      <c r="AL1471" s="308"/>
      <c r="AM1471" s="308"/>
      <c r="AN1471" s="300" t="b">
        <v>0</v>
      </c>
      <c r="AO1471" s="300" t="b">
        <v>0</v>
      </c>
      <c r="AP1471" s="300" t="b">
        <v>0</v>
      </c>
      <c r="AQ1471" s="300" t="b">
        <v>0</v>
      </c>
      <c r="AR1471" s="300"/>
      <c r="AS1471" s="300"/>
      <c r="AT1471" s="302"/>
      <c r="AU1471" s="302"/>
      <c r="AV1471" s="303" t="b">
        <v>1</v>
      </c>
      <c r="AW1471" s="304" t="str">
        <f t="shared" si="9"/>
        <v>true</v>
      </c>
      <c r="AX1471" s="305" t="str">
        <f t="shared" si="17"/>
        <v>***CdPrclSource.xml &lt;?xml version="1.0" encoding="UTF-8"?&gt;&lt;schema&gt;&lt;column comment="" default="" key="true" label="SourceNum" length="255" nullable="true" originalDbColumnName="SourceNum" originalLength="-1" pattern="" precision="-1" talendType="id_String" type=""/&gt;</v>
      </c>
      <c r="AY1471" s="306"/>
      <c r="AZ1471" s="305" t="str">
        <f t="shared" si="10"/>
        <v>CdPrclSource.xml
&lt;?xml version="1.0" encoding="UTF-8"?&gt;&lt;schema&gt;
&lt;column comment="" default="" key="true" label="SourceNum" length="255" nullable="true" originalDbColumnName="SourceNum" originalLength="-1" pattern="" precision="-1" talendType="id_String" type=""/&gt;</v>
      </c>
      <c r="BA1471" s="306"/>
      <c r="BB1471" s="302"/>
      <c r="BC1471" s="303" t="b">
        <f t="shared" si="11"/>
        <v>1</v>
      </c>
      <c r="BD1471" s="304"/>
      <c r="BE1471" s="304" t="str">
        <f t="shared" si="12"/>
        <v>false</v>
      </c>
      <c r="BF1471" s="307"/>
      <c r="BG1471" s="305"/>
      <c r="BH1471" s="305"/>
      <c r="BI1471" s="305"/>
      <c r="BJ1471" s="305" t="str">
        <f t="shared" si="18"/>
        <v>&lt;column comment="" default="" key="false" label="CdPrclSource" length="255" nullable="true" originalDbColumnName="CdPrclSource" originalLength="-1" pattern="" precision="-1" talendType="id_String" type=""/&gt;</v>
      </c>
      <c r="BK1471" s="306"/>
      <c r="BL1471" s="305" t="str">
        <f t="shared" si="14"/>
        <v>&lt;column comment="" default="" key="false" label="CdPrclSource" length="255" nullable="true" originalDbColumnName="CdPrclSource" originalLength="-1" pattern="" precision="-1" talendType="id_String" type=""/&gt;</v>
      </c>
      <c r="BM1471" s="306"/>
      <c r="BN1471" s="302"/>
      <c r="BO1471" s="302"/>
      <c r="BP1471" s="302"/>
      <c r="BQ1471" s="302"/>
      <c r="BR1471" s="302"/>
      <c r="BS1471" s="302"/>
      <c r="BT1471" s="302"/>
      <c r="BU1471" s="302"/>
      <c r="BV1471" s="302"/>
      <c r="BW1471" s="302"/>
      <c r="BX1471" s="302"/>
    </row>
    <row r="1472">
      <c r="A1472" s="292" t="s">
        <v>728</v>
      </c>
      <c r="B1472" s="292">
        <v>1471.0</v>
      </c>
      <c r="C1472" s="292">
        <f t="shared" si="15"/>
        <v>1</v>
      </c>
      <c r="D1472" s="397" t="str">
        <f t="shared" si="35"/>
        <v>Buil Permit Data</v>
      </c>
      <c r="E1472" s="46" t="str">
        <f t="shared" si="2"/>
        <v>PrclCode.mdb.CdPrclSource.Descr</v>
      </c>
      <c r="F1472" s="46" t="s">
        <v>323</v>
      </c>
      <c r="G1472" s="46" t="s">
        <v>582</v>
      </c>
      <c r="H1472" s="47">
        <v>2.0</v>
      </c>
      <c r="I1472" s="392" t="s">
        <v>2078</v>
      </c>
      <c r="J1472" s="398" t="s">
        <v>743</v>
      </c>
      <c r="K1472" s="393">
        <v>30.0</v>
      </c>
      <c r="L1472" s="394" t="b">
        <v>0</v>
      </c>
      <c r="M1472" s="294" t="s">
        <v>802</v>
      </c>
      <c r="N1472" s="294"/>
      <c r="O1472" s="369"/>
      <c r="P1472" s="369"/>
      <c r="Q1472" s="298" t="str">
        <f t="shared" si="3"/>
        <v>CdPrclSource</v>
      </c>
      <c r="R1472" s="298" t="str">
        <f t="shared" si="19"/>
        <v>Descr</v>
      </c>
      <c r="S1472" s="298" t="str">
        <f t="array" ref="S1472">iferror(index('Type Mapping'!$A$2:$D$21,match(J1472,'Type Mapping'!$B$2:$B$21,0),3),"type mismatch")</f>
        <v>VARCHAR</v>
      </c>
      <c r="T1472" s="298"/>
      <c r="U1472" s="298"/>
      <c r="V1472" s="298"/>
      <c r="W1472" s="51" t="b">
        <v>1</v>
      </c>
      <c r="X1472" s="51"/>
      <c r="Y1472" s="309"/>
      <c r="Z1472" s="309"/>
      <c r="AA1472" s="311" t="s">
        <v>977</v>
      </c>
      <c r="AB1472" s="53" t="str">
        <f t="shared" si="23"/>
        <v>**field missing**_history</v>
      </c>
      <c r="AC1472" s="308" t="str">
        <f t="array" ref="AC1472">iferror(index('StoT Mapping (Depreciated)'!$D$2:$L$976,match(E1472,'StoT Mapping (Depreciated)'!$D$2:$D$976,0),9),"**FIELD MISSING**")</f>
        <v>**FIELD MISSING**</v>
      </c>
      <c r="AD1472" s="53" t="str">
        <f t="shared" si="6"/>
        <v>**field missing**.**FIELD MISSING**</v>
      </c>
      <c r="AE1472" s="299">
        <f>countif(NEW_REDB_table.field,AD1472)</f>
        <v>0</v>
      </c>
      <c r="AF1472" s="299" t="str">
        <f t="shared" si="7"/>
        <v>Check...</v>
      </c>
      <c r="AG1472" s="308"/>
      <c r="AH1472" s="317" t="b">
        <v>0</v>
      </c>
      <c r="AI1472" s="317" t="b">
        <v>0</v>
      </c>
      <c r="AJ1472" s="308" t="str">
        <f t="array" ref="AJ1472">iferror(index('Type Mapping'!$A$2:$D$21,match(J1472,'Type Mapping'!$B$2:$B$21,0),4),"type mismatch")</f>
        <v>VARCHAR</v>
      </c>
      <c r="AK1472" s="308"/>
      <c r="AL1472" s="308"/>
      <c r="AM1472" s="308"/>
      <c r="AN1472" s="300" t="b">
        <v>0</v>
      </c>
      <c r="AO1472" s="300" t="b">
        <v>0</v>
      </c>
      <c r="AP1472" s="300" t="b">
        <v>0</v>
      </c>
      <c r="AQ1472" s="300" t="b">
        <v>0</v>
      </c>
      <c r="AR1472" s="300"/>
      <c r="AS1472" s="300"/>
      <c r="AT1472" s="302"/>
      <c r="AU1472" s="302"/>
      <c r="AV1472" s="303" t="b">
        <v>1</v>
      </c>
      <c r="AW1472" s="304" t="str">
        <f t="shared" si="9"/>
        <v>false</v>
      </c>
      <c r="AX1472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72" s="306"/>
      <c r="AZ1472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72" s="306"/>
      <c r="BB1472" s="302"/>
      <c r="BC1472" s="303" t="b">
        <f t="shared" si="11"/>
        <v>1</v>
      </c>
      <c r="BD1472" s="304"/>
      <c r="BE1472" s="304" t="str">
        <f t="shared" si="12"/>
        <v>false</v>
      </c>
      <c r="BF1472" s="307"/>
      <c r="BG1472" s="305"/>
      <c r="BH1472" s="305"/>
      <c r="BI1472" s="305"/>
      <c r="BJ1472" s="305" t="str">
        <f t="shared" si="18"/>
        <v>&lt;column comment="" default="" key="false" label="CdPrclSource" length="255" nullable="true" originalDbColumnName="CdPrclSource" originalLength="-1" pattern="" precision="-1" talendType="id_String" type=""/&gt;</v>
      </c>
      <c r="BK1472" s="306"/>
      <c r="BL1472" s="305" t="str">
        <f t="shared" si="14"/>
        <v>&lt;column comment="" default="" key="false" label="CdPrclSource" length="255" nullable="true" originalDbColumnName="CdPrclSource" originalLength="-1" pattern="" precision="-1" talendType="id_String" type=""/&gt;</v>
      </c>
      <c r="BM1472" s="306"/>
      <c r="BN1472" s="302"/>
      <c r="BO1472" s="302"/>
      <c r="BP1472" s="302"/>
      <c r="BQ1472" s="302"/>
      <c r="BR1472" s="302"/>
      <c r="BS1472" s="302"/>
      <c r="BT1472" s="302"/>
      <c r="BU1472" s="302"/>
      <c r="BV1472" s="302"/>
      <c r="BW1472" s="302"/>
      <c r="BX1472" s="302"/>
    </row>
    <row r="1473">
      <c r="A1473" s="292" t="s">
        <v>728</v>
      </c>
      <c r="B1473" s="292">
        <v>1472.0</v>
      </c>
      <c r="C1473" s="292">
        <f t="shared" si="15"/>
        <v>2</v>
      </c>
      <c r="D1473" s="397" t="str">
        <f t="shared" si="35"/>
        <v>Buil Permit Data</v>
      </c>
      <c r="E1473" s="46" t="str">
        <f t="shared" si="2"/>
        <v>PrclCode.mdb.CdPrimAddrMissCode.PrimAddrMissCode</v>
      </c>
      <c r="F1473" s="46" t="s">
        <v>323</v>
      </c>
      <c r="G1473" s="46" t="s">
        <v>583</v>
      </c>
      <c r="H1473" s="47">
        <v>1.0</v>
      </c>
      <c r="I1473" s="392" t="s">
        <v>2439</v>
      </c>
      <c r="J1473" s="398" t="s">
        <v>743</v>
      </c>
      <c r="K1473" s="393">
        <v>1.0</v>
      </c>
      <c r="L1473" s="394" t="b">
        <v>1</v>
      </c>
      <c r="M1473" s="294" t="s">
        <v>802</v>
      </c>
      <c r="N1473" s="294"/>
      <c r="O1473" s="369"/>
      <c r="P1473" s="369"/>
      <c r="Q1473" s="298" t="str">
        <f t="shared" si="3"/>
        <v>CdPrimAddrMissCode</v>
      </c>
      <c r="R1473" s="298" t="str">
        <f t="shared" si="19"/>
        <v>PrimAddrMissCode</v>
      </c>
      <c r="S1473" s="298" t="str">
        <f t="array" ref="S1473">iferror(index('Type Mapping'!$A$2:$D$21,match(J1473,'Type Mapping'!$B$2:$B$21,0),3),"type mismatch")</f>
        <v>VARCHAR</v>
      </c>
      <c r="T1473" s="298"/>
      <c r="U1473" s="298"/>
      <c r="V1473" s="298"/>
      <c r="W1473" s="51" t="b">
        <v>1</v>
      </c>
      <c r="X1473" s="51"/>
      <c r="Y1473" s="309"/>
      <c r="Z1473" s="309"/>
      <c r="AA1473" s="311" t="s">
        <v>977</v>
      </c>
      <c r="AB1473" s="53" t="str">
        <f t="shared" si="23"/>
        <v>**field missing**_history</v>
      </c>
      <c r="AC1473" s="308" t="str">
        <f t="array" ref="AC1473">iferror(index('StoT Mapping (Depreciated)'!$D$2:$L$976,match(E1473,'StoT Mapping (Depreciated)'!$D$2:$D$976,0),9),"**FIELD MISSING**")</f>
        <v>**FIELD MISSING**</v>
      </c>
      <c r="AD1473" s="53" t="str">
        <f t="shared" si="6"/>
        <v>**field missing**.**FIELD MISSING**</v>
      </c>
      <c r="AE1473" s="299">
        <f>countif(NEW_REDB_table.field,AD1473)</f>
        <v>0</v>
      </c>
      <c r="AF1473" s="299" t="str">
        <f t="shared" si="7"/>
        <v>Check...</v>
      </c>
      <c r="AG1473" s="308"/>
      <c r="AH1473" s="317" t="b">
        <v>0</v>
      </c>
      <c r="AI1473" s="317" t="b">
        <v>0</v>
      </c>
      <c r="AJ1473" s="308" t="str">
        <f t="array" ref="AJ1473">iferror(index('Type Mapping'!$A$2:$D$21,match(J1473,'Type Mapping'!$B$2:$B$21,0),4),"type mismatch")</f>
        <v>VARCHAR</v>
      </c>
      <c r="AK1473" s="308"/>
      <c r="AL1473" s="308"/>
      <c r="AM1473" s="308"/>
      <c r="AN1473" s="300" t="b">
        <v>0</v>
      </c>
      <c r="AO1473" s="300" t="b">
        <v>0</v>
      </c>
      <c r="AP1473" s="300" t="b">
        <v>0</v>
      </c>
      <c r="AQ1473" s="300" t="b">
        <v>0</v>
      </c>
      <c r="AR1473" s="300"/>
      <c r="AS1473" s="300"/>
      <c r="AT1473" s="302"/>
      <c r="AU1473" s="302"/>
      <c r="AV1473" s="303" t="b">
        <v>1</v>
      </c>
      <c r="AW1473" s="304" t="str">
        <f t="shared" si="9"/>
        <v>true</v>
      </c>
      <c r="AX1473" s="305" t="str">
        <f t="shared" si="17"/>
        <v>***CdPrimAddrMissCode.xml &lt;?xml version="1.0" encoding="UTF-8"?&gt;&lt;schema&gt;&lt;column comment="" default="" key="true" label="PrimAddrMissCode" length="255" nullable="true" originalDbColumnName="PrimAddrMissCode" originalLength="-1" pattern="" precision="-1" talendType="id_String" type=""/&gt;</v>
      </c>
      <c r="AY1473" s="306"/>
      <c r="AZ1473" s="305" t="str">
        <f t="shared" si="10"/>
        <v>CdPrimAddrMissCode.xml
&lt;?xml version="1.0" encoding="UTF-8"?&gt;&lt;schema&gt;
&lt;column comment="" default="" key="true" label="PrimAddrMissCode" length="255" nullable="true" originalDbColumnName="PrimAddrMissCode" originalLength="-1" pattern="" precision="-1" talendType="id_String" type=""/&gt;</v>
      </c>
      <c r="BA1473" s="306"/>
      <c r="BB1473" s="302"/>
      <c r="BC1473" s="303" t="b">
        <f t="shared" si="11"/>
        <v>1</v>
      </c>
      <c r="BD1473" s="304"/>
      <c r="BE1473" s="304" t="str">
        <f t="shared" si="12"/>
        <v>false</v>
      </c>
      <c r="BF1473" s="307"/>
      <c r="BG1473" s="305"/>
      <c r="BH1473" s="305"/>
      <c r="BI1473" s="305"/>
      <c r="BJ1473" s="305" t="str">
        <f t="shared" si="18"/>
        <v>&lt;column comment="" default="" key="false" label="CdPrimAddrMissCode" length="255" nullable="true" originalDbColumnName="CdPrimAddrMissCode" originalLength="-1" pattern="" precision="-1" talendType="id_String" type=""/&gt;</v>
      </c>
      <c r="BK1473" s="306"/>
      <c r="BL1473" s="305" t="str">
        <f t="shared" si="14"/>
        <v>&lt;column comment="" default="" key="false" label="CdPrimAddrMissCode" length="255" nullable="true" originalDbColumnName="CdPrimAddrMissCode" originalLength="-1" pattern="" precision="-1" talendType="id_String" type=""/&gt;</v>
      </c>
      <c r="BM1473" s="306"/>
      <c r="BN1473" s="302"/>
      <c r="BO1473" s="302"/>
      <c r="BP1473" s="302"/>
      <c r="BQ1473" s="302"/>
      <c r="BR1473" s="302"/>
      <c r="BS1473" s="302"/>
      <c r="BT1473" s="302"/>
      <c r="BU1473" s="302"/>
      <c r="BV1473" s="302"/>
      <c r="BW1473" s="302"/>
      <c r="BX1473" s="302"/>
    </row>
    <row r="1474">
      <c r="A1474" s="292" t="s">
        <v>728</v>
      </c>
      <c r="B1474" s="292">
        <v>1473.0</v>
      </c>
      <c r="C1474" s="292">
        <f t="shared" si="15"/>
        <v>2</v>
      </c>
      <c r="D1474" s="397" t="str">
        <f t="shared" si="35"/>
        <v>Buil Permit Data</v>
      </c>
      <c r="E1474" s="46" t="str">
        <f t="shared" si="2"/>
        <v>PrclCode.mdb.CdPrimAddrMissCode.Descr</v>
      </c>
      <c r="F1474" s="46" t="s">
        <v>323</v>
      </c>
      <c r="G1474" s="46" t="s">
        <v>583</v>
      </c>
      <c r="H1474" s="47">
        <v>2.0</v>
      </c>
      <c r="I1474" s="392" t="s">
        <v>2078</v>
      </c>
      <c r="J1474" s="398" t="s">
        <v>743</v>
      </c>
      <c r="K1474" s="393">
        <v>15.0</v>
      </c>
      <c r="L1474" s="394" t="b">
        <v>0</v>
      </c>
      <c r="M1474" s="294" t="s">
        <v>802</v>
      </c>
      <c r="N1474" s="294"/>
      <c r="O1474" s="369"/>
      <c r="P1474" s="369"/>
      <c r="Q1474" s="298" t="str">
        <f t="shared" si="3"/>
        <v>CdPrimAddrMissCode</v>
      </c>
      <c r="R1474" s="298" t="str">
        <f t="shared" si="19"/>
        <v>Descr</v>
      </c>
      <c r="S1474" s="298" t="str">
        <f t="array" ref="S1474">iferror(index('Type Mapping'!$A$2:$D$21,match(J1474,'Type Mapping'!$B$2:$B$21,0),3),"type mismatch")</f>
        <v>VARCHAR</v>
      </c>
      <c r="T1474" s="298"/>
      <c r="U1474" s="298"/>
      <c r="V1474" s="298"/>
      <c r="W1474" s="51" t="b">
        <v>1</v>
      </c>
      <c r="X1474" s="51"/>
      <c r="Y1474" s="309"/>
      <c r="Z1474" s="309"/>
      <c r="AA1474" s="311" t="s">
        <v>977</v>
      </c>
      <c r="AB1474" s="53" t="str">
        <f t="shared" si="23"/>
        <v>**field missing**_history</v>
      </c>
      <c r="AC1474" s="308" t="str">
        <f t="array" ref="AC1474">iferror(index('StoT Mapping (Depreciated)'!$D$2:$L$976,match(E1474,'StoT Mapping (Depreciated)'!$D$2:$D$976,0),9),"**FIELD MISSING**")</f>
        <v>**FIELD MISSING**</v>
      </c>
      <c r="AD1474" s="53" t="str">
        <f t="shared" si="6"/>
        <v>**field missing**.**FIELD MISSING**</v>
      </c>
      <c r="AE1474" s="299">
        <f>countif(NEW_REDB_table.field,AD1474)</f>
        <v>0</v>
      </c>
      <c r="AF1474" s="299" t="str">
        <f t="shared" si="7"/>
        <v>Check...</v>
      </c>
      <c r="AG1474" s="308"/>
      <c r="AH1474" s="317" t="b">
        <v>0</v>
      </c>
      <c r="AI1474" s="317" t="b">
        <v>0</v>
      </c>
      <c r="AJ1474" s="308" t="str">
        <f t="array" ref="AJ1474">iferror(index('Type Mapping'!$A$2:$D$21,match(J1474,'Type Mapping'!$B$2:$B$21,0),4),"type mismatch")</f>
        <v>VARCHAR</v>
      </c>
      <c r="AK1474" s="308"/>
      <c r="AL1474" s="308"/>
      <c r="AM1474" s="308"/>
      <c r="AN1474" s="300" t="b">
        <v>0</v>
      </c>
      <c r="AO1474" s="300" t="b">
        <v>0</v>
      </c>
      <c r="AP1474" s="300" t="b">
        <v>0</v>
      </c>
      <c r="AQ1474" s="300" t="b">
        <v>0</v>
      </c>
      <c r="AR1474" s="300"/>
      <c r="AS1474" s="300"/>
      <c r="AT1474" s="302"/>
      <c r="AU1474" s="302"/>
      <c r="AV1474" s="303" t="b">
        <v>1</v>
      </c>
      <c r="AW1474" s="304" t="str">
        <f t="shared" si="9"/>
        <v>false</v>
      </c>
      <c r="AX1474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474" s="306"/>
      <c r="AZ1474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474" s="306"/>
      <c r="BB1474" s="302"/>
      <c r="BC1474" s="303" t="b">
        <f t="shared" si="11"/>
        <v>1</v>
      </c>
      <c r="BD1474" s="304"/>
      <c r="BE1474" s="304" t="str">
        <f t="shared" si="12"/>
        <v>false</v>
      </c>
      <c r="BF1474" s="307"/>
      <c r="BG1474" s="305"/>
      <c r="BH1474" s="305"/>
      <c r="BI1474" s="305"/>
      <c r="BJ1474" s="305" t="str">
        <f t="shared" si="18"/>
        <v>&lt;column comment="" default="" key="false" label="CdPrimAddrMissCode" length="255" nullable="true" originalDbColumnName="CdPrimAddrMissCode" originalLength="-1" pattern="" precision="-1" talendType="id_String" type=""/&gt;</v>
      </c>
      <c r="BK1474" s="306"/>
      <c r="BL1474" s="305" t="str">
        <f t="shared" si="14"/>
        <v>&lt;column comment="" default="" key="false" label="CdPrimAddrMissCode" length="255" nullable="true" originalDbColumnName="CdPrimAddrMissCode" originalLength="-1" pattern="" precision="-1" talendType="id_String" type=""/&gt;</v>
      </c>
      <c r="BM1474" s="306"/>
      <c r="BN1474" s="302"/>
      <c r="BO1474" s="302"/>
      <c r="BP1474" s="302"/>
      <c r="BQ1474" s="302"/>
      <c r="BR1474" s="302"/>
      <c r="BS1474" s="302"/>
      <c r="BT1474" s="302"/>
      <c r="BU1474" s="302"/>
      <c r="BV1474" s="302"/>
      <c r="BW1474" s="302"/>
      <c r="BX1474" s="302"/>
    </row>
    <row r="1475">
      <c r="A1475" s="292" t="s">
        <v>728</v>
      </c>
      <c r="B1475" s="292">
        <v>1474.0</v>
      </c>
      <c r="C1475" s="292">
        <f t="shared" si="15"/>
        <v>2</v>
      </c>
      <c r="D1475" s="397" t="str">
        <f t="shared" si="35"/>
        <v>Buil Permit Data</v>
      </c>
      <c r="E1475" s="46" t="str">
        <f t="shared" si="2"/>
        <v>PrclCode.mdb.CdPrimAddrMissCode.Explanation</v>
      </c>
      <c r="F1475" s="46" t="s">
        <v>323</v>
      </c>
      <c r="G1475" s="46" t="s">
        <v>583</v>
      </c>
      <c r="H1475" s="47">
        <v>3.0</v>
      </c>
      <c r="I1475" s="392" t="s">
        <v>2393</v>
      </c>
      <c r="J1475" s="398" t="s">
        <v>743</v>
      </c>
      <c r="K1475" s="393">
        <v>50.0</v>
      </c>
      <c r="L1475" s="394" t="b">
        <v>0</v>
      </c>
      <c r="M1475" s="294" t="s">
        <v>802</v>
      </c>
      <c r="N1475" s="294"/>
      <c r="O1475" s="369"/>
      <c r="P1475" s="369"/>
      <c r="Q1475" s="298" t="str">
        <f t="shared" si="3"/>
        <v>CdPrimAddrMissCode</v>
      </c>
      <c r="R1475" s="298" t="str">
        <f t="shared" si="19"/>
        <v>Explanation</v>
      </c>
      <c r="S1475" s="298" t="str">
        <f t="array" ref="S1475">iferror(index('Type Mapping'!$A$2:$D$21,match(J1475,'Type Mapping'!$B$2:$B$21,0),3),"type mismatch")</f>
        <v>VARCHAR</v>
      </c>
      <c r="T1475" s="298"/>
      <c r="U1475" s="298"/>
      <c r="V1475" s="298"/>
      <c r="W1475" s="51" t="b">
        <v>1</v>
      </c>
      <c r="X1475" s="51"/>
      <c r="Y1475" s="309"/>
      <c r="Z1475" s="309"/>
      <c r="AA1475" s="311" t="s">
        <v>977</v>
      </c>
      <c r="AB1475" s="53" t="str">
        <f t="shared" si="23"/>
        <v>**field missing**_history</v>
      </c>
      <c r="AC1475" s="308" t="str">
        <f t="array" ref="AC1475">iferror(index('StoT Mapping (Depreciated)'!$D$2:$L$976,match(E1475,'StoT Mapping (Depreciated)'!$D$2:$D$976,0),9),"**FIELD MISSING**")</f>
        <v>**FIELD MISSING**</v>
      </c>
      <c r="AD1475" s="53" t="str">
        <f t="shared" si="6"/>
        <v>**field missing**.**FIELD MISSING**</v>
      </c>
      <c r="AE1475" s="299">
        <f>countif(NEW_REDB_table.field,AD1475)</f>
        <v>0</v>
      </c>
      <c r="AF1475" s="299" t="str">
        <f t="shared" si="7"/>
        <v>Check...</v>
      </c>
      <c r="AG1475" s="308"/>
      <c r="AH1475" s="317" t="b">
        <v>0</v>
      </c>
      <c r="AI1475" s="317" t="b">
        <v>0</v>
      </c>
      <c r="AJ1475" s="308" t="str">
        <f t="array" ref="AJ1475">iferror(index('Type Mapping'!$A$2:$D$21,match(J1475,'Type Mapping'!$B$2:$B$21,0),4),"type mismatch")</f>
        <v>VARCHAR</v>
      </c>
      <c r="AK1475" s="308"/>
      <c r="AL1475" s="308"/>
      <c r="AM1475" s="308"/>
      <c r="AN1475" s="300" t="b">
        <v>0</v>
      </c>
      <c r="AO1475" s="300" t="b">
        <v>0</v>
      </c>
      <c r="AP1475" s="300" t="b">
        <v>0</v>
      </c>
      <c r="AQ1475" s="300" t="b">
        <v>0</v>
      </c>
      <c r="AR1475" s="300"/>
      <c r="AS1475" s="300"/>
      <c r="AT1475" s="302"/>
      <c r="AU1475" s="302"/>
      <c r="AV1475" s="303" t="b">
        <v>1</v>
      </c>
      <c r="AW1475" s="304" t="str">
        <f t="shared" si="9"/>
        <v>false</v>
      </c>
      <c r="AX1475" s="305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475" s="306"/>
      <c r="AZ1475" s="305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475" s="306"/>
      <c r="BB1475" s="302"/>
      <c r="BC1475" s="303" t="b">
        <f t="shared" si="11"/>
        <v>1</v>
      </c>
      <c r="BD1475" s="304"/>
      <c r="BE1475" s="304" t="str">
        <f t="shared" si="12"/>
        <v>false</v>
      </c>
      <c r="BF1475" s="307"/>
      <c r="BG1475" s="305"/>
      <c r="BH1475" s="305"/>
      <c r="BI1475" s="305"/>
      <c r="BJ1475" s="305" t="str">
        <f t="shared" si="18"/>
        <v>&lt;column comment="" default="" key="false" label="CdPrimAddrMissCode" length="255" nullable="true" originalDbColumnName="CdPrimAddrMissCode" originalLength="-1" pattern="" precision="-1" talendType="id_String" type=""/&gt;</v>
      </c>
      <c r="BK1475" s="306"/>
      <c r="BL1475" s="305" t="str">
        <f t="shared" si="14"/>
        <v>&lt;column comment="" default="" key="false" label="CdPrimAddrMissCode" length="255" nullable="true" originalDbColumnName="CdPrimAddrMissCode" originalLength="-1" pattern="" precision="-1" talendType="id_String" type=""/&gt;</v>
      </c>
      <c r="BM1475" s="306"/>
      <c r="BN1475" s="302"/>
      <c r="BO1475" s="302"/>
      <c r="BP1475" s="302"/>
      <c r="BQ1475" s="302"/>
      <c r="BR1475" s="302"/>
      <c r="BS1475" s="302"/>
      <c r="BT1475" s="302"/>
      <c r="BU1475" s="302"/>
      <c r="BV1475" s="302"/>
      <c r="BW1475" s="302"/>
      <c r="BX1475" s="302"/>
    </row>
    <row r="1476">
      <c r="A1476" s="292" t="s">
        <v>728</v>
      </c>
      <c r="B1476" s="292">
        <v>1475.0</v>
      </c>
      <c r="C1476" s="292">
        <f t="shared" si="15"/>
        <v>1</v>
      </c>
      <c r="D1476" s="397" t="str">
        <f t="shared" si="35"/>
        <v>Buil Permit Data</v>
      </c>
      <c r="E1476" s="46" t="str">
        <f t="shared" si="2"/>
        <v>PrclCode.mdb.CdREARComResCode.ComResCode</v>
      </c>
      <c r="F1476" s="46" t="s">
        <v>323</v>
      </c>
      <c r="G1476" s="46" t="s">
        <v>584</v>
      </c>
      <c r="H1476" s="47">
        <v>1.0</v>
      </c>
      <c r="I1476" s="392" t="s">
        <v>1937</v>
      </c>
      <c r="J1476" s="398" t="s">
        <v>740</v>
      </c>
      <c r="K1476" s="393">
        <v>1.0</v>
      </c>
      <c r="L1476" s="394" t="b">
        <v>1</v>
      </c>
      <c r="M1476" s="294" t="s">
        <v>802</v>
      </c>
      <c r="N1476" s="294"/>
      <c r="O1476" s="369"/>
      <c r="P1476" s="369"/>
      <c r="Q1476" s="298" t="str">
        <f t="shared" si="3"/>
        <v>CdREARComResCode</v>
      </c>
      <c r="R1476" s="298" t="str">
        <f t="shared" si="19"/>
        <v>ComResCode</v>
      </c>
      <c r="S1476" s="298" t="str">
        <f t="array" ref="S1476">iferror(index('Type Mapping'!$A$2:$D$21,match(J1476,'Type Mapping'!$B$2:$B$21,0),3),"type mismatch")</f>
        <v>VARCHAR</v>
      </c>
      <c r="T1476" s="298"/>
      <c r="U1476" s="298"/>
      <c r="V1476" s="298"/>
      <c r="W1476" s="51" t="b">
        <v>1</v>
      </c>
      <c r="X1476" s="51"/>
      <c r="Y1476" s="309"/>
      <c r="Z1476" s="309"/>
      <c r="AA1476" s="311" t="s">
        <v>977</v>
      </c>
      <c r="AB1476" s="53" t="str">
        <f t="shared" si="23"/>
        <v>**field missing**_history</v>
      </c>
      <c r="AC1476" s="308" t="str">
        <f t="array" ref="AC1476">iferror(index('StoT Mapping (Depreciated)'!$D$2:$L$976,match(E1476,'StoT Mapping (Depreciated)'!$D$2:$D$976,0),9),"**FIELD MISSING**")</f>
        <v>**FIELD MISSING**</v>
      </c>
      <c r="AD1476" s="53" t="str">
        <f t="shared" si="6"/>
        <v>**field missing**.**FIELD MISSING**</v>
      </c>
      <c r="AE1476" s="299">
        <f>countif(NEW_REDB_table.field,AD1476)</f>
        <v>0</v>
      </c>
      <c r="AF1476" s="299" t="str">
        <f t="shared" si="7"/>
        <v>Check...</v>
      </c>
      <c r="AG1476" s="308"/>
      <c r="AH1476" s="317" t="b">
        <v>0</v>
      </c>
      <c r="AI1476" s="317" t="b">
        <v>0</v>
      </c>
      <c r="AJ1476" s="308" t="str">
        <f t="array" ref="AJ1476">iferror(index('Type Mapping'!$A$2:$D$21,match(J1476,'Type Mapping'!$B$2:$B$21,0),4),"type mismatch")</f>
        <v>INT</v>
      </c>
      <c r="AK1476" s="308"/>
      <c r="AL1476" s="308"/>
      <c r="AM1476" s="308"/>
      <c r="AN1476" s="300" t="b">
        <v>0</v>
      </c>
      <c r="AO1476" s="300" t="b">
        <v>0</v>
      </c>
      <c r="AP1476" s="300" t="b">
        <v>0</v>
      </c>
      <c r="AQ1476" s="300" t="b">
        <v>0</v>
      </c>
      <c r="AR1476" s="300"/>
      <c r="AS1476" s="300"/>
      <c r="AT1476" s="302"/>
      <c r="AU1476" s="302"/>
      <c r="AV1476" s="303" t="b">
        <v>1</v>
      </c>
      <c r="AW1476" s="304" t="str">
        <f t="shared" si="9"/>
        <v>true</v>
      </c>
      <c r="AX1476" s="305" t="str">
        <f t="shared" si="17"/>
        <v>***CdREARComResCode.xml &lt;?xml version="1.0" encoding="UTF-8"?&gt;&lt;schema&gt;&lt;column comment="" default="" key="true" label="ComResCode" length="255" nullable="true" originalDbColumnName="ComResCode" originalLength="-1" pattern="" precision="-1" talendType="id_String" type=""/&gt;</v>
      </c>
      <c r="AY1476" s="306"/>
      <c r="AZ1476" s="305" t="str">
        <f t="shared" si="10"/>
        <v>CdREARComResCode.xml
&lt;?xml version="1.0" encoding="UTF-8"?&gt;&lt;schema&gt;
&lt;column comment="" default="" key="true" label="ComResCode" length="255" nullable="true" originalDbColumnName="ComResCode" originalLength="-1" pattern="" precision="-1" talendType="id_String" type=""/&gt;</v>
      </c>
      <c r="BA1476" s="306"/>
      <c r="BB1476" s="302"/>
      <c r="BC1476" s="303" t="b">
        <f t="shared" si="11"/>
        <v>1</v>
      </c>
      <c r="BD1476" s="304"/>
      <c r="BE1476" s="304" t="str">
        <f t="shared" si="12"/>
        <v>false</v>
      </c>
      <c r="BF1476" s="307"/>
      <c r="BG1476" s="305"/>
      <c r="BH1476" s="305"/>
      <c r="BI1476" s="305"/>
      <c r="BJ1476" s="305" t="str">
        <f t="shared" si="18"/>
        <v>&lt;column comment="" default="" key="false" label="CdREARComResCode" length="255" nullable="true" originalDbColumnName="CdREARComResCode" originalLength="-1" pattern="" precision="-1" talendType="id_String" type=""/&gt;</v>
      </c>
      <c r="BK1476" s="306"/>
      <c r="BL1476" s="305" t="str">
        <f t="shared" si="14"/>
        <v>&lt;column comment="" default="" key="false" label="CdREARComResCode" length="255" nullable="true" originalDbColumnName="CdREARComResCode" originalLength="-1" pattern="" precision="-1" talendType="id_String" type=""/&gt;</v>
      </c>
      <c r="BM1476" s="306"/>
      <c r="BN1476" s="302"/>
      <c r="BO1476" s="302"/>
      <c r="BP1476" s="302"/>
      <c r="BQ1476" s="302"/>
      <c r="BR1476" s="302"/>
      <c r="BS1476" s="302"/>
      <c r="BT1476" s="302"/>
      <c r="BU1476" s="302"/>
      <c r="BV1476" s="302"/>
      <c r="BW1476" s="302"/>
      <c r="BX1476" s="302"/>
    </row>
    <row r="1477">
      <c r="A1477" s="292" t="s">
        <v>728</v>
      </c>
      <c r="B1477" s="292">
        <v>1476.0</v>
      </c>
      <c r="C1477" s="292">
        <f t="shared" si="15"/>
        <v>1</v>
      </c>
      <c r="D1477" s="397" t="str">
        <f t="shared" si="35"/>
        <v>Buil Permit Data</v>
      </c>
      <c r="E1477" s="46" t="str">
        <f t="shared" si="2"/>
        <v>PrclCode.mdb.CdREARComResCode.Descr</v>
      </c>
      <c r="F1477" s="46" t="s">
        <v>323</v>
      </c>
      <c r="G1477" s="46" t="s">
        <v>584</v>
      </c>
      <c r="H1477" s="47">
        <v>2.0</v>
      </c>
      <c r="I1477" s="392" t="s">
        <v>2078</v>
      </c>
      <c r="J1477" s="398" t="s">
        <v>743</v>
      </c>
      <c r="K1477" s="393">
        <v>20.0</v>
      </c>
      <c r="L1477" s="394" t="b">
        <v>0</v>
      </c>
      <c r="M1477" s="294" t="s">
        <v>802</v>
      </c>
      <c r="N1477" s="294"/>
      <c r="O1477" s="369"/>
      <c r="P1477" s="369"/>
      <c r="Q1477" s="298" t="str">
        <f t="shared" si="3"/>
        <v>CdREARComResCode</v>
      </c>
      <c r="R1477" s="298" t="str">
        <f t="shared" si="19"/>
        <v>Descr</v>
      </c>
      <c r="S1477" s="298" t="str">
        <f t="array" ref="S1477">iferror(index('Type Mapping'!$A$2:$D$21,match(J1477,'Type Mapping'!$B$2:$B$21,0),3),"type mismatch")</f>
        <v>VARCHAR</v>
      </c>
      <c r="T1477" s="298"/>
      <c r="U1477" s="298"/>
      <c r="V1477" s="298"/>
      <c r="W1477" s="51" t="b">
        <v>1</v>
      </c>
      <c r="X1477" s="51"/>
      <c r="Y1477" s="309"/>
      <c r="Z1477" s="309"/>
      <c r="AA1477" s="311" t="s">
        <v>977</v>
      </c>
      <c r="AB1477" s="53" t="str">
        <f t="shared" si="23"/>
        <v>**field missing**_history</v>
      </c>
      <c r="AC1477" s="308" t="str">
        <f t="array" ref="AC1477">iferror(index('StoT Mapping (Depreciated)'!$D$2:$L$976,match(E1477,'StoT Mapping (Depreciated)'!$D$2:$D$976,0),9),"**FIELD MISSING**")</f>
        <v>**FIELD MISSING**</v>
      </c>
      <c r="AD1477" s="53" t="str">
        <f t="shared" si="6"/>
        <v>**field missing**.**FIELD MISSING**</v>
      </c>
      <c r="AE1477" s="299">
        <f>countif(NEW_REDB_table.field,AD1477)</f>
        <v>0</v>
      </c>
      <c r="AF1477" s="299" t="str">
        <f t="shared" si="7"/>
        <v>Check...</v>
      </c>
      <c r="AG1477" s="308"/>
      <c r="AH1477" s="317" t="b">
        <v>0</v>
      </c>
      <c r="AI1477" s="317" t="b">
        <v>0</v>
      </c>
      <c r="AJ1477" s="308" t="str">
        <f t="array" ref="AJ1477">iferror(index('Type Mapping'!$A$2:$D$21,match(J1477,'Type Mapping'!$B$2:$B$21,0),4),"type mismatch")</f>
        <v>VARCHAR</v>
      </c>
      <c r="AK1477" s="308"/>
      <c r="AL1477" s="308"/>
      <c r="AM1477" s="308"/>
      <c r="AN1477" s="300" t="b">
        <v>0</v>
      </c>
      <c r="AO1477" s="300" t="b">
        <v>0</v>
      </c>
      <c r="AP1477" s="300" t="b">
        <v>0</v>
      </c>
      <c r="AQ1477" s="300" t="b">
        <v>0</v>
      </c>
      <c r="AR1477" s="300"/>
      <c r="AS1477" s="300"/>
      <c r="AT1477" s="302"/>
      <c r="AU1477" s="302"/>
      <c r="AV1477" s="303" t="b">
        <v>1</v>
      </c>
      <c r="AW1477" s="304" t="str">
        <f t="shared" si="9"/>
        <v>false</v>
      </c>
      <c r="AX1477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77" s="306"/>
      <c r="AZ1477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77" s="306"/>
      <c r="BB1477" s="302"/>
      <c r="BC1477" s="303" t="b">
        <f t="shared" si="11"/>
        <v>1</v>
      </c>
      <c r="BD1477" s="304"/>
      <c r="BE1477" s="304" t="str">
        <f t="shared" si="12"/>
        <v>false</v>
      </c>
      <c r="BF1477" s="307"/>
      <c r="BG1477" s="305"/>
      <c r="BH1477" s="305"/>
      <c r="BI1477" s="305"/>
      <c r="BJ1477" s="305" t="str">
        <f t="shared" si="18"/>
        <v>&lt;column comment="" default="" key="false" label="CdREARComResCode" length="255" nullable="true" originalDbColumnName="CdREARComResCode" originalLength="-1" pattern="" precision="-1" talendType="id_String" type=""/&gt;</v>
      </c>
      <c r="BK1477" s="306"/>
      <c r="BL1477" s="305" t="str">
        <f t="shared" si="14"/>
        <v>&lt;column comment="" default="" key="false" label="CdREARComResCode" length="255" nullable="true" originalDbColumnName="CdREARComResCode" originalLength="-1" pattern="" precision="-1" talendType="id_String" type=""/&gt;</v>
      </c>
      <c r="BM1477" s="306"/>
      <c r="BN1477" s="302"/>
      <c r="BO1477" s="302"/>
      <c r="BP1477" s="302"/>
      <c r="BQ1477" s="302"/>
      <c r="BR1477" s="302"/>
      <c r="BS1477" s="302"/>
      <c r="BT1477" s="302"/>
      <c r="BU1477" s="302"/>
      <c r="BV1477" s="302"/>
      <c r="BW1477" s="302"/>
      <c r="BX1477" s="302"/>
    </row>
    <row r="1478">
      <c r="A1478" s="292" t="s">
        <v>728</v>
      </c>
      <c r="B1478" s="292">
        <v>1477.0</v>
      </c>
      <c r="C1478" s="292">
        <f t="shared" si="15"/>
        <v>2</v>
      </c>
      <c r="D1478" s="397" t="str">
        <f t="shared" si="35"/>
        <v>Buil Permit Data</v>
      </c>
      <c r="E1478" s="46" t="str">
        <f t="shared" si="2"/>
        <v>PrclCode.mdb.CdResExtWall.ResExtWallType</v>
      </c>
      <c r="F1478" s="46" t="s">
        <v>323</v>
      </c>
      <c r="G1478" s="46" t="s">
        <v>585</v>
      </c>
      <c r="H1478" s="47">
        <v>1.0</v>
      </c>
      <c r="I1478" s="392" t="s">
        <v>843</v>
      </c>
      <c r="J1478" s="398" t="s">
        <v>740</v>
      </c>
      <c r="K1478" s="393">
        <v>1.0</v>
      </c>
      <c r="L1478" s="394" t="b">
        <v>1</v>
      </c>
      <c r="M1478" s="294" t="s">
        <v>802</v>
      </c>
      <c r="N1478" s="294"/>
      <c r="O1478" s="369"/>
      <c r="P1478" s="369"/>
      <c r="Q1478" s="298" t="str">
        <f t="shared" si="3"/>
        <v>CdResExtWall</v>
      </c>
      <c r="R1478" s="298" t="str">
        <f t="shared" si="19"/>
        <v>ResExtWallType</v>
      </c>
      <c r="S1478" s="298" t="str">
        <f t="array" ref="S1478">iferror(index('Type Mapping'!$A$2:$D$21,match(J1478,'Type Mapping'!$B$2:$B$21,0),3),"type mismatch")</f>
        <v>VARCHAR</v>
      </c>
      <c r="T1478" s="298"/>
      <c r="U1478" s="298"/>
      <c r="V1478" s="298"/>
      <c r="W1478" s="51" t="b">
        <v>1</v>
      </c>
      <c r="X1478" s="51"/>
      <c r="Y1478" s="309"/>
      <c r="Z1478" s="309"/>
      <c r="AA1478" s="311" t="s">
        <v>977</v>
      </c>
      <c r="AB1478" s="53" t="str">
        <f t="shared" si="23"/>
        <v>**field missing**_history</v>
      </c>
      <c r="AC1478" s="308" t="str">
        <f t="array" ref="AC1478">iferror(index('StoT Mapping (Depreciated)'!$D$2:$L$976,match(E1478,'StoT Mapping (Depreciated)'!$D$2:$D$976,0),9),"**FIELD MISSING**")</f>
        <v>**FIELD MISSING**</v>
      </c>
      <c r="AD1478" s="53" t="str">
        <f t="shared" si="6"/>
        <v>**field missing**.**FIELD MISSING**</v>
      </c>
      <c r="AE1478" s="299">
        <f>countif(NEW_REDB_table.field,AD1478)</f>
        <v>0</v>
      </c>
      <c r="AF1478" s="299" t="str">
        <f t="shared" si="7"/>
        <v>Check...</v>
      </c>
      <c r="AG1478" s="308"/>
      <c r="AH1478" s="317" t="b">
        <v>0</v>
      </c>
      <c r="AI1478" s="317" t="b">
        <v>0</v>
      </c>
      <c r="AJ1478" s="308" t="str">
        <f t="array" ref="AJ1478">iferror(index('Type Mapping'!$A$2:$D$21,match(J1478,'Type Mapping'!$B$2:$B$21,0),4),"type mismatch")</f>
        <v>INT</v>
      </c>
      <c r="AK1478" s="308"/>
      <c r="AL1478" s="308"/>
      <c r="AM1478" s="308"/>
      <c r="AN1478" s="300" t="b">
        <v>0</v>
      </c>
      <c r="AO1478" s="300" t="b">
        <v>0</v>
      </c>
      <c r="AP1478" s="300" t="b">
        <v>0</v>
      </c>
      <c r="AQ1478" s="300" t="b">
        <v>0</v>
      </c>
      <c r="AR1478" s="300"/>
      <c r="AS1478" s="300"/>
      <c r="AT1478" s="302"/>
      <c r="AU1478" s="302"/>
      <c r="AV1478" s="303" t="b">
        <v>1</v>
      </c>
      <c r="AW1478" s="304" t="str">
        <f t="shared" si="9"/>
        <v>true</v>
      </c>
      <c r="AX1478" s="305" t="str">
        <f t="shared" si="17"/>
        <v>***CdResExtWall.xml &lt;?xml version="1.0" encoding="UTF-8"?&gt;&lt;schema&gt;&lt;column comment="" default="" key="true" label="ResExtWallType" length="255" nullable="true" originalDbColumnName="ResExtWallType" originalLength="-1" pattern="" precision="-1" talendType="id_String" type=""/&gt;</v>
      </c>
      <c r="AY1478" s="306"/>
      <c r="AZ1478" s="305" t="str">
        <f t="shared" si="10"/>
        <v>CdResExtWall.xml
&lt;?xml version="1.0" encoding="UTF-8"?&gt;&lt;schema&gt;
&lt;column comment="" default="" key="true" label="ResExtWallType" length="255" nullable="true" originalDbColumnName="ResExtWallType" originalLength="-1" pattern="" precision="-1" talendType="id_String" type=""/&gt;</v>
      </c>
      <c r="BA1478" s="306"/>
      <c r="BB1478" s="302"/>
      <c r="BC1478" s="303" t="b">
        <f t="shared" si="11"/>
        <v>1</v>
      </c>
      <c r="BD1478" s="304"/>
      <c r="BE1478" s="304" t="str">
        <f t="shared" si="12"/>
        <v>false</v>
      </c>
      <c r="BF1478" s="307"/>
      <c r="BG1478" s="305"/>
      <c r="BH1478" s="305"/>
      <c r="BI1478" s="305"/>
      <c r="BJ1478" s="305" t="str">
        <f t="shared" si="18"/>
        <v>&lt;column comment="" default="" key="false" label="CdResExtWall" length="255" nullable="true" originalDbColumnName="CdResExtWall" originalLength="-1" pattern="" precision="-1" talendType="id_String" type=""/&gt;</v>
      </c>
      <c r="BK1478" s="306"/>
      <c r="BL1478" s="305" t="str">
        <f t="shared" si="14"/>
        <v>&lt;column comment="" default="" key="false" label="CdResExtWall" length="255" nullable="true" originalDbColumnName="CdResExtWall" originalLength="-1" pattern="" precision="-1" talendType="id_String" type=""/&gt;</v>
      </c>
      <c r="BM1478" s="306"/>
      <c r="BN1478" s="302"/>
      <c r="BO1478" s="302"/>
      <c r="BP1478" s="302"/>
      <c r="BQ1478" s="302"/>
      <c r="BR1478" s="302"/>
      <c r="BS1478" s="302"/>
      <c r="BT1478" s="302"/>
      <c r="BU1478" s="302"/>
      <c r="BV1478" s="302"/>
      <c r="BW1478" s="302"/>
      <c r="BX1478" s="302"/>
    </row>
    <row r="1479">
      <c r="A1479" s="292" t="s">
        <v>728</v>
      </c>
      <c r="B1479" s="292">
        <v>1478.0</v>
      </c>
      <c r="C1479" s="292">
        <f t="shared" si="15"/>
        <v>2</v>
      </c>
      <c r="D1479" s="397" t="str">
        <f t="shared" si="35"/>
        <v>Buil Permit Data</v>
      </c>
      <c r="E1479" s="46" t="str">
        <f t="shared" si="2"/>
        <v>PrclCode.mdb.CdResExtWall.Descr</v>
      </c>
      <c r="F1479" s="46" t="s">
        <v>323</v>
      </c>
      <c r="G1479" s="46" t="s">
        <v>585</v>
      </c>
      <c r="H1479" s="47">
        <v>2.0</v>
      </c>
      <c r="I1479" s="392" t="s">
        <v>2078</v>
      </c>
      <c r="J1479" s="398" t="s">
        <v>743</v>
      </c>
      <c r="K1479" s="393">
        <v>15.0</v>
      </c>
      <c r="L1479" s="394" t="b">
        <v>0</v>
      </c>
      <c r="M1479" s="294" t="s">
        <v>802</v>
      </c>
      <c r="N1479" s="294"/>
      <c r="O1479" s="369"/>
      <c r="P1479" s="369"/>
      <c r="Q1479" s="298" t="str">
        <f t="shared" si="3"/>
        <v>CdResExtWall</v>
      </c>
      <c r="R1479" s="298" t="str">
        <f t="shared" si="19"/>
        <v>Descr</v>
      </c>
      <c r="S1479" s="298" t="str">
        <f t="array" ref="S1479">iferror(index('Type Mapping'!$A$2:$D$21,match(J1479,'Type Mapping'!$B$2:$B$21,0),3),"type mismatch")</f>
        <v>VARCHAR</v>
      </c>
      <c r="T1479" s="298"/>
      <c r="U1479" s="298"/>
      <c r="V1479" s="298"/>
      <c r="W1479" s="51" t="b">
        <v>1</v>
      </c>
      <c r="X1479" s="51"/>
      <c r="Y1479" s="309"/>
      <c r="Z1479" s="309"/>
      <c r="AA1479" s="311" t="s">
        <v>977</v>
      </c>
      <c r="AB1479" s="53" t="str">
        <f t="shared" si="23"/>
        <v>**field missing**_history</v>
      </c>
      <c r="AC1479" s="308" t="str">
        <f t="array" ref="AC1479">iferror(index('StoT Mapping (Depreciated)'!$D$2:$L$976,match(E1479,'StoT Mapping (Depreciated)'!$D$2:$D$976,0),9),"**FIELD MISSING**")</f>
        <v>**FIELD MISSING**</v>
      </c>
      <c r="AD1479" s="53" t="str">
        <f t="shared" si="6"/>
        <v>**field missing**.**FIELD MISSING**</v>
      </c>
      <c r="AE1479" s="299">
        <f>countif(NEW_REDB_table.field,AD1479)</f>
        <v>0</v>
      </c>
      <c r="AF1479" s="299" t="str">
        <f t="shared" si="7"/>
        <v>Check...</v>
      </c>
      <c r="AG1479" s="308"/>
      <c r="AH1479" s="317" t="b">
        <v>0</v>
      </c>
      <c r="AI1479" s="317" t="b">
        <v>0</v>
      </c>
      <c r="AJ1479" s="308" t="str">
        <f t="array" ref="AJ1479">iferror(index('Type Mapping'!$A$2:$D$21,match(J1479,'Type Mapping'!$B$2:$B$21,0),4),"type mismatch")</f>
        <v>VARCHAR</v>
      </c>
      <c r="AK1479" s="308"/>
      <c r="AL1479" s="308"/>
      <c r="AM1479" s="308"/>
      <c r="AN1479" s="300" t="b">
        <v>0</v>
      </c>
      <c r="AO1479" s="300" t="b">
        <v>0</v>
      </c>
      <c r="AP1479" s="300" t="b">
        <v>0</v>
      </c>
      <c r="AQ1479" s="300" t="b">
        <v>0</v>
      </c>
      <c r="AR1479" s="300"/>
      <c r="AS1479" s="300"/>
      <c r="AT1479" s="302"/>
      <c r="AU1479" s="302"/>
      <c r="AV1479" s="303" t="b">
        <v>1</v>
      </c>
      <c r="AW1479" s="304" t="str">
        <f t="shared" si="9"/>
        <v>false</v>
      </c>
      <c r="AX1479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79" s="306"/>
      <c r="AZ1479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79" s="306"/>
      <c r="BB1479" s="302"/>
      <c r="BC1479" s="303" t="b">
        <f t="shared" si="11"/>
        <v>1</v>
      </c>
      <c r="BD1479" s="304"/>
      <c r="BE1479" s="304" t="str">
        <f t="shared" si="12"/>
        <v>false</v>
      </c>
      <c r="BF1479" s="307"/>
      <c r="BG1479" s="305"/>
      <c r="BH1479" s="305"/>
      <c r="BI1479" s="305"/>
      <c r="BJ1479" s="305" t="str">
        <f t="shared" si="18"/>
        <v>&lt;column comment="" default="" key="false" label="CdResExtWall" length="255" nullable="true" originalDbColumnName="CdResExtWall" originalLength="-1" pattern="" precision="-1" talendType="id_String" type=""/&gt;</v>
      </c>
      <c r="BK1479" s="306"/>
      <c r="BL1479" s="305" t="str">
        <f t="shared" si="14"/>
        <v>&lt;column comment="" default="" key="false" label="CdResExtWall" length="255" nullable="true" originalDbColumnName="CdResExtWall" originalLength="-1" pattern="" precision="-1" talendType="id_String" type=""/&gt;</v>
      </c>
      <c r="BM1479" s="306"/>
      <c r="BN1479" s="302"/>
      <c r="BO1479" s="302"/>
      <c r="BP1479" s="302"/>
      <c r="BQ1479" s="302"/>
      <c r="BR1479" s="302"/>
      <c r="BS1479" s="302"/>
      <c r="BT1479" s="302"/>
      <c r="BU1479" s="302"/>
      <c r="BV1479" s="302"/>
      <c r="BW1479" s="302"/>
      <c r="BX1479" s="302"/>
    </row>
    <row r="1480">
      <c r="A1480" s="292" t="s">
        <v>728</v>
      </c>
      <c r="B1480" s="292">
        <v>1479.0</v>
      </c>
      <c r="C1480" s="292">
        <f t="shared" si="15"/>
        <v>1</v>
      </c>
      <c r="D1480" s="397" t="str">
        <f t="shared" si="35"/>
        <v>Buil Permit Data</v>
      </c>
      <c r="E1480" s="46" t="str">
        <f t="shared" si="2"/>
        <v>PrclCode.mdb.CdResModel.ResModelCode</v>
      </c>
      <c r="F1480" s="46" t="s">
        <v>323</v>
      </c>
      <c r="G1480" s="46" t="s">
        <v>586</v>
      </c>
      <c r="H1480" s="47">
        <v>1.0</v>
      </c>
      <c r="I1480" s="392" t="s">
        <v>891</v>
      </c>
      <c r="J1480" s="398" t="s">
        <v>740</v>
      </c>
      <c r="K1480" s="393">
        <v>1.0</v>
      </c>
      <c r="L1480" s="394" t="b">
        <v>1</v>
      </c>
      <c r="M1480" s="294" t="s">
        <v>802</v>
      </c>
      <c r="N1480" s="294"/>
      <c r="O1480" s="369"/>
      <c r="P1480" s="369"/>
      <c r="Q1480" s="298" t="str">
        <f t="shared" si="3"/>
        <v>CdResModel</v>
      </c>
      <c r="R1480" s="298" t="str">
        <f t="shared" si="19"/>
        <v>ResModelCode</v>
      </c>
      <c r="S1480" s="298" t="str">
        <f t="array" ref="S1480">iferror(index('Type Mapping'!$A$2:$D$21,match(J1480,'Type Mapping'!$B$2:$B$21,0),3),"type mismatch")</f>
        <v>VARCHAR</v>
      </c>
      <c r="T1480" s="298"/>
      <c r="U1480" s="298"/>
      <c r="V1480" s="298"/>
      <c r="W1480" s="51" t="b">
        <v>1</v>
      </c>
      <c r="X1480" s="51"/>
      <c r="Y1480" s="309"/>
      <c r="Z1480" s="309"/>
      <c r="AA1480" s="311" t="s">
        <v>977</v>
      </c>
      <c r="AB1480" s="53" t="str">
        <f t="shared" si="23"/>
        <v>**field missing**_history</v>
      </c>
      <c r="AC1480" s="308" t="str">
        <f t="array" ref="AC1480">iferror(index('StoT Mapping (Depreciated)'!$D$2:$L$976,match(E1480,'StoT Mapping (Depreciated)'!$D$2:$D$976,0),9),"**FIELD MISSING**")</f>
        <v>**FIELD MISSING**</v>
      </c>
      <c r="AD1480" s="53" t="str">
        <f t="shared" si="6"/>
        <v>**field missing**.**FIELD MISSING**</v>
      </c>
      <c r="AE1480" s="299">
        <f>countif(NEW_REDB_table.field,AD1480)</f>
        <v>0</v>
      </c>
      <c r="AF1480" s="299" t="str">
        <f t="shared" si="7"/>
        <v>Check...</v>
      </c>
      <c r="AG1480" s="308"/>
      <c r="AH1480" s="317" t="b">
        <v>0</v>
      </c>
      <c r="AI1480" s="317" t="b">
        <v>0</v>
      </c>
      <c r="AJ1480" s="308" t="str">
        <f t="array" ref="AJ1480">iferror(index('Type Mapping'!$A$2:$D$21,match(J1480,'Type Mapping'!$B$2:$B$21,0),4),"type mismatch")</f>
        <v>INT</v>
      </c>
      <c r="AK1480" s="308"/>
      <c r="AL1480" s="308"/>
      <c r="AM1480" s="308"/>
      <c r="AN1480" s="300" t="b">
        <v>0</v>
      </c>
      <c r="AO1480" s="300" t="b">
        <v>0</v>
      </c>
      <c r="AP1480" s="300" t="b">
        <v>0</v>
      </c>
      <c r="AQ1480" s="300" t="b">
        <v>0</v>
      </c>
      <c r="AR1480" s="300"/>
      <c r="AS1480" s="300"/>
      <c r="AT1480" s="302"/>
      <c r="AU1480" s="302"/>
      <c r="AV1480" s="303" t="b">
        <v>1</v>
      </c>
      <c r="AW1480" s="304" t="str">
        <f t="shared" si="9"/>
        <v>true</v>
      </c>
      <c r="AX1480" s="305" t="str">
        <f t="shared" si="17"/>
        <v>***CdResModel.xml &lt;?xml version="1.0" encoding="UTF-8"?&gt;&lt;schema&gt;&lt;column comment="" default="" key="true" label="ResModelCode" length="255" nullable="true" originalDbColumnName="ResModelCode" originalLength="-1" pattern="" precision="-1" talendType="id_String" type=""/&gt;</v>
      </c>
      <c r="AY1480" s="306"/>
      <c r="AZ1480" s="305" t="str">
        <f t="shared" si="10"/>
        <v>CdResModel.xml
&lt;?xml version="1.0" encoding="UTF-8"?&gt;&lt;schema&gt;
&lt;column comment="" default="" key="true" label="ResModelCode" length="255" nullable="true" originalDbColumnName="ResModelCode" originalLength="-1" pattern="" precision="-1" talendType="id_String" type=""/&gt;</v>
      </c>
      <c r="BA1480" s="306"/>
      <c r="BB1480" s="302"/>
      <c r="BC1480" s="303" t="b">
        <f t="shared" si="11"/>
        <v>1</v>
      </c>
      <c r="BD1480" s="304"/>
      <c r="BE1480" s="304" t="str">
        <f t="shared" si="12"/>
        <v>false</v>
      </c>
      <c r="BF1480" s="307"/>
      <c r="BG1480" s="305"/>
      <c r="BH1480" s="305"/>
      <c r="BI1480" s="305"/>
      <c r="BJ1480" s="305" t="str">
        <f t="shared" si="18"/>
        <v>&lt;column comment="" default="" key="false" label="CdResModel" length="255" nullable="true" originalDbColumnName="CdResModel" originalLength="-1" pattern="" precision="-1" talendType="id_String" type=""/&gt;</v>
      </c>
      <c r="BK1480" s="306"/>
      <c r="BL1480" s="305" t="str">
        <f t="shared" si="14"/>
        <v>&lt;column comment="" default="" key="false" label="CdResModel" length="255" nullable="true" originalDbColumnName="CdResModel" originalLength="-1" pattern="" precision="-1" talendType="id_String" type=""/&gt;</v>
      </c>
      <c r="BM1480" s="306"/>
      <c r="BN1480" s="302"/>
      <c r="BO1480" s="302"/>
      <c r="BP1480" s="302"/>
      <c r="BQ1480" s="302"/>
      <c r="BR1480" s="302"/>
      <c r="BS1480" s="302"/>
      <c r="BT1480" s="302"/>
      <c r="BU1480" s="302"/>
      <c r="BV1480" s="302"/>
      <c r="BW1480" s="302"/>
      <c r="BX1480" s="302"/>
    </row>
    <row r="1481">
      <c r="A1481" s="292" t="s">
        <v>728</v>
      </c>
      <c r="B1481" s="292">
        <v>1480.0</v>
      </c>
      <c r="C1481" s="292">
        <f t="shared" si="15"/>
        <v>1</v>
      </c>
      <c r="D1481" s="397" t="str">
        <f t="shared" si="35"/>
        <v>Buil Permit Data</v>
      </c>
      <c r="E1481" s="46" t="str">
        <f t="shared" si="2"/>
        <v>PrclCode.mdb.CdResModel.Descr</v>
      </c>
      <c r="F1481" s="46" t="s">
        <v>323</v>
      </c>
      <c r="G1481" s="46" t="s">
        <v>586</v>
      </c>
      <c r="H1481" s="47">
        <v>2.0</v>
      </c>
      <c r="I1481" s="392" t="s">
        <v>2078</v>
      </c>
      <c r="J1481" s="398" t="s">
        <v>743</v>
      </c>
      <c r="K1481" s="393">
        <v>10.0</v>
      </c>
      <c r="L1481" s="394" t="b">
        <v>0</v>
      </c>
      <c r="M1481" s="294" t="s">
        <v>802</v>
      </c>
      <c r="N1481" s="294"/>
      <c r="O1481" s="369"/>
      <c r="P1481" s="369"/>
      <c r="Q1481" s="298" t="str">
        <f t="shared" si="3"/>
        <v>CdResModel</v>
      </c>
      <c r="R1481" s="298" t="str">
        <f t="shared" si="19"/>
        <v>Descr</v>
      </c>
      <c r="S1481" s="298" t="str">
        <f t="array" ref="S1481">iferror(index('Type Mapping'!$A$2:$D$21,match(J1481,'Type Mapping'!$B$2:$B$21,0),3),"type mismatch")</f>
        <v>VARCHAR</v>
      </c>
      <c r="T1481" s="298"/>
      <c r="U1481" s="298"/>
      <c r="V1481" s="298"/>
      <c r="W1481" s="51" t="b">
        <v>1</v>
      </c>
      <c r="X1481" s="51"/>
      <c r="Y1481" s="309"/>
      <c r="Z1481" s="309"/>
      <c r="AA1481" s="311" t="s">
        <v>977</v>
      </c>
      <c r="AB1481" s="53" t="str">
        <f t="shared" si="23"/>
        <v>**field missing**_history</v>
      </c>
      <c r="AC1481" s="308" t="str">
        <f t="array" ref="AC1481">iferror(index('StoT Mapping (Depreciated)'!$D$2:$L$976,match(E1481,'StoT Mapping (Depreciated)'!$D$2:$D$976,0),9),"**FIELD MISSING**")</f>
        <v>**FIELD MISSING**</v>
      </c>
      <c r="AD1481" s="53" t="str">
        <f t="shared" si="6"/>
        <v>**field missing**.**FIELD MISSING**</v>
      </c>
      <c r="AE1481" s="299">
        <f>countif(NEW_REDB_table.field,AD1481)</f>
        <v>0</v>
      </c>
      <c r="AF1481" s="299" t="str">
        <f t="shared" si="7"/>
        <v>Check...</v>
      </c>
      <c r="AG1481" s="308"/>
      <c r="AH1481" s="317" t="b">
        <v>0</v>
      </c>
      <c r="AI1481" s="317" t="b">
        <v>0</v>
      </c>
      <c r="AJ1481" s="308" t="str">
        <f t="array" ref="AJ1481">iferror(index('Type Mapping'!$A$2:$D$21,match(J1481,'Type Mapping'!$B$2:$B$21,0),4),"type mismatch")</f>
        <v>VARCHAR</v>
      </c>
      <c r="AK1481" s="308"/>
      <c r="AL1481" s="308"/>
      <c r="AM1481" s="308"/>
      <c r="AN1481" s="300" t="b">
        <v>0</v>
      </c>
      <c r="AO1481" s="300" t="b">
        <v>0</v>
      </c>
      <c r="AP1481" s="300" t="b">
        <v>0</v>
      </c>
      <c r="AQ1481" s="300" t="b">
        <v>0</v>
      </c>
      <c r="AR1481" s="300"/>
      <c r="AS1481" s="300"/>
      <c r="AT1481" s="302"/>
      <c r="AU1481" s="302"/>
      <c r="AV1481" s="303" t="b">
        <v>1</v>
      </c>
      <c r="AW1481" s="304" t="str">
        <f t="shared" si="9"/>
        <v>false</v>
      </c>
      <c r="AX1481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81" s="306"/>
      <c r="AZ1481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81" s="306"/>
      <c r="BB1481" s="302"/>
      <c r="BC1481" s="303" t="b">
        <f t="shared" si="11"/>
        <v>1</v>
      </c>
      <c r="BD1481" s="304"/>
      <c r="BE1481" s="304" t="str">
        <f t="shared" si="12"/>
        <v>false</v>
      </c>
      <c r="BF1481" s="307"/>
      <c r="BG1481" s="305"/>
      <c r="BH1481" s="305"/>
      <c r="BI1481" s="305"/>
      <c r="BJ1481" s="305" t="str">
        <f t="shared" si="18"/>
        <v>&lt;column comment="" default="" key="false" label="CdResModel" length="255" nullable="true" originalDbColumnName="CdResModel" originalLength="-1" pattern="" precision="-1" talendType="id_String" type=""/&gt;</v>
      </c>
      <c r="BK1481" s="306"/>
      <c r="BL1481" s="305" t="str">
        <f t="shared" si="14"/>
        <v>&lt;column comment="" default="" key="false" label="CdResModel" length="255" nullable="true" originalDbColumnName="CdResModel" originalLength="-1" pattern="" precision="-1" talendType="id_String" type=""/&gt;</v>
      </c>
      <c r="BM1481" s="306"/>
      <c r="BN1481" s="302"/>
      <c r="BO1481" s="302"/>
      <c r="BP1481" s="302"/>
      <c r="BQ1481" s="302"/>
      <c r="BR1481" s="302"/>
      <c r="BS1481" s="302"/>
      <c r="BT1481" s="302"/>
      <c r="BU1481" s="302"/>
      <c r="BV1481" s="302"/>
      <c r="BW1481" s="302"/>
      <c r="BX1481" s="302"/>
    </row>
    <row r="1482">
      <c r="A1482" s="292" t="s">
        <v>728</v>
      </c>
      <c r="B1482" s="292">
        <v>1481.0</v>
      </c>
      <c r="C1482" s="292">
        <f t="shared" si="15"/>
        <v>2</v>
      </c>
      <c r="D1482" s="397" t="str">
        <f t="shared" si="35"/>
        <v>Buil Permit Data</v>
      </c>
      <c r="E1482" s="46" t="str">
        <f t="shared" si="2"/>
        <v>PrclCode.mdb.CdResModelAdj.ResModelAdjCode</v>
      </c>
      <c r="F1482" s="46" t="s">
        <v>323</v>
      </c>
      <c r="G1482" s="46" t="s">
        <v>587</v>
      </c>
      <c r="H1482" s="47">
        <v>1.0</v>
      </c>
      <c r="I1482" s="392" t="s">
        <v>896</v>
      </c>
      <c r="J1482" s="398" t="s">
        <v>743</v>
      </c>
      <c r="K1482" s="393">
        <v>1.0</v>
      </c>
      <c r="L1482" s="394" t="b">
        <v>1</v>
      </c>
      <c r="M1482" s="294" t="s">
        <v>802</v>
      </c>
      <c r="N1482" s="294"/>
      <c r="O1482" s="369"/>
      <c r="P1482" s="369"/>
      <c r="Q1482" s="298" t="str">
        <f t="shared" si="3"/>
        <v>CdResModelAdj</v>
      </c>
      <c r="R1482" s="298" t="str">
        <f t="shared" si="19"/>
        <v>ResModelAdjCode</v>
      </c>
      <c r="S1482" s="298" t="str">
        <f t="array" ref="S1482">iferror(index('Type Mapping'!$A$2:$D$21,match(J1482,'Type Mapping'!$B$2:$B$21,0),3),"type mismatch")</f>
        <v>VARCHAR</v>
      </c>
      <c r="T1482" s="298"/>
      <c r="U1482" s="298"/>
      <c r="V1482" s="298"/>
      <c r="W1482" s="51" t="b">
        <v>1</v>
      </c>
      <c r="X1482" s="51"/>
      <c r="Y1482" s="309"/>
      <c r="Z1482" s="309"/>
      <c r="AA1482" s="311" t="s">
        <v>977</v>
      </c>
      <c r="AB1482" s="53" t="str">
        <f t="shared" si="23"/>
        <v>**field missing**_history</v>
      </c>
      <c r="AC1482" s="308" t="str">
        <f t="array" ref="AC1482">iferror(index('StoT Mapping (Depreciated)'!$D$2:$L$976,match(E1482,'StoT Mapping (Depreciated)'!$D$2:$D$976,0),9),"**FIELD MISSING**")</f>
        <v>**FIELD MISSING**</v>
      </c>
      <c r="AD1482" s="53" t="str">
        <f t="shared" si="6"/>
        <v>**field missing**.**FIELD MISSING**</v>
      </c>
      <c r="AE1482" s="299">
        <f>countif(NEW_REDB_table.field,AD1482)</f>
        <v>0</v>
      </c>
      <c r="AF1482" s="299" t="str">
        <f t="shared" si="7"/>
        <v>Check...</v>
      </c>
      <c r="AG1482" s="308"/>
      <c r="AH1482" s="317" t="b">
        <v>0</v>
      </c>
      <c r="AI1482" s="317" t="b">
        <v>0</v>
      </c>
      <c r="AJ1482" s="308" t="str">
        <f t="array" ref="AJ1482">iferror(index('Type Mapping'!$A$2:$D$21,match(J1482,'Type Mapping'!$B$2:$B$21,0),4),"type mismatch")</f>
        <v>VARCHAR</v>
      </c>
      <c r="AK1482" s="308"/>
      <c r="AL1482" s="308"/>
      <c r="AM1482" s="308"/>
      <c r="AN1482" s="300" t="b">
        <v>0</v>
      </c>
      <c r="AO1482" s="300" t="b">
        <v>0</v>
      </c>
      <c r="AP1482" s="300" t="b">
        <v>0</v>
      </c>
      <c r="AQ1482" s="300" t="b">
        <v>0</v>
      </c>
      <c r="AR1482" s="300"/>
      <c r="AS1482" s="300"/>
      <c r="AT1482" s="302"/>
      <c r="AU1482" s="302"/>
      <c r="AV1482" s="303" t="b">
        <v>1</v>
      </c>
      <c r="AW1482" s="304" t="str">
        <f t="shared" si="9"/>
        <v>true</v>
      </c>
      <c r="AX1482" s="305" t="str">
        <f t="shared" si="17"/>
        <v>***CdResModelAdj.xml &lt;?xml version="1.0" encoding="UTF-8"?&gt;&lt;schema&gt;&lt;column comment="" default="" key="true" label="ResModelAdjCode" length="255" nullable="true" originalDbColumnName="ResModelAdjCode" originalLength="-1" pattern="" precision="-1" talendType="id_String" type=""/&gt;</v>
      </c>
      <c r="AY1482" s="306"/>
      <c r="AZ1482" s="305" t="str">
        <f t="shared" si="10"/>
        <v>CdResModelAdj.xml
&lt;?xml version="1.0" encoding="UTF-8"?&gt;&lt;schema&gt;
&lt;column comment="" default="" key="true" label="ResModelAdjCode" length="255" nullable="true" originalDbColumnName="ResModelAdjCode" originalLength="-1" pattern="" precision="-1" talendType="id_String" type=""/&gt;</v>
      </c>
      <c r="BA1482" s="306"/>
      <c r="BB1482" s="302"/>
      <c r="BC1482" s="303" t="b">
        <f t="shared" si="11"/>
        <v>1</v>
      </c>
      <c r="BD1482" s="304"/>
      <c r="BE1482" s="304" t="str">
        <f t="shared" si="12"/>
        <v>false</v>
      </c>
      <c r="BF1482" s="307"/>
      <c r="BG1482" s="305"/>
      <c r="BH1482" s="305"/>
      <c r="BI1482" s="305"/>
      <c r="BJ1482" s="305" t="str">
        <f t="shared" si="18"/>
        <v>&lt;column comment="" default="" key="false" label="CdResModelAdj" length="255" nullable="true" originalDbColumnName="CdResModelAdj" originalLength="-1" pattern="" precision="-1" talendType="id_String" type=""/&gt;</v>
      </c>
      <c r="BK1482" s="306"/>
      <c r="BL1482" s="305" t="str">
        <f t="shared" si="14"/>
        <v>&lt;column comment="" default="" key="false" label="CdResModelAdj" length="255" nullable="true" originalDbColumnName="CdResModelAdj" originalLength="-1" pattern="" precision="-1" talendType="id_String" type=""/&gt;</v>
      </c>
      <c r="BM1482" s="306"/>
      <c r="BN1482" s="302"/>
      <c r="BO1482" s="302"/>
      <c r="BP1482" s="302"/>
      <c r="BQ1482" s="302"/>
      <c r="BR1482" s="302"/>
      <c r="BS1482" s="302"/>
      <c r="BT1482" s="302"/>
      <c r="BU1482" s="302"/>
      <c r="BV1482" s="302"/>
      <c r="BW1482" s="302"/>
      <c r="BX1482" s="302"/>
    </row>
    <row r="1483">
      <c r="A1483" s="292" t="s">
        <v>728</v>
      </c>
      <c r="B1483" s="292">
        <v>1482.0</v>
      </c>
      <c r="C1483" s="292">
        <f t="shared" si="15"/>
        <v>2</v>
      </c>
      <c r="D1483" s="397" t="str">
        <f t="shared" si="35"/>
        <v>Buil Permit Data</v>
      </c>
      <c r="E1483" s="46" t="str">
        <f t="shared" si="2"/>
        <v>PrclCode.mdb.CdResModelAdj.Descr</v>
      </c>
      <c r="F1483" s="46" t="s">
        <v>323</v>
      </c>
      <c r="G1483" s="46" t="s">
        <v>587</v>
      </c>
      <c r="H1483" s="47">
        <v>2.0</v>
      </c>
      <c r="I1483" s="392" t="s">
        <v>2078</v>
      </c>
      <c r="J1483" s="398" t="s">
        <v>743</v>
      </c>
      <c r="K1483" s="393">
        <v>5.0</v>
      </c>
      <c r="L1483" s="394" t="b">
        <v>0</v>
      </c>
      <c r="M1483" s="294" t="s">
        <v>802</v>
      </c>
      <c r="N1483" s="294"/>
      <c r="O1483" s="369"/>
      <c r="P1483" s="369"/>
      <c r="Q1483" s="298" t="str">
        <f t="shared" si="3"/>
        <v>CdResModelAdj</v>
      </c>
      <c r="R1483" s="298" t="str">
        <f t="shared" si="19"/>
        <v>Descr</v>
      </c>
      <c r="S1483" s="298" t="str">
        <f t="array" ref="S1483">iferror(index('Type Mapping'!$A$2:$D$21,match(J1483,'Type Mapping'!$B$2:$B$21,0),3),"type mismatch")</f>
        <v>VARCHAR</v>
      </c>
      <c r="T1483" s="298"/>
      <c r="U1483" s="298"/>
      <c r="V1483" s="298"/>
      <c r="W1483" s="51" t="b">
        <v>1</v>
      </c>
      <c r="X1483" s="51"/>
      <c r="Y1483" s="309"/>
      <c r="Z1483" s="309"/>
      <c r="AA1483" s="311" t="s">
        <v>977</v>
      </c>
      <c r="AB1483" s="53" t="str">
        <f t="shared" si="23"/>
        <v>**field missing**_history</v>
      </c>
      <c r="AC1483" s="308" t="str">
        <f t="array" ref="AC1483">iferror(index('StoT Mapping (Depreciated)'!$D$2:$L$976,match(E1483,'StoT Mapping (Depreciated)'!$D$2:$D$976,0),9),"**FIELD MISSING**")</f>
        <v>**FIELD MISSING**</v>
      </c>
      <c r="AD1483" s="53" t="str">
        <f t="shared" si="6"/>
        <v>**field missing**.**FIELD MISSING**</v>
      </c>
      <c r="AE1483" s="299">
        <f>countif(NEW_REDB_table.field,AD1483)</f>
        <v>0</v>
      </c>
      <c r="AF1483" s="299" t="str">
        <f t="shared" si="7"/>
        <v>Check...</v>
      </c>
      <c r="AG1483" s="308"/>
      <c r="AH1483" s="317" t="b">
        <v>0</v>
      </c>
      <c r="AI1483" s="317" t="b">
        <v>0</v>
      </c>
      <c r="AJ1483" s="308" t="str">
        <f t="array" ref="AJ1483">iferror(index('Type Mapping'!$A$2:$D$21,match(J1483,'Type Mapping'!$B$2:$B$21,0),4),"type mismatch")</f>
        <v>VARCHAR</v>
      </c>
      <c r="AK1483" s="308"/>
      <c r="AL1483" s="308"/>
      <c r="AM1483" s="308"/>
      <c r="AN1483" s="300" t="b">
        <v>0</v>
      </c>
      <c r="AO1483" s="300" t="b">
        <v>0</v>
      </c>
      <c r="AP1483" s="300" t="b">
        <v>0</v>
      </c>
      <c r="AQ1483" s="300" t="b">
        <v>0</v>
      </c>
      <c r="AR1483" s="300"/>
      <c r="AS1483" s="300"/>
      <c r="AT1483" s="302"/>
      <c r="AU1483" s="302"/>
      <c r="AV1483" s="303" t="b">
        <v>1</v>
      </c>
      <c r="AW1483" s="304" t="str">
        <f t="shared" si="9"/>
        <v>false</v>
      </c>
      <c r="AX1483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83" s="306"/>
      <c r="AZ1483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83" s="306"/>
      <c r="BB1483" s="302"/>
      <c r="BC1483" s="303" t="b">
        <f t="shared" si="11"/>
        <v>1</v>
      </c>
      <c r="BD1483" s="304"/>
      <c r="BE1483" s="304" t="str">
        <f t="shared" si="12"/>
        <v>false</v>
      </c>
      <c r="BF1483" s="307"/>
      <c r="BG1483" s="305"/>
      <c r="BH1483" s="305"/>
      <c r="BI1483" s="305"/>
      <c r="BJ1483" s="305" t="str">
        <f t="shared" si="18"/>
        <v>&lt;column comment="" default="" key="false" label="CdResModelAdj" length="255" nullable="true" originalDbColumnName="CdResModelAdj" originalLength="-1" pattern="" precision="-1" talendType="id_String" type=""/&gt;</v>
      </c>
      <c r="BK1483" s="306"/>
      <c r="BL1483" s="305" t="str">
        <f t="shared" si="14"/>
        <v>&lt;column comment="" default="" key="false" label="CdResModelAdj" length="255" nullable="true" originalDbColumnName="CdResModelAdj" originalLength="-1" pattern="" precision="-1" talendType="id_String" type=""/&gt;</v>
      </c>
      <c r="BM1483" s="306"/>
      <c r="BN1483" s="302"/>
      <c r="BO1483" s="302"/>
      <c r="BP1483" s="302"/>
      <c r="BQ1483" s="302"/>
      <c r="BR1483" s="302"/>
      <c r="BS1483" s="302"/>
      <c r="BT1483" s="302"/>
      <c r="BU1483" s="302"/>
      <c r="BV1483" s="302"/>
      <c r="BW1483" s="302"/>
      <c r="BX1483" s="302"/>
    </row>
    <row r="1484">
      <c r="A1484" s="292" t="s">
        <v>728</v>
      </c>
      <c r="B1484" s="292">
        <v>1483.0</v>
      </c>
      <c r="C1484" s="292">
        <f t="shared" si="15"/>
        <v>1</v>
      </c>
      <c r="D1484" s="397" t="str">
        <f t="shared" si="35"/>
        <v>Buil Permit Data</v>
      </c>
      <c r="E1484" s="46" t="str">
        <f t="shared" si="2"/>
        <v>PrclCode.mdb.CdResOcc.ResOccType</v>
      </c>
      <c r="F1484" s="46" t="s">
        <v>323</v>
      </c>
      <c r="G1484" s="46" t="s">
        <v>588</v>
      </c>
      <c r="H1484" s="47">
        <v>1.0</v>
      </c>
      <c r="I1484" s="392" t="s">
        <v>819</v>
      </c>
      <c r="J1484" s="398" t="s">
        <v>740</v>
      </c>
      <c r="K1484" s="393">
        <v>1.0</v>
      </c>
      <c r="L1484" s="394" t="b">
        <v>1</v>
      </c>
      <c r="M1484" s="294" t="s">
        <v>802</v>
      </c>
      <c r="N1484" s="294"/>
      <c r="O1484" s="369"/>
      <c r="P1484" s="369"/>
      <c r="Q1484" s="298" t="str">
        <f t="shared" si="3"/>
        <v>CdResOcc</v>
      </c>
      <c r="R1484" s="298" t="str">
        <f t="shared" si="19"/>
        <v>ResOccType</v>
      </c>
      <c r="S1484" s="298" t="str">
        <f t="array" ref="S1484">iferror(index('Type Mapping'!$A$2:$D$21,match(J1484,'Type Mapping'!$B$2:$B$21,0),3),"type mismatch")</f>
        <v>VARCHAR</v>
      </c>
      <c r="T1484" s="298"/>
      <c r="U1484" s="298"/>
      <c r="V1484" s="298"/>
      <c r="W1484" s="51" t="b">
        <v>1</v>
      </c>
      <c r="X1484" s="51"/>
      <c r="Y1484" s="309"/>
      <c r="Z1484" s="309"/>
      <c r="AA1484" s="311" t="s">
        <v>977</v>
      </c>
      <c r="AB1484" s="53" t="str">
        <f t="shared" si="23"/>
        <v>**field missing**_history</v>
      </c>
      <c r="AC1484" s="308" t="str">
        <f t="array" ref="AC1484">iferror(index('StoT Mapping (Depreciated)'!$D$2:$L$976,match(E1484,'StoT Mapping (Depreciated)'!$D$2:$D$976,0),9),"**FIELD MISSING**")</f>
        <v>**FIELD MISSING**</v>
      </c>
      <c r="AD1484" s="53" t="str">
        <f t="shared" si="6"/>
        <v>**field missing**.**FIELD MISSING**</v>
      </c>
      <c r="AE1484" s="299">
        <f>countif(NEW_REDB_table.field,AD1484)</f>
        <v>0</v>
      </c>
      <c r="AF1484" s="299" t="str">
        <f t="shared" si="7"/>
        <v>Check...</v>
      </c>
      <c r="AG1484" s="308"/>
      <c r="AH1484" s="317" t="b">
        <v>0</v>
      </c>
      <c r="AI1484" s="317" t="b">
        <v>0</v>
      </c>
      <c r="AJ1484" s="308" t="str">
        <f t="array" ref="AJ1484">iferror(index('Type Mapping'!$A$2:$D$21,match(J1484,'Type Mapping'!$B$2:$B$21,0),4),"type mismatch")</f>
        <v>INT</v>
      </c>
      <c r="AK1484" s="308"/>
      <c r="AL1484" s="308"/>
      <c r="AM1484" s="308"/>
      <c r="AN1484" s="300" t="b">
        <v>0</v>
      </c>
      <c r="AO1484" s="300" t="b">
        <v>0</v>
      </c>
      <c r="AP1484" s="300" t="b">
        <v>0</v>
      </c>
      <c r="AQ1484" s="300" t="b">
        <v>0</v>
      </c>
      <c r="AR1484" s="300"/>
      <c r="AS1484" s="300"/>
      <c r="AT1484" s="302"/>
      <c r="AU1484" s="302"/>
      <c r="AV1484" s="303" t="b">
        <v>1</v>
      </c>
      <c r="AW1484" s="304" t="str">
        <f t="shared" si="9"/>
        <v>true</v>
      </c>
      <c r="AX1484" s="305" t="str">
        <f t="shared" si="17"/>
        <v>***CdResOcc.xml &lt;?xml version="1.0" encoding="UTF-8"?&gt;&lt;schema&gt;&lt;column comment="" default="" key="true" label="ResOccType" length="255" nullable="true" originalDbColumnName="ResOccType" originalLength="-1" pattern="" precision="-1" talendType="id_String" type=""/&gt;</v>
      </c>
      <c r="AY1484" s="306"/>
      <c r="AZ1484" s="305" t="str">
        <f t="shared" si="10"/>
        <v>CdResOcc.xml
&lt;?xml version="1.0" encoding="UTF-8"?&gt;&lt;schema&gt;
&lt;column comment="" default="" key="true" label="ResOccType" length="255" nullable="true" originalDbColumnName="ResOccType" originalLength="-1" pattern="" precision="-1" talendType="id_String" type=""/&gt;</v>
      </c>
      <c r="BA1484" s="306"/>
      <c r="BB1484" s="302"/>
      <c r="BC1484" s="303" t="b">
        <f t="shared" si="11"/>
        <v>1</v>
      </c>
      <c r="BD1484" s="304"/>
      <c r="BE1484" s="304" t="str">
        <f t="shared" si="12"/>
        <v>false</v>
      </c>
      <c r="BF1484" s="307"/>
      <c r="BG1484" s="305"/>
      <c r="BH1484" s="305"/>
      <c r="BI1484" s="305"/>
      <c r="BJ1484" s="305" t="str">
        <f t="shared" si="18"/>
        <v>&lt;column comment="" default="" key="false" label="CdResOcc" length="255" nullable="true" originalDbColumnName="CdResOcc" originalLength="-1" pattern="" precision="-1" talendType="id_String" type=""/&gt;</v>
      </c>
      <c r="BK1484" s="306"/>
      <c r="BL1484" s="305" t="str">
        <f t="shared" si="14"/>
        <v>&lt;column comment="" default="" key="false" label="CdResOcc" length="255" nullable="true" originalDbColumnName="CdResOcc" originalLength="-1" pattern="" precision="-1" talendType="id_String" type=""/&gt;</v>
      </c>
      <c r="BM1484" s="306"/>
      <c r="BN1484" s="302"/>
      <c r="BO1484" s="302"/>
      <c r="BP1484" s="302"/>
      <c r="BQ1484" s="302"/>
      <c r="BR1484" s="302"/>
      <c r="BS1484" s="302"/>
      <c r="BT1484" s="302"/>
      <c r="BU1484" s="302"/>
      <c r="BV1484" s="302"/>
      <c r="BW1484" s="302"/>
      <c r="BX1484" s="302"/>
    </row>
    <row r="1485">
      <c r="A1485" s="292" t="s">
        <v>728</v>
      </c>
      <c r="B1485" s="292">
        <v>1484.0</v>
      </c>
      <c r="C1485" s="292">
        <f t="shared" si="15"/>
        <v>1</v>
      </c>
      <c r="D1485" s="397" t="str">
        <f t="shared" si="35"/>
        <v>Buil Permit Data</v>
      </c>
      <c r="E1485" s="46" t="str">
        <f t="shared" si="2"/>
        <v>PrclCode.mdb.CdResOcc.Descr</v>
      </c>
      <c r="F1485" s="46" t="s">
        <v>323</v>
      </c>
      <c r="G1485" s="46" t="s">
        <v>588</v>
      </c>
      <c r="H1485" s="47">
        <v>2.0</v>
      </c>
      <c r="I1485" s="392" t="s">
        <v>2078</v>
      </c>
      <c r="J1485" s="398" t="s">
        <v>743</v>
      </c>
      <c r="K1485" s="393">
        <v>15.0</v>
      </c>
      <c r="L1485" s="394" t="b">
        <v>0</v>
      </c>
      <c r="M1485" s="294" t="s">
        <v>802</v>
      </c>
      <c r="N1485" s="294"/>
      <c r="O1485" s="369"/>
      <c r="P1485" s="369"/>
      <c r="Q1485" s="298" t="str">
        <f t="shared" si="3"/>
        <v>CdResOcc</v>
      </c>
      <c r="R1485" s="298" t="str">
        <f t="shared" si="19"/>
        <v>Descr</v>
      </c>
      <c r="S1485" s="298" t="str">
        <f t="array" ref="S1485">iferror(index('Type Mapping'!$A$2:$D$21,match(J1485,'Type Mapping'!$B$2:$B$21,0),3),"type mismatch")</f>
        <v>VARCHAR</v>
      </c>
      <c r="T1485" s="298"/>
      <c r="U1485" s="298"/>
      <c r="V1485" s="298"/>
      <c r="W1485" s="51" t="b">
        <v>1</v>
      </c>
      <c r="X1485" s="51"/>
      <c r="Y1485" s="309"/>
      <c r="Z1485" s="309"/>
      <c r="AA1485" s="311" t="s">
        <v>977</v>
      </c>
      <c r="AB1485" s="53" t="str">
        <f t="shared" si="23"/>
        <v>**field missing**_history</v>
      </c>
      <c r="AC1485" s="308" t="str">
        <f t="array" ref="AC1485">iferror(index('StoT Mapping (Depreciated)'!$D$2:$L$976,match(E1485,'StoT Mapping (Depreciated)'!$D$2:$D$976,0),9),"**FIELD MISSING**")</f>
        <v>**FIELD MISSING**</v>
      </c>
      <c r="AD1485" s="53" t="str">
        <f t="shared" si="6"/>
        <v>**field missing**.**FIELD MISSING**</v>
      </c>
      <c r="AE1485" s="299">
        <f>countif(NEW_REDB_table.field,AD1485)</f>
        <v>0</v>
      </c>
      <c r="AF1485" s="299" t="str">
        <f t="shared" si="7"/>
        <v>Check...</v>
      </c>
      <c r="AG1485" s="308"/>
      <c r="AH1485" s="317" t="b">
        <v>0</v>
      </c>
      <c r="AI1485" s="317" t="b">
        <v>0</v>
      </c>
      <c r="AJ1485" s="308" t="str">
        <f t="array" ref="AJ1485">iferror(index('Type Mapping'!$A$2:$D$21,match(J1485,'Type Mapping'!$B$2:$B$21,0),4),"type mismatch")</f>
        <v>VARCHAR</v>
      </c>
      <c r="AK1485" s="308"/>
      <c r="AL1485" s="308"/>
      <c r="AM1485" s="308"/>
      <c r="AN1485" s="300" t="b">
        <v>0</v>
      </c>
      <c r="AO1485" s="300" t="b">
        <v>0</v>
      </c>
      <c r="AP1485" s="300" t="b">
        <v>0</v>
      </c>
      <c r="AQ1485" s="300" t="b">
        <v>0</v>
      </c>
      <c r="AR1485" s="300"/>
      <c r="AS1485" s="300"/>
      <c r="AT1485" s="302"/>
      <c r="AU1485" s="302"/>
      <c r="AV1485" s="303" t="b">
        <v>1</v>
      </c>
      <c r="AW1485" s="304" t="str">
        <f t="shared" si="9"/>
        <v>false</v>
      </c>
      <c r="AX1485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85" s="306"/>
      <c r="AZ1485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85" s="306"/>
      <c r="BB1485" s="302"/>
      <c r="BC1485" s="303" t="b">
        <f t="shared" si="11"/>
        <v>1</v>
      </c>
      <c r="BD1485" s="304"/>
      <c r="BE1485" s="304" t="str">
        <f t="shared" si="12"/>
        <v>false</v>
      </c>
      <c r="BF1485" s="307"/>
      <c r="BG1485" s="305"/>
      <c r="BH1485" s="305"/>
      <c r="BI1485" s="305"/>
      <c r="BJ1485" s="305" t="str">
        <f t="shared" si="18"/>
        <v>&lt;column comment="" default="" key="false" label="CdResOcc" length="255" nullable="true" originalDbColumnName="CdResOcc" originalLength="-1" pattern="" precision="-1" talendType="id_String" type=""/&gt;</v>
      </c>
      <c r="BK1485" s="306"/>
      <c r="BL1485" s="305" t="str">
        <f t="shared" si="14"/>
        <v>&lt;column comment="" default="" key="false" label="CdResOcc" length="255" nullable="true" originalDbColumnName="CdResOcc" originalLength="-1" pattern="" precision="-1" talendType="id_String" type=""/&gt;</v>
      </c>
      <c r="BM1485" s="306"/>
      <c r="BN1485" s="302"/>
      <c r="BO1485" s="302"/>
      <c r="BP1485" s="302"/>
      <c r="BQ1485" s="302"/>
      <c r="BR1485" s="302"/>
      <c r="BS1485" s="302"/>
      <c r="BT1485" s="302"/>
      <c r="BU1485" s="302"/>
      <c r="BV1485" s="302"/>
      <c r="BW1485" s="302"/>
      <c r="BX1485" s="302"/>
    </row>
    <row r="1486">
      <c r="A1486" s="292" t="s">
        <v>728</v>
      </c>
      <c r="B1486" s="292">
        <v>1485.0</v>
      </c>
      <c r="C1486" s="292">
        <f t="shared" si="15"/>
        <v>2</v>
      </c>
      <c r="D1486" s="397" t="str">
        <f t="shared" si="35"/>
        <v>Buil Permit Data</v>
      </c>
      <c r="E1486" s="46" t="str">
        <f t="shared" si="2"/>
        <v>PrclCode.mdb.CdResSaleSource.ResSaleSource</v>
      </c>
      <c r="F1486" s="46" t="s">
        <v>323</v>
      </c>
      <c r="G1486" s="46" t="s">
        <v>589</v>
      </c>
      <c r="H1486" s="47">
        <v>1.0</v>
      </c>
      <c r="I1486" s="392" t="s">
        <v>2440</v>
      </c>
      <c r="J1486" s="398" t="s">
        <v>743</v>
      </c>
      <c r="K1486" s="393">
        <v>1.0</v>
      </c>
      <c r="L1486" s="394" t="b">
        <v>1</v>
      </c>
      <c r="M1486" s="294" t="s">
        <v>802</v>
      </c>
      <c r="N1486" s="294"/>
      <c r="O1486" s="369"/>
      <c r="P1486" s="369"/>
      <c r="Q1486" s="298" t="str">
        <f t="shared" si="3"/>
        <v>CdResSaleSource</v>
      </c>
      <c r="R1486" s="298" t="str">
        <f t="shared" si="19"/>
        <v>ResSaleSource</v>
      </c>
      <c r="S1486" s="298" t="str">
        <f t="array" ref="S1486">iferror(index('Type Mapping'!$A$2:$D$21,match(J1486,'Type Mapping'!$B$2:$B$21,0),3),"type mismatch")</f>
        <v>VARCHAR</v>
      </c>
      <c r="T1486" s="298"/>
      <c r="U1486" s="298"/>
      <c r="V1486" s="298"/>
      <c r="W1486" s="51" t="b">
        <v>1</v>
      </c>
      <c r="X1486" s="51"/>
      <c r="Y1486" s="309"/>
      <c r="Z1486" s="309"/>
      <c r="AA1486" s="311" t="s">
        <v>977</v>
      </c>
      <c r="AB1486" s="53" t="str">
        <f t="shared" si="23"/>
        <v>**field missing**_history</v>
      </c>
      <c r="AC1486" s="308" t="str">
        <f t="array" ref="AC1486">iferror(index('StoT Mapping (Depreciated)'!$D$2:$L$976,match(E1486,'StoT Mapping (Depreciated)'!$D$2:$D$976,0),9),"**FIELD MISSING**")</f>
        <v>**FIELD MISSING**</v>
      </c>
      <c r="AD1486" s="53" t="str">
        <f t="shared" si="6"/>
        <v>**field missing**.**FIELD MISSING**</v>
      </c>
      <c r="AE1486" s="299">
        <f>countif(NEW_REDB_table.field,AD1486)</f>
        <v>0</v>
      </c>
      <c r="AF1486" s="299" t="str">
        <f t="shared" si="7"/>
        <v>Check...</v>
      </c>
      <c r="AG1486" s="308"/>
      <c r="AH1486" s="317" t="b">
        <v>0</v>
      </c>
      <c r="AI1486" s="317" t="b">
        <v>0</v>
      </c>
      <c r="AJ1486" s="308" t="str">
        <f t="array" ref="AJ1486">iferror(index('Type Mapping'!$A$2:$D$21,match(J1486,'Type Mapping'!$B$2:$B$21,0),4),"type mismatch")</f>
        <v>VARCHAR</v>
      </c>
      <c r="AK1486" s="308"/>
      <c r="AL1486" s="308"/>
      <c r="AM1486" s="308"/>
      <c r="AN1486" s="300" t="b">
        <v>0</v>
      </c>
      <c r="AO1486" s="300" t="b">
        <v>0</v>
      </c>
      <c r="AP1486" s="300" t="b">
        <v>0</v>
      </c>
      <c r="AQ1486" s="300" t="b">
        <v>0</v>
      </c>
      <c r="AR1486" s="300"/>
      <c r="AS1486" s="300"/>
      <c r="AT1486" s="302"/>
      <c r="AU1486" s="302"/>
      <c r="AV1486" s="303" t="b">
        <v>1</v>
      </c>
      <c r="AW1486" s="304" t="str">
        <f t="shared" si="9"/>
        <v>true</v>
      </c>
      <c r="AX1486" s="305" t="str">
        <f t="shared" si="17"/>
        <v>***CdResSaleSource.xml &lt;?xml version="1.0" encoding="UTF-8"?&gt;&lt;schema&gt;&lt;column comment="" default="" key="true" label="ResSaleSource" length="255" nullable="true" originalDbColumnName="ResSaleSource" originalLength="-1" pattern="" precision="-1" talendType="id_String" type=""/&gt;</v>
      </c>
      <c r="AY1486" s="306"/>
      <c r="AZ1486" s="305" t="str">
        <f t="shared" si="10"/>
        <v>CdResSaleSource.xml
&lt;?xml version="1.0" encoding="UTF-8"?&gt;&lt;schema&gt;
&lt;column comment="" default="" key="true" label="ResSaleSource" length="255" nullable="true" originalDbColumnName="ResSaleSource" originalLength="-1" pattern="" precision="-1" talendType="id_String" type=""/&gt;</v>
      </c>
      <c r="BA1486" s="306"/>
      <c r="BB1486" s="302"/>
      <c r="BC1486" s="303" t="b">
        <f t="shared" si="11"/>
        <v>1</v>
      </c>
      <c r="BD1486" s="304"/>
      <c r="BE1486" s="304" t="str">
        <f t="shared" si="12"/>
        <v>false</v>
      </c>
      <c r="BF1486" s="307"/>
      <c r="BG1486" s="305"/>
      <c r="BH1486" s="305"/>
      <c r="BI1486" s="305"/>
      <c r="BJ1486" s="305" t="str">
        <f t="shared" si="18"/>
        <v>&lt;column comment="" default="" key="false" label="CdResSaleSource" length="255" nullable="true" originalDbColumnName="CdResSaleSource" originalLength="-1" pattern="" precision="-1" talendType="id_String" type=""/&gt;</v>
      </c>
      <c r="BK1486" s="306"/>
      <c r="BL1486" s="305" t="str">
        <f t="shared" si="14"/>
        <v>&lt;column comment="" default="" key="false" label="CdResSaleSource" length="255" nullable="true" originalDbColumnName="CdResSaleSource" originalLength="-1" pattern="" precision="-1" talendType="id_String" type=""/&gt;</v>
      </c>
      <c r="BM1486" s="306"/>
      <c r="BN1486" s="302"/>
      <c r="BO1486" s="302"/>
      <c r="BP1486" s="302"/>
      <c r="BQ1486" s="302"/>
      <c r="BR1486" s="302"/>
      <c r="BS1486" s="302"/>
      <c r="BT1486" s="302"/>
      <c r="BU1486" s="302"/>
      <c r="BV1486" s="302"/>
      <c r="BW1486" s="302"/>
      <c r="BX1486" s="302"/>
    </row>
    <row r="1487">
      <c r="A1487" s="292" t="s">
        <v>728</v>
      </c>
      <c r="B1487" s="292">
        <v>1486.0</v>
      </c>
      <c r="C1487" s="292">
        <f t="shared" si="15"/>
        <v>2</v>
      </c>
      <c r="D1487" s="397" t="str">
        <f t="shared" si="35"/>
        <v>Buil Permit Data</v>
      </c>
      <c r="E1487" s="46" t="str">
        <f t="shared" si="2"/>
        <v>PrclCode.mdb.CdResSaleSource.Descr</v>
      </c>
      <c r="F1487" s="46" t="s">
        <v>323</v>
      </c>
      <c r="G1487" s="46" t="s">
        <v>589</v>
      </c>
      <c r="H1487" s="47">
        <v>2.0</v>
      </c>
      <c r="I1487" s="392" t="s">
        <v>2078</v>
      </c>
      <c r="J1487" s="398" t="s">
        <v>743</v>
      </c>
      <c r="K1487" s="393">
        <v>15.0</v>
      </c>
      <c r="L1487" s="394" t="b">
        <v>0</v>
      </c>
      <c r="M1487" s="294" t="s">
        <v>802</v>
      </c>
      <c r="N1487" s="294"/>
      <c r="O1487" s="369"/>
      <c r="P1487" s="369"/>
      <c r="Q1487" s="298" t="str">
        <f t="shared" si="3"/>
        <v>CdResSaleSource</v>
      </c>
      <c r="R1487" s="298" t="str">
        <f t="shared" si="19"/>
        <v>Descr</v>
      </c>
      <c r="S1487" s="298" t="str">
        <f t="array" ref="S1487">iferror(index('Type Mapping'!$A$2:$D$21,match(J1487,'Type Mapping'!$B$2:$B$21,0),3),"type mismatch")</f>
        <v>VARCHAR</v>
      </c>
      <c r="T1487" s="298"/>
      <c r="U1487" s="298"/>
      <c r="V1487" s="298"/>
      <c r="W1487" s="51" t="b">
        <v>1</v>
      </c>
      <c r="X1487" s="51"/>
      <c r="Y1487" s="309"/>
      <c r="Z1487" s="309"/>
      <c r="AA1487" s="311" t="s">
        <v>977</v>
      </c>
      <c r="AB1487" s="53" t="str">
        <f t="shared" si="23"/>
        <v>**field missing**_history</v>
      </c>
      <c r="AC1487" s="308" t="str">
        <f t="array" ref="AC1487">iferror(index('StoT Mapping (Depreciated)'!$D$2:$L$976,match(E1487,'StoT Mapping (Depreciated)'!$D$2:$D$976,0),9),"**FIELD MISSING**")</f>
        <v>**FIELD MISSING**</v>
      </c>
      <c r="AD1487" s="53" t="str">
        <f t="shared" si="6"/>
        <v>**field missing**.**FIELD MISSING**</v>
      </c>
      <c r="AE1487" s="299">
        <f>countif(NEW_REDB_table.field,AD1487)</f>
        <v>0</v>
      </c>
      <c r="AF1487" s="299" t="str">
        <f t="shared" si="7"/>
        <v>Check...</v>
      </c>
      <c r="AG1487" s="308"/>
      <c r="AH1487" s="317" t="b">
        <v>0</v>
      </c>
      <c r="AI1487" s="317" t="b">
        <v>0</v>
      </c>
      <c r="AJ1487" s="308" t="str">
        <f t="array" ref="AJ1487">iferror(index('Type Mapping'!$A$2:$D$21,match(J1487,'Type Mapping'!$B$2:$B$21,0),4),"type mismatch")</f>
        <v>VARCHAR</v>
      </c>
      <c r="AK1487" s="308"/>
      <c r="AL1487" s="308"/>
      <c r="AM1487" s="308"/>
      <c r="AN1487" s="300" t="b">
        <v>0</v>
      </c>
      <c r="AO1487" s="300" t="b">
        <v>0</v>
      </c>
      <c r="AP1487" s="300" t="b">
        <v>0</v>
      </c>
      <c r="AQ1487" s="300" t="b">
        <v>0</v>
      </c>
      <c r="AR1487" s="300"/>
      <c r="AS1487" s="300"/>
      <c r="AT1487" s="302"/>
      <c r="AU1487" s="302"/>
      <c r="AV1487" s="303" t="b">
        <v>1</v>
      </c>
      <c r="AW1487" s="304" t="str">
        <f t="shared" si="9"/>
        <v>false</v>
      </c>
      <c r="AX1487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87" s="306"/>
      <c r="AZ1487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87" s="306"/>
      <c r="BB1487" s="302"/>
      <c r="BC1487" s="303" t="b">
        <f t="shared" si="11"/>
        <v>1</v>
      </c>
      <c r="BD1487" s="304"/>
      <c r="BE1487" s="304" t="str">
        <f t="shared" si="12"/>
        <v>false</v>
      </c>
      <c r="BF1487" s="307"/>
      <c r="BG1487" s="305"/>
      <c r="BH1487" s="305"/>
      <c r="BI1487" s="305"/>
      <c r="BJ1487" s="305" t="str">
        <f t="shared" si="18"/>
        <v>&lt;column comment="" default="" key="false" label="CdResSaleSource" length="255" nullable="true" originalDbColumnName="CdResSaleSource" originalLength="-1" pattern="" precision="-1" talendType="id_String" type=""/&gt;</v>
      </c>
      <c r="BK1487" s="306"/>
      <c r="BL1487" s="305" t="str">
        <f t="shared" si="14"/>
        <v>&lt;column comment="" default="" key="false" label="CdResSaleSource" length="255" nullable="true" originalDbColumnName="CdResSaleSource" originalLength="-1" pattern="" precision="-1" talendType="id_String" type=""/&gt;</v>
      </c>
      <c r="BM1487" s="306"/>
      <c r="BN1487" s="302"/>
      <c r="BO1487" s="302"/>
      <c r="BP1487" s="302"/>
      <c r="BQ1487" s="302"/>
      <c r="BR1487" s="302"/>
      <c r="BS1487" s="302"/>
      <c r="BT1487" s="302"/>
      <c r="BU1487" s="302"/>
      <c r="BV1487" s="302"/>
      <c r="BW1487" s="302"/>
      <c r="BX1487" s="302"/>
    </row>
    <row r="1488">
      <c r="A1488" s="292" t="s">
        <v>728</v>
      </c>
      <c r="B1488" s="292">
        <v>1487.0</v>
      </c>
      <c r="C1488" s="292">
        <f t="shared" si="15"/>
        <v>1</v>
      </c>
      <c r="D1488" s="397" t="str">
        <f t="shared" si="35"/>
        <v>Buil Permit Data</v>
      </c>
      <c r="E1488" s="46" t="str">
        <f t="shared" si="2"/>
        <v>PrclCode.mdb.CdResStories.ResStoriesCode</v>
      </c>
      <c r="F1488" s="46" t="s">
        <v>323</v>
      </c>
      <c r="G1488" s="46" t="s">
        <v>590</v>
      </c>
      <c r="H1488" s="47">
        <v>1.0</v>
      </c>
      <c r="I1488" s="392" t="s">
        <v>860</v>
      </c>
      <c r="J1488" s="398" t="s">
        <v>740</v>
      </c>
      <c r="K1488" s="393">
        <v>1.0</v>
      </c>
      <c r="L1488" s="394" t="b">
        <v>1</v>
      </c>
      <c r="M1488" s="294" t="s">
        <v>802</v>
      </c>
      <c r="N1488" s="294"/>
      <c r="O1488" s="369"/>
      <c r="P1488" s="369"/>
      <c r="Q1488" s="298" t="str">
        <f t="shared" si="3"/>
        <v>CdResStories</v>
      </c>
      <c r="R1488" s="298" t="str">
        <f t="shared" si="19"/>
        <v>ResStoriesCode</v>
      </c>
      <c r="S1488" s="298" t="str">
        <f t="array" ref="S1488">iferror(index('Type Mapping'!$A$2:$D$21,match(J1488,'Type Mapping'!$B$2:$B$21,0),3),"type mismatch")</f>
        <v>VARCHAR</v>
      </c>
      <c r="T1488" s="298"/>
      <c r="U1488" s="298"/>
      <c r="V1488" s="298"/>
      <c r="W1488" s="51" t="b">
        <v>1</v>
      </c>
      <c r="X1488" s="51"/>
      <c r="Y1488" s="309"/>
      <c r="Z1488" s="309"/>
      <c r="AA1488" s="311" t="s">
        <v>977</v>
      </c>
      <c r="AB1488" s="53" t="str">
        <f t="shared" si="23"/>
        <v>**field missing**_history</v>
      </c>
      <c r="AC1488" s="308" t="str">
        <f t="array" ref="AC1488">iferror(index('StoT Mapping (Depreciated)'!$D$2:$L$976,match(E1488,'StoT Mapping (Depreciated)'!$D$2:$D$976,0),9),"**FIELD MISSING**")</f>
        <v>**FIELD MISSING**</v>
      </c>
      <c r="AD1488" s="53" t="str">
        <f t="shared" si="6"/>
        <v>**field missing**.**FIELD MISSING**</v>
      </c>
      <c r="AE1488" s="299">
        <f>countif(NEW_REDB_table.field,AD1488)</f>
        <v>0</v>
      </c>
      <c r="AF1488" s="299" t="str">
        <f t="shared" si="7"/>
        <v>Check...</v>
      </c>
      <c r="AG1488" s="308"/>
      <c r="AH1488" s="317" t="b">
        <v>0</v>
      </c>
      <c r="AI1488" s="317" t="b">
        <v>0</v>
      </c>
      <c r="AJ1488" s="308" t="str">
        <f t="array" ref="AJ1488">iferror(index('Type Mapping'!$A$2:$D$21,match(J1488,'Type Mapping'!$B$2:$B$21,0),4),"type mismatch")</f>
        <v>INT</v>
      </c>
      <c r="AK1488" s="308"/>
      <c r="AL1488" s="308"/>
      <c r="AM1488" s="308"/>
      <c r="AN1488" s="300" t="b">
        <v>0</v>
      </c>
      <c r="AO1488" s="300" t="b">
        <v>0</v>
      </c>
      <c r="AP1488" s="300" t="b">
        <v>0</v>
      </c>
      <c r="AQ1488" s="300" t="b">
        <v>0</v>
      </c>
      <c r="AR1488" s="300"/>
      <c r="AS1488" s="300"/>
      <c r="AT1488" s="302"/>
      <c r="AU1488" s="302"/>
      <c r="AV1488" s="303" t="b">
        <v>1</v>
      </c>
      <c r="AW1488" s="304" t="str">
        <f t="shared" si="9"/>
        <v>true</v>
      </c>
      <c r="AX1488" s="305" t="str">
        <f t="shared" si="17"/>
        <v>***CdResStories.xml &lt;?xml version="1.0" encoding="UTF-8"?&gt;&lt;schema&gt;&lt;column comment="" default="" key="true" label="ResStoriesCode" length="255" nullable="true" originalDbColumnName="ResStoriesCode" originalLength="-1" pattern="" precision="-1" talendType="id_String" type=""/&gt;</v>
      </c>
      <c r="AY1488" s="306"/>
      <c r="AZ1488" s="305" t="str">
        <f t="shared" si="10"/>
        <v>CdResStories.xml
&lt;?xml version="1.0" encoding="UTF-8"?&gt;&lt;schema&gt;
&lt;column comment="" default="" key="true" label="ResStoriesCode" length="255" nullable="true" originalDbColumnName="ResStoriesCode" originalLength="-1" pattern="" precision="-1" talendType="id_String" type=""/&gt;</v>
      </c>
      <c r="BA1488" s="306"/>
      <c r="BB1488" s="302"/>
      <c r="BC1488" s="303" t="b">
        <f t="shared" si="11"/>
        <v>1</v>
      </c>
      <c r="BD1488" s="304"/>
      <c r="BE1488" s="304" t="str">
        <f t="shared" si="12"/>
        <v>false</v>
      </c>
      <c r="BF1488" s="307"/>
      <c r="BG1488" s="305"/>
      <c r="BH1488" s="305"/>
      <c r="BI1488" s="305"/>
      <c r="BJ1488" s="305" t="str">
        <f t="shared" si="18"/>
        <v>&lt;column comment="" default="" key="false" label="CdResStories" length="255" nullable="true" originalDbColumnName="CdResStories" originalLength="-1" pattern="" precision="-1" talendType="id_String" type=""/&gt;</v>
      </c>
      <c r="BK1488" s="306"/>
      <c r="BL1488" s="305" t="str">
        <f t="shared" si="14"/>
        <v>&lt;column comment="" default="" key="false" label="CdResStories" length="255" nullable="true" originalDbColumnName="CdResStories" originalLength="-1" pattern="" precision="-1" talendType="id_String" type=""/&gt;</v>
      </c>
      <c r="BM1488" s="306"/>
      <c r="BN1488" s="302"/>
      <c r="BO1488" s="302"/>
      <c r="BP1488" s="302"/>
      <c r="BQ1488" s="302"/>
      <c r="BR1488" s="302"/>
      <c r="BS1488" s="302"/>
      <c r="BT1488" s="302"/>
      <c r="BU1488" s="302"/>
      <c r="BV1488" s="302"/>
      <c r="BW1488" s="302"/>
      <c r="BX1488" s="302"/>
    </row>
    <row r="1489">
      <c r="A1489" s="292" t="s">
        <v>728</v>
      </c>
      <c r="B1489" s="292">
        <v>1488.0</v>
      </c>
      <c r="C1489" s="292">
        <f t="shared" si="15"/>
        <v>1</v>
      </c>
      <c r="D1489" s="397" t="str">
        <f t="shared" si="35"/>
        <v>Buil Permit Data</v>
      </c>
      <c r="E1489" s="46" t="str">
        <f t="shared" si="2"/>
        <v>PrclCode.mdb.CdResStories.Descr</v>
      </c>
      <c r="F1489" s="46" t="s">
        <v>323</v>
      </c>
      <c r="G1489" s="46" t="s">
        <v>590</v>
      </c>
      <c r="H1489" s="47">
        <v>2.0</v>
      </c>
      <c r="I1489" s="392" t="s">
        <v>2078</v>
      </c>
      <c r="J1489" s="398" t="s">
        <v>743</v>
      </c>
      <c r="K1489" s="393">
        <v>10.0</v>
      </c>
      <c r="L1489" s="394" t="b">
        <v>0</v>
      </c>
      <c r="M1489" s="294" t="s">
        <v>802</v>
      </c>
      <c r="N1489" s="294"/>
      <c r="O1489" s="369"/>
      <c r="P1489" s="369"/>
      <c r="Q1489" s="298" t="str">
        <f t="shared" si="3"/>
        <v>CdResStories</v>
      </c>
      <c r="R1489" s="298" t="str">
        <f t="shared" si="19"/>
        <v>Descr</v>
      </c>
      <c r="S1489" s="298" t="str">
        <f t="array" ref="S1489">iferror(index('Type Mapping'!$A$2:$D$21,match(J1489,'Type Mapping'!$B$2:$B$21,0),3),"type mismatch")</f>
        <v>VARCHAR</v>
      </c>
      <c r="T1489" s="298"/>
      <c r="U1489" s="298"/>
      <c r="V1489" s="298"/>
      <c r="W1489" s="51" t="b">
        <v>1</v>
      </c>
      <c r="X1489" s="51"/>
      <c r="Y1489" s="309"/>
      <c r="Z1489" s="309"/>
      <c r="AA1489" s="311" t="s">
        <v>977</v>
      </c>
      <c r="AB1489" s="53" t="str">
        <f t="shared" si="23"/>
        <v>**field missing**_history</v>
      </c>
      <c r="AC1489" s="308" t="str">
        <f t="array" ref="AC1489">iferror(index('StoT Mapping (Depreciated)'!$D$2:$L$976,match(E1489,'StoT Mapping (Depreciated)'!$D$2:$D$976,0),9),"**FIELD MISSING**")</f>
        <v>**FIELD MISSING**</v>
      </c>
      <c r="AD1489" s="53" t="str">
        <f t="shared" si="6"/>
        <v>**field missing**.**FIELD MISSING**</v>
      </c>
      <c r="AE1489" s="299">
        <f>countif(NEW_REDB_table.field,AD1489)</f>
        <v>0</v>
      </c>
      <c r="AF1489" s="299" t="str">
        <f t="shared" si="7"/>
        <v>Check...</v>
      </c>
      <c r="AG1489" s="308"/>
      <c r="AH1489" s="317" t="b">
        <v>0</v>
      </c>
      <c r="AI1489" s="317" t="b">
        <v>0</v>
      </c>
      <c r="AJ1489" s="308" t="str">
        <f t="array" ref="AJ1489">iferror(index('Type Mapping'!$A$2:$D$21,match(J1489,'Type Mapping'!$B$2:$B$21,0),4),"type mismatch")</f>
        <v>VARCHAR</v>
      </c>
      <c r="AK1489" s="308"/>
      <c r="AL1489" s="308"/>
      <c r="AM1489" s="308"/>
      <c r="AN1489" s="300" t="b">
        <v>0</v>
      </c>
      <c r="AO1489" s="300" t="b">
        <v>0</v>
      </c>
      <c r="AP1489" s="300" t="b">
        <v>0</v>
      </c>
      <c r="AQ1489" s="300" t="b">
        <v>0</v>
      </c>
      <c r="AR1489" s="300"/>
      <c r="AS1489" s="300"/>
      <c r="AT1489" s="302"/>
      <c r="AU1489" s="302"/>
      <c r="AV1489" s="303" t="b">
        <v>1</v>
      </c>
      <c r="AW1489" s="304" t="str">
        <f t="shared" si="9"/>
        <v>false</v>
      </c>
      <c r="AX1489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489" s="306"/>
      <c r="AZ1489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489" s="306"/>
      <c r="BB1489" s="302"/>
      <c r="BC1489" s="303" t="b">
        <f t="shared" si="11"/>
        <v>1</v>
      </c>
      <c r="BD1489" s="304"/>
      <c r="BE1489" s="304" t="str">
        <f t="shared" si="12"/>
        <v>false</v>
      </c>
      <c r="BF1489" s="307"/>
      <c r="BG1489" s="305"/>
      <c r="BH1489" s="305"/>
      <c r="BI1489" s="305"/>
      <c r="BJ1489" s="305" t="str">
        <f t="shared" si="18"/>
        <v>&lt;column comment="" default="" key="false" label="CdResStories" length="255" nullable="true" originalDbColumnName="CdResStories" originalLength="-1" pattern="" precision="-1" talendType="id_String" type=""/&gt;</v>
      </c>
      <c r="BK1489" s="306"/>
      <c r="BL1489" s="305" t="str">
        <f t="shared" si="14"/>
        <v>&lt;column comment="" default="" key="false" label="CdResStories" length="255" nullable="true" originalDbColumnName="CdResStories" originalLength="-1" pattern="" precision="-1" talendType="id_String" type=""/&gt;</v>
      </c>
      <c r="BM1489" s="306"/>
      <c r="BN1489" s="302"/>
      <c r="BO1489" s="302"/>
      <c r="BP1489" s="302"/>
      <c r="BQ1489" s="302"/>
      <c r="BR1489" s="302"/>
      <c r="BS1489" s="302"/>
      <c r="BT1489" s="302"/>
      <c r="BU1489" s="302"/>
      <c r="BV1489" s="302"/>
      <c r="BW1489" s="302"/>
      <c r="BX1489" s="302"/>
    </row>
    <row r="1490">
      <c r="A1490" s="292" t="s">
        <v>728</v>
      </c>
      <c r="B1490" s="292">
        <v>1489.0</v>
      </c>
      <c r="C1490" s="292">
        <f t="shared" si="15"/>
        <v>1</v>
      </c>
      <c r="D1490" s="397" t="str">
        <f t="shared" si="35"/>
        <v>Buil Permit Data</v>
      </c>
      <c r="E1490" s="46" t="str">
        <f t="shared" si="2"/>
        <v>PrclCode.mdb.CdResStories.DescrShort</v>
      </c>
      <c r="F1490" s="46" t="s">
        <v>323</v>
      </c>
      <c r="G1490" s="46" t="s">
        <v>590</v>
      </c>
      <c r="H1490" s="47">
        <v>3.0</v>
      </c>
      <c r="I1490" s="392" t="s">
        <v>2441</v>
      </c>
      <c r="J1490" s="398" t="s">
        <v>743</v>
      </c>
      <c r="K1490" s="393">
        <v>10.0</v>
      </c>
      <c r="L1490" s="394" t="b">
        <v>0</v>
      </c>
      <c r="M1490" s="294" t="s">
        <v>802</v>
      </c>
      <c r="N1490" s="294"/>
      <c r="O1490" s="369"/>
      <c r="P1490" s="369"/>
      <c r="Q1490" s="298" t="str">
        <f t="shared" si="3"/>
        <v>CdResStories</v>
      </c>
      <c r="R1490" s="298" t="str">
        <f t="shared" si="19"/>
        <v>DescrShort</v>
      </c>
      <c r="S1490" s="298" t="str">
        <f t="array" ref="S1490">iferror(index('Type Mapping'!$A$2:$D$21,match(J1490,'Type Mapping'!$B$2:$B$21,0),3),"type mismatch")</f>
        <v>VARCHAR</v>
      </c>
      <c r="T1490" s="298"/>
      <c r="U1490" s="298"/>
      <c r="V1490" s="298"/>
      <c r="W1490" s="51" t="b">
        <v>1</v>
      </c>
      <c r="X1490" s="51"/>
      <c r="Y1490" s="309"/>
      <c r="Z1490" s="309"/>
      <c r="AA1490" s="311" t="s">
        <v>977</v>
      </c>
      <c r="AB1490" s="53" t="str">
        <f t="shared" si="23"/>
        <v>**field missing**_history</v>
      </c>
      <c r="AC1490" s="308" t="str">
        <f t="array" ref="AC1490">iferror(index('StoT Mapping (Depreciated)'!$D$2:$L$976,match(E1490,'StoT Mapping (Depreciated)'!$D$2:$D$976,0),9),"**FIELD MISSING**")</f>
        <v>**FIELD MISSING**</v>
      </c>
      <c r="AD1490" s="53" t="str">
        <f t="shared" si="6"/>
        <v>**field missing**.**FIELD MISSING**</v>
      </c>
      <c r="AE1490" s="299">
        <f>countif(NEW_REDB_table.field,AD1490)</f>
        <v>0</v>
      </c>
      <c r="AF1490" s="299" t="str">
        <f t="shared" si="7"/>
        <v>Check...</v>
      </c>
      <c r="AG1490" s="308"/>
      <c r="AH1490" s="317" t="b">
        <v>0</v>
      </c>
      <c r="AI1490" s="317" t="b">
        <v>0</v>
      </c>
      <c r="AJ1490" s="308" t="str">
        <f t="array" ref="AJ1490">iferror(index('Type Mapping'!$A$2:$D$21,match(J1490,'Type Mapping'!$B$2:$B$21,0),4),"type mismatch")</f>
        <v>VARCHAR</v>
      </c>
      <c r="AK1490" s="308"/>
      <c r="AL1490" s="308"/>
      <c r="AM1490" s="308"/>
      <c r="AN1490" s="300" t="b">
        <v>0</v>
      </c>
      <c r="AO1490" s="300" t="b">
        <v>0</v>
      </c>
      <c r="AP1490" s="300" t="b">
        <v>0</v>
      </c>
      <c r="AQ1490" s="300" t="b">
        <v>0</v>
      </c>
      <c r="AR1490" s="300"/>
      <c r="AS1490" s="300"/>
      <c r="AT1490" s="302"/>
      <c r="AU1490" s="302"/>
      <c r="AV1490" s="303" t="b">
        <v>1</v>
      </c>
      <c r="AW1490" s="304" t="str">
        <f t="shared" si="9"/>
        <v>false</v>
      </c>
      <c r="AX1490" s="305" t="str">
        <f t="shared" si="17"/>
        <v>&lt;column comment="" default="" key="false" label="DescrShort" length="255" nullable="true" originalDbColumnName="DescrShort" originalLength="-1" pattern="" precision="-1" talendType="id_String" type=""/&gt;</v>
      </c>
      <c r="AY1490" s="306"/>
      <c r="AZ1490" s="305" t="str">
        <f t="shared" si="10"/>
        <v>&lt;column comment="" default="" key="false" label="DescrShort" length="255" nullable="true" originalDbColumnName="DescrShort" originalLength="-1" pattern="" precision="-1" talendType="id_String" type=""/&gt;</v>
      </c>
      <c r="BA1490" s="306"/>
      <c r="BB1490" s="302"/>
      <c r="BC1490" s="303" t="b">
        <f t="shared" si="11"/>
        <v>1</v>
      </c>
      <c r="BD1490" s="304"/>
      <c r="BE1490" s="304" t="str">
        <f t="shared" si="12"/>
        <v>false</v>
      </c>
      <c r="BF1490" s="307"/>
      <c r="BG1490" s="305"/>
      <c r="BH1490" s="305"/>
      <c r="BI1490" s="305"/>
      <c r="BJ1490" s="305" t="str">
        <f t="shared" si="18"/>
        <v>&lt;column comment="" default="" key="false" label="CdResStories" length="255" nullable="true" originalDbColumnName="CdResStories" originalLength="-1" pattern="" precision="-1" talendType="id_String" type=""/&gt;</v>
      </c>
      <c r="BK1490" s="306"/>
      <c r="BL1490" s="305" t="str">
        <f t="shared" si="14"/>
        <v>&lt;column comment="" default="" key="false" label="CdResStories" length="255" nullable="true" originalDbColumnName="CdResStories" originalLength="-1" pattern="" precision="-1" talendType="id_String" type=""/&gt;</v>
      </c>
      <c r="BM1490" s="306"/>
      <c r="BN1490" s="302"/>
      <c r="BO1490" s="302"/>
      <c r="BP1490" s="302"/>
      <c r="BQ1490" s="302"/>
      <c r="BR1490" s="302"/>
      <c r="BS1490" s="302"/>
      <c r="BT1490" s="302"/>
      <c r="BU1490" s="302"/>
      <c r="BV1490" s="302"/>
      <c r="BW1490" s="302"/>
      <c r="BX1490" s="302"/>
    </row>
    <row r="1491">
      <c r="A1491" s="292" t="s">
        <v>728</v>
      </c>
      <c r="B1491" s="292">
        <v>1490.0</v>
      </c>
      <c r="C1491" s="292">
        <f t="shared" si="15"/>
        <v>1</v>
      </c>
      <c r="D1491" s="397" t="str">
        <f t="shared" si="35"/>
        <v>Buil Permit Data</v>
      </c>
      <c r="E1491" s="46" t="str">
        <f t="shared" si="2"/>
        <v>PrclCode.mdb.CdResStories.DescrLong</v>
      </c>
      <c r="F1491" s="46" t="s">
        <v>323</v>
      </c>
      <c r="G1491" s="46" t="s">
        <v>590</v>
      </c>
      <c r="H1491" s="47">
        <v>4.0</v>
      </c>
      <c r="I1491" s="392" t="s">
        <v>2442</v>
      </c>
      <c r="J1491" s="398" t="s">
        <v>743</v>
      </c>
      <c r="K1491" s="393">
        <v>30.0</v>
      </c>
      <c r="L1491" s="394" t="b">
        <v>0</v>
      </c>
      <c r="M1491" s="294" t="s">
        <v>802</v>
      </c>
      <c r="N1491" s="294"/>
      <c r="O1491" s="369"/>
      <c r="P1491" s="369"/>
      <c r="Q1491" s="298" t="str">
        <f t="shared" si="3"/>
        <v>CdResStories</v>
      </c>
      <c r="R1491" s="298" t="str">
        <f t="shared" si="19"/>
        <v>DescrLong</v>
      </c>
      <c r="S1491" s="298" t="str">
        <f t="array" ref="S1491">iferror(index('Type Mapping'!$A$2:$D$21,match(J1491,'Type Mapping'!$B$2:$B$21,0),3),"type mismatch")</f>
        <v>VARCHAR</v>
      </c>
      <c r="T1491" s="298"/>
      <c r="U1491" s="298"/>
      <c r="V1491" s="298"/>
      <c r="W1491" s="51" t="b">
        <v>1</v>
      </c>
      <c r="X1491" s="51"/>
      <c r="Y1491" s="309"/>
      <c r="Z1491" s="309"/>
      <c r="AA1491" s="311" t="s">
        <v>977</v>
      </c>
      <c r="AB1491" s="53" t="str">
        <f t="shared" si="23"/>
        <v>**field missing**_history</v>
      </c>
      <c r="AC1491" s="308" t="str">
        <f t="array" ref="AC1491">iferror(index('StoT Mapping (Depreciated)'!$D$2:$L$976,match(E1491,'StoT Mapping (Depreciated)'!$D$2:$D$976,0),9),"**FIELD MISSING**")</f>
        <v>**FIELD MISSING**</v>
      </c>
      <c r="AD1491" s="53" t="str">
        <f t="shared" si="6"/>
        <v>**field missing**.**FIELD MISSING**</v>
      </c>
      <c r="AE1491" s="299">
        <f>countif(NEW_REDB_table.field,AD1491)</f>
        <v>0</v>
      </c>
      <c r="AF1491" s="299" t="str">
        <f t="shared" si="7"/>
        <v>Check...</v>
      </c>
      <c r="AG1491" s="308"/>
      <c r="AH1491" s="317" t="b">
        <v>0</v>
      </c>
      <c r="AI1491" s="317" t="b">
        <v>0</v>
      </c>
      <c r="AJ1491" s="308" t="str">
        <f t="array" ref="AJ1491">iferror(index('Type Mapping'!$A$2:$D$21,match(J1491,'Type Mapping'!$B$2:$B$21,0),4),"type mismatch")</f>
        <v>VARCHAR</v>
      </c>
      <c r="AK1491" s="308"/>
      <c r="AL1491" s="308"/>
      <c r="AM1491" s="308"/>
      <c r="AN1491" s="300" t="b">
        <v>0</v>
      </c>
      <c r="AO1491" s="300" t="b">
        <v>0</v>
      </c>
      <c r="AP1491" s="300" t="b">
        <v>0</v>
      </c>
      <c r="AQ1491" s="300" t="b">
        <v>0</v>
      </c>
      <c r="AR1491" s="300"/>
      <c r="AS1491" s="300"/>
      <c r="AT1491" s="302"/>
      <c r="AU1491" s="302"/>
      <c r="AV1491" s="303" t="b">
        <v>1</v>
      </c>
      <c r="AW1491" s="304" t="str">
        <f t="shared" si="9"/>
        <v>false</v>
      </c>
      <c r="AX1491" s="305" t="str">
        <f t="shared" si="17"/>
        <v>&lt;column comment="" default="" key="false" label="DescrLong" length="255" nullable="true" originalDbColumnName="DescrLong" originalLength="-1" pattern="" precision="-1" talendType="id_String" type=""/&gt;&lt;/schema&gt;</v>
      </c>
      <c r="AY1491" s="306"/>
      <c r="AZ1491" s="305" t="str">
        <f t="shared" si="10"/>
        <v>&lt;column comment="" default="" key="false" label="DescrLong" length="255" nullable="true" originalDbColumnName="DescrLong" originalLength="-1" pattern="" precision="-1" talendType="id_String" type=""/&gt;
&lt;/schema&gt;
</v>
      </c>
      <c r="BA1491" s="306"/>
      <c r="BB1491" s="302"/>
      <c r="BC1491" s="303" t="b">
        <f t="shared" si="11"/>
        <v>1</v>
      </c>
      <c r="BD1491" s="304"/>
      <c r="BE1491" s="304" t="str">
        <f t="shared" si="12"/>
        <v>false</v>
      </c>
      <c r="BF1491" s="307"/>
      <c r="BG1491" s="305"/>
      <c r="BH1491" s="305"/>
      <c r="BI1491" s="305"/>
      <c r="BJ1491" s="305" t="str">
        <f t="shared" si="18"/>
        <v>&lt;column comment="" default="" key="false" label="CdResStories" length="255" nullable="true" originalDbColumnName="CdResStories" originalLength="-1" pattern="" precision="-1" talendType="id_String" type=""/&gt;</v>
      </c>
      <c r="BK1491" s="306"/>
      <c r="BL1491" s="305" t="str">
        <f t="shared" si="14"/>
        <v>&lt;column comment="" default="" key="false" label="CdResStories" length="255" nullable="true" originalDbColumnName="CdResStories" originalLength="-1" pattern="" precision="-1" talendType="id_String" type=""/&gt;</v>
      </c>
      <c r="BM1491" s="306"/>
      <c r="BN1491" s="302"/>
      <c r="BO1491" s="302"/>
      <c r="BP1491" s="302"/>
      <c r="BQ1491" s="302"/>
      <c r="BR1491" s="302"/>
      <c r="BS1491" s="302"/>
      <c r="BT1491" s="302"/>
      <c r="BU1491" s="302"/>
      <c r="BV1491" s="302"/>
      <c r="BW1491" s="302"/>
      <c r="BX1491" s="302"/>
    </row>
    <row r="1492">
      <c r="A1492" s="292" t="s">
        <v>728</v>
      </c>
      <c r="B1492" s="292">
        <v>1491.0</v>
      </c>
      <c r="C1492" s="292">
        <f t="shared" si="15"/>
        <v>2</v>
      </c>
      <c r="D1492" s="397" t="str">
        <f t="shared" si="35"/>
        <v>Buil Permit Data</v>
      </c>
      <c r="E1492" s="46" t="str">
        <f t="shared" si="2"/>
        <v>PrclCode.mdb.CdSaleType.SaleType</v>
      </c>
      <c r="F1492" s="46" t="s">
        <v>323</v>
      </c>
      <c r="G1492" s="46" t="s">
        <v>110</v>
      </c>
      <c r="H1492" s="47">
        <v>1.0</v>
      </c>
      <c r="I1492" s="392" t="s">
        <v>2084</v>
      </c>
      <c r="J1492" s="398" t="s">
        <v>740</v>
      </c>
      <c r="K1492" s="393">
        <v>1.0</v>
      </c>
      <c r="L1492" s="394" t="b">
        <v>1</v>
      </c>
      <c r="M1492" s="294" t="s">
        <v>802</v>
      </c>
      <c r="N1492" s="294"/>
      <c r="O1492" s="369"/>
      <c r="P1492" s="369"/>
      <c r="Q1492" s="298" t="str">
        <f t="shared" si="3"/>
        <v>CdSaleType</v>
      </c>
      <c r="R1492" s="298" t="str">
        <f t="shared" si="19"/>
        <v>SaleType</v>
      </c>
      <c r="S1492" s="298" t="str">
        <f t="array" ref="S1492">iferror(index('Type Mapping'!$A$2:$D$21,match(J1492,'Type Mapping'!$B$2:$B$21,0),3),"type mismatch")</f>
        <v>VARCHAR</v>
      </c>
      <c r="T1492" s="298"/>
      <c r="U1492" s="298"/>
      <c r="V1492" s="298"/>
      <c r="W1492" s="51" t="b">
        <v>1</v>
      </c>
      <c r="X1492" s="51"/>
      <c r="Y1492" s="309"/>
      <c r="Z1492" s="309"/>
      <c r="AA1492" s="311" t="s">
        <v>977</v>
      </c>
      <c r="AB1492" s="53" t="str">
        <f t="shared" si="23"/>
        <v>**field missing**_history</v>
      </c>
      <c r="AC1492" s="308" t="str">
        <f t="array" ref="AC1492">iferror(index('StoT Mapping (Depreciated)'!$D$2:$L$976,match(E1492,'StoT Mapping (Depreciated)'!$D$2:$D$976,0),9),"**FIELD MISSING**")</f>
        <v>**FIELD MISSING**</v>
      </c>
      <c r="AD1492" s="53" t="str">
        <f t="shared" si="6"/>
        <v>**field missing**.**FIELD MISSING**</v>
      </c>
      <c r="AE1492" s="299">
        <f>countif(NEW_REDB_table.field,AD1492)</f>
        <v>0</v>
      </c>
      <c r="AF1492" s="299" t="str">
        <f t="shared" si="7"/>
        <v>Check...</v>
      </c>
      <c r="AG1492" s="308"/>
      <c r="AH1492" s="317" t="b">
        <v>0</v>
      </c>
      <c r="AI1492" s="317" t="b">
        <v>0</v>
      </c>
      <c r="AJ1492" s="308" t="str">
        <f t="array" ref="AJ1492">iferror(index('Type Mapping'!$A$2:$D$21,match(J1492,'Type Mapping'!$B$2:$B$21,0),4),"type mismatch")</f>
        <v>INT</v>
      </c>
      <c r="AK1492" s="308"/>
      <c r="AL1492" s="308"/>
      <c r="AM1492" s="308"/>
      <c r="AN1492" s="300" t="b">
        <v>0</v>
      </c>
      <c r="AO1492" s="300" t="b">
        <v>0</v>
      </c>
      <c r="AP1492" s="300" t="b">
        <v>0</v>
      </c>
      <c r="AQ1492" s="300" t="b">
        <v>0</v>
      </c>
      <c r="AR1492" s="300"/>
      <c r="AS1492" s="300"/>
      <c r="AT1492" s="302"/>
      <c r="AU1492" s="302"/>
      <c r="AV1492" s="303" t="b">
        <v>1</v>
      </c>
      <c r="AW1492" s="304" t="str">
        <f t="shared" si="9"/>
        <v>true</v>
      </c>
      <c r="AX1492" s="305" t="str">
        <f t="shared" si="17"/>
        <v>***CdSaleType.xml &lt;?xml version="1.0" encoding="UTF-8"?&gt;&lt;schema&gt;&lt;column comment="" default="" key="true" label="SaleType" length="255" nullable="true" originalDbColumnName="SaleType" originalLength="-1" pattern="" precision="-1" talendType="id_String" type=""/&gt;</v>
      </c>
      <c r="AY1492" s="306"/>
      <c r="AZ1492" s="305" t="str">
        <f t="shared" si="10"/>
        <v>CdSaleType.xml
&lt;?xml version="1.0" encoding="UTF-8"?&gt;&lt;schema&gt;
&lt;column comment="" default="" key="true" label="SaleType" length="255" nullable="true" originalDbColumnName="SaleType" originalLength="-1" pattern="" precision="-1" talendType="id_String" type=""/&gt;</v>
      </c>
      <c r="BA1492" s="306"/>
      <c r="BB1492" s="302"/>
      <c r="BC1492" s="303" t="b">
        <f t="shared" si="11"/>
        <v>1</v>
      </c>
      <c r="BD1492" s="304"/>
      <c r="BE1492" s="304" t="str">
        <f t="shared" si="12"/>
        <v>false</v>
      </c>
      <c r="BF1492" s="307"/>
      <c r="BG1492" s="305"/>
      <c r="BH1492" s="305"/>
      <c r="BI1492" s="305"/>
      <c r="BJ1492" s="305" t="str">
        <f t="shared" si="18"/>
        <v>&lt;column comment="" default="" key="false" label="CdSaleType" length="255" nullable="true" originalDbColumnName="CdSaleType" originalLength="-1" pattern="" precision="-1" talendType="id_String" type=""/&gt;</v>
      </c>
      <c r="BK1492" s="306"/>
      <c r="BL1492" s="305" t="str">
        <f t="shared" si="14"/>
        <v>&lt;column comment="" default="" key="false" label="CdSaleType" length="255" nullable="true" originalDbColumnName="CdSaleType" originalLength="-1" pattern="" precision="-1" talendType="id_String" type=""/&gt;</v>
      </c>
      <c r="BM1492" s="306"/>
      <c r="BN1492" s="302"/>
      <c r="BO1492" s="302"/>
      <c r="BP1492" s="302"/>
      <c r="BQ1492" s="302"/>
      <c r="BR1492" s="302"/>
      <c r="BS1492" s="302"/>
      <c r="BT1492" s="302"/>
      <c r="BU1492" s="302"/>
      <c r="BV1492" s="302"/>
      <c r="BW1492" s="302"/>
      <c r="BX1492" s="302"/>
    </row>
    <row r="1493">
      <c r="A1493" s="292" t="s">
        <v>728</v>
      </c>
      <c r="B1493" s="292">
        <v>1492.0</v>
      </c>
      <c r="C1493" s="292">
        <f t="shared" si="15"/>
        <v>2</v>
      </c>
      <c r="D1493" s="397" t="str">
        <f t="shared" si="35"/>
        <v>Buil Permit Data</v>
      </c>
      <c r="E1493" s="46" t="str">
        <f t="shared" si="2"/>
        <v>PrclCode.mdb.CdSaleType.Descr</v>
      </c>
      <c r="F1493" s="46" t="s">
        <v>323</v>
      </c>
      <c r="G1493" s="46" t="s">
        <v>110</v>
      </c>
      <c r="H1493" s="47">
        <v>2.0</v>
      </c>
      <c r="I1493" s="392" t="s">
        <v>2078</v>
      </c>
      <c r="J1493" s="398" t="s">
        <v>743</v>
      </c>
      <c r="K1493" s="393">
        <v>20.0</v>
      </c>
      <c r="L1493" s="394" t="b">
        <v>0</v>
      </c>
      <c r="M1493" s="294" t="s">
        <v>802</v>
      </c>
      <c r="N1493" s="294"/>
      <c r="O1493" s="369"/>
      <c r="P1493" s="369"/>
      <c r="Q1493" s="298" t="str">
        <f t="shared" si="3"/>
        <v>CdSaleType</v>
      </c>
      <c r="R1493" s="298" t="str">
        <f t="shared" si="19"/>
        <v>Descr</v>
      </c>
      <c r="S1493" s="298" t="str">
        <f t="array" ref="S1493">iferror(index('Type Mapping'!$A$2:$D$21,match(J1493,'Type Mapping'!$B$2:$B$21,0),3),"type mismatch")</f>
        <v>VARCHAR</v>
      </c>
      <c r="T1493" s="298"/>
      <c r="U1493" s="298"/>
      <c r="V1493" s="298"/>
      <c r="W1493" s="51" t="b">
        <v>1</v>
      </c>
      <c r="X1493" s="51"/>
      <c r="Y1493" s="309"/>
      <c r="Z1493" s="309"/>
      <c r="AA1493" s="311" t="s">
        <v>977</v>
      </c>
      <c r="AB1493" s="53" t="str">
        <f t="shared" si="23"/>
        <v>**field missing**_history</v>
      </c>
      <c r="AC1493" s="308" t="str">
        <f t="array" ref="AC1493">iferror(index('StoT Mapping (Depreciated)'!$D$2:$L$976,match(E1493,'StoT Mapping (Depreciated)'!$D$2:$D$976,0),9),"**FIELD MISSING**")</f>
        <v>**FIELD MISSING**</v>
      </c>
      <c r="AD1493" s="53" t="str">
        <f t="shared" si="6"/>
        <v>**field missing**.**FIELD MISSING**</v>
      </c>
      <c r="AE1493" s="299">
        <f>countif(NEW_REDB_table.field,AD1493)</f>
        <v>0</v>
      </c>
      <c r="AF1493" s="299" t="str">
        <f t="shared" si="7"/>
        <v>Check...</v>
      </c>
      <c r="AG1493" s="308"/>
      <c r="AH1493" s="317" t="b">
        <v>0</v>
      </c>
      <c r="AI1493" s="317" t="b">
        <v>0</v>
      </c>
      <c r="AJ1493" s="308" t="str">
        <f t="array" ref="AJ1493">iferror(index('Type Mapping'!$A$2:$D$21,match(J1493,'Type Mapping'!$B$2:$B$21,0),4),"type mismatch")</f>
        <v>VARCHAR</v>
      </c>
      <c r="AK1493" s="308"/>
      <c r="AL1493" s="308"/>
      <c r="AM1493" s="308"/>
      <c r="AN1493" s="300" t="b">
        <v>0</v>
      </c>
      <c r="AO1493" s="300" t="b">
        <v>0</v>
      </c>
      <c r="AP1493" s="300" t="b">
        <v>0</v>
      </c>
      <c r="AQ1493" s="300" t="b">
        <v>0</v>
      </c>
      <c r="AR1493" s="300"/>
      <c r="AS1493" s="300"/>
      <c r="AT1493" s="302"/>
      <c r="AU1493" s="302"/>
      <c r="AV1493" s="303" t="b">
        <v>1</v>
      </c>
      <c r="AW1493" s="304" t="str">
        <f t="shared" si="9"/>
        <v>false</v>
      </c>
      <c r="AX1493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493" s="306"/>
      <c r="AZ1493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493" s="306"/>
      <c r="BB1493" s="302"/>
      <c r="BC1493" s="303" t="b">
        <f t="shared" si="11"/>
        <v>1</v>
      </c>
      <c r="BD1493" s="304"/>
      <c r="BE1493" s="304" t="str">
        <f t="shared" si="12"/>
        <v>false</v>
      </c>
      <c r="BF1493" s="307"/>
      <c r="BG1493" s="305"/>
      <c r="BH1493" s="305"/>
      <c r="BI1493" s="305"/>
      <c r="BJ1493" s="305" t="str">
        <f t="shared" si="18"/>
        <v>&lt;column comment="" default="" key="false" label="CdSaleType" length="255" nullable="true" originalDbColumnName="CdSaleType" originalLength="-1" pattern="" precision="-1" talendType="id_String" type=""/&gt;</v>
      </c>
      <c r="BK1493" s="306"/>
      <c r="BL1493" s="305" t="str">
        <f t="shared" si="14"/>
        <v>&lt;column comment="" default="" key="false" label="CdSaleType" length="255" nullable="true" originalDbColumnName="CdSaleType" originalLength="-1" pattern="" precision="-1" talendType="id_String" type=""/&gt;</v>
      </c>
      <c r="BM1493" s="306"/>
      <c r="BN1493" s="302"/>
      <c r="BO1493" s="302"/>
      <c r="BP1493" s="302"/>
      <c r="BQ1493" s="302"/>
      <c r="BR1493" s="302"/>
      <c r="BS1493" s="302"/>
      <c r="BT1493" s="302"/>
      <c r="BU1493" s="302"/>
      <c r="BV1493" s="302"/>
      <c r="BW1493" s="302"/>
      <c r="BX1493" s="302"/>
    </row>
    <row r="1494">
      <c r="A1494" s="292" t="s">
        <v>728</v>
      </c>
      <c r="B1494" s="292">
        <v>1493.0</v>
      </c>
      <c r="C1494" s="292">
        <f t="shared" si="15"/>
        <v>2</v>
      </c>
      <c r="D1494" s="397" t="str">
        <f t="shared" si="35"/>
        <v>Buil Permit Data</v>
      </c>
      <c r="E1494" s="46" t="str">
        <f t="shared" si="2"/>
        <v>PrclCode.mdb.CdSaleType.Explanation</v>
      </c>
      <c r="F1494" s="46" t="s">
        <v>323</v>
      </c>
      <c r="G1494" s="46" t="s">
        <v>110</v>
      </c>
      <c r="H1494" s="47">
        <v>3.0</v>
      </c>
      <c r="I1494" s="392" t="s">
        <v>2393</v>
      </c>
      <c r="J1494" s="398" t="s">
        <v>743</v>
      </c>
      <c r="K1494" s="393">
        <v>60.0</v>
      </c>
      <c r="L1494" s="394" t="b">
        <v>0</v>
      </c>
      <c r="M1494" s="294" t="s">
        <v>802</v>
      </c>
      <c r="N1494" s="294"/>
      <c r="O1494" s="369"/>
      <c r="P1494" s="369"/>
      <c r="Q1494" s="298" t="str">
        <f t="shared" si="3"/>
        <v>CdSaleType</v>
      </c>
      <c r="R1494" s="298" t="str">
        <f t="shared" si="19"/>
        <v>Explanation</v>
      </c>
      <c r="S1494" s="298" t="str">
        <f t="array" ref="S1494">iferror(index('Type Mapping'!$A$2:$D$21,match(J1494,'Type Mapping'!$B$2:$B$21,0),3),"type mismatch")</f>
        <v>VARCHAR</v>
      </c>
      <c r="T1494" s="298"/>
      <c r="U1494" s="298"/>
      <c r="V1494" s="298"/>
      <c r="W1494" s="51" t="b">
        <v>1</v>
      </c>
      <c r="X1494" s="51"/>
      <c r="Y1494" s="309"/>
      <c r="Z1494" s="309"/>
      <c r="AA1494" s="311" t="s">
        <v>977</v>
      </c>
      <c r="AB1494" s="53" t="str">
        <f t="shared" si="23"/>
        <v>**field missing**_history</v>
      </c>
      <c r="AC1494" s="308" t="str">
        <f t="array" ref="AC1494">iferror(index('StoT Mapping (Depreciated)'!$D$2:$L$976,match(E1494,'StoT Mapping (Depreciated)'!$D$2:$D$976,0),9),"**FIELD MISSING**")</f>
        <v>**FIELD MISSING**</v>
      </c>
      <c r="AD1494" s="53" t="str">
        <f t="shared" si="6"/>
        <v>**field missing**.**FIELD MISSING**</v>
      </c>
      <c r="AE1494" s="299">
        <f>countif(NEW_REDB_table.field,AD1494)</f>
        <v>0</v>
      </c>
      <c r="AF1494" s="299" t="str">
        <f t="shared" si="7"/>
        <v>Check...</v>
      </c>
      <c r="AG1494" s="308"/>
      <c r="AH1494" s="317" t="b">
        <v>0</v>
      </c>
      <c r="AI1494" s="317" t="b">
        <v>0</v>
      </c>
      <c r="AJ1494" s="308" t="str">
        <f t="array" ref="AJ1494">iferror(index('Type Mapping'!$A$2:$D$21,match(J1494,'Type Mapping'!$B$2:$B$21,0),4),"type mismatch")</f>
        <v>VARCHAR</v>
      </c>
      <c r="AK1494" s="308"/>
      <c r="AL1494" s="308"/>
      <c r="AM1494" s="308"/>
      <c r="AN1494" s="300" t="b">
        <v>0</v>
      </c>
      <c r="AO1494" s="300" t="b">
        <v>0</v>
      </c>
      <c r="AP1494" s="300" t="b">
        <v>0</v>
      </c>
      <c r="AQ1494" s="300" t="b">
        <v>0</v>
      </c>
      <c r="AR1494" s="300"/>
      <c r="AS1494" s="300"/>
      <c r="AT1494" s="302"/>
      <c r="AU1494" s="302"/>
      <c r="AV1494" s="303" t="b">
        <v>1</v>
      </c>
      <c r="AW1494" s="304" t="str">
        <f t="shared" si="9"/>
        <v>false</v>
      </c>
      <c r="AX1494" s="305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494" s="306"/>
      <c r="AZ1494" s="305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494" s="306"/>
      <c r="BB1494" s="302"/>
      <c r="BC1494" s="303" t="b">
        <f t="shared" si="11"/>
        <v>1</v>
      </c>
      <c r="BD1494" s="304"/>
      <c r="BE1494" s="304" t="str">
        <f t="shared" si="12"/>
        <v>false</v>
      </c>
      <c r="BF1494" s="307"/>
      <c r="BG1494" s="305"/>
      <c r="BH1494" s="305"/>
      <c r="BI1494" s="305"/>
      <c r="BJ1494" s="305" t="str">
        <f t="shared" si="18"/>
        <v>&lt;column comment="" default="" key="false" label="CdSaleType" length="255" nullable="true" originalDbColumnName="CdSaleType" originalLength="-1" pattern="" precision="-1" talendType="id_String" type=""/&gt;</v>
      </c>
      <c r="BK1494" s="306"/>
      <c r="BL1494" s="305" t="str">
        <f t="shared" si="14"/>
        <v>&lt;column comment="" default="" key="false" label="CdSaleType" length="255" nullable="true" originalDbColumnName="CdSaleType" originalLength="-1" pattern="" precision="-1" talendType="id_String" type=""/&gt;</v>
      </c>
      <c r="BM1494" s="306"/>
      <c r="BN1494" s="302"/>
      <c r="BO1494" s="302"/>
      <c r="BP1494" s="302"/>
      <c r="BQ1494" s="302"/>
      <c r="BR1494" s="302"/>
      <c r="BS1494" s="302"/>
      <c r="BT1494" s="302"/>
      <c r="BU1494" s="302"/>
      <c r="BV1494" s="302"/>
      <c r="BW1494" s="302"/>
      <c r="BX1494" s="302"/>
    </row>
    <row r="1495">
      <c r="A1495" s="292" t="s">
        <v>728</v>
      </c>
      <c r="B1495" s="292">
        <v>1494.0</v>
      </c>
      <c r="C1495" s="292">
        <f t="shared" si="15"/>
        <v>1</v>
      </c>
      <c r="D1495" s="397" t="str">
        <f t="shared" si="35"/>
        <v>Buil Permit Data</v>
      </c>
      <c r="E1495" s="46" t="str">
        <f t="shared" si="2"/>
        <v>PrclCode.mdb.CdSpecBusDist.SpecBusDist</v>
      </c>
      <c r="F1495" s="46" t="s">
        <v>323</v>
      </c>
      <c r="G1495" s="46" t="s">
        <v>591</v>
      </c>
      <c r="H1495" s="47">
        <v>1.0</v>
      </c>
      <c r="I1495" s="392" t="s">
        <v>1207</v>
      </c>
      <c r="J1495" s="398" t="s">
        <v>740</v>
      </c>
      <c r="K1495" s="393">
        <v>1.0</v>
      </c>
      <c r="L1495" s="394" t="b">
        <v>1</v>
      </c>
      <c r="M1495" s="294" t="s">
        <v>802</v>
      </c>
      <c r="N1495" s="294"/>
      <c r="O1495" s="369"/>
      <c r="P1495" s="369"/>
      <c r="Q1495" s="298" t="str">
        <f t="shared" si="3"/>
        <v>CdSpecBusDist</v>
      </c>
      <c r="R1495" s="298" t="str">
        <f t="shared" si="19"/>
        <v>SpecBusDist</v>
      </c>
      <c r="S1495" s="298" t="str">
        <f t="array" ref="S1495">iferror(index('Type Mapping'!$A$2:$D$21,match(J1495,'Type Mapping'!$B$2:$B$21,0),3),"type mismatch")</f>
        <v>VARCHAR</v>
      </c>
      <c r="T1495" s="298"/>
      <c r="U1495" s="298"/>
      <c r="V1495" s="298"/>
      <c r="W1495" s="51" t="b">
        <v>1</v>
      </c>
      <c r="X1495" s="51"/>
      <c r="Y1495" s="309"/>
      <c r="Z1495" s="309"/>
      <c r="AA1495" s="311" t="s">
        <v>977</v>
      </c>
      <c r="AB1495" s="53" t="str">
        <f t="shared" si="23"/>
        <v>**field missing**_history</v>
      </c>
      <c r="AC1495" s="308" t="str">
        <f t="array" ref="AC1495">iferror(index('StoT Mapping (Depreciated)'!$D$2:$L$976,match(E1495,'StoT Mapping (Depreciated)'!$D$2:$D$976,0),9),"**FIELD MISSING**")</f>
        <v>**FIELD MISSING**</v>
      </c>
      <c r="AD1495" s="53" t="str">
        <f t="shared" si="6"/>
        <v>**field missing**.**FIELD MISSING**</v>
      </c>
      <c r="AE1495" s="299">
        <f>countif(NEW_REDB_table.field,AD1495)</f>
        <v>0</v>
      </c>
      <c r="AF1495" s="299" t="str">
        <f t="shared" si="7"/>
        <v>Check...</v>
      </c>
      <c r="AG1495" s="308"/>
      <c r="AH1495" s="317" t="b">
        <v>0</v>
      </c>
      <c r="AI1495" s="317" t="b">
        <v>0</v>
      </c>
      <c r="AJ1495" s="308" t="str">
        <f t="array" ref="AJ1495">iferror(index('Type Mapping'!$A$2:$D$21,match(J1495,'Type Mapping'!$B$2:$B$21,0),4),"type mismatch")</f>
        <v>INT</v>
      </c>
      <c r="AK1495" s="308"/>
      <c r="AL1495" s="308"/>
      <c r="AM1495" s="308"/>
      <c r="AN1495" s="300" t="b">
        <v>0</v>
      </c>
      <c r="AO1495" s="300" t="b">
        <v>0</v>
      </c>
      <c r="AP1495" s="300" t="b">
        <v>0</v>
      </c>
      <c r="AQ1495" s="300" t="b">
        <v>0</v>
      </c>
      <c r="AR1495" s="300"/>
      <c r="AS1495" s="300"/>
      <c r="AT1495" s="302"/>
      <c r="AU1495" s="302"/>
      <c r="AV1495" s="303" t="b">
        <v>1</v>
      </c>
      <c r="AW1495" s="304" t="str">
        <f t="shared" si="9"/>
        <v>true</v>
      </c>
      <c r="AX1495" s="305" t="str">
        <f t="shared" si="17"/>
        <v>***CdSpecBusDist.xml &lt;?xml version="1.0" encoding="UTF-8"?&gt;&lt;schema&gt;&lt;column comment="" default="" key="true" label="SpecBusDist" length="255" nullable="true" originalDbColumnName="SpecBusDist" originalLength="-1" pattern="" precision="-1" talendType="id_String" type=""/&gt;</v>
      </c>
      <c r="AY1495" s="306"/>
      <c r="AZ1495" s="305" t="str">
        <f t="shared" si="10"/>
        <v>CdSpecBusDist.xml
&lt;?xml version="1.0" encoding="UTF-8"?&gt;&lt;schema&gt;
&lt;column comment="" default="" key="true" label="SpecBusDist" length="255" nullable="true" originalDbColumnName="SpecBusDist" originalLength="-1" pattern="" precision="-1" talendType="id_String" type=""/&gt;</v>
      </c>
      <c r="BA1495" s="306"/>
      <c r="BB1495" s="302"/>
      <c r="BC1495" s="303" t="b">
        <f t="shared" si="11"/>
        <v>1</v>
      </c>
      <c r="BD1495" s="304"/>
      <c r="BE1495" s="304" t="str">
        <f t="shared" si="12"/>
        <v>false</v>
      </c>
      <c r="BF1495" s="307"/>
      <c r="BG1495" s="305"/>
      <c r="BH1495" s="305"/>
      <c r="BI1495" s="305"/>
      <c r="BJ1495" s="305" t="str">
        <f t="shared" si="18"/>
        <v>&lt;column comment="" default="" key="false" label="CdSpecBusDist" length="255" nullable="true" originalDbColumnName="CdSpecBusDist" originalLength="-1" pattern="" precision="-1" talendType="id_String" type=""/&gt;</v>
      </c>
      <c r="BK1495" s="306"/>
      <c r="BL1495" s="305" t="str">
        <f t="shared" si="14"/>
        <v>&lt;column comment="" default="" key="false" label="CdSpecBusDist" length="255" nullable="true" originalDbColumnName="CdSpecBusDist" originalLength="-1" pattern="" precision="-1" talendType="id_String" type=""/&gt;</v>
      </c>
      <c r="BM1495" s="306"/>
      <c r="BN1495" s="302"/>
      <c r="BO1495" s="302"/>
      <c r="BP1495" s="302"/>
      <c r="BQ1495" s="302"/>
      <c r="BR1495" s="302"/>
      <c r="BS1495" s="302"/>
      <c r="BT1495" s="302"/>
      <c r="BU1495" s="302"/>
      <c r="BV1495" s="302"/>
      <c r="BW1495" s="302"/>
      <c r="BX1495" s="302"/>
    </row>
    <row r="1496">
      <c r="A1496" s="292" t="s">
        <v>728</v>
      </c>
      <c r="B1496" s="292">
        <v>1495.0</v>
      </c>
      <c r="C1496" s="292">
        <f t="shared" si="15"/>
        <v>1</v>
      </c>
      <c r="D1496" s="397" t="str">
        <f t="shared" si="35"/>
        <v>Buil Permit Data</v>
      </c>
      <c r="E1496" s="46" t="str">
        <f t="shared" si="2"/>
        <v>PrclCode.mdb.CdSpecBusDist.Name</v>
      </c>
      <c r="F1496" s="46" t="s">
        <v>323</v>
      </c>
      <c r="G1496" s="46" t="s">
        <v>591</v>
      </c>
      <c r="H1496" s="47">
        <v>2.0</v>
      </c>
      <c r="I1496" s="392" t="s">
        <v>681</v>
      </c>
      <c r="J1496" s="398" t="s">
        <v>743</v>
      </c>
      <c r="K1496" s="393">
        <v>50.0</v>
      </c>
      <c r="L1496" s="394" t="b">
        <v>0</v>
      </c>
      <c r="M1496" s="294" t="s">
        <v>802</v>
      </c>
      <c r="N1496" s="294"/>
      <c r="O1496" s="369"/>
      <c r="P1496" s="369"/>
      <c r="Q1496" s="298" t="str">
        <f t="shared" si="3"/>
        <v>CdSpecBusDist</v>
      </c>
      <c r="R1496" s="298" t="str">
        <f t="shared" si="19"/>
        <v>Name</v>
      </c>
      <c r="S1496" s="298" t="str">
        <f t="array" ref="S1496">iferror(index('Type Mapping'!$A$2:$D$21,match(J1496,'Type Mapping'!$B$2:$B$21,0),3),"type mismatch")</f>
        <v>VARCHAR</v>
      </c>
      <c r="T1496" s="298"/>
      <c r="U1496" s="298"/>
      <c r="V1496" s="298"/>
      <c r="W1496" s="51" t="b">
        <v>1</v>
      </c>
      <c r="X1496" s="51"/>
      <c r="Y1496" s="309"/>
      <c r="Z1496" s="309"/>
      <c r="AA1496" s="311" t="s">
        <v>977</v>
      </c>
      <c r="AB1496" s="53" t="str">
        <f t="shared" si="23"/>
        <v>**field missing**_history</v>
      </c>
      <c r="AC1496" s="308" t="str">
        <f t="array" ref="AC1496">iferror(index('StoT Mapping (Depreciated)'!$D$2:$L$976,match(E1496,'StoT Mapping (Depreciated)'!$D$2:$D$976,0),9),"**FIELD MISSING**")</f>
        <v>**FIELD MISSING**</v>
      </c>
      <c r="AD1496" s="53" t="str">
        <f t="shared" si="6"/>
        <v>**field missing**.**FIELD MISSING**</v>
      </c>
      <c r="AE1496" s="299">
        <f>countif(NEW_REDB_table.field,AD1496)</f>
        <v>0</v>
      </c>
      <c r="AF1496" s="299" t="str">
        <f t="shared" si="7"/>
        <v>Check...</v>
      </c>
      <c r="AG1496" s="308"/>
      <c r="AH1496" s="317" t="b">
        <v>0</v>
      </c>
      <c r="AI1496" s="317" t="b">
        <v>0</v>
      </c>
      <c r="AJ1496" s="308" t="str">
        <f t="array" ref="AJ1496">iferror(index('Type Mapping'!$A$2:$D$21,match(J1496,'Type Mapping'!$B$2:$B$21,0),4),"type mismatch")</f>
        <v>VARCHAR</v>
      </c>
      <c r="AK1496" s="308"/>
      <c r="AL1496" s="308"/>
      <c r="AM1496" s="308"/>
      <c r="AN1496" s="300" t="b">
        <v>0</v>
      </c>
      <c r="AO1496" s="300" t="b">
        <v>0</v>
      </c>
      <c r="AP1496" s="300" t="b">
        <v>0</v>
      </c>
      <c r="AQ1496" s="300" t="b">
        <v>0</v>
      </c>
      <c r="AR1496" s="300"/>
      <c r="AS1496" s="300"/>
      <c r="AT1496" s="302"/>
      <c r="AU1496" s="302"/>
      <c r="AV1496" s="303" t="b">
        <v>1</v>
      </c>
      <c r="AW1496" s="304" t="str">
        <f t="shared" si="9"/>
        <v>false</v>
      </c>
      <c r="AX1496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496" s="306"/>
      <c r="AZ1496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496" s="306"/>
      <c r="BB1496" s="302"/>
      <c r="BC1496" s="303" t="b">
        <f t="shared" si="11"/>
        <v>1</v>
      </c>
      <c r="BD1496" s="304"/>
      <c r="BE1496" s="304" t="str">
        <f t="shared" si="12"/>
        <v>false</v>
      </c>
      <c r="BF1496" s="307"/>
      <c r="BG1496" s="305"/>
      <c r="BH1496" s="305"/>
      <c r="BI1496" s="305"/>
      <c r="BJ1496" s="305" t="str">
        <f t="shared" si="18"/>
        <v>&lt;column comment="" default="" key="false" label="CdSpecBusDist" length="255" nullable="true" originalDbColumnName="CdSpecBusDist" originalLength="-1" pattern="" precision="-1" talendType="id_String" type=""/&gt;</v>
      </c>
      <c r="BK1496" s="306"/>
      <c r="BL1496" s="305" t="str">
        <f t="shared" si="14"/>
        <v>&lt;column comment="" default="" key="false" label="CdSpecBusDist" length="255" nullable="true" originalDbColumnName="CdSpecBusDist" originalLength="-1" pattern="" precision="-1" talendType="id_String" type=""/&gt;</v>
      </c>
      <c r="BM1496" s="306"/>
      <c r="BN1496" s="302"/>
      <c r="BO1496" s="302"/>
      <c r="BP1496" s="302"/>
      <c r="BQ1496" s="302"/>
      <c r="BR1496" s="302"/>
      <c r="BS1496" s="302"/>
      <c r="BT1496" s="302"/>
      <c r="BU1496" s="302"/>
      <c r="BV1496" s="302"/>
      <c r="BW1496" s="302"/>
      <c r="BX1496" s="302"/>
    </row>
    <row r="1497">
      <c r="A1497" s="292" t="s">
        <v>728</v>
      </c>
      <c r="B1497" s="292">
        <v>1496.0</v>
      </c>
      <c r="C1497" s="292">
        <f t="shared" si="15"/>
        <v>2</v>
      </c>
      <c r="D1497" s="397" t="str">
        <f t="shared" si="35"/>
        <v>Buil Permit Data</v>
      </c>
      <c r="E1497" s="46" t="str">
        <f t="shared" si="2"/>
        <v>PrclCode.mdb.CdSpecParcelType.SpecParcelType</v>
      </c>
      <c r="F1497" s="46" t="s">
        <v>323</v>
      </c>
      <c r="G1497" s="46" t="s">
        <v>592</v>
      </c>
      <c r="H1497" s="47">
        <v>1.0</v>
      </c>
      <c r="I1497" s="392" t="s">
        <v>1555</v>
      </c>
      <c r="J1497" s="398" t="s">
        <v>743</v>
      </c>
      <c r="K1497" s="393">
        <v>1.0</v>
      </c>
      <c r="L1497" s="394" t="b">
        <v>1</v>
      </c>
      <c r="M1497" s="294" t="s">
        <v>802</v>
      </c>
      <c r="N1497" s="294"/>
      <c r="O1497" s="369"/>
      <c r="P1497" s="369"/>
      <c r="Q1497" s="298" t="str">
        <f t="shared" si="3"/>
        <v>CdSpecParcelType</v>
      </c>
      <c r="R1497" s="298" t="str">
        <f t="shared" si="19"/>
        <v>SpecParcelType</v>
      </c>
      <c r="S1497" s="298" t="str">
        <f t="array" ref="S1497">iferror(index('Type Mapping'!$A$2:$D$21,match(J1497,'Type Mapping'!$B$2:$B$21,0),3),"type mismatch")</f>
        <v>VARCHAR</v>
      </c>
      <c r="T1497" s="298"/>
      <c r="U1497" s="298"/>
      <c r="V1497" s="298"/>
      <c r="W1497" s="51" t="b">
        <v>1</v>
      </c>
      <c r="X1497" s="51"/>
      <c r="Y1497" s="309"/>
      <c r="Z1497" s="309"/>
      <c r="AA1497" s="311" t="s">
        <v>977</v>
      </c>
      <c r="AB1497" s="53" t="str">
        <f t="shared" si="23"/>
        <v>**field missing**_history</v>
      </c>
      <c r="AC1497" s="308" t="str">
        <f t="array" ref="AC1497">iferror(index('StoT Mapping (Depreciated)'!$D$2:$L$976,match(E1497,'StoT Mapping (Depreciated)'!$D$2:$D$976,0),9),"**FIELD MISSING**")</f>
        <v>**FIELD MISSING**</v>
      </c>
      <c r="AD1497" s="53" t="str">
        <f t="shared" si="6"/>
        <v>**field missing**.**FIELD MISSING**</v>
      </c>
      <c r="AE1497" s="299">
        <f>countif(NEW_REDB_table.field,AD1497)</f>
        <v>0</v>
      </c>
      <c r="AF1497" s="299" t="str">
        <f t="shared" si="7"/>
        <v>Check...</v>
      </c>
      <c r="AG1497" s="308"/>
      <c r="AH1497" s="317" t="b">
        <v>0</v>
      </c>
      <c r="AI1497" s="317" t="b">
        <v>0</v>
      </c>
      <c r="AJ1497" s="308" t="str">
        <f t="array" ref="AJ1497">iferror(index('Type Mapping'!$A$2:$D$21,match(J1497,'Type Mapping'!$B$2:$B$21,0),4),"type mismatch")</f>
        <v>VARCHAR</v>
      </c>
      <c r="AK1497" s="308"/>
      <c r="AL1497" s="308"/>
      <c r="AM1497" s="308"/>
      <c r="AN1497" s="300" t="b">
        <v>0</v>
      </c>
      <c r="AO1497" s="300" t="b">
        <v>0</v>
      </c>
      <c r="AP1497" s="300" t="b">
        <v>0</v>
      </c>
      <c r="AQ1497" s="300" t="b">
        <v>0</v>
      </c>
      <c r="AR1497" s="300"/>
      <c r="AS1497" s="300"/>
      <c r="AT1497" s="302"/>
      <c r="AU1497" s="302"/>
      <c r="AV1497" s="303" t="b">
        <v>1</v>
      </c>
      <c r="AW1497" s="304" t="str">
        <f t="shared" si="9"/>
        <v>true</v>
      </c>
      <c r="AX1497" s="305" t="str">
        <f t="shared" si="17"/>
        <v>***CdSpecParcelType.xml &lt;?xml version="1.0" encoding="UTF-8"?&gt;&lt;schema&gt;&lt;column comment="" default="" key="true" label="SpecParcelType" length="255" nullable="true" originalDbColumnName="SpecParcelType" originalLength="-1" pattern="" precision="-1" talendType="id_String" type=""/&gt;</v>
      </c>
      <c r="AY1497" s="306"/>
      <c r="AZ1497" s="305" t="str">
        <f t="shared" si="10"/>
        <v>CdSpecParcelType.xml
&lt;?xml version="1.0" encoding="UTF-8"?&gt;&lt;schema&gt;
&lt;column comment="" default="" key="true" label="SpecParcelType" length="255" nullable="true" originalDbColumnName="SpecParcelType" originalLength="-1" pattern="" precision="-1" talendType="id_String" type=""/&gt;</v>
      </c>
      <c r="BA1497" s="306"/>
      <c r="BB1497" s="302"/>
      <c r="BC1497" s="303" t="b">
        <f t="shared" si="11"/>
        <v>1</v>
      </c>
      <c r="BD1497" s="304"/>
      <c r="BE1497" s="304" t="str">
        <f t="shared" si="12"/>
        <v>false</v>
      </c>
      <c r="BF1497" s="307"/>
      <c r="BG1497" s="305"/>
      <c r="BH1497" s="305"/>
      <c r="BI1497" s="305"/>
      <c r="BJ1497" s="305" t="str">
        <f t="shared" si="18"/>
        <v>&lt;column comment="" default="" key="false" label="CdSpecParcelType" length="255" nullable="true" originalDbColumnName="CdSpecParcelType" originalLength="-1" pattern="" precision="-1" talendType="id_String" type=""/&gt;</v>
      </c>
      <c r="BK1497" s="306"/>
      <c r="BL1497" s="305" t="str">
        <f t="shared" si="14"/>
        <v>&lt;column comment="" default="" key="false" label="CdSpecParcelType" length="255" nullable="true" originalDbColumnName="CdSpecParcelType" originalLength="-1" pattern="" precision="-1" talendType="id_String" type=""/&gt;</v>
      </c>
      <c r="BM1497" s="306"/>
      <c r="BN1497" s="302"/>
      <c r="BO1497" s="302"/>
      <c r="BP1497" s="302"/>
      <c r="BQ1497" s="302"/>
      <c r="BR1497" s="302"/>
      <c r="BS1497" s="302"/>
      <c r="BT1497" s="302"/>
      <c r="BU1497" s="302"/>
      <c r="BV1497" s="302"/>
      <c r="BW1497" s="302"/>
      <c r="BX1497" s="302"/>
    </row>
    <row r="1498">
      <c r="A1498" s="292" t="s">
        <v>728</v>
      </c>
      <c r="B1498" s="292">
        <v>1497.0</v>
      </c>
      <c r="C1498" s="292">
        <f t="shared" si="15"/>
        <v>2</v>
      </c>
      <c r="D1498" s="397" t="str">
        <f t="shared" si="35"/>
        <v>Buil Permit Data</v>
      </c>
      <c r="E1498" s="46" t="str">
        <f t="shared" si="2"/>
        <v>PrclCode.mdb.CdSpecParcelType.Descr</v>
      </c>
      <c r="F1498" s="46" t="s">
        <v>323</v>
      </c>
      <c r="G1498" s="46" t="s">
        <v>592</v>
      </c>
      <c r="H1498" s="47">
        <v>2.0</v>
      </c>
      <c r="I1498" s="392" t="s">
        <v>2078</v>
      </c>
      <c r="J1498" s="398" t="s">
        <v>743</v>
      </c>
      <c r="K1498" s="393">
        <v>25.0</v>
      </c>
      <c r="L1498" s="394" t="b">
        <v>0</v>
      </c>
      <c r="M1498" s="294" t="s">
        <v>802</v>
      </c>
      <c r="N1498" s="294"/>
      <c r="O1498" s="369"/>
      <c r="P1498" s="369"/>
      <c r="Q1498" s="298" t="str">
        <f t="shared" si="3"/>
        <v>CdSpecParcelType</v>
      </c>
      <c r="R1498" s="298" t="str">
        <f t="shared" si="19"/>
        <v>Descr</v>
      </c>
      <c r="S1498" s="298" t="str">
        <f t="array" ref="S1498">iferror(index('Type Mapping'!$A$2:$D$21,match(J1498,'Type Mapping'!$B$2:$B$21,0),3),"type mismatch")</f>
        <v>VARCHAR</v>
      </c>
      <c r="T1498" s="298"/>
      <c r="U1498" s="298"/>
      <c r="V1498" s="298"/>
      <c r="W1498" s="51" t="b">
        <v>1</v>
      </c>
      <c r="X1498" s="51"/>
      <c r="Y1498" s="309"/>
      <c r="Z1498" s="309"/>
      <c r="AA1498" s="311" t="s">
        <v>977</v>
      </c>
      <c r="AB1498" s="53" t="str">
        <f t="shared" si="23"/>
        <v>**field missing**_history</v>
      </c>
      <c r="AC1498" s="308" t="str">
        <f t="array" ref="AC1498">iferror(index('StoT Mapping (Depreciated)'!$D$2:$L$976,match(E1498,'StoT Mapping (Depreciated)'!$D$2:$D$976,0),9),"**FIELD MISSING**")</f>
        <v>**FIELD MISSING**</v>
      </c>
      <c r="AD1498" s="53" t="str">
        <f t="shared" si="6"/>
        <v>**field missing**.**FIELD MISSING**</v>
      </c>
      <c r="AE1498" s="299">
        <f>countif(NEW_REDB_table.field,AD1498)</f>
        <v>0</v>
      </c>
      <c r="AF1498" s="299" t="str">
        <f t="shared" si="7"/>
        <v>Check...</v>
      </c>
      <c r="AG1498" s="308"/>
      <c r="AH1498" s="317" t="b">
        <v>0</v>
      </c>
      <c r="AI1498" s="317" t="b">
        <v>0</v>
      </c>
      <c r="AJ1498" s="308" t="str">
        <f t="array" ref="AJ1498">iferror(index('Type Mapping'!$A$2:$D$21,match(J1498,'Type Mapping'!$B$2:$B$21,0),4),"type mismatch")</f>
        <v>VARCHAR</v>
      </c>
      <c r="AK1498" s="308"/>
      <c r="AL1498" s="308"/>
      <c r="AM1498" s="308"/>
      <c r="AN1498" s="300" t="b">
        <v>0</v>
      </c>
      <c r="AO1498" s="300" t="b">
        <v>0</v>
      </c>
      <c r="AP1498" s="300" t="b">
        <v>0</v>
      </c>
      <c r="AQ1498" s="300" t="b">
        <v>0</v>
      </c>
      <c r="AR1498" s="300"/>
      <c r="AS1498" s="300"/>
      <c r="AT1498" s="302"/>
      <c r="AU1498" s="302"/>
      <c r="AV1498" s="303" t="b">
        <v>1</v>
      </c>
      <c r="AW1498" s="304" t="str">
        <f t="shared" si="9"/>
        <v>false</v>
      </c>
      <c r="AX1498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498" s="306"/>
      <c r="AZ1498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498" s="306"/>
      <c r="BB1498" s="302"/>
      <c r="BC1498" s="303" t="b">
        <f t="shared" si="11"/>
        <v>1</v>
      </c>
      <c r="BD1498" s="304"/>
      <c r="BE1498" s="304" t="str">
        <f t="shared" si="12"/>
        <v>false</v>
      </c>
      <c r="BF1498" s="307"/>
      <c r="BG1498" s="305"/>
      <c r="BH1498" s="305"/>
      <c r="BI1498" s="305"/>
      <c r="BJ1498" s="305" t="str">
        <f t="shared" si="18"/>
        <v>&lt;column comment="" default="" key="false" label="CdSpecParcelType" length="255" nullable="true" originalDbColumnName="CdSpecParcelType" originalLength="-1" pattern="" precision="-1" talendType="id_String" type=""/&gt;</v>
      </c>
      <c r="BK1498" s="306"/>
      <c r="BL1498" s="305" t="str">
        <f t="shared" si="14"/>
        <v>&lt;column comment="" default="" key="false" label="CdSpecParcelType" length="255" nullable="true" originalDbColumnName="CdSpecParcelType" originalLength="-1" pattern="" precision="-1" talendType="id_String" type=""/&gt;</v>
      </c>
      <c r="BM1498" s="306"/>
      <c r="BN1498" s="302"/>
      <c r="BO1498" s="302"/>
      <c r="BP1498" s="302"/>
      <c r="BQ1498" s="302"/>
      <c r="BR1498" s="302"/>
      <c r="BS1498" s="302"/>
      <c r="BT1498" s="302"/>
      <c r="BU1498" s="302"/>
      <c r="BV1498" s="302"/>
      <c r="BW1498" s="302"/>
      <c r="BX1498" s="302"/>
    </row>
    <row r="1499">
      <c r="A1499" s="292" t="s">
        <v>728</v>
      </c>
      <c r="B1499" s="292">
        <v>1498.0</v>
      </c>
      <c r="C1499" s="292">
        <f t="shared" si="15"/>
        <v>1</v>
      </c>
      <c r="D1499" s="397" t="str">
        <f t="shared" si="35"/>
        <v>Buil Permit Data</v>
      </c>
      <c r="E1499" s="46" t="str">
        <f t="shared" si="2"/>
        <v>PrclCode.mdb.CdSpecUseDist.SpecUseDist</v>
      </c>
      <c r="F1499" s="46" t="s">
        <v>323</v>
      </c>
      <c r="G1499" s="46" t="s">
        <v>119</v>
      </c>
      <c r="H1499" s="47">
        <v>1.0</v>
      </c>
      <c r="I1499" s="392" t="s">
        <v>2443</v>
      </c>
      <c r="J1499" s="398" t="s">
        <v>740</v>
      </c>
      <c r="K1499" s="393">
        <v>1.0</v>
      </c>
      <c r="L1499" s="394" t="b">
        <v>1</v>
      </c>
      <c r="M1499" s="294" t="s">
        <v>802</v>
      </c>
      <c r="N1499" s="294"/>
      <c r="O1499" s="369"/>
      <c r="P1499" s="369"/>
      <c r="Q1499" s="298" t="str">
        <f t="shared" si="3"/>
        <v>CdSpecUseDist</v>
      </c>
      <c r="R1499" s="298" t="str">
        <f t="shared" si="19"/>
        <v>SpecUseDist</v>
      </c>
      <c r="S1499" s="298" t="str">
        <f t="array" ref="S1499">iferror(index('Type Mapping'!$A$2:$D$21,match(J1499,'Type Mapping'!$B$2:$B$21,0),3),"type mismatch")</f>
        <v>VARCHAR</v>
      </c>
      <c r="T1499" s="298"/>
      <c r="U1499" s="298"/>
      <c r="V1499" s="298"/>
      <c r="W1499" s="51" t="b">
        <v>1</v>
      </c>
      <c r="X1499" s="51"/>
      <c r="Y1499" s="309"/>
      <c r="Z1499" s="309"/>
      <c r="AA1499" s="311" t="s">
        <v>977</v>
      </c>
      <c r="AB1499" s="53" t="str">
        <f t="shared" si="23"/>
        <v>**field missing**_history</v>
      </c>
      <c r="AC1499" s="308" t="str">
        <f t="array" ref="AC1499">iferror(index('StoT Mapping (Depreciated)'!$D$2:$L$976,match(E1499,'StoT Mapping (Depreciated)'!$D$2:$D$976,0),9),"**FIELD MISSING**")</f>
        <v>**FIELD MISSING**</v>
      </c>
      <c r="AD1499" s="53" t="str">
        <f t="shared" si="6"/>
        <v>**field missing**.**FIELD MISSING**</v>
      </c>
      <c r="AE1499" s="299">
        <f>countif(NEW_REDB_table.field,AD1499)</f>
        <v>0</v>
      </c>
      <c r="AF1499" s="299" t="str">
        <f t="shared" si="7"/>
        <v>Check...</v>
      </c>
      <c r="AG1499" s="308"/>
      <c r="AH1499" s="317" t="b">
        <v>0</v>
      </c>
      <c r="AI1499" s="317" t="b">
        <v>0</v>
      </c>
      <c r="AJ1499" s="308" t="str">
        <f t="array" ref="AJ1499">iferror(index('Type Mapping'!$A$2:$D$21,match(J1499,'Type Mapping'!$B$2:$B$21,0),4),"type mismatch")</f>
        <v>INT</v>
      </c>
      <c r="AK1499" s="308"/>
      <c r="AL1499" s="308"/>
      <c r="AM1499" s="308"/>
      <c r="AN1499" s="300" t="b">
        <v>0</v>
      </c>
      <c r="AO1499" s="300" t="b">
        <v>0</v>
      </c>
      <c r="AP1499" s="300" t="b">
        <v>0</v>
      </c>
      <c r="AQ1499" s="300" t="b">
        <v>0</v>
      </c>
      <c r="AR1499" s="300"/>
      <c r="AS1499" s="300"/>
      <c r="AT1499" s="302"/>
      <c r="AU1499" s="302"/>
      <c r="AV1499" s="303" t="b">
        <v>1</v>
      </c>
      <c r="AW1499" s="304" t="str">
        <f t="shared" si="9"/>
        <v>true</v>
      </c>
      <c r="AX1499" s="305" t="str">
        <f t="shared" si="17"/>
        <v>***CdSpecUseDist.xml &lt;?xml version="1.0" encoding="UTF-8"?&gt;&lt;schema&gt;&lt;column comment="" default="" key="true" label="SpecUseDist" length="255" nullable="true" originalDbColumnName="SpecUseDist" originalLength="-1" pattern="" precision="-1" talendType="id_String" type=""/&gt;</v>
      </c>
      <c r="AY1499" s="306"/>
      <c r="AZ1499" s="305" t="str">
        <f t="shared" si="10"/>
        <v>CdSpecUseDist.xml
&lt;?xml version="1.0" encoding="UTF-8"?&gt;&lt;schema&gt;
&lt;column comment="" default="" key="true" label="SpecUseDist" length="255" nullable="true" originalDbColumnName="SpecUseDist" originalLength="-1" pattern="" precision="-1" talendType="id_String" type=""/&gt;</v>
      </c>
      <c r="BA1499" s="306"/>
      <c r="BB1499" s="302"/>
      <c r="BC1499" s="303" t="b">
        <f t="shared" si="11"/>
        <v>1</v>
      </c>
      <c r="BD1499" s="304"/>
      <c r="BE1499" s="304" t="str">
        <f t="shared" si="12"/>
        <v>false</v>
      </c>
      <c r="BF1499" s="307"/>
      <c r="BG1499" s="305"/>
      <c r="BH1499" s="305"/>
      <c r="BI1499" s="305"/>
      <c r="BJ1499" s="305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499" s="306"/>
      <c r="BL1499" s="305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499" s="306"/>
      <c r="BN1499" s="302"/>
      <c r="BO1499" s="302"/>
      <c r="BP1499" s="302"/>
      <c r="BQ1499" s="302"/>
      <c r="BR1499" s="302"/>
      <c r="BS1499" s="302"/>
      <c r="BT1499" s="302"/>
      <c r="BU1499" s="302"/>
      <c r="BV1499" s="302"/>
      <c r="BW1499" s="302"/>
      <c r="BX1499" s="302"/>
    </row>
    <row r="1500">
      <c r="A1500" s="292" t="s">
        <v>728</v>
      </c>
      <c r="B1500" s="292">
        <v>1499.0</v>
      </c>
      <c r="C1500" s="292">
        <f t="shared" si="15"/>
        <v>1</v>
      </c>
      <c r="D1500" s="397" t="str">
        <f t="shared" si="35"/>
        <v>Buil Permit Data</v>
      </c>
      <c r="E1500" s="46" t="str">
        <f t="shared" si="2"/>
        <v>PrclCode.mdb.CdSpecUseDist.Name</v>
      </c>
      <c r="F1500" s="46" t="s">
        <v>323</v>
      </c>
      <c r="G1500" s="46" t="s">
        <v>119</v>
      </c>
      <c r="H1500" s="47">
        <v>2.0</v>
      </c>
      <c r="I1500" s="392" t="s">
        <v>681</v>
      </c>
      <c r="J1500" s="398" t="s">
        <v>743</v>
      </c>
      <c r="K1500" s="393">
        <v>50.0</v>
      </c>
      <c r="L1500" s="394" t="b">
        <v>0</v>
      </c>
      <c r="M1500" s="294" t="s">
        <v>802</v>
      </c>
      <c r="N1500" s="294"/>
      <c r="O1500" s="369"/>
      <c r="P1500" s="369"/>
      <c r="Q1500" s="298" t="str">
        <f t="shared" si="3"/>
        <v>CdSpecUseDist</v>
      </c>
      <c r="R1500" s="298" t="str">
        <f t="shared" si="19"/>
        <v>Name</v>
      </c>
      <c r="S1500" s="298" t="str">
        <f t="array" ref="S1500">iferror(index('Type Mapping'!$A$2:$D$21,match(J1500,'Type Mapping'!$B$2:$B$21,0),3),"type mismatch")</f>
        <v>VARCHAR</v>
      </c>
      <c r="T1500" s="298"/>
      <c r="U1500" s="298"/>
      <c r="V1500" s="298"/>
      <c r="W1500" s="51" t="b">
        <v>1</v>
      </c>
      <c r="X1500" s="51"/>
      <c r="Y1500" s="309"/>
      <c r="Z1500" s="309"/>
      <c r="AA1500" s="311" t="s">
        <v>977</v>
      </c>
      <c r="AB1500" s="53" t="str">
        <f t="shared" si="23"/>
        <v>**field missing**_history</v>
      </c>
      <c r="AC1500" s="308" t="str">
        <f t="array" ref="AC1500">iferror(index('StoT Mapping (Depreciated)'!$D$2:$L$976,match(E1500,'StoT Mapping (Depreciated)'!$D$2:$D$976,0),9),"**FIELD MISSING**")</f>
        <v>**FIELD MISSING**</v>
      </c>
      <c r="AD1500" s="53" t="str">
        <f t="shared" si="6"/>
        <v>**field missing**.**FIELD MISSING**</v>
      </c>
      <c r="AE1500" s="299">
        <f>countif(NEW_REDB_table.field,AD1500)</f>
        <v>0</v>
      </c>
      <c r="AF1500" s="299" t="str">
        <f t="shared" si="7"/>
        <v>Check...</v>
      </c>
      <c r="AG1500" s="308"/>
      <c r="AH1500" s="317" t="b">
        <v>0</v>
      </c>
      <c r="AI1500" s="317" t="b">
        <v>0</v>
      </c>
      <c r="AJ1500" s="308" t="str">
        <f t="array" ref="AJ1500">iferror(index('Type Mapping'!$A$2:$D$21,match(J1500,'Type Mapping'!$B$2:$B$21,0),4),"type mismatch")</f>
        <v>VARCHAR</v>
      </c>
      <c r="AK1500" s="308"/>
      <c r="AL1500" s="308"/>
      <c r="AM1500" s="308"/>
      <c r="AN1500" s="300" t="b">
        <v>0</v>
      </c>
      <c r="AO1500" s="300" t="b">
        <v>0</v>
      </c>
      <c r="AP1500" s="300" t="b">
        <v>0</v>
      </c>
      <c r="AQ1500" s="300" t="b">
        <v>0</v>
      </c>
      <c r="AR1500" s="300"/>
      <c r="AS1500" s="300"/>
      <c r="AT1500" s="302"/>
      <c r="AU1500" s="302"/>
      <c r="AV1500" s="303" t="b">
        <v>1</v>
      </c>
      <c r="AW1500" s="304" t="str">
        <f t="shared" si="9"/>
        <v>false</v>
      </c>
      <c r="AX1500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500" s="306"/>
      <c r="AZ1500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500" s="306"/>
      <c r="BB1500" s="302"/>
      <c r="BC1500" s="303" t="b">
        <f t="shared" si="11"/>
        <v>1</v>
      </c>
      <c r="BD1500" s="304"/>
      <c r="BE1500" s="304" t="str">
        <f t="shared" si="12"/>
        <v>false</v>
      </c>
      <c r="BF1500" s="307"/>
      <c r="BG1500" s="305"/>
      <c r="BH1500" s="305"/>
      <c r="BI1500" s="305"/>
      <c r="BJ1500" s="305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00" s="306"/>
      <c r="BL1500" s="305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00" s="306"/>
      <c r="BN1500" s="302"/>
      <c r="BO1500" s="302"/>
      <c r="BP1500" s="302"/>
      <c r="BQ1500" s="302"/>
      <c r="BR1500" s="302"/>
      <c r="BS1500" s="302"/>
      <c r="BT1500" s="302"/>
      <c r="BU1500" s="302"/>
      <c r="BV1500" s="302"/>
      <c r="BW1500" s="302"/>
      <c r="BX1500" s="302"/>
    </row>
    <row r="1501">
      <c r="A1501" s="292" t="s">
        <v>728</v>
      </c>
      <c r="B1501" s="292">
        <v>1500.0</v>
      </c>
      <c r="C1501" s="292">
        <f t="shared" si="15"/>
        <v>2</v>
      </c>
      <c r="D1501" s="397" t="str">
        <f t="shared" si="35"/>
        <v>Buil Permit Data</v>
      </c>
      <c r="E1501" s="46" t="str">
        <f t="shared" si="2"/>
        <v>PrclCode.mdb.CdSubParcelType.SubParcelType</v>
      </c>
      <c r="F1501" s="46" t="s">
        <v>323</v>
      </c>
      <c r="G1501" s="46" t="s">
        <v>593</v>
      </c>
      <c r="H1501" s="47">
        <v>1.0</v>
      </c>
      <c r="I1501" s="392" t="s">
        <v>1564</v>
      </c>
      <c r="J1501" s="398" t="s">
        <v>743</v>
      </c>
      <c r="K1501" s="393">
        <v>1.0</v>
      </c>
      <c r="L1501" s="394" t="b">
        <v>1</v>
      </c>
      <c r="M1501" s="294" t="s">
        <v>802</v>
      </c>
      <c r="N1501" s="294"/>
      <c r="O1501" s="369"/>
      <c r="P1501" s="369"/>
      <c r="Q1501" s="298" t="str">
        <f t="shared" si="3"/>
        <v>CdSubParcelType</v>
      </c>
      <c r="R1501" s="298" t="str">
        <f t="shared" si="19"/>
        <v>SubParcelType</v>
      </c>
      <c r="S1501" s="298" t="str">
        <f t="array" ref="S1501">iferror(index('Type Mapping'!$A$2:$D$21,match(J1501,'Type Mapping'!$B$2:$B$21,0),3),"type mismatch")</f>
        <v>VARCHAR</v>
      </c>
      <c r="T1501" s="298"/>
      <c r="U1501" s="298"/>
      <c r="V1501" s="298"/>
      <c r="W1501" s="51" t="b">
        <v>1</v>
      </c>
      <c r="X1501" s="51"/>
      <c r="Y1501" s="309"/>
      <c r="Z1501" s="309"/>
      <c r="AA1501" s="311" t="s">
        <v>977</v>
      </c>
      <c r="AB1501" s="53" t="str">
        <f t="shared" si="23"/>
        <v>**field missing**_history</v>
      </c>
      <c r="AC1501" s="308" t="str">
        <f t="array" ref="AC1501">iferror(index('StoT Mapping (Depreciated)'!$D$2:$L$976,match(E1501,'StoT Mapping (Depreciated)'!$D$2:$D$976,0),9),"**FIELD MISSING**")</f>
        <v>**FIELD MISSING**</v>
      </c>
      <c r="AD1501" s="53" t="str">
        <f t="shared" si="6"/>
        <v>**field missing**.**FIELD MISSING**</v>
      </c>
      <c r="AE1501" s="299">
        <f>countif(NEW_REDB_table.field,AD1501)</f>
        <v>0</v>
      </c>
      <c r="AF1501" s="299" t="str">
        <f t="shared" si="7"/>
        <v>Check...</v>
      </c>
      <c r="AG1501" s="308"/>
      <c r="AH1501" s="317" t="b">
        <v>0</v>
      </c>
      <c r="AI1501" s="317" t="b">
        <v>0</v>
      </c>
      <c r="AJ1501" s="308" t="str">
        <f t="array" ref="AJ1501">iferror(index('Type Mapping'!$A$2:$D$21,match(J1501,'Type Mapping'!$B$2:$B$21,0),4),"type mismatch")</f>
        <v>VARCHAR</v>
      </c>
      <c r="AK1501" s="308"/>
      <c r="AL1501" s="308"/>
      <c r="AM1501" s="308"/>
      <c r="AN1501" s="300" t="b">
        <v>0</v>
      </c>
      <c r="AO1501" s="300" t="b">
        <v>0</v>
      </c>
      <c r="AP1501" s="300" t="b">
        <v>0</v>
      </c>
      <c r="AQ1501" s="300" t="b">
        <v>0</v>
      </c>
      <c r="AR1501" s="300"/>
      <c r="AS1501" s="300"/>
      <c r="AT1501" s="302"/>
      <c r="AU1501" s="302"/>
      <c r="AV1501" s="303" t="b">
        <v>1</v>
      </c>
      <c r="AW1501" s="304" t="str">
        <f t="shared" si="9"/>
        <v>true</v>
      </c>
      <c r="AX1501" s="305" t="str">
        <f t="shared" si="17"/>
        <v>***CdSubParcelType.xml &lt;?xml version="1.0" encoding="UTF-8"?&gt;&lt;schema&gt;&lt;column comment="" default="" key="true" label="SubParcelType" length="255" nullable="true" originalDbColumnName="SubParcelType" originalLength="-1" pattern="" precision="-1" talendType="id_String" type=""/&gt;</v>
      </c>
      <c r="AY1501" s="306"/>
      <c r="AZ1501" s="305" t="str">
        <f t="shared" si="10"/>
        <v>CdSubParcelType.xml
&lt;?xml version="1.0" encoding="UTF-8"?&gt;&lt;schema&gt;
&lt;column comment="" default="" key="true" label="SubParcelType" length="255" nullable="true" originalDbColumnName="SubParcelType" originalLength="-1" pattern="" precision="-1" talendType="id_String" type=""/&gt;</v>
      </c>
      <c r="BA1501" s="306"/>
      <c r="BB1501" s="302"/>
      <c r="BC1501" s="303" t="b">
        <f t="shared" si="11"/>
        <v>1</v>
      </c>
      <c r="BD1501" s="304"/>
      <c r="BE1501" s="304" t="str">
        <f t="shared" si="12"/>
        <v>false</v>
      </c>
      <c r="BF1501" s="307"/>
      <c r="BG1501" s="305"/>
      <c r="BH1501" s="305"/>
      <c r="BI1501" s="305"/>
      <c r="BJ1501" s="305" t="str">
        <f t="shared" si="18"/>
        <v>&lt;column comment="" default="" key="false" label="CdSubParcelType" length="255" nullable="true" originalDbColumnName="CdSubParcelType" originalLength="-1" pattern="" precision="-1" talendType="id_String" type=""/&gt;</v>
      </c>
      <c r="BK1501" s="306"/>
      <c r="BL1501" s="305" t="str">
        <f t="shared" si="14"/>
        <v>&lt;column comment="" default="" key="false" label="CdSubParcelType" length="255" nullable="true" originalDbColumnName="CdSubParcelType" originalLength="-1" pattern="" precision="-1" talendType="id_String" type=""/&gt;</v>
      </c>
      <c r="BM1501" s="306"/>
      <c r="BN1501" s="302"/>
      <c r="BO1501" s="302"/>
      <c r="BP1501" s="302"/>
      <c r="BQ1501" s="302"/>
      <c r="BR1501" s="302"/>
      <c r="BS1501" s="302"/>
      <c r="BT1501" s="302"/>
      <c r="BU1501" s="302"/>
      <c r="BV1501" s="302"/>
      <c r="BW1501" s="302"/>
      <c r="BX1501" s="302"/>
    </row>
    <row r="1502">
      <c r="A1502" s="292" t="s">
        <v>728</v>
      </c>
      <c r="B1502" s="292">
        <v>1501.0</v>
      </c>
      <c r="C1502" s="292">
        <f t="shared" si="15"/>
        <v>2</v>
      </c>
      <c r="D1502" s="397" t="str">
        <f t="shared" si="35"/>
        <v>Buil Permit Data</v>
      </c>
      <c r="E1502" s="46" t="str">
        <f t="shared" si="2"/>
        <v>PrclCode.mdb.CdSubParcelType.Descr</v>
      </c>
      <c r="F1502" s="46" t="s">
        <v>323</v>
      </c>
      <c r="G1502" s="46" t="s">
        <v>593</v>
      </c>
      <c r="H1502" s="47">
        <v>2.0</v>
      </c>
      <c r="I1502" s="392" t="s">
        <v>2078</v>
      </c>
      <c r="J1502" s="398" t="s">
        <v>743</v>
      </c>
      <c r="K1502" s="393">
        <v>20.0</v>
      </c>
      <c r="L1502" s="394" t="b">
        <v>0</v>
      </c>
      <c r="M1502" s="294" t="s">
        <v>802</v>
      </c>
      <c r="N1502" s="294"/>
      <c r="O1502" s="369"/>
      <c r="P1502" s="369"/>
      <c r="Q1502" s="298" t="str">
        <f t="shared" si="3"/>
        <v>CdSubParcelType</v>
      </c>
      <c r="R1502" s="298" t="str">
        <f t="shared" si="19"/>
        <v>Descr</v>
      </c>
      <c r="S1502" s="298" t="str">
        <f t="array" ref="S1502">iferror(index('Type Mapping'!$A$2:$D$21,match(J1502,'Type Mapping'!$B$2:$B$21,0),3),"type mismatch")</f>
        <v>VARCHAR</v>
      </c>
      <c r="T1502" s="298"/>
      <c r="U1502" s="298"/>
      <c r="V1502" s="298"/>
      <c r="W1502" s="51" t="b">
        <v>1</v>
      </c>
      <c r="X1502" s="51"/>
      <c r="Y1502" s="309"/>
      <c r="Z1502" s="309"/>
      <c r="AA1502" s="311" t="s">
        <v>977</v>
      </c>
      <c r="AB1502" s="53" t="str">
        <f t="shared" si="23"/>
        <v>**field missing**_history</v>
      </c>
      <c r="AC1502" s="308" t="str">
        <f t="array" ref="AC1502">iferror(index('StoT Mapping (Depreciated)'!$D$2:$L$976,match(E1502,'StoT Mapping (Depreciated)'!$D$2:$D$976,0),9),"**FIELD MISSING**")</f>
        <v>**FIELD MISSING**</v>
      </c>
      <c r="AD1502" s="53" t="str">
        <f t="shared" si="6"/>
        <v>**field missing**.**FIELD MISSING**</v>
      </c>
      <c r="AE1502" s="299">
        <f>countif(NEW_REDB_table.field,AD1502)</f>
        <v>0</v>
      </c>
      <c r="AF1502" s="299" t="str">
        <f t="shared" si="7"/>
        <v>Check...</v>
      </c>
      <c r="AG1502" s="308"/>
      <c r="AH1502" s="317" t="b">
        <v>0</v>
      </c>
      <c r="AI1502" s="317" t="b">
        <v>0</v>
      </c>
      <c r="AJ1502" s="308" t="str">
        <f t="array" ref="AJ1502">iferror(index('Type Mapping'!$A$2:$D$21,match(J1502,'Type Mapping'!$B$2:$B$21,0),4),"type mismatch")</f>
        <v>VARCHAR</v>
      </c>
      <c r="AK1502" s="308"/>
      <c r="AL1502" s="308"/>
      <c r="AM1502" s="308"/>
      <c r="AN1502" s="300" t="b">
        <v>0</v>
      </c>
      <c r="AO1502" s="300" t="b">
        <v>0</v>
      </c>
      <c r="AP1502" s="300" t="b">
        <v>0</v>
      </c>
      <c r="AQ1502" s="300" t="b">
        <v>0</v>
      </c>
      <c r="AR1502" s="300"/>
      <c r="AS1502" s="300"/>
      <c r="AT1502" s="302"/>
      <c r="AU1502" s="302"/>
      <c r="AV1502" s="303" t="b">
        <v>1</v>
      </c>
      <c r="AW1502" s="304" t="str">
        <f t="shared" si="9"/>
        <v>false</v>
      </c>
      <c r="AX1502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02" s="306"/>
      <c r="AZ1502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02" s="306"/>
      <c r="BB1502" s="302"/>
      <c r="BC1502" s="303" t="b">
        <f t="shared" si="11"/>
        <v>1</v>
      </c>
      <c r="BD1502" s="304"/>
      <c r="BE1502" s="304" t="str">
        <f t="shared" si="12"/>
        <v>false</v>
      </c>
      <c r="BF1502" s="307"/>
      <c r="BG1502" s="305"/>
      <c r="BH1502" s="305"/>
      <c r="BI1502" s="305"/>
      <c r="BJ1502" s="305" t="str">
        <f t="shared" si="18"/>
        <v>&lt;column comment="" default="" key="false" label="CdSubParcelType" length="255" nullable="true" originalDbColumnName="CdSubParcelType" originalLength="-1" pattern="" precision="-1" talendType="id_String" type=""/&gt;</v>
      </c>
      <c r="BK1502" s="306"/>
      <c r="BL1502" s="305" t="str">
        <f t="shared" si="14"/>
        <v>&lt;column comment="" default="" key="false" label="CdSubParcelType" length="255" nullable="true" originalDbColumnName="CdSubParcelType" originalLength="-1" pattern="" precision="-1" talendType="id_String" type=""/&gt;</v>
      </c>
      <c r="BM1502" s="306"/>
      <c r="BN1502" s="302"/>
      <c r="BO1502" s="302"/>
      <c r="BP1502" s="302"/>
      <c r="BQ1502" s="302"/>
      <c r="BR1502" s="302"/>
      <c r="BS1502" s="302"/>
      <c r="BT1502" s="302"/>
      <c r="BU1502" s="302"/>
      <c r="BV1502" s="302"/>
      <c r="BW1502" s="302"/>
      <c r="BX1502" s="302"/>
    </row>
    <row r="1503">
      <c r="A1503" s="292" t="s">
        <v>728</v>
      </c>
      <c r="B1503" s="292">
        <v>1502.0</v>
      </c>
      <c r="C1503" s="292">
        <f t="shared" si="15"/>
        <v>2</v>
      </c>
      <c r="D1503" s="397" t="str">
        <f t="shared" si="35"/>
        <v>Buil Permit Data</v>
      </c>
      <c r="E1503" s="46" t="str">
        <f t="shared" si="2"/>
        <v>PrclCode.mdb.CdSubParcelType.Explanation</v>
      </c>
      <c r="F1503" s="46" t="s">
        <v>323</v>
      </c>
      <c r="G1503" s="46" t="s">
        <v>593</v>
      </c>
      <c r="H1503" s="47">
        <v>3.0</v>
      </c>
      <c r="I1503" s="392" t="s">
        <v>2393</v>
      </c>
      <c r="J1503" s="398" t="s">
        <v>743</v>
      </c>
      <c r="K1503" s="393">
        <v>50.0</v>
      </c>
      <c r="L1503" s="394" t="b">
        <v>0</v>
      </c>
      <c r="M1503" s="294" t="s">
        <v>802</v>
      </c>
      <c r="N1503" s="294"/>
      <c r="O1503" s="369"/>
      <c r="P1503" s="369"/>
      <c r="Q1503" s="298" t="str">
        <f t="shared" si="3"/>
        <v>CdSubParcelType</v>
      </c>
      <c r="R1503" s="298" t="str">
        <f t="shared" si="19"/>
        <v>Explanation</v>
      </c>
      <c r="S1503" s="298" t="str">
        <f t="array" ref="S1503">iferror(index('Type Mapping'!$A$2:$D$21,match(J1503,'Type Mapping'!$B$2:$B$21,0),3),"type mismatch")</f>
        <v>VARCHAR</v>
      </c>
      <c r="T1503" s="298"/>
      <c r="U1503" s="298"/>
      <c r="V1503" s="298"/>
      <c r="W1503" s="51" t="b">
        <v>1</v>
      </c>
      <c r="X1503" s="51"/>
      <c r="Y1503" s="309"/>
      <c r="Z1503" s="309"/>
      <c r="AA1503" s="311" t="s">
        <v>977</v>
      </c>
      <c r="AB1503" s="53" t="str">
        <f t="shared" si="23"/>
        <v>**field missing**_history</v>
      </c>
      <c r="AC1503" s="308" t="str">
        <f t="array" ref="AC1503">iferror(index('StoT Mapping (Depreciated)'!$D$2:$L$976,match(E1503,'StoT Mapping (Depreciated)'!$D$2:$D$976,0),9),"**FIELD MISSING**")</f>
        <v>**FIELD MISSING**</v>
      </c>
      <c r="AD1503" s="53" t="str">
        <f t="shared" si="6"/>
        <v>**field missing**.**FIELD MISSING**</v>
      </c>
      <c r="AE1503" s="299">
        <f>countif(NEW_REDB_table.field,AD1503)</f>
        <v>0</v>
      </c>
      <c r="AF1503" s="299" t="str">
        <f t="shared" si="7"/>
        <v>Check...</v>
      </c>
      <c r="AG1503" s="308"/>
      <c r="AH1503" s="317" t="b">
        <v>0</v>
      </c>
      <c r="AI1503" s="317" t="b">
        <v>0</v>
      </c>
      <c r="AJ1503" s="308" t="str">
        <f t="array" ref="AJ1503">iferror(index('Type Mapping'!$A$2:$D$21,match(J1503,'Type Mapping'!$B$2:$B$21,0),4),"type mismatch")</f>
        <v>VARCHAR</v>
      </c>
      <c r="AK1503" s="308"/>
      <c r="AL1503" s="308"/>
      <c r="AM1503" s="308"/>
      <c r="AN1503" s="300" t="b">
        <v>0</v>
      </c>
      <c r="AO1503" s="300" t="b">
        <v>0</v>
      </c>
      <c r="AP1503" s="300" t="b">
        <v>0</v>
      </c>
      <c r="AQ1503" s="300" t="b">
        <v>0</v>
      </c>
      <c r="AR1503" s="300"/>
      <c r="AS1503" s="300"/>
      <c r="AT1503" s="302"/>
      <c r="AU1503" s="302"/>
      <c r="AV1503" s="303" t="b">
        <v>1</v>
      </c>
      <c r="AW1503" s="304" t="str">
        <f t="shared" si="9"/>
        <v>false</v>
      </c>
      <c r="AX1503" s="305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503" s="306"/>
      <c r="AZ1503" s="305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503" s="306"/>
      <c r="BB1503" s="302"/>
      <c r="BC1503" s="303" t="b">
        <f t="shared" si="11"/>
        <v>1</v>
      </c>
      <c r="BD1503" s="304"/>
      <c r="BE1503" s="304" t="str">
        <f t="shared" si="12"/>
        <v>false</v>
      </c>
      <c r="BF1503" s="307"/>
      <c r="BG1503" s="305"/>
      <c r="BH1503" s="305"/>
      <c r="BI1503" s="305"/>
      <c r="BJ1503" s="305" t="str">
        <f t="shared" si="18"/>
        <v>&lt;column comment="" default="" key="false" label="CdSubParcelType" length="255" nullable="true" originalDbColumnName="CdSubParcelType" originalLength="-1" pattern="" precision="-1" talendType="id_String" type=""/&gt;</v>
      </c>
      <c r="BK1503" s="306"/>
      <c r="BL1503" s="305" t="str">
        <f t="shared" si="14"/>
        <v>&lt;column comment="" default="" key="false" label="CdSubParcelType" length="255" nullable="true" originalDbColumnName="CdSubParcelType" originalLength="-1" pattern="" precision="-1" talendType="id_String" type=""/&gt;</v>
      </c>
      <c r="BM1503" s="306"/>
      <c r="BN1503" s="302"/>
      <c r="BO1503" s="302"/>
      <c r="BP1503" s="302"/>
      <c r="BQ1503" s="302"/>
      <c r="BR1503" s="302"/>
      <c r="BS1503" s="302"/>
      <c r="BT1503" s="302"/>
      <c r="BU1503" s="302"/>
      <c r="BV1503" s="302"/>
      <c r="BW1503" s="302"/>
      <c r="BX1503" s="302"/>
    </row>
    <row r="1504">
      <c r="A1504" s="292" t="s">
        <v>728</v>
      </c>
      <c r="B1504" s="292">
        <v>1503.0</v>
      </c>
      <c r="C1504" s="292">
        <f t="shared" si="15"/>
        <v>1</v>
      </c>
      <c r="D1504" s="397" t="str">
        <f t="shared" si="35"/>
        <v>Buil Permit Data</v>
      </c>
      <c r="E1504" s="46" t="str">
        <f t="shared" si="2"/>
        <v>PrclCode.mdb.CdTIFDist.TIFDist</v>
      </c>
      <c r="F1504" s="46" t="s">
        <v>323</v>
      </c>
      <c r="G1504" s="46" t="s">
        <v>594</v>
      </c>
      <c r="H1504" s="47">
        <v>1.0</v>
      </c>
      <c r="I1504" s="392" t="s">
        <v>1219</v>
      </c>
      <c r="J1504" s="398" t="s">
        <v>749</v>
      </c>
      <c r="K1504" s="393">
        <v>2.0</v>
      </c>
      <c r="L1504" s="394" t="b">
        <v>1</v>
      </c>
      <c r="M1504" s="294" t="s">
        <v>802</v>
      </c>
      <c r="N1504" s="294"/>
      <c r="O1504" s="369"/>
      <c r="P1504" s="369"/>
      <c r="Q1504" s="298" t="str">
        <f t="shared" si="3"/>
        <v>CdTIFDist</v>
      </c>
      <c r="R1504" s="298" t="str">
        <f t="shared" si="19"/>
        <v>TIFDist</v>
      </c>
      <c r="S1504" s="298" t="str">
        <f t="array" ref="S1504">iferror(index('Type Mapping'!$A$2:$D$21,match(J1504,'Type Mapping'!$B$2:$B$21,0),3),"type mismatch")</f>
        <v>VARCHAR</v>
      </c>
      <c r="T1504" s="298"/>
      <c r="U1504" s="298"/>
      <c r="V1504" s="298"/>
      <c r="W1504" s="51" t="b">
        <v>1</v>
      </c>
      <c r="X1504" s="51"/>
      <c r="Y1504" s="309"/>
      <c r="Z1504" s="309"/>
      <c r="AA1504" s="311" t="s">
        <v>977</v>
      </c>
      <c r="AB1504" s="53" t="str">
        <f t="shared" si="23"/>
        <v>**field missing**_history</v>
      </c>
      <c r="AC1504" s="308" t="str">
        <f t="array" ref="AC1504">iferror(index('StoT Mapping (Depreciated)'!$D$2:$L$976,match(E1504,'StoT Mapping (Depreciated)'!$D$2:$D$976,0),9),"**FIELD MISSING**")</f>
        <v>**FIELD MISSING**</v>
      </c>
      <c r="AD1504" s="53" t="str">
        <f t="shared" si="6"/>
        <v>**field missing**.**FIELD MISSING**</v>
      </c>
      <c r="AE1504" s="299">
        <f>countif(NEW_REDB_table.field,AD1504)</f>
        <v>0</v>
      </c>
      <c r="AF1504" s="299" t="str">
        <f t="shared" si="7"/>
        <v>Check...</v>
      </c>
      <c r="AG1504" s="308"/>
      <c r="AH1504" s="317" t="b">
        <v>0</v>
      </c>
      <c r="AI1504" s="317" t="b">
        <v>0</v>
      </c>
      <c r="AJ1504" s="308" t="str">
        <f t="array" ref="AJ1504">iferror(index('Type Mapping'!$A$2:$D$21,match(J1504,'Type Mapping'!$B$2:$B$21,0),4),"type mismatch")</f>
        <v>INT</v>
      </c>
      <c r="AK1504" s="308"/>
      <c r="AL1504" s="308"/>
      <c r="AM1504" s="308"/>
      <c r="AN1504" s="300" t="b">
        <v>0</v>
      </c>
      <c r="AO1504" s="300" t="b">
        <v>0</v>
      </c>
      <c r="AP1504" s="300" t="b">
        <v>0</v>
      </c>
      <c r="AQ1504" s="300" t="b">
        <v>0</v>
      </c>
      <c r="AR1504" s="300"/>
      <c r="AS1504" s="300"/>
      <c r="AT1504" s="302"/>
      <c r="AU1504" s="302"/>
      <c r="AV1504" s="303" t="b">
        <v>1</v>
      </c>
      <c r="AW1504" s="304" t="str">
        <f t="shared" si="9"/>
        <v>true</v>
      </c>
      <c r="AX1504" s="305" t="str">
        <f t="shared" si="17"/>
        <v>***CdTIFDist.xml &lt;?xml version="1.0" encoding="UTF-8"?&gt;&lt;schema&gt;&lt;column comment="" default="" key="true" label="TIFDist" length="255" nullable="true" originalDbColumnName="TIFDist" originalLength="-1" pattern="" precision="-1" talendType="id_String" type=""/&gt;</v>
      </c>
      <c r="AY1504" s="306"/>
      <c r="AZ1504" s="305" t="str">
        <f t="shared" si="10"/>
        <v>CdTIFDist.xml
&lt;?xml version="1.0" encoding="UTF-8"?&gt;&lt;schema&gt;
&lt;column comment="" default="" key="true" label="TIFDist" length="255" nullable="true" originalDbColumnName="TIFDist" originalLength="-1" pattern="" precision="-1" talendType="id_String" type=""/&gt;</v>
      </c>
      <c r="BA1504" s="306"/>
      <c r="BB1504" s="302"/>
      <c r="BC1504" s="303" t="b">
        <f t="shared" si="11"/>
        <v>1</v>
      </c>
      <c r="BD1504" s="304"/>
      <c r="BE1504" s="304" t="str">
        <f t="shared" si="12"/>
        <v>false</v>
      </c>
      <c r="BF1504" s="307"/>
      <c r="BG1504" s="305"/>
      <c r="BH1504" s="305"/>
      <c r="BI1504" s="305"/>
      <c r="BJ1504" s="305" t="str">
        <f t="shared" si="18"/>
        <v>&lt;column comment="" default="" key="false" label="CdTIFDist" length="255" nullable="true" originalDbColumnName="CdTIFDist" originalLength="-1" pattern="" precision="-1" talendType="id_String" type=""/&gt;</v>
      </c>
      <c r="BK1504" s="306"/>
      <c r="BL1504" s="305" t="str">
        <f t="shared" si="14"/>
        <v>&lt;column comment="" default="" key="false" label="CdTIFDist" length="255" nullable="true" originalDbColumnName="CdTIFDist" originalLength="-1" pattern="" precision="-1" talendType="id_String" type=""/&gt;</v>
      </c>
      <c r="BM1504" s="306"/>
      <c r="BN1504" s="302"/>
      <c r="BO1504" s="302"/>
      <c r="BP1504" s="302"/>
      <c r="BQ1504" s="302"/>
      <c r="BR1504" s="302"/>
      <c r="BS1504" s="302"/>
      <c r="BT1504" s="302"/>
      <c r="BU1504" s="302"/>
      <c r="BV1504" s="302"/>
      <c r="BW1504" s="302"/>
      <c r="BX1504" s="302"/>
    </row>
    <row r="1505">
      <c r="A1505" s="292" t="s">
        <v>728</v>
      </c>
      <c r="B1505" s="292">
        <v>1504.0</v>
      </c>
      <c r="C1505" s="292">
        <f t="shared" si="15"/>
        <v>1</v>
      </c>
      <c r="D1505" s="397" t="str">
        <f t="shared" si="35"/>
        <v>Buil Permit Data</v>
      </c>
      <c r="E1505" s="46" t="str">
        <f t="shared" si="2"/>
        <v>PrclCode.mdb.CdTIFDist.Name</v>
      </c>
      <c r="F1505" s="46" t="s">
        <v>323</v>
      </c>
      <c r="G1505" s="46" t="s">
        <v>594</v>
      </c>
      <c r="H1505" s="47">
        <v>2.0</v>
      </c>
      <c r="I1505" s="392" t="s">
        <v>681</v>
      </c>
      <c r="J1505" s="398" t="s">
        <v>743</v>
      </c>
      <c r="K1505" s="393">
        <v>40.0</v>
      </c>
      <c r="L1505" s="394" t="b">
        <v>0</v>
      </c>
      <c r="M1505" s="294" t="s">
        <v>802</v>
      </c>
      <c r="N1505" s="294"/>
      <c r="O1505" s="369"/>
      <c r="P1505" s="369"/>
      <c r="Q1505" s="298" t="str">
        <f t="shared" si="3"/>
        <v>CdTIFDist</v>
      </c>
      <c r="R1505" s="298" t="str">
        <f t="shared" si="19"/>
        <v>Name</v>
      </c>
      <c r="S1505" s="298" t="str">
        <f t="array" ref="S1505">iferror(index('Type Mapping'!$A$2:$D$21,match(J1505,'Type Mapping'!$B$2:$B$21,0),3),"type mismatch")</f>
        <v>VARCHAR</v>
      </c>
      <c r="T1505" s="298"/>
      <c r="U1505" s="298"/>
      <c r="V1505" s="298"/>
      <c r="W1505" s="51" t="b">
        <v>1</v>
      </c>
      <c r="X1505" s="51"/>
      <c r="Y1505" s="309"/>
      <c r="Z1505" s="309"/>
      <c r="AA1505" s="311" t="s">
        <v>977</v>
      </c>
      <c r="AB1505" s="53" t="str">
        <f t="shared" si="23"/>
        <v>**field missing**_history</v>
      </c>
      <c r="AC1505" s="308" t="str">
        <f t="array" ref="AC1505">iferror(index('StoT Mapping (Depreciated)'!$D$2:$L$976,match(E1505,'StoT Mapping (Depreciated)'!$D$2:$D$976,0),9),"**FIELD MISSING**")</f>
        <v>**FIELD MISSING**</v>
      </c>
      <c r="AD1505" s="53" t="str">
        <f t="shared" si="6"/>
        <v>**field missing**.**FIELD MISSING**</v>
      </c>
      <c r="AE1505" s="299">
        <f>countif(NEW_REDB_table.field,AD1505)</f>
        <v>0</v>
      </c>
      <c r="AF1505" s="299" t="str">
        <f t="shared" si="7"/>
        <v>Check...</v>
      </c>
      <c r="AG1505" s="308"/>
      <c r="AH1505" s="317" t="b">
        <v>0</v>
      </c>
      <c r="AI1505" s="317" t="b">
        <v>0</v>
      </c>
      <c r="AJ1505" s="308" t="str">
        <f t="array" ref="AJ1505">iferror(index('Type Mapping'!$A$2:$D$21,match(J1505,'Type Mapping'!$B$2:$B$21,0),4),"type mismatch")</f>
        <v>VARCHAR</v>
      </c>
      <c r="AK1505" s="308"/>
      <c r="AL1505" s="308"/>
      <c r="AM1505" s="308"/>
      <c r="AN1505" s="300" t="b">
        <v>0</v>
      </c>
      <c r="AO1505" s="300" t="b">
        <v>0</v>
      </c>
      <c r="AP1505" s="300" t="b">
        <v>0</v>
      </c>
      <c r="AQ1505" s="300" t="b">
        <v>0</v>
      </c>
      <c r="AR1505" s="300"/>
      <c r="AS1505" s="300"/>
      <c r="AT1505" s="302"/>
      <c r="AU1505" s="302"/>
      <c r="AV1505" s="303" t="b">
        <v>1</v>
      </c>
      <c r="AW1505" s="304" t="str">
        <f t="shared" si="9"/>
        <v>false</v>
      </c>
      <c r="AX1505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505" s="306"/>
      <c r="AZ1505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505" s="306"/>
      <c r="BB1505" s="302"/>
      <c r="BC1505" s="303" t="b">
        <f t="shared" si="11"/>
        <v>1</v>
      </c>
      <c r="BD1505" s="304"/>
      <c r="BE1505" s="304" t="str">
        <f t="shared" si="12"/>
        <v>false</v>
      </c>
      <c r="BF1505" s="307"/>
      <c r="BG1505" s="305"/>
      <c r="BH1505" s="305"/>
      <c r="BI1505" s="305"/>
      <c r="BJ1505" s="305" t="str">
        <f t="shared" si="18"/>
        <v>&lt;column comment="" default="" key="false" label="CdTIFDist" length="255" nullable="true" originalDbColumnName="CdTIFDist" originalLength="-1" pattern="" precision="-1" talendType="id_String" type=""/&gt;</v>
      </c>
      <c r="BK1505" s="306"/>
      <c r="BL1505" s="305" t="str">
        <f t="shared" si="14"/>
        <v>&lt;column comment="" default="" key="false" label="CdTIFDist" length="255" nullable="true" originalDbColumnName="CdTIFDist" originalLength="-1" pattern="" precision="-1" talendType="id_String" type=""/&gt;</v>
      </c>
      <c r="BM1505" s="306"/>
      <c r="BN1505" s="302"/>
      <c r="BO1505" s="302"/>
      <c r="BP1505" s="302"/>
      <c r="BQ1505" s="302"/>
      <c r="BR1505" s="302"/>
      <c r="BS1505" s="302"/>
      <c r="BT1505" s="302"/>
      <c r="BU1505" s="302"/>
      <c r="BV1505" s="302"/>
      <c r="BW1505" s="302"/>
      <c r="BX1505" s="302"/>
    </row>
    <row r="1506">
      <c r="A1506" s="292" t="s">
        <v>728</v>
      </c>
      <c r="B1506" s="292">
        <v>1505.0</v>
      </c>
      <c r="C1506" s="292">
        <f t="shared" si="15"/>
        <v>2</v>
      </c>
      <c r="D1506" s="397" t="str">
        <f t="shared" si="35"/>
        <v>Buil Permit Data</v>
      </c>
      <c r="E1506" s="46" t="str">
        <f t="shared" si="2"/>
        <v>PrclCode.mdb.CdZoning.ZoningCode</v>
      </c>
      <c r="F1506" s="46" t="s">
        <v>323</v>
      </c>
      <c r="G1506" s="46" t="s">
        <v>595</v>
      </c>
      <c r="H1506" s="47">
        <v>1.0</v>
      </c>
      <c r="I1506" s="392" t="s">
        <v>2444</v>
      </c>
      <c r="J1506" s="398" t="s">
        <v>743</v>
      </c>
      <c r="K1506" s="393">
        <v>2.0</v>
      </c>
      <c r="L1506" s="394" t="b">
        <v>1</v>
      </c>
      <c r="M1506" s="294" t="s">
        <v>802</v>
      </c>
      <c r="N1506" s="294"/>
      <c r="O1506" s="369"/>
      <c r="P1506" s="369"/>
      <c r="Q1506" s="298" t="str">
        <f t="shared" si="3"/>
        <v>CdZoning</v>
      </c>
      <c r="R1506" s="298" t="str">
        <f t="shared" si="19"/>
        <v>ZoningCode</v>
      </c>
      <c r="S1506" s="298" t="str">
        <f t="array" ref="S1506">iferror(index('Type Mapping'!$A$2:$D$21,match(J1506,'Type Mapping'!$B$2:$B$21,0),3),"type mismatch")</f>
        <v>VARCHAR</v>
      </c>
      <c r="T1506" s="298"/>
      <c r="U1506" s="298"/>
      <c r="V1506" s="298"/>
      <c r="W1506" s="51" t="b">
        <v>1</v>
      </c>
      <c r="X1506" s="51"/>
      <c r="Y1506" s="309"/>
      <c r="Z1506" s="309"/>
      <c r="AA1506" s="311" t="s">
        <v>977</v>
      </c>
      <c r="AB1506" s="53" t="str">
        <f t="shared" si="23"/>
        <v>**field missing**_history</v>
      </c>
      <c r="AC1506" s="308" t="str">
        <f t="array" ref="AC1506">iferror(index('StoT Mapping (Depreciated)'!$D$2:$L$976,match(E1506,'StoT Mapping (Depreciated)'!$D$2:$D$976,0),9),"**FIELD MISSING**")</f>
        <v>**FIELD MISSING**</v>
      </c>
      <c r="AD1506" s="53" t="str">
        <f t="shared" si="6"/>
        <v>**field missing**.**FIELD MISSING**</v>
      </c>
      <c r="AE1506" s="299">
        <f>countif(NEW_REDB_table.field,AD1506)</f>
        <v>0</v>
      </c>
      <c r="AF1506" s="299" t="str">
        <f t="shared" si="7"/>
        <v>Check...</v>
      </c>
      <c r="AG1506" s="308"/>
      <c r="AH1506" s="317" t="b">
        <v>0</v>
      </c>
      <c r="AI1506" s="317" t="b">
        <v>0</v>
      </c>
      <c r="AJ1506" s="308" t="str">
        <f t="array" ref="AJ1506">iferror(index('Type Mapping'!$A$2:$D$21,match(J1506,'Type Mapping'!$B$2:$B$21,0),4),"type mismatch")</f>
        <v>VARCHAR</v>
      </c>
      <c r="AK1506" s="308"/>
      <c r="AL1506" s="308"/>
      <c r="AM1506" s="308"/>
      <c r="AN1506" s="300" t="b">
        <v>0</v>
      </c>
      <c r="AO1506" s="300" t="b">
        <v>0</v>
      </c>
      <c r="AP1506" s="300" t="b">
        <v>0</v>
      </c>
      <c r="AQ1506" s="300" t="b">
        <v>0</v>
      </c>
      <c r="AR1506" s="300"/>
      <c r="AS1506" s="300"/>
      <c r="AT1506" s="302"/>
      <c r="AU1506" s="302"/>
      <c r="AV1506" s="303" t="b">
        <v>1</v>
      </c>
      <c r="AW1506" s="304" t="str">
        <f t="shared" si="9"/>
        <v>true</v>
      </c>
      <c r="AX1506" s="305" t="str">
        <f t="shared" si="17"/>
        <v>***CdZoning.xml &lt;?xml version="1.0" encoding="UTF-8"?&gt;&lt;schema&gt;&lt;column comment="" default="" key="true" label="ZoningCode" length="255" nullable="true" originalDbColumnName="ZoningCode" originalLength="-1" pattern="" precision="-1" talendType="id_String" type=""/&gt;</v>
      </c>
      <c r="AY1506" s="306"/>
      <c r="AZ1506" s="305" t="str">
        <f t="shared" si="10"/>
        <v>CdZoning.xml
&lt;?xml version="1.0" encoding="UTF-8"?&gt;&lt;schema&gt;
&lt;column comment="" default="" key="true" label="ZoningCode" length="255" nullable="true" originalDbColumnName="ZoningCode" originalLength="-1" pattern="" precision="-1" talendType="id_String" type=""/&gt;</v>
      </c>
      <c r="BA1506" s="306"/>
      <c r="BB1506" s="302"/>
      <c r="BC1506" s="303" t="b">
        <f t="shared" si="11"/>
        <v>1</v>
      </c>
      <c r="BD1506" s="304"/>
      <c r="BE1506" s="304" t="str">
        <f t="shared" si="12"/>
        <v>false</v>
      </c>
      <c r="BF1506" s="307"/>
      <c r="BG1506" s="305"/>
      <c r="BH1506" s="305"/>
      <c r="BI1506" s="305"/>
      <c r="BJ1506" s="305" t="str">
        <f t="shared" si="18"/>
        <v>&lt;column comment="" default="" key="false" label="CdZoning" length="255" nullable="true" originalDbColumnName="CdZoning" originalLength="-1" pattern="" precision="-1" talendType="id_String" type=""/&gt;</v>
      </c>
      <c r="BK1506" s="306"/>
      <c r="BL1506" s="305" t="str">
        <f t="shared" si="14"/>
        <v>&lt;column comment="" default="" key="false" label="CdZoning" length="255" nullable="true" originalDbColumnName="CdZoning" originalLength="-1" pattern="" precision="-1" talendType="id_String" type=""/&gt;</v>
      </c>
      <c r="BM1506" s="306"/>
      <c r="BN1506" s="302"/>
      <c r="BO1506" s="302"/>
      <c r="BP1506" s="302"/>
      <c r="BQ1506" s="302"/>
      <c r="BR1506" s="302"/>
      <c r="BS1506" s="302"/>
      <c r="BT1506" s="302"/>
      <c r="BU1506" s="302"/>
      <c r="BV1506" s="302"/>
      <c r="BW1506" s="302"/>
      <c r="BX1506" s="302"/>
    </row>
    <row r="1507">
      <c r="A1507" s="292" t="s">
        <v>728</v>
      </c>
      <c r="B1507" s="292">
        <v>1506.0</v>
      </c>
      <c r="C1507" s="292">
        <f t="shared" si="15"/>
        <v>2</v>
      </c>
      <c r="D1507" s="397" t="str">
        <f t="shared" si="35"/>
        <v>Buil Permit Data</v>
      </c>
      <c r="E1507" s="46" t="str">
        <f t="shared" si="2"/>
        <v>PrclCode.mdb.CdZoning.Descr</v>
      </c>
      <c r="F1507" s="46" t="s">
        <v>323</v>
      </c>
      <c r="G1507" s="46" t="s">
        <v>595</v>
      </c>
      <c r="H1507" s="47">
        <v>2.0</v>
      </c>
      <c r="I1507" s="392" t="s">
        <v>2078</v>
      </c>
      <c r="J1507" s="398" t="s">
        <v>743</v>
      </c>
      <c r="K1507" s="393">
        <v>40.0</v>
      </c>
      <c r="L1507" s="394" t="b">
        <v>0</v>
      </c>
      <c r="M1507" s="294" t="s">
        <v>802</v>
      </c>
      <c r="N1507" s="294"/>
      <c r="O1507" s="369"/>
      <c r="P1507" s="369"/>
      <c r="Q1507" s="298" t="str">
        <f t="shared" si="3"/>
        <v>CdZoning</v>
      </c>
      <c r="R1507" s="298" t="str">
        <f t="shared" si="19"/>
        <v>Descr</v>
      </c>
      <c r="S1507" s="298" t="str">
        <f t="array" ref="S1507">iferror(index('Type Mapping'!$A$2:$D$21,match(J1507,'Type Mapping'!$B$2:$B$21,0),3),"type mismatch")</f>
        <v>VARCHAR</v>
      </c>
      <c r="T1507" s="298"/>
      <c r="U1507" s="298"/>
      <c r="V1507" s="298"/>
      <c r="W1507" s="51" t="b">
        <v>1</v>
      </c>
      <c r="X1507" s="51"/>
      <c r="Y1507" s="309"/>
      <c r="Z1507" s="309"/>
      <c r="AA1507" s="311" t="s">
        <v>977</v>
      </c>
      <c r="AB1507" s="53" t="str">
        <f t="shared" si="23"/>
        <v>**field missing**_history</v>
      </c>
      <c r="AC1507" s="308" t="str">
        <f t="array" ref="AC1507">iferror(index('StoT Mapping (Depreciated)'!$D$2:$L$976,match(E1507,'StoT Mapping (Depreciated)'!$D$2:$D$976,0),9),"**FIELD MISSING**")</f>
        <v>**FIELD MISSING**</v>
      </c>
      <c r="AD1507" s="53" t="str">
        <f t="shared" si="6"/>
        <v>**field missing**.**FIELD MISSING**</v>
      </c>
      <c r="AE1507" s="299">
        <f>countif(NEW_REDB_table.field,AD1507)</f>
        <v>0</v>
      </c>
      <c r="AF1507" s="299" t="str">
        <f t="shared" si="7"/>
        <v>Check...</v>
      </c>
      <c r="AG1507" s="308"/>
      <c r="AH1507" s="317" t="b">
        <v>0</v>
      </c>
      <c r="AI1507" s="317" t="b">
        <v>0</v>
      </c>
      <c r="AJ1507" s="308" t="str">
        <f t="array" ref="AJ1507">iferror(index('Type Mapping'!$A$2:$D$21,match(J1507,'Type Mapping'!$B$2:$B$21,0),4),"type mismatch")</f>
        <v>VARCHAR</v>
      </c>
      <c r="AK1507" s="308"/>
      <c r="AL1507" s="308"/>
      <c r="AM1507" s="308"/>
      <c r="AN1507" s="300" t="b">
        <v>0</v>
      </c>
      <c r="AO1507" s="300" t="b">
        <v>0</v>
      </c>
      <c r="AP1507" s="300" t="b">
        <v>0</v>
      </c>
      <c r="AQ1507" s="300" t="b">
        <v>0</v>
      </c>
      <c r="AR1507" s="300"/>
      <c r="AS1507" s="300"/>
      <c r="AT1507" s="302"/>
      <c r="AU1507" s="302"/>
      <c r="AV1507" s="303" t="b">
        <v>1</v>
      </c>
      <c r="AW1507" s="304" t="str">
        <f t="shared" si="9"/>
        <v>false</v>
      </c>
      <c r="AX1507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07" s="306"/>
      <c r="AZ1507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07" s="306"/>
      <c r="BB1507" s="302"/>
      <c r="BC1507" s="303" t="b">
        <f t="shared" si="11"/>
        <v>1</v>
      </c>
      <c r="BD1507" s="304"/>
      <c r="BE1507" s="304" t="str">
        <f t="shared" si="12"/>
        <v>false</v>
      </c>
      <c r="BF1507" s="307"/>
      <c r="BG1507" s="305"/>
      <c r="BH1507" s="305"/>
      <c r="BI1507" s="305"/>
      <c r="BJ1507" s="305" t="str">
        <f t="shared" si="18"/>
        <v>&lt;column comment="" default="" key="false" label="CdZoning" length="255" nullable="true" originalDbColumnName="CdZoning" originalLength="-1" pattern="" precision="-1" talendType="id_String" type=""/&gt;</v>
      </c>
      <c r="BK1507" s="306"/>
      <c r="BL1507" s="305" t="str">
        <f t="shared" si="14"/>
        <v>&lt;column comment="" default="" key="false" label="CdZoning" length="255" nullable="true" originalDbColumnName="CdZoning" originalLength="-1" pattern="" precision="-1" talendType="id_String" type=""/&gt;</v>
      </c>
      <c r="BM1507" s="306"/>
      <c r="BN1507" s="302"/>
      <c r="BO1507" s="302"/>
      <c r="BP1507" s="302"/>
      <c r="BQ1507" s="302"/>
      <c r="BR1507" s="302"/>
      <c r="BS1507" s="302"/>
      <c r="BT1507" s="302"/>
      <c r="BU1507" s="302"/>
      <c r="BV1507" s="302"/>
      <c r="BW1507" s="302"/>
      <c r="BX1507" s="302"/>
    </row>
    <row r="1508">
      <c r="A1508" s="292" t="s">
        <v>728</v>
      </c>
      <c r="B1508" s="292">
        <v>1507.0</v>
      </c>
      <c r="C1508" s="292">
        <f t="shared" si="15"/>
        <v>1</v>
      </c>
      <c r="D1508" s="397" t="str">
        <f t="shared" si="35"/>
        <v>Buil Permit Data</v>
      </c>
      <c r="E1508" s="46" t="str">
        <f t="shared" si="2"/>
        <v>PrclCode.mdb.CdZoningLRMS.ZoningCode</v>
      </c>
      <c r="F1508" s="46" t="s">
        <v>323</v>
      </c>
      <c r="G1508" s="46" t="s">
        <v>596</v>
      </c>
      <c r="H1508" s="47">
        <v>1.0</v>
      </c>
      <c r="I1508" s="392" t="s">
        <v>2444</v>
      </c>
      <c r="J1508" s="398" t="s">
        <v>743</v>
      </c>
      <c r="K1508" s="393">
        <v>2.0</v>
      </c>
      <c r="L1508" s="394" t="b">
        <v>1</v>
      </c>
      <c r="M1508" s="294" t="s">
        <v>802</v>
      </c>
      <c r="N1508" s="294"/>
      <c r="O1508" s="369"/>
      <c r="P1508" s="369"/>
      <c r="Q1508" s="298" t="str">
        <f t="shared" si="3"/>
        <v>CdZoningLRMS</v>
      </c>
      <c r="R1508" s="298" t="str">
        <f t="shared" si="19"/>
        <v>ZoningCode</v>
      </c>
      <c r="S1508" s="298" t="str">
        <f t="array" ref="S1508">iferror(index('Type Mapping'!$A$2:$D$21,match(J1508,'Type Mapping'!$B$2:$B$21,0),3),"type mismatch")</f>
        <v>VARCHAR</v>
      </c>
      <c r="T1508" s="298"/>
      <c r="U1508" s="298"/>
      <c r="V1508" s="298"/>
      <c r="W1508" s="51" t="b">
        <v>1</v>
      </c>
      <c r="X1508" s="51"/>
      <c r="Y1508" s="309"/>
      <c r="Z1508" s="309"/>
      <c r="AA1508" s="311" t="s">
        <v>977</v>
      </c>
      <c r="AB1508" s="53" t="str">
        <f t="shared" si="23"/>
        <v>**field missing**_history</v>
      </c>
      <c r="AC1508" s="308" t="str">
        <f t="array" ref="AC1508">iferror(index('StoT Mapping (Depreciated)'!$D$2:$L$976,match(E1508,'StoT Mapping (Depreciated)'!$D$2:$D$976,0),9),"**FIELD MISSING**")</f>
        <v>**FIELD MISSING**</v>
      </c>
      <c r="AD1508" s="53" t="str">
        <f t="shared" si="6"/>
        <v>**field missing**.**FIELD MISSING**</v>
      </c>
      <c r="AE1508" s="299">
        <f>countif(NEW_REDB_table.field,AD1508)</f>
        <v>0</v>
      </c>
      <c r="AF1508" s="299" t="str">
        <f t="shared" si="7"/>
        <v>Check...</v>
      </c>
      <c r="AG1508" s="308"/>
      <c r="AH1508" s="317" t="b">
        <v>0</v>
      </c>
      <c r="AI1508" s="317" t="b">
        <v>0</v>
      </c>
      <c r="AJ1508" s="308" t="str">
        <f t="array" ref="AJ1508">iferror(index('Type Mapping'!$A$2:$D$21,match(J1508,'Type Mapping'!$B$2:$B$21,0),4),"type mismatch")</f>
        <v>VARCHAR</v>
      </c>
      <c r="AK1508" s="308"/>
      <c r="AL1508" s="308"/>
      <c r="AM1508" s="308"/>
      <c r="AN1508" s="300" t="b">
        <v>0</v>
      </c>
      <c r="AO1508" s="300" t="b">
        <v>0</v>
      </c>
      <c r="AP1508" s="300" t="b">
        <v>0</v>
      </c>
      <c r="AQ1508" s="300" t="b">
        <v>0</v>
      </c>
      <c r="AR1508" s="300"/>
      <c r="AS1508" s="300"/>
      <c r="AT1508" s="302"/>
      <c r="AU1508" s="302"/>
      <c r="AV1508" s="303" t="b">
        <v>1</v>
      </c>
      <c r="AW1508" s="304" t="str">
        <f t="shared" si="9"/>
        <v>true</v>
      </c>
      <c r="AX1508" s="305" t="str">
        <f t="shared" si="17"/>
        <v>***CdZoningLRMS.xml &lt;?xml version="1.0" encoding="UTF-8"?&gt;&lt;schema&gt;&lt;column comment="" default="" key="true" label="ZoningCode" length="255" nullable="true" originalDbColumnName="ZoningCode" originalLength="-1" pattern="" precision="-1" talendType="id_String" type=""/&gt;</v>
      </c>
      <c r="AY1508" s="306"/>
      <c r="AZ1508" s="305" t="str">
        <f t="shared" si="10"/>
        <v>CdZoningLRMS.xml
&lt;?xml version="1.0" encoding="UTF-8"?&gt;&lt;schema&gt;
&lt;column comment="" default="" key="true" label="ZoningCode" length="255" nullable="true" originalDbColumnName="ZoningCode" originalLength="-1" pattern="" precision="-1" talendType="id_String" type=""/&gt;</v>
      </c>
      <c r="BA1508" s="306"/>
      <c r="BB1508" s="302"/>
      <c r="BC1508" s="303" t="b">
        <f t="shared" si="11"/>
        <v>1</v>
      </c>
      <c r="BD1508" s="304"/>
      <c r="BE1508" s="304" t="str">
        <f t="shared" si="12"/>
        <v>false</v>
      </c>
      <c r="BF1508" s="307"/>
      <c r="BG1508" s="305"/>
      <c r="BH1508" s="305"/>
      <c r="BI1508" s="305"/>
      <c r="BJ1508" s="305" t="str">
        <f t="shared" si="18"/>
        <v>&lt;column comment="" default="" key="false" label="CdZoningLRMS" length="255" nullable="true" originalDbColumnName="CdZoningLRMS" originalLength="-1" pattern="" precision="-1" talendType="id_String" type=""/&gt;</v>
      </c>
      <c r="BK1508" s="306"/>
      <c r="BL1508" s="305" t="str">
        <f t="shared" si="14"/>
        <v>&lt;column comment="" default="" key="false" label="CdZoningLRMS" length="255" nullable="true" originalDbColumnName="CdZoningLRMS" originalLength="-1" pattern="" precision="-1" talendType="id_String" type=""/&gt;</v>
      </c>
      <c r="BM1508" s="306"/>
      <c r="BN1508" s="302"/>
      <c r="BO1508" s="302"/>
      <c r="BP1508" s="302"/>
      <c r="BQ1508" s="302"/>
      <c r="BR1508" s="302"/>
      <c r="BS1508" s="302"/>
      <c r="BT1508" s="302"/>
      <c r="BU1508" s="302"/>
      <c r="BV1508" s="302"/>
      <c r="BW1508" s="302"/>
      <c r="BX1508" s="302"/>
    </row>
    <row r="1509">
      <c r="A1509" s="292" t="s">
        <v>728</v>
      </c>
      <c r="B1509" s="292">
        <v>1508.0</v>
      </c>
      <c r="C1509" s="292">
        <f t="shared" si="15"/>
        <v>1</v>
      </c>
      <c r="D1509" s="397" t="str">
        <f t="shared" si="35"/>
        <v>Buil Permit Data</v>
      </c>
      <c r="E1509" s="46" t="str">
        <f t="shared" si="2"/>
        <v>PrclCode.mdb.CdZoningLRMS.Descr</v>
      </c>
      <c r="F1509" s="46" t="s">
        <v>323</v>
      </c>
      <c r="G1509" s="46" t="s">
        <v>596</v>
      </c>
      <c r="H1509" s="47">
        <v>2.0</v>
      </c>
      <c r="I1509" s="392" t="s">
        <v>2078</v>
      </c>
      <c r="J1509" s="398" t="s">
        <v>743</v>
      </c>
      <c r="K1509" s="393">
        <v>40.0</v>
      </c>
      <c r="L1509" s="394" t="b">
        <v>0</v>
      </c>
      <c r="M1509" s="294" t="s">
        <v>802</v>
      </c>
      <c r="N1509" s="294"/>
      <c r="O1509" s="369"/>
      <c r="P1509" s="369"/>
      <c r="Q1509" s="298" t="str">
        <f t="shared" si="3"/>
        <v>CdZoningLRMS</v>
      </c>
      <c r="R1509" s="298" t="str">
        <f t="shared" si="19"/>
        <v>Descr</v>
      </c>
      <c r="S1509" s="298" t="str">
        <f t="array" ref="S1509">iferror(index('Type Mapping'!$A$2:$D$21,match(J1509,'Type Mapping'!$B$2:$B$21,0),3),"type mismatch")</f>
        <v>VARCHAR</v>
      </c>
      <c r="T1509" s="298"/>
      <c r="U1509" s="298"/>
      <c r="V1509" s="298"/>
      <c r="W1509" s="51" t="b">
        <v>1</v>
      </c>
      <c r="X1509" s="51"/>
      <c r="Y1509" s="309"/>
      <c r="Z1509" s="309"/>
      <c r="AA1509" s="311" t="s">
        <v>977</v>
      </c>
      <c r="AB1509" s="53" t="str">
        <f t="shared" si="23"/>
        <v>**field missing**_history</v>
      </c>
      <c r="AC1509" s="308" t="str">
        <f t="array" ref="AC1509">iferror(index('StoT Mapping (Depreciated)'!$D$2:$L$976,match(E1509,'StoT Mapping (Depreciated)'!$D$2:$D$976,0),9),"**FIELD MISSING**")</f>
        <v>**FIELD MISSING**</v>
      </c>
      <c r="AD1509" s="53" t="str">
        <f t="shared" si="6"/>
        <v>**field missing**.**FIELD MISSING**</v>
      </c>
      <c r="AE1509" s="299">
        <f>countif(NEW_REDB_table.field,AD1509)</f>
        <v>0</v>
      </c>
      <c r="AF1509" s="299" t="str">
        <f t="shared" si="7"/>
        <v>Check...</v>
      </c>
      <c r="AG1509" s="308"/>
      <c r="AH1509" s="317" t="b">
        <v>0</v>
      </c>
      <c r="AI1509" s="317" t="b">
        <v>0</v>
      </c>
      <c r="AJ1509" s="308" t="str">
        <f t="array" ref="AJ1509">iferror(index('Type Mapping'!$A$2:$D$21,match(J1509,'Type Mapping'!$B$2:$B$21,0),4),"type mismatch")</f>
        <v>VARCHAR</v>
      </c>
      <c r="AK1509" s="308"/>
      <c r="AL1509" s="308"/>
      <c r="AM1509" s="308"/>
      <c r="AN1509" s="300" t="b">
        <v>0</v>
      </c>
      <c r="AO1509" s="300" t="b">
        <v>0</v>
      </c>
      <c r="AP1509" s="300" t="b">
        <v>0</v>
      </c>
      <c r="AQ1509" s="300" t="b">
        <v>0</v>
      </c>
      <c r="AR1509" s="300"/>
      <c r="AS1509" s="300"/>
      <c r="AT1509" s="302"/>
      <c r="AU1509" s="302"/>
      <c r="AV1509" s="303" t="b">
        <v>1</v>
      </c>
      <c r="AW1509" s="304" t="str">
        <f t="shared" si="9"/>
        <v>false</v>
      </c>
      <c r="AX1509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09" s="306"/>
      <c r="AZ1509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09" s="306"/>
      <c r="BB1509" s="302"/>
      <c r="BC1509" s="303" t="b">
        <f t="shared" si="11"/>
        <v>1</v>
      </c>
      <c r="BD1509" s="304"/>
      <c r="BE1509" s="304" t="str">
        <f t="shared" si="12"/>
        <v>false</v>
      </c>
      <c r="BF1509" s="307"/>
      <c r="BG1509" s="305"/>
      <c r="BH1509" s="305"/>
      <c r="BI1509" s="305"/>
      <c r="BJ1509" s="305" t="str">
        <f t="shared" si="18"/>
        <v>&lt;column comment="" default="" key="false" label="CdZoningLRMS" length="255" nullable="true" originalDbColumnName="CdZoningLRMS" originalLength="-1" pattern="" precision="-1" talendType="id_String" type=""/&gt;</v>
      </c>
      <c r="BK1509" s="306"/>
      <c r="BL1509" s="305" t="str">
        <f t="shared" si="14"/>
        <v>&lt;column comment="" default="" key="false" label="CdZoningLRMS" length="255" nullable="true" originalDbColumnName="CdZoningLRMS" originalLength="-1" pattern="" precision="-1" talendType="id_String" type=""/&gt;</v>
      </c>
      <c r="BM1509" s="306"/>
      <c r="BN1509" s="302"/>
      <c r="BO1509" s="302"/>
      <c r="BP1509" s="302"/>
      <c r="BQ1509" s="302"/>
      <c r="BR1509" s="302"/>
      <c r="BS1509" s="302"/>
      <c r="BT1509" s="302"/>
      <c r="BU1509" s="302"/>
      <c r="BV1509" s="302"/>
      <c r="BW1509" s="302"/>
      <c r="BX1509" s="302"/>
    </row>
    <row r="1510">
      <c r="A1510" s="292" t="s">
        <v>728</v>
      </c>
      <c r="B1510" s="292">
        <v>1509.0</v>
      </c>
      <c r="C1510" s="292">
        <f t="shared" si="15"/>
        <v>2</v>
      </c>
      <c r="D1510" s="397" t="str">
        <f t="shared" si="35"/>
        <v>Buil Permit Data</v>
      </c>
      <c r="E1510" s="46" t="str">
        <f t="shared" si="2"/>
        <v>PrclCode.mdb.CxOwnerGroup.AsrClassCode</v>
      </c>
      <c r="F1510" s="46" t="s">
        <v>323</v>
      </c>
      <c r="G1510" s="46" t="s">
        <v>597</v>
      </c>
      <c r="H1510" s="47">
        <v>1.0</v>
      </c>
      <c r="I1510" s="392" t="s">
        <v>1155</v>
      </c>
      <c r="J1510" s="398" t="s">
        <v>749</v>
      </c>
      <c r="K1510" s="393">
        <v>2.0</v>
      </c>
      <c r="L1510" s="394" t="b">
        <v>1</v>
      </c>
      <c r="M1510" s="294" t="s">
        <v>802</v>
      </c>
      <c r="N1510" s="294"/>
      <c r="O1510" s="369"/>
      <c r="P1510" s="369"/>
      <c r="Q1510" s="298" t="str">
        <f t="shared" si="3"/>
        <v>CxOwnerGroup</v>
      </c>
      <c r="R1510" s="298" t="str">
        <f t="shared" si="19"/>
        <v>AsrClassCode</v>
      </c>
      <c r="S1510" s="298" t="str">
        <f t="array" ref="S1510">iferror(index('Type Mapping'!$A$2:$D$21,match(J1510,'Type Mapping'!$B$2:$B$21,0),3),"type mismatch")</f>
        <v>VARCHAR</v>
      </c>
      <c r="T1510" s="298"/>
      <c r="U1510" s="298"/>
      <c r="V1510" s="298"/>
      <c r="W1510" s="51" t="b">
        <v>1</v>
      </c>
      <c r="X1510" s="51"/>
      <c r="Y1510" s="309"/>
      <c r="Z1510" s="309"/>
      <c r="AA1510" s="311" t="s">
        <v>977</v>
      </c>
      <c r="AB1510" s="53" t="str">
        <f t="shared" si="23"/>
        <v>**field missing**_history</v>
      </c>
      <c r="AC1510" s="308" t="str">
        <f t="array" ref="AC1510">iferror(index('StoT Mapping (Depreciated)'!$D$2:$L$976,match(E1510,'StoT Mapping (Depreciated)'!$D$2:$D$976,0),9),"**FIELD MISSING**")</f>
        <v>**FIELD MISSING**</v>
      </c>
      <c r="AD1510" s="53" t="str">
        <f t="shared" si="6"/>
        <v>**field missing**.**FIELD MISSING**</v>
      </c>
      <c r="AE1510" s="299">
        <f>countif(NEW_REDB_table.field,AD1510)</f>
        <v>0</v>
      </c>
      <c r="AF1510" s="299" t="str">
        <f t="shared" si="7"/>
        <v>Check...</v>
      </c>
      <c r="AG1510" s="308"/>
      <c r="AH1510" s="317" t="b">
        <v>0</v>
      </c>
      <c r="AI1510" s="317" t="b">
        <v>0</v>
      </c>
      <c r="AJ1510" s="308" t="str">
        <f t="array" ref="AJ1510">iferror(index('Type Mapping'!$A$2:$D$21,match(J1510,'Type Mapping'!$B$2:$B$21,0),4),"type mismatch")</f>
        <v>INT</v>
      </c>
      <c r="AK1510" s="308"/>
      <c r="AL1510" s="308"/>
      <c r="AM1510" s="308"/>
      <c r="AN1510" s="300" t="b">
        <v>0</v>
      </c>
      <c r="AO1510" s="300" t="b">
        <v>0</v>
      </c>
      <c r="AP1510" s="300" t="b">
        <v>0</v>
      </c>
      <c r="AQ1510" s="300" t="b">
        <v>0</v>
      </c>
      <c r="AR1510" s="300"/>
      <c r="AS1510" s="300"/>
      <c r="AT1510" s="302"/>
      <c r="AU1510" s="302"/>
      <c r="AV1510" s="303" t="b">
        <v>1</v>
      </c>
      <c r="AW1510" s="304" t="str">
        <f t="shared" si="9"/>
        <v>true</v>
      </c>
      <c r="AX1510" s="305" t="str">
        <f t="shared" si="17"/>
        <v>***CxOwnerGroup.xml &lt;?xml version="1.0" encoding="UTF-8"?&gt;&lt;schema&gt;&lt;column comment="" default="" key="true" label="AsrClassCode" length="255" nullable="true" originalDbColumnName="AsrClassCode" originalLength="-1" pattern="" precision="-1" talendType="id_String" type=""/&gt;</v>
      </c>
      <c r="AY1510" s="306"/>
      <c r="AZ1510" s="305" t="str">
        <f t="shared" si="10"/>
        <v>CxOwnerGroup.xml
&lt;?xml version="1.0" encoding="UTF-8"?&gt;&lt;schema&gt;
&lt;column comment="" default="" key="true" label="AsrClassCode" length="255" nullable="true" originalDbColumnName="AsrClassCode" originalLength="-1" pattern="" precision="-1" talendType="id_String" type=""/&gt;</v>
      </c>
      <c r="BA1510" s="306"/>
      <c r="BB1510" s="302"/>
      <c r="BC1510" s="303" t="b">
        <f t="shared" si="11"/>
        <v>1</v>
      </c>
      <c r="BD1510" s="304"/>
      <c r="BE1510" s="304" t="str">
        <f t="shared" si="12"/>
        <v>false</v>
      </c>
      <c r="BF1510" s="307"/>
      <c r="BG1510" s="305"/>
      <c r="BH1510" s="305"/>
      <c r="BI1510" s="305"/>
      <c r="BJ1510" s="305" t="str">
        <f t="shared" si="18"/>
        <v>&lt;column comment="" default="" key="false" label="CxOwnerGroup" length="255" nullable="true" originalDbColumnName="CxOwnerGroup" originalLength="-1" pattern="" precision="-1" talendType="id_String" type=""/&gt;</v>
      </c>
      <c r="BK1510" s="306"/>
      <c r="BL1510" s="305" t="str">
        <f t="shared" si="14"/>
        <v>&lt;column comment="" default="" key="false" label="CxOwnerGroup" length="255" nullable="true" originalDbColumnName="CxOwnerGroup" originalLength="-1" pattern="" precision="-1" talendType="id_String" type=""/&gt;</v>
      </c>
      <c r="BM1510" s="306"/>
      <c r="BN1510" s="302"/>
      <c r="BO1510" s="302"/>
      <c r="BP1510" s="302"/>
      <c r="BQ1510" s="302"/>
      <c r="BR1510" s="302"/>
      <c r="BS1510" s="302"/>
      <c r="BT1510" s="302"/>
      <c r="BU1510" s="302"/>
      <c r="BV1510" s="302"/>
      <c r="BW1510" s="302"/>
      <c r="BX1510" s="302"/>
    </row>
    <row r="1511">
      <c r="A1511" s="292" t="s">
        <v>728</v>
      </c>
      <c r="B1511" s="292">
        <v>1510.0</v>
      </c>
      <c r="C1511" s="292">
        <f t="shared" si="15"/>
        <v>2</v>
      </c>
      <c r="D1511" s="397" t="str">
        <f t="shared" si="35"/>
        <v>Buil Permit Data</v>
      </c>
      <c r="E1511" s="46" t="str">
        <f t="shared" si="2"/>
        <v>PrclCode.mdb.CxOwnerGroup.OwnerGroup</v>
      </c>
      <c r="F1511" s="46" t="s">
        <v>323</v>
      </c>
      <c r="G1511" s="46" t="s">
        <v>597</v>
      </c>
      <c r="H1511" s="47">
        <v>2.0</v>
      </c>
      <c r="I1511" s="392" t="s">
        <v>2445</v>
      </c>
      <c r="J1511" s="398" t="s">
        <v>743</v>
      </c>
      <c r="K1511" s="393">
        <v>4.0</v>
      </c>
      <c r="L1511" s="394" t="b">
        <v>0</v>
      </c>
      <c r="M1511" s="294" t="s">
        <v>802</v>
      </c>
      <c r="N1511" s="294"/>
      <c r="O1511" s="369"/>
      <c r="P1511" s="369"/>
      <c r="Q1511" s="298" t="str">
        <f t="shared" si="3"/>
        <v>CxOwnerGroup</v>
      </c>
      <c r="R1511" s="298" t="str">
        <f t="shared" si="19"/>
        <v>OwnerGroup</v>
      </c>
      <c r="S1511" s="298" t="str">
        <f t="array" ref="S1511">iferror(index('Type Mapping'!$A$2:$D$21,match(J1511,'Type Mapping'!$B$2:$B$21,0),3),"type mismatch")</f>
        <v>VARCHAR</v>
      </c>
      <c r="T1511" s="298"/>
      <c r="U1511" s="298"/>
      <c r="V1511" s="298"/>
      <c r="W1511" s="51" t="b">
        <v>1</v>
      </c>
      <c r="X1511" s="51"/>
      <c r="Y1511" s="309"/>
      <c r="Z1511" s="309"/>
      <c r="AA1511" s="311" t="s">
        <v>977</v>
      </c>
      <c r="AB1511" s="53" t="str">
        <f t="shared" si="23"/>
        <v>**field missing**_history</v>
      </c>
      <c r="AC1511" s="308" t="str">
        <f t="array" ref="AC1511">iferror(index('StoT Mapping (Depreciated)'!$D$2:$L$976,match(E1511,'StoT Mapping (Depreciated)'!$D$2:$D$976,0),9),"**FIELD MISSING**")</f>
        <v>**FIELD MISSING**</v>
      </c>
      <c r="AD1511" s="53" t="str">
        <f t="shared" si="6"/>
        <v>**field missing**.**FIELD MISSING**</v>
      </c>
      <c r="AE1511" s="299">
        <f>countif(NEW_REDB_table.field,AD1511)</f>
        <v>0</v>
      </c>
      <c r="AF1511" s="299" t="str">
        <f t="shared" si="7"/>
        <v>Check...</v>
      </c>
      <c r="AG1511" s="308"/>
      <c r="AH1511" s="317" t="b">
        <v>0</v>
      </c>
      <c r="AI1511" s="317" t="b">
        <v>0</v>
      </c>
      <c r="AJ1511" s="308" t="str">
        <f t="array" ref="AJ1511">iferror(index('Type Mapping'!$A$2:$D$21,match(J1511,'Type Mapping'!$B$2:$B$21,0),4),"type mismatch")</f>
        <v>VARCHAR</v>
      </c>
      <c r="AK1511" s="308"/>
      <c r="AL1511" s="308"/>
      <c r="AM1511" s="308"/>
      <c r="AN1511" s="300" t="b">
        <v>0</v>
      </c>
      <c r="AO1511" s="300" t="b">
        <v>0</v>
      </c>
      <c r="AP1511" s="300" t="b">
        <v>0</v>
      </c>
      <c r="AQ1511" s="300" t="b">
        <v>0</v>
      </c>
      <c r="AR1511" s="300"/>
      <c r="AS1511" s="300"/>
      <c r="AT1511" s="302"/>
      <c r="AU1511" s="302"/>
      <c r="AV1511" s="303" t="b">
        <v>1</v>
      </c>
      <c r="AW1511" s="304" t="str">
        <f t="shared" si="9"/>
        <v>false</v>
      </c>
      <c r="AX1511" s="305" t="str">
        <f t="shared" si="17"/>
        <v>&lt;column comment="" default="" key="false" label="OwnerGroup" length="255" nullable="true" originalDbColumnName="OwnerGroup" originalLength="-1" pattern="" precision="-1" talendType="id_String" type=""/&gt;&lt;/schema&gt;</v>
      </c>
      <c r="AY1511" s="306"/>
      <c r="AZ1511" s="305" t="str">
        <f t="shared" si="10"/>
        <v>&lt;column comment="" default="" key="false" label="OwnerGroup" length="255" nullable="true" originalDbColumnName="OwnerGroup" originalLength="-1" pattern="" precision="-1" talendType="id_String" type=""/&gt;
&lt;/schema&gt;
</v>
      </c>
      <c r="BA1511" s="306"/>
      <c r="BB1511" s="302"/>
      <c r="BC1511" s="303" t="b">
        <f t="shared" si="11"/>
        <v>1</v>
      </c>
      <c r="BD1511" s="304"/>
      <c r="BE1511" s="304" t="str">
        <f t="shared" si="12"/>
        <v>false</v>
      </c>
      <c r="BF1511" s="307"/>
      <c r="BG1511" s="305"/>
      <c r="BH1511" s="305"/>
      <c r="BI1511" s="305"/>
      <c r="BJ1511" s="305" t="str">
        <f t="shared" si="18"/>
        <v>&lt;column comment="" default="" key="false" label="CxOwnerGroup" length="255" nullable="true" originalDbColumnName="CxOwnerGroup" originalLength="-1" pattern="" precision="-1" talendType="id_String" type=""/&gt;</v>
      </c>
      <c r="BK1511" s="306"/>
      <c r="BL1511" s="305" t="str">
        <f t="shared" si="14"/>
        <v>&lt;column comment="" default="" key="false" label="CxOwnerGroup" length="255" nullable="true" originalDbColumnName="CxOwnerGroup" originalLength="-1" pattern="" precision="-1" talendType="id_String" type=""/&gt;</v>
      </c>
      <c r="BM1511" s="306"/>
      <c r="BN1511" s="302"/>
      <c r="BO1511" s="302"/>
      <c r="BP1511" s="302"/>
      <c r="BQ1511" s="302"/>
      <c r="BR1511" s="302"/>
      <c r="BS1511" s="302"/>
      <c r="BT1511" s="302"/>
      <c r="BU1511" s="302"/>
      <c r="BV1511" s="302"/>
      <c r="BW1511" s="302"/>
      <c r="BX1511" s="302"/>
    </row>
    <row r="1512">
      <c r="A1512" s="292" t="s">
        <v>728</v>
      </c>
      <c r="B1512" s="292">
        <v>1511.0</v>
      </c>
      <c r="C1512" s="292">
        <f t="shared" si="15"/>
        <v>1</v>
      </c>
      <c r="D1512" s="397" t="str">
        <f t="shared" si="35"/>
        <v>Buil Permit Data</v>
      </c>
      <c r="E1512" s="46" t="str">
        <f t="shared" si="2"/>
        <v>corcode.mdb.CdAbbrFullText.FullTextFlag</v>
      </c>
      <c r="F1512" s="46" t="s">
        <v>329</v>
      </c>
      <c r="G1512" s="46" t="s">
        <v>462</v>
      </c>
      <c r="H1512" s="47">
        <v>1.0</v>
      </c>
      <c r="I1512" s="392" t="s">
        <v>2446</v>
      </c>
      <c r="J1512" s="398" t="s">
        <v>743</v>
      </c>
      <c r="K1512" s="393">
        <v>1.0</v>
      </c>
      <c r="L1512" s="394" t="b">
        <v>1</v>
      </c>
      <c r="M1512" s="294" t="s">
        <v>802</v>
      </c>
      <c r="N1512" s="294"/>
      <c r="O1512" s="369"/>
      <c r="P1512" s="369"/>
      <c r="Q1512" s="298" t="str">
        <f t="shared" si="3"/>
        <v>CdAbbrFullText</v>
      </c>
      <c r="R1512" s="298" t="str">
        <f t="shared" si="19"/>
        <v>FullTextFlag</v>
      </c>
      <c r="S1512" s="298" t="str">
        <f t="array" ref="S1512">iferror(index('Type Mapping'!$A$2:$D$21,match(J1512,'Type Mapping'!$B$2:$B$21,0),3),"type mismatch")</f>
        <v>VARCHAR</v>
      </c>
      <c r="T1512" s="298"/>
      <c r="U1512" s="298"/>
      <c r="V1512" s="298"/>
      <c r="W1512" s="51" t="b">
        <v>1</v>
      </c>
      <c r="X1512" s="51"/>
      <c r="Y1512" s="309"/>
      <c r="Z1512" s="309"/>
      <c r="AA1512" s="311" t="s">
        <v>977</v>
      </c>
      <c r="AB1512" s="53" t="str">
        <f t="shared" si="23"/>
        <v>**field missing**_history</v>
      </c>
      <c r="AC1512" s="308" t="str">
        <f t="array" ref="AC1512">iferror(index('StoT Mapping (Depreciated)'!$D$2:$L$976,match(E1512,'StoT Mapping (Depreciated)'!$D$2:$D$976,0),9),"**FIELD MISSING**")</f>
        <v>**FIELD MISSING**</v>
      </c>
      <c r="AD1512" s="53" t="str">
        <f t="shared" si="6"/>
        <v>**field missing**.**FIELD MISSING**</v>
      </c>
      <c r="AE1512" s="299">
        <f>countif(NEW_REDB_table.field,AD1512)</f>
        <v>0</v>
      </c>
      <c r="AF1512" s="299" t="str">
        <f t="shared" si="7"/>
        <v>Check...</v>
      </c>
      <c r="AG1512" s="308"/>
      <c r="AH1512" s="317" t="b">
        <v>0</v>
      </c>
      <c r="AI1512" s="317" t="b">
        <v>0</v>
      </c>
      <c r="AJ1512" s="308" t="str">
        <f t="array" ref="AJ1512">iferror(index('Type Mapping'!$A$2:$D$21,match(J1512,'Type Mapping'!$B$2:$B$21,0),4),"type mismatch")</f>
        <v>VARCHAR</v>
      </c>
      <c r="AK1512" s="308"/>
      <c r="AL1512" s="308"/>
      <c r="AM1512" s="308"/>
      <c r="AN1512" s="300" t="b">
        <v>0</v>
      </c>
      <c r="AO1512" s="300" t="b">
        <v>0</v>
      </c>
      <c r="AP1512" s="300" t="b">
        <v>0</v>
      </c>
      <c r="AQ1512" s="300" t="b">
        <v>0</v>
      </c>
      <c r="AR1512" s="300"/>
      <c r="AS1512" s="300"/>
      <c r="AT1512" s="302"/>
      <c r="AU1512" s="302"/>
      <c r="AV1512" s="303" t="b">
        <v>1</v>
      </c>
      <c r="AW1512" s="304" t="str">
        <f t="shared" si="9"/>
        <v>true</v>
      </c>
      <c r="AX1512" s="305" t="str">
        <f t="shared" si="17"/>
        <v>***CdAbbrFullText.xml &lt;?xml version="1.0" encoding="UTF-8"?&gt;&lt;schema&gt;&lt;column comment="" default="" key="true" label="FullTextFlag" length="255" nullable="true" originalDbColumnName="FullTextFlag" originalLength="-1" pattern="" precision="-1" talendType="id_String" type=""/&gt;</v>
      </c>
      <c r="AY1512" s="306"/>
      <c r="AZ1512" s="305" t="str">
        <f t="shared" si="10"/>
        <v>CdAbbrFullText.xml
&lt;?xml version="1.0" encoding="UTF-8"?&gt;&lt;schema&gt;
&lt;column comment="" default="" key="true" label="FullTextFlag" length="255" nullable="true" originalDbColumnName="FullTextFlag" originalLength="-1" pattern="" precision="-1" talendType="id_String" type=""/&gt;</v>
      </c>
      <c r="BA1512" s="306"/>
      <c r="BB1512" s="302"/>
      <c r="BC1512" s="303" t="b">
        <f t="shared" si="11"/>
        <v>1</v>
      </c>
      <c r="BD1512" s="304"/>
      <c r="BE1512" s="304" t="str">
        <f t="shared" si="12"/>
        <v>false</v>
      </c>
      <c r="BF1512" s="307"/>
      <c r="BG1512" s="305"/>
      <c r="BH1512" s="305"/>
      <c r="BI1512" s="305"/>
      <c r="BJ1512" s="305" t="str">
        <f t="shared" si="18"/>
        <v>&lt;column comment="" default="" key="false" label="CdAbbrFullText" length="255" nullable="true" originalDbColumnName="CdAbbrFullText" originalLength="-1" pattern="" precision="-1" talendType="id_String" type=""/&gt;</v>
      </c>
      <c r="BK1512" s="306"/>
      <c r="BL1512" s="305" t="str">
        <f t="shared" si="14"/>
        <v>&lt;column comment="" default="" key="false" label="CdAbbrFullText" length="255" nullable="true" originalDbColumnName="CdAbbrFullText" originalLength="-1" pattern="" precision="-1" talendType="id_String" type=""/&gt;</v>
      </c>
      <c r="BM1512" s="306"/>
      <c r="BN1512" s="302"/>
      <c r="BO1512" s="302"/>
      <c r="BP1512" s="302"/>
      <c r="BQ1512" s="302"/>
      <c r="BR1512" s="302"/>
      <c r="BS1512" s="302"/>
      <c r="BT1512" s="302"/>
      <c r="BU1512" s="302"/>
      <c r="BV1512" s="302"/>
      <c r="BW1512" s="302"/>
      <c r="BX1512" s="302"/>
    </row>
    <row r="1513">
      <c r="A1513" s="292" t="s">
        <v>728</v>
      </c>
      <c r="B1513" s="292">
        <v>1512.0</v>
      </c>
      <c r="C1513" s="292">
        <f t="shared" si="15"/>
        <v>1</v>
      </c>
      <c r="D1513" s="397" t="str">
        <f t="shared" si="35"/>
        <v>Buil Permit Data</v>
      </c>
      <c r="E1513" s="46" t="str">
        <f t="shared" si="2"/>
        <v>corcode.mdb.CdAbbrFullText.Descr</v>
      </c>
      <c r="F1513" s="46" t="s">
        <v>329</v>
      </c>
      <c r="G1513" s="46" t="s">
        <v>462</v>
      </c>
      <c r="H1513" s="47">
        <v>2.0</v>
      </c>
      <c r="I1513" s="392" t="s">
        <v>2078</v>
      </c>
      <c r="J1513" s="398" t="s">
        <v>743</v>
      </c>
      <c r="K1513" s="393">
        <v>15.0</v>
      </c>
      <c r="L1513" s="394" t="b">
        <v>0</v>
      </c>
      <c r="M1513" s="294" t="s">
        <v>802</v>
      </c>
      <c r="N1513" s="294"/>
      <c r="O1513" s="369"/>
      <c r="P1513" s="369"/>
      <c r="Q1513" s="298" t="str">
        <f t="shared" si="3"/>
        <v>CdAbbrFullText</v>
      </c>
      <c r="R1513" s="298" t="str">
        <f t="shared" si="19"/>
        <v>Descr</v>
      </c>
      <c r="S1513" s="298" t="str">
        <f t="array" ref="S1513">iferror(index('Type Mapping'!$A$2:$D$21,match(J1513,'Type Mapping'!$B$2:$B$21,0),3),"type mismatch")</f>
        <v>VARCHAR</v>
      </c>
      <c r="T1513" s="298"/>
      <c r="U1513" s="298"/>
      <c r="V1513" s="298"/>
      <c r="W1513" s="51" t="b">
        <v>1</v>
      </c>
      <c r="X1513" s="51"/>
      <c r="Y1513" s="309"/>
      <c r="Z1513" s="309"/>
      <c r="AA1513" s="311" t="s">
        <v>977</v>
      </c>
      <c r="AB1513" s="53" t="str">
        <f t="shared" si="23"/>
        <v>**field missing**_history</v>
      </c>
      <c r="AC1513" s="308" t="str">
        <f t="array" ref="AC1513">iferror(index('StoT Mapping (Depreciated)'!$D$2:$L$976,match(E1513,'StoT Mapping (Depreciated)'!$D$2:$D$976,0),9),"**FIELD MISSING**")</f>
        <v>**FIELD MISSING**</v>
      </c>
      <c r="AD1513" s="53" t="str">
        <f t="shared" si="6"/>
        <v>**field missing**.**FIELD MISSING**</v>
      </c>
      <c r="AE1513" s="299">
        <f>countif(NEW_REDB_table.field,AD1513)</f>
        <v>0</v>
      </c>
      <c r="AF1513" s="299" t="str">
        <f t="shared" si="7"/>
        <v>Check...</v>
      </c>
      <c r="AG1513" s="308"/>
      <c r="AH1513" s="317" t="b">
        <v>0</v>
      </c>
      <c r="AI1513" s="317" t="b">
        <v>0</v>
      </c>
      <c r="AJ1513" s="308" t="str">
        <f t="array" ref="AJ1513">iferror(index('Type Mapping'!$A$2:$D$21,match(J1513,'Type Mapping'!$B$2:$B$21,0),4),"type mismatch")</f>
        <v>VARCHAR</v>
      </c>
      <c r="AK1513" s="308"/>
      <c r="AL1513" s="308"/>
      <c r="AM1513" s="308"/>
      <c r="AN1513" s="300" t="b">
        <v>0</v>
      </c>
      <c r="AO1513" s="300" t="b">
        <v>0</v>
      </c>
      <c r="AP1513" s="300" t="b">
        <v>0</v>
      </c>
      <c r="AQ1513" s="300" t="b">
        <v>0</v>
      </c>
      <c r="AR1513" s="300"/>
      <c r="AS1513" s="300"/>
      <c r="AT1513" s="302"/>
      <c r="AU1513" s="302"/>
      <c r="AV1513" s="303" t="b">
        <v>1</v>
      </c>
      <c r="AW1513" s="304" t="str">
        <f t="shared" si="9"/>
        <v>false</v>
      </c>
      <c r="AX1513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13" s="306"/>
      <c r="AZ1513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13" s="306"/>
      <c r="BB1513" s="302"/>
      <c r="BC1513" s="303" t="b">
        <f t="shared" si="11"/>
        <v>1</v>
      </c>
      <c r="BD1513" s="304"/>
      <c r="BE1513" s="304" t="str">
        <f t="shared" si="12"/>
        <v>false</v>
      </c>
      <c r="BF1513" s="307"/>
      <c r="BG1513" s="305"/>
      <c r="BH1513" s="305"/>
      <c r="BI1513" s="305"/>
      <c r="BJ1513" s="305" t="str">
        <f t="shared" si="18"/>
        <v>&lt;column comment="" default="" key="false" label="CdAbbrFullText" length="255" nullable="true" originalDbColumnName="CdAbbrFullText" originalLength="-1" pattern="" precision="-1" talendType="id_String" type=""/&gt;</v>
      </c>
      <c r="BK1513" s="306"/>
      <c r="BL1513" s="305" t="str">
        <f t="shared" si="14"/>
        <v>&lt;column comment="" default="" key="false" label="CdAbbrFullText" length="255" nullable="true" originalDbColumnName="CdAbbrFullText" originalLength="-1" pattern="" precision="-1" talendType="id_String" type=""/&gt;</v>
      </c>
      <c r="BM1513" s="306"/>
      <c r="BN1513" s="302"/>
      <c r="BO1513" s="302"/>
      <c r="BP1513" s="302"/>
      <c r="BQ1513" s="302"/>
      <c r="BR1513" s="302"/>
      <c r="BS1513" s="302"/>
      <c r="BT1513" s="302"/>
      <c r="BU1513" s="302"/>
      <c r="BV1513" s="302"/>
      <c r="BW1513" s="302"/>
      <c r="BX1513" s="302"/>
    </row>
    <row r="1514">
      <c r="A1514" s="292" t="s">
        <v>728</v>
      </c>
      <c r="B1514" s="292">
        <v>1513.0</v>
      </c>
      <c r="C1514" s="292">
        <f t="shared" si="15"/>
        <v>1</v>
      </c>
      <c r="D1514" s="397" t="str">
        <f t="shared" si="35"/>
        <v>Buil Permit Data</v>
      </c>
      <c r="E1514" s="46" t="str">
        <f t="shared" si="2"/>
        <v>corcode.mdb.CdAbbrFullText.Explanation</v>
      </c>
      <c r="F1514" s="46" t="s">
        <v>329</v>
      </c>
      <c r="G1514" s="46" t="s">
        <v>462</v>
      </c>
      <c r="H1514" s="47">
        <v>3.0</v>
      </c>
      <c r="I1514" s="392" t="s">
        <v>2393</v>
      </c>
      <c r="J1514" s="398" t="s">
        <v>743</v>
      </c>
      <c r="K1514" s="393">
        <v>50.0</v>
      </c>
      <c r="L1514" s="394" t="b">
        <v>0</v>
      </c>
      <c r="M1514" s="294" t="s">
        <v>802</v>
      </c>
      <c r="N1514" s="294"/>
      <c r="O1514" s="369"/>
      <c r="P1514" s="369"/>
      <c r="Q1514" s="298" t="str">
        <f t="shared" si="3"/>
        <v>CdAbbrFullText</v>
      </c>
      <c r="R1514" s="298" t="str">
        <f t="shared" si="19"/>
        <v>Explanation</v>
      </c>
      <c r="S1514" s="298" t="str">
        <f t="array" ref="S1514">iferror(index('Type Mapping'!$A$2:$D$21,match(J1514,'Type Mapping'!$B$2:$B$21,0),3),"type mismatch")</f>
        <v>VARCHAR</v>
      </c>
      <c r="T1514" s="298"/>
      <c r="U1514" s="298"/>
      <c r="V1514" s="298"/>
      <c r="W1514" s="51" t="b">
        <v>1</v>
      </c>
      <c r="X1514" s="51"/>
      <c r="Y1514" s="309"/>
      <c r="Z1514" s="309"/>
      <c r="AA1514" s="311" t="s">
        <v>977</v>
      </c>
      <c r="AB1514" s="53" t="str">
        <f t="shared" si="23"/>
        <v>**field missing**_history</v>
      </c>
      <c r="AC1514" s="308" t="str">
        <f t="array" ref="AC1514">iferror(index('StoT Mapping (Depreciated)'!$D$2:$L$976,match(E1514,'StoT Mapping (Depreciated)'!$D$2:$D$976,0),9),"**FIELD MISSING**")</f>
        <v>**FIELD MISSING**</v>
      </c>
      <c r="AD1514" s="53" t="str">
        <f t="shared" si="6"/>
        <v>**field missing**.**FIELD MISSING**</v>
      </c>
      <c r="AE1514" s="299">
        <f>countif(NEW_REDB_table.field,AD1514)</f>
        <v>0</v>
      </c>
      <c r="AF1514" s="299" t="str">
        <f t="shared" si="7"/>
        <v>Check...</v>
      </c>
      <c r="AG1514" s="308"/>
      <c r="AH1514" s="317" t="b">
        <v>0</v>
      </c>
      <c r="AI1514" s="317" t="b">
        <v>0</v>
      </c>
      <c r="AJ1514" s="308" t="str">
        <f t="array" ref="AJ1514">iferror(index('Type Mapping'!$A$2:$D$21,match(J1514,'Type Mapping'!$B$2:$B$21,0),4),"type mismatch")</f>
        <v>VARCHAR</v>
      </c>
      <c r="AK1514" s="308"/>
      <c r="AL1514" s="308"/>
      <c r="AM1514" s="308"/>
      <c r="AN1514" s="300" t="b">
        <v>0</v>
      </c>
      <c r="AO1514" s="300" t="b">
        <v>0</v>
      </c>
      <c r="AP1514" s="300" t="b">
        <v>0</v>
      </c>
      <c r="AQ1514" s="300" t="b">
        <v>0</v>
      </c>
      <c r="AR1514" s="300"/>
      <c r="AS1514" s="300"/>
      <c r="AT1514" s="302"/>
      <c r="AU1514" s="302"/>
      <c r="AV1514" s="303" t="b">
        <v>1</v>
      </c>
      <c r="AW1514" s="304" t="str">
        <f t="shared" si="9"/>
        <v>false</v>
      </c>
      <c r="AX1514" s="305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514" s="306"/>
      <c r="AZ1514" s="305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514" s="306"/>
      <c r="BB1514" s="302"/>
      <c r="BC1514" s="303" t="b">
        <f t="shared" si="11"/>
        <v>1</v>
      </c>
      <c r="BD1514" s="304"/>
      <c r="BE1514" s="304" t="str">
        <f t="shared" si="12"/>
        <v>false</v>
      </c>
      <c r="BF1514" s="307"/>
      <c r="BG1514" s="305"/>
      <c r="BH1514" s="305"/>
      <c r="BI1514" s="305"/>
      <c r="BJ1514" s="305" t="str">
        <f t="shared" si="18"/>
        <v>&lt;column comment="" default="" key="false" label="CdAbbrFullText" length="255" nullable="true" originalDbColumnName="CdAbbrFullText" originalLength="-1" pattern="" precision="-1" talendType="id_String" type=""/&gt;</v>
      </c>
      <c r="BK1514" s="306"/>
      <c r="BL1514" s="305" t="str">
        <f t="shared" si="14"/>
        <v>&lt;column comment="" default="" key="false" label="CdAbbrFullText" length="255" nullable="true" originalDbColumnName="CdAbbrFullText" originalLength="-1" pattern="" precision="-1" talendType="id_String" type=""/&gt;</v>
      </c>
      <c r="BM1514" s="306"/>
      <c r="BN1514" s="302"/>
      <c r="BO1514" s="302"/>
      <c r="BP1514" s="302"/>
      <c r="BQ1514" s="302"/>
      <c r="BR1514" s="302"/>
      <c r="BS1514" s="302"/>
      <c r="BT1514" s="302"/>
      <c r="BU1514" s="302"/>
      <c r="BV1514" s="302"/>
      <c r="BW1514" s="302"/>
      <c r="BX1514" s="302"/>
    </row>
    <row r="1515">
      <c r="A1515" s="292" t="s">
        <v>728</v>
      </c>
      <c r="B1515" s="292">
        <v>1514.0</v>
      </c>
      <c r="C1515" s="292">
        <f t="shared" si="15"/>
        <v>2</v>
      </c>
      <c r="D1515" s="397" t="str">
        <f t="shared" si="35"/>
        <v>Buil Permit Data</v>
      </c>
      <c r="E1515" s="46" t="str">
        <f t="shared" si="2"/>
        <v>corcode.mdb.CdAbbrSpecType.SpecType</v>
      </c>
      <c r="F1515" s="46" t="s">
        <v>329</v>
      </c>
      <c r="G1515" s="46" t="s">
        <v>463</v>
      </c>
      <c r="H1515" s="47">
        <v>1.0</v>
      </c>
      <c r="I1515" s="392" t="s">
        <v>2447</v>
      </c>
      <c r="J1515" s="398" t="s">
        <v>743</v>
      </c>
      <c r="K1515" s="393">
        <v>1.0</v>
      </c>
      <c r="L1515" s="394" t="b">
        <v>1</v>
      </c>
      <c r="M1515" s="294" t="s">
        <v>802</v>
      </c>
      <c r="N1515" s="294"/>
      <c r="O1515" s="369"/>
      <c r="P1515" s="369"/>
      <c r="Q1515" s="298" t="str">
        <f t="shared" si="3"/>
        <v>CdAbbrSpecType</v>
      </c>
      <c r="R1515" s="298" t="str">
        <f t="shared" si="19"/>
        <v>SpecType</v>
      </c>
      <c r="S1515" s="298" t="str">
        <f t="array" ref="S1515">iferror(index('Type Mapping'!$A$2:$D$21,match(J1515,'Type Mapping'!$B$2:$B$21,0),3),"type mismatch")</f>
        <v>VARCHAR</v>
      </c>
      <c r="T1515" s="298"/>
      <c r="U1515" s="298"/>
      <c r="V1515" s="298"/>
      <c r="W1515" s="51" t="b">
        <v>1</v>
      </c>
      <c r="X1515" s="51"/>
      <c r="Y1515" s="309"/>
      <c r="Z1515" s="309"/>
      <c r="AA1515" s="311" t="s">
        <v>977</v>
      </c>
      <c r="AB1515" s="53" t="str">
        <f t="shared" si="23"/>
        <v>**field missing**_history</v>
      </c>
      <c r="AC1515" s="308" t="str">
        <f t="array" ref="AC1515">iferror(index('StoT Mapping (Depreciated)'!$D$2:$L$976,match(E1515,'StoT Mapping (Depreciated)'!$D$2:$D$976,0),9),"**FIELD MISSING**")</f>
        <v>**FIELD MISSING**</v>
      </c>
      <c r="AD1515" s="53" t="str">
        <f t="shared" si="6"/>
        <v>**field missing**.**FIELD MISSING**</v>
      </c>
      <c r="AE1515" s="299">
        <f>countif(NEW_REDB_table.field,AD1515)</f>
        <v>0</v>
      </c>
      <c r="AF1515" s="299" t="str">
        <f t="shared" si="7"/>
        <v>Check...</v>
      </c>
      <c r="AG1515" s="308"/>
      <c r="AH1515" s="317" t="b">
        <v>0</v>
      </c>
      <c r="AI1515" s="317" t="b">
        <v>0</v>
      </c>
      <c r="AJ1515" s="308" t="str">
        <f t="array" ref="AJ1515">iferror(index('Type Mapping'!$A$2:$D$21,match(J1515,'Type Mapping'!$B$2:$B$21,0),4),"type mismatch")</f>
        <v>VARCHAR</v>
      </c>
      <c r="AK1515" s="308"/>
      <c r="AL1515" s="308"/>
      <c r="AM1515" s="308"/>
      <c r="AN1515" s="300" t="b">
        <v>0</v>
      </c>
      <c r="AO1515" s="300" t="b">
        <v>0</v>
      </c>
      <c r="AP1515" s="300" t="b">
        <v>0</v>
      </c>
      <c r="AQ1515" s="300" t="b">
        <v>0</v>
      </c>
      <c r="AR1515" s="300"/>
      <c r="AS1515" s="300"/>
      <c r="AT1515" s="302"/>
      <c r="AU1515" s="302"/>
      <c r="AV1515" s="303" t="b">
        <v>1</v>
      </c>
      <c r="AW1515" s="304" t="str">
        <f t="shared" si="9"/>
        <v>true</v>
      </c>
      <c r="AX1515" s="305" t="str">
        <f t="shared" si="17"/>
        <v>***CdAbbrSpecType.xml &lt;?xml version="1.0" encoding="UTF-8"?&gt;&lt;schema&gt;&lt;column comment="" default="" key="true" label="SpecType" length="255" nullable="true" originalDbColumnName="SpecType" originalLength="-1" pattern="" precision="-1" talendType="id_String" type=""/&gt;</v>
      </c>
      <c r="AY1515" s="306"/>
      <c r="AZ1515" s="305" t="str">
        <f t="shared" si="10"/>
        <v>CdAbbrSpecType.xml
&lt;?xml version="1.0" encoding="UTF-8"?&gt;&lt;schema&gt;
&lt;column comment="" default="" key="true" label="SpecType" length="255" nullable="true" originalDbColumnName="SpecType" originalLength="-1" pattern="" precision="-1" talendType="id_String" type=""/&gt;</v>
      </c>
      <c r="BA1515" s="306"/>
      <c r="BB1515" s="302"/>
      <c r="BC1515" s="303" t="b">
        <f t="shared" si="11"/>
        <v>1</v>
      </c>
      <c r="BD1515" s="304"/>
      <c r="BE1515" s="304" t="str">
        <f t="shared" si="12"/>
        <v>false</v>
      </c>
      <c r="BF1515" s="307"/>
      <c r="BG1515" s="305"/>
      <c r="BH1515" s="305"/>
      <c r="BI1515" s="305"/>
      <c r="BJ1515" s="305" t="str">
        <f t="shared" si="18"/>
        <v>&lt;column comment="" default="" key="false" label="CdAbbrSpecType" length="255" nullable="true" originalDbColumnName="CdAbbrSpecType" originalLength="-1" pattern="" precision="-1" talendType="id_String" type=""/&gt;</v>
      </c>
      <c r="BK1515" s="306"/>
      <c r="BL1515" s="305" t="str">
        <f t="shared" si="14"/>
        <v>&lt;column comment="" default="" key="false" label="CdAbbrSpecType" length="255" nullable="true" originalDbColumnName="CdAbbrSpecType" originalLength="-1" pattern="" precision="-1" talendType="id_String" type=""/&gt;</v>
      </c>
      <c r="BM1515" s="306"/>
      <c r="BN1515" s="302"/>
      <c r="BO1515" s="302"/>
      <c r="BP1515" s="302"/>
      <c r="BQ1515" s="302"/>
      <c r="BR1515" s="302"/>
      <c r="BS1515" s="302"/>
      <c r="BT1515" s="302"/>
      <c r="BU1515" s="302"/>
      <c r="BV1515" s="302"/>
      <c r="BW1515" s="302"/>
      <c r="BX1515" s="302"/>
    </row>
    <row r="1516">
      <c r="A1516" s="292" t="s">
        <v>728</v>
      </c>
      <c r="B1516" s="292">
        <v>1515.0</v>
      </c>
      <c r="C1516" s="292">
        <f t="shared" si="15"/>
        <v>2</v>
      </c>
      <c r="D1516" s="397" t="str">
        <f t="shared" si="35"/>
        <v>Buil Permit Data</v>
      </c>
      <c r="E1516" s="46" t="str">
        <f t="shared" si="2"/>
        <v>corcode.mdb.CdAbbrSpecType.Descr</v>
      </c>
      <c r="F1516" s="46" t="s">
        <v>329</v>
      </c>
      <c r="G1516" s="46" t="s">
        <v>463</v>
      </c>
      <c r="H1516" s="47">
        <v>2.0</v>
      </c>
      <c r="I1516" s="392" t="s">
        <v>2078</v>
      </c>
      <c r="J1516" s="398" t="s">
        <v>743</v>
      </c>
      <c r="K1516" s="393">
        <v>20.0</v>
      </c>
      <c r="L1516" s="394" t="b">
        <v>0</v>
      </c>
      <c r="M1516" s="294" t="s">
        <v>802</v>
      </c>
      <c r="N1516" s="294"/>
      <c r="O1516" s="369"/>
      <c r="P1516" s="369"/>
      <c r="Q1516" s="298" t="str">
        <f t="shared" si="3"/>
        <v>CdAbbrSpecType</v>
      </c>
      <c r="R1516" s="298" t="str">
        <f t="shared" si="19"/>
        <v>Descr</v>
      </c>
      <c r="S1516" s="298" t="str">
        <f t="array" ref="S1516">iferror(index('Type Mapping'!$A$2:$D$21,match(J1516,'Type Mapping'!$B$2:$B$21,0),3),"type mismatch")</f>
        <v>VARCHAR</v>
      </c>
      <c r="T1516" s="298"/>
      <c r="U1516" s="298"/>
      <c r="V1516" s="298"/>
      <c r="W1516" s="51" t="b">
        <v>1</v>
      </c>
      <c r="X1516" s="51"/>
      <c r="Y1516" s="309"/>
      <c r="Z1516" s="309"/>
      <c r="AA1516" s="311" t="s">
        <v>977</v>
      </c>
      <c r="AB1516" s="53" t="str">
        <f t="shared" si="23"/>
        <v>**field missing**_history</v>
      </c>
      <c r="AC1516" s="308" t="str">
        <f t="array" ref="AC1516">iferror(index('StoT Mapping (Depreciated)'!$D$2:$L$976,match(E1516,'StoT Mapping (Depreciated)'!$D$2:$D$976,0),9),"**FIELD MISSING**")</f>
        <v>**FIELD MISSING**</v>
      </c>
      <c r="AD1516" s="53" t="str">
        <f t="shared" si="6"/>
        <v>**field missing**.**FIELD MISSING**</v>
      </c>
      <c r="AE1516" s="299">
        <f>countif(NEW_REDB_table.field,AD1516)</f>
        <v>0</v>
      </c>
      <c r="AF1516" s="299" t="str">
        <f t="shared" si="7"/>
        <v>Check...</v>
      </c>
      <c r="AG1516" s="308"/>
      <c r="AH1516" s="317" t="b">
        <v>0</v>
      </c>
      <c r="AI1516" s="317" t="b">
        <v>0</v>
      </c>
      <c r="AJ1516" s="308" t="str">
        <f t="array" ref="AJ1516">iferror(index('Type Mapping'!$A$2:$D$21,match(J1516,'Type Mapping'!$B$2:$B$21,0),4),"type mismatch")</f>
        <v>VARCHAR</v>
      </c>
      <c r="AK1516" s="308"/>
      <c r="AL1516" s="308"/>
      <c r="AM1516" s="308"/>
      <c r="AN1516" s="300" t="b">
        <v>0</v>
      </c>
      <c r="AO1516" s="300" t="b">
        <v>0</v>
      </c>
      <c r="AP1516" s="300" t="b">
        <v>0</v>
      </c>
      <c r="AQ1516" s="300" t="b">
        <v>0</v>
      </c>
      <c r="AR1516" s="300"/>
      <c r="AS1516" s="300"/>
      <c r="AT1516" s="302"/>
      <c r="AU1516" s="302"/>
      <c r="AV1516" s="303" t="b">
        <v>1</v>
      </c>
      <c r="AW1516" s="304" t="str">
        <f t="shared" si="9"/>
        <v>false</v>
      </c>
      <c r="AX1516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16" s="306"/>
      <c r="AZ1516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16" s="306"/>
      <c r="BB1516" s="302"/>
      <c r="BC1516" s="303" t="b">
        <f t="shared" si="11"/>
        <v>1</v>
      </c>
      <c r="BD1516" s="304"/>
      <c r="BE1516" s="304" t="str">
        <f t="shared" si="12"/>
        <v>false</v>
      </c>
      <c r="BF1516" s="307"/>
      <c r="BG1516" s="305"/>
      <c r="BH1516" s="305"/>
      <c r="BI1516" s="305"/>
      <c r="BJ1516" s="305" t="str">
        <f t="shared" si="18"/>
        <v>&lt;column comment="" default="" key="false" label="CdAbbrSpecType" length="255" nullable="true" originalDbColumnName="CdAbbrSpecType" originalLength="-1" pattern="" precision="-1" talendType="id_String" type=""/&gt;</v>
      </c>
      <c r="BK1516" s="306"/>
      <c r="BL1516" s="305" t="str">
        <f t="shared" si="14"/>
        <v>&lt;column comment="" default="" key="false" label="CdAbbrSpecType" length="255" nullable="true" originalDbColumnName="CdAbbrSpecType" originalLength="-1" pattern="" precision="-1" talendType="id_String" type=""/&gt;</v>
      </c>
      <c r="BM1516" s="306"/>
      <c r="BN1516" s="302"/>
      <c r="BO1516" s="302"/>
      <c r="BP1516" s="302"/>
      <c r="BQ1516" s="302"/>
      <c r="BR1516" s="302"/>
      <c r="BS1516" s="302"/>
      <c r="BT1516" s="302"/>
      <c r="BU1516" s="302"/>
      <c r="BV1516" s="302"/>
      <c r="BW1516" s="302"/>
      <c r="BX1516" s="302"/>
    </row>
    <row r="1517">
      <c r="A1517" s="292" t="s">
        <v>728</v>
      </c>
      <c r="B1517" s="292">
        <v>1516.0</v>
      </c>
      <c r="C1517" s="292">
        <f t="shared" si="15"/>
        <v>2</v>
      </c>
      <c r="D1517" s="397" t="str">
        <f t="shared" si="35"/>
        <v>Buil Permit Data</v>
      </c>
      <c r="E1517" s="46" t="str">
        <f t="shared" si="2"/>
        <v>corcode.mdb.CdAbbrSpecType.Explanation</v>
      </c>
      <c r="F1517" s="46" t="s">
        <v>329</v>
      </c>
      <c r="G1517" s="46" t="s">
        <v>463</v>
      </c>
      <c r="H1517" s="47">
        <v>3.0</v>
      </c>
      <c r="I1517" s="392" t="s">
        <v>2393</v>
      </c>
      <c r="J1517" s="398" t="s">
        <v>743</v>
      </c>
      <c r="K1517" s="393">
        <v>60.0</v>
      </c>
      <c r="L1517" s="394" t="b">
        <v>0</v>
      </c>
      <c r="M1517" s="294" t="s">
        <v>802</v>
      </c>
      <c r="N1517" s="294"/>
      <c r="O1517" s="369"/>
      <c r="P1517" s="369"/>
      <c r="Q1517" s="298" t="str">
        <f t="shared" si="3"/>
        <v>CdAbbrSpecType</v>
      </c>
      <c r="R1517" s="298" t="str">
        <f t="shared" si="19"/>
        <v>Explanation</v>
      </c>
      <c r="S1517" s="298" t="str">
        <f t="array" ref="S1517">iferror(index('Type Mapping'!$A$2:$D$21,match(J1517,'Type Mapping'!$B$2:$B$21,0),3),"type mismatch")</f>
        <v>VARCHAR</v>
      </c>
      <c r="T1517" s="298"/>
      <c r="U1517" s="298"/>
      <c r="V1517" s="298"/>
      <c r="W1517" s="51" t="b">
        <v>1</v>
      </c>
      <c r="X1517" s="51"/>
      <c r="Y1517" s="309"/>
      <c r="Z1517" s="309"/>
      <c r="AA1517" s="311" t="s">
        <v>977</v>
      </c>
      <c r="AB1517" s="53" t="str">
        <f t="shared" si="23"/>
        <v>**field missing**_history</v>
      </c>
      <c r="AC1517" s="308" t="str">
        <f t="array" ref="AC1517">iferror(index('StoT Mapping (Depreciated)'!$D$2:$L$976,match(E1517,'StoT Mapping (Depreciated)'!$D$2:$D$976,0),9),"**FIELD MISSING**")</f>
        <v>**FIELD MISSING**</v>
      </c>
      <c r="AD1517" s="53" t="str">
        <f t="shared" si="6"/>
        <v>**field missing**.**FIELD MISSING**</v>
      </c>
      <c r="AE1517" s="299">
        <f>countif(NEW_REDB_table.field,AD1517)</f>
        <v>0</v>
      </c>
      <c r="AF1517" s="299" t="str">
        <f t="shared" si="7"/>
        <v>Check...</v>
      </c>
      <c r="AG1517" s="308"/>
      <c r="AH1517" s="317" t="b">
        <v>0</v>
      </c>
      <c r="AI1517" s="317" t="b">
        <v>0</v>
      </c>
      <c r="AJ1517" s="308" t="str">
        <f t="array" ref="AJ1517">iferror(index('Type Mapping'!$A$2:$D$21,match(J1517,'Type Mapping'!$B$2:$B$21,0),4),"type mismatch")</f>
        <v>VARCHAR</v>
      </c>
      <c r="AK1517" s="308"/>
      <c r="AL1517" s="308"/>
      <c r="AM1517" s="308"/>
      <c r="AN1517" s="300" t="b">
        <v>0</v>
      </c>
      <c r="AO1517" s="300" t="b">
        <v>0</v>
      </c>
      <c r="AP1517" s="300" t="b">
        <v>0</v>
      </c>
      <c r="AQ1517" s="300" t="b">
        <v>0</v>
      </c>
      <c r="AR1517" s="300"/>
      <c r="AS1517" s="300"/>
      <c r="AT1517" s="302"/>
      <c r="AU1517" s="302"/>
      <c r="AV1517" s="303" t="b">
        <v>1</v>
      </c>
      <c r="AW1517" s="304" t="str">
        <f t="shared" si="9"/>
        <v>false</v>
      </c>
      <c r="AX1517" s="305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517" s="306"/>
      <c r="AZ1517" s="305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517" s="306"/>
      <c r="BB1517" s="302"/>
      <c r="BC1517" s="303" t="b">
        <f t="shared" si="11"/>
        <v>1</v>
      </c>
      <c r="BD1517" s="304"/>
      <c r="BE1517" s="304" t="str">
        <f t="shared" si="12"/>
        <v>false</v>
      </c>
      <c r="BF1517" s="307"/>
      <c r="BG1517" s="305"/>
      <c r="BH1517" s="305"/>
      <c r="BI1517" s="305"/>
      <c r="BJ1517" s="305" t="str">
        <f t="shared" si="18"/>
        <v>&lt;column comment="" default="" key="false" label="CdAbbrSpecType" length="255" nullable="true" originalDbColumnName="CdAbbrSpecType" originalLength="-1" pattern="" precision="-1" talendType="id_String" type=""/&gt;</v>
      </c>
      <c r="BK1517" s="306"/>
      <c r="BL1517" s="305" t="str">
        <f t="shared" si="14"/>
        <v>&lt;column comment="" default="" key="false" label="CdAbbrSpecType" length="255" nullable="true" originalDbColumnName="CdAbbrSpecType" originalLength="-1" pattern="" precision="-1" talendType="id_String" type=""/&gt;</v>
      </c>
      <c r="BM1517" s="306"/>
      <c r="BN1517" s="302"/>
      <c r="BO1517" s="302"/>
      <c r="BP1517" s="302"/>
      <c r="BQ1517" s="302"/>
      <c r="BR1517" s="302"/>
      <c r="BS1517" s="302"/>
      <c r="BT1517" s="302"/>
      <c r="BU1517" s="302"/>
      <c r="BV1517" s="302"/>
      <c r="BW1517" s="302"/>
      <c r="BX1517" s="302"/>
    </row>
    <row r="1518">
      <c r="A1518" s="292" t="s">
        <v>728</v>
      </c>
      <c r="B1518" s="292">
        <v>1517.0</v>
      </c>
      <c r="C1518" s="292">
        <f t="shared" si="15"/>
        <v>1</v>
      </c>
      <c r="D1518" s="397" t="str">
        <f t="shared" si="35"/>
        <v>Buil Permit Data</v>
      </c>
      <c r="E1518" s="46" t="str">
        <f t="shared" si="2"/>
        <v>corcode.mdb.CdAbbrType.AbbrType</v>
      </c>
      <c r="F1518" s="46" t="s">
        <v>329</v>
      </c>
      <c r="G1518" s="46" t="s">
        <v>464</v>
      </c>
      <c r="H1518" s="47">
        <v>1.0</v>
      </c>
      <c r="I1518" s="392" t="s">
        <v>2448</v>
      </c>
      <c r="J1518" s="398" t="s">
        <v>743</v>
      </c>
      <c r="K1518" s="393">
        <v>1.0</v>
      </c>
      <c r="L1518" s="394" t="b">
        <v>1</v>
      </c>
      <c r="M1518" s="294" t="s">
        <v>802</v>
      </c>
      <c r="N1518" s="294"/>
      <c r="O1518" s="369"/>
      <c r="P1518" s="369"/>
      <c r="Q1518" s="298" t="str">
        <f t="shared" si="3"/>
        <v>CdAbbrType</v>
      </c>
      <c r="R1518" s="298" t="str">
        <f t="shared" si="19"/>
        <v>AbbrType</v>
      </c>
      <c r="S1518" s="298" t="str">
        <f t="array" ref="S1518">iferror(index('Type Mapping'!$A$2:$D$21,match(J1518,'Type Mapping'!$B$2:$B$21,0),3),"type mismatch")</f>
        <v>VARCHAR</v>
      </c>
      <c r="T1518" s="298"/>
      <c r="U1518" s="298"/>
      <c r="V1518" s="298"/>
      <c r="W1518" s="51" t="b">
        <v>1</v>
      </c>
      <c r="X1518" s="51"/>
      <c r="Y1518" s="309"/>
      <c r="Z1518" s="309"/>
      <c r="AA1518" s="311" t="s">
        <v>977</v>
      </c>
      <c r="AB1518" s="53" t="str">
        <f t="shared" si="23"/>
        <v>**field missing**_history</v>
      </c>
      <c r="AC1518" s="308" t="str">
        <f t="array" ref="AC1518">iferror(index('StoT Mapping (Depreciated)'!$D$2:$L$976,match(E1518,'StoT Mapping (Depreciated)'!$D$2:$D$976,0),9),"**FIELD MISSING**")</f>
        <v>**FIELD MISSING**</v>
      </c>
      <c r="AD1518" s="53" t="str">
        <f t="shared" si="6"/>
        <v>**field missing**.**FIELD MISSING**</v>
      </c>
      <c r="AE1518" s="299">
        <f>countif(NEW_REDB_table.field,AD1518)</f>
        <v>0</v>
      </c>
      <c r="AF1518" s="299" t="str">
        <f t="shared" si="7"/>
        <v>Check...</v>
      </c>
      <c r="AG1518" s="308"/>
      <c r="AH1518" s="317" t="b">
        <v>0</v>
      </c>
      <c r="AI1518" s="317" t="b">
        <v>0</v>
      </c>
      <c r="AJ1518" s="308" t="str">
        <f t="array" ref="AJ1518">iferror(index('Type Mapping'!$A$2:$D$21,match(J1518,'Type Mapping'!$B$2:$B$21,0),4),"type mismatch")</f>
        <v>VARCHAR</v>
      </c>
      <c r="AK1518" s="308"/>
      <c r="AL1518" s="308"/>
      <c r="AM1518" s="308"/>
      <c r="AN1518" s="300" t="b">
        <v>0</v>
      </c>
      <c r="AO1518" s="300" t="b">
        <v>0</v>
      </c>
      <c r="AP1518" s="300" t="b">
        <v>0</v>
      </c>
      <c r="AQ1518" s="300" t="b">
        <v>0</v>
      </c>
      <c r="AR1518" s="300"/>
      <c r="AS1518" s="300"/>
      <c r="AT1518" s="302"/>
      <c r="AU1518" s="302"/>
      <c r="AV1518" s="303" t="b">
        <v>1</v>
      </c>
      <c r="AW1518" s="304" t="str">
        <f t="shared" si="9"/>
        <v>true</v>
      </c>
      <c r="AX1518" s="305" t="str">
        <f t="shared" si="17"/>
        <v>***CdAbbrType.xml &lt;?xml version="1.0" encoding="UTF-8"?&gt;&lt;schema&gt;&lt;column comment="" default="" key="true" label="AbbrType" length="255" nullable="true" originalDbColumnName="AbbrType" originalLength="-1" pattern="" precision="-1" talendType="id_String" type=""/&gt;</v>
      </c>
      <c r="AY1518" s="306"/>
      <c r="AZ1518" s="305" t="str">
        <f t="shared" si="10"/>
        <v>CdAbbrType.xml
&lt;?xml version="1.0" encoding="UTF-8"?&gt;&lt;schema&gt;
&lt;column comment="" default="" key="true" label="AbbrType" length="255" nullable="true" originalDbColumnName="AbbrType" originalLength="-1" pattern="" precision="-1" talendType="id_String" type=""/&gt;</v>
      </c>
      <c r="BA1518" s="306"/>
      <c r="BB1518" s="302"/>
      <c r="BC1518" s="303" t="b">
        <f t="shared" si="11"/>
        <v>1</v>
      </c>
      <c r="BD1518" s="304"/>
      <c r="BE1518" s="304" t="str">
        <f t="shared" si="12"/>
        <v>false</v>
      </c>
      <c r="BF1518" s="307"/>
      <c r="BG1518" s="305"/>
      <c r="BH1518" s="305"/>
      <c r="BI1518" s="305"/>
      <c r="BJ1518" s="305" t="str">
        <f t="shared" si="18"/>
        <v>&lt;column comment="" default="" key="false" label="CdAbbrType" length="255" nullable="true" originalDbColumnName="CdAbbrType" originalLength="-1" pattern="" precision="-1" talendType="id_String" type=""/&gt;</v>
      </c>
      <c r="BK1518" s="306"/>
      <c r="BL1518" s="305" t="str">
        <f t="shared" si="14"/>
        <v>&lt;column comment="" default="" key="false" label="CdAbbrType" length="255" nullable="true" originalDbColumnName="CdAbbrType" originalLength="-1" pattern="" precision="-1" talendType="id_String" type=""/&gt;</v>
      </c>
      <c r="BM1518" s="306"/>
      <c r="BN1518" s="302"/>
      <c r="BO1518" s="302"/>
      <c r="BP1518" s="302"/>
      <c r="BQ1518" s="302"/>
      <c r="BR1518" s="302"/>
      <c r="BS1518" s="302"/>
      <c r="BT1518" s="302"/>
      <c r="BU1518" s="302"/>
      <c r="BV1518" s="302"/>
      <c r="BW1518" s="302"/>
      <c r="BX1518" s="302"/>
    </row>
    <row r="1519">
      <c r="A1519" s="292" t="s">
        <v>728</v>
      </c>
      <c r="B1519" s="292">
        <v>1518.0</v>
      </c>
      <c r="C1519" s="292">
        <f t="shared" si="15"/>
        <v>1</v>
      </c>
      <c r="D1519" s="397" t="str">
        <f t="shared" si="35"/>
        <v>Buil Permit Data</v>
      </c>
      <c r="E1519" s="46" t="str">
        <f t="shared" si="2"/>
        <v>corcode.mdb.CdAbbrType.Descr</v>
      </c>
      <c r="F1519" s="46" t="s">
        <v>329</v>
      </c>
      <c r="G1519" s="46" t="s">
        <v>464</v>
      </c>
      <c r="H1519" s="47">
        <v>2.0</v>
      </c>
      <c r="I1519" s="392" t="s">
        <v>2078</v>
      </c>
      <c r="J1519" s="398" t="s">
        <v>743</v>
      </c>
      <c r="K1519" s="393">
        <v>20.0</v>
      </c>
      <c r="L1519" s="394" t="b">
        <v>0</v>
      </c>
      <c r="M1519" s="294" t="s">
        <v>802</v>
      </c>
      <c r="N1519" s="294"/>
      <c r="O1519" s="369"/>
      <c r="P1519" s="369"/>
      <c r="Q1519" s="298" t="str">
        <f t="shared" si="3"/>
        <v>CdAbbrType</v>
      </c>
      <c r="R1519" s="298" t="str">
        <f t="shared" si="19"/>
        <v>Descr</v>
      </c>
      <c r="S1519" s="298" t="str">
        <f t="array" ref="S1519">iferror(index('Type Mapping'!$A$2:$D$21,match(J1519,'Type Mapping'!$B$2:$B$21,0),3),"type mismatch")</f>
        <v>VARCHAR</v>
      </c>
      <c r="T1519" s="298"/>
      <c r="U1519" s="298"/>
      <c r="V1519" s="298"/>
      <c r="W1519" s="51" t="b">
        <v>1</v>
      </c>
      <c r="X1519" s="51"/>
      <c r="Y1519" s="309"/>
      <c r="Z1519" s="309"/>
      <c r="AA1519" s="311" t="s">
        <v>977</v>
      </c>
      <c r="AB1519" s="53" t="str">
        <f t="shared" si="23"/>
        <v>**field missing**_history</v>
      </c>
      <c r="AC1519" s="308" t="str">
        <f t="array" ref="AC1519">iferror(index('StoT Mapping (Depreciated)'!$D$2:$L$976,match(E1519,'StoT Mapping (Depreciated)'!$D$2:$D$976,0),9),"**FIELD MISSING**")</f>
        <v>**FIELD MISSING**</v>
      </c>
      <c r="AD1519" s="53" t="str">
        <f t="shared" si="6"/>
        <v>**field missing**.**FIELD MISSING**</v>
      </c>
      <c r="AE1519" s="299">
        <f>countif(NEW_REDB_table.field,AD1519)</f>
        <v>0</v>
      </c>
      <c r="AF1519" s="299" t="str">
        <f t="shared" si="7"/>
        <v>Check...</v>
      </c>
      <c r="AG1519" s="308"/>
      <c r="AH1519" s="317" t="b">
        <v>0</v>
      </c>
      <c r="AI1519" s="317" t="b">
        <v>0</v>
      </c>
      <c r="AJ1519" s="308" t="str">
        <f t="array" ref="AJ1519">iferror(index('Type Mapping'!$A$2:$D$21,match(J1519,'Type Mapping'!$B$2:$B$21,0),4),"type mismatch")</f>
        <v>VARCHAR</v>
      </c>
      <c r="AK1519" s="308"/>
      <c r="AL1519" s="308"/>
      <c r="AM1519" s="308"/>
      <c r="AN1519" s="300" t="b">
        <v>0</v>
      </c>
      <c r="AO1519" s="300" t="b">
        <v>0</v>
      </c>
      <c r="AP1519" s="300" t="b">
        <v>0</v>
      </c>
      <c r="AQ1519" s="300" t="b">
        <v>0</v>
      </c>
      <c r="AR1519" s="300"/>
      <c r="AS1519" s="300"/>
      <c r="AT1519" s="302"/>
      <c r="AU1519" s="302"/>
      <c r="AV1519" s="303" t="b">
        <v>1</v>
      </c>
      <c r="AW1519" s="304" t="str">
        <f t="shared" si="9"/>
        <v>false</v>
      </c>
      <c r="AX1519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19" s="306"/>
      <c r="AZ1519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19" s="306"/>
      <c r="BB1519" s="302"/>
      <c r="BC1519" s="303" t="b">
        <f t="shared" si="11"/>
        <v>1</v>
      </c>
      <c r="BD1519" s="304"/>
      <c r="BE1519" s="304" t="str">
        <f t="shared" si="12"/>
        <v>false</v>
      </c>
      <c r="BF1519" s="307"/>
      <c r="BG1519" s="305"/>
      <c r="BH1519" s="305"/>
      <c r="BI1519" s="305"/>
      <c r="BJ1519" s="305" t="str">
        <f t="shared" si="18"/>
        <v>&lt;column comment="" default="" key="false" label="CdAbbrType" length="255" nullable="true" originalDbColumnName="CdAbbrType" originalLength="-1" pattern="" precision="-1" talendType="id_String" type=""/&gt;</v>
      </c>
      <c r="BK1519" s="306"/>
      <c r="BL1519" s="305" t="str">
        <f t="shared" si="14"/>
        <v>&lt;column comment="" default="" key="false" label="CdAbbrType" length="255" nullable="true" originalDbColumnName="CdAbbrType" originalLength="-1" pattern="" precision="-1" talendType="id_String" type=""/&gt;</v>
      </c>
      <c r="BM1519" s="306"/>
      <c r="BN1519" s="302"/>
      <c r="BO1519" s="302"/>
      <c r="BP1519" s="302"/>
      <c r="BQ1519" s="302"/>
      <c r="BR1519" s="302"/>
      <c r="BS1519" s="302"/>
      <c r="BT1519" s="302"/>
      <c r="BU1519" s="302"/>
      <c r="BV1519" s="302"/>
      <c r="BW1519" s="302"/>
      <c r="BX1519" s="302"/>
    </row>
    <row r="1520">
      <c r="A1520" s="292" t="s">
        <v>728</v>
      </c>
      <c r="B1520" s="292">
        <v>1519.0</v>
      </c>
      <c r="C1520" s="292">
        <f t="shared" si="15"/>
        <v>1</v>
      </c>
      <c r="D1520" s="397" t="str">
        <f t="shared" si="35"/>
        <v>Buil Permit Data</v>
      </c>
      <c r="E1520" s="46" t="str">
        <f t="shared" si="2"/>
        <v>corcode.mdb.CdAbbrType.Explanation</v>
      </c>
      <c r="F1520" s="46" t="s">
        <v>329</v>
      </c>
      <c r="G1520" s="46" t="s">
        <v>464</v>
      </c>
      <c r="H1520" s="47">
        <v>3.0</v>
      </c>
      <c r="I1520" s="392" t="s">
        <v>2393</v>
      </c>
      <c r="J1520" s="398" t="s">
        <v>743</v>
      </c>
      <c r="K1520" s="393">
        <v>60.0</v>
      </c>
      <c r="L1520" s="394" t="b">
        <v>0</v>
      </c>
      <c r="M1520" s="294" t="s">
        <v>802</v>
      </c>
      <c r="N1520" s="294"/>
      <c r="O1520" s="369"/>
      <c r="P1520" s="369"/>
      <c r="Q1520" s="298" t="str">
        <f t="shared" si="3"/>
        <v>CdAbbrType</v>
      </c>
      <c r="R1520" s="298" t="str">
        <f t="shared" si="19"/>
        <v>Explanation</v>
      </c>
      <c r="S1520" s="298" t="str">
        <f t="array" ref="S1520">iferror(index('Type Mapping'!$A$2:$D$21,match(J1520,'Type Mapping'!$B$2:$B$21,0),3),"type mismatch")</f>
        <v>VARCHAR</v>
      </c>
      <c r="T1520" s="298"/>
      <c r="U1520" s="298"/>
      <c r="V1520" s="298"/>
      <c r="W1520" s="51" t="b">
        <v>1</v>
      </c>
      <c r="X1520" s="51"/>
      <c r="Y1520" s="309"/>
      <c r="Z1520" s="309"/>
      <c r="AA1520" s="311" t="s">
        <v>977</v>
      </c>
      <c r="AB1520" s="53" t="str">
        <f t="shared" si="23"/>
        <v>**field missing**_history</v>
      </c>
      <c r="AC1520" s="308" t="str">
        <f t="array" ref="AC1520">iferror(index('StoT Mapping (Depreciated)'!$D$2:$L$976,match(E1520,'StoT Mapping (Depreciated)'!$D$2:$D$976,0),9),"**FIELD MISSING**")</f>
        <v>**FIELD MISSING**</v>
      </c>
      <c r="AD1520" s="53" t="str">
        <f t="shared" si="6"/>
        <v>**field missing**.**FIELD MISSING**</v>
      </c>
      <c r="AE1520" s="299">
        <f>countif(NEW_REDB_table.field,AD1520)</f>
        <v>0</v>
      </c>
      <c r="AF1520" s="299" t="str">
        <f t="shared" si="7"/>
        <v>Check...</v>
      </c>
      <c r="AG1520" s="308"/>
      <c r="AH1520" s="317" t="b">
        <v>0</v>
      </c>
      <c r="AI1520" s="317" t="b">
        <v>0</v>
      </c>
      <c r="AJ1520" s="308" t="str">
        <f t="array" ref="AJ1520">iferror(index('Type Mapping'!$A$2:$D$21,match(J1520,'Type Mapping'!$B$2:$B$21,0),4),"type mismatch")</f>
        <v>VARCHAR</v>
      </c>
      <c r="AK1520" s="308"/>
      <c r="AL1520" s="308"/>
      <c r="AM1520" s="308"/>
      <c r="AN1520" s="300" t="b">
        <v>0</v>
      </c>
      <c r="AO1520" s="300" t="b">
        <v>0</v>
      </c>
      <c r="AP1520" s="300" t="b">
        <v>0</v>
      </c>
      <c r="AQ1520" s="300" t="b">
        <v>0</v>
      </c>
      <c r="AR1520" s="300"/>
      <c r="AS1520" s="300"/>
      <c r="AT1520" s="302"/>
      <c r="AU1520" s="302"/>
      <c r="AV1520" s="303" t="b">
        <v>1</v>
      </c>
      <c r="AW1520" s="304" t="str">
        <f t="shared" si="9"/>
        <v>false</v>
      </c>
      <c r="AX1520" s="305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520" s="306"/>
      <c r="AZ1520" s="305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520" s="306"/>
      <c r="BB1520" s="302"/>
      <c r="BC1520" s="303" t="b">
        <f t="shared" si="11"/>
        <v>1</v>
      </c>
      <c r="BD1520" s="304"/>
      <c r="BE1520" s="304" t="str">
        <f t="shared" si="12"/>
        <v>false</v>
      </c>
      <c r="BF1520" s="307"/>
      <c r="BG1520" s="305"/>
      <c r="BH1520" s="305"/>
      <c r="BI1520" s="305"/>
      <c r="BJ1520" s="305" t="str">
        <f t="shared" si="18"/>
        <v>&lt;column comment="" default="" key="false" label="CdAbbrType" length="255" nullable="true" originalDbColumnName="CdAbbrType" originalLength="-1" pattern="" precision="-1" talendType="id_String" type=""/&gt;</v>
      </c>
      <c r="BK1520" s="306"/>
      <c r="BL1520" s="305" t="str">
        <f t="shared" si="14"/>
        <v>&lt;column comment="" default="" key="false" label="CdAbbrType" length="255" nullable="true" originalDbColumnName="CdAbbrType" originalLength="-1" pattern="" precision="-1" talendType="id_String" type=""/&gt;</v>
      </c>
      <c r="BM1520" s="306"/>
      <c r="BN1520" s="302"/>
      <c r="BO1520" s="302"/>
      <c r="BP1520" s="302"/>
      <c r="BQ1520" s="302"/>
      <c r="BR1520" s="302"/>
      <c r="BS1520" s="302"/>
      <c r="BT1520" s="302"/>
      <c r="BU1520" s="302"/>
      <c r="BV1520" s="302"/>
      <c r="BW1520" s="302"/>
      <c r="BX1520" s="302"/>
    </row>
    <row r="1521">
      <c r="A1521" s="292" t="s">
        <v>728</v>
      </c>
      <c r="B1521" s="292">
        <v>1520.0</v>
      </c>
      <c r="C1521" s="292">
        <f t="shared" si="15"/>
        <v>2</v>
      </c>
      <c r="D1521" s="397" t="str">
        <f t="shared" si="35"/>
        <v>Buil Permit Data</v>
      </c>
      <c r="E1521" s="46" t="str">
        <f t="shared" si="2"/>
        <v>corcode.mdb.CdAltNLCType.AltNLCType</v>
      </c>
      <c r="F1521" s="46" t="s">
        <v>329</v>
      </c>
      <c r="G1521" s="46" t="s">
        <v>467</v>
      </c>
      <c r="H1521" s="47">
        <v>1.0</v>
      </c>
      <c r="I1521" s="392" t="s">
        <v>2449</v>
      </c>
      <c r="J1521" s="398" t="s">
        <v>743</v>
      </c>
      <c r="K1521" s="393">
        <v>1.0</v>
      </c>
      <c r="L1521" s="394" t="b">
        <v>1</v>
      </c>
      <c r="M1521" s="294" t="s">
        <v>802</v>
      </c>
      <c r="N1521" s="294"/>
      <c r="O1521" s="369"/>
      <c r="P1521" s="369"/>
      <c r="Q1521" s="298" t="str">
        <f t="shared" si="3"/>
        <v>CdAltNLCType</v>
      </c>
      <c r="R1521" s="298" t="str">
        <f t="shared" si="19"/>
        <v>AltNLCType</v>
      </c>
      <c r="S1521" s="298" t="str">
        <f t="array" ref="S1521">iferror(index('Type Mapping'!$A$2:$D$21,match(J1521,'Type Mapping'!$B$2:$B$21,0),3),"type mismatch")</f>
        <v>VARCHAR</v>
      </c>
      <c r="T1521" s="298"/>
      <c r="U1521" s="298"/>
      <c r="V1521" s="298"/>
      <c r="W1521" s="51" t="b">
        <v>1</v>
      </c>
      <c r="X1521" s="51"/>
      <c r="Y1521" s="309"/>
      <c r="Z1521" s="309"/>
      <c r="AA1521" s="311" t="s">
        <v>977</v>
      </c>
      <c r="AB1521" s="53" t="str">
        <f t="shared" si="23"/>
        <v>**field missing**_history</v>
      </c>
      <c r="AC1521" s="308" t="str">
        <f t="array" ref="AC1521">iferror(index('StoT Mapping (Depreciated)'!$D$2:$L$976,match(E1521,'StoT Mapping (Depreciated)'!$D$2:$D$976,0),9),"**FIELD MISSING**")</f>
        <v>**FIELD MISSING**</v>
      </c>
      <c r="AD1521" s="53" t="str">
        <f t="shared" si="6"/>
        <v>**field missing**.**FIELD MISSING**</v>
      </c>
      <c r="AE1521" s="299">
        <f>countif(NEW_REDB_table.field,AD1521)</f>
        <v>0</v>
      </c>
      <c r="AF1521" s="299" t="str">
        <f t="shared" si="7"/>
        <v>Check...</v>
      </c>
      <c r="AG1521" s="308"/>
      <c r="AH1521" s="317" t="b">
        <v>0</v>
      </c>
      <c r="AI1521" s="317" t="b">
        <v>0</v>
      </c>
      <c r="AJ1521" s="308" t="str">
        <f t="array" ref="AJ1521">iferror(index('Type Mapping'!$A$2:$D$21,match(J1521,'Type Mapping'!$B$2:$B$21,0),4),"type mismatch")</f>
        <v>VARCHAR</v>
      </c>
      <c r="AK1521" s="308"/>
      <c r="AL1521" s="308"/>
      <c r="AM1521" s="308"/>
      <c r="AN1521" s="300" t="b">
        <v>0</v>
      </c>
      <c r="AO1521" s="300" t="b">
        <v>0</v>
      </c>
      <c r="AP1521" s="300" t="b">
        <v>0</v>
      </c>
      <c r="AQ1521" s="300" t="b">
        <v>0</v>
      </c>
      <c r="AR1521" s="300"/>
      <c r="AS1521" s="300"/>
      <c r="AT1521" s="302"/>
      <c r="AU1521" s="302"/>
      <c r="AV1521" s="303" t="b">
        <v>1</v>
      </c>
      <c r="AW1521" s="304" t="str">
        <f t="shared" si="9"/>
        <v>true</v>
      </c>
      <c r="AX1521" s="305" t="str">
        <f t="shared" si="17"/>
        <v>***CdAltNLCType.xml &lt;?xml version="1.0" encoding="UTF-8"?&gt;&lt;schema&gt;&lt;column comment="" default="" key="true" label="AltNLCType" length="255" nullable="true" originalDbColumnName="AltNLCType" originalLength="-1" pattern="" precision="-1" talendType="id_String" type=""/&gt;</v>
      </c>
      <c r="AY1521" s="306"/>
      <c r="AZ1521" s="305" t="str">
        <f t="shared" si="10"/>
        <v>CdAltNLCType.xml
&lt;?xml version="1.0" encoding="UTF-8"?&gt;&lt;schema&gt;
&lt;column comment="" default="" key="true" label="AltNLCType" length="255" nullable="true" originalDbColumnName="AltNLCType" originalLength="-1" pattern="" precision="-1" talendType="id_String" type=""/&gt;</v>
      </c>
      <c r="BA1521" s="306"/>
      <c r="BB1521" s="302"/>
      <c r="BC1521" s="303" t="b">
        <f t="shared" si="11"/>
        <v>1</v>
      </c>
      <c r="BD1521" s="304"/>
      <c r="BE1521" s="304" t="str">
        <f t="shared" si="12"/>
        <v>false</v>
      </c>
      <c r="BF1521" s="307"/>
      <c r="BG1521" s="305"/>
      <c r="BH1521" s="305"/>
      <c r="BI1521" s="305"/>
      <c r="BJ1521" s="305" t="str">
        <f t="shared" si="18"/>
        <v>&lt;column comment="" default="" key="false" label="CdAltNLCType" length="255" nullable="true" originalDbColumnName="CdAltNLCType" originalLength="-1" pattern="" precision="-1" talendType="id_String" type=""/&gt;</v>
      </c>
      <c r="BK1521" s="306"/>
      <c r="BL1521" s="305" t="str">
        <f t="shared" si="14"/>
        <v>&lt;column comment="" default="" key="false" label="CdAltNLCType" length="255" nullable="true" originalDbColumnName="CdAltNLCType" originalLength="-1" pattern="" precision="-1" talendType="id_String" type=""/&gt;</v>
      </c>
      <c r="BM1521" s="306"/>
      <c r="BN1521" s="302"/>
      <c r="BO1521" s="302"/>
      <c r="BP1521" s="302"/>
      <c r="BQ1521" s="302"/>
      <c r="BR1521" s="302"/>
      <c r="BS1521" s="302"/>
      <c r="BT1521" s="302"/>
      <c r="BU1521" s="302"/>
      <c r="BV1521" s="302"/>
      <c r="BW1521" s="302"/>
      <c r="BX1521" s="302"/>
    </row>
    <row r="1522">
      <c r="A1522" s="292" t="s">
        <v>728</v>
      </c>
      <c r="B1522" s="292">
        <v>1521.0</v>
      </c>
      <c r="C1522" s="292">
        <f t="shared" si="15"/>
        <v>2</v>
      </c>
      <c r="D1522" s="397" t="str">
        <f t="shared" si="35"/>
        <v>Buil Permit Data</v>
      </c>
      <c r="E1522" s="46" t="str">
        <f t="shared" si="2"/>
        <v>corcode.mdb.CdAltNLCType.Descr</v>
      </c>
      <c r="F1522" s="46" t="s">
        <v>329</v>
      </c>
      <c r="G1522" s="46" t="s">
        <v>467</v>
      </c>
      <c r="H1522" s="47">
        <v>2.0</v>
      </c>
      <c r="I1522" s="392" t="s">
        <v>2078</v>
      </c>
      <c r="J1522" s="398" t="s">
        <v>743</v>
      </c>
      <c r="K1522" s="393">
        <v>15.0</v>
      </c>
      <c r="L1522" s="394" t="b">
        <v>0</v>
      </c>
      <c r="M1522" s="294" t="s">
        <v>802</v>
      </c>
      <c r="N1522" s="294"/>
      <c r="O1522" s="369"/>
      <c r="P1522" s="369"/>
      <c r="Q1522" s="298" t="str">
        <f t="shared" si="3"/>
        <v>CdAltNLCType</v>
      </c>
      <c r="R1522" s="298" t="str">
        <f t="shared" si="19"/>
        <v>Descr</v>
      </c>
      <c r="S1522" s="298" t="str">
        <f t="array" ref="S1522">iferror(index('Type Mapping'!$A$2:$D$21,match(J1522,'Type Mapping'!$B$2:$B$21,0),3),"type mismatch")</f>
        <v>VARCHAR</v>
      </c>
      <c r="T1522" s="298"/>
      <c r="U1522" s="298"/>
      <c r="V1522" s="298"/>
      <c r="W1522" s="51" t="b">
        <v>1</v>
      </c>
      <c r="X1522" s="51"/>
      <c r="Y1522" s="309"/>
      <c r="Z1522" s="309"/>
      <c r="AA1522" s="311" t="s">
        <v>977</v>
      </c>
      <c r="AB1522" s="53" t="str">
        <f t="shared" si="23"/>
        <v>**field missing**_history</v>
      </c>
      <c r="AC1522" s="308" t="str">
        <f t="array" ref="AC1522">iferror(index('StoT Mapping (Depreciated)'!$D$2:$L$976,match(E1522,'StoT Mapping (Depreciated)'!$D$2:$D$976,0),9),"**FIELD MISSING**")</f>
        <v>**FIELD MISSING**</v>
      </c>
      <c r="AD1522" s="53" t="str">
        <f t="shared" si="6"/>
        <v>**field missing**.**FIELD MISSING**</v>
      </c>
      <c r="AE1522" s="299">
        <f>countif(NEW_REDB_table.field,AD1522)</f>
        <v>0</v>
      </c>
      <c r="AF1522" s="299" t="str">
        <f t="shared" si="7"/>
        <v>Check...</v>
      </c>
      <c r="AG1522" s="308"/>
      <c r="AH1522" s="317" t="b">
        <v>0</v>
      </c>
      <c r="AI1522" s="317" t="b">
        <v>0</v>
      </c>
      <c r="AJ1522" s="308" t="str">
        <f t="array" ref="AJ1522">iferror(index('Type Mapping'!$A$2:$D$21,match(J1522,'Type Mapping'!$B$2:$B$21,0),4),"type mismatch")</f>
        <v>VARCHAR</v>
      </c>
      <c r="AK1522" s="308"/>
      <c r="AL1522" s="308"/>
      <c r="AM1522" s="308"/>
      <c r="AN1522" s="300" t="b">
        <v>0</v>
      </c>
      <c r="AO1522" s="300" t="b">
        <v>0</v>
      </c>
      <c r="AP1522" s="300" t="b">
        <v>0</v>
      </c>
      <c r="AQ1522" s="300" t="b">
        <v>0</v>
      </c>
      <c r="AR1522" s="300"/>
      <c r="AS1522" s="300"/>
      <c r="AT1522" s="302"/>
      <c r="AU1522" s="302"/>
      <c r="AV1522" s="303" t="b">
        <v>1</v>
      </c>
      <c r="AW1522" s="304" t="str">
        <f t="shared" si="9"/>
        <v>false</v>
      </c>
      <c r="AX1522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22" s="306"/>
      <c r="AZ1522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22" s="306"/>
      <c r="BB1522" s="302"/>
      <c r="BC1522" s="303" t="b">
        <f t="shared" si="11"/>
        <v>1</v>
      </c>
      <c r="BD1522" s="304"/>
      <c r="BE1522" s="304" t="str">
        <f t="shared" si="12"/>
        <v>false</v>
      </c>
      <c r="BF1522" s="307"/>
      <c r="BG1522" s="305"/>
      <c r="BH1522" s="305"/>
      <c r="BI1522" s="305"/>
      <c r="BJ1522" s="305" t="str">
        <f t="shared" si="18"/>
        <v>&lt;column comment="" default="" key="false" label="CdAltNLCType" length="255" nullable="true" originalDbColumnName="CdAltNLCType" originalLength="-1" pattern="" precision="-1" talendType="id_String" type=""/&gt;</v>
      </c>
      <c r="BK1522" s="306"/>
      <c r="BL1522" s="305" t="str">
        <f t="shared" si="14"/>
        <v>&lt;column comment="" default="" key="false" label="CdAltNLCType" length="255" nullable="true" originalDbColumnName="CdAltNLCType" originalLength="-1" pattern="" precision="-1" talendType="id_String" type=""/&gt;</v>
      </c>
      <c r="BM1522" s="306"/>
      <c r="BN1522" s="302"/>
      <c r="BO1522" s="302"/>
      <c r="BP1522" s="302"/>
      <c r="BQ1522" s="302"/>
      <c r="BR1522" s="302"/>
      <c r="BS1522" s="302"/>
      <c r="BT1522" s="302"/>
      <c r="BU1522" s="302"/>
      <c r="BV1522" s="302"/>
      <c r="BW1522" s="302"/>
      <c r="BX1522" s="302"/>
    </row>
    <row r="1523">
      <c r="A1523" s="292" t="s">
        <v>728</v>
      </c>
      <c r="B1523" s="292">
        <v>1522.0</v>
      </c>
      <c r="C1523" s="292">
        <f t="shared" si="15"/>
        <v>1</v>
      </c>
      <c r="D1523" s="397" t="str">
        <f t="shared" si="35"/>
        <v>Buil Permit Data</v>
      </c>
      <c r="E1523" s="46" t="str">
        <f t="shared" si="2"/>
        <v>corcode.mdb.CdAvCodes.CodeText</v>
      </c>
      <c r="F1523" s="46" t="s">
        <v>329</v>
      </c>
      <c r="G1523" s="46" t="s">
        <v>468</v>
      </c>
      <c r="H1523" s="47">
        <v>1.0</v>
      </c>
      <c r="I1523" s="392" t="s">
        <v>2450</v>
      </c>
      <c r="J1523" s="398" t="s">
        <v>743</v>
      </c>
      <c r="K1523" s="393">
        <v>15.0</v>
      </c>
      <c r="L1523" s="394" t="b">
        <v>1</v>
      </c>
      <c r="M1523" s="294" t="s">
        <v>802</v>
      </c>
      <c r="N1523" s="294"/>
      <c r="O1523" s="369"/>
      <c r="P1523" s="369"/>
      <c r="Q1523" s="298" t="str">
        <f t="shared" si="3"/>
        <v>CdAvCodes</v>
      </c>
      <c r="R1523" s="298" t="str">
        <f t="shared" si="19"/>
        <v>CodeText</v>
      </c>
      <c r="S1523" s="298" t="str">
        <f t="array" ref="S1523">iferror(index('Type Mapping'!$A$2:$D$21,match(J1523,'Type Mapping'!$B$2:$B$21,0),3),"type mismatch")</f>
        <v>VARCHAR</v>
      </c>
      <c r="T1523" s="298"/>
      <c r="U1523" s="298"/>
      <c r="V1523" s="298"/>
      <c r="W1523" s="51" t="b">
        <v>1</v>
      </c>
      <c r="X1523" s="51"/>
      <c r="Y1523" s="309"/>
      <c r="Z1523" s="309"/>
      <c r="AA1523" s="311" t="s">
        <v>977</v>
      </c>
      <c r="AB1523" s="53" t="str">
        <f t="shared" si="23"/>
        <v>**field missing**_history</v>
      </c>
      <c r="AC1523" s="308" t="str">
        <f t="array" ref="AC1523">iferror(index('StoT Mapping (Depreciated)'!$D$2:$L$976,match(E1523,'StoT Mapping (Depreciated)'!$D$2:$D$976,0),9),"**FIELD MISSING**")</f>
        <v>**FIELD MISSING**</v>
      </c>
      <c r="AD1523" s="53" t="str">
        <f t="shared" si="6"/>
        <v>**field missing**.**FIELD MISSING**</v>
      </c>
      <c r="AE1523" s="299">
        <f>countif(NEW_REDB_table.field,AD1523)</f>
        <v>0</v>
      </c>
      <c r="AF1523" s="299" t="str">
        <f t="shared" si="7"/>
        <v>Check...</v>
      </c>
      <c r="AG1523" s="308"/>
      <c r="AH1523" s="317" t="b">
        <v>0</v>
      </c>
      <c r="AI1523" s="317" t="b">
        <v>0</v>
      </c>
      <c r="AJ1523" s="308" t="str">
        <f t="array" ref="AJ1523">iferror(index('Type Mapping'!$A$2:$D$21,match(J1523,'Type Mapping'!$B$2:$B$21,0),4),"type mismatch")</f>
        <v>VARCHAR</v>
      </c>
      <c r="AK1523" s="308"/>
      <c r="AL1523" s="308"/>
      <c r="AM1523" s="308"/>
      <c r="AN1523" s="300" t="b">
        <v>0</v>
      </c>
      <c r="AO1523" s="300" t="b">
        <v>0</v>
      </c>
      <c r="AP1523" s="300" t="b">
        <v>0</v>
      </c>
      <c r="AQ1523" s="300" t="b">
        <v>0</v>
      </c>
      <c r="AR1523" s="300"/>
      <c r="AS1523" s="300"/>
      <c r="AT1523" s="302"/>
      <c r="AU1523" s="302"/>
      <c r="AV1523" s="303" t="b">
        <v>1</v>
      </c>
      <c r="AW1523" s="304" t="str">
        <f t="shared" si="9"/>
        <v>true</v>
      </c>
      <c r="AX1523" s="305" t="str">
        <f t="shared" si="17"/>
        <v>***CdAvCodes.xml &lt;?xml version="1.0" encoding="UTF-8"?&gt;&lt;schema&gt;&lt;column comment="" default="" key="true" label="CodeText" length="255" nullable="true" originalDbColumnName="CodeText" originalLength="-1" pattern="" precision="-1" talendType="id_String" type=""/&gt;</v>
      </c>
      <c r="AY1523" s="306"/>
      <c r="AZ1523" s="305" t="str">
        <f t="shared" si="10"/>
        <v>CdAvCodes.xml
&lt;?xml version="1.0" encoding="UTF-8"?&gt;&lt;schema&gt;
&lt;column comment="" default="" key="true" label="CodeText" length="255" nullable="true" originalDbColumnName="CodeText" originalLength="-1" pattern="" precision="-1" talendType="id_String" type=""/&gt;</v>
      </c>
      <c r="BA1523" s="306"/>
      <c r="BB1523" s="302"/>
      <c r="BC1523" s="303" t="b">
        <f t="shared" si="11"/>
        <v>1</v>
      </c>
      <c r="BD1523" s="304"/>
      <c r="BE1523" s="304" t="str">
        <f t="shared" si="12"/>
        <v>false</v>
      </c>
      <c r="BF1523" s="307"/>
      <c r="BG1523" s="305"/>
      <c r="BH1523" s="305"/>
      <c r="BI1523" s="305"/>
      <c r="BJ1523" s="305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23" s="306"/>
      <c r="BL1523" s="305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23" s="306"/>
      <c r="BN1523" s="302"/>
      <c r="BO1523" s="302"/>
      <c r="BP1523" s="302"/>
      <c r="BQ1523" s="302"/>
      <c r="BR1523" s="302"/>
      <c r="BS1523" s="302"/>
      <c r="BT1523" s="302"/>
      <c r="BU1523" s="302"/>
      <c r="BV1523" s="302"/>
      <c r="BW1523" s="302"/>
      <c r="BX1523" s="302"/>
    </row>
    <row r="1524">
      <c r="A1524" s="292" t="s">
        <v>728</v>
      </c>
      <c r="B1524" s="292">
        <v>1523.0</v>
      </c>
      <c r="C1524" s="292">
        <f t="shared" si="15"/>
        <v>1</v>
      </c>
      <c r="D1524" s="397" t="str">
        <f t="shared" si="35"/>
        <v>Buil Permit Data</v>
      </c>
      <c r="E1524" s="46" t="str">
        <f t="shared" si="2"/>
        <v>corcode.mdb.CdAvCodes.CodeStandard</v>
      </c>
      <c r="F1524" s="46" t="s">
        <v>329</v>
      </c>
      <c r="G1524" s="46" t="s">
        <v>468</v>
      </c>
      <c r="H1524" s="47">
        <v>2.0</v>
      </c>
      <c r="I1524" s="392" t="s">
        <v>2451</v>
      </c>
      <c r="J1524" s="398" t="s">
        <v>743</v>
      </c>
      <c r="K1524" s="393">
        <v>20.0</v>
      </c>
      <c r="L1524" s="394" t="b">
        <v>0</v>
      </c>
      <c r="M1524" s="294" t="s">
        <v>802</v>
      </c>
      <c r="N1524" s="294"/>
      <c r="O1524" s="369"/>
      <c r="P1524" s="369"/>
      <c r="Q1524" s="298" t="str">
        <f t="shared" si="3"/>
        <v>CdAvCodes</v>
      </c>
      <c r="R1524" s="298" t="str">
        <f t="shared" si="19"/>
        <v>CodeStandard</v>
      </c>
      <c r="S1524" s="298" t="str">
        <f t="array" ref="S1524">iferror(index('Type Mapping'!$A$2:$D$21,match(J1524,'Type Mapping'!$B$2:$B$21,0),3),"type mismatch")</f>
        <v>VARCHAR</v>
      </c>
      <c r="T1524" s="298"/>
      <c r="U1524" s="298"/>
      <c r="V1524" s="298"/>
      <c r="W1524" s="51" t="b">
        <v>1</v>
      </c>
      <c r="X1524" s="51"/>
      <c r="Y1524" s="309"/>
      <c r="Z1524" s="309"/>
      <c r="AA1524" s="311" t="s">
        <v>977</v>
      </c>
      <c r="AB1524" s="53" t="str">
        <f t="shared" si="23"/>
        <v>**field missing**_history</v>
      </c>
      <c r="AC1524" s="308" t="str">
        <f t="array" ref="AC1524">iferror(index('StoT Mapping (Depreciated)'!$D$2:$L$976,match(E1524,'StoT Mapping (Depreciated)'!$D$2:$D$976,0),9),"**FIELD MISSING**")</f>
        <v>**FIELD MISSING**</v>
      </c>
      <c r="AD1524" s="53" t="str">
        <f t="shared" si="6"/>
        <v>**field missing**.**FIELD MISSING**</v>
      </c>
      <c r="AE1524" s="299">
        <f>countif(NEW_REDB_table.field,AD1524)</f>
        <v>0</v>
      </c>
      <c r="AF1524" s="299" t="str">
        <f t="shared" si="7"/>
        <v>Check...</v>
      </c>
      <c r="AG1524" s="308"/>
      <c r="AH1524" s="317" t="b">
        <v>0</v>
      </c>
      <c r="AI1524" s="317" t="b">
        <v>0</v>
      </c>
      <c r="AJ1524" s="308" t="str">
        <f t="array" ref="AJ1524">iferror(index('Type Mapping'!$A$2:$D$21,match(J1524,'Type Mapping'!$B$2:$B$21,0),4),"type mismatch")</f>
        <v>VARCHAR</v>
      </c>
      <c r="AK1524" s="308"/>
      <c r="AL1524" s="308"/>
      <c r="AM1524" s="308"/>
      <c r="AN1524" s="300" t="b">
        <v>0</v>
      </c>
      <c r="AO1524" s="300" t="b">
        <v>0</v>
      </c>
      <c r="AP1524" s="300" t="b">
        <v>0</v>
      </c>
      <c r="AQ1524" s="300" t="b">
        <v>0</v>
      </c>
      <c r="AR1524" s="300"/>
      <c r="AS1524" s="300"/>
      <c r="AT1524" s="302"/>
      <c r="AU1524" s="302"/>
      <c r="AV1524" s="303" t="b">
        <v>1</v>
      </c>
      <c r="AW1524" s="304" t="str">
        <f t="shared" si="9"/>
        <v>false</v>
      </c>
      <c r="AX1524" s="305" t="str">
        <f t="shared" si="17"/>
        <v>&lt;column comment="" default="" key="false" label="CodeStandard" length="255" nullable="true" originalDbColumnName="CodeStandard" originalLength="-1" pattern="" precision="-1" talendType="id_String" type=""/&gt;</v>
      </c>
      <c r="AY1524" s="306"/>
      <c r="AZ1524" s="305" t="str">
        <f t="shared" si="10"/>
        <v>&lt;column comment="" default="" key="false" label="CodeStandard" length="255" nullable="true" originalDbColumnName="CodeStandard" originalLength="-1" pattern="" precision="-1" talendType="id_String" type=""/&gt;</v>
      </c>
      <c r="BA1524" s="306"/>
      <c r="BB1524" s="302"/>
      <c r="BC1524" s="303" t="b">
        <f t="shared" si="11"/>
        <v>1</v>
      </c>
      <c r="BD1524" s="304"/>
      <c r="BE1524" s="304" t="str">
        <f t="shared" si="12"/>
        <v>false</v>
      </c>
      <c r="BF1524" s="307"/>
      <c r="BG1524" s="305"/>
      <c r="BH1524" s="305"/>
      <c r="BI1524" s="305"/>
      <c r="BJ1524" s="305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24" s="306"/>
      <c r="BL1524" s="305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24" s="306"/>
      <c r="BN1524" s="302"/>
      <c r="BO1524" s="302"/>
      <c r="BP1524" s="302"/>
      <c r="BQ1524" s="302"/>
      <c r="BR1524" s="302"/>
      <c r="BS1524" s="302"/>
      <c r="BT1524" s="302"/>
      <c r="BU1524" s="302"/>
      <c r="BV1524" s="302"/>
      <c r="BW1524" s="302"/>
      <c r="BX1524" s="302"/>
    </row>
    <row r="1525">
      <c r="A1525" s="292" t="s">
        <v>728</v>
      </c>
      <c r="B1525" s="292">
        <v>1524.0</v>
      </c>
      <c r="C1525" s="292">
        <f t="shared" si="15"/>
        <v>1</v>
      </c>
      <c r="D1525" s="397" t="str">
        <f t="shared" si="35"/>
        <v>Buil Permit Data</v>
      </c>
      <c r="E1525" s="46" t="str">
        <f t="shared" si="2"/>
        <v>corcode.mdb.CdAvCodes.CommonType</v>
      </c>
      <c r="F1525" s="46" t="s">
        <v>329</v>
      </c>
      <c r="G1525" s="46" t="s">
        <v>468</v>
      </c>
      <c r="H1525" s="47">
        <v>3.0</v>
      </c>
      <c r="I1525" s="392" t="s">
        <v>2452</v>
      </c>
      <c r="J1525" s="398" t="s">
        <v>743</v>
      </c>
      <c r="K1525" s="393">
        <v>3.0</v>
      </c>
      <c r="L1525" s="394" t="b">
        <v>0</v>
      </c>
      <c r="M1525" s="294" t="s">
        <v>802</v>
      </c>
      <c r="N1525" s="294"/>
      <c r="O1525" s="369"/>
      <c r="P1525" s="369"/>
      <c r="Q1525" s="298" t="str">
        <f t="shared" si="3"/>
        <v>CdAvCodes</v>
      </c>
      <c r="R1525" s="298" t="str">
        <f t="shared" si="19"/>
        <v>CommonType</v>
      </c>
      <c r="S1525" s="298" t="str">
        <f t="array" ref="S1525">iferror(index('Type Mapping'!$A$2:$D$21,match(J1525,'Type Mapping'!$B$2:$B$21,0),3),"type mismatch")</f>
        <v>VARCHAR</v>
      </c>
      <c r="T1525" s="298"/>
      <c r="U1525" s="298"/>
      <c r="V1525" s="298"/>
      <c r="W1525" s="51" t="b">
        <v>1</v>
      </c>
      <c r="X1525" s="51"/>
      <c r="Y1525" s="309"/>
      <c r="Z1525" s="309"/>
      <c r="AA1525" s="311" t="s">
        <v>977</v>
      </c>
      <c r="AB1525" s="53" t="str">
        <f t="shared" si="23"/>
        <v>**field missing**_history</v>
      </c>
      <c r="AC1525" s="308" t="str">
        <f t="array" ref="AC1525">iferror(index('StoT Mapping (Depreciated)'!$D$2:$L$976,match(E1525,'StoT Mapping (Depreciated)'!$D$2:$D$976,0),9),"**FIELD MISSING**")</f>
        <v>**FIELD MISSING**</v>
      </c>
      <c r="AD1525" s="53" t="str">
        <f t="shared" si="6"/>
        <v>**field missing**.**FIELD MISSING**</v>
      </c>
      <c r="AE1525" s="299">
        <f>countif(NEW_REDB_table.field,AD1525)</f>
        <v>0</v>
      </c>
      <c r="AF1525" s="299" t="str">
        <f t="shared" si="7"/>
        <v>Check...</v>
      </c>
      <c r="AG1525" s="308"/>
      <c r="AH1525" s="317" t="b">
        <v>0</v>
      </c>
      <c r="AI1525" s="317" t="b">
        <v>0</v>
      </c>
      <c r="AJ1525" s="308" t="str">
        <f t="array" ref="AJ1525">iferror(index('Type Mapping'!$A$2:$D$21,match(J1525,'Type Mapping'!$B$2:$B$21,0),4),"type mismatch")</f>
        <v>VARCHAR</v>
      </c>
      <c r="AK1525" s="308"/>
      <c r="AL1525" s="308"/>
      <c r="AM1525" s="308"/>
      <c r="AN1525" s="300" t="b">
        <v>0</v>
      </c>
      <c r="AO1525" s="300" t="b">
        <v>0</v>
      </c>
      <c r="AP1525" s="300" t="b">
        <v>0</v>
      </c>
      <c r="AQ1525" s="300" t="b">
        <v>0</v>
      </c>
      <c r="AR1525" s="300"/>
      <c r="AS1525" s="300"/>
      <c r="AT1525" s="302"/>
      <c r="AU1525" s="302"/>
      <c r="AV1525" s="303" t="b">
        <v>1</v>
      </c>
      <c r="AW1525" s="304" t="str">
        <f t="shared" si="9"/>
        <v>false</v>
      </c>
      <c r="AX1525" s="305" t="str">
        <f t="shared" si="17"/>
        <v>&lt;column comment="" default="" key="false" label="CommonType" length="255" nullable="true" originalDbColumnName="CommonType" originalLength="-1" pattern="" precision="-1" talendType="id_String" type=""/&gt;</v>
      </c>
      <c r="AY1525" s="306"/>
      <c r="AZ1525" s="305" t="str">
        <f t="shared" si="10"/>
        <v>&lt;column comment="" default="" key="false" label="CommonType" length="255" nullable="true" originalDbColumnName="CommonType" originalLength="-1" pattern="" precision="-1" talendType="id_String" type=""/&gt;</v>
      </c>
      <c r="BA1525" s="306"/>
      <c r="BB1525" s="302"/>
      <c r="BC1525" s="303" t="b">
        <f t="shared" si="11"/>
        <v>1</v>
      </c>
      <c r="BD1525" s="304"/>
      <c r="BE1525" s="304" t="str">
        <f t="shared" si="12"/>
        <v>false</v>
      </c>
      <c r="BF1525" s="307"/>
      <c r="BG1525" s="305"/>
      <c r="BH1525" s="305"/>
      <c r="BI1525" s="305"/>
      <c r="BJ1525" s="305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25" s="306"/>
      <c r="BL1525" s="305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25" s="306"/>
      <c r="BN1525" s="302"/>
      <c r="BO1525" s="302"/>
      <c r="BP1525" s="302"/>
      <c r="BQ1525" s="302"/>
      <c r="BR1525" s="302"/>
      <c r="BS1525" s="302"/>
      <c r="BT1525" s="302"/>
      <c r="BU1525" s="302"/>
      <c r="BV1525" s="302"/>
      <c r="BW1525" s="302"/>
      <c r="BX1525" s="302"/>
    </row>
    <row r="1526">
      <c r="A1526" s="292" t="s">
        <v>728</v>
      </c>
      <c r="B1526" s="292">
        <v>1525.0</v>
      </c>
      <c r="C1526" s="292">
        <f t="shared" si="15"/>
        <v>1</v>
      </c>
      <c r="D1526" s="397" t="str">
        <f t="shared" si="35"/>
        <v>Buil Permit Data</v>
      </c>
      <c r="E1526" s="46" t="str">
        <f t="shared" si="2"/>
        <v>corcode.mdb.CdAvCodes.CorCode</v>
      </c>
      <c r="F1526" s="46" t="s">
        <v>329</v>
      </c>
      <c r="G1526" s="46" t="s">
        <v>468</v>
      </c>
      <c r="H1526" s="47">
        <v>4.0</v>
      </c>
      <c r="I1526" s="392" t="s">
        <v>2453</v>
      </c>
      <c r="J1526" s="398" t="s">
        <v>743</v>
      </c>
      <c r="K1526" s="393">
        <v>4.0</v>
      </c>
      <c r="L1526" s="394" t="b">
        <v>0</v>
      </c>
      <c r="M1526" s="294" t="s">
        <v>802</v>
      </c>
      <c r="N1526" s="294"/>
      <c r="O1526" s="369"/>
      <c r="P1526" s="369"/>
      <c r="Q1526" s="298" t="str">
        <f t="shared" si="3"/>
        <v>CdAvCodes</v>
      </c>
      <c r="R1526" s="298" t="str">
        <f t="shared" si="19"/>
        <v>CorCode</v>
      </c>
      <c r="S1526" s="298" t="str">
        <f t="array" ref="S1526">iferror(index('Type Mapping'!$A$2:$D$21,match(J1526,'Type Mapping'!$B$2:$B$21,0),3),"type mismatch")</f>
        <v>VARCHAR</v>
      </c>
      <c r="T1526" s="298"/>
      <c r="U1526" s="298"/>
      <c r="V1526" s="298"/>
      <c r="W1526" s="51" t="b">
        <v>1</v>
      </c>
      <c r="X1526" s="51"/>
      <c r="Y1526" s="309"/>
      <c r="Z1526" s="309"/>
      <c r="AA1526" s="311" t="s">
        <v>977</v>
      </c>
      <c r="AB1526" s="53" t="str">
        <f t="shared" si="23"/>
        <v>**field missing**_history</v>
      </c>
      <c r="AC1526" s="308" t="str">
        <f t="array" ref="AC1526">iferror(index('StoT Mapping (Depreciated)'!$D$2:$L$976,match(E1526,'StoT Mapping (Depreciated)'!$D$2:$D$976,0),9),"**FIELD MISSING**")</f>
        <v>**FIELD MISSING**</v>
      </c>
      <c r="AD1526" s="53" t="str">
        <f t="shared" si="6"/>
        <v>**field missing**.**FIELD MISSING**</v>
      </c>
      <c r="AE1526" s="299">
        <f>countif(NEW_REDB_table.field,AD1526)</f>
        <v>0</v>
      </c>
      <c r="AF1526" s="299" t="str">
        <f t="shared" si="7"/>
        <v>Check...</v>
      </c>
      <c r="AG1526" s="308"/>
      <c r="AH1526" s="317" t="b">
        <v>0</v>
      </c>
      <c r="AI1526" s="317" t="b">
        <v>0</v>
      </c>
      <c r="AJ1526" s="308" t="str">
        <f t="array" ref="AJ1526">iferror(index('Type Mapping'!$A$2:$D$21,match(J1526,'Type Mapping'!$B$2:$B$21,0),4),"type mismatch")</f>
        <v>VARCHAR</v>
      </c>
      <c r="AK1526" s="308"/>
      <c r="AL1526" s="308"/>
      <c r="AM1526" s="308"/>
      <c r="AN1526" s="300" t="b">
        <v>0</v>
      </c>
      <c r="AO1526" s="300" t="b">
        <v>0</v>
      </c>
      <c r="AP1526" s="300" t="b">
        <v>0</v>
      </c>
      <c r="AQ1526" s="300" t="b">
        <v>0</v>
      </c>
      <c r="AR1526" s="300"/>
      <c r="AS1526" s="300"/>
      <c r="AT1526" s="302"/>
      <c r="AU1526" s="302"/>
      <c r="AV1526" s="303" t="b">
        <v>1</v>
      </c>
      <c r="AW1526" s="304" t="str">
        <f t="shared" si="9"/>
        <v>false</v>
      </c>
      <c r="AX1526" s="305" t="str">
        <f t="shared" si="17"/>
        <v>&lt;column comment="" default="" key="false" label="CorCode" length="255" nullable="true" originalDbColumnName="CorCode" originalLength="-1" pattern="" precision="-1" talendType="id_String" type=""/&gt;</v>
      </c>
      <c r="AY1526" s="306"/>
      <c r="AZ1526" s="305" t="str">
        <f t="shared" si="10"/>
        <v>&lt;column comment="" default="" key="false" label="CorCode" length="255" nullable="true" originalDbColumnName="CorCode" originalLength="-1" pattern="" precision="-1" talendType="id_String" type=""/&gt;</v>
      </c>
      <c r="BA1526" s="306"/>
      <c r="BB1526" s="302"/>
      <c r="BC1526" s="303" t="b">
        <f t="shared" si="11"/>
        <v>1</v>
      </c>
      <c r="BD1526" s="304"/>
      <c r="BE1526" s="304" t="str">
        <f t="shared" si="12"/>
        <v>false</v>
      </c>
      <c r="BF1526" s="307"/>
      <c r="BG1526" s="305"/>
      <c r="BH1526" s="305"/>
      <c r="BI1526" s="305"/>
      <c r="BJ1526" s="305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26" s="306"/>
      <c r="BL1526" s="305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26" s="306"/>
      <c r="BN1526" s="302"/>
      <c r="BO1526" s="302"/>
      <c r="BP1526" s="302"/>
      <c r="BQ1526" s="302"/>
      <c r="BR1526" s="302"/>
      <c r="BS1526" s="302"/>
      <c r="BT1526" s="302"/>
      <c r="BU1526" s="302"/>
      <c r="BV1526" s="302"/>
      <c r="BW1526" s="302"/>
      <c r="BX1526" s="302"/>
    </row>
    <row r="1527">
      <c r="A1527" s="292" t="s">
        <v>728</v>
      </c>
      <c r="B1527" s="292">
        <v>1526.0</v>
      </c>
      <c r="C1527" s="292">
        <f t="shared" si="15"/>
        <v>1</v>
      </c>
      <c r="D1527" s="397" t="str">
        <f t="shared" si="35"/>
        <v>Buil Permit Data</v>
      </c>
      <c r="E1527" s="46" t="str">
        <f t="shared" si="2"/>
        <v>corcode.mdb.CdAvCodes.CorType</v>
      </c>
      <c r="F1527" s="46" t="s">
        <v>329</v>
      </c>
      <c r="G1527" s="46" t="s">
        <v>468</v>
      </c>
      <c r="H1527" s="47">
        <v>5.0</v>
      </c>
      <c r="I1527" s="392" t="s">
        <v>2454</v>
      </c>
      <c r="J1527" s="398" t="s">
        <v>743</v>
      </c>
      <c r="K1527" s="393">
        <v>1.0</v>
      </c>
      <c r="L1527" s="394" t="b">
        <v>0</v>
      </c>
      <c r="M1527" s="294" t="s">
        <v>802</v>
      </c>
      <c r="N1527" s="294"/>
      <c r="O1527" s="369"/>
      <c r="P1527" s="369"/>
      <c r="Q1527" s="298" t="str">
        <f t="shared" si="3"/>
        <v>CdAvCodes</v>
      </c>
      <c r="R1527" s="298" t="str">
        <f t="shared" si="19"/>
        <v>CorType</v>
      </c>
      <c r="S1527" s="298" t="str">
        <f t="array" ref="S1527">iferror(index('Type Mapping'!$A$2:$D$21,match(J1527,'Type Mapping'!$B$2:$B$21,0),3),"type mismatch")</f>
        <v>VARCHAR</v>
      </c>
      <c r="T1527" s="298"/>
      <c r="U1527" s="298"/>
      <c r="V1527" s="298"/>
      <c r="W1527" s="51" t="b">
        <v>1</v>
      </c>
      <c r="X1527" s="51"/>
      <c r="Y1527" s="309"/>
      <c r="Z1527" s="309"/>
      <c r="AA1527" s="311" t="s">
        <v>977</v>
      </c>
      <c r="AB1527" s="53" t="str">
        <f t="shared" si="23"/>
        <v>**field missing**_history</v>
      </c>
      <c r="AC1527" s="308" t="str">
        <f t="array" ref="AC1527">iferror(index('StoT Mapping (Depreciated)'!$D$2:$L$976,match(E1527,'StoT Mapping (Depreciated)'!$D$2:$D$976,0),9),"**FIELD MISSING**")</f>
        <v>**FIELD MISSING**</v>
      </c>
      <c r="AD1527" s="53" t="str">
        <f t="shared" si="6"/>
        <v>**field missing**.**FIELD MISSING**</v>
      </c>
      <c r="AE1527" s="299">
        <f>countif(NEW_REDB_table.field,AD1527)</f>
        <v>0</v>
      </c>
      <c r="AF1527" s="299" t="str">
        <f t="shared" si="7"/>
        <v>Check...</v>
      </c>
      <c r="AG1527" s="308"/>
      <c r="AH1527" s="317" t="b">
        <v>0</v>
      </c>
      <c r="AI1527" s="317" t="b">
        <v>0</v>
      </c>
      <c r="AJ1527" s="308" t="str">
        <f t="array" ref="AJ1527">iferror(index('Type Mapping'!$A$2:$D$21,match(J1527,'Type Mapping'!$B$2:$B$21,0),4),"type mismatch")</f>
        <v>VARCHAR</v>
      </c>
      <c r="AK1527" s="308"/>
      <c r="AL1527" s="308"/>
      <c r="AM1527" s="308"/>
      <c r="AN1527" s="300" t="b">
        <v>0</v>
      </c>
      <c r="AO1527" s="300" t="b">
        <v>0</v>
      </c>
      <c r="AP1527" s="300" t="b">
        <v>0</v>
      </c>
      <c r="AQ1527" s="300" t="b">
        <v>0</v>
      </c>
      <c r="AR1527" s="300"/>
      <c r="AS1527" s="300"/>
      <c r="AT1527" s="302"/>
      <c r="AU1527" s="302"/>
      <c r="AV1527" s="303" t="b">
        <v>1</v>
      </c>
      <c r="AW1527" s="304" t="str">
        <f t="shared" si="9"/>
        <v>false</v>
      </c>
      <c r="AX1527" s="305" t="str">
        <f t="shared" si="17"/>
        <v>&lt;column comment="" default="" key="false" label="CorType" length="255" nullable="true" originalDbColumnName="CorType" originalLength="-1" pattern="" precision="-1" talendType="id_String" type=""/&gt;</v>
      </c>
      <c r="AY1527" s="306"/>
      <c r="AZ1527" s="305" t="str">
        <f t="shared" si="10"/>
        <v>&lt;column comment="" default="" key="false" label="CorType" length="255" nullable="true" originalDbColumnName="CorType" originalLength="-1" pattern="" precision="-1" talendType="id_String" type=""/&gt;</v>
      </c>
      <c r="BA1527" s="306"/>
      <c r="BB1527" s="302"/>
      <c r="BC1527" s="303" t="b">
        <f t="shared" si="11"/>
        <v>1</v>
      </c>
      <c r="BD1527" s="304"/>
      <c r="BE1527" s="304" t="str">
        <f t="shared" si="12"/>
        <v>false</v>
      </c>
      <c r="BF1527" s="307"/>
      <c r="BG1527" s="305"/>
      <c r="BH1527" s="305"/>
      <c r="BI1527" s="305"/>
      <c r="BJ1527" s="305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27" s="306"/>
      <c r="BL1527" s="305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27" s="306"/>
      <c r="BN1527" s="302"/>
      <c r="BO1527" s="302"/>
      <c r="BP1527" s="302"/>
      <c r="BQ1527" s="302"/>
      <c r="BR1527" s="302"/>
      <c r="BS1527" s="302"/>
      <c r="BT1527" s="302"/>
      <c r="BU1527" s="302"/>
      <c r="BV1527" s="302"/>
      <c r="BW1527" s="302"/>
      <c r="BX1527" s="302"/>
    </row>
    <row r="1528">
      <c r="A1528" s="292" t="s">
        <v>728</v>
      </c>
      <c r="B1528" s="292">
        <v>1527.0</v>
      </c>
      <c r="C1528" s="292">
        <f t="shared" si="15"/>
        <v>1</v>
      </c>
      <c r="D1528" s="397" t="str">
        <f t="shared" si="35"/>
        <v>Buil Permit Data</v>
      </c>
      <c r="E1528" s="46" t="str">
        <f t="shared" si="2"/>
        <v>corcode.mdb.CdAvCodes.SnType</v>
      </c>
      <c r="F1528" s="46" t="s">
        <v>329</v>
      </c>
      <c r="G1528" s="46" t="s">
        <v>468</v>
      </c>
      <c r="H1528" s="47">
        <v>6.0</v>
      </c>
      <c r="I1528" s="392" t="s">
        <v>2455</v>
      </c>
      <c r="J1528" s="398" t="s">
        <v>743</v>
      </c>
      <c r="K1528" s="393">
        <v>1.0</v>
      </c>
      <c r="L1528" s="394" t="b">
        <v>0</v>
      </c>
      <c r="M1528" s="294" t="s">
        <v>802</v>
      </c>
      <c r="N1528" s="294"/>
      <c r="O1528" s="369"/>
      <c r="P1528" s="369"/>
      <c r="Q1528" s="298" t="str">
        <f t="shared" si="3"/>
        <v>CdAvCodes</v>
      </c>
      <c r="R1528" s="298" t="str">
        <f t="shared" si="19"/>
        <v>SnType</v>
      </c>
      <c r="S1528" s="298" t="str">
        <f t="array" ref="S1528">iferror(index('Type Mapping'!$A$2:$D$21,match(J1528,'Type Mapping'!$B$2:$B$21,0),3),"type mismatch")</f>
        <v>VARCHAR</v>
      </c>
      <c r="T1528" s="298"/>
      <c r="U1528" s="298"/>
      <c r="V1528" s="298"/>
      <c r="W1528" s="51" t="b">
        <v>1</v>
      </c>
      <c r="X1528" s="51"/>
      <c r="Y1528" s="309"/>
      <c r="Z1528" s="309"/>
      <c r="AA1528" s="311" t="s">
        <v>977</v>
      </c>
      <c r="AB1528" s="53" t="str">
        <f t="shared" si="23"/>
        <v>**field missing**_history</v>
      </c>
      <c r="AC1528" s="308" t="str">
        <f t="array" ref="AC1528">iferror(index('StoT Mapping (Depreciated)'!$D$2:$L$976,match(E1528,'StoT Mapping (Depreciated)'!$D$2:$D$976,0),9),"**FIELD MISSING**")</f>
        <v>**FIELD MISSING**</v>
      </c>
      <c r="AD1528" s="53" t="str">
        <f t="shared" si="6"/>
        <v>**field missing**.**FIELD MISSING**</v>
      </c>
      <c r="AE1528" s="299">
        <f>countif(NEW_REDB_table.field,AD1528)</f>
        <v>0</v>
      </c>
      <c r="AF1528" s="299" t="str">
        <f t="shared" si="7"/>
        <v>Check...</v>
      </c>
      <c r="AG1528" s="308"/>
      <c r="AH1528" s="317" t="b">
        <v>0</v>
      </c>
      <c r="AI1528" s="317" t="b">
        <v>0</v>
      </c>
      <c r="AJ1528" s="308" t="str">
        <f t="array" ref="AJ1528">iferror(index('Type Mapping'!$A$2:$D$21,match(J1528,'Type Mapping'!$B$2:$B$21,0),4),"type mismatch")</f>
        <v>VARCHAR</v>
      </c>
      <c r="AK1528" s="308"/>
      <c r="AL1528" s="308"/>
      <c r="AM1528" s="308"/>
      <c r="AN1528" s="300" t="b">
        <v>0</v>
      </c>
      <c r="AO1528" s="300" t="b">
        <v>0</v>
      </c>
      <c r="AP1528" s="300" t="b">
        <v>0</v>
      </c>
      <c r="AQ1528" s="300" t="b">
        <v>0</v>
      </c>
      <c r="AR1528" s="300"/>
      <c r="AS1528" s="300"/>
      <c r="AT1528" s="302"/>
      <c r="AU1528" s="302"/>
      <c r="AV1528" s="303" t="b">
        <v>1</v>
      </c>
      <c r="AW1528" s="304" t="str">
        <f t="shared" si="9"/>
        <v>false</v>
      </c>
      <c r="AX1528" s="305" t="str">
        <f t="shared" si="17"/>
        <v>&lt;column comment="" default="" key="false" label="SnType" length="255" nullable="true" originalDbColumnName="SnType" originalLength="-1" pattern="" precision="-1" talendType="id_String" type=""/&gt;</v>
      </c>
      <c r="AY1528" s="306"/>
      <c r="AZ1528" s="305" t="str">
        <f t="shared" si="10"/>
        <v>&lt;column comment="" default="" key="false" label="SnType" length="255" nullable="true" originalDbColumnName="SnType" originalLength="-1" pattern="" precision="-1" talendType="id_String" type=""/&gt;</v>
      </c>
      <c r="BA1528" s="306"/>
      <c r="BB1528" s="302"/>
      <c r="BC1528" s="303" t="b">
        <f t="shared" si="11"/>
        <v>1</v>
      </c>
      <c r="BD1528" s="304"/>
      <c r="BE1528" s="304" t="str">
        <f t="shared" si="12"/>
        <v>false</v>
      </c>
      <c r="BF1528" s="307"/>
      <c r="BG1528" s="305"/>
      <c r="BH1528" s="305"/>
      <c r="BI1528" s="305"/>
      <c r="BJ1528" s="305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28" s="306"/>
      <c r="BL1528" s="305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28" s="306"/>
      <c r="BN1528" s="302"/>
      <c r="BO1528" s="302"/>
      <c r="BP1528" s="302"/>
      <c r="BQ1528" s="302"/>
      <c r="BR1528" s="302"/>
      <c r="BS1528" s="302"/>
      <c r="BT1528" s="302"/>
      <c r="BU1528" s="302"/>
      <c r="BV1528" s="302"/>
      <c r="BW1528" s="302"/>
      <c r="BX1528" s="302"/>
    </row>
    <row r="1529">
      <c r="A1529" s="292" t="s">
        <v>728</v>
      </c>
      <c r="B1529" s="292">
        <v>1528.0</v>
      </c>
      <c r="C1529" s="292">
        <f t="shared" si="15"/>
        <v>1</v>
      </c>
      <c r="D1529" s="397" t="str">
        <f t="shared" si="35"/>
        <v>Buil Permit Data</v>
      </c>
      <c r="E1529" s="46" t="str">
        <f t="shared" si="2"/>
        <v>corcode.mdb.CdAvCodes.UaType</v>
      </c>
      <c r="F1529" s="46" t="s">
        <v>329</v>
      </c>
      <c r="G1529" s="46" t="s">
        <v>468</v>
      </c>
      <c r="H1529" s="47">
        <v>7.0</v>
      </c>
      <c r="I1529" s="392" t="s">
        <v>2456</v>
      </c>
      <c r="J1529" s="398" t="s">
        <v>743</v>
      </c>
      <c r="K1529" s="393">
        <v>1.0</v>
      </c>
      <c r="L1529" s="394" t="b">
        <v>0</v>
      </c>
      <c r="M1529" s="294" t="s">
        <v>802</v>
      </c>
      <c r="N1529" s="294"/>
      <c r="O1529" s="369"/>
      <c r="P1529" s="369"/>
      <c r="Q1529" s="298" t="str">
        <f t="shared" si="3"/>
        <v>CdAvCodes</v>
      </c>
      <c r="R1529" s="298" t="str">
        <f t="shared" si="19"/>
        <v>UaType</v>
      </c>
      <c r="S1529" s="298" t="str">
        <f t="array" ref="S1529">iferror(index('Type Mapping'!$A$2:$D$21,match(J1529,'Type Mapping'!$B$2:$B$21,0),3),"type mismatch")</f>
        <v>VARCHAR</v>
      </c>
      <c r="T1529" s="298"/>
      <c r="U1529" s="298"/>
      <c r="V1529" s="298"/>
      <c r="W1529" s="51" t="b">
        <v>1</v>
      </c>
      <c r="X1529" s="51"/>
      <c r="Y1529" s="309"/>
      <c r="Z1529" s="309"/>
      <c r="AA1529" s="311" t="s">
        <v>977</v>
      </c>
      <c r="AB1529" s="53" t="str">
        <f t="shared" si="23"/>
        <v>**field missing**_history</v>
      </c>
      <c r="AC1529" s="308" t="str">
        <f t="array" ref="AC1529">iferror(index('StoT Mapping (Depreciated)'!$D$2:$L$976,match(E1529,'StoT Mapping (Depreciated)'!$D$2:$D$976,0),9),"**FIELD MISSING**")</f>
        <v>**FIELD MISSING**</v>
      </c>
      <c r="AD1529" s="53" t="str">
        <f t="shared" si="6"/>
        <v>**field missing**.**FIELD MISSING**</v>
      </c>
      <c r="AE1529" s="299">
        <f>countif(NEW_REDB_table.field,AD1529)</f>
        <v>0</v>
      </c>
      <c r="AF1529" s="299" t="str">
        <f t="shared" si="7"/>
        <v>Check...</v>
      </c>
      <c r="AG1529" s="308"/>
      <c r="AH1529" s="317" t="b">
        <v>0</v>
      </c>
      <c r="AI1529" s="317" t="b">
        <v>0</v>
      </c>
      <c r="AJ1529" s="308" t="str">
        <f t="array" ref="AJ1529">iferror(index('Type Mapping'!$A$2:$D$21,match(J1529,'Type Mapping'!$B$2:$B$21,0),4),"type mismatch")</f>
        <v>VARCHAR</v>
      </c>
      <c r="AK1529" s="308"/>
      <c r="AL1529" s="308"/>
      <c r="AM1529" s="308"/>
      <c r="AN1529" s="300" t="b">
        <v>0</v>
      </c>
      <c r="AO1529" s="300" t="b">
        <v>0</v>
      </c>
      <c r="AP1529" s="300" t="b">
        <v>0</v>
      </c>
      <c r="AQ1529" s="300" t="b">
        <v>0</v>
      </c>
      <c r="AR1529" s="300"/>
      <c r="AS1529" s="300"/>
      <c r="AT1529" s="302"/>
      <c r="AU1529" s="302"/>
      <c r="AV1529" s="303" t="b">
        <v>1</v>
      </c>
      <c r="AW1529" s="304" t="str">
        <f t="shared" si="9"/>
        <v>false</v>
      </c>
      <c r="AX1529" s="305" t="str">
        <f t="shared" si="17"/>
        <v>&lt;column comment="" default="" key="false" label="UaType" length="255" nullable="true" originalDbColumnName="UaType" originalLength="-1" pattern="" precision="-1" talendType="id_String" type=""/&gt;</v>
      </c>
      <c r="AY1529" s="306"/>
      <c r="AZ1529" s="305" t="str">
        <f t="shared" si="10"/>
        <v>&lt;column comment="" default="" key="false" label="UaType" length="255" nullable="true" originalDbColumnName="UaType" originalLength="-1" pattern="" precision="-1" talendType="id_String" type=""/&gt;</v>
      </c>
      <c r="BA1529" s="306"/>
      <c r="BB1529" s="302"/>
      <c r="BC1529" s="303" t="b">
        <f t="shared" si="11"/>
        <v>1</v>
      </c>
      <c r="BD1529" s="304"/>
      <c r="BE1529" s="304" t="str">
        <f t="shared" si="12"/>
        <v>false</v>
      </c>
      <c r="BF1529" s="307"/>
      <c r="BG1529" s="305"/>
      <c r="BH1529" s="305"/>
      <c r="BI1529" s="305"/>
      <c r="BJ1529" s="305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29" s="306"/>
      <c r="BL1529" s="305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29" s="306"/>
      <c r="BN1529" s="302"/>
      <c r="BO1529" s="302"/>
      <c r="BP1529" s="302"/>
      <c r="BQ1529" s="302"/>
      <c r="BR1529" s="302"/>
      <c r="BS1529" s="302"/>
      <c r="BT1529" s="302"/>
      <c r="BU1529" s="302"/>
      <c r="BV1529" s="302"/>
      <c r="BW1529" s="302"/>
      <c r="BX1529" s="302"/>
    </row>
    <row r="1530">
      <c r="A1530" s="292" t="s">
        <v>728</v>
      </c>
      <c r="B1530" s="292">
        <v>1529.0</v>
      </c>
      <c r="C1530" s="292">
        <f t="shared" si="15"/>
        <v>1</v>
      </c>
      <c r="D1530" s="397" t="str">
        <f t="shared" si="35"/>
        <v>Buil Permit Data</v>
      </c>
      <c r="E1530" s="46" t="str">
        <f t="shared" si="2"/>
        <v>corcode.mdb.CdAvCodes.UiType</v>
      </c>
      <c r="F1530" s="46" t="s">
        <v>329</v>
      </c>
      <c r="G1530" s="46" t="s">
        <v>468</v>
      </c>
      <c r="H1530" s="47">
        <v>8.0</v>
      </c>
      <c r="I1530" s="392" t="s">
        <v>2457</v>
      </c>
      <c r="J1530" s="398" t="s">
        <v>743</v>
      </c>
      <c r="K1530" s="393">
        <v>1.0</v>
      </c>
      <c r="L1530" s="394" t="b">
        <v>0</v>
      </c>
      <c r="M1530" s="294" t="s">
        <v>802</v>
      </c>
      <c r="N1530" s="294"/>
      <c r="O1530" s="369"/>
      <c r="P1530" s="369"/>
      <c r="Q1530" s="298" t="str">
        <f t="shared" si="3"/>
        <v>CdAvCodes</v>
      </c>
      <c r="R1530" s="298" t="str">
        <f t="shared" si="19"/>
        <v>UiType</v>
      </c>
      <c r="S1530" s="298" t="str">
        <f t="array" ref="S1530">iferror(index('Type Mapping'!$A$2:$D$21,match(J1530,'Type Mapping'!$B$2:$B$21,0),3),"type mismatch")</f>
        <v>VARCHAR</v>
      </c>
      <c r="T1530" s="298"/>
      <c r="U1530" s="298"/>
      <c r="V1530" s="298"/>
      <c r="W1530" s="51" t="b">
        <v>1</v>
      </c>
      <c r="X1530" s="51"/>
      <c r="Y1530" s="309"/>
      <c r="Z1530" s="309"/>
      <c r="AA1530" s="311" t="s">
        <v>977</v>
      </c>
      <c r="AB1530" s="53" t="str">
        <f t="shared" si="23"/>
        <v>**field missing**_history</v>
      </c>
      <c r="AC1530" s="308" t="str">
        <f t="array" ref="AC1530">iferror(index('StoT Mapping (Depreciated)'!$D$2:$L$976,match(E1530,'StoT Mapping (Depreciated)'!$D$2:$D$976,0),9),"**FIELD MISSING**")</f>
        <v>**FIELD MISSING**</v>
      </c>
      <c r="AD1530" s="53" t="str">
        <f t="shared" si="6"/>
        <v>**field missing**.**FIELD MISSING**</v>
      </c>
      <c r="AE1530" s="299">
        <f>countif(NEW_REDB_table.field,AD1530)</f>
        <v>0</v>
      </c>
      <c r="AF1530" s="299" t="str">
        <f t="shared" si="7"/>
        <v>Check...</v>
      </c>
      <c r="AG1530" s="308"/>
      <c r="AH1530" s="317" t="b">
        <v>0</v>
      </c>
      <c r="AI1530" s="317" t="b">
        <v>0</v>
      </c>
      <c r="AJ1530" s="308" t="str">
        <f t="array" ref="AJ1530">iferror(index('Type Mapping'!$A$2:$D$21,match(J1530,'Type Mapping'!$B$2:$B$21,0),4),"type mismatch")</f>
        <v>VARCHAR</v>
      </c>
      <c r="AK1530" s="308"/>
      <c r="AL1530" s="308"/>
      <c r="AM1530" s="308"/>
      <c r="AN1530" s="300" t="b">
        <v>0</v>
      </c>
      <c r="AO1530" s="300" t="b">
        <v>0</v>
      </c>
      <c r="AP1530" s="300" t="b">
        <v>0</v>
      </c>
      <c r="AQ1530" s="300" t="b">
        <v>0</v>
      </c>
      <c r="AR1530" s="300"/>
      <c r="AS1530" s="300"/>
      <c r="AT1530" s="302"/>
      <c r="AU1530" s="302"/>
      <c r="AV1530" s="303" t="b">
        <v>1</v>
      </c>
      <c r="AW1530" s="304" t="str">
        <f t="shared" si="9"/>
        <v>false</v>
      </c>
      <c r="AX1530" s="305" t="str">
        <f t="shared" si="17"/>
        <v>&lt;column comment="" default="" key="false" label="UiType" length="255" nullable="true" originalDbColumnName="UiType" originalLength="-1" pattern="" precision="-1" talendType="id_String" type=""/&gt;</v>
      </c>
      <c r="AY1530" s="306"/>
      <c r="AZ1530" s="305" t="str">
        <f t="shared" si="10"/>
        <v>&lt;column comment="" default="" key="false" label="UiType" length="255" nullable="true" originalDbColumnName="UiType" originalLength="-1" pattern="" precision="-1" talendType="id_String" type=""/&gt;</v>
      </c>
      <c r="BA1530" s="306"/>
      <c r="BB1530" s="302"/>
      <c r="BC1530" s="303" t="b">
        <f t="shared" si="11"/>
        <v>1</v>
      </c>
      <c r="BD1530" s="304"/>
      <c r="BE1530" s="304" t="str">
        <f t="shared" si="12"/>
        <v>false</v>
      </c>
      <c r="BF1530" s="307"/>
      <c r="BG1530" s="305"/>
      <c r="BH1530" s="305"/>
      <c r="BI1530" s="305"/>
      <c r="BJ1530" s="305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30" s="306"/>
      <c r="BL1530" s="305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30" s="306"/>
      <c r="BN1530" s="302"/>
      <c r="BO1530" s="302"/>
      <c r="BP1530" s="302"/>
      <c r="BQ1530" s="302"/>
      <c r="BR1530" s="302"/>
      <c r="BS1530" s="302"/>
      <c r="BT1530" s="302"/>
      <c r="BU1530" s="302"/>
      <c r="BV1530" s="302"/>
      <c r="BW1530" s="302"/>
      <c r="BX1530" s="302"/>
    </row>
    <row r="1531">
      <c r="A1531" s="292" t="s">
        <v>728</v>
      </c>
      <c r="B1531" s="292">
        <v>1530.0</v>
      </c>
      <c r="C1531" s="292">
        <f t="shared" si="15"/>
        <v>1</v>
      </c>
      <c r="D1531" s="397" t="str">
        <f t="shared" si="35"/>
        <v>Buil Permit Data</v>
      </c>
      <c r="E1531" s="46" t="str">
        <f t="shared" si="2"/>
        <v>corcode.mdb.CdAvCodes.PermMatch</v>
      </c>
      <c r="F1531" s="46" t="s">
        <v>329</v>
      </c>
      <c r="G1531" s="46" t="s">
        <v>468</v>
      </c>
      <c r="H1531" s="47">
        <v>9.0</v>
      </c>
      <c r="I1531" s="392" t="s">
        <v>2458</v>
      </c>
      <c r="J1531" s="398" t="s">
        <v>1027</v>
      </c>
      <c r="K1531" s="393">
        <v>4.0</v>
      </c>
      <c r="L1531" s="394" t="b">
        <v>0</v>
      </c>
      <c r="M1531" s="294" t="s">
        <v>802</v>
      </c>
      <c r="N1531" s="294"/>
      <c r="O1531" s="369"/>
      <c r="P1531" s="369"/>
      <c r="Q1531" s="298" t="str">
        <f t="shared" si="3"/>
        <v>CdAvCodes</v>
      </c>
      <c r="R1531" s="298" t="str">
        <f t="shared" si="19"/>
        <v>PermMatch</v>
      </c>
      <c r="S1531" s="298" t="str">
        <f t="array" ref="S1531">iferror(index('Type Mapping'!$A$2:$D$21,match(J1531,'Type Mapping'!$B$2:$B$21,0),3),"type mismatch")</f>
        <v>VARCHAR</v>
      </c>
      <c r="T1531" s="298"/>
      <c r="U1531" s="298"/>
      <c r="V1531" s="298"/>
      <c r="W1531" s="51" t="b">
        <v>1</v>
      </c>
      <c r="X1531" s="51"/>
      <c r="Y1531" s="309"/>
      <c r="Z1531" s="309"/>
      <c r="AA1531" s="311" t="s">
        <v>977</v>
      </c>
      <c r="AB1531" s="53" t="str">
        <f t="shared" si="23"/>
        <v>**field missing**_history</v>
      </c>
      <c r="AC1531" s="308" t="str">
        <f t="array" ref="AC1531">iferror(index('StoT Mapping (Depreciated)'!$D$2:$L$976,match(E1531,'StoT Mapping (Depreciated)'!$D$2:$D$976,0),9),"**FIELD MISSING**")</f>
        <v>**FIELD MISSING**</v>
      </c>
      <c r="AD1531" s="53" t="str">
        <f t="shared" si="6"/>
        <v>**field missing**.**FIELD MISSING**</v>
      </c>
      <c r="AE1531" s="299">
        <f>countif(NEW_REDB_table.field,AD1531)</f>
        <v>0</v>
      </c>
      <c r="AF1531" s="299" t="str">
        <f t="shared" si="7"/>
        <v>Check...</v>
      </c>
      <c r="AG1531" s="308"/>
      <c r="AH1531" s="317" t="b">
        <v>0</v>
      </c>
      <c r="AI1531" s="317" t="b">
        <v>0</v>
      </c>
      <c r="AJ1531" s="308" t="str">
        <f t="array" ref="AJ1531">iferror(index('Type Mapping'!$A$2:$D$21,match(J1531,'Type Mapping'!$B$2:$B$21,0),4),"type mismatch")</f>
        <v>FLOAT</v>
      </c>
      <c r="AK1531" s="308"/>
      <c r="AL1531" s="308"/>
      <c r="AM1531" s="308"/>
      <c r="AN1531" s="300" t="b">
        <v>0</v>
      </c>
      <c r="AO1531" s="300" t="b">
        <v>0</v>
      </c>
      <c r="AP1531" s="300" t="b">
        <v>0</v>
      </c>
      <c r="AQ1531" s="300" t="b">
        <v>0</v>
      </c>
      <c r="AR1531" s="300"/>
      <c r="AS1531" s="300"/>
      <c r="AT1531" s="302"/>
      <c r="AU1531" s="302"/>
      <c r="AV1531" s="303" t="b">
        <v>1</v>
      </c>
      <c r="AW1531" s="304" t="str">
        <f t="shared" si="9"/>
        <v>false</v>
      </c>
      <c r="AX1531" s="305" t="str">
        <f t="shared" si="17"/>
        <v>&lt;column comment="" default="" key="false" label="PermMatch" length="255" nullable="true" originalDbColumnName="PermMatch" originalLength="-1" pattern="" precision="-1" talendType="id_String" type=""/&gt;</v>
      </c>
      <c r="AY1531" s="306"/>
      <c r="AZ1531" s="305" t="str">
        <f t="shared" si="10"/>
        <v>&lt;column comment="" default="" key="false" label="PermMatch" length="255" nullable="true" originalDbColumnName="PermMatch" originalLength="-1" pattern="" precision="-1" talendType="id_String" type=""/&gt;</v>
      </c>
      <c r="BA1531" s="306"/>
      <c r="BB1531" s="302"/>
      <c r="BC1531" s="303" t="b">
        <f t="shared" si="11"/>
        <v>1</v>
      </c>
      <c r="BD1531" s="304"/>
      <c r="BE1531" s="304" t="str">
        <f t="shared" si="12"/>
        <v>false</v>
      </c>
      <c r="BF1531" s="307"/>
      <c r="BG1531" s="305"/>
      <c r="BH1531" s="305"/>
      <c r="BI1531" s="305"/>
      <c r="BJ1531" s="305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31" s="306"/>
      <c r="BL1531" s="305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31" s="306"/>
      <c r="BN1531" s="302"/>
      <c r="BO1531" s="302"/>
      <c r="BP1531" s="302"/>
      <c r="BQ1531" s="302"/>
      <c r="BR1531" s="302"/>
      <c r="BS1531" s="302"/>
      <c r="BT1531" s="302"/>
      <c r="BU1531" s="302"/>
      <c r="BV1531" s="302"/>
      <c r="BW1531" s="302"/>
      <c r="BX1531" s="302"/>
    </row>
    <row r="1532">
      <c r="A1532" s="292" t="s">
        <v>728</v>
      </c>
      <c r="B1532" s="292">
        <v>1531.0</v>
      </c>
      <c r="C1532" s="292">
        <f t="shared" si="15"/>
        <v>1</v>
      </c>
      <c r="D1532" s="397" t="str">
        <f t="shared" si="35"/>
        <v>Buil Permit Data</v>
      </c>
      <c r="E1532" s="46" t="str">
        <f t="shared" si="2"/>
        <v>corcode.mdb.CdAvCodes.Ind1</v>
      </c>
      <c r="F1532" s="46" t="s">
        <v>329</v>
      </c>
      <c r="G1532" s="46" t="s">
        <v>468</v>
      </c>
      <c r="H1532" s="47">
        <v>10.0</v>
      </c>
      <c r="I1532" s="392" t="s">
        <v>2459</v>
      </c>
      <c r="J1532" s="398" t="s">
        <v>740</v>
      </c>
      <c r="K1532" s="393">
        <v>1.0</v>
      </c>
      <c r="L1532" s="394" t="b">
        <v>0</v>
      </c>
      <c r="M1532" s="294" t="s">
        <v>802</v>
      </c>
      <c r="N1532" s="294"/>
      <c r="O1532" s="369"/>
      <c r="P1532" s="369"/>
      <c r="Q1532" s="298" t="str">
        <f t="shared" si="3"/>
        <v>CdAvCodes</v>
      </c>
      <c r="R1532" s="298" t="str">
        <f t="shared" si="19"/>
        <v>Ind1</v>
      </c>
      <c r="S1532" s="298" t="str">
        <f t="array" ref="S1532">iferror(index('Type Mapping'!$A$2:$D$21,match(J1532,'Type Mapping'!$B$2:$B$21,0),3),"type mismatch")</f>
        <v>VARCHAR</v>
      </c>
      <c r="T1532" s="298"/>
      <c r="U1532" s="298"/>
      <c r="V1532" s="298"/>
      <c r="W1532" s="51" t="b">
        <v>1</v>
      </c>
      <c r="X1532" s="51"/>
      <c r="Y1532" s="309"/>
      <c r="Z1532" s="309"/>
      <c r="AA1532" s="311" t="s">
        <v>977</v>
      </c>
      <c r="AB1532" s="53" t="str">
        <f t="shared" si="23"/>
        <v>**field missing**_history</v>
      </c>
      <c r="AC1532" s="308" t="str">
        <f t="array" ref="AC1532">iferror(index('StoT Mapping (Depreciated)'!$D$2:$L$976,match(E1532,'StoT Mapping (Depreciated)'!$D$2:$D$976,0),9),"**FIELD MISSING**")</f>
        <v>**FIELD MISSING**</v>
      </c>
      <c r="AD1532" s="53" t="str">
        <f t="shared" si="6"/>
        <v>**field missing**.**FIELD MISSING**</v>
      </c>
      <c r="AE1532" s="299">
        <f>countif(NEW_REDB_table.field,AD1532)</f>
        <v>0</v>
      </c>
      <c r="AF1532" s="299" t="str">
        <f t="shared" si="7"/>
        <v>Check...</v>
      </c>
      <c r="AG1532" s="308"/>
      <c r="AH1532" s="317" t="b">
        <v>0</v>
      </c>
      <c r="AI1532" s="317" t="b">
        <v>0</v>
      </c>
      <c r="AJ1532" s="308" t="str">
        <f t="array" ref="AJ1532">iferror(index('Type Mapping'!$A$2:$D$21,match(J1532,'Type Mapping'!$B$2:$B$21,0),4),"type mismatch")</f>
        <v>INT</v>
      </c>
      <c r="AK1532" s="308"/>
      <c r="AL1532" s="308"/>
      <c r="AM1532" s="308"/>
      <c r="AN1532" s="300" t="b">
        <v>0</v>
      </c>
      <c r="AO1532" s="300" t="b">
        <v>0</v>
      </c>
      <c r="AP1532" s="300" t="b">
        <v>0</v>
      </c>
      <c r="AQ1532" s="300" t="b">
        <v>0</v>
      </c>
      <c r="AR1532" s="300"/>
      <c r="AS1532" s="300"/>
      <c r="AT1532" s="302"/>
      <c r="AU1532" s="302"/>
      <c r="AV1532" s="303" t="b">
        <v>1</v>
      </c>
      <c r="AW1532" s="304" t="str">
        <f t="shared" si="9"/>
        <v>false</v>
      </c>
      <c r="AX1532" s="305" t="str">
        <f t="shared" si="17"/>
        <v>&lt;column comment="" default="" key="false" label="Ind1" length="255" nullable="true" originalDbColumnName="Ind1" originalLength="-1" pattern="" precision="-1" talendType="id_String" type=""/&gt;</v>
      </c>
      <c r="AY1532" s="306"/>
      <c r="AZ1532" s="305" t="str">
        <f t="shared" si="10"/>
        <v>&lt;column comment="" default="" key="false" label="Ind1" length="255" nullable="true" originalDbColumnName="Ind1" originalLength="-1" pattern="" precision="-1" talendType="id_String" type=""/&gt;</v>
      </c>
      <c r="BA1532" s="306"/>
      <c r="BB1532" s="302"/>
      <c r="BC1532" s="303" t="b">
        <f t="shared" si="11"/>
        <v>1</v>
      </c>
      <c r="BD1532" s="304"/>
      <c r="BE1532" s="304" t="str">
        <f t="shared" si="12"/>
        <v>false</v>
      </c>
      <c r="BF1532" s="307"/>
      <c r="BG1532" s="305"/>
      <c r="BH1532" s="305"/>
      <c r="BI1532" s="305"/>
      <c r="BJ1532" s="305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32" s="306"/>
      <c r="BL1532" s="305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32" s="306"/>
      <c r="BN1532" s="302"/>
      <c r="BO1532" s="302"/>
      <c r="BP1532" s="302"/>
      <c r="BQ1532" s="302"/>
      <c r="BR1532" s="302"/>
      <c r="BS1532" s="302"/>
      <c r="BT1532" s="302"/>
      <c r="BU1532" s="302"/>
      <c r="BV1532" s="302"/>
      <c r="BW1532" s="302"/>
      <c r="BX1532" s="302"/>
    </row>
    <row r="1533">
      <c r="A1533" s="292" t="s">
        <v>728</v>
      </c>
      <c r="B1533" s="292">
        <v>1532.0</v>
      </c>
      <c r="C1533" s="292">
        <f t="shared" si="15"/>
        <v>1</v>
      </c>
      <c r="D1533" s="397" t="str">
        <f t="shared" si="35"/>
        <v>Buil Permit Data</v>
      </c>
      <c r="E1533" s="46" t="str">
        <f t="shared" si="2"/>
        <v>corcode.mdb.CdAvCodes.Ind2</v>
      </c>
      <c r="F1533" s="46" t="s">
        <v>329</v>
      </c>
      <c r="G1533" s="46" t="s">
        <v>468</v>
      </c>
      <c r="H1533" s="47">
        <v>11.0</v>
      </c>
      <c r="I1533" s="392" t="s">
        <v>2460</v>
      </c>
      <c r="J1533" s="398" t="s">
        <v>738</v>
      </c>
      <c r="K1533" s="393">
        <v>4.0</v>
      </c>
      <c r="L1533" s="394" t="b">
        <v>0</v>
      </c>
      <c r="M1533" s="294" t="s">
        <v>802</v>
      </c>
      <c r="N1533" s="294"/>
      <c r="O1533" s="369"/>
      <c r="P1533" s="369"/>
      <c r="Q1533" s="298" t="str">
        <f t="shared" si="3"/>
        <v>CdAvCodes</v>
      </c>
      <c r="R1533" s="298" t="str">
        <f t="shared" si="19"/>
        <v>Ind2</v>
      </c>
      <c r="S1533" s="298" t="str">
        <f t="array" ref="S1533">iferror(index('Type Mapping'!$A$2:$D$21,match(J1533,'Type Mapping'!$B$2:$B$21,0),3),"type mismatch")</f>
        <v>VARCHAR</v>
      </c>
      <c r="T1533" s="298"/>
      <c r="U1533" s="298"/>
      <c r="V1533" s="298"/>
      <c r="W1533" s="51" t="b">
        <v>1</v>
      </c>
      <c r="X1533" s="51"/>
      <c r="Y1533" s="309"/>
      <c r="Z1533" s="309"/>
      <c r="AA1533" s="311" t="s">
        <v>977</v>
      </c>
      <c r="AB1533" s="53" t="str">
        <f t="shared" si="23"/>
        <v>**field missing**_history</v>
      </c>
      <c r="AC1533" s="308" t="str">
        <f t="array" ref="AC1533">iferror(index('StoT Mapping (Depreciated)'!$D$2:$L$976,match(E1533,'StoT Mapping (Depreciated)'!$D$2:$D$976,0),9),"**FIELD MISSING**")</f>
        <v>**FIELD MISSING**</v>
      </c>
      <c r="AD1533" s="53" t="str">
        <f t="shared" si="6"/>
        <v>**field missing**.**FIELD MISSING**</v>
      </c>
      <c r="AE1533" s="299">
        <f>countif(NEW_REDB_table.field,AD1533)</f>
        <v>0</v>
      </c>
      <c r="AF1533" s="299" t="str">
        <f t="shared" si="7"/>
        <v>Check...</v>
      </c>
      <c r="AG1533" s="308"/>
      <c r="AH1533" s="317" t="b">
        <v>0</v>
      </c>
      <c r="AI1533" s="317" t="b">
        <v>0</v>
      </c>
      <c r="AJ1533" s="308" t="str">
        <f t="array" ref="AJ1533">iferror(index('Type Mapping'!$A$2:$D$21,match(J1533,'Type Mapping'!$B$2:$B$21,0),4),"type mismatch")</f>
        <v>INT</v>
      </c>
      <c r="AK1533" s="308"/>
      <c r="AL1533" s="308"/>
      <c r="AM1533" s="308"/>
      <c r="AN1533" s="300" t="b">
        <v>0</v>
      </c>
      <c r="AO1533" s="300" t="b">
        <v>0</v>
      </c>
      <c r="AP1533" s="300" t="b">
        <v>0</v>
      </c>
      <c r="AQ1533" s="300" t="b">
        <v>0</v>
      </c>
      <c r="AR1533" s="300"/>
      <c r="AS1533" s="300"/>
      <c r="AT1533" s="302"/>
      <c r="AU1533" s="302"/>
      <c r="AV1533" s="303" t="b">
        <v>1</v>
      </c>
      <c r="AW1533" s="304" t="str">
        <f t="shared" si="9"/>
        <v>false</v>
      </c>
      <c r="AX1533" s="305" t="str">
        <f t="shared" si="17"/>
        <v>&lt;column comment="" default="" key="false" label="Ind2" length="255" nullable="true" originalDbColumnName="Ind2" originalLength="-1" pattern="" precision="-1" talendType="id_String" type=""/&gt;&lt;/schema&gt;</v>
      </c>
      <c r="AY1533" s="306"/>
      <c r="AZ1533" s="305" t="str">
        <f t="shared" si="10"/>
        <v>&lt;column comment="" default="" key="false" label="Ind2" length="255" nullable="true" originalDbColumnName="Ind2" originalLength="-1" pattern="" precision="-1" talendType="id_String" type=""/&gt;
&lt;/schema&gt;
</v>
      </c>
      <c r="BA1533" s="306"/>
      <c r="BB1533" s="302"/>
      <c r="BC1533" s="303" t="b">
        <f t="shared" si="11"/>
        <v>1</v>
      </c>
      <c r="BD1533" s="304"/>
      <c r="BE1533" s="304" t="str">
        <f t="shared" si="12"/>
        <v>false</v>
      </c>
      <c r="BF1533" s="307"/>
      <c r="BG1533" s="305"/>
      <c r="BH1533" s="305"/>
      <c r="BI1533" s="305"/>
      <c r="BJ1533" s="305" t="str">
        <f t="shared" si="18"/>
        <v>&lt;column comment="" default="" key="false" label="CdAvCodes" length="255" nullable="true" originalDbColumnName="CdAvCodes" originalLength="-1" pattern="" precision="-1" talendType="id_String" type=""/&gt;</v>
      </c>
      <c r="BK1533" s="306"/>
      <c r="BL1533" s="305" t="str">
        <f t="shared" si="14"/>
        <v>&lt;column comment="" default="" key="false" label="CdAvCodes" length="255" nullable="true" originalDbColumnName="CdAvCodes" originalLength="-1" pattern="" precision="-1" talendType="id_String" type=""/&gt;</v>
      </c>
      <c r="BM1533" s="306"/>
      <c r="BN1533" s="302"/>
      <c r="BO1533" s="302"/>
      <c r="BP1533" s="302"/>
      <c r="BQ1533" s="302"/>
      <c r="BR1533" s="302"/>
      <c r="BS1533" s="302"/>
      <c r="BT1533" s="302"/>
      <c r="BU1533" s="302"/>
      <c r="BV1533" s="302"/>
      <c r="BW1533" s="302"/>
      <c r="BX1533" s="302"/>
    </row>
    <row r="1534">
      <c r="A1534" s="292" t="s">
        <v>728</v>
      </c>
      <c r="B1534" s="292">
        <v>1533.0</v>
      </c>
      <c r="C1534" s="292">
        <f t="shared" si="15"/>
        <v>2</v>
      </c>
      <c r="D1534" s="397" t="str">
        <f t="shared" si="35"/>
        <v>Buil Permit Data</v>
      </c>
      <c r="E1534" s="46" t="str">
        <f t="shared" si="2"/>
        <v>corcode.mdb.CdBlockDelType.DeleteType</v>
      </c>
      <c r="F1534" s="46" t="s">
        <v>329</v>
      </c>
      <c r="G1534" s="46" t="s">
        <v>470</v>
      </c>
      <c r="H1534" s="47">
        <v>1.0</v>
      </c>
      <c r="I1534" s="392" t="s">
        <v>2461</v>
      </c>
      <c r="J1534" s="398" t="s">
        <v>743</v>
      </c>
      <c r="K1534" s="393">
        <v>1.0</v>
      </c>
      <c r="L1534" s="394" t="b">
        <v>1</v>
      </c>
      <c r="M1534" s="294" t="s">
        <v>802</v>
      </c>
      <c r="N1534" s="294"/>
      <c r="O1534" s="369"/>
      <c r="P1534" s="369"/>
      <c r="Q1534" s="298" t="str">
        <f t="shared" si="3"/>
        <v>CdBlockDelType</v>
      </c>
      <c r="R1534" s="298" t="str">
        <f t="shared" si="19"/>
        <v>DeleteType</v>
      </c>
      <c r="S1534" s="298" t="str">
        <f t="array" ref="S1534">iferror(index('Type Mapping'!$A$2:$D$21,match(J1534,'Type Mapping'!$B$2:$B$21,0),3),"type mismatch")</f>
        <v>VARCHAR</v>
      </c>
      <c r="T1534" s="298"/>
      <c r="U1534" s="298"/>
      <c r="V1534" s="298"/>
      <c r="W1534" s="51" t="b">
        <v>1</v>
      </c>
      <c r="X1534" s="51"/>
      <c r="Y1534" s="309"/>
      <c r="Z1534" s="309"/>
      <c r="AA1534" s="311" t="s">
        <v>977</v>
      </c>
      <c r="AB1534" s="53" t="str">
        <f t="shared" si="23"/>
        <v>**field missing**_history</v>
      </c>
      <c r="AC1534" s="308" t="str">
        <f t="array" ref="AC1534">iferror(index('StoT Mapping (Depreciated)'!$D$2:$L$976,match(E1534,'StoT Mapping (Depreciated)'!$D$2:$D$976,0),9),"**FIELD MISSING**")</f>
        <v>**FIELD MISSING**</v>
      </c>
      <c r="AD1534" s="53" t="str">
        <f t="shared" si="6"/>
        <v>**field missing**.**FIELD MISSING**</v>
      </c>
      <c r="AE1534" s="299">
        <f>countif(NEW_REDB_table.field,AD1534)</f>
        <v>0</v>
      </c>
      <c r="AF1534" s="299" t="str">
        <f t="shared" si="7"/>
        <v>Check...</v>
      </c>
      <c r="AG1534" s="308"/>
      <c r="AH1534" s="317" t="b">
        <v>0</v>
      </c>
      <c r="AI1534" s="317" t="b">
        <v>0</v>
      </c>
      <c r="AJ1534" s="308" t="str">
        <f t="array" ref="AJ1534">iferror(index('Type Mapping'!$A$2:$D$21,match(J1534,'Type Mapping'!$B$2:$B$21,0),4),"type mismatch")</f>
        <v>VARCHAR</v>
      </c>
      <c r="AK1534" s="308"/>
      <c r="AL1534" s="308"/>
      <c r="AM1534" s="308"/>
      <c r="AN1534" s="300" t="b">
        <v>0</v>
      </c>
      <c r="AO1534" s="300" t="b">
        <v>0</v>
      </c>
      <c r="AP1534" s="300" t="b">
        <v>0</v>
      </c>
      <c r="AQ1534" s="300" t="b">
        <v>0</v>
      </c>
      <c r="AR1534" s="300"/>
      <c r="AS1534" s="300"/>
      <c r="AT1534" s="302"/>
      <c r="AU1534" s="302"/>
      <c r="AV1534" s="303" t="b">
        <v>1</v>
      </c>
      <c r="AW1534" s="304" t="str">
        <f t="shared" si="9"/>
        <v>true</v>
      </c>
      <c r="AX1534" s="305" t="str">
        <f t="shared" si="17"/>
        <v>***CdBlockDelType.xml &lt;?xml version="1.0" encoding="UTF-8"?&gt;&lt;schema&gt;&lt;column comment="" default="" key="true" label="DeleteType" length="255" nullable="true" originalDbColumnName="DeleteType" originalLength="-1" pattern="" precision="-1" talendType="id_String" type=""/&gt;</v>
      </c>
      <c r="AY1534" s="306"/>
      <c r="AZ1534" s="305" t="str">
        <f t="shared" si="10"/>
        <v>CdBlockDelType.xml
&lt;?xml version="1.0" encoding="UTF-8"?&gt;&lt;schema&gt;
&lt;column comment="" default="" key="true" label="DeleteType" length="255" nullable="true" originalDbColumnName="DeleteType" originalLength="-1" pattern="" precision="-1" talendType="id_String" type=""/&gt;</v>
      </c>
      <c r="BA1534" s="306"/>
      <c r="BB1534" s="302"/>
      <c r="BC1534" s="303" t="b">
        <f t="shared" si="11"/>
        <v>1</v>
      </c>
      <c r="BD1534" s="304"/>
      <c r="BE1534" s="304" t="str">
        <f t="shared" si="12"/>
        <v>false</v>
      </c>
      <c r="BF1534" s="307"/>
      <c r="BG1534" s="305"/>
      <c r="BH1534" s="305"/>
      <c r="BI1534" s="305"/>
      <c r="BJ1534" s="305" t="str">
        <f t="shared" si="18"/>
        <v>&lt;column comment="" default="" key="false" label="CdBlockDelType" length="255" nullable="true" originalDbColumnName="CdBlockDelType" originalLength="-1" pattern="" precision="-1" talendType="id_String" type=""/&gt;</v>
      </c>
      <c r="BK1534" s="306"/>
      <c r="BL1534" s="305" t="str">
        <f t="shared" si="14"/>
        <v>&lt;column comment="" default="" key="false" label="CdBlockDelType" length="255" nullable="true" originalDbColumnName="CdBlockDelType" originalLength="-1" pattern="" precision="-1" talendType="id_String" type=""/&gt;</v>
      </c>
      <c r="BM1534" s="306"/>
      <c r="BN1534" s="302"/>
      <c r="BO1534" s="302"/>
      <c r="BP1534" s="302"/>
      <c r="BQ1534" s="302"/>
      <c r="BR1534" s="302"/>
      <c r="BS1534" s="302"/>
      <c r="BT1534" s="302"/>
      <c r="BU1534" s="302"/>
      <c r="BV1534" s="302"/>
      <c r="BW1534" s="302"/>
      <c r="BX1534" s="302"/>
    </row>
    <row r="1535">
      <c r="A1535" s="292" t="s">
        <v>728</v>
      </c>
      <c r="B1535" s="292">
        <v>1534.0</v>
      </c>
      <c r="C1535" s="292">
        <f t="shared" si="15"/>
        <v>2</v>
      </c>
      <c r="D1535" s="397" t="str">
        <f t="shared" si="35"/>
        <v>Buil Permit Data</v>
      </c>
      <c r="E1535" s="46" t="str">
        <f t="shared" si="2"/>
        <v>corcode.mdb.CdBlockDelType.Descr</v>
      </c>
      <c r="F1535" s="46" t="s">
        <v>329</v>
      </c>
      <c r="G1535" s="46" t="s">
        <v>470</v>
      </c>
      <c r="H1535" s="47">
        <v>2.0</v>
      </c>
      <c r="I1535" s="392" t="s">
        <v>2078</v>
      </c>
      <c r="J1535" s="398" t="s">
        <v>743</v>
      </c>
      <c r="K1535" s="393">
        <v>20.0</v>
      </c>
      <c r="L1535" s="394" t="b">
        <v>0</v>
      </c>
      <c r="M1535" s="294" t="s">
        <v>802</v>
      </c>
      <c r="N1535" s="294"/>
      <c r="O1535" s="369"/>
      <c r="P1535" s="369"/>
      <c r="Q1535" s="298" t="str">
        <f t="shared" si="3"/>
        <v>CdBlockDelType</v>
      </c>
      <c r="R1535" s="298" t="str">
        <f t="shared" si="19"/>
        <v>Descr</v>
      </c>
      <c r="S1535" s="298" t="str">
        <f t="array" ref="S1535">iferror(index('Type Mapping'!$A$2:$D$21,match(J1535,'Type Mapping'!$B$2:$B$21,0),3),"type mismatch")</f>
        <v>VARCHAR</v>
      </c>
      <c r="T1535" s="298"/>
      <c r="U1535" s="298"/>
      <c r="V1535" s="298"/>
      <c r="W1535" s="51" t="b">
        <v>1</v>
      </c>
      <c r="X1535" s="51"/>
      <c r="Y1535" s="309"/>
      <c r="Z1535" s="309"/>
      <c r="AA1535" s="311" t="s">
        <v>977</v>
      </c>
      <c r="AB1535" s="53" t="str">
        <f t="shared" si="23"/>
        <v>**field missing**_history</v>
      </c>
      <c r="AC1535" s="308" t="str">
        <f t="array" ref="AC1535">iferror(index('StoT Mapping (Depreciated)'!$D$2:$L$976,match(E1535,'StoT Mapping (Depreciated)'!$D$2:$D$976,0),9),"**FIELD MISSING**")</f>
        <v>**FIELD MISSING**</v>
      </c>
      <c r="AD1535" s="53" t="str">
        <f t="shared" si="6"/>
        <v>**field missing**.**FIELD MISSING**</v>
      </c>
      <c r="AE1535" s="299">
        <f>countif(NEW_REDB_table.field,AD1535)</f>
        <v>0</v>
      </c>
      <c r="AF1535" s="299" t="str">
        <f t="shared" si="7"/>
        <v>Check...</v>
      </c>
      <c r="AG1535" s="308"/>
      <c r="AH1535" s="317" t="b">
        <v>0</v>
      </c>
      <c r="AI1535" s="317" t="b">
        <v>0</v>
      </c>
      <c r="AJ1535" s="308" t="str">
        <f t="array" ref="AJ1535">iferror(index('Type Mapping'!$A$2:$D$21,match(J1535,'Type Mapping'!$B$2:$B$21,0),4),"type mismatch")</f>
        <v>VARCHAR</v>
      </c>
      <c r="AK1535" s="308"/>
      <c r="AL1535" s="308"/>
      <c r="AM1535" s="308"/>
      <c r="AN1535" s="300" t="b">
        <v>0</v>
      </c>
      <c r="AO1535" s="300" t="b">
        <v>0</v>
      </c>
      <c r="AP1535" s="300" t="b">
        <v>0</v>
      </c>
      <c r="AQ1535" s="300" t="b">
        <v>0</v>
      </c>
      <c r="AR1535" s="300"/>
      <c r="AS1535" s="300"/>
      <c r="AT1535" s="302"/>
      <c r="AU1535" s="302"/>
      <c r="AV1535" s="303" t="b">
        <v>1</v>
      </c>
      <c r="AW1535" s="304" t="str">
        <f t="shared" si="9"/>
        <v>false</v>
      </c>
      <c r="AX1535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35" s="306"/>
      <c r="AZ1535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35" s="306"/>
      <c r="BB1535" s="302"/>
      <c r="BC1535" s="303" t="b">
        <f t="shared" si="11"/>
        <v>1</v>
      </c>
      <c r="BD1535" s="304"/>
      <c r="BE1535" s="304" t="str">
        <f t="shared" si="12"/>
        <v>false</v>
      </c>
      <c r="BF1535" s="307"/>
      <c r="BG1535" s="305"/>
      <c r="BH1535" s="305"/>
      <c r="BI1535" s="305"/>
      <c r="BJ1535" s="305" t="str">
        <f t="shared" si="18"/>
        <v>&lt;column comment="" default="" key="false" label="CdBlockDelType" length="255" nullable="true" originalDbColumnName="CdBlockDelType" originalLength="-1" pattern="" precision="-1" talendType="id_String" type=""/&gt;</v>
      </c>
      <c r="BK1535" s="306"/>
      <c r="BL1535" s="305" t="str">
        <f t="shared" si="14"/>
        <v>&lt;column comment="" default="" key="false" label="CdBlockDelType" length="255" nullable="true" originalDbColumnName="CdBlockDelType" originalLength="-1" pattern="" precision="-1" talendType="id_String" type=""/&gt;</v>
      </c>
      <c r="BM1535" s="306"/>
      <c r="BN1535" s="302"/>
      <c r="BO1535" s="302"/>
      <c r="BP1535" s="302"/>
      <c r="BQ1535" s="302"/>
      <c r="BR1535" s="302"/>
      <c r="BS1535" s="302"/>
      <c r="BT1535" s="302"/>
      <c r="BU1535" s="302"/>
      <c r="BV1535" s="302"/>
      <c r="BW1535" s="302"/>
      <c r="BX1535" s="302"/>
    </row>
    <row r="1536">
      <c r="A1536" s="292" t="s">
        <v>728</v>
      </c>
      <c r="B1536" s="292">
        <v>1535.0</v>
      </c>
      <c r="C1536" s="292">
        <f t="shared" si="15"/>
        <v>1</v>
      </c>
      <c r="D1536" s="397" t="str">
        <f t="shared" si="35"/>
        <v>Buil Permit Data</v>
      </c>
      <c r="E1536" s="46" t="str">
        <f t="shared" si="2"/>
        <v>corcode.mdb.CdBlockOldSrc.Source</v>
      </c>
      <c r="F1536" s="46" t="s">
        <v>329</v>
      </c>
      <c r="G1536" s="46" t="s">
        <v>471</v>
      </c>
      <c r="H1536" s="47">
        <v>1.0</v>
      </c>
      <c r="I1536" s="392" t="s">
        <v>39</v>
      </c>
      <c r="J1536" s="398" t="s">
        <v>740</v>
      </c>
      <c r="K1536" s="393">
        <v>1.0</v>
      </c>
      <c r="L1536" s="394" t="b">
        <v>1</v>
      </c>
      <c r="M1536" s="294" t="s">
        <v>802</v>
      </c>
      <c r="N1536" s="294"/>
      <c r="O1536" s="369"/>
      <c r="P1536" s="369"/>
      <c r="Q1536" s="298" t="str">
        <f t="shared" si="3"/>
        <v>CdBlockOldSrc</v>
      </c>
      <c r="R1536" s="298" t="str">
        <f t="shared" si="19"/>
        <v>Source</v>
      </c>
      <c r="S1536" s="298" t="str">
        <f t="array" ref="S1536">iferror(index('Type Mapping'!$A$2:$D$21,match(J1536,'Type Mapping'!$B$2:$B$21,0),3),"type mismatch")</f>
        <v>VARCHAR</v>
      </c>
      <c r="T1536" s="298"/>
      <c r="U1536" s="298"/>
      <c r="V1536" s="298"/>
      <c r="W1536" s="51" t="b">
        <v>1</v>
      </c>
      <c r="X1536" s="51"/>
      <c r="Y1536" s="309"/>
      <c r="Z1536" s="309"/>
      <c r="AA1536" s="311" t="s">
        <v>977</v>
      </c>
      <c r="AB1536" s="53" t="str">
        <f t="shared" si="23"/>
        <v>**field missing**_history</v>
      </c>
      <c r="AC1536" s="308" t="str">
        <f t="array" ref="AC1536">iferror(index('StoT Mapping (Depreciated)'!$D$2:$L$976,match(E1536,'StoT Mapping (Depreciated)'!$D$2:$D$976,0),9),"**FIELD MISSING**")</f>
        <v>**FIELD MISSING**</v>
      </c>
      <c r="AD1536" s="53" t="str">
        <f t="shared" si="6"/>
        <v>**field missing**.**FIELD MISSING**</v>
      </c>
      <c r="AE1536" s="299">
        <f>countif(NEW_REDB_table.field,AD1536)</f>
        <v>0</v>
      </c>
      <c r="AF1536" s="299" t="str">
        <f t="shared" si="7"/>
        <v>Check...</v>
      </c>
      <c r="AG1536" s="308"/>
      <c r="AH1536" s="317" t="b">
        <v>0</v>
      </c>
      <c r="AI1536" s="317" t="b">
        <v>0</v>
      </c>
      <c r="AJ1536" s="308" t="str">
        <f t="array" ref="AJ1536">iferror(index('Type Mapping'!$A$2:$D$21,match(J1536,'Type Mapping'!$B$2:$B$21,0),4),"type mismatch")</f>
        <v>INT</v>
      </c>
      <c r="AK1536" s="308"/>
      <c r="AL1536" s="308"/>
      <c r="AM1536" s="308"/>
      <c r="AN1536" s="300" t="b">
        <v>0</v>
      </c>
      <c r="AO1536" s="300" t="b">
        <v>0</v>
      </c>
      <c r="AP1536" s="300" t="b">
        <v>0</v>
      </c>
      <c r="AQ1536" s="300" t="b">
        <v>0</v>
      </c>
      <c r="AR1536" s="300"/>
      <c r="AS1536" s="300"/>
      <c r="AT1536" s="302"/>
      <c r="AU1536" s="302"/>
      <c r="AV1536" s="303" t="b">
        <v>1</v>
      </c>
      <c r="AW1536" s="304" t="str">
        <f t="shared" si="9"/>
        <v>true</v>
      </c>
      <c r="AX1536" s="305" t="str">
        <f t="shared" si="17"/>
        <v>***CdBlockOldSrc.xml &lt;?xml version="1.0" encoding="UTF-8"?&gt;&lt;schema&gt;&lt;column comment="" default="" key="true" label="Source" length="255" nullable="true" originalDbColumnName="Source" originalLength="-1" pattern="" precision="-1" talendType="id_String" type=""/&gt;</v>
      </c>
      <c r="AY1536" s="306"/>
      <c r="AZ1536" s="305" t="str">
        <f t="shared" si="10"/>
        <v>CdBlockOldSrc.xml
&lt;?xml version="1.0" encoding="UTF-8"?&gt;&lt;schema&gt;
&lt;column comment="" default="" key="true" label="Source" length="255" nullable="true" originalDbColumnName="Source" originalLength="-1" pattern="" precision="-1" talendType="id_String" type=""/&gt;</v>
      </c>
      <c r="BA1536" s="306"/>
      <c r="BB1536" s="302"/>
      <c r="BC1536" s="303" t="b">
        <f t="shared" si="11"/>
        <v>1</v>
      </c>
      <c r="BD1536" s="304"/>
      <c r="BE1536" s="304" t="str">
        <f t="shared" si="12"/>
        <v>false</v>
      </c>
      <c r="BF1536" s="307"/>
      <c r="BG1536" s="305"/>
      <c r="BH1536" s="305"/>
      <c r="BI1536" s="305"/>
      <c r="BJ1536" s="305" t="str">
        <f t="shared" si="18"/>
        <v>&lt;column comment="" default="" key="false" label="CdBlockOldSrc" length="255" nullable="true" originalDbColumnName="CdBlockOldSrc" originalLength="-1" pattern="" precision="-1" talendType="id_String" type=""/&gt;</v>
      </c>
      <c r="BK1536" s="306"/>
      <c r="BL1536" s="305" t="str">
        <f t="shared" si="14"/>
        <v>&lt;column comment="" default="" key="false" label="CdBlockOldSrc" length="255" nullable="true" originalDbColumnName="CdBlockOldSrc" originalLength="-1" pattern="" precision="-1" talendType="id_String" type=""/&gt;</v>
      </c>
      <c r="BM1536" s="306"/>
      <c r="BN1536" s="302"/>
      <c r="BO1536" s="302"/>
      <c r="BP1536" s="302"/>
      <c r="BQ1536" s="302"/>
      <c r="BR1536" s="302"/>
      <c r="BS1536" s="302"/>
      <c r="BT1536" s="302"/>
      <c r="BU1536" s="302"/>
      <c r="BV1536" s="302"/>
      <c r="BW1536" s="302"/>
      <c r="BX1536" s="302"/>
    </row>
    <row r="1537">
      <c r="A1537" s="292" t="s">
        <v>728</v>
      </c>
      <c r="B1537" s="292">
        <v>1536.0</v>
      </c>
      <c r="C1537" s="292">
        <f t="shared" si="15"/>
        <v>1</v>
      </c>
      <c r="D1537" s="397" t="str">
        <f t="shared" si="35"/>
        <v>Buil Permit Data</v>
      </c>
      <c r="E1537" s="46" t="str">
        <f t="shared" si="2"/>
        <v>corcode.mdb.CdBlockOldSrc.Descr</v>
      </c>
      <c r="F1537" s="46" t="s">
        <v>329</v>
      </c>
      <c r="G1537" s="46" t="s">
        <v>471</v>
      </c>
      <c r="H1537" s="47">
        <v>2.0</v>
      </c>
      <c r="I1537" s="392" t="s">
        <v>2078</v>
      </c>
      <c r="J1537" s="398" t="s">
        <v>743</v>
      </c>
      <c r="K1537" s="393">
        <v>25.0</v>
      </c>
      <c r="L1537" s="394" t="b">
        <v>0</v>
      </c>
      <c r="M1537" s="294" t="s">
        <v>802</v>
      </c>
      <c r="N1537" s="294"/>
      <c r="O1537" s="369"/>
      <c r="P1537" s="369"/>
      <c r="Q1537" s="298" t="str">
        <f t="shared" si="3"/>
        <v>CdBlockOldSrc</v>
      </c>
      <c r="R1537" s="298" t="str">
        <f t="shared" si="19"/>
        <v>Descr</v>
      </c>
      <c r="S1537" s="298" t="str">
        <f t="array" ref="S1537">iferror(index('Type Mapping'!$A$2:$D$21,match(J1537,'Type Mapping'!$B$2:$B$21,0),3),"type mismatch")</f>
        <v>VARCHAR</v>
      </c>
      <c r="T1537" s="298"/>
      <c r="U1537" s="298"/>
      <c r="V1537" s="298"/>
      <c r="W1537" s="51" t="b">
        <v>1</v>
      </c>
      <c r="X1537" s="51"/>
      <c r="Y1537" s="309"/>
      <c r="Z1537" s="309"/>
      <c r="AA1537" s="311" t="s">
        <v>977</v>
      </c>
      <c r="AB1537" s="53" t="str">
        <f t="shared" si="23"/>
        <v>**field missing**_history</v>
      </c>
      <c r="AC1537" s="308" t="str">
        <f t="array" ref="AC1537">iferror(index('StoT Mapping (Depreciated)'!$D$2:$L$976,match(E1537,'StoT Mapping (Depreciated)'!$D$2:$D$976,0),9),"**FIELD MISSING**")</f>
        <v>**FIELD MISSING**</v>
      </c>
      <c r="AD1537" s="53" t="str">
        <f t="shared" si="6"/>
        <v>**field missing**.**FIELD MISSING**</v>
      </c>
      <c r="AE1537" s="299">
        <f>countif(NEW_REDB_table.field,AD1537)</f>
        <v>0</v>
      </c>
      <c r="AF1537" s="299" t="str">
        <f t="shared" si="7"/>
        <v>Check...</v>
      </c>
      <c r="AG1537" s="308"/>
      <c r="AH1537" s="317" t="b">
        <v>0</v>
      </c>
      <c r="AI1537" s="317" t="b">
        <v>0</v>
      </c>
      <c r="AJ1537" s="308" t="str">
        <f t="array" ref="AJ1537">iferror(index('Type Mapping'!$A$2:$D$21,match(J1537,'Type Mapping'!$B$2:$B$21,0),4),"type mismatch")</f>
        <v>VARCHAR</v>
      </c>
      <c r="AK1537" s="308"/>
      <c r="AL1537" s="308"/>
      <c r="AM1537" s="308"/>
      <c r="AN1537" s="300" t="b">
        <v>0</v>
      </c>
      <c r="AO1537" s="300" t="b">
        <v>0</v>
      </c>
      <c r="AP1537" s="300" t="b">
        <v>0</v>
      </c>
      <c r="AQ1537" s="300" t="b">
        <v>0</v>
      </c>
      <c r="AR1537" s="300"/>
      <c r="AS1537" s="300"/>
      <c r="AT1537" s="302"/>
      <c r="AU1537" s="302"/>
      <c r="AV1537" s="303" t="b">
        <v>1</v>
      </c>
      <c r="AW1537" s="304" t="str">
        <f t="shared" si="9"/>
        <v>false</v>
      </c>
      <c r="AX1537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37" s="306"/>
      <c r="AZ1537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37" s="306"/>
      <c r="BB1537" s="302"/>
      <c r="BC1537" s="303" t="b">
        <f t="shared" si="11"/>
        <v>1</v>
      </c>
      <c r="BD1537" s="304"/>
      <c r="BE1537" s="304" t="str">
        <f t="shared" si="12"/>
        <v>false</v>
      </c>
      <c r="BF1537" s="307"/>
      <c r="BG1537" s="305"/>
      <c r="BH1537" s="305"/>
      <c r="BI1537" s="305"/>
      <c r="BJ1537" s="305" t="str">
        <f t="shared" si="18"/>
        <v>&lt;column comment="" default="" key="false" label="CdBlockOldSrc" length="255" nullable="true" originalDbColumnName="CdBlockOldSrc" originalLength="-1" pattern="" precision="-1" talendType="id_String" type=""/&gt;</v>
      </c>
      <c r="BK1537" s="306"/>
      <c r="BL1537" s="305" t="str">
        <f t="shared" si="14"/>
        <v>&lt;column comment="" default="" key="false" label="CdBlockOldSrc" length="255" nullable="true" originalDbColumnName="CdBlockOldSrc" originalLength="-1" pattern="" precision="-1" talendType="id_String" type=""/&gt;</v>
      </c>
      <c r="BM1537" s="306"/>
      <c r="BN1537" s="302"/>
      <c r="BO1537" s="302"/>
      <c r="BP1537" s="302"/>
      <c r="BQ1537" s="302"/>
      <c r="BR1537" s="302"/>
      <c r="BS1537" s="302"/>
      <c r="BT1537" s="302"/>
      <c r="BU1537" s="302"/>
      <c r="BV1537" s="302"/>
      <c r="BW1537" s="302"/>
      <c r="BX1537" s="302"/>
    </row>
    <row r="1538">
      <c r="A1538" s="292" t="s">
        <v>728</v>
      </c>
      <c r="B1538" s="292">
        <v>1537.0</v>
      </c>
      <c r="C1538" s="292">
        <f t="shared" si="15"/>
        <v>2</v>
      </c>
      <c r="D1538" s="397" t="str">
        <f t="shared" si="35"/>
        <v>Buil Permit Data</v>
      </c>
      <c r="E1538" s="46" t="str">
        <f t="shared" si="2"/>
        <v>corcode.mdb.CdBlockSpecType.SpecType</v>
      </c>
      <c r="F1538" s="46" t="s">
        <v>329</v>
      </c>
      <c r="G1538" s="46" t="s">
        <v>472</v>
      </c>
      <c r="H1538" s="47">
        <v>1.0</v>
      </c>
      <c r="I1538" s="392" t="s">
        <v>2447</v>
      </c>
      <c r="J1538" s="398" t="s">
        <v>743</v>
      </c>
      <c r="K1538" s="393">
        <v>1.0</v>
      </c>
      <c r="L1538" s="394" t="b">
        <v>1</v>
      </c>
      <c r="M1538" s="294" t="s">
        <v>802</v>
      </c>
      <c r="N1538" s="294"/>
      <c r="O1538" s="369"/>
      <c r="P1538" s="369"/>
      <c r="Q1538" s="298" t="str">
        <f t="shared" si="3"/>
        <v>CdBlockSpecType</v>
      </c>
      <c r="R1538" s="298" t="str">
        <f t="shared" si="19"/>
        <v>SpecType</v>
      </c>
      <c r="S1538" s="298" t="str">
        <f t="array" ref="S1538">iferror(index('Type Mapping'!$A$2:$D$21,match(J1538,'Type Mapping'!$B$2:$B$21,0),3),"type mismatch")</f>
        <v>VARCHAR</v>
      </c>
      <c r="T1538" s="298"/>
      <c r="U1538" s="298"/>
      <c r="V1538" s="298"/>
      <c r="W1538" s="51" t="b">
        <v>1</v>
      </c>
      <c r="X1538" s="51"/>
      <c r="Y1538" s="309"/>
      <c r="Z1538" s="309"/>
      <c r="AA1538" s="311" t="s">
        <v>977</v>
      </c>
      <c r="AB1538" s="53" t="str">
        <f t="shared" si="23"/>
        <v>**field missing**_history</v>
      </c>
      <c r="AC1538" s="308" t="str">
        <f t="array" ref="AC1538">iferror(index('StoT Mapping (Depreciated)'!$D$2:$L$976,match(E1538,'StoT Mapping (Depreciated)'!$D$2:$D$976,0),9),"**FIELD MISSING**")</f>
        <v>**FIELD MISSING**</v>
      </c>
      <c r="AD1538" s="53" t="str">
        <f t="shared" si="6"/>
        <v>**field missing**.**FIELD MISSING**</v>
      </c>
      <c r="AE1538" s="299">
        <f>countif(NEW_REDB_table.field,AD1538)</f>
        <v>0</v>
      </c>
      <c r="AF1538" s="299" t="str">
        <f t="shared" si="7"/>
        <v>Check...</v>
      </c>
      <c r="AG1538" s="308"/>
      <c r="AH1538" s="317" t="b">
        <v>0</v>
      </c>
      <c r="AI1538" s="317" t="b">
        <v>0</v>
      </c>
      <c r="AJ1538" s="308" t="str">
        <f t="array" ref="AJ1538">iferror(index('Type Mapping'!$A$2:$D$21,match(J1538,'Type Mapping'!$B$2:$B$21,0),4),"type mismatch")</f>
        <v>VARCHAR</v>
      </c>
      <c r="AK1538" s="308"/>
      <c r="AL1538" s="308"/>
      <c r="AM1538" s="308"/>
      <c r="AN1538" s="300" t="b">
        <v>0</v>
      </c>
      <c r="AO1538" s="300" t="b">
        <v>0</v>
      </c>
      <c r="AP1538" s="300" t="b">
        <v>0</v>
      </c>
      <c r="AQ1538" s="300" t="b">
        <v>0</v>
      </c>
      <c r="AR1538" s="300"/>
      <c r="AS1538" s="300"/>
      <c r="AT1538" s="302"/>
      <c r="AU1538" s="302"/>
      <c r="AV1538" s="303" t="b">
        <v>1</v>
      </c>
      <c r="AW1538" s="304" t="str">
        <f t="shared" si="9"/>
        <v>true</v>
      </c>
      <c r="AX1538" s="305" t="str">
        <f t="shared" si="17"/>
        <v>***CdBlockSpecType.xml &lt;?xml version="1.0" encoding="UTF-8"?&gt;&lt;schema&gt;&lt;column comment="" default="" key="true" label="SpecType" length="255" nullable="true" originalDbColumnName="SpecType" originalLength="-1" pattern="" precision="-1" talendType="id_String" type=""/&gt;</v>
      </c>
      <c r="AY1538" s="306"/>
      <c r="AZ1538" s="305" t="str">
        <f t="shared" si="10"/>
        <v>CdBlockSpecType.xml
&lt;?xml version="1.0" encoding="UTF-8"?&gt;&lt;schema&gt;
&lt;column comment="" default="" key="true" label="SpecType" length="255" nullable="true" originalDbColumnName="SpecType" originalLength="-1" pattern="" precision="-1" talendType="id_String" type=""/&gt;</v>
      </c>
      <c r="BA1538" s="306"/>
      <c r="BB1538" s="302"/>
      <c r="BC1538" s="303" t="b">
        <f t="shared" si="11"/>
        <v>1</v>
      </c>
      <c r="BD1538" s="304"/>
      <c r="BE1538" s="304" t="str">
        <f t="shared" si="12"/>
        <v>false</v>
      </c>
      <c r="BF1538" s="307"/>
      <c r="BG1538" s="305"/>
      <c r="BH1538" s="305"/>
      <c r="BI1538" s="305"/>
      <c r="BJ1538" s="305" t="str">
        <f t="shared" si="18"/>
        <v>&lt;column comment="" default="" key="false" label="CdBlockSpecType" length="255" nullable="true" originalDbColumnName="CdBlockSpecType" originalLength="-1" pattern="" precision="-1" talendType="id_String" type=""/&gt;</v>
      </c>
      <c r="BK1538" s="306"/>
      <c r="BL1538" s="305" t="str">
        <f t="shared" si="14"/>
        <v>&lt;column comment="" default="" key="false" label="CdBlockSpecType" length="255" nullable="true" originalDbColumnName="CdBlockSpecType" originalLength="-1" pattern="" precision="-1" talendType="id_String" type=""/&gt;</v>
      </c>
      <c r="BM1538" s="306"/>
      <c r="BN1538" s="302"/>
      <c r="BO1538" s="302"/>
      <c r="BP1538" s="302"/>
      <c r="BQ1538" s="302"/>
      <c r="BR1538" s="302"/>
      <c r="BS1538" s="302"/>
      <c r="BT1538" s="302"/>
      <c r="BU1538" s="302"/>
      <c r="BV1538" s="302"/>
      <c r="BW1538" s="302"/>
      <c r="BX1538" s="302"/>
    </row>
    <row r="1539">
      <c r="A1539" s="292" t="s">
        <v>728</v>
      </c>
      <c r="B1539" s="292">
        <v>1538.0</v>
      </c>
      <c r="C1539" s="292">
        <f t="shared" si="15"/>
        <v>2</v>
      </c>
      <c r="D1539" s="397" t="str">
        <f t="shared" si="35"/>
        <v>Buil Permit Data</v>
      </c>
      <c r="E1539" s="46" t="str">
        <f t="shared" si="2"/>
        <v>corcode.mdb.CdBlockSpecType.Descr</v>
      </c>
      <c r="F1539" s="46" t="s">
        <v>329</v>
      </c>
      <c r="G1539" s="46" t="s">
        <v>472</v>
      </c>
      <c r="H1539" s="47">
        <v>2.0</v>
      </c>
      <c r="I1539" s="392" t="s">
        <v>2078</v>
      </c>
      <c r="J1539" s="398" t="s">
        <v>743</v>
      </c>
      <c r="K1539" s="393">
        <v>20.0</v>
      </c>
      <c r="L1539" s="394" t="b">
        <v>0</v>
      </c>
      <c r="M1539" s="294" t="s">
        <v>802</v>
      </c>
      <c r="N1539" s="294"/>
      <c r="O1539" s="369"/>
      <c r="P1539" s="369"/>
      <c r="Q1539" s="298" t="str">
        <f t="shared" si="3"/>
        <v>CdBlockSpecType</v>
      </c>
      <c r="R1539" s="298" t="str">
        <f t="shared" si="19"/>
        <v>Descr</v>
      </c>
      <c r="S1539" s="298" t="str">
        <f t="array" ref="S1539">iferror(index('Type Mapping'!$A$2:$D$21,match(J1539,'Type Mapping'!$B$2:$B$21,0),3),"type mismatch")</f>
        <v>VARCHAR</v>
      </c>
      <c r="T1539" s="298"/>
      <c r="U1539" s="298"/>
      <c r="V1539" s="298"/>
      <c r="W1539" s="51" t="b">
        <v>1</v>
      </c>
      <c r="X1539" s="51"/>
      <c r="Y1539" s="309"/>
      <c r="Z1539" s="309"/>
      <c r="AA1539" s="311" t="s">
        <v>977</v>
      </c>
      <c r="AB1539" s="53" t="str">
        <f t="shared" si="23"/>
        <v>**field missing**_history</v>
      </c>
      <c r="AC1539" s="308" t="str">
        <f t="array" ref="AC1539">iferror(index('StoT Mapping (Depreciated)'!$D$2:$L$976,match(E1539,'StoT Mapping (Depreciated)'!$D$2:$D$976,0),9),"**FIELD MISSING**")</f>
        <v>**FIELD MISSING**</v>
      </c>
      <c r="AD1539" s="53" t="str">
        <f t="shared" si="6"/>
        <v>**field missing**.**FIELD MISSING**</v>
      </c>
      <c r="AE1539" s="299">
        <f>countif(NEW_REDB_table.field,AD1539)</f>
        <v>0</v>
      </c>
      <c r="AF1539" s="299" t="str">
        <f t="shared" si="7"/>
        <v>Check...</v>
      </c>
      <c r="AG1539" s="308"/>
      <c r="AH1539" s="317" t="b">
        <v>0</v>
      </c>
      <c r="AI1539" s="317" t="b">
        <v>0</v>
      </c>
      <c r="AJ1539" s="308" t="str">
        <f t="array" ref="AJ1539">iferror(index('Type Mapping'!$A$2:$D$21,match(J1539,'Type Mapping'!$B$2:$B$21,0),4),"type mismatch")</f>
        <v>VARCHAR</v>
      </c>
      <c r="AK1539" s="308"/>
      <c r="AL1539" s="308"/>
      <c r="AM1539" s="308"/>
      <c r="AN1539" s="300" t="b">
        <v>0</v>
      </c>
      <c r="AO1539" s="300" t="b">
        <v>0</v>
      </c>
      <c r="AP1539" s="300" t="b">
        <v>0</v>
      </c>
      <c r="AQ1539" s="300" t="b">
        <v>0</v>
      </c>
      <c r="AR1539" s="300"/>
      <c r="AS1539" s="300"/>
      <c r="AT1539" s="302"/>
      <c r="AU1539" s="302"/>
      <c r="AV1539" s="303" t="b">
        <v>1</v>
      </c>
      <c r="AW1539" s="304" t="str">
        <f t="shared" si="9"/>
        <v>false</v>
      </c>
      <c r="AX1539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39" s="306"/>
      <c r="AZ1539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39" s="306"/>
      <c r="BB1539" s="302"/>
      <c r="BC1539" s="303" t="b">
        <f t="shared" si="11"/>
        <v>1</v>
      </c>
      <c r="BD1539" s="304"/>
      <c r="BE1539" s="304" t="str">
        <f t="shared" si="12"/>
        <v>false</v>
      </c>
      <c r="BF1539" s="307"/>
      <c r="BG1539" s="305"/>
      <c r="BH1539" s="305"/>
      <c r="BI1539" s="305"/>
      <c r="BJ1539" s="305" t="str">
        <f t="shared" si="18"/>
        <v>&lt;column comment="" default="" key="false" label="CdBlockSpecType" length="255" nullable="true" originalDbColumnName="CdBlockSpecType" originalLength="-1" pattern="" precision="-1" talendType="id_String" type=""/&gt;</v>
      </c>
      <c r="BK1539" s="306"/>
      <c r="BL1539" s="305" t="str">
        <f t="shared" si="14"/>
        <v>&lt;column comment="" default="" key="false" label="CdBlockSpecType" length="255" nullable="true" originalDbColumnName="CdBlockSpecType" originalLength="-1" pattern="" precision="-1" talendType="id_String" type=""/&gt;</v>
      </c>
      <c r="BM1539" s="306"/>
      <c r="BN1539" s="302"/>
      <c r="BO1539" s="302"/>
      <c r="BP1539" s="302"/>
      <c r="BQ1539" s="302"/>
      <c r="BR1539" s="302"/>
      <c r="BS1539" s="302"/>
      <c r="BT1539" s="302"/>
      <c r="BU1539" s="302"/>
      <c r="BV1539" s="302"/>
      <c r="BW1539" s="302"/>
      <c r="BX1539" s="302"/>
    </row>
    <row r="1540">
      <c r="A1540" s="292" t="s">
        <v>728</v>
      </c>
      <c r="B1540" s="292">
        <v>1539.0</v>
      </c>
      <c r="C1540" s="292">
        <f t="shared" si="15"/>
        <v>2</v>
      </c>
      <c r="D1540" s="397" t="str">
        <f t="shared" si="35"/>
        <v>Buil Permit Data</v>
      </c>
      <c r="E1540" s="46" t="str">
        <f t="shared" si="2"/>
        <v>corcode.mdb.CdBlockSpecType.Explanation</v>
      </c>
      <c r="F1540" s="46" t="s">
        <v>329</v>
      </c>
      <c r="G1540" s="46" t="s">
        <v>472</v>
      </c>
      <c r="H1540" s="47">
        <v>3.0</v>
      </c>
      <c r="I1540" s="392" t="s">
        <v>2393</v>
      </c>
      <c r="J1540" s="398" t="s">
        <v>743</v>
      </c>
      <c r="K1540" s="393">
        <v>60.0</v>
      </c>
      <c r="L1540" s="394" t="b">
        <v>0</v>
      </c>
      <c r="M1540" s="294" t="s">
        <v>802</v>
      </c>
      <c r="N1540" s="294"/>
      <c r="O1540" s="369"/>
      <c r="P1540" s="369"/>
      <c r="Q1540" s="298" t="str">
        <f t="shared" si="3"/>
        <v>CdBlockSpecType</v>
      </c>
      <c r="R1540" s="298" t="str">
        <f t="shared" si="19"/>
        <v>Explanation</v>
      </c>
      <c r="S1540" s="298" t="str">
        <f t="array" ref="S1540">iferror(index('Type Mapping'!$A$2:$D$21,match(J1540,'Type Mapping'!$B$2:$B$21,0),3),"type mismatch")</f>
        <v>VARCHAR</v>
      </c>
      <c r="T1540" s="298"/>
      <c r="U1540" s="298"/>
      <c r="V1540" s="298"/>
      <c r="W1540" s="51" t="b">
        <v>1</v>
      </c>
      <c r="X1540" s="51"/>
      <c r="Y1540" s="309"/>
      <c r="Z1540" s="309"/>
      <c r="AA1540" s="311" t="s">
        <v>977</v>
      </c>
      <c r="AB1540" s="53" t="str">
        <f t="shared" si="23"/>
        <v>**field missing**_history</v>
      </c>
      <c r="AC1540" s="308" t="str">
        <f t="array" ref="AC1540">iferror(index('StoT Mapping (Depreciated)'!$D$2:$L$976,match(E1540,'StoT Mapping (Depreciated)'!$D$2:$D$976,0),9),"**FIELD MISSING**")</f>
        <v>**FIELD MISSING**</v>
      </c>
      <c r="AD1540" s="53" t="str">
        <f t="shared" si="6"/>
        <v>**field missing**.**FIELD MISSING**</v>
      </c>
      <c r="AE1540" s="299">
        <f>countif(NEW_REDB_table.field,AD1540)</f>
        <v>0</v>
      </c>
      <c r="AF1540" s="299" t="str">
        <f t="shared" si="7"/>
        <v>Check...</v>
      </c>
      <c r="AG1540" s="308"/>
      <c r="AH1540" s="317" t="b">
        <v>0</v>
      </c>
      <c r="AI1540" s="317" t="b">
        <v>0</v>
      </c>
      <c r="AJ1540" s="308" t="str">
        <f t="array" ref="AJ1540">iferror(index('Type Mapping'!$A$2:$D$21,match(J1540,'Type Mapping'!$B$2:$B$21,0),4),"type mismatch")</f>
        <v>VARCHAR</v>
      </c>
      <c r="AK1540" s="308"/>
      <c r="AL1540" s="308"/>
      <c r="AM1540" s="308"/>
      <c r="AN1540" s="300" t="b">
        <v>0</v>
      </c>
      <c r="AO1540" s="300" t="b">
        <v>0</v>
      </c>
      <c r="AP1540" s="300" t="b">
        <v>0</v>
      </c>
      <c r="AQ1540" s="300" t="b">
        <v>0</v>
      </c>
      <c r="AR1540" s="300"/>
      <c r="AS1540" s="300"/>
      <c r="AT1540" s="302"/>
      <c r="AU1540" s="302"/>
      <c r="AV1540" s="303" t="b">
        <v>1</v>
      </c>
      <c r="AW1540" s="304" t="str">
        <f t="shared" si="9"/>
        <v>false</v>
      </c>
      <c r="AX1540" s="305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540" s="306"/>
      <c r="AZ1540" s="305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540" s="306"/>
      <c r="BB1540" s="302"/>
      <c r="BC1540" s="303" t="b">
        <f t="shared" si="11"/>
        <v>1</v>
      </c>
      <c r="BD1540" s="304"/>
      <c r="BE1540" s="304" t="str">
        <f t="shared" si="12"/>
        <v>false</v>
      </c>
      <c r="BF1540" s="307"/>
      <c r="BG1540" s="305"/>
      <c r="BH1540" s="305"/>
      <c r="BI1540" s="305"/>
      <c r="BJ1540" s="305" t="str">
        <f t="shared" si="18"/>
        <v>&lt;column comment="" default="" key="false" label="CdBlockSpecType" length="255" nullable="true" originalDbColumnName="CdBlockSpecType" originalLength="-1" pattern="" precision="-1" talendType="id_String" type=""/&gt;</v>
      </c>
      <c r="BK1540" s="306"/>
      <c r="BL1540" s="305" t="str">
        <f t="shared" si="14"/>
        <v>&lt;column comment="" default="" key="false" label="CdBlockSpecType" length="255" nullable="true" originalDbColumnName="CdBlockSpecType" originalLength="-1" pattern="" precision="-1" talendType="id_String" type=""/&gt;</v>
      </c>
      <c r="BM1540" s="306"/>
      <c r="BN1540" s="302"/>
      <c r="BO1540" s="302"/>
      <c r="BP1540" s="302"/>
      <c r="BQ1540" s="302"/>
      <c r="BR1540" s="302"/>
      <c r="BS1540" s="302"/>
      <c r="BT1540" s="302"/>
      <c r="BU1540" s="302"/>
      <c r="BV1540" s="302"/>
      <c r="BW1540" s="302"/>
      <c r="BX1540" s="302"/>
    </row>
    <row r="1541">
      <c r="A1541" s="292" t="s">
        <v>728</v>
      </c>
      <c r="B1541" s="292">
        <v>1540.0</v>
      </c>
      <c r="C1541" s="292">
        <f t="shared" si="15"/>
        <v>1</v>
      </c>
      <c r="D1541" s="397" t="str">
        <f t="shared" si="35"/>
        <v>Buil Permit Data</v>
      </c>
      <c r="E1541" s="46" t="str">
        <f t="shared" si="2"/>
        <v>corcode.mdb.CdBlockSuf.SufNum</v>
      </c>
      <c r="F1541" s="46" t="s">
        <v>329</v>
      </c>
      <c r="G1541" s="46" t="s">
        <v>475</v>
      </c>
      <c r="H1541" s="47">
        <v>1.0</v>
      </c>
      <c r="I1541" s="392" t="s">
        <v>2462</v>
      </c>
      <c r="J1541" s="398" t="s">
        <v>740</v>
      </c>
      <c r="K1541" s="393">
        <v>1.0</v>
      </c>
      <c r="L1541" s="394" t="b">
        <v>1</v>
      </c>
      <c r="M1541" s="294" t="s">
        <v>802</v>
      </c>
      <c r="N1541" s="294"/>
      <c r="O1541" s="369"/>
      <c r="P1541" s="369"/>
      <c r="Q1541" s="298" t="str">
        <f t="shared" si="3"/>
        <v>CdBlockSuf</v>
      </c>
      <c r="R1541" s="298" t="str">
        <f t="shared" si="19"/>
        <v>SufNum</v>
      </c>
      <c r="S1541" s="298" t="str">
        <f t="array" ref="S1541">iferror(index('Type Mapping'!$A$2:$D$21,match(J1541,'Type Mapping'!$B$2:$B$21,0),3),"type mismatch")</f>
        <v>VARCHAR</v>
      </c>
      <c r="T1541" s="298"/>
      <c r="U1541" s="298"/>
      <c r="V1541" s="298"/>
      <c r="W1541" s="51" t="b">
        <v>1</v>
      </c>
      <c r="X1541" s="51"/>
      <c r="Y1541" s="309"/>
      <c r="Z1541" s="309"/>
      <c r="AA1541" s="311" t="s">
        <v>977</v>
      </c>
      <c r="AB1541" s="53" t="str">
        <f t="shared" si="23"/>
        <v>**field missing**_history</v>
      </c>
      <c r="AC1541" s="308" t="str">
        <f t="array" ref="AC1541">iferror(index('StoT Mapping (Depreciated)'!$D$2:$L$976,match(E1541,'StoT Mapping (Depreciated)'!$D$2:$D$976,0),9),"**FIELD MISSING**")</f>
        <v>**FIELD MISSING**</v>
      </c>
      <c r="AD1541" s="53" t="str">
        <f t="shared" si="6"/>
        <v>**field missing**.**FIELD MISSING**</v>
      </c>
      <c r="AE1541" s="299">
        <f>countif(NEW_REDB_table.field,AD1541)</f>
        <v>0</v>
      </c>
      <c r="AF1541" s="299" t="str">
        <f t="shared" si="7"/>
        <v>Check...</v>
      </c>
      <c r="AG1541" s="308"/>
      <c r="AH1541" s="317" t="b">
        <v>0</v>
      </c>
      <c r="AI1541" s="317" t="b">
        <v>0</v>
      </c>
      <c r="AJ1541" s="308" t="str">
        <f t="array" ref="AJ1541">iferror(index('Type Mapping'!$A$2:$D$21,match(J1541,'Type Mapping'!$B$2:$B$21,0),4),"type mismatch")</f>
        <v>INT</v>
      </c>
      <c r="AK1541" s="308"/>
      <c r="AL1541" s="308"/>
      <c r="AM1541" s="308"/>
      <c r="AN1541" s="300" t="b">
        <v>0</v>
      </c>
      <c r="AO1541" s="300" t="b">
        <v>0</v>
      </c>
      <c r="AP1541" s="300" t="b">
        <v>0</v>
      </c>
      <c r="AQ1541" s="300" t="b">
        <v>0</v>
      </c>
      <c r="AR1541" s="300"/>
      <c r="AS1541" s="300"/>
      <c r="AT1541" s="302"/>
      <c r="AU1541" s="302"/>
      <c r="AV1541" s="303" t="b">
        <v>1</v>
      </c>
      <c r="AW1541" s="304" t="str">
        <f t="shared" si="9"/>
        <v>true</v>
      </c>
      <c r="AX1541" s="305" t="str">
        <f t="shared" si="17"/>
        <v>***CdBlockSuf.xml &lt;?xml version="1.0" encoding="UTF-8"?&gt;&lt;schema&gt;&lt;column comment="" default="" key="true" label="SufNum" length="255" nullable="true" originalDbColumnName="SufNum" originalLength="-1" pattern="" precision="-1" talendType="id_String" type=""/&gt;</v>
      </c>
      <c r="AY1541" s="306"/>
      <c r="AZ1541" s="305" t="str">
        <f t="shared" si="10"/>
        <v>CdBlockSuf.xml
&lt;?xml version="1.0" encoding="UTF-8"?&gt;&lt;schema&gt;
&lt;column comment="" default="" key="true" label="SufNum" length="255" nullable="true" originalDbColumnName="SufNum" originalLength="-1" pattern="" precision="-1" talendType="id_String" type=""/&gt;</v>
      </c>
      <c r="BA1541" s="306"/>
      <c r="BB1541" s="302"/>
      <c r="BC1541" s="303" t="b">
        <f t="shared" si="11"/>
        <v>1</v>
      </c>
      <c r="BD1541" s="304"/>
      <c r="BE1541" s="304" t="str">
        <f t="shared" si="12"/>
        <v>false</v>
      </c>
      <c r="BF1541" s="307"/>
      <c r="BG1541" s="305"/>
      <c r="BH1541" s="305"/>
      <c r="BI1541" s="305"/>
      <c r="BJ1541" s="305" t="str">
        <f t="shared" si="18"/>
        <v>&lt;column comment="" default="" key="false" label="CdBlockSuf" length="255" nullable="true" originalDbColumnName="CdBlockSuf" originalLength="-1" pattern="" precision="-1" talendType="id_String" type=""/&gt;</v>
      </c>
      <c r="BK1541" s="306"/>
      <c r="BL1541" s="305" t="str">
        <f t="shared" si="14"/>
        <v>&lt;column comment="" default="" key="false" label="CdBlockSuf" length="255" nullable="true" originalDbColumnName="CdBlockSuf" originalLength="-1" pattern="" precision="-1" talendType="id_String" type=""/&gt;</v>
      </c>
      <c r="BM1541" s="306"/>
      <c r="BN1541" s="302"/>
      <c r="BO1541" s="302"/>
      <c r="BP1541" s="302"/>
      <c r="BQ1541" s="302"/>
      <c r="BR1541" s="302"/>
      <c r="BS1541" s="302"/>
      <c r="BT1541" s="302"/>
      <c r="BU1541" s="302"/>
      <c r="BV1541" s="302"/>
      <c r="BW1541" s="302"/>
      <c r="BX1541" s="302"/>
    </row>
    <row r="1542">
      <c r="A1542" s="292" t="s">
        <v>728</v>
      </c>
      <c r="B1542" s="292">
        <v>1541.0</v>
      </c>
      <c r="C1542" s="292">
        <f t="shared" si="15"/>
        <v>1</v>
      </c>
      <c r="D1542" s="397" t="str">
        <f t="shared" si="35"/>
        <v>Buil Permit Data</v>
      </c>
      <c r="E1542" s="46" t="str">
        <f t="shared" si="2"/>
        <v>corcode.mdb.CdBlockSuf.AltNum</v>
      </c>
      <c r="F1542" s="46" t="s">
        <v>329</v>
      </c>
      <c r="G1542" s="46" t="s">
        <v>475</v>
      </c>
      <c r="H1542" s="47">
        <v>2.0</v>
      </c>
      <c r="I1542" s="392" t="s">
        <v>2463</v>
      </c>
      <c r="J1542" s="398" t="s">
        <v>740</v>
      </c>
      <c r="K1542" s="393">
        <v>1.0</v>
      </c>
      <c r="L1542" s="394" t="b">
        <v>1</v>
      </c>
      <c r="M1542" s="294" t="s">
        <v>802</v>
      </c>
      <c r="N1542" s="294"/>
      <c r="O1542" s="369"/>
      <c r="P1542" s="369"/>
      <c r="Q1542" s="298" t="str">
        <f t="shared" si="3"/>
        <v>CdBlockSuf</v>
      </c>
      <c r="R1542" s="298" t="str">
        <f t="shared" si="19"/>
        <v>AltNum</v>
      </c>
      <c r="S1542" s="298" t="str">
        <f t="array" ref="S1542">iferror(index('Type Mapping'!$A$2:$D$21,match(J1542,'Type Mapping'!$B$2:$B$21,0),3),"type mismatch")</f>
        <v>VARCHAR</v>
      </c>
      <c r="T1542" s="298"/>
      <c r="U1542" s="298"/>
      <c r="V1542" s="298"/>
      <c r="W1542" s="51" t="b">
        <v>1</v>
      </c>
      <c r="X1542" s="51"/>
      <c r="Y1542" s="309"/>
      <c r="Z1542" s="309"/>
      <c r="AA1542" s="311" t="s">
        <v>977</v>
      </c>
      <c r="AB1542" s="53" t="str">
        <f t="shared" si="23"/>
        <v>**field missing**_history</v>
      </c>
      <c r="AC1542" s="308" t="str">
        <f t="array" ref="AC1542">iferror(index('StoT Mapping (Depreciated)'!$D$2:$L$976,match(E1542,'StoT Mapping (Depreciated)'!$D$2:$D$976,0),9),"**FIELD MISSING**")</f>
        <v>**FIELD MISSING**</v>
      </c>
      <c r="AD1542" s="53" t="str">
        <f t="shared" si="6"/>
        <v>**field missing**.**FIELD MISSING**</v>
      </c>
      <c r="AE1542" s="299">
        <f>countif(NEW_REDB_table.field,AD1542)</f>
        <v>0</v>
      </c>
      <c r="AF1542" s="299" t="str">
        <f t="shared" si="7"/>
        <v>Check...</v>
      </c>
      <c r="AG1542" s="308"/>
      <c r="AH1542" s="317" t="b">
        <v>0</v>
      </c>
      <c r="AI1542" s="317" t="b">
        <v>0</v>
      </c>
      <c r="AJ1542" s="308" t="str">
        <f t="array" ref="AJ1542">iferror(index('Type Mapping'!$A$2:$D$21,match(J1542,'Type Mapping'!$B$2:$B$21,0),4),"type mismatch")</f>
        <v>INT</v>
      </c>
      <c r="AK1542" s="308"/>
      <c r="AL1542" s="308"/>
      <c r="AM1542" s="308"/>
      <c r="AN1542" s="300" t="b">
        <v>0</v>
      </c>
      <c r="AO1542" s="300" t="b">
        <v>0</v>
      </c>
      <c r="AP1542" s="300" t="b">
        <v>0</v>
      </c>
      <c r="AQ1542" s="300" t="b">
        <v>0</v>
      </c>
      <c r="AR1542" s="300"/>
      <c r="AS1542" s="300"/>
      <c r="AT1542" s="302"/>
      <c r="AU1542" s="302"/>
      <c r="AV1542" s="303" t="b">
        <v>1</v>
      </c>
      <c r="AW1542" s="304" t="str">
        <f t="shared" si="9"/>
        <v>true</v>
      </c>
      <c r="AX1542" s="305" t="str">
        <f t="shared" si="17"/>
        <v>&lt;column comment="" default="" key="true" label="AltNum" length="255" nullable="true" originalDbColumnName="AltNum" originalLength="-1" pattern="" precision="-1" talendType="id_String" type=""/&gt;</v>
      </c>
      <c r="AY1542" s="306"/>
      <c r="AZ1542" s="305" t="str">
        <f t="shared" si="10"/>
        <v>&lt;column comment="" default="" key="true" label="AltNum" length="255" nullable="true" originalDbColumnName="AltNum" originalLength="-1" pattern="" precision="-1" talendType="id_String" type=""/&gt;</v>
      </c>
      <c r="BA1542" s="306"/>
      <c r="BB1542" s="302"/>
      <c r="BC1542" s="303" t="b">
        <f t="shared" si="11"/>
        <v>1</v>
      </c>
      <c r="BD1542" s="304"/>
      <c r="BE1542" s="304" t="str">
        <f t="shared" si="12"/>
        <v>false</v>
      </c>
      <c r="BF1542" s="307"/>
      <c r="BG1542" s="305"/>
      <c r="BH1542" s="305"/>
      <c r="BI1542" s="305"/>
      <c r="BJ1542" s="305" t="str">
        <f t="shared" si="18"/>
        <v>&lt;column comment="" default="" key="false" label="CdBlockSuf" length="255" nullable="true" originalDbColumnName="CdBlockSuf" originalLength="-1" pattern="" precision="-1" talendType="id_String" type=""/&gt;</v>
      </c>
      <c r="BK1542" s="306"/>
      <c r="BL1542" s="305" t="str">
        <f t="shared" si="14"/>
        <v>&lt;column comment="" default="" key="false" label="CdBlockSuf" length="255" nullable="true" originalDbColumnName="CdBlockSuf" originalLength="-1" pattern="" precision="-1" talendType="id_String" type=""/&gt;</v>
      </c>
      <c r="BM1542" s="306"/>
      <c r="BN1542" s="302"/>
      <c r="BO1542" s="302"/>
      <c r="BP1542" s="302"/>
      <c r="BQ1542" s="302"/>
      <c r="BR1542" s="302"/>
      <c r="BS1542" s="302"/>
      <c r="BT1542" s="302"/>
      <c r="BU1542" s="302"/>
      <c r="BV1542" s="302"/>
      <c r="BW1542" s="302"/>
      <c r="BX1542" s="302"/>
    </row>
    <row r="1543">
      <c r="A1543" s="292" t="s">
        <v>728</v>
      </c>
      <c r="B1543" s="292">
        <v>1542.0</v>
      </c>
      <c r="C1543" s="292">
        <f t="shared" si="15"/>
        <v>1</v>
      </c>
      <c r="D1543" s="397" t="str">
        <f t="shared" si="35"/>
        <v>Buil Permit Data</v>
      </c>
      <c r="E1543" s="46" t="str">
        <f t="shared" si="2"/>
        <v>corcode.mdb.CdBlockSuf.SufAlpha</v>
      </c>
      <c r="F1543" s="46" t="s">
        <v>329</v>
      </c>
      <c r="G1543" s="46" t="s">
        <v>475</v>
      </c>
      <c r="H1543" s="47">
        <v>3.0</v>
      </c>
      <c r="I1543" s="392" t="s">
        <v>2464</v>
      </c>
      <c r="J1543" s="398" t="s">
        <v>743</v>
      </c>
      <c r="K1543" s="393">
        <v>6.0</v>
      </c>
      <c r="L1543" s="394" t="b">
        <v>0</v>
      </c>
      <c r="M1543" s="294" t="s">
        <v>802</v>
      </c>
      <c r="N1543" s="294"/>
      <c r="O1543" s="369"/>
      <c r="P1543" s="369"/>
      <c r="Q1543" s="298" t="str">
        <f t="shared" si="3"/>
        <v>CdBlockSuf</v>
      </c>
      <c r="R1543" s="298" t="str">
        <f t="shared" si="19"/>
        <v>SufAlpha</v>
      </c>
      <c r="S1543" s="298" t="str">
        <f t="array" ref="S1543">iferror(index('Type Mapping'!$A$2:$D$21,match(J1543,'Type Mapping'!$B$2:$B$21,0),3),"type mismatch")</f>
        <v>VARCHAR</v>
      </c>
      <c r="T1543" s="298"/>
      <c r="U1543" s="298"/>
      <c r="V1543" s="298"/>
      <c r="W1543" s="51" t="b">
        <v>1</v>
      </c>
      <c r="X1543" s="51"/>
      <c r="Y1543" s="309"/>
      <c r="Z1543" s="309"/>
      <c r="AA1543" s="311" t="s">
        <v>977</v>
      </c>
      <c r="AB1543" s="53" t="str">
        <f t="shared" si="23"/>
        <v>**field missing**_history</v>
      </c>
      <c r="AC1543" s="308" t="str">
        <f t="array" ref="AC1543">iferror(index('StoT Mapping (Depreciated)'!$D$2:$L$976,match(E1543,'StoT Mapping (Depreciated)'!$D$2:$D$976,0),9),"**FIELD MISSING**")</f>
        <v>**FIELD MISSING**</v>
      </c>
      <c r="AD1543" s="53" t="str">
        <f t="shared" si="6"/>
        <v>**field missing**.**FIELD MISSING**</v>
      </c>
      <c r="AE1543" s="299">
        <f>countif(NEW_REDB_table.field,AD1543)</f>
        <v>0</v>
      </c>
      <c r="AF1543" s="299" t="str">
        <f t="shared" si="7"/>
        <v>Check...</v>
      </c>
      <c r="AG1543" s="308"/>
      <c r="AH1543" s="317" t="b">
        <v>0</v>
      </c>
      <c r="AI1543" s="317" t="b">
        <v>0</v>
      </c>
      <c r="AJ1543" s="308" t="str">
        <f t="array" ref="AJ1543">iferror(index('Type Mapping'!$A$2:$D$21,match(J1543,'Type Mapping'!$B$2:$B$21,0),4),"type mismatch")</f>
        <v>VARCHAR</v>
      </c>
      <c r="AK1543" s="308"/>
      <c r="AL1543" s="308"/>
      <c r="AM1543" s="308"/>
      <c r="AN1543" s="300" t="b">
        <v>0</v>
      </c>
      <c r="AO1543" s="300" t="b">
        <v>0</v>
      </c>
      <c r="AP1543" s="300" t="b">
        <v>0</v>
      </c>
      <c r="AQ1543" s="300" t="b">
        <v>0</v>
      </c>
      <c r="AR1543" s="300"/>
      <c r="AS1543" s="300"/>
      <c r="AT1543" s="302"/>
      <c r="AU1543" s="302"/>
      <c r="AV1543" s="303" t="b">
        <v>1</v>
      </c>
      <c r="AW1543" s="304" t="str">
        <f t="shared" si="9"/>
        <v>false</v>
      </c>
      <c r="AX1543" s="305" t="str">
        <f t="shared" si="17"/>
        <v>&lt;column comment="" default="" key="false" label="SufAlpha" length="255" nullable="true" originalDbColumnName="SufAlpha" originalLength="-1" pattern="" precision="-1" talendType="id_String" type=""/&gt;&lt;/schema&gt;</v>
      </c>
      <c r="AY1543" s="306"/>
      <c r="AZ1543" s="305" t="str">
        <f t="shared" si="10"/>
        <v>&lt;column comment="" default="" key="false" label="SufAlpha" length="255" nullable="true" originalDbColumnName="SufAlpha" originalLength="-1" pattern="" precision="-1" talendType="id_String" type=""/&gt;
&lt;/schema&gt;
</v>
      </c>
      <c r="BA1543" s="306"/>
      <c r="BB1543" s="302"/>
      <c r="BC1543" s="303" t="b">
        <f t="shared" si="11"/>
        <v>1</v>
      </c>
      <c r="BD1543" s="304"/>
      <c r="BE1543" s="304" t="str">
        <f t="shared" si="12"/>
        <v>false</v>
      </c>
      <c r="BF1543" s="307"/>
      <c r="BG1543" s="305"/>
      <c r="BH1543" s="305"/>
      <c r="BI1543" s="305"/>
      <c r="BJ1543" s="305" t="str">
        <f t="shared" si="18"/>
        <v>&lt;column comment="" default="" key="false" label="CdBlockSuf" length="255" nullable="true" originalDbColumnName="CdBlockSuf" originalLength="-1" pattern="" precision="-1" talendType="id_String" type=""/&gt;</v>
      </c>
      <c r="BK1543" s="306"/>
      <c r="BL1543" s="305" t="str">
        <f t="shared" si="14"/>
        <v>&lt;column comment="" default="" key="false" label="CdBlockSuf" length="255" nullable="true" originalDbColumnName="CdBlockSuf" originalLength="-1" pattern="" precision="-1" talendType="id_String" type=""/&gt;</v>
      </c>
      <c r="BM1543" s="306"/>
      <c r="BN1543" s="302"/>
      <c r="BO1543" s="302"/>
      <c r="BP1543" s="302"/>
      <c r="BQ1543" s="302"/>
      <c r="BR1543" s="302"/>
      <c r="BS1543" s="302"/>
      <c r="BT1543" s="302"/>
      <c r="BU1543" s="302"/>
      <c r="BV1543" s="302"/>
      <c r="BW1543" s="302"/>
      <c r="BX1543" s="302"/>
    </row>
    <row r="1544">
      <c r="A1544" s="292" t="s">
        <v>728</v>
      </c>
      <c r="B1544" s="292">
        <v>1543.0</v>
      </c>
      <c r="C1544" s="292">
        <f t="shared" si="15"/>
        <v>2</v>
      </c>
      <c r="D1544" s="397" t="str">
        <f t="shared" si="35"/>
        <v>Buil Permit Data</v>
      </c>
      <c r="E1544" s="46" t="str">
        <f t="shared" si="2"/>
        <v>corcode.mdb.CdCDASubDist.CDASubDist</v>
      </c>
      <c r="F1544" s="46" t="s">
        <v>329</v>
      </c>
      <c r="G1544" s="46" t="s">
        <v>478</v>
      </c>
      <c r="H1544" s="47">
        <v>1.0</v>
      </c>
      <c r="I1544" s="392" t="s">
        <v>1485</v>
      </c>
      <c r="J1544" s="398" t="s">
        <v>740</v>
      </c>
      <c r="K1544" s="393">
        <v>1.0</v>
      </c>
      <c r="L1544" s="394" t="b">
        <v>1</v>
      </c>
      <c r="M1544" s="294" t="s">
        <v>1486</v>
      </c>
      <c r="N1544" s="294"/>
      <c r="O1544" s="369"/>
      <c r="P1544" s="369"/>
      <c r="Q1544" s="298" t="str">
        <f t="shared" si="3"/>
        <v>CdCDASubDist</v>
      </c>
      <c r="R1544" s="298" t="str">
        <f t="shared" si="19"/>
        <v>CDASubDist</v>
      </c>
      <c r="S1544" s="298" t="str">
        <f t="array" ref="S1544">iferror(index('Type Mapping'!$A$2:$D$21,match(J1544,'Type Mapping'!$B$2:$B$21,0),3),"type mismatch")</f>
        <v>VARCHAR</v>
      </c>
      <c r="T1544" s="298"/>
      <c r="U1544" s="298"/>
      <c r="V1544" s="298"/>
      <c r="W1544" s="51" t="b">
        <v>1</v>
      </c>
      <c r="X1544" s="51"/>
      <c r="Y1544" s="309"/>
      <c r="Z1544" s="309"/>
      <c r="AA1544" s="311" t="s">
        <v>977</v>
      </c>
      <c r="AB1544" s="53" t="str">
        <f t="shared" si="23"/>
        <v>**field missing**_history</v>
      </c>
      <c r="AC1544" s="308" t="str">
        <f t="array" ref="AC1544">iferror(index('StoT Mapping (Depreciated)'!$D$2:$L$976,match(E1544,'StoT Mapping (Depreciated)'!$D$2:$D$976,0),9),"**FIELD MISSING**")</f>
        <v>**FIELD MISSING**</v>
      </c>
      <c r="AD1544" s="53" t="str">
        <f t="shared" si="6"/>
        <v>**field missing**.**FIELD MISSING**</v>
      </c>
      <c r="AE1544" s="299">
        <f>countif(NEW_REDB_table.field,AD1544)</f>
        <v>0</v>
      </c>
      <c r="AF1544" s="299" t="str">
        <f t="shared" si="7"/>
        <v>Check...</v>
      </c>
      <c r="AG1544" s="308"/>
      <c r="AH1544" s="317" t="b">
        <v>0</v>
      </c>
      <c r="AI1544" s="317" t="b">
        <v>0</v>
      </c>
      <c r="AJ1544" s="308" t="str">
        <f t="array" ref="AJ1544">iferror(index('Type Mapping'!$A$2:$D$21,match(J1544,'Type Mapping'!$B$2:$B$21,0),4),"type mismatch")</f>
        <v>INT</v>
      </c>
      <c r="AK1544" s="308"/>
      <c r="AL1544" s="308"/>
      <c r="AM1544" s="308"/>
      <c r="AN1544" s="300" t="b">
        <v>0</v>
      </c>
      <c r="AO1544" s="300" t="b">
        <v>0</v>
      </c>
      <c r="AP1544" s="300" t="b">
        <v>0</v>
      </c>
      <c r="AQ1544" s="300" t="b">
        <v>0</v>
      </c>
      <c r="AR1544" s="300"/>
      <c r="AS1544" s="300"/>
      <c r="AT1544" s="302"/>
      <c r="AU1544" s="302"/>
      <c r="AV1544" s="303" t="b">
        <v>1</v>
      </c>
      <c r="AW1544" s="304" t="str">
        <f t="shared" si="9"/>
        <v>true</v>
      </c>
      <c r="AX1544" s="305" t="str">
        <f t="shared" si="17"/>
        <v>***CdCDASubDist.xml &lt;?xml version="1.0" encoding="UTF-8"?&gt;&lt;schema&gt;&lt;column comment="" default="" key="true" label="CDASubDist" length="255" nullable="true" originalDbColumnName="CDASubDist" originalLength="-1" pattern="" precision="-1" talendType="id_String" type=""/&gt;</v>
      </c>
      <c r="AY1544" s="306"/>
      <c r="AZ1544" s="305" t="str">
        <f t="shared" si="10"/>
        <v>CdCDASubDist.xml
&lt;?xml version="1.0" encoding="UTF-8"?&gt;&lt;schema&gt;
&lt;column comment="" default="" key="true" label="CDASubDist" length="255" nullable="true" originalDbColumnName="CDASubDist" originalLength="-1" pattern="" precision="-1" talendType="id_String" type=""/&gt;</v>
      </c>
      <c r="BA1544" s="306"/>
      <c r="BB1544" s="302"/>
      <c r="BC1544" s="303" t="b">
        <f t="shared" si="11"/>
        <v>1</v>
      </c>
      <c r="BD1544" s="304"/>
      <c r="BE1544" s="304" t="str">
        <f t="shared" si="12"/>
        <v>false</v>
      </c>
      <c r="BF1544" s="307"/>
      <c r="BG1544" s="305"/>
      <c r="BH1544" s="305"/>
      <c r="BI1544" s="305"/>
      <c r="BJ1544" s="305" t="str">
        <f t="shared" si="18"/>
        <v>&lt;column comment="" default="" key="false" label="CdCDASubDist" length="255" nullable="true" originalDbColumnName="CdCDASubDist" originalLength="-1" pattern="" precision="-1" talendType="id_String" type=""/&gt;</v>
      </c>
      <c r="BK1544" s="306"/>
      <c r="BL1544" s="305" t="str">
        <f t="shared" si="14"/>
        <v>&lt;column comment="" default="" key="false" label="CdCDASubDist" length="255" nullable="true" originalDbColumnName="CdCDASubDist" originalLength="-1" pattern="" precision="-1" talendType="id_String" type=""/&gt;</v>
      </c>
      <c r="BM1544" s="306"/>
      <c r="BN1544" s="302"/>
      <c r="BO1544" s="302"/>
      <c r="BP1544" s="302"/>
      <c r="BQ1544" s="302"/>
      <c r="BR1544" s="302"/>
      <c r="BS1544" s="302"/>
      <c r="BT1544" s="302"/>
      <c r="BU1544" s="302"/>
      <c r="BV1544" s="302"/>
      <c r="BW1544" s="302"/>
      <c r="BX1544" s="302"/>
    </row>
    <row r="1545">
      <c r="A1545" s="292" t="s">
        <v>728</v>
      </c>
      <c r="B1545" s="292">
        <v>1544.0</v>
      </c>
      <c r="C1545" s="292">
        <f t="shared" si="15"/>
        <v>2</v>
      </c>
      <c r="D1545" s="397" t="str">
        <f t="shared" si="35"/>
        <v>Buil Permit Data</v>
      </c>
      <c r="E1545" s="46" t="str">
        <f t="shared" si="2"/>
        <v>corcode.mdb.CdCDASubDist.Name</v>
      </c>
      <c r="F1545" s="46" t="s">
        <v>329</v>
      </c>
      <c r="G1545" s="46" t="s">
        <v>478</v>
      </c>
      <c r="H1545" s="47">
        <v>2.0</v>
      </c>
      <c r="I1545" s="392" t="s">
        <v>681</v>
      </c>
      <c r="J1545" s="398" t="s">
        <v>743</v>
      </c>
      <c r="K1545" s="393">
        <v>40.0</v>
      </c>
      <c r="L1545" s="394" t="b">
        <v>0</v>
      </c>
      <c r="M1545" s="294" t="s">
        <v>802</v>
      </c>
      <c r="N1545" s="294"/>
      <c r="O1545" s="369"/>
      <c r="P1545" s="369"/>
      <c r="Q1545" s="298" t="str">
        <f t="shared" si="3"/>
        <v>CdCDASubDist</v>
      </c>
      <c r="R1545" s="298" t="str">
        <f t="shared" si="19"/>
        <v>Name</v>
      </c>
      <c r="S1545" s="298" t="str">
        <f t="array" ref="S1545">iferror(index('Type Mapping'!$A$2:$D$21,match(J1545,'Type Mapping'!$B$2:$B$21,0),3),"type mismatch")</f>
        <v>VARCHAR</v>
      </c>
      <c r="T1545" s="298"/>
      <c r="U1545" s="298"/>
      <c r="V1545" s="298"/>
      <c r="W1545" s="51" t="b">
        <v>1</v>
      </c>
      <c r="X1545" s="51"/>
      <c r="Y1545" s="309"/>
      <c r="Z1545" s="309"/>
      <c r="AA1545" s="311" t="s">
        <v>977</v>
      </c>
      <c r="AB1545" s="53" t="str">
        <f t="shared" si="23"/>
        <v>**field missing**_history</v>
      </c>
      <c r="AC1545" s="308" t="str">
        <f t="array" ref="AC1545">iferror(index('StoT Mapping (Depreciated)'!$D$2:$L$976,match(E1545,'StoT Mapping (Depreciated)'!$D$2:$D$976,0),9),"**FIELD MISSING**")</f>
        <v>**FIELD MISSING**</v>
      </c>
      <c r="AD1545" s="53" t="str">
        <f t="shared" si="6"/>
        <v>**field missing**.**FIELD MISSING**</v>
      </c>
      <c r="AE1545" s="299">
        <f>countif(NEW_REDB_table.field,AD1545)</f>
        <v>0</v>
      </c>
      <c r="AF1545" s="299" t="str">
        <f t="shared" si="7"/>
        <v>Check...</v>
      </c>
      <c r="AG1545" s="308"/>
      <c r="AH1545" s="317" t="b">
        <v>0</v>
      </c>
      <c r="AI1545" s="317" t="b">
        <v>0</v>
      </c>
      <c r="AJ1545" s="308" t="str">
        <f t="array" ref="AJ1545">iferror(index('Type Mapping'!$A$2:$D$21,match(J1545,'Type Mapping'!$B$2:$B$21,0),4),"type mismatch")</f>
        <v>VARCHAR</v>
      </c>
      <c r="AK1545" s="308"/>
      <c r="AL1545" s="308"/>
      <c r="AM1545" s="308"/>
      <c r="AN1545" s="300" t="b">
        <v>0</v>
      </c>
      <c r="AO1545" s="300" t="b">
        <v>0</v>
      </c>
      <c r="AP1545" s="300" t="b">
        <v>0</v>
      </c>
      <c r="AQ1545" s="300" t="b">
        <v>0</v>
      </c>
      <c r="AR1545" s="300"/>
      <c r="AS1545" s="300"/>
      <c r="AT1545" s="302"/>
      <c r="AU1545" s="302"/>
      <c r="AV1545" s="303" t="b">
        <v>1</v>
      </c>
      <c r="AW1545" s="304" t="str">
        <f t="shared" si="9"/>
        <v>false</v>
      </c>
      <c r="AX1545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545" s="306"/>
      <c r="AZ1545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545" s="306"/>
      <c r="BB1545" s="302"/>
      <c r="BC1545" s="303" t="b">
        <f t="shared" si="11"/>
        <v>1</v>
      </c>
      <c r="BD1545" s="304"/>
      <c r="BE1545" s="304" t="str">
        <f t="shared" si="12"/>
        <v>false</v>
      </c>
      <c r="BF1545" s="307"/>
      <c r="BG1545" s="305"/>
      <c r="BH1545" s="305"/>
      <c r="BI1545" s="305"/>
      <c r="BJ1545" s="305" t="str">
        <f t="shared" si="18"/>
        <v>&lt;column comment="" default="" key="false" label="CdCDASubDist" length="255" nullable="true" originalDbColumnName="CdCDASubDist" originalLength="-1" pattern="" precision="-1" talendType="id_String" type=""/&gt;</v>
      </c>
      <c r="BK1545" s="306"/>
      <c r="BL1545" s="305" t="str">
        <f t="shared" si="14"/>
        <v>&lt;column comment="" default="" key="false" label="CdCDASubDist" length="255" nullable="true" originalDbColumnName="CdCDASubDist" originalLength="-1" pattern="" precision="-1" talendType="id_String" type=""/&gt;</v>
      </c>
      <c r="BM1545" s="306"/>
      <c r="BN1545" s="302"/>
      <c r="BO1545" s="302"/>
      <c r="BP1545" s="302"/>
      <c r="BQ1545" s="302"/>
      <c r="BR1545" s="302"/>
      <c r="BS1545" s="302"/>
      <c r="BT1545" s="302"/>
      <c r="BU1545" s="302"/>
      <c r="BV1545" s="302"/>
      <c r="BW1545" s="302"/>
      <c r="BX1545" s="302"/>
    </row>
    <row r="1546">
      <c r="A1546" s="292" t="s">
        <v>728</v>
      </c>
      <c r="B1546" s="292">
        <v>1545.0</v>
      </c>
      <c r="C1546" s="292">
        <f t="shared" si="15"/>
        <v>1</v>
      </c>
      <c r="D1546" s="397" t="str">
        <f t="shared" si="35"/>
        <v>Buil Permit Data</v>
      </c>
      <c r="E1546" s="46" t="str">
        <f t="shared" si="2"/>
        <v>corcode.mdb.CdCorSysErr.ErrField</v>
      </c>
      <c r="F1546" s="46" t="s">
        <v>329</v>
      </c>
      <c r="G1546" s="46" t="s">
        <v>479</v>
      </c>
      <c r="H1546" s="47">
        <v>1.0</v>
      </c>
      <c r="I1546" s="392" t="s">
        <v>2465</v>
      </c>
      <c r="J1546" s="398" t="s">
        <v>743</v>
      </c>
      <c r="K1546" s="393">
        <v>8.0</v>
      </c>
      <c r="L1546" s="394" t="b">
        <v>1</v>
      </c>
      <c r="M1546" s="294" t="s">
        <v>802</v>
      </c>
      <c r="N1546" s="294"/>
      <c r="O1546" s="369"/>
      <c r="P1546" s="369"/>
      <c r="Q1546" s="298" t="str">
        <f t="shared" si="3"/>
        <v>CdCorSysErr</v>
      </c>
      <c r="R1546" s="298" t="str">
        <f t="shared" si="19"/>
        <v>ErrField</v>
      </c>
      <c r="S1546" s="298" t="str">
        <f t="array" ref="S1546">iferror(index('Type Mapping'!$A$2:$D$21,match(J1546,'Type Mapping'!$B$2:$B$21,0),3),"type mismatch")</f>
        <v>VARCHAR</v>
      </c>
      <c r="T1546" s="298"/>
      <c r="U1546" s="298"/>
      <c r="V1546" s="298"/>
      <c r="W1546" s="51" t="b">
        <v>1</v>
      </c>
      <c r="X1546" s="51"/>
      <c r="Y1546" s="309"/>
      <c r="Z1546" s="309"/>
      <c r="AA1546" s="311" t="s">
        <v>977</v>
      </c>
      <c r="AB1546" s="53" t="str">
        <f t="shared" si="23"/>
        <v>**field missing**_history</v>
      </c>
      <c r="AC1546" s="308" t="str">
        <f t="array" ref="AC1546">iferror(index('StoT Mapping (Depreciated)'!$D$2:$L$976,match(E1546,'StoT Mapping (Depreciated)'!$D$2:$D$976,0),9),"**FIELD MISSING**")</f>
        <v>**FIELD MISSING**</v>
      </c>
      <c r="AD1546" s="53" t="str">
        <f t="shared" si="6"/>
        <v>**field missing**.**FIELD MISSING**</v>
      </c>
      <c r="AE1546" s="299">
        <f>countif(NEW_REDB_table.field,AD1546)</f>
        <v>0</v>
      </c>
      <c r="AF1546" s="299" t="str">
        <f t="shared" si="7"/>
        <v>Check...</v>
      </c>
      <c r="AG1546" s="308"/>
      <c r="AH1546" s="317" t="b">
        <v>0</v>
      </c>
      <c r="AI1546" s="317" t="b">
        <v>0</v>
      </c>
      <c r="AJ1546" s="308" t="str">
        <f t="array" ref="AJ1546">iferror(index('Type Mapping'!$A$2:$D$21,match(J1546,'Type Mapping'!$B$2:$B$21,0),4),"type mismatch")</f>
        <v>VARCHAR</v>
      </c>
      <c r="AK1546" s="308"/>
      <c r="AL1546" s="308"/>
      <c r="AM1546" s="308"/>
      <c r="AN1546" s="300" t="b">
        <v>0</v>
      </c>
      <c r="AO1546" s="300" t="b">
        <v>0</v>
      </c>
      <c r="AP1546" s="300" t="b">
        <v>0</v>
      </c>
      <c r="AQ1546" s="300" t="b">
        <v>0</v>
      </c>
      <c r="AR1546" s="300"/>
      <c r="AS1546" s="300"/>
      <c r="AT1546" s="302"/>
      <c r="AU1546" s="302"/>
      <c r="AV1546" s="303" t="b">
        <v>1</v>
      </c>
      <c r="AW1546" s="304" t="str">
        <f t="shared" si="9"/>
        <v>true</v>
      </c>
      <c r="AX1546" s="305" t="str">
        <f t="shared" si="17"/>
        <v>***CdCorSysErr.xml &lt;?xml version="1.0" encoding="UTF-8"?&gt;&lt;schema&gt;&lt;column comment="" default="" key="true" label="ErrField" length="255" nullable="true" originalDbColumnName="ErrField" originalLength="-1" pattern="" precision="-1" talendType="id_String" type=""/&gt;</v>
      </c>
      <c r="AY1546" s="306"/>
      <c r="AZ1546" s="305" t="str">
        <f t="shared" si="10"/>
        <v>CdCorSysErr.xml
&lt;?xml version="1.0" encoding="UTF-8"?&gt;&lt;schema&gt;
&lt;column comment="" default="" key="true" label="ErrField" length="255" nullable="true" originalDbColumnName="ErrField" originalLength="-1" pattern="" precision="-1" talendType="id_String" type=""/&gt;</v>
      </c>
      <c r="BA1546" s="306"/>
      <c r="BB1546" s="302"/>
      <c r="BC1546" s="303" t="b">
        <f t="shared" si="11"/>
        <v>1</v>
      </c>
      <c r="BD1546" s="304"/>
      <c r="BE1546" s="304" t="str">
        <f t="shared" si="12"/>
        <v>false</v>
      </c>
      <c r="BF1546" s="307"/>
      <c r="BG1546" s="305"/>
      <c r="BH1546" s="305"/>
      <c r="BI1546" s="305"/>
      <c r="BJ1546" s="305" t="str">
        <f t="shared" si="18"/>
        <v>&lt;column comment="" default="" key="false" label="CdCorSysErr" length="255" nullable="true" originalDbColumnName="CdCorSysErr" originalLength="-1" pattern="" precision="-1" talendType="id_String" type=""/&gt;</v>
      </c>
      <c r="BK1546" s="306"/>
      <c r="BL1546" s="305" t="str">
        <f t="shared" si="14"/>
        <v>&lt;column comment="" default="" key="false" label="CdCorSysErr" length="255" nullable="true" originalDbColumnName="CdCorSysErr" originalLength="-1" pattern="" precision="-1" talendType="id_String" type=""/&gt;</v>
      </c>
      <c r="BM1546" s="306"/>
      <c r="BN1546" s="302"/>
      <c r="BO1546" s="302"/>
      <c r="BP1546" s="302"/>
      <c r="BQ1546" s="302"/>
      <c r="BR1546" s="302"/>
      <c r="BS1546" s="302"/>
      <c r="BT1546" s="302"/>
      <c r="BU1546" s="302"/>
      <c r="BV1546" s="302"/>
      <c r="BW1546" s="302"/>
      <c r="BX1546" s="302"/>
    </row>
    <row r="1547">
      <c r="A1547" s="292" t="s">
        <v>728</v>
      </c>
      <c r="B1547" s="292">
        <v>1546.0</v>
      </c>
      <c r="C1547" s="292">
        <f t="shared" si="15"/>
        <v>1</v>
      </c>
      <c r="D1547" s="397" t="str">
        <f t="shared" si="35"/>
        <v>Buil Permit Data</v>
      </c>
      <c r="E1547" s="46" t="str">
        <f t="shared" si="2"/>
        <v>corcode.mdb.CdCorSysErr.ErrInc</v>
      </c>
      <c r="F1547" s="46" t="s">
        <v>329</v>
      </c>
      <c r="G1547" s="46" t="s">
        <v>479</v>
      </c>
      <c r="H1547" s="47">
        <v>2.0</v>
      </c>
      <c r="I1547" s="392" t="s">
        <v>2466</v>
      </c>
      <c r="J1547" s="398" t="s">
        <v>740</v>
      </c>
      <c r="K1547" s="393">
        <v>1.0</v>
      </c>
      <c r="L1547" s="394" t="b">
        <v>1</v>
      </c>
      <c r="M1547" s="294" t="s">
        <v>802</v>
      </c>
      <c r="N1547" s="294"/>
      <c r="O1547" s="369"/>
      <c r="P1547" s="369"/>
      <c r="Q1547" s="298" t="str">
        <f t="shared" si="3"/>
        <v>CdCorSysErr</v>
      </c>
      <c r="R1547" s="298" t="str">
        <f t="shared" si="19"/>
        <v>ErrInc</v>
      </c>
      <c r="S1547" s="298" t="str">
        <f t="array" ref="S1547">iferror(index('Type Mapping'!$A$2:$D$21,match(J1547,'Type Mapping'!$B$2:$B$21,0),3),"type mismatch")</f>
        <v>VARCHAR</v>
      </c>
      <c r="T1547" s="298"/>
      <c r="U1547" s="298"/>
      <c r="V1547" s="298"/>
      <c r="W1547" s="51" t="b">
        <v>1</v>
      </c>
      <c r="X1547" s="51"/>
      <c r="Y1547" s="309"/>
      <c r="Z1547" s="309"/>
      <c r="AA1547" s="311" t="s">
        <v>977</v>
      </c>
      <c r="AB1547" s="53" t="str">
        <f t="shared" si="23"/>
        <v>**field missing**_history</v>
      </c>
      <c r="AC1547" s="308" t="str">
        <f t="array" ref="AC1547">iferror(index('StoT Mapping (Depreciated)'!$D$2:$L$976,match(E1547,'StoT Mapping (Depreciated)'!$D$2:$D$976,0),9),"**FIELD MISSING**")</f>
        <v>**FIELD MISSING**</v>
      </c>
      <c r="AD1547" s="53" t="str">
        <f t="shared" si="6"/>
        <v>**field missing**.**FIELD MISSING**</v>
      </c>
      <c r="AE1547" s="299">
        <f>countif(NEW_REDB_table.field,AD1547)</f>
        <v>0</v>
      </c>
      <c r="AF1547" s="299" t="str">
        <f t="shared" si="7"/>
        <v>Check...</v>
      </c>
      <c r="AG1547" s="308"/>
      <c r="AH1547" s="317" t="b">
        <v>0</v>
      </c>
      <c r="AI1547" s="317" t="b">
        <v>0</v>
      </c>
      <c r="AJ1547" s="308" t="str">
        <f t="array" ref="AJ1547">iferror(index('Type Mapping'!$A$2:$D$21,match(J1547,'Type Mapping'!$B$2:$B$21,0),4),"type mismatch")</f>
        <v>INT</v>
      </c>
      <c r="AK1547" s="308"/>
      <c r="AL1547" s="308"/>
      <c r="AM1547" s="308"/>
      <c r="AN1547" s="300" t="b">
        <v>0</v>
      </c>
      <c r="AO1547" s="300" t="b">
        <v>0</v>
      </c>
      <c r="AP1547" s="300" t="b">
        <v>0</v>
      </c>
      <c r="AQ1547" s="300" t="b">
        <v>0</v>
      </c>
      <c r="AR1547" s="300"/>
      <c r="AS1547" s="300"/>
      <c r="AT1547" s="302"/>
      <c r="AU1547" s="302"/>
      <c r="AV1547" s="303" t="b">
        <v>1</v>
      </c>
      <c r="AW1547" s="304" t="str">
        <f t="shared" si="9"/>
        <v>true</v>
      </c>
      <c r="AX1547" s="305" t="str">
        <f t="shared" si="17"/>
        <v>&lt;column comment="" default="" key="true" label="ErrInc" length="255" nullable="true" originalDbColumnName="ErrInc" originalLength="-1" pattern="" precision="-1" talendType="id_String" type=""/&gt;</v>
      </c>
      <c r="AY1547" s="306"/>
      <c r="AZ1547" s="305" t="str">
        <f t="shared" si="10"/>
        <v>&lt;column comment="" default="" key="true" label="ErrInc" length="255" nullable="true" originalDbColumnName="ErrInc" originalLength="-1" pattern="" precision="-1" talendType="id_String" type=""/&gt;</v>
      </c>
      <c r="BA1547" s="306"/>
      <c r="BB1547" s="302"/>
      <c r="BC1547" s="303" t="b">
        <f t="shared" si="11"/>
        <v>1</v>
      </c>
      <c r="BD1547" s="304"/>
      <c r="BE1547" s="304" t="str">
        <f t="shared" si="12"/>
        <v>false</v>
      </c>
      <c r="BF1547" s="307"/>
      <c r="BG1547" s="305"/>
      <c r="BH1547" s="305"/>
      <c r="BI1547" s="305"/>
      <c r="BJ1547" s="305" t="str">
        <f t="shared" si="18"/>
        <v>&lt;column comment="" default="" key="false" label="CdCorSysErr" length="255" nullable="true" originalDbColumnName="CdCorSysErr" originalLength="-1" pattern="" precision="-1" talendType="id_String" type=""/&gt;</v>
      </c>
      <c r="BK1547" s="306"/>
      <c r="BL1547" s="305" t="str">
        <f t="shared" si="14"/>
        <v>&lt;column comment="" default="" key="false" label="CdCorSysErr" length="255" nullable="true" originalDbColumnName="CdCorSysErr" originalLength="-1" pattern="" precision="-1" talendType="id_String" type=""/&gt;</v>
      </c>
      <c r="BM1547" s="306"/>
      <c r="BN1547" s="302"/>
      <c r="BO1547" s="302"/>
      <c r="BP1547" s="302"/>
      <c r="BQ1547" s="302"/>
      <c r="BR1547" s="302"/>
      <c r="BS1547" s="302"/>
      <c r="BT1547" s="302"/>
      <c r="BU1547" s="302"/>
      <c r="BV1547" s="302"/>
      <c r="BW1547" s="302"/>
      <c r="BX1547" s="302"/>
    </row>
    <row r="1548">
      <c r="A1548" s="292" t="s">
        <v>728</v>
      </c>
      <c r="B1548" s="292">
        <v>1547.0</v>
      </c>
      <c r="C1548" s="292">
        <f t="shared" si="15"/>
        <v>1</v>
      </c>
      <c r="D1548" s="397" t="str">
        <f t="shared" si="35"/>
        <v>Buil Permit Data</v>
      </c>
      <c r="E1548" s="46" t="str">
        <f t="shared" si="2"/>
        <v>corcode.mdb.CdCorSysErr.Name</v>
      </c>
      <c r="F1548" s="46" t="s">
        <v>329</v>
      </c>
      <c r="G1548" s="46" t="s">
        <v>479</v>
      </c>
      <c r="H1548" s="47">
        <v>3.0</v>
      </c>
      <c r="I1548" s="392" t="s">
        <v>681</v>
      </c>
      <c r="J1548" s="398" t="s">
        <v>743</v>
      </c>
      <c r="K1548" s="393">
        <v>10.0</v>
      </c>
      <c r="L1548" s="394" t="b">
        <v>0</v>
      </c>
      <c r="M1548" s="294" t="s">
        <v>802</v>
      </c>
      <c r="N1548" s="294"/>
      <c r="O1548" s="369"/>
      <c r="P1548" s="369"/>
      <c r="Q1548" s="298" t="str">
        <f t="shared" si="3"/>
        <v>CdCorSysErr</v>
      </c>
      <c r="R1548" s="298" t="str">
        <f t="shared" si="19"/>
        <v>Name</v>
      </c>
      <c r="S1548" s="298" t="str">
        <f t="array" ref="S1548">iferror(index('Type Mapping'!$A$2:$D$21,match(J1548,'Type Mapping'!$B$2:$B$21,0),3),"type mismatch")</f>
        <v>VARCHAR</v>
      </c>
      <c r="T1548" s="298"/>
      <c r="U1548" s="298"/>
      <c r="V1548" s="298"/>
      <c r="W1548" s="51" t="b">
        <v>1</v>
      </c>
      <c r="X1548" s="51"/>
      <c r="Y1548" s="309"/>
      <c r="Z1548" s="309"/>
      <c r="AA1548" s="311" t="s">
        <v>977</v>
      </c>
      <c r="AB1548" s="53" t="str">
        <f t="shared" si="23"/>
        <v>**field missing**_history</v>
      </c>
      <c r="AC1548" s="308" t="str">
        <f t="array" ref="AC1548">iferror(index('StoT Mapping (Depreciated)'!$D$2:$L$976,match(E1548,'StoT Mapping (Depreciated)'!$D$2:$D$976,0),9),"**FIELD MISSING**")</f>
        <v>**FIELD MISSING**</v>
      </c>
      <c r="AD1548" s="53" t="str">
        <f t="shared" si="6"/>
        <v>**field missing**.**FIELD MISSING**</v>
      </c>
      <c r="AE1548" s="299">
        <f>countif(NEW_REDB_table.field,AD1548)</f>
        <v>0</v>
      </c>
      <c r="AF1548" s="299" t="str">
        <f t="shared" si="7"/>
        <v>Check...</v>
      </c>
      <c r="AG1548" s="308"/>
      <c r="AH1548" s="317" t="b">
        <v>0</v>
      </c>
      <c r="AI1548" s="317" t="b">
        <v>0</v>
      </c>
      <c r="AJ1548" s="308" t="str">
        <f t="array" ref="AJ1548">iferror(index('Type Mapping'!$A$2:$D$21,match(J1548,'Type Mapping'!$B$2:$B$21,0),4),"type mismatch")</f>
        <v>VARCHAR</v>
      </c>
      <c r="AK1548" s="308"/>
      <c r="AL1548" s="308"/>
      <c r="AM1548" s="308"/>
      <c r="AN1548" s="300" t="b">
        <v>0</v>
      </c>
      <c r="AO1548" s="300" t="b">
        <v>0</v>
      </c>
      <c r="AP1548" s="300" t="b">
        <v>0</v>
      </c>
      <c r="AQ1548" s="300" t="b">
        <v>0</v>
      </c>
      <c r="AR1548" s="300"/>
      <c r="AS1548" s="300"/>
      <c r="AT1548" s="302"/>
      <c r="AU1548" s="302"/>
      <c r="AV1548" s="303" t="b">
        <v>1</v>
      </c>
      <c r="AW1548" s="304" t="str">
        <f t="shared" si="9"/>
        <v>false</v>
      </c>
      <c r="AX1548" s="305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548" s="306"/>
      <c r="AZ1548" s="305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548" s="306"/>
      <c r="BB1548" s="302"/>
      <c r="BC1548" s="303" t="b">
        <f t="shared" si="11"/>
        <v>1</v>
      </c>
      <c r="BD1548" s="304"/>
      <c r="BE1548" s="304" t="str">
        <f t="shared" si="12"/>
        <v>false</v>
      </c>
      <c r="BF1548" s="307"/>
      <c r="BG1548" s="305"/>
      <c r="BH1548" s="305"/>
      <c r="BI1548" s="305"/>
      <c r="BJ1548" s="305" t="str">
        <f t="shared" si="18"/>
        <v>&lt;column comment="" default="" key="false" label="CdCorSysErr" length="255" nullable="true" originalDbColumnName="CdCorSysErr" originalLength="-1" pattern="" precision="-1" talendType="id_String" type=""/&gt;</v>
      </c>
      <c r="BK1548" s="306"/>
      <c r="BL1548" s="305" t="str">
        <f t="shared" si="14"/>
        <v>&lt;column comment="" default="" key="false" label="CdCorSysErr" length="255" nullable="true" originalDbColumnName="CdCorSysErr" originalLength="-1" pattern="" precision="-1" talendType="id_String" type=""/&gt;</v>
      </c>
      <c r="BM1548" s="306"/>
      <c r="BN1548" s="302"/>
      <c r="BO1548" s="302"/>
      <c r="BP1548" s="302"/>
      <c r="BQ1548" s="302"/>
      <c r="BR1548" s="302"/>
      <c r="BS1548" s="302"/>
      <c r="BT1548" s="302"/>
      <c r="BU1548" s="302"/>
      <c r="BV1548" s="302"/>
      <c r="BW1548" s="302"/>
      <c r="BX1548" s="302"/>
    </row>
    <row r="1549">
      <c r="A1549" s="292" t="s">
        <v>728</v>
      </c>
      <c r="B1549" s="292">
        <v>1548.0</v>
      </c>
      <c r="C1549" s="292">
        <f t="shared" si="15"/>
        <v>1</v>
      </c>
      <c r="D1549" s="397" t="str">
        <f t="shared" si="35"/>
        <v>Buil Permit Data</v>
      </c>
      <c r="E1549" s="46" t="str">
        <f t="shared" si="2"/>
        <v>corcode.mdb.CdCorSysErr.ErrCode</v>
      </c>
      <c r="F1549" s="46" t="s">
        <v>329</v>
      </c>
      <c r="G1549" s="46" t="s">
        <v>479</v>
      </c>
      <c r="H1549" s="47">
        <v>4.0</v>
      </c>
      <c r="I1549" s="392" t="s">
        <v>2467</v>
      </c>
      <c r="J1549" s="398" t="s">
        <v>743</v>
      </c>
      <c r="K1549" s="393">
        <v>1.0</v>
      </c>
      <c r="L1549" s="394" t="b">
        <v>0</v>
      </c>
      <c r="M1549" s="294" t="s">
        <v>802</v>
      </c>
      <c r="N1549" s="294"/>
      <c r="O1549" s="369"/>
      <c r="P1549" s="369"/>
      <c r="Q1549" s="298" t="str">
        <f t="shared" si="3"/>
        <v>CdCorSysErr</v>
      </c>
      <c r="R1549" s="298" t="str">
        <f t="shared" si="19"/>
        <v>ErrCode</v>
      </c>
      <c r="S1549" s="298" t="str">
        <f t="array" ref="S1549">iferror(index('Type Mapping'!$A$2:$D$21,match(J1549,'Type Mapping'!$B$2:$B$21,0),3),"type mismatch")</f>
        <v>VARCHAR</v>
      </c>
      <c r="T1549" s="298"/>
      <c r="U1549" s="298"/>
      <c r="V1549" s="298"/>
      <c r="W1549" s="51" t="b">
        <v>1</v>
      </c>
      <c r="X1549" s="51"/>
      <c r="Y1549" s="309"/>
      <c r="Z1549" s="309"/>
      <c r="AA1549" s="311" t="s">
        <v>977</v>
      </c>
      <c r="AB1549" s="53" t="str">
        <f t="shared" si="23"/>
        <v>**field missing**_history</v>
      </c>
      <c r="AC1549" s="308" t="str">
        <f t="array" ref="AC1549">iferror(index('StoT Mapping (Depreciated)'!$D$2:$L$976,match(E1549,'StoT Mapping (Depreciated)'!$D$2:$D$976,0),9),"**FIELD MISSING**")</f>
        <v>**FIELD MISSING**</v>
      </c>
      <c r="AD1549" s="53" t="str">
        <f t="shared" si="6"/>
        <v>**field missing**.**FIELD MISSING**</v>
      </c>
      <c r="AE1549" s="299">
        <f>countif(NEW_REDB_table.field,AD1549)</f>
        <v>0</v>
      </c>
      <c r="AF1549" s="299" t="str">
        <f t="shared" si="7"/>
        <v>Check...</v>
      </c>
      <c r="AG1549" s="308"/>
      <c r="AH1549" s="317" t="b">
        <v>0</v>
      </c>
      <c r="AI1549" s="317" t="b">
        <v>0</v>
      </c>
      <c r="AJ1549" s="308" t="str">
        <f t="array" ref="AJ1549">iferror(index('Type Mapping'!$A$2:$D$21,match(J1549,'Type Mapping'!$B$2:$B$21,0),4),"type mismatch")</f>
        <v>VARCHAR</v>
      </c>
      <c r="AK1549" s="308"/>
      <c r="AL1549" s="308"/>
      <c r="AM1549" s="308"/>
      <c r="AN1549" s="300" t="b">
        <v>0</v>
      </c>
      <c r="AO1549" s="300" t="b">
        <v>0</v>
      </c>
      <c r="AP1549" s="300" t="b">
        <v>0</v>
      </c>
      <c r="AQ1549" s="300" t="b">
        <v>0</v>
      </c>
      <c r="AR1549" s="300"/>
      <c r="AS1549" s="300"/>
      <c r="AT1549" s="302"/>
      <c r="AU1549" s="302"/>
      <c r="AV1549" s="303" t="b">
        <v>1</v>
      </c>
      <c r="AW1549" s="304" t="str">
        <f t="shared" si="9"/>
        <v>false</v>
      </c>
      <c r="AX1549" s="305" t="str">
        <f t="shared" si="17"/>
        <v>&lt;column comment="" default="" key="false" label="ErrCode" length="255" nullable="true" originalDbColumnName="ErrCode" originalLength="-1" pattern="" precision="-1" talendType="id_String" type=""/&gt;</v>
      </c>
      <c r="AY1549" s="306"/>
      <c r="AZ1549" s="305" t="str">
        <f t="shared" si="10"/>
        <v>&lt;column comment="" default="" key="false" label="ErrCode" length="255" nullable="true" originalDbColumnName="ErrCode" originalLength="-1" pattern="" precision="-1" talendType="id_String" type=""/&gt;</v>
      </c>
      <c r="BA1549" s="306"/>
      <c r="BB1549" s="302"/>
      <c r="BC1549" s="303" t="b">
        <f t="shared" si="11"/>
        <v>1</v>
      </c>
      <c r="BD1549" s="304"/>
      <c r="BE1549" s="304" t="str">
        <f t="shared" si="12"/>
        <v>false</v>
      </c>
      <c r="BF1549" s="307"/>
      <c r="BG1549" s="305"/>
      <c r="BH1549" s="305"/>
      <c r="BI1549" s="305"/>
      <c r="BJ1549" s="305" t="str">
        <f t="shared" si="18"/>
        <v>&lt;column comment="" default="" key="false" label="CdCorSysErr" length="255" nullable="true" originalDbColumnName="CdCorSysErr" originalLength="-1" pattern="" precision="-1" talendType="id_String" type=""/&gt;</v>
      </c>
      <c r="BK1549" s="306"/>
      <c r="BL1549" s="305" t="str">
        <f t="shared" si="14"/>
        <v>&lt;column comment="" default="" key="false" label="CdCorSysErr" length="255" nullable="true" originalDbColumnName="CdCorSysErr" originalLength="-1" pattern="" precision="-1" talendType="id_String" type=""/&gt;</v>
      </c>
      <c r="BM1549" s="306"/>
      <c r="BN1549" s="302"/>
      <c r="BO1549" s="302"/>
      <c r="BP1549" s="302"/>
      <c r="BQ1549" s="302"/>
      <c r="BR1549" s="302"/>
      <c r="BS1549" s="302"/>
      <c r="BT1549" s="302"/>
      <c r="BU1549" s="302"/>
      <c r="BV1549" s="302"/>
      <c r="BW1549" s="302"/>
      <c r="BX1549" s="302"/>
    </row>
    <row r="1550">
      <c r="A1550" s="292" t="s">
        <v>728</v>
      </c>
      <c r="B1550" s="292">
        <v>1549.0</v>
      </c>
      <c r="C1550" s="292">
        <f t="shared" si="15"/>
        <v>1</v>
      </c>
      <c r="D1550" s="397" t="str">
        <f t="shared" si="35"/>
        <v>Buil Permit Data</v>
      </c>
      <c r="E1550" s="46" t="str">
        <f t="shared" si="2"/>
        <v>corcode.mdb.CdCorSysErr.Descr</v>
      </c>
      <c r="F1550" s="46" t="s">
        <v>329</v>
      </c>
      <c r="G1550" s="46" t="s">
        <v>479</v>
      </c>
      <c r="H1550" s="47">
        <v>5.0</v>
      </c>
      <c r="I1550" s="392" t="s">
        <v>2078</v>
      </c>
      <c r="J1550" s="398" t="s">
        <v>743</v>
      </c>
      <c r="K1550" s="393">
        <v>50.0</v>
      </c>
      <c r="L1550" s="394" t="b">
        <v>0</v>
      </c>
      <c r="M1550" s="294" t="s">
        <v>802</v>
      </c>
      <c r="N1550" s="294"/>
      <c r="O1550" s="369"/>
      <c r="P1550" s="369"/>
      <c r="Q1550" s="298" t="str">
        <f t="shared" si="3"/>
        <v>CdCorSysErr</v>
      </c>
      <c r="R1550" s="298" t="str">
        <f t="shared" si="19"/>
        <v>Descr</v>
      </c>
      <c r="S1550" s="298" t="str">
        <f t="array" ref="S1550">iferror(index('Type Mapping'!$A$2:$D$21,match(J1550,'Type Mapping'!$B$2:$B$21,0),3),"type mismatch")</f>
        <v>VARCHAR</v>
      </c>
      <c r="T1550" s="298"/>
      <c r="U1550" s="298"/>
      <c r="V1550" s="298"/>
      <c r="W1550" s="51" t="b">
        <v>1</v>
      </c>
      <c r="X1550" s="51"/>
      <c r="Y1550" s="309"/>
      <c r="Z1550" s="309"/>
      <c r="AA1550" s="311" t="s">
        <v>977</v>
      </c>
      <c r="AB1550" s="53" t="str">
        <f t="shared" si="23"/>
        <v>**field missing**_history</v>
      </c>
      <c r="AC1550" s="308" t="str">
        <f t="array" ref="AC1550">iferror(index('StoT Mapping (Depreciated)'!$D$2:$L$976,match(E1550,'StoT Mapping (Depreciated)'!$D$2:$D$976,0),9),"**FIELD MISSING**")</f>
        <v>**FIELD MISSING**</v>
      </c>
      <c r="AD1550" s="53" t="str">
        <f t="shared" si="6"/>
        <v>**field missing**.**FIELD MISSING**</v>
      </c>
      <c r="AE1550" s="299">
        <f>countif(NEW_REDB_table.field,AD1550)</f>
        <v>0</v>
      </c>
      <c r="AF1550" s="299" t="str">
        <f t="shared" si="7"/>
        <v>Check...</v>
      </c>
      <c r="AG1550" s="308"/>
      <c r="AH1550" s="317" t="b">
        <v>0</v>
      </c>
      <c r="AI1550" s="317" t="b">
        <v>0</v>
      </c>
      <c r="AJ1550" s="308" t="str">
        <f t="array" ref="AJ1550">iferror(index('Type Mapping'!$A$2:$D$21,match(J1550,'Type Mapping'!$B$2:$B$21,0),4),"type mismatch")</f>
        <v>VARCHAR</v>
      </c>
      <c r="AK1550" s="308"/>
      <c r="AL1550" s="308"/>
      <c r="AM1550" s="308"/>
      <c r="AN1550" s="300" t="b">
        <v>0</v>
      </c>
      <c r="AO1550" s="300" t="b">
        <v>0</v>
      </c>
      <c r="AP1550" s="300" t="b">
        <v>0</v>
      </c>
      <c r="AQ1550" s="300" t="b">
        <v>0</v>
      </c>
      <c r="AR1550" s="300"/>
      <c r="AS1550" s="300"/>
      <c r="AT1550" s="302"/>
      <c r="AU1550" s="302"/>
      <c r="AV1550" s="303" t="b">
        <v>1</v>
      </c>
      <c r="AW1550" s="304" t="str">
        <f t="shared" si="9"/>
        <v>false</v>
      </c>
      <c r="AX1550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50" s="306"/>
      <c r="AZ1550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50" s="306"/>
      <c r="BB1550" s="302"/>
      <c r="BC1550" s="303" t="b">
        <f t="shared" si="11"/>
        <v>1</v>
      </c>
      <c r="BD1550" s="304"/>
      <c r="BE1550" s="304" t="str">
        <f t="shared" si="12"/>
        <v>false</v>
      </c>
      <c r="BF1550" s="307"/>
      <c r="BG1550" s="305"/>
      <c r="BH1550" s="305"/>
      <c r="BI1550" s="305"/>
      <c r="BJ1550" s="305" t="str">
        <f t="shared" si="18"/>
        <v>&lt;column comment="" default="" key="false" label="CdCorSysErr" length="255" nullable="true" originalDbColumnName="CdCorSysErr" originalLength="-1" pattern="" precision="-1" talendType="id_String" type=""/&gt;</v>
      </c>
      <c r="BK1550" s="306"/>
      <c r="BL1550" s="305" t="str">
        <f t="shared" si="14"/>
        <v>&lt;column comment="" default="" key="false" label="CdCorSysErr" length="255" nullable="true" originalDbColumnName="CdCorSysErr" originalLength="-1" pattern="" precision="-1" talendType="id_String" type=""/&gt;</v>
      </c>
      <c r="BM1550" s="306"/>
      <c r="BN1550" s="302"/>
      <c r="BO1550" s="302"/>
      <c r="BP1550" s="302"/>
      <c r="BQ1550" s="302"/>
      <c r="BR1550" s="302"/>
      <c r="BS1550" s="302"/>
      <c r="BT1550" s="302"/>
      <c r="BU1550" s="302"/>
      <c r="BV1550" s="302"/>
      <c r="BW1550" s="302"/>
      <c r="BX1550" s="302"/>
    </row>
    <row r="1551">
      <c r="A1551" s="292" t="s">
        <v>728</v>
      </c>
      <c r="B1551" s="292">
        <v>1550.0</v>
      </c>
      <c r="C1551" s="292">
        <f t="shared" si="15"/>
        <v>1</v>
      </c>
      <c r="D1551" s="397" t="str">
        <f t="shared" si="35"/>
        <v>Buil Permit Data</v>
      </c>
      <c r="E1551" s="46" t="str">
        <f t="shared" si="2"/>
        <v>corcode.mdb.CdCorSysErr.CorAdjOpts</v>
      </c>
      <c r="F1551" s="46" t="s">
        <v>329</v>
      </c>
      <c r="G1551" s="46" t="s">
        <v>479</v>
      </c>
      <c r="H1551" s="47">
        <v>6.0</v>
      </c>
      <c r="I1551" s="392" t="s">
        <v>2468</v>
      </c>
      <c r="J1551" s="398" t="s">
        <v>743</v>
      </c>
      <c r="K1551" s="393">
        <v>20.0</v>
      </c>
      <c r="L1551" s="394" t="b">
        <v>0</v>
      </c>
      <c r="M1551" s="294" t="s">
        <v>802</v>
      </c>
      <c r="N1551" s="294"/>
      <c r="O1551" s="369"/>
      <c r="P1551" s="369"/>
      <c r="Q1551" s="298" t="str">
        <f t="shared" si="3"/>
        <v>CdCorSysErr</v>
      </c>
      <c r="R1551" s="298" t="str">
        <f t="shared" si="19"/>
        <v>CorAdjOpts</v>
      </c>
      <c r="S1551" s="298" t="str">
        <f t="array" ref="S1551">iferror(index('Type Mapping'!$A$2:$D$21,match(J1551,'Type Mapping'!$B$2:$B$21,0),3),"type mismatch")</f>
        <v>VARCHAR</v>
      </c>
      <c r="T1551" s="298"/>
      <c r="U1551" s="298"/>
      <c r="V1551" s="298"/>
      <c r="W1551" s="51" t="b">
        <v>1</v>
      </c>
      <c r="X1551" s="51"/>
      <c r="Y1551" s="309"/>
      <c r="Z1551" s="309"/>
      <c r="AA1551" s="311" t="s">
        <v>977</v>
      </c>
      <c r="AB1551" s="53" t="str">
        <f t="shared" si="23"/>
        <v>**field missing**_history</v>
      </c>
      <c r="AC1551" s="308" t="str">
        <f t="array" ref="AC1551">iferror(index('StoT Mapping (Depreciated)'!$D$2:$L$976,match(E1551,'StoT Mapping (Depreciated)'!$D$2:$D$976,0),9),"**FIELD MISSING**")</f>
        <v>**FIELD MISSING**</v>
      </c>
      <c r="AD1551" s="53" t="str">
        <f t="shared" si="6"/>
        <v>**field missing**.**FIELD MISSING**</v>
      </c>
      <c r="AE1551" s="299">
        <f>countif(NEW_REDB_table.field,AD1551)</f>
        <v>0</v>
      </c>
      <c r="AF1551" s="299" t="str">
        <f t="shared" si="7"/>
        <v>Check...</v>
      </c>
      <c r="AG1551" s="308"/>
      <c r="AH1551" s="317" t="b">
        <v>0</v>
      </c>
      <c r="AI1551" s="317" t="b">
        <v>0</v>
      </c>
      <c r="AJ1551" s="308" t="str">
        <f t="array" ref="AJ1551">iferror(index('Type Mapping'!$A$2:$D$21,match(J1551,'Type Mapping'!$B$2:$B$21,0),4),"type mismatch")</f>
        <v>VARCHAR</v>
      </c>
      <c r="AK1551" s="308"/>
      <c r="AL1551" s="308"/>
      <c r="AM1551" s="308"/>
      <c r="AN1551" s="300" t="b">
        <v>0</v>
      </c>
      <c r="AO1551" s="300" t="b">
        <v>0</v>
      </c>
      <c r="AP1551" s="300" t="b">
        <v>0</v>
      </c>
      <c r="AQ1551" s="300" t="b">
        <v>0</v>
      </c>
      <c r="AR1551" s="300"/>
      <c r="AS1551" s="300"/>
      <c r="AT1551" s="302"/>
      <c r="AU1551" s="302"/>
      <c r="AV1551" s="303" t="b">
        <v>1</v>
      </c>
      <c r="AW1551" s="304" t="str">
        <f t="shared" si="9"/>
        <v>false</v>
      </c>
      <c r="AX1551" s="305" t="str">
        <f t="shared" si="17"/>
        <v>&lt;column comment="" default="" key="false" label="CorAdjOpts" length="255" nullable="true" originalDbColumnName="CorAdjOpts" originalLength="-1" pattern="" precision="-1" talendType="id_String" type=""/&gt;&lt;/schema&gt;</v>
      </c>
      <c r="AY1551" s="306"/>
      <c r="AZ1551" s="305" t="str">
        <f t="shared" si="10"/>
        <v>&lt;column comment="" default="" key="false" label="CorAdjOpts" length="255" nullable="true" originalDbColumnName="CorAdjOpts" originalLength="-1" pattern="" precision="-1" talendType="id_String" type=""/&gt;
&lt;/schema&gt;
</v>
      </c>
      <c r="BA1551" s="306"/>
      <c r="BB1551" s="302"/>
      <c r="BC1551" s="303" t="b">
        <f t="shared" si="11"/>
        <v>1</v>
      </c>
      <c r="BD1551" s="304"/>
      <c r="BE1551" s="304" t="str">
        <f t="shared" si="12"/>
        <v>false</v>
      </c>
      <c r="BF1551" s="307"/>
      <c r="BG1551" s="305"/>
      <c r="BH1551" s="305"/>
      <c r="BI1551" s="305"/>
      <c r="BJ1551" s="305" t="str">
        <f t="shared" si="18"/>
        <v>&lt;column comment="" default="" key="false" label="CdCorSysErr" length="255" nullable="true" originalDbColumnName="CdCorSysErr" originalLength="-1" pattern="" precision="-1" talendType="id_String" type=""/&gt;</v>
      </c>
      <c r="BK1551" s="306"/>
      <c r="BL1551" s="305" t="str">
        <f t="shared" si="14"/>
        <v>&lt;column comment="" default="" key="false" label="CdCorSysErr" length="255" nullable="true" originalDbColumnName="CdCorSysErr" originalLength="-1" pattern="" precision="-1" talendType="id_String" type=""/&gt;</v>
      </c>
      <c r="BM1551" s="306"/>
      <c r="BN1551" s="302"/>
      <c r="BO1551" s="302"/>
      <c r="BP1551" s="302"/>
      <c r="BQ1551" s="302"/>
      <c r="BR1551" s="302"/>
      <c r="BS1551" s="302"/>
      <c r="BT1551" s="302"/>
      <c r="BU1551" s="302"/>
      <c r="BV1551" s="302"/>
      <c r="BW1551" s="302"/>
      <c r="BX1551" s="302"/>
    </row>
    <row r="1552">
      <c r="A1552" s="292" t="s">
        <v>728</v>
      </c>
      <c r="B1552" s="292">
        <v>1551.0</v>
      </c>
      <c r="C1552" s="292">
        <f t="shared" si="15"/>
        <v>2</v>
      </c>
      <c r="D1552" s="397" t="str">
        <f t="shared" si="35"/>
        <v>Buil Permit Data</v>
      </c>
      <c r="E1552" s="46" t="str">
        <f t="shared" si="2"/>
        <v>corcode.mdb.CdEntZone.PrimaryKey</v>
      </c>
      <c r="F1552" s="46" t="s">
        <v>329</v>
      </c>
      <c r="G1552" s="46" t="s">
        <v>480</v>
      </c>
      <c r="H1552" s="47">
        <v>1.0</v>
      </c>
      <c r="I1552" s="392" t="s">
        <v>2469</v>
      </c>
      <c r="J1552" s="398" t="s">
        <v>740</v>
      </c>
      <c r="K1552" s="393">
        <v>1.0</v>
      </c>
      <c r="L1552" s="394" t="b">
        <v>1</v>
      </c>
      <c r="M1552" s="294" t="s">
        <v>802</v>
      </c>
      <c r="N1552" s="294"/>
      <c r="O1552" s="369"/>
      <c r="P1552" s="369"/>
      <c r="Q1552" s="298" t="str">
        <f t="shared" si="3"/>
        <v>CdEntZone</v>
      </c>
      <c r="R1552" s="298" t="str">
        <f t="shared" si="19"/>
        <v>PrimaryKey</v>
      </c>
      <c r="S1552" s="298" t="str">
        <f t="array" ref="S1552">iferror(index('Type Mapping'!$A$2:$D$21,match(J1552,'Type Mapping'!$B$2:$B$21,0),3),"type mismatch")</f>
        <v>VARCHAR</v>
      </c>
      <c r="T1552" s="298"/>
      <c r="U1552" s="298"/>
      <c r="V1552" s="298"/>
      <c r="W1552" s="51" t="b">
        <v>1</v>
      </c>
      <c r="X1552" s="51"/>
      <c r="Y1552" s="309"/>
      <c r="Z1552" s="309"/>
      <c r="AA1552" s="311" t="s">
        <v>977</v>
      </c>
      <c r="AB1552" s="53" t="str">
        <f t="shared" si="23"/>
        <v>**field missing**_history</v>
      </c>
      <c r="AC1552" s="308" t="str">
        <f t="array" ref="AC1552">iferror(index('StoT Mapping (Depreciated)'!$D$2:$L$976,match(E1552,'StoT Mapping (Depreciated)'!$D$2:$D$976,0),9),"**FIELD MISSING**")</f>
        <v>**FIELD MISSING**</v>
      </c>
      <c r="AD1552" s="53" t="str">
        <f t="shared" si="6"/>
        <v>**field missing**.**FIELD MISSING**</v>
      </c>
      <c r="AE1552" s="299">
        <f>countif(NEW_REDB_table.field,AD1552)</f>
        <v>0</v>
      </c>
      <c r="AF1552" s="299" t="str">
        <f t="shared" si="7"/>
        <v>Check...</v>
      </c>
      <c r="AG1552" s="308"/>
      <c r="AH1552" s="317" t="b">
        <v>0</v>
      </c>
      <c r="AI1552" s="317" t="b">
        <v>0</v>
      </c>
      <c r="AJ1552" s="308" t="str">
        <f t="array" ref="AJ1552">iferror(index('Type Mapping'!$A$2:$D$21,match(J1552,'Type Mapping'!$B$2:$B$21,0),4),"type mismatch")</f>
        <v>INT</v>
      </c>
      <c r="AK1552" s="308"/>
      <c r="AL1552" s="308"/>
      <c r="AM1552" s="308"/>
      <c r="AN1552" s="300" t="b">
        <v>0</v>
      </c>
      <c r="AO1552" s="300" t="b">
        <v>0</v>
      </c>
      <c r="AP1552" s="300" t="b">
        <v>0</v>
      </c>
      <c r="AQ1552" s="300" t="b">
        <v>0</v>
      </c>
      <c r="AR1552" s="300"/>
      <c r="AS1552" s="300"/>
      <c r="AT1552" s="302"/>
      <c r="AU1552" s="302"/>
      <c r="AV1552" s="303" t="b">
        <v>1</v>
      </c>
      <c r="AW1552" s="304" t="str">
        <f t="shared" si="9"/>
        <v>true</v>
      </c>
      <c r="AX1552" s="305" t="str">
        <f t="shared" si="17"/>
        <v>***CdEntZone.xml &lt;?xml version="1.0" encoding="UTF-8"?&gt;&lt;schema&gt;&lt;column comment="" default="" key="true" label="PrimaryKey" length="255" nullable="true" originalDbColumnName="PrimaryKey" originalLength="-1" pattern="" precision="-1" talendType="id_String" type=""/&gt;</v>
      </c>
      <c r="AY1552" s="306"/>
      <c r="AZ1552" s="305" t="str">
        <f t="shared" si="10"/>
        <v>CdEntZone.xml
&lt;?xml version="1.0" encoding="UTF-8"?&gt;&lt;schema&gt;
&lt;column comment="" default="" key="true" label="PrimaryKey" length="255" nullable="true" originalDbColumnName="PrimaryKey" originalLength="-1" pattern="" precision="-1" talendType="id_String" type=""/&gt;</v>
      </c>
      <c r="BA1552" s="306"/>
      <c r="BB1552" s="302"/>
      <c r="BC1552" s="303" t="b">
        <f t="shared" si="11"/>
        <v>1</v>
      </c>
      <c r="BD1552" s="304"/>
      <c r="BE1552" s="304" t="str">
        <f t="shared" si="12"/>
        <v>false</v>
      </c>
      <c r="BF1552" s="307"/>
      <c r="BG1552" s="305"/>
      <c r="BH1552" s="305"/>
      <c r="BI1552" s="305"/>
      <c r="BJ1552" s="305" t="str">
        <f t="shared" si="18"/>
        <v>&lt;column comment="" default="" key="false" label="CdEntZone" length="255" nullable="true" originalDbColumnName="CdEntZone" originalLength="-1" pattern="" precision="-1" talendType="id_String" type=""/&gt;</v>
      </c>
      <c r="BK1552" s="306"/>
      <c r="BL1552" s="305" t="str">
        <f t="shared" si="14"/>
        <v>&lt;column comment="" default="" key="false" label="CdEntZone" length="255" nullable="true" originalDbColumnName="CdEntZone" originalLength="-1" pattern="" precision="-1" talendType="id_String" type=""/&gt;</v>
      </c>
      <c r="BM1552" s="306"/>
      <c r="BN1552" s="302"/>
      <c r="BO1552" s="302"/>
      <c r="BP1552" s="302"/>
      <c r="BQ1552" s="302"/>
      <c r="BR1552" s="302"/>
      <c r="BS1552" s="302"/>
      <c r="BT1552" s="302"/>
      <c r="BU1552" s="302"/>
      <c r="BV1552" s="302"/>
      <c r="BW1552" s="302"/>
      <c r="BX1552" s="302"/>
    </row>
    <row r="1553">
      <c r="A1553" s="292" t="s">
        <v>728</v>
      </c>
      <c r="B1553" s="292">
        <v>1552.0</v>
      </c>
      <c r="C1553" s="292">
        <f t="shared" si="15"/>
        <v>2</v>
      </c>
      <c r="D1553" s="397" t="str">
        <f t="shared" si="35"/>
        <v>Buil Permit Data</v>
      </c>
      <c r="E1553" s="46" t="str">
        <f t="shared" si="2"/>
        <v>corcode.mdb.CdEntZone.Name</v>
      </c>
      <c r="F1553" s="46" t="s">
        <v>329</v>
      </c>
      <c r="G1553" s="46" t="s">
        <v>480</v>
      </c>
      <c r="H1553" s="47">
        <v>2.0</v>
      </c>
      <c r="I1553" s="392" t="s">
        <v>681</v>
      </c>
      <c r="J1553" s="398" t="s">
        <v>743</v>
      </c>
      <c r="K1553" s="393">
        <v>40.0</v>
      </c>
      <c r="L1553" s="394" t="b">
        <v>0</v>
      </c>
      <c r="M1553" s="294" t="s">
        <v>802</v>
      </c>
      <c r="N1553" s="294"/>
      <c r="O1553" s="369"/>
      <c r="P1553" s="369"/>
      <c r="Q1553" s="298" t="str">
        <f t="shared" si="3"/>
        <v>CdEntZone</v>
      </c>
      <c r="R1553" s="298" t="str">
        <f t="shared" si="19"/>
        <v>Name</v>
      </c>
      <c r="S1553" s="298" t="str">
        <f t="array" ref="S1553">iferror(index('Type Mapping'!$A$2:$D$21,match(J1553,'Type Mapping'!$B$2:$B$21,0),3),"type mismatch")</f>
        <v>VARCHAR</v>
      </c>
      <c r="T1553" s="298"/>
      <c r="U1553" s="298"/>
      <c r="V1553" s="298"/>
      <c r="W1553" s="51" t="b">
        <v>1</v>
      </c>
      <c r="X1553" s="51"/>
      <c r="Y1553" s="309"/>
      <c r="Z1553" s="309"/>
      <c r="AA1553" s="311" t="s">
        <v>977</v>
      </c>
      <c r="AB1553" s="53" t="str">
        <f t="shared" si="23"/>
        <v>**field missing**_history</v>
      </c>
      <c r="AC1553" s="308" t="str">
        <f t="array" ref="AC1553">iferror(index('StoT Mapping (Depreciated)'!$D$2:$L$976,match(E1553,'StoT Mapping (Depreciated)'!$D$2:$D$976,0),9),"**FIELD MISSING**")</f>
        <v>**FIELD MISSING**</v>
      </c>
      <c r="AD1553" s="53" t="str">
        <f t="shared" si="6"/>
        <v>**field missing**.**FIELD MISSING**</v>
      </c>
      <c r="AE1553" s="299">
        <f>countif(NEW_REDB_table.field,AD1553)</f>
        <v>0</v>
      </c>
      <c r="AF1553" s="299" t="str">
        <f t="shared" si="7"/>
        <v>Check...</v>
      </c>
      <c r="AG1553" s="308"/>
      <c r="AH1553" s="317" t="b">
        <v>0</v>
      </c>
      <c r="AI1553" s="317" t="b">
        <v>0</v>
      </c>
      <c r="AJ1553" s="308" t="str">
        <f t="array" ref="AJ1553">iferror(index('Type Mapping'!$A$2:$D$21,match(J1553,'Type Mapping'!$B$2:$B$21,0),4),"type mismatch")</f>
        <v>VARCHAR</v>
      </c>
      <c r="AK1553" s="308"/>
      <c r="AL1553" s="308"/>
      <c r="AM1553" s="308"/>
      <c r="AN1553" s="300" t="b">
        <v>0</v>
      </c>
      <c r="AO1553" s="300" t="b">
        <v>0</v>
      </c>
      <c r="AP1553" s="300" t="b">
        <v>0</v>
      </c>
      <c r="AQ1553" s="300" t="b">
        <v>0</v>
      </c>
      <c r="AR1553" s="300"/>
      <c r="AS1553" s="300"/>
      <c r="AT1553" s="302"/>
      <c r="AU1553" s="302"/>
      <c r="AV1553" s="303" t="b">
        <v>1</v>
      </c>
      <c r="AW1553" s="304" t="str">
        <f t="shared" si="9"/>
        <v>false</v>
      </c>
      <c r="AX1553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553" s="306"/>
      <c r="AZ1553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553" s="306"/>
      <c r="BB1553" s="302"/>
      <c r="BC1553" s="303" t="b">
        <f t="shared" si="11"/>
        <v>1</v>
      </c>
      <c r="BD1553" s="304"/>
      <c r="BE1553" s="304" t="str">
        <f t="shared" si="12"/>
        <v>false</v>
      </c>
      <c r="BF1553" s="307"/>
      <c r="BG1553" s="305"/>
      <c r="BH1553" s="305"/>
      <c r="BI1553" s="305"/>
      <c r="BJ1553" s="305" t="str">
        <f t="shared" si="18"/>
        <v>&lt;column comment="" default="" key="false" label="CdEntZone" length="255" nullable="true" originalDbColumnName="CdEntZone" originalLength="-1" pattern="" precision="-1" talendType="id_String" type=""/&gt;</v>
      </c>
      <c r="BK1553" s="306"/>
      <c r="BL1553" s="305" t="str">
        <f t="shared" si="14"/>
        <v>&lt;column comment="" default="" key="false" label="CdEntZone" length="255" nullable="true" originalDbColumnName="CdEntZone" originalLength="-1" pattern="" precision="-1" talendType="id_String" type=""/&gt;</v>
      </c>
      <c r="BM1553" s="306"/>
      <c r="BN1553" s="302"/>
      <c r="BO1553" s="302"/>
      <c r="BP1553" s="302"/>
      <c r="BQ1553" s="302"/>
      <c r="BR1553" s="302"/>
      <c r="BS1553" s="302"/>
      <c r="BT1553" s="302"/>
      <c r="BU1553" s="302"/>
      <c r="BV1553" s="302"/>
      <c r="BW1553" s="302"/>
      <c r="BX1553" s="302"/>
    </row>
    <row r="1554">
      <c r="A1554" s="292" t="s">
        <v>728</v>
      </c>
      <c r="B1554" s="292">
        <v>1553.0</v>
      </c>
      <c r="C1554" s="292">
        <f t="shared" si="15"/>
        <v>1</v>
      </c>
      <c r="D1554" s="397" t="str">
        <f t="shared" si="35"/>
        <v>Buil Permit Data</v>
      </c>
      <c r="E1554" s="46" t="str">
        <f t="shared" si="2"/>
        <v>corcode.mdb.CdGeoAbbr.Code4</v>
      </c>
      <c r="F1554" s="46" t="s">
        <v>329</v>
      </c>
      <c r="G1554" s="46" t="s">
        <v>483</v>
      </c>
      <c r="H1554" s="47">
        <v>1.0</v>
      </c>
      <c r="I1554" s="392" t="s">
        <v>2470</v>
      </c>
      <c r="J1554" s="398" t="s">
        <v>743</v>
      </c>
      <c r="K1554" s="393">
        <v>4.0</v>
      </c>
      <c r="L1554" s="394" t="b">
        <v>1</v>
      </c>
      <c r="M1554" s="294" t="s">
        <v>802</v>
      </c>
      <c r="N1554" s="294"/>
      <c r="O1554" s="369"/>
      <c r="P1554" s="369"/>
      <c r="Q1554" s="298" t="str">
        <f t="shared" si="3"/>
        <v>CdGeoAbbr</v>
      </c>
      <c r="R1554" s="298" t="str">
        <f t="shared" si="19"/>
        <v>Code4</v>
      </c>
      <c r="S1554" s="298" t="str">
        <f t="array" ref="S1554">iferror(index('Type Mapping'!$A$2:$D$21,match(J1554,'Type Mapping'!$B$2:$B$21,0),3),"type mismatch")</f>
        <v>VARCHAR</v>
      </c>
      <c r="T1554" s="298"/>
      <c r="U1554" s="298"/>
      <c r="V1554" s="298"/>
      <c r="W1554" s="51" t="b">
        <v>1</v>
      </c>
      <c r="X1554" s="51"/>
      <c r="Y1554" s="309"/>
      <c r="Z1554" s="309"/>
      <c r="AA1554" s="311" t="s">
        <v>977</v>
      </c>
      <c r="AB1554" s="53" t="str">
        <f t="shared" si="23"/>
        <v>**field missing**_history</v>
      </c>
      <c r="AC1554" s="308" t="str">
        <f t="array" ref="AC1554">iferror(index('StoT Mapping (Depreciated)'!$D$2:$L$976,match(E1554,'StoT Mapping (Depreciated)'!$D$2:$D$976,0),9),"**FIELD MISSING**")</f>
        <v>**FIELD MISSING**</v>
      </c>
      <c r="AD1554" s="53" t="str">
        <f t="shared" si="6"/>
        <v>**field missing**.**FIELD MISSING**</v>
      </c>
      <c r="AE1554" s="299">
        <f>countif(NEW_REDB_table.field,AD1554)</f>
        <v>0</v>
      </c>
      <c r="AF1554" s="299" t="str">
        <f t="shared" si="7"/>
        <v>Check...</v>
      </c>
      <c r="AG1554" s="308"/>
      <c r="AH1554" s="317" t="b">
        <v>0</v>
      </c>
      <c r="AI1554" s="317" t="b">
        <v>0</v>
      </c>
      <c r="AJ1554" s="308" t="str">
        <f t="array" ref="AJ1554">iferror(index('Type Mapping'!$A$2:$D$21,match(J1554,'Type Mapping'!$B$2:$B$21,0),4),"type mismatch")</f>
        <v>VARCHAR</v>
      </c>
      <c r="AK1554" s="308"/>
      <c r="AL1554" s="308"/>
      <c r="AM1554" s="308"/>
      <c r="AN1554" s="300" t="b">
        <v>0</v>
      </c>
      <c r="AO1554" s="300" t="b">
        <v>0</v>
      </c>
      <c r="AP1554" s="300" t="b">
        <v>0</v>
      </c>
      <c r="AQ1554" s="300" t="b">
        <v>0</v>
      </c>
      <c r="AR1554" s="300"/>
      <c r="AS1554" s="300"/>
      <c r="AT1554" s="302"/>
      <c r="AU1554" s="302"/>
      <c r="AV1554" s="303" t="b">
        <v>1</v>
      </c>
      <c r="AW1554" s="304" t="str">
        <f t="shared" si="9"/>
        <v>true</v>
      </c>
      <c r="AX1554" s="305" t="str">
        <f t="shared" si="17"/>
        <v>***CdGeoAbbr.xml &lt;?xml version="1.0" encoding="UTF-8"?&gt;&lt;schema&gt;&lt;column comment="" default="" key="true" label="Code4" length="255" nullable="true" originalDbColumnName="Code4" originalLength="-1" pattern="" precision="-1" talendType="id_String" type=""/&gt;</v>
      </c>
      <c r="AY1554" s="306"/>
      <c r="AZ1554" s="305" t="str">
        <f t="shared" si="10"/>
        <v>CdGeoAbbr.xml
&lt;?xml version="1.0" encoding="UTF-8"?&gt;&lt;schema&gt;
&lt;column comment="" default="" key="true" label="Code4" length="255" nullable="true" originalDbColumnName="Code4" originalLength="-1" pattern="" precision="-1" talendType="id_String" type=""/&gt;</v>
      </c>
      <c r="BA1554" s="306"/>
      <c r="BB1554" s="302"/>
      <c r="BC1554" s="303" t="b">
        <f t="shared" si="11"/>
        <v>1</v>
      </c>
      <c r="BD1554" s="304"/>
      <c r="BE1554" s="304" t="str">
        <f t="shared" si="12"/>
        <v>false</v>
      </c>
      <c r="BF1554" s="307"/>
      <c r="BG1554" s="305"/>
      <c r="BH1554" s="305"/>
      <c r="BI1554" s="305"/>
      <c r="BJ1554" s="305" t="str">
        <f t="shared" si="18"/>
        <v>&lt;column comment="" default="" key="false" label="CdGeoAbbr" length="255" nullable="true" originalDbColumnName="CdGeoAbbr" originalLength="-1" pattern="" precision="-1" talendType="id_String" type=""/&gt;</v>
      </c>
      <c r="BK1554" s="306"/>
      <c r="BL1554" s="305" t="str">
        <f t="shared" si="14"/>
        <v>&lt;column comment="" default="" key="false" label="CdGeoAbbr" length="255" nullable="true" originalDbColumnName="CdGeoAbbr" originalLength="-1" pattern="" precision="-1" talendType="id_String" type=""/&gt;</v>
      </c>
      <c r="BM1554" s="306"/>
      <c r="BN1554" s="302"/>
      <c r="BO1554" s="302"/>
      <c r="BP1554" s="302"/>
      <c r="BQ1554" s="302"/>
      <c r="BR1554" s="302"/>
      <c r="BS1554" s="302"/>
      <c r="BT1554" s="302"/>
      <c r="BU1554" s="302"/>
      <c r="BV1554" s="302"/>
      <c r="BW1554" s="302"/>
      <c r="BX1554" s="302"/>
    </row>
    <row r="1555">
      <c r="A1555" s="292" t="s">
        <v>728</v>
      </c>
      <c r="B1555" s="292">
        <v>1554.0</v>
      </c>
      <c r="C1555" s="292">
        <f t="shared" si="15"/>
        <v>1</v>
      </c>
      <c r="D1555" s="397" t="str">
        <f t="shared" si="35"/>
        <v>Buil Permit Data</v>
      </c>
      <c r="E1555" s="46" t="str">
        <f t="shared" si="2"/>
        <v>corcode.mdb.CdGeoAbbr.FieldName</v>
      </c>
      <c r="F1555" s="46" t="s">
        <v>329</v>
      </c>
      <c r="G1555" s="46" t="s">
        <v>483</v>
      </c>
      <c r="H1555" s="47">
        <v>2.0</v>
      </c>
      <c r="I1555" s="392" t="s">
        <v>2471</v>
      </c>
      <c r="J1555" s="398" t="s">
        <v>743</v>
      </c>
      <c r="K1555" s="393">
        <v>20.0</v>
      </c>
      <c r="L1555" s="394" t="b">
        <v>1</v>
      </c>
      <c r="M1555" s="294" t="s">
        <v>802</v>
      </c>
      <c r="N1555" s="294"/>
      <c r="O1555" s="369"/>
      <c r="P1555" s="369"/>
      <c r="Q1555" s="298" t="str">
        <f t="shared" si="3"/>
        <v>CdGeoAbbr</v>
      </c>
      <c r="R1555" s="298" t="str">
        <f t="shared" si="19"/>
        <v>FieldName</v>
      </c>
      <c r="S1555" s="298" t="str">
        <f t="array" ref="S1555">iferror(index('Type Mapping'!$A$2:$D$21,match(J1555,'Type Mapping'!$B$2:$B$21,0),3),"type mismatch")</f>
        <v>VARCHAR</v>
      </c>
      <c r="T1555" s="298"/>
      <c r="U1555" s="298"/>
      <c r="V1555" s="298"/>
      <c r="W1555" s="51" t="b">
        <v>1</v>
      </c>
      <c r="X1555" s="51"/>
      <c r="Y1555" s="309"/>
      <c r="Z1555" s="309"/>
      <c r="AA1555" s="311" t="s">
        <v>977</v>
      </c>
      <c r="AB1555" s="53" t="str">
        <f t="shared" si="23"/>
        <v>**field missing**_history</v>
      </c>
      <c r="AC1555" s="308" t="str">
        <f t="array" ref="AC1555">iferror(index('StoT Mapping (Depreciated)'!$D$2:$L$976,match(E1555,'StoT Mapping (Depreciated)'!$D$2:$D$976,0),9),"**FIELD MISSING**")</f>
        <v>**FIELD MISSING**</v>
      </c>
      <c r="AD1555" s="53" t="str">
        <f t="shared" si="6"/>
        <v>**field missing**.**FIELD MISSING**</v>
      </c>
      <c r="AE1555" s="299">
        <f>countif(NEW_REDB_table.field,AD1555)</f>
        <v>0</v>
      </c>
      <c r="AF1555" s="299" t="str">
        <f t="shared" si="7"/>
        <v>Check...</v>
      </c>
      <c r="AG1555" s="308"/>
      <c r="AH1555" s="317" t="b">
        <v>0</v>
      </c>
      <c r="AI1555" s="317" t="b">
        <v>0</v>
      </c>
      <c r="AJ1555" s="308" t="str">
        <f t="array" ref="AJ1555">iferror(index('Type Mapping'!$A$2:$D$21,match(J1555,'Type Mapping'!$B$2:$B$21,0),4),"type mismatch")</f>
        <v>VARCHAR</v>
      </c>
      <c r="AK1555" s="308"/>
      <c r="AL1555" s="308"/>
      <c r="AM1555" s="308"/>
      <c r="AN1555" s="300" t="b">
        <v>0</v>
      </c>
      <c r="AO1555" s="300" t="b">
        <v>0</v>
      </c>
      <c r="AP1555" s="300" t="b">
        <v>0</v>
      </c>
      <c r="AQ1555" s="300" t="b">
        <v>0</v>
      </c>
      <c r="AR1555" s="300"/>
      <c r="AS1555" s="300"/>
      <c r="AT1555" s="302"/>
      <c r="AU1555" s="302"/>
      <c r="AV1555" s="303" t="b">
        <v>1</v>
      </c>
      <c r="AW1555" s="304" t="str">
        <f t="shared" si="9"/>
        <v>true</v>
      </c>
      <c r="AX1555" s="305" t="str">
        <f t="shared" si="17"/>
        <v>&lt;column comment="" default="" key="true" label="FieldName" length="255" nullable="true" originalDbColumnName="FieldName" originalLength="-1" pattern="" precision="-1" talendType="id_String" type=""/&gt;</v>
      </c>
      <c r="AY1555" s="306"/>
      <c r="AZ1555" s="305" t="str">
        <f t="shared" si="10"/>
        <v>&lt;column comment="" default="" key="true" label="FieldName" length="255" nullable="true" originalDbColumnName="FieldName" originalLength="-1" pattern="" precision="-1" talendType="id_String" type=""/&gt;</v>
      </c>
      <c r="BA1555" s="306"/>
      <c r="BB1555" s="302"/>
      <c r="BC1555" s="303" t="b">
        <f t="shared" si="11"/>
        <v>1</v>
      </c>
      <c r="BD1555" s="304"/>
      <c r="BE1555" s="304" t="str">
        <f t="shared" si="12"/>
        <v>false</v>
      </c>
      <c r="BF1555" s="307"/>
      <c r="BG1555" s="305"/>
      <c r="BH1555" s="305"/>
      <c r="BI1555" s="305"/>
      <c r="BJ1555" s="305" t="str">
        <f t="shared" si="18"/>
        <v>&lt;column comment="" default="" key="false" label="CdGeoAbbr" length="255" nullable="true" originalDbColumnName="CdGeoAbbr" originalLength="-1" pattern="" precision="-1" talendType="id_String" type=""/&gt;</v>
      </c>
      <c r="BK1555" s="306"/>
      <c r="BL1555" s="305" t="str">
        <f t="shared" si="14"/>
        <v>&lt;column comment="" default="" key="false" label="CdGeoAbbr" length="255" nullable="true" originalDbColumnName="CdGeoAbbr" originalLength="-1" pattern="" precision="-1" talendType="id_String" type=""/&gt;</v>
      </c>
      <c r="BM1555" s="306"/>
      <c r="BN1555" s="302"/>
      <c r="BO1555" s="302"/>
      <c r="BP1555" s="302"/>
      <c r="BQ1555" s="302"/>
      <c r="BR1555" s="302"/>
      <c r="BS1555" s="302"/>
      <c r="BT1555" s="302"/>
      <c r="BU1555" s="302"/>
      <c r="BV1555" s="302"/>
      <c r="BW1555" s="302"/>
      <c r="BX1555" s="302"/>
    </row>
    <row r="1556">
      <c r="A1556" s="292" t="s">
        <v>728</v>
      </c>
      <c r="B1556" s="292">
        <v>1555.0</v>
      </c>
      <c r="C1556" s="292">
        <f t="shared" si="15"/>
        <v>1</v>
      </c>
      <c r="D1556" s="397" t="str">
        <f t="shared" si="35"/>
        <v>Buil Permit Data</v>
      </c>
      <c r="E1556" s="46" t="str">
        <f t="shared" si="2"/>
        <v>corcode.mdb.CdGeoAbbr.Code3</v>
      </c>
      <c r="F1556" s="46" t="s">
        <v>329</v>
      </c>
      <c r="G1556" s="46" t="s">
        <v>483</v>
      </c>
      <c r="H1556" s="47">
        <v>3.0</v>
      </c>
      <c r="I1556" s="392" t="s">
        <v>2472</v>
      </c>
      <c r="J1556" s="398" t="s">
        <v>743</v>
      </c>
      <c r="K1556" s="393">
        <v>3.0</v>
      </c>
      <c r="L1556" s="394" t="b">
        <v>0</v>
      </c>
      <c r="M1556" s="294" t="s">
        <v>802</v>
      </c>
      <c r="N1556" s="294"/>
      <c r="O1556" s="369"/>
      <c r="P1556" s="369"/>
      <c r="Q1556" s="298" t="str">
        <f t="shared" si="3"/>
        <v>CdGeoAbbr</v>
      </c>
      <c r="R1556" s="298" t="str">
        <f t="shared" si="19"/>
        <v>Code3</v>
      </c>
      <c r="S1556" s="298" t="str">
        <f t="array" ref="S1556">iferror(index('Type Mapping'!$A$2:$D$21,match(J1556,'Type Mapping'!$B$2:$B$21,0),3),"type mismatch")</f>
        <v>VARCHAR</v>
      </c>
      <c r="T1556" s="298"/>
      <c r="U1556" s="298"/>
      <c r="V1556" s="298"/>
      <c r="W1556" s="51" t="b">
        <v>1</v>
      </c>
      <c r="X1556" s="51"/>
      <c r="Y1556" s="309"/>
      <c r="Z1556" s="309"/>
      <c r="AA1556" s="311" t="s">
        <v>977</v>
      </c>
      <c r="AB1556" s="53" t="str">
        <f t="shared" si="23"/>
        <v>**field missing**_history</v>
      </c>
      <c r="AC1556" s="308" t="str">
        <f t="array" ref="AC1556">iferror(index('StoT Mapping (Depreciated)'!$D$2:$L$976,match(E1556,'StoT Mapping (Depreciated)'!$D$2:$D$976,0),9),"**FIELD MISSING**")</f>
        <v>**FIELD MISSING**</v>
      </c>
      <c r="AD1556" s="53" t="str">
        <f t="shared" si="6"/>
        <v>**field missing**.**FIELD MISSING**</v>
      </c>
      <c r="AE1556" s="299">
        <f>countif(NEW_REDB_table.field,AD1556)</f>
        <v>0</v>
      </c>
      <c r="AF1556" s="299" t="str">
        <f t="shared" si="7"/>
        <v>Check...</v>
      </c>
      <c r="AG1556" s="308"/>
      <c r="AH1556" s="317" t="b">
        <v>0</v>
      </c>
      <c r="AI1556" s="317" t="b">
        <v>0</v>
      </c>
      <c r="AJ1556" s="308" t="str">
        <f t="array" ref="AJ1556">iferror(index('Type Mapping'!$A$2:$D$21,match(J1556,'Type Mapping'!$B$2:$B$21,0),4),"type mismatch")</f>
        <v>VARCHAR</v>
      </c>
      <c r="AK1556" s="308"/>
      <c r="AL1556" s="308"/>
      <c r="AM1556" s="308"/>
      <c r="AN1556" s="300" t="b">
        <v>0</v>
      </c>
      <c r="AO1556" s="300" t="b">
        <v>0</v>
      </c>
      <c r="AP1556" s="300" t="b">
        <v>0</v>
      </c>
      <c r="AQ1556" s="300" t="b">
        <v>0</v>
      </c>
      <c r="AR1556" s="300"/>
      <c r="AS1556" s="300"/>
      <c r="AT1556" s="302"/>
      <c r="AU1556" s="302"/>
      <c r="AV1556" s="303" t="b">
        <v>1</v>
      </c>
      <c r="AW1556" s="304" t="str">
        <f t="shared" si="9"/>
        <v>false</v>
      </c>
      <c r="AX1556" s="305" t="str">
        <f t="shared" si="17"/>
        <v>&lt;column comment="" default="" key="false" label="Code3" length="255" nullable="true" originalDbColumnName="Code3" originalLength="-1" pattern="" precision="-1" talendType="id_String" type=""/&gt;</v>
      </c>
      <c r="AY1556" s="306"/>
      <c r="AZ1556" s="305" t="str">
        <f t="shared" si="10"/>
        <v>&lt;column comment="" default="" key="false" label="Code3" length="255" nullable="true" originalDbColumnName="Code3" originalLength="-1" pattern="" precision="-1" talendType="id_String" type=""/&gt;</v>
      </c>
      <c r="BA1556" s="306"/>
      <c r="BB1556" s="302"/>
      <c r="BC1556" s="303" t="b">
        <f t="shared" si="11"/>
        <v>1</v>
      </c>
      <c r="BD1556" s="304"/>
      <c r="BE1556" s="304" t="str">
        <f t="shared" si="12"/>
        <v>false</v>
      </c>
      <c r="BF1556" s="307"/>
      <c r="BG1556" s="305"/>
      <c r="BH1556" s="305"/>
      <c r="BI1556" s="305"/>
      <c r="BJ1556" s="305" t="str">
        <f t="shared" si="18"/>
        <v>&lt;column comment="" default="" key="false" label="CdGeoAbbr" length="255" nullable="true" originalDbColumnName="CdGeoAbbr" originalLength="-1" pattern="" precision="-1" talendType="id_String" type=""/&gt;</v>
      </c>
      <c r="BK1556" s="306"/>
      <c r="BL1556" s="305" t="str">
        <f t="shared" si="14"/>
        <v>&lt;column comment="" default="" key="false" label="CdGeoAbbr" length="255" nullable="true" originalDbColumnName="CdGeoAbbr" originalLength="-1" pattern="" precision="-1" talendType="id_String" type=""/&gt;</v>
      </c>
      <c r="BM1556" s="306"/>
      <c r="BN1556" s="302"/>
      <c r="BO1556" s="302"/>
      <c r="BP1556" s="302"/>
      <c r="BQ1556" s="302"/>
      <c r="BR1556" s="302"/>
      <c r="BS1556" s="302"/>
      <c r="BT1556" s="302"/>
      <c r="BU1556" s="302"/>
      <c r="BV1556" s="302"/>
      <c r="BW1556" s="302"/>
      <c r="BX1556" s="302"/>
    </row>
    <row r="1557">
      <c r="A1557" s="292" t="s">
        <v>728</v>
      </c>
      <c r="B1557" s="292">
        <v>1556.0</v>
      </c>
      <c r="C1557" s="292">
        <f t="shared" si="15"/>
        <v>1</v>
      </c>
      <c r="D1557" s="397" t="str">
        <f t="shared" si="35"/>
        <v>Buil Permit Data</v>
      </c>
      <c r="E1557" s="46" t="str">
        <f t="shared" si="2"/>
        <v>corcode.mdb.CdGeoAbbr.Code2</v>
      </c>
      <c r="F1557" s="46" t="s">
        <v>329</v>
      </c>
      <c r="G1557" s="46" t="s">
        <v>483</v>
      </c>
      <c r="H1557" s="47">
        <v>4.0</v>
      </c>
      <c r="I1557" s="392" t="s">
        <v>2473</v>
      </c>
      <c r="J1557" s="398" t="s">
        <v>743</v>
      </c>
      <c r="K1557" s="393">
        <v>2.0</v>
      </c>
      <c r="L1557" s="394" t="b">
        <v>0</v>
      </c>
      <c r="M1557" s="294" t="s">
        <v>802</v>
      </c>
      <c r="N1557" s="294"/>
      <c r="O1557" s="369"/>
      <c r="P1557" s="369"/>
      <c r="Q1557" s="298" t="str">
        <f t="shared" si="3"/>
        <v>CdGeoAbbr</v>
      </c>
      <c r="R1557" s="298" t="str">
        <f t="shared" si="19"/>
        <v>Code2</v>
      </c>
      <c r="S1557" s="298" t="str">
        <f t="array" ref="S1557">iferror(index('Type Mapping'!$A$2:$D$21,match(J1557,'Type Mapping'!$B$2:$B$21,0),3),"type mismatch")</f>
        <v>VARCHAR</v>
      </c>
      <c r="T1557" s="298"/>
      <c r="U1557" s="298"/>
      <c r="V1557" s="298"/>
      <c r="W1557" s="51" t="b">
        <v>1</v>
      </c>
      <c r="X1557" s="51"/>
      <c r="Y1557" s="309"/>
      <c r="Z1557" s="309"/>
      <c r="AA1557" s="311" t="s">
        <v>977</v>
      </c>
      <c r="AB1557" s="53" t="str">
        <f t="shared" si="23"/>
        <v>**field missing**_history</v>
      </c>
      <c r="AC1557" s="308" t="str">
        <f t="array" ref="AC1557">iferror(index('StoT Mapping (Depreciated)'!$D$2:$L$976,match(E1557,'StoT Mapping (Depreciated)'!$D$2:$D$976,0),9),"**FIELD MISSING**")</f>
        <v>**FIELD MISSING**</v>
      </c>
      <c r="AD1557" s="53" t="str">
        <f t="shared" si="6"/>
        <v>**field missing**.**FIELD MISSING**</v>
      </c>
      <c r="AE1557" s="299">
        <f>countif(NEW_REDB_table.field,AD1557)</f>
        <v>0</v>
      </c>
      <c r="AF1557" s="299" t="str">
        <f t="shared" si="7"/>
        <v>Check...</v>
      </c>
      <c r="AG1557" s="308"/>
      <c r="AH1557" s="317" t="b">
        <v>0</v>
      </c>
      <c r="AI1557" s="317" t="b">
        <v>0</v>
      </c>
      <c r="AJ1557" s="308" t="str">
        <f t="array" ref="AJ1557">iferror(index('Type Mapping'!$A$2:$D$21,match(J1557,'Type Mapping'!$B$2:$B$21,0),4),"type mismatch")</f>
        <v>VARCHAR</v>
      </c>
      <c r="AK1557" s="308"/>
      <c r="AL1557" s="308"/>
      <c r="AM1557" s="308"/>
      <c r="AN1557" s="300" t="b">
        <v>0</v>
      </c>
      <c r="AO1557" s="300" t="b">
        <v>0</v>
      </c>
      <c r="AP1557" s="300" t="b">
        <v>0</v>
      </c>
      <c r="AQ1557" s="300" t="b">
        <v>0</v>
      </c>
      <c r="AR1557" s="300"/>
      <c r="AS1557" s="300"/>
      <c r="AT1557" s="302"/>
      <c r="AU1557" s="302"/>
      <c r="AV1557" s="303" t="b">
        <v>1</v>
      </c>
      <c r="AW1557" s="304" t="str">
        <f t="shared" si="9"/>
        <v>false</v>
      </c>
      <c r="AX1557" s="305" t="str">
        <f t="shared" si="17"/>
        <v>&lt;column comment="" default="" key="false" label="Code2" length="255" nullable="true" originalDbColumnName="Code2" originalLength="-1" pattern="" precision="-1" talendType="id_String" type=""/&gt;&lt;/schema&gt;</v>
      </c>
      <c r="AY1557" s="306"/>
      <c r="AZ1557" s="305" t="str">
        <f t="shared" si="10"/>
        <v>&lt;column comment="" default="" key="false" label="Code2" length="255" nullable="true" originalDbColumnName="Code2" originalLength="-1" pattern="" precision="-1" talendType="id_String" type=""/&gt;
&lt;/schema&gt;
</v>
      </c>
      <c r="BA1557" s="306"/>
      <c r="BB1557" s="302"/>
      <c r="BC1557" s="303" t="b">
        <f t="shared" si="11"/>
        <v>1</v>
      </c>
      <c r="BD1557" s="304"/>
      <c r="BE1557" s="304" t="str">
        <f t="shared" si="12"/>
        <v>false</v>
      </c>
      <c r="BF1557" s="307"/>
      <c r="BG1557" s="305"/>
      <c r="BH1557" s="305"/>
      <c r="BI1557" s="305"/>
      <c r="BJ1557" s="305" t="str">
        <f t="shared" si="18"/>
        <v>&lt;column comment="" default="" key="false" label="CdGeoAbbr" length="255" nullable="true" originalDbColumnName="CdGeoAbbr" originalLength="-1" pattern="" precision="-1" talendType="id_String" type=""/&gt;</v>
      </c>
      <c r="BK1557" s="306"/>
      <c r="BL1557" s="305" t="str">
        <f t="shared" si="14"/>
        <v>&lt;column comment="" default="" key="false" label="CdGeoAbbr" length="255" nullable="true" originalDbColumnName="CdGeoAbbr" originalLength="-1" pattern="" precision="-1" talendType="id_String" type=""/&gt;</v>
      </c>
      <c r="BM1557" s="306"/>
      <c r="BN1557" s="302"/>
      <c r="BO1557" s="302"/>
      <c r="BP1557" s="302"/>
      <c r="BQ1557" s="302"/>
      <c r="BR1557" s="302"/>
      <c r="BS1557" s="302"/>
      <c r="BT1557" s="302"/>
      <c r="BU1557" s="302"/>
      <c r="BV1557" s="302"/>
      <c r="BW1557" s="302"/>
      <c r="BX1557" s="302"/>
    </row>
    <row r="1558">
      <c r="A1558" s="292" t="s">
        <v>728</v>
      </c>
      <c r="B1558" s="292">
        <v>1557.0</v>
      </c>
      <c r="C1558" s="292">
        <f t="shared" si="15"/>
        <v>2</v>
      </c>
      <c r="D1558" s="397" t="str">
        <f t="shared" si="35"/>
        <v>Buil Permit Data</v>
      </c>
      <c r="E1558" s="46" t="str">
        <f t="shared" si="2"/>
        <v>corcode.mdb.CdHCD.HCDArea</v>
      </c>
      <c r="F1558" s="46" t="s">
        <v>329</v>
      </c>
      <c r="G1558" s="46" t="s">
        <v>484</v>
      </c>
      <c r="H1558" s="47">
        <v>1.0</v>
      </c>
      <c r="I1558" s="392" t="s">
        <v>2474</v>
      </c>
      <c r="J1558" s="398" t="s">
        <v>740</v>
      </c>
      <c r="K1558" s="393">
        <v>1.0</v>
      </c>
      <c r="L1558" s="394" t="b">
        <v>1</v>
      </c>
      <c r="M1558" s="294" t="s">
        <v>802</v>
      </c>
      <c r="N1558" s="294"/>
      <c r="O1558" s="369"/>
      <c r="P1558" s="369"/>
      <c r="Q1558" s="298" t="str">
        <f t="shared" si="3"/>
        <v>CdHCD</v>
      </c>
      <c r="R1558" s="298" t="str">
        <f t="shared" si="19"/>
        <v>HCDArea</v>
      </c>
      <c r="S1558" s="298" t="str">
        <f t="array" ref="S1558">iferror(index('Type Mapping'!$A$2:$D$21,match(J1558,'Type Mapping'!$B$2:$B$21,0),3),"type mismatch")</f>
        <v>VARCHAR</v>
      </c>
      <c r="T1558" s="298"/>
      <c r="U1558" s="298"/>
      <c r="V1558" s="298"/>
      <c r="W1558" s="51" t="b">
        <v>1</v>
      </c>
      <c r="X1558" s="51"/>
      <c r="Y1558" s="309"/>
      <c r="Z1558" s="309"/>
      <c r="AA1558" s="311" t="s">
        <v>977</v>
      </c>
      <c r="AB1558" s="53" t="str">
        <f t="shared" si="23"/>
        <v>**field missing**_history</v>
      </c>
      <c r="AC1558" s="308" t="str">
        <f t="array" ref="AC1558">iferror(index('StoT Mapping (Depreciated)'!$D$2:$L$976,match(E1558,'StoT Mapping (Depreciated)'!$D$2:$D$976,0),9),"**FIELD MISSING**")</f>
        <v>**FIELD MISSING**</v>
      </c>
      <c r="AD1558" s="53" t="str">
        <f t="shared" si="6"/>
        <v>**field missing**.**FIELD MISSING**</v>
      </c>
      <c r="AE1558" s="299">
        <f>countif(NEW_REDB_table.field,AD1558)</f>
        <v>0</v>
      </c>
      <c r="AF1558" s="299" t="str">
        <f t="shared" si="7"/>
        <v>Check...</v>
      </c>
      <c r="AG1558" s="308"/>
      <c r="AH1558" s="317" t="b">
        <v>0</v>
      </c>
      <c r="AI1558" s="317" t="b">
        <v>0</v>
      </c>
      <c r="AJ1558" s="308" t="str">
        <f t="array" ref="AJ1558">iferror(index('Type Mapping'!$A$2:$D$21,match(J1558,'Type Mapping'!$B$2:$B$21,0),4),"type mismatch")</f>
        <v>INT</v>
      </c>
      <c r="AK1558" s="308"/>
      <c r="AL1558" s="308"/>
      <c r="AM1558" s="308"/>
      <c r="AN1558" s="300" t="b">
        <v>0</v>
      </c>
      <c r="AO1558" s="300" t="b">
        <v>0</v>
      </c>
      <c r="AP1558" s="300" t="b">
        <v>0</v>
      </c>
      <c r="AQ1558" s="300" t="b">
        <v>0</v>
      </c>
      <c r="AR1558" s="300"/>
      <c r="AS1558" s="300"/>
      <c r="AT1558" s="302"/>
      <c r="AU1558" s="302"/>
      <c r="AV1558" s="303" t="b">
        <v>1</v>
      </c>
      <c r="AW1558" s="304" t="str">
        <f t="shared" si="9"/>
        <v>true</v>
      </c>
      <c r="AX1558" s="305" t="str">
        <f t="shared" si="17"/>
        <v>***CdHCD.xml &lt;?xml version="1.0" encoding="UTF-8"?&gt;&lt;schema&gt;&lt;column comment="" default="" key="true" label="HCDArea" length="255" nullable="true" originalDbColumnName="HCDArea" originalLength="-1" pattern="" precision="-1" talendType="id_String" type=""/&gt;</v>
      </c>
      <c r="AY1558" s="306"/>
      <c r="AZ1558" s="305" t="str">
        <f t="shared" si="10"/>
        <v>CdHCD.xml
&lt;?xml version="1.0" encoding="UTF-8"?&gt;&lt;schema&gt;
&lt;column comment="" default="" key="true" label="HCDArea" length="255" nullable="true" originalDbColumnName="HCDArea" originalLength="-1" pattern="" precision="-1" talendType="id_String" type=""/&gt;</v>
      </c>
      <c r="BA1558" s="306"/>
      <c r="BB1558" s="302"/>
      <c r="BC1558" s="303" t="b">
        <f t="shared" si="11"/>
        <v>1</v>
      </c>
      <c r="BD1558" s="304"/>
      <c r="BE1558" s="304" t="str">
        <f t="shared" si="12"/>
        <v>false</v>
      </c>
      <c r="BF1558" s="307"/>
      <c r="BG1558" s="305"/>
      <c r="BH1558" s="305"/>
      <c r="BI1558" s="305"/>
      <c r="BJ1558" s="305" t="str">
        <f t="shared" si="18"/>
        <v>&lt;column comment="" default="" key="false" label="CdHCD" length="255" nullable="true" originalDbColumnName="CdHCD" originalLength="-1" pattern="" precision="-1" talendType="id_String" type=""/&gt;</v>
      </c>
      <c r="BK1558" s="306"/>
      <c r="BL1558" s="305" t="str">
        <f t="shared" si="14"/>
        <v>&lt;column comment="" default="" key="false" label="CdHCD" length="255" nullable="true" originalDbColumnName="CdHCD" originalLength="-1" pattern="" precision="-1" talendType="id_String" type=""/&gt;</v>
      </c>
      <c r="BM1558" s="306"/>
      <c r="BN1558" s="302"/>
      <c r="BO1558" s="302"/>
      <c r="BP1558" s="302"/>
      <c r="BQ1558" s="302"/>
      <c r="BR1558" s="302"/>
      <c r="BS1558" s="302"/>
      <c r="BT1558" s="302"/>
      <c r="BU1558" s="302"/>
      <c r="BV1558" s="302"/>
      <c r="BW1558" s="302"/>
      <c r="BX1558" s="302"/>
    </row>
    <row r="1559">
      <c r="A1559" s="292" t="s">
        <v>728</v>
      </c>
      <c r="B1559" s="292">
        <v>1558.0</v>
      </c>
      <c r="C1559" s="292">
        <f t="shared" si="15"/>
        <v>2</v>
      </c>
      <c r="D1559" s="397" t="str">
        <f t="shared" si="35"/>
        <v>Buil Permit Data</v>
      </c>
      <c r="E1559" s="46" t="str">
        <f t="shared" si="2"/>
        <v>corcode.mdb.CdHCD.Name</v>
      </c>
      <c r="F1559" s="46" t="s">
        <v>329</v>
      </c>
      <c r="G1559" s="46" t="s">
        <v>484</v>
      </c>
      <c r="H1559" s="47">
        <v>2.0</v>
      </c>
      <c r="I1559" s="392" t="s">
        <v>681</v>
      </c>
      <c r="J1559" s="398" t="s">
        <v>743</v>
      </c>
      <c r="K1559" s="393">
        <v>30.0</v>
      </c>
      <c r="L1559" s="394" t="b">
        <v>0</v>
      </c>
      <c r="M1559" s="294" t="s">
        <v>802</v>
      </c>
      <c r="N1559" s="294"/>
      <c r="O1559" s="369"/>
      <c r="P1559" s="369"/>
      <c r="Q1559" s="298" t="str">
        <f t="shared" si="3"/>
        <v>CdHCD</v>
      </c>
      <c r="R1559" s="298" t="str">
        <f t="shared" si="19"/>
        <v>Name</v>
      </c>
      <c r="S1559" s="298" t="str">
        <f t="array" ref="S1559">iferror(index('Type Mapping'!$A$2:$D$21,match(J1559,'Type Mapping'!$B$2:$B$21,0),3),"type mismatch")</f>
        <v>VARCHAR</v>
      </c>
      <c r="T1559" s="298"/>
      <c r="U1559" s="298"/>
      <c r="V1559" s="298"/>
      <c r="W1559" s="51" t="b">
        <v>1</v>
      </c>
      <c r="X1559" s="51"/>
      <c r="Y1559" s="309"/>
      <c r="Z1559" s="309"/>
      <c r="AA1559" s="311" t="s">
        <v>977</v>
      </c>
      <c r="AB1559" s="53" t="str">
        <f t="shared" si="23"/>
        <v>**field missing**_history</v>
      </c>
      <c r="AC1559" s="308" t="str">
        <f t="array" ref="AC1559">iferror(index('StoT Mapping (Depreciated)'!$D$2:$L$976,match(E1559,'StoT Mapping (Depreciated)'!$D$2:$D$976,0),9),"**FIELD MISSING**")</f>
        <v>**FIELD MISSING**</v>
      </c>
      <c r="AD1559" s="53" t="str">
        <f t="shared" si="6"/>
        <v>**field missing**.**FIELD MISSING**</v>
      </c>
      <c r="AE1559" s="299">
        <f>countif(NEW_REDB_table.field,AD1559)</f>
        <v>0</v>
      </c>
      <c r="AF1559" s="299" t="str">
        <f t="shared" si="7"/>
        <v>Check...</v>
      </c>
      <c r="AG1559" s="308"/>
      <c r="AH1559" s="317" t="b">
        <v>0</v>
      </c>
      <c r="AI1559" s="317" t="b">
        <v>0</v>
      </c>
      <c r="AJ1559" s="308" t="str">
        <f t="array" ref="AJ1559">iferror(index('Type Mapping'!$A$2:$D$21,match(J1559,'Type Mapping'!$B$2:$B$21,0),4),"type mismatch")</f>
        <v>VARCHAR</v>
      </c>
      <c r="AK1559" s="308"/>
      <c r="AL1559" s="308"/>
      <c r="AM1559" s="308"/>
      <c r="AN1559" s="300" t="b">
        <v>0</v>
      </c>
      <c r="AO1559" s="300" t="b">
        <v>0</v>
      </c>
      <c r="AP1559" s="300" t="b">
        <v>0</v>
      </c>
      <c r="AQ1559" s="300" t="b">
        <v>0</v>
      </c>
      <c r="AR1559" s="300"/>
      <c r="AS1559" s="300"/>
      <c r="AT1559" s="302"/>
      <c r="AU1559" s="302"/>
      <c r="AV1559" s="303" t="b">
        <v>1</v>
      </c>
      <c r="AW1559" s="304" t="str">
        <f t="shared" si="9"/>
        <v>false</v>
      </c>
      <c r="AX1559" s="305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559" s="306"/>
      <c r="AZ1559" s="305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559" s="306"/>
      <c r="BB1559" s="302"/>
      <c r="BC1559" s="303" t="b">
        <f t="shared" si="11"/>
        <v>1</v>
      </c>
      <c r="BD1559" s="304"/>
      <c r="BE1559" s="304" t="str">
        <f t="shared" si="12"/>
        <v>false</v>
      </c>
      <c r="BF1559" s="307"/>
      <c r="BG1559" s="305"/>
      <c r="BH1559" s="305"/>
      <c r="BI1559" s="305"/>
      <c r="BJ1559" s="305" t="str">
        <f t="shared" si="18"/>
        <v>&lt;column comment="" default="" key="false" label="CdHCD" length="255" nullable="true" originalDbColumnName="CdHCD" originalLength="-1" pattern="" precision="-1" talendType="id_String" type=""/&gt;</v>
      </c>
      <c r="BK1559" s="306"/>
      <c r="BL1559" s="305" t="str">
        <f t="shared" si="14"/>
        <v>&lt;column comment="" default="" key="false" label="CdHCD" length="255" nullable="true" originalDbColumnName="CdHCD" originalLength="-1" pattern="" precision="-1" talendType="id_String" type=""/&gt;</v>
      </c>
      <c r="BM1559" s="306"/>
      <c r="BN1559" s="302"/>
      <c r="BO1559" s="302"/>
      <c r="BP1559" s="302"/>
      <c r="BQ1559" s="302"/>
      <c r="BR1559" s="302"/>
      <c r="BS1559" s="302"/>
      <c r="BT1559" s="302"/>
      <c r="BU1559" s="302"/>
      <c r="BV1559" s="302"/>
      <c r="BW1559" s="302"/>
      <c r="BX1559" s="302"/>
    </row>
    <row r="1560">
      <c r="A1560" s="292" t="s">
        <v>728</v>
      </c>
      <c r="B1560" s="292">
        <v>1559.0</v>
      </c>
      <c r="C1560" s="292">
        <f t="shared" si="15"/>
        <v>2</v>
      </c>
      <c r="D1560" s="397" t="str">
        <f t="shared" si="35"/>
        <v>Buil Permit Data</v>
      </c>
      <c r="E1560" s="46" t="str">
        <f t="shared" si="2"/>
        <v>corcode.mdb.CdHCD.Ordinance</v>
      </c>
      <c r="F1560" s="46" t="s">
        <v>329</v>
      </c>
      <c r="G1560" s="46" t="s">
        <v>484</v>
      </c>
      <c r="H1560" s="47">
        <v>3.0</v>
      </c>
      <c r="I1560" s="392" t="s">
        <v>2475</v>
      </c>
      <c r="J1560" s="398" t="s">
        <v>738</v>
      </c>
      <c r="K1560" s="393">
        <v>4.0</v>
      </c>
      <c r="L1560" s="394" t="b">
        <v>0</v>
      </c>
      <c r="M1560" s="294" t="s">
        <v>802</v>
      </c>
      <c r="N1560" s="294"/>
      <c r="O1560" s="369"/>
      <c r="P1560" s="369"/>
      <c r="Q1560" s="298" t="str">
        <f t="shared" si="3"/>
        <v>CdHCD</v>
      </c>
      <c r="R1560" s="298" t="str">
        <f t="shared" si="19"/>
        <v>Ordinance</v>
      </c>
      <c r="S1560" s="298" t="str">
        <f t="array" ref="S1560">iferror(index('Type Mapping'!$A$2:$D$21,match(J1560,'Type Mapping'!$B$2:$B$21,0),3),"type mismatch")</f>
        <v>VARCHAR</v>
      </c>
      <c r="T1560" s="298"/>
      <c r="U1560" s="298"/>
      <c r="V1560" s="298"/>
      <c r="W1560" s="51" t="b">
        <v>1</v>
      </c>
      <c r="X1560" s="51"/>
      <c r="Y1560" s="309"/>
      <c r="Z1560" s="309"/>
      <c r="AA1560" s="311" t="s">
        <v>977</v>
      </c>
      <c r="AB1560" s="53" t="str">
        <f t="shared" si="23"/>
        <v>**field missing**_history</v>
      </c>
      <c r="AC1560" s="308" t="str">
        <f t="array" ref="AC1560">iferror(index('StoT Mapping (Depreciated)'!$D$2:$L$976,match(E1560,'StoT Mapping (Depreciated)'!$D$2:$D$976,0),9),"**FIELD MISSING**")</f>
        <v>**FIELD MISSING**</v>
      </c>
      <c r="AD1560" s="53" t="str">
        <f t="shared" si="6"/>
        <v>**field missing**.**FIELD MISSING**</v>
      </c>
      <c r="AE1560" s="299">
        <f>countif(NEW_REDB_table.field,AD1560)</f>
        <v>0</v>
      </c>
      <c r="AF1560" s="299" t="str">
        <f t="shared" si="7"/>
        <v>Check...</v>
      </c>
      <c r="AG1560" s="308"/>
      <c r="AH1560" s="317" t="b">
        <v>0</v>
      </c>
      <c r="AI1560" s="317" t="b">
        <v>0</v>
      </c>
      <c r="AJ1560" s="308" t="str">
        <f t="array" ref="AJ1560">iferror(index('Type Mapping'!$A$2:$D$21,match(J1560,'Type Mapping'!$B$2:$B$21,0),4),"type mismatch")</f>
        <v>INT</v>
      </c>
      <c r="AK1560" s="308"/>
      <c r="AL1560" s="308"/>
      <c r="AM1560" s="308"/>
      <c r="AN1560" s="300" t="b">
        <v>0</v>
      </c>
      <c r="AO1560" s="300" t="b">
        <v>0</v>
      </c>
      <c r="AP1560" s="300" t="b">
        <v>0</v>
      </c>
      <c r="AQ1560" s="300" t="b">
        <v>0</v>
      </c>
      <c r="AR1560" s="300"/>
      <c r="AS1560" s="300"/>
      <c r="AT1560" s="302"/>
      <c r="AU1560" s="302"/>
      <c r="AV1560" s="303" t="b">
        <v>1</v>
      </c>
      <c r="AW1560" s="304" t="str">
        <f t="shared" si="9"/>
        <v>false</v>
      </c>
      <c r="AX1560" s="305" t="str">
        <f t="shared" si="17"/>
        <v>&lt;column comment="" default="" key="false" label="Ordinance" length="255" nullable="true" originalDbColumnName="Ordinance" originalLength="-1" pattern="" precision="-1" talendType="id_String" type=""/&gt;</v>
      </c>
      <c r="AY1560" s="306"/>
      <c r="AZ1560" s="305" t="str">
        <f t="shared" si="10"/>
        <v>&lt;column comment="" default="" key="false" label="Ordinance" length="255" nullable="true" originalDbColumnName="Ordinance" originalLength="-1" pattern="" precision="-1" talendType="id_String" type=""/&gt;</v>
      </c>
      <c r="BA1560" s="306"/>
      <c r="BB1560" s="302"/>
      <c r="BC1560" s="303" t="b">
        <f t="shared" si="11"/>
        <v>1</v>
      </c>
      <c r="BD1560" s="304"/>
      <c r="BE1560" s="304" t="str">
        <f t="shared" si="12"/>
        <v>false</v>
      </c>
      <c r="BF1560" s="307"/>
      <c r="BG1560" s="305"/>
      <c r="BH1560" s="305"/>
      <c r="BI1560" s="305"/>
      <c r="BJ1560" s="305" t="str">
        <f t="shared" si="18"/>
        <v>&lt;column comment="" default="" key="false" label="CdHCD" length="255" nullable="true" originalDbColumnName="CdHCD" originalLength="-1" pattern="" precision="-1" talendType="id_String" type=""/&gt;</v>
      </c>
      <c r="BK1560" s="306"/>
      <c r="BL1560" s="305" t="str">
        <f t="shared" si="14"/>
        <v>&lt;column comment="" default="" key="false" label="CdHCD" length="255" nullable="true" originalDbColumnName="CdHCD" originalLength="-1" pattern="" precision="-1" talendType="id_String" type=""/&gt;</v>
      </c>
      <c r="BM1560" s="306"/>
      <c r="BN1560" s="302"/>
      <c r="BO1560" s="302"/>
      <c r="BP1560" s="302"/>
      <c r="BQ1560" s="302"/>
      <c r="BR1560" s="302"/>
      <c r="BS1560" s="302"/>
      <c r="BT1560" s="302"/>
      <c r="BU1560" s="302"/>
      <c r="BV1560" s="302"/>
      <c r="BW1560" s="302"/>
      <c r="BX1560" s="302"/>
    </row>
    <row r="1561">
      <c r="A1561" s="292" t="s">
        <v>728</v>
      </c>
      <c r="B1561" s="292">
        <v>1560.0</v>
      </c>
      <c r="C1561" s="292">
        <f t="shared" si="15"/>
        <v>2</v>
      </c>
      <c r="D1561" s="397" t="str">
        <f t="shared" si="35"/>
        <v>Buil Permit Data</v>
      </c>
      <c r="E1561" s="46" t="str">
        <f t="shared" si="2"/>
        <v>corcode.mdb.CdHCD.StartDate</v>
      </c>
      <c r="F1561" s="46" t="s">
        <v>329</v>
      </c>
      <c r="G1561" s="46" t="s">
        <v>484</v>
      </c>
      <c r="H1561" s="47">
        <v>4.0</v>
      </c>
      <c r="I1561" s="392" t="s">
        <v>2476</v>
      </c>
      <c r="J1561" s="398" t="s">
        <v>788</v>
      </c>
      <c r="K1561" s="393">
        <v>8.0</v>
      </c>
      <c r="L1561" s="394" t="b">
        <v>0</v>
      </c>
      <c r="M1561" s="294" t="s">
        <v>802</v>
      </c>
      <c r="N1561" s="294"/>
      <c r="O1561" s="369"/>
      <c r="P1561" s="369"/>
      <c r="Q1561" s="298" t="str">
        <f t="shared" si="3"/>
        <v>CdHCD</v>
      </c>
      <c r="R1561" s="298" t="str">
        <f t="shared" si="19"/>
        <v>StartDate</v>
      </c>
      <c r="S1561" s="298" t="str">
        <f t="array" ref="S1561">iferror(index('Type Mapping'!$A$2:$D$21,match(J1561,'Type Mapping'!$B$2:$B$21,0),3),"type mismatch")</f>
        <v>VARCHAR</v>
      </c>
      <c r="T1561" s="298"/>
      <c r="U1561" s="298"/>
      <c r="V1561" s="298"/>
      <c r="W1561" s="51" t="b">
        <v>1</v>
      </c>
      <c r="X1561" s="51"/>
      <c r="Y1561" s="309"/>
      <c r="Z1561" s="309"/>
      <c r="AA1561" s="311" t="s">
        <v>977</v>
      </c>
      <c r="AB1561" s="53" t="str">
        <f t="shared" si="23"/>
        <v>**field missing**_history</v>
      </c>
      <c r="AC1561" s="308" t="str">
        <f t="array" ref="AC1561">iferror(index('StoT Mapping (Depreciated)'!$D$2:$L$976,match(E1561,'StoT Mapping (Depreciated)'!$D$2:$D$976,0),9),"**FIELD MISSING**")</f>
        <v>**FIELD MISSING**</v>
      </c>
      <c r="AD1561" s="53" t="str">
        <f t="shared" si="6"/>
        <v>**field missing**.**FIELD MISSING**</v>
      </c>
      <c r="AE1561" s="299">
        <f>countif(NEW_REDB_table.field,AD1561)</f>
        <v>0</v>
      </c>
      <c r="AF1561" s="299" t="str">
        <f t="shared" si="7"/>
        <v>Check...</v>
      </c>
      <c r="AG1561" s="308"/>
      <c r="AH1561" s="317" t="b">
        <v>0</v>
      </c>
      <c r="AI1561" s="317" t="b">
        <v>0</v>
      </c>
      <c r="AJ1561" s="308" t="str">
        <f t="array" ref="AJ1561">iferror(index('Type Mapping'!$A$2:$D$21,match(J1561,'Type Mapping'!$B$2:$B$21,0),4),"type mismatch")</f>
        <v>DATE</v>
      </c>
      <c r="AK1561" s="308"/>
      <c r="AL1561" s="308"/>
      <c r="AM1561" s="308"/>
      <c r="AN1561" s="300" t="b">
        <v>0</v>
      </c>
      <c r="AO1561" s="300" t="b">
        <v>0</v>
      </c>
      <c r="AP1561" s="300" t="b">
        <v>0</v>
      </c>
      <c r="AQ1561" s="300" t="b">
        <v>0</v>
      </c>
      <c r="AR1561" s="300"/>
      <c r="AS1561" s="300"/>
      <c r="AT1561" s="302"/>
      <c r="AU1561" s="302"/>
      <c r="AV1561" s="303" t="b">
        <v>1</v>
      </c>
      <c r="AW1561" s="304" t="str">
        <f t="shared" si="9"/>
        <v>false</v>
      </c>
      <c r="AX1561" s="305" t="str">
        <f t="shared" si="17"/>
        <v>&lt;column comment="" default="" key="false" label="StartDate" length="255" nullable="true" originalDbColumnName="StartDate" originalLength="-1" pattern="" precision="-1" talendType="id_String" type=""/&gt;</v>
      </c>
      <c r="AY1561" s="306"/>
      <c r="AZ1561" s="305" t="str">
        <f t="shared" si="10"/>
        <v>&lt;column comment="" default="" key="false" label="StartDate" length="255" nullable="true" originalDbColumnName="StartDate" originalLength="-1" pattern="" precision="-1" talendType="id_String" type=""/&gt;</v>
      </c>
      <c r="BA1561" s="306"/>
      <c r="BB1561" s="302"/>
      <c r="BC1561" s="303" t="b">
        <f t="shared" si="11"/>
        <v>1</v>
      </c>
      <c r="BD1561" s="304"/>
      <c r="BE1561" s="304" t="str">
        <f t="shared" si="12"/>
        <v>false</v>
      </c>
      <c r="BF1561" s="307"/>
      <c r="BG1561" s="305"/>
      <c r="BH1561" s="305"/>
      <c r="BI1561" s="305"/>
      <c r="BJ1561" s="305" t="str">
        <f t="shared" si="18"/>
        <v>&lt;column comment="" default="" key="false" label="CdHCD" length="255" nullable="true" originalDbColumnName="CdHCD" originalLength="-1" pattern="" precision="-1" talendType="id_String" type=""/&gt;</v>
      </c>
      <c r="BK1561" s="306"/>
      <c r="BL1561" s="305" t="str">
        <f t="shared" si="14"/>
        <v>&lt;column comment="" default="" key="false" label="CdHCD" length="255" nullable="true" originalDbColumnName="CdHCD" originalLength="-1" pattern="" precision="-1" talendType="id_String" type=""/&gt;</v>
      </c>
      <c r="BM1561" s="306"/>
      <c r="BN1561" s="302"/>
      <c r="BO1561" s="302"/>
      <c r="BP1561" s="302"/>
      <c r="BQ1561" s="302"/>
      <c r="BR1561" s="302"/>
      <c r="BS1561" s="302"/>
      <c r="BT1561" s="302"/>
      <c r="BU1561" s="302"/>
      <c r="BV1561" s="302"/>
      <c r="BW1561" s="302"/>
      <c r="BX1561" s="302"/>
    </row>
    <row r="1562">
      <c r="A1562" s="292" t="s">
        <v>728</v>
      </c>
      <c r="B1562" s="292">
        <v>1561.0</v>
      </c>
      <c r="C1562" s="292">
        <f t="shared" si="15"/>
        <v>2</v>
      </c>
      <c r="D1562" s="397" t="str">
        <f t="shared" si="35"/>
        <v>Buil Permit Data</v>
      </c>
      <c r="E1562" s="46" t="str">
        <f t="shared" si="2"/>
        <v>corcode.mdb.CdHCD.EndDate</v>
      </c>
      <c r="F1562" s="46" t="s">
        <v>329</v>
      </c>
      <c r="G1562" s="46" t="s">
        <v>484</v>
      </c>
      <c r="H1562" s="47">
        <v>5.0</v>
      </c>
      <c r="I1562" s="392" t="s">
        <v>2477</v>
      </c>
      <c r="J1562" s="398" t="s">
        <v>788</v>
      </c>
      <c r="K1562" s="393">
        <v>8.0</v>
      </c>
      <c r="L1562" s="394" t="b">
        <v>0</v>
      </c>
      <c r="M1562" s="294" t="s">
        <v>802</v>
      </c>
      <c r="N1562" s="294"/>
      <c r="O1562" s="369"/>
      <c r="P1562" s="369"/>
      <c r="Q1562" s="298" t="str">
        <f t="shared" si="3"/>
        <v>CdHCD</v>
      </c>
      <c r="R1562" s="298" t="str">
        <f t="shared" si="19"/>
        <v>EndDate</v>
      </c>
      <c r="S1562" s="298" t="str">
        <f t="array" ref="S1562">iferror(index('Type Mapping'!$A$2:$D$21,match(J1562,'Type Mapping'!$B$2:$B$21,0),3),"type mismatch")</f>
        <v>VARCHAR</v>
      </c>
      <c r="T1562" s="298"/>
      <c r="U1562" s="298"/>
      <c r="V1562" s="298"/>
      <c r="W1562" s="51" t="b">
        <v>1</v>
      </c>
      <c r="X1562" s="51"/>
      <c r="Y1562" s="309"/>
      <c r="Z1562" s="309"/>
      <c r="AA1562" s="311" t="s">
        <v>977</v>
      </c>
      <c r="AB1562" s="53" t="str">
        <f t="shared" si="23"/>
        <v>**field missing**_history</v>
      </c>
      <c r="AC1562" s="308" t="str">
        <f t="array" ref="AC1562">iferror(index('StoT Mapping (Depreciated)'!$D$2:$L$976,match(E1562,'StoT Mapping (Depreciated)'!$D$2:$D$976,0),9),"**FIELD MISSING**")</f>
        <v>**FIELD MISSING**</v>
      </c>
      <c r="AD1562" s="53" t="str">
        <f t="shared" si="6"/>
        <v>**field missing**.**FIELD MISSING**</v>
      </c>
      <c r="AE1562" s="299">
        <f>countif(NEW_REDB_table.field,AD1562)</f>
        <v>0</v>
      </c>
      <c r="AF1562" s="299" t="str">
        <f t="shared" si="7"/>
        <v>Check...</v>
      </c>
      <c r="AG1562" s="308"/>
      <c r="AH1562" s="317" t="b">
        <v>0</v>
      </c>
      <c r="AI1562" s="317" t="b">
        <v>0</v>
      </c>
      <c r="AJ1562" s="308" t="str">
        <f t="array" ref="AJ1562">iferror(index('Type Mapping'!$A$2:$D$21,match(J1562,'Type Mapping'!$B$2:$B$21,0),4),"type mismatch")</f>
        <v>DATE</v>
      </c>
      <c r="AK1562" s="308"/>
      <c r="AL1562" s="308"/>
      <c r="AM1562" s="308"/>
      <c r="AN1562" s="300" t="b">
        <v>0</v>
      </c>
      <c r="AO1562" s="300" t="b">
        <v>0</v>
      </c>
      <c r="AP1562" s="300" t="b">
        <v>0</v>
      </c>
      <c r="AQ1562" s="300" t="b">
        <v>0</v>
      </c>
      <c r="AR1562" s="300"/>
      <c r="AS1562" s="300"/>
      <c r="AT1562" s="302"/>
      <c r="AU1562" s="302"/>
      <c r="AV1562" s="303" t="b">
        <v>1</v>
      </c>
      <c r="AW1562" s="304" t="str">
        <f t="shared" si="9"/>
        <v>false</v>
      </c>
      <c r="AX1562" s="305" t="str">
        <f t="shared" si="17"/>
        <v>&lt;column comment="" default="" key="false" label="EndDate" length="255" nullable="true" originalDbColumnName="EndDate" originalLength="-1" pattern="" precision="-1" talendType="id_String" type=""/&gt;</v>
      </c>
      <c r="AY1562" s="306"/>
      <c r="AZ1562" s="305" t="str">
        <f t="shared" si="10"/>
        <v>&lt;column comment="" default="" key="false" label="EndDate" length="255" nullable="true" originalDbColumnName="EndDate" originalLength="-1" pattern="" precision="-1" talendType="id_String" type=""/&gt;</v>
      </c>
      <c r="BA1562" s="306"/>
      <c r="BB1562" s="302"/>
      <c r="BC1562" s="303" t="b">
        <f t="shared" si="11"/>
        <v>1</v>
      </c>
      <c r="BD1562" s="304"/>
      <c r="BE1562" s="304" t="str">
        <f t="shared" si="12"/>
        <v>false</v>
      </c>
      <c r="BF1562" s="307"/>
      <c r="BG1562" s="305"/>
      <c r="BH1562" s="305"/>
      <c r="BI1562" s="305"/>
      <c r="BJ1562" s="305" t="str">
        <f t="shared" si="18"/>
        <v>&lt;column comment="" default="" key="false" label="CdHCD" length="255" nullable="true" originalDbColumnName="CdHCD" originalLength="-1" pattern="" precision="-1" talendType="id_String" type=""/&gt;</v>
      </c>
      <c r="BK1562" s="306"/>
      <c r="BL1562" s="305" t="str">
        <f t="shared" si="14"/>
        <v>&lt;column comment="" default="" key="false" label="CdHCD" length="255" nullable="true" originalDbColumnName="CdHCD" originalLength="-1" pattern="" precision="-1" talendType="id_String" type=""/&gt;</v>
      </c>
      <c r="BM1562" s="306"/>
      <c r="BN1562" s="302"/>
      <c r="BO1562" s="302"/>
      <c r="BP1562" s="302"/>
      <c r="BQ1562" s="302"/>
      <c r="BR1562" s="302"/>
      <c r="BS1562" s="302"/>
      <c r="BT1562" s="302"/>
      <c r="BU1562" s="302"/>
      <c r="BV1562" s="302"/>
      <c r="BW1562" s="302"/>
      <c r="BX1562" s="302"/>
    </row>
    <row r="1563">
      <c r="A1563" s="292" t="s">
        <v>728</v>
      </c>
      <c r="B1563" s="292">
        <v>1562.0</v>
      </c>
      <c r="C1563" s="292">
        <f t="shared" si="15"/>
        <v>2</v>
      </c>
      <c r="D1563" s="397" t="str">
        <f t="shared" si="35"/>
        <v>Buil Permit Data</v>
      </c>
      <c r="E1563" s="46" t="str">
        <f t="shared" si="2"/>
        <v>corcode.mdb.CdHCD.AmendOrd</v>
      </c>
      <c r="F1563" s="46" t="s">
        <v>329</v>
      </c>
      <c r="G1563" s="46" t="s">
        <v>484</v>
      </c>
      <c r="H1563" s="47">
        <v>6.0</v>
      </c>
      <c r="I1563" s="392" t="s">
        <v>2478</v>
      </c>
      <c r="J1563" s="398" t="s">
        <v>738</v>
      </c>
      <c r="K1563" s="393">
        <v>4.0</v>
      </c>
      <c r="L1563" s="394" t="b">
        <v>0</v>
      </c>
      <c r="M1563" s="294" t="s">
        <v>802</v>
      </c>
      <c r="N1563" s="294"/>
      <c r="O1563" s="369"/>
      <c r="P1563" s="369"/>
      <c r="Q1563" s="298" t="str">
        <f t="shared" si="3"/>
        <v>CdHCD</v>
      </c>
      <c r="R1563" s="298" t="str">
        <f t="shared" si="19"/>
        <v>AmendOrd</v>
      </c>
      <c r="S1563" s="298" t="str">
        <f t="array" ref="S1563">iferror(index('Type Mapping'!$A$2:$D$21,match(J1563,'Type Mapping'!$B$2:$B$21,0),3),"type mismatch")</f>
        <v>VARCHAR</v>
      </c>
      <c r="T1563" s="298"/>
      <c r="U1563" s="298"/>
      <c r="V1563" s="298"/>
      <c r="W1563" s="51" t="b">
        <v>1</v>
      </c>
      <c r="X1563" s="51"/>
      <c r="Y1563" s="309"/>
      <c r="Z1563" s="309"/>
      <c r="AA1563" s="311" t="s">
        <v>977</v>
      </c>
      <c r="AB1563" s="53" t="str">
        <f t="shared" si="23"/>
        <v>**field missing**_history</v>
      </c>
      <c r="AC1563" s="308" t="str">
        <f t="array" ref="AC1563">iferror(index('StoT Mapping (Depreciated)'!$D$2:$L$976,match(E1563,'StoT Mapping (Depreciated)'!$D$2:$D$976,0),9),"**FIELD MISSING**")</f>
        <v>**FIELD MISSING**</v>
      </c>
      <c r="AD1563" s="53" t="str">
        <f t="shared" si="6"/>
        <v>**field missing**.**FIELD MISSING**</v>
      </c>
      <c r="AE1563" s="299">
        <f>countif(NEW_REDB_table.field,AD1563)</f>
        <v>0</v>
      </c>
      <c r="AF1563" s="299" t="str">
        <f t="shared" si="7"/>
        <v>Check...</v>
      </c>
      <c r="AG1563" s="308"/>
      <c r="AH1563" s="317" t="b">
        <v>0</v>
      </c>
      <c r="AI1563" s="317" t="b">
        <v>0</v>
      </c>
      <c r="AJ1563" s="308" t="str">
        <f t="array" ref="AJ1563">iferror(index('Type Mapping'!$A$2:$D$21,match(J1563,'Type Mapping'!$B$2:$B$21,0),4),"type mismatch")</f>
        <v>INT</v>
      </c>
      <c r="AK1563" s="308"/>
      <c r="AL1563" s="308"/>
      <c r="AM1563" s="308"/>
      <c r="AN1563" s="300" t="b">
        <v>0</v>
      </c>
      <c r="AO1563" s="300" t="b">
        <v>0</v>
      </c>
      <c r="AP1563" s="300" t="b">
        <v>0</v>
      </c>
      <c r="AQ1563" s="300" t="b">
        <v>0</v>
      </c>
      <c r="AR1563" s="300"/>
      <c r="AS1563" s="300"/>
      <c r="AT1563" s="302"/>
      <c r="AU1563" s="302"/>
      <c r="AV1563" s="303" t="b">
        <v>1</v>
      </c>
      <c r="AW1563" s="304" t="str">
        <f t="shared" si="9"/>
        <v>false</v>
      </c>
      <c r="AX1563" s="305" t="str">
        <f t="shared" si="17"/>
        <v>&lt;column comment="" default="" key="false" label="AmendOrd" length="255" nullable="true" originalDbColumnName="AmendOrd" originalLength="-1" pattern="" precision="-1" talendType="id_String" type=""/&gt;</v>
      </c>
      <c r="AY1563" s="306"/>
      <c r="AZ1563" s="305" t="str">
        <f t="shared" si="10"/>
        <v>&lt;column comment="" default="" key="false" label="AmendOrd" length="255" nullable="true" originalDbColumnName="AmendOrd" originalLength="-1" pattern="" precision="-1" talendType="id_String" type=""/&gt;</v>
      </c>
      <c r="BA1563" s="306"/>
      <c r="BB1563" s="302"/>
      <c r="BC1563" s="303" t="b">
        <f t="shared" si="11"/>
        <v>1</v>
      </c>
      <c r="BD1563" s="304"/>
      <c r="BE1563" s="304" t="str">
        <f t="shared" si="12"/>
        <v>false</v>
      </c>
      <c r="BF1563" s="307"/>
      <c r="BG1563" s="305"/>
      <c r="BH1563" s="305"/>
      <c r="BI1563" s="305"/>
      <c r="BJ1563" s="305" t="str">
        <f t="shared" si="18"/>
        <v>&lt;column comment="" default="" key="false" label="CdHCD" length="255" nullable="true" originalDbColumnName="CdHCD" originalLength="-1" pattern="" precision="-1" talendType="id_String" type=""/&gt;</v>
      </c>
      <c r="BK1563" s="306"/>
      <c r="BL1563" s="305" t="str">
        <f t="shared" si="14"/>
        <v>&lt;column comment="" default="" key="false" label="CdHCD" length="255" nullable="true" originalDbColumnName="CdHCD" originalLength="-1" pattern="" precision="-1" talendType="id_String" type=""/&gt;</v>
      </c>
      <c r="BM1563" s="306"/>
      <c r="BN1563" s="302"/>
      <c r="BO1563" s="302"/>
      <c r="BP1563" s="302"/>
      <c r="BQ1563" s="302"/>
      <c r="BR1563" s="302"/>
      <c r="BS1563" s="302"/>
      <c r="BT1563" s="302"/>
      <c r="BU1563" s="302"/>
      <c r="BV1563" s="302"/>
      <c r="BW1563" s="302"/>
      <c r="BX1563" s="302"/>
    </row>
    <row r="1564">
      <c r="A1564" s="292" t="s">
        <v>728</v>
      </c>
      <c r="B1564" s="292">
        <v>1563.0</v>
      </c>
      <c r="C1564" s="292">
        <f t="shared" si="15"/>
        <v>2</v>
      </c>
      <c r="D1564" s="397" t="str">
        <f t="shared" si="35"/>
        <v>Buil Permit Data</v>
      </c>
      <c r="E1564" s="46" t="str">
        <f t="shared" si="2"/>
        <v>corcode.mdb.CdHCD.AmendDate</v>
      </c>
      <c r="F1564" s="46" t="s">
        <v>329</v>
      </c>
      <c r="G1564" s="46" t="s">
        <v>484</v>
      </c>
      <c r="H1564" s="47">
        <v>7.0</v>
      </c>
      <c r="I1564" s="392" t="s">
        <v>2479</v>
      </c>
      <c r="J1564" s="398" t="s">
        <v>788</v>
      </c>
      <c r="K1564" s="393">
        <v>8.0</v>
      </c>
      <c r="L1564" s="394" t="b">
        <v>0</v>
      </c>
      <c r="M1564" s="294" t="s">
        <v>802</v>
      </c>
      <c r="N1564" s="294"/>
      <c r="O1564" s="369"/>
      <c r="P1564" s="369"/>
      <c r="Q1564" s="298" t="str">
        <f t="shared" si="3"/>
        <v>CdHCD</v>
      </c>
      <c r="R1564" s="298" t="str">
        <f t="shared" si="19"/>
        <v>AmendDate</v>
      </c>
      <c r="S1564" s="298" t="str">
        <f t="array" ref="S1564">iferror(index('Type Mapping'!$A$2:$D$21,match(J1564,'Type Mapping'!$B$2:$B$21,0),3),"type mismatch")</f>
        <v>VARCHAR</v>
      </c>
      <c r="T1564" s="298"/>
      <c r="U1564" s="298"/>
      <c r="V1564" s="298"/>
      <c r="W1564" s="51" t="b">
        <v>1</v>
      </c>
      <c r="X1564" s="51"/>
      <c r="Y1564" s="309"/>
      <c r="Z1564" s="309"/>
      <c r="AA1564" s="311" t="s">
        <v>977</v>
      </c>
      <c r="AB1564" s="53" t="str">
        <f t="shared" si="23"/>
        <v>**field missing**_history</v>
      </c>
      <c r="AC1564" s="308" t="str">
        <f t="array" ref="AC1564">iferror(index('StoT Mapping (Depreciated)'!$D$2:$L$976,match(E1564,'StoT Mapping (Depreciated)'!$D$2:$D$976,0),9),"**FIELD MISSING**")</f>
        <v>**FIELD MISSING**</v>
      </c>
      <c r="AD1564" s="53" t="str">
        <f t="shared" si="6"/>
        <v>**field missing**.**FIELD MISSING**</v>
      </c>
      <c r="AE1564" s="299">
        <f>countif(NEW_REDB_table.field,AD1564)</f>
        <v>0</v>
      </c>
      <c r="AF1564" s="299" t="str">
        <f t="shared" si="7"/>
        <v>Check...</v>
      </c>
      <c r="AG1564" s="308"/>
      <c r="AH1564" s="317" t="b">
        <v>0</v>
      </c>
      <c r="AI1564" s="317" t="b">
        <v>0</v>
      </c>
      <c r="AJ1564" s="308" t="str">
        <f t="array" ref="AJ1564">iferror(index('Type Mapping'!$A$2:$D$21,match(J1564,'Type Mapping'!$B$2:$B$21,0),4),"type mismatch")</f>
        <v>DATE</v>
      </c>
      <c r="AK1564" s="308"/>
      <c r="AL1564" s="308"/>
      <c r="AM1564" s="308"/>
      <c r="AN1564" s="300" t="b">
        <v>0</v>
      </c>
      <c r="AO1564" s="300" t="b">
        <v>0</v>
      </c>
      <c r="AP1564" s="300" t="b">
        <v>0</v>
      </c>
      <c r="AQ1564" s="300" t="b">
        <v>0</v>
      </c>
      <c r="AR1564" s="300"/>
      <c r="AS1564" s="300"/>
      <c r="AT1564" s="302"/>
      <c r="AU1564" s="302"/>
      <c r="AV1564" s="303" t="b">
        <v>1</v>
      </c>
      <c r="AW1564" s="304" t="str">
        <f t="shared" si="9"/>
        <v>false</v>
      </c>
      <c r="AX1564" s="305" t="str">
        <f t="shared" si="17"/>
        <v>&lt;column comment="" default="" key="false" label="AmendDate" length="255" nullable="true" originalDbColumnName="AmendDate" originalLength="-1" pattern="" precision="-1" talendType="id_String" type=""/&gt;&lt;/schema&gt;</v>
      </c>
      <c r="AY1564" s="306"/>
      <c r="AZ1564" s="305" t="str">
        <f t="shared" si="10"/>
        <v>&lt;column comment="" default="" key="false" label="AmendDate" length="255" nullable="true" originalDbColumnName="AmendDate" originalLength="-1" pattern="" precision="-1" talendType="id_String" type=""/&gt;
&lt;/schema&gt;
</v>
      </c>
      <c r="BA1564" s="306"/>
      <c r="BB1564" s="302"/>
      <c r="BC1564" s="303" t="b">
        <f t="shared" si="11"/>
        <v>1</v>
      </c>
      <c r="BD1564" s="304"/>
      <c r="BE1564" s="304" t="str">
        <f t="shared" si="12"/>
        <v>false</v>
      </c>
      <c r="BF1564" s="307"/>
      <c r="BG1564" s="305"/>
      <c r="BH1564" s="305"/>
      <c r="BI1564" s="305"/>
      <c r="BJ1564" s="305" t="str">
        <f t="shared" si="18"/>
        <v>&lt;column comment="" default="" key="false" label="CdHCD" length="255" nullable="true" originalDbColumnName="CdHCD" originalLength="-1" pattern="" precision="-1" talendType="id_String" type=""/&gt;</v>
      </c>
      <c r="BK1564" s="306"/>
      <c r="BL1564" s="305" t="str">
        <f t="shared" si="14"/>
        <v>&lt;column comment="" default="" key="false" label="CdHCD" length="255" nullable="true" originalDbColumnName="CdHCD" originalLength="-1" pattern="" precision="-1" talendType="id_String" type=""/&gt;</v>
      </c>
      <c r="BM1564" s="306"/>
      <c r="BN1564" s="302"/>
      <c r="BO1564" s="302"/>
      <c r="BP1564" s="302"/>
      <c r="BQ1564" s="302"/>
      <c r="BR1564" s="302"/>
      <c r="BS1564" s="302"/>
      <c r="BT1564" s="302"/>
      <c r="BU1564" s="302"/>
      <c r="BV1564" s="302"/>
      <c r="BW1564" s="302"/>
      <c r="BX1564" s="302"/>
    </row>
    <row r="1565">
      <c r="A1565" s="292" t="s">
        <v>728</v>
      </c>
      <c r="B1565" s="292">
        <v>1564.0</v>
      </c>
      <c r="C1565" s="292">
        <f t="shared" si="15"/>
        <v>1</v>
      </c>
      <c r="D1565" s="397" t="str">
        <f t="shared" si="35"/>
        <v>Buil Permit Data</v>
      </c>
      <c r="E1565" s="46" t="str">
        <f t="shared" si="2"/>
        <v>corcode.mdb.CdIntAddrType.IntAddrType</v>
      </c>
      <c r="F1565" s="46" t="s">
        <v>329</v>
      </c>
      <c r="G1565" s="46" t="s">
        <v>485</v>
      </c>
      <c r="H1565" s="47">
        <v>1.0</v>
      </c>
      <c r="I1565" s="392" t="s">
        <v>2480</v>
      </c>
      <c r="J1565" s="398" t="s">
        <v>743</v>
      </c>
      <c r="K1565" s="393">
        <v>1.0</v>
      </c>
      <c r="L1565" s="394" t="b">
        <v>1</v>
      </c>
      <c r="M1565" s="294" t="s">
        <v>802</v>
      </c>
      <c r="N1565" s="294"/>
      <c r="O1565" s="369"/>
      <c r="P1565" s="369"/>
      <c r="Q1565" s="298" t="str">
        <f t="shared" si="3"/>
        <v>CdIntAddrType</v>
      </c>
      <c r="R1565" s="298" t="str">
        <f t="shared" si="19"/>
        <v>IntAddrType</v>
      </c>
      <c r="S1565" s="298" t="str">
        <f t="array" ref="S1565">iferror(index('Type Mapping'!$A$2:$D$21,match(J1565,'Type Mapping'!$B$2:$B$21,0),3),"type mismatch")</f>
        <v>VARCHAR</v>
      </c>
      <c r="T1565" s="298"/>
      <c r="U1565" s="298"/>
      <c r="V1565" s="298"/>
      <c r="W1565" s="51" t="b">
        <v>1</v>
      </c>
      <c r="X1565" s="51"/>
      <c r="Y1565" s="309"/>
      <c r="Z1565" s="309"/>
      <c r="AA1565" s="311" t="s">
        <v>977</v>
      </c>
      <c r="AB1565" s="53" t="str">
        <f t="shared" si="23"/>
        <v>**field missing**_history</v>
      </c>
      <c r="AC1565" s="308" t="str">
        <f t="array" ref="AC1565">iferror(index('StoT Mapping (Depreciated)'!$D$2:$L$976,match(E1565,'StoT Mapping (Depreciated)'!$D$2:$D$976,0),9),"**FIELD MISSING**")</f>
        <v>**FIELD MISSING**</v>
      </c>
      <c r="AD1565" s="53" t="str">
        <f t="shared" si="6"/>
        <v>**field missing**.**FIELD MISSING**</v>
      </c>
      <c r="AE1565" s="299">
        <f>countif(NEW_REDB_table.field,AD1565)</f>
        <v>0</v>
      </c>
      <c r="AF1565" s="299" t="str">
        <f t="shared" si="7"/>
        <v>Check...</v>
      </c>
      <c r="AG1565" s="308"/>
      <c r="AH1565" s="317" t="b">
        <v>0</v>
      </c>
      <c r="AI1565" s="317" t="b">
        <v>0</v>
      </c>
      <c r="AJ1565" s="308" t="str">
        <f t="array" ref="AJ1565">iferror(index('Type Mapping'!$A$2:$D$21,match(J1565,'Type Mapping'!$B$2:$B$21,0),4),"type mismatch")</f>
        <v>VARCHAR</v>
      </c>
      <c r="AK1565" s="308"/>
      <c r="AL1565" s="308"/>
      <c r="AM1565" s="308"/>
      <c r="AN1565" s="300" t="b">
        <v>0</v>
      </c>
      <c r="AO1565" s="300" t="b">
        <v>0</v>
      </c>
      <c r="AP1565" s="300" t="b">
        <v>0</v>
      </c>
      <c r="AQ1565" s="300" t="b">
        <v>0</v>
      </c>
      <c r="AR1565" s="300"/>
      <c r="AS1565" s="300"/>
      <c r="AT1565" s="302"/>
      <c r="AU1565" s="302"/>
      <c r="AV1565" s="303" t="b">
        <v>1</v>
      </c>
      <c r="AW1565" s="304" t="str">
        <f t="shared" si="9"/>
        <v>true</v>
      </c>
      <c r="AX1565" s="305" t="str">
        <f t="shared" si="17"/>
        <v>***CdIntAddrType.xml &lt;?xml version="1.0" encoding="UTF-8"?&gt;&lt;schema&gt;&lt;column comment="" default="" key="true" label="IntAddrType" length="255" nullable="true" originalDbColumnName="IntAddrType" originalLength="-1" pattern="" precision="-1" talendType="id_String" type=""/&gt;</v>
      </c>
      <c r="AY1565" s="306"/>
      <c r="AZ1565" s="305" t="str">
        <f t="shared" si="10"/>
        <v>CdIntAddrType.xml
&lt;?xml version="1.0" encoding="UTF-8"?&gt;&lt;schema&gt;
&lt;column comment="" default="" key="true" label="IntAddrType" length="255" nullable="true" originalDbColumnName="IntAddrType" originalLength="-1" pattern="" precision="-1" talendType="id_String" type=""/&gt;</v>
      </c>
      <c r="BA1565" s="306"/>
      <c r="BB1565" s="302"/>
      <c r="BC1565" s="303" t="b">
        <f t="shared" si="11"/>
        <v>1</v>
      </c>
      <c r="BD1565" s="304"/>
      <c r="BE1565" s="304" t="str">
        <f t="shared" si="12"/>
        <v>false</v>
      </c>
      <c r="BF1565" s="307"/>
      <c r="BG1565" s="305"/>
      <c r="BH1565" s="305"/>
      <c r="BI1565" s="305"/>
      <c r="BJ1565" s="305" t="str">
        <f t="shared" si="18"/>
        <v>&lt;column comment="" default="" key="false" label="CdIntAddrType" length="255" nullable="true" originalDbColumnName="CdIntAddrType" originalLength="-1" pattern="" precision="-1" talendType="id_String" type=""/&gt;</v>
      </c>
      <c r="BK1565" s="306"/>
      <c r="BL1565" s="305" t="str">
        <f t="shared" si="14"/>
        <v>&lt;column comment="" default="" key="false" label="CdIntAddrType" length="255" nullable="true" originalDbColumnName="CdIntAddrType" originalLength="-1" pattern="" precision="-1" talendType="id_String" type=""/&gt;</v>
      </c>
      <c r="BM1565" s="306"/>
      <c r="BN1565" s="302"/>
      <c r="BO1565" s="302"/>
      <c r="BP1565" s="302"/>
      <c r="BQ1565" s="302"/>
      <c r="BR1565" s="302"/>
      <c r="BS1565" s="302"/>
      <c r="BT1565" s="302"/>
      <c r="BU1565" s="302"/>
      <c r="BV1565" s="302"/>
      <c r="BW1565" s="302"/>
      <c r="BX1565" s="302"/>
    </row>
    <row r="1566">
      <c r="A1566" s="292" t="s">
        <v>728</v>
      </c>
      <c r="B1566" s="292">
        <v>1565.0</v>
      </c>
      <c r="C1566" s="292">
        <f t="shared" si="15"/>
        <v>1</v>
      </c>
      <c r="D1566" s="397" t="str">
        <f t="shared" si="35"/>
        <v>Buil Permit Data</v>
      </c>
      <c r="E1566" s="46" t="str">
        <f t="shared" si="2"/>
        <v>corcode.mdb.CdIntAddrType.Descr</v>
      </c>
      <c r="F1566" s="46" t="s">
        <v>329</v>
      </c>
      <c r="G1566" s="46" t="s">
        <v>485</v>
      </c>
      <c r="H1566" s="47">
        <v>2.0</v>
      </c>
      <c r="I1566" s="392" t="s">
        <v>2078</v>
      </c>
      <c r="J1566" s="398" t="s">
        <v>743</v>
      </c>
      <c r="K1566" s="393">
        <v>50.0</v>
      </c>
      <c r="L1566" s="394" t="b">
        <v>0</v>
      </c>
      <c r="M1566" s="294" t="s">
        <v>802</v>
      </c>
      <c r="N1566" s="294"/>
      <c r="O1566" s="369"/>
      <c r="P1566" s="369"/>
      <c r="Q1566" s="298" t="str">
        <f t="shared" si="3"/>
        <v>CdIntAddrType</v>
      </c>
      <c r="R1566" s="298" t="str">
        <f t="shared" si="19"/>
        <v>Descr</v>
      </c>
      <c r="S1566" s="298" t="str">
        <f t="array" ref="S1566">iferror(index('Type Mapping'!$A$2:$D$21,match(J1566,'Type Mapping'!$B$2:$B$21,0),3),"type mismatch")</f>
        <v>VARCHAR</v>
      </c>
      <c r="T1566" s="298"/>
      <c r="U1566" s="298"/>
      <c r="V1566" s="298"/>
      <c r="W1566" s="51" t="b">
        <v>1</v>
      </c>
      <c r="X1566" s="51"/>
      <c r="Y1566" s="309"/>
      <c r="Z1566" s="309"/>
      <c r="AA1566" s="311" t="s">
        <v>977</v>
      </c>
      <c r="AB1566" s="53" t="str">
        <f t="shared" si="23"/>
        <v>**field missing**_history</v>
      </c>
      <c r="AC1566" s="308" t="str">
        <f t="array" ref="AC1566">iferror(index('StoT Mapping (Depreciated)'!$D$2:$L$976,match(E1566,'StoT Mapping (Depreciated)'!$D$2:$D$976,0),9),"**FIELD MISSING**")</f>
        <v>**FIELD MISSING**</v>
      </c>
      <c r="AD1566" s="53" t="str">
        <f t="shared" si="6"/>
        <v>**field missing**.**FIELD MISSING**</v>
      </c>
      <c r="AE1566" s="299">
        <f>countif(NEW_REDB_table.field,AD1566)</f>
        <v>0</v>
      </c>
      <c r="AF1566" s="299" t="str">
        <f t="shared" si="7"/>
        <v>Check...</v>
      </c>
      <c r="AG1566" s="308"/>
      <c r="AH1566" s="317" t="b">
        <v>0</v>
      </c>
      <c r="AI1566" s="317" t="b">
        <v>0</v>
      </c>
      <c r="AJ1566" s="308" t="str">
        <f t="array" ref="AJ1566">iferror(index('Type Mapping'!$A$2:$D$21,match(J1566,'Type Mapping'!$B$2:$B$21,0),4),"type mismatch")</f>
        <v>VARCHAR</v>
      </c>
      <c r="AK1566" s="308"/>
      <c r="AL1566" s="308"/>
      <c r="AM1566" s="308"/>
      <c r="AN1566" s="300" t="b">
        <v>0</v>
      </c>
      <c r="AO1566" s="300" t="b">
        <v>0</v>
      </c>
      <c r="AP1566" s="300" t="b">
        <v>0</v>
      </c>
      <c r="AQ1566" s="300" t="b">
        <v>0</v>
      </c>
      <c r="AR1566" s="300"/>
      <c r="AS1566" s="300"/>
      <c r="AT1566" s="302"/>
      <c r="AU1566" s="302"/>
      <c r="AV1566" s="303" t="b">
        <v>1</v>
      </c>
      <c r="AW1566" s="304" t="str">
        <f t="shared" si="9"/>
        <v>false</v>
      </c>
      <c r="AX1566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66" s="306"/>
      <c r="AZ1566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66" s="306"/>
      <c r="BB1566" s="302"/>
      <c r="BC1566" s="303" t="b">
        <f t="shared" si="11"/>
        <v>1</v>
      </c>
      <c r="BD1566" s="304"/>
      <c r="BE1566" s="304" t="str">
        <f t="shared" si="12"/>
        <v>false</v>
      </c>
      <c r="BF1566" s="307"/>
      <c r="BG1566" s="305"/>
      <c r="BH1566" s="305"/>
      <c r="BI1566" s="305"/>
      <c r="BJ1566" s="305" t="str">
        <f t="shared" si="18"/>
        <v>&lt;column comment="" default="" key="false" label="CdIntAddrType" length="255" nullable="true" originalDbColumnName="CdIntAddrType" originalLength="-1" pattern="" precision="-1" talendType="id_String" type=""/&gt;</v>
      </c>
      <c r="BK1566" s="306"/>
      <c r="BL1566" s="305" t="str">
        <f t="shared" si="14"/>
        <v>&lt;column comment="" default="" key="false" label="CdIntAddrType" length="255" nullable="true" originalDbColumnName="CdIntAddrType" originalLength="-1" pattern="" precision="-1" talendType="id_String" type=""/&gt;</v>
      </c>
      <c r="BM1566" s="306"/>
      <c r="BN1566" s="302"/>
      <c r="BO1566" s="302"/>
      <c r="BP1566" s="302"/>
      <c r="BQ1566" s="302"/>
      <c r="BR1566" s="302"/>
      <c r="BS1566" s="302"/>
      <c r="BT1566" s="302"/>
      <c r="BU1566" s="302"/>
      <c r="BV1566" s="302"/>
      <c r="BW1566" s="302"/>
      <c r="BX1566" s="302"/>
    </row>
    <row r="1567">
      <c r="A1567" s="292" t="s">
        <v>728</v>
      </c>
      <c r="B1567" s="292">
        <v>1566.0</v>
      </c>
      <c r="C1567" s="292">
        <f t="shared" si="15"/>
        <v>2</v>
      </c>
      <c r="D1567" s="397" t="str">
        <f t="shared" si="35"/>
        <v>Buil Permit Data</v>
      </c>
      <c r="E1567" s="46" t="str">
        <f t="shared" si="2"/>
        <v>corcode.mdb.CdLeafArea.LeafArea</v>
      </c>
      <c r="F1567" s="46" t="s">
        <v>329</v>
      </c>
      <c r="G1567" s="46" t="s">
        <v>486</v>
      </c>
      <c r="H1567" s="47">
        <v>1.0</v>
      </c>
      <c r="I1567" s="392" t="s">
        <v>1542</v>
      </c>
      <c r="J1567" s="398" t="s">
        <v>740</v>
      </c>
      <c r="K1567" s="393">
        <v>1.0</v>
      </c>
      <c r="L1567" s="394" t="b">
        <v>1</v>
      </c>
      <c r="M1567" s="294" t="s">
        <v>802</v>
      </c>
      <c r="N1567" s="294"/>
      <c r="O1567" s="369"/>
      <c r="P1567" s="369"/>
      <c r="Q1567" s="298" t="str">
        <f t="shared" si="3"/>
        <v>CdLeafArea</v>
      </c>
      <c r="R1567" s="298" t="str">
        <f t="shared" si="19"/>
        <v>LeafArea</v>
      </c>
      <c r="S1567" s="298" t="str">
        <f t="array" ref="S1567">iferror(index('Type Mapping'!$A$2:$D$21,match(J1567,'Type Mapping'!$B$2:$B$21,0),3),"type mismatch")</f>
        <v>VARCHAR</v>
      </c>
      <c r="T1567" s="298"/>
      <c r="U1567" s="298"/>
      <c r="V1567" s="298"/>
      <c r="W1567" s="51" t="b">
        <v>1</v>
      </c>
      <c r="X1567" s="51"/>
      <c r="Y1567" s="309"/>
      <c r="Z1567" s="309"/>
      <c r="AA1567" s="311" t="s">
        <v>977</v>
      </c>
      <c r="AB1567" s="53" t="str">
        <f t="shared" si="23"/>
        <v>**field missing**_history</v>
      </c>
      <c r="AC1567" s="308" t="str">
        <f t="array" ref="AC1567">iferror(index('StoT Mapping (Depreciated)'!$D$2:$L$976,match(E1567,'StoT Mapping (Depreciated)'!$D$2:$D$976,0),9),"**FIELD MISSING**")</f>
        <v>**FIELD MISSING**</v>
      </c>
      <c r="AD1567" s="53" t="str">
        <f t="shared" si="6"/>
        <v>**field missing**.**FIELD MISSING**</v>
      </c>
      <c r="AE1567" s="299">
        <f>countif(NEW_REDB_table.field,AD1567)</f>
        <v>0</v>
      </c>
      <c r="AF1567" s="299" t="str">
        <f t="shared" si="7"/>
        <v>Check...</v>
      </c>
      <c r="AG1567" s="308"/>
      <c r="AH1567" s="317" t="b">
        <v>0</v>
      </c>
      <c r="AI1567" s="317" t="b">
        <v>0</v>
      </c>
      <c r="AJ1567" s="308" t="str">
        <f t="array" ref="AJ1567">iferror(index('Type Mapping'!$A$2:$D$21,match(J1567,'Type Mapping'!$B$2:$B$21,0),4),"type mismatch")</f>
        <v>INT</v>
      </c>
      <c r="AK1567" s="308"/>
      <c r="AL1567" s="308"/>
      <c r="AM1567" s="308"/>
      <c r="AN1567" s="300" t="b">
        <v>0</v>
      </c>
      <c r="AO1567" s="300" t="b">
        <v>0</v>
      </c>
      <c r="AP1567" s="300" t="b">
        <v>0</v>
      </c>
      <c r="AQ1567" s="300" t="b">
        <v>0</v>
      </c>
      <c r="AR1567" s="300"/>
      <c r="AS1567" s="300"/>
      <c r="AT1567" s="302"/>
      <c r="AU1567" s="302"/>
      <c r="AV1567" s="303" t="b">
        <v>1</v>
      </c>
      <c r="AW1567" s="304" t="str">
        <f t="shared" si="9"/>
        <v>true</v>
      </c>
      <c r="AX1567" s="305" t="str">
        <f t="shared" si="17"/>
        <v>***CdLeafArea.xml &lt;?xml version="1.0" encoding="UTF-8"?&gt;&lt;schema&gt;&lt;column comment="" default="" key="true" label="LeafArea" length="255" nullable="true" originalDbColumnName="LeafArea" originalLength="-1" pattern="" precision="-1" talendType="id_String" type=""/&gt;</v>
      </c>
      <c r="AY1567" s="306"/>
      <c r="AZ1567" s="305" t="str">
        <f t="shared" si="10"/>
        <v>CdLeafArea.xml
&lt;?xml version="1.0" encoding="UTF-8"?&gt;&lt;schema&gt;
&lt;column comment="" default="" key="true" label="LeafArea" length="255" nullable="true" originalDbColumnName="LeafArea" originalLength="-1" pattern="" precision="-1" talendType="id_String" type=""/&gt;</v>
      </c>
      <c r="BA1567" s="306"/>
      <c r="BB1567" s="302"/>
      <c r="BC1567" s="303" t="b">
        <f t="shared" si="11"/>
        <v>1</v>
      </c>
      <c r="BD1567" s="304"/>
      <c r="BE1567" s="304" t="str">
        <f t="shared" si="12"/>
        <v>false</v>
      </c>
      <c r="BF1567" s="307"/>
      <c r="BG1567" s="305"/>
      <c r="BH1567" s="305"/>
      <c r="BI1567" s="305"/>
      <c r="BJ1567" s="305" t="str">
        <f t="shared" si="18"/>
        <v>&lt;column comment="" default="" key="false" label="CdLeafArea" length="255" nullable="true" originalDbColumnName="CdLeafArea" originalLength="-1" pattern="" precision="-1" talendType="id_String" type=""/&gt;</v>
      </c>
      <c r="BK1567" s="306"/>
      <c r="BL1567" s="305" t="str">
        <f t="shared" si="14"/>
        <v>&lt;column comment="" default="" key="false" label="CdLeafArea" length="255" nullable="true" originalDbColumnName="CdLeafArea" originalLength="-1" pattern="" precision="-1" talendType="id_String" type=""/&gt;</v>
      </c>
      <c r="BM1567" s="306"/>
      <c r="BN1567" s="302"/>
      <c r="BO1567" s="302"/>
      <c r="BP1567" s="302"/>
      <c r="BQ1567" s="302"/>
      <c r="BR1567" s="302"/>
      <c r="BS1567" s="302"/>
      <c r="BT1567" s="302"/>
      <c r="BU1567" s="302"/>
      <c r="BV1567" s="302"/>
      <c r="BW1567" s="302"/>
      <c r="BX1567" s="302"/>
    </row>
    <row r="1568">
      <c r="A1568" s="292" t="s">
        <v>728</v>
      </c>
      <c r="B1568" s="292">
        <v>1567.0</v>
      </c>
      <c r="C1568" s="292">
        <f t="shared" si="15"/>
        <v>2</v>
      </c>
      <c r="D1568" s="397" t="str">
        <f t="shared" si="35"/>
        <v>Buil Permit Data</v>
      </c>
      <c r="E1568" s="46" t="str">
        <f t="shared" si="2"/>
        <v>corcode.mdb.CdLeafArea.Sched</v>
      </c>
      <c r="F1568" s="46" t="s">
        <v>329</v>
      </c>
      <c r="G1568" s="46" t="s">
        <v>486</v>
      </c>
      <c r="H1568" s="47">
        <v>2.0</v>
      </c>
      <c r="I1568" s="392" t="s">
        <v>2481</v>
      </c>
      <c r="J1568" s="398" t="s">
        <v>743</v>
      </c>
      <c r="K1568" s="393">
        <v>15.0</v>
      </c>
      <c r="L1568" s="394" t="b">
        <v>0</v>
      </c>
      <c r="M1568" s="294" t="s">
        <v>802</v>
      </c>
      <c r="N1568" s="294"/>
      <c r="O1568" s="369"/>
      <c r="P1568" s="369"/>
      <c r="Q1568" s="298" t="str">
        <f t="shared" si="3"/>
        <v>CdLeafArea</v>
      </c>
      <c r="R1568" s="298" t="str">
        <f t="shared" si="19"/>
        <v>Sched</v>
      </c>
      <c r="S1568" s="298" t="str">
        <f t="array" ref="S1568">iferror(index('Type Mapping'!$A$2:$D$21,match(J1568,'Type Mapping'!$B$2:$B$21,0),3),"type mismatch")</f>
        <v>VARCHAR</v>
      </c>
      <c r="T1568" s="298"/>
      <c r="U1568" s="298"/>
      <c r="V1568" s="298"/>
      <c r="W1568" s="51" t="b">
        <v>1</v>
      </c>
      <c r="X1568" s="51"/>
      <c r="Y1568" s="309"/>
      <c r="Z1568" s="309"/>
      <c r="AA1568" s="311" t="s">
        <v>977</v>
      </c>
      <c r="AB1568" s="53" t="str">
        <f t="shared" si="23"/>
        <v>**field missing**_history</v>
      </c>
      <c r="AC1568" s="308" t="str">
        <f t="array" ref="AC1568">iferror(index('StoT Mapping (Depreciated)'!$D$2:$L$976,match(E1568,'StoT Mapping (Depreciated)'!$D$2:$D$976,0),9),"**FIELD MISSING**")</f>
        <v>**FIELD MISSING**</v>
      </c>
      <c r="AD1568" s="53" t="str">
        <f t="shared" si="6"/>
        <v>**field missing**.**FIELD MISSING**</v>
      </c>
      <c r="AE1568" s="299">
        <f>countif(NEW_REDB_table.field,AD1568)</f>
        <v>0</v>
      </c>
      <c r="AF1568" s="299" t="str">
        <f t="shared" si="7"/>
        <v>Check...</v>
      </c>
      <c r="AG1568" s="308"/>
      <c r="AH1568" s="317" t="b">
        <v>0</v>
      </c>
      <c r="AI1568" s="317" t="b">
        <v>0</v>
      </c>
      <c r="AJ1568" s="308" t="str">
        <f t="array" ref="AJ1568">iferror(index('Type Mapping'!$A$2:$D$21,match(J1568,'Type Mapping'!$B$2:$B$21,0),4),"type mismatch")</f>
        <v>VARCHAR</v>
      </c>
      <c r="AK1568" s="308"/>
      <c r="AL1568" s="308"/>
      <c r="AM1568" s="308"/>
      <c r="AN1568" s="300" t="b">
        <v>0</v>
      </c>
      <c r="AO1568" s="300" t="b">
        <v>0</v>
      </c>
      <c r="AP1568" s="300" t="b">
        <v>0</v>
      </c>
      <c r="AQ1568" s="300" t="b">
        <v>0</v>
      </c>
      <c r="AR1568" s="300"/>
      <c r="AS1568" s="300"/>
      <c r="AT1568" s="302"/>
      <c r="AU1568" s="302"/>
      <c r="AV1568" s="303" t="b">
        <v>1</v>
      </c>
      <c r="AW1568" s="304" t="str">
        <f t="shared" si="9"/>
        <v>false</v>
      </c>
      <c r="AX1568" s="305" t="str">
        <f t="shared" si="17"/>
        <v>&lt;column comment="" default="" key="false" label="Sched" length="255" nullable="true" originalDbColumnName="Sched" originalLength="-1" pattern="" precision="-1" talendType="id_String" type=""/&gt;</v>
      </c>
      <c r="AY1568" s="306"/>
      <c r="AZ1568" s="305" t="str">
        <f t="shared" si="10"/>
        <v>&lt;column comment="" default="" key="false" label="Sched" length="255" nullable="true" originalDbColumnName="Sched" originalLength="-1" pattern="" precision="-1" talendType="id_String" type=""/&gt;</v>
      </c>
      <c r="BA1568" s="306"/>
      <c r="BB1568" s="302"/>
      <c r="BC1568" s="303" t="b">
        <f t="shared" si="11"/>
        <v>1</v>
      </c>
      <c r="BD1568" s="304"/>
      <c r="BE1568" s="304" t="str">
        <f t="shared" si="12"/>
        <v>false</v>
      </c>
      <c r="BF1568" s="307"/>
      <c r="BG1568" s="305"/>
      <c r="BH1568" s="305"/>
      <c r="BI1568" s="305"/>
      <c r="BJ1568" s="305" t="str">
        <f t="shared" si="18"/>
        <v>&lt;column comment="" default="" key="false" label="CdLeafArea" length="255" nullable="true" originalDbColumnName="CdLeafArea" originalLength="-1" pattern="" precision="-1" talendType="id_String" type=""/&gt;</v>
      </c>
      <c r="BK1568" s="306"/>
      <c r="BL1568" s="305" t="str">
        <f t="shared" si="14"/>
        <v>&lt;column comment="" default="" key="false" label="CdLeafArea" length="255" nullable="true" originalDbColumnName="CdLeafArea" originalLength="-1" pattern="" precision="-1" talendType="id_String" type=""/&gt;</v>
      </c>
      <c r="BM1568" s="306"/>
      <c r="BN1568" s="302"/>
      <c r="BO1568" s="302"/>
      <c r="BP1568" s="302"/>
      <c r="BQ1568" s="302"/>
      <c r="BR1568" s="302"/>
      <c r="BS1568" s="302"/>
      <c r="BT1568" s="302"/>
      <c r="BU1568" s="302"/>
      <c r="BV1568" s="302"/>
      <c r="BW1568" s="302"/>
      <c r="BX1568" s="302"/>
    </row>
    <row r="1569">
      <c r="A1569" s="292" t="s">
        <v>728</v>
      </c>
      <c r="B1569" s="292">
        <v>1568.0</v>
      </c>
      <c r="C1569" s="292">
        <f t="shared" si="15"/>
        <v>2</v>
      </c>
      <c r="D1569" s="397" t="str">
        <f t="shared" si="35"/>
        <v>Buil Permit Data</v>
      </c>
      <c r="E1569" s="46" t="str">
        <f t="shared" si="2"/>
        <v>corcode.mdb.CdLeafArea.ShortSched</v>
      </c>
      <c r="F1569" s="46" t="s">
        <v>329</v>
      </c>
      <c r="G1569" s="46" t="s">
        <v>486</v>
      </c>
      <c r="H1569" s="47">
        <v>3.0</v>
      </c>
      <c r="I1569" s="392" t="s">
        <v>2482</v>
      </c>
      <c r="J1569" s="398" t="s">
        <v>743</v>
      </c>
      <c r="K1569" s="393">
        <v>5.0</v>
      </c>
      <c r="L1569" s="394" t="b">
        <v>0</v>
      </c>
      <c r="M1569" s="294" t="s">
        <v>802</v>
      </c>
      <c r="N1569" s="294"/>
      <c r="O1569" s="369"/>
      <c r="P1569" s="369"/>
      <c r="Q1569" s="298" t="str">
        <f t="shared" si="3"/>
        <v>CdLeafArea</v>
      </c>
      <c r="R1569" s="298" t="str">
        <f t="shared" si="19"/>
        <v>ShortSched</v>
      </c>
      <c r="S1569" s="298" t="str">
        <f t="array" ref="S1569">iferror(index('Type Mapping'!$A$2:$D$21,match(J1569,'Type Mapping'!$B$2:$B$21,0),3),"type mismatch")</f>
        <v>VARCHAR</v>
      </c>
      <c r="T1569" s="298"/>
      <c r="U1569" s="298"/>
      <c r="V1569" s="298"/>
      <c r="W1569" s="51" t="b">
        <v>1</v>
      </c>
      <c r="X1569" s="51"/>
      <c r="Y1569" s="309"/>
      <c r="Z1569" s="309"/>
      <c r="AA1569" s="311" t="s">
        <v>977</v>
      </c>
      <c r="AB1569" s="53" t="str">
        <f t="shared" si="23"/>
        <v>**field missing**_history</v>
      </c>
      <c r="AC1569" s="308" t="str">
        <f t="array" ref="AC1569">iferror(index('StoT Mapping (Depreciated)'!$D$2:$L$976,match(E1569,'StoT Mapping (Depreciated)'!$D$2:$D$976,0),9),"**FIELD MISSING**")</f>
        <v>**FIELD MISSING**</v>
      </c>
      <c r="AD1569" s="53" t="str">
        <f t="shared" si="6"/>
        <v>**field missing**.**FIELD MISSING**</v>
      </c>
      <c r="AE1569" s="299">
        <f>countif(NEW_REDB_table.field,AD1569)</f>
        <v>0</v>
      </c>
      <c r="AF1569" s="299" t="str">
        <f t="shared" si="7"/>
        <v>Check...</v>
      </c>
      <c r="AG1569" s="308"/>
      <c r="AH1569" s="317" t="b">
        <v>0</v>
      </c>
      <c r="AI1569" s="317" t="b">
        <v>0</v>
      </c>
      <c r="AJ1569" s="308" t="str">
        <f t="array" ref="AJ1569">iferror(index('Type Mapping'!$A$2:$D$21,match(J1569,'Type Mapping'!$B$2:$B$21,0),4),"type mismatch")</f>
        <v>VARCHAR</v>
      </c>
      <c r="AK1569" s="308"/>
      <c r="AL1569" s="308"/>
      <c r="AM1569" s="308"/>
      <c r="AN1569" s="300" t="b">
        <v>0</v>
      </c>
      <c r="AO1569" s="300" t="b">
        <v>0</v>
      </c>
      <c r="AP1569" s="300" t="b">
        <v>0</v>
      </c>
      <c r="AQ1569" s="300" t="b">
        <v>0</v>
      </c>
      <c r="AR1569" s="300"/>
      <c r="AS1569" s="300"/>
      <c r="AT1569" s="302"/>
      <c r="AU1569" s="302"/>
      <c r="AV1569" s="303" t="b">
        <v>1</v>
      </c>
      <c r="AW1569" s="304" t="str">
        <f t="shared" si="9"/>
        <v>false</v>
      </c>
      <c r="AX1569" s="305" t="str">
        <f t="shared" si="17"/>
        <v>&lt;column comment="" default="" key="false" label="ShortSched" length="255" nullable="true" originalDbColumnName="ShortSched" originalLength="-1" pattern="" precision="-1" talendType="id_String" type=""/&gt;&lt;/schema&gt;</v>
      </c>
      <c r="AY1569" s="306"/>
      <c r="AZ1569" s="305" t="str">
        <f t="shared" si="10"/>
        <v>&lt;column comment="" default="" key="false" label="ShortSched" length="255" nullable="true" originalDbColumnName="ShortSched" originalLength="-1" pattern="" precision="-1" talendType="id_String" type=""/&gt;
&lt;/schema&gt;
</v>
      </c>
      <c r="BA1569" s="306"/>
      <c r="BB1569" s="302"/>
      <c r="BC1569" s="303" t="b">
        <f t="shared" si="11"/>
        <v>1</v>
      </c>
      <c r="BD1569" s="304"/>
      <c r="BE1569" s="304" t="str">
        <f t="shared" si="12"/>
        <v>false</v>
      </c>
      <c r="BF1569" s="307"/>
      <c r="BG1569" s="305"/>
      <c r="BH1569" s="305"/>
      <c r="BI1569" s="305"/>
      <c r="BJ1569" s="305" t="str">
        <f t="shared" si="18"/>
        <v>&lt;column comment="" default="" key="false" label="CdLeafArea" length="255" nullable="true" originalDbColumnName="CdLeafArea" originalLength="-1" pattern="" precision="-1" talendType="id_String" type=""/&gt;</v>
      </c>
      <c r="BK1569" s="306"/>
      <c r="BL1569" s="305" t="str">
        <f t="shared" si="14"/>
        <v>&lt;column comment="" default="" key="false" label="CdLeafArea" length="255" nullable="true" originalDbColumnName="CdLeafArea" originalLength="-1" pattern="" precision="-1" talendType="id_String" type=""/&gt;</v>
      </c>
      <c r="BM1569" s="306"/>
      <c r="BN1569" s="302"/>
      <c r="BO1569" s="302"/>
      <c r="BP1569" s="302"/>
      <c r="BQ1569" s="302"/>
      <c r="BR1569" s="302"/>
      <c r="BS1569" s="302"/>
      <c r="BT1569" s="302"/>
      <c r="BU1569" s="302"/>
      <c r="BV1569" s="302"/>
      <c r="BW1569" s="302"/>
      <c r="BX1569" s="302"/>
    </row>
    <row r="1570">
      <c r="A1570" s="292" t="s">
        <v>728</v>
      </c>
      <c r="B1570" s="292">
        <v>1569.0</v>
      </c>
      <c r="C1570" s="292">
        <f t="shared" si="15"/>
        <v>1</v>
      </c>
      <c r="D1570" s="397" t="str">
        <f t="shared" si="35"/>
        <v>Buil Permit Data</v>
      </c>
      <c r="E1570" s="46" t="str">
        <f t="shared" si="2"/>
        <v>corcode.mdb.CdNbrhd.NbrhdNum</v>
      </c>
      <c r="F1570" s="46" t="s">
        <v>329</v>
      </c>
      <c r="G1570" s="46" t="s">
        <v>489</v>
      </c>
      <c r="H1570" s="47">
        <v>1.0</v>
      </c>
      <c r="I1570" s="392" t="s">
        <v>2483</v>
      </c>
      <c r="J1570" s="398" t="s">
        <v>740</v>
      </c>
      <c r="K1570" s="393">
        <v>1.0</v>
      </c>
      <c r="L1570" s="394" t="b">
        <v>1</v>
      </c>
      <c r="M1570" s="294" t="s">
        <v>802</v>
      </c>
      <c r="N1570" s="294"/>
      <c r="O1570" s="369"/>
      <c r="P1570" s="369"/>
      <c r="Q1570" s="298" t="str">
        <f t="shared" si="3"/>
        <v>CdNbrhd</v>
      </c>
      <c r="R1570" s="298" t="str">
        <f t="shared" si="19"/>
        <v>NbrhdNum</v>
      </c>
      <c r="S1570" s="298" t="str">
        <f t="array" ref="S1570">iferror(index('Type Mapping'!$A$2:$D$21,match(J1570,'Type Mapping'!$B$2:$B$21,0),3),"type mismatch")</f>
        <v>VARCHAR</v>
      </c>
      <c r="T1570" s="298"/>
      <c r="U1570" s="298"/>
      <c r="V1570" s="298"/>
      <c r="W1570" s="51" t="b">
        <v>1</v>
      </c>
      <c r="X1570" s="51"/>
      <c r="Y1570" s="309"/>
      <c r="Z1570" s="309"/>
      <c r="AA1570" s="311" t="s">
        <v>977</v>
      </c>
      <c r="AB1570" s="53" t="str">
        <f t="shared" si="23"/>
        <v>**field missing**_history</v>
      </c>
      <c r="AC1570" s="308" t="str">
        <f t="array" ref="AC1570">iferror(index('StoT Mapping (Depreciated)'!$D$2:$L$976,match(E1570,'StoT Mapping (Depreciated)'!$D$2:$D$976,0),9),"**FIELD MISSING**")</f>
        <v>**FIELD MISSING**</v>
      </c>
      <c r="AD1570" s="53" t="str">
        <f t="shared" si="6"/>
        <v>**field missing**.**FIELD MISSING**</v>
      </c>
      <c r="AE1570" s="299">
        <f>countif(NEW_REDB_table.field,AD1570)</f>
        <v>0</v>
      </c>
      <c r="AF1570" s="299" t="str">
        <f t="shared" si="7"/>
        <v>Check...</v>
      </c>
      <c r="AG1570" s="308"/>
      <c r="AH1570" s="317" t="b">
        <v>0</v>
      </c>
      <c r="AI1570" s="317" t="b">
        <v>0</v>
      </c>
      <c r="AJ1570" s="308" t="str">
        <f t="array" ref="AJ1570">iferror(index('Type Mapping'!$A$2:$D$21,match(J1570,'Type Mapping'!$B$2:$B$21,0),4),"type mismatch")</f>
        <v>INT</v>
      </c>
      <c r="AK1570" s="308"/>
      <c r="AL1570" s="308"/>
      <c r="AM1570" s="308"/>
      <c r="AN1570" s="300" t="b">
        <v>0</v>
      </c>
      <c r="AO1570" s="300" t="b">
        <v>0</v>
      </c>
      <c r="AP1570" s="300" t="b">
        <v>0</v>
      </c>
      <c r="AQ1570" s="300" t="b">
        <v>0</v>
      </c>
      <c r="AR1570" s="300"/>
      <c r="AS1570" s="300"/>
      <c r="AT1570" s="302"/>
      <c r="AU1570" s="302"/>
      <c r="AV1570" s="303" t="b">
        <v>1</v>
      </c>
      <c r="AW1570" s="304" t="str">
        <f t="shared" si="9"/>
        <v>true</v>
      </c>
      <c r="AX1570" s="305" t="str">
        <f t="shared" si="17"/>
        <v>***CdNbrhd.xml &lt;?xml version="1.0" encoding="UTF-8"?&gt;&lt;schema&gt;&lt;column comment="" default="" key="true" label="NbrhdNum" length="255" nullable="true" originalDbColumnName="NbrhdNum" originalLength="-1" pattern="" precision="-1" talendType="id_String" type=""/&gt;</v>
      </c>
      <c r="AY1570" s="306"/>
      <c r="AZ1570" s="305" t="str">
        <f t="shared" si="10"/>
        <v>CdNbrhd.xml
&lt;?xml version="1.0" encoding="UTF-8"?&gt;&lt;schema&gt;
&lt;column comment="" default="" key="true" label="NbrhdNum" length="255" nullable="true" originalDbColumnName="NbrhdNum" originalLength="-1" pattern="" precision="-1" talendType="id_String" type=""/&gt;</v>
      </c>
      <c r="BA1570" s="306"/>
      <c r="BB1570" s="302"/>
      <c r="BC1570" s="303" t="b">
        <f t="shared" si="11"/>
        <v>1</v>
      </c>
      <c r="BD1570" s="304"/>
      <c r="BE1570" s="304" t="str">
        <f t="shared" si="12"/>
        <v>false</v>
      </c>
      <c r="BF1570" s="307"/>
      <c r="BG1570" s="305"/>
      <c r="BH1570" s="305"/>
      <c r="BI1570" s="305"/>
      <c r="BJ1570" s="305" t="str">
        <f t="shared" si="18"/>
        <v>&lt;column comment="" default="" key="false" label="CdNbrhd" length="255" nullable="true" originalDbColumnName="CdNbrhd" originalLength="-1" pattern="" precision="-1" talendType="id_String" type=""/&gt;</v>
      </c>
      <c r="BK1570" s="306"/>
      <c r="BL1570" s="305" t="str">
        <f t="shared" si="14"/>
        <v>&lt;column comment="" default="" key="false" label="CdNbrhd" length="255" nullable="true" originalDbColumnName="CdNbrhd" originalLength="-1" pattern="" precision="-1" talendType="id_String" type=""/&gt;</v>
      </c>
      <c r="BM1570" s="306"/>
      <c r="BN1570" s="302"/>
      <c r="BO1570" s="302"/>
      <c r="BP1570" s="302"/>
      <c r="BQ1570" s="302"/>
      <c r="BR1570" s="302"/>
      <c r="BS1570" s="302"/>
      <c r="BT1570" s="302"/>
      <c r="BU1570" s="302"/>
      <c r="BV1570" s="302"/>
      <c r="BW1570" s="302"/>
      <c r="BX1570" s="302"/>
    </row>
    <row r="1571">
      <c r="A1571" s="292" t="s">
        <v>728</v>
      </c>
      <c r="B1571" s="292">
        <v>1570.0</v>
      </c>
      <c r="C1571" s="292">
        <f t="shared" si="15"/>
        <v>1</v>
      </c>
      <c r="D1571" s="397" t="str">
        <f t="shared" si="35"/>
        <v>Buil Permit Data</v>
      </c>
      <c r="E1571" s="46" t="str">
        <f t="shared" si="2"/>
        <v>corcode.mdb.CdNbrhd.Name</v>
      </c>
      <c r="F1571" s="46" t="s">
        <v>329</v>
      </c>
      <c r="G1571" s="46" t="s">
        <v>489</v>
      </c>
      <c r="H1571" s="47">
        <v>2.0</v>
      </c>
      <c r="I1571" s="392" t="s">
        <v>681</v>
      </c>
      <c r="J1571" s="398" t="s">
        <v>743</v>
      </c>
      <c r="K1571" s="393">
        <v>40.0</v>
      </c>
      <c r="L1571" s="394" t="b">
        <v>0</v>
      </c>
      <c r="M1571" s="294" t="s">
        <v>802</v>
      </c>
      <c r="N1571" s="294"/>
      <c r="O1571" s="369"/>
      <c r="P1571" s="369"/>
      <c r="Q1571" s="298" t="str">
        <f t="shared" si="3"/>
        <v>CdNbrhd</v>
      </c>
      <c r="R1571" s="298" t="str">
        <f t="shared" si="19"/>
        <v>Name</v>
      </c>
      <c r="S1571" s="298" t="str">
        <f t="array" ref="S1571">iferror(index('Type Mapping'!$A$2:$D$21,match(J1571,'Type Mapping'!$B$2:$B$21,0),3),"type mismatch")</f>
        <v>VARCHAR</v>
      </c>
      <c r="T1571" s="298"/>
      <c r="U1571" s="298"/>
      <c r="V1571" s="298"/>
      <c r="W1571" s="51" t="b">
        <v>1</v>
      </c>
      <c r="X1571" s="51"/>
      <c r="Y1571" s="309"/>
      <c r="Z1571" s="309"/>
      <c r="AA1571" s="311" t="s">
        <v>977</v>
      </c>
      <c r="AB1571" s="53" t="str">
        <f t="shared" si="23"/>
        <v>**field missing**_history</v>
      </c>
      <c r="AC1571" s="308" t="str">
        <f t="array" ref="AC1571">iferror(index('StoT Mapping (Depreciated)'!$D$2:$L$976,match(E1571,'StoT Mapping (Depreciated)'!$D$2:$D$976,0),9),"**FIELD MISSING**")</f>
        <v>**FIELD MISSING**</v>
      </c>
      <c r="AD1571" s="53" t="str">
        <f t="shared" si="6"/>
        <v>**field missing**.**FIELD MISSING**</v>
      </c>
      <c r="AE1571" s="299">
        <f>countif(NEW_REDB_table.field,AD1571)</f>
        <v>0</v>
      </c>
      <c r="AF1571" s="299" t="str">
        <f t="shared" si="7"/>
        <v>Check...</v>
      </c>
      <c r="AG1571" s="308"/>
      <c r="AH1571" s="317" t="b">
        <v>0</v>
      </c>
      <c r="AI1571" s="317" t="b">
        <v>0</v>
      </c>
      <c r="AJ1571" s="308" t="str">
        <f t="array" ref="AJ1571">iferror(index('Type Mapping'!$A$2:$D$21,match(J1571,'Type Mapping'!$B$2:$B$21,0),4),"type mismatch")</f>
        <v>VARCHAR</v>
      </c>
      <c r="AK1571" s="308"/>
      <c r="AL1571" s="308"/>
      <c r="AM1571" s="308"/>
      <c r="AN1571" s="300" t="b">
        <v>0</v>
      </c>
      <c r="AO1571" s="300" t="b">
        <v>0</v>
      </c>
      <c r="AP1571" s="300" t="b">
        <v>0</v>
      </c>
      <c r="AQ1571" s="300" t="b">
        <v>0</v>
      </c>
      <c r="AR1571" s="300"/>
      <c r="AS1571" s="300"/>
      <c r="AT1571" s="302"/>
      <c r="AU1571" s="302"/>
      <c r="AV1571" s="303" t="b">
        <v>1</v>
      </c>
      <c r="AW1571" s="304" t="str">
        <f t="shared" si="9"/>
        <v>false</v>
      </c>
      <c r="AX1571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571" s="306"/>
      <c r="AZ1571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571" s="306"/>
      <c r="BB1571" s="302"/>
      <c r="BC1571" s="303" t="b">
        <f t="shared" si="11"/>
        <v>1</v>
      </c>
      <c r="BD1571" s="304"/>
      <c r="BE1571" s="304" t="str">
        <f t="shared" si="12"/>
        <v>false</v>
      </c>
      <c r="BF1571" s="307"/>
      <c r="BG1571" s="305"/>
      <c r="BH1571" s="305"/>
      <c r="BI1571" s="305"/>
      <c r="BJ1571" s="305" t="str">
        <f t="shared" si="18"/>
        <v>&lt;column comment="" default="" key="false" label="CdNbrhd" length="255" nullable="true" originalDbColumnName="CdNbrhd" originalLength="-1" pattern="" precision="-1" talendType="id_String" type=""/&gt;</v>
      </c>
      <c r="BK1571" s="306"/>
      <c r="BL1571" s="305" t="str">
        <f t="shared" si="14"/>
        <v>&lt;column comment="" default="" key="false" label="CdNbrhd" length="255" nullable="true" originalDbColumnName="CdNbrhd" originalLength="-1" pattern="" precision="-1" talendType="id_String" type=""/&gt;</v>
      </c>
      <c r="BM1571" s="306"/>
      <c r="BN1571" s="302"/>
      <c r="BO1571" s="302"/>
      <c r="BP1571" s="302"/>
      <c r="BQ1571" s="302"/>
      <c r="BR1571" s="302"/>
      <c r="BS1571" s="302"/>
      <c r="BT1571" s="302"/>
      <c r="BU1571" s="302"/>
      <c r="BV1571" s="302"/>
      <c r="BW1571" s="302"/>
      <c r="BX1571" s="302"/>
    </row>
    <row r="1572">
      <c r="A1572" s="292" t="s">
        <v>728</v>
      </c>
      <c r="B1572" s="292">
        <v>1571.0</v>
      </c>
      <c r="C1572" s="292">
        <f t="shared" si="15"/>
        <v>2</v>
      </c>
      <c r="D1572" s="397" t="str">
        <f t="shared" si="35"/>
        <v>Buil Permit Data</v>
      </c>
      <c r="E1572" s="46" t="str">
        <f t="shared" si="2"/>
        <v>corcode.mdb.CdNLCType.NLCType</v>
      </c>
      <c r="F1572" s="46" t="s">
        <v>329</v>
      </c>
      <c r="G1572" s="46" t="s">
        <v>493</v>
      </c>
      <c r="H1572" s="47">
        <v>1.0</v>
      </c>
      <c r="I1572" s="392" t="s">
        <v>2484</v>
      </c>
      <c r="J1572" s="398" t="s">
        <v>743</v>
      </c>
      <c r="K1572" s="393">
        <v>1.0</v>
      </c>
      <c r="L1572" s="394" t="b">
        <v>1</v>
      </c>
      <c r="M1572" s="294" t="s">
        <v>802</v>
      </c>
      <c r="N1572" s="294"/>
      <c r="O1572" s="369"/>
      <c r="P1572" s="369"/>
      <c r="Q1572" s="298" t="str">
        <f t="shared" si="3"/>
        <v>CdNLCType</v>
      </c>
      <c r="R1572" s="298" t="str">
        <f t="shared" si="19"/>
        <v>NLCType</v>
      </c>
      <c r="S1572" s="298" t="str">
        <f t="array" ref="S1572">iferror(index('Type Mapping'!$A$2:$D$21,match(J1572,'Type Mapping'!$B$2:$B$21,0),3),"type mismatch")</f>
        <v>VARCHAR</v>
      </c>
      <c r="T1572" s="298"/>
      <c r="U1572" s="298"/>
      <c r="V1572" s="298"/>
      <c r="W1572" s="51" t="b">
        <v>1</v>
      </c>
      <c r="X1572" s="51"/>
      <c r="Y1572" s="309"/>
      <c r="Z1572" s="309"/>
      <c r="AA1572" s="311" t="s">
        <v>977</v>
      </c>
      <c r="AB1572" s="53" t="str">
        <f t="shared" si="23"/>
        <v>**field missing**_history</v>
      </c>
      <c r="AC1572" s="308" t="str">
        <f t="array" ref="AC1572">iferror(index('StoT Mapping (Depreciated)'!$D$2:$L$976,match(E1572,'StoT Mapping (Depreciated)'!$D$2:$D$976,0),9),"**FIELD MISSING**")</f>
        <v>**FIELD MISSING**</v>
      </c>
      <c r="AD1572" s="53" t="str">
        <f t="shared" si="6"/>
        <v>**field missing**.**FIELD MISSING**</v>
      </c>
      <c r="AE1572" s="299">
        <f>countif(NEW_REDB_table.field,AD1572)</f>
        <v>0</v>
      </c>
      <c r="AF1572" s="299" t="str">
        <f t="shared" si="7"/>
        <v>Check...</v>
      </c>
      <c r="AG1572" s="308"/>
      <c r="AH1572" s="317" t="b">
        <v>0</v>
      </c>
      <c r="AI1572" s="317" t="b">
        <v>0</v>
      </c>
      <c r="AJ1572" s="308" t="str">
        <f t="array" ref="AJ1572">iferror(index('Type Mapping'!$A$2:$D$21,match(J1572,'Type Mapping'!$B$2:$B$21,0),4),"type mismatch")</f>
        <v>VARCHAR</v>
      </c>
      <c r="AK1572" s="308"/>
      <c r="AL1572" s="308"/>
      <c r="AM1572" s="308"/>
      <c r="AN1572" s="300" t="b">
        <v>0</v>
      </c>
      <c r="AO1572" s="300" t="b">
        <v>0</v>
      </c>
      <c r="AP1572" s="300" t="b">
        <v>0</v>
      </c>
      <c r="AQ1572" s="300" t="b">
        <v>0</v>
      </c>
      <c r="AR1572" s="300"/>
      <c r="AS1572" s="300"/>
      <c r="AT1572" s="302"/>
      <c r="AU1572" s="302"/>
      <c r="AV1572" s="303" t="b">
        <v>1</v>
      </c>
      <c r="AW1572" s="304" t="str">
        <f t="shared" si="9"/>
        <v>true</v>
      </c>
      <c r="AX1572" s="305" t="str">
        <f t="shared" si="17"/>
        <v>***CdNLCType.xml &lt;?xml version="1.0" encoding="UTF-8"?&gt;&lt;schema&gt;&lt;column comment="" default="" key="true" label="NLCType" length="255" nullable="true" originalDbColumnName="NLCType" originalLength="-1" pattern="" precision="-1" talendType="id_String" type=""/&gt;</v>
      </c>
      <c r="AY1572" s="306"/>
      <c r="AZ1572" s="305" t="str">
        <f t="shared" si="10"/>
        <v>CdNLCType.xml
&lt;?xml version="1.0" encoding="UTF-8"?&gt;&lt;schema&gt;
&lt;column comment="" default="" key="true" label="NLCType" length="255" nullable="true" originalDbColumnName="NLCType" originalLength="-1" pattern="" precision="-1" talendType="id_String" type=""/&gt;</v>
      </c>
      <c r="BA1572" s="306"/>
      <c r="BB1572" s="302"/>
      <c r="BC1572" s="303" t="b">
        <f t="shared" si="11"/>
        <v>1</v>
      </c>
      <c r="BD1572" s="304"/>
      <c r="BE1572" s="304" t="str">
        <f t="shared" si="12"/>
        <v>false</v>
      </c>
      <c r="BF1572" s="307"/>
      <c r="BG1572" s="305"/>
      <c r="BH1572" s="305"/>
      <c r="BI1572" s="305"/>
      <c r="BJ1572" s="305" t="str">
        <f t="shared" si="18"/>
        <v>&lt;column comment="" default="" key="false" label="CdNLCType" length="255" nullable="true" originalDbColumnName="CdNLCType" originalLength="-1" pattern="" precision="-1" talendType="id_String" type=""/&gt;</v>
      </c>
      <c r="BK1572" s="306"/>
      <c r="BL1572" s="305" t="str">
        <f t="shared" si="14"/>
        <v>&lt;column comment="" default="" key="false" label="CdNLCType" length="255" nullable="true" originalDbColumnName="CdNLCType" originalLength="-1" pattern="" precision="-1" talendType="id_String" type=""/&gt;</v>
      </c>
      <c r="BM1572" s="306"/>
      <c r="BN1572" s="302"/>
      <c r="BO1572" s="302"/>
      <c r="BP1572" s="302"/>
      <c r="BQ1572" s="302"/>
      <c r="BR1572" s="302"/>
      <c r="BS1572" s="302"/>
      <c r="BT1572" s="302"/>
      <c r="BU1572" s="302"/>
      <c r="BV1572" s="302"/>
      <c r="BW1572" s="302"/>
      <c r="BX1572" s="302"/>
    </row>
    <row r="1573">
      <c r="A1573" s="292" t="s">
        <v>728</v>
      </c>
      <c r="B1573" s="292">
        <v>1572.0</v>
      </c>
      <c r="C1573" s="292">
        <f t="shared" si="15"/>
        <v>2</v>
      </c>
      <c r="D1573" s="397" t="str">
        <f t="shared" si="35"/>
        <v>Buil Permit Data</v>
      </c>
      <c r="E1573" s="46" t="str">
        <f t="shared" si="2"/>
        <v>corcode.mdb.CdNLCType.Descr</v>
      </c>
      <c r="F1573" s="46" t="s">
        <v>329</v>
      </c>
      <c r="G1573" s="46" t="s">
        <v>493</v>
      </c>
      <c r="H1573" s="47">
        <v>2.0</v>
      </c>
      <c r="I1573" s="392" t="s">
        <v>2078</v>
      </c>
      <c r="J1573" s="398" t="s">
        <v>743</v>
      </c>
      <c r="K1573" s="393">
        <v>20.0</v>
      </c>
      <c r="L1573" s="394" t="b">
        <v>0</v>
      </c>
      <c r="M1573" s="294" t="s">
        <v>802</v>
      </c>
      <c r="N1573" s="294"/>
      <c r="O1573" s="369"/>
      <c r="P1573" s="369"/>
      <c r="Q1573" s="298" t="str">
        <f t="shared" si="3"/>
        <v>CdNLCType</v>
      </c>
      <c r="R1573" s="298" t="str">
        <f t="shared" si="19"/>
        <v>Descr</v>
      </c>
      <c r="S1573" s="298" t="str">
        <f t="array" ref="S1573">iferror(index('Type Mapping'!$A$2:$D$21,match(J1573,'Type Mapping'!$B$2:$B$21,0),3),"type mismatch")</f>
        <v>VARCHAR</v>
      </c>
      <c r="T1573" s="298"/>
      <c r="U1573" s="298"/>
      <c r="V1573" s="298"/>
      <c r="W1573" s="51" t="b">
        <v>1</v>
      </c>
      <c r="X1573" s="51"/>
      <c r="Y1573" s="309"/>
      <c r="Z1573" s="309"/>
      <c r="AA1573" s="311" t="s">
        <v>977</v>
      </c>
      <c r="AB1573" s="53" t="str">
        <f t="shared" si="23"/>
        <v>**field missing**_history</v>
      </c>
      <c r="AC1573" s="308" t="str">
        <f t="array" ref="AC1573">iferror(index('StoT Mapping (Depreciated)'!$D$2:$L$976,match(E1573,'StoT Mapping (Depreciated)'!$D$2:$D$976,0),9),"**FIELD MISSING**")</f>
        <v>**FIELD MISSING**</v>
      </c>
      <c r="AD1573" s="53" t="str">
        <f t="shared" si="6"/>
        <v>**field missing**.**FIELD MISSING**</v>
      </c>
      <c r="AE1573" s="299">
        <f>countif(NEW_REDB_table.field,AD1573)</f>
        <v>0</v>
      </c>
      <c r="AF1573" s="299" t="str">
        <f t="shared" si="7"/>
        <v>Check...</v>
      </c>
      <c r="AG1573" s="308"/>
      <c r="AH1573" s="317" t="b">
        <v>0</v>
      </c>
      <c r="AI1573" s="317" t="b">
        <v>0</v>
      </c>
      <c r="AJ1573" s="308" t="str">
        <f t="array" ref="AJ1573">iferror(index('Type Mapping'!$A$2:$D$21,match(J1573,'Type Mapping'!$B$2:$B$21,0),4),"type mismatch")</f>
        <v>VARCHAR</v>
      </c>
      <c r="AK1573" s="308"/>
      <c r="AL1573" s="308"/>
      <c r="AM1573" s="308"/>
      <c r="AN1573" s="300" t="b">
        <v>0</v>
      </c>
      <c r="AO1573" s="300" t="b">
        <v>0</v>
      </c>
      <c r="AP1573" s="300" t="b">
        <v>0</v>
      </c>
      <c r="AQ1573" s="300" t="b">
        <v>0</v>
      </c>
      <c r="AR1573" s="300"/>
      <c r="AS1573" s="300"/>
      <c r="AT1573" s="302"/>
      <c r="AU1573" s="302"/>
      <c r="AV1573" s="303" t="b">
        <v>1</v>
      </c>
      <c r="AW1573" s="304" t="str">
        <f t="shared" si="9"/>
        <v>false</v>
      </c>
      <c r="AX1573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73" s="306"/>
      <c r="AZ1573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73" s="306"/>
      <c r="BB1573" s="302"/>
      <c r="BC1573" s="303" t="b">
        <f t="shared" si="11"/>
        <v>1</v>
      </c>
      <c r="BD1573" s="304"/>
      <c r="BE1573" s="304" t="str">
        <f t="shared" si="12"/>
        <v>false</v>
      </c>
      <c r="BF1573" s="307"/>
      <c r="BG1573" s="305"/>
      <c r="BH1573" s="305"/>
      <c r="BI1573" s="305"/>
      <c r="BJ1573" s="305" t="str">
        <f t="shared" si="18"/>
        <v>&lt;column comment="" default="" key="false" label="CdNLCType" length="255" nullable="true" originalDbColumnName="CdNLCType" originalLength="-1" pattern="" precision="-1" talendType="id_String" type=""/&gt;</v>
      </c>
      <c r="BK1573" s="306"/>
      <c r="BL1573" s="305" t="str">
        <f t="shared" si="14"/>
        <v>&lt;column comment="" default="" key="false" label="CdNLCType" length="255" nullable="true" originalDbColumnName="CdNLCType" originalLength="-1" pattern="" precision="-1" talendType="id_String" type=""/&gt;</v>
      </c>
      <c r="BM1573" s="306"/>
      <c r="BN1573" s="302"/>
      <c r="BO1573" s="302"/>
      <c r="BP1573" s="302"/>
      <c r="BQ1573" s="302"/>
      <c r="BR1573" s="302"/>
      <c r="BS1573" s="302"/>
      <c r="BT1573" s="302"/>
      <c r="BU1573" s="302"/>
      <c r="BV1573" s="302"/>
      <c r="BW1573" s="302"/>
      <c r="BX1573" s="302"/>
    </row>
    <row r="1574">
      <c r="A1574" s="292" t="s">
        <v>728</v>
      </c>
      <c r="B1574" s="292">
        <v>1573.0</v>
      </c>
      <c r="C1574" s="292">
        <f t="shared" si="15"/>
        <v>1</v>
      </c>
      <c r="D1574" s="397" t="str">
        <f t="shared" si="35"/>
        <v>Buil Permit Data</v>
      </c>
      <c r="E1574" s="46" t="str">
        <f t="shared" si="2"/>
        <v>corcode.mdb.CdOBBlitzRegion.OBBlitzRegion</v>
      </c>
      <c r="F1574" s="46" t="s">
        <v>329</v>
      </c>
      <c r="G1574" s="46" t="s">
        <v>495</v>
      </c>
      <c r="H1574" s="47">
        <v>1.0</v>
      </c>
      <c r="I1574" s="392" t="s">
        <v>2485</v>
      </c>
      <c r="J1574" s="398" t="s">
        <v>740</v>
      </c>
      <c r="K1574" s="393">
        <v>1.0</v>
      </c>
      <c r="L1574" s="394" t="b">
        <v>1</v>
      </c>
      <c r="M1574" s="294" t="s">
        <v>802</v>
      </c>
      <c r="N1574" s="294"/>
      <c r="O1574" s="369"/>
      <c r="P1574" s="369"/>
      <c r="Q1574" s="298" t="str">
        <f t="shared" si="3"/>
        <v>CdOBBlitzRegion</v>
      </c>
      <c r="R1574" s="298" t="str">
        <f t="shared" si="19"/>
        <v>OBBlitzRegion</v>
      </c>
      <c r="S1574" s="298" t="str">
        <f t="array" ref="S1574">iferror(index('Type Mapping'!$A$2:$D$21,match(J1574,'Type Mapping'!$B$2:$B$21,0),3),"type mismatch")</f>
        <v>VARCHAR</v>
      </c>
      <c r="T1574" s="298"/>
      <c r="U1574" s="298"/>
      <c r="V1574" s="298"/>
      <c r="W1574" s="51" t="b">
        <v>1</v>
      </c>
      <c r="X1574" s="51"/>
      <c r="Y1574" s="309"/>
      <c r="Z1574" s="309"/>
      <c r="AA1574" s="311" t="s">
        <v>977</v>
      </c>
      <c r="AB1574" s="53" t="str">
        <f t="shared" si="23"/>
        <v>**field missing**_history</v>
      </c>
      <c r="AC1574" s="308" t="str">
        <f t="array" ref="AC1574">iferror(index('StoT Mapping (Depreciated)'!$D$2:$L$976,match(E1574,'StoT Mapping (Depreciated)'!$D$2:$D$976,0),9),"**FIELD MISSING**")</f>
        <v>**FIELD MISSING**</v>
      </c>
      <c r="AD1574" s="53" t="str">
        <f t="shared" si="6"/>
        <v>**field missing**.**FIELD MISSING**</v>
      </c>
      <c r="AE1574" s="299">
        <f>countif(NEW_REDB_table.field,AD1574)</f>
        <v>0</v>
      </c>
      <c r="AF1574" s="299" t="str">
        <f t="shared" si="7"/>
        <v>Check...</v>
      </c>
      <c r="AG1574" s="308"/>
      <c r="AH1574" s="317" t="b">
        <v>0</v>
      </c>
      <c r="AI1574" s="317" t="b">
        <v>0</v>
      </c>
      <c r="AJ1574" s="308" t="str">
        <f t="array" ref="AJ1574">iferror(index('Type Mapping'!$A$2:$D$21,match(J1574,'Type Mapping'!$B$2:$B$21,0),4),"type mismatch")</f>
        <v>INT</v>
      </c>
      <c r="AK1574" s="308"/>
      <c r="AL1574" s="308"/>
      <c r="AM1574" s="308"/>
      <c r="AN1574" s="300" t="b">
        <v>0</v>
      </c>
      <c r="AO1574" s="300" t="b">
        <v>0</v>
      </c>
      <c r="AP1574" s="300" t="b">
        <v>0</v>
      </c>
      <c r="AQ1574" s="300" t="b">
        <v>0</v>
      </c>
      <c r="AR1574" s="300"/>
      <c r="AS1574" s="300"/>
      <c r="AT1574" s="302"/>
      <c r="AU1574" s="302"/>
      <c r="AV1574" s="303" t="b">
        <v>1</v>
      </c>
      <c r="AW1574" s="304" t="str">
        <f t="shared" si="9"/>
        <v>true</v>
      </c>
      <c r="AX1574" s="305" t="str">
        <f t="shared" si="17"/>
        <v>***CdOBBlitzRegion.xml &lt;?xml version="1.0" encoding="UTF-8"?&gt;&lt;schema&gt;&lt;column comment="" default="" key="true" label="OBBlitzRegion" length="255" nullable="true" originalDbColumnName="OBBlitzRegion" originalLength="-1" pattern="" precision="-1" talendType="id_String" type=""/&gt;</v>
      </c>
      <c r="AY1574" s="306"/>
      <c r="AZ1574" s="305" t="str">
        <f t="shared" si="10"/>
        <v>CdOBBlitzRegion.xml
&lt;?xml version="1.0" encoding="UTF-8"?&gt;&lt;schema&gt;
&lt;column comment="" default="" key="true" label="OBBlitzRegion" length="255" nullable="true" originalDbColumnName="OBBlitzRegion" originalLength="-1" pattern="" precision="-1" talendType="id_String" type=""/&gt;</v>
      </c>
      <c r="BA1574" s="306"/>
      <c r="BB1574" s="302"/>
      <c r="BC1574" s="303" t="b">
        <f t="shared" si="11"/>
        <v>1</v>
      </c>
      <c r="BD1574" s="304"/>
      <c r="BE1574" s="304" t="str">
        <f t="shared" si="12"/>
        <v>false</v>
      </c>
      <c r="BF1574" s="307"/>
      <c r="BG1574" s="305"/>
      <c r="BH1574" s="305"/>
      <c r="BI1574" s="305"/>
      <c r="BJ1574" s="305" t="str">
        <f t="shared" si="18"/>
        <v>&lt;column comment="" default="" key="false" label="CdOBBlitzRegion" length="255" nullable="true" originalDbColumnName="CdOBBlitzRegion" originalLength="-1" pattern="" precision="-1" talendType="id_String" type=""/&gt;</v>
      </c>
      <c r="BK1574" s="306"/>
      <c r="BL1574" s="305" t="str">
        <f t="shared" si="14"/>
        <v>&lt;column comment="" default="" key="false" label="CdOBBlitzRegion" length="255" nullable="true" originalDbColumnName="CdOBBlitzRegion" originalLength="-1" pattern="" precision="-1" talendType="id_String" type=""/&gt;</v>
      </c>
      <c r="BM1574" s="306"/>
      <c r="BN1574" s="302"/>
      <c r="BO1574" s="302"/>
      <c r="BP1574" s="302"/>
      <c r="BQ1574" s="302"/>
      <c r="BR1574" s="302"/>
      <c r="BS1574" s="302"/>
      <c r="BT1574" s="302"/>
      <c r="BU1574" s="302"/>
      <c r="BV1574" s="302"/>
      <c r="BW1574" s="302"/>
      <c r="BX1574" s="302"/>
    </row>
    <row r="1575">
      <c r="A1575" s="292" t="s">
        <v>728</v>
      </c>
      <c r="B1575" s="292">
        <v>1574.0</v>
      </c>
      <c r="C1575" s="292">
        <f t="shared" si="15"/>
        <v>1</v>
      </c>
      <c r="D1575" s="397" t="str">
        <f t="shared" si="35"/>
        <v>Buil Permit Data</v>
      </c>
      <c r="E1575" s="46" t="str">
        <f t="shared" si="2"/>
        <v>corcode.mdb.CdOBBlitzRegion.Name</v>
      </c>
      <c r="F1575" s="46" t="s">
        <v>329</v>
      </c>
      <c r="G1575" s="46" t="s">
        <v>495</v>
      </c>
      <c r="H1575" s="47">
        <v>2.0</v>
      </c>
      <c r="I1575" s="392" t="s">
        <v>681</v>
      </c>
      <c r="J1575" s="398" t="s">
        <v>743</v>
      </c>
      <c r="K1575" s="393">
        <v>15.0</v>
      </c>
      <c r="L1575" s="394" t="b">
        <v>0</v>
      </c>
      <c r="M1575" s="294" t="s">
        <v>802</v>
      </c>
      <c r="N1575" s="294"/>
      <c r="O1575" s="369"/>
      <c r="P1575" s="369"/>
      <c r="Q1575" s="298" t="str">
        <f t="shared" si="3"/>
        <v>CdOBBlitzRegion</v>
      </c>
      <c r="R1575" s="298" t="str">
        <f t="shared" si="19"/>
        <v>Name</v>
      </c>
      <c r="S1575" s="298" t="str">
        <f t="array" ref="S1575">iferror(index('Type Mapping'!$A$2:$D$21,match(J1575,'Type Mapping'!$B$2:$B$21,0),3),"type mismatch")</f>
        <v>VARCHAR</v>
      </c>
      <c r="T1575" s="298"/>
      <c r="U1575" s="298"/>
      <c r="V1575" s="298"/>
      <c r="W1575" s="51" t="b">
        <v>1</v>
      </c>
      <c r="X1575" s="51"/>
      <c r="Y1575" s="309"/>
      <c r="Z1575" s="309"/>
      <c r="AA1575" s="311" t="s">
        <v>977</v>
      </c>
      <c r="AB1575" s="53" t="str">
        <f t="shared" si="23"/>
        <v>**field missing**_history</v>
      </c>
      <c r="AC1575" s="308" t="str">
        <f t="array" ref="AC1575">iferror(index('StoT Mapping (Depreciated)'!$D$2:$L$976,match(E1575,'StoT Mapping (Depreciated)'!$D$2:$D$976,0),9),"**FIELD MISSING**")</f>
        <v>**FIELD MISSING**</v>
      </c>
      <c r="AD1575" s="53" t="str">
        <f t="shared" si="6"/>
        <v>**field missing**.**FIELD MISSING**</v>
      </c>
      <c r="AE1575" s="299">
        <f>countif(NEW_REDB_table.field,AD1575)</f>
        <v>0</v>
      </c>
      <c r="AF1575" s="299" t="str">
        <f t="shared" si="7"/>
        <v>Check...</v>
      </c>
      <c r="AG1575" s="308"/>
      <c r="AH1575" s="317" t="b">
        <v>0</v>
      </c>
      <c r="AI1575" s="317" t="b">
        <v>0</v>
      </c>
      <c r="AJ1575" s="308" t="str">
        <f t="array" ref="AJ1575">iferror(index('Type Mapping'!$A$2:$D$21,match(J1575,'Type Mapping'!$B$2:$B$21,0),4),"type mismatch")</f>
        <v>VARCHAR</v>
      </c>
      <c r="AK1575" s="308"/>
      <c r="AL1575" s="308"/>
      <c r="AM1575" s="308"/>
      <c r="AN1575" s="300" t="b">
        <v>0</v>
      </c>
      <c r="AO1575" s="300" t="b">
        <v>0</v>
      </c>
      <c r="AP1575" s="300" t="b">
        <v>0</v>
      </c>
      <c r="AQ1575" s="300" t="b">
        <v>0</v>
      </c>
      <c r="AR1575" s="300"/>
      <c r="AS1575" s="300"/>
      <c r="AT1575" s="302"/>
      <c r="AU1575" s="302"/>
      <c r="AV1575" s="303" t="b">
        <v>1</v>
      </c>
      <c r="AW1575" s="304" t="str">
        <f t="shared" si="9"/>
        <v>false</v>
      </c>
      <c r="AX1575" s="305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575" s="306"/>
      <c r="AZ1575" s="305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575" s="306"/>
      <c r="BB1575" s="302"/>
      <c r="BC1575" s="303" t="b">
        <f t="shared" si="11"/>
        <v>1</v>
      </c>
      <c r="BD1575" s="304"/>
      <c r="BE1575" s="304" t="str">
        <f t="shared" si="12"/>
        <v>false</v>
      </c>
      <c r="BF1575" s="307"/>
      <c r="BG1575" s="305"/>
      <c r="BH1575" s="305"/>
      <c r="BI1575" s="305"/>
      <c r="BJ1575" s="305" t="str">
        <f t="shared" si="18"/>
        <v>&lt;column comment="" default="" key="false" label="CdOBBlitzRegion" length="255" nullable="true" originalDbColumnName="CdOBBlitzRegion" originalLength="-1" pattern="" precision="-1" talendType="id_String" type=""/&gt;</v>
      </c>
      <c r="BK1575" s="306"/>
      <c r="BL1575" s="305" t="str">
        <f t="shared" si="14"/>
        <v>&lt;column comment="" default="" key="false" label="CdOBBlitzRegion" length="255" nullable="true" originalDbColumnName="CdOBBlitzRegion" originalLength="-1" pattern="" precision="-1" talendType="id_String" type=""/&gt;</v>
      </c>
      <c r="BM1575" s="306"/>
      <c r="BN1575" s="302"/>
      <c r="BO1575" s="302"/>
      <c r="BP1575" s="302"/>
      <c r="BQ1575" s="302"/>
      <c r="BR1575" s="302"/>
      <c r="BS1575" s="302"/>
      <c r="BT1575" s="302"/>
      <c r="BU1575" s="302"/>
      <c r="BV1575" s="302"/>
      <c r="BW1575" s="302"/>
      <c r="BX1575" s="302"/>
    </row>
    <row r="1576">
      <c r="A1576" s="292" t="s">
        <v>728</v>
      </c>
      <c r="B1576" s="292">
        <v>1575.0</v>
      </c>
      <c r="C1576" s="292">
        <f t="shared" si="15"/>
        <v>1</v>
      </c>
      <c r="D1576" s="397" t="str">
        <f t="shared" si="35"/>
        <v>Buil Permit Data</v>
      </c>
      <c r="E1576" s="46" t="str">
        <f t="shared" si="2"/>
        <v>corcode.mdb.CdOBBlitzRegion.ShortName</v>
      </c>
      <c r="F1576" s="46" t="s">
        <v>329</v>
      </c>
      <c r="G1576" s="46" t="s">
        <v>495</v>
      </c>
      <c r="H1576" s="47">
        <v>3.0</v>
      </c>
      <c r="I1576" s="392" t="s">
        <v>2486</v>
      </c>
      <c r="J1576" s="398" t="s">
        <v>743</v>
      </c>
      <c r="K1576" s="393">
        <v>2.0</v>
      </c>
      <c r="L1576" s="394" t="b">
        <v>0</v>
      </c>
      <c r="M1576" s="294" t="s">
        <v>802</v>
      </c>
      <c r="N1576" s="294"/>
      <c r="O1576" s="369"/>
      <c r="P1576" s="369"/>
      <c r="Q1576" s="298" t="str">
        <f t="shared" si="3"/>
        <v>CdOBBlitzRegion</v>
      </c>
      <c r="R1576" s="298" t="str">
        <f t="shared" si="19"/>
        <v>ShortName</v>
      </c>
      <c r="S1576" s="298" t="str">
        <f t="array" ref="S1576">iferror(index('Type Mapping'!$A$2:$D$21,match(J1576,'Type Mapping'!$B$2:$B$21,0),3),"type mismatch")</f>
        <v>VARCHAR</v>
      </c>
      <c r="T1576" s="298"/>
      <c r="U1576" s="298"/>
      <c r="V1576" s="298"/>
      <c r="W1576" s="51" t="b">
        <v>1</v>
      </c>
      <c r="X1576" s="51"/>
      <c r="Y1576" s="309"/>
      <c r="Z1576" s="309"/>
      <c r="AA1576" s="311" t="s">
        <v>977</v>
      </c>
      <c r="AB1576" s="53" t="str">
        <f t="shared" si="23"/>
        <v>**field missing**_history</v>
      </c>
      <c r="AC1576" s="308" t="str">
        <f t="array" ref="AC1576">iferror(index('StoT Mapping (Depreciated)'!$D$2:$L$976,match(E1576,'StoT Mapping (Depreciated)'!$D$2:$D$976,0),9),"**FIELD MISSING**")</f>
        <v>**FIELD MISSING**</v>
      </c>
      <c r="AD1576" s="53" t="str">
        <f t="shared" si="6"/>
        <v>**field missing**.**FIELD MISSING**</v>
      </c>
      <c r="AE1576" s="299">
        <f>countif(NEW_REDB_table.field,AD1576)</f>
        <v>0</v>
      </c>
      <c r="AF1576" s="299" t="str">
        <f t="shared" si="7"/>
        <v>Check...</v>
      </c>
      <c r="AG1576" s="308"/>
      <c r="AH1576" s="317" t="b">
        <v>0</v>
      </c>
      <c r="AI1576" s="317" t="b">
        <v>0</v>
      </c>
      <c r="AJ1576" s="308" t="str">
        <f t="array" ref="AJ1576">iferror(index('Type Mapping'!$A$2:$D$21,match(J1576,'Type Mapping'!$B$2:$B$21,0),4),"type mismatch")</f>
        <v>VARCHAR</v>
      </c>
      <c r="AK1576" s="308"/>
      <c r="AL1576" s="308"/>
      <c r="AM1576" s="308"/>
      <c r="AN1576" s="300" t="b">
        <v>0</v>
      </c>
      <c r="AO1576" s="300" t="b">
        <v>0</v>
      </c>
      <c r="AP1576" s="300" t="b">
        <v>0</v>
      </c>
      <c r="AQ1576" s="300" t="b">
        <v>0</v>
      </c>
      <c r="AR1576" s="300"/>
      <c r="AS1576" s="300"/>
      <c r="AT1576" s="302"/>
      <c r="AU1576" s="302"/>
      <c r="AV1576" s="303" t="b">
        <v>1</v>
      </c>
      <c r="AW1576" s="304" t="str">
        <f t="shared" si="9"/>
        <v>false</v>
      </c>
      <c r="AX1576" s="305" t="str">
        <f t="shared" si="17"/>
        <v>&lt;column comment="" default="" key="false" label="ShortName" length="255" nullable="true" originalDbColumnName="ShortName" originalLength="-1" pattern="" precision="-1" talendType="id_String" type=""/&gt;</v>
      </c>
      <c r="AY1576" s="306"/>
      <c r="AZ1576" s="305" t="str">
        <f t="shared" si="10"/>
        <v>&lt;column comment="" default="" key="false" label="ShortName" length="255" nullable="true" originalDbColumnName="ShortName" originalLength="-1" pattern="" precision="-1" talendType="id_String" type=""/&gt;</v>
      </c>
      <c r="BA1576" s="306"/>
      <c r="BB1576" s="302"/>
      <c r="BC1576" s="303" t="b">
        <f t="shared" si="11"/>
        <v>1</v>
      </c>
      <c r="BD1576" s="304"/>
      <c r="BE1576" s="304" t="str">
        <f t="shared" si="12"/>
        <v>false</v>
      </c>
      <c r="BF1576" s="307"/>
      <c r="BG1576" s="305"/>
      <c r="BH1576" s="305"/>
      <c r="BI1576" s="305"/>
      <c r="BJ1576" s="305" t="str">
        <f t="shared" si="18"/>
        <v>&lt;column comment="" default="" key="false" label="CdOBBlitzRegion" length="255" nullable="true" originalDbColumnName="CdOBBlitzRegion" originalLength="-1" pattern="" precision="-1" talendType="id_String" type=""/&gt;</v>
      </c>
      <c r="BK1576" s="306"/>
      <c r="BL1576" s="305" t="str">
        <f t="shared" si="14"/>
        <v>&lt;column comment="" default="" key="false" label="CdOBBlitzRegion" length="255" nullable="true" originalDbColumnName="CdOBBlitzRegion" originalLength="-1" pattern="" precision="-1" talendType="id_String" type=""/&gt;</v>
      </c>
      <c r="BM1576" s="306"/>
      <c r="BN1576" s="302"/>
      <c r="BO1576" s="302"/>
      <c r="BP1576" s="302"/>
      <c r="BQ1576" s="302"/>
      <c r="BR1576" s="302"/>
      <c r="BS1576" s="302"/>
      <c r="BT1576" s="302"/>
      <c r="BU1576" s="302"/>
      <c r="BV1576" s="302"/>
      <c r="BW1576" s="302"/>
      <c r="BX1576" s="302"/>
    </row>
    <row r="1577">
      <c r="A1577" s="292" t="s">
        <v>728</v>
      </c>
      <c r="B1577" s="292">
        <v>1576.0</v>
      </c>
      <c r="C1577" s="292">
        <f t="shared" si="15"/>
        <v>1</v>
      </c>
      <c r="D1577" s="397" t="str">
        <f t="shared" si="35"/>
        <v>Buil Permit Data</v>
      </c>
      <c r="E1577" s="46" t="str">
        <f t="shared" si="2"/>
        <v>corcode.mdb.CdOBBlitzRegion.BlitzDate</v>
      </c>
      <c r="F1577" s="46" t="s">
        <v>329</v>
      </c>
      <c r="G1577" s="46" t="s">
        <v>495</v>
      </c>
      <c r="H1577" s="47">
        <v>4.0</v>
      </c>
      <c r="I1577" s="392" t="s">
        <v>2487</v>
      </c>
      <c r="J1577" s="398" t="s">
        <v>788</v>
      </c>
      <c r="K1577" s="393">
        <v>8.0</v>
      </c>
      <c r="L1577" s="394" t="b">
        <v>0</v>
      </c>
      <c r="M1577" s="294" t="s">
        <v>802</v>
      </c>
      <c r="N1577" s="294"/>
      <c r="O1577" s="369"/>
      <c r="P1577" s="369"/>
      <c r="Q1577" s="298" t="str">
        <f t="shared" si="3"/>
        <v>CdOBBlitzRegion</v>
      </c>
      <c r="R1577" s="298" t="str">
        <f t="shared" si="19"/>
        <v>BlitzDate</v>
      </c>
      <c r="S1577" s="298" t="str">
        <f t="array" ref="S1577">iferror(index('Type Mapping'!$A$2:$D$21,match(J1577,'Type Mapping'!$B$2:$B$21,0),3),"type mismatch")</f>
        <v>VARCHAR</v>
      </c>
      <c r="T1577" s="298"/>
      <c r="U1577" s="298"/>
      <c r="V1577" s="298"/>
      <c r="W1577" s="51" t="b">
        <v>1</v>
      </c>
      <c r="X1577" s="51"/>
      <c r="Y1577" s="309"/>
      <c r="Z1577" s="309"/>
      <c r="AA1577" s="311" t="s">
        <v>977</v>
      </c>
      <c r="AB1577" s="53" t="str">
        <f t="shared" si="23"/>
        <v>**field missing**_history</v>
      </c>
      <c r="AC1577" s="308" t="str">
        <f t="array" ref="AC1577">iferror(index('StoT Mapping (Depreciated)'!$D$2:$L$976,match(E1577,'StoT Mapping (Depreciated)'!$D$2:$D$976,0),9),"**FIELD MISSING**")</f>
        <v>**FIELD MISSING**</v>
      </c>
      <c r="AD1577" s="53" t="str">
        <f t="shared" si="6"/>
        <v>**field missing**.**FIELD MISSING**</v>
      </c>
      <c r="AE1577" s="299">
        <f>countif(NEW_REDB_table.field,AD1577)</f>
        <v>0</v>
      </c>
      <c r="AF1577" s="299" t="str">
        <f t="shared" si="7"/>
        <v>Check...</v>
      </c>
      <c r="AG1577" s="308"/>
      <c r="AH1577" s="317" t="b">
        <v>0</v>
      </c>
      <c r="AI1577" s="317" t="b">
        <v>0</v>
      </c>
      <c r="AJ1577" s="308" t="str">
        <f t="array" ref="AJ1577">iferror(index('Type Mapping'!$A$2:$D$21,match(J1577,'Type Mapping'!$B$2:$B$21,0),4),"type mismatch")</f>
        <v>DATE</v>
      </c>
      <c r="AK1577" s="308"/>
      <c r="AL1577" s="308"/>
      <c r="AM1577" s="308"/>
      <c r="AN1577" s="300" t="b">
        <v>0</v>
      </c>
      <c r="AO1577" s="300" t="b">
        <v>0</v>
      </c>
      <c r="AP1577" s="300" t="b">
        <v>0</v>
      </c>
      <c r="AQ1577" s="300" t="b">
        <v>0</v>
      </c>
      <c r="AR1577" s="300"/>
      <c r="AS1577" s="300"/>
      <c r="AT1577" s="302"/>
      <c r="AU1577" s="302"/>
      <c r="AV1577" s="303" t="b">
        <v>1</v>
      </c>
      <c r="AW1577" s="304" t="str">
        <f t="shared" si="9"/>
        <v>false</v>
      </c>
      <c r="AX1577" s="305" t="str">
        <f t="shared" si="17"/>
        <v>&lt;column comment="" default="" key="false" label="BlitzDate" length="255" nullable="true" originalDbColumnName="BlitzDate" originalLength="-1" pattern="" precision="-1" talendType="id_String" type=""/&gt;</v>
      </c>
      <c r="AY1577" s="306"/>
      <c r="AZ1577" s="305" t="str">
        <f t="shared" si="10"/>
        <v>&lt;column comment="" default="" key="false" label="BlitzDate" length="255" nullable="true" originalDbColumnName="BlitzDate" originalLength="-1" pattern="" precision="-1" talendType="id_String" type=""/&gt;</v>
      </c>
      <c r="BA1577" s="306"/>
      <c r="BB1577" s="302"/>
      <c r="BC1577" s="303" t="b">
        <f t="shared" si="11"/>
        <v>1</v>
      </c>
      <c r="BD1577" s="304"/>
      <c r="BE1577" s="304" t="str">
        <f t="shared" si="12"/>
        <v>false</v>
      </c>
      <c r="BF1577" s="307"/>
      <c r="BG1577" s="305"/>
      <c r="BH1577" s="305"/>
      <c r="BI1577" s="305"/>
      <c r="BJ1577" s="305" t="str">
        <f t="shared" si="18"/>
        <v>&lt;column comment="" default="" key="false" label="CdOBBlitzRegion" length="255" nullable="true" originalDbColumnName="CdOBBlitzRegion" originalLength="-1" pattern="" precision="-1" talendType="id_String" type=""/&gt;</v>
      </c>
      <c r="BK1577" s="306"/>
      <c r="BL1577" s="305" t="str">
        <f t="shared" si="14"/>
        <v>&lt;column comment="" default="" key="false" label="CdOBBlitzRegion" length="255" nullable="true" originalDbColumnName="CdOBBlitzRegion" originalLength="-1" pattern="" precision="-1" talendType="id_String" type=""/&gt;</v>
      </c>
      <c r="BM1577" s="306"/>
      <c r="BN1577" s="302"/>
      <c r="BO1577" s="302"/>
      <c r="BP1577" s="302"/>
      <c r="BQ1577" s="302"/>
      <c r="BR1577" s="302"/>
      <c r="BS1577" s="302"/>
      <c r="BT1577" s="302"/>
      <c r="BU1577" s="302"/>
      <c r="BV1577" s="302"/>
      <c r="BW1577" s="302"/>
      <c r="BX1577" s="302"/>
    </row>
    <row r="1578">
      <c r="A1578" s="292" t="s">
        <v>728</v>
      </c>
      <c r="B1578" s="292">
        <v>1577.0</v>
      </c>
      <c r="C1578" s="292">
        <f t="shared" si="15"/>
        <v>1</v>
      </c>
      <c r="D1578" s="397" t="str">
        <f t="shared" si="35"/>
        <v>Buil Permit Data</v>
      </c>
      <c r="E1578" s="46" t="str">
        <f t="shared" si="2"/>
        <v>corcode.mdb.CdOBBlitzRegion.BlitzDate2</v>
      </c>
      <c r="F1578" s="46" t="s">
        <v>329</v>
      </c>
      <c r="G1578" s="46" t="s">
        <v>495</v>
      </c>
      <c r="H1578" s="47">
        <v>5.0</v>
      </c>
      <c r="I1578" s="392" t="s">
        <v>2488</v>
      </c>
      <c r="J1578" s="398" t="s">
        <v>788</v>
      </c>
      <c r="K1578" s="393">
        <v>8.0</v>
      </c>
      <c r="L1578" s="394" t="b">
        <v>0</v>
      </c>
      <c r="M1578" s="294" t="s">
        <v>802</v>
      </c>
      <c r="N1578" s="294"/>
      <c r="O1578" s="369"/>
      <c r="P1578" s="369"/>
      <c r="Q1578" s="298" t="str">
        <f t="shared" si="3"/>
        <v>CdOBBlitzRegion</v>
      </c>
      <c r="R1578" s="298" t="str">
        <f t="shared" si="19"/>
        <v>BlitzDate2</v>
      </c>
      <c r="S1578" s="298" t="str">
        <f t="array" ref="S1578">iferror(index('Type Mapping'!$A$2:$D$21,match(J1578,'Type Mapping'!$B$2:$B$21,0),3),"type mismatch")</f>
        <v>VARCHAR</v>
      </c>
      <c r="T1578" s="298"/>
      <c r="U1578" s="298"/>
      <c r="V1578" s="298"/>
      <c r="W1578" s="51" t="b">
        <v>1</v>
      </c>
      <c r="X1578" s="51"/>
      <c r="Y1578" s="309"/>
      <c r="Z1578" s="309"/>
      <c r="AA1578" s="311" t="s">
        <v>977</v>
      </c>
      <c r="AB1578" s="53" t="str">
        <f t="shared" si="23"/>
        <v>**field missing**_history</v>
      </c>
      <c r="AC1578" s="308" t="str">
        <f t="array" ref="AC1578">iferror(index('StoT Mapping (Depreciated)'!$D$2:$L$976,match(E1578,'StoT Mapping (Depreciated)'!$D$2:$D$976,0),9),"**FIELD MISSING**")</f>
        <v>**FIELD MISSING**</v>
      </c>
      <c r="AD1578" s="53" t="str">
        <f t="shared" si="6"/>
        <v>**field missing**.**FIELD MISSING**</v>
      </c>
      <c r="AE1578" s="299">
        <f>countif(NEW_REDB_table.field,AD1578)</f>
        <v>0</v>
      </c>
      <c r="AF1578" s="299" t="str">
        <f t="shared" si="7"/>
        <v>Check...</v>
      </c>
      <c r="AG1578" s="308"/>
      <c r="AH1578" s="317" t="b">
        <v>0</v>
      </c>
      <c r="AI1578" s="317" t="b">
        <v>0</v>
      </c>
      <c r="AJ1578" s="308" t="str">
        <f t="array" ref="AJ1578">iferror(index('Type Mapping'!$A$2:$D$21,match(J1578,'Type Mapping'!$B$2:$B$21,0),4),"type mismatch")</f>
        <v>DATE</v>
      </c>
      <c r="AK1578" s="308"/>
      <c r="AL1578" s="308"/>
      <c r="AM1578" s="308"/>
      <c r="AN1578" s="300" t="b">
        <v>0</v>
      </c>
      <c r="AO1578" s="300" t="b">
        <v>0</v>
      </c>
      <c r="AP1578" s="300" t="b">
        <v>0</v>
      </c>
      <c r="AQ1578" s="300" t="b">
        <v>0</v>
      </c>
      <c r="AR1578" s="300"/>
      <c r="AS1578" s="300"/>
      <c r="AT1578" s="302"/>
      <c r="AU1578" s="302"/>
      <c r="AV1578" s="303" t="b">
        <v>1</v>
      </c>
      <c r="AW1578" s="304" t="str">
        <f t="shared" si="9"/>
        <v>false</v>
      </c>
      <c r="AX1578" s="305" t="str">
        <f t="shared" si="17"/>
        <v>&lt;column comment="" default="" key="false" label="BlitzDate2" length="255" nullable="true" originalDbColumnName="BlitzDate2" originalLength="-1" pattern="" precision="-1" talendType="id_String" type=""/&gt;&lt;/schema&gt;</v>
      </c>
      <c r="AY1578" s="306"/>
      <c r="AZ1578" s="305" t="str">
        <f t="shared" si="10"/>
        <v>&lt;column comment="" default="" key="false" label="BlitzDate2" length="255" nullable="true" originalDbColumnName="BlitzDate2" originalLength="-1" pattern="" precision="-1" talendType="id_String" type=""/&gt;
&lt;/schema&gt;
</v>
      </c>
      <c r="BA1578" s="306"/>
      <c r="BB1578" s="302"/>
      <c r="BC1578" s="303" t="b">
        <f t="shared" si="11"/>
        <v>1</v>
      </c>
      <c r="BD1578" s="304"/>
      <c r="BE1578" s="304" t="str">
        <f t="shared" si="12"/>
        <v>false</v>
      </c>
      <c r="BF1578" s="307"/>
      <c r="BG1578" s="305"/>
      <c r="BH1578" s="305"/>
      <c r="BI1578" s="305"/>
      <c r="BJ1578" s="305" t="str">
        <f t="shared" si="18"/>
        <v>&lt;column comment="" default="" key="false" label="CdOBBlitzRegion" length="255" nullable="true" originalDbColumnName="CdOBBlitzRegion" originalLength="-1" pattern="" precision="-1" talendType="id_String" type=""/&gt;</v>
      </c>
      <c r="BK1578" s="306"/>
      <c r="BL1578" s="305" t="str">
        <f t="shared" si="14"/>
        <v>&lt;column comment="" default="" key="false" label="CdOBBlitzRegion" length="255" nullable="true" originalDbColumnName="CdOBBlitzRegion" originalLength="-1" pattern="" precision="-1" talendType="id_String" type=""/&gt;</v>
      </c>
      <c r="BM1578" s="306"/>
      <c r="BN1578" s="302"/>
      <c r="BO1578" s="302"/>
      <c r="BP1578" s="302"/>
      <c r="BQ1578" s="302"/>
      <c r="BR1578" s="302"/>
      <c r="BS1578" s="302"/>
      <c r="BT1578" s="302"/>
      <c r="BU1578" s="302"/>
      <c r="BV1578" s="302"/>
      <c r="BW1578" s="302"/>
      <c r="BX1578" s="302"/>
    </row>
    <row r="1579">
      <c r="A1579" s="292" t="s">
        <v>728</v>
      </c>
      <c r="B1579" s="292">
        <v>1578.0</v>
      </c>
      <c r="C1579" s="292">
        <f t="shared" si="15"/>
        <v>2</v>
      </c>
      <c r="D1579" s="397" t="str">
        <f t="shared" si="35"/>
        <v>Buil Permit Data</v>
      </c>
      <c r="E1579" s="46" t="str">
        <f t="shared" si="2"/>
        <v>corcode.mdb.CdRngRank.RankNum</v>
      </c>
      <c r="F1579" s="46" t="s">
        <v>329</v>
      </c>
      <c r="G1579" s="46" t="s">
        <v>497</v>
      </c>
      <c r="H1579" s="47">
        <v>1.0</v>
      </c>
      <c r="I1579" s="392" t="s">
        <v>2489</v>
      </c>
      <c r="J1579" s="398" t="s">
        <v>740</v>
      </c>
      <c r="K1579" s="393">
        <v>1.0</v>
      </c>
      <c r="L1579" s="394" t="b">
        <v>1</v>
      </c>
      <c r="M1579" s="294" t="s">
        <v>802</v>
      </c>
      <c r="N1579" s="294"/>
      <c r="O1579" s="369"/>
      <c r="P1579" s="369"/>
      <c r="Q1579" s="298" t="str">
        <f t="shared" si="3"/>
        <v>CdRngRank</v>
      </c>
      <c r="R1579" s="298" t="str">
        <f t="shared" si="19"/>
        <v>RankNum</v>
      </c>
      <c r="S1579" s="298" t="str">
        <f t="array" ref="S1579">iferror(index('Type Mapping'!$A$2:$D$21,match(J1579,'Type Mapping'!$B$2:$B$21,0),3),"type mismatch")</f>
        <v>VARCHAR</v>
      </c>
      <c r="T1579" s="298"/>
      <c r="U1579" s="298"/>
      <c r="V1579" s="298"/>
      <c r="W1579" s="51" t="b">
        <v>1</v>
      </c>
      <c r="X1579" s="51"/>
      <c r="Y1579" s="309"/>
      <c r="Z1579" s="309"/>
      <c r="AA1579" s="311" t="s">
        <v>977</v>
      </c>
      <c r="AB1579" s="53" t="str">
        <f t="shared" si="23"/>
        <v>**field missing**_history</v>
      </c>
      <c r="AC1579" s="308" t="str">
        <f t="array" ref="AC1579">iferror(index('StoT Mapping (Depreciated)'!$D$2:$L$976,match(E1579,'StoT Mapping (Depreciated)'!$D$2:$D$976,0),9),"**FIELD MISSING**")</f>
        <v>**FIELD MISSING**</v>
      </c>
      <c r="AD1579" s="53" t="str">
        <f t="shared" si="6"/>
        <v>**field missing**.**FIELD MISSING**</v>
      </c>
      <c r="AE1579" s="299">
        <f>countif(NEW_REDB_table.field,AD1579)</f>
        <v>0</v>
      </c>
      <c r="AF1579" s="299" t="str">
        <f t="shared" si="7"/>
        <v>Check...</v>
      </c>
      <c r="AG1579" s="308"/>
      <c r="AH1579" s="317" t="b">
        <v>0</v>
      </c>
      <c r="AI1579" s="317" t="b">
        <v>0</v>
      </c>
      <c r="AJ1579" s="308" t="str">
        <f t="array" ref="AJ1579">iferror(index('Type Mapping'!$A$2:$D$21,match(J1579,'Type Mapping'!$B$2:$B$21,0),4),"type mismatch")</f>
        <v>INT</v>
      </c>
      <c r="AK1579" s="308"/>
      <c r="AL1579" s="308"/>
      <c r="AM1579" s="308"/>
      <c r="AN1579" s="300" t="b">
        <v>0</v>
      </c>
      <c r="AO1579" s="300" t="b">
        <v>0</v>
      </c>
      <c r="AP1579" s="300" t="b">
        <v>0</v>
      </c>
      <c r="AQ1579" s="300" t="b">
        <v>0</v>
      </c>
      <c r="AR1579" s="300"/>
      <c r="AS1579" s="300"/>
      <c r="AT1579" s="302"/>
      <c r="AU1579" s="302"/>
      <c r="AV1579" s="303" t="b">
        <v>1</v>
      </c>
      <c r="AW1579" s="304" t="str">
        <f t="shared" si="9"/>
        <v>true</v>
      </c>
      <c r="AX1579" s="305" t="str">
        <f t="shared" si="17"/>
        <v>***CdRngRank.xml &lt;?xml version="1.0" encoding="UTF-8"?&gt;&lt;schema&gt;&lt;column comment="" default="" key="true" label="RankNum" length="255" nullable="true" originalDbColumnName="RankNum" originalLength="-1" pattern="" precision="-1" talendType="id_String" type=""/&gt;</v>
      </c>
      <c r="AY1579" s="306"/>
      <c r="AZ1579" s="305" t="str">
        <f t="shared" si="10"/>
        <v>CdRngRank.xml
&lt;?xml version="1.0" encoding="UTF-8"?&gt;&lt;schema&gt;
&lt;column comment="" default="" key="true" label="RankNum" length="255" nullable="true" originalDbColumnName="RankNum" originalLength="-1" pattern="" precision="-1" talendType="id_String" type=""/&gt;</v>
      </c>
      <c r="BA1579" s="306"/>
      <c r="BB1579" s="302"/>
      <c r="BC1579" s="303" t="b">
        <f t="shared" si="11"/>
        <v>1</v>
      </c>
      <c r="BD1579" s="304"/>
      <c r="BE1579" s="304" t="str">
        <f t="shared" si="12"/>
        <v>false</v>
      </c>
      <c r="BF1579" s="307"/>
      <c r="BG1579" s="305"/>
      <c r="BH1579" s="305"/>
      <c r="BI1579" s="305"/>
      <c r="BJ1579" s="305" t="str">
        <f t="shared" si="18"/>
        <v>&lt;column comment="" default="" key="false" label="CdRngRank" length="255" nullable="true" originalDbColumnName="CdRngRank" originalLength="-1" pattern="" precision="-1" talendType="id_String" type=""/&gt;</v>
      </c>
      <c r="BK1579" s="306"/>
      <c r="BL1579" s="305" t="str">
        <f t="shared" si="14"/>
        <v>&lt;column comment="" default="" key="false" label="CdRngRank" length="255" nullable="true" originalDbColumnName="CdRngRank" originalLength="-1" pattern="" precision="-1" talendType="id_String" type=""/&gt;</v>
      </c>
      <c r="BM1579" s="306"/>
      <c r="BN1579" s="302"/>
      <c r="BO1579" s="302"/>
      <c r="BP1579" s="302"/>
      <c r="BQ1579" s="302"/>
      <c r="BR1579" s="302"/>
      <c r="BS1579" s="302"/>
      <c r="BT1579" s="302"/>
      <c r="BU1579" s="302"/>
      <c r="BV1579" s="302"/>
      <c r="BW1579" s="302"/>
      <c r="BX1579" s="302"/>
    </row>
    <row r="1580">
      <c r="A1580" s="292" t="s">
        <v>728</v>
      </c>
      <c r="B1580" s="292">
        <v>1579.0</v>
      </c>
      <c r="C1580" s="292">
        <f t="shared" si="15"/>
        <v>2</v>
      </c>
      <c r="D1580" s="397" t="str">
        <f t="shared" si="35"/>
        <v>Buil Permit Data</v>
      </c>
      <c r="E1580" s="46" t="str">
        <f t="shared" si="2"/>
        <v>corcode.mdb.CdRngRank.Descr</v>
      </c>
      <c r="F1580" s="46" t="s">
        <v>329</v>
      </c>
      <c r="G1580" s="46" t="s">
        <v>497</v>
      </c>
      <c r="H1580" s="47">
        <v>2.0</v>
      </c>
      <c r="I1580" s="392" t="s">
        <v>2078</v>
      </c>
      <c r="J1580" s="398" t="s">
        <v>743</v>
      </c>
      <c r="K1580" s="393">
        <v>30.0</v>
      </c>
      <c r="L1580" s="394" t="b">
        <v>0</v>
      </c>
      <c r="M1580" s="294" t="s">
        <v>802</v>
      </c>
      <c r="N1580" s="294"/>
      <c r="O1580" s="369"/>
      <c r="P1580" s="369"/>
      <c r="Q1580" s="298" t="str">
        <f t="shared" si="3"/>
        <v>CdRngRank</v>
      </c>
      <c r="R1580" s="298" t="str">
        <f t="shared" si="19"/>
        <v>Descr</v>
      </c>
      <c r="S1580" s="298" t="str">
        <f t="array" ref="S1580">iferror(index('Type Mapping'!$A$2:$D$21,match(J1580,'Type Mapping'!$B$2:$B$21,0),3),"type mismatch")</f>
        <v>VARCHAR</v>
      </c>
      <c r="T1580" s="298"/>
      <c r="U1580" s="298"/>
      <c r="V1580" s="298"/>
      <c r="W1580" s="51" t="b">
        <v>1</v>
      </c>
      <c r="X1580" s="51"/>
      <c r="Y1580" s="309"/>
      <c r="Z1580" s="309"/>
      <c r="AA1580" s="311" t="s">
        <v>977</v>
      </c>
      <c r="AB1580" s="53" t="str">
        <f t="shared" si="23"/>
        <v>**field missing**_history</v>
      </c>
      <c r="AC1580" s="308" t="str">
        <f t="array" ref="AC1580">iferror(index('StoT Mapping (Depreciated)'!$D$2:$L$976,match(E1580,'StoT Mapping (Depreciated)'!$D$2:$D$976,0),9),"**FIELD MISSING**")</f>
        <v>**FIELD MISSING**</v>
      </c>
      <c r="AD1580" s="53" t="str">
        <f t="shared" si="6"/>
        <v>**field missing**.**FIELD MISSING**</v>
      </c>
      <c r="AE1580" s="299">
        <f>countif(NEW_REDB_table.field,AD1580)</f>
        <v>0</v>
      </c>
      <c r="AF1580" s="299" t="str">
        <f t="shared" si="7"/>
        <v>Check...</v>
      </c>
      <c r="AG1580" s="308"/>
      <c r="AH1580" s="317" t="b">
        <v>0</v>
      </c>
      <c r="AI1580" s="317" t="b">
        <v>0</v>
      </c>
      <c r="AJ1580" s="308" t="str">
        <f t="array" ref="AJ1580">iferror(index('Type Mapping'!$A$2:$D$21,match(J1580,'Type Mapping'!$B$2:$B$21,0),4),"type mismatch")</f>
        <v>VARCHAR</v>
      </c>
      <c r="AK1580" s="308"/>
      <c r="AL1580" s="308"/>
      <c r="AM1580" s="308"/>
      <c r="AN1580" s="300" t="b">
        <v>0</v>
      </c>
      <c r="AO1580" s="300" t="b">
        <v>0</v>
      </c>
      <c r="AP1580" s="300" t="b">
        <v>0</v>
      </c>
      <c r="AQ1580" s="300" t="b">
        <v>0</v>
      </c>
      <c r="AR1580" s="300"/>
      <c r="AS1580" s="300"/>
      <c r="AT1580" s="302"/>
      <c r="AU1580" s="302"/>
      <c r="AV1580" s="303" t="b">
        <v>1</v>
      </c>
      <c r="AW1580" s="304" t="str">
        <f t="shared" si="9"/>
        <v>false</v>
      </c>
      <c r="AX1580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80" s="306"/>
      <c r="AZ1580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80" s="306"/>
      <c r="BB1580" s="302"/>
      <c r="BC1580" s="303" t="b">
        <f t="shared" si="11"/>
        <v>1</v>
      </c>
      <c r="BD1580" s="304"/>
      <c r="BE1580" s="304" t="str">
        <f t="shared" si="12"/>
        <v>false</v>
      </c>
      <c r="BF1580" s="307"/>
      <c r="BG1580" s="305"/>
      <c r="BH1580" s="305"/>
      <c r="BI1580" s="305"/>
      <c r="BJ1580" s="305" t="str">
        <f t="shared" si="18"/>
        <v>&lt;column comment="" default="" key="false" label="CdRngRank" length="255" nullable="true" originalDbColumnName="CdRngRank" originalLength="-1" pattern="" precision="-1" talendType="id_String" type=""/&gt;</v>
      </c>
      <c r="BK1580" s="306"/>
      <c r="BL1580" s="305" t="str">
        <f t="shared" si="14"/>
        <v>&lt;column comment="" default="" key="false" label="CdRngRank" length="255" nullable="true" originalDbColumnName="CdRngRank" originalLength="-1" pattern="" precision="-1" talendType="id_String" type=""/&gt;</v>
      </c>
      <c r="BM1580" s="306"/>
      <c r="BN1580" s="302"/>
      <c r="BO1580" s="302"/>
      <c r="BP1580" s="302"/>
      <c r="BQ1580" s="302"/>
      <c r="BR1580" s="302"/>
      <c r="BS1580" s="302"/>
      <c r="BT1580" s="302"/>
      <c r="BU1580" s="302"/>
      <c r="BV1580" s="302"/>
      <c r="BW1580" s="302"/>
      <c r="BX1580" s="302"/>
    </row>
    <row r="1581">
      <c r="A1581" s="292" t="s">
        <v>728</v>
      </c>
      <c r="B1581" s="292">
        <v>1580.0</v>
      </c>
      <c r="C1581" s="292">
        <f t="shared" si="15"/>
        <v>2</v>
      </c>
      <c r="D1581" s="397" t="str">
        <f t="shared" si="35"/>
        <v>Buil Permit Data</v>
      </c>
      <c r="E1581" s="46" t="str">
        <f t="shared" si="2"/>
        <v>corcode.mdb.CdRngRank.Explanation</v>
      </c>
      <c r="F1581" s="46" t="s">
        <v>329</v>
      </c>
      <c r="G1581" s="46" t="s">
        <v>497</v>
      </c>
      <c r="H1581" s="47">
        <v>3.0</v>
      </c>
      <c r="I1581" s="392" t="s">
        <v>2393</v>
      </c>
      <c r="J1581" s="398" t="s">
        <v>743</v>
      </c>
      <c r="K1581" s="393">
        <v>60.0</v>
      </c>
      <c r="L1581" s="394" t="b">
        <v>0</v>
      </c>
      <c r="M1581" s="294" t="s">
        <v>802</v>
      </c>
      <c r="N1581" s="294"/>
      <c r="O1581" s="369"/>
      <c r="P1581" s="369"/>
      <c r="Q1581" s="298" t="str">
        <f t="shared" si="3"/>
        <v>CdRngRank</v>
      </c>
      <c r="R1581" s="298" t="str">
        <f t="shared" si="19"/>
        <v>Explanation</v>
      </c>
      <c r="S1581" s="298" t="str">
        <f t="array" ref="S1581">iferror(index('Type Mapping'!$A$2:$D$21,match(J1581,'Type Mapping'!$B$2:$B$21,0),3),"type mismatch")</f>
        <v>VARCHAR</v>
      </c>
      <c r="T1581" s="298"/>
      <c r="U1581" s="298"/>
      <c r="V1581" s="298"/>
      <c r="W1581" s="51" t="b">
        <v>1</v>
      </c>
      <c r="X1581" s="51"/>
      <c r="Y1581" s="309"/>
      <c r="Z1581" s="309"/>
      <c r="AA1581" s="311" t="s">
        <v>977</v>
      </c>
      <c r="AB1581" s="53" t="str">
        <f t="shared" si="23"/>
        <v>**field missing**_history</v>
      </c>
      <c r="AC1581" s="308" t="str">
        <f t="array" ref="AC1581">iferror(index('StoT Mapping (Depreciated)'!$D$2:$L$976,match(E1581,'StoT Mapping (Depreciated)'!$D$2:$D$976,0),9),"**FIELD MISSING**")</f>
        <v>**FIELD MISSING**</v>
      </c>
      <c r="AD1581" s="53" t="str">
        <f t="shared" si="6"/>
        <v>**field missing**.**FIELD MISSING**</v>
      </c>
      <c r="AE1581" s="299">
        <f>countif(NEW_REDB_table.field,AD1581)</f>
        <v>0</v>
      </c>
      <c r="AF1581" s="299" t="str">
        <f t="shared" si="7"/>
        <v>Check...</v>
      </c>
      <c r="AG1581" s="308"/>
      <c r="AH1581" s="317" t="b">
        <v>0</v>
      </c>
      <c r="AI1581" s="317" t="b">
        <v>0</v>
      </c>
      <c r="AJ1581" s="308" t="str">
        <f t="array" ref="AJ1581">iferror(index('Type Mapping'!$A$2:$D$21,match(J1581,'Type Mapping'!$B$2:$B$21,0),4),"type mismatch")</f>
        <v>VARCHAR</v>
      </c>
      <c r="AK1581" s="308"/>
      <c r="AL1581" s="308"/>
      <c r="AM1581" s="308"/>
      <c r="AN1581" s="300" t="b">
        <v>0</v>
      </c>
      <c r="AO1581" s="300" t="b">
        <v>0</v>
      </c>
      <c r="AP1581" s="300" t="b">
        <v>0</v>
      </c>
      <c r="AQ1581" s="300" t="b">
        <v>0</v>
      </c>
      <c r="AR1581" s="300"/>
      <c r="AS1581" s="300"/>
      <c r="AT1581" s="302"/>
      <c r="AU1581" s="302"/>
      <c r="AV1581" s="303" t="b">
        <v>1</v>
      </c>
      <c r="AW1581" s="304" t="str">
        <f t="shared" si="9"/>
        <v>false</v>
      </c>
      <c r="AX1581" s="305" t="str">
        <f t="shared" si="17"/>
        <v>&lt;column comment="" default="" key="false" label="Explanation" length="255" nullable="true" originalDbColumnName="Explanation" originalLength="-1" pattern="" precision="-1" talendType="id_String" type=""/&gt;&lt;/schema&gt;</v>
      </c>
      <c r="AY1581" s="306"/>
      <c r="AZ1581" s="305" t="str">
        <f t="shared" si="10"/>
        <v>&lt;column comment="" default="" key="false" label="Explanation" length="255" nullable="true" originalDbColumnName="Explanation" originalLength="-1" pattern="" precision="-1" talendType="id_String" type=""/&gt;
&lt;/schema&gt;
</v>
      </c>
      <c r="BA1581" s="306"/>
      <c r="BB1581" s="302"/>
      <c r="BC1581" s="303" t="b">
        <f t="shared" si="11"/>
        <v>1</v>
      </c>
      <c r="BD1581" s="304"/>
      <c r="BE1581" s="304" t="str">
        <f t="shared" si="12"/>
        <v>false</v>
      </c>
      <c r="BF1581" s="307"/>
      <c r="BG1581" s="305"/>
      <c r="BH1581" s="305"/>
      <c r="BI1581" s="305"/>
      <c r="BJ1581" s="305" t="str">
        <f t="shared" si="18"/>
        <v>&lt;column comment="" default="" key="false" label="CdRngRank" length="255" nullable="true" originalDbColumnName="CdRngRank" originalLength="-1" pattern="" precision="-1" talendType="id_String" type=""/&gt;</v>
      </c>
      <c r="BK1581" s="306"/>
      <c r="BL1581" s="305" t="str">
        <f t="shared" si="14"/>
        <v>&lt;column comment="" default="" key="false" label="CdRngRank" length="255" nullable="true" originalDbColumnName="CdRngRank" originalLength="-1" pattern="" precision="-1" talendType="id_String" type=""/&gt;</v>
      </c>
      <c r="BM1581" s="306"/>
      <c r="BN1581" s="302"/>
      <c r="BO1581" s="302"/>
      <c r="BP1581" s="302"/>
      <c r="BQ1581" s="302"/>
      <c r="BR1581" s="302"/>
      <c r="BS1581" s="302"/>
      <c r="BT1581" s="302"/>
      <c r="BU1581" s="302"/>
      <c r="BV1581" s="302"/>
      <c r="BW1581" s="302"/>
      <c r="BX1581" s="302"/>
    </row>
    <row r="1582">
      <c r="A1582" s="292" t="s">
        <v>728</v>
      </c>
      <c r="B1582" s="292">
        <v>1581.0</v>
      </c>
      <c r="C1582" s="292">
        <f t="shared" si="15"/>
        <v>1</v>
      </c>
      <c r="D1582" s="397" t="str">
        <f t="shared" si="35"/>
        <v>Buil Permit Data</v>
      </c>
      <c r="E1582" s="46" t="str">
        <f t="shared" si="2"/>
        <v>corcode.mdb.CdSpecUseDist.SpecUseDist</v>
      </c>
      <c r="F1582" s="46" t="s">
        <v>329</v>
      </c>
      <c r="G1582" s="46" t="s">
        <v>119</v>
      </c>
      <c r="H1582" s="47">
        <v>1.0</v>
      </c>
      <c r="I1582" s="392" t="s">
        <v>2443</v>
      </c>
      <c r="J1582" s="398" t="s">
        <v>740</v>
      </c>
      <c r="K1582" s="393">
        <v>1.0</v>
      </c>
      <c r="L1582" s="394" t="b">
        <v>1</v>
      </c>
      <c r="M1582" s="294" t="s">
        <v>802</v>
      </c>
      <c r="N1582" s="294"/>
      <c r="O1582" s="369"/>
      <c r="P1582" s="369"/>
      <c r="Q1582" s="298" t="str">
        <f t="shared" si="3"/>
        <v>CdSpecUseDist</v>
      </c>
      <c r="R1582" s="298" t="str">
        <f t="shared" si="19"/>
        <v>SpecUseDist</v>
      </c>
      <c r="S1582" s="298" t="str">
        <f t="array" ref="S1582">iferror(index('Type Mapping'!$A$2:$D$21,match(J1582,'Type Mapping'!$B$2:$B$21,0),3),"type mismatch")</f>
        <v>VARCHAR</v>
      </c>
      <c r="T1582" s="298"/>
      <c r="U1582" s="298"/>
      <c r="V1582" s="298"/>
      <c r="W1582" s="51" t="b">
        <v>1</v>
      </c>
      <c r="X1582" s="51"/>
      <c r="Y1582" s="309"/>
      <c r="Z1582" s="309"/>
      <c r="AA1582" s="311" t="s">
        <v>977</v>
      </c>
      <c r="AB1582" s="53" t="str">
        <f t="shared" si="23"/>
        <v>**field missing**_history</v>
      </c>
      <c r="AC1582" s="308" t="str">
        <f t="array" ref="AC1582">iferror(index('StoT Mapping (Depreciated)'!$D$2:$L$976,match(E1582,'StoT Mapping (Depreciated)'!$D$2:$D$976,0),9),"**FIELD MISSING**")</f>
        <v>**FIELD MISSING**</v>
      </c>
      <c r="AD1582" s="53" t="str">
        <f t="shared" si="6"/>
        <v>**field missing**.**FIELD MISSING**</v>
      </c>
      <c r="AE1582" s="299">
        <f>countif(NEW_REDB_table.field,AD1582)</f>
        <v>0</v>
      </c>
      <c r="AF1582" s="299" t="str">
        <f t="shared" si="7"/>
        <v>Check...</v>
      </c>
      <c r="AG1582" s="308"/>
      <c r="AH1582" s="317" t="b">
        <v>0</v>
      </c>
      <c r="AI1582" s="317" t="b">
        <v>0</v>
      </c>
      <c r="AJ1582" s="308" t="str">
        <f t="array" ref="AJ1582">iferror(index('Type Mapping'!$A$2:$D$21,match(J1582,'Type Mapping'!$B$2:$B$21,0),4),"type mismatch")</f>
        <v>INT</v>
      </c>
      <c r="AK1582" s="308"/>
      <c r="AL1582" s="308"/>
      <c r="AM1582" s="308"/>
      <c r="AN1582" s="300" t="b">
        <v>0</v>
      </c>
      <c r="AO1582" s="300" t="b">
        <v>0</v>
      </c>
      <c r="AP1582" s="300" t="b">
        <v>0</v>
      </c>
      <c r="AQ1582" s="300" t="b">
        <v>0</v>
      </c>
      <c r="AR1582" s="300"/>
      <c r="AS1582" s="300"/>
      <c r="AT1582" s="302"/>
      <c r="AU1582" s="302"/>
      <c r="AV1582" s="303" t="b">
        <v>1</v>
      </c>
      <c r="AW1582" s="304" t="str">
        <f t="shared" si="9"/>
        <v>true</v>
      </c>
      <c r="AX1582" s="305" t="str">
        <f t="shared" si="17"/>
        <v>***CdSpecUseDist.xml &lt;?xml version="1.0" encoding="UTF-8"?&gt;&lt;schema&gt;&lt;column comment="" default="" key="true" label="SpecUseDist" length="255" nullable="true" originalDbColumnName="SpecUseDist" originalLength="-1" pattern="" precision="-1" talendType="id_String" type=""/&gt;</v>
      </c>
      <c r="AY1582" s="306"/>
      <c r="AZ1582" s="305" t="str">
        <f t="shared" si="10"/>
        <v>CdSpecUseDist.xml
&lt;?xml version="1.0" encoding="UTF-8"?&gt;&lt;schema&gt;
&lt;column comment="" default="" key="true" label="SpecUseDist" length="255" nullable="true" originalDbColumnName="SpecUseDist" originalLength="-1" pattern="" precision="-1" talendType="id_String" type=""/&gt;</v>
      </c>
      <c r="BA1582" s="306"/>
      <c r="BB1582" s="302"/>
      <c r="BC1582" s="303" t="b">
        <f t="shared" si="11"/>
        <v>1</v>
      </c>
      <c r="BD1582" s="304"/>
      <c r="BE1582" s="304" t="str">
        <f t="shared" si="12"/>
        <v>false</v>
      </c>
      <c r="BF1582" s="307"/>
      <c r="BG1582" s="305"/>
      <c r="BH1582" s="305"/>
      <c r="BI1582" s="305"/>
      <c r="BJ1582" s="305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82" s="306"/>
      <c r="BL1582" s="305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82" s="306"/>
      <c r="BN1582" s="302"/>
      <c r="BO1582" s="302"/>
      <c r="BP1582" s="302"/>
      <c r="BQ1582" s="302"/>
      <c r="BR1582" s="302"/>
      <c r="BS1582" s="302"/>
      <c r="BT1582" s="302"/>
      <c r="BU1582" s="302"/>
      <c r="BV1582" s="302"/>
      <c r="BW1582" s="302"/>
      <c r="BX1582" s="302"/>
    </row>
    <row r="1583">
      <c r="A1583" s="292" t="s">
        <v>728</v>
      </c>
      <c r="B1583" s="292">
        <v>1582.0</v>
      </c>
      <c r="C1583" s="292">
        <f t="shared" si="15"/>
        <v>1</v>
      </c>
      <c r="D1583" s="397" t="str">
        <f t="shared" si="35"/>
        <v>Buil Permit Data</v>
      </c>
      <c r="E1583" s="46" t="str">
        <f t="shared" si="2"/>
        <v>corcode.mdb.CdSpecUseDist.Name</v>
      </c>
      <c r="F1583" s="46" t="s">
        <v>329</v>
      </c>
      <c r="G1583" s="46" t="s">
        <v>119</v>
      </c>
      <c r="H1583" s="47">
        <v>2.0</v>
      </c>
      <c r="I1583" s="392" t="s">
        <v>681</v>
      </c>
      <c r="J1583" s="398" t="s">
        <v>743</v>
      </c>
      <c r="K1583" s="393">
        <v>50.0</v>
      </c>
      <c r="L1583" s="394" t="b">
        <v>0</v>
      </c>
      <c r="M1583" s="294" t="s">
        <v>802</v>
      </c>
      <c r="N1583" s="294"/>
      <c r="O1583" s="369"/>
      <c r="P1583" s="369"/>
      <c r="Q1583" s="298" t="str">
        <f t="shared" si="3"/>
        <v>CdSpecUseDist</v>
      </c>
      <c r="R1583" s="298" t="str">
        <f t="shared" si="19"/>
        <v>Name</v>
      </c>
      <c r="S1583" s="298" t="str">
        <f t="array" ref="S1583">iferror(index('Type Mapping'!$A$2:$D$21,match(J1583,'Type Mapping'!$B$2:$B$21,0),3),"type mismatch")</f>
        <v>VARCHAR</v>
      </c>
      <c r="T1583" s="298"/>
      <c r="U1583" s="298"/>
      <c r="V1583" s="298"/>
      <c r="W1583" s="51" t="b">
        <v>1</v>
      </c>
      <c r="X1583" s="51"/>
      <c r="Y1583" s="309"/>
      <c r="Z1583" s="309"/>
      <c r="AA1583" s="311" t="s">
        <v>977</v>
      </c>
      <c r="AB1583" s="53" t="str">
        <f t="shared" si="23"/>
        <v>**field missing**_history</v>
      </c>
      <c r="AC1583" s="308" t="str">
        <f t="array" ref="AC1583">iferror(index('StoT Mapping (Depreciated)'!$D$2:$L$976,match(E1583,'StoT Mapping (Depreciated)'!$D$2:$D$976,0),9),"**FIELD MISSING**")</f>
        <v>**FIELD MISSING**</v>
      </c>
      <c r="AD1583" s="53" t="str">
        <f t="shared" si="6"/>
        <v>**field missing**.**FIELD MISSING**</v>
      </c>
      <c r="AE1583" s="299">
        <f>countif(NEW_REDB_table.field,AD1583)</f>
        <v>0</v>
      </c>
      <c r="AF1583" s="299" t="str">
        <f t="shared" si="7"/>
        <v>Check...</v>
      </c>
      <c r="AG1583" s="308"/>
      <c r="AH1583" s="317" t="b">
        <v>0</v>
      </c>
      <c r="AI1583" s="317" t="b">
        <v>0</v>
      </c>
      <c r="AJ1583" s="308" t="str">
        <f t="array" ref="AJ1583">iferror(index('Type Mapping'!$A$2:$D$21,match(J1583,'Type Mapping'!$B$2:$B$21,0),4),"type mismatch")</f>
        <v>VARCHAR</v>
      </c>
      <c r="AK1583" s="308"/>
      <c r="AL1583" s="308"/>
      <c r="AM1583" s="308"/>
      <c r="AN1583" s="300" t="b">
        <v>0</v>
      </c>
      <c r="AO1583" s="300" t="b">
        <v>0</v>
      </c>
      <c r="AP1583" s="300" t="b">
        <v>0</v>
      </c>
      <c r="AQ1583" s="300" t="b">
        <v>0</v>
      </c>
      <c r="AR1583" s="300"/>
      <c r="AS1583" s="300"/>
      <c r="AT1583" s="302"/>
      <c r="AU1583" s="302"/>
      <c r="AV1583" s="303" t="b">
        <v>1</v>
      </c>
      <c r="AW1583" s="304" t="str">
        <f t="shared" si="9"/>
        <v>false</v>
      </c>
      <c r="AX1583" s="305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583" s="306"/>
      <c r="AZ1583" s="305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583" s="306"/>
      <c r="BB1583" s="302"/>
      <c r="BC1583" s="303" t="b">
        <f t="shared" si="11"/>
        <v>1</v>
      </c>
      <c r="BD1583" s="304"/>
      <c r="BE1583" s="304" t="str">
        <f t="shared" si="12"/>
        <v>false</v>
      </c>
      <c r="BF1583" s="307"/>
      <c r="BG1583" s="305"/>
      <c r="BH1583" s="305"/>
      <c r="BI1583" s="305"/>
      <c r="BJ1583" s="305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83" s="306"/>
      <c r="BL1583" s="305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83" s="306"/>
      <c r="BN1583" s="302"/>
      <c r="BO1583" s="302"/>
      <c r="BP1583" s="302"/>
      <c r="BQ1583" s="302"/>
      <c r="BR1583" s="302"/>
      <c r="BS1583" s="302"/>
      <c r="BT1583" s="302"/>
      <c r="BU1583" s="302"/>
      <c r="BV1583" s="302"/>
      <c r="BW1583" s="302"/>
      <c r="BX1583" s="302"/>
    </row>
    <row r="1584">
      <c r="A1584" s="292" t="s">
        <v>728</v>
      </c>
      <c r="B1584" s="292">
        <v>1583.0</v>
      </c>
      <c r="C1584" s="292">
        <f t="shared" si="15"/>
        <v>1</v>
      </c>
      <c r="D1584" s="397" t="str">
        <f t="shared" si="35"/>
        <v>Buil Permit Data</v>
      </c>
      <c r="E1584" s="46" t="str">
        <f t="shared" si="2"/>
        <v>corcode.mdb.CdSpecUseDist.Ordinance</v>
      </c>
      <c r="F1584" s="46" t="s">
        <v>329</v>
      </c>
      <c r="G1584" s="46" t="s">
        <v>119</v>
      </c>
      <c r="H1584" s="47">
        <v>3.0</v>
      </c>
      <c r="I1584" s="392" t="s">
        <v>2475</v>
      </c>
      <c r="J1584" s="398" t="s">
        <v>738</v>
      </c>
      <c r="K1584" s="393">
        <v>4.0</v>
      </c>
      <c r="L1584" s="394" t="b">
        <v>0</v>
      </c>
      <c r="M1584" s="294" t="s">
        <v>802</v>
      </c>
      <c r="N1584" s="294"/>
      <c r="O1584" s="369"/>
      <c r="P1584" s="369"/>
      <c r="Q1584" s="298" t="str">
        <f t="shared" si="3"/>
        <v>CdSpecUseDist</v>
      </c>
      <c r="R1584" s="298" t="str">
        <f t="shared" si="19"/>
        <v>Ordinance</v>
      </c>
      <c r="S1584" s="298" t="str">
        <f t="array" ref="S1584">iferror(index('Type Mapping'!$A$2:$D$21,match(J1584,'Type Mapping'!$B$2:$B$21,0),3),"type mismatch")</f>
        <v>VARCHAR</v>
      </c>
      <c r="T1584" s="298"/>
      <c r="U1584" s="298"/>
      <c r="V1584" s="298"/>
      <c r="W1584" s="51" t="b">
        <v>1</v>
      </c>
      <c r="X1584" s="51"/>
      <c r="Y1584" s="309"/>
      <c r="Z1584" s="309"/>
      <c r="AA1584" s="311" t="s">
        <v>977</v>
      </c>
      <c r="AB1584" s="53" t="str">
        <f t="shared" si="23"/>
        <v>**field missing**_history</v>
      </c>
      <c r="AC1584" s="308" t="str">
        <f t="array" ref="AC1584">iferror(index('StoT Mapping (Depreciated)'!$D$2:$L$976,match(E1584,'StoT Mapping (Depreciated)'!$D$2:$D$976,0),9),"**FIELD MISSING**")</f>
        <v>**FIELD MISSING**</v>
      </c>
      <c r="AD1584" s="53" t="str">
        <f t="shared" si="6"/>
        <v>**field missing**.**FIELD MISSING**</v>
      </c>
      <c r="AE1584" s="299">
        <f>countif(NEW_REDB_table.field,AD1584)</f>
        <v>0</v>
      </c>
      <c r="AF1584" s="299" t="str">
        <f t="shared" si="7"/>
        <v>Check...</v>
      </c>
      <c r="AG1584" s="308"/>
      <c r="AH1584" s="317" t="b">
        <v>0</v>
      </c>
      <c r="AI1584" s="317" t="b">
        <v>0</v>
      </c>
      <c r="AJ1584" s="308" t="str">
        <f t="array" ref="AJ1584">iferror(index('Type Mapping'!$A$2:$D$21,match(J1584,'Type Mapping'!$B$2:$B$21,0),4),"type mismatch")</f>
        <v>INT</v>
      </c>
      <c r="AK1584" s="308"/>
      <c r="AL1584" s="308"/>
      <c r="AM1584" s="308"/>
      <c r="AN1584" s="300" t="b">
        <v>0</v>
      </c>
      <c r="AO1584" s="300" t="b">
        <v>0</v>
      </c>
      <c r="AP1584" s="300" t="b">
        <v>0</v>
      </c>
      <c r="AQ1584" s="300" t="b">
        <v>0</v>
      </c>
      <c r="AR1584" s="300"/>
      <c r="AS1584" s="300"/>
      <c r="AT1584" s="302"/>
      <c r="AU1584" s="302"/>
      <c r="AV1584" s="303" t="b">
        <v>1</v>
      </c>
      <c r="AW1584" s="304" t="str">
        <f t="shared" si="9"/>
        <v>false</v>
      </c>
      <c r="AX1584" s="305" t="str">
        <f t="shared" si="17"/>
        <v>&lt;column comment="" default="" key="false" label="Ordinance" length="255" nullable="true" originalDbColumnName="Ordinance" originalLength="-1" pattern="" precision="-1" talendType="id_String" type=""/&gt;</v>
      </c>
      <c r="AY1584" s="306"/>
      <c r="AZ1584" s="305" t="str">
        <f t="shared" si="10"/>
        <v>&lt;column comment="" default="" key="false" label="Ordinance" length="255" nullable="true" originalDbColumnName="Ordinance" originalLength="-1" pattern="" precision="-1" talendType="id_String" type=""/&gt;</v>
      </c>
      <c r="BA1584" s="306"/>
      <c r="BB1584" s="302"/>
      <c r="BC1584" s="303" t="b">
        <f t="shared" si="11"/>
        <v>1</v>
      </c>
      <c r="BD1584" s="304"/>
      <c r="BE1584" s="304" t="str">
        <f t="shared" si="12"/>
        <v>false</v>
      </c>
      <c r="BF1584" s="307"/>
      <c r="BG1584" s="305"/>
      <c r="BH1584" s="305"/>
      <c r="BI1584" s="305"/>
      <c r="BJ1584" s="305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84" s="306"/>
      <c r="BL1584" s="305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84" s="306"/>
      <c r="BN1584" s="302"/>
      <c r="BO1584" s="302"/>
      <c r="BP1584" s="302"/>
      <c r="BQ1584" s="302"/>
      <c r="BR1584" s="302"/>
      <c r="BS1584" s="302"/>
      <c r="BT1584" s="302"/>
      <c r="BU1584" s="302"/>
      <c r="BV1584" s="302"/>
      <c r="BW1584" s="302"/>
      <c r="BX1584" s="302"/>
    </row>
    <row r="1585">
      <c r="A1585" s="292" t="s">
        <v>728</v>
      </c>
      <c r="B1585" s="292">
        <v>1584.0</v>
      </c>
      <c r="C1585" s="292">
        <f t="shared" si="15"/>
        <v>1</v>
      </c>
      <c r="D1585" s="397" t="str">
        <f t="shared" si="35"/>
        <v>Buil Permit Data</v>
      </c>
      <c r="E1585" s="46" t="str">
        <f t="shared" si="2"/>
        <v>corcode.mdb.CdSpecUseDist.StartDate</v>
      </c>
      <c r="F1585" s="46" t="s">
        <v>329</v>
      </c>
      <c r="G1585" s="46" t="s">
        <v>119</v>
      </c>
      <c r="H1585" s="47">
        <v>4.0</v>
      </c>
      <c r="I1585" s="392" t="s">
        <v>2476</v>
      </c>
      <c r="J1585" s="398" t="s">
        <v>788</v>
      </c>
      <c r="K1585" s="393">
        <v>8.0</v>
      </c>
      <c r="L1585" s="394" t="b">
        <v>0</v>
      </c>
      <c r="M1585" s="294" t="s">
        <v>802</v>
      </c>
      <c r="N1585" s="294"/>
      <c r="O1585" s="369"/>
      <c r="P1585" s="369"/>
      <c r="Q1585" s="298" t="str">
        <f t="shared" si="3"/>
        <v>CdSpecUseDist</v>
      </c>
      <c r="R1585" s="298" t="str">
        <f t="shared" si="19"/>
        <v>StartDate</v>
      </c>
      <c r="S1585" s="298" t="str">
        <f t="array" ref="S1585">iferror(index('Type Mapping'!$A$2:$D$21,match(J1585,'Type Mapping'!$B$2:$B$21,0),3),"type mismatch")</f>
        <v>VARCHAR</v>
      </c>
      <c r="T1585" s="298"/>
      <c r="U1585" s="298"/>
      <c r="V1585" s="298"/>
      <c r="W1585" s="51" t="b">
        <v>1</v>
      </c>
      <c r="X1585" s="51"/>
      <c r="Y1585" s="309"/>
      <c r="Z1585" s="309"/>
      <c r="AA1585" s="311" t="s">
        <v>977</v>
      </c>
      <c r="AB1585" s="53" t="str">
        <f t="shared" si="23"/>
        <v>**field missing**_history</v>
      </c>
      <c r="AC1585" s="308" t="str">
        <f t="array" ref="AC1585">iferror(index('StoT Mapping (Depreciated)'!$D$2:$L$976,match(E1585,'StoT Mapping (Depreciated)'!$D$2:$D$976,0),9),"**FIELD MISSING**")</f>
        <v>**FIELD MISSING**</v>
      </c>
      <c r="AD1585" s="53" t="str">
        <f t="shared" si="6"/>
        <v>**field missing**.**FIELD MISSING**</v>
      </c>
      <c r="AE1585" s="299">
        <f>countif(NEW_REDB_table.field,AD1585)</f>
        <v>0</v>
      </c>
      <c r="AF1585" s="299" t="str">
        <f t="shared" si="7"/>
        <v>Check...</v>
      </c>
      <c r="AG1585" s="308"/>
      <c r="AH1585" s="317" t="b">
        <v>0</v>
      </c>
      <c r="AI1585" s="317" t="b">
        <v>0</v>
      </c>
      <c r="AJ1585" s="308" t="str">
        <f t="array" ref="AJ1585">iferror(index('Type Mapping'!$A$2:$D$21,match(J1585,'Type Mapping'!$B$2:$B$21,0),4),"type mismatch")</f>
        <v>DATE</v>
      </c>
      <c r="AK1585" s="308"/>
      <c r="AL1585" s="308"/>
      <c r="AM1585" s="308"/>
      <c r="AN1585" s="300" t="b">
        <v>0</v>
      </c>
      <c r="AO1585" s="300" t="b">
        <v>0</v>
      </c>
      <c r="AP1585" s="300" t="b">
        <v>0</v>
      </c>
      <c r="AQ1585" s="300" t="b">
        <v>0</v>
      </c>
      <c r="AR1585" s="300"/>
      <c r="AS1585" s="300"/>
      <c r="AT1585" s="302"/>
      <c r="AU1585" s="302"/>
      <c r="AV1585" s="303" t="b">
        <v>1</v>
      </c>
      <c r="AW1585" s="304" t="str">
        <f t="shared" si="9"/>
        <v>false</v>
      </c>
      <c r="AX1585" s="305" t="str">
        <f t="shared" si="17"/>
        <v>&lt;column comment="" default="" key="false" label="StartDate" length="255" nullable="true" originalDbColumnName="StartDate" originalLength="-1" pattern="" precision="-1" talendType="id_String" type=""/&gt;</v>
      </c>
      <c r="AY1585" s="306"/>
      <c r="AZ1585" s="305" t="str">
        <f t="shared" si="10"/>
        <v>&lt;column comment="" default="" key="false" label="StartDate" length="255" nullable="true" originalDbColumnName="StartDate" originalLength="-1" pattern="" precision="-1" talendType="id_String" type=""/&gt;</v>
      </c>
      <c r="BA1585" s="306"/>
      <c r="BB1585" s="302"/>
      <c r="BC1585" s="303" t="b">
        <f t="shared" si="11"/>
        <v>1</v>
      </c>
      <c r="BD1585" s="304"/>
      <c r="BE1585" s="304" t="str">
        <f t="shared" si="12"/>
        <v>false</v>
      </c>
      <c r="BF1585" s="307"/>
      <c r="BG1585" s="305"/>
      <c r="BH1585" s="305"/>
      <c r="BI1585" s="305"/>
      <c r="BJ1585" s="305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85" s="306"/>
      <c r="BL1585" s="305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85" s="306"/>
      <c r="BN1585" s="302"/>
      <c r="BO1585" s="302"/>
      <c r="BP1585" s="302"/>
      <c r="BQ1585" s="302"/>
      <c r="BR1585" s="302"/>
      <c r="BS1585" s="302"/>
      <c r="BT1585" s="302"/>
      <c r="BU1585" s="302"/>
      <c r="BV1585" s="302"/>
      <c r="BW1585" s="302"/>
      <c r="BX1585" s="302"/>
    </row>
    <row r="1586">
      <c r="A1586" s="292" t="s">
        <v>728</v>
      </c>
      <c r="B1586" s="292">
        <v>1585.0</v>
      </c>
      <c r="C1586" s="292">
        <f t="shared" si="15"/>
        <v>1</v>
      </c>
      <c r="D1586" s="397" t="str">
        <f t="shared" si="35"/>
        <v>Buil Permit Data</v>
      </c>
      <c r="E1586" s="46" t="str">
        <f t="shared" si="2"/>
        <v>corcode.mdb.CdSpecUseDist.EndDate</v>
      </c>
      <c r="F1586" s="46" t="s">
        <v>329</v>
      </c>
      <c r="G1586" s="46" t="s">
        <v>119</v>
      </c>
      <c r="H1586" s="47">
        <v>5.0</v>
      </c>
      <c r="I1586" s="392" t="s">
        <v>2477</v>
      </c>
      <c r="J1586" s="398" t="s">
        <v>788</v>
      </c>
      <c r="K1586" s="393">
        <v>8.0</v>
      </c>
      <c r="L1586" s="394" t="b">
        <v>0</v>
      </c>
      <c r="M1586" s="294" t="s">
        <v>802</v>
      </c>
      <c r="N1586" s="294"/>
      <c r="O1586" s="369"/>
      <c r="P1586" s="369"/>
      <c r="Q1586" s="298" t="str">
        <f t="shared" si="3"/>
        <v>CdSpecUseDist</v>
      </c>
      <c r="R1586" s="298" t="str">
        <f t="shared" si="19"/>
        <v>EndDate</v>
      </c>
      <c r="S1586" s="298" t="str">
        <f t="array" ref="S1586">iferror(index('Type Mapping'!$A$2:$D$21,match(J1586,'Type Mapping'!$B$2:$B$21,0),3),"type mismatch")</f>
        <v>VARCHAR</v>
      </c>
      <c r="T1586" s="298"/>
      <c r="U1586" s="298"/>
      <c r="V1586" s="298"/>
      <c r="W1586" s="51" t="b">
        <v>1</v>
      </c>
      <c r="X1586" s="51"/>
      <c r="Y1586" s="309"/>
      <c r="Z1586" s="309"/>
      <c r="AA1586" s="311" t="s">
        <v>977</v>
      </c>
      <c r="AB1586" s="53" t="str">
        <f t="shared" si="23"/>
        <v>**field missing**_history</v>
      </c>
      <c r="AC1586" s="308" t="str">
        <f t="array" ref="AC1586">iferror(index('StoT Mapping (Depreciated)'!$D$2:$L$976,match(E1586,'StoT Mapping (Depreciated)'!$D$2:$D$976,0),9),"**FIELD MISSING**")</f>
        <v>**FIELD MISSING**</v>
      </c>
      <c r="AD1586" s="53" t="str">
        <f t="shared" si="6"/>
        <v>**field missing**.**FIELD MISSING**</v>
      </c>
      <c r="AE1586" s="299">
        <f>countif(NEW_REDB_table.field,AD1586)</f>
        <v>0</v>
      </c>
      <c r="AF1586" s="299" t="str">
        <f t="shared" si="7"/>
        <v>Check...</v>
      </c>
      <c r="AG1586" s="308"/>
      <c r="AH1586" s="317" t="b">
        <v>0</v>
      </c>
      <c r="AI1586" s="317" t="b">
        <v>0</v>
      </c>
      <c r="AJ1586" s="308" t="str">
        <f t="array" ref="AJ1586">iferror(index('Type Mapping'!$A$2:$D$21,match(J1586,'Type Mapping'!$B$2:$B$21,0),4),"type mismatch")</f>
        <v>DATE</v>
      </c>
      <c r="AK1586" s="308"/>
      <c r="AL1586" s="308"/>
      <c r="AM1586" s="308"/>
      <c r="AN1586" s="300" t="b">
        <v>0</v>
      </c>
      <c r="AO1586" s="300" t="b">
        <v>0</v>
      </c>
      <c r="AP1586" s="300" t="b">
        <v>0</v>
      </c>
      <c r="AQ1586" s="300" t="b">
        <v>0</v>
      </c>
      <c r="AR1586" s="300"/>
      <c r="AS1586" s="300"/>
      <c r="AT1586" s="302"/>
      <c r="AU1586" s="302"/>
      <c r="AV1586" s="303" t="b">
        <v>1</v>
      </c>
      <c r="AW1586" s="304" t="str">
        <f t="shared" si="9"/>
        <v>false</v>
      </c>
      <c r="AX1586" s="305" t="str">
        <f t="shared" si="17"/>
        <v>&lt;column comment="" default="" key="false" label="EndDate" length="255" nullable="true" originalDbColumnName="EndDate" originalLength="-1" pattern="" precision="-1" talendType="id_String" type=""/&gt;</v>
      </c>
      <c r="AY1586" s="306"/>
      <c r="AZ1586" s="305" t="str">
        <f t="shared" si="10"/>
        <v>&lt;column comment="" default="" key="false" label="EndDate" length="255" nullable="true" originalDbColumnName="EndDate" originalLength="-1" pattern="" precision="-1" talendType="id_String" type=""/&gt;</v>
      </c>
      <c r="BA1586" s="306"/>
      <c r="BB1586" s="302"/>
      <c r="BC1586" s="303" t="b">
        <f t="shared" si="11"/>
        <v>1</v>
      </c>
      <c r="BD1586" s="304"/>
      <c r="BE1586" s="304" t="str">
        <f t="shared" si="12"/>
        <v>false</v>
      </c>
      <c r="BF1586" s="307"/>
      <c r="BG1586" s="305"/>
      <c r="BH1586" s="305"/>
      <c r="BI1586" s="305"/>
      <c r="BJ1586" s="305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86" s="306"/>
      <c r="BL1586" s="305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86" s="306"/>
      <c r="BN1586" s="302"/>
      <c r="BO1586" s="302"/>
      <c r="BP1586" s="302"/>
      <c r="BQ1586" s="302"/>
      <c r="BR1586" s="302"/>
      <c r="BS1586" s="302"/>
      <c r="BT1586" s="302"/>
      <c r="BU1586" s="302"/>
      <c r="BV1586" s="302"/>
      <c r="BW1586" s="302"/>
      <c r="BX1586" s="302"/>
    </row>
    <row r="1587">
      <c r="A1587" s="292" t="s">
        <v>728</v>
      </c>
      <c r="B1587" s="292">
        <v>1586.0</v>
      </c>
      <c r="C1587" s="292">
        <f t="shared" si="15"/>
        <v>1</v>
      </c>
      <c r="D1587" s="397" t="str">
        <f t="shared" si="35"/>
        <v>Buil Permit Data</v>
      </c>
      <c r="E1587" s="46" t="str">
        <f t="shared" si="2"/>
        <v>corcode.mdb.CdSpecUseDist.AmendOrd</v>
      </c>
      <c r="F1587" s="46" t="s">
        <v>329</v>
      </c>
      <c r="G1587" s="46" t="s">
        <v>119</v>
      </c>
      <c r="H1587" s="47">
        <v>6.0</v>
      </c>
      <c r="I1587" s="392" t="s">
        <v>2478</v>
      </c>
      <c r="J1587" s="398" t="s">
        <v>738</v>
      </c>
      <c r="K1587" s="393">
        <v>4.0</v>
      </c>
      <c r="L1587" s="394" t="b">
        <v>0</v>
      </c>
      <c r="M1587" s="294" t="s">
        <v>802</v>
      </c>
      <c r="N1587" s="294"/>
      <c r="O1587" s="369"/>
      <c r="P1587" s="369"/>
      <c r="Q1587" s="298" t="str">
        <f t="shared" si="3"/>
        <v>CdSpecUseDist</v>
      </c>
      <c r="R1587" s="298" t="str">
        <f t="shared" si="19"/>
        <v>AmendOrd</v>
      </c>
      <c r="S1587" s="298" t="str">
        <f t="array" ref="S1587">iferror(index('Type Mapping'!$A$2:$D$21,match(J1587,'Type Mapping'!$B$2:$B$21,0),3),"type mismatch")</f>
        <v>VARCHAR</v>
      </c>
      <c r="T1587" s="298"/>
      <c r="U1587" s="298"/>
      <c r="V1587" s="298"/>
      <c r="W1587" s="51" t="b">
        <v>1</v>
      </c>
      <c r="X1587" s="51"/>
      <c r="Y1587" s="309"/>
      <c r="Z1587" s="309"/>
      <c r="AA1587" s="311" t="s">
        <v>977</v>
      </c>
      <c r="AB1587" s="53" t="str">
        <f t="shared" si="23"/>
        <v>**field missing**_history</v>
      </c>
      <c r="AC1587" s="308" t="str">
        <f t="array" ref="AC1587">iferror(index('StoT Mapping (Depreciated)'!$D$2:$L$976,match(E1587,'StoT Mapping (Depreciated)'!$D$2:$D$976,0),9),"**FIELD MISSING**")</f>
        <v>**FIELD MISSING**</v>
      </c>
      <c r="AD1587" s="53" t="str">
        <f t="shared" si="6"/>
        <v>**field missing**.**FIELD MISSING**</v>
      </c>
      <c r="AE1587" s="299">
        <f>countif(NEW_REDB_table.field,AD1587)</f>
        <v>0</v>
      </c>
      <c r="AF1587" s="299" t="str">
        <f t="shared" si="7"/>
        <v>Check...</v>
      </c>
      <c r="AG1587" s="308"/>
      <c r="AH1587" s="317" t="b">
        <v>0</v>
      </c>
      <c r="AI1587" s="317" t="b">
        <v>0</v>
      </c>
      <c r="AJ1587" s="308" t="str">
        <f t="array" ref="AJ1587">iferror(index('Type Mapping'!$A$2:$D$21,match(J1587,'Type Mapping'!$B$2:$B$21,0),4),"type mismatch")</f>
        <v>INT</v>
      </c>
      <c r="AK1587" s="308"/>
      <c r="AL1587" s="308"/>
      <c r="AM1587" s="308"/>
      <c r="AN1587" s="300" t="b">
        <v>0</v>
      </c>
      <c r="AO1587" s="300" t="b">
        <v>0</v>
      </c>
      <c r="AP1587" s="300" t="b">
        <v>0</v>
      </c>
      <c r="AQ1587" s="300" t="b">
        <v>0</v>
      </c>
      <c r="AR1587" s="300"/>
      <c r="AS1587" s="300"/>
      <c r="AT1587" s="302"/>
      <c r="AU1587" s="302"/>
      <c r="AV1587" s="303" t="b">
        <v>1</v>
      </c>
      <c r="AW1587" s="304" t="str">
        <f t="shared" si="9"/>
        <v>false</v>
      </c>
      <c r="AX1587" s="305" t="str">
        <f t="shared" si="17"/>
        <v>&lt;column comment="" default="" key="false" label="AmendOrd" length="255" nullable="true" originalDbColumnName="AmendOrd" originalLength="-1" pattern="" precision="-1" talendType="id_String" type=""/&gt;</v>
      </c>
      <c r="AY1587" s="306"/>
      <c r="AZ1587" s="305" t="str">
        <f t="shared" si="10"/>
        <v>&lt;column comment="" default="" key="false" label="AmendOrd" length="255" nullable="true" originalDbColumnName="AmendOrd" originalLength="-1" pattern="" precision="-1" talendType="id_String" type=""/&gt;</v>
      </c>
      <c r="BA1587" s="306"/>
      <c r="BB1587" s="302"/>
      <c r="BC1587" s="303" t="b">
        <f t="shared" si="11"/>
        <v>1</v>
      </c>
      <c r="BD1587" s="304"/>
      <c r="BE1587" s="304" t="str">
        <f t="shared" si="12"/>
        <v>false</v>
      </c>
      <c r="BF1587" s="307"/>
      <c r="BG1587" s="305"/>
      <c r="BH1587" s="305"/>
      <c r="BI1587" s="305"/>
      <c r="BJ1587" s="305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87" s="306"/>
      <c r="BL1587" s="305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87" s="306"/>
      <c r="BN1587" s="302"/>
      <c r="BO1587" s="302"/>
      <c r="BP1587" s="302"/>
      <c r="BQ1587" s="302"/>
      <c r="BR1587" s="302"/>
      <c r="BS1587" s="302"/>
      <c r="BT1587" s="302"/>
      <c r="BU1587" s="302"/>
      <c r="BV1587" s="302"/>
      <c r="BW1587" s="302"/>
      <c r="BX1587" s="302"/>
    </row>
    <row r="1588">
      <c r="A1588" s="292" t="s">
        <v>728</v>
      </c>
      <c r="B1588" s="292">
        <v>1587.0</v>
      </c>
      <c r="C1588" s="292">
        <f t="shared" si="15"/>
        <v>1</v>
      </c>
      <c r="D1588" s="397" t="str">
        <f t="shared" si="35"/>
        <v>Buil Permit Data</v>
      </c>
      <c r="E1588" s="46" t="str">
        <f t="shared" si="2"/>
        <v>corcode.mdb.CdSpecUseDist.AmendDate</v>
      </c>
      <c r="F1588" s="46" t="s">
        <v>329</v>
      </c>
      <c r="G1588" s="46" t="s">
        <v>119</v>
      </c>
      <c r="H1588" s="47">
        <v>7.0</v>
      </c>
      <c r="I1588" s="392" t="s">
        <v>2479</v>
      </c>
      <c r="J1588" s="398" t="s">
        <v>788</v>
      </c>
      <c r="K1588" s="393">
        <v>8.0</v>
      </c>
      <c r="L1588" s="394" t="b">
        <v>0</v>
      </c>
      <c r="M1588" s="294" t="s">
        <v>802</v>
      </c>
      <c r="N1588" s="294"/>
      <c r="O1588" s="369"/>
      <c r="P1588" s="369"/>
      <c r="Q1588" s="298" t="str">
        <f t="shared" si="3"/>
        <v>CdSpecUseDist</v>
      </c>
      <c r="R1588" s="298" t="str">
        <f t="shared" si="19"/>
        <v>AmendDate</v>
      </c>
      <c r="S1588" s="298" t="str">
        <f t="array" ref="S1588">iferror(index('Type Mapping'!$A$2:$D$21,match(J1588,'Type Mapping'!$B$2:$B$21,0),3),"type mismatch")</f>
        <v>VARCHAR</v>
      </c>
      <c r="T1588" s="298"/>
      <c r="U1588" s="298"/>
      <c r="V1588" s="298"/>
      <c r="W1588" s="51" t="b">
        <v>1</v>
      </c>
      <c r="X1588" s="51"/>
      <c r="Y1588" s="309"/>
      <c r="Z1588" s="309"/>
      <c r="AA1588" s="311" t="s">
        <v>977</v>
      </c>
      <c r="AB1588" s="53" t="str">
        <f t="shared" si="23"/>
        <v>**field missing**_history</v>
      </c>
      <c r="AC1588" s="308" t="str">
        <f t="array" ref="AC1588">iferror(index('StoT Mapping (Depreciated)'!$D$2:$L$976,match(E1588,'StoT Mapping (Depreciated)'!$D$2:$D$976,0),9),"**FIELD MISSING**")</f>
        <v>**FIELD MISSING**</v>
      </c>
      <c r="AD1588" s="53" t="str">
        <f t="shared" si="6"/>
        <v>**field missing**.**FIELD MISSING**</v>
      </c>
      <c r="AE1588" s="299">
        <f>countif(NEW_REDB_table.field,AD1588)</f>
        <v>0</v>
      </c>
      <c r="AF1588" s="299" t="str">
        <f t="shared" si="7"/>
        <v>Check...</v>
      </c>
      <c r="AG1588" s="308"/>
      <c r="AH1588" s="317" t="b">
        <v>0</v>
      </c>
      <c r="AI1588" s="317" t="b">
        <v>0</v>
      </c>
      <c r="AJ1588" s="308" t="str">
        <f t="array" ref="AJ1588">iferror(index('Type Mapping'!$A$2:$D$21,match(J1588,'Type Mapping'!$B$2:$B$21,0),4),"type mismatch")</f>
        <v>DATE</v>
      </c>
      <c r="AK1588" s="308"/>
      <c r="AL1588" s="308"/>
      <c r="AM1588" s="308"/>
      <c r="AN1588" s="300" t="b">
        <v>0</v>
      </c>
      <c r="AO1588" s="300" t="b">
        <v>0</v>
      </c>
      <c r="AP1588" s="300" t="b">
        <v>0</v>
      </c>
      <c r="AQ1588" s="300" t="b">
        <v>0</v>
      </c>
      <c r="AR1588" s="300"/>
      <c r="AS1588" s="300"/>
      <c r="AT1588" s="302"/>
      <c r="AU1588" s="302"/>
      <c r="AV1588" s="303" t="b">
        <v>1</v>
      </c>
      <c r="AW1588" s="304" t="str">
        <f t="shared" si="9"/>
        <v>false</v>
      </c>
      <c r="AX1588" s="305" t="str">
        <f t="shared" si="17"/>
        <v>&lt;column comment="" default="" key="false" label="AmendDate" length="255" nullable="true" originalDbColumnName="AmendDate" originalLength="-1" pattern="" precision="-1" talendType="id_String" type=""/&gt;&lt;/schema&gt;</v>
      </c>
      <c r="AY1588" s="306"/>
      <c r="AZ1588" s="305" t="str">
        <f t="shared" si="10"/>
        <v>&lt;column comment="" default="" key="false" label="AmendDate" length="255" nullable="true" originalDbColumnName="AmendDate" originalLength="-1" pattern="" precision="-1" talendType="id_String" type=""/&gt;
&lt;/schema&gt;
</v>
      </c>
      <c r="BA1588" s="306"/>
      <c r="BB1588" s="302"/>
      <c r="BC1588" s="303" t="b">
        <f t="shared" si="11"/>
        <v>1</v>
      </c>
      <c r="BD1588" s="304"/>
      <c r="BE1588" s="304" t="str">
        <f t="shared" si="12"/>
        <v>false</v>
      </c>
      <c r="BF1588" s="307"/>
      <c r="BG1588" s="305"/>
      <c r="BH1588" s="305"/>
      <c r="BI1588" s="305"/>
      <c r="BJ1588" s="305" t="str">
        <f t="shared" si="18"/>
        <v>&lt;column comment="" default="" key="false" label="CdSpecUseDist" length="255" nullable="true" originalDbColumnName="CdSpecUseDist" originalLength="-1" pattern="" precision="-1" talendType="id_String" type=""/&gt;</v>
      </c>
      <c r="BK1588" s="306"/>
      <c r="BL1588" s="305" t="str">
        <f t="shared" si="14"/>
        <v>&lt;column comment="" default="" key="false" label="CdSpecUseDist" length="255" nullable="true" originalDbColumnName="CdSpecUseDist" originalLength="-1" pattern="" precision="-1" talendType="id_String" type=""/&gt;</v>
      </c>
      <c r="BM1588" s="306"/>
      <c r="BN1588" s="302"/>
      <c r="BO1588" s="302"/>
      <c r="BP1588" s="302"/>
      <c r="BQ1588" s="302"/>
      <c r="BR1588" s="302"/>
      <c r="BS1588" s="302"/>
      <c r="BT1588" s="302"/>
      <c r="BU1588" s="302"/>
      <c r="BV1588" s="302"/>
      <c r="BW1588" s="302"/>
      <c r="BX1588" s="302"/>
    </row>
    <row r="1589">
      <c r="A1589" s="292" t="s">
        <v>728</v>
      </c>
      <c r="B1589" s="292">
        <v>1588.0</v>
      </c>
      <c r="C1589" s="292">
        <f t="shared" si="15"/>
        <v>2</v>
      </c>
      <c r="D1589" s="397" t="str">
        <f t="shared" si="35"/>
        <v>Buil Permit Data</v>
      </c>
      <c r="E1589" s="46" t="str">
        <f t="shared" si="2"/>
        <v>corcode.mdb.CdStClass.Class</v>
      </c>
      <c r="F1589" s="46" t="s">
        <v>329</v>
      </c>
      <c r="G1589" s="46" t="s">
        <v>498</v>
      </c>
      <c r="H1589" s="47">
        <v>1.0</v>
      </c>
      <c r="I1589" s="392" t="s">
        <v>1974</v>
      </c>
      <c r="J1589" s="398" t="s">
        <v>743</v>
      </c>
      <c r="K1589" s="393">
        <v>4.0</v>
      </c>
      <c r="L1589" s="394" t="b">
        <v>1</v>
      </c>
      <c r="M1589" s="294" t="s">
        <v>802</v>
      </c>
      <c r="N1589" s="294"/>
      <c r="O1589" s="369"/>
      <c r="P1589" s="369"/>
      <c r="Q1589" s="298" t="str">
        <f t="shared" si="3"/>
        <v>CdStClass</v>
      </c>
      <c r="R1589" s="298" t="str">
        <f t="shared" si="19"/>
        <v>Class</v>
      </c>
      <c r="S1589" s="298" t="str">
        <f t="array" ref="S1589">iferror(index('Type Mapping'!$A$2:$D$21,match(J1589,'Type Mapping'!$B$2:$B$21,0),3),"type mismatch")</f>
        <v>VARCHAR</v>
      </c>
      <c r="T1589" s="298"/>
      <c r="U1589" s="298"/>
      <c r="V1589" s="298"/>
      <c r="W1589" s="51" t="b">
        <v>1</v>
      </c>
      <c r="X1589" s="51"/>
      <c r="Y1589" s="309"/>
      <c r="Z1589" s="309"/>
      <c r="AA1589" s="311" t="s">
        <v>977</v>
      </c>
      <c r="AB1589" s="53" t="str">
        <f t="shared" si="23"/>
        <v>**field missing**_history</v>
      </c>
      <c r="AC1589" s="308" t="str">
        <f t="array" ref="AC1589">iferror(index('StoT Mapping (Depreciated)'!$D$2:$L$976,match(E1589,'StoT Mapping (Depreciated)'!$D$2:$D$976,0),9),"**FIELD MISSING**")</f>
        <v>**FIELD MISSING**</v>
      </c>
      <c r="AD1589" s="53" t="str">
        <f t="shared" si="6"/>
        <v>**field missing**.**FIELD MISSING**</v>
      </c>
      <c r="AE1589" s="299">
        <f>countif(NEW_REDB_table.field,AD1589)</f>
        <v>0</v>
      </c>
      <c r="AF1589" s="299" t="str">
        <f t="shared" si="7"/>
        <v>Check...</v>
      </c>
      <c r="AG1589" s="308"/>
      <c r="AH1589" s="317" t="b">
        <v>0</v>
      </c>
      <c r="AI1589" s="317" t="b">
        <v>0</v>
      </c>
      <c r="AJ1589" s="308" t="str">
        <f t="array" ref="AJ1589">iferror(index('Type Mapping'!$A$2:$D$21,match(J1589,'Type Mapping'!$B$2:$B$21,0),4),"type mismatch")</f>
        <v>VARCHAR</v>
      </c>
      <c r="AK1589" s="308"/>
      <c r="AL1589" s="308"/>
      <c r="AM1589" s="308"/>
      <c r="AN1589" s="300" t="b">
        <v>0</v>
      </c>
      <c r="AO1589" s="300" t="b">
        <v>0</v>
      </c>
      <c r="AP1589" s="300" t="b">
        <v>0</v>
      </c>
      <c r="AQ1589" s="300" t="b">
        <v>0</v>
      </c>
      <c r="AR1589" s="300"/>
      <c r="AS1589" s="300"/>
      <c r="AT1589" s="302"/>
      <c r="AU1589" s="302"/>
      <c r="AV1589" s="303" t="b">
        <v>1</v>
      </c>
      <c r="AW1589" s="304" t="str">
        <f t="shared" si="9"/>
        <v>true</v>
      </c>
      <c r="AX1589" s="305" t="str">
        <f t="shared" si="17"/>
        <v>***CdStClass.xml &lt;?xml version="1.0" encoding="UTF-8"?&gt;&lt;schema&gt;&lt;column comment="" default="" key="true" label="Class" length="255" nullable="true" originalDbColumnName="Class" originalLength="-1" pattern="" precision="-1" talendType="id_String" type=""/&gt;</v>
      </c>
      <c r="AY1589" s="306"/>
      <c r="AZ1589" s="305" t="str">
        <f t="shared" si="10"/>
        <v>CdStClass.xml
&lt;?xml version="1.0" encoding="UTF-8"?&gt;&lt;schema&gt;
&lt;column comment="" default="" key="true" label="Class" length="255" nullable="true" originalDbColumnName="Class" originalLength="-1" pattern="" precision="-1" talendType="id_String" type=""/&gt;</v>
      </c>
      <c r="BA1589" s="306"/>
      <c r="BB1589" s="302"/>
      <c r="BC1589" s="303" t="b">
        <f t="shared" si="11"/>
        <v>1</v>
      </c>
      <c r="BD1589" s="304"/>
      <c r="BE1589" s="304" t="str">
        <f t="shared" si="12"/>
        <v>false</v>
      </c>
      <c r="BF1589" s="307"/>
      <c r="BG1589" s="305"/>
      <c r="BH1589" s="305"/>
      <c r="BI1589" s="305"/>
      <c r="BJ1589" s="305" t="str">
        <f t="shared" si="18"/>
        <v>&lt;column comment="" default="" key="false" label="CdStClass" length="255" nullable="true" originalDbColumnName="CdStClass" originalLength="-1" pattern="" precision="-1" talendType="id_String" type=""/&gt;</v>
      </c>
      <c r="BK1589" s="306"/>
      <c r="BL1589" s="305" t="str">
        <f t="shared" si="14"/>
        <v>&lt;column comment="" default="" key="false" label="CdStClass" length="255" nullable="true" originalDbColumnName="CdStClass" originalLength="-1" pattern="" precision="-1" talendType="id_String" type=""/&gt;</v>
      </c>
      <c r="BM1589" s="306"/>
      <c r="BN1589" s="302"/>
      <c r="BO1589" s="302"/>
      <c r="BP1589" s="302"/>
      <c r="BQ1589" s="302"/>
      <c r="BR1589" s="302"/>
      <c r="BS1589" s="302"/>
      <c r="BT1589" s="302"/>
      <c r="BU1589" s="302"/>
      <c r="BV1589" s="302"/>
      <c r="BW1589" s="302"/>
      <c r="BX1589" s="302"/>
    </row>
    <row r="1590">
      <c r="A1590" s="292" t="s">
        <v>728</v>
      </c>
      <c r="B1590" s="292">
        <v>1589.0</v>
      </c>
      <c r="C1590" s="292">
        <f t="shared" si="15"/>
        <v>2</v>
      </c>
      <c r="D1590" s="397" t="str">
        <f t="shared" si="35"/>
        <v>Buil Permit Data</v>
      </c>
      <c r="E1590" s="46" t="str">
        <f t="shared" si="2"/>
        <v>corcode.mdb.CdStClass.Descr</v>
      </c>
      <c r="F1590" s="46" t="s">
        <v>329</v>
      </c>
      <c r="G1590" s="46" t="s">
        <v>498</v>
      </c>
      <c r="H1590" s="47">
        <v>2.0</v>
      </c>
      <c r="I1590" s="392" t="s">
        <v>2078</v>
      </c>
      <c r="J1590" s="398" t="s">
        <v>743</v>
      </c>
      <c r="K1590" s="393">
        <v>30.0</v>
      </c>
      <c r="L1590" s="394" t="b">
        <v>0</v>
      </c>
      <c r="M1590" s="294" t="s">
        <v>802</v>
      </c>
      <c r="N1590" s="294"/>
      <c r="O1590" s="369"/>
      <c r="P1590" s="369"/>
      <c r="Q1590" s="298" t="str">
        <f t="shared" si="3"/>
        <v>CdStClass</v>
      </c>
      <c r="R1590" s="298" t="str">
        <f t="shared" si="19"/>
        <v>Descr</v>
      </c>
      <c r="S1590" s="298" t="str">
        <f t="array" ref="S1590">iferror(index('Type Mapping'!$A$2:$D$21,match(J1590,'Type Mapping'!$B$2:$B$21,0),3),"type mismatch")</f>
        <v>VARCHAR</v>
      </c>
      <c r="T1590" s="298"/>
      <c r="U1590" s="298"/>
      <c r="V1590" s="298"/>
      <c r="W1590" s="51" t="b">
        <v>1</v>
      </c>
      <c r="X1590" s="51"/>
      <c r="Y1590" s="309"/>
      <c r="Z1590" s="309"/>
      <c r="AA1590" s="311" t="s">
        <v>977</v>
      </c>
      <c r="AB1590" s="53" t="str">
        <f t="shared" si="23"/>
        <v>**field missing**_history</v>
      </c>
      <c r="AC1590" s="308" t="str">
        <f t="array" ref="AC1590">iferror(index('StoT Mapping (Depreciated)'!$D$2:$L$976,match(E1590,'StoT Mapping (Depreciated)'!$D$2:$D$976,0),9),"**FIELD MISSING**")</f>
        <v>**FIELD MISSING**</v>
      </c>
      <c r="AD1590" s="53" t="str">
        <f t="shared" si="6"/>
        <v>**field missing**.**FIELD MISSING**</v>
      </c>
      <c r="AE1590" s="299">
        <f>countif(NEW_REDB_table.field,AD1590)</f>
        <v>0</v>
      </c>
      <c r="AF1590" s="299" t="str">
        <f t="shared" si="7"/>
        <v>Check...</v>
      </c>
      <c r="AG1590" s="308"/>
      <c r="AH1590" s="317" t="b">
        <v>0</v>
      </c>
      <c r="AI1590" s="317" t="b">
        <v>0</v>
      </c>
      <c r="AJ1590" s="308" t="str">
        <f t="array" ref="AJ1590">iferror(index('Type Mapping'!$A$2:$D$21,match(J1590,'Type Mapping'!$B$2:$B$21,0),4),"type mismatch")</f>
        <v>VARCHAR</v>
      </c>
      <c r="AK1590" s="308"/>
      <c r="AL1590" s="308"/>
      <c r="AM1590" s="308"/>
      <c r="AN1590" s="300" t="b">
        <v>0</v>
      </c>
      <c r="AO1590" s="300" t="b">
        <v>0</v>
      </c>
      <c r="AP1590" s="300" t="b">
        <v>0</v>
      </c>
      <c r="AQ1590" s="300" t="b">
        <v>0</v>
      </c>
      <c r="AR1590" s="300"/>
      <c r="AS1590" s="300"/>
      <c r="AT1590" s="302"/>
      <c r="AU1590" s="302"/>
      <c r="AV1590" s="303" t="b">
        <v>1</v>
      </c>
      <c r="AW1590" s="304" t="str">
        <f t="shared" si="9"/>
        <v>false</v>
      </c>
      <c r="AX1590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590" s="306"/>
      <c r="AZ1590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590" s="306"/>
      <c r="BB1590" s="302"/>
      <c r="BC1590" s="303" t="b">
        <f t="shared" si="11"/>
        <v>1</v>
      </c>
      <c r="BD1590" s="304"/>
      <c r="BE1590" s="304" t="str">
        <f t="shared" si="12"/>
        <v>false</v>
      </c>
      <c r="BF1590" s="307"/>
      <c r="BG1590" s="305"/>
      <c r="BH1590" s="305"/>
      <c r="BI1590" s="305"/>
      <c r="BJ1590" s="305" t="str">
        <f t="shared" si="18"/>
        <v>&lt;column comment="" default="" key="false" label="CdStClass" length="255" nullable="true" originalDbColumnName="CdStClass" originalLength="-1" pattern="" precision="-1" talendType="id_String" type=""/&gt;</v>
      </c>
      <c r="BK1590" s="306"/>
      <c r="BL1590" s="305" t="str">
        <f t="shared" si="14"/>
        <v>&lt;column comment="" default="" key="false" label="CdStClass" length="255" nullable="true" originalDbColumnName="CdStClass" originalLength="-1" pattern="" precision="-1" talendType="id_String" type=""/&gt;</v>
      </c>
      <c r="BM1590" s="306"/>
      <c r="BN1590" s="302"/>
      <c r="BO1590" s="302"/>
      <c r="BP1590" s="302"/>
      <c r="BQ1590" s="302"/>
      <c r="BR1590" s="302"/>
      <c r="BS1590" s="302"/>
      <c r="BT1590" s="302"/>
      <c r="BU1590" s="302"/>
      <c r="BV1590" s="302"/>
      <c r="BW1590" s="302"/>
      <c r="BX1590" s="302"/>
    </row>
    <row r="1591">
      <c r="A1591" s="292" t="s">
        <v>728</v>
      </c>
      <c r="B1591" s="292">
        <v>1590.0</v>
      </c>
      <c r="C1591" s="292">
        <f t="shared" si="15"/>
        <v>2</v>
      </c>
      <c r="D1591" s="397" t="str">
        <f t="shared" si="35"/>
        <v>Buil Permit Data</v>
      </c>
      <c r="E1591" s="46" t="str">
        <f t="shared" si="2"/>
        <v>corcode.mdb.CdStClass.IsCensusCode</v>
      </c>
      <c r="F1591" s="46" t="s">
        <v>329</v>
      </c>
      <c r="G1591" s="46" t="s">
        <v>498</v>
      </c>
      <c r="H1591" s="47">
        <v>3.0</v>
      </c>
      <c r="I1591" s="392" t="s">
        <v>2490</v>
      </c>
      <c r="J1591" s="398" t="s">
        <v>873</v>
      </c>
      <c r="K1591" s="393">
        <v>1.0</v>
      </c>
      <c r="L1591" s="394" t="b">
        <v>0</v>
      </c>
      <c r="M1591" s="294" t="s">
        <v>802</v>
      </c>
      <c r="N1591" s="294"/>
      <c r="O1591" s="369"/>
      <c r="P1591" s="369"/>
      <c r="Q1591" s="298" t="str">
        <f t="shared" si="3"/>
        <v>CdStClass</v>
      </c>
      <c r="R1591" s="298" t="str">
        <f t="shared" si="19"/>
        <v>IsCensusCode</v>
      </c>
      <c r="S1591" s="298" t="str">
        <f t="array" ref="S1591">iferror(index('Type Mapping'!$A$2:$D$21,match(J1591,'Type Mapping'!$B$2:$B$21,0),3),"type mismatch")</f>
        <v>VARCHAR</v>
      </c>
      <c r="T1591" s="298"/>
      <c r="U1591" s="298"/>
      <c r="V1591" s="298"/>
      <c r="W1591" s="51" t="b">
        <v>1</v>
      </c>
      <c r="X1591" s="51"/>
      <c r="Y1591" s="309"/>
      <c r="Z1591" s="309"/>
      <c r="AA1591" s="311" t="s">
        <v>977</v>
      </c>
      <c r="AB1591" s="53" t="str">
        <f t="shared" si="23"/>
        <v>**field missing**_history</v>
      </c>
      <c r="AC1591" s="308" t="str">
        <f t="array" ref="AC1591">iferror(index('StoT Mapping (Depreciated)'!$D$2:$L$976,match(E1591,'StoT Mapping (Depreciated)'!$D$2:$D$976,0),9),"**FIELD MISSING**")</f>
        <v>**FIELD MISSING**</v>
      </c>
      <c r="AD1591" s="53" t="str">
        <f t="shared" si="6"/>
        <v>**field missing**.**FIELD MISSING**</v>
      </c>
      <c r="AE1591" s="299">
        <f>countif(NEW_REDB_table.field,AD1591)</f>
        <v>0</v>
      </c>
      <c r="AF1591" s="299" t="str">
        <f t="shared" si="7"/>
        <v>Check...</v>
      </c>
      <c r="AG1591" s="308"/>
      <c r="AH1591" s="317" t="b">
        <v>0</v>
      </c>
      <c r="AI1591" s="317" t="b">
        <v>0</v>
      </c>
      <c r="AJ1591" s="308" t="str">
        <f t="array" ref="AJ1591">iferror(index('Type Mapping'!$A$2:$D$21,match(J1591,'Type Mapping'!$B$2:$B$21,0),4),"type mismatch")</f>
        <v>BOOLEAN</v>
      </c>
      <c r="AK1591" s="308"/>
      <c r="AL1591" s="308"/>
      <c r="AM1591" s="308"/>
      <c r="AN1591" s="300" t="b">
        <v>0</v>
      </c>
      <c r="AO1591" s="300" t="b">
        <v>0</v>
      </c>
      <c r="AP1591" s="300" t="b">
        <v>0</v>
      </c>
      <c r="AQ1591" s="300" t="b">
        <v>0</v>
      </c>
      <c r="AR1591" s="300"/>
      <c r="AS1591" s="300"/>
      <c r="AT1591" s="302"/>
      <c r="AU1591" s="302"/>
      <c r="AV1591" s="303" t="b">
        <v>1</v>
      </c>
      <c r="AW1591" s="304" t="str">
        <f t="shared" si="9"/>
        <v>false</v>
      </c>
      <c r="AX1591" s="305" t="str">
        <f t="shared" si="17"/>
        <v>&lt;column comment="" default="" key="false" label="IsCensusCode" length="255" nullable="true" originalDbColumnName="IsCensusCode" originalLength="-1" pattern="" precision="-1" talendType="id_String" type=""/&gt;&lt;/schema&gt;</v>
      </c>
      <c r="AY1591" s="306"/>
      <c r="AZ1591" s="305" t="str">
        <f t="shared" si="10"/>
        <v>&lt;column comment="" default="" key="false" label="IsCensusCode" length="255" nullable="true" originalDbColumnName="IsCensusCode" originalLength="-1" pattern="" precision="-1" talendType="id_String" type=""/&gt;
&lt;/schema&gt;
</v>
      </c>
      <c r="BA1591" s="306"/>
      <c r="BB1591" s="302"/>
      <c r="BC1591" s="303" t="b">
        <f t="shared" si="11"/>
        <v>1</v>
      </c>
      <c r="BD1591" s="304"/>
      <c r="BE1591" s="304" t="str">
        <f t="shared" si="12"/>
        <v>false</v>
      </c>
      <c r="BF1591" s="307"/>
      <c r="BG1591" s="305"/>
      <c r="BH1591" s="305"/>
      <c r="BI1591" s="305"/>
      <c r="BJ1591" s="305" t="str">
        <f t="shared" si="18"/>
        <v>&lt;column comment="" default="" key="false" label="CdStClass" length="255" nullable="true" originalDbColumnName="CdStClass" originalLength="-1" pattern="" precision="-1" talendType="id_String" type=""/&gt;</v>
      </c>
      <c r="BK1591" s="306"/>
      <c r="BL1591" s="305" t="str">
        <f t="shared" si="14"/>
        <v>&lt;column comment="" default="" key="false" label="CdStClass" length="255" nullable="true" originalDbColumnName="CdStClass" originalLength="-1" pattern="" precision="-1" talendType="id_String" type=""/&gt;</v>
      </c>
      <c r="BM1591" s="306"/>
      <c r="BN1591" s="302"/>
      <c r="BO1591" s="302"/>
      <c r="BP1591" s="302"/>
      <c r="BQ1591" s="302"/>
      <c r="BR1591" s="302"/>
      <c r="BS1591" s="302"/>
      <c r="BT1591" s="302"/>
      <c r="BU1591" s="302"/>
      <c r="BV1591" s="302"/>
      <c r="BW1591" s="302"/>
      <c r="BX1591" s="302"/>
    </row>
    <row r="1592">
      <c r="A1592" s="292" t="s">
        <v>728</v>
      </c>
      <c r="B1592" s="292">
        <v>1591.0</v>
      </c>
      <c r="C1592" s="292">
        <f t="shared" si="15"/>
        <v>1</v>
      </c>
      <c r="D1592" s="397" t="str">
        <f t="shared" si="35"/>
        <v>Buil Permit Data</v>
      </c>
      <c r="E1592" s="46" t="str">
        <f t="shared" si="2"/>
        <v>corcode.mdb.CdStDirType.StDirType</v>
      </c>
      <c r="F1592" s="46" t="s">
        <v>329</v>
      </c>
      <c r="G1592" s="46" t="s">
        <v>499</v>
      </c>
      <c r="H1592" s="47">
        <v>1.0</v>
      </c>
      <c r="I1592" s="392" t="s">
        <v>2491</v>
      </c>
      <c r="J1592" s="398" t="s">
        <v>743</v>
      </c>
      <c r="K1592" s="393">
        <v>1.0</v>
      </c>
      <c r="L1592" s="394" t="b">
        <v>1</v>
      </c>
      <c r="M1592" s="294" t="s">
        <v>802</v>
      </c>
      <c r="N1592" s="294"/>
      <c r="O1592" s="369"/>
      <c r="P1592" s="369"/>
      <c r="Q1592" s="298" t="str">
        <f t="shared" si="3"/>
        <v>CdStDirType</v>
      </c>
      <c r="R1592" s="298" t="str">
        <f t="shared" si="19"/>
        <v>StDirType</v>
      </c>
      <c r="S1592" s="298" t="str">
        <f t="array" ref="S1592">iferror(index('Type Mapping'!$A$2:$D$21,match(J1592,'Type Mapping'!$B$2:$B$21,0),3),"type mismatch")</f>
        <v>VARCHAR</v>
      </c>
      <c r="T1592" s="298"/>
      <c r="U1592" s="298"/>
      <c r="V1592" s="298"/>
      <c r="W1592" s="51" t="b">
        <v>1</v>
      </c>
      <c r="X1592" s="51"/>
      <c r="Y1592" s="309"/>
      <c r="Z1592" s="309"/>
      <c r="AA1592" s="311" t="s">
        <v>977</v>
      </c>
      <c r="AB1592" s="53" t="str">
        <f t="shared" si="23"/>
        <v>**field missing**_history</v>
      </c>
      <c r="AC1592" s="308" t="str">
        <f t="array" ref="AC1592">iferror(index('StoT Mapping (Depreciated)'!$D$2:$L$976,match(E1592,'StoT Mapping (Depreciated)'!$D$2:$D$976,0),9),"**FIELD MISSING**")</f>
        <v>**FIELD MISSING**</v>
      </c>
      <c r="AD1592" s="53" t="str">
        <f t="shared" si="6"/>
        <v>**field missing**.**FIELD MISSING**</v>
      </c>
      <c r="AE1592" s="299">
        <f>countif(NEW_REDB_table.field,AD1592)</f>
        <v>0</v>
      </c>
      <c r="AF1592" s="299" t="str">
        <f t="shared" si="7"/>
        <v>Check...</v>
      </c>
      <c r="AG1592" s="308"/>
      <c r="AH1592" s="317" t="b">
        <v>0</v>
      </c>
      <c r="AI1592" s="317" t="b">
        <v>0</v>
      </c>
      <c r="AJ1592" s="308" t="str">
        <f t="array" ref="AJ1592">iferror(index('Type Mapping'!$A$2:$D$21,match(J1592,'Type Mapping'!$B$2:$B$21,0),4),"type mismatch")</f>
        <v>VARCHAR</v>
      </c>
      <c r="AK1592" s="308"/>
      <c r="AL1592" s="308"/>
      <c r="AM1592" s="308"/>
      <c r="AN1592" s="300" t="b">
        <v>0</v>
      </c>
      <c r="AO1592" s="300" t="b">
        <v>0</v>
      </c>
      <c r="AP1592" s="300" t="b">
        <v>0</v>
      </c>
      <c r="AQ1592" s="300" t="b">
        <v>0</v>
      </c>
      <c r="AR1592" s="300"/>
      <c r="AS1592" s="300"/>
      <c r="AT1592" s="302"/>
      <c r="AU1592" s="302"/>
      <c r="AV1592" s="303" t="b">
        <v>1</v>
      </c>
      <c r="AW1592" s="304" t="str">
        <f t="shared" si="9"/>
        <v>true</v>
      </c>
      <c r="AX1592" s="305" t="str">
        <f t="shared" si="17"/>
        <v>***CdStDirType.xml &lt;?xml version="1.0" encoding="UTF-8"?&gt;&lt;schema&gt;&lt;column comment="" default="" key="true" label="StDirType" length="255" nullable="true" originalDbColumnName="StDirType" originalLength="-1" pattern="" precision="-1" talendType="id_String" type=""/&gt;</v>
      </c>
      <c r="AY1592" s="306"/>
      <c r="AZ1592" s="305" t="str">
        <f t="shared" si="10"/>
        <v>CdStDirType.xml
&lt;?xml version="1.0" encoding="UTF-8"?&gt;&lt;schema&gt;
&lt;column comment="" default="" key="true" label="StDirType" length="255" nullable="true" originalDbColumnName="StDirType" originalLength="-1" pattern="" precision="-1" talendType="id_String" type=""/&gt;</v>
      </c>
      <c r="BA1592" s="306"/>
      <c r="BB1592" s="302"/>
      <c r="BC1592" s="303" t="b">
        <f t="shared" si="11"/>
        <v>1</v>
      </c>
      <c r="BD1592" s="304"/>
      <c r="BE1592" s="304" t="str">
        <f t="shared" si="12"/>
        <v>false</v>
      </c>
      <c r="BF1592" s="307"/>
      <c r="BG1592" s="305"/>
      <c r="BH1592" s="305"/>
      <c r="BI1592" s="305"/>
      <c r="BJ1592" s="305" t="str">
        <f t="shared" si="18"/>
        <v>&lt;column comment="" default="" key="false" label="CdStDirType" length="255" nullable="true" originalDbColumnName="CdStDirType" originalLength="-1" pattern="" precision="-1" talendType="id_String" type=""/&gt;</v>
      </c>
      <c r="BK1592" s="306"/>
      <c r="BL1592" s="305" t="str">
        <f t="shared" si="14"/>
        <v>&lt;column comment="" default="" key="false" label="CdStDirType" length="255" nullable="true" originalDbColumnName="CdStDirType" originalLength="-1" pattern="" precision="-1" talendType="id_String" type=""/&gt;</v>
      </c>
      <c r="BM1592" s="306"/>
      <c r="BN1592" s="302"/>
      <c r="BO1592" s="302"/>
      <c r="BP1592" s="302"/>
      <c r="BQ1592" s="302"/>
      <c r="BR1592" s="302"/>
      <c r="BS1592" s="302"/>
      <c r="BT1592" s="302"/>
      <c r="BU1592" s="302"/>
      <c r="BV1592" s="302"/>
      <c r="BW1592" s="302"/>
      <c r="BX1592" s="302"/>
    </row>
    <row r="1593">
      <c r="A1593" s="292" t="s">
        <v>728</v>
      </c>
      <c r="B1593" s="292">
        <v>1592.0</v>
      </c>
      <c r="C1593" s="292">
        <f t="shared" si="15"/>
        <v>1</v>
      </c>
      <c r="D1593" s="397" t="str">
        <f t="shared" si="35"/>
        <v>Buil Permit Data</v>
      </c>
      <c r="E1593" s="46" t="str">
        <f t="shared" si="2"/>
        <v>corcode.mdb.CdStDirType.Descr</v>
      </c>
      <c r="F1593" s="46" t="s">
        <v>329</v>
      </c>
      <c r="G1593" s="46" t="s">
        <v>499</v>
      </c>
      <c r="H1593" s="47">
        <v>2.0</v>
      </c>
      <c r="I1593" s="392" t="s">
        <v>2078</v>
      </c>
      <c r="J1593" s="398" t="s">
        <v>743</v>
      </c>
      <c r="K1593" s="393">
        <v>15.0</v>
      </c>
      <c r="L1593" s="394" t="b">
        <v>0</v>
      </c>
      <c r="M1593" s="294" t="s">
        <v>802</v>
      </c>
      <c r="N1593" s="294"/>
      <c r="O1593" s="369"/>
      <c r="P1593" s="369"/>
      <c r="Q1593" s="298" t="str">
        <f t="shared" si="3"/>
        <v>CdStDirType</v>
      </c>
      <c r="R1593" s="298" t="str">
        <f t="shared" si="19"/>
        <v>Descr</v>
      </c>
      <c r="S1593" s="298" t="str">
        <f t="array" ref="S1593">iferror(index('Type Mapping'!$A$2:$D$21,match(J1593,'Type Mapping'!$B$2:$B$21,0),3),"type mismatch")</f>
        <v>VARCHAR</v>
      </c>
      <c r="T1593" s="298"/>
      <c r="U1593" s="298"/>
      <c r="V1593" s="298"/>
      <c r="W1593" s="51" t="b">
        <v>1</v>
      </c>
      <c r="X1593" s="51"/>
      <c r="Y1593" s="309"/>
      <c r="Z1593" s="309"/>
      <c r="AA1593" s="311" t="s">
        <v>977</v>
      </c>
      <c r="AB1593" s="53" t="str">
        <f t="shared" si="23"/>
        <v>**field missing**_history</v>
      </c>
      <c r="AC1593" s="308" t="str">
        <f t="array" ref="AC1593">iferror(index('StoT Mapping (Depreciated)'!$D$2:$L$976,match(E1593,'StoT Mapping (Depreciated)'!$D$2:$D$976,0),9),"**FIELD MISSING**")</f>
        <v>**FIELD MISSING**</v>
      </c>
      <c r="AD1593" s="53" t="str">
        <f t="shared" si="6"/>
        <v>**field missing**.**FIELD MISSING**</v>
      </c>
      <c r="AE1593" s="299">
        <f>countif(NEW_REDB_table.field,AD1593)</f>
        <v>0</v>
      </c>
      <c r="AF1593" s="299" t="str">
        <f t="shared" si="7"/>
        <v>Check...</v>
      </c>
      <c r="AG1593" s="308"/>
      <c r="AH1593" s="317" t="b">
        <v>0</v>
      </c>
      <c r="AI1593" s="317" t="b">
        <v>0</v>
      </c>
      <c r="AJ1593" s="308" t="str">
        <f t="array" ref="AJ1593">iferror(index('Type Mapping'!$A$2:$D$21,match(J1593,'Type Mapping'!$B$2:$B$21,0),4),"type mismatch")</f>
        <v>VARCHAR</v>
      </c>
      <c r="AK1593" s="308"/>
      <c r="AL1593" s="308"/>
      <c r="AM1593" s="308"/>
      <c r="AN1593" s="300" t="b">
        <v>0</v>
      </c>
      <c r="AO1593" s="300" t="b">
        <v>0</v>
      </c>
      <c r="AP1593" s="300" t="b">
        <v>0</v>
      </c>
      <c r="AQ1593" s="300" t="b">
        <v>0</v>
      </c>
      <c r="AR1593" s="300"/>
      <c r="AS1593" s="300"/>
      <c r="AT1593" s="302"/>
      <c r="AU1593" s="302"/>
      <c r="AV1593" s="303" t="b">
        <v>1</v>
      </c>
      <c r="AW1593" s="304" t="str">
        <f t="shared" si="9"/>
        <v>false</v>
      </c>
      <c r="AX1593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593" s="306"/>
      <c r="AZ1593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593" s="306"/>
      <c r="BB1593" s="302"/>
      <c r="BC1593" s="303" t="b">
        <f t="shared" si="11"/>
        <v>1</v>
      </c>
      <c r="BD1593" s="304"/>
      <c r="BE1593" s="304" t="str">
        <f t="shared" si="12"/>
        <v>false</v>
      </c>
      <c r="BF1593" s="307"/>
      <c r="BG1593" s="305"/>
      <c r="BH1593" s="305"/>
      <c r="BI1593" s="305"/>
      <c r="BJ1593" s="305" t="str">
        <f t="shared" si="18"/>
        <v>&lt;column comment="" default="" key="false" label="CdStDirType" length="255" nullable="true" originalDbColumnName="CdStDirType" originalLength="-1" pattern="" precision="-1" talendType="id_String" type=""/&gt;</v>
      </c>
      <c r="BK1593" s="306"/>
      <c r="BL1593" s="305" t="str">
        <f t="shared" si="14"/>
        <v>&lt;column comment="" default="" key="false" label="CdStDirType" length="255" nullable="true" originalDbColumnName="CdStDirType" originalLength="-1" pattern="" precision="-1" talendType="id_String" type=""/&gt;</v>
      </c>
      <c r="BM1593" s="306"/>
      <c r="BN1593" s="302"/>
      <c r="BO1593" s="302"/>
      <c r="BP1593" s="302"/>
      <c r="BQ1593" s="302"/>
      <c r="BR1593" s="302"/>
      <c r="BS1593" s="302"/>
      <c r="BT1593" s="302"/>
      <c r="BU1593" s="302"/>
      <c r="BV1593" s="302"/>
      <c r="BW1593" s="302"/>
      <c r="BX1593" s="302"/>
    </row>
    <row r="1594">
      <c r="A1594" s="292" t="s">
        <v>728</v>
      </c>
      <c r="B1594" s="292">
        <v>1593.0</v>
      </c>
      <c r="C1594" s="292">
        <f t="shared" si="15"/>
        <v>2</v>
      </c>
      <c r="D1594" s="397" t="str">
        <f t="shared" si="35"/>
        <v>Buil Permit Data</v>
      </c>
      <c r="E1594" s="46" t="str">
        <f t="shared" si="2"/>
        <v>corcode.mdb.CdStJurisdiction.StJurisdiction</v>
      </c>
      <c r="F1594" s="46" t="s">
        <v>329</v>
      </c>
      <c r="G1594" s="46" t="s">
        <v>500</v>
      </c>
      <c r="H1594" s="47">
        <v>1.0</v>
      </c>
      <c r="I1594" s="392" t="s">
        <v>2492</v>
      </c>
      <c r="J1594" s="398" t="s">
        <v>740</v>
      </c>
      <c r="K1594" s="393">
        <v>1.0</v>
      </c>
      <c r="L1594" s="394" t="b">
        <v>1</v>
      </c>
      <c r="M1594" s="294" t="s">
        <v>802</v>
      </c>
      <c r="N1594" s="294"/>
      <c r="O1594" s="369"/>
      <c r="P1594" s="369"/>
      <c r="Q1594" s="298" t="str">
        <f t="shared" si="3"/>
        <v>CdStJurisdiction</v>
      </c>
      <c r="R1594" s="298" t="str">
        <f t="shared" si="19"/>
        <v>StJurisdiction</v>
      </c>
      <c r="S1594" s="298" t="str">
        <f t="array" ref="S1594">iferror(index('Type Mapping'!$A$2:$D$21,match(J1594,'Type Mapping'!$B$2:$B$21,0),3),"type mismatch")</f>
        <v>VARCHAR</v>
      </c>
      <c r="T1594" s="298"/>
      <c r="U1594" s="298"/>
      <c r="V1594" s="298"/>
      <c r="W1594" s="51" t="b">
        <v>1</v>
      </c>
      <c r="X1594" s="51"/>
      <c r="Y1594" s="309"/>
      <c r="Z1594" s="309"/>
      <c r="AA1594" s="311" t="s">
        <v>977</v>
      </c>
      <c r="AB1594" s="53" t="str">
        <f t="shared" si="23"/>
        <v>**field missing**_history</v>
      </c>
      <c r="AC1594" s="308" t="str">
        <f t="array" ref="AC1594">iferror(index('StoT Mapping (Depreciated)'!$D$2:$L$976,match(E1594,'StoT Mapping (Depreciated)'!$D$2:$D$976,0),9),"**FIELD MISSING**")</f>
        <v>**FIELD MISSING**</v>
      </c>
      <c r="AD1594" s="53" t="str">
        <f t="shared" si="6"/>
        <v>**field missing**.**FIELD MISSING**</v>
      </c>
      <c r="AE1594" s="299">
        <f>countif(NEW_REDB_table.field,AD1594)</f>
        <v>0</v>
      </c>
      <c r="AF1594" s="299" t="str">
        <f t="shared" si="7"/>
        <v>Check...</v>
      </c>
      <c r="AG1594" s="308"/>
      <c r="AH1594" s="317" t="b">
        <v>0</v>
      </c>
      <c r="AI1594" s="317" t="b">
        <v>0</v>
      </c>
      <c r="AJ1594" s="308" t="str">
        <f t="array" ref="AJ1594">iferror(index('Type Mapping'!$A$2:$D$21,match(J1594,'Type Mapping'!$B$2:$B$21,0),4),"type mismatch")</f>
        <v>INT</v>
      </c>
      <c r="AK1594" s="308"/>
      <c r="AL1594" s="308"/>
      <c r="AM1594" s="308"/>
      <c r="AN1594" s="300" t="b">
        <v>0</v>
      </c>
      <c r="AO1594" s="300" t="b">
        <v>0</v>
      </c>
      <c r="AP1594" s="300" t="b">
        <v>0</v>
      </c>
      <c r="AQ1594" s="300" t="b">
        <v>0</v>
      </c>
      <c r="AR1594" s="300"/>
      <c r="AS1594" s="300"/>
      <c r="AT1594" s="302"/>
      <c r="AU1594" s="302"/>
      <c r="AV1594" s="303" t="b">
        <v>1</v>
      </c>
      <c r="AW1594" s="304" t="str">
        <f t="shared" si="9"/>
        <v>true</v>
      </c>
      <c r="AX1594" s="305" t="str">
        <f t="shared" si="17"/>
        <v>***CdStJurisdiction.xml &lt;?xml version="1.0" encoding="UTF-8"?&gt;&lt;schema&gt;&lt;column comment="" default="" key="true" label="StJurisdiction" length="255" nullable="true" originalDbColumnName="StJurisdiction" originalLength="-1" pattern="" precision="-1" talendType="id_String" type=""/&gt;</v>
      </c>
      <c r="AY1594" s="306"/>
      <c r="AZ1594" s="305" t="str">
        <f t="shared" si="10"/>
        <v>CdStJurisdiction.xml
&lt;?xml version="1.0" encoding="UTF-8"?&gt;&lt;schema&gt;
&lt;column comment="" default="" key="true" label="StJurisdiction" length="255" nullable="true" originalDbColumnName="StJurisdiction" originalLength="-1" pattern="" precision="-1" talendType="id_String" type=""/&gt;</v>
      </c>
      <c r="BA1594" s="306"/>
      <c r="BB1594" s="302"/>
      <c r="BC1594" s="303" t="b">
        <f t="shared" si="11"/>
        <v>1</v>
      </c>
      <c r="BD1594" s="304"/>
      <c r="BE1594" s="304" t="str">
        <f t="shared" si="12"/>
        <v>false</v>
      </c>
      <c r="BF1594" s="307"/>
      <c r="BG1594" s="305"/>
      <c r="BH1594" s="305"/>
      <c r="BI1594" s="305"/>
      <c r="BJ1594" s="305" t="str">
        <f t="shared" si="18"/>
        <v>&lt;column comment="" default="" key="false" label="CdStJurisdiction" length="255" nullable="true" originalDbColumnName="CdStJurisdiction" originalLength="-1" pattern="" precision="-1" talendType="id_String" type=""/&gt;</v>
      </c>
      <c r="BK1594" s="306"/>
      <c r="BL1594" s="305" t="str">
        <f t="shared" si="14"/>
        <v>&lt;column comment="" default="" key="false" label="CdStJurisdiction" length="255" nullable="true" originalDbColumnName="CdStJurisdiction" originalLength="-1" pattern="" precision="-1" talendType="id_String" type=""/&gt;</v>
      </c>
      <c r="BM1594" s="306"/>
      <c r="BN1594" s="302"/>
      <c r="BO1594" s="302"/>
      <c r="BP1594" s="302"/>
      <c r="BQ1594" s="302"/>
      <c r="BR1594" s="302"/>
      <c r="BS1594" s="302"/>
      <c r="BT1594" s="302"/>
      <c r="BU1594" s="302"/>
      <c r="BV1594" s="302"/>
      <c r="BW1594" s="302"/>
      <c r="BX1594" s="302"/>
    </row>
    <row r="1595">
      <c r="A1595" s="292" t="s">
        <v>728</v>
      </c>
      <c r="B1595" s="292">
        <v>1594.0</v>
      </c>
      <c r="C1595" s="292">
        <f t="shared" si="15"/>
        <v>2</v>
      </c>
      <c r="D1595" s="397" t="str">
        <f t="shared" si="35"/>
        <v>Buil Permit Data</v>
      </c>
      <c r="E1595" s="46" t="str">
        <f t="shared" si="2"/>
        <v>corcode.mdb.CdStJurisdiction.Name</v>
      </c>
      <c r="F1595" s="46" t="s">
        <v>329</v>
      </c>
      <c r="G1595" s="46" t="s">
        <v>500</v>
      </c>
      <c r="H1595" s="47">
        <v>2.0</v>
      </c>
      <c r="I1595" s="392" t="s">
        <v>681</v>
      </c>
      <c r="J1595" s="398" t="s">
        <v>743</v>
      </c>
      <c r="K1595" s="393">
        <v>40.0</v>
      </c>
      <c r="L1595" s="394" t="b">
        <v>0</v>
      </c>
      <c r="M1595" s="294" t="s">
        <v>802</v>
      </c>
      <c r="N1595" s="294"/>
      <c r="O1595" s="369"/>
      <c r="P1595" s="369"/>
      <c r="Q1595" s="298" t="str">
        <f t="shared" si="3"/>
        <v>CdStJurisdiction</v>
      </c>
      <c r="R1595" s="298" t="str">
        <f t="shared" si="19"/>
        <v>Name</v>
      </c>
      <c r="S1595" s="298" t="str">
        <f t="array" ref="S1595">iferror(index('Type Mapping'!$A$2:$D$21,match(J1595,'Type Mapping'!$B$2:$B$21,0),3),"type mismatch")</f>
        <v>VARCHAR</v>
      </c>
      <c r="T1595" s="298"/>
      <c r="U1595" s="298"/>
      <c r="V1595" s="298"/>
      <c r="W1595" s="51" t="b">
        <v>1</v>
      </c>
      <c r="X1595" s="51"/>
      <c r="Y1595" s="309"/>
      <c r="Z1595" s="309"/>
      <c r="AA1595" s="311" t="s">
        <v>977</v>
      </c>
      <c r="AB1595" s="53" t="str">
        <f t="shared" si="23"/>
        <v>**field missing**_history</v>
      </c>
      <c r="AC1595" s="308" t="str">
        <f t="array" ref="AC1595">iferror(index('StoT Mapping (Depreciated)'!$D$2:$L$976,match(E1595,'StoT Mapping (Depreciated)'!$D$2:$D$976,0),9),"**FIELD MISSING**")</f>
        <v>**FIELD MISSING**</v>
      </c>
      <c r="AD1595" s="53" t="str">
        <f t="shared" si="6"/>
        <v>**field missing**.**FIELD MISSING**</v>
      </c>
      <c r="AE1595" s="299">
        <f>countif(NEW_REDB_table.field,AD1595)</f>
        <v>0</v>
      </c>
      <c r="AF1595" s="299" t="str">
        <f t="shared" si="7"/>
        <v>Check...</v>
      </c>
      <c r="AG1595" s="308"/>
      <c r="AH1595" s="317" t="b">
        <v>0</v>
      </c>
      <c r="AI1595" s="317" t="b">
        <v>0</v>
      </c>
      <c r="AJ1595" s="308" t="str">
        <f t="array" ref="AJ1595">iferror(index('Type Mapping'!$A$2:$D$21,match(J1595,'Type Mapping'!$B$2:$B$21,0),4),"type mismatch")</f>
        <v>VARCHAR</v>
      </c>
      <c r="AK1595" s="308"/>
      <c r="AL1595" s="308"/>
      <c r="AM1595" s="308"/>
      <c r="AN1595" s="300" t="b">
        <v>0</v>
      </c>
      <c r="AO1595" s="300" t="b">
        <v>0</v>
      </c>
      <c r="AP1595" s="300" t="b">
        <v>0</v>
      </c>
      <c r="AQ1595" s="300" t="b">
        <v>0</v>
      </c>
      <c r="AR1595" s="300"/>
      <c r="AS1595" s="300"/>
      <c r="AT1595" s="302"/>
      <c r="AU1595" s="302"/>
      <c r="AV1595" s="303" t="b">
        <v>1</v>
      </c>
      <c r="AW1595" s="304" t="str">
        <f t="shared" si="9"/>
        <v>false</v>
      </c>
      <c r="AX1595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595" s="306"/>
      <c r="AZ1595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595" s="306"/>
      <c r="BB1595" s="302"/>
      <c r="BC1595" s="303" t="b">
        <f t="shared" si="11"/>
        <v>1</v>
      </c>
      <c r="BD1595" s="304"/>
      <c r="BE1595" s="304" t="str">
        <f t="shared" si="12"/>
        <v>false</v>
      </c>
      <c r="BF1595" s="307"/>
      <c r="BG1595" s="305"/>
      <c r="BH1595" s="305"/>
      <c r="BI1595" s="305"/>
      <c r="BJ1595" s="305" t="str">
        <f t="shared" si="18"/>
        <v>&lt;column comment="" default="" key="false" label="CdStJurisdiction" length="255" nullable="true" originalDbColumnName="CdStJurisdiction" originalLength="-1" pattern="" precision="-1" talendType="id_String" type=""/&gt;</v>
      </c>
      <c r="BK1595" s="306"/>
      <c r="BL1595" s="305" t="str">
        <f t="shared" si="14"/>
        <v>&lt;column comment="" default="" key="false" label="CdStJurisdiction" length="255" nullable="true" originalDbColumnName="CdStJurisdiction" originalLength="-1" pattern="" precision="-1" talendType="id_String" type=""/&gt;</v>
      </c>
      <c r="BM1595" s="306"/>
      <c r="BN1595" s="302"/>
      <c r="BO1595" s="302"/>
      <c r="BP1595" s="302"/>
      <c r="BQ1595" s="302"/>
      <c r="BR1595" s="302"/>
      <c r="BS1595" s="302"/>
      <c r="BT1595" s="302"/>
      <c r="BU1595" s="302"/>
      <c r="BV1595" s="302"/>
      <c r="BW1595" s="302"/>
      <c r="BX1595" s="302"/>
    </row>
    <row r="1596">
      <c r="A1596" s="292" t="s">
        <v>728</v>
      </c>
      <c r="B1596" s="292">
        <v>1595.0</v>
      </c>
      <c r="C1596" s="292">
        <f t="shared" si="15"/>
        <v>1</v>
      </c>
      <c r="D1596" s="397" t="str">
        <f t="shared" si="35"/>
        <v>Buil Permit Data</v>
      </c>
      <c r="E1596" s="46" t="str">
        <f t="shared" si="2"/>
        <v>corcode.mdb.CdTrafDist.TrafDist</v>
      </c>
      <c r="F1596" s="46" t="s">
        <v>329</v>
      </c>
      <c r="G1596" s="46" t="s">
        <v>501</v>
      </c>
      <c r="H1596" s="47">
        <v>1.0</v>
      </c>
      <c r="I1596" s="392" t="s">
        <v>2493</v>
      </c>
      <c r="J1596" s="398" t="s">
        <v>740</v>
      </c>
      <c r="K1596" s="393">
        <v>1.0</v>
      </c>
      <c r="L1596" s="394" t="b">
        <v>1</v>
      </c>
      <c r="M1596" s="294" t="s">
        <v>802</v>
      </c>
      <c r="N1596" s="294"/>
      <c r="O1596" s="369"/>
      <c r="P1596" s="369"/>
      <c r="Q1596" s="298" t="str">
        <f t="shared" si="3"/>
        <v>CdTrafDist</v>
      </c>
      <c r="R1596" s="298" t="str">
        <f t="shared" si="19"/>
        <v>TrafDist</v>
      </c>
      <c r="S1596" s="298" t="str">
        <f t="array" ref="S1596">iferror(index('Type Mapping'!$A$2:$D$21,match(J1596,'Type Mapping'!$B$2:$B$21,0),3),"type mismatch")</f>
        <v>VARCHAR</v>
      </c>
      <c r="T1596" s="298"/>
      <c r="U1596" s="298"/>
      <c r="V1596" s="298"/>
      <c r="W1596" s="51" t="b">
        <v>1</v>
      </c>
      <c r="X1596" s="51"/>
      <c r="Y1596" s="309"/>
      <c r="Z1596" s="309"/>
      <c r="AA1596" s="311" t="s">
        <v>977</v>
      </c>
      <c r="AB1596" s="53" t="str">
        <f t="shared" si="23"/>
        <v>**field missing**_history</v>
      </c>
      <c r="AC1596" s="308" t="str">
        <f t="array" ref="AC1596">iferror(index('StoT Mapping (Depreciated)'!$D$2:$L$976,match(E1596,'StoT Mapping (Depreciated)'!$D$2:$D$976,0),9),"**FIELD MISSING**")</f>
        <v>**FIELD MISSING**</v>
      </c>
      <c r="AD1596" s="53" t="str">
        <f t="shared" si="6"/>
        <v>**field missing**.**FIELD MISSING**</v>
      </c>
      <c r="AE1596" s="299">
        <f>countif(NEW_REDB_table.field,AD1596)</f>
        <v>0</v>
      </c>
      <c r="AF1596" s="299" t="str">
        <f t="shared" si="7"/>
        <v>Check...</v>
      </c>
      <c r="AG1596" s="308"/>
      <c r="AH1596" s="317" t="b">
        <v>0</v>
      </c>
      <c r="AI1596" s="317" t="b">
        <v>0</v>
      </c>
      <c r="AJ1596" s="308" t="str">
        <f t="array" ref="AJ1596">iferror(index('Type Mapping'!$A$2:$D$21,match(J1596,'Type Mapping'!$B$2:$B$21,0),4),"type mismatch")</f>
        <v>INT</v>
      </c>
      <c r="AK1596" s="308"/>
      <c r="AL1596" s="308"/>
      <c r="AM1596" s="308"/>
      <c r="AN1596" s="300" t="b">
        <v>0</v>
      </c>
      <c r="AO1596" s="300" t="b">
        <v>0</v>
      </c>
      <c r="AP1596" s="300" t="b">
        <v>0</v>
      </c>
      <c r="AQ1596" s="300" t="b">
        <v>0</v>
      </c>
      <c r="AR1596" s="300"/>
      <c r="AS1596" s="300"/>
      <c r="AT1596" s="302"/>
      <c r="AU1596" s="302"/>
      <c r="AV1596" s="303" t="b">
        <v>1</v>
      </c>
      <c r="AW1596" s="304" t="str">
        <f t="shared" si="9"/>
        <v>true</v>
      </c>
      <c r="AX1596" s="305" t="str">
        <f t="shared" si="17"/>
        <v>***CdTrafDist.xml &lt;?xml version="1.0" encoding="UTF-8"?&gt;&lt;schema&gt;&lt;column comment="" default="" key="true" label="TrafDist" length="255" nullable="true" originalDbColumnName="TrafDist" originalLength="-1" pattern="" precision="-1" talendType="id_String" type=""/&gt;</v>
      </c>
      <c r="AY1596" s="306"/>
      <c r="AZ1596" s="305" t="str">
        <f t="shared" si="10"/>
        <v>CdTrafDist.xml
&lt;?xml version="1.0" encoding="UTF-8"?&gt;&lt;schema&gt;
&lt;column comment="" default="" key="true" label="TrafDist" length="255" nullable="true" originalDbColumnName="TrafDist" originalLength="-1" pattern="" precision="-1" talendType="id_String" type=""/&gt;</v>
      </c>
      <c r="BA1596" s="306"/>
      <c r="BB1596" s="302"/>
      <c r="BC1596" s="303" t="b">
        <f t="shared" si="11"/>
        <v>1</v>
      </c>
      <c r="BD1596" s="304"/>
      <c r="BE1596" s="304" t="str">
        <f t="shared" si="12"/>
        <v>false</v>
      </c>
      <c r="BF1596" s="307"/>
      <c r="BG1596" s="305"/>
      <c r="BH1596" s="305"/>
      <c r="BI1596" s="305"/>
      <c r="BJ1596" s="305" t="str">
        <f t="shared" si="18"/>
        <v>&lt;column comment="" default="" key="false" label="CdTrafDist" length="255" nullable="true" originalDbColumnName="CdTrafDist" originalLength="-1" pattern="" precision="-1" talendType="id_String" type=""/&gt;</v>
      </c>
      <c r="BK1596" s="306"/>
      <c r="BL1596" s="305" t="str">
        <f t="shared" si="14"/>
        <v>&lt;column comment="" default="" key="false" label="CdTrafDist" length="255" nullable="true" originalDbColumnName="CdTrafDist" originalLength="-1" pattern="" precision="-1" talendType="id_String" type=""/&gt;</v>
      </c>
      <c r="BM1596" s="306"/>
      <c r="BN1596" s="302"/>
      <c r="BO1596" s="302"/>
      <c r="BP1596" s="302"/>
      <c r="BQ1596" s="302"/>
      <c r="BR1596" s="302"/>
      <c r="BS1596" s="302"/>
      <c r="BT1596" s="302"/>
      <c r="BU1596" s="302"/>
      <c r="BV1596" s="302"/>
      <c r="BW1596" s="302"/>
      <c r="BX1596" s="302"/>
    </row>
    <row r="1597">
      <c r="A1597" s="292" t="s">
        <v>728</v>
      </c>
      <c r="B1597" s="292">
        <v>1596.0</v>
      </c>
      <c r="C1597" s="292">
        <f t="shared" si="15"/>
        <v>1</v>
      </c>
      <c r="D1597" s="397" t="str">
        <f t="shared" si="35"/>
        <v>Buil Permit Data</v>
      </c>
      <c r="E1597" s="46" t="str">
        <f t="shared" si="2"/>
        <v>corcode.mdb.CdTrafDist.Name</v>
      </c>
      <c r="F1597" s="46" t="s">
        <v>329</v>
      </c>
      <c r="G1597" s="46" t="s">
        <v>501</v>
      </c>
      <c r="H1597" s="47">
        <v>2.0</v>
      </c>
      <c r="I1597" s="392" t="s">
        <v>681</v>
      </c>
      <c r="J1597" s="398" t="s">
        <v>743</v>
      </c>
      <c r="K1597" s="393">
        <v>15.0</v>
      </c>
      <c r="L1597" s="394" t="b">
        <v>0</v>
      </c>
      <c r="M1597" s="294" t="s">
        <v>802</v>
      </c>
      <c r="N1597" s="294"/>
      <c r="O1597" s="369"/>
      <c r="P1597" s="369"/>
      <c r="Q1597" s="298" t="str">
        <f t="shared" si="3"/>
        <v>CdTrafDist</v>
      </c>
      <c r="R1597" s="298" t="str">
        <f t="shared" si="19"/>
        <v>Name</v>
      </c>
      <c r="S1597" s="298" t="str">
        <f t="array" ref="S1597">iferror(index('Type Mapping'!$A$2:$D$21,match(J1597,'Type Mapping'!$B$2:$B$21,0),3),"type mismatch")</f>
        <v>VARCHAR</v>
      </c>
      <c r="T1597" s="298"/>
      <c r="U1597" s="298"/>
      <c r="V1597" s="298"/>
      <c r="W1597" s="51" t="b">
        <v>1</v>
      </c>
      <c r="X1597" s="51"/>
      <c r="Y1597" s="309"/>
      <c r="Z1597" s="309"/>
      <c r="AA1597" s="311" t="s">
        <v>977</v>
      </c>
      <c r="AB1597" s="53" t="str">
        <f t="shared" si="23"/>
        <v>**field missing**_history</v>
      </c>
      <c r="AC1597" s="308" t="str">
        <f t="array" ref="AC1597">iferror(index('StoT Mapping (Depreciated)'!$D$2:$L$976,match(E1597,'StoT Mapping (Depreciated)'!$D$2:$D$976,0),9),"**FIELD MISSING**")</f>
        <v>**FIELD MISSING**</v>
      </c>
      <c r="AD1597" s="53" t="str">
        <f t="shared" si="6"/>
        <v>**field missing**.**FIELD MISSING**</v>
      </c>
      <c r="AE1597" s="299">
        <f>countif(NEW_REDB_table.field,AD1597)</f>
        <v>0</v>
      </c>
      <c r="AF1597" s="299" t="str">
        <f t="shared" si="7"/>
        <v>Check...</v>
      </c>
      <c r="AG1597" s="308"/>
      <c r="AH1597" s="317" t="b">
        <v>0</v>
      </c>
      <c r="AI1597" s="317" t="b">
        <v>0</v>
      </c>
      <c r="AJ1597" s="308" t="str">
        <f t="array" ref="AJ1597">iferror(index('Type Mapping'!$A$2:$D$21,match(J1597,'Type Mapping'!$B$2:$B$21,0),4),"type mismatch")</f>
        <v>VARCHAR</v>
      </c>
      <c r="AK1597" s="308"/>
      <c r="AL1597" s="308"/>
      <c r="AM1597" s="308"/>
      <c r="AN1597" s="300" t="b">
        <v>0</v>
      </c>
      <c r="AO1597" s="300" t="b">
        <v>0</v>
      </c>
      <c r="AP1597" s="300" t="b">
        <v>0</v>
      </c>
      <c r="AQ1597" s="300" t="b">
        <v>0</v>
      </c>
      <c r="AR1597" s="300"/>
      <c r="AS1597" s="300"/>
      <c r="AT1597" s="302"/>
      <c r="AU1597" s="302"/>
      <c r="AV1597" s="303" t="b">
        <v>1</v>
      </c>
      <c r="AW1597" s="304" t="str">
        <f t="shared" si="9"/>
        <v>false</v>
      </c>
      <c r="AX1597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597" s="306"/>
      <c r="AZ1597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597" s="306"/>
      <c r="BB1597" s="302"/>
      <c r="BC1597" s="303" t="b">
        <f t="shared" si="11"/>
        <v>1</v>
      </c>
      <c r="BD1597" s="304"/>
      <c r="BE1597" s="304" t="str">
        <f t="shared" si="12"/>
        <v>false</v>
      </c>
      <c r="BF1597" s="307"/>
      <c r="BG1597" s="305"/>
      <c r="BH1597" s="305"/>
      <c r="BI1597" s="305"/>
      <c r="BJ1597" s="305" t="str">
        <f t="shared" si="18"/>
        <v>&lt;column comment="" default="" key="false" label="CdTrafDist" length="255" nullable="true" originalDbColumnName="CdTrafDist" originalLength="-1" pattern="" precision="-1" talendType="id_String" type=""/&gt;</v>
      </c>
      <c r="BK1597" s="306"/>
      <c r="BL1597" s="305" t="str">
        <f t="shared" si="14"/>
        <v>&lt;column comment="" default="" key="false" label="CdTrafDist" length="255" nullable="true" originalDbColumnName="CdTrafDist" originalLength="-1" pattern="" precision="-1" talendType="id_String" type=""/&gt;</v>
      </c>
      <c r="BM1597" s="306"/>
      <c r="BN1597" s="302"/>
      <c r="BO1597" s="302"/>
      <c r="BP1597" s="302"/>
      <c r="BQ1597" s="302"/>
      <c r="BR1597" s="302"/>
      <c r="BS1597" s="302"/>
      <c r="BT1597" s="302"/>
      <c r="BU1597" s="302"/>
      <c r="BV1597" s="302"/>
      <c r="BW1597" s="302"/>
      <c r="BX1597" s="302"/>
    </row>
    <row r="1598">
      <c r="A1598" s="292" t="s">
        <v>728</v>
      </c>
      <c r="B1598" s="292">
        <v>1597.0</v>
      </c>
      <c r="C1598" s="292">
        <f t="shared" si="15"/>
        <v>2</v>
      </c>
      <c r="D1598" s="397" t="str">
        <f t="shared" si="35"/>
        <v>Buil Permit Data</v>
      </c>
      <c r="E1598" s="46" t="str">
        <f t="shared" si="2"/>
        <v>corcode.mdb.CdTrBulkRegion.TrBulkRegion</v>
      </c>
      <c r="F1598" s="46" t="s">
        <v>329</v>
      </c>
      <c r="G1598" s="46" t="s">
        <v>502</v>
      </c>
      <c r="H1598" s="47">
        <v>1.0</v>
      </c>
      <c r="I1598" s="392" t="s">
        <v>2494</v>
      </c>
      <c r="J1598" s="398" t="s">
        <v>740</v>
      </c>
      <c r="K1598" s="393">
        <v>1.0</v>
      </c>
      <c r="L1598" s="394" t="b">
        <v>1</v>
      </c>
      <c r="M1598" s="294" t="s">
        <v>802</v>
      </c>
      <c r="N1598" s="294"/>
      <c r="O1598" s="369"/>
      <c r="P1598" s="369"/>
      <c r="Q1598" s="298" t="str">
        <f t="shared" si="3"/>
        <v>CdTrBulkRegion</v>
      </c>
      <c r="R1598" s="298" t="str">
        <f t="shared" si="19"/>
        <v>TrBulkRegion</v>
      </c>
      <c r="S1598" s="298" t="str">
        <f t="array" ref="S1598">iferror(index('Type Mapping'!$A$2:$D$21,match(J1598,'Type Mapping'!$B$2:$B$21,0),3),"type mismatch")</f>
        <v>VARCHAR</v>
      </c>
      <c r="T1598" s="298"/>
      <c r="U1598" s="298"/>
      <c r="V1598" s="298"/>
      <c r="W1598" s="51" t="b">
        <v>1</v>
      </c>
      <c r="X1598" s="51"/>
      <c r="Y1598" s="309"/>
      <c r="Z1598" s="309"/>
      <c r="AA1598" s="311" t="s">
        <v>977</v>
      </c>
      <c r="AB1598" s="53" t="str">
        <f t="shared" si="23"/>
        <v>**field missing**_history</v>
      </c>
      <c r="AC1598" s="308" t="str">
        <f t="array" ref="AC1598">iferror(index('StoT Mapping (Depreciated)'!$D$2:$L$976,match(E1598,'StoT Mapping (Depreciated)'!$D$2:$D$976,0),9),"**FIELD MISSING**")</f>
        <v>**FIELD MISSING**</v>
      </c>
      <c r="AD1598" s="53" t="str">
        <f t="shared" si="6"/>
        <v>**field missing**.**FIELD MISSING**</v>
      </c>
      <c r="AE1598" s="299">
        <f>countif(NEW_REDB_table.field,AD1598)</f>
        <v>0</v>
      </c>
      <c r="AF1598" s="299" t="str">
        <f t="shared" si="7"/>
        <v>Check...</v>
      </c>
      <c r="AG1598" s="308"/>
      <c r="AH1598" s="317" t="b">
        <v>0</v>
      </c>
      <c r="AI1598" s="317" t="b">
        <v>0</v>
      </c>
      <c r="AJ1598" s="308" t="str">
        <f t="array" ref="AJ1598">iferror(index('Type Mapping'!$A$2:$D$21,match(J1598,'Type Mapping'!$B$2:$B$21,0),4),"type mismatch")</f>
        <v>INT</v>
      </c>
      <c r="AK1598" s="308"/>
      <c r="AL1598" s="308"/>
      <c r="AM1598" s="308"/>
      <c r="AN1598" s="300" t="b">
        <v>0</v>
      </c>
      <c r="AO1598" s="300" t="b">
        <v>0</v>
      </c>
      <c r="AP1598" s="300" t="b">
        <v>0</v>
      </c>
      <c r="AQ1598" s="300" t="b">
        <v>0</v>
      </c>
      <c r="AR1598" s="300"/>
      <c r="AS1598" s="300"/>
      <c r="AT1598" s="302"/>
      <c r="AU1598" s="302"/>
      <c r="AV1598" s="303" t="b">
        <v>1</v>
      </c>
      <c r="AW1598" s="304" t="str">
        <f t="shared" si="9"/>
        <v>true</v>
      </c>
      <c r="AX1598" s="305" t="str">
        <f t="shared" si="17"/>
        <v>***CdTrBulkRegion.xml &lt;?xml version="1.0" encoding="UTF-8"?&gt;&lt;schema&gt;&lt;column comment="" default="" key="true" label="TrBulkRegion" length="255" nullable="true" originalDbColumnName="TrBulkRegion" originalLength="-1" pattern="" precision="-1" talendType="id_String" type=""/&gt;</v>
      </c>
      <c r="AY1598" s="306"/>
      <c r="AZ1598" s="305" t="str">
        <f t="shared" si="10"/>
        <v>CdTrBulkRegion.xml
&lt;?xml version="1.0" encoding="UTF-8"?&gt;&lt;schema&gt;
&lt;column comment="" default="" key="true" label="TrBulkRegion" length="255" nullable="true" originalDbColumnName="TrBulkRegion" originalLength="-1" pattern="" precision="-1" talendType="id_String" type=""/&gt;</v>
      </c>
      <c r="BA1598" s="306"/>
      <c r="BB1598" s="302"/>
      <c r="BC1598" s="303" t="b">
        <f t="shared" si="11"/>
        <v>1</v>
      </c>
      <c r="BD1598" s="304"/>
      <c r="BE1598" s="304" t="str">
        <f t="shared" si="12"/>
        <v>false</v>
      </c>
      <c r="BF1598" s="307"/>
      <c r="BG1598" s="305"/>
      <c r="BH1598" s="305"/>
      <c r="BI1598" s="305"/>
      <c r="BJ1598" s="305" t="str">
        <f t="shared" si="18"/>
        <v>&lt;column comment="" default="" key="false" label="CdTrBulkRegion" length="255" nullable="true" originalDbColumnName="CdTrBulkRegion" originalLength="-1" pattern="" precision="-1" talendType="id_String" type=""/&gt;</v>
      </c>
      <c r="BK1598" s="306"/>
      <c r="BL1598" s="305" t="str">
        <f t="shared" si="14"/>
        <v>&lt;column comment="" default="" key="false" label="CdTrBulkRegion" length="255" nullable="true" originalDbColumnName="CdTrBulkRegion" originalLength="-1" pattern="" precision="-1" talendType="id_String" type=""/&gt;</v>
      </c>
      <c r="BM1598" s="306"/>
      <c r="BN1598" s="302"/>
      <c r="BO1598" s="302"/>
      <c r="BP1598" s="302"/>
      <c r="BQ1598" s="302"/>
      <c r="BR1598" s="302"/>
      <c r="BS1598" s="302"/>
      <c r="BT1598" s="302"/>
      <c r="BU1598" s="302"/>
      <c r="BV1598" s="302"/>
      <c r="BW1598" s="302"/>
      <c r="BX1598" s="302"/>
    </row>
    <row r="1599">
      <c r="A1599" s="292" t="s">
        <v>728</v>
      </c>
      <c r="B1599" s="292">
        <v>1598.0</v>
      </c>
      <c r="C1599" s="292">
        <f t="shared" si="15"/>
        <v>2</v>
      </c>
      <c r="D1599" s="397" t="str">
        <f t="shared" si="35"/>
        <v>Buil Permit Data</v>
      </c>
      <c r="E1599" s="46" t="str">
        <f t="shared" si="2"/>
        <v>corcode.mdb.CdTrBulkRegion.Name</v>
      </c>
      <c r="F1599" s="46" t="s">
        <v>329</v>
      </c>
      <c r="G1599" s="46" t="s">
        <v>502</v>
      </c>
      <c r="H1599" s="47">
        <v>2.0</v>
      </c>
      <c r="I1599" s="392" t="s">
        <v>681</v>
      </c>
      <c r="J1599" s="398" t="s">
        <v>743</v>
      </c>
      <c r="K1599" s="393">
        <v>15.0</v>
      </c>
      <c r="L1599" s="394" t="b">
        <v>0</v>
      </c>
      <c r="M1599" s="294" t="s">
        <v>802</v>
      </c>
      <c r="N1599" s="294"/>
      <c r="O1599" s="369"/>
      <c r="P1599" s="369"/>
      <c r="Q1599" s="298" t="str">
        <f t="shared" si="3"/>
        <v>CdTrBulkRegion</v>
      </c>
      <c r="R1599" s="298" t="str">
        <f t="shared" si="19"/>
        <v>Name</v>
      </c>
      <c r="S1599" s="298" t="str">
        <f t="array" ref="S1599">iferror(index('Type Mapping'!$A$2:$D$21,match(J1599,'Type Mapping'!$B$2:$B$21,0),3),"type mismatch")</f>
        <v>VARCHAR</v>
      </c>
      <c r="T1599" s="298"/>
      <c r="U1599" s="298"/>
      <c r="V1599" s="298"/>
      <c r="W1599" s="51" t="b">
        <v>1</v>
      </c>
      <c r="X1599" s="51"/>
      <c r="Y1599" s="309"/>
      <c r="Z1599" s="309"/>
      <c r="AA1599" s="311" t="s">
        <v>977</v>
      </c>
      <c r="AB1599" s="53" t="str">
        <f t="shared" si="23"/>
        <v>**field missing**_history</v>
      </c>
      <c r="AC1599" s="308" t="str">
        <f t="array" ref="AC1599">iferror(index('StoT Mapping (Depreciated)'!$D$2:$L$976,match(E1599,'StoT Mapping (Depreciated)'!$D$2:$D$976,0),9),"**FIELD MISSING**")</f>
        <v>**FIELD MISSING**</v>
      </c>
      <c r="AD1599" s="53" t="str">
        <f t="shared" si="6"/>
        <v>**field missing**.**FIELD MISSING**</v>
      </c>
      <c r="AE1599" s="299">
        <f>countif(NEW_REDB_table.field,AD1599)</f>
        <v>0</v>
      </c>
      <c r="AF1599" s="299" t="str">
        <f t="shared" si="7"/>
        <v>Check...</v>
      </c>
      <c r="AG1599" s="308"/>
      <c r="AH1599" s="317" t="b">
        <v>0</v>
      </c>
      <c r="AI1599" s="317" t="b">
        <v>0</v>
      </c>
      <c r="AJ1599" s="308" t="str">
        <f t="array" ref="AJ1599">iferror(index('Type Mapping'!$A$2:$D$21,match(J1599,'Type Mapping'!$B$2:$B$21,0),4),"type mismatch")</f>
        <v>VARCHAR</v>
      </c>
      <c r="AK1599" s="308"/>
      <c r="AL1599" s="308"/>
      <c r="AM1599" s="308"/>
      <c r="AN1599" s="300" t="b">
        <v>0</v>
      </c>
      <c r="AO1599" s="300" t="b">
        <v>0</v>
      </c>
      <c r="AP1599" s="300" t="b">
        <v>0</v>
      </c>
      <c r="AQ1599" s="300" t="b">
        <v>0</v>
      </c>
      <c r="AR1599" s="300"/>
      <c r="AS1599" s="300"/>
      <c r="AT1599" s="302"/>
      <c r="AU1599" s="302"/>
      <c r="AV1599" s="303" t="b">
        <v>1</v>
      </c>
      <c r="AW1599" s="304" t="str">
        <f t="shared" si="9"/>
        <v>false</v>
      </c>
      <c r="AX1599" s="305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599" s="306"/>
      <c r="AZ1599" s="305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599" s="306"/>
      <c r="BB1599" s="302"/>
      <c r="BC1599" s="303" t="b">
        <f t="shared" si="11"/>
        <v>1</v>
      </c>
      <c r="BD1599" s="304"/>
      <c r="BE1599" s="304" t="str">
        <f t="shared" si="12"/>
        <v>false</v>
      </c>
      <c r="BF1599" s="307"/>
      <c r="BG1599" s="305"/>
      <c r="BH1599" s="305"/>
      <c r="BI1599" s="305"/>
      <c r="BJ1599" s="305" t="str">
        <f t="shared" si="18"/>
        <v>&lt;column comment="" default="" key="false" label="CdTrBulkRegion" length="255" nullable="true" originalDbColumnName="CdTrBulkRegion" originalLength="-1" pattern="" precision="-1" talendType="id_String" type=""/&gt;</v>
      </c>
      <c r="BK1599" s="306"/>
      <c r="BL1599" s="305" t="str">
        <f t="shared" si="14"/>
        <v>&lt;column comment="" default="" key="false" label="CdTrBulkRegion" length="255" nullable="true" originalDbColumnName="CdTrBulkRegion" originalLength="-1" pattern="" precision="-1" talendType="id_String" type=""/&gt;</v>
      </c>
      <c r="BM1599" s="306"/>
      <c r="BN1599" s="302"/>
      <c r="BO1599" s="302"/>
      <c r="BP1599" s="302"/>
      <c r="BQ1599" s="302"/>
      <c r="BR1599" s="302"/>
      <c r="BS1599" s="302"/>
      <c r="BT1599" s="302"/>
      <c r="BU1599" s="302"/>
      <c r="BV1599" s="302"/>
      <c r="BW1599" s="302"/>
      <c r="BX1599" s="302"/>
    </row>
    <row r="1600">
      <c r="A1600" s="292" t="s">
        <v>728</v>
      </c>
      <c r="B1600" s="292">
        <v>1599.0</v>
      </c>
      <c r="C1600" s="292">
        <f t="shared" si="15"/>
        <v>2</v>
      </c>
      <c r="D1600" s="397" t="str">
        <f t="shared" si="35"/>
        <v>Buil Permit Data</v>
      </c>
      <c r="E1600" s="46" t="str">
        <f t="shared" si="2"/>
        <v>corcode.mdb.CdTrBulkRegion.ShortName</v>
      </c>
      <c r="F1600" s="46" t="s">
        <v>329</v>
      </c>
      <c r="G1600" s="46" t="s">
        <v>502</v>
      </c>
      <c r="H1600" s="47">
        <v>3.0</v>
      </c>
      <c r="I1600" s="392" t="s">
        <v>2486</v>
      </c>
      <c r="J1600" s="398" t="s">
        <v>743</v>
      </c>
      <c r="K1600" s="393">
        <v>2.0</v>
      </c>
      <c r="L1600" s="394" t="b">
        <v>0</v>
      </c>
      <c r="M1600" s="294" t="s">
        <v>802</v>
      </c>
      <c r="N1600" s="294"/>
      <c r="O1600" s="369"/>
      <c r="P1600" s="369"/>
      <c r="Q1600" s="298" t="str">
        <f t="shared" si="3"/>
        <v>CdTrBulkRegion</v>
      </c>
      <c r="R1600" s="298" t="str">
        <f t="shared" si="19"/>
        <v>ShortName</v>
      </c>
      <c r="S1600" s="298" t="str">
        <f t="array" ref="S1600">iferror(index('Type Mapping'!$A$2:$D$21,match(J1600,'Type Mapping'!$B$2:$B$21,0),3),"type mismatch")</f>
        <v>VARCHAR</v>
      </c>
      <c r="T1600" s="298"/>
      <c r="U1600" s="298"/>
      <c r="V1600" s="298"/>
      <c r="W1600" s="51" t="b">
        <v>1</v>
      </c>
      <c r="X1600" s="51"/>
      <c r="Y1600" s="309"/>
      <c r="Z1600" s="309"/>
      <c r="AA1600" s="311" t="s">
        <v>977</v>
      </c>
      <c r="AB1600" s="53" t="str">
        <f t="shared" si="23"/>
        <v>**field missing**_history</v>
      </c>
      <c r="AC1600" s="308" t="str">
        <f t="array" ref="AC1600">iferror(index('StoT Mapping (Depreciated)'!$D$2:$L$976,match(E1600,'StoT Mapping (Depreciated)'!$D$2:$D$976,0),9),"**FIELD MISSING**")</f>
        <v>**FIELD MISSING**</v>
      </c>
      <c r="AD1600" s="53" t="str">
        <f t="shared" si="6"/>
        <v>**field missing**.**FIELD MISSING**</v>
      </c>
      <c r="AE1600" s="299">
        <f>countif(NEW_REDB_table.field,AD1600)</f>
        <v>0</v>
      </c>
      <c r="AF1600" s="299" t="str">
        <f t="shared" si="7"/>
        <v>Check...</v>
      </c>
      <c r="AG1600" s="308"/>
      <c r="AH1600" s="317" t="b">
        <v>0</v>
      </c>
      <c r="AI1600" s="317" t="b">
        <v>0</v>
      </c>
      <c r="AJ1600" s="308" t="str">
        <f t="array" ref="AJ1600">iferror(index('Type Mapping'!$A$2:$D$21,match(J1600,'Type Mapping'!$B$2:$B$21,0),4),"type mismatch")</f>
        <v>VARCHAR</v>
      </c>
      <c r="AK1600" s="308"/>
      <c r="AL1600" s="308"/>
      <c r="AM1600" s="308"/>
      <c r="AN1600" s="300" t="b">
        <v>0</v>
      </c>
      <c r="AO1600" s="300" t="b">
        <v>0</v>
      </c>
      <c r="AP1600" s="300" t="b">
        <v>0</v>
      </c>
      <c r="AQ1600" s="300" t="b">
        <v>0</v>
      </c>
      <c r="AR1600" s="300"/>
      <c r="AS1600" s="300"/>
      <c r="AT1600" s="302"/>
      <c r="AU1600" s="302"/>
      <c r="AV1600" s="303" t="b">
        <v>1</v>
      </c>
      <c r="AW1600" s="304" t="str">
        <f t="shared" si="9"/>
        <v>false</v>
      </c>
      <c r="AX1600" s="305" t="str">
        <f t="shared" si="17"/>
        <v>&lt;column comment="" default="" key="false" label="ShortName" length="255" nullable="true" originalDbColumnName="ShortName" originalLength="-1" pattern="" precision="-1" talendType="id_String" type=""/&gt;</v>
      </c>
      <c r="AY1600" s="306"/>
      <c r="AZ1600" s="305" t="str">
        <f t="shared" si="10"/>
        <v>&lt;column comment="" default="" key="false" label="ShortName" length="255" nullable="true" originalDbColumnName="ShortName" originalLength="-1" pattern="" precision="-1" talendType="id_String" type=""/&gt;</v>
      </c>
      <c r="BA1600" s="306"/>
      <c r="BB1600" s="302"/>
      <c r="BC1600" s="303" t="b">
        <f t="shared" si="11"/>
        <v>1</v>
      </c>
      <c r="BD1600" s="304"/>
      <c r="BE1600" s="304" t="str">
        <f t="shared" si="12"/>
        <v>false</v>
      </c>
      <c r="BF1600" s="307"/>
      <c r="BG1600" s="305"/>
      <c r="BH1600" s="305"/>
      <c r="BI1600" s="305"/>
      <c r="BJ1600" s="305" t="str">
        <f t="shared" si="18"/>
        <v>&lt;column comment="" default="" key="false" label="CdTrBulkRegion" length="255" nullable="true" originalDbColumnName="CdTrBulkRegion" originalLength="-1" pattern="" precision="-1" talendType="id_String" type=""/&gt;</v>
      </c>
      <c r="BK1600" s="306"/>
      <c r="BL1600" s="305" t="str">
        <f t="shared" si="14"/>
        <v>&lt;column comment="" default="" key="false" label="CdTrBulkRegion" length="255" nullable="true" originalDbColumnName="CdTrBulkRegion" originalLength="-1" pattern="" precision="-1" talendType="id_String" type=""/&gt;</v>
      </c>
      <c r="BM1600" s="306"/>
      <c r="BN1600" s="302"/>
      <c r="BO1600" s="302"/>
      <c r="BP1600" s="302"/>
      <c r="BQ1600" s="302"/>
      <c r="BR1600" s="302"/>
      <c r="BS1600" s="302"/>
      <c r="BT1600" s="302"/>
      <c r="BU1600" s="302"/>
      <c r="BV1600" s="302"/>
      <c r="BW1600" s="302"/>
      <c r="BX1600" s="302"/>
    </row>
    <row r="1601">
      <c r="A1601" s="292" t="s">
        <v>728</v>
      </c>
      <c r="B1601" s="292">
        <v>1600.0</v>
      </c>
      <c r="C1601" s="292">
        <f t="shared" si="15"/>
        <v>2</v>
      </c>
      <c r="D1601" s="397" t="str">
        <f t="shared" si="35"/>
        <v>Buil Permit Data</v>
      </c>
      <c r="E1601" s="46" t="str">
        <f t="shared" si="2"/>
        <v>corcode.mdb.CdTrBulkRegion.BulkSched</v>
      </c>
      <c r="F1601" s="46" t="s">
        <v>329</v>
      </c>
      <c r="G1601" s="46" t="s">
        <v>502</v>
      </c>
      <c r="H1601" s="47">
        <v>4.0</v>
      </c>
      <c r="I1601" s="392" t="s">
        <v>2495</v>
      </c>
      <c r="J1601" s="398" t="s">
        <v>743</v>
      </c>
      <c r="K1601" s="393">
        <v>15.0</v>
      </c>
      <c r="L1601" s="394" t="b">
        <v>0</v>
      </c>
      <c r="M1601" s="294" t="s">
        <v>802</v>
      </c>
      <c r="N1601" s="294"/>
      <c r="O1601" s="369"/>
      <c r="P1601" s="369"/>
      <c r="Q1601" s="298" t="str">
        <f t="shared" si="3"/>
        <v>CdTrBulkRegion</v>
      </c>
      <c r="R1601" s="298" t="str">
        <f t="shared" si="19"/>
        <v>BulkSched</v>
      </c>
      <c r="S1601" s="298" t="str">
        <f t="array" ref="S1601">iferror(index('Type Mapping'!$A$2:$D$21,match(J1601,'Type Mapping'!$B$2:$B$21,0),3),"type mismatch")</f>
        <v>VARCHAR</v>
      </c>
      <c r="T1601" s="298"/>
      <c r="U1601" s="298"/>
      <c r="V1601" s="298"/>
      <c r="W1601" s="51" t="b">
        <v>1</v>
      </c>
      <c r="X1601" s="51"/>
      <c r="Y1601" s="309"/>
      <c r="Z1601" s="309"/>
      <c r="AA1601" s="311" t="s">
        <v>977</v>
      </c>
      <c r="AB1601" s="53" t="str">
        <f t="shared" si="23"/>
        <v>**field missing**_history</v>
      </c>
      <c r="AC1601" s="308" t="str">
        <f t="array" ref="AC1601">iferror(index('StoT Mapping (Depreciated)'!$D$2:$L$976,match(E1601,'StoT Mapping (Depreciated)'!$D$2:$D$976,0),9),"**FIELD MISSING**")</f>
        <v>**FIELD MISSING**</v>
      </c>
      <c r="AD1601" s="53" t="str">
        <f t="shared" si="6"/>
        <v>**field missing**.**FIELD MISSING**</v>
      </c>
      <c r="AE1601" s="299">
        <f>countif(NEW_REDB_table.field,AD1601)</f>
        <v>0</v>
      </c>
      <c r="AF1601" s="299" t="str">
        <f t="shared" si="7"/>
        <v>Check...</v>
      </c>
      <c r="AG1601" s="308"/>
      <c r="AH1601" s="317" t="b">
        <v>0</v>
      </c>
      <c r="AI1601" s="317" t="b">
        <v>0</v>
      </c>
      <c r="AJ1601" s="308" t="str">
        <f t="array" ref="AJ1601">iferror(index('Type Mapping'!$A$2:$D$21,match(J1601,'Type Mapping'!$B$2:$B$21,0),4),"type mismatch")</f>
        <v>VARCHAR</v>
      </c>
      <c r="AK1601" s="308"/>
      <c r="AL1601" s="308"/>
      <c r="AM1601" s="308"/>
      <c r="AN1601" s="300" t="b">
        <v>0</v>
      </c>
      <c r="AO1601" s="300" t="b">
        <v>0</v>
      </c>
      <c r="AP1601" s="300" t="b">
        <v>0</v>
      </c>
      <c r="AQ1601" s="300" t="b">
        <v>0</v>
      </c>
      <c r="AR1601" s="300"/>
      <c r="AS1601" s="300"/>
      <c r="AT1601" s="302"/>
      <c r="AU1601" s="302"/>
      <c r="AV1601" s="303" t="b">
        <v>1</v>
      </c>
      <c r="AW1601" s="304" t="str">
        <f t="shared" si="9"/>
        <v>false</v>
      </c>
      <c r="AX1601" s="305" t="str">
        <f t="shared" si="17"/>
        <v>&lt;column comment="" default="" key="false" label="BulkSched" length="255" nullable="true" originalDbColumnName="BulkSched" originalLength="-1" pattern="" precision="-1" talendType="id_String" type=""/&gt;</v>
      </c>
      <c r="AY1601" s="306"/>
      <c r="AZ1601" s="305" t="str">
        <f t="shared" si="10"/>
        <v>&lt;column comment="" default="" key="false" label="BulkSched" length="255" nullable="true" originalDbColumnName="BulkSched" originalLength="-1" pattern="" precision="-1" talendType="id_String" type=""/&gt;</v>
      </c>
      <c r="BA1601" s="306"/>
      <c r="BB1601" s="302"/>
      <c r="BC1601" s="303" t="b">
        <f t="shared" si="11"/>
        <v>1</v>
      </c>
      <c r="BD1601" s="304"/>
      <c r="BE1601" s="304" t="str">
        <f t="shared" si="12"/>
        <v>false</v>
      </c>
      <c r="BF1601" s="307"/>
      <c r="BG1601" s="305"/>
      <c r="BH1601" s="305"/>
      <c r="BI1601" s="305"/>
      <c r="BJ1601" s="305" t="str">
        <f t="shared" si="18"/>
        <v>&lt;column comment="" default="" key="false" label="CdTrBulkRegion" length="255" nullable="true" originalDbColumnName="CdTrBulkRegion" originalLength="-1" pattern="" precision="-1" talendType="id_String" type=""/&gt;</v>
      </c>
      <c r="BK1601" s="306"/>
      <c r="BL1601" s="305" t="str">
        <f t="shared" si="14"/>
        <v>&lt;column comment="" default="" key="false" label="CdTrBulkRegion" length="255" nullable="true" originalDbColumnName="CdTrBulkRegion" originalLength="-1" pattern="" precision="-1" talendType="id_String" type=""/&gt;</v>
      </c>
      <c r="BM1601" s="306"/>
      <c r="BN1601" s="302"/>
      <c r="BO1601" s="302"/>
      <c r="BP1601" s="302"/>
      <c r="BQ1601" s="302"/>
      <c r="BR1601" s="302"/>
      <c r="BS1601" s="302"/>
      <c r="BT1601" s="302"/>
      <c r="BU1601" s="302"/>
      <c r="BV1601" s="302"/>
      <c r="BW1601" s="302"/>
      <c r="BX1601" s="302"/>
    </row>
    <row r="1602">
      <c r="A1602" s="292" t="s">
        <v>728</v>
      </c>
      <c r="B1602" s="292">
        <v>1601.0</v>
      </c>
      <c r="C1602" s="292">
        <f t="shared" si="15"/>
        <v>2</v>
      </c>
      <c r="D1602" s="397" t="str">
        <f t="shared" si="35"/>
        <v>Buil Permit Data</v>
      </c>
      <c r="E1602" s="46" t="str">
        <f t="shared" si="2"/>
        <v>corcode.mdb.CdTrBulkRegion.BulkSchedShort</v>
      </c>
      <c r="F1602" s="46" t="s">
        <v>329</v>
      </c>
      <c r="G1602" s="46" t="s">
        <v>502</v>
      </c>
      <c r="H1602" s="47">
        <v>5.0</v>
      </c>
      <c r="I1602" s="392" t="s">
        <v>2496</v>
      </c>
      <c r="J1602" s="398" t="s">
        <v>743</v>
      </c>
      <c r="K1602" s="393">
        <v>5.0</v>
      </c>
      <c r="L1602" s="394" t="b">
        <v>0</v>
      </c>
      <c r="M1602" s="294" t="s">
        <v>802</v>
      </c>
      <c r="N1602" s="294"/>
      <c r="O1602" s="369"/>
      <c r="P1602" s="369"/>
      <c r="Q1602" s="298" t="str">
        <f t="shared" si="3"/>
        <v>CdTrBulkRegion</v>
      </c>
      <c r="R1602" s="298" t="str">
        <f t="shared" si="19"/>
        <v>BulkSchedShort</v>
      </c>
      <c r="S1602" s="298" t="str">
        <f t="array" ref="S1602">iferror(index('Type Mapping'!$A$2:$D$21,match(J1602,'Type Mapping'!$B$2:$B$21,0),3),"type mismatch")</f>
        <v>VARCHAR</v>
      </c>
      <c r="T1602" s="298"/>
      <c r="U1602" s="298"/>
      <c r="V1602" s="298"/>
      <c r="W1602" s="51" t="b">
        <v>1</v>
      </c>
      <c r="X1602" s="51"/>
      <c r="Y1602" s="309"/>
      <c r="Z1602" s="309"/>
      <c r="AA1602" s="311" t="s">
        <v>977</v>
      </c>
      <c r="AB1602" s="53" t="str">
        <f t="shared" si="23"/>
        <v>**field missing**_history</v>
      </c>
      <c r="AC1602" s="308" t="str">
        <f t="array" ref="AC1602">iferror(index('StoT Mapping (Depreciated)'!$D$2:$L$976,match(E1602,'StoT Mapping (Depreciated)'!$D$2:$D$976,0),9),"**FIELD MISSING**")</f>
        <v>**FIELD MISSING**</v>
      </c>
      <c r="AD1602" s="53" t="str">
        <f t="shared" si="6"/>
        <v>**field missing**.**FIELD MISSING**</v>
      </c>
      <c r="AE1602" s="299">
        <f>countif(NEW_REDB_table.field,AD1602)</f>
        <v>0</v>
      </c>
      <c r="AF1602" s="299" t="str">
        <f t="shared" si="7"/>
        <v>Check...</v>
      </c>
      <c r="AG1602" s="308"/>
      <c r="AH1602" s="317" t="b">
        <v>0</v>
      </c>
      <c r="AI1602" s="317" t="b">
        <v>0</v>
      </c>
      <c r="AJ1602" s="308" t="str">
        <f t="array" ref="AJ1602">iferror(index('Type Mapping'!$A$2:$D$21,match(J1602,'Type Mapping'!$B$2:$B$21,0),4),"type mismatch")</f>
        <v>VARCHAR</v>
      </c>
      <c r="AK1602" s="308"/>
      <c r="AL1602" s="308"/>
      <c r="AM1602" s="308"/>
      <c r="AN1602" s="300" t="b">
        <v>0</v>
      </c>
      <c r="AO1602" s="300" t="b">
        <v>0</v>
      </c>
      <c r="AP1602" s="300" t="b">
        <v>0</v>
      </c>
      <c r="AQ1602" s="300" t="b">
        <v>0</v>
      </c>
      <c r="AR1602" s="300"/>
      <c r="AS1602" s="300"/>
      <c r="AT1602" s="302"/>
      <c r="AU1602" s="302"/>
      <c r="AV1602" s="303" t="b">
        <v>1</v>
      </c>
      <c r="AW1602" s="304" t="str">
        <f t="shared" si="9"/>
        <v>false</v>
      </c>
      <c r="AX1602" s="305" t="str">
        <f t="shared" si="17"/>
        <v>&lt;column comment="" default="" key="false" label="BulkSchedShort" length="255" nullable="true" originalDbColumnName="BulkSchedShort" originalLength="-1" pattern="" precision="-1" talendType="id_String" type=""/&gt;&lt;/schema&gt;</v>
      </c>
      <c r="AY1602" s="306"/>
      <c r="AZ1602" s="305" t="str">
        <f t="shared" si="10"/>
        <v>&lt;column comment="" default="" key="false" label="BulkSchedShort" length="255" nullable="true" originalDbColumnName="BulkSchedShort" originalLength="-1" pattern="" precision="-1" talendType="id_String" type=""/&gt;
&lt;/schema&gt;
</v>
      </c>
      <c r="BA1602" s="306"/>
      <c r="BB1602" s="302"/>
      <c r="BC1602" s="303" t="b">
        <f t="shared" si="11"/>
        <v>1</v>
      </c>
      <c r="BD1602" s="304"/>
      <c r="BE1602" s="304" t="str">
        <f t="shared" si="12"/>
        <v>false</v>
      </c>
      <c r="BF1602" s="307"/>
      <c r="BG1602" s="305"/>
      <c r="BH1602" s="305"/>
      <c r="BI1602" s="305"/>
      <c r="BJ1602" s="305" t="str">
        <f t="shared" si="18"/>
        <v>&lt;column comment="" default="" key="false" label="CdTrBulkRegion" length="255" nullable="true" originalDbColumnName="CdTrBulkRegion" originalLength="-1" pattern="" precision="-1" talendType="id_String" type=""/&gt;</v>
      </c>
      <c r="BK1602" s="306"/>
      <c r="BL1602" s="305" t="str">
        <f t="shared" si="14"/>
        <v>&lt;column comment="" default="" key="false" label="CdTrBulkRegion" length="255" nullable="true" originalDbColumnName="CdTrBulkRegion" originalLength="-1" pattern="" precision="-1" talendType="id_String" type=""/&gt;</v>
      </c>
      <c r="BM1602" s="306"/>
      <c r="BN1602" s="302"/>
      <c r="BO1602" s="302"/>
      <c r="BP1602" s="302"/>
      <c r="BQ1602" s="302"/>
      <c r="BR1602" s="302"/>
      <c r="BS1602" s="302"/>
      <c r="BT1602" s="302"/>
      <c r="BU1602" s="302"/>
      <c r="BV1602" s="302"/>
      <c r="BW1602" s="302"/>
      <c r="BX1602" s="302"/>
    </row>
    <row r="1603">
      <c r="A1603" s="292" t="s">
        <v>728</v>
      </c>
      <c r="B1603" s="292">
        <v>1602.0</v>
      </c>
      <c r="C1603" s="292">
        <f t="shared" si="15"/>
        <v>1</v>
      </c>
      <c r="D1603" s="397" t="str">
        <f t="shared" si="35"/>
        <v>Buil Permit Data</v>
      </c>
      <c r="E1603" s="46" t="str">
        <f t="shared" si="2"/>
        <v>corcode.mdb.CdTrContainArea.TrContainArea</v>
      </c>
      <c r="F1603" s="46" t="s">
        <v>329</v>
      </c>
      <c r="G1603" s="46" t="s">
        <v>503</v>
      </c>
      <c r="H1603" s="47">
        <v>1.0</v>
      </c>
      <c r="I1603" s="392" t="s">
        <v>2497</v>
      </c>
      <c r="J1603" s="398" t="s">
        <v>740</v>
      </c>
      <c r="K1603" s="393">
        <v>1.0</v>
      </c>
      <c r="L1603" s="394" t="b">
        <v>1</v>
      </c>
      <c r="M1603" s="294" t="s">
        <v>802</v>
      </c>
      <c r="N1603" s="294"/>
      <c r="O1603" s="369"/>
      <c r="P1603" s="369"/>
      <c r="Q1603" s="298" t="str">
        <f t="shared" si="3"/>
        <v>CdTrContainArea</v>
      </c>
      <c r="R1603" s="298" t="str">
        <f t="shared" si="19"/>
        <v>TrContainArea</v>
      </c>
      <c r="S1603" s="298" t="str">
        <f t="array" ref="S1603">iferror(index('Type Mapping'!$A$2:$D$21,match(J1603,'Type Mapping'!$B$2:$B$21,0),3),"type mismatch")</f>
        <v>VARCHAR</v>
      </c>
      <c r="T1603" s="298"/>
      <c r="U1603" s="298"/>
      <c r="V1603" s="298"/>
      <c r="W1603" s="51" t="b">
        <v>1</v>
      </c>
      <c r="X1603" s="51"/>
      <c r="Y1603" s="309"/>
      <c r="Z1603" s="309"/>
      <c r="AA1603" s="311" t="s">
        <v>977</v>
      </c>
      <c r="AB1603" s="53" t="str">
        <f t="shared" si="23"/>
        <v>**field missing**_history</v>
      </c>
      <c r="AC1603" s="308" t="str">
        <f t="array" ref="AC1603">iferror(index('StoT Mapping (Depreciated)'!$D$2:$L$976,match(E1603,'StoT Mapping (Depreciated)'!$D$2:$D$976,0),9),"**FIELD MISSING**")</f>
        <v>**FIELD MISSING**</v>
      </c>
      <c r="AD1603" s="53" t="str">
        <f t="shared" si="6"/>
        <v>**field missing**.**FIELD MISSING**</v>
      </c>
      <c r="AE1603" s="299">
        <f>countif(NEW_REDB_table.field,AD1603)</f>
        <v>0</v>
      </c>
      <c r="AF1603" s="299" t="str">
        <f t="shared" si="7"/>
        <v>Check...</v>
      </c>
      <c r="AG1603" s="308"/>
      <c r="AH1603" s="317" t="b">
        <v>0</v>
      </c>
      <c r="AI1603" s="317" t="b">
        <v>0</v>
      </c>
      <c r="AJ1603" s="308" t="str">
        <f t="array" ref="AJ1603">iferror(index('Type Mapping'!$A$2:$D$21,match(J1603,'Type Mapping'!$B$2:$B$21,0),4),"type mismatch")</f>
        <v>INT</v>
      </c>
      <c r="AK1603" s="308"/>
      <c r="AL1603" s="308"/>
      <c r="AM1603" s="308"/>
      <c r="AN1603" s="300" t="b">
        <v>0</v>
      </c>
      <c r="AO1603" s="300" t="b">
        <v>0</v>
      </c>
      <c r="AP1603" s="300" t="b">
        <v>0</v>
      </c>
      <c r="AQ1603" s="300" t="b">
        <v>0</v>
      </c>
      <c r="AR1603" s="300"/>
      <c r="AS1603" s="300"/>
      <c r="AT1603" s="302"/>
      <c r="AU1603" s="302"/>
      <c r="AV1603" s="303" t="b">
        <v>1</v>
      </c>
      <c r="AW1603" s="304" t="str">
        <f t="shared" si="9"/>
        <v>true</v>
      </c>
      <c r="AX1603" s="305" t="str">
        <f t="shared" si="17"/>
        <v>***CdTrContainArea.xml &lt;?xml version="1.0" encoding="UTF-8"?&gt;&lt;schema&gt;&lt;column comment="" default="" key="true" label="TrContainArea" length="255" nullable="true" originalDbColumnName="TrContainArea" originalLength="-1" pattern="" precision="-1" talendType="id_String" type=""/&gt;</v>
      </c>
      <c r="AY1603" s="306"/>
      <c r="AZ1603" s="305" t="str">
        <f t="shared" si="10"/>
        <v>CdTrContainArea.xml
&lt;?xml version="1.0" encoding="UTF-8"?&gt;&lt;schema&gt;
&lt;column comment="" default="" key="true" label="TrContainArea" length="255" nullable="true" originalDbColumnName="TrContainArea" originalLength="-1" pattern="" precision="-1" talendType="id_String" type=""/&gt;</v>
      </c>
      <c r="BA1603" s="306"/>
      <c r="BB1603" s="302"/>
      <c r="BC1603" s="303" t="b">
        <f t="shared" si="11"/>
        <v>1</v>
      </c>
      <c r="BD1603" s="304"/>
      <c r="BE1603" s="304" t="str">
        <f t="shared" si="12"/>
        <v>false</v>
      </c>
      <c r="BF1603" s="307"/>
      <c r="BG1603" s="305"/>
      <c r="BH1603" s="305"/>
      <c r="BI1603" s="305"/>
      <c r="BJ1603" s="305" t="str">
        <f t="shared" si="18"/>
        <v>&lt;column comment="" default="" key="false" label="CdTrContainArea" length="255" nullable="true" originalDbColumnName="CdTrContainArea" originalLength="-1" pattern="" precision="-1" talendType="id_String" type=""/&gt;</v>
      </c>
      <c r="BK1603" s="306"/>
      <c r="BL1603" s="305" t="str">
        <f t="shared" si="14"/>
        <v>&lt;column comment="" default="" key="false" label="CdTrContainArea" length="255" nullable="true" originalDbColumnName="CdTrContainArea" originalLength="-1" pattern="" precision="-1" talendType="id_String" type=""/&gt;</v>
      </c>
      <c r="BM1603" s="306"/>
      <c r="BN1603" s="302"/>
      <c r="BO1603" s="302"/>
      <c r="BP1603" s="302"/>
      <c r="BQ1603" s="302"/>
      <c r="BR1603" s="302"/>
      <c r="BS1603" s="302"/>
      <c r="BT1603" s="302"/>
      <c r="BU1603" s="302"/>
      <c r="BV1603" s="302"/>
      <c r="BW1603" s="302"/>
      <c r="BX1603" s="302"/>
    </row>
    <row r="1604">
      <c r="A1604" s="292" t="s">
        <v>728</v>
      </c>
      <c r="B1604" s="292">
        <v>1603.0</v>
      </c>
      <c r="C1604" s="292">
        <f t="shared" si="15"/>
        <v>1</v>
      </c>
      <c r="D1604" s="397" t="str">
        <f t="shared" si="35"/>
        <v>Buil Permit Data</v>
      </c>
      <c r="E1604" s="46" t="str">
        <f t="shared" si="2"/>
        <v>corcode.mdb.CdTrContainArea.Name</v>
      </c>
      <c r="F1604" s="46" t="s">
        <v>329</v>
      </c>
      <c r="G1604" s="46" t="s">
        <v>503</v>
      </c>
      <c r="H1604" s="47">
        <v>2.0</v>
      </c>
      <c r="I1604" s="392" t="s">
        <v>681</v>
      </c>
      <c r="J1604" s="398" t="s">
        <v>743</v>
      </c>
      <c r="K1604" s="393">
        <v>15.0</v>
      </c>
      <c r="L1604" s="394" t="b">
        <v>0</v>
      </c>
      <c r="M1604" s="294" t="s">
        <v>802</v>
      </c>
      <c r="N1604" s="294"/>
      <c r="O1604" s="369"/>
      <c r="P1604" s="369"/>
      <c r="Q1604" s="298" t="str">
        <f t="shared" si="3"/>
        <v>CdTrContainArea</v>
      </c>
      <c r="R1604" s="298" t="str">
        <f t="shared" si="19"/>
        <v>Name</v>
      </c>
      <c r="S1604" s="298" t="str">
        <f t="array" ref="S1604">iferror(index('Type Mapping'!$A$2:$D$21,match(J1604,'Type Mapping'!$B$2:$B$21,0),3),"type mismatch")</f>
        <v>VARCHAR</v>
      </c>
      <c r="T1604" s="298"/>
      <c r="U1604" s="298"/>
      <c r="V1604" s="298"/>
      <c r="W1604" s="51" t="b">
        <v>1</v>
      </c>
      <c r="X1604" s="51"/>
      <c r="Y1604" s="309"/>
      <c r="Z1604" s="309"/>
      <c r="AA1604" s="311" t="s">
        <v>977</v>
      </c>
      <c r="AB1604" s="53" t="str">
        <f t="shared" si="23"/>
        <v>**field missing**_history</v>
      </c>
      <c r="AC1604" s="308" t="str">
        <f t="array" ref="AC1604">iferror(index('StoT Mapping (Depreciated)'!$D$2:$L$976,match(E1604,'StoT Mapping (Depreciated)'!$D$2:$D$976,0),9),"**FIELD MISSING**")</f>
        <v>**FIELD MISSING**</v>
      </c>
      <c r="AD1604" s="53" t="str">
        <f t="shared" si="6"/>
        <v>**field missing**.**FIELD MISSING**</v>
      </c>
      <c r="AE1604" s="299">
        <f>countif(NEW_REDB_table.field,AD1604)</f>
        <v>0</v>
      </c>
      <c r="AF1604" s="299" t="str">
        <f t="shared" si="7"/>
        <v>Check...</v>
      </c>
      <c r="AG1604" s="308"/>
      <c r="AH1604" s="317" t="b">
        <v>0</v>
      </c>
      <c r="AI1604" s="317" t="b">
        <v>0</v>
      </c>
      <c r="AJ1604" s="308" t="str">
        <f t="array" ref="AJ1604">iferror(index('Type Mapping'!$A$2:$D$21,match(J1604,'Type Mapping'!$B$2:$B$21,0),4),"type mismatch")</f>
        <v>VARCHAR</v>
      </c>
      <c r="AK1604" s="308"/>
      <c r="AL1604" s="308"/>
      <c r="AM1604" s="308"/>
      <c r="AN1604" s="300" t="b">
        <v>0</v>
      </c>
      <c r="AO1604" s="300" t="b">
        <v>0</v>
      </c>
      <c r="AP1604" s="300" t="b">
        <v>0</v>
      </c>
      <c r="AQ1604" s="300" t="b">
        <v>0</v>
      </c>
      <c r="AR1604" s="300"/>
      <c r="AS1604" s="300"/>
      <c r="AT1604" s="302"/>
      <c r="AU1604" s="302"/>
      <c r="AV1604" s="303" t="b">
        <v>1</v>
      </c>
      <c r="AW1604" s="304" t="str">
        <f t="shared" si="9"/>
        <v>false</v>
      </c>
      <c r="AX1604" s="305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604" s="306"/>
      <c r="AZ1604" s="305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604" s="306"/>
      <c r="BB1604" s="302"/>
      <c r="BC1604" s="303" t="b">
        <f t="shared" si="11"/>
        <v>1</v>
      </c>
      <c r="BD1604" s="304"/>
      <c r="BE1604" s="304" t="str">
        <f t="shared" si="12"/>
        <v>false</v>
      </c>
      <c r="BF1604" s="307"/>
      <c r="BG1604" s="305"/>
      <c r="BH1604" s="305"/>
      <c r="BI1604" s="305"/>
      <c r="BJ1604" s="305" t="str">
        <f t="shared" si="18"/>
        <v>&lt;column comment="" default="" key="false" label="CdTrContainArea" length="255" nullable="true" originalDbColumnName="CdTrContainArea" originalLength="-1" pattern="" precision="-1" talendType="id_String" type=""/&gt;</v>
      </c>
      <c r="BK1604" s="306"/>
      <c r="BL1604" s="305" t="str">
        <f t="shared" si="14"/>
        <v>&lt;column comment="" default="" key="false" label="CdTrContainArea" length="255" nullable="true" originalDbColumnName="CdTrContainArea" originalLength="-1" pattern="" precision="-1" talendType="id_String" type=""/&gt;</v>
      </c>
      <c r="BM1604" s="306"/>
      <c r="BN1604" s="302"/>
      <c r="BO1604" s="302"/>
      <c r="BP1604" s="302"/>
      <c r="BQ1604" s="302"/>
      <c r="BR1604" s="302"/>
      <c r="BS1604" s="302"/>
      <c r="BT1604" s="302"/>
      <c r="BU1604" s="302"/>
      <c r="BV1604" s="302"/>
      <c r="BW1604" s="302"/>
      <c r="BX1604" s="302"/>
    </row>
    <row r="1605">
      <c r="A1605" s="292" t="s">
        <v>728</v>
      </c>
      <c r="B1605" s="292">
        <v>1604.0</v>
      </c>
      <c r="C1605" s="292">
        <f t="shared" si="15"/>
        <v>1</v>
      </c>
      <c r="D1605" s="397" t="str">
        <f t="shared" si="35"/>
        <v>Buil Permit Data</v>
      </c>
      <c r="E1605" s="46" t="str">
        <f t="shared" si="2"/>
        <v>corcode.mdb.CdTrContainArea.ShortName</v>
      </c>
      <c r="F1605" s="46" t="s">
        <v>329</v>
      </c>
      <c r="G1605" s="46" t="s">
        <v>503</v>
      </c>
      <c r="H1605" s="47">
        <v>3.0</v>
      </c>
      <c r="I1605" s="392" t="s">
        <v>2486</v>
      </c>
      <c r="J1605" s="398" t="s">
        <v>743</v>
      </c>
      <c r="K1605" s="393">
        <v>1.0</v>
      </c>
      <c r="L1605" s="394" t="b">
        <v>0</v>
      </c>
      <c r="M1605" s="294" t="s">
        <v>802</v>
      </c>
      <c r="N1605" s="294"/>
      <c r="O1605" s="369"/>
      <c r="P1605" s="369"/>
      <c r="Q1605" s="298" t="str">
        <f t="shared" si="3"/>
        <v>CdTrContainArea</v>
      </c>
      <c r="R1605" s="298" t="str">
        <f t="shared" si="19"/>
        <v>ShortName</v>
      </c>
      <c r="S1605" s="298" t="str">
        <f t="array" ref="S1605">iferror(index('Type Mapping'!$A$2:$D$21,match(J1605,'Type Mapping'!$B$2:$B$21,0),3),"type mismatch")</f>
        <v>VARCHAR</v>
      </c>
      <c r="T1605" s="298"/>
      <c r="U1605" s="298"/>
      <c r="V1605" s="298"/>
      <c r="W1605" s="51" t="b">
        <v>1</v>
      </c>
      <c r="X1605" s="51"/>
      <c r="Y1605" s="309"/>
      <c r="Z1605" s="309"/>
      <c r="AA1605" s="311" t="s">
        <v>977</v>
      </c>
      <c r="AB1605" s="53" t="str">
        <f t="shared" si="23"/>
        <v>**field missing**_history</v>
      </c>
      <c r="AC1605" s="308" t="str">
        <f t="array" ref="AC1605">iferror(index('StoT Mapping (Depreciated)'!$D$2:$L$976,match(E1605,'StoT Mapping (Depreciated)'!$D$2:$D$976,0),9),"**FIELD MISSING**")</f>
        <v>**FIELD MISSING**</v>
      </c>
      <c r="AD1605" s="53" t="str">
        <f t="shared" si="6"/>
        <v>**field missing**.**FIELD MISSING**</v>
      </c>
      <c r="AE1605" s="299">
        <f>countif(NEW_REDB_table.field,AD1605)</f>
        <v>0</v>
      </c>
      <c r="AF1605" s="299" t="str">
        <f t="shared" si="7"/>
        <v>Check...</v>
      </c>
      <c r="AG1605" s="308"/>
      <c r="AH1605" s="317" t="b">
        <v>0</v>
      </c>
      <c r="AI1605" s="317" t="b">
        <v>0</v>
      </c>
      <c r="AJ1605" s="308" t="str">
        <f t="array" ref="AJ1605">iferror(index('Type Mapping'!$A$2:$D$21,match(J1605,'Type Mapping'!$B$2:$B$21,0),4),"type mismatch")</f>
        <v>VARCHAR</v>
      </c>
      <c r="AK1605" s="308"/>
      <c r="AL1605" s="308"/>
      <c r="AM1605" s="308"/>
      <c r="AN1605" s="300" t="b">
        <v>0</v>
      </c>
      <c r="AO1605" s="300" t="b">
        <v>0</v>
      </c>
      <c r="AP1605" s="300" t="b">
        <v>0</v>
      </c>
      <c r="AQ1605" s="300" t="b">
        <v>0</v>
      </c>
      <c r="AR1605" s="300"/>
      <c r="AS1605" s="300"/>
      <c r="AT1605" s="302"/>
      <c r="AU1605" s="302"/>
      <c r="AV1605" s="303" t="b">
        <v>1</v>
      </c>
      <c r="AW1605" s="304" t="str">
        <f t="shared" si="9"/>
        <v>false</v>
      </c>
      <c r="AX1605" s="305" t="str">
        <f t="shared" si="17"/>
        <v>&lt;column comment="" default="" key="false" label="ShortName" length="255" nullable="true" originalDbColumnName="ShortName" originalLength="-1" pattern="" precision="-1" talendType="id_String" type=""/&gt;</v>
      </c>
      <c r="AY1605" s="306"/>
      <c r="AZ1605" s="305" t="str">
        <f t="shared" si="10"/>
        <v>&lt;column comment="" default="" key="false" label="ShortName" length="255" nullable="true" originalDbColumnName="ShortName" originalLength="-1" pattern="" precision="-1" talendType="id_String" type=""/&gt;</v>
      </c>
      <c r="BA1605" s="306"/>
      <c r="BB1605" s="302"/>
      <c r="BC1605" s="303" t="b">
        <f t="shared" si="11"/>
        <v>1</v>
      </c>
      <c r="BD1605" s="304"/>
      <c r="BE1605" s="304" t="str">
        <f t="shared" si="12"/>
        <v>false</v>
      </c>
      <c r="BF1605" s="307"/>
      <c r="BG1605" s="305"/>
      <c r="BH1605" s="305"/>
      <c r="BI1605" s="305"/>
      <c r="BJ1605" s="305" t="str">
        <f t="shared" si="18"/>
        <v>&lt;column comment="" default="" key="false" label="CdTrContainArea" length="255" nullable="true" originalDbColumnName="CdTrContainArea" originalLength="-1" pattern="" precision="-1" talendType="id_String" type=""/&gt;</v>
      </c>
      <c r="BK1605" s="306"/>
      <c r="BL1605" s="305" t="str">
        <f t="shared" si="14"/>
        <v>&lt;column comment="" default="" key="false" label="CdTrContainArea" length="255" nullable="true" originalDbColumnName="CdTrContainArea" originalLength="-1" pattern="" precision="-1" talendType="id_String" type=""/&gt;</v>
      </c>
      <c r="BM1605" s="306"/>
      <c r="BN1605" s="302"/>
      <c r="BO1605" s="302"/>
      <c r="BP1605" s="302"/>
      <c r="BQ1605" s="302"/>
      <c r="BR1605" s="302"/>
      <c r="BS1605" s="302"/>
      <c r="BT1605" s="302"/>
      <c r="BU1605" s="302"/>
      <c r="BV1605" s="302"/>
      <c r="BW1605" s="302"/>
      <c r="BX1605" s="302"/>
    </row>
    <row r="1606">
      <c r="A1606" s="292" t="s">
        <v>728</v>
      </c>
      <c r="B1606" s="292">
        <v>1605.0</v>
      </c>
      <c r="C1606" s="292">
        <f t="shared" si="15"/>
        <v>1</v>
      </c>
      <c r="D1606" s="397" t="str">
        <f t="shared" si="35"/>
        <v>Buil Permit Data</v>
      </c>
      <c r="E1606" s="46" t="str">
        <f t="shared" si="2"/>
        <v>corcode.mdb.CdTrContainArea.Sched</v>
      </c>
      <c r="F1606" s="46" t="s">
        <v>329</v>
      </c>
      <c r="G1606" s="46" t="s">
        <v>503</v>
      </c>
      <c r="H1606" s="47">
        <v>4.0</v>
      </c>
      <c r="I1606" s="392" t="s">
        <v>2481</v>
      </c>
      <c r="J1606" s="398" t="s">
        <v>743</v>
      </c>
      <c r="K1606" s="393">
        <v>20.0</v>
      </c>
      <c r="L1606" s="394" t="b">
        <v>0</v>
      </c>
      <c r="M1606" s="294" t="s">
        <v>802</v>
      </c>
      <c r="N1606" s="294"/>
      <c r="O1606" s="369"/>
      <c r="P1606" s="369"/>
      <c r="Q1606" s="298" t="str">
        <f t="shared" si="3"/>
        <v>CdTrContainArea</v>
      </c>
      <c r="R1606" s="298" t="str">
        <f t="shared" si="19"/>
        <v>Sched</v>
      </c>
      <c r="S1606" s="298" t="str">
        <f t="array" ref="S1606">iferror(index('Type Mapping'!$A$2:$D$21,match(J1606,'Type Mapping'!$B$2:$B$21,0),3),"type mismatch")</f>
        <v>VARCHAR</v>
      </c>
      <c r="T1606" s="298"/>
      <c r="U1606" s="298"/>
      <c r="V1606" s="298"/>
      <c r="W1606" s="51" t="b">
        <v>1</v>
      </c>
      <c r="X1606" s="51"/>
      <c r="Y1606" s="309"/>
      <c r="Z1606" s="309"/>
      <c r="AA1606" s="311" t="s">
        <v>977</v>
      </c>
      <c r="AB1606" s="53" t="str">
        <f t="shared" si="23"/>
        <v>**field missing**_history</v>
      </c>
      <c r="AC1606" s="308" t="str">
        <f t="array" ref="AC1606">iferror(index('StoT Mapping (Depreciated)'!$D$2:$L$976,match(E1606,'StoT Mapping (Depreciated)'!$D$2:$D$976,0),9),"**FIELD MISSING**")</f>
        <v>**FIELD MISSING**</v>
      </c>
      <c r="AD1606" s="53" t="str">
        <f t="shared" si="6"/>
        <v>**field missing**.**FIELD MISSING**</v>
      </c>
      <c r="AE1606" s="299">
        <f>countif(NEW_REDB_table.field,AD1606)</f>
        <v>0</v>
      </c>
      <c r="AF1606" s="299" t="str">
        <f t="shared" si="7"/>
        <v>Check...</v>
      </c>
      <c r="AG1606" s="308"/>
      <c r="AH1606" s="317" t="b">
        <v>0</v>
      </c>
      <c r="AI1606" s="317" t="b">
        <v>0</v>
      </c>
      <c r="AJ1606" s="308" t="str">
        <f t="array" ref="AJ1606">iferror(index('Type Mapping'!$A$2:$D$21,match(J1606,'Type Mapping'!$B$2:$B$21,0),4),"type mismatch")</f>
        <v>VARCHAR</v>
      </c>
      <c r="AK1606" s="308"/>
      <c r="AL1606" s="308"/>
      <c r="AM1606" s="308"/>
      <c r="AN1606" s="300" t="b">
        <v>0</v>
      </c>
      <c r="AO1606" s="300" t="b">
        <v>0</v>
      </c>
      <c r="AP1606" s="300" t="b">
        <v>0</v>
      </c>
      <c r="AQ1606" s="300" t="b">
        <v>0</v>
      </c>
      <c r="AR1606" s="300"/>
      <c r="AS1606" s="300"/>
      <c r="AT1606" s="302"/>
      <c r="AU1606" s="302"/>
      <c r="AV1606" s="303" t="b">
        <v>1</v>
      </c>
      <c r="AW1606" s="304" t="str">
        <f t="shared" si="9"/>
        <v>false</v>
      </c>
      <c r="AX1606" s="305" t="str">
        <f t="shared" si="17"/>
        <v>&lt;column comment="" default="" key="false" label="Sched" length="255" nullable="true" originalDbColumnName="Sched" originalLength="-1" pattern="" precision="-1" talendType="id_String" type=""/&gt;</v>
      </c>
      <c r="AY1606" s="306"/>
      <c r="AZ1606" s="305" t="str">
        <f t="shared" si="10"/>
        <v>&lt;column comment="" default="" key="false" label="Sched" length="255" nullable="true" originalDbColumnName="Sched" originalLength="-1" pattern="" precision="-1" talendType="id_String" type=""/&gt;</v>
      </c>
      <c r="BA1606" s="306"/>
      <c r="BB1606" s="302"/>
      <c r="BC1606" s="303" t="b">
        <f t="shared" si="11"/>
        <v>1</v>
      </c>
      <c r="BD1606" s="304"/>
      <c r="BE1606" s="304" t="str">
        <f t="shared" si="12"/>
        <v>false</v>
      </c>
      <c r="BF1606" s="307"/>
      <c r="BG1606" s="305"/>
      <c r="BH1606" s="305"/>
      <c r="BI1606" s="305"/>
      <c r="BJ1606" s="305" t="str">
        <f t="shared" si="18"/>
        <v>&lt;column comment="" default="" key="false" label="CdTrContainArea" length="255" nullable="true" originalDbColumnName="CdTrContainArea" originalLength="-1" pattern="" precision="-1" talendType="id_String" type=""/&gt;</v>
      </c>
      <c r="BK1606" s="306"/>
      <c r="BL1606" s="305" t="str">
        <f t="shared" si="14"/>
        <v>&lt;column comment="" default="" key="false" label="CdTrContainArea" length="255" nullable="true" originalDbColumnName="CdTrContainArea" originalLength="-1" pattern="" precision="-1" talendType="id_String" type=""/&gt;</v>
      </c>
      <c r="BM1606" s="306"/>
      <c r="BN1606" s="302"/>
      <c r="BO1606" s="302"/>
      <c r="BP1606" s="302"/>
      <c r="BQ1606" s="302"/>
      <c r="BR1606" s="302"/>
      <c r="BS1606" s="302"/>
      <c r="BT1606" s="302"/>
      <c r="BU1606" s="302"/>
      <c r="BV1606" s="302"/>
      <c r="BW1606" s="302"/>
      <c r="BX1606" s="302"/>
    </row>
    <row r="1607">
      <c r="A1607" s="292" t="s">
        <v>728</v>
      </c>
      <c r="B1607" s="292">
        <v>1606.0</v>
      </c>
      <c r="C1607" s="292">
        <f t="shared" si="15"/>
        <v>1</v>
      </c>
      <c r="D1607" s="397" t="str">
        <f t="shared" si="35"/>
        <v>Buil Permit Data</v>
      </c>
      <c r="E1607" s="46" t="str">
        <f t="shared" si="2"/>
        <v>corcode.mdb.CdTrContainArea.ShortSched</v>
      </c>
      <c r="F1607" s="46" t="s">
        <v>329</v>
      </c>
      <c r="G1607" s="46" t="s">
        <v>503</v>
      </c>
      <c r="H1607" s="47">
        <v>5.0</v>
      </c>
      <c r="I1607" s="392" t="s">
        <v>2482</v>
      </c>
      <c r="J1607" s="398" t="s">
        <v>743</v>
      </c>
      <c r="K1607" s="393">
        <v>5.0</v>
      </c>
      <c r="L1607" s="394" t="b">
        <v>0</v>
      </c>
      <c r="M1607" s="294" t="s">
        <v>802</v>
      </c>
      <c r="N1607" s="294"/>
      <c r="O1607" s="369"/>
      <c r="P1607" s="369"/>
      <c r="Q1607" s="298" t="str">
        <f t="shared" si="3"/>
        <v>CdTrContainArea</v>
      </c>
      <c r="R1607" s="298" t="str">
        <f t="shared" si="19"/>
        <v>ShortSched</v>
      </c>
      <c r="S1607" s="298" t="str">
        <f t="array" ref="S1607">iferror(index('Type Mapping'!$A$2:$D$21,match(J1607,'Type Mapping'!$B$2:$B$21,0),3),"type mismatch")</f>
        <v>VARCHAR</v>
      </c>
      <c r="T1607" s="298"/>
      <c r="U1607" s="298"/>
      <c r="V1607" s="298"/>
      <c r="W1607" s="51" t="b">
        <v>1</v>
      </c>
      <c r="X1607" s="51"/>
      <c r="Y1607" s="309"/>
      <c r="Z1607" s="309"/>
      <c r="AA1607" s="311" t="s">
        <v>977</v>
      </c>
      <c r="AB1607" s="53" t="str">
        <f t="shared" si="23"/>
        <v>**field missing**_history</v>
      </c>
      <c r="AC1607" s="308" t="str">
        <f t="array" ref="AC1607">iferror(index('StoT Mapping (Depreciated)'!$D$2:$L$976,match(E1607,'StoT Mapping (Depreciated)'!$D$2:$D$976,0),9),"**FIELD MISSING**")</f>
        <v>**FIELD MISSING**</v>
      </c>
      <c r="AD1607" s="53" t="str">
        <f t="shared" si="6"/>
        <v>**field missing**.**FIELD MISSING**</v>
      </c>
      <c r="AE1607" s="299">
        <f>countif(NEW_REDB_table.field,AD1607)</f>
        <v>0</v>
      </c>
      <c r="AF1607" s="299" t="str">
        <f t="shared" si="7"/>
        <v>Check...</v>
      </c>
      <c r="AG1607" s="308"/>
      <c r="AH1607" s="317" t="b">
        <v>0</v>
      </c>
      <c r="AI1607" s="317" t="b">
        <v>0</v>
      </c>
      <c r="AJ1607" s="308" t="str">
        <f t="array" ref="AJ1607">iferror(index('Type Mapping'!$A$2:$D$21,match(J1607,'Type Mapping'!$B$2:$B$21,0),4),"type mismatch")</f>
        <v>VARCHAR</v>
      </c>
      <c r="AK1607" s="308"/>
      <c r="AL1607" s="308"/>
      <c r="AM1607" s="308"/>
      <c r="AN1607" s="300" t="b">
        <v>0</v>
      </c>
      <c r="AO1607" s="300" t="b">
        <v>0</v>
      </c>
      <c r="AP1607" s="300" t="b">
        <v>0</v>
      </c>
      <c r="AQ1607" s="300" t="b">
        <v>0</v>
      </c>
      <c r="AR1607" s="300"/>
      <c r="AS1607" s="300"/>
      <c r="AT1607" s="302"/>
      <c r="AU1607" s="302"/>
      <c r="AV1607" s="303" t="b">
        <v>1</v>
      </c>
      <c r="AW1607" s="304" t="str">
        <f t="shared" si="9"/>
        <v>false</v>
      </c>
      <c r="AX1607" s="305" t="str">
        <f t="shared" si="17"/>
        <v>&lt;column comment="" default="" key="false" label="ShortSched" length="255" nullable="true" originalDbColumnName="ShortSched" originalLength="-1" pattern="" precision="-1" talendType="id_String" type=""/&gt;&lt;/schema&gt;</v>
      </c>
      <c r="AY1607" s="306"/>
      <c r="AZ1607" s="305" t="str">
        <f t="shared" si="10"/>
        <v>&lt;column comment="" default="" key="false" label="ShortSched" length="255" nullable="true" originalDbColumnName="ShortSched" originalLength="-1" pattern="" precision="-1" talendType="id_String" type=""/&gt;
&lt;/schema&gt;
</v>
      </c>
      <c r="BA1607" s="306"/>
      <c r="BB1607" s="302"/>
      <c r="BC1607" s="303" t="b">
        <f t="shared" si="11"/>
        <v>1</v>
      </c>
      <c r="BD1607" s="304"/>
      <c r="BE1607" s="304" t="str">
        <f t="shared" si="12"/>
        <v>false</v>
      </c>
      <c r="BF1607" s="307"/>
      <c r="BG1607" s="305"/>
      <c r="BH1607" s="305"/>
      <c r="BI1607" s="305"/>
      <c r="BJ1607" s="305" t="str">
        <f t="shared" si="18"/>
        <v>&lt;column comment="" default="" key="false" label="CdTrContainArea" length="255" nullable="true" originalDbColumnName="CdTrContainArea" originalLength="-1" pattern="" precision="-1" talendType="id_String" type=""/&gt;</v>
      </c>
      <c r="BK1607" s="306"/>
      <c r="BL1607" s="305" t="str">
        <f t="shared" si="14"/>
        <v>&lt;column comment="" default="" key="false" label="CdTrContainArea" length="255" nullable="true" originalDbColumnName="CdTrContainArea" originalLength="-1" pattern="" precision="-1" talendType="id_String" type=""/&gt;</v>
      </c>
      <c r="BM1607" s="306"/>
      <c r="BN1607" s="302"/>
      <c r="BO1607" s="302"/>
      <c r="BP1607" s="302"/>
      <c r="BQ1607" s="302"/>
      <c r="BR1607" s="302"/>
      <c r="BS1607" s="302"/>
      <c r="BT1607" s="302"/>
      <c r="BU1607" s="302"/>
      <c r="BV1607" s="302"/>
      <c r="BW1607" s="302"/>
      <c r="BX1607" s="302"/>
    </row>
    <row r="1608">
      <c r="A1608" s="292" t="s">
        <v>728</v>
      </c>
      <c r="B1608" s="292">
        <v>1607.0</v>
      </c>
      <c r="C1608" s="292">
        <f t="shared" si="15"/>
        <v>2</v>
      </c>
      <c r="D1608" s="397" t="str">
        <f t="shared" si="35"/>
        <v>Buil Permit Data</v>
      </c>
      <c r="E1608" s="46" t="str">
        <f t="shared" si="2"/>
        <v>corcode.mdb.CdTrRollOutArea.TrRollOutArea</v>
      </c>
      <c r="F1608" s="46" t="s">
        <v>329</v>
      </c>
      <c r="G1608" s="46" t="s">
        <v>504</v>
      </c>
      <c r="H1608" s="47">
        <v>1.0</v>
      </c>
      <c r="I1608" s="392" t="s">
        <v>2498</v>
      </c>
      <c r="J1608" s="398" t="s">
        <v>740</v>
      </c>
      <c r="K1608" s="393">
        <v>1.0</v>
      </c>
      <c r="L1608" s="394" t="b">
        <v>1</v>
      </c>
      <c r="M1608" s="294" t="s">
        <v>802</v>
      </c>
      <c r="N1608" s="294"/>
      <c r="O1608" s="369"/>
      <c r="P1608" s="369"/>
      <c r="Q1608" s="298" t="str">
        <f t="shared" si="3"/>
        <v>CdTrRollOutArea</v>
      </c>
      <c r="R1608" s="298" t="str">
        <f t="shared" si="19"/>
        <v>TrRollOutArea</v>
      </c>
      <c r="S1608" s="298" t="str">
        <f t="array" ref="S1608">iferror(index('Type Mapping'!$A$2:$D$21,match(J1608,'Type Mapping'!$B$2:$B$21,0),3),"type mismatch")</f>
        <v>VARCHAR</v>
      </c>
      <c r="T1608" s="298"/>
      <c r="U1608" s="298"/>
      <c r="V1608" s="298"/>
      <c r="W1608" s="51" t="b">
        <v>1</v>
      </c>
      <c r="X1608" s="51"/>
      <c r="Y1608" s="309"/>
      <c r="Z1608" s="309"/>
      <c r="AA1608" s="311" t="s">
        <v>977</v>
      </c>
      <c r="AB1608" s="53" t="str">
        <f t="shared" si="23"/>
        <v>**field missing**_history</v>
      </c>
      <c r="AC1608" s="308" t="str">
        <f t="array" ref="AC1608">iferror(index('StoT Mapping (Depreciated)'!$D$2:$L$976,match(E1608,'StoT Mapping (Depreciated)'!$D$2:$D$976,0),9),"**FIELD MISSING**")</f>
        <v>**FIELD MISSING**</v>
      </c>
      <c r="AD1608" s="53" t="str">
        <f t="shared" si="6"/>
        <v>**field missing**.**FIELD MISSING**</v>
      </c>
      <c r="AE1608" s="299">
        <f>countif(NEW_REDB_table.field,AD1608)</f>
        <v>0</v>
      </c>
      <c r="AF1608" s="299" t="str">
        <f t="shared" si="7"/>
        <v>Check...</v>
      </c>
      <c r="AG1608" s="308"/>
      <c r="AH1608" s="317" t="b">
        <v>0</v>
      </c>
      <c r="AI1608" s="317" t="b">
        <v>0</v>
      </c>
      <c r="AJ1608" s="308" t="str">
        <f t="array" ref="AJ1608">iferror(index('Type Mapping'!$A$2:$D$21,match(J1608,'Type Mapping'!$B$2:$B$21,0),4),"type mismatch")</f>
        <v>INT</v>
      </c>
      <c r="AK1608" s="308"/>
      <c r="AL1608" s="308"/>
      <c r="AM1608" s="308"/>
      <c r="AN1608" s="300" t="b">
        <v>0</v>
      </c>
      <c r="AO1608" s="300" t="b">
        <v>0</v>
      </c>
      <c r="AP1608" s="300" t="b">
        <v>0</v>
      </c>
      <c r="AQ1608" s="300" t="b">
        <v>0</v>
      </c>
      <c r="AR1608" s="300"/>
      <c r="AS1608" s="300"/>
      <c r="AT1608" s="302"/>
      <c r="AU1608" s="302"/>
      <c r="AV1608" s="303" t="b">
        <v>1</v>
      </c>
      <c r="AW1608" s="304" t="str">
        <f t="shared" si="9"/>
        <v>true</v>
      </c>
      <c r="AX1608" s="305" t="str">
        <f t="shared" si="17"/>
        <v>***CdTrRollOutArea.xml &lt;?xml version="1.0" encoding="UTF-8"?&gt;&lt;schema&gt;&lt;column comment="" default="" key="true" label="TrRollOutArea" length="255" nullable="true" originalDbColumnName="TrRollOutArea" originalLength="-1" pattern="" precision="-1" talendType="id_String" type=""/&gt;</v>
      </c>
      <c r="AY1608" s="306"/>
      <c r="AZ1608" s="305" t="str">
        <f t="shared" si="10"/>
        <v>CdTrRollOutArea.xml
&lt;?xml version="1.0" encoding="UTF-8"?&gt;&lt;schema&gt;
&lt;column comment="" default="" key="true" label="TrRollOutArea" length="255" nullable="true" originalDbColumnName="TrRollOutArea" originalLength="-1" pattern="" precision="-1" talendType="id_String" type=""/&gt;</v>
      </c>
      <c r="BA1608" s="306"/>
      <c r="BB1608" s="302"/>
      <c r="BC1608" s="303" t="b">
        <f t="shared" si="11"/>
        <v>1</v>
      </c>
      <c r="BD1608" s="304"/>
      <c r="BE1608" s="304" t="str">
        <f t="shared" si="12"/>
        <v>false</v>
      </c>
      <c r="BF1608" s="307"/>
      <c r="BG1608" s="305"/>
      <c r="BH1608" s="305"/>
      <c r="BI1608" s="305"/>
      <c r="BJ1608" s="305" t="str">
        <f t="shared" si="18"/>
        <v>&lt;column comment="" default="" key="false" label="CdTrRollOutArea" length="255" nullable="true" originalDbColumnName="CdTrRollOutArea" originalLength="-1" pattern="" precision="-1" talendType="id_String" type=""/&gt;</v>
      </c>
      <c r="BK1608" s="306"/>
      <c r="BL1608" s="305" t="str">
        <f t="shared" si="14"/>
        <v>&lt;column comment="" default="" key="false" label="CdTrRollOutArea" length="255" nullable="true" originalDbColumnName="CdTrRollOutArea" originalLength="-1" pattern="" precision="-1" talendType="id_String" type=""/&gt;</v>
      </c>
      <c r="BM1608" s="306"/>
      <c r="BN1608" s="302"/>
      <c r="BO1608" s="302"/>
      <c r="BP1608" s="302"/>
      <c r="BQ1608" s="302"/>
      <c r="BR1608" s="302"/>
      <c r="BS1608" s="302"/>
      <c r="BT1608" s="302"/>
      <c r="BU1608" s="302"/>
      <c r="BV1608" s="302"/>
      <c r="BW1608" s="302"/>
      <c r="BX1608" s="302"/>
    </row>
    <row r="1609">
      <c r="A1609" s="292" t="s">
        <v>728</v>
      </c>
      <c r="B1609" s="292">
        <v>1608.0</v>
      </c>
      <c r="C1609" s="292">
        <f t="shared" si="15"/>
        <v>2</v>
      </c>
      <c r="D1609" s="397" t="str">
        <f t="shared" si="35"/>
        <v>Buil Permit Data</v>
      </c>
      <c r="E1609" s="46" t="str">
        <f t="shared" si="2"/>
        <v>corcode.mdb.CdTrRollOutArea.Name</v>
      </c>
      <c r="F1609" s="46" t="s">
        <v>329</v>
      </c>
      <c r="G1609" s="46" t="s">
        <v>504</v>
      </c>
      <c r="H1609" s="47">
        <v>2.0</v>
      </c>
      <c r="I1609" s="392" t="s">
        <v>681</v>
      </c>
      <c r="J1609" s="398" t="s">
        <v>743</v>
      </c>
      <c r="K1609" s="393">
        <v>15.0</v>
      </c>
      <c r="L1609" s="394" t="b">
        <v>0</v>
      </c>
      <c r="M1609" s="294" t="s">
        <v>802</v>
      </c>
      <c r="N1609" s="294"/>
      <c r="O1609" s="369"/>
      <c r="P1609" s="369"/>
      <c r="Q1609" s="298" t="str">
        <f t="shared" si="3"/>
        <v>CdTrRollOutArea</v>
      </c>
      <c r="R1609" s="298" t="str">
        <f t="shared" si="19"/>
        <v>Name</v>
      </c>
      <c r="S1609" s="298" t="str">
        <f t="array" ref="S1609">iferror(index('Type Mapping'!$A$2:$D$21,match(J1609,'Type Mapping'!$B$2:$B$21,0),3),"type mismatch")</f>
        <v>VARCHAR</v>
      </c>
      <c r="T1609" s="298"/>
      <c r="U1609" s="298"/>
      <c r="V1609" s="298"/>
      <c r="W1609" s="51" t="b">
        <v>1</v>
      </c>
      <c r="X1609" s="51"/>
      <c r="Y1609" s="309"/>
      <c r="Z1609" s="309"/>
      <c r="AA1609" s="311" t="s">
        <v>977</v>
      </c>
      <c r="AB1609" s="53" t="str">
        <f t="shared" si="23"/>
        <v>**field missing**_history</v>
      </c>
      <c r="AC1609" s="308" t="str">
        <f t="array" ref="AC1609">iferror(index('StoT Mapping (Depreciated)'!$D$2:$L$976,match(E1609,'StoT Mapping (Depreciated)'!$D$2:$D$976,0),9),"**FIELD MISSING**")</f>
        <v>**FIELD MISSING**</v>
      </c>
      <c r="AD1609" s="53" t="str">
        <f t="shared" si="6"/>
        <v>**field missing**.**FIELD MISSING**</v>
      </c>
      <c r="AE1609" s="299">
        <f>countif(NEW_REDB_table.field,AD1609)</f>
        <v>0</v>
      </c>
      <c r="AF1609" s="299" t="str">
        <f t="shared" si="7"/>
        <v>Check...</v>
      </c>
      <c r="AG1609" s="308"/>
      <c r="AH1609" s="317" t="b">
        <v>0</v>
      </c>
      <c r="AI1609" s="317" t="b">
        <v>0</v>
      </c>
      <c r="AJ1609" s="308" t="str">
        <f t="array" ref="AJ1609">iferror(index('Type Mapping'!$A$2:$D$21,match(J1609,'Type Mapping'!$B$2:$B$21,0),4),"type mismatch")</f>
        <v>VARCHAR</v>
      </c>
      <c r="AK1609" s="308"/>
      <c r="AL1609" s="308"/>
      <c r="AM1609" s="308"/>
      <c r="AN1609" s="300" t="b">
        <v>0</v>
      </c>
      <c r="AO1609" s="300" t="b">
        <v>0</v>
      </c>
      <c r="AP1609" s="300" t="b">
        <v>0</v>
      </c>
      <c r="AQ1609" s="300" t="b">
        <v>0</v>
      </c>
      <c r="AR1609" s="300"/>
      <c r="AS1609" s="300"/>
      <c r="AT1609" s="302"/>
      <c r="AU1609" s="302"/>
      <c r="AV1609" s="303" t="b">
        <v>1</v>
      </c>
      <c r="AW1609" s="304" t="str">
        <f t="shared" si="9"/>
        <v>false</v>
      </c>
      <c r="AX1609" s="305" t="str">
        <f t="shared" si="17"/>
        <v>&lt;column comment="" default="" key="false" label="Name" length="255" nullable="true" originalDbColumnName="Name" originalLength="-1" pattern="" precision="-1" talendType="id_String" type=""/&gt;</v>
      </c>
      <c r="AY1609" s="306"/>
      <c r="AZ1609" s="305" t="str">
        <f t="shared" si="10"/>
        <v>&lt;column comment="" default="" key="false" label="Name" length="255" nullable="true" originalDbColumnName="Name" originalLength="-1" pattern="" precision="-1" talendType="id_String" type=""/&gt;</v>
      </c>
      <c r="BA1609" s="306"/>
      <c r="BB1609" s="302"/>
      <c r="BC1609" s="303" t="b">
        <f t="shared" si="11"/>
        <v>1</v>
      </c>
      <c r="BD1609" s="304"/>
      <c r="BE1609" s="304" t="str">
        <f t="shared" si="12"/>
        <v>false</v>
      </c>
      <c r="BF1609" s="307"/>
      <c r="BG1609" s="305"/>
      <c r="BH1609" s="305"/>
      <c r="BI1609" s="305"/>
      <c r="BJ1609" s="305" t="str">
        <f t="shared" si="18"/>
        <v>&lt;column comment="" default="" key="false" label="CdTrRollOutArea" length="255" nullable="true" originalDbColumnName="CdTrRollOutArea" originalLength="-1" pattern="" precision="-1" talendType="id_String" type=""/&gt;</v>
      </c>
      <c r="BK1609" s="306"/>
      <c r="BL1609" s="305" t="str">
        <f t="shared" si="14"/>
        <v>&lt;column comment="" default="" key="false" label="CdTrRollOutArea" length="255" nullable="true" originalDbColumnName="CdTrRollOutArea" originalLength="-1" pattern="" precision="-1" talendType="id_String" type=""/&gt;</v>
      </c>
      <c r="BM1609" s="306"/>
      <c r="BN1609" s="302"/>
      <c r="BO1609" s="302"/>
      <c r="BP1609" s="302"/>
      <c r="BQ1609" s="302"/>
      <c r="BR1609" s="302"/>
      <c r="BS1609" s="302"/>
      <c r="BT1609" s="302"/>
      <c r="BU1609" s="302"/>
      <c r="BV1609" s="302"/>
      <c r="BW1609" s="302"/>
      <c r="BX1609" s="302"/>
    </row>
    <row r="1610">
      <c r="A1610" s="292" t="s">
        <v>728</v>
      </c>
      <c r="B1610" s="292">
        <v>1609.0</v>
      </c>
      <c r="C1610" s="292">
        <f t="shared" si="15"/>
        <v>2</v>
      </c>
      <c r="D1610" s="397" t="str">
        <f t="shared" si="35"/>
        <v>Buil Permit Data</v>
      </c>
      <c r="E1610" s="46" t="str">
        <f t="shared" si="2"/>
        <v>corcode.mdb.CdTrRollOutArea.ShortName</v>
      </c>
      <c r="F1610" s="46" t="s">
        <v>329</v>
      </c>
      <c r="G1610" s="46" t="s">
        <v>504</v>
      </c>
      <c r="H1610" s="47">
        <v>3.0</v>
      </c>
      <c r="I1610" s="392" t="s">
        <v>2486</v>
      </c>
      <c r="J1610" s="398" t="s">
        <v>743</v>
      </c>
      <c r="K1610" s="393">
        <v>1.0</v>
      </c>
      <c r="L1610" s="394" t="b">
        <v>0</v>
      </c>
      <c r="M1610" s="294" t="s">
        <v>802</v>
      </c>
      <c r="N1610" s="294"/>
      <c r="O1610" s="369"/>
      <c r="P1610" s="369"/>
      <c r="Q1610" s="298" t="str">
        <f t="shared" si="3"/>
        <v>CdTrRollOutArea</v>
      </c>
      <c r="R1610" s="298" t="str">
        <f t="shared" si="19"/>
        <v>ShortName</v>
      </c>
      <c r="S1610" s="298" t="str">
        <f t="array" ref="S1610">iferror(index('Type Mapping'!$A$2:$D$21,match(J1610,'Type Mapping'!$B$2:$B$21,0),3),"type mismatch")</f>
        <v>VARCHAR</v>
      </c>
      <c r="T1610" s="298"/>
      <c r="U1610" s="298"/>
      <c r="V1610" s="298"/>
      <c r="W1610" s="51" t="b">
        <v>1</v>
      </c>
      <c r="X1610" s="51"/>
      <c r="Y1610" s="309"/>
      <c r="Z1610" s="309"/>
      <c r="AA1610" s="311" t="s">
        <v>977</v>
      </c>
      <c r="AB1610" s="53" t="str">
        <f t="shared" si="23"/>
        <v>**field missing**_history</v>
      </c>
      <c r="AC1610" s="308" t="str">
        <f t="array" ref="AC1610">iferror(index('StoT Mapping (Depreciated)'!$D$2:$L$976,match(E1610,'StoT Mapping (Depreciated)'!$D$2:$D$976,0),9),"**FIELD MISSING**")</f>
        <v>**FIELD MISSING**</v>
      </c>
      <c r="AD1610" s="53" t="str">
        <f t="shared" si="6"/>
        <v>**field missing**.**FIELD MISSING**</v>
      </c>
      <c r="AE1610" s="299">
        <f>countif(NEW_REDB_table.field,AD1610)</f>
        <v>0</v>
      </c>
      <c r="AF1610" s="299" t="str">
        <f t="shared" si="7"/>
        <v>Check...</v>
      </c>
      <c r="AG1610" s="308"/>
      <c r="AH1610" s="317" t="b">
        <v>0</v>
      </c>
      <c r="AI1610" s="317" t="b">
        <v>0</v>
      </c>
      <c r="AJ1610" s="308" t="str">
        <f t="array" ref="AJ1610">iferror(index('Type Mapping'!$A$2:$D$21,match(J1610,'Type Mapping'!$B$2:$B$21,0),4),"type mismatch")</f>
        <v>VARCHAR</v>
      </c>
      <c r="AK1610" s="308"/>
      <c r="AL1610" s="308"/>
      <c r="AM1610" s="308"/>
      <c r="AN1610" s="300" t="b">
        <v>0</v>
      </c>
      <c r="AO1610" s="300" t="b">
        <v>0</v>
      </c>
      <c r="AP1610" s="300" t="b">
        <v>0</v>
      </c>
      <c r="AQ1610" s="300" t="b">
        <v>0</v>
      </c>
      <c r="AR1610" s="300"/>
      <c r="AS1610" s="300"/>
      <c r="AT1610" s="302"/>
      <c r="AU1610" s="302"/>
      <c r="AV1610" s="303" t="b">
        <v>1</v>
      </c>
      <c r="AW1610" s="304" t="str">
        <f t="shared" si="9"/>
        <v>false</v>
      </c>
      <c r="AX1610" s="305" t="str">
        <f t="shared" si="17"/>
        <v>&lt;column comment="" default="" key="false" label="ShortName" length="255" nullable="true" originalDbColumnName="ShortName" originalLength="-1" pattern="" precision="-1" talendType="id_String" type=""/&gt;</v>
      </c>
      <c r="AY1610" s="306"/>
      <c r="AZ1610" s="305" t="str">
        <f t="shared" si="10"/>
        <v>&lt;column comment="" default="" key="false" label="ShortName" length="255" nullable="true" originalDbColumnName="ShortName" originalLength="-1" pattern="" precision="-1" talendType="id_String" type=""/&gt;</v>
      </c>
      <c r="BA1610" s="306"/>
      <c r="BB1610" s="302"/>
      <c r="BC1610" s="303" t="b">
        <f t="shared" si="11"/>
        <v>1</v>
      </c>
      <c r="BD1610" s="304"/>
      <c r="BE1610" s="304" t="str">
        <f t="shared" si="12"/>
        <v>false</v>
      </c>
      <c r="BF1610" s="307"/>
      <c r="BG1610" s="305"/>
      <c r="BH1610" s="305"/>
      <c r="BI1610" s="305"/>
      <c r="BJ1610" s="305" t="str">
        <f t="shared" si="18"/>
        <v>&lt;column comment="" default="" key="false" label="CdTrRollOutArea" length="255" nullable="true" originalDbColumnName="CdTrRollOutArea" originalLength="-1" pattern="" precision="-1" talendType="id_String" type=""/&gt;</v>
      </c>
      <c r="BK1610" s="306"/>
      <c r="BL1610" s="305" t="str">
        <f t="shared" si="14"/>
        <v>&lt;column comment="" default="" key="false" label="CdTrRollOutArea" length="255" nullable="true" originalDbColumnName="CdTrRollOutArea" originalLength="-1" pattern="" precision="-1" talendType="id_String" type=""/&gt;</v>
      </c>
      <c r="BM1610" s="306"/>
      <c r="BN1610" s="302"/>
      <c r="BO1610" s="302"/>
      <c r="BP1610" s="302"/>
      <c r="BQ1610" s="302"/>
      <c r="BR1610" s="302"/>
      <c r="BS1610" s="302"/>
      <c r="BT1610" s="302"/>
      <c r="BU1610" s="302"/>
      <c r="BV1610" s="302"/>
      <c r="BW1610" s="302"/>
      <c r="BX1610" s="302"/>
    </row>
    <row r="1611">
      <c r="A1611" s="292" t="s">
        <v>728</v>
      </c>
      <c r="B1611" s="292">
        <v>1610.0</v>
      </c>
      <c r="C1611" s="292">
        <f t="shared" si="15"/>
        <v>2</v>
      </c>
      <c r="D1611" s="397" t="str">
        <f t="shared" si="35"/>
        <v>Buil Permit Data</v>
      </c>
      <c r="E1611" s="46" t="str">
        <f t="shared" si="2"/>
        <v>corcode.mdb.CdTrRollOutArea.Sched</v>
      </c>
      <c r="F1611" s="46" t="s">
        <v>329</v>
      </c>
      <c r="G1611" s="46" t="s">
        <v>504</v>
      </c>
      <c r="H1611" s="47">
        <v>4.0</v>
      </c>
      <c r="I1611" s="392" t="s">
        <v>2481</v>
      </c>
      <c r="J1611" s="398" t="s">
        <v>743</v>
      </c>
      <c r="K1611" s="393">
        <v>20.0</v>
      </c>
      <c r="L1611" s="394" t="b">
        <v>0</v>
      </c>
      <c r="M1611" s="294" t="s">
        <v>802</v>
      </c>
      <c r="N1611" s="294"/>
      <c r="O1611" s="369"/>
      <c r="P1611" s="369"/>
      <c r="Q1611" s="298" t="str">
        <f t="shared" si="3"/>
        <v>CdTrRollOutArea</v>
      </c>
      <c r="R1611" s="298" t="str">
        <f t="shared" si="19"/>
        <v>Sched</v>
      </c>
      <c r="S1611" s="298" t="str">
        <f t="array" ref="S1611">iferror(index('Type Mapping'!$A$2:$D$21,match(J1611,'Type Mapping'!$B$2:$B$21,0),3),"type mismatch")</f>
        <v>VARCHAR</v>
      </c>
      <c r="T1611" s="298"/>
      <c r="U1611" s="298"/>
      <c r="V1611" s="298"/>
      <c r="W1611" s="51" t="b">
        <v>1</v>
      </c>
      <c r="X1611" s="51"/>
      <c r="Y1611" s="309"/>
      <c r="Z1611" s="309"/>
      <c r="AA1611" s="311" t="s">
        <v>977</v>
      </c>
      <c r="AB1611" s="53" t="str">
        <f t="shared" si="23"/>
        <v>**field missing**_history</v>
      </c>
      <c r="AC1611" s="308" t="str">
        <f t="array" ref="AC1611">iferror(index('StoT Mapping (Depreciated)'!$D$2:$L$976,match(E1611,'StoT Mapping (Depreciated)'!$D$2:$D$976,0),9),"**FIELD MISSING**")</f>
        <v>**FIELD MISSING**</v>
      </c>
      <c r="AD1611" s="53" t="str">
        <f t="shared" si="6"/>
        <v>**field missing**.**FIELD MISSING**</v>
      </c>
      <c r="AE1611" s="299">
        <f>countif(NEW_REDB_table.field,AD1611)</f>
        <v>0</v>
      </c>
      <c r="AF1611" s="299" t="str">
        <f t="shared" si="7"/>
        <v>Check...</v>
      </c>
      <c r="AG1611" s="308"/>
      <c r="AH1611" s="317" t="b">
        <v>0</v>
      </c>
      <c r="AI1611" s="317" t="b">
        <v>0</v>
      </c>
      <c r="AJ1611" s="308" t="str">
        <f t="array" ref="AJ1611">iferror(index('Type Mapping'!$A$2:$D$21,match(J1611,'Type Mapping'!$B$2:$B$21,0),4),"type mismatch")</f>
        <v>VARCHAR</v>
      </c>
      <c r="AK1611" s="308"/>
      <c r="AL1611" s="308"/>
      <c r="AM1611" s="308"/>
      <c r="AN1611" s="300" t="b">
        <v>0</v>
      </c>
      <c r="AO1611" s="300" t="b">
        <v>0</v>
      </c>
      <c r="AP1611" s="300" t="b">
        <v>0</v>
      </c>
      <c r="AQ1611" s="300" t="b">
        <v>0</v>
      </c>
      <c r="AR1611" s="300"/>
      <c r="AS1611" s="300"/>
      <c r="AT1611" s="302"/>
      <c r="AU1611" s="302"/>
      <c r="AV1611" s="303" t="b">
        <v>1</v>
      </c>
      <c r="AW1611" s="304" t="str">
        <f t="shared" si="9"/>
        <v>false</v>
      </c>
      <c r="AX1611" s="305" t="str">
        <f t="shared" si="17"/>
        <v>&lt;column comment="" default="" key="false" label="Sched" length="255" nullable="true" originalDbColumnName="Sched" originalLength="-1" pattern="" precision="-1" talendType="id_String" type=""/&gt;</v>
      </c>
      <c r="AY1611" s="306"/>
      <c r="AZ1611" s="305" t="str">
        <f t="shared" si="10"/>
        <v>&lt;column comment="" default="" key="false" label="Sched" length="255" nullable="true" originalDbColumnName="Sched" originalLength="-1" pattern="" precision="-1" talendType="id_String" type=""/&gt;</v>
      </c>
      <c r="BA1611" s="306"/>
      <c r="BB1611" s="302"/>
      <c r="BC1611" s="303" t="b">
        <f t="shared" si="11"/>
        <v>1</v>
      </c>
      <c r="BD1611" s="304"/>
      <c r="BE1611" s="304" t="str">
        <f t="shared" si="12"/>
        <v>false</v>
      </c>
      <c r="BF1611" s="307"/>
      <c r="BG1611" s="305"/>
      <c r="BH1611" s="305"/>
      <c r="BI1611" s="305"/>
      <c r="BJ1611" s="305" t="str">
        <f t="shared" si="18"/>
        <v>&lt;column comment="" default="" key="false" label="CdTrRollOutArea" length="255" nullable="true" originalDbColumnName="CdTrRollOutArea" originalLength="-1" pattern="" precision="-1" talendType="id_String" type=""/&gt;</v>
      </c>
      <c r="BK1611" s="306"/>
      <c r="BL1611" s="305" t="str">
        <f t="shared" si="14"/>
        <v>&lt;column comment="" default="" key="false" label="CdTrRollOutArea" length="255" nullable="true" originalDbColumnName="CdTrRollOutArea" originalLength="-1" pattern="" precision="-1" talendType="id_String" type=""/&gt;</v>
      </c>
      <c r="BM1611" s="306"/>
      <c r="BN1611" s="302"/>
      <c r="BO1611" s="302"/>
      <c r="BP1611" s="302"/>
      <c r="BQ1611" s="302"/>
      <c r="BR1611" s="302"/>
      <c r="BS1611" s="302"/>
      <c r="BT1611" s="302"/>
      <c r="BU1611" s="302"/>
      <c r="BV1611" s="302"/>
      <c r="BW1611" s="302"/>
      <c r="BX1611" s="302"/>
    </row>
    <row r="1612">
      <c r="A1612" s="292" t="s">
        <v>728</v>
      </c>
      <c r="B1612" s="292">
        <v>1611.0</v>
      </c>
      <c r="C1612" s="292">
        <f t="shared" si="15"/>
        <v>2</v>
      </c>
      <c r="D1612" s="397" t="str">
        <f t="shared" si="35"/>
        <v>Buil Permit Data</v>
      </c>
      <c r="E1612" s="46" t="str">
        <f t="shared" si="2"/>
        <v>corcode.mdb.CdTrRollOutArea.ShortSched</v>
      </c>
      <c r="F1612" s="46" t="s">
        <v>329</v>
      </c>
      <c r="G1612" s="46" t="s">
        <v>504</v>
      </c>
      <c r="H1612" s="47">
        <v>5.0</v>
      </c>
      <c r="I1612" s="392" t="s">
        <v>2482</v>
      </c>
      <c r="J1612" s="398" t="s">
        <v>743</v>
      </c>
      <c r="K1612" s="393">
        <v>5.0</v>
      </c>
      <c r="L1612" s="394" t="b">
        <v>0</v>
      </c>
      <c r="M1612" s="294" t="s">
        <v>802</v>
      </c>
      <c r="N1612" s="294"/>
      <c r="O1612" s="369"/>
      <c r="P1612" s="369"/>
      <c r="Q1612" s="298" t="str">
        <f t="shared" si="3"/>
        <v>CdTrRollOutArea</v>
      </c>
      <c r="R1612" s="298" t="str">
        <f t="shared" si="19"/>
        <v>ShortSched</v>
      </c>
      <c r="S1612" s="298" t="str">
        <f t="array" ref="S1612">iferror(index('Type Mapping'!$A$2:$D$21,match(J1612,'Type Mapping'!$B$2:$B$21,0),3),"type mismatch")</f>
        <v>VARCHAR</v>
      </c>
      <c r="T1612" s="298"/>
      <c r="U1612" s="298"/>
      <c r="V1612" s="298"/>
      <c r="W1612" s="51" t="b">
        <v>1</v>
      </c>
      <c r="X1612" s="51"/>
      <c r="Y1612" s="309"/>
      <c r="Z1612" s="309"/>
      <c r="AA1612" s="311" t="s">
        <v>977</v>
      </c>
      <c r="AB1612" s="53" t="str">
        <f t="shared" si="23"/>
        <v>**field missing**_history</v>
      </c>
      <c r="AC1612" s="308" t="str">
        <f t="array" ref="AC1612">iferror(index('StoT Mapping (Depreciated)'!$D$2:$L$976,match(E1612,'StoT Mapping (Depreciated)'!$D$2:$D$976,0),9),"**FIELD MISSING**")</f>
        <v>**FIELD MISSING**</v>
      </c>
      <c r="AD1612" s="53" t="str">
        <f t="shared" si="6"/>
        <v>**field missing**.**FIELD MISSING**</v>
      </c>
      <c r="AE1612" s="299">
        <f>countif(NEW_REDB_table.field,AD1612)</f>
        <v>0</v>
      </c>
      <c r="AF1612" s="299" t="str">
        <f t="shared" si="7"/>
        <v>Check...</v>
      </c>
      <c r="AG1612" s="308"/>
      <c r="AH1612" s="317" t="b">
        <v>0</v>
      </c>
      <c r="AI1612" s="317" t="b">
        <v>0</v>
      </c>
      <c r="AJ1612" s="308" t="str">
        <f t="array" ref="AJ1612">iferror(index('Type Mapping'!$A$2:$D$21,match(J1612,'Type Mapping'!$B$2:$B$21,0),4),"type mismatch")</f>
        <v>VARCHAR</v>
      </c>
      <c r="AK1612" s="308"/>
      <c r="AL1612" s="308"/>
      <c r="AM1612" s="308"/>
      <c r="AN1612" s="300" t="b">
        <v>0</v>
      </c>
      <c r="AO1612" s="300" t="b">
        <v>0</v>
      </c>
      <c r="AP1612" s="300" t="b">
        <v>0</v>
      </c>
      <c r="AQ1612" s="300" t="b">
        <v>0</v>
      </c>
      <c r="AR1612" s="300"/>
      <c r="AS1612" s="300"/>
      <c r="AT1612" s="302"/>
      <c r="AU1612" s="302"/>
      <c r="AV1612" s="303" t="b">
        <v>1</v>
      </c>
      <c r="AW1612" s="304" t="str">
        <f t="shared" si="9"/>
        <v>false</v>
      </c>
      <c r="AX1612" s="305" t="str">
        <f t="shared" si="17"/>
        <v>&lt;column comment="" default="" key="false" label="ShortSched" length="255" nullable="true" originalDbColumnName="ShortSched" originalLength="-1" pattern="" precision="-1" talendType="id_String" type=""/&gt;&lt;/schema&gt;</v>
      </c>
      <c r="AY1612" s="306"/>
      <c r="AZ1612" s="305" t="str">
        <f t="shared" si="10"/>
        <v>&lt;column comment="" default="" key="false" label="ShortSched" length="255" nullable="true" originalDbColumnName="ShortSched" originalLength="-1" pattern="" precision="-1" talendType="id_String" type=""/&gt;
&lt;/schema&gt;
</v>
      </c>
      <c r="BA1612" s="306"/>
      <c r="BB1612" s="302"/>
      <c r="BC1612" s="303" t="b">
        <f t="shared" si="11"/>
        <v>1</v>
      </c>
      <c r="BD1612" s="304"/>
      <c r="BE1612" s="304" t="str">
        <f t="shared" si="12"/>
        <v>false</v>
      </c>
      <c r="BF1612" s="307"/>
      <c r="BG1612" s="305"/>
      <c r="BH1612" s="305"/>
      <c r="BI1612" s="305"/>
      <c r="BJ1612" s="305" t="str">
        <f t="shared" si="18"/>
        <v>&lt;column comment="" default="" key="false" label="CdTrRollOutArea" length="255" nullable="true" originalDbColumnName="CdTrRollOutArea" originalLength="-1" pattern="" precision="-1" talendType="id_String" type=""/&gt;&lt;/schema&gt;</v>
      </c>
      <c r="BK1612" s="306"/>
      <c r="BL1612" s="305" t="str">
        <f t="shared" si="14"/>
        <v>&lt;column comment="" default="" key="false" label="CdTrRollOutArea" length="255" nullable="true" originalDbColumnName="CdTrRollOutArea" originalLength="-1" pattern="" precision="-1" talendType="id_String" type=""/&gt;
&lt;/schema&gt;
</v>
      </c>
      <c r="BM1612" s="306"/>
      <c r="BN1612" s="302"/>
      <c r="BO1612" s="302"/>
      <c r="BP1612" s="302"/>
      <c r="BQ1612" s="302"/>
      <c r="BR1612" s="302"/>
      <c r="BS1612" s="302"/>
      <c r="BT1612" s="302"/>
      <c r="BU1612" s="302"/>
      <c r="BV1612" s="302"/>
      <c r="BW1612" s="302"/>
      <c r="BX1612" s="302"/>
    </row>
    <row r="1613" hidden="1">
      <c r="A1613" s="292" t="s">
        <v>728</v>
      </c>
      <c r="B1613" s="292">
        <v>1612.0</v>
      </c>
      <c r="C1613" s="292">
        <f t="shared" si="15"/>
        <v>1</v>
      </c>
      <c r="D1613" s="397" t="str">
        <f t="shared" si="35"/>
        <v>Buil Permit Data</v>
      </c>
      <c r="E1613" s="46" t="str">
        <f t="shared" si="2"/>
        <v>cndcodes.xls.CndStatus.CndStatus</v>
      </c>
      <c r="F1613" s="46" t="s">
        <v>432</v>
      </c>
      <c r="G1613" s="46" t="s">
        <v>433</v>
      </c>
      <c r="H1613" s="47">
        <v>1.0</v>
      </c>
      <c r="I1613" s="392" t="s">
        <v>433</v>
      </c>
      <c r="J1613" s="398" t="s">
        <v>743</v>
      </c>
      <c r="K1613" s="393">
        <v>10.0</v>
      </c>
      <c r="L1613" s="394" t="b">
        <v>1</v>
      </c>
      <c r="M1613" s="294" t="s">
        <v>802</v>
      </c>
      <c r="N1613" s="294"/>
      <c r="O1613" s="399" t="s">
        <v>2399</v>
      </c>
      <c r="P1613" s="399"/>
      <c r="Q1613" s="298" t="str">
        <f t="shared" si="3"/>
        <v>CndStatus</v>
      </c>
      <c r="R1613" s="298" t="str">
        <f t="shared" si="19"/>
        <v>CndStatus</v>
      </c>
      <c r="S1613" s="298" t="str">
        <f t="array" ref="S1613">iferror(index('Type Mapping'!$A$2:$D$21,match(J1613,'Type Mapping'!$B$2:$B$21,0),3),"type mismatch")</f>
        <v>VARCHAR</v>
      </c>
      <c r="T1613" s="298"/>
      <c r="U1613" s="298"/>
      <c r="V1613" s="298"/>
      <c r="W1613" s="51" t="b">
        <v>0</v>
      </c>
      <c r="X1613" s="51" t="s">
        <v>2499</v>
      </c>
      <c r="Y1613" s="51"/>
      <c r="Z1613" s="51" t="s">
        <v>1731</v>
      </c>
      <c r="AA1613" s="311" t="s">
        <v>977</v>
      </c>
      <c r="AB1613" s="53" t="str">
        <f t="shared" si="23"/>
        <v>**field missing**_history</v>
      </c>
      <c r="AC1613" s="308" t="str">
        <f t="array" ref="AC1613">iferror(index('StoT Mapping (Depreciated)'!$D$2:$L$976,match(E1613,'StoT Mapping (Depreciated)'!$D$2:$D$976,0),9),"**FIELD MISSING**")</f>
        <v>**FIELD MISSING**</v>
      </c>
      <c r="AD1613" s="53" t="str">
        <f t="shared" si="6"/>
        <v>**field missing**.**FIELD MISSING**</v>
      </c>
      <c r="AE1613" s="299">
        <f>countif(NEW_REDB_table.field,AD1613)</f>
        <v>0</v>
      </c>
      <c r="AF1613" s="299" t="str">
        <f t="shared" si="7"/>
        <v>Check...</v>
      </c>
      <c r="AG1613" s="308"/>
      <c r="AH1613" s="317" t="b">
        <v>0</v>
      </c>
      <c r="AI1613" s="317" t="b">
        <v>0</v>
      </c>
      <c r="AJ1613" s="308" t="str">
        <f t="array" ref="AJ1613">iferror(index('Type Mapping'!$A$2:$D$21,match(J1613,'Type Mapping'!$B$2:$B$21,0),4),"type mismatch")</f>
        <v>VARCHAR</v>
      </c>
      <c r="AK1613" s="308"/>
      <c r="AL1613" s="308"/>
      <c r="AM1613" s="308"/>
      <c r="AN1613" s="300" t="b">
        <v>0</v>
      </c>
      <c r="AO1613" s="300" t="b">
        <v>0</v>
      </c>
      <c r="AP1613" s="300" t="b">
        <v>0</v>
      </c>
      <c r="AQ1613" s="300" t="b">
        <v>0</v>
      </c>
      <c r="AR1613" s="300"/>
      <c r="AS1613" s="300"/>
      <c r="AT1613" s="302"/>
      <c r="AU1613" s="302"/>
      <c r="AV1613" s="303" t="b">
        <v>1</v>
      </c>
      <c r="AW1613" s="304" t="str">
        <f t="shared" si="9"/>
        <v>true</v>
      </c>
      <c r="AX1613" s="305" t="str">
        <f t="shared" si="17"/>
        <v>***CndStatus.xml &lt;?xml version="1.0" encoding="UTF-8"?&gt;&lt;schema&gt;&lt;column comment="" default="" key="true" label="CndStatus" length="255" nullable="true" originalDbColumnName="CndStatus" originalLength="-1" pattern="" precision="-1" talendType="id_String" type=""/&gt;</v>
      </c>
      <c r="AY1613" s="306"/>
      <c r="AZ1613" s="305" t="str">
        <f t="shared" si="10"/>
        <v>CndStatus.xml
&lt;?xml version="1.0" encoding="UTF-8"?&gt;&lt;schema&gt;
&lt;column comment="" default="" key="true" label="CndStatus" length="255" nullable="true" originalDbColumnName="CndStatus" originalLength="-1" pattern="" precision="-1" talendType="id_String" type=""/&gt;</v>
      </c>
      <c r="BA1613" s="306"/>
      <c r="BB1613" s="302"/>
      <c r="BC1613" s="303" t="b">
        <f t="shared" si="11"/>
        <v>0</v>
      </c>
      <c r="BD1613" s="304"/>
      <c r="BE1613" s="304" t="str">
        <f t="shared" si="12"/>
        <v/>
      </c>
      <c r="BF1613" s="307"/>
      <c r="BG1613" s="305"/>
      <c r="BH1613" s="305"/>
      <c r="BI1613" s="305"/>
      <c r="BJ1613" s="305" t="str">
        <f t="shared" si="18"/>
        <v/>
      </c>
      <c r="BK1613" s="306"/>
      <c r="BL1613" s="305" t="str">
        <f t="shared" si="14"/>
        <v/>
      </c>
      <c r="BM1613" s="306"/>
      <c r="BN1613" s="302"/>
      <c r="BO1613" s="302"/>
      <c r="BP1613" s="302"/>
      <c r="BQ1613" s="302"/>
      <c r="BR1613" s="302"/>
      <c r="BS1613" s="302"/>
      <c r="BT1613" s="302"/>
      <c r="BU1613" s="302"/>
      <c r="BV1613" s="302"/>
      <c r="BW1613" s="302"/>
      <c r="BX1613" s="302"/>
    </row>
    <row r="1614" hidden="1">
      <c r="A1614" s="292" t="s">
        <v>728</v>
      </c>
      <c r="B1614" s="292">
        <v>1613.0</v>
      </c>
      <c r="C1614" s="292">
        <f t="shared" si="15"/>
        <v>1</v>
      </c>
      <c r="D1614" s="397" t="str">
        <f t="shared" si="35"/>
        <v>Buil Permit Data</v>
      </c>
      <c r="E1614" s="46" t="str">
        <f t="shared" si="2"/>
        <v>cndcodes.xls.CndStatus.Descr</v>
      </c>
      <c r="F1614" s="46" t="s">
        <v>432</v>
      </c>
      <c r="G1614" s="46" t="s">
        <v>433</v>
      </c>
      <c r="H1614" s="47">
        <v>2.0</v>
      </c>
      <c r="I1614" s="392" t="s">
        <v>2078</v>
      </c>
      <c r="J1614" s="398" t="s">
        <v>743</v>
      </c>
      <c r="K1614" s="393">
        <v>10.0</v>
      </c>
      <c r="L1614" s="394" t="b">
        <v>0</v>
      </c>
      <c r="M1614" s="294" t="s">
        <v>802</v>
      </c>
      <c r="N1614" s="294"/>
      <c r="O1614" s="399" t="s">
        <v>2500</v>
      </c>
      <c r="P1614" s="399"/>
      <c r="Q1614" s="298" t="str">
        <f t="shared" si="3"/>
        <v>CndStatus</v>
      </c>
      <c r="R1614" s="298" t="str">
        <f t="shared" si="19"/>
        <v>Descr</v>
      </c>
      <c r="S1614" s="298" t="str">
        <f t="array" ref="S1614">iferror(index('Type Mapping'!$A$2:$D$21,match(J1614,'Type Mapping'!$B$2:$B$21,0),3),"type mismatch")</f>
        <v>VARCHAR</v>
      </c>
      <c r="T1614" s="298"/>
      <c r="U1614" s="298"/>
      <c r="V1614" s="298"/>
      <c r="W1614" s="51" t="b">
        <v>0</v>
      </c>
      <c r="X1614" s="51" t="s">
        <v>2499</v>
      </c>
      <c r="Y1614" s="51"/>
      <c r="Z1614" s="51"/>
      <c r="AA1614" s="311" t="s">
        <v>977</v>
      </c>
      <c r="AB1614" s="53" t="str">
        <f t="shared" si="23"/>
        <v>**field missing**_history</v>
      </c>
      <c r="AC1614" s="308" t="str">
        <f t="array" ref="AC1614">iferror(index('StoT Mapping (Depreciated)'!$D$2:$L$976,match(E1614,'StoT Mapping (Depreciated)'!$D$2:$D$976,0),9),"**FIELD MISSING**")</f>
        <v>**FIELD MISSING**</v>
      </c>
      <c r="AD1614" s="53" t="str">
        <f t="shared" si="6"/>
        <v>**field missing**.**FIELD MISSING**</v>
      </c>
      <c r="AE1614" s="299">
        <f>countif(NEW_REDB_table.field,AD1614)</f>
        <v>0</v>
      </c>
      <c r="AF1614" s="299" t="str">
        <f t="shared" si="7"/>
        <v>Check...</v>
      </c>
      <c r="AG1614" s="308"/>
      <c r="AH1614" s="317" t="b">
        <v>0</v>
      </c>
      <c r="AI1614" s="317" t="b">
        <v>0</v>
      </c>
      <c r="AJ1614" s="308" t="str">
        <f t="array" ref="AJ1614">iferror(index('Type Mapping'!$A$2:$D$21,match(J1614,'Type Mapping'!$B$2:$B$21,0),4),"type mismatch")</f>
        <v>VARCHAR</v>
      </c>
      <c r="AK1614" s="308"/>
      <c r="AL1614" s="308"/>
      <c r="AM1614" s="308"/>
      <c r="AN1614" s="300" t="b">
        <v>0</v>
      </c>
      <c r="AO1614" s="300" t="b">
        <v>0</v>
      </c>
      <c r="AP1614" s="300" t="b">
        <v>0</v>
      </c>
      <c r="AQ1614" s="300" t="b">
        <v>0</v>
      </c>
      <c r="AR1614" s="300"/>
      <c r="AS1614" s="300"/>
      <c r="AT1614" s="302"/>
      <c r="AU1614" s="302"/>
      <c r="AV1614" s="303" t="b">
        <v>1</v>
      </c>
      <c r="AW1614" s="304" t="str">
        <f t="shared" si="9"/>
        <v>false</v>
      </c>
      <c r="AX1614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14" s="306"/>
      <c r="AZ1614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14" s="306"/>
      <c r="BB1614" s="302"/>
      <c r="BC1614" s="303" t="b">
        <f t="shared" si="11"/>
        <v>0</v>
      </c>
      <c r="BD1614" s="304"/>
      <c r="BE1614" s="304" t="str">
        <f t="shared" si="12"/>
        <v/>
      </c>
      <c r="BF1614" s="307"/>
      <c r="BG1614" s="305"/>
      <c r="BH1614" s="305"/>
      <c r="BI1614" s="305"/>
      <c r="BJ1614" s="305" t="str">
        <f t="shared" si="18"/>
        <v/>
      </c>
      <c r="BK1614" s="306"/>
      <c r="BL1614" s="305" t="str">
        <f t="shared" si="14"/>
        <v/>
      </c>
      <c r="BM1614" s="306"/>
      <c r="BN1614" s="302"/>
      <c r="BO1614" s="302"/>
      <c r="BP1614" s="302"/>
      <c r="BQ1614" s="302"/>
      <c r="BR1614" s="302"/>
      <c r="BS1614" s="302"/>
      <c r="BT1614" s="302"/>
      <c r="BU1614" s="302"/>
      <c r="BV1614" s="302"/>
      <c r="BW1614" s="302"/>
      <c r="BX1614" s="302"/>
    </row>
    <row r="1615" hidden="1">
      <c r="A1615" s="292" t="s">
        <v>728</v>
      </c>
      <c r="B1615" s="292">
        <v>1614.0</v>
      </c>
      <c r="C1615" s="292">
        <f t="shared" si="15"/>
        <v>2</v>
      </c>
      <c r="D1615" s="397" t="str">
        <f t="shared" si="35"/>
        <v>Buil Permit Data</v>
      </c>
      <c r="E1615" s="46" t="str">
        <f t="shared" si="2"/>
        <v>cndcodes.xls.InspType.InspType</v>
      </c>
      <c r="F1615" s="46" t="s">
        <v>432</v>
      </c>
      <c r="G1615" s="46" t="s">
        <v>435</v>
      </c>
      <c r="H1615" s="47">
        <v>1.0</v>
      </c>
      <c r="I1615" s="392" t="s">
        <v>435</v>
      </c>
      <c r="J1615" s="398" t="s">
        <v>743</v>
      </c>
      <c r="K1615" s="393">
        <v>10.0</v>
      </c>
      <c r="L1615" s="394" t="b">
        <v>0</v>
      </c>
      <c r="M1615" s="294" t="s">
        <v>802</v>
      </c>
      <c r="N1615" s="294"/>
      <c r="O1615" s="399" t="s">
        <v>2398</v>
      </c>
      <c r="P1615" s="399"/>
      <c r="Q1615" s="298" t="str">
        <f t="shared" si="3"/>
        <v>InspType</v>
      </c>
      <c r="R1615" s="298" t="str">
        <f t="shared" si="19"/>
        <v>InspType</v>
      </c>
      <c r="S1615" s="298" t="str">
        <f t="array" ref="S1615">iferror(index('Type Mapping'!$A$2:$D$21,match(J1615,'Type Mapping'!$B$2:$B$21,0),3),"type mismatch")</f>
        <v>VARCHAR</v>
      </c>
      <c r="T1615" s="298"/>
      <c r="U1615" s="298"/>
      <c r="V1615" s="298"/>
      <c r="W1615" s="51" t="b">
        <v>0</v>
      </c>
      <c r="X1615" s="51" t="s">
        <v>2499</v>
      </c>
      <c r="Y1615" s="51"/>
      <c r="Z1615" s="51"/>
      <c r="AA1615" s="311" t="s">
        <v>977</v>
      </c>
      <c r="AB1615" s="53" t="str">
        <f t="shared" si="23"/>
        <v>**field missing**_history</v>
      </c>
      <c r="AC1615" s="308" t="str">
        <f t="array" ref="AC1615">iferror(index('StoT Mapping (Depreciated)'!$D$2:$L$976,match(E1615,'StoT Mapping (Depreciated)'!$D$2:$D$976,0),9),"**FIELD MISSING**")</f>
        <v>**FIELD MISSING**</v>
      </c>
      <c r="AD1615" s="53" t="str">
        <f t="shared" si="6"/>
        <v>**field missing**.**FIELD MISSING**</v>
      </c>
      <c r="AE1615" s="299">
        <f>countif(NEW_REDB_table.field,AD1615)</f>
        <v>0</v>
      </c>
      <c r="AF1615" s="299" t="str">
        <f t="shared" si="7"/>
        <v>Check...</v>
      </c>
      <c r="AG1615" s="308"/>
      <c r="AH1615" s="317" t="b">
        <v>0</v>
      </c>
      <c r="AI1615" s="317" t="b">
        <v>0</v>
      </c>
      <c r="AJ1615" s="308" t="str">
        <f t="array" ref="AJ1615">iferror(index('Type Mapping'!$A$2:$D$21,match(J1615,'Type Mapping'!$B$2:$B$21,0),4),"type mismatch")</f>
        <v>VARCHAR</v>
      </c>
      <c r="AK1615" s="308"/>
      <c r="AL1615" s="308"/>
      <c r="AM1615" s="308"/>
      <c r="AN1615" s="300" t="b">
        <v>0</v>
      </c>
      <c r="AO1615" s="300" t="b">
        <v>0</v>
      </c>
      <c r="AP1615" s="300" t="b">
        <v>0</v>
      </c>
      <c r="AQ1615" s="300" t="b">
        <v>0</v>
      </c>
      <c r="AR1615" s="300"/>
      <c r="AS1615" s="300"/>
      <c r="AT1615" s="302"/>
      <c r="AU1615" s="302"/>
      <c r="AV1615" s="303" t="b">
        <v>1</v>
      </c>
      <c r="AW1615" s="304" t="str">
        <f t="shared" si="9"/>
        <v>false</v>
      </c>
      <c r="AX1615" s="305" t="str">
        <f t="shared" si="17"/>
        <v>***InspType.xml &lt;?xml version="1.0" encoding="UTF-8"?&gt;&lt;schema&gt;&lt;column comment="" default="" key="false" label="InspType" length="255" nullable="true" originalDbColumnName="InspType" originalLength="-1" pattern="" precision="-1" talendType="id_String" type=""/&gt;</v>
      </c>
      <c r="AY1615" s="306"/>
      <c r="AZ1615" s="305" t="str">
        <f t="shared" si="10"/>
        <v>InspType.xml
&lt;?xml version="1.0" encoding="UTF-8"?&gt;&lt;schema&gt;
&lt;column comment="" default="" key="false" label="InspType" length="255" nullable="true" originalDbColumnName="InspType" originalLength="-1" pattern="" precision="-1" talendType="id_String" type=""/&gt;</v>
      </c>
      <c r="BA1615" s="306"/>
      <c r="BB1615" s="302"/>
      <c r="BC1615" s="303" t="b">
        <f t="shared" si="11"/>
        <v>0</v>
      </c>
      <c r="BD1615" s="304"/>
      <c r="BE1615" s="304" t="str">
        <f t="shared" si="12"/>
        <v/>
      </c>
      <c r="BF1615" s="307"/>
      <c r="BG1615" s="305"/>
      <c r="BH1615" s="305"/>
      <c r="BI1615" s="305"/>
      <c r="BJ1615" s="305" t="str">
        <f t="shared" si="18"/>
        <v/>
      </c>
      <c r="BK1615" s="306"/>
      <c r="BL1615" s="305" t="str">
        <f t="shared" si="14"/>
        <v/>
      </c>
      <c r="BM1615" s="306"/>
      <c r="BN1615" s="302"/>
      <c r="BO1615" s="302"/>
      <c r="BP1615" s="302"/>
      <c r="BQ1615" s="302"/>
      <c r="BR1615" s="302"/>
      <c r="BS1615" s="302"/>
      <c r="BT1615" s="302"/>
      <c r="BU1615" s="302"/>
      <c r="BV1615" s="302"/>
      <c r="BW1615" s="302"/>
      <c r="BX1615" s="302"/>
    </row>
    <row r="1616" hidden="1">
      <c r="A1616" s="292" t="s">
        <v>728</v>
      </c>
      <c r="B1616" s="292">
        <v>1615.0</v>
      </c>
      <c r="C1616" s="292">
        <f t="shared" si="15"/>
        <v>2</v>
      </c>
      <c r="D1616" s="397" t="str">
        <f t="shared" si="35"/>
        <v>Buil Permit Data</v>
      </c>
      <c r="E1616" s="46" t="str">
        <f t="shared" si="2"/>
        <v>cndcodes.xls.InspType.Desc</v>
      </c>
      <c r="F1616" s="46" t="s">
        <v>432</v>
      </c>
      <c r="G1616" s="46" t="s">
        <v>435</v>
      </c>
      <c r="H1616" s="47">
        <v>2.0</v>
      </c>
      <c r="I1616" s="392" t="s">
        <v>2133</v>
      </c>
      <c r="J1616" s="398" t="s">
        <v>743</v>
      </c>
      <c r="K1616" s="393">
        <v>10.0</v>
      </c>
      <c r="L1616" s="394" t="b">
        <v>0</v>
      </c>
      <c r="M1616" s="294" t="s">
        <v>802</v>
      </c>
      <c r="N1616" s="294"/>
      <c r="O1616" s="399" t="s">
        <v>2501</v>
      </c>
      <c r="P1616" s="399"/>
      <c r="Q1616" s="298" t="str">
        <f t="shared" si="3"/>
        <v>InspType</v>
      </c>
      <c r="R1616" s="298" t="str">
        <f t="shared" si="19"/>
        <v>Desc</v>
      </c>
      <c r="S1616" s="298" t="str">
        <f t="array" ref="S1616">iferror(index('Type Mapping'!$A$2:$D$21,match(J1616,'Type Mapping'!$B$2:$B$21,0),3),"type mismatch")</f>
        <v>VARCHAR</v>
      </c>
      <c r="T1616" s="298"/>
      <c r="U1616" s="298"/>
      <c r="V1616" s="298"/>
      <c r="W1616" s="51" t="b">
        <v>0</v>
      </c>
      <c r="X1616" s="51" t="s">
        <v>2499</v>
      </c>
      <c r="Y1616" s="51"/>
      <c r="Z1616" s="51"/>
      <c r="AA1616" s="311" t="s">
        <v>977</v>
      </c>
      <c r="AB1616" s="53" t="str">
        <f t="shared" si="23"/>
        <v>**field missing**_history</v>
      </c>
      <c r="AC1616" s="308" t="str">
        <f t="array" ref="AC1616">iferror(index('StoT Mapping (Depreciated)'!$D$2:$L$976,match(E1616,'StoT Mapping (Depreciated)'!$D$2:$D$976,0),9),"**FIELD MISSING**")</f>
        <v>**FIELD MISSING**</v>
      </c>
      <c r="AD1616" s="53" t="str">
        <f t="shared" si="6"/>
        <v>**field missing**.**FIELD MISSING**</v>
      </c>
      <c r="AE1616" s="299">
        <f>countif(NEW_REDB_table.field,AD1616)</f>
        <v>0</v>
      </c>
      <c r="AF1616" s="299" t="str">
        <f t="shared" si="7"/>
        <v>Check...</v>
      </c>
      <c r="AG1616" s="308"/>
      <c r="AH1616" s="317" t="b">
        <v>0</v>
      </c>
      <c r="AI1616" s="317" t="b">
        <v>0</v>
      </c>
      <c r="AJ1616" s="308" t="str">
        <f t="array" ref="AJ1616">iferror(index('Type Mapping'!$A$2:$D$21,match(J1616,'Type Mapping'!$B$2:$B$21,0),4),"type mismatch")</f>
        <v>VARCHAR</v>
      </c>
      <c r="AK1616" s="308"/>
      <c r="AL1616" s="308"/>
      <c r="AM1616" s="308"/>
      <c r="AN1616" s="300" t="b">
        <v>0</v>
      </c>
      <c r="AO1616" s="300" t="b">
        <v>0</v>
      </c>
      <c r="AP1616" s="300" t="b">
        <v>0</v>
      </c>
      <c r="AQ1616" s="300" t="b">
        <v>0</v>
      </c>
      <c r="AR1616" s="300"/>
      <c r="AS1616" s="300"/>
      <c r="AT1616" s="302"/>
      <c r="AU1616" s="302"/>
      <c r="AV1616" s="303" t="b">
        <v>1</v>
      </c>
      <c r="AW1616" s="304" t="str">
        <f t="shared" si="9"/>
        <v>false</v>
      </c>
      <c r="AX1616" s="305" t="str">
        <f t="shared" si="17"/>
        <v>&lt;column comment="" default="" key="false" label="Desc" length="255" nullable="true" originalDbColumnName="Desc" originalLength="-1" pattern="" precision="-1" talendType="id_String" type=""/&gt;&lt;/schema&gt;</v>
      </c>
      <c r="AY1616" s="306"/>
      <c r="AZ1616" s="305" t="str">
        <f t="shared" si="10"/>
        <v>&lt;column comment="" default="" key="false" label="Desc" length="255" nullable="true" originalDbColumnName="Desc" originalLength="-1" pattern="" precision="-1" talendType="id_String" type=""/&gt;
&lt;/schema&gt;
</v>
      </c>
      <c r="BA1616" s="306"/>
      <c r="BB1616" s="302"/>
      <c r="BC1616" s="303" t="b">
        <f t="shared" si="11"/>
        <v>0</v>
      </c>
      <c r="BD1616" s="304"/>
      <c r="BE1616" s="304" t="str">
        <f t="shared" si="12"/>
        <v/>
      </c>
      <c r="BF1616" s="307"/>
      <c r="BG1616" s="305"/>
      <c r="BH1616" s="305"/>
      <c r="BI1616" s="305"/>
      <c r="BJ1616" s="305" t="str">
        <f t="shared" si="18"/>
        <v/>
      </c>
      <c r="BK1616" s="306"/>
      <c r="BL1616" s="305" t="str">
        <f t="shared" si="14"/>
        <v/>
      </c>
      <c r="BM1616" s="306"/>
      <c r="BN1616" s="302"/>
      <c r="BO1616" s="302"/>
      <c r="BP1616" s="302"/>
      <c r="BQ1616" s="302"/>
      <c r="BR1616" s="302"/>
      <c r="BS1616" s="302"/>
      <c r="BT1616" s="302"/>
      <c r="BU1616" s="302"/>
      <c r="BV1616" s="302"/>
      <c r="BW1616" s="302"/>
      <c r="BX1616" s="302"/>
    </row>
    <row r="1617" hidden="1">
      <c r="A1617" s="292" t="s">
        <v>728</v>
      </c>
      <c r="B1617" s="292">
        <v>1616.0</v>
      </c>
      <c r="C1617" s="292">
        <f t="shared" si="15"/>
        <v>1</v>
      </c>
      <c r="D1617" s="397" t="str">
        <f t="shared" si="35"/>
        <v>Buil Permit Data</v>
      </c>
      <c r="E1617" s="46" t="str">
        <f t="shared" si="2"/>
        <v>cndcodes.xls.ImpactCode.ImpactCode</v>
      </c>
      <c r="F1617" s="46" t="s">
        <v>432</v>
      </c>
      <c r="G1617" s="46" t="s">
        <v>434</v>
      </c>
      <c r="H1617" s="47">
        <v>1.0</v>
      </c>
      <c r="I1617" s="392" t="s">
        <v>434</v>
      </c>
      <c r="J1617" s="398" t="s">
        <v>743</v>
      </c>
      <c r="K1617" s="393">
        <v>10.0</v>
      </c>
      <c r="L1617" s="394" t="b">
        <v>0</v>
      </c>
      <c r="M1617" s="294" t="s">
        <v>802</v>
      </c>
      <c r="N1617" s="294"/>
      <c r="O1617" s="369">
        <v>87.0</v>
      </c>
      <c r="P1617" s="369"/>
      <c r="Q1617" s="298" t="str">
        <f t="shared" si="3"/>
        <v>ImpactCode</v>
      </c>
      <c r="R1617" s="298" t="str">
        <f t="shared" si="19"/>
        <v>ImpactCode</v>
      </c>
      <c r="S1617" s="298" t="str">
        <f t="array" ref="S1617">iferror(index('Type Mapping'!$A$2:$D$21,match(J1617,'Type Mapping'!$B$2:$B$21,0),3),"type mismatch")</f>
        <v>VARCHAR</v>
      </c>
      <c r="T1617" s="298"/>
      <c r="U1617" s="298"/>
      <c r="V1617" s="298"/>
      <c r="W1617" s="51" t="b">
        <v>0</v>
      </c>
      <c r="X1617" s="51" t="s">
        <v>2499</v>
      </c>
      <c r="Y1617" s="51"/>
      <c r="Z1617" s="51"/>
      <c r="AA1617" s="311" t="s">
        <v>977</v>
      </c>
      <c r="AB1617" s="53" t="str">
        <f t="shared" si="23"/>
        <v>**field missing**_history</v>
      </c>
      <c r="AC1617" s="308" t="str">
        <f t="array" ref="AC1617">iferror(index('StoT Mapping (Depreciated)'!$D$2:$L$976,match(E1617,'StoT Mapping (Depreciated)'!$D$2:$D$976,0),9),"**FIELD MISSING**")</f>
        <v>**FIELD MISSING**</v>
      </c>
      <c r="AD1617" s="53" t="str">
        <f t="shared" si="6"/>
        <v>**field missing**.**FIELD MISSING**</v>
      </c>
      <c r="AE1617" s="299">
        <f>countif(NEW_REDB_table.field,AD1617)</f>
        <v>0</v>
      </c>
      <c r="AF1617" s="299" t="str">
        <f t="shared" si="7"/>
        <v>Check...</v>
      </c>
      <c r="AG1617" s="308"/>
      <c r="AH1617" s="317" t="b">
        <v>0</v>
      </c>
      <c r="AI1617" s="317" t="b">
        <v>0</v>
      </c>
      <c r="AJ1617" s="308" t="str">
        <f t="array" ref="AJ1617">iferror(index('Type Mapping'!$A$2:$D$21,match(J1617,'Type Mapping'!$B$2:$B$21,0),4),"type mismatch")</f>
        <v>VARCHAR</v>
      </c>
      <c r="AK1617" s="308"/>
      <c r="AL1617" s="308"/>
      <c r="AM1617" s="308"/>
      <c r="AN1617" s="300" t="b">
        <v>0</v>
      </c>
      <c r="AO1617" s="300" t="b">
        <v>0</v>
      </c>
      <c r="AP1617" s="300" t="b">
        <v>0</v>
      </c>
      <c r="AQ1617" s="300" t="b">
        <v>0</v>
      </c>
      <c r="AR1617" s="300"/>
      <c r="AS1617" s="300"/>
      <c r="AT1617" s="302"/>
      <c r="AU1617" s="302"/>
      <c r="AV1617" s="303" t="b">
        <v>1</v>
      </c>
      <c r="AW1617" s="304" t="str">
        <f t="shared" si="9"/>
        <v>false</v>
      </c>
      <c r="AX1617" s="305" t="str">
        <f t="shared" si="17"/>
        <v>***ImpactCode.xml &lt;?xml version="1.0" encoding="UTF-8"?&gt;&lt;schema&gt;&lt;column comment="" default="" key="false" label="ImpactCode" length="255" nullable="true" originalDbColumnName="ImpactCode" originalLength="-1" pattern="" precision="-1" talendType="id_String" type=""/&gt;</v>
      </c>
      <c r="AY1617" s="306"/>
      <c r="AZ1617" s="305" t="str">
        <f t="shared" si="10"/>
        <v>ImpactCode.xml
&lt;?xml version="1.0" encoding="UTF-8"?&gt;&lt;schema&gt;
&lt;column comment="" default="" key="false" label="ImpactCode" length="255" nullable="true" originalDbColumnName="ImpactCode" originalLength="-1" pattern="" precision="-1" talendType="id_String" type=""/&gt;</v>
      </c>
      <c r="BA1617" s="306"/>
      <c r="BB1617" s="302"/>
      <c r="BC1617" s="303" t="b">
        <f t="shared" si="11"/>
        <v>0</v>
      </c>
      <c r="BD1617" s="304"/>
      <c r="BE1617" s="304" t="str">
        <f t="shared" si="12"/>
        <v/>
      </c>
      <c r="BF1617" s="307"/>
      <c r="BG1617" s="305"/>
      <c r="BH1617" s="305"/>
      <c r="BI1617" s="305"/>
      <c r="BJ1617" s="305" t="str">
        <f t="shared" si="18"/>
        <v/>
      </c>
      <c r="BK1617" s="306"/>
      <c r="BL1617" s="305" t="str">
        <f t="shared" si="14"/>
        <v/>
      </c>
      <c r="BM1617" s="306"/>
      <c r="BN1617" s="302"/>
      <c r="BO1617" s="302"/>
      <c r="BP1617" s="302"/>
      <c r="BQ1617" s="302"/>
      <c r="BR1617" s="302"/>
      <c r="BS1617" s="302"/>
      <c r="BT1617" s="302"/>
      <c r="BU1617" s="302"/>
      <c r="BV1617" s="302"/>
      <c r="BW1617" s="302"/>
      <c r="BX1617" s="302"/>
    </row>
    <row r="1618" hidden="1">
      <c r="A1618" s="292" t="s">
        <v>728</v>
      </c>
      <c r="B1618" s="292">
        <v>1617.0</v>
      </c>
      <c r="C1618" s="292">
        <f t="shared" si="15"/>
        <v>1</v>
      </c>
      <c r="D1618" s="397" t="str">
        <f t="shared" si="35"/>
        <v>Buil Permit Data</v>
      </c>
      <c r="E1618" s="46" t="str">
        <f t="shared" si="2"/>
        <v>cndcodes.xls.ImpactCode.Descr</v>
      </c>
      <c r="F1618" s="46" t="s">
        <v>432</v>
      </c>
      <c r="G1618" s="46" t="s">
        <v>434</v>
      </c>
      <c r="H1618" s="47">
        <v>2.0</v>
      </c>
      <c r="I1618" s="392" t="s">
        <v>2078</v>
      </c>
      <c r="J1618" s="398" t="s">
        <v>743</v>
      </c>
      <c r="K1618" s="393">
        <v>10.0</v>
      </c>
      <c r="L1618" s="394" t="b">
        <v>0</v>
      </c>
      <c r="M1618" s="294" t="s">
        <v>802</v>
      </c>
      <c r="N1618" s="294"/>
      <c r="O1618" s="369" t="s">
        <v>2502</v>
      </c>
      <c r="P1618" s="369"/>
      <c r="Q1618" s="298" t="str">
        <f t="shared" si="3"/>
        <v>ImpactCode</v>
      </c>
      <c r="R1618" s="298" t="str">
        <f t="shared" si="19"/>
        <v>Descr</v>
      </c>
      <c r="S1618" s="298" t="str">
        <f t="array" ref="S1618">iferror(index('Type Mapping'!$A$2:$D$21,match(J1618,'Type Mapping'!$B$2:$B$21,0),3),"type mismatch")</f>
        <v>VARCHAR</v>
      </c>
      <c r="T1618" s="298"/>
      <c r="U1618" s="298"/>
      <c r="V1618" s="298"/>
      <c r="W1618" s="51" t="b">
        <v>0</v>
      </c>
      <c r="X1618" s="51" t="s">
        <v>2499</v>
      </c>
      <c r="Y1618" s="51"/>
      <c r="Z1618" s="51"/>
      <c r="AA1618" s="311" t="s">
        <v>977</v>
      </c>
      <c r="AB1618" s="53" t="str">
        <f t="shared" si="23"/>
        <v>**field missing**_history</v>
      </c>
      <c r="AC1618" s="308" t="str">
        <f t="array" ref="AC1618">iferror(index('StoT Mapping (Depreciated)'!$D$2:$L$976,match(E1618,'StoT Mapping (Depreciated)'!$D$2:$D$976,0),9),"**FIELD MISSING**")</f>
        <v>**FIELD MISSING**</v>
      </c>
      <c r="AD1618" s="53" t="str">
        <f t="shared" si="6"/>
        <v>**field missing**.**FIELD MISSING**</v>
      </c>
      <c r="AE1618" s="299">
        <f>countif(NEW_REDB_table.field,AD1618)</f>
        <v>0</v>
      </c>
      <c r="AF1618" s="299" t="str">
        <f t="shared" si="7"/>
        <v>Check...</v>
      </c>
      <c r="AG1618" s="308"/>
      <c r="AH1618" s="317" t="b">
        <v>0</v>
      </c>
      <c r="AI1618" s="317" t="b">
        <v>0</v>
      </c>
      <c r="AJ1618" s="308" t="str">
        <f t="array" ref="AJ1618">iferror(index('Type Mapping'!$A$2:$D$21,match(J1618,'Type Mapping'!$B$2:$B$21,0),4),"type mismatch")</f>
        <v>VARCHAR</v>
      </c>
      <c r="AK1618" s="308"/>
      <c r="AL1618" s="308"/>
      <c r="AM1618" s="308"/>
      <c r="AN1618" s="300" t="b">
        <v>0</v>
      </c>
      <c r="AO1618" s="300" t="b">
        <v>0</v>
      </c>
      <c r="AP1618" s="300" t="b">
        <v>0</v>
      </c>
      <c r="AQ1618" s="300" t="b">
        <v>0</v>
      </c>
      <c r="AR1618" s="300"/>
      <c r="AS1618" s="300"/>
      <c r="AT1618" s="302"/>
      <c r="AU1618" s="302"/>
      <c r="AV1618" s="303" t="b">
        <v>1</v>
      </c>
      <c r="AW1618" s="304" t="str">
        <f t="shared" si="9"/>
        <v>false</v>
      </c>
      <c r="AX1618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18" s="306"/>
      <c r="AZ1618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18" s="306"/>
      <c r="BB1618" s="302"/>
      <c r="BC1618" s="303" t="b">
        <f t="shared" si="11"/>
        <v>0</v>
      </c>
      <c r="BD1618" s="304"/>
      <c r="BE1618" s="304" t="str">
        <f t="shared" si="12"/>
        <v/>
      </c>
      <c r="BF1618" s="307"/>
      <c r="BG1618" s="305"/>
      <c r="BH1618" s="305"/>
      <c r="BI1618" s="305"/>
      <c r="BJ1618" s="305" t="str">
        <f t="shared" si="18"/>
        <v/>
      </c>
      <c r="BK1618" s="306"/>
      <c r="BL1618" s="305" t="str">
        <f t="shared" si="14"/>
        <v/>
      </c>
      <c r="BM1618" s="306"/>
      <c r="BN1618" s="302"/>
      <c r="BO1618" s="302"/>
      <c r="BP1618" s="302"/>
      <c r="BQ1618" s="302"/>
      <c r="BR1618" s="302"/>
      <c r="BS1618" s="302"/>
      <c r="BT1618" s="302"/>
      <c r="BU1618" s="302"/>
      <c r="BV1618" s="302"/>
      <c r="BW1618" s="302"/>
      <c r="BX1618" s="302"/>
    </row>
    <row r="1619">
      <c r="A1619" s="292" t="s">
        <v>728</v>
      </c>
      <c r="B1619" s="292">
        <v>1618.0</v>
      </c>
      <c r="C1619" s="292">
        <f t="shared" si="15"/>
        <v>2</v>
      </c>
      <c r="D1619" s="397" t="str">
        <f t="shared" si="35"/>
        <v>Buil Permit Data</v>
      </c>
      <c r="E1619" s="46" t="str">
        <f t="shared" si="2"/>
        <v>bincode.mdb.CdBInCCECode.CCECode</v>
      </c>
      <c r="F1619" s="46" t="s">
        <v>332</v>
      </c>
      <c r="G1619" s="46" t="s">
        <v>374</v>
      </c>
      <c r="H1619" s="47">
        <v>1.0</v>
      </c>
      <c r="I1619" s="392" t="s">
        <v>2097</v>
      </c>
      <c r="J1619" s="398" t="s">
        <v>740</v>
      </c>
      <c r="K1619" s="393">
        <v>1.0</v>
      </c>
      <c r="L1619" s="394" t="b">
        <v>1</v>
      </c>
      <c r="M1619" s="294" t="s">
        <v>802</v>
      </c>
      <c r="N1619" s="294"/>
      <c r="O1619" s="369"/>
      <c r="P1619" s="369"/>
      <c r="Q1619" s="298" t="str">
        <f t="shared" si="3"/>
        <v>CdBInCCECode</v>
      </c>
      <c r="R1619" s="298" t="str">
        <f t="shared" si="19"/>
        <v>CCECode</v>
      </c>
      <c r="S1619" s="298" t="str">
        <f t="array" ref="S1619">iferror(index('Type Mapping'!$A$2:$D$21,match(J1619,'Type Mapping'!$B$2:$B$21,0),3),"type mismatch")</f>
        <v>VARCHAR</v>
      </c>
      <c r="T1619" s="298"/>
      <c r="U1619" s="298"/>
      <c r="V1619" s="298"/>
      <c r="W1619" s="51" t="b">
        <v>1</v>
      </c>
      <c r="X1619" s="51"/>
      <c r="Y1619" s="309"/>
      <c r="Z1619" s="309"/>
      <c r="AA1619" s="311" t="s">
        <v>977</v>
      </c>
      <c r="AB1619" s="53" t="str">
        <f t="shared" si="23"/>
        <v>**field missing**_history</v>
      </c>
      <c r="AC1619" s="308" t="str">
        <f t="array" ref="AC1619">iferror(index('StoT Mapping (Depreciated)'!$D$2:$L$976,match(E1619,'StoT Mapping (Depreciated)'!$D$2:$D$976,0),9),"**FIELD MISSING**")</f>
        <v>**FIELD MISSING**</v>
      </c>
      <c r="AD1619" s="53" t="str">
        <f t="shared" si="6"/>
        <v>**field missing**.**FIELD MISSING**</v>
      </c>
      <c r="AE1619" s="299">
        <f>countif(NEW_REDB_table.field,AD1619)</f>
        <v>0</v>
      </c>
      <c r="AF1619" s="299" t="str">
        <f t="shared" si="7"/>
        <v>Check...</v>
      </c>
      <c r="AG1619" s="308"/>
      <c r="AH1619" s="317" t="b">
        <v>0</v>
      </c>
      <c r="AI1619" s="317" t="b">
        <v>0</v>
      </c>
      <c r="AJ1619" s="308" t="str">
        <f t="array" ref="AJ1619">iferror(index('Type Mapping'!$A$2:$D$21,match(J1619,'Type Mapping'!$B$2:$B$21,0),4),"type mismatch")</f>
        <v>INT</v>
      </c>
      <c r="AK1619" s="308"/>
      <c r="AL1619" s="308"/>
      <c r="AM1619" s="308"/>
      <c r="AN1619" s="300" t="b">
        <v>0</v>
      </c>
      <c r="AO1619" s="300" t="b">
        <v>0</v>
      </c>
      <c r="AP1619" s="300" t="b">
        <v>0</v>
      </c>
      <c r="AQ1619" s="300" t="b">
        <v>0</v>
      </c>
      <c r="AR1619" s="300"/>
      <c r="AS1619" s="300"/>
      <c r="AT1619" s="302"/>
      <c r="AU1619" s="302"/>
      <c r="AV1619" s="303" t="b">
        <v>1</v>
      </c>
      <c r="AW1619" s="304" t="str">
        <f t="shared" si="9"/>
        <v>true</v>
      </c>
      <c r="AX1619" s="305" t="str">
        <f t="shared" si="17"/>
        <v>***CdBInCCECode.xml &lt;?xml version="1.0" encoding="UTF-8"?&gt;&lt;schema&gt;&lt;column comment="" default="" key="true" label="CCECode" length="255" nullable="true" originalDbColumnName="CCECode" originalLength="-1" pattern="" precision="-1" talendType="id_String" type=""/&gt;</v>
      </c>
      <c r="AY1619" s="306"/>
      <c r="AZ1619" s="305" t="str">
        <f t="shared" si="10"/>
        <v>CdBInCCECode.xml
&lt;?xml version="1.0" encoding="UTF-8"?&gt;&lt;schema&gt;
&lt;column comment="" default="" key="true" label="CCECode" length="255" nullable="true" originalDbColumnName="CCECode" originalLength="-1" pattern="" precision="-1" talendType="id_String" type=""/&gt;</v>
      </c>
      <c r="BA1619" s="306"/>
      <c r="BB1619" s="302"/>
      <c r="BC1619" s="303" t="b">
        <f t="shared" si="11"/>
        <v>1</v>
      </c>
      <c r="BD1619" s="304"/>
      <c r="BE1619" s="304" t="str">
        <f t="shared" si="12"/>
        <v>false</v>
      </c>
      <c r="BF1619" s="307"/>
      <c r="BG1619" s="305"/>
      <c r="BH1619" s="305"/>
      <c r="BI1619" s="305"/>
      <c r="BJ1619" s="305" t="str">
        <f t="shared" si="18"/>
        <v>***.xml &lt;?xml version="1.0" encoding="UTF-8"?&gt;&lt;schema&gt;&lt;column comment="" default="" key="false" label="CdBInCCECode" length="255" nullable="true" originalDbColumnName="CdBInCCECode" originalLength="-1" pattern="" precision="-1" talendType="id_String" type=""/&gt;</v>
      </c>
      <c r="BK1619" s="306"/>
      <c r="BL1619" s="305" t="str">
        <f t="shared" si="14"/>
        <v>.xml
&lt;?xml version="1.0" encoding="UTF-8"?&gt;&lt;schema&gt;
&lt;column comment="" default="" key="false" label="CdBInCCECode" length="255" nullable="true" originalDbColumnName="CdBInCCECode" originalLength="-1" pattern="" precision="-1" talendType="id_String" type=""/&gt;</v>
      </c>
      <c r="BM1619" s="306"/>
      <c r="BN1619" s="302"/>
      <c r="BO1619" s="302"/>
      <c r="BP1619" s="302"/>
      <c r="BQ1619" s="302"/>
      <c r="BR1619" s="302"/>
      <c r="BS1619" s="302"/>
      <c r="BT1619" s="302"/>
      <c r="BU1619" s="302"/>
      <c r="BV1619" s="302"/>
      <c r="BW1619" s="302"/>
      <c r="BX1619" s="302"/>
    </row>
    <row r="1620">
      <c r="A1620" s="292" t="s">
        <v>728</v>
      </c>
      <c r="B1620" s="292">
        <v>1619.0</v>
      </c>
      <c r="C1620" s="292">
        <f t="shared" si="15"/>
        <v>2</v>
      </c>
      <c r="D1620" s="397" t="str">
        <f t="shared" si="35"/>
        <v>Buil Permit Data</v>
      </c>
      <c r="E1620" s="46" t="str">
        <f t="shared" si="2"/>
        <v>bincode.mdb.CdBInCCECode.Descr</v>
      </c>
      <c r="F1620" s="46" t="s">
        <v>332</v>
      </c>
      <c r="G1620" s="46" t="s">
        <v>374</v>
      </c>
      <c r="H1620" s="47">
        <v>2.0</v>
      </c>
      <c r="I1620" s="392" t="s">
        <v>2078</v>
      </c>
      <c r="J1620" s="398" t="s">
        <v>743</v>
      </c>
      <c r="K1620" s="393">
        <v>30.0</v>
      </c>
      <c r="L1620" s="394" t="b">
        <v>0</v>
      </c>
      <c r="M1620" s="294" t="s">
        <v>802</v>
      </c>
      <c r="N1620" s="294"/>
      <c r="O1620" s="369"/>
      <c r="P1620" s="369"/>
      <c r="Q1620" s="298" t="str">
        <f t="shared" si="3"/>
        <v>CdBInCCECode</v>
      </c>
      <c r="R1620" s="298" t="str">
        <f t="shared" si="19"/>
        <v>Descr</v>
      </c>
      <c r="S1620" s="298" t="str">
        <f t="array" ref="S1620">iferror(index('Type Mapping'!$A$2:$D$21,match(J1620,'Type Mapping'!$B$2:$B$21,0),3),"type mismatch")</f>
        <v>VARCHAR</v>
      </c>
      <c r="T1620" s="298"/>
      <c r="U1620" s="298"/>
      <c r="V1620" s="298"/>
      <c r="W1620" s="51" t="b">
        <v>1</v>
      </c>
      <c r="X1620" s="51"/>
      <c r="Y1620" s="309"/>
      <c r="Z1620" s="309"/>
      <c r="AA1620" s="311" t="s">
        <v>977</v>
      </c>
      <c r="AB1620" s="53" t="str">
        <f t="shared" si="23"/>
        <v>**field missing**_history</v>
      </c>
      <c r="AC1620" s="308" t="str">
        <f t="array" ref="AC1620">iferror(index('StoT Mapping (Depreciated)'!$D$2:$L$976,match(E1620,'StoT Mapping (Depreciated)'!$D$2:$D$976,0),9),"**FIELD MISSING**")</f>
        <v>**FIELD MISSING**</v>
      </c>
      <c r="AD1620" s="53" t="str">
        <f t="shared" si="6"/>
        <v>**field missing**.**FIELD MISSING**</v>
      </c>
      <c r="AE1620" s="299">
        <f>countif(NEW_REDB_table.field,AD1620)</f>
        <v>0</v>
      </c>
      <c r="AF1620" s="299" t="str">
        <f t="shared" si="7"/>
        <v>Check...</v>
      </c>
      <c r="AG1620" s="308"/>
      <c r="AH1620" s="317" t="b">
        <v>0</v>
      </c>
      <c r="AI1620" s="317" t="b">
        <v>0</v>
      </c>
      <c r="AJ1620" s="308" t="str">
        <f t="array" ref="AJ1620">iferror(index('Type Mapping'!$A$2:$D$21,match(J1620,'Type Mapping'!$B$2:$B$21,0),4),"type mismatch")</f>
        <v>VARCHAR</v>
      </c>
      <c r="AK1620" s="308"/>
      <c r="AL1620" s="308"/>
      <c r="AM1620" s="308"/>
      <c r="AN1620" s="300" t="b">
        <v>0</v>
      </c>
      <c r="AO1620" s="300" t="b">
        <v>0</v>
      </c>
      <c r="AP1620" s="300" t="b">
        <v>0</v>
      </c>
      <c r="AQ1620" s="300" t="b">
        <v>0</v>
      </c>
      <c r="AR1620" s="300"/>
      <c r="AS1620" s="300"/>
      <c r="AT1620" s="302"/>
      <c r="AU1620" s="302"/>
      <c r="AV1620" s="303" t="b">
        <v>1</v>
      </c>
      <c r="AW1620" s="304" t="str">
        <f t="shared" si="9"/>
        <v>false</v>
      </c>
      <c r="AX1620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20" s="306"/>
      <c r="AZ1620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20" s="306"/>
      <c r="BB1620" s="302"/>
      <c r="BC1620" s="303" t="b">
        <f t="shared" si="11"/>
        <v>1</v>
      </c>
      <c r="BD1620" s="304"/>
      <c r="BE1620" s="304" t="str">
        <f t="shared" si="12"/>
        <v>false</v>
      </c>
      <c r="BF1620" s="307"/>
      <c r="BG1620" s="305"/>
      <c r="BH1620" s="305"/>
      <c r="BI1620" s="305"/>
      <c r="BJ1620" s="305" t="str">
        <f t="shared" si="18"/>
        <v>&lt;column comment="" default="" key="false" label="CdBInCCECode" length="255" nullable="true" originalDbColumnName="CdBInCCECode" originalLength="-1" pattern="" precision="-1" talendType="id_String" type=""/&gt;</v>
      </c>
      <c r="BK1620" s="306"/>
      <c r="BL1620" s="305" t="str">
        <f t="shared" si="14"/>
        <v>&lt;column comment="" default="" key="false" label="CdBInCCECode" length="255" nullable="true" originalDbColumnName="CdBInCCECode" originalLength="-1" pattern="" precision="-1" talendType="id_String" type=""/&gt;</v>
      </c>
      <c r="BM1620" s="306"/>
      <c r="BN1620" s="302"/>
      <c r="BO1620" s="302"/>
      <c r="BP1620" s="302"/>
      <c r="BQ1620" s="302"/>
      <c r="BR1620" s="302"/>
      <c r="BS1620" s="302"/>
      <c r="BT1620" s="302"/>
      <c r="BU1620" s="302"/>
      <c r="BV1620" s="302"/>
      <c r="BW1620" s="302"/>
      <c r="BX1620" s="302"/>
    </row>
    <row r="1621">
      <c r="A1621" s="292" t="s">
        <v>728</v>
      </c>
      <c r="B1621" s="292">
        <v>1620.0</v>
      </c>
      <c r="C1621" s="292">
        <f t="shared" si="15"/>
        <v>1</v>
      </c>
      <c r="D1621" s="397" t="str">
        <f t="shared" si="35"/>
        <v>Buil Permit Data</v>
      </c>
      <c r="E1621" s="46" t="str">
        <f t="shared" si="2"/>
        <v>bincode.mdb.CdBInInspType.InspTYpe</v>
      </c>
      <c r="F1621" s="46" t="s">
        <v>332</v>
      </c>
      <c r="G1621" s="46" t="s">
        <v>381</v>
      </c>
      <c r="H1621" s="47">
        <v>1.0</v>
      </c>
      <c r="I1621" s="392" t="s">
        <v>2131</v>
      </c>
      <c r="J1621" s="398" t="s">
        <v>743</v>
      </c>
      <c r="K1621" s="393">
        <v>2.0</v>
      </c>
      <c r="L1621" s="394" t="b">
        <v>1</v>
      </c>
      <c r="M1621" s="294" t="s">
        <v>802</v>
      </c>
      <c r="N1621" s="294"/>
      <c r="O1621" s="369"/>
      <c r="P1621" s="369"/>
      <c r="Q1621" s="298" t="str">
        <f t="shared" si="3"/>
        <v>CdBInInspType</v>
      </c>
      <c r="R1621" s="298" t="str">
        <f t="shared" si="19"/>
        <v>InspTYpe</v>
      </c>
      <c r="S1621" s="298" t="str">
        <f t="array" ref="S1621">iferror(index('Type Mapping'!$A$2:$D$21,match(J1621,'Type Mapping'!$B$2:$B$21,0),3),"type mismatch")</f>
        <v>VARCHAR</v>
      </c>
      <c r="T1621" s="298"/>
      <c r="U1621" s="298"/>
      <c r="V1621" s="298"/>
      <c r="W1621" s="51" t="b">
        <v>1</v>
      </c>
      <c r="X1621" s="51"/>
      <c r="Y1621" s="309"/>
      <c r="Z1621" s="309"/>
      <c r="AA1621" s="311" t="s">
        <v>977</v>
      </c>
      <c r="AB1621" s="53" t="str">
        <f t="shared" si="23"/>
        <v>**field missing**_history</v>
      </c>
      <c r="AC1621" s="308" t="str">
        <f t="array" ref="AC1621">iferror(index('StoT Mapping (Depreciated)'!$D$2:$L$976,match(E1621,'StoT Mapping (Depreciated)'!$D$2:$D$976,0),9),"**FIELD MISSING**")</f>
        <v>**FIELD MISSING**</v>
      </c>
      <c r="AD1621" s="53" t="str">
        <f t="shared" si="6"/>
        <v>**field missing**.**FIELD MISSING**</v>
      </c>
      <c r="AE1621" s="299">
        <f>countif(NEW_REDB_table.field,AD1621)</f>
        <v>0</v>
      </c>
      <c r="AF1621" s="299" t="str">
        <f t="shared" si="7"/>
        <v>Check...</v>
      </c>
      <c r="AG1621" s="308"/>
      <c r="AH1621" s="317" t="b">
        <v>0</v>
      </c>
      <c r="AI1621" s="317" t="b">
        <v>0</v>
      </c>
      <c r="AJ1621" s="308" t="str">
        <f t="array" ref="AJ1621">iferror(index('Type Mapping'!$A$2:$D$21,match(J1621,'Type Mapping'!$B$2:$B$21,0),4),"type mismatch")</f>
        <v>VARCHAR</v>
      </c>
      <c r="AK1621" s="308"/>
      <c r="AL1621" s="308"/>
      <c r="AM1621" s="308"/>
      <c r="AN1621" s="300" t="b">
        <v>0</v>
      </c>
      <c r="AO1621" s="300" t="b">
        <v>0</v>
      </c>
      <c r="AP1621" s="300" t="b">
        <v>0</v>
      </c>
      <c r="AQ1621" s="300" t="b">
        <v>0</v>
      </c>
      <c r="AR1621" s="300"/>
      <c r="AS1621" s="300"/>
      <c r="AT1621" s="302"/>
      <c r="AU1621" s="302"/>
      <c r="AV1621" s="303" t="b">
        <v>1</v>
      </c>
      <c r="AW1621" s="304" t="str">
        <f t="shared" si="9"/>
        <v>true</v>
      </c>
      <c r="AX1621" s="305" t="str">
        <f t="shared" si="17"/>
        <v>***CdBInInspType.xml &lt;?xml version="1.0" encoding="UTF-8"?&gt;&lt;schema&gt;&lt;column comment="" default="" key="true" label="InspTYpe" length="255" nullable="true" originalDbColumnName="InspTYpe" originalLength="-1" pattern="" precision="-1" talendType="id_String" type=""/&gt;</v>
      </c>
      <c r="AY1621" s="306"/>
      <c r="AZ1621" s="305" t="str">
        <f t="shared" si="10"/>
        <v>CdBInInspType.xml
&lt;?xml version="1.0" encoding="UTF-8"?&gt;&lt;schema&gt;
&lt;column comment="" default="" key="true" label="InspTYpe" length="255" nullable="true" originalDbColumnName="InspTYpe" originalLength="-1" pattern="" precision="-1" talendType="id_String" type=""/&gt;</v>
      </c>
      <c r="BA1621" s="306"/>
      <c r="BB1621" s="302"/>
      <c r="BC1621" s="303" t="b">
        <f t="shared" si="11"/>
        <v>1</v>
      </c>
      <c r="BD1621" s="304"/>
      <c r="BE1621" s="304" t="str">
        <f t="shared" si="12"/>
        <v>false</v>
      </c>
      <c r="BF1621" s="307"/>
      <c r="BG1621" s="305"/>
      <c r="BH1621" s="305"/>
      <c r="BI1621" s="305"/>
      <c r="BJ1621" s="305" t="str">
        <f t="shared" si="18"/>
        <v>&lt;column comment="" default="" key="false" label="CdBInInspType" length="255" nullable="true" originalDbColumnName="CdBInInspType" originalLength="-1" pattern="" precision="-1" talendType="id_String" type=""/&gt;</v>
      </c>
      <c r="BK1621" s="306"/>
      <c r="BL1621" s="305" t="str">
        <f t="shared" si="14"/>
        <v>&lt;column comment="" default="" key="false" label="CdBInInspType" length="255" nullable="true" originalDbColumnName="CdBInInspType" originalLength="-1" pattern="" precision="-1" talendType="id_String" type=""/&gt;</v>
      </c>
      <c r="BM1621" s="306"/>
      <c r="BN1621" s="302"/>
      <c r="BO1621" s="302"/>
      <c r="BP1621" s="302"/>
      <c r="BQ1621" s="302"/>
      <c r="BR1621" s="302"/>
      <c r="BS1621" s="302"/>
      <c r="BT1621" s="302"/>
      <c r="BU1621" s="302"/>
      <c r="BV1621" s="302"/>
      <c r="BW1621" s="302"/>
      <c r="BX1621" s="302"/>
    </row>
    <row r="1622">
      <c r="A1622" s="292" t="s">
        <v>728</v>
      </c>
      <c r="B1622" s="292">
        <v>1621.0</v>
      </c>
      <c r="C1622" s="292">
        <f t="shared" si="15"/>
        <v>1</v>
      </c>
      <c r="D1622" s="397" t="str">
        <f t="shared" si="35"/>
        <v>Buil Permit Data</v>
      </c>
      <c r="E1622" s="46" t="str">
        <f t="shared" si="2"/>
        <v>bincode.mdb.CdBInInspType.Descr</v>
      </c>
      <c r="F1622" s="46" t="s">
        <v>332</v>
      </c>
      <c r="G1622" s="46" t="s">
        <v>381</v>
      </c>
      <c r="H1622" s="47">
        <v>2.0</v>
      </c>
      <c r="I1622" s="392" t="s">
        <v>2078</v>
      </c>
      <c r="J1622" s="398" t="s">
        <v>743</v>
      </c>
      <c r="K1622" s="393">
        <v>20.0</v>
      </c>
      <c r="L1622" s="394" t="b">
        <v>0</v>
      </c>
      <c r="M1622" s="294" t="s">
        <v>802</v>
      </c>
      <c r="N1622" s="294"/>
      <c r="O1622" s="369"/>
      <c r="P1622" s="369"/>
      <c r="Q1622" s="298" t="str">
        <f t="shared" si="3"/>
        <v>CdBInInspType</v>
      </c>
      <c r="R1622" s="298" t="str">
        <f t="shared" si="19"/>
        <v>Descr</v>
      </c>
      <c r="S1622" s="298" t="str">
        <f t="array" ref="S1622">iferror(index('Type Mapping'!$A$2:$D$21,match(J1622,'Type Mapping'!$B$2:$B$21,0),3),"type mismatch")</f>
        <v>VARCHAR</v>
      </c>
      <c r="T1622" s="298"/>
      <c r="U1622" s="298"/>
      <c r="V1622" s="298"/>
      <c r="W1622" s="51" t="b">
        <v>1</v>
      </c>
      <c r="X1622" s="51"/>
      <c r="Y1622" s="309"/>
      <c r="Z1622" s="309"/>
      <c r="AA1622" s="311" t="s">
        <v>977</v>
      </c>
      <c r="AB1622" s="53" t="str">
        <f t="shared" si="23"/>
        <v>**field missing**_history</v>
      </c>
      <c r="AC1622" s="308" t="str">
        <f t="array" ref="AC1622">iferror(index('StoT Mapping (Depreciated)'!$D$2:$L$976,match(E1622,'StoT Mapping (Depreciated)'!$D$2:$D$976,0),9),"**FIELD MISSING**")</f>
        <v>**FIELD MISSING**</v>
      </c>
      <c r="AD1622" s="53" t="str">
        <f t="shared" si="6"/>
        <v>**field missing**.**FIELD MISSING**</v>
      </c>
      <c r="AE1622" s="299">
        <f>countif(NEW_REDB_table.field,AD1622)</f>
        <v>0</v>
      </c>
      <c r="AF1622" s="299" t="str">
        <f t="shared" si="7"/>
        <v>Check...</v>
      </c>
      <c r="AG1622" s="308"/>
      <c r="AH1622" s="317" t="b">
        <v>0</v>
      </c>
      <c r="AI1622" s="317" t="b">
        <v>0</v>
      </c>
      <c r="AJ1622" s="308" t="str">
        <f t="array" ref="AJ1622">iferror(index('Type Mapping'!$A$2:$D$21,match(J1622,'Type Mapping'!$B$2:$B$21,0),4),"type mismatch")</f>
        <v>VARCHAR</v>
      </c>
      <c r="AK1622" s="308"/>
      <c r="AL1622" s="308"/>
      <c r="AM1622" s="308"/>
      <c r="AN1622" s="300" t="b">
        <v>0</v>
      </c>
      <c r="AO1622" s="300" t="b">
        <v>0</v>
      </c>
      <c r="AP1622" s="300" t="b">
        <v>0</v>
      </c>
      <c r="AQ1622" s="300" t="b">
        <v>0</v>
      </c>
      <c r="AR1622" s="300"/>
      <c r="AS1622" s="300"/>
      <c r="AT1622" s="302"/>
      <c r="AU1622" s="302"/>
      <c r="AV1622" s="303" t="b">
        <v>1</v>
      </c>
      <c r="AW1622" s="304" t="str">
        <f t="shared" si="9"/>
        <v>false</v>
      </c>
      <c r="AX1622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22" s="306"/>
      <c r="AZ1622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22" s="306"/>
      <c r="BB1622" s="302"/>
      <c r="BC1622" s="303" t="b">
        <f t="shared" si="11"/>
        <v>1</v>
      </c>
      <c r="BD1622" s="304"/>
      <c r="BE1622" s="304" t="str">
        <f t="shared" si="12"/>
        <v>false</v>
      </c>
      <c r="BF1622" s="307"/>
      <c r="BG1622" s="305"/>
      <c r="BH1622" s="305"/>
      <c r="BI1622" s="305"/>
      <c r="BJ1622" s="305" t="str">
        <f t="shared" si="18"/>
        <v>&lt;column comment="" default="" key="false" label="CdBInInspType" length="255" nullable="true" originalDbColumnName="CdBInInspType" originalLength="-1" pattern="" precision="-1" talendType="id_String" type=""/&gt;</v>
      </c>
      <c r="BK1622" s="306"/>
      <c r="BL1622" s="305" t="str">
        <f t="shared" si="14"/>
        <v>&lt;column comment="" default="" key="false" label="CdBInInspType" length="255" nullable="true" originalDbColumnName="CdBInInspType" originalLength="-1" pattern="" precision="-1" talendType="id_String" type=""/&gt;</v>
      </c>
      <c r="BM1622" s="306"/>
      <c r="BN1622" s="302"/>
      <c r="BO1622" s="302"/>
      <c r="BP1622" s="302"/>
      <c r="BQ1622" s="302"/>
      <c r="BR1622" s="302"/>
      <c r="BS1622" s="302"/>
      <c r="BT1622" s="302"/>
      <c r="BU1622" s="302"/>
      <c r="BV1622" s="302"/>
      <c r="BW1622" s="302"/>
      <c r="BX1622" s="302"/>
    </row>
    <row r="1623">
      <c r="A1623" s="292" t="s">
        <v>728</v>
      </c>
      <c r="B1623" s="292">
        <v>1622.0</v>
      </c>
      <c r="C1623" s="292">
        <f t="shared" si="15"/>
        <v>2</v>
      </c>
      <c r="D1623" s="397" t="str">
        <f t="shared" si="35"/>
        <v>Buil Permit Data</v>
      </c>
      <c r="E1623" s="46" t="str">
        <f t="shared" si="2"/>
        <v>bincode.mdb.CdBInRoomType.RoomType</v>
      </c>
      <c r="F1623" s="46" t="s">
        <v>332</v>
      </c>
      <c r="G1623" s="46" t="s">
        <v>382</v>
      </c>
      <c r="H1623" s="47">
        <v>1.0</v>
      </c>
      <c r="I1623" s="392" t="s">
        <v>2140</v>
      </c>
      <c r="J1623" s="398" t="s">
        <v>743</v>
      </c>
      <c r="K1623" s="393">
        <v>2.0</v>
      </c>
      <c r="L1623" s="394" t="b">
        <v>1</v>
      </c>
      <c r="M1623" s="294" t="s">
        <v>802</v>
      </c>
      <c r="N1623" s="294"/>
      <c r="O1623" s="369"/>
      <c r="P1623" s="369"/>
      <c r="Q1623" s="298" t="str">
        <f t="shared" si="3"/>
        <v>CdBInRoomType</v>
      </c>
      <c r="R1623" s="298" t="str">
        <f t="shared" si="19"/>
        <v>RoomType</v>
      </c>
      <c r="S1623" s="298" t="str">
        <f t="array" ref="S1623">iferror(index('Type Mapping'!$A$2:$D$21,match(J1623,'Type Mapping'!$B$2:$B$21,0),3),"type mismatch")</f>
        <v>VARCHAR</v>
      </c>
      <c r="T1623" s="298"/>
      <c r="U1623" s="298"/>
      <c r="V1623" s="298"/>
      <c r="W1623" s="51" t="b">
        <v>1</v>
      </c>
      <c r="X1623" s="51"/>
      <c r="Y1623" s="309"/>
      <c r="Z1623" s="309"/>
      <c r="AA1623" s="311" t="s">
        <v>802</v>
      </c>
      <c r="AB1623" s="53" t="str">
        <f t="shared" si="23"/>
        <v>_history</v>
      </c>
      <c r="AC1623" s="308" t="str">
        <f t="array" ref="AC1623">iferror(index('StoT Mapping (Depreciated)'!$D$2:$L$976,match(E1623,'StoT Mapping (Depreciated)'!$D$2:$D$976,0),9),"**FIELD MISSING**")</f>
        <v/>
      </c>
      <c r="AD1623" s="53" t="str">
        <f t="shared" si="6"/>
        <v>.</v>
      </c>
      <c r="AE1623" s="299">
        <f>countif(NEW_REDB_table.field,AD1623)</f>
        <v>5</v>
      </c>
      <c r="AF1623" s="299" t="str">
        <f t="shared" si="7"/>
        <v>#N/A</v>
      </c>
      <c r="AG1623" s="308"/>
      <c r="AH1623" s="317" t="b">
        <v>0</v>
      </c>
      <c r="AI1623" s="317" t="b">
        <v>0</v>
      </c>
      <c r="AJ1623" s="308" t="str">
        <f t="array" ref="AJ1623">iferror(index('Type Mapping'!$A$2:$D$21,match(J1623,'Type Mapping'!$B$2:$B$21,0),4),"type mismatch")</f>
        <v>VARCHAR</v>
      </c>
      <c r="AK1623" s="308"/>
      <c r="AL1623" s="308"/>
      <c r="AM1623" s="308"/>
      <c r="AN1623" s="300" t="b">
        <v>0</v>
      </c>
      <c r="AO1623" s="300" t="b">
        <v>0</v>
      </c>
      <c r="AP1623" s="300" t="b">
        <v>0</v>
      </c>
      <c r="AQ1623" s="300" t="b">
        <v>0</v>
      </c>
      <c r="AR1623" s="300"/>
      <c r="AS1623" s="300"/>
      <c r="AT1623" s="302"/>
      <c r="AU1623" s="302"/>
      <c r="AV1623" s="303" t="b">
        <v>1</v>
      </c>
      <c r="AW1623" s="304" t="str">
        <f t="shared" si="9"/>
        <v>true</v>
      </c>
      <c r="AX1623" s="305" t="str">
        <f t="shared" si="17"/>
        <v>***CdBInRoomType.xml &lt;?xml version="1.0" encoding="UTF-8"?&gt;&lt;schema&gt;&lt;column comment="" default="" key="true" label="RoomType" length="255" nullable="true" originalDbColumnName="RoomType" originalLength="-1" pattern="" precision="-1" talendType="id_String" type=""/&gt;</v>
      </c>
      <c r="AY1623" s="306"/>
      <c r="AZ1623" s="305" t="str">
        <f t="shared" si="10"/>
        <v>CdBInRoomType.xml
&lt;?xml version="1.0" encoding="UTF-8"?&gt;&lt;schema&gt;
&lt;column comment="" default="" key="true" label="RoomType" length="255" nullable="true" originalDbColumnName="RoomType" originalLength="-1" pattern="" precision="-1" talendType="id_String" type=""/&gt;</v>
      </c>
      <c r="BA1623" s="306"/>
      <c r="BB1623" s="302"/>
      <c r="BC1623" s="303" t="b">
        <f t="shared" si="11"/>
        <v>1</v>
      </c>
      <c r="BD1623" s="304"/>
      <c r="BE1623" s="304" t="str">
        <f t="shared" si="12"/>
        <v>false</v>
      </c>
      <c r="BF1623" s="307"/>
      <c r="BG1623" s="305"/>
      <c r="BH1623" s="305"/>
      <c r="BI1623" s="305"/>
      <c r="BJ1623" s="305" t="str">
        <f t="shared" si="18"/>
        <v>&lt;column comment="" default="" key="false" label="CdBInRoomType" length="255" nullable="true" originalDbColumnName="CdBInRoomType" originalLength="-1" pattern="" precision="-1" talendType="id_String" type=""/&gt;</v>
      </c>
      <c r="BK1623" s="306"/>
      <c r="BL1623" s="305" t="str">
        <f t="shared" si="14"/>
        <v>&lt;column comment="" default="" key="false" label="CdBInRoomType" length="255" nullable="true" originalDbColumnName="CdBInRoomType" originalLength="-1" pattern="" precision="-1" talendType="id_String" type=""/&gt;</v>
      </c>
      <c r="BM1623" s="306"/>
      <c r="BN1623" s="302"/>
      <c r="BO1623" s="302"/>
      <c r="BP1623" s="302"/>
      <c r="BQ1623" s="302"/>
      <c r="BR1623" s="302"/>
      <c r="BS1623" s="302"/>
      <c r="BT1623" s="302"/>
      <c r="BU1623" s="302"/>
      <c r="BV1623" s="302"/>
      <c r="BW1623" s="302"/>
      <c r="BX1623" s="302"/>
    </row>
    <row r="1624">
      <c r="A1624" s="292" t="s">
        <v>728</v>
      </c>
      <c r="B1624" s="292">
        <v>1623.0</v>
      </c>
      <c r="C1624" s="292">
        <f t="shared" si="15"/>
        <v>2</v>
      </c>
      <c r="D1624" s="397" t="str">
        <f t="shared" si="35"/>
        <v>Buil Permit Data</v>
      </c>
      <c r="E1624" s="46" t="str">
        <f t="shared" si="2"/>
        <v>bincode.mdb.CdBInRoomType.Descr</v>
      </c>
      <c r="F1624" s="46" t="s">
        <v>332</v>
      </c>
      <c r="G1624" s="46" t="s">
        <v>382</v>
      </c>
      <c r="H1624" s="47">
        <v>2.0</v>
      </c>
      <c r="I1624" s="392" t="s">
        <v>2078</v>
      </c>
      <c r="J1624" s="398" t="s">
        <v>743</v>
      </c>
      <c r="K1624" s="393">
        <v>20.0</v>
      </c>
      <c r="L1624" s="394" t="b">
        <v>0</v>
      </c>
      <c r="M1624" s="294" t="s">
        <v>802</v>
      </c>
      <c r="N1624" s="294"/>
      <c r="O1624" s="369"/>
      <c r="P1624" s="369"/>
      <c r="Q1624" s="298" t="str">
        <f t="shared" si="3"/>
        <v>CdBInRoomType</v>
      </c>
      <c r="R1624" s="298" t="str">
        <f t="shared" si="19"/>
        <v>Descr</v>
      </c>
      <c r="S1624" s="298" t="str">
        <f t="array" ref="S1624">iferror(index('Type Mapping'!$A$2:$D$21,match(J1624,'Type Mapping'!$B$2:$B$21,0),3),"type mismatch")</f>
        <v>VARCHAR</v>
      </c>
      <c r="T1624" s="298"/>
      <c r="U1624" s="298"/>
      <c r="V1624" s="298"/>
      <c r="W1624" s="51" t="b">
        <v>1</v>
      </c>
      <c r="X1624" s="51"/>
      <c r="Y1624" s="309"/>
      <c r="Z1624" s="309"/>
      <c r="AA1624" s="311" t="s">
        <v>802</v>
      </c>
      <c r="AB1624" s="53" t="str">
        <f t="shared" si="23"/>
        <v>_history</v>
      </c>
      <c r="AC1624" s="308" t="str">
        <f t="array" ref="AC1624">iferror(index('StoT Mapping (Depreciated)'!$D$2:$L$976,match(E1624,'StoT Mapping (Depreciated)'!$D$2:$D$976,0),9),"**FIELD MISSING**")</f>
        <v/>
      </c>
      <c r="AD1624" s="53" t="str">
        <f t="shared" si="6"/>
        <v>.</v>
      </c>
      <c r="AE1624" s="299">
        <f>countif(NEW_REDB_table.field,AD1624)</f>
        <v>5</v>
      </c>
      <c r="AF1624" s="299" t="str">
        <f t="shared" si="7"/>
        <v>#N/A</v>
      </c>
      <c r="AG1624" s="308"/>
      <c r="AH1624" s="317" t="b">
        <v>0</v>
      </c>
      <c r="AI1624" s="317" t="b">
        <v>0</v>
      </c>
      <c r="AJ1624" s="308" t="str">
        <f t="array" ref="AJ1624">iferror(index('Type Mapping'!$A$2:$D$21,match(J1624,'Type Mapping'!$B$2:$B$21,0),4),"type mismatch")</f>
        <v>VARCHAR</v>
      </c>
      <c r="AK1624" s="308"/>
      <c r="AL1624" s="308"/>
      <c r="AM1624" s="308"/>
      <c r="AN1624" s="300" t="b">
        <v>0</v>
      </c>
      <c r="AO1624" s="300" t="b">
        <v>0</v>
      </c>
      <c r="AP1624" s="300" t="b">
        <v>0</v>
      </c>
      <c r="AQ1624" s="300" t="b">
        <v>0</v>
      </c>
      <c r="AR1624" s="300"/>
      <c r="AS1624" s="300"/>
      <c r="AT1624" s="302"/>
      <c r="AU1624" s="302"/>
      <c r="AV1624" s="303" t="b">
        <v>1</v>
      </c>
      <c r="AW1624" s="304" t="str">
        <f t="shared" si="9"/>
        <v>false</v>
      </c>
      <c r="AX1624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24" s="306"/>
      <c r="AZ1624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24" s="306"/>
      <c r="BB1624" s="302"/>
      <c r="BC1624" s="303" t="b">
        <f t="shared" si="11"/>
        <v>1</v>
      </c>
      <c r="BD1624" s="304"/>
      <c r="BE1624" s="304" t="str">
        <f t="shared" si="12"/>
        <v>false</v>
      </c>
      <c r="BF1624" s="307"/>
      <c r="BG1624" s="305"/>
      <c r="BH1624" s="305"/>
      <c r="BI1624" s="305"/>
      <c r="BJ1624" s="305" t="str">
        <f t="shared" si="18"/>
        <v>&lt;column comment="" default="" key="false" label="CdBInRoomType" length="255" nullable="true" originalDbColumnName="CdBInRoomType" originalLength="-1" pattern="" precision="-1" talendType="id_String" type=""/&gt;</v>
      </c>
      <c r="BK1624" s="306"/>
      <c r="BL1624" s="305" t="str">
        <f t="shared" si="14"/>
        <v>&lt;column comment="" default="" key="false" label="CdBInRoomType" length="255" nullable="true" originalDbColumnName="CdBInRoomType" originalLength="-1" pattern="" precision="-1" talendType="id_String" type=""/&gt;</v>
      </c>
      <c r="BM1624" s="306"/>
      <c r="BN1624" s="302"/>
      <c r="BO1624" s="302"/>
      <c r="BP1624" s="302"/>
      <c r="BQ1624" s="302"/>
      <c r="BR1624" s="302"/>
      <c r="BS1624" s="302"/>
      <c r="BT1624" s="302"/>
      <c r="BU1624" s="302"/>
      <c r="BV1624" s="302"/>
      <c r="BW1624" s="302"/>
      <c r="BX1624" s="302"/>
    </row>
    <row r="1625">
      <c r="A1625" s="292" t="s">
        <v>728</v>
      </c>
      <c r="B1625" s="292">
        <v>1624.0</v>
      </c>
      <c r="C1625" s="292">
        <f t="shared" si="15"/>
        <v>1</v>
      </c>
      <c r="D1625" s="397" t="str">
        <f t="shared" si="35"/>
        <v>Buil Permit Data</v>
      </c>
      <c r="E1625" s="46" t="str">
        <f t="shared" si="2"/>
        <v>bincode.mdb.CdBInSectionCode.SectionCode</v>
      </c>
      <c r="F1625" s="46" t="s">
        <v>332</v>
      </c>
      <c r="G1625" s="46" t="s">
        <v>383</v>
      </c>
      <c r="H1625" s="47">
        <v>1.0</v>
      </c>
      <c r="I1625" s="392" t="s">
        <v>2119</v>
      </c>
      <c r="J1625" s="398" t="s">
        <v>743</v>
      </c>
      <c r="K1625" s="393">
        <v>1.0</v>
      </c>
      <c r="L1625" s="394" t="b">
        <v>1</v>
      </c>
      <c r="M1625" s="294" t="s">
        <v>802</v>
      </c>
      <c r="N1625" s="294"/>
      <c r="O1625" s="369"/>
      <c r="P1625" s="369"/>
      <c r="Q1625" s="298" t="str">
        <f t="shared" si="3"/>
        <v>CdBInSectionCode</v>
      </c>
      <c r="R1625" s="298" t="str">
        <f t="shared" si="19"/>
        <v>SectionCode</v>
      </c>
      <c r="S1625" s="298" t="str">
        <f t="array" ref="S1625">iferror(index('Type Mapping'!$A$2:$D$21,match(J1625,'Type Mapping'!$B$2:$B$21,0),3),"type mismatch")</f>
        <v>VARCHAR</v>
      </c>
      <c r="T1625" s="298"/>
      <c r="U1625" s="298"/>
      <c r="V1625" s="298"/>
      <c r="W1625" s="51" t="b">
        <v>1</v>
      </c>
      <c r="X1625" s="51"/>
      <c r="Y1625" s="309"/>
      <c r="Z1625" s="309"/>
      <c r="AA1625" s="311" t="s">
        <v>977</v>
      </c>
      <c r="AB1625" s="53" t="str">
        <f t="shared" si="23"/>
        <v>**field missing**_history</v>
      </c>
      <c r="AC1625" s="308" t="str">
        <f t="array" ref="AC1625">iferror(index('StoT Mapping (Depreciated)'!$D$2:$L$976,match(E1625,'StoT Mapping (Depreciated)'!$D$2:$D$976,0),9),"**FIELD MISSING**")</f>
        <v>**FIELD MISSING**</v>
      </c>
      <c r="AD1625" s="53" t="str">
        <f t="shared" si="6"/>
        <v>**field missing**.**FIELD MISSING**</v>
      </c>
      <c r="AE1625" s="299">
        <f>countif(NEW_REDB_table.field,AD1625)</f>
        <v>0</v>
      </c>
      <c r="AF1625" s="299" t="str">
        <f t="shared" si="7"/>
        <v>Check...</v>
      </c>
      <c r="AG1625" s="308"/>
      <c r="AH1625" s="317" t="b">
        <v>0</v>
      </c>
      <c r="AI1625" s="317" t="b">
        <v>0</v>
      </c>
      <c r="AJ1625" s="308" t="str">
        <f t="array" ref="AJ1625">iferror(index('Type Mapping'!$A$2:$D$21,match(J1625,'Type Mapping'!$B$2:$B$21,0),4),"type mismatch")</f>
        <v>VARCHAR</v>
      </c>
      <c r="AK1625" s="308"/>
      <c r="AL1625" s="308"/>
      <c r="AM1625" s="308"/>
      <c r="AN1625" s="300" t="b">
        <v>0</v>
      </c>
      <c r="AO1625" s="300" t="b">
        <v>0</v>
      </c>
      <c r="AP1625" s="300" t="b">
        <v>0</v>
      </c>
      <c r="AQ1625" s="300" t="b">
        <v>0</v>
      </c>
      <c r="AR1625" s="300"/>
      <c r="AS1625" s="300"/>
      <c r="AT1625" s="302"/>
      <c r="AU1625" s="302"/>
      <c r="AV1625" s="303" t="b">
        <v>1</v>
      </c>
      <c r="AW1625" s="304" t="str">
        <f t="shared" si="9"/>
        <v>true</v>
      </c>
      <c r="AX1625" s="305" t="str">
        <f t="shared" si="17"/>
        <v>***CdBInSectionCode.xml &lt;?xml version="1.0" encoding="UTF-8"?&gt;&lt;schema&gt;&lt;column comment="" default="" key="true" label="SectionCode" length="255" nullable="true" originalDbColumnName="SectionCode" originalLength="-1" pattern="" precision="-1" talendType="id_String" type=""/&gt;</v>
      </c>
      <c r="AY1625" s="306"/>
      <c r="AZ1625" s="305" t="str">
        <f t="shared" si="10"/>
        <v>CdBInSectionCode.xml
&lt;?xml version="1.0" encoding="UTF-8"?&gt;&lt;schema&gt;
&lt;column comment="" default="" key="true" label="SectionCode" length="255" nullable="true" originalDbColumnName="SectionCode" originalLength="-1" pattern="" precision="-1" talendType="id_String" type=""/&gt;</v>
      </c>
      <c r="BA1625" s="306"/>
      <c r="BB1625" s="302"/>
      <c r="BC1625" s="303" t="b">
        <f t="shared" si="11"/>
        <v>1</v>
      </c>
      <c r="BD1625" s="304"/>
      <c r="BE1625" s="304" t="str">
        <f t="shared" si="12"/>
        <v>false</v>
      </c>
      <c r="BF1625" s="307"/>
      <c r="BG1625" s="305"/>
      <c r="BH1625" s="305"/>
      <c r="BI1625" s="305"/>
      <c r="BJ1625" s="305" t="str">
        <f t="shared" si="18"/>
        <v>&lt;column comment="" default="" key="false" label="CdBInSectionCode" length="255" nullable="true" originalDbColumnName="CdBInSectionCode" originalLength="-1" pattern="" precision="-1" talendType="id_String" type=""/&gt;</v>
      </c>
      <c r="BK1625" s="306"/>
      <c r="BL1625" s="305" t="str">
        <f t="shared" si="14"/>
        <v>&lt;column comment="" default="" key="false" label="CdBInSectionCode" length="255" nullable="true" originalDbColumnName="CdBInSectionCode" originalLength="-1" pattern="" precision="-1" talendType="id_String" type=""/&gt;</v>
      </c>
      <c r="BM1625" s="306"/>
      <c r="BN1625" s="302"/>
      <c r="BO1625" s="302"/>
      <c r="BP1625" s="302"/>
      <c r="BQ1625" s="302"/>
      <c r="BR1625" s="302"/>
      <c r="BS1625" s="302"/>
      <c r="BT1625" s="302"/>
      <c r="BU1625" s="302"/>
      <c r="BV1625" s="302"/>
      <c r="BW1625" s="302"/>
      <c r="BX1625" s="302"/>
    </row>
    <row r="1626">
      <c r="A1626" s="292" t="s">
        <v>728</v>
      </c>
      <c r="B1626" s="292">
        <v>1625.0</v>
      </c>
      <c r="C1626" s="292">
        <f t="shared" si="15"/>
        <v>1</v>
      </c>
      <c r="D1626" s="397" t="str">
        <f t="shared" si="35"/>
        <v>Buil Permit Data</v>
      </c>
      <c r="E1626" s="46" t="str">
        <f t="shared" si="2"/>
        <v>bincode.mdb.CdBInSectionCode.Descr</v>
      </c>
      <c r="F1626" s="46" t="s">
        <v>332</v>
      </c>
      <c r="G1626" s="46" t="s">
        <v>383</v>
      </c>
      <c r="H1626" s="47">
        <v>2.0</v>
      </c>
      <c r="I1626" s="392" t="s">
        <v>2078</v>
      </c>
      <c r="J1626" s="398" t="s">
        <v>743</v>
      </c>
      <c r="K1626" s="393">
        <v>20.0</v>
      </c>
      <c r="L1626" s="394" t="b">
        <v>0</v>
      </c>
      <c r="M1626" s="294" t="s">
        <v>802</v>
      </c>
      <c r="N1626" s="294"/>
      <c r="O1626" s="369"/>
      <c r="P1626" s="369"/>
      <c r="Q1626" s="298" t="str">
        <f t="shared" si="3"/>
        <v>CdBInSectionCode</v>
      </c>
      <c r="R1626" s="298" t="str">
        <f t="shared" si="19"/>
        <v>Descr</v>
      </c>
      <c r="S1626" s="298" t="str">
        <f t="array" ref="S1626">iferror(index('Type Mapping'!$A$2:$D$21,match(J1626,'Type Mapping'!$B$2:$B$21,0),3),"type mismatch")</f>
        <v>VARCHAR</v>
      </c>
      <c r="T1626" s="298"/>
      <c r="U1626" s="298"/>
      <c r="V1626" s="298"/>
      <c r="W1626" s="51" t="b">
        <v>1</v>
      </c>
      <c r="X1626" s="51"/>
      <c r="Y1626" s="309"/>
      <c r="Z1626" s="309"/>
      <c r="AA1626" s="311" t="s">
        <v>977</v>
      </c>
      <c r="AB1626" s="53" t="str">
        <f t="shared" si="23"/>
        <v>**field missing**_history</v>
      </c>
      <c r="AC1626" s="308" t="str">
        <f t="array" ref="AC1626">iferror(index('StoT Mapping (Depreciated)'!$D$2:$L$976,match(E1626,'StoT Mapping (Depreciated)'!$D$2:$D$976,0),9),"**FIELD MISSING**")</f>
        <v>**FIELD MISSING**</v>
      </c>
      <c r="AD1626" s="53" t="str">
        <f t="shared" si="6"/>
        <v>**field missing**.**FIELD MISSING**</v>
      </c>
      <c r="AE1626" s="299">
        <f>countif(NEW_REDB_table.field,AD1626)</f>
        <v>0</v>
      </c>
      <c r="AF1626" s="299" t="str">
        <f t="shared" si="7"/>
        <v>Check...</v>
      </c>
      <c r="AG1626" s="308"/>
      <c r="AH1626" s="317" t="b">
        <v>0</v>
      </c>
      <c r="AI1626" s="317" t="b">
        <v>0</v>
      </c>
      <c r="AJ1626" s="308" t="str">
        <f t="array" ref="AJ1626">iferror(index('Type Mapping'!$A$2:$D$21,match(J1626,'Type Mapping'!$B$2:$B$21,0),4),"type mismatch")</f>
        <v>VARCHAR</v>
      </c>
      <c r="AK1626" s="308"/>
      <c r="AL1626" s="308"/>
      <c r="AM1626" s="308"/>
      <c r="AN1626" s="300" t="b">
        <v>0</v>
      </c>
      <c r="AO1626" s="300" t="b">
        <v>0</v>
      </c>
      <c r="AP1626" s="300" t="b">
        <v>0</v>
      </c>
      <c r="AQ1626" s="300" t="b">
        <v>0</v>
      </c>
      <c r="AR1626" s="300"/>
      <c r="AS1626" s="300"/>
      <c r="AT1626" s="302"/>
      <c r="AU1626" s="302"/>
      <c r="AV1626" s="303" t="b">
        <v>1</v>
      </c>
      <c r="AW1626" s="304" t="str">
        <f t="shared" si="9"/>
        <v>false</v>
      </c>
      <c r="AX1626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26" s="306"/>
      <c r="AZ1626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26" s="306"/>
      <c r="BB1626" s="302"/>
      <c r="BC1626" s="303" t="b">
        <f t="shared" si="11"/>
        <v>1</v>
      </c>
      <c r="BD1626" s="304"/>
      <c r="BE1626" s="304" t="str">
        <f t="shared" si="12"/>
        <v>false</v>
      </c>
      <c r="BF1626" s="307"/>
      <c r="BG1626" s="305"/>
      <c r="BH1626" s="305"/>
      <c r="BI1626" s="305"/>
      <c r="BJ1626" s="305" t="str">
        <f t="shared" si="18"/>
        <v>&lt;column comment="" default="" key="false" label="CdBInSectionCode" length="255" nullable="true" originalDbColumnName="CdBInSectionCode" originalLength="-1" pattern="" precision="-1" talendType="id_String" type=""/&gt;</v>
      </c>
      <c r="BK1626" s="306"/>
      <c r="BL1626" s="305" t="str">
        <f t="shared" si="14"/>
        <v>&lt;column comment="" default="" key="false" label="CdBInSectionCode" length="255" nullable="true" originalDbColumnName="CdBInSectionCode" originalLength="-1" pattern="" precision="-1" talendType="id_String" type=""/&gt;</v>
      </c>
      <c r="BM1626" s="306"/>
      <c r="BN1626" s="302"/>
      <c r="BO1626" s="302"/>
      <c r="BP1626" s="302"/>
      <c r="BQ1626" s="302"/>
      <c r="BR1626" s="302"/>
      <c r="BS1626" s="302"/>
      <c r="BT1626" s="302"/>
      <c r="BU1626" s="302"/>
      <c r="BV1626" s="302"/>
      <c r="BW1626" s="302"/>
      <c r="BX1626" s="302"/>
    </row>
    <row r="1627">
      <c r="A1627" s="292" t="s">
        <v>728</v>
      </c>
      <c r="B1627" s="292">
        <v>1626.0</v>
      </c>
      <c r="C1627" s="292">
        <f t="shared" si="15"/>
        <v>2</v>
      </c>
      <c r="D1627" s="397" t="str">
        <f t="shared" si="35"/>
        <v>Buil Permit Data</v>
      </c>
      <c r="E1627" s="46" t="str">
        <f t="shared" si="2"/>
        <v>bincode.mdb.CdFineOwnerType.FineOwnerType</v>
      </c>
      <c r="F1627" s="46" t="s">
        <v>332</v>
      </c>
      <c r="G1627" s="46" t="s">
        <v>386</v>
      </c>
      <c r="H1627" s="47">
        <v>1.0</v>
      </c>
      <c r="I1627" s="392" t="s">
        <v>2099</v>
      </c>
      <c r="J1627" s="398" t="s">
        <v>743</v>
      </c>
      <c r="K1627" s="393">
        <v>1.0</v>
      </c>
      <c r="L1627" s="394" t="b">
        <v>1</v>
      </c>
      <c r="M1627" s="294" t="s">
        <v>802</v>
      </c>
      <c r="N1627" s="294"/>
      <c r="O1627" s="369"/>
      <c r="P1627" s="369"/>
      <c r="Q1627" s="298" t="str">
        <f t="shared" si="3"/>
        <v>CdFineOwnerType</v>
      </c>
      <c r="R1627" s="298" t="str">
        <f t="shared" si="19"/>
        <v>FineOwnerType</v>
      </c>
      <c r="S1627" s="298" t="str">
        <f t="array" ref="S1627">iferror(index('Type Mapping'!$A$2:$D$21,match(J1627,'Type Mapping'!$B$2:$B$21,0),3),"type mismatch")</f>
        <v>VARCHAR</v>
      </c>
      <c r="T1627" s="298"/>
      <c r="U1627" s="298"/>
      <c r="V1627" s="298"/>
      <c r="W1627" s="51" t="b">
        <v>1</v>
      </c>
      <c r="X1627" s="51"/>
      <c r="Y1627" s="309"/>
      <c r="Z1627" s="309"/>
      <c r="AA1627" s="311" t="s">
        <v>977</v>
      </c>
      <c r="AB1627" s="53" t="str">
        <f t="shared" si="23"/>
        <v>**field missing**_history</v>
      </c>
      <c r="AC1627" s="308" t="str">
        <f t="array" ref="AC1627">iferror(index('StoT Mapping (Depreciated)'!$D$2:$L$976,match(E1627,'StoT Mapping (Depreciated)'!$D$2:$D$976,0),9),"**FIELD MISSING**")</f>
        <v>**FIELD MISSING**</v>
      </c>
      <c r="AD1627" s="53" t="str">
        <f t="shared" si="6"/>
        <v>**field missing**.**FIELD MISSING**</v>
      </c>
      <c r="AE1627" s="299">
        <f>countif(NEW_REDB_table.field,AD1627)</f>
        <v>0</v>
      </c>
      <c r="AF1627" s="299" t="str">
        <f t="shared" si="7"/>
        <v>Check...</v>
      </c>
      <c r="AG1627" s="308"/>
      <c r="AH1627" s="317" t="b">
        <v>0</v>
      </c>
      <c r="AI1627" s="317" t="b">
        <v>0</v>
      </c>
      <c r="AJ1627" s="308" t="str">
        <f t="array" ref="AJ1627">iferror(index('Type Mapping'!$A$2:$D$21,match(J1627,'Type Mapping'!$B$2:$B$21,0),4),"type mismatch")</f>
        <v>VARCHAR</v>
      </c>
      <c r="AK1627" s="308"/>
      <c r="AL1627" s="308"/>
      <c r="AM1627" s="308"/>
      <c r="AN1627" s="300" t="b">
        <v>0</v>
      </c>
      <c r="AO1627" s="300" t="b">
        <v>0</v>
      </c>
      <c r="AP1627" s="300" t="b">
        <v>0</v>
      </c>
      <c r="AQ1627" s="300" t="b">
        <v>0</v>
      </c>
      <c r="AR1627" s="300"/>
      <c r="AS1627" s="300"/>
      <c r="AT1627" s="302"/>
      <c r="AU1627" s="302"/>
      <c r="AV1627" s="303" t="b">
        <v>1</v>
      </c>
      <c r="AW1627" s="304" t="str">
        <f t="shared" si="9"/>
        <v>true</v>
      </c>
      <c r="AX1627" s="305" t="str">
        <f t="shared" si="17"/>
        <v>***CdFineOwnerType.xml &lt;?xml version="1.0" encoding="UTF-8"?&gt;&lt;schema&gt;&lt;column comment="" default="" key="true" label="FineOwnerType" length="255" nullable="true" originalDbColumnName="FineOwnerType" originalLength="-1" pattern="" precision="-1" talendType="id_String" type=""/&gt;</v>
      </c>
      <c r="AY1627" s="306"/>
      <c r="AZ1627" s="305" t="str">
        <f t="shared" si="10"/>
        <v>CdFineOwnerType.xml
&lt;?xml version="1.0" encoding="UTF-8"?&gt;&lt;schema&gt;
&lt;column comment="" default="" key="true" label="FineOwnerType" length="255" nullable="true" originalDbColumnName="FineOwnerType" originalLength="-1" pattern="" precision="-1" talendType="id_String" type=""/&gt;</v>
      </c>
      <c r="BA1627" s="306"/>
      <c r="BB1627" s="302"/>
      <c r="BC1627" s="303" t="b">
        <f t="shared" si="11"/>
        <v>1</v>
      </c>
      <c r="BD1627" s="304"/>
      <c r="BE1627" s="304" t="str">
        <f t="shared" si="12"/>
        <v>false</v>
      </c>
      <c r="BF1627" s="307"/>
      <c r="BG1627" s="305"/>
      <c r="BH1627" s="305"/>
      <c r="BI1627" s="305"/>
      <c r="BJ1627" s="305" t="str">
        <f t="shared" si="18"/>
        <v>&lt;column comment="" default="" key="false" label="CdFineOwnerType" length="255" nullable="true" originalDbColumnName="CdFineOwnerType" originalLength="-1" pattern="" precision="-1" talendType="id_String" type=""/&gt;</v>
      </c>
      <c r="BK1627" s="306"/>
      <c r="BL1627" s="305" t="str">
        <f t="shared" si="14"/>
        <v>&lt;column comment="" default="" key="false" label="CdFineOwnerType" length="255" nullable="true" originalDbColumnName="CdFineOwnerType" originalLength="-1" pattern="" precision="-1" talendType="id_String" type=""/&gt;</v>
      </c>
      <c r="BM1627" s="306"/>
      <c r="BN1627" s="302"/>
      <c r="BO1627" s="302"/>
      <c r="BP1627" s="302"/>
      <c r="BQ1627" s="302"/>
      <c r="BR1627" s="302"/>
      <c r="BS1627" s="302"/>
      <c r="BT1627" s="302"/>
      <c r="BU1627" s="302"/>
      <c r="BV1627" s="302"/>
      <c r="BW1627" s="302"/>
      <c r="BX1627" s="302"/>
    </row>
    <row r="1628">
      <c r="A1628" s="292" t="s">
        <v>728</v>
      </c>
      <c r="B1628" s="292">
        <v>1627.0</v>
      </c>
      <c r="C1628" s="292">
        <f t="shared" si="15"/>
        <v>2</v>
      </c>
      <c r="D1628" s="397" t="str">
        <f t="shared" si="35"/>
        <v>Buil Permit Data</v>
      </c>
      <c r="E1628" s="46" t="str">
        <f t="shared" si="2"/>
        <v>bincode.mdb.CdFineOwnerType.Descr</v>
      </c>
      <c r="F1628" s="46" t="s">
        <v>332</v>
      </c>
      <c r="G1628" s="46" t="s">
        <v>386</v>
      </c>
      <c r="H1628" s="47">
        <v>2.0</v>
      </c>
      <c r="I1628" s="392" t="s">
        <v>2078</v>
      </c>
      <c r="J1628" s="398" t="s">
        <v>743</v>
      </c>
      <c r="K1628" s="393">
        <v>20.0</v>
      </c>
      <c r="L1628" s="394" t="b">
        <v>0</v>
      </c>
      <c r="M1628" s="294" t="s">
        <v>802</v>
      </c>
      <c r="N1628" s="294"/>
      <c r="O1628" s="369"/>
      <c r="P1628" s="369"/>
      <c r="Q1628" s="298" t="str">
        <f t="shared" si="3"/>
        <v>CdFineOwnerType</v>
      </c>
      <c r="R1628" s="298" t="str">
        <f t="shared" si="19"/>
        <v>Descr</v>
      </c>
      <c r="S1628" s="298" t="str">
        <f t="array" ref="S1628">iferror(index('Type Mapping'!$A$2:$D$21,match(J1628,'Type Mapping'!$B$2:$B$21,0),3),"type mismatch")</f>
        <v>VARCHAR</v>
      </c>
      <c r="T1628" s="298"/>
      <c r="U1628" s="298"/>
      <c r="V1628" s="298"/>
      <c r="W1628" s="51" t="b">
        <v>1</v>
      </c>
      <c r="X1628" s="51"/>
      <c r="Y1628" s="309"/>
      <c r="Z1628" s="309"/>
      <c r="AA1628" s="311" t="s">
        <v>977</v>
      </c>
      <c r="AB1628" s="53" t="str">
        <f t="shared" si="23"/>
        <v>**field missing**_history</v>
      </c>
      <c r="AC1628" s="308" t="str">
        <f t="array" ref="AC1628">iferror(index('StoT Mapping (Depreciated)'!$D$2:$L$976,match(E1628,'StoT Mapping (Depreciated)'!$D$2:$D$976,0),9),"**FIELD MISSING**")</f>
        <v>**FIELD MISSING**</v>
      </c>
      <c r="AD1628" s="53" t="str">
        <f t="shared" si="6"/>
        <v>**field missing**.**FIELD MISSING**</v>
      </c>
      <c r="AE1628" s="299">
        <f>countif(NEW_REDB_table.field,AD1628)</f>
        <v>0</v>
      </c>
      <c r="AF1628" s="299" t="str">
        <f t="shared" si="7"/>
        <v>Check...</v>
      </c>
      <c r="AG1628" s="308"/>
      <c r="AH1628" s="317" t="b">
        <v>0</v>
      </c>
      <c r="AI1628" s="317" t="b">
        <v>0</v>
      </c>
      <c r="AJ1628" s="308" t="str">
        <f t="array" ref="AJ1628">iferror(index('Type Mapping'!$A$2:$D$21,match(J1628,'Type Mapping'!$B$2:$B$21,0),4),"type mismatch")</f>
        <v>VARCHAR</v>
      </c>
      <c r="AK1628" s="308"/>
      <c r="AL1628" s="308"/>
      <c r="AM1628" s="308"/>
      <c r="AN1628" s="300" t="b">
        <v>0</v>
      </c>
      <c r="AO1628" s="300" t="b">
        <v>0</v>
      </c>
      <c r="AP1628" s="300" t="b">
        <v>0</v>
      </c>
      <c r="AQ1628" s="300" t="b">
        <v>0</v>
      </c>
      <c r="AR1628" s="300"/>
      <c r="AS1628" s="300"/>
      <c r="AT1628" s="302"/>
      <c r="AU1628" s="302"/>
      <c r="AV1628" s="303" t="b">
        <v>1</v>
      </c>
      <c r="AW1628" s="304" t="str">
        <f t="shared" si="9"/>
        <v>false</v>
      </c>
      <c r="AX1628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28" s="306"/>
      <c r="AZ1628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28" s="306"/>
      <c r="BB1628" s="302"/>
      <c r="BC1628" s="303" t="b">
        <f t="shared" si="11"/>
        <v>1</v>
      </c>
      <c r="BD1628" s="304"/>
      <c r="BE1628" s="304" t="str">
        <f t="shared" si="12"/>
        <v>false</v>
      </c>
      <c r="BF1628" s="307"/>
      <c r="BG1628" s="305"/>
      <c r="BH1628" s="305"/>
      <c r="BI1628" s="305"/>
      <c r="BJ1628" s="305" t="str">
        <f t="shared" si="18"/>
        <v>&lt;column comment="" default="" key="false" label="CdFineOwnerType" length="255" nullable="true" originalDbColumnName="CdFineOwnerType" originalLength="-1" pattern="" precision="-1" talendType="id_String" type=""/&gt;</v>
      </c>
      <c r="BK1628" s="306"/>
      <c r="BL1628" s="305" t="str">
        <f t="shared" si="14"/>
        <v>&lt;column comment="" default="" key="false" label="CdFineOwnerType" length="255" nullable="true" originalDbColumnName="CdFineOwnerType" originalLength="-1" pattern="" precision="-1" talendType="id_String" type=""/&gt;</v>
      </c>
      <c r="BM1628" s="306"/>
      <c r="BN1628" s="302"/>
      <c r="BO1628" s="302"/>
      <c r="BP1628" s="302"/>
      <c r="BQ1628" s="302"/>
      <c r="BR1628" s="302"/>
      <c r="BS1628" s="302"/>
      <c r="BT1628" s="302"/>
      <c r="BU1628" s="302"/>
      <c r="BV1628" s="302"/>
      <c r="BW1628" s="302"/>
      <c r="BX1628" s="302"/>
    </row>
    <row r="1629">
      <c r="A1629" s="292" t="s">
        <v>728</v>
      </c>
      <c r="B1629" s="292">
        <v>1628.0</v>
      </c>
      <c r="C1629" s="292">
        <f t="shared" si="15"/>
        <v>1</v>
      </c>
      <c r="D1629" s="397" t="str">
        <f t="shared" si="35"/>
        <v>Buil Permit Data</v>
      </c>
      <c r="E1629" s="46" t="str">
        <f t="shared" si="2"/>
        <v>bincode.mdb.CdOrigLtrSource.OrigLtrSource</v>
      </c>
      <c r="F1629" s="46" t="s">
        <v>332</v>
      </c>
      <c r="G1629" s="46" t="s">
        <v>388</v>
      </c>
      <c r="H1629" s="47">
        <v>1.0</v>
      </c>
      <c r="I1629" s="392" t="s">
        <v>2122</v>
      </c>
      <c r="J1629" s="398" t="s">
        <v>743</v>
      </c>
      <c r="K1629" s="393">
        <v>6.0</v>
      </c>
      <c r="L1629" s="394" t="b">
        <v>1</v>
      </c>
      <c r="M1629" s="294" t="s">
        <v>802</v>
      </c>
      <c r="N1629" s="294"/>
      <c r="O1629" s="369"/>
      <c r="P1629" s="369"/>
      <c r="Q1629" s="298" t="str">
        <f t="shared" si="3"/>
        <v>CdOrigLtrSource</v>
      </c>
      <c r="R1629" s="298" t="str">
        <f t="shared" si="19"/>
        <v>OrigLtrSource</v>
      </c>
      <c r="S1629" s="298" t="str">
        <f t="array" ref="S1629">iferror(index('Type Mapping'!$A$2:$D$21,match(J1629,'Type Mapping'!$B$2:$B$21,0),3),"type mismatch")</f>
        <v>VARCHAR</v>
      </c>
      <c r="T1629" s="298"/>
      <c r="U1629" s="298"/>
      <c r="V1629" s="298"/>
      <c r="W1629" s="51" t="b">
        <v>1</v>
      </c>
      <c r="X1629" s="51"/>
      <c r="Y1629" s="309"/>
      <c r="Z1629" s="309"/>
      <c r="AA1629" s="311" t="s">
        <v>802</v>
      </c>
      <c r="AB1629" s="53" t="str">
        <f t="shared" si="23"/>
        <v>_history</v>
      </c>
      <c r="AC1629" s="308" t="str">
        <f t="array" ref="AC1629">iferror(index('StoT Mapping (Depreciated)'!$D$2:$L$976,match(E1629,'StoT Mapping (Depreciated)'!$D$2:$D$976,0),9),"**FIELD MISSING**")</f>
        <v/>
      </c>
      <c r="AD1629" s="53" t="str">
        <f t="shared" si="6"/>
        <v>.</v>
      </c>
      <c r="AE1629" s="299">
        <f>countif(NEW_REDB_table.field,AD1629)</f>
        <v>5</v>
      </c>
      <c r="AF1629" s="299" t="str">
        <f t="shared" si="7"/>
        <v>#N/A</v>
      </c>
      <c r="AG1629" s="308"/>
      <c r="AH1629" s="317" t="b">
        <v>0</v>
      </c>
      <c r="AI1629" s="317" t="b">
        <v>0</v>
      </c>
      <c r="AJ1629" s="308" t="str">
        <f t="array" ref="AJ1629">iferror(index('Type Mapping'!$A$2:$D$21,match(J1629,'Type Mapping'!$B$2:$B$21,0),4),"type mismatch")</f>
        <v>VARCHAR</v>
      </c>
      <c r="AK1629" s="308"/>
      <c r="AL1629" s="308"/>
      <c r="AM1629" s="308"/>
      <c r="AN1629" s="300" t="b">
        <v>0</v>
      </c>
      <c r="AO1629" s="300" t="b">
        <v>0</v>
      </c>
      <c r="AP1629" s="300" t="b">
        <v>0</v>
      </c>
      <c r="AQ1629" s="300" t="b">
        <v>0</v>
      </c>
      <c r="AR1629" s="300"/>
      <c r="AS1629" s="300"/>
      <c r="AT1629" s="302"/>
      <c r="AU1629" s="302"/>
      <c r="AV1629" s="303" t="b">
        <v>1</v>
      </c>
      <c r="AW1629" s="304" t="str">
        <f t="shared" si="9"/>
        <v>true</v>
      </c>
      <c r="AX1629" s="305" t="str">
        <f t="shared" si="17"/>
        <v>***CdOrigLtrSource.xml &lt;?xml version="1.0" encoding="UTF-8"?&gt;&lt;schema&gt;&lt;column comment="" default="" key="true" label="OrigLtrSource" length="255" nullable="true" originalDbColumnName="OrigLtrSource" originalLength="-1" pattern="" precision="-1" talendType="id_String" type=""/&gt;</v>
      </c>
      <c r="AY1629" s="306"/>
      <c r="AZ1629" s="305" t="str">
        <f t="shared" si="10"/>
        <v>CdOrigLtrSource.xml
&lt;?xml version="1.0" encoding="UTF-8"?&gt;&lt;schema&gt;
&lt;column comment="" default="" key="true" label="OrigLtrSource" length="255" nullable="true" originalDbColumnName="OrigLtrSource" originalLength="-1" pattern="" precision="-1" talendType="id_String" type=""/&gt;</v>
      </c>
      <c r="BA1629" s="306"/>
      <c r="BB1629" s="302"/>
      <c r="BC1629" s="303" t="b">
        <f t="shared" si="11"/>
        <v>1</v>
      </c>
      <c r="BD1629" s="304"/>
      <c r="BE1629" s="304" t="str">
        <f t="shared" si="12"/>
        <v>false</v>
      </c>
      <c r="BF1629" s="307"/>
      <c r="BG1629" s="305"/>
      <c r="BH1629" s="305"/>
      <c r="BI1629" s="305"/>
      <c r="BJ1629" s="305" t="str">
        <f t="shared" si="18"/>
        <v>&lt;column comment="" default="" key="false" label="CdOrigLtrSource" length="255" nullable="true" originalDbColumnName="CdOrigLtrSource" originalLength="-1" pattern="" precision="-1" talendType="id_String" type=""/&gt;</v>
      </c>
      <c r="BK1629" s="306"/>
      <c r="BL1629" s="305" t="str">
        <f t="shared" si="14"/>
        <v>&lt;column comment="" default="" key="false" label="CdOrigLtrSource" length="255" nullable="true" originalDbColumnName="CdOrigLtrSource" originalLength="-1" pattern="" precision="-1" talendType="id_String" type=""/&gt;</v>
      </c>
      <c r="BM1629" s="306"/>
      <c r="BN1629" s="302"/>
      <c r="BO1629" s="302"/>
      <c r="BP1629" s="302"/>
      <c r="BQ1629" s="302"/>
      <c r="BR1629" s="302"/>
      <c r="BS1629" s="302"/>
      <c r="BT1629" s="302"/>
      <c r="BU1629" s="302"/>
      <c r="BV1629" s="302"/>
      <c r="BW1629" s="302"/>
      <c r="BX1629" s="302"/>
    </row>
    <row r="1630">
      <c r="A1630" s="292" t="s">
        <v>728</v>
      </c>
      <c r="B1630" s="292">
        <v>1629.0</v>
      </c>
      <c r="C1630" s="292">
        <f t="shared" si="15"/>
        <v>1</v>
      </c>
      <c r="D1630" s="397" t="str">
        <f t="shared" si="35"/>
        <v>Buil Permit Data</v>
      </c>
      <c r="E1630" s="46" t="str">
        <f t="shared" si="2"/>
        <v>bincode.mdb.CdOrigLtrSource.Descr</v>
      </c>
      <c r="F1630" s="46" t="s">
        <v>332</v>
      </c>
      <c r="G1630" s="46" t="s">
        <v>388</v>
      </c>
      <c r="H1630" s="47">
        <v>2.0</v>
      </c>
      <c r="I1630" s="392" t="s">
        <v>2078</v>
      </c>
      <c r="J1630" s="398" t="s">
        <v>743</v>
      </c>
      <c r="K1630" s="393">
        <v>20.0</v>
      </c>
      <c r="L1630" s="394" t="b">
        <v>0</v>
      </c>
      <c r="M1630" s="294" t="s">
        <v>802</v>
      </c>
      <c r="N1630" s="294"/>
      <c r="O1630" s="369"/>
      <c r="P1630" s="369"/>
      <c r="Q1630" s="298" t="str">
        <f t="shared" si="3"/>
        <v>CdOrigLtrSource</v>
      </c>
      <c r="R1630" s="298" t="str">
        <f t="shared" si="19"/>
        <v>Descr</v>
      </c>
      <c r="S1630" s="298" t="str">
        <f t="array" ref="S1630">iferror(index('Type Mapping'!$A$2:$D$21,match(J1630,'Type Mapping'!$B$2:$B$21,0),3),"type mismatch")</f>
        <v>VARCHAR</v>
      </c>
      <c r="T1630" s="298"/>
      <c r="U1630" s="298"/>
      <c r="V1630" s="298"/>
      <c r="W1630" s="51" t="b">
        <v>1</v>
      </c>
      <c r="X1630" s="51"/>
      <c r="Y1630" s="309"/>
      <c r="Z1630" s="309"/>
      <c r="AA1630" s="311" t="s">
        <v>802</v>
      </c>
      <c r="AB1630" s="53" t="str">
        <f t="shared" si="23"/>
        <v>_history</v>
      </c>
      <c r="AC1630" s="308" t="str">
        <f t="array" ref="AC1630">iferror(index('StoT Mapping (Depreciated)'!$D$2:$L$976,match(E1630,'StoT Mapping (Depreciated)'!$D$2:$D$976,0),9),"**FIELD MISSING**")</f>
        <v/>
      </c>
      <c r="AD1630" s="53" t="str">
        <f t="shared" si="6"/>
        <v>.</v>
      </c>
      <c r="AE1630" s="299">
        <f>countif(NEW_REDB_table.field,AD1630)</f>
        <v>5</v>
      </c>
      <c r="AF1630" s="299" t="str">
        <f t="shared" si="7"/>
        <v>#N/A</v>
      </c>
      <c r="AG1630" s="308"/>
      <c r="AH1630" s="317" t="b">
        <v>0</v>
      </c>
      <c r="AI1630" s="317" t="b">
        <v>0</v>
      </c>
      <c r="AJ1630" s="308" t="str">
        <f t="array" ref="AJ1630">iferror(index('Type Mapping'!$A$2:$D$21,match(J1630,'Type Mapping'!$B$2:$B$21,0),4),"type mismatch")</f>
        <v>VARCHAR</v>
      </c>
      <c r="AK1630" s="308"/>
      <c r="AL1630" s="308"/>
      <c r="AM1630" s="308"/>
      <c r="AN1630" s="300" t="b">
        <v>0</v>
      </c>
      <c r="AO1630" s="300" t="b">
        <v>0</v>
      </c>
      <c r="AP1630" s="300" t="b">
        <v>0</v>
      </c>
      <c r="AQ1630" s="300" t="b">
        <v>0</v>
      </c>
      <c r="AR1630" s="300"/>
      <c r="AS1630" s="300"/>
      <c r="AT1630" s="302"/>
      <c r="AU1630" s="302"/>
      <c r="AV1630" s="303" t="b">
        <v>1</v>
      </c>
      <c r="AW1630" s="304" t="str">
        <f t="shared" si="9"/>
        <v>false</v>
      </c>
      <c r="AX1630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30" s="306"/>
      <c r="AZ1630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30" s="306"/>
      <c r="BB1630" s="302"/>
      <c r="BC1630" s="303" t="b">
        <f t="shared" si="11"/>
        <v>1</v>
      </c>
      <c r="BD1630" s="304"/>
      <c r="BE1630" s="304" t="str">
        <f t="shared" si="12"/>
        <v>false</v>
      </c>
      <c r="BF1630" s="307"/>
      <c r="BG1630" s="305"/>
      <c r="BH1630" s="305"/>
      <c r="BI1630" s="305"/>
      <c r="BJ1630" s="305" t="str">
        <f t="shared" si="18"/>
        <v>&lt;column comment="" default="" key="false" label="CdOrigLtrSource" length="255" nullable="true" originalDbColumnName="CdOrigLtrSource" originalLength="-1" pattern="" precision="-1" talendType="id_String" type=""/&gt;</v>
      </c>
      <c r="BK1630" s="306"/>
      <c r="BL1630" s="305" t="str">
        <f t="shared" si="14"/>
        <v>&lt;column comment="" default="" key="false" label="CdOrigLtrSource" length="255" nullable="true" originalDbColumnName="CdOrigLtrSource" originalLength="-1" pattern="" precision="-1" talendType="id_String" type=""/&gt;</v>
      </c>
      <c r="BM1630" s="306"/>
      <c r="BN1630" s="302"/>
      <c r="BO1630" s="302"/>
      <c r="BP1630" s="302"/>
      <c r="BQ1630" s="302"/>
      <c r="BR1630" s="302"/>
      <c r="BS1630" s="302"/>
      <c r="BT1630" s="302"/>
      <c r="BU1630" s="302"/>
      <c r="BV1630" s="302"/>
      <c r="BW1630" s="302"/>
      <c r="BX1630" s="302"/>
    </row>
    <row r="1631">
      <c r="A1631" s="292" t="s">
        <v>728</v>
      </c>
      <c r="B1631" s="292">
        <v>1630.0</v>
      </c>
      <c r="C1631" s="292">
        <f t="shared" si="15"/>
        <v>2</v>
      </c>
      <c r="D1631" s="397" t="str">
        <f t="shared" si="35"/>
        <v>Buil Permit Data</v>
      </c>
      <c r="E1631" s="46" t="str">
        <f t="shared" si="2"/>
        <v>bincode.mdb.CdOrigLtrType.OrigLtrType</v>
      </c>
      <c r="F1631" s="46" t="s">
        <v>332</v>
      </c>
      <c r="G1631" s="46" t="s">
        <v>391</v>
      </c>
      <c r="H1631" s="47">
        <v>1.0</v>
      </c>
      <c r="I1631" s="392" t="s">
        <v>2121</v>
      </c>
      <c r="J1631" s="398" t="s">
        <v>743</v>
      </c>
      <c r="K1631" s="393">
        <v>4.0</v>
      </c>
      <c r="L1631" s="394" t="b">
        <v>1</v>
      </c>
      <c r="M1631" s="294" t="s">
        <v>802</v>
      </c>
      <c r="N1631" s="294"/>
      <c r="O1631" s="369"/>
      <c r="P1631" s="369"/>
      <c r="Q1631" s="298" t="str">
        <f t="shared" si="3"/>
        <v>CdOrigLtrType</v>
      </c>
      <c r="R1631" s="298" t="str">
        <f t="shared" si="19"/>
        <v>OrigLtrType</v>
      </c>
      <c r="S1631" s="298" t="str">
        <f t="array" ref="S1631">iferror(index('Type Mapping'!$A$2:$D$21,match(J1631,'Type Mapping'!$B$2:$B$21,0),3),"type mismatch")</f>
        <v>VARCHAR</v>
      </c>
      <c r="T1631" s="298"/>
      <c r="U1631" s="298"/>
      <c r="V1631" s="298"/>
      <c r="W1631" s="51" t="b">
        <v>1</v>
      </c>
      <c r="X1631" s="51"/>
      <c r="Y1631" s="309"/>
      <c r="Z1631" s="309"/>
      <c r="AA1631" s="311" t="s">
        <v>977</v>
      </c>
      <c r="AB1631" s="53" t="str">
        <f t="shared" si="23"/>
        <v>**field missing**_history</v>
      </c>
      <c r="AC1631" s="308" t="str">
        <f t="array" ref="AC1631">iferror(index('StoT Mapping (Depreciated)'!$D$2:$L$976,match(E1631,'StoT Mapping (Depreciated)'!$D$2:$D$976,0),9),"**FIELD MISSING**")</f>
        <v>**FIELD MISSING**</v>
      </c>
      <c r="AD1631" s="53" t="str">
        <f t="shared" si="6"/>
        <v>**field missing**.**FIELD MISSING**</v>
      </c>
      <c r="AE1631" s="299">
        <f>countif(NEW_REDB_table.field,AD1631)</f>
        <v>0</v>
      </c>
      <c r="AF1631" s="299" t="str">
        <f t="shared" si="7"/>
        <v>Check...</v>
      </c>
      <c r="AG1631" s="308"/>
      <c r="AH1631" s="317" t="b">
        <v>0</v>
      </c>
      <c r="AI1631" s="317" t="b">
        <v>0</v>
      </c>
      <c r="AJ1631" s="308" t="str">
        <f t="array" ref="AJ1631">iferror(index('Type Mapping'!$A$2:$D$21,match(J1631,'Type Mapping'!$B$2:$B$21,0),4),"type mismatch")</f>
        <v>VARCHAR</v>
      </c>
      <c r="AK1631" s="308"/>
      <c r="AL1631" s="308"/>
      <c r="AM1631" s="308"/>
      <c r="AN1631" s="300" t="b">
        <v>0</v>
      </c>
      <c r="AO1631" s="300" t="b">
        <v>0</v>
      </c>
      <c r="AP1631" s="300" t="b">
        <v>0</v>
      </c>
      <c r="AQ1631" s="300" t="b">
        <v>0</v>
      </c>
      <c r="AR1631" s="300"/>
      <c r="AS1631" s="300"/>
      <c r="AT1631" s="302"/>
      <c r="AU1631" s="302"/>
      <c r="AV1631" s="303" t="b">
        <v>1</v>
      </c>
      <c r="AW1631" s="304" t="str">
        <f t="shared" si="9"/>
        <v>true</v>
      </c>
      <c r="AX1631" s="305" t="str">
        <f t="shared" si="17"/>
        <v>***CdOrigLtrType.xml &lt;?xml version="1.0" encoding="UTF-8"?&gt;&lt;schema&gt;&lt;column comment="" default="" key="true" label="OrigLtrType" length="255" nullable="true" originalDbColumnName="OrigLtrType" originalLength="-1" pattern="" precision="-1" talendType="id_String" type=""/&gt;</v>
      </c>
      <c r="AY1631" s="306"/>
      <c r="AZ1631" s="305" t="str">
        <f t="shared" si="10"/>
        <v>CdOrigLtrType.xml
&lt;?xml version="1.0" encoding="UTF-8"?&gt;&lt;schema&gt;
&lt;column comment="" default="" key="true" label="OrigLtrType" length="255" nullable="true" originalDbColumnName="OrigLtrType" originalLength="-1" pattern="" precision="-1" talendType="id_String" type=""/&gt;</v>
      </c>
      <c r="BA1631" s="306"/>
      <c r="BB1631" s="302"/>
      <c r="BC1631" s="303" t="b">
        <f t="shared" si="11"/>
        <v>1</v>
      </c>
      <c r="BD1631" s="304"/>
      <c r="BE1631" s="304" t="str">
        <f t="shared" si="12"/>
        <v>false</v>
      </c>
      <c r="BF1631" s="307"/>
      <c r="BG1631" s="305"/>
      <c r="BH1631" s="305"/>
      <c r="BI1631" s="305"/>
      <c r="BJ1631" s="305" t="str">
        <f t="shared" si="18"/>
        <v>&lt;column comment="" default="" key="false" label="CdOrigLtrType" length="255" nullable="true" originalDbColumnName="CdOrigLtrType" originalLength="-1" pattern="" precision="-1" talendType="id_String" type=""/&gt;</v>
      </c>
      <c r="BK1631" s="306"/>
      <c r="BL1631" s="305" t="str">
        <f t="shared" si="14"/>
        <v>&lt;column comment="" default="" key="false" label="CdOrigLtrType" length="255" nullable="true" originalDbColumnName="CdOrigLtrType" originalLength="-1" pattern="" precision="-1" talendType="id_String" type=""/&gt;</v>
      </c>
      <c r="BM1631" s="306"/>
      <c r="BN1631" s="302"/>
      <c r="BO1631" s="302"/>
      <c r="BP1631" s="302"/>
      <c r="BQ1631" s="302"/>
      <c r="BR1631" s="302"/>
      <c r="BS1631" s="302"/>
      <c r="BT1631" s="302"/>
      <c r="BU1631" s="302"/>
      <c r="BV1631" s="302"/>
      <c r="BW1631" s="302"/>
      <c r="BX1631" s="302"/>
    </row>
    <row r="1632">
      <c r="A1632" s="292" t="s">
        <v>728</v>
      </c>
      <c r="B1632" s="292">
        <v>1631.0</v>
      </c>
      <c r="C1632" s="292">
        <f t="shared" si="15"/>
        <v>2</v>
      </c>
      <c r="D1632" s="397" t="str">
        <f t="shared" si="35"/>
        <v>Buil Permit Data</v>
      </c>
      <c r="E1632" s="46" t="str">
        <f t="shared" si="2"/>
        <v>bincode.mdb.CdOrigLtrType.OrigLtrSource</v>
      </c>
      <c r="F1632" s="46" t="s">
        <v>332</v>
      </c>
      <c r="G1632" s="46" t="s">
        <v>391</v>
      </c>
      <c r="H1632" s="47">
        <v>2.0</v>
      </c>
      <c r="I1632" s="392" t="s">
        <v>2122</v>
      </c>
      <c r="J1632" s="398" t="s">
        <v>743</v>
      </c>
      <c r="K1632" s="393">
        <v>6.0</v>
      </c>
      <c r="L1632" s="394" t="b">
        <v>0</v>
      </c>
      <c r="M1632" s="294" t="s">
        <v>802</v>
      </c>
      <c r="N1632" s="294"/>
      <c r="O1632" s="369"/>
      <c r="P1632" s="369"/>
      <c r="Q1632" s="298" t="str">
        <f t="shared" si="3"/>
        <v>CdOrigLtrType</v>
      </c>
      <c r="R1632" s="298" t="str">
        <f t="shared" si="19"/>
        <v>OrigLtrSource</v>
      </c>
      <c r="S1632" s="298" t="str">
        <f t="array" ref="S1632">iferror(index('Type Mapping'!$A$2:$D$21,match(J1632,'Type Mapping'!$B$2:$B$21,0),3),"type mismatch")</f>
        <v>VARCHAR</v>
      </c>
      <c r="T1632" s="298"/>
      <c r="U1632" s="298"/>
      <c r="V1632" s="298"/>
      <c r="W1632" s="51" t="b">
        <v>1</v>
      </c>
      <c r="X1632" s="51"/>
      <c r="Y1632" s="309"/>
      <c r="Z1632" s="309"/>
      <c r="AA1632" s="311" t="s">
        <v>977</v>
      </c>
      <c r="AB1632" s="53" t="str">
        <f t="shared" si="23"/>
        <v>**field missing**_history</v>
      </c>
      <c r="AC1632" s="308" t="str">
        <f t="array" ref="AC1632">iferror(index('StoT Mapping (Depreciated)'!$D$2:$L$976,match(E1632,'StoT Mapping (Depreciated)'!$D$2:$D$976,0),9),"**FIELD MISSING**")</f>
        <v>**FIELD MISSING**</v>
      </c>
      <c r="AD1632" s="53" t="str">
        <f t="shared" si="6"/>
        <v>**field missing**.**FIELD MISSING**</v>
      </c>
      <c r="AE1632" s="299">
        <f>countif(NEW_REDB_table.field,AD1632)</f>
        <v>0</v>
      </c>
      <c r="AF1632" s="299" t="str">
        <f t="shared" si="7"/>
        <v>Check...</v>
      </c>
      <c r="AG1632" s="308"/>
      <c r="AH1632" s="317" t="b">
        <v>0</v>
      </c>
      <c r="AI1632" s="317" t="b">
        <v>0</v>
      </c>
      <c r="AJ1632" s="308" t="str">
        <f t="array" ref="AJ1632">iferror(index('Type Mapping'!$A$2:$D$21,match(J1632,'Type Mapping'!$B$2:$B$21,0),4),"type mismatch")</f>
        <v>VARCHAR</v>
      </c>
      <c r="AK1632" s="308"/>
      <c r="AL1632" s="308"/>
      <c r="AM1632" s="308"/>
      <c r="AN1632" s="300" t="b">
        <v>0</v>
      </c>
      <c r="AO1632" s="300" t="b">
        <v>0</v>
      </c>
      <c r="AP1632" s="300" t="b">
        <v>0</v>
      </c>
      <c r="AQ1632" s="300" t="b">
        <v>0</v>
      </c>
      <c r="AR1632" s="300"/>
      <c r="AS1632" s="300"/>
      <c r="AT1632" s="302"/>
      <c r="AU1632" s="302"/>
      <c r="AV1632" s="303" t="b">
        <v>1</v>
      </c>
      <c r="AW1632" s="304" t="str">
        <f t="shared" si="9"/>
        <v>false</v>
      </c>
      <c r="AX1632" s="305" t="str">
        <f t="shared" si="17"/>
        <v>&lt;column comment="" default="" key="false" label="OrigLtrSource" length="255" nullable="true" originalDbColumnName="OrigLtrSource" originalLength="-1" pattern="" precision="-1" talendType="id_String" type=""/&gt;</v>
      </c>
      <c r="AY1632" s="306"/>
      <c r="AZ1632" s="305" t="str">
        <f t="shared" si="10"/>
        <v>&lt;column comment="" default="" key="false" label="OrigLtrSource" length="255" nullable="true" originalDbColumnName="OrigLtrSource" originalLength="-1" pattern="" precision="-1" talendType="id_String" type=""/&gt;</v>
      </c>
      <c r="BA1632" s="306"/>
      <c r="BB1632" s="302"/>
      <c r="BC1632" s="303" t="b">
        <f t="shared" si="11"/>
        <v>1</v>
      </c>
      <c r="BD1632" s="304"/>
      <c r="BE1632" s="304" t="str">
        <f t="shared" si="12"/>
        <v>false</v>
      </c>
      <c r="BF1632" s="307"/>
      <c r="BG1632" s="305"/>
      <c r="BH1632" s="305"/>
      <c r="BI1632" s="305"/>
      <c r="BJ1632" s="305" t="str">
        <f t="shared" si="18"/>
        <v>&lt;column comment="" default="" key="false" label="CdOrigLtrType" length="255" nullable="true" originalDbColumnName="CdOrigLtrType" originalLength="-1" pattern="" precision="-1" talendType="id_String" type=""/&gt;</v>
      </c>
      <c r="BK1632" s="306"/>
      <c r="BL1632" s="305" t="str">
        <f t="shared" si="14"/>
        <v>&lt;column comment="" default="" key="false" label="CdOrigLtrType" length="255" nullable="true" originalDbColumnName="CdOrigLtrType" originalLength="-1" pattern="" precision="-1" talendType="id_String" type=""/&gt;</v>
      </c>
      <c r="BM1632" s="306"/>
      <c r="BN1632" s="302"/>
      <c r="BO1632" s="302"/>
      <c r="BP1632" s="302"/>
      <c r="BQ1632" s="302"/>
      <c r="BR1632" s="302"/>
      <c r="BS1632" s="302"/>
      <c r="BT1632" s="302"/>
      <c r="BU1632" s="302"/>
      <c r="BV1632" s="302"/>
      <c r="BW1632" s="302"/>
      <c r="BX1632" s="302"/>
    </row>
    <row r="1633">
      <c r="A1633" s="292" t="s">
        <v>728</v>
      </c>
      <c r="B1633" s="292">
        <v>1632.0</v>
      </c>
      <c r="C1633" s="292">
        <f t="shared" si="15"/>
        <v>2</v>
      </c>
      <c r="D1633" s="397" t="str">
        <f t="shared" si="35"/>
        <v>Buil Permit Data</v>
      </c>
      <c r="E1633" s="46" t="str">
        <f t="shared" si="2"/>
        <v>bincode.mdb.CdOrigLtrType.Descr</v>
      </c>
      <c r="F1633" s="46" t="s">
        <v>332</v>
      </c>
      <c r="G1633" s="46" t="s">
        <v>391</v>
      </c>
      <c r="H1633" s="47">
        <v>3.0</v>
      </c>
      <c r="I1633" s="392" t="s">
        <v>2078</v>
      </c>
      <c r="J1633" s="398" t="s">
        <v>743</v>
      </c>
      <c r="K1633" s="393">
        <v>40.0</v>
      </c>
      <c r="L1633" s="394" t="b">
        <v>0</v>
      </c>
      <c r="M1633" s="294" t="s">
        <v>802</v>
      </c>
      <c r="N1633" s="294"/>
      <c r="O1633" s="369"/>
      <c r="P1633" s="369"/>
      <c r="Q1633" s="298" t="str">
        <f t="shared" si="3"/>
        <v>CdOrigLtrType</v>
      </c>
      <c r="R1633" s="298" t="str">
        <f t="shared" si="19"/>
        <v>Descr</v>
      </c>
      <c r="S1633" s="298" t="str">
        <f t="array" ref="S1633">iferror(index('Type Mapping'!$A$2:$D$21,match(J1633,'Type Mapping'!$B$2:$B$21,0),3),"type mismatch")</f>
        <v>VARCHAR</v>
      </c>
      <c r="T1633" s="298"/>
      <c r="U1633" s="298"/>
      <c r="V1633" s="298"/>
      <c r="W1633" s="51" t="b">
        <v>1</v>
      </c>
      <c r="X1633" s="51"/>
      <c r="Y1633" s="309"/>
      <c r="Z1633" s="309"/>
      <c r="AA1633" s="311" t="s">
        <v>977</v>
      </c>
      <c r="AB1633" s="53" t="str">
        <f t="shared" si="23"/>
        <v>**field missing**_history</v>
      </c>
      <c r="AC1633" s="308" t="str">
        <f t="array" ref="AC1633">iferror(index('StoT Mapping (Depreciated)'!$D$2:$L$976,match(E1633,'StoT Mapping (Depreciated)'!$D$2:$D$976,0),9),"**FIELD MISSING**")</f>
        <v>**FIELD MISSING**</v>
      </c>
      <c r="AD1633" s="53" t="str">
        <f t="shared" si="6"/>
        <v>**field missing**.**FIELD MISSING**</v>
      </c>
      <c r="AE1633" s="299">
        <f>countif(NEW_REDB_table.field,AD1633)</f>
        <v>0</v>
      </c>
      <c r="AF1633" s="299" t="str">
        <f t="shared" si="7"/>
        <v>Check...</v>
      </c>
      <c r="AG1633" s="308"/>
      <c r="AH1633" s="317" t="b">
        <v>0</v>
      </c>
      <c r="AI1633" s="317" t="b">
        <v>0</v>
      </c>
      <c r="AJ1633" s="308" t="str">
        <f t="array" ref="AJ1633">iferror(index('Type Mapping'!$A$2:$D$21,match(J1633,'Type Mapping'!$B$2:$B$21,0),4),"type mismatch")</f>
        <v>VARCHAR</v>
      </c>
      <c r="AK1633" s="308"/>
      <c r="AL1633" s="308"/>
      <c r="AM1633" s="308"/>
      <c r="AN1633" s="300" t="b">
        <v>0</v>
      </c>
      <c r="AO1633" s="300" t="b">
        <v>0</v>
      </c>
      <c r="AP1633" s="300" t="b">
        <v>0</v>
      </c>
      <c r="AQ1633" s="300" t="b">
        <v>0</v>
      </c>
      <c r="AR1633" s="300"/>
      <c r="AS1633" s="300"/>
      <c r="AT1633" s="302"/>
      <c r="AU1633" s="302"/>
      <c r="AV1633" s="303" t="b">
        <v>1</v>
      </c>
      <c r="AW1633" s="304" t="str">
        <f t="shared" si="9"/>
        <v>false</v>
      </c>
      <c r="AX1633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33" s="306"/>
      <c r="AZ1633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33" s="306"/>
      <c r="BB1633" s="302"/>
      <c r="BC1633" s="303" t="b">
        <f t="shared" si="11"/>
        <v>1</v>
      </c>
      <c r="BD1633" s="304"/>
      <c r="BE1633" s="304" t="str">
        <f t="shared" si="12"/>
        <v>false</v>
      </c>
      <c r="BF1633" s="307"/>
      <c r="BG1633" s="305"/>
      <c r="BH1633" s="305"/>
      <c r="BI1633" s="305"/>
      <c r="BJ1633" s="305" t="str">
        <f t="shared" si="18"/>
        <v>&lt;column comment="" default="" key="false" label="CdOrigLtrType" length="255" nullable="true" originalDbColumnName="CdOrigLtrType" originalLength="-1" pattern="" precision="-1" talendType="id_String" type=""/&gt;</v>
      </c>
      <c r="BK1633" s="306"/>
      <c r="BL1633" s="305" t="str">
        <f t="shared" si="14"/>
        <v>&lt;column comment="" default="" key="false" label="CdOrigLtrType" length="255" nullable="true" originalDbColumnName="CdOrigLtrType" originalLength="-1" pattern="" precision="-1" talendType="id_String" type=""/&gt;</v>
      </c>
      <c r="BM1633" s="306"/>
      <c r="BN1633" s="302"/>
      <c r="BO1633" s="302"/>
      <c r="BP1633" s="302"/>
      <c r="BQ1633" s="302"/>
      <c r="BR1633" s="302"/>
      <c r="BS1633" s="302"/>
      <c r="BT1633" s="302"/>
      <c r="BU1633" s="302"/>
      <c r="BV1633" s="302"/>
      <c r="BW1633" s="302"/>
      <c r="BX1633" s="302"/>
    </row>
    <row r="1634">
      <c r="A1634" s="292" t="s">
        <v>728</v>
      </c>
      <c r="B1634" s="292">
        <v>1633.0</v>
      </c>
      <c r="C1634" s="292">
        <f t="shared" si="15"/>
        <v>1</v>
      </c>
      <c r="D1634" s="397" t="str">
        <f t="shared" si="35"/>
        <v>Buil Permit Data</v>
      </c>
      <c r="E1634" s="46" t="str">
        <f t="shared" si="2"/>
        <v>bincode.mdb.CdViolDegree.ViolDegree</v>
      </c>
      <c r="F1634" s="46" t="s">
        <v>332</v>
      </c>
      <c r="G1634" s="46" t="s">
        <v>395</v>
      </c>
      <c r="H1634" s="47">
        <v>1.0</v>
      </c>
      <c r="I1634" s="392" t="s">
        <v>2075</v>
      </c>
      <c r="J1634" s="398" t="s">
        <v>738</v>
      </c>
      <c r="K1634" s="393">
        <v>4.0</v>
      </c>
      <c r="L1634" s="394" t="b">
        <v>1</v>
      </c>
      <c r="M1634" s="294" t="s">
        <v>802</v>
      </c>
      <c r="N1634" s="294"/>
      <c r="O1634" s="369"/>
      <c r="P1634" s="369"/>
      <c r="Q1634" s="298" t="str">
        <f t="shared" si="3"/>
        <v>CdViolDegree</v>
      </c>
      <c r="R1634" s="298" t="str">
        <f t="shared" si="19"/>
        <v>ViolDegree</v>
      </c>
      <c r="S1634" s="298" t="str">
        <f t="array" ref="S1634">iferror(index('Type Mapping'!$A$2:$D$21,match(J1634,'Type Mapping'!$B$2:$B$21,0),3),"type mismatch")</f>
        <v>VARCHAR</v>
      </c>
      <c r="T1634" s="298"/>
      <c r="U1634" s="298"/>
      <c r="V1634" s="298"/>
      <c r="W1634" s="51" t="b">
        <v>1</v>
      </c>
      <c r="X1634" s="51"/>
      <c r="Y1634" s="309"/>
      <c r="Z1634" s="309"/>
      <c r="AA1634" s="311" t="s">
        <v>977</v>
      </c>
      <c r="AB1634" s="53" t="str">
        <f t="shared" si="23"/>
        <v>**field missing**_history</v>
      </c>
      <c r="AC1634" s="308" t="str">
        <f t="array" ref="AC1634">iferror(index('StoT Mapping (Depreciated)'!$D$2:$L$976,match(E1634,'StoT Mapping (Depreciated)'!$D$2:$D$976,0),9),"**FIELD MISSING**")</f>
        <v>**FIELD MISSING**</v>
      </c>
      <c r="AD1634" s="53" t="str">
        <f t="shared" si="6"/>
        <v>**field missing**.**FIELD MISSING**</v>
      </c>
      <c r="AE1634" s="299">
        <f>countif(NEW_REDB_table.field,AD1634)</f>
        <v>0</v>
      </c>
      <c r="AF1634" s="299" t="str">
        <f t="shared" si="7"/>
        <v>Check...</v>
      </c>
      <c r="AG1634" s="308"/>
      <c r="AH1634" s="317" t="b">
        <v>0</v>
      </c>
      <c r="AI1634" s="317" t="b">
        <v>0</v>
      </c>
      <c r="AJ1634" s="308" t="str">
        <f t="array" ref="AJ1634">iferror(index('Type Mapping'!$A$2:$D$21,match(J1634,'Type Mapping'!$B$2:$B$21,0),4),"type mismatch")</f>
        <v>INT</v>
      </c>
      <c r="AK1634" s="308"/>
      <c r="AL1634" s="308"/>
      <c r="AM1634" s="308"/>
      <c r="AN1634" s="300" t="b">
        <v>0</v>
      </c>
      <c r="AO1634" s="300" t="b">
        <v>0</v>
      </c>
      <c r="AP1634" s="300" t="b">
        <v>0</v>
      </c>
      <c r="AQ1634" s="300" t="b">
        <v>0</v>
      </c>
      <c r="AR1634" s="300"/>
      <c r="AS1634" s="300"/>
      <c r="AT1634" s="302"/>
      <c r="AU1634" s="302"/>
      <c r="AV1634" s="303" t="b">
        <v>1</v>
      </c>
      <c r="AW1634" s="304" t="str">
        <f t="shared" si="9"/>
        <v>true</v>
      </c>
      <c r="AX1634" s="305" t="str">
        <f t="shared" si="17"/>
        <v>***CdViolDegree.xml &lt;?xml version="1.0" encoding="UTF-8"?&gt;&lt;schema&gt;&lt;column comment="" default="" key="true" label="ViolDegree" length="255" nullable="true" originalDbColumnName="ViolDegree" originalLength="-1" pattern="" precision="-1" talendType="id_String" type=""/&gt;</v>
      </c>
      <c r="AY1634" s="306"/>
      <c r="AZ1634" s="305" t="str">
        <f t="shared" si="10"/>
        <v>CdViolDegree.xml
&lt;?xml version="1.0" encoding="UTF-8"?&gt;&lt;schema&gt;
&lt;column comment="" default="" key="true" label="ViolDegree" length="255" nullable="true" originalDbColumnName="ViolDegree" originalLength="-1" pattern="" precision="-1" talendType="id_String" type=""/&gt;</v>
      </c>
      <c r="BA1634" s="306"/>
      <c r="BB1634" s="302"/>
      <c r="BC1634" s="303" t="b">
        <f t="shared" si="11"/>
        <v>1</v>
      </c>
      <c r="BD1634" s="304"/>
      <c r="BE1634" s="304" t="str">
        <f t="shared" si="12"/>
        <v>false</v>
      </c>
      <c r="BF1634" s="307"/>
      <c r="BG1634" s="305"/>
      <c r="BH1634" s="305"/>
      <c r="BI1634" s="305"/>
      <c r="BJ1634" s="305" t="str">
        <f t="shared" si="18"/>
        <v>&lt;column comment="" default="" key="false" label="CdViolDegree" length="255" nullable="true" originalDbColumnName="CdViolDegree" originalLength="-1" pattern="" precision="-1" talendType="id_String" type=""/&gt;</v>
      </c>
      <c r="BK1634" s="306"/>
      <c r="BL1634" s="305" t="str">
        <f t="shared" si="14"/>
        <v>&lt;column comment="" default="" key="false" label="CdViolDegree" length="255" nullable="true" originalDbColumnName="CdViolDegree" originalLength="-1" pattern="" precision="-1" talendType="id_String" type=""/&gt;</v>
      </c>
      <c r="BM1634" s="306"/>
      <c r="BN1634" s="302"/>
      <c r="BO1634" s="302"/>
      <c r="BP1634" s="302"/>
      <c r="BQ1634" s="302"/>
      <c r="BR1634" s="302"/>
      <c r="BS1634" s="302"/>
      <c r="BT1634" s="302"/>
      <c r="BU1634" s="302"/>
      <c r="BV1634" s="302"/>
      <c r="BW1634" s="302"/>
      <c r="BX1634" s="302"/>
    </row>
    <row r="1635">
      <c r="A1635" s="292" t="s">
        <v>728</v>
      </c>
      <c r="B1635" s="292">
        <v>1634.0</v>
      </c>
      <c r="C1635" s="292">
        <f t="shared" si="15"/>
        <v>1</v>
      </c>
      <c r="D1635" s="397" t="str">
        <f t="shared" si="35"/>
        <v>Buil Permit Data</v>
      </c>
      <c r="E1635" s="46" t="str">
        <f t="shared" si="2"/>
        <v>bincode.mdb.CdViolDegree.Descr</v>
      </c>
      <c r="F1635" s="46" t="s">
        <v>332</v>
      </c>
      <c r="G1635" s="46" t="s">
        <v>395</v>
      </c>
      <c r="H1635" s="47">
        <v>2.0</v>
      </c>
      <c r="I1635" s="392" t="s">
        <v>2078</v>
      </c>
      <c r="J1635" s="398" t="s">
        <v>743</v>
      </c>
      <c r="K1635" s="393">
        <v>15.0</v>
      </c>
      <c r="L1635" s="394" t="b">
        <v>0</v>
      </c>
      <c r="M1635" s="294" t="s">
        <v>802</v>
      </c>
      <c r="N1635" s="294"/>
      <c r="O1635" s="369"/>
      <c r="P1635" s="369"/>
      <c r="Q1635" s="298" t="str">
        <f t="shared" si="3"/>
        <v>CdViolDegree</v>
      </c>
      <c r="R1635" s="298" t="str">
        <f t="shared" si="19"/>
        <v>Descr</v>
      </c>
      <c r="S1635" s="298" t="str">
        <f t="array" ref="S1635">iferror(index('Type Mapping'!$A$2:$D$21,match(J1635,'Type Mapping'!$B$2:$B$21,0),3),"type mismatch")</f>
        <v>VARCHAR</v>
      </c>
      <c r="T1635" s="298"/>
      <c r="U1635" s="298"/>
      <c r="V1635" s="298"/>
      <c r="W1635" s="51" t="b">
        <v>1</v>
      </c>
      <c r="X1635" s="51"/>
      <c r="Y1635" s="309"/>
      <c r="Z1635" s="309"/>
      <c r="AA1635" s="311" t="s">
        <v>977</v>
      </c>
      <c r="AB1635" s="53" t="str">
        <f t="shared" si="23"/>
        <v>**field missing**_history</v>
      </c>
      <c r="AC1635" s="308" t="str">
        <f t="array" ref="AC1635">iferror(index('StoT Mapping (Depreciated)'!$D$2:$L$976,match(E1635,'StoT Mapping (Depreciated)'!$D$2:$D$976,0),9),"**FIELD MISSING**")</f>
        <v>**FIELD MISSING**</v>
      </c>
      <c r="AD1635" s="53" t="str">
        <f t="shared" si="6"/>
        <v>**field missing**.**FIELD MISSING**</v>
      </c>
      <c r="AE1635" s="299">
        <f>countif(NEW_REDB_table.field,AD1635)</f>
        <v>0</v>
      </c>
      <c r="AF1635" s="299" t="str">
        <f t="shared" si="7"/>
        <v>Check...</v>
      </c>
      <c r="AG1635" s="308"/>
      <c r="AH1635" s="317" t="b">
        <v>0</v>
      </c>
      <c r="AI1635" s="317" t="b">
        <v>0</v>
      </c>
      <c r="AJ1635" s="308" t="str">
        <f t="array" ref="AJ1635">iferror(index('Type Mapping'!$A$2:$D$21,match(J1635,'Type Mapping'!$B$2:$B$21,0),4),"type mismatch")</f>
        <v>VARCHAR</v>
      </c>
      <c r="AK1635" s="308"/>
      <c r="AL1635" s="308"/>
      <c r="AM1635" s="308"/>
      <c r="AN1635" s="300" t="b">
        <v>0</v>
      </c>
      <c r="AO1635" s="300" t="b">
        <v>0</v>
      </c>
      <c r="AP1635" s="300" t="b">
        <v>0</v>
      </c>
      <c r="AQ1635" s="300" t="b">
        <v>0</v>
      </c>
      <c r="AR1635" s="300"/>
      <c r="AS1635" s="300"/>
      <c r="AT1635" s="302"/>
      <c r="AU1635" s="302"/>
      <c r="AV1635" s="303" t="b">
        <v>1</v>
      </c>
      <c r="AW1635" s="304" t="str">
        <f t="shared" si="9"/>
        <v>false</v>
      </c>
      <c r="AX1635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35" s="306"/>
      <c r="AZ1635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35" s="306"/>
      <c r="BB1635" s="302"/>
      <c r="BC1635" s="303" t="b">
        <f t="shared" si="11"/>
        <v>1</v>
      </c>
      <c r="BD1635" s="304"/>
      <c r="BE1635" s="304" t="str">
        <f t="shared" si="12"/>
        <v>false</v>
      </c>
      <c r="BF1635" s="307"/>
      <c r="BG1635" s="305"/>
      <c r="BH1635" s="305"/>
      <c r="BI1635" s="305"/>
      <c r="BJ1635" s="305" t="str">
        <f t="shared" si="18"/>
        <v>&lt;column comment="" default="" key="false" label="CdViolDegree" length="255" nullable="true" originalDbColumnName="CdViolDegree" originalLength="-1" pattern="" precision="-1" talendType="id_String" type=""/&gt;</v>
      </c>
      <c r="BK1635" s="306"/>
      <c r="BL1635" s="305" t="str">
        <f t="shared" si="14"/>
        <v>&lt;column comment="" default="" key="false" label="CdViolDegree" length="255" nullable="true" originalDbColumnName="CdViolDegree" originalLength="-1" pattern="" precision="-1" talendType="id_String" type=""/&gt;</v>
      </c>
      <c r="BM1635" s="306"/>
      <c r="BN1635" s="302"/>
      <c r="BO1635" s="302"/>
      <c r="BP1635" s="302"/>
      <c r="BQ1635" s="302"/>
      <c r="BR1635" s="302"/>
      <c r="BS1635" s="302"/>
      <c r="BT1635" s="302"/>
      <c r="BU1635" s="302"/>
      <c r="BV1635" s="302"/>
      <c r="BW1635" s="302"/>
      <c r="BX1635" s="302"/>
    </row>
    <row r="1636">
      <c r="A1636" s="292" t="s">
        <v>728</v>
      </c>
      <c r="B1636" s="292">
        <v>1635.0</v>
      </c>
      <c r="C1636" s="292">
        <f t="shared" si="15"/>
        <v>2</v>
      </c>
      <c r="D1636" s="397" t="str">
        <f t="shared" si="35"/>
        <v>Buil Permit Data</v>
      </c>
      <c r="E1636" s="46" t="str">
        <f t="shared" si="2"/>
        <v>ComCode.mdb.CdAddrSourceLevel.SourceLevel</v>
      </c>
      <c r="F1636" s="46" t="s">
        <v>403</v>
      </c>
      <c r="G1636" s="46" t="s">
        <v>439</v>
      </c>
      <c r="H1636" s="47">
        <v>1.0</v>
      </c>
      <c r="I1636" s="392" t="s">
        <v>2503</v>
      </c>
      <c r="J1636" s="398" t="s">
        <v>740</v>
      </c>
      <c r="K1636" s="393">
        <v>1.0</v>
      </c>
      <c r="L1636" s="394" t="b">
        <v>1</v>
      </c>
      <c r="M1636" s="294" t="s">
        <v>802</v>
      </c>
      <c r="N1636" s="294"/>
      <c r="O1636" s="369"/>
      <c r="P1636" s="369"/>
      <c r="Q1636" s="298" t="str">
        <f t="shared" si="3"/>
        <v>CdAddrSourceLevel</v>
      </c>
      <c r="R1636" s="298" t="str">
        <f t="shared" si="19"/>
        <v>SourceLevel</v>
      </c>
      <c r="S1636" s="298" t="str">
        <f t="array" ref="S1636">iferror(index('Type Mapping'!$A$2:$D$21,match(J1636,'Type Mapping'!$B$2:$B$21,0),3),"type mismatch")</f>
        <v>VARCHAR</v>
      </c>
      <c r="T1636" s="298"/>
      <c r="U1636" s="298"/>
      <c r="V1636" s="298"/>
      <c r="W1636" s="51" t="b">
        <v>1</v>
      </c>
      <c r="X1636" s="51"/>
      <c r="Y1636" s="309"/>
      <c r="Z1636" s="309"/>
      <c r="AA1636" s="311" t="s">
        <v>977</v>
      </c>
      <c r="AB1636" s="53" t="str">
        <f t="shared" si="23"/>
        <v>**field missing**_history</v>
      </c>
      <c r="AC1636" s="308" t="str">
        <f t="array" ref="AC1636">iferror(index('StoT Mapping (Depreciated)'!$D$2:$L$976,match(E1636,'StoT Mapping (Depreciated)'!$D$2:$D$976,0),9),"**FIELD MISSING**")</f>
        <v>**FIELD MISSING**</v>
      </c>
      <c r="AD1636" s="53" t="str">
        <f t="shared" si="6"/>
        <v>**field missing**.**FIELD MISSING**</v>
      </c>
      <c r="AE1636" s="299">
        <f>countif(NEW_REDB_table.field,AD1636)</f>
        <v>0</v>
      </c>
      <c r="AF1636" s="299" t="str">
        <f t="shared" si="7"/>
        <v>Check...</v>
      </c>
      <c r="AG1636" s="308"/>
      <c r="AH1636" s="317" t="b">
        <v>0</v>
      </c>
      <c r="AI1636" s="317" t="b">
        <v>0</v>
      </c>
      <c r="AJ1636" s="308" t="str">
        <f t="array" ref="AJ1636">iferror(index('Type Mapping'!$A$2:$D$21,match(J1636,'Type Mapping'!$B$2:$B$21,0),4),"type mismatch")</f>
        <v>INT</v>
      </c>
      <c r="AK1636" s="308"/>
      <c r="AL1636" s="308"/>
      <c r="AM1636" s="308"/>
      <c r="AN1636" s="300" t="b">
        <v>0</v>
      </c>
      <c r="AO1636" s="300" t="b">
        <v>0</v>
      </c>
      <c r="AP1636" s="300" t="b">
        <v>0</v>
      </c>
      <c r="AQ1636" s="300" t="b">
        <v>0</v>
      </c>
      <c r="AR1636" s="300"/>
      <c r="AS1636" s="300"/>
      <c r="AT1636" s="302"/>
      <c r="AU1636" s="302"/>
      <c r="AV1636" s="303" t="b">
        <v>1</v>
      </c>
      <c r="AW1636" s="304" t="str">
        <f t="shared" si="9"/>
        <v>true</v>
      </c>
      <c r="AX1636" s="305" t="str">
        <f t="shared" si="17"/>
        <v>***CdAddrSourceLevel.xml &lt;?xml version="1.0" encoding="UTF-8"?&gt;&lt;schema&gt;&lt;column comment="" default="" key="true" label="SourceLevel" length="255" nullable="true" originalDbColumnName="SourceLevel" originalLength="-1" pattern="" precision="-1" talendType="id_String" type=""/&gt;</v>
      </c>
      <c r="AY1636" s="306"/>
      <c r="AZ1636" s="305" t="str">
        <f t="shared" si="10"/>
        <v>CdAddrSourceLevel.xml
&lt;?xml version="1.0" encoding="UTF-8"?&gt;&lt;schema&gt;
&lt;column comment="" default="" key="true" label="SourceLevel" length="255" nullable="true" originalDbColumnName="SourceLevel" originalLength="-1" pattern="" precision="-1" talendType="id_String" type=""/&gt;</v>
      </c>
      <c r="BA1636" s="306"/>
      <c r="BB1636" s="302"/>
      <c r="BC1636" s="303" t="b">
        <f t="shared" si="11"/>
        <v>1</v>
      </c>
      <c r="BD1636" s="304"/>
      <c r="BE1636" s="304" t="str">
        <f t="shared" si="12"/>
        <v>false</v>
      </c>
      <c r="BF1636" s="307"/>
      <c r="BG1636" s="305"/>
      <c r="BH1636" s="305"/>
      <c r="BI1636" s="305"/>
      <c r="BJ1636" s="305" t="str">
        <f t="shared" si="18"/>
        <v>&lt;column comment="" default="" key="false" label="CdAddrSourceLevel" length="255" nullable="true" originalDbColumnName="CdAddrSourceLevel" originalLength="-1" pattern="" precision="-1" talendType="id_String" type=""/&gt;</v>
      </c>
      <c r="BK1636" s="306"/>
      <c r="BL1636" s="305" t="str">
        <f t="shared" si="14"/>
        <v>&lt;column comment="" default="" key="false" label="CdAddrSourceLevel" length="255" nullable="true" originalDbColumnName="CdAddrSourceLevel" originalLength="-1" pattern="" precision="-1" talendType="id_String" type=""/&gt;</v>
      </c>
      <c r="BM1636" s="306"/>
      <c r="BN1636" s="302"/>
      <c r="BO1636" s="302"/>
      <c r="BP1636" s="302"/>
      <c r="BQ1636" s="302"/>
      <c r="BR1636" s="302"/>
      <c r="BS1636" s="302"/>
      <c r="BT1636" s="302"/>
      <c r="BU1636" s="302"/>
      <c r="BV1636" s="302"/>
      <c r="BW1636" s="302"/>
      <c r="BX1636" s="302"/>
    </row>
    <row r="1637">
      <c r="A1637" s="292" t="s">
        <v>728</v>
      </c>
      <c r="B1637" s="292">
        <v>1636.0</v>
      </c>
      <c r="C1637" s="292">
        <f t="shared" si="15"/>
        <v>2</v>
      </c>
      <c r="D1637" s="397" t="str">
        <f t="shared" si="35"/>
        <v>Buil Permit Data</v>
      </c>
      <c r="E1637" s="46" t="str">
        <f t="shared" si="2"/>
        <v>ComCode.mdb.CdAddrSourceLevel.Descr</v>
      </c>
      <c r="F1637" s="46" t="s">
        <v>403</v>
      </c>
      <c r="G1637" s="46" t="s">
        <v>439</v>
      </c>
      <c r="H1637" s="47">
        <v>2.0</v>
      </c>
      <c r="I1637" s="392" t="s">
        <v>2078</v>
      </c>
      <c r="J1637" s="398" t="s">
        <v>743</v>
      </c>
      <c r="K1637" s="393">
        <v>60.0</v>
      </c>
      <c r="L1637" s="394" t="b">
        <v>0</v>
      </c>
      <c r="M1637" s="294" t="s">
        <v>802</v>
      </c>
      <c r="N1637" s="294"/>
      <c r="O1637" s="369"/>
      <c r="P1637" s="369"/>
      <c r="Q1637" s="298" t="str">
        <f t="shared" si="3"/>
        <v>CdAddrSourceLevel</v>
      </c>
      <c r="R1637" s="298" t="str">
        <f t="shared" si="19"/>
        <v>Descr</v>
      </c>
      <c r="S1637" s="298" t="str">
        <f t="array" ref="S1637">iferror(index('Type Mapping'!$A$2:$D$21,match(J1637,'Type Mapping'!$B$2:$B$21,0),3),"type mismatch")</f>
        <v>VARCHAR</v>
      </c>
      <c r="T1637" s="298"/>
      <c r="U1637" s="298"/>
      <c r="V1637" s="298"/>
      <c r="W1637" s="51" t="b">
        <v>1</v>
      </c>
      <c r="X1637" s="51"/>
      <c r="Y1637" s="309"/>
      <c r="Z1637" s="309"/>
      <c r="AA1637" s="311" t="s">
        <v>977</v>
      </c>
      <c r="AB1637" s="53" t="str">
        <f t="shared" si="23"/>
        <v>**field missing**_history</v>
      </c>
      <c r="AC1637" s="308" t="str">
        <f t="array" ref="AC1637">iferror(index('StoT Mapping (Depreciated)'!$D$2:$L$976,match(E1637,'StoT Mapping (Depreciated)'!$D$2:$D$976,0),9),"**FIELD MISSING**")</f>
        <v>**FIELD MISSING**</v>
      </c>
      <c r="AD1637" s="53" t="str">
        <f t="shared" si="6"/>
        <v>**field missing**.**FIELD MISSING**</v>
      </c>
      <c r="AE1637" s="299">
        <f>countif(NEW_REDB_table.field,AD1637)</f>
        <v>0</v>
      </c>
      <c r="AF1637" s="299" t="str">
        <f t="shared" si="7"/>
        <v>Check...</v>
      </c>
      <c r="AG1637" s="308"/>
      <c r="AH1637" s="317" t="b">
        <v>0</v>
      </c>
      <c r="AI1637" s="317" t="b">
        <v>0</v>
      </c>
      <c r="AJ1637" s="308" t="str">
        <f t="array" ref="AJ1637">iferror(index('Type Mapping'!$A$2:$D$21,match(J1637,'Type Mapping'!$B$2:$B$21,0),4),"type mismatch")</f>
        <v>VARCHAR</v>
      </c>
      <c r="AK1637" s="308"/>
      <c r="AL1637" s="308"/>
      <c r="AM1637" s="308"/>
      <c r="AN1637" s="300" t="b">
        <v>0</v>
      </c>
      <c r="AO1637" s="300" t="b">
        <v>0</v>
      </c>
      <c r="AP1637" s="300" t="b">
        <v>0</v>
      </c>
      <c r="AQ1637" s="300" t="b">
        <v>0</v>
      </c>
      <c r="AR1637" s="300"/>
      <c r="AS1637" s="300"/>
      <c r="AT1637" s="302"/>
      <c r="AU1637" s="302"/>
      <c r="AV1637" s="303" t="b">
        <v>1</v>
      </c>
      <c r="AW1637" s="304" t="str">
        <f t="shared" si="9"/>
        <v>false</v>
      </c>
      <c r="AX1637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37" s="306"/>
      <c r="AZ1637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37" s="306"/>
      <c r="BB1637" s="302"/>
      <c r="BC1637" s="303" t="b">
        <f t="shared" si="11"/>
        <v>1</v>
      </c>
      <c r="BD1637" s="304"/>
      <c r="BE1637" s="304" t="str">
        <f t="shared" si="12"/>
        <v>false</v>
      </c>
      <c r="BF1637" s="307"/>
      <c r="BG1637" s="305"/>
      <c r="BH1637" s="305"/>
      <c r="BI1637" s="305"/>
      <c r="BJ1637" s="305" t="str">
        <f t="shared" si="18"/>
        <v>&lt;column comment="" default="" key="false" label="CdAddrSourceLevel" length="255" nullable="true" originalDbColumnName="CdAddrSourceLevel" originalLength="-1" pattern="" precision="-1" talendType="id_String" type=""/&gt;</v>
      </c>
      <c r="BK1637" s="306"/>
      <c r="BL1637" s="305" t="str">
        <f t="shared" si="14"/>
        <v>&lt;column comment="" default="" key="false" label="CdAddrSourceLevel" length="255" nullable="true" originalDbColumnName="CdAddrSourceLevel" originalLength="-1" pattern="" precision="-1" talendType="id_String" type=""/&gt;</v>
      </c>
      <c r="BM1637" s="306"/>
      <c r="BN1637" s="302"/>
      <c r="BO1637" s="302"/>
      <c r="BP1637" s="302"/>
      <c r="BQ1637" s="302"/>
      <c r="BR1637" s="302"/>
      <c r="BS1637" s="302"/>
      <c r="BT1637" s="302"/>
      <c r="BU1637" s="302"/>
      <c r="BV1637" s="302"/>
      <c r="BW1637" s="302"/>
      <c r="BX1637" s="302"/>
    </row>
    <row r="1638">
      <c r="A1638" s="292" t="s">
        <v>728</v>
      </c>
      <c r="B1638" s="292">
        <v>1637.0</v>
      </c>
      <c r="C1638" s="292">
        <f t="shared" si="15"/>
        <v>1</v>
      </c>
      <c r="D1638" s="397" t="str">
        <f t="shared" si="35"/>
        <v>Buil Permit Data</v>
      </c>
      <c r="E1638" s="46" t="str">
        <f t="shared" si="2"/>
        <v>ComCode.mdb.CdAld.Ward</v>
      </c>
      <c r="F1638" s="46" t="s">
        <v>403</v>
      </c>
      <c r="G1638" s="46" t="s">
        <v>443</v>
      </c>
      <c r="H1638" s="47">
        <v>1.0</v>
      </c>
      <c r="I1638" s="392" t="s">
        <v>2504</v>
      </c>
      <c r="J1638" s="398" t="s">
        <v>740</v>
      </c>
      <c r="K1638" s="393">
        <v>1.0</v>
      </c>
      <c r="L1638" s="394" t="b">
        <v>1</v>
      </c>
      <c r="M1638" s="294" t="s">
        <v>802</v>
      </c>
      <c r="N1638" s="294"/>
      <c r="O1638" s="369"/>
      <c r="P1638" s="369"/>
      <c r="Q1638" s="298" t="str">
        <f t="shared" si="3"/>
        <v>CdAld</v>
      </c>
      <c r="R1638" s="298" t="str">
        <f t="shared" si="19"/>
        <v>Ward</v>
      </c>
      <c r="S1638" s="298" t="str">
        <f t="array" ref="S1638">iferror(index('Type Mapping'!$A$2:$D$21,match(J1638,'Type Mapping'!$B$2:$B$21,0),3),"type mismatch")</f>
        <v>VARCHAR</v>
      </c>
      <c r="T1638" s="298"/>
      <c r="U1638" s="298"/>
      <c r="V1638" s="298"/>
      <c r="W1638" s="51" t="b">
        <v>1</v>
      </c>
      <c r="X1638" s="51"/>
      <c r="Y1638" s="309"/>
      <c r="Z1638" s="309"/>
      <c r="AA1638" s="311" t="s">
        <v>977</v>
      </c>
      <c r="AB1638" s="53" t="str">
        <f t="shared" si="23"/>
        <v>**field missing**_history</v>
      </c>
      <c r="AC1638" s="308" t="str">
        <f t="array" ref="AC1638">iferror(index('StoT Mapping (Depreciated)'!$D$2:$L$976,match(E1638,'StoT Mapping (Depreciated)'!$D$2:$D$976,0),9),"**FIELD MISSING**")</f>
        <v>**FIELD MISSING**</v>
      </c>
      <c r="AD1638" s="53" t="str">
        <f t="shared" si="6"/>
        <v>**field missing**.**FIELD MISSING**</v>
      </c>
      <c r="AE1638" s="299">
        <f>countif(NEW_REDB_table.field,AD1638)</f>
        <v>0</v>
      </c>
      <c r="AF1638" s="299" t="str">
        <f t="shared" si="7"/>
        <v>Check...</v>
      </c>
      <c r="AG1638" s="308"/>
      <c r="AH1638" s="317" t="b">
        <v>0</v>
      </c>
      <c r="AI1638" s="317" t="b">
        <v>0</v>
      </c>
      <c r="AJ1638" s="308" t="str">
        <f t="array" ref="AJ1638">iferror(index('Type Mapping'!$A$2:$D$21,match(J1638,'Type Mapping'!$B$2:$B$21,0),4),"type mismatch")</f>
        <v>INT</v>
      </c>
      <c r="AK1638" s="308"/>
      <c r="AL1638" s="308"/>
      <c r="AM1638" s="308"/>
      <c r="AN1638" s="300" t="b">
        <v>0</v>
      </c>
      <c r="AO1638" s="300" t="b">
        <v>0</v>
      </c>
      <c r="AP1638" s="300" t="b">
        <v>0</v>
      </c>
      <c r="AQ1638" s="300" t="b">
        <v>0</v>
      </c>
      <c r="AR1638" s="300"/>
      <c r="AS1638" s="300"/>
      <c r="AT1638" s="302"/>
      <c r="AU1638" s="302"/>
      <c r="AV1638" s="303" t="b">
        <v>1</v>
      </c>
      <c r="AW1638" s="304" t="str">
        <f t="shared" si="9"/>
        <v>true</v>
      </c>
      <c r="AX1638" s="305" t="str">
        <f t="shared" si="17"/>
        <v>***CdAld.xml &lt;?xml version="1.0" encoding="UTF-8"?&gt;&lt;schema&gt;&lt;column comment="" default="" key="true" label="Ward" length="255" nullable="true" originalDbColumnName="Ward" originalLength="-1" pattern="" precision="-1" talendType="id_String" type=""/&gt;</v>
      </c>
      <c r="AY1638" s="306"/>
      <c r="AZ1638" s="305" t="str">
        <f t="shared" si="10"/>
        <v>CdAld.xml
&lt;?xml version="1.0" encoding="UTF-8"?&gt;&lt;schema&gt;
&lt;column comment="" default="" key="true" label="Ward" length="255" nullable="true" originalDbColumnName="Ward" originalLength="-1" pattern="" precision="-1" talendType="id_String" type=""/&gt;</v>
      </c>
      <c r="BA1638" s="306"/>
      <c r="BB1638" s="302"/>
      <c r="BC1638" s="303" t="b">
        <f t="shared" si="11"/>
        <v>1</v>
      </c>
      <c r="BD1638" s="304"/>
      <c r="BE1638" s="304" t="str">
        <f t="shared" si="12"/>
        <v>false</v>
      </c>
      <c r="BF1638" s="307"/>
      <c r="BG1638" s="305"/>
      <c r="BH1638" s="305"/>
      <c r="BI1638" s="305"/>
      <c r="BJ1638" s="305" t="str">
        <f t="shared" si="18"/>
        <v>&lt;column comment="" default="" key="false" label="CdAld" length="255" nullable="true" originalDbColumnName="CdAld" originalLength="-1" pattern="" precision="-1" talendType="id_String" type=""/&gt;</v>
      </c>
      <c r="BK1638" s="306"/>
      <c r="BL1638" s="305" t="str">
        <f t="shared" si="14"/>
        <v>&lt;column comment="" default="" key="false" label="CdAld" length="255" nullable="true" originalDbColumnName="CdAld" originalLength="-1" pattern="" precision="-1" talendType="id_String" type=""/&gt;</v>
      </c>
      <c r="BM1638" s="306"/>
      <c r="BN1638" s="302"/>
      <c r="BO1638" s="302"/>
      <c r="BP1638" s="302"/>
      <c r="BQ1638" s="302"/>
      <c r="BR1638" s="302"/>
      <c r="BS1638" s="302"/>
      <c r="BT1638" s="302"/>
      <c r="BU1638" s="302"/>
      <c r="BV1638" s="302"/>
      <c r="BW1638" s="302"/>
      <c r="BX1638" s="302"/>
    </row>
    <row r="1639">
      <c r="A1639" s="292" t="s">
        <v>728</v>
      </c>
      <c r="B1639" s="292">
        <v>1638.0</v>
      </c>
      <c r="C1639" s="292">
        <f t="shared" si="15"/>
        <v>1</v>
      </c>
      <c r="D1639" s="397" t="str">
        <f t="shared" si="35"/>
        <v>Buil Permit Data</v>
      </c>
      <c r="E1639" s="46" t="str">
        <f t="shared" si="2"/>
        <v>ComCode.mdb.CdAld.Name</v>
      </c>
      <c r="F1639" s="46" t="s">
        <v>403</v>
      </c>
      <c r="G1639" s="46" t="s">
        <v>443</v>
      </c>
      <c r="H1639" s="47">
        <v>2.0</v>
      </c>
      <c r="I1639" s="392" t="s">
        <v>681</v>
      </c>
      <c r="J1639" s="398" t="s">
        <v>743</v>
      </c>
      <c r="K1639" s="393">
        <v>30.0</v>
      </c>
      <c r="L1639" s="394" t="b">
        <v>0</v>
      </c>
      <c r="M1639" s="294" t="s">
        <v>802</v>
      </c>
      <c r="N1639" s="294"/>
      <c r="O1639" s="369"/>
      <c r="P1639" s="369"/>
      <c r="Q1639" s="298" t="str">
        <f t="shared" si="3"/>
        <v>CdAld</v>
      </c>
      <c r="R1639" s="298" t="str">
        <f t="shared" si="19"/>
        <v>Name</v>
      </c>
      <c r="S1639" s="298" t="str">
        <f t="array" ref="S1639">iferror(index('Type Mapping'!$A$2:$D$21,match(J1639,'Type Mapping'!$B$2:$B$21,0),3),"type mismatch")</f>
        <v>VARCHAR</v>
      </c>
      <c r="T1639" s="298"/>
      <c r="U1639" s="298"/>
      <c r="V1639" s="298"/>
      <c r="W1639" s="51" t="b">
        <v>1</v>
      </c>
      <c r="X1639" s="51"/>
      <c r="Y1639" s="309"/>
      <c r="Z1639" s="309"/>
      <c r="AA1639" s="311" t="s">
        <v>977</v>
      </c>
      <c r="AB1639" s="53" t="str">
        <f t="shared" si="23"/>
        <v>**field missing**_history</v>
      </c>
      <c r="AC1639" s="308" t="str">
        <f t="array" ref="AC1639">iferror(index('StoT Mapping (Depreciated)'!$D$2:$L$976,match(E1639,'StoT Mapping (Depreciated)'!$D$2:$D$976,0),9),"**FIELD MISSING**")</f>
        <v>**FIELD MISSING**</v>
      </c>
      <c r="AD1639" s="53" t="str">
        <f t="shared" si="6"/>
        <v>**field missing**.**FIELD MISSING**</v>
      </c>
      <c r="AE1639" s="299">
        <f>countif(NEW_REDB_table.field,AD1639)</f>
        <v>0</v>
      </c>
      <c r="AF1639" s="299" t="str">
        <f t="shared" si="7"/>
        <v>Check...</v>
      </c>
      <c r="AG1639" s="308"/>
      <c r="AH1639" s="317" t="b">
        <v>0</v>
      </c>
      <c r="AI1639" s="317" t="b">
        <v>0</v>
      </c>
      <c r="AJ1639" s="308" t="str">
        <f t="array" ref="AJ1639">iferror(index('Type Mapping'!$A$2:$D$21,match(J1639,'Type Mapping'!$B$2:$B$21,0),4),"type mismatch")</f>
        <v>VARCHAR</v>
      </c>
      <c r="AK1639" s="308"/>
      <c r="AL1639" s="308"/>
      <c r="AM1639" s="308"/>
      <c r="AN1639" s="300" t="b">
        <v>0</v>
      </c>
      <c r="AO1639" s="300" t="b">
        <v>0</v>
      </c>
      <c r="AP1639" s="300" t="b">
        <v>0</v>
      </c>
      <c r="AQ1639" s="300" t="b">
        <v>0</v>
      </c>
      <c r="AR1639" s="300"/>
      <c r="AS1639" s="300"/>
      <c r="AT1639" s="302"/>
      <c r="AU1639" s="302"/>
      <c r="AV1639" s="303" t="b">
        <v>1</v>
      </c>
      <c r="AW1639" s="304" t="str">
        <f t="shared" si="9"/>
        <v>false</v>
      </c>
      <c r="AX1639" s="305" t="str">
        <f t="shared" si="17"/>
        <v>&lt;column comment="" default="" key="false" label="Name" length="255" nullable="true" originalDbColumnName="Name" originalLength="-1" pattern="" precision="-1" talendType="id_String" type=""/&gt;&lt;/schema&gt;</v>
      </c>
      <c r="AY1639" s="306"/>
      <c r="AZ1639" s="305" t="str">
        <f t="shared" si="10"/>
        <v>&lt;column comment="" default="" key="false" label="Name" length="255" nullable="true" originalDbColumnName="Name" originalLength="-1" pattern="" precision="-1" talendType="id_String" type=""/&gt;
&lt;/schema&gt;
</v>
      </c>
      <c r="BA1639" s="306"/>
      <c r="BB1639" s="302"/>
      <c r="BC1639" s="303" t="b">
        <f t="shared" si="11"/>
        <v>1</v>
      </c>
      <c r="BD1639" s="304"/>
      <c r="BE1639" s="304" t="str">
        <f t="shared" si="12"/>
        <v>false</v>
      </c>
      <c r="BF1639" s="307"/>
      <c r="BG1639" s="305"/>
      <c r="BH1639" s="305"/>
      <c r="BI1639" s="305"/>
      <c r="BJ1639" s="305" t="str">
        <f t="shared" si="18"/>
        <v>&lt;column comment="" default="" key="false" label="CdAld" length="255" nullable="true" originalDbColumnName="CdAld" originalLength="-1" pattern="" precision="-1" talendType="id_String" type=""/&gt;</v>
      </c>
      <c r="BK1639" s="306"/>
      <c r="BL1639" s="305" t="str">
        <f t="shared" si="14"/>
        <v>&lt;column comment="" default="" key="false" label="CdAld" length="255" nullable="true" originalDbColumnName="CdAld" originalLength="-1" pattern="" precision="-1" talendType="id_String" type=""/&gt;</v>
      </c>
      <c r="BM1639" s="306"/>
      <c r="BN1639" s="302"/>
      <c r="BO1639" s="302"/>
      <c r="BP1639" s="302"/>
      <c r="BQ1639" s="302"/>
      <c r="BR1639" s="302"/>
      <c r="BS1639" s="302"/>
      <c r="BT1639" s="302"/>
      <c r="BU1639" s="302"/>
      <c r="BV1639" s="302"/>
      <c r="BW1639" s="302"/>
      <c r="BX1639" s="302"/>
    </row>
    <row r="1640">
      <c r="A1640" s="292" t="s">
        <v>728</v>
      </c>
      <c r="B1640" s="292">
        <v>1639.0</v>
      </c>
      <c r="C1640" s="292">
        <f t="shared" si="15"/>
        <v>2</v>
      </c>
      <c r="D1640" s="397" t="str">
        <f t="shared" si="35"/>
        <v>Buil Permit Data</v>
      </c>
      <c r="E1640" s="46" t="str">
        <f t="shared" si="2"/>
        <v>ComCode.mdb.CdFaceErr.FaceErr</v>
      </c>
      <c r="F1640" s="46" t="s">
        <v>403</v>
      </c>
      <c r="G1640" s="46" t="s">
        <v>445</v>
      </c>
      <c r="H1640" s="47">
        <v>1.0</v>
      </c>
      <c r="I1640" s="392" t="s">
        <v>2505</v>
      </c>
      <c r="J1640" s="398" t="s">
        <v>740</v>
      </c>
      <c r="K1640" s="393">
        <v>1.0</v>
      </c>
      <c r="L1640" s="394" t="b">
        <v>1</v>
      </c>
      <c r="M1640" s="294" t="s">
        <v>802</v>
      </c>
      <c r="N1640" s="294"/>
      <c r="O1640" s="369"/>
      <c r="P1640" s="369"/>
      <c r="Q1640" s="298" t="str">
        <f t="shared" si="3"/>
        <v>CdFaceErr</v>
      </c>
      <c r="R1640" s="298" t="str">
        <f t="shared" si="19"/>
        <v>FaceErr</v>
      </c>
      <c r="S1640" s="298" t="str">
        <f t="array" ref="S1640">iferror(index('Type Mapping'!$A$2:$D$21,match(J1640,'Type Mapping'!$B$2:$B$21,0),3),"type mismatch")</f>
        <v>VARCHAR</v>
      </c>
      <c r="T1640" s="298"/>
      <c r="U1640" s="298"/>
      <c r="V1640" s="298"/>
      <c r="W1640" s="51" t="b">
        <v>1</v>
      </c>
      <c r="X1640" s="51"/>
      <c r="Y1640" s="309"/>
      <c r="Z1640" s="309"/>
      <c r="AA1640" s="311" t="s">
        <v>977</v>
      </c>
      <c r="AB1640" s="53" t="str">
        <f t="shared" si="23"/>
        <v>**field missing**_history</v>
      </c>
      <c r="AC1640" s="308" t="str">
        <f t="array" ref="AC1640">iferror(index('StoT Mapping (Depreciated)'!$D$2:$L$976,match(E1640,'StoT Mapping (Depreciated)'!$D$2:$D$976,0),9),"**FIELD MISSING**")</f>
        <v>**FIELD MISSING**</v>
      </c>
      <c r="AD1640" s="53" t="str">
        <f t="shared" si="6"/>
        <v>**field missing**.**FIELD MISSING**</v>
      </c>
      <c r="AE1640" s="299">
        <f>countif(NEW_REDB_table.field,AD1640)</f>
        <v>0</v>
      </c>
      <c r="AF1640" s="299" t="str">
        <f t="shared" si="7"/>
        <v>Check...</v>
      </c>
      <c r="AG1640" s="308"/>
      <c r="AH1640" s="317" t="b">
        <v>0</v>
      </c>
      <c r="AI1640" s="317" t="b">
        <v>0</v>
      </c>
      <c r="AJ1640" s="308" t="str">
        <f t="array" ref="AJ1640">iferror(index('Type Mapping'!$A$2:$D$21,match(J1640,'Type Mapping'!$B$2:$B$21,0),4),"type mismatch")</f>
        <v>INT</v>
      </c>
      <c r="AK1640" s="308"/>
      <c r="AL1640" s="308"/>
      <c r="AM1640" s="308"/>
      <c r="AN1640" s="300" t="b">
        <v>0</v>
      </c>
      <c r="AO1640" s="300" t="b">
        <v>0</v>
      </c>
      <c r="AP1640" s="300" t="b">
        <v>0</v>
      </c>
      <c r="AQ1640" s="300" t="b">
        <v>0</v>
      </c>
      <c r="AR1640" s="300"/>
      <c r="AS1640" s="300"/>
      <c r="AT1640" s="302"/>
      <c r="AU1640" s="302"/>
      <c r="AV1640" s="303" t="b">
        <v>1</v>
      </c>
      <c r="AW1640" s="304" t="str">
        <f t="shared" si="9"/>
        <v>true</v>
      </c>
      <c r="AX1640" s="305" t="str">
        <f t="shared" si="17"/>
        <v>***CdFaceErr.xml &lt;?xml version="1.0" encoding="UTF-8"?&gt;&lt;schema&gt;&lt;column comment="" default="" key="true" label="FaceErr" length="255" nullable="true" originalDbColumnName="FaceErr" originalLength="-1" pattern="" precision="-1" talendType="id_String" type=""/&gt;</v>
      </c>
      <c r="AY1640" s="306"/>
      <c r="AZ1640" s="305" t="str">
        <f t="shared" si="10"/>
        <v>CdFaceErr.xml
&lt;?xml version="1.0" encoding="UTF-8"?&gt;&lt;schema&gt;
&lt;column comment="" default="" key="true" label="FaceErr" length="255" nullable="true" originalDbColumnName="FaceErr" originalLength="-1" pattern="" precision="-1" talendType="id_String" type=""/&gt;</v>
      </c>
      <c r="BA1640" s="306"/>
      <c r="BB1640" s="302"/>
      <c r="BC1640" s="303" t="b">
        <f t="shared" si="11"/>
        <v>1</v>
      </c>
      <c r="BD1640" s="304"/>
      <c r="BE1640" s="304" t="str">
        <f t="shared" si="12"/>
        <v>false</v>
      </c>
      <c r="BF1640" s="307"/>
      <c r="BG1640" s="305"/>
      <c r="BH1640" s="305"/>
      <c r="BI1640" s="305"/>
      <c r="BJ1640" s="305" t="str">
        <f t="shared" si="18"/>
        <v>&lt;column comment="" default="" key="false" label="CdFaceErr" length="255" nullable="true" originalDbColumnName="CdFaceErr" originalLength="-1" pattern="" precision="-1" talendType="id_String" type=""/&gt;</v>
      </c>
      <c r="BK1640" s="306"/>
      <c r="BL1640" s="305" t="str">
        <f t="shared" si="14"/>
        <v>&lt;column comment="" default="" key="false" label="CdFaceErr" length="255" nullable="true" originalDbColumnName="CdFaceErr" originalLength="-1" pattern="" precision="-1" talendType="id_String" type=""/&gt;</v>
      </c>
      <c r="BM1640" s="306"/>
      <c r="BN1640" s="302"/>
      <c r="BO1640" s="302"/>
      <c r="BP1640" s="302"/>
      <c r="BQ1640" s="302"/>
      <c r="BR1640" s="302"/>
      <c r="BS1640" s="302"/>
      <c r="BT1640" s="302"/>
      <c r="BU1640" s="302"/>
      <c r="BV1640" s="302"/>
      <c r="BW1640" s="302"/>
      <c r="BX1640" s="302"/>
    </row>
    <row r="1641">
      <c r="A1641" s="292" t="s">
        <v>728</v>
      </c>
      <c r="B1641" s="292">
        <v>1640.0</v>
      </c>
      <c r="C1641" s="292">
        <f t="shared" si="15"/>
        <v>2</v>
      </c>
      <c r="D1641" s="397" t="str">
        <f t="shared" si="35"/>
        <v>Buil Permit Data</v>
      </c>
      <c r="E1641" s="46" t="str">
        <f t="shared" si="2"/>
        <v>ComCode.mdb.CdFaceErr.Descr</v>
      </c>
      <c r="F1641" s="46" t="s">
        <v>403</v>
      </c>
      <c r="G1641" s="46" t="s">
        <v>445</v>
      </c>
      <c r="H1641" s="47">
        <v>2.0</v>
      </c>
      <c r="I1641" s="392" t="s">
        <v>2078</v>
      </c>
      <c r="J1641" s="398" t="s">
        <v>743</v>
      </c>
      <c r="K1641" s="393">
        <v>50.0</v>
      </c>
      <c r="L1641" s="394" t="b">
        <v>0</v>
      </c>
      <c r="M1641" s="294" t="s">
        <v>802</v>
      </c>
      <c r="N1641" s="294"/>
      <c r="O1641" s="369"/>
      <c r="P1641" s="369"/>
      <c r="Q1641" s="298" t="str">
        <f t="shared" si="3"/>
        <v>CdFaceErr</v>
      </c>
      <c r="R1641" s="298" t="str">
        <f t="shared" si="19"/>
        <v>Descr</v>
      </c>
      <c r="S1641" s="298" t="str">
        <f t="array" ref="S1641">iferror(index('Type Mapping'!$A$2:$D$21,match(J1641,'Type Mapping'!$B$2:$B$21,0),3),"type mismatch")</f>
        <v>VARCHAR</v>
      </c>
      <c r="T1641" s="298"/>
      <c r="U1641" s="298"/>
      <c r="V1641" s="298"/>
      <c r="W1641" s="51" t="b">
        <v>1</v>
      </c>
      <c r="X1641" s="51"/>
      <c r="Y1641" s="309"/>
      <c r="Z1641" s="309"/>
      <c r="AA1641" s="311" t="s">
        <v>977</v>
      </c>
      <c r="AB1641" s="53" t="str">
        <f t="shared" si="23"/>
        <v>**field missing**_history</v>
      </c>
      <c r="AC1641" s="308" t="str">
        <f t="array" ref="AC1641">iferror(index('StoT Mapping (Depreciated)'!$D$2:$L$976,match(E1641,'StoT Mapping (Depreciated)'!$D$2:$D$976,0),9),"**FIELD MISSING**")</f>
        <v>**FIELD MISSING**</v>
      </c>
      <c r="AD1641" s="53" t="str">
        <f t="shared" si="6"/>
        <v>**field missing**.**FIELD MISSING**</v>
      </c>
      <c r="AE1641" s="299">
        <f>countif(NEW_REDB_table.field,AD1641)</f>
        <v>0</v>
      </c>
      <c r="AF1641" s="299" t="str">
        <f t="shared" si="7"/>
        <v>Check...</v>
      </c>
      <c r="AG1641" s="308"/>
      <c r="AH1641" s="317" t="b">
        <v>0</v>
      </c>
      <c r="AI1641" s="317" t="b">
        <v>0</v>
      </c>
      <c r="AJ1641" s="308" t="str">
        <f t="array" ref="AJ1641">iferror(index('Type Mapping'!$A$2:$D$21,match(J1641,'Type Mapping'!$B$2:$B$21,0),4),"type mismatch")</f>
        <v>VARCHAR</v>
      </c>
      <c r="AK1641" s="308"/>
      <c r="AL1641" s="308"/>
      <c r="AM1641" s="308"/>
      <c r="AN1641" s="300" t="b">
        <v>0</v>
      </c>
      <c r="AO1641" s="300" t="b">
        <v>0</v>
      </c>
      <c r="AP1641" s="300" t="b">
        <v>0</v>
      </c>
      <c r="AQ1641" s="300" t="b">
        <v>0</v>
      </c>
      <c r="AR1641" s="300"/>
      <c r="AS1641" s="300"/>
      <c r="AT1641" s="302"/>
      <c r="AU1641" s="302"/>
      <c r="AV1641" s="303" t="b">
        <v>1</v>
      </c>
      <c r="AW1641" s="304" t="str">
        <f t="shared" si="9"/>
        <v>false</v>
      </c>
      <c r="AX1641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41" s="306"/>
      <c r="AZ1641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41" s="306"/>
      <c r="BB1641" s="302"/>
      <c r="BC1641" s="303" t="b">
        <f t="shared" si="11"/>
        <v>1</v>
      </c>
      <c r="BD1641" s="304"/>
      <c r="BE1641" s="304" t="str">
        <f t="shared" si="12"/>
        <v>false</v>
      </c>
      <c r="BF1641" s="307"/>
      <c r="BG1641" s="305"/>
      <c r="BH1641" s="305"/>
      <c r="BI1641" s="305"/>
      <c r="BJ1641" s="305" t="str">
        <f t="shared" si="18"/>
        <v>&lt;column comment="" default="" key="false" label="CdFaceErr" length="255" nullable="true" originalDbColumnName="CdFaceErr" originalLength="-1" pattern="" precision="-1" talendType="id_String" type=""/&gt;</v>
      </c>
      <c r="BK1641" s="306"/>
      <c r="BL1641" s="305" t="str">
        <f t="shared" si="14"/>
        <v>&lt;column comment="" default="" key="false" label="CdFaceErr" length="255" nullable="true" originalDbColumnName="CdFaceErr" originalLength="-1" pattern="" precision="-1" talendType="id_String" type=""/&gt;</v>
      </c>
      <c r="BM1641" s="306"/>
      <c r="BN1641" s="302"/>
      <c r="BO1641" s="302"/>
      <c r="BP1641" s="302"/>
      <c r="BQ1641" s="302"/>
      <c r="BR1641" s="302"/>
      <c r="BS1641" s="302"/>
      <c r="BT1641" s="302"/>
      <c r="BU1641" s="302"/>
      <c r="BV1641" s="302"/>
      <c r="BW1641" s="302"/>
      <c r="BX1641" s="302"/>
    </row>
    <row r="1642">
      <c r="A1642" s="292" t="s">
        <v>728</v>
      </c>
      <c r="B1642" s="292">
        <v>1641.0</v>
      </c>
      <c r="C1642" s="292">
        <f t="shared" si="15"/>
        <v>1</v>
      </c>
      <c r="D1642" s="397" t="str">
        <f t="shared" si="35"/>
        <v>Buil Permit Data</v>
      </c>
      <c r="E1642" s="46" t="str">
        <f t="shared" si="2"/>
        <v>ComCode.mdb.CdNLCErr.NLCErr</v>
      </c>
      <c r="F1642" s="46" t="s">
        <v>403</v>
      </c>
      <c r="G1642" s="46" t="s">
        <v>449</v>
      </c>
      <c r="H1642" s="47">
        <v>1.0</v>
      </c>
      <c r="I1642" s="392" t="s">
        <v>2506</v>
      </c>
      <c r="J1642" s="398" t="s">
        <v>740</v>
      </c>
      <c r="K1642" s="393">
        <v>1.0</v>
      </c>
      <c r="L1642" s="394" t="b">
        <v>1</v>
      </c>
      <c r="M1642" s="294" t="s">
        <v>802</v>
      </c>
      <c r="N1642" s="294"/>
      <c r="O1642" s="369"/>
      <c r="P1642" s="369"/>
      <c r="Q1642" s="298" t="str">
        <f t="shared" si="3"/>
        <v>CdNLCErr</v>
      </c>
      <c r="R1642" s="298" t="str">
        <f t="shared" si="19"/>
        <v>NLCErr</v>
      </c>
      <c r="S1642" s="298" t="str">
        <f t="array" ref="S1642">iferror(index('Type Mapping'!$A$2:$D$21,match(J1642,'Type Mapping'!$B$2:$B$21,0),3),"type mismatch")</f>
        <v>VARCHAR</v>
      </c>
      <c r="T1642" s="298"/>
      <c r="U1642" s="298"/>
      <c r="V1642" s="298"/>
      <c r="W1642" s="51" t="b">
        <v>1</v>
      </c>
      <c r="X1642" s="51"/>
      <c r="Y1642" s="309"/>
      <c r="Z1642" s="309"/>
      <c r="AA1642" s="311" t="s">
        <v>977</v>
      </c>
      <c r="AB1642" s="53" t="str">
        <f t="shared" si="23"/>
        <v>**field missing**_history</v>
      </c>
      <c r="AC1642" s="308" t="str">
        <f t="array" ref="AC1642">iferror(index('StoT Mapping (Depreciated)'!$D$2:$L$976,match(E1642,'StoT Mapping (Depreciated)'!$D$2:$D$976,0),9),"**FIELD MISSING**")</f>
        <v>**FIELD MISSING**</v>
      </c>
      <c r="AD1642" s="53" t="str">
        <f t="shared" si="6"/>
        <v>**field missing**.**FIELD MISSING**</v>
      </c>
      <c r="AE1642" s="299">
        <f>countif(NEW_REDB_table.field,AD1642)</f>
        <v>0</v>
      </c>
      <c r="AF1642" s="299" t="str">
        <f t="shared" si="7"/>
        <v>Check...</v>
      </c>
      <c r="AG1642" s="308"/>
      <c r="AH1642" s="317" t="b">
        <v>0</v>
      </c>
      <c r="AI1642" s="317" t="b">
        <v>0</v>
      </c>
      <c r="AJ1642" s="308" t="str">
        <f t="array" ref="AJ1642">iferror(index('Type Mapping'!$A$2:$D$21,match(J1642,'Type Mapping'!$B$2:$B$21,0),4),"type mismatch")</f>
        <v>INT</v>
      </c>
      <c r="AK1642" s="308"/>
      <c r="AL1642" s="308"/>
      <c r="AM1642" s="308"/>
      <c r="AN1642" s="300" t="b">
        <v>0</v>
      </c>
      <c r="AO1642" s="300" t="b">
        <v>0</v>
      </c>
      <c r="AP1642" s="300" t="b">
        <v>0</v>
      </c>
      <c r="AQ1642" s="300" t="b">
        <v>0</v>
      </c>
      <c r="AR1642" s="300"/>
      <c r="AS1642" s="300"/>
      <c r="AT1642" s="302"/>
      <c r="AU1642" s="302"/>
      <c r="AV1642" s="303" t="b">
        <v>1</v>
      </c>
      <c r="AW1642" s="304" t="str">
        <f t="shared" si="9"/>
        <v>true</v>
      </c>
      <c r="AX1642" s="305" t="str">
        <f t="shared" si="17"/>
        <v>***CdNLCErr.xml &lt;?xml version="1.0" encoding="UTF-8"?&gt;&lt;schema&gt;&lt;column comment="" default="" key="true" label="NLCErr" length="255" nullable="true" originalDbColumnName="NLCErr" originalLength="-1" pattern="" precision="-1" talendType="id_String" type=""/&gt;</v>
      </c>
      <c r="AY1642" s="306"/>
      <c r="AZ1642" s="305" t="str">
        <f t="shared" si="10"/>
        <v>CdNLCErr.xml
&lt;?xml version="1.0" encoding="UTF-8"?&gt;&lt;schema&gt;
&lt;column comment="" default="" key="true" label="NLCErr" length="255" nullable="true" originalDbColumnName="NLCErr" originalLength="-1" pattern="" precision="-1" talendType="id_String" type=""/&gt;</v>
      </c>
      <c r="BA1642" s="306"/>
      <c r="BB1642" s="302"/>
      <c r="BC1642" s="303" t="b">
        <f t="shared" si="11"/>
        <v>1</v>
      </c>
      <c r="BD1642" s="304"/>
      <c r="BE1642" s="304" t="str">
        <f t="shared" si="12"/>
        <v>false</v>
      </c>
      <c r="BF1642" s="307"/>
      <c r="BG1642" s="305"/>
      <c r="BH1642" s="305"/>
      <c r="BI1642" s="305"/>
      <c r="BJ1642" s="305" t="str">
        <f t="shared" si="18"/>
        <v>&lt;column comment="" default="" key="false" label="CdNLCErr" length="255" nullable="true" originalDbColumnName="CdNLCErr" originalLength="-1" pattern="" precision="-1" talendType="id_String" type=""/&gt;</v>
      </c>
      <c r="BK1642" s="306"/>
      <c r="BL1642" s="305" t="str">
        <f t="shared" si="14"/>
        <v>&lt;column comment="" default="" key="false" label="CdNLCErr" length="255" nullable="true" originalDbColumnName="CdNLCErr" originalLength="-1" pattern="" precision="-1" talendType="id_String" type=""/&gt;</v>
      </c>
      <c r="BM1642" s="306"/>
      <c r="BN1642" s="302"/>
      <c r="BO1642" s="302"/>
      <c r="BP1642" s="302"/>
      <c r="BQ1642" s="302"/>
      <c r="BR1642" s="302"/>
      <c r="BS1642" s="302"/>
      <c r="BT1642" s="302"/>
      <c r="BU1642" s="302"/>
      <c r="BV1642" s="302"/>
      <c r="BW1642" s="302"/>
      <c r="BX1642" s="302"/>
    </row>
    <row r="1643">
      <c r="A1643" s="292" t="s">
        <v>728</v>
      </c>
      <c r="B1643" s="292">
        <v>1642.0</v>
      </c>
      <c r="C1643" s="292">
        <f t="shared" si="15"/>
        <v>1</v>
      </c>
      <c r="D1643" s="397" t="str">
        <f t="shared" si="35"/>
        <v>Buil Permit Data</v>
      </c>
      <c r="E1643" s="46" t="str">
        <f t="shared" si="2"/>
        <v>ComCode.mdb.CdNLCErr.Descr</v>
      </c>
      <c r="F1643" s="46" t="s">
        <v>403</v>
      </c>
      <c r="G1643" s="46" t="s">
        <v>449</v>
      </c>
      <c r="H1643" s="47">
        <v>2.0</v>
      </c>
      <c r="I1643" s="392" t="s">
        <v>2078</v>
      </c>
      <c r="J1643" s="398" t="s">
        <v>743</v>
      </c>
      <c r="K1643" s="393">
        <v>50.0</v>
      </c>
      <c r="L1643" s="394" t="b">
        <v>0</v>
      </c>
      <c r="M1643" s="294" t="s">
        <v>802</v>
      </c>
      <c r="N1643" s="294"/>
      <c r="O1643" s="369"/>
      <c r="P1643" s="369"/>
      <c r="Q1643" s="298" t="str">
        <f t="shared" si="3"/>
        <v>CdNLCErr</v>
      </c>
      <c r="R1643" s="298" t="str">
        <f t="shared" si="19"/>
        <v>Descr</v>
      </c>
      <c r="S1643" s="298" t="str">
        <f t="array" ref="S1643">iferror(index('Type Mapping'!$A$2:$D$21,match(J1643,'Type Mapping'!$B$2:$B$21,0),3),"type mismatch")</f>
        <v>VARCHAR</v>
      </c>
      <c r="T1643" s="298"/>
      <c r="U1643" s="298"/>
      <c r="V1643" s="298"/>
      <c r="W1643" s="51" t="b">
        <v>1</v>
      </c>
      <c r="X1643" s="51"/>
      <c r="Y1643" s="309"/>
      <c r="Z1643" s="309"/>
      <c r="AA1643" s="311" t="s">
        <v>977</v>
      </c>
      <c r="AB1643" s="53" t="str">
        <f t="shared" si="23"/>
        <v>**field missing**_history</v>
      </c>
      <c r="AC1643" s="308" t="str">
        <f t="array" ref="AC1643">iferror(index('StoT Mapping (Depreciated)'!$D$2:$L$976,match(E1643,'StoT Mapping (Depreciated)'!$D$2:$D$976,0),9),"**FIELD MISSING**")</f>
        <v>**FIELD MISSING**</v>
      </c>
      <c r="AD1643" s="53" t="str">
        <f t="shared" si="6"/>
        <v>**field missing**.**FIELD MISSING**</v>
      </c>
      <c r="AE1643" s="299">
        <f>countif(NEW_REDB_table.field,AD1643)</f>
        <v>0</v>
      </c>
      <c r="AF1643" s="299" t="str">
        <f t="shared" si="7"/>
        <v>Check...</v>
      </c>
      <c r="AG1643" s="308"/>
      <c r="AH1643" s="317" t="b">
        <v>0</v>
      </c>
      <c r="AI1643" s="317" t="b">
        <v>0</v>
      </c>
      <c r="AJ1643" s="308" t="str">
        <f t="array" ref="AJ1643">iferror(index('Type Mapping'!$A$2:$D$21,match(J1643,'Type Mapping'!$B$2:$B$21,0),4),"type mismatch")</f>
        <v>VARCHAR</v>
      </c>
      <c r="AK1643" s="308"/>
      <c r="AL1643" s="308"/>
      <c r="AM1643" s="308"/>
      <c r="AN1643" s="300" t="b">
        <v>0</v>
      </c>
      <c r="AO1643" s="300" t="b">
        <v>0</v>
      </c>
      <c r="AP1643" s="300" t="b">
        <v>0</v>
      </c>
      <c r="AQ1643" s="300" t="b">
        <v>0</v>
      </c>
      <c r="AR1643" s="300"/>
      <c r="AS1643" s="300"/>
      <c r="AT1643" s="302"/>
      <c r="AU1643" s="302"/>
      <c r="AV1643" s="303" t="b">
        <v>1</v>
      </c>
      <c r="AW1643" s="304" t="str">
        <f t="shared" si="9"/>
        <v>false</v>
      </c>
      <c r="AX1643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43" s="306"/>
      <c r="AZ1643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43" s="306"/>
      <c r="BB1643" s="302"/>
      <c r="BC1643" s="303" t="b">
        <f t="shared" si="11"/>
        <v>1</v>
      </c>
      <c r="BD1643" s="304"/>
      <c r="BE1643" s="304" t="str">
        <f t="shared" si="12"/>
        <v>false</v>
      </c>
      <c r="BF1643" s="307"/>
      <c r="BG1643" s="305"/>
      <c r="BH1643" s="305"/>
      <c r="BI1643" s="305"/>
      <c r="BJ1643" s="305" t="str">
        <f t="shared" si="18"/>
        <v>&lt;column comment="" default="" key="false" label="CdNLCErr" length="255" nullable="true" originalDbColumnName="CdNLCErr" originalLength="-1" pattern="" precision="-1" talendType="id_String" type=""/&gt;</v>
      </c>
      <c r="BK1643" s="306"/>
      <c r="BL1643" s="305" t="str">
        <f t="shared" si="14"/>
        <v>&lt;column comment="" default="" key="false" label="CdNLCErr" length="255" nullable="true" originalDbColumnName="CdNLCErr" originalLength="-1" pattern="" precision="-1" talendType="id_String" type=""/&gt;</v>
      </c>
      <c r="BM1643" s="306"/>
      <c r="BN1643" s="302"/>
      <c r="BO1643" s="302"/>
      <c r="BP1643" s="302"/>
      <c r="BQ1643" s="302"/>
      <c r="BR1643" s="302"/>
      <c r="BS1643" s="302"/>
      <c r="BT1643" s="302"/>
      <c r="BU1643" s="302"/>
      <c r="BV1643" s="302"/>
      <c r="BW1643" s="302"/>
      <c r="BX1643" s="302"/>
    </row>
    <row r="1644">
      <c r="A1644" s="292" t="s">
        <v>728</v>
      </c>
      <c r="B1644" s="292">
        <v>1643.0</v>
      </c>
      <c r="C1644" s="292">
        <f t="shared" si="15"/>
        <v>2</v>
      </c>
      <c r="D1644" s="397" t="str">
        <f t="shared" si="35"/>
        <v>Buil Permit Data</v>
      </c>
      <c r="E1644" s="46" t="str">
        <f t="shared" si="2"/>
        <v>ComCode.mdb.CdPrclErr.PrclErr</v>
      </c>
      <c r="F1644" s="46" t="s">
        <v>403</v>
      </c>
      <c r="G1644" s="46" t="s">
        <v>451</v>
      </c>
      <c r="H1644" s="47">
        <v>1.0</v>
      </c>
      <c r="I1644" s="392" t="s">
        <v>1845</v>
      </c>
      <c r="J1644" s="398" t="s">
        <v>740</v>
      </c>
      <c r="K1644" s="393">
        <v>1.0</v>
      </c>
      <c r="L1644" s="394" t="b">
        <v>1</v>
      </c>
      <c r="M1644" s="294" t="s">
        <v>2001</v>
      </c>
      <c r="N1644" s="294"/>
      <c r="O1644" s="369"/>
      <c r="P1644" s="369"/>
      <c r="Q1644" s="298" t="str">
        <f t="shared" si="3"/>
        <v>CdPrclErr</v>
      </c>
      <c r="R1644" s="298" t="str">
        <f t="shared" si="19"/>
        <v>PrclErr</v>
      </c>
      <c r="S1644" s="298" t="str">
        <f t="array" ref="S1644">iferror(index('Type Mapping'!$A$2:$D$21,match(J1644,'Type Mapping'!$B$2:$B$21,0),3),"type mismatch")</f>
        <v>VARCHAR</v>
      </c>
      <c r="T1644" s="298"/>
      <c r="U1644" s="298"/>
      <c r="V1644" s="298"/>
      <c r="W1644" s="51" t="b">
        <v>1</v>
      </c>
      <c r="X1644" s="51"/>
      <c r="Y1644" s="309"/>
      <c r="Z1644" s="309"/>
      <c r="AA1644" s="311" t="s">
        <v>977</v>
      </c>
      <c r="AB1644" s="53" t="str">
        <f t="shared" si="23"/>
        <v>**field missing**_history</v>
      </c>
      <c r="AC1644" s="308" t="str">
        <f t="array" ref="AC1644">iferror(index('StoT Mapping (Depreciated)'!$D$2:$L$976,match(E1644,'StoT Mapping (Depreciated)'!$D$2:$D$976,0),9),"**FIELD MISSING**")</f>
        <v>**FIELD MISSING**</v>
      </c>
      <c r="AD1644" s="53" t="str">
        <f t="shared" si="6"/>
        <v>**field missing**.**FIELD MISSING**</v>
      </c>
      <c r="AE1644" s="299">
        <f>countif(NEW_REDB_table.field,AD1644)</f>
        <v>0</v>
      </c>
      <c r="AF1644" s="299" t="str">
        <f t="shared" si="7"/>
        <v>Check...</v>
      </c>
      <c r="AG1644" s="308"/>
      <c r="AH1644" s="317" t="b">
        <v>0</v>
      </c>
      <c r="AI1644" s="317" t="b">
        <v>0</v>
      </c>
      <c r="AJ1644" s="308" t="str">
        <f t="array" ref="AJ1644">iferror(index('Type Mapping'!$A$2:$D$21,match(J1644,'Type Mapping'!$B$2:$B$21,0),4),"type mismatch")</f>
        <v>INT</v>
      </c>
      <c r="AK1644" s="308"/>
      <c r="AL1644" s="308"/>
      <c r="AM1644" s="308"/>
      <c r="AN1644" s="300" t="b">
        <v>0</v>
      </c>
      <c r="AO1644" s="300" t="b">
        <v>0</v>
      </c>
      <c r="AP1644" s="300" t="b">
        <v>0</v>
      </c>
      <c r="AQ1644" s="300" t="b">
        <v>0</v>
      </c>
      <c r="AR1644" s="300"/>
      <c r="AS1644" s="300"/>
      <c r="AT1644" s="302"/>
      <c r="AU1644" s="302"/>
      <c r="AV1644" s="303" t="b">
        <v>1</v>
      </c>
      <c r="AW1644" s="304" t="str">
        <f t="shared" si="9"/>
        <v>true</v>
      </c>
      <c r="AX1644" s="305" t="str">
        <f t="shared" si="17"/>
        <v>***CdPrclErr.xml &lt;?xml version="1.0" encoding="UTF-8"?&gt;&lt;schema&gt;&lt;column comment="" default="" key="true" label="PrclErr" length="255" nullable="true" originalDbColumnName="PrclErr" originalLength="-1" pattern="" precision="-1" talendType="id_String" type=""/&gt;</v>
      </c>
      <c r="AY1644" s="306"/>
      <c r="AZ1644" s="305" t="str">
        <f t="shared" si="10"/>
        <v>CdPrclErr.xml
&lt;?xml version="1.0" encoding="UTF-8"?&gt;&lt;schema&gt;
&lt;column comment="" default="" key="true" label="PrclErr" length="255" nullable="true" originalDbColumnName="PrclErr" originalLength="-1" pattern="" precision="-1" talendType="id_String" type=""/&gt;</v>
      </c>
      <c r="BA1644" s="306"/>
      <c r="BB1644" s="302"/>
      <c r="BC1644" s="303" t="b">
        <f t="shared" si="11"/>
        <v>1</v>
      </c>
      <c r="BD1644" s="304"/>
      <c r="BE1644" s="304" t="str">
        <f t="shared" si="12"/>
        <v>false</v>
      </c>
      <c r="BF1644" s="307"/>
      <c r="BG1644" s="305"/>
      <c r="BH1644" s="305"/>
      <c r="BI1644" s="305"/>
      <c r="BJ1644" s="305" t="str">
        <f t="shared" si="18"/>
        <v>&lt;column comment="" default="" key="false" label="CdPrclErr" length="255" nullable="true" originalDbColumnName="CdPrclErr" originalLength="-1" pattern="" precision="-1" talendType="id_String" type=""/&gt;</v>
      </c>
      <c r="BK1644" s="306"/>
      <c r="BL1644" s="305" t="str">
        <f t="shared" si="14"/>
        <v>&lt;column comment="" default="" key="false" label="CdPrclErr" length="255" nullable="true" originalDbColumnName="CdPrclErr" originalLength="-1" pattern="" precision="-1" talendType="id_String" type=""/&gt;</v>
      </c>
      <c r="BM1644" s="306"/>
      <c r="BN1644" s="302"/>
      <c r="BO1644" s="302"/>
      <c r="BP1644" s="302"/>
      <c r="BQ1644" s="302"/>
      <c r="BR1644" s="302"/>
      <c r="BS1644" s="302"/>
      <c r="BT1644" s="302"/>
      <c r="BU1644" s="302"/>
      <c r="BV1644" s="302"/>
      <c r="BW1644" s="302"/>
      <c r="BX1644" s="302"/>
    </row>
    <row r="1645">
      <c r="A1645" s="292" t="s">
        <v>728</v>
      </c>
      <c r="B1645" s="292">
        <v>1644.0</v>
      </c>
      <c r="C1645" s="292">
        <f t="shared" si="15"/>
        <v>2</v>
      </c>
      <c r="D1645" s="397" t="str">
        <f t="shared" si="35"/>
        <v>Buil Permit Data</v>
      </c>
      <c r="E1645" s="46" t="str">
        <f t="shared" si="2"/>
        <v>ComCode.mdb.CdPrclErr.Descr</v>
      </c>
      <c r="F1645" s="46" t="s">
        <v>403</v>
      </c>
      <c r="G1645" s="46" t="s">
        <v>451</v>
      </c>
      <c r="H1645" s="47">
        <v>2.0</v>
      </c>
      <c r="I1645" s="392" t="s">
        <v>2078</v>
      </c>
      <c r="J1645" s="398" t="s">
        <v>743</v>
      </c>
      <c r="K1645" s="393">
        <v>60.0</v>
      </c>
      <c r="L1645" s="394" t="b">
        <v>0</v>
      </c>
      <c r="M1645" s="294" t="s">
        <v>802</v>
      </c>
      <c r="N1645" s="294"/>
      <c r="O1645" s="369"/>
      <c r="P1645" s="369"/>
      <c r="Q1645" s="298" t="str">
        <f t="shared" si="3"/>
        <v>CdPrclErr</v>
      </c>
      <c r="R1645" s="298" t="str">
        <f t="shared" si="19"/>
        <v>Descr</v>
      </c>
      <c r="S1645" s="298" t="str">
        <f t="array" ref="S1645">iferror(index('Type Mapping'!$A$2:$D$21,match(J1645,'Type Mapping'!$B$2:$B$21,0),3),"type mismatch")</f>
        <v>VARCHAR</v>
      </c>
      <c r="T1645" s="298"/>
      <c r="U1645" s="298"/>
      <c r="V1645" s="298"/>
      <c r="W1645" s="51" t="b">
        <v>1</v>
      </c>
      <c r="X1645" s="51"/>
      <c r="Y1645" s="309"/>
      <c r="Z1645" s="309"/>
      <c r="AA1645" s="311" t="s">
        <v>977</v>
      </c>
      <c r="AB1645" s="53" t="str">
        <f t="shared" si="23"/>
        <v>**field missing**_history</v>
      </c>
      <c r="AC1645" s="308" t="str">
        <f t="array" ref="AC1645">iferror(index('StoT Mapping (Depreciated)'!$D$2:$L$976,match(E1645,'StoT Mapping (Depreciated)'!$D$2:$D$976,0),9),"**FIELD MISSING**")</f>
        <v>**FIELD MISSING**</v>
      </c>
      <c r="AD1645" s="53" t="str">
        <f t="shared" si="6"/>
        <v>**field missing**.**FIELD MISSING**</v>
      </c>
      <c r="AE1645" s="299">
        <f>countif(NEW_REDB_table.field,AD1645)</f>
        <v>0</v>
      </c>
      <c r="AF1645" s="299" t="str">
        <f t="shared" si="7"/>
        <v>Check...</v>
      </c>
      <c r="AG1645" s="308"/>
      <c r="AH1645" s="317" t="b">
        <v>0</v>
      </c>
      <c r="AI1645" s="317" t="b">
        <v>0</v>
      </c>
      <c r="AJ1645" s="308" t="str">
        <f t="array" ref="AJ1645">iferror(index('Type Mapping'!$A$2:$D$21,match(J1645,'Type Mapping'!$B$2:$B$21,0),4),"type mismatch")</f>
        <v>VARCHAR</v>
      </c>
      <c r="AK1645" s="308"/>
      <c r="AL1645" s="308"/>
      <c r="AM1645" s="308"/>
      <c r="AN1645" s="300" t="b">
        <v>0</v>
      </c>
      <c r="AO1645" s="300" t="b">
        <v>0</v>
      </c>
      <c r="AP1645" s="300" t="b">
        <v>0</v>
      </c>
      <c r="AQ1645" s="300" t="b">
        <v>0</v>
      </c>
      <c r="AR1645" s="300"/>
      <c r="AS1645" s="300"/>
      <c r="AT1645" s="302"/>
      <c r="AU1645" s="302"/>
      <c r="AV1645" s="303" t="b">
        <v>1</v>
      </c>
      <c r="AW1645" s="304" t="str">
        <f t="shared" si="9"/>
        <v>false</v>
      </c>
      <c r="AX1645" s="305" t="str">
        <f t="shared" si="17"/>
        <v>&lt;column comment="" default="" key="false" label="Descr" length="255" nullable="true" originalDbColumnName="Descr" originalLength="-1" pattern="" precision="-1" talendType="id_String" type=""/&gt;</v>
      </c>
      <c r="AY1645" s="306"/>
      <c r="AZ1645" s="305" t="str">
        <f t="shared" si="10"/>
        <v>&lt;column comment="" default="" key="false" label="Descr" length="255" nullable="true" originalDbColumnName="Descr" originalLength="-1" pattern="" precision="-1" talendType="id_String" type=""/&gt;</v>
      </c>
      <c r="BA1645" s="306"/>
      <c r="BB1645" s="302"/>
      <c r="BC1645" s="303" t="b">
        <f t="shared" si="11"/>
        <v>1</v>
      </c>
      <c r="BD1645" s="304"/>
      <c r="BE1645" s="304" t="str">
        <f t="shared" si="12"/>
        <v>false</v>
      </c>
      <c r="BF1645" s="307"/>
      <c r="BG1645" s="305"/>
      <c r="BH1645" s="305"/>
      <c r="BI1645" s="305"/>
      <c r="BJ1645" s="305" t="str">
        <f t="shared" si="18"/>
        <v>&lt;column comment="" default="" key="false" label="CdPrclErr" length="255" nullable="true" originalDbColumnName="CdPrclErr" originalLength="-1" pattern="" precision="-1" talendType="id_String" type=""/&gt;</v>
      </c>
      <c r="BK1645" s="306"/>
      <c r="BL1645" s="305" t="str">
        <f t="shared" si="14"/>
        <v>&lt;column comment="" default="" key="false" label="CdPrclErr" length="255" nullable="true" originalDbColumnName="CdPrclErr" originalLength="-1" pattern="" precision="-1" talendType="id_String" type=""/&gt;</v>
      </c>
      <c r="BM1645" s="306"/>
      <c r="BN1645" s="302"/>
      <c r="BO1645" s="302"/>
      <c r="BP1645" s="302"/>
      <c r="BQ1645" s="302"/>
      <c r="BR1645" s="302"/>
      <c r="BS1645" s="302"/>
      <c r="BT1645" s="302"/>
      <c r="BU1645" s="302"/>
      <c r="BV1645" s="302"/>
      <c r="BW1645" s="302"/>
      <c r="BX1645" s="302"/>
    </row>
    <row r="1646">
      <c r="A1646" s="292" t="s">
        <v>728</v>
      </c>
      <c r="B1646" s="292">
        <v>1645.0</v>
      </c>
      <c r="C1646" s="292">
        <f t="shared" si="15"/>
        <v>2</v>
      </c>
      <c r="D1646" s="397" t="str">
        <f t="shared" si="35"/>
        <v>Buil Permit Data</v>
      </c>
      <c r="E1646" s="46" t="str">
        <f t="shared" si="2"/>
        <v>ComCode.mdb.CdPrclErr.Degree</v>
      </c>
      <c r="F1646" s="46" t="s">
        <v>403</v>
      </c>
      <c r="G1646" s="46" t="s">
        <v>451</v>
      </c>
      <c r="H1646" s="47">
        <v>3.0</v>
      </c>
      <c r="I1646" s="392" t="s">
        <v>2507</v>
      </c>
      <c r="J1646" s="398" t="s">
        <v>743</v>
      </c>
      <c r="K1646" s="393">
        <v>20.0</v>
      </c>
      <c r="L1646" s="394" t="b">
        <v>0</v>
      </c>
      <c r="M1646" s="294" t="s">
        <v>802</v>
      </c>
      <c r="N1646" s="294"/>
      <c r="O1646" s="369"/>
      <c r="P1646" s="369"/>
      <c r="Q1646" s="298" t="str">
        <f t="shared" si="3"/>
        <v>CdPrclErr</v>
      </c>
      <c r="R1646" s="298" t="str">
        <f t="shared" si="19"/>
        <v>Degree</v>
      </c>
      <c r="S1646" s="298" t="str">
        <f t="array" ref="S1646">iferror(index('Type Mapping'!$A$2:$D$21,match(J1646,'Type Mapping'!$B$2:$B$21,0),3),"type mismatch")</f>
        <v>VARCHAR</v>
      </c>
      <c r="T1646" s="298"/>
      <c r="U1646" s="298"/>
      <c r="V1646" s="298"/>
      <c r="W1646" s="51" t="b">
        <v>1</v>
      </c>
      <c r="X1646" s="51"/>
      <c r="Y1646" s="309"/>
      <c r="Z1646" s="309"/>
      <c r="AA1646" s="311" t="s">
        <v>977</v>
      </c>
      <c r="AB1646" s="53" t="str">
        <f t="shared" si="23"/>
        <v>**field missing**_history</v>
      </c>
      <c r="AC1646" s="308" t="str">
        <f t="array" ref="AC1646">iferror(index('StoT Mapping (Depreciated)'!$D$2:$L$976,match(E1646,'StoT Mapping (Depreciated)'!$D$2:$D$976,0),9),"**FIELD MISSING**")</f>
        <v>**FIELD MISSING**</v>
      </c>
      <c r="AD1646" s="53" t="str">
        <f t="shared" si="6"/>
        <v>**field missing**.**FIELD MISSING**</v>
      </c>
      <c r="AE1646" s="299">
        <f>countif(NEW_REDB_table.field,AD1646)</f>
        <v>0</v>
      </c>
      <c r="AF1646" s="299" t="str">
        <f t="shared" si="7"/>
        <v>Check...</v>
      </c>
      <c r="AG1646" s="308"/>
      <c r="AH1646" s="317" t="b">
        <v>0</v>
      </c>
      <c r="AI1646" s="317" t="b">
        <v>0</v>
      </c>
      <c r="AJ1646" s="308" t="str">
        <f t="array" ref="AJ1646">iferror(index('Type Mapping'!$A$2:$D$21,match(J1646,'Type Mapping'!$B$2:$B$21,0),4),"type mismatch")</f>
        <v>VARCHAR</v>
      </c>
      <c r="AK1646" s="308"/>
      <c r="AL1646" s="308"/>
      <c r="AM1646" s="308"/>
      <c r="AN1646" s="300" t="b">
        <v>0</v>
      </c>
      <c r="AO1646" s="300" t="b">
        <v>0</v>
      </c>
      <c r="AP1646" s="300" t="b">
        <v>0</v>
      </c>
      <c r="AQ1646" s="300" t="b">
        <v>0</v>
      </c>
      <c r="AR1646" s="300"/>
      <c r="AS1646" s="300"/>
      <c r="AT1646" s="302"/>
      <c r="AU1646" s="302"/>
      <c r="AV1646" s="303" t="b">
        <v>1</v>
      </c>
      <c r="AW1646" s="304" t="str">
        <f t="shared" si="9"/>
        <v>false</v>
      </c>
      <c r="AX1646" s="305" t="str">
        <f t="shared" si="17"/>
        <v>&lt;column comment="" default="" key="false" label="Degree" length="255" nullable="true" originalDbColumnName="Degree" originalLength="-1" pattern="" precision="-1" talendType="id_String" type=""/&gt;&lt;/schema&gt;</v>
      </c>
      <c r="AY1646" s="306"/>
      <c r="AZ1646" s="305" t="str">
        <f t="shared" si="10"/>
        <v>&lt;column comment="" default="" key="false" label="Degree" length="255" nullable="true" originalDbColumnName="Degree" originalLength="-1" pattern="" precision="-1" talendType="id_String" type=""/&gt;
&lt;/schema&gt;
</v>
      </c>
      <c r="BA1646" s="306"/>
      <c r="BB1646" s="302"/>
      <c r="BC1646" s="303" t="b">
        <f t="shared" si="11"/>
        <v>1</v>
      </c>
      <c r="BD1646" s="304"/>
      <c r="BE1646" s="304" t="str">
        <f t="shared" si="12"/>
        <v>false</v>
      </c>
      <c r="BF1646" s="307"/>
      <c r="BG1646" s="305"/>
      <c r="BH1646" s="305"/>
      <c r="BI1646" s="305"/>
      <c r="BJ1646" s="305" t="str">
        <f t="shared" si="18"/>
        <v>&lt;column comment="" default="" key="false" label="CdPrclErr" length="255" nullable="true" originalDbColumnName="CdPrclErr" originalLength="-1" pattern="" precision="-1" talendType="id_String" type=""/&gt;</v>
      </c>
      <c r="BK1646" s="306"/>
      <c r="BL1646" s="305" t="str">
        <f t="shared" si="14"/>
        <v>&lt;column comment="" default="" key="false" label="CdPrclErr" length="255" nullable="true" originalDbColumnName="CdPrclErr" originalLength="-1" pattern="" precision="-1" talendType="id_String" type=""/&gt;</v>
      </c>
      <c r="BM1646" s="306"/>
      <c r="BN1646" s="302"/>
      <c r="BO1646" s="302"/>
      <c r="BP1646" s="302"/>
      <c r="BQ1646" s="302"/>
      <c r="BR1646" s="302"/>
      <c r="BS1646" s="302"/>
      <c r="BT1646" s="302"/>
      <c r="BU1646" s="302"/>
      <c r="BV1646" s="302"/>
      <c r="BW1646" s="302"/>
      <c r="BX1646" s="302"/>
    </row>
    <row r="1647">
      <c r="A1647" s="292" t="s">
        <v>728</v>
      </c>
      <c r="B1647" s="292">
        <v>1646.0</v>
      </c>
      <c r="C1647" s="292">
        <f t="shared" si="15"/>
        <v>1</v>
      </c>
      <c r="D1647" s="397" t="str">
        <f t="shared" si="35"/>
        <v>Buil Permit Data</v>
      </c>
      <c r="E1647" s="46" t="str">
        <f t="shared" si="2"/>
        <v>cndcode.mdb.CdCndStatus.CndStatus</v>
      </c>
      <c r="F1647" s="46" t="s">
        <v>335</v>
      </c>
      <c r="G1647" s="46" t="s">
        <v>429</v>
      </c>
      <c r="H1647" s="47">
        <v>1.0</v>
      </c>
      <c r="I1647" s="392" t="s">
        <v>433</v>
      </c>
      <c r="J1647" s="398" t="s">
        <v>743</v>
      </c>
      <c r="K1647" s="393">
        <v>1.0</v>
      </c>
      <c r="L1647" s="394" t="b">
        <v>1</v>
      </c>
      <c r="M1647" s="294" t="s">
        <v>802</v>
      </c>
      <c r="N1647" s="294"/>
      <c r="O1647" s="369"/>
      <c r="P1647" s="369"/>
      <c r="Q1647" s="298" t="str">
        <f t="shared" si="3"/>
        <v>CdCndStatus</v>
      </c>
      <c r="R1647" s="298" t="str">
        <f t="shared" si="19"/>
        <v>CndStatus</v>
      </c>
      <c r="S1647" s="298" t="str">
        <f t="array" ref="S1647">iferror(index('Type Mapping'!$A$2:$D$21,match(J1647,'Type Mapping'!$B$2:$B$21,0),3),"type mismatch")</f>
        <v>VARCHAR</v>
      </c>
      <c r="T1647" s="298"/>
      <c r="U1647" s="298"/>
      <c r="V1647" s="298"/>
      <c r="W1647" s="51" t="b">
        <v>1</v>
      </c>
      <c r="X1647" s="51"/>
      <c r="Y1647" s="309"/>
      <c r="Z1647" s="309"/>
      <c r="AA1647" s="311" t="s">
        <v>977</v>
      </c>
      <c r="AB1647" s="53" t="str">
        <f t="shared" si="23"/>
        <v>**field missing**_history</v>
      </c>
      <c r="AC1647" s="308" t="str">
        <f t="array" ref="AC1647">iferror(index('StoT Mapping (Depreciated)'!$D$2:$L$976,match(E1647,'StoT Mapping (Depreciated)'!$D$2:$D$976,0),9),"**FIELD MISSING**")</f>
        <v>**FIELD MISSING**</v>
      </c>
      <c r="AD1647" s="53" t="str">
        <f t="shared" si="6"/>
        <v>**field missing**.**FIELD MISSING**</v>
      </c>
      <c r="AE1647" s="299">
        <f>countif(NEW_REDB_table.field,AD1647)</f>
        <v>0</v>
      </c>
      <c r="AF1647" s="299" t="str">
        <f t="shared" si="7"/>
        <v>Check...</v>
      </c>
      <c r="AG1647" s="308"/>
      <c r="AH1647" s="317" t="b">
        <v>0</v>
      </c>
      <c r="AI1647" s="317" t="b">
        <v>0</v>
      </c>
      <c r="AJ1647" s="308" t="str">
        <f t="array" ref="AJ1647">iferror(index('Type Mapping'!$A$2:$D$21,match(J1647,'Type Mapping'!$B$2:$B$21,0),4),"type mismatch")</f>
        <v>VARCHAR</v>
      </c>
      <c r="AK1647" s="308"/>
      <c r="AL1647" s="308"/>
      <c r="AM1647" s="308"/>
      <c r="AN1647" s="300" t="b">
        <v>0</v>
      </c>
      <c r="AO1647" s="300" t="b">
        <v>0</v>
      </c>
      <c r="AP1647" s="300" t="b">
        <v>0</v>
      </c>
      <c r="AQ1647" s="300" t="b">
        <v>0</v>
      </c>
      <c r="AR1647" s="300"/>
      <c r="AS1647" s="300"/>
      <c r="AT1647" s="302"/>
      <c r="AU1647" s="302"/>
      <c r="AV1647" s="303" t="b">
        <v>1</v>
      </c>
      <c r="AW1647" s="304" t="str">
        <f t="shared" si="9"/>
        <v>true</v>
      </c>
      <c r="AX1647" s="305" t="str">
        <f t="shared" si="17"/>
        <v>***CdCndStatus.xml &lt;?xml version="1.0" encoding="UTF-8"?&gt;&lt;schema&gt;&lt;column comment="" default="" key="true" label="CndStatus" length="255" nullable="true" originalDbColumnName="CndStatus" originalLength="-1" pattern="" precision="-1" talendType="id_String" type=""/&gt;</v>
      </c>
      <c r="AY1647" s="306"/>
      <c r="AZ1647" s="305" t="str">
        <f t="shared" si="10"/>
        <v>CdCndStatus.xml
&lt;?xml version="1.0" encoding="UTF-8"?&gt;&lt;schema&gt;
&lt;column comment="" default="" key="true" label="CndStatus" length="255" nullable="true" originalDbColumnName="CndStatus" originalLength="-1" pattern="" precision="-1" talendType="id_String" type=""/&gt;</v>
      </c>
      <c r="BA1647" s="306"/>
      <c r="BB1647" s="302"/>
      <c r="BC1647" s="303" t="b">
        <f t="shared" si="11"/>
        <v>1</v>
      </c>
      <c r="BD1647" s="304"/>
      <c r="BE1647" s="304" t="str">
        <f t="shared" si="12"/>
        <v>false</v>
      </c>
      <c r="BF1647" s="307"/>
      <c r="BG1647" s="305"/>
      <c r="BH1647" s="305"/>
      <c r="BI1647" s="305"/>
      <c r="BJ1647" s="305" t="str">
        <f t="shared" si="18"/>
        <v>&lt;column comment="" default="" key="false" label="CdCndStatus" length="255" nullable="true" originalDbColumnName="CdCndStatus" originalLength="-1" pattern="" precision="-1" talendType="id_String" type=""/&gt;</v>
      </c>
      <c r="BK1647" s="306"/>
      <c r="BL1647" s="305" t="str">
        <f t="shared" si="14"/>
        <v>&lt;column comment="" default="" key="false" label="CdCndStatus" length="255" nullable="true" originalDbColumnName="CdCndStatus" originalLength="-1" pattern="" precision="-1" talendType="id_String" type=""/&gt;</v>
      </c>
      <c r="BM1647" s="306"/>
      <c r="BN1647" s="302"/>
      <c r="BO1647" s="302"/>
      <c r="BP1647" s="302"/>
      <c r="BQ1647" s="302"/>
      <c r="BR1647" s="302"/>
      <c r="BS1647" s="302"/>
      <c r="BT1647" s="302"/>
      <c r="BU1647" s="302"/>
      <c r="BV1647" s="302"/>
      <c r="BW1647" s="302"/>
      <c r="BX1647" s="302"/>
    </row>
    <row r="1648">
      <c r="A1648" s="292" t="s">
        <v>728</v>
      </c>
      <c r="B1648" s="292">
        <v>1647.0</v>
      </c>
      <c r="C1648" s="292">
        <f t="shared" si="15"/>
        <v>1</v>
      </c>
      <c r="D1648" s="397" t="str">
        <f t="shared" si="35"/>
        <v>Buil Permit Data</v>
      </c>
      <c r="E1648" s="46" t="str">
        <f t="shared" si="2"/>
        <v>cndcode.mdb.CdCndStatus.Descr</v>
      </c>
      <c r="F1648" s="46" t="s">
        <v>335</v>
      </c>
      <c r="G1648" s="46" t="s">
        <v>429</v>
      </c>
      <c r="H1648" s="47">
        <v>2.0</v>
      </c>
      <c r="I1648" s="392" t="s">
        <v>2078</v>
      </c>
      <c r="J1648" s="398" t="s">
        <v>743</v>
      </c>
      <c r="K1648" s="393">
        <v>15.0</v>
      </c>
      <c r="L1648" s="394" t="b">
        <v>0</v>
      </c>
      <c r="M1648" s="294" t="s">
        <v>802</v>
      </c>
      <c r="N1648" s="294"/>
      <c r="O1648" s="369"/>
      <c r="P1648" s="369"/>
      <c r="Q1648" s="298" t="str">
        <f t="shared" si="3"/>
        <v>CdCndStatus</v>
      </c>
      <c r="R1648" s="298" t="str">
        <f t="shared" si="19"/>
        <v>Descr</v>
      </c>
      <c r="S1648" s="298" t="str">
        <f t="array" ref="S1648">iferror(index('Type Mapping'!$A$2:$D$21,match(J1648,'Type Mapping'!$B$2:$B$21,0),3),"type mismatch")</f>
        <v>VARCHAR</v>
      </c>
      <c r="T1648" s="298"/>
      <c r="U1648" s="298"/>
      <c r="V1648" s="298"/>
      <c r="W1648" s="51" t="b">
        <v>1</v>
      </c>
      <c r="X1648" s="51"/>
      <c r="Y1648" s="309"/>
      <c r="Z1648" s="309"/>
      <c r="AA1648" s="311" t="s">
        <v>977</v>
      </c>
      <c r="AB1648" s="53" t="str">
        <f t="shared" si="23"/>
        <v>**field missing**_history</v>
      </c>
      <c r="AC1648" s="308" t="str">
        <f t="array" ref="AC1648">iferror(index('StoT Mapping (Depreciated)'!$D$2:$L$976,match(E1648,'StoT Mapping (Depreciated)'!$D$2:$D$976,0),9),"**FIELD MISSING**")</f>
        <v>**FIELD MISSING**</v>
      </c>
      <c r="AD1648" s="53" t="str">
        <f t="shared" si="6"/>
        <v>**field missing**.**FIELD MISSING**</v>
      </c>
      <c r="AE1648" s="299">
        <f>countif(NEW_REDB_table.field,AD1648)</f>
        <v>0</v>
      </c>
      <c r="AF1648" s="299" t="str">
        <f t="shared" si="7"/>
        <v>Check...</v>
      </c>
      <c r="AG1648" s="308"/>
      <c r="AH1648" s="317" t="b">
        <v>0</v>
      </c>
      <c r="AI1648" s="317" t="b">
        <v>0</v>
      </c>
      <c r="AJ1648" s="308" t="str">
        <f t="array" ref="AJ1648">iferror(index('Type Mapping'!$A$2:$D$21,match(J1648,'Type Mapping'!$B$2:$B$21,0),4),"type mismatch")</f>
        <v>VARCHAR</v>
      </c>
      <c r="AK1648" s="308"/>
      <c r="AL1648" s="308"/>
      <c r="AM1648" s="308"/>
      <c r="AN1648" s="300" t="b">
        <v>0</v>
      </c>
      <c r="AO1648" s="300" t="b">
        <v>0</v>
      </c>
      <c r="AP1648" s="300" t="b">
        <v>0</v>
      </c>
      <c r="AQ1648" s="300" t="b">
        <v>0</v>
      </c>
      <c r="AR1648" s="300"/>
      <c r="AS1648" s="300"/>
      <c r="AT1648" s="302"/>
      <c r="AU1648" s="302"/>
      <c r="AV1648" s="303" t="b">
        <v>1</v>
      </c>
      <c r="AW1648" s="304" t="str">
        <f t="shared" si="9"/>
        <v>false</v>
      </c>
      <c r="AX1648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48" s="306"/>
      <c r="AZ1648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48" s="306"/>
      <c r="BB1648" s="302"/>
      <c r="BC1648" s="303" t="b">
        <f t="shared" si="11"/>
        <v>1</v>
      </c>
      <c r="BD1648" s="304"/>
      <c r="BE1648" s="304" t="str">
        <f t="shared" si="12"/>
        <v>false</v>
      </c>
      <c r="BF1648" s="307"/>
      <c r="BG1648" s="305"/>
      <c r="BH1648" s="305"/>
      <c r="BI1648" s="305"/>
      <c r="BJ1648" s="305" t="str">
        <f t="shared" si="18"/>
        <v>&lt;column comment="" default="" key="false" label="CdCndStatus" length="255" nullable="true" originalDbColumnName="CdCndStatus" originalLength="-1" pattern="" precision="-1" talendType="id_String" type=""/&gt;</v>
      </c>
      <c r="BK1648" s="306"/>
      <c r="BL1648" s="305" t="str">
        <f t="shared" si="14"/>
        <v>&lt;column comment="" default="" key="false" label="CdCndStatus" length="255" nullable="true" originalDbColumnName="CdCndStatus" originalLength="-1" pattern="" precision="-1" talendType="id_String" type=""/&gt;</v>
      </c>
      <c r="BM1648" s="306"/>
      <c r="BN1648" s="302"/>
      <c r="BO1648" s="302"/>
      <c r="BP1648" s="302"/>
      <c r="BQ1648" s="302"/>
      <c r="BR1648" s="302"/>
      <c r="BS1648" s="302"/>
      <c r="BT1648" s="302"/>
      <c r="BU1648" s="302"/>
      <c r="BV1648" s="302"/>
      <c r="BW1648" s="302"/>
      <c r="BX1648" s="302"/>
    </row>
    <row r="1649">
      <c r="A1649" s="292" t="s">
        <v>728</v>
      </c>
      <c r="B1649" s="292">
        <v>1648.0</v>
      </c>
      <c r="C1649" s="292">
        <f t="shared" si="15"/>
        <v>2</v>
      </c>
      <c r="D1649" s="397" t="str">
        <f t="shared" si="35"/>
        <v>Buil Permit Data</v>
      </c>
      <c r="E1649" s="46" t="str">
        <f t="shared" si="2"/>
        <v>cndcode.mdb.CdCndInspType.InspType</v>
      </c>
      <c r="F1649" s="46" t="s">
        <v>335</v>
      </c>
      <c r="G1649" s="46" t="s">
        <v>428</v>
      </c>
      <c r="H1649" s="47">
        <v>1.0</v>
      </c>
      <c r="I1649" s="392" t="s">
        <v>435</v>
      </c>
      <c r="J1649" s="398" t="s">
        <v>743</v>
      </c>
      <c r="K1649" s="393">
        <v>2.0</v>
      </c>
      <c r="L1649" s="394" t="b">
        <v>1</v>
      </c>
      <c r="M1649" s="294" t="s">
        <v>802</v>
      </c>
      <c r="N1649" s="294"/>
      <c r="O1649" s="369"/>
      <c r="P1649" s="369"/>
      <c r="Q1649" s="298" t="str">
        <f t="shared" si="3"/>
        <v>CdCndInspType</v>
      </c>
      <c r="R1649" s="298" t="str">
        <f t="shared" si="19"/>
        <v>InspType</v>
      </c>
      <c r="S1649" s="298" t="str">
        <f t="array" ref="S1649">iferror(index('Type Mapping'!$A$2:$D$21,match(J1649,'Type Mapping'!$B$2:$B$21,0),3),"type mismatch")</f>
        <v>VARCHAR</v>
      </c>
      <c r="T1649" s="298"/>
      <c r="U1649" s="298"/>
      <c r="V1649" s="298"/>
      <c r="W1649" s="51" t="b">
        <v>1</v>
      </c>
      <c r="X1649" s="51"/>
      <c r="Y1649" s="309"/>
      <c r="Z1649" s="309"/>
      <c r="AA1649" s="311" t="s">
        <v>977</v>
      </c>
      <c r="AB1649" s="53" t="str">
        <f t="shared" si="23"/>
        <v>**field missing**_history</v>
      </c>
      <c r="AC1649" s="308" t="str">
        <f t="array" ref="AC1649">iferror(index('StoT Mapping (Depreciated)'!$D$2:$L$976,match(E1649,'StoT Mapping (Depreciated)'!$D$2:$D$976,0),9),"**FIELD MISSING**")</f>
        <v>**FIELD MISSING**</v>
      </c>
      <c r="AD1649" s="53" t="str">
        <f t="shared" si="6"/>
        <v>**field missing**.**FIELD MISSING**</v>
      </c>
      <c r="AE1649" s="299">
        <f>countif(NEW_REDB_table.field,AD1649)</f>
        <v>0</v>
      </c>
      <c r="AF1649" s="299" t="str">
        <f t="shared" si="7"/>
        <v>Check...</v>
      </c>
      <c r="AG1649" s="308"/>
      <c r="AH1649" s="317" t="b">
        <v>0</v>
      </c>
      <c r="AI1649" s="317" t="b">
        <v>0</v>
      </c>
      <c r="AJ1649" s="308" t="str">
        <f t="array" ref="AJ1649">iferror(index('Type Mapping'!$A$2:$D$21,match(J1649,'Type Mapping'!$B$2:$B$21,0),4),"type mismatch")</f>
        <v>VARCHAR</v>
      </c>
      <c r="AK1649" s="308"/>
      <c r="AL1649" s="308"/>
      <c r="AM1649" s="308"/>
      <c r="AN1649" s="300" t="b">
        <v>0</v>
      </c>
      <c r="AO1649" s="300" t="b">
        <v>0</v>
      </c>
      <c r="AP1649" s="300" t="b">
        <v>0</v>
      </c>
      <c r="AQ1649" s="300" t="b">
        <v>0</v>
      </c>
      <c r="AR1649" s="300"/>
      <c r="AS1649" s="300"/>
      <c r="AT1649" s="302"/>
      <c r="AU1649" s="302"/>
      <c r="AV1649" s="303" t="b">
        <v>1</v>
      </c>
      <c r="AW1649" s="304" t="str">
        <f t="shared" si="9"/>
        <v>true</v>
      </c>
      <c r="AX1649" s="305" t="str">
        <f t="shared" si="17"/>
        <v>***CdCndInspType.xml &lt;?xml version="1.0" encoding="UTF-8"?&gt;&lt;schema&gt;&lt;column comment="" default="" key="true" label="InspType" length="255" nullable="true" originalDbColumnName="InspType" originalLength="-1" pattern="" precision="-1" talendType="id_String" type=""/&gt;</v>
      </c>
      <c r="AY1649" s="306"/>
      <c r="AZ1649" s="305" t="str">
        <f t="shared" si="10"/>
        <v>CdCndInspType.xml
&lt;?xml version="1.0" encoding="UTF-8"?&gt;&lt;schema&gt;
&lt;column comment="" default="" key="true" label="InspType" length="255" nullable="true" originalDbColumnName="InspType" originalLength="-1" pattern="" precision="-1" talendType="id_String" type=""/&gt;</v>
      </c>
      <c r="BA1649" s="306"/>
      <c r="BB1649" s="302"/>
      <c r="BC1649" s="303" t="b">
        <f t="shared" si="11"/>
        <v>1</v>
      </c>
      <c r="BD1649" s="304"/>
      <c r="BE1649" s="304" t="str">
        <f t="shared" si="12"/>
        <v>false</v>
      </c>
      <c r="BF1649" s="307"/>
      <c r="BG1649" s="305"/>
      <c r="BH1649" s="305"/>
      <c r="BI1649" s="305"/>
      <c r="BJ1649" s="305" t="str">
        <f t="shared" si="18"/>
        <v>&lt;column comment="" default="" key="false" label="CdCndInspType" length="255" nullable="true" originalDbColumnName="CdCndInspType" originalLength="-1" pattern="" precision="-1" talendType="id_String" type=""/&gt;</v>
      </c>
      <c r="BK1649" s="306"/>
      <c r="BL1649" s="305" t="str">
        <f t="shared" si="14"/>
        <v>&lt;column comment="" default="" key="false" label="CdCndInspType" length="255" nullable="true" originalDbColumnName="CdCndInspType" originalLength="-1" pattern="" precision="-1" talendType="id_String" type=""/&gt;</v>
      </c>
      <c r="BM1649" s="306"/>
      <c r="BN1649" s="302"/>
      <c r="BO1649" s="302"/>
      <c r="BP1649" s="302"/>
      <c r="BQ1649" s="302"/>
      <c r="BR1649" s="302"/>
      <c r="BS1649" s="302"/>
      <c r="BT1649" s="302"/>
      <c r="BU1649" s="302"/>
      <c r="BV1649" s="302"/>
      <c r="BW1649" s="302"/>
      <c r="BX1649" s="302"/>
    </row>
    <row r="1650">
      <c r="A1650" s="292" t="s">
        <v>728</v>
      </c>
      <c r="B1650" s="292">
        <v>1649.0</v>
      </c>
      <c r="C1650" s="292">
        <f t="shared" si="15"/>
        <v>2</v>
      </c>
      <c r="D1650" s="397" t="str">
        <f t="shared" si="35"/>
        <v>Buil Permit Data</v>
      </c>
      <c r="E1650" s="46" t="str">
        <f t="shared" si="2"/>
        <v>cndcode.mdb.CdCndInspType.Desc</v>
      </c>
      <c r="F1650" s="46" t="s">
        <v>335</v>
      </c>
      <c r="G1650" s="46" t="s">
        <v>428</v>
      </c>
      <c r="H1650" s="47">
        <v>2.0</v>
      </c>
      <c r="I1650" s="392" t="s">
        <v>2133</v>
      </c>
      <c r="J1650" s="398" t="s">
        <v>743</v>
      </c>
      <c r="K1650" s="393">
        <v>40.0</v>
      </c>
      <c r="L1650" s="394" t="b">
        <v>0</v>
      </c>
      <c r="M1650" s="294" t="s">
        <v>802</v>
      </c>
      <c r="N1650" s="294"/>
      <c r="O1650" s="369"/>
      <c r="P1650" s="369"/>
      <c r="Q1650" s="298" t="str">
        <f t="shared" si="3"/>
        <v>CdCndInspType</v>
      </c>
      <c r="R1650" s="298" t="str">
        <f t="shared" si="19"/>
        <v>Desc</v>
      </c>
      <c r="S1650" s="298" t="str">
        <f t="array" ref="S1650">iferror(index('Type Mapping'!$A$2:$D$21,match(J1650,'Type Mapping'!$B$2:$B$21,0),3),"type mismatch")</f>
        <v>VARCHAR</v>
      </c>
      <c r="T1650" s="298"/>
      <c r="U1650" s="298"/>
      <c r="V1650" s="298"/>
      <c r="W1650" s="51" t="b">
        <v>1</v>
      </c>
      <c r="X1650" s="51"/>
      <c r="Y1650" s="309"/>
      <c r="Z1650" s="309"/>
      <c r="AA1650" s="311" t="s">
        <v>977</v>
      </c>
      <c r="AB1650" s="53" t="str">
        <f t="shared" si="23"/>
        <v>**field missing**_history</v>
      </c>
      <c r="AC1650" s="308" t="str">
        <f t="array" ref="AC1650">iferror(index('StoT Mapping (Depreciated)'!$D$2:$L$976,match(E1650,'StoT Mapping (Depreciated)'!$D$2:$D$976,0),9),"**FIELD MISSING**")</f>
        <v>**FIELD MISSING**</v>
      </c>
      <c r="AD1650" s="53" t="str">
        <f t="shared" si="6"/>
        <v>**field missing**.**FIELD MISSING**</v>
      </c>
      <c r="AE1650" s="299">
        <f>countif(NEW_REDB_table.field,AD1650)</f>
        <v>0</v>
      </c>
      <c r="AF1650" s="299" t="str">
        <f t="shared" si="7"/>
        <v>Check...</v>
      </c>
      <c r="AG1650" s="308"/>
      <c r="AH1650" s="317" t="b">
        <v>0</v>
      </c>
      <c r="AI1650" s="317" t="b">
        <v>0</v>
      </c>
      <c r="AJ1650" s="308" t="str">
        <f t="array" ref="AJ1650">iferror(index('Type Mapping'!$A$2:$D$21,match(J1650,'Type Mapping'!$B$2:$B$21,0),4),"type mismatch")</f>
        <v>VARCHAR</v>
      </c>
      <c r="AK1650" s="308"/>
      <c r="AL1650" s="308"/>
      <c r="AM1650" s="308"/>
      <c r="AN1650" s="300" t="b">
        <v>0</v>
      </c>
      <c r="AO1650" s="300" t="b">
        <v>0</v>
      </c>
      <c r="AP1650" s="300" t="b">
        <v>0</v>
      </c>
      <c r="AQ1650" s="300" t="b">
        <v>0</v>
      </c>
      <c r="AR1650" s="300"/>
      <c r="AS1650" s="300"/>
      <c r="AT1650" s="302"/>
      <c r="AU1650" s="302"/>
      <c r="AV1650" s="303" t="b">
        <v>1</v>
      </c>
      <c r="AW1650" s="304" t="str">
        <f t="shared" si="9"/>
        <v>false</v>
      </c>
      <c r="AX1650" s="305" t="str">
        <f t="shared" si="17"/>
        <v>&lt;column comment="" default="" key="false" label="Desc" length="255" nullable="true" originalDbColumnName="Desc" originalLength="-1" pattern="" precision="-1" talendType="id_String" type=""/&gt;&lt;/schema&gt;</v>
      </c>
      <c r="AY1650" s="306"/>
      <c r="AZ1650" s="305" t="str">
        <f t="shared" si="10"/>
        <v>&lt;column comment="" default="" key="false" label="Desc" length="255" nullable="true" originalDbColumnName="Desc" originalLength="-1" pattern="" precision="-1" talendType="id_String" type=""/&gt;
&lt;/schema&gt;
</v>
      </c>
      <c r="BA1650" s="306"/>
      <c r="BB1650" s="302"/>
      <c r="BC1650" s="303" t="b">
        <f t="shared" si="11"/>
        <v>1</v>
      </c>
      <c r="BD1650" s="304"/>
      <c r="BE1650" s="304" t="str">
        <f t="shared" si="12"/>
        <v>false</v>
      </c>
      <c r="BF1650" s="307"/>
      <c r="BG1650" s="305"/>
      <c r="BH1650" s="305"/>
      <c r="BI1650" s="305"/>
      <c r="BJ1650" s="305" t="str">
        <f t="shared" si="18"/>
        <v>&lt;column comment="" default="" key="false" label="CdCndInspType" length="255" nullable="true" originalDbColumnName="CdCndInspType" originalLength="-1" pattern="" precision="-1" talendType="id_String" type=""/&gt;</v>
      </c>
      <c r="BK1650" s="306"/>
      <c r="BL1650" s="305" t="str">
        <f t="shared" si="14"/>
        <v>&lt;column comment="" default="" key="false" label="CdCndInspType" length="255" nullable="true" originalDbColumnName="CdCndInspType" originalLength="-1" pattern="" precision="-1" talendType="id_String" type=""/&gt;</v>
      </c>
      <c r="BM1650" s="306"/>
      <c r="BN1650" s="302"/>
      <c r="BO1650" s="302"/>
      <c r="BP1650" s="302"/>
      <c r="BQ1650" s="302"/>
      <c r="BR1650" s="302"/>
      <c r="BS1650" s="302"/>
      <c r="BT1650" s="302"/>
      <c r="BU1650" s="302"/>
      <c r="BV1650" s="302"/>
      <c r="BW1650" s="302"/>
      <c r="BX1650" s="302"/>
    </row>
    <row r="1651">
      <c r="A1651" s="292" t="s">
        <v>728</v>
      </c>
      <c r="B1651" s="292">
        <v>1650.0</v>
      </c>
      <c r="C1651" s="292">
        <f t="shared" si="15"/>
        <v>1</v>
      </c>
      <c r="D1651" s="397" t="str">
        <f t="shared" si="35"/>
        <v>Buil Permit Data</v>
      </c>
      <c r="E1651" s="46" t="str">
        <f t="shared" si="2"/>
        <v>cndcode.mdb.CdCndImpactCode.ImpactCode</v>
      </c>
      <c r="F1651" s="46" t="s">
        <v>335</v>
      </c>
      <c r="G1651" s="46" t="s">
        <v>427</v>
      </c>
      <c r="H1651" s="47">
        <v>1.0</v>
      </c>
      <c r="I1651" s="392" t="s">
        <v>434</v>
      </c>
      <c r="J1651" s="398" t="s">
        <v>740</v>
      </c>
      <c r="K1651" s="393">
        <v>1.0</v>
      </c>
      <c r="L1651" s="394" t="b">
        <v>1</v>
      </c>
      <c r="M1651" s="294" t="s">
        <v>802</v>
      </c>
      <c r="N1651" s="294"/>
      <c r="O1651" s="369"/>
      <c r="P1651" s="369"/>
      <c r="Q1651" s="298" t="str">
        <f t="shared" si="3"/>
        <v>CdCndImpactCode</v>
      </c>
      <c r="R1651" s="298" t="str">
        <f t="shared" si="19"/>
        <v>ImpactCode</v>
      </c>
      <c r="S1651" s="298" t="str">
        <f t="array" ref="S1651">iferror(index('Type Mapping'!$A$2:$D$21,match(J1651,'Type Mapping'!$B$2:$B$21,0),3),"type mismatch")</f>
        <v>VARCHAR</v>
      </c>
      <c r="T1651" s="298"/>
      <c r="U1651" s="298"/>
      <c r="V1651" s="298"/>
      <c r="W1651" s="51" t="b">
        <v>1</v>
      </c>
      <c r="X1651" s="51"/>
      <c r="Y1651" s="309"/>
      <c r="Z1651" s="309"/>
      <c r="AA1651" s="311" t="s">
        <v>977</v>
      </c>
      <c r="AB1651" s="53" t="str">
        <f t="shared" si="23"/>
        <v>**field missing**_history</v>
      </c>
      <c r="AC1651" s="308" t="str">
        <f t="array" ref="AC1651">iferror(index('StoT Mapping (Depreciated)'!$D$2:$L$976,match(E1651,'StoT Mapping (Depreciated)'!$D$2:$D$976,0),9),"**FIELD MISSING**")</f>
        <v>**FIELD MISSING**</v>
      </c>
      <c r="AD1651" s="53" t="str">
        <f t="shared" si="6"/>
        <v>**field missing**.**FIELD MISSING**</v>
      </c>
      <c r="AE1651" s="299">
        <f>countif(NEW_REDB_table.field,AD1651)</f>
        <v>0</v>
      </c>
      <c r="AF1651" s="299" t="str">
        <f t="shared" si="7"/>
        <v>Check...</v>
      </c>
      <c r="AG1651" s="308"/>
      <c r="AH1651" s="317" t="b">
        <v>0</v>
      </c>
      <c r="AI1651" s="317" t="b">
        <v>0</v>
      </c>
      <c r="AJ1651" s="308" t="str">
        <f t="array" ref="AJ1651">iferror(index('Type Mapping'!$A$2:$D$21,match(J1651,'Type Mapping'!$B$2:$B$21,0),4),"type mismatch")</f>
        <v>INT</v>
      </c>
      <c r="AK1651" s="308"/>
      <c r="AL1651" s="308"/>
      <c r="AM1651" s="308"/>
      <c r="AN1651" s="300" t="b">
        <v>0</v>
      </c>
      <c r="AO1651" s="300" t="b">
        <v>0</v>
      </c>
      <c r="AP1651" s="300" t="b">
        <v>0</v>
      </c>
      <c r="AQ1651" s="300" t="b">
        <v>0</v>
      </c>
      <c r="AR1651" s="300"/>
      <c r="AS1651" s="300"/>
      <c r="AT1651" s="302"/>
      <c r="AU1651" s="302"/>
      <c r="AV1651" s="303" t="b">
        <v>1</v>
      </c>
      <c r="AW1651" s="304" t="str">
        <f t="shared" si="9"/>
        <v>true</v>
      </c>
      <c r="AX1651" s="305" t="str">
        <f t="shared" si="17"/>
        <v>***CdCndImpactCode.xml &lt;?xml version="1.0" encoding="UTF-8"?&gt;&lt;schema&gt;&lt;column comment="" default="" key="true" label="ImpactCode" length="255" nullable="true" originalDbColumnName="ImpactCode" originalLength="-1" pattern="" precision="-1" talendType="id_String" type=""/&gt;</v>
      </c>
      <c r="AY1651" s="306"/>
      <c r="AZ1651" s="305" t="str">
        <f t="shared" si="10"/>
        <v>CdCndImpactCode.xml
&lt;?xml version="1.0" encoding="UTF-8"?&gt;&lt;schema&gt;
&lt;column comment="" default="" key="true" label="ImpactCode" length="255" nullable="true" originalDbColumnName="ImpactCode" originalLength="-1" pattern="" precision="-1" talendType="id_String" type=""/&gt;</v>
      </c>
      <c r="BA1651" s="306"/>
      <c r="BB1651" s="302"/>
      <c r="BC1651" s="303" t="b">
        <f t="shared" si="11"/>
        <v>1</v>
      </c>
      <c r="BD1651" s="304"/>
      <c r="BE1651" s="304" t="str">
        <f t="shared" si="12"/>
        <v>false</v>
      </c>
      <c r="BF1651" s="307"/>
      <c r="BG1651" s="305"/>
      <c r="BH1651" s="305"/>
      <c r="BI1651" s="305"/>
      <c r="BJ1651" s="305" t="str">
        <f t="shared" si="18"/>
        <v>&lt;column comment="" default="" key="false" label="CdCndImpactCode" length="255" nullable="true" originalDbColumnName="CdCndImpactCode" originalLength="-1" pattern="" precision="-1" talendType="id_String" type=""/&gt;</v>
      </c>
      <c r="BK1651" s="306"/>
      <c r="BL1651" s="305" t="str">
        <f t="shared" si="14"/>
        <v>&lt;column comment="" default="" key="false" label="CdCndImpactCode" length="255" nullable="true" originalDbColumnName="CdCndImpactCode" originalLength="-1" pattern="" precision="-1" talendType="id_String" type=""/&gt;</v>
      </c>
      <c r="BM1651" s="306"/>
      <c r="BN1651" s="302"/>
      <c r="BO1651" s="302"/>
      <c r="BP1651" s="302"/>
      <c r="BQ1651" s="302"/>
      <c r="BR1651" s="302"/>
      <c r="BS1651" s="302"/>
      <c r="BT1651" s="302"/>
      <c r="BU1651" s="302"/>
      <c r="BV1651" s="302"/>
      <c r="BW1651" s="302"/>
      <c r="BX1651" s="302"/>
    </row>
    <row r="1652">
      <c r="A1652" s="292" t="s">
        <v>728</v>
      </c>
      <c r="B1652" s="292">
        <v>1651.0</v>
      </c>
      <c r="C1652" s="292">
        <f t="shared" si="15"/>
        <v>1</v>
      </c>
      <c r="D1652" s="397" t="str">
        <f t="shared" si="35"/>
        <v>Buil Permit Data</v>
      </c>
      <c r="E1652" s="46" t="str">
        <f t="shared" si="2"/>
        <v>cndcode.mdb.CdCndImpactCode.Descr</v>
      </c>
      <c r="F1652" s="46" t="s">
        <v>335</v>
      </c>
      <c r="G1652" s="46" t="s">
        <v>427</v>
      </c>
      <c r="H1652" s="47">
        <v>2.0</v>
      </c>
      <c r="I1652" s="392" t="s">
        <v>2078</v>
      </c>
      <c r="J1652" s="398" t="s">
        <v>743</v>
      </c>
      <c r="K1652" s="393">
        <v>10.0</v>
      </c>
      <c r="L1652" s="394" t="b">
        <v>0</v>
      </c>
      <c r="M1652" s="294" t="s">
        <v>802</v>
      </c>
      <c r="N1652" s="294"/>
      <c r="O1652" s="369"/>
      <c r="P1652" s="369"/>
      <c r="Q1652" s="298" t="str">
        <f t="shared" si="3"/>
        <v>CdCndImpactCode</v>
      </c>
      <c r="R1652" s="298" t="str">
        <f t="shared" si="19"/>
        <v>Descr</v>
      </c>
      <c r="S1652" s="298" t="str">
        <f t="array" ref="S1652">iferror(index('Type Mapping'!$A$2:$D$21,match(J1652,'Type Mapping'!$B$2:$B$21,0),3),"type mismatch")</f>
        <v>VARCHAR</v>
      </c>
      <c r="T1652" s="298"/>
      <c r="U1652" s="298"/>
      <c r="V1652" s="298"/>
      <c r="W1652" s="51" t="b">
        <v>1</v>
      </c>
      <c r="X1652" s="51"/>
      <c r="Y1652" s="309"/>
      <c r="Z1652" s="309"/>
      <c r="AA1652" s="311" t="s">
        <v>977</v>
      </c>
      <c r="AB1652" s="53" t="str">
        <f t="shared" si="23"/>
        <v>**field missing**_history</v>
      </c>
      <c r="AC1652" s="308" t="str">
        <f t="array" ref="AC1652">iferror(index('StoT Mapping (Depreciated)'!$D$2:$L$976,match(E1652,'StoT Mapping (Depreciated)'!$D$2:$D$976,0),9),"**FIELD MISSING**")</f>
        <v>**FIELD MISSING**</v>
      </c>
      <c r="AD1652" s="53" t="str">
        <f t="shared" si="6"/>
        <v>**field missing**.**FIELD MISSING**</v>
      </c>
      <c r="AE1652" s="299">
        <f>countif(NEW_REDB_table.field,AD1652)</f>
        <v>0</v>
      </c>
      <c r="AF1652" s="299" t="str">
        <f t="shared" si="7"/>
        <v>Check...</v>
      </c>
      <c r="AG1652" s="308"/>
      <c r="AH1652" s="317" t="b">
        <v>0</v>
      </c>
      <c r="AI1652" s="317" t="b">
        <v>0</v>
      </c>
      <c r="AJ1652" s="308" t="str">
        <f t="array" ref="AJ1652">iferror(index('Type Mapping'!$A$2:$D$21,match(J1652,'Type Mapping'!$B$2:$B$21,0),4),"type mismatch")</f>
        <v>VARCHAR</v>
      </c>
      <c r="AK1652" s="308"/>
      <c r="AL1652" s="308"/>
      <c r="AM1652" s="308"/>
      <c r="AN1652" s="300" t="b">
        <v>0</v>
      </c>
      <c r="AO1652" s="300" t="b">
        <v>0</v>
      </c>
      <c r="AP1652" s="300" t="b">
        <v>0</v>
      </c>
      <c r="AQ1652" s="300" t="b">
        <v>0</v>
      </c>
      <c r="AR1652" s="300"/>
      <c r="AS1652" s="300"/>
      <c r="AT1652" s="302"/>
      <c r="AU1652" s="302"/>
      <c r="AV1652" s="303" t="b">
        <v>1</v>
      </c>
      <c r="AW1652" s="304" t="str">
        <f t="shared" si="9"/>
        <v>false</v>
      </c>
      <c r="AX1652" s="305" t="str">
        <f t="shared" si="17"/>
        <v>&lt;column comment="" default="" key="false" label="Descr" length="255" nullable="true" originalDbColumnName="Descr" originalLength="-1" pattern="" precision="-1" talendType="id_String" type=""/&gt;&lt;/schema&gt;</v>
      </c>
      <c r="AY1652" s="306"/>
      <c r="AZ1652" s="305" t="str">
        <f t="shared" si="10"/>
        <v>&lt;column comment="" default="" key="false" label="Descr" length="255" nullable="true" originalDbColumnName="Descr" originalLength="-1" pattern="" precision="-1" talendType="id_String" type=""/&gt;
&lt;/schema&gt;
</v>
      </c>
      <c r="BA1652" s="306"/>
      <c r="BB1652" s="302"/>
      <c r="BC1652" s="303" t="b">
        <f t="shared" si="11"/>
        <v>1</v>
      </c>
      <c r="BD1652" s="304"/>
      <c r="BE1652" s="304" t="str">
        <f t="shared" si="12"/>
        <v>false</v>
      </c>
      <c r="BF1652" s="307"/>
      <c r="BG1652" s="305"/>
      <c r="BH1652" s="305"/>
      <c r="BI1652" s="305"/>
      <c r="BJ1652" s="305" t="str">
        <f t="shared" si="18"/>
        <v>&lt;column comment="" default="" key="false" label="CdCndImpactCode" length="255" nullable="true" originalDbColumnName="CdCndImpactCode" originalLength="-1" pattern="" precision="-1" talendType="id_String" type=""/&gt;&lt;/schema&gt;</v>
      </c>
      <c r="BK1652" s="306"/>
      <c r="BL1652" s="305" t="str">
        <f t="shared" si="14"/>
        <v>&lt;column comment="" default="" key="false" label="CdCndImpactCode" length="255" nullable="true" originalDbColumnName="CdCndImpactCode" originalLength="-1" pattern="" precision="-1" talendType="id_String" type=""/&gt;
&lt;/schema&gt;
</v>
      </c>
      <c r="BM1652" s="306"/>
      <c r="BN1652" s="302"/>
      <c r="BO1652" s="302"/>
      <c r="BP1652" s="302"/>
      <c r="BQ1652" s="302"/>
      <c r="BR1652" s="302"/>
      <c r="BS1652" s="302"/>
      <c r="BT1652" s="302"/>
      <c r="BU1652" s="302"/>
      <c r="BV1652" s="302"/>
      <c r="BW1652" s="302"/>
      <c r="BX1652" s="302"/>
    </row>
    <row r="1653">
      <c r="A1653" s="292" t="s">
        <v>728</v>
      </c>
      <c r="B1653" s="292">
        <v>1652.0</v>
      </c>
      <c r="C1653" s="292">
        <f t="shared" si="15"/>
        <v>2</v>
      </c>
      <c r="D1653" s="397" t="str">
        <f t="shared" ref="D1653:D1664" si="36">HYPERLINK("https://www.stlouis-mo.gov/data/building-permits/index.cfm","Field Definitions")</f>
        <v>Field Definitions</v>
      </c>
      <c r="E1653" s="46" t="str">
        <f t="shared" si="2"/>
        <v>demolition-permits-field-definitions.xlsx.Sheet1.Name</v>
      </c>
      <c r="F1653" s="46" t="s">
        <v>420</v>
      </c>
      <c r="G1653" s="46" t="s">
        <v>123</v>
      </c>
      <c r="H1653" s="47">
        <v>1.0</v>
      </c>
      <c r="I1653" s="392" t="s">
        <v>681</v>
      </c>
      <c r="J1653" s="398" t="s">
        <v>743</v>
      </c>
      <c r="K1653" s="393">
        <v>10.0</v>
      </c>
      <c r="L1653" s="394" t="b">
        <v>1</v>
      </c>
      <c r="M1653" s="294" t="s">
        <v>802</v>
      </c>
      <c r="N1653" s="294"/>
      <c r="O1653" s="47" t="s">
        <v>1763</v>
      </c>
      <c r="P1653" s="47"/>
      <c r="Q1653" s="298" t="str">
        <f t="shared" si="3"/>
        <v>Sheet1</v>
      </c>
      <c r="R1653" s="298" t="str">
        <f t="shared" si="19"/>
        <v>Name</v>
      </c>
      <c r="S1653" s="298" t="str">
        <f t="array" ref="S1653">iferror(index('Type Mapping'!$A$2:$D$21,match(J1653,'Type Mapping'!$B$2:$B$21,0),3),"type mismatch")</f>
        <v>VARCHAR</v>
      </c>
      <c r="T1653" s="298"/>
      <c r="U1653" s="298"/>
      <c r="V1653" s="298"/>
      <c r="W1653" s="51" t="b">
        <v>0</v>
      </c>
      <c r="X1653" s="51" t="s">
        <v>2508</v>
      </c>
      <c r="Y1653" s="51"/>
      <c r="Z1653" s="51" t="s">
        <v>1731</v>
      </c>
      <c r="AA1653" s="311" t="s">
        <v>977</v>
      </c>
      <c r="AB1653" s="53" t="str">
        <f t="shared" si="23"/>
        <v>**field missing**_history</v>
      </c>
      <c r="AC1653" s="308" t="str">
        <f t="array" ref="AC1653">iferror(index('StoT Mapping (Depreciated)'!$D$2:$L$976,match(E1653,'StoT Mapping (Depreciated)'!$D$2:$D$976,0),9),"**FIELD MISSING**")</f>
        <v>**FIELD MISSING**</v>
      </c>
      <c r="AD1653" s="53" t="str">
        <f t="shared" si="6"/>
        <v>**field missing**.**FIELD MISSING**</v>
      </c>
      <c r="AE1653" s="299">
        <f>countif(NEW_REDB_table.field,AD1653)</f>
        <v>0</v>
      </c>
      <c r="AF1653" s="299" t="str">
        <f t="shared" si="7"/>
        <v>Check...</v>
      </c>
      <c r="AG1653" s="308"/>
      <c r="AH1653" s="317" t="b">
        <v>0</v>
      </c>
      <c r="AI1653" s="317" t="b">
        <v>0</v>
      </c>
      <c r="AJ1653" s="308" t="str">
        <f t="array" ref="AJ1653">iferror(index('Type Mapping'!$A$2:$D$21,match(J1653,'Type Mapping'!$B$2:$B$21,0),4),"type mismatch")</f>
        <v>VARCHAR</v>
      </c>
      <c r="AK1653" s="308"/>
      <c r="AL1653" s="308"/>
      <c r="AM1653" s="308"/>
      <c r="AN1653" s="300" t="b">
        <v>0</v>
      </c>
      <c r="AO1653" s="300" t="b">
        <v>0</v>
      </c>
      <c r="AP1653" s="300" t="b">
        <v>0</v>
      </c>
      <c r="AQ1653" s="300" t="b">
        <v>0</v>
      </c>
      <c r="AR1653" s="300"/>
      <c r="AS1653" s="300"/>
      <c r="AT1653" s="302"/>
      <c r="AU1653" s="302"/>
      <c r="AV1653" s="303" t="b">
        <v>0</v>
      </c>
      <c r="AW1653" s="304" t="str">
        <f t="shared" si="9"/>
        <v/>
      </c>
      <c r="AX1653" s="305" t="str">
        <f t="shared" si="17"/>
        <v/>
      </c>
      <c r="AY1653" s="306"/>
      <c r="AZ1653" s="305" t="str">
        <f t="shared" si="10"/>
        <v/>
      </c>
      <c r="BA1653" s="306"/>
      <c r="BB1653" s="302"/>
      <c r="BC1653" s="303" t="b">
        <f t="shared" si="11"/>
        <v>0</v>
      </c>
      <c r="BD1653" s="304"/>
      <c r="BE1653" s="304" t="str">
        <f t="shared" si="12"/>
        <v/>
      </c>
      <c r="BF1653" s="307"/>
      <c r="BG1653" s="305"/>
      <c r="BH1653" s="305"/>
      <c r="BI1653" s="305"/>
      <c r="BJ1653" s="305" t="str">
        <f t="shared" si="18"/>
        <v/>
      </c>
      <c r="BK1653" s="306"/>
      <c r="BL1653" s="305" t="str">
        <f t="shared" si="14"/>
        <v/>
      </c>
      <c r="BM1653" s="306"/>
      <c r="BN1653" s="302"/>
      <c r="BO1653" s="302"/>
      <c r="BP1653" s="302"/>
      <c r="BQ1653" s="302"/>
      <c r="BR1653" s="302"/>
      <c r="BS1653" s="302"/>
      <c r="BT1653" s="302"/>
      <c r="BU1653" s="302"/>
      <c r="BV1653" s="302"/>
      <c r="BW1653" s="302"/>
      <c r="BX1653" s="302"/>
    </row>
    <row r="1654">
      <c r="A1654" s="292" t="s">
        <v>728</v>
      </c>
      <c r="B1654" s="292">
        <v>1653.0</v>
      </c>
      <c r="C1654" s="292">
        <f t="shared" si="15"/>
        <v>2</v>
      </c>
      <c r="D1654" s="397" t="str">
        <f t="shared" si="36"/>
        <v>Field Definitions</v>
      </c>
      <c r="E1654" s="46" t="str">
        <f t="shared" si="2"/>
        <v>demolition-permits-field-definitions.xlsx.Sheet1.Label</v>
      </c>
      <c r="F1654" s="46" t="s">
        <v>420</v>
      </c>
      <c r="G1654" s="46" t="s">
        <v>123</v>
      </c>
      <c r="H1654" s="47">
        <v>2.0</v>
      </c>
      <c r="I1654" s="392" t="s">
        <v>1738</v>
      </c>
      <c r="J1654" s="398" t="s">
        <v>743</v>
      </c>
      <c r="K1654" s="393">
        <v>10.0</v>
      </c>
      <c r="L1654" s="394" t="b">
        <v>0</v>
      </c>
      <c r="M1654" s="294" t="s">
        <v>802</v>
      </c>
      <c r="N1654" s="294"/>
      <c r="O1654" s="47" t="s">
        <v>1764</v>
      </c>
      <c r="P1654" s="47"/>
      <c r="Q1654" s="298" t="str">
        <f t="shared" si="3"/>
        <v>Sheet1</v>
      </c>
      <c r="R1654" s="298" t="str">
        <f t="shared" si="19"/>
        <v>Label</v>
      </c>
      <c r="S1654" s="298" t="str">
        <f t="array" ref="S1654">iferror(index('Type Mapping'!$A$2:$D$21,match(J1654,'Type Mapping'!$B$2:$B$21,0),3),"type mismatch")</f>
        <v>VARCHAR</v>
      </c>
      <c r="T1654" s="298"/>
      <c r="U1654" s="298"/>
      <c r="V1654" s="298"/>
      <c r="W1654" s="51" t="b">
        <v>0</v>
      </c>
      <c r="X1654" s="51" t="s">
        <v>2508</v>
      </c>
      <c r="Y1654" s="309"/>
      <c r="Z1654" s="309"/>
      <c r="AA1654" s="311" t="s">
        <v>977</v>
      </c>
      <c r="AB1654" s="53" t="str">
        <f t="shared" si="23"/>
        <v>**field missing**_history</v>
      </c>
      <c r="AC1654" s="308" t="str">
        <f t="array" ref="AC1654">iferror(index('StoT Mapping (Depreciated)'!$D$2:$L$976,match(E1654,'StoT Mapping (Depreciated)'!$D$2:$D$976,0),9),"**FIELD MISSING**")</f>
        <v>**FIELD MISSING**</v>
      </c>
      <c r="AD1654" s="53" t="str">
        <f t="shared" si="6"/>
        <v>**field missing**.**FIELD MISSING**</v>
      </c>
      <c r="AE1654" s="299">
        <f>countif(NEW_REDB_table.field,AD1654)</f>
        <v>0</v>
      </c>
      <c r="AF1654" s="299" t="str">
        <f t="shared" si="7"/>
        <v>Check...</v>
      </c>
      <c r="AG1654" s="308"/>
      <c r="AH1654" s="317" t="b">
        <v>0</v>
      </c>
      <c r="AI1654" s="317" t="b">
        <v>0</v>
      </c>
      <c r="AJ1654" s="308" t="str">
        <f t="array" ref="AJ1654">iferror(index('Type Mapping'!$A$2:$D$21,match(J1654,'Type Mapping'!$B$2:$B$21,0),4),"type mismatch")</f>
        <v>VARCHAR</v>
      </c>
      <c r="AK1654" s="308"/>
      <c r="AL1654" s="308"/>
      <c r="AM1654" s="308"/>
      <c r="AN1654" s="300" t="b">
        <v>0</v>
      </c>
      <c r="AO1654" s="300" t="b">
        <v>0</v>
      </c>
      <c r="AP1654" s="300" t="b">
        <v>0</v>
      </c>
      <c r="AQ1654" s="300" t="b">
        <v>0</v>
      </c>
      <c r="AR1654" s="300"/>
      <c r="AS1654" s="300"/>
      <c r="AT1654" s="302"/>
      <c r="AU1654" s="302"/>
      <c r="AV1654" s="303" t="b">
        <v>0</v>
      </c>
      <c r="AW1654" s="304" t="str">
        <f t="shared" si="9"/>
        <v/>
      </c>
      <c r="AX1654" s="305" t="str">
        <f t="shared" si="17"/>
        <v/>
      </c>
      <c r="AY1654" s="306"/>
      <c r="AZ1654" s="305" t="str">
        <f t="shared" si="10"/>
        <v/>
      </c>
      <c r="BA1654" s="306"/>
      <c r="BB1654" s="302"/>
      <c r="BC1654" s="303" t="b">
        <f t="shared" si="11"/>
        <v>0</v>
      </c>
      <c r="BD1654" s="304"/>
      <c r="BE1654" s="304" t="str">
        <f t="shared" si="12"/>
        <v/>
      </c>
      <c r="BF1654" s="307"/>
      <c r="BG1654" s="305"/>
      <c r="BH1654" s="305"/>
      <c r="BI1654" s="305"/>
      <c r="BJ1654" s="305" t="str">
        <f t="shared" si="18"/>
        <v/>
      </c>
      <c r="BK1654" s="306"/>
      <c r="BL1654" s="305" t="str">
        <f t="shared" si="14"/>
        <v/>
      </c>
      <c r="BM1654" s="306"/>
      <c r="BN1654" s="302"/>
      <c r="BO1654" s="302"/>
      <c r="BP1654" s="302"/>
      <c r="BQ1654" s="302"/>
      <c r="BR1654" s="302"/>
      <c r="BS1654" s="302"/>
      <c r="BT1654" s="302"/>
      <c r="BU1654" s="302"/>
      <c r="BV1654" s="302"/>
      <c r="BW1654" s="302"/>
      <c r="BX1654" s="302"/>
    </row>
    <row r="1655">
      <c r="A1655" s="292" t="s">
        <v>728</v>
      </c>
      <c r="B1655" s="292">
        <v>1654.0</v>
      </c>
      <c r="C1655" s="292">
        <f t="shared" si="15"/>
        <v>2</v>
      </c>
      <c r="D1655" s="397" t="str">
        <f t="shared" si="36"/>
        <v>Field Definitions</v>
      </c>
      <c r="E1655" s="46" t="str">
        <f t="shared" si="2"/>
        <v>demolition-permits-field-definitions.xlsx.Sheet1.Data Type</v>
      </c>
      <c r="F1655" s="46" t="s">
        <v>420</v>
      </c>
      <c r="G1655" s="46" t="s">
        <v>123</v>
      </c>
      <c r="H1655" s="47">
        <v>3.0</v>
      </c>
      <c r="I1655" s="392" t="s">
        <v>1737</v>
      </c>
      <c r="J1655" s="398" t="s">
        <v>743</v>
      </c>
      <c r="K1655" s="393">
        <v>10.0</v>
      </c>
      <c r="L1655" s="394" t="b">
        <v>0</v>
      </c>
      <c r="M1655" s="294" t="s">
        <v>802</v>
      </c>
      <c r="N1655" s="294"/>
      <c r="O1655" s="47" t="s">
        <v>1744</v>
      </c>
      <c r="P1655" s="47"/>
      <c r="Q1655" s="298" t="str">
        <f t="shared" si="3"/>
        <v>Sheet1</v>
      </c>
      <c r="R1655" s="298" t="str">
        <f t="shared" si="19"/>
        <v>Data Type</v>
      </c>
      <c r="S1655" s="298" t="str">
        <f t="array" ref="S1655">iferror(index('Type Mapping'!$A$2:$D$21,match(J1655,'Type Mapping'!$B$2:$B$21,0),3),"type mismatch")</f>
        <v>VARCHAR</v>
      </c>
      <c r="T1655" s="298"/>
      <c r="U1655" s="298"/>
      <c r="V1655" s="298"/>
      <c r="W1655" s="51" t="b">
        <v>0</v>
      </c>
      <c r="X1655" s="51" t="s">
        <v>2508</v>
      </c>
      <c r="Y1655" s="309"/>
      <c r="Z1655" s="309"/>
      <c r="AA1655" s="311" t="s">
        <v>977</v>
      </c>
      <c r="AB1655" s="53" t="str">
        <f t="shared" si="23"/>
        <v>**field missing**_history</v>
      </c>
      <c r="AC1655" s="308" t="str">
        <f t="array" ref="AC1655">iferror(index('StoT Mapping (Depreciated)'!$D$2:$L$976,match(E1655,'StoT Mapping (Depreciated)'!$D$2:$D$976,0),9),"**FIELD MISSING**")</f>
        <v>**FIELD MISSING**</v>
      </c>
      <c r="AD1655" s="53" t="str">
        <f t="shared" si="6"/>
        <v>**field missing**.**FIELD MISSING**</v>
      </c>
      <c r="AE1655" s="299">
        <f>countif(NEW_REDB_table.field,AD1655)</f>
        <v>0</v>
      </c>
      <c r="AF1655" s="299" t="str">
        <f t="shared" si="7"/>
        <v>Check...</v>
      </c>
      <c r="AG1655" s="308"/>
      <c r="AH1655" s="317" t="b">
        <v>0</v>
      </c>
      <c r="AI1655" s="317" t="b">
        <v>0</v>
      </c>
      <c r="AJ1655" s="308" t="str">
        <f t="array" ref="AJ1655">iferror(index('Type Mapping'!$A$2:$D$21,match(J1655,'Type Mapping'!$B$2:$B$21,0),4),"type mismatch")</f>
        <v>VARCHAR</v>
      </c>
      <c r="AK1655" s="308"/>
      <c r="AL1655" s="308"/>
      <c r="AM1655" s="308"/>
      <c r="AN1655" s="300" t="b">
        <v>0</v>
      </c>
      <c r="AO1655" s="300" t="b">
        <v>0</v>
      </c>
      <c r="AP1655" s="300" t="b">
        <v>0</v>
      </c>
      <c r="AQ1655" s="300" t="b">
        <v>0</v>
      </c>
      <c r="AR1655" s="300"/>
      <c r="AS1655" s="300"/>
      <c r="AT1655" s="302"/>
      <c r="AU1655" s="302"/>
      <c r="AV1655" s="303" t="b">
        <v>0</v>
      </c>
      <c r="AW1655" s="304" t="str">
        <f t="shared" si="9"/>
        <v/>
      </c>
      <c r="AX1655" s="305" t="str">
        <f t="shared" si="17"/>
        <v/>
      </c>
      <c r="AY1655" s="306"/>
      <c r="AZ1655" s="305" t="str">
        <f t="shared" si="10"/>
        <v/>
      </c>
      <c r="BA1655" s="306"/>
      <c r="BB1655" s="302"/>
      <c r="BC1655" s="303" t="b">
        <f t="shared" si="11"/>
        <v>0</v>
      </c>
      <c r="BD1655" s="304"/>
      <c r="BE1655" s="304" t="str">
        <f t="shared" si="12"/>
        <v/>
      </c>
      <c r="BF1655" s="307"/>
      <c r="BG1655" s="305"/>
      <c r="BH1655" s="305"/>
      <c r="BI1655" s="305"/>
      <c r="BJ1655" s="305" t="str">
        <f t="shared" si="18"/>
        <v/>
      </c>
      <c r="BK1655" s="306"/>
      <c r="BL1655" s="305" t="str">
        <f t="shared" si="14"/>
        <v/>
      </c>
      <c r="BM1655" s="306"/>
      <c r="BN1655" s="302"/>
      <c r="BO1655" s="302"/>
      <c r="BP1655" s="302"/>
      <c r="BQ1655" s="302"/>
      <c r="BR1655" s="302"/>
      <c r="BS1655" s="302"/>
      <c r="BT1655" s="302"/>
      <c r="BU1655" s="302"/>
      <c r="BV1655" s="302"/>
      <c r="BW1655" s="302"/>
      <c r="BX1655" s="302"/>
    </row>
    <row r="1656">
      <c r="A1656" s="292" t="s">
        <v>728</v>
      </c>
      <c r="B1656" s="292">
        <v>1655.0</v>
      </c>
      <c r="C1656" s="292">
        <f t="shared" si="15"/>
        <v>2</v>
      </c>
      <c r="D1656" s="397" t="str">
        <f t="shared" si="36"/>
        <v>Field Definitions</v>
      </c>
      <c r="E1656" s="46" t="str">
        <f t="shared" si="2"/>
        <v>demolition-permits-field-definitions.xlsx.Sheet1.Vocabulary</v>
      </c>
      <c r="F1656" s="46" t="s">
        <v>420</v>
      </c>
      <c r="G1656" s="46" t="s">
        <v>123</v>
      </c>
      <c r="H1656" s="47">
        <v>4.0</v>
      </c>
      <c r="I1656" s="392" t="s">
        <v>1739</v>
      </c>
      <c r="J1656" s="398" t="s">
        <v>743</v>
      </c>
      <c r="K1656" s="393">
        <v>10.0</v>
      </c>
      <c r="L1656" s="394" t="b">
        <v>0</v>
      </c>
      <c r="M1656" s="294" t="s">
        <v>802</v>
      </c>
      <c r="N1656" s="294"/>
      <c r="O1656" s="47" t="s">
        <v>1765</v>
      </c>
      <c r="P1656" s="47"/>
      <c r="Q1656" s="298" t="str">
        <f t="shared" si="3"/>
        <v>Sheet1</v>
      </c>
      <c r="R1656" s="298" t="str">
        <f t="shared" si="19"/>
        <v>Vocabulary</v>
      </c>
      <c r="S1656" s="298" t="str">
        <f t="array" ref="S1656">iferror(index('Type Mapping'!$A$2:$D$21,match(J1656,'Type Mapping'!$B$2:$B$21,0),3),"type mismatch")</f>
        <v>VARCHAR</v>
      </c>
      <c r="T1656" s="298"/>
      <c r="U1656" s="298"/>
      <c r="V1656" s="298"/>
      <c r="W1656" s="51" t="b">
        <v>0</v>
      </c>
      <c r="X1656" s="51" t="s">
        <v>2508</v>
      </c>
      <c r="Y1656" s="309"/>
      <c r="Z1656" s="309"/>
      <c r="AA1656" s="311" t="s">
        <v>977</v>
      </c>
      <c r="AB1656" s="53" t="str">
        <f t="shared" si="23"/>
        <v>**field missing**_history</v>
      </c>
      <c r="AC1656" s="308" t="str">
        <f t="array" ref="AC1656">iferror(index('StoT Mapping (Depreciated)'!$D$2:$L$976,match(E1656,'StoT Mapping (Depreciated)'!$D$2:$D$976,0),9),"**FIELD MISSING**")</f>
        <v>**FIELD MISSING**</v>
      </c>
      <c r="AD1656" s="53" t="str">
        <f t="shared" si="6"/>
        <v>**field missing**.**FIELD MISSING**</v>
      </c>
      <c r="AE1656" s="299">
        <f>countif(NEW_REDB_table.field,AD1656)</f>
        <v>0</v>
      </c>
      <c r="AF1656" s="299" t="str">
        <f t="shared" si="7"/>
        <v>Check...</v>
      </c>
      <c r="AG1656" s="308"/>
      <c r="AH1656" s="317" t="b">
        <v>0</v>
      </c>
      <c r="AI1656" s="317" t="b">
        <v>0</v>
      </c>
      <c r="AJ1656" s="308" t="str">
        <f t="array" ref="AJ1656">iferror(index('Type Mapping'!$A$2:$D$21,match(J1656,'Type Mapping'!$B$2:$B$21,0),4),"type mismatch")</f>
        <v>VARCHAR</v>
      </c>
      <c r="AK1656" s="308"/>
      <c r="AL1656" s="308"/>
      <c r="AM1656" s="308"/>
      <c r="AN1656" s="300" t="b">
        <v>0</v>
      </c>
      <c r="AO1656" s="300" t="b">
        <v>0</v>
      </c>
      <c r="AP1656" s="300" t="b">
        <v>0</v>
      </c>
      <c r="AQ1656" s="300" t="b">
        <v>0</v>
      </c>
      <c r="AR1656" s="300"/>
      <c r="AS1656" s="300"/>
      <c r="AT1656" s="302"/>
      <c r="AU1656" s="302"/>
      <c r="AV1656" s="303" t="b">
        <v>0</v>
      </c>
      <c r="AW1656" s="304" t="str">
        <f t="shared" si="9"/>
        <v/>
      </c>
      <c r="AX1656" s="305" t="str">
        <f t="shared" si="17"/>
        <v/>
      </c>
      <c r="AY1656" s="306"/>
      <c r="AZ1656" s="305" t="str">
        <f t="shared" si="10"/>
        <v/>
      </c>
      <c r="BA1656" s="306"/>
      <c r="BB1656" s="302"/>
      <c r="BC1656" s="303" t="b">
        <f t="shared" si="11"/>
        <v>0</v>
      </c>
      <c r="BD1656" s="304"/>
      <c r="BE1656" s="304" t="str">
        <f t="shared" si="12"/>
        <v/>
      </c>
      <c r="BF1656" s="307"/>
      <c r="BG1656" s="305"/>
      <c r="BH1656" s="305"/>
      <c r="BI1656" s="305"/>
      <c r="BJ1656" s="305" t="str">
        <f t="shared" si="18"/>
        <v/>
      </c>
      <c r="BK1656" s="306"/>
      <c r="BL1656" s="305" t="str">
        <f t="shared" si="14"/>
        <v/>
      </c>
      <c r="BM1656" s="306"/>
      <c r="BN1656" s="302"/>
      <c r="BO1656" s="302"/>
      <c r="BP1656" s="302"/>
      <c r="BQ1656" s="302"/>
      <c r="BR1656" s="302"/>
      <c r="BS1656" s="302"/>
      <c r="BT1656" s="302"/>
      <c r="BU1656" s="302"/>
      <c r="BV1656" s="302"/>
      <c r="BW1656" s="302"/>
      <c r="BX1656" s="302"/>
    </row>
    <row r="1657">
      <c r="A1657" s="292" t="s">
        <v>728</v>
      </c>
      <c r="B1657" s="292">
        <v>1656.0</v>
      </c>
      <c r="C1657" s="292">
        <f t="shared" si="15"/>
        <v>2</v>
      </c>
      <c r="D1657" s="397" t="str">
        <f t="shared" si="36"/>
        <v>Field Definitions</v>
      </c>
      <c r="E1657" s="46" t="str">
        <f t="shared" si="2"/>
        <v>building-permits-field-definitions.xlsx.Sheet1.Name</v>
      </c>
      <c r="F1657" s="46" t="s">
        <v>422</v>
      </c>
      <c r="G1657" s="46" t="s">
        <v>123</v>
      </c>
      <c r="H1657" s="47">
        <v>1.0</v>
      </c>
      <c r="I1657" s="392" t="s">
        <v>681</v>
      </c>
      <c r="J1657" s="398" t="s">
        <v>743</v>
      </c>
      <c r="K1657" s="393">
        <v>10.0</v>
      </c>
      <c r="L1657" s="394" t="b">
        <v>1</v>
      </c>
      <c r="M1657" s="294" t="s">
        <v>802</v>
      </c>
      <c r="N1657" s="294"/>
      <c r="O1657" s="47" t="s">
        <v>1472</v>
      </c>
      <c r="P1657" s="47"/>
      <c r="Q1657" s="298" t="str">
        <f t="shared" si="3"/>
        <v>Sheet1</v>
      </c>
      <c r="R1657" s="298" t="str">
        <f t="shared" si="19"/>
        <v>Name</v>
      </c>
      <c r="S1657" s="298" t="str">
        <f t="array" ref="S1657">iferror(index('Type Mapping'!$A$2:$D$21,match(J1657,'Type Mapping'!$B$2:$B$21,0),3),"type mismatch")</f>
        <v>VARCHAR</v>
      </c>
      <c r="T1657" s="298"/>
      <c r="U1657" s="298"/>
      <c r="V1657" s="298"/>
      <c r="W1657" s="51" t="b">
        <v>0</v>
      </c>
      <c r="X1657" s="51" t="s">
        <v>2508</v>
      </c>
      <c r="Y1657" s="51"/>
      <c r="Z1657" s="51" t="s">
        <v>1731</v>
      </c>
      <c r="AA1657" s="311" t="s">
        <v>977</v>
      </c>
      <c r="AB1657" s="53" t="str">
        <f t="shared" si="23"/>
        <v>**field missing**_history</v>
      </c>
      <c r="AC1657" s="308" t="str">
        <f t="array" ref="AC1657">iferror(index('StoT Mapping (Depreciated)'!$D$2:$L$976,match(E1657,'StoT Mapping (Depreciated)'!$D$2:$D$976,0),9),"**FIELD MISSING**")</f>
        <v>**FIELD MISSING**</v>
      </c>
      <c r="AD1657" s="53" t="str">
        <f t="shared" si="6"/>
        <v>**field missing**.**FIELD MISSING**</v>
      </c>
      <c r="AE1657" s="299">
        <f>countif(NEW_REDB_table.field,AD1657)</f>
        <v>0</v>
      </c>
      <c r="AF1657" s="299" t="str">
        <f t="shared" si="7"/>
        <v>Check...</v>
      </c>
      <c r="AG1657" s="308"/>
      <c r="AH1657" s="317" t="b">
        <v>0</v>
      </c>
      <c r="AI1657" s="317" t="b">
        <v>0</v>
      </c>
      <c r="AJ1657" s="308" t="str">
        <f t="array" ref="AJ1657">iferror(index('Type Mapping'!$A$2:$D$21,match(J1657,'Type Mapping'!$B$2:$B$21,0),4),"type mismatch")</f>
        <v>VARCHAR</v>
      </c>
      <c r="AK1657" s="308"/>
      <c r="AL1657" s="308"/>
      <c r="AM1657" s="308"/>
      <c r="AN1657" s="300" t="b">
        <v>0</v>
      </c>
      <c r="AO1657" s="300" t="b">
        <v>0</v>
      </c>
      <c r="AP1657" s="300" t="b">
        <v>0</v>
      </c>
      <c r="AQ1657" s="300" t="b">
        <v>0</v>
      </c>
      <c r="AR1657" s="300"/>
      <c r="AS1657" s="300"/>
      <c r="AT1657" s="302"/>
      <c r="AU1657" s="302"/>
      <c r="AV1657" s="303" t="b">
        <v>0</v>
      </c>
      <c r="AW1657" s="304" t="str">
        <f t="shared" si="9"/>
        <v/>
      </c>
      <c r="AX1657" s="305" t="str">
        <f t="shared" si="17"/>
        <v/>
      </c>
      <c r="AY1657" s="306"/>
      <c r="AZ1657" s="305" t="str">
        <f t="shared" si="10"/>
        <v/>
      </c>
      <c r="BA1657" s="306"/>
      <c r="BB1657" s="302"/>
      <c r="BC1657" s="303" t="b">
        <f t="shared" si="11"/>
        <v>0</v>
      </c>
      <c r="BD1657" s="304"/>
      <c r="BE1657" s="304" t="str">
        <f t="shared" si="12"/>
        <v/>
      </c>
      <c r="BF1657" s="307"/>
      <c r="BG1657" s="305"/>
      <c r="BH1657" s="305"/>
      <c r="BI1657" s="305"/>
      <c r="BJ1657" s="305" t="str">
        <f t="shared" si="18"/>
        <v/>
      </c>
      <c r="BK1657" s="306"/>
      <c r="BL1657" s="305" t="str">
        <f t="shared" si="14"/>
        <v/>
      </c>
      <c r="BM1657" s="306"/>
      <c r="BN1657" s="302"/>
      <c r="BO1657" s="302"/>
      <c r="BP1657" s="302"/>
      <c r="BQ1657" s="302"/>
      <c r="BR1657" s="302"/>
      <c r="BS1657" s="302"/>
      <c r="BT1657" s="302"/>
      <c r="BU1657" s="302"/>
      <c r="BV1657" s="302"/>
      <c r="BW1657" s="302"/>
      <c r="BX1657" s="302"/>
    </row>
    <row r="1658">
      <c r="A1658" s="292" t="s">
        <v>728</v>
      </c>
      <c r="B1658" s="292">
        <v>1657.0</v>
      </c>
      <c r="C1658" s="292">
        <f t="shared" si="15"/>
        <v>2</v>
      </c>
      <c r="D1658" s="397" t="str">
        <f t="shared" si="36"/>
        <v>Field Definitions</v>
      </c>
      <c r="E1658" s="46" t="str">
        <f t="shared" si="2"/>
        <v>building-permits-field-definitions.xlsx.Sheet1.Label</v>
      </c>
      <c r="F1658" s="46" t="s">
        <v>422</v>
      </c>
      <c r="G1658" s="46" t="s">
        <v>123</v>
      </c>
      <c r="H1658" s="47">
        <v>2.0</v>
      </c>
      <c r="I1658" s="392" t="s">
        <v>1738</v>
      </c>
      <c r="J1658" s="398" t="s">
        <v>743</v>
      </c>
      <c r="K1658" s="393">
        <v>10.0</v>
      </c>
      <c r="L1658" s="394" t="b">
        <v>0</v>
      </c>
      <c r="M1658" s="294" t="s">
        <v>802</v>
      </c>
      <c r="N1658" s="294"/>
      <c r="O1658" s="47" t="s">
        <v>1804</v>
      </c>
      <c r="P1658" s="47"/>
      <c r="Q1658" s="298" t="str">
        <f t="shared" si="3"/>
        <v>Sheet1</v>
      </c>
      <c r="R1658" s="298" t="str">
        <f t="shared" si="19"/>
        <v>Label</v>
      </c>
      <c r="S1658" s="298" t="str">
        <f t="array" ref="S1658">iferror(index('Type Mapping'!$A$2:$D$21,match(J1658,'Type Mapping'!$B$2:$B$21,0),3),"type mismatch")</f>
        <v>VARCHAR</v>
      </c>
      <c r="T1658" s="298"/>
      <c r="U1658" s="298"/>
      <c r="V1658" s="298"/>
      <c r="W1658" s="51" t="b">
        <v>0</v>
      </c>
      <c r="X1658" s="51" t="s">
        <v>2508</v>
      </c>
      <c r="Y1658" s="309"/>
      <c r="Z1658" s="309"/>
      <c r="AA1658" s="311" t="s">
        <v>977</v>
      </c>
      <c r="AB1658" s="53" t="str">
        <f t="shared" si="23"/>
        <v>**field missing**_history</v>
      </c>
      <c r="AC1658" s="308" t="str">
        <f t="array" ref="AC1658">iferror(index('StoT Mapping (Depreciated)'!$D$2:$L$976,match(E1658,'StoT Mapping (Depreciated)'!$D$2:$D$976,0),9),"**FIELD MISSING**")</f>
        <v>**FIELD MISSING**</v>
      </c>
      <c r="AD1658" s="53" t="str">
        <f t="shared" si="6"/>
        <v>**field missing**.**FIELD MISSING**</v>
      </c>
      <c r="AE1658" s="299">
        <f>countif(NEW_REDB_table.field,AD1658)</f>
        <v>0</v>
      </c>
      <c r="AF1658" s="299" t="str">
        <f t="shared" si="7"/>
        <v>Check...</v>
      </c>
      <c r="AG1658" s="308"/>
      <c r="AH1658" s="317" t="b">
        <v>0</v>
      </c>
      <c r="AI1658" s="317" t="b">
        <v>0</v>
      </c>
      <c r="AJ1658" s="308" t="str">
        <f t="array" ref="AJ1658">iferror(index('Type Mapping'!$A$2:$D$21,match(J1658,'Type Mapping'!$B$2:$B$21,0),4),"type mismatch")</f>
        <v>VARCHAR</v>
      </c>
      <c r="AK1658" s="308"/>
      <c r="AL1658" s="308"/>
      <c r="AM1658" s="308"/>
      <c r="AN1658" s="300" t="b">
        <v>0</v>
      </c>
      <c r="AO1658" s="300" t="b">
        <v>0</v>
      </c>
      <c r="AP1658" s="300" t="b">
        <v>0</v>
      </c>
      <c r="AQ1658" s="300" t="b">
        <v>0</v>
      </c>
      <c r="AR1658" s="300"/>
      <c r="AS1658" s="300"/>
      <c r="AT1658" s="302"/>
      <c r="AU1658" s="302"/>
      <c r="AV1658" s="303" t="b">
        <v>0</v>
      </c>
      <c r="AW1658" s="304" t="str">
        <f t="shared" si="9"/>
        <v/>
      </c>
      <c r="AX1658" s="305" t="str">
        <f t="shared" si="17"/>
        <v/>
      </c>
      <c r="AY1658" s="306"/>
      <c r="AZ1658" s="305" t="str">
        <f t="shared" si="10"/>
        <v/>
      </c>
      <c r="BA1658" s="306"/>
      <c r="BB1658" s="302"/>
      <c r="BC1658" s="303" t="b">
        <f t="shared" si="11"/>
        <v>0</v>
      </c>
      <c r="BD1658" s="304"/>
      <c r="BE1658" s="304" t="str">
        <f t="shared" si="12"/>
        <v/>
      </c>
      <c r="BF1658" s="307"/>
      <c r="BG1658" s="305"/>
      <c r="BH1658" s="305"/>
      <c r="BI1658" s="305"/>
      <c r="BJ1658" s="305" t="str">
        <f t="shared" si="18"/>
        <v/>
      </c>
      <c r="BK1658" s="306"/>
      <c r="BL1658" s="305" t="str">
        <f t="shared" si="14"/>
        <v/>
      </c>
      <c r="BM1658" s="306"/>
      <c r="BN1658" s="302"/>
      <c r="BO1658" s="302"/>
      <c r="BP1658" s="302"/>
      <c r="BQ1658" s="302"/>
      <c r="BR1658" s="302"/>
      <c r="BS1658" s="302"/>
      <c r="BT1658" s="302"/>
      <c r="BU1658" s="302"/>
      <c r="BV1658" s="302"/>
      <c r="BW1658" s="302"/>
      <c r="BX1658" s="302"/>
    </row>
    <row r="1659">
      <c r="A1659" s="292" t="s">
        <v>728</v>
      </c>
      <c r="B1659" s="292">
        <v>1658.0</v>
      </c>
      <c r="C1659" s="292">
        <f t="shared" si="15"/>
        <v>2</v>
      </c>
      <c r="D1659" s="397" t="str">
        <f t="shared" si="36"/>
        <v>Field Definitions</v>
      </c>
      <c r="E1659" s="46" t="str">
        <f t="shared" si="2"/>
        <v>building-permits-field-definitions.xlsx.Sheet1.Data Type</v>
      </c>
      <c r="F1659" s="46" t="s">
        <v>422</v>
      </c>
      <c r="G1659" s="46" t="s">
        <v>123</v>
      </c>
      <c r="H1659" s="47">
        <v>3.0</v>
      </c>
      <c r="I1659" s="392" t="s">
        <v>1737</v>
      </c>
      <c r="J1659" s="398" t="s">
        <v>743</v>
      </c>
      <c r="K1659" s="393">
        <v>10.0</v>
      </c>
      <c r="L1659" s="394" t="b">
        <v>0</v>
      </c>
      <c r="M1659" s="294" t="s">
        <v>802</v>
      </c>
      <c r="N1659" s="294"/>
      <c r="O1659" s="47" t="s">
        <v>749</v>
      </c>
      <c r="P1659" s="47"/>
      <c r="Q1659" s="298" t="str">
        <f t="shared" si="3"/>
        <v>Sheet1</v>
      </c>
      <c r="R1659" s="298" t="str">
        <f t="shared" si="19"/>
        <v>Data Type</v>
      </c>
      <c r="S1659" s="298" t="str">
        <f t="array" ref="S1659">iferror(index('Type Mapping'!$A$2:$D$21,match(J1659,'Type Mapping'!$B$2:$B$21,0),3),"type mismatch")</f>
        <v>VARCHAR</v>
      </c>
      <c r="T1659" s="298"/>
      <c r="U1659" s="298"/>
      <c r="V1659" s="298"/>
      <c r="W1659" s="51" t="b">
        <v>0</v>
      </c>
      <c r="X1659" s="51" t="s">
        <v>2508</v>
      </c>
      <c r="Y1659" s="309"/>
      <c r="Z1659" s="309"/>
      <c r="AA1659" s="311" t="s">
        <v>977</v>
      </c>
      <c r="AB1659" s="53" t="str">
        <f t="shared" si="23"/>
        <v>**field missing**_history</v>
      </c>
      <c r="AC1659" s="308" t="str">
        <f t="array" ref="AC1659">iferror(index('StoT Mapping (Depreciated)'!$D$2:$L$976,match(E1659,'StoT Mapping (Depreciated)'!$D$2:$D$976,0),9),"**FIELD MISSING**")</f>
        <v>**FIELD MISSING**</v>
      </c>
      <c r="AD1659" s="53" t="str">
        <f t="shared" si="6"/>
        <v>**field missing**.**FIELD MISSING**</v>
      </c>
      <c r="AE1659" s="299">
        <f>countif(NEW_REDB_table.field,AD1659)</f>
        <v>0</v>
      </c>
      <c r="AF1659" s="299" t="str">
        <f t="shared" si="7"/>
        <v>Check...</v>
      </c>
      <c r="AG1659" s="308"/>
      <c r="AH1659" s="317" t="b">
        <v>0</v>
      </c>
      <c r="AI1659" s="317" t="b">
        <v>0</v>
      </c>
      <c r="AJ1659" s="308" t="str">
        <f t="array" ref="AJ1659">iferror(index('Type Mapping'!$A$2:$D$21,match(J1659,'Type Mapping'!$B$2:$B$21,0),4),"type mismatch")</f>
        <v>VARCHAR</v>
      </c>
      <c r="AK1659" s="308"/>
      <c r="AL1659" s="308"/>
      <c r="AM1659" s="308"/>
      <c r="AN1659" s="300" t="b">
        <v>0</v>
      </c>
      <c r="AO1659" s="300" t="b">
        <v>0</v>
      </c>
      <c r="AP1659" s="300" t="b">
        <v>0</v>
      </c>
      <c r="AQ1659" s="300" t="b">
        <v>0</v>
      </c>
      <c r="AR1659" s="300"/>
      <c r="AS1659" s="300"/>
      <c r="AT1659" s="302"/>
      <c r="AU1659" s="302"/>
      <c r="AV1659" s="303" t="b">
        <v>0</v>
      </c>
      <c r="AW1659" s="304" t="str">
        <f t="shared" si="9"/>
        <v/>
      </c>
      <c r="AX1659" s="305" t="str">
        <f t="shared" si="17"/>
        <v/>
      </c>
      <c r="AY1659" s="306"/>
      <c r="AZ1659" s="305" t="str">
        <f t="shared" si="10"/>
        <v/>
      </c>
      <c r="BA1659" s="306"/>
      <c r="BB1659" s="302"/>
      <c r="BC1659" s="303" t="b">
        <f t="shared" si="11"/>
        <v>0</v>
      </c>
      <c r="BD1659" s="304"/>
      <c r="BE1659" s="304" t="str">
        <f t="shared" si="12"/>
        <v/>
      </c>
      <c r="BF1659" s="307"/>
      <c r="BG1659" s="305"/>
      <c r="BH1659" s="305"/>
      <c r="BI1659" s="305"/>
      <c r="BJ1659" s="305" t="str">
        <f t="shared" si="18"/>
        <v/>
      </c>
      <c r="BK1659" s="306"/>
      <c r="BL1659" s="305" t="str">
        <f t="shared" si="14"/>
        <v/>
      </c>
      <c r="BM1659" s="306"/>
      <c r="BN1659" s="302"/>
      <c r="BO1659" s="302"/>
      <c r="BP1659" s="302"/>
      <c r="BQ1659" s="302"/>
      <c r="BR1659" s="302"/>
      <c r="BS1659" s="302"/>
      <c r="BT1659" s="302"/>
      <c r="BU1659" s="302"/>
      <c r="BV1659" s="302"/>
      <c r="BW1659" s="302"/>
      <c r="BX1659" s="302"/>
    </row>
    <row r="1660">
      <c r="A1660" s="292" t="s">
        <v>728</v>
      </c>
      <c r="B1660" s="292">
        <v>1659.0</v>
      </c>
      <c r="C1660" s="292">
        <f t="shared" si="15"/>
        <v>2</v>
      </c>
      <c r="D1660" s="397" t="str">
        <f t="shared" si="36"/>
        <v>Field Definitions</v>
      </c>
      <c r="E1660" s="46" t="str">
        <f t="shared" si="2"/>
        <v>building-permits-field-definitions.xlsx.Sheet1.Vocabulary</v>
      </c>
      <c r="F1660" s="46" t="s">
        <v>422</v>
      </c>
      <c r="G1660" s="46" t="s">
        <v>123</v>
      </c>
      <c r="H1660" s="47">
        <v>4.0</v>
      </c>
      <c r="I1660" s="392" t="s">
        <v>1739</v>
      </c>
      <c r="J1660" s="398" t="s">
        <v>743</v>
      </c>
      <c r="K1660" s="393">
        <v>10.0</v>
      </c>
      <c r="L1660" s="394" t="b">
        <v>0</v>
      </c>
      <c r="M1660" s="294" t="s">
        <v>802</v>
      </c>
      <c r="N1660" s="294"/>
      <c r="O1660" s="47" t="s">
        <v>1804</v>
      </c>
      <c r="P1660" s="47"/>
      <c r="Q1660" s="298" t="str">
        <f t="shared" si="3"/>
        <v>Sheet1</v>
      </c>
      <c r="R1660" s="298" t="str">
        <f t="shared" si="19"/>
        <v>Vocabulary</v>
      </c>
      <c r="S1660" s="298" t="str">
        <f t="array" ref="S1660">iferror(index('Type Mapping'!$A$2:$D$21,match(J1660,'Type Mapping'!$B$2:$B$21,0),3),"type mismatch")</f>
        <v>VARCHAR</v>
      </c>
      <c r="T1660" s="298"/>
      <c r="U1660" s="298"/>
      <c r="V1660" s="298"/>
      <c r="W1660" s="51" t="b">
        <v>0</v>
      </c>
      <c r="X1660" s="51" t="s">
        <v>2508</v>
      </c>
      <c r="Y1660" s="309"/>
      <c r="Z1660" s="309"/>
      <c r="AA1660" s="311" t="s">
        <v>977</v>
      </c>
      <c r="AB1660" s="53" t="str">
        <f t="shared" si="23"/>
        <v>**field missing**_history</v>
      </c>
      <c r="AC1660" s="308" t="str">
        <f t="array" ref="AC1660">iferror(index('StoT Mapping (Depreciated)'!$D$2:$L$976,match(E1660,'StoT Mapping (Depreciated)'!$D$2:$D$976,0),9),"**FIELD MISSING**")</f>
        <v>**FIELD MISSING**</v>
      </c>
      <c r="AD1660" s="53" t="str">
        <f t="shared" si="6"/>
        <v>**field missing**.**FIELD MISSING**</v>
      </c>
      <c r="AE1660" s="299">
        <f>countif(NEW_REDB_table.field,AD1660)</f>
        <v>0</v>
      </c>
      <c r="AF1660" s="299" t="str">
        <f t="shared" si="7"/>
        <v>Check...</v>
      </c>
      <c r="AG1660" s="308"/>
      <c r="AH1660" s="317" t="b">
        <v>0</v>
      </c>
      <c r="AI1660" s="317" t="b">
        <v>0</v>
      </c>
      <c r="AJ1660" s="308" t="str">
        <f t="array" ref="AJ1660">iferror(index('Type Mapping'!$A$2:$D$21,match(J1660,'Type Mapping'!$B$2:$B$21,0),4),"type mismatch")</f>
        <v>VARCHAR</v>
      </c>
      <c r="AK1660" s="308"/>
      <c r="AL1660" s="308"/>
      <c r="AM1660" s="308"/>
      <c r="AN1660" s="300" t="b">
        <v>0</v>
      </c>
      <c r="AO1660" s="300" t="b">
        <v>0</v>
      </c>
      <c r="AP1660" s="300" t="b">
        <v>0</v>
      </c>
      <c r="AQ1660" s="300" t="b">
        <v>0</v>
      </c>
      <c r="AR1660" s="300"/>
      <c r="AS1660" s="300"/>
      <c r="AT1660" s="302"/>
      <c r="AU1660" s="302"/>
      <c r="AV1660" s="303" t="b">
        <v>0</v>
      </c>
      <c r="AW1660" s="304" t="str">
        <f t="shared" si="9"/>
        <v/>
      </c>
      <c r="AX1660" s="305" t="str">
        <f t="shared" si="17"/>
        <v/>
      </c>
      <c r="AY1660" s="306"/>
      <c r="AZ1660" s="305" t="str">
        <f t="shared" si="10"/>
        <v/>
      </c>
      <c r="BA1660" s="306"/>
      <c r="BB1660" s="302"/>
      <c r="BC1660" s="303" t="b">
        <f t="shared" si="11"/>
        <v>0</v>
      </c>
      <c r="BD1660" s="304"/>
      <c r="BE1660" s="304" t="str">
        <f t="shared" si="12"/>
        <v/>
      </c>
      <c r="BF1660" s="307"/>
      <c r="BG1660" s="305"/>
      <c r="BH1660" s="305"/>
      <c r="BI1660" s="305"/>
      <c r="BJ1660" s="305" t="str">
        <f t="shared" si="18"/>
        <v/>
      </c>
      <c r="BK1660" s="306"/>
      <c r="BL1660" s="305" t="str">
        <f t="shared" si="14"/>
        <v/>
      </c>
      <c r="BM1660" s="306"/>
      <c r="BN1660" s="302"/>
      <c r="BO1660" s="302"/>
      <c r="BP1660" s="302"/>
      <c r="BQ1660" s="302"/>
      <c r="BR1660" s="302"/>
      <c r="BS1660" s="302"/>
      <c r="BT1660" s="302"/>
      <c r="BU1660" s="302"/>
      <c r="BV1660" s="302"/>
      <c r="BW1660" s="302"/>
      <c r="BX1660" s="302"/>
    </row>
    <row r="1661">
      <c r="A1661" s="292" t="s">
        <v>728</v>
      </c>
      <c r="B1661" s="292">
        <v>1660.0</v>
      </c>
      <c r="C1661" s="292">
        <f t="shared" si="15"/>
        <v>2</v>
      </c>
      <c r="D1661" s="397" t="str">
        <f t="shared" si="36"/>
        <v>Field Definitions</v>
      </c>
      <c r="E1661" s="46" t="str">
        <f t="shared" si="2"/>
        <v>occupancy-permits-field-definitions.xlsx.Sheet1.Name</v>
      </c>
      <c r="F1661" s="46" t="s">
        <v>436</v>
      </c>
      <c r="G1661" s="46" t="s">
        <v>123</v>
      </c>
      <c r="H1661" s="47">
        <v>1.0</v>
      </c>
      <c r="I1661" s="392" t="s">
        <v>681</v>
      </c>
      <c r="J1661" s="398" t="s">
        <v>743</v>
      </c>
      <c r="K1661" s="393">
        <v>10.0</v>
      </c>
      <c r="L1661" s="394" t="b">
        <v>1</v>
      </c>
      <c r="M1661" s="294" t="s">
        <v>802</v>
      </c>
      <c r="N1661" s="294"/>
      <c r="O1661" s="47" t="s">
        <v>1849</v>
      </c>
      <c r="P1661" s="47"/>
      <c r="Q1661" s="298" t="str">
        <f t="shared" si="3"/>
        <v>Sheet1</v>
      </c>
      <c r="R1661" s="298" t="str">
        <f t="shared" si="19"/>
        <v>Name</v>
      </c>
      <c r="S1661" s="298" t="str">
        <f t="array" ref="S1661">iferror(index('Type Mapping'!$A$2:$D$21,match(J1661,'Type Mapping'!$B$2:$B$21,0),3),"type mismatch")</f>
        <v>VARCHAR</v>
      </c>
      <c r="T1661" s="298"/>
      <c r="U1661" s="298"/>
      <c r="V1661" s="298"/>
      <c r="W1661" s="51" t="b">
        <v>0</v>
      </c>
      <c r="X1661" s="51" t="s">
        <v>2508</v>
      </c>
      <c r="Y1661" s="51"/>
      <c r="Z1661" s="51" t="s">
        <v>1731</v>
      </c>
      <c r="AA1661" s="311" t="s">
        <v>977</v>
      </c>
      <c r="AB1661" s="53" t="str">
        <f t="shared" si="23"/>
        <v>**field missing**_history</v>
      </c>
      <c r="AC1661" s="308" t="str">
        <f t="array" ref="AC1661">iferror(index('StoT Mapping (Depreciated)'!$D$2:$L$976,match(E1661,'StoT Mapping (Depreciated)'!$D$2:$D$976,0),9),"**FIELD MISSING**")</f>
        <v>**FIELD MISSING**</v>
      </c>
      <c r="AD1661" s="53" t="str">
        <f t="shared" si="6"/>
        <v>**field missing**.**FIELD MISSING**</v>
      </c>
      <c r="AE1661" s="299">
        <f>countif(NEW_REDB_table.field,AD1661)</f>
        <v>0</v>
      </c>
      <c r="AF1661" s="299" t="str">
        <f t="shared" si="7"/>
        <v>Check...</v>
      </c>
      <c r="AG1661" s="308"/>
      <c r="AH1661" s="317" t="b">
        <v>0</v>
      </c>
      <c r="AI1661" s="317" t="b">
        <v>0</v>
      </c>
      <c r="AJ1661" s="308" t="str">
        <f t="array" ref="AJ1661">iferror(index('Type Mapping'!$A$2:$D$21,match(J1661,'Type Mapping'!$B$2:$B$21,0),4),"type mismatch")</f>
        <v>VARCHAR</v>
      </c>
      <c r="AK1661" s="308"/>
      <c r="AL1661" s="308"/>
      <c r="AM1661" s="308"/>
      <c r="AN1661" s="300" t="b">
        <v>0</v>
      </c>
      <c r="AO1661" s="300" t="b">
        <v>0</v>
      </c>
      <c r="AP1661" s="300" t="b">
        <v>0</v>
      </c>
      <c r="AQ1661" s="300" t="b">
        <v>0</v>
      </c>
      <c r="AR1661" s="300"/>
      <c r="AS1661" s="300"/>
      <c r="AT1661" s="302"/>
      <c r="AU1661" s="302"/>
      <c r="AV1661" s="303" t="b">
        <v>0</v>
      </c>
      <c r="AW1661" s="304" t="str">
        <f t="shared" si="9"/>
        <v/>
      </c>
      <c r="AX1661" s="305" t="str">
        <f t="shared" si="17"/>
        <v/>
      </c>
      <c r="AY1661" s="306"/>
      <c r="AZ1661" s="305" t="str">
        <f t="shared" si="10"/>
        <v/>
      </c>
      <c r="BA1661" s="306"/>
      <c r="BB1661" s="302"/>
      <c r="BC1661" s="303" t="b">
        <f t="shared" si="11"/>
        <v>0</v>
      </c>
      <c r="BD1661" s="304"/>
      <c r="BE1661" s="304" t="str">
        <f t="shared" si="12"/>
        <v/>
      </c>
      <c r="BF1661" s="307"/>
      <c r="BG1661" s="305"/>
      <c r="BH1661" s="305"/>
      <c r="BI1661" s="305"/>
      <c r="BJ1661" s="305" t="str">
        <f t="shared" si="18"/>
        <v/>
      </c>
      <c r="BK1661" s="306"/>
      <c r="BL1661" s="305" t="str">
        <f t="shared" si="14"/>
        <v/>
      </c>
      <c r="BM1661" s="306"/>
      <c r="BN1661" s="302"/>
      <c r="BO1661" s="302"/>
      <c r="BP1661" s="302"/>
      <c r="BQ1661" s="302"/>
      <c r="BR1661" s="302"/>
      <c r="BS1661" s="302"/>
      <c r="BT1661" s="302"/>
      <c r="BU1661" s="302"/>
      <c r="BV1661" s="302"/>
      <c r="BW1661" s="302"/>
      <c r="BX1661" s="302"/>
    </row>
    <row r="1662">
      <c r="A1662" s="292" t="s">
        <v>728</v>
      </c>
      <c r="B1662" s="292">
        <v>1661.0</v>
      </c>
      <c r="C1662" s="292">
        <f t="shared" si="15"/>
        <v>2</v>
      </c>
      <c r="D1662" s="397" t="str">
        <f t="shared" si="36"/>
        <v>Field Definitions</v>
      </c>
      <c r="E1662" s="46" t="str">
        <f t="shared" si="2"/>
        <v>occupancy-permits-field-definitions.xlsx.Sheet1.Label</v>
      </c>
      <c r="F1662" s="46" t="s">
        <v>436</v>
      </c>
      <c r="G1662" s="46" t="s">
        <v>123</v>
      </c>
      <c r="H1662" s="47">
        <v>2.0</v>
      </c>
      <c r="I1662" s="392" t="s">
        <v>1738</v>
      </c>
      <c r="J1662" s="398" t="s">
        <v>743</v>
      </c>
      <c r="K1662" s="393">
        <v>10.0</v>
      </c>
      <c r="L1662" s="394" t="b">
        <v>0</v>
      </c>
      <c r="M1662" s="294" t="s">
        <v>802</v>
      </c>
      <c r="N1662" s="294"/>
      <c r="O1662" s="47" t="s">
        <v>1850</v>
      </c>
      <c r="P1662" s="47"/>
      <c r="Q1662" s="298" t="str">
        <f t="shared" si="3"/>
        <v>Sheet1</v>
      </c>
      <c r="R1662" s="298" t="str">
        <f t="shared" si="19"/>
        <v>Label</v>
      </c>
      <c r="S1662" s="298" t="str">
        <f t="array" ref="S1662">iferror(index('Type Mapping'!$A$2:$D$21,match(J1662,'Type Mapping'!$B$2:$B$21,0),3),"type mismatch")</f>
        <v>VARCHAR</v>
      </c>
      <c r="T1662" s="298"/>
      <c r="U1662" s="298"/>
      <c r="V1662" s="298"/>
      <c r="W1662" s="51" t="b">
        <v>0</v>
      </c>
      <c r="X1662" s="51" t="s">
        <v>2508</v>
      </c>
      <c r="Y1662" s="309"/>
      <c r="Z1662" s="309"/>
      <c r="AA1662" s="311" t="s">
        <v>977</v>
      </c>
      <c r="AB1662" s="53" t="str">
        <f t="shared" si="23"/>
        <v>**field missing**_history</v>
      </c>
      <c r="AC1662" s="308" t="str">
        <f t="array" ref="AC1662">iferror(index('StoT Mapping (Depreciated)'!$D$2:$L$976,match(E1662,'StoT Mapping (Depreciated)'!$D$2:$D$976,0),9),"**FIELD MISSING**")</f>
        <v>**FIELD MISSING**</v>
      </c>
      <c r="AD1662" s="53" t="str">
        <f t="shared" si="6"/>
        <v>**field missing**.**FIELD MISSING**</v>
      </c>
      <c r="AE1662" s="299">
        <f>countif(NEW_REDB_table.field,AD1662)</f>
        <v>0</v>
      </c>
      <c r="AF1662" s="299" t="str">
        <f t="shared" si="7"/>
        <v>Check...</v>
      </c>
      <c r="AG1662" s="308"/>
      <c r="AH1662" s="317" t="b">
        <v>0</v>
      </c>
      <c r="AI1662" s="317" t="b">
        <v>0</v>
      </c>
      <c r="AJ1662" s="308" t="str">
        <f t="array" ref="AJ1662">iferror(index('Type Mapping'!$A$2:$D$21,match(J1662,'Type Mapping'!$B$2:$B$21,0),4),"type mismatch")</f>
        <v>VARCHAR</v>
      </c>
      <c r="AK1662" s="308"/>
      <c r="AL1662" s="308"/>
      <c r="AM1662" s="308"/>
      <c r="AN1662" s="300" t="b">
        <v>0</v>
      </c>
      <c r="AO1662" s="300" t="b">
        <v>0</v>
      </c>
      <c r="AP1662" s="300" t="b">
        <v>0</v>
      </c>
      <c r="AQ1662" s="300" t="b">
        <v>0</v>
      </c>
      <c r="AR1662" s="300"/>
      <c r="AS1662" s="300"/>
      <c r="AT1662" s="302"/>
      <c r="AU1662" s="302"/>
      <c r="AV1662" s="303" t="b">
        <v>0</v>
      </c>
      <c r="AW1662" s="304" t="str">
        <f t="shared" si="9"/>
        <v/>
      </c>
      <c r="AX1662" s="305" t="str">
        <f t="shared" si="17"/>
        <v/>
      </c>
      <c r="AY1662" s="306"/>
      <c r="AZ1662" s="305" t="str">
        <f t="shared" si="10"/>
        <v/>
      </c>
      <c r="BA1662" s="306"/>
      <c r="BB1662" s="302"/>
      <c r="BC1662" s="303" t="b">
        <f t="shared" si="11"/>
        <v>0</v>
      </c>
      <c r="BD1662" s="304"/>
      <c r="BE1662" s="304" t="str">
        <f t="shared" si="12"/>
        <v/>
      </c>
      <c r="BF1662" s="307"/>
      <c r="BG1662" s="305"/>
      <c r="BH1662" s="305"/>
      <c r="BI1662" s="305"/>
      <c r="BJ1662" s="305" t="str">
        <f t="shared" si="18"/>
        <v/>
      </c>
      <c r="BK1662" s="306"/>
      <c r="BL1662" s="305" t="str">
        <f t="shared" si="14"/>
        <v/>
      </c>
      <c r="BM1662" s="306"/>
      <c r="BN1662" s="302"/>
      <c r="BO1662" s="302"/>
      <c r="BP1662" s="302"/>
      <c r="BQ1662" s="302"/>
      <c r="BR1662" s="302"/>
      <c r="BS1662" s="302"/>
      <c r="BT1662" s="302"/>
      <c r="BU1662" s="302"/>
      <c r="BV1662" s="302"/>
      <c r="BW1662" s="302"/>
      <c r="BX1662" s="302"/>
    </row>
    <row r="1663">
      <c r="A1663" s="292" t="s">
        <v>728</v>
      </c>
      <c r="B1663" s="292">
        <v>1662.0</v>
      </c>
      <c r="C1663" s="292">
        <f t="shared" si="15"/>
        <v>2</v>
      </c>
      <c r="D1663" s="397" t="str">
        <f t="shared" si="36"/>
        <v>Field Definitions</v>
      </c>
      <c r="E1663" s="46" t="str">
        <f t="shared" si="2"/>
        <v>occupancy-permits-field-definitions.xlsx.Sheet1.Data Type</v>
      </c>
      <c r="F1663" s="46" t="s">
        <v>436</v>
      </c>
      <c r="G1663" s="46" t="s">
        <v>123</v>
      </c>
      <c r="H1663" s="47">
        <v>3.0</v>
      </c>
      <c r="I1663" s="392" t="s">
        <v>1737</v>
      </c>
      <c r="J1663" s="398" t="s">
        <v>743</v>
      </c>
      <c r="K1663" s="393">
        <v>10.0</v>
      </c>
      <c r="L1663" s="394" t="b">
        <v>0</v>
      </c>
      <c r="M1663" s="294" t="s">
        <v>802</v>
      </c>
      <c r="N1663" s="294"/>
      <c r="O1663" s="47" t="s">
        <v>749</v>
      </c>
      <c r="P1663" s="47"/>
      <c r="Q1663" s="298" t="str">
        <f t="shared" si="3"/>
        <v>Sheet1</v>
      </c>
      <c r="R1663" s="298" t="str">
        <f t="shared" si="19"/>
        <v>Data Type</v>
      </c>
      <c r="S1663" s="298" t="str">
        <f t="array" ref="S1663">iferror(index('Type Mapping'!$A$2:$D$21,match(J1663,'Type Mapping'!$B$2:$B$21,0),3),"type mismatch")</f>
        <v>VARCHAR</v>
      </c>
      <c r="T1663" s="298"/>
      <c r="U1663" s="298"/>
      <c r="V1663" s="298"/>
      <c r="W1663" s="51" t="b">
        <v>0</v>
      </c>
      <c r="X1663" s="51" t="s">
        <v>2508</v>
      </c>
      <c r="Y1663" s="309"/>
      <c r="Z1663" s="309"/>
      <c r="AA1663" s="311" t="s">
        <v>977</v>
      </c>
      <c r="AB1663" s="53" t="str">
        <f t="shared" si="23"/>
        <v>**field missing**_history</v>
      </c>
      <c r="AC1663" s="308" t="str">
        <f t="array" ref="AC1663">iferror(index('StoT Mapping (Depreciated)'!$D$2:$L$976,match(E1663,'StoT Mapping (Depreciated)'!$D$2:$D$976,0),9),"**FIELD MISSING**")</f>
        <v>**FIELD MISSING**</v>
      </c>
      <c r="AD1663" s="53" t="str">
        <f t="shared" si="6"/>
        <v>**field missing**.**FIELD MISSING**</v>
      </c>
      <c r="AE1663" s="299">
        <f>countif(NEW_REDB_table.field,AD1663)</f>
        <v>0</v>
      </c>
      <c r="AF1663" s="299" t="str">
        <f t="shared" si="7"/>
        <v>Check...</v>
      </c>
      <c r="AG1663" s="308"/>
      <c r="AH1663" s="317" t="b">
        <v>0</v>
      </c>
      <c r="AI1663" s="317" t="b">
        <v>0</v>
      </c>
      <c r="AJ1663" s="308" t="str">
        <f t="array" ref="AJ1663">iferror(index('Type Mapping'!$A$2:$D$21,match(J1663,'Type Mapping'!$B$2:$B$21,0),4),"type mismatch")</f>
        <v>VARCHAR</v>
      </c>
      <c r="AK1663" s="308"/>
      <c r="AL1663" s="308"/>
      <c r="AM1663" s="308"/>
      <c r="AN1663" s="300" t="b">
        <v>0</v>
      </c>
      <c r="AO1663" s="300" t="b">
        <v>0</v>
      </c>
      <c r="AP1663" s="300" t="b">
        <v>0</v>
      </c>
      <c r="AQ1663" s="300" t="b">
        <v>0</v>
      </c>
      <c r="AR1663" s="300"/>
      <c r="AS1663" s="300"/>
      <c r="AT1663" s="302"/>
      <c r="AU1663" s="302"/>
      <c r="AV1663" s="303" t="b">
        <v>0</v>
      </c>
      <c r="AW1663" s="304" t="str">
        <f t="shared" si="9"/>
        <v/>
      </c>
      <c r="AX1663" s="305" t="str">
        <f t="shared" si="17"/>
        <v/>
      </c>
      <c r="AY1663" s="306"/>
      <c r="AZ1663" s="305" t="str">
        <f t="shared" si="10"/>
        <v/>
      </c>
      <c r="BA1663" s="306"/>
      <c r="BB1663" s="302"/>
      <c r="BC1663" s="303" t="b">
        <f t="shared" si="11"/>
        <v>0</v>
      </c>
      <c r="BD1663" s="304"/>
      <c r="BE1663" s="304" t="str">
        <f t="shared" si="12"/>
        <v/>
      </c>
      <c r="BF1663" s="307"/>
      <c r="BG1663" s="305"/>
      <c r="BH1663" s="305"/>
      <c r="BI1663" s="305"/>
      <c r="BJ1663" s="305" t="str">
        <f t="shared" si="18"/>
        <v/>
      </c>
      <c r="BK1663" s="306"/>
      <c r="BL1663" s="305" t="str">
        <f t="shared" si="14"/>
        <v/>
      </c>
      <c r="BM1663" s="306"/>
      <c r="BN1663" s="302"/>
      <c r="BO1663" s="302"/>
      <c r="BP1663" s="302"/>
      <c r="BQ1663" s="302"/>
      <c r="BR1663" s="302"/>
      <c r="BS1663" s="302"/>
      <c r="BT1663" s="302"/>
      <c r="BU1663" s="302"/>
      <c r="BV1663" s="302"/>
      <c r="BW1663" s="302"/>
      <c r="BX1663" s="302"/>
    </row>
    <row r="1664">
      <c r="A1664" s="292" t="s">
        <v>728</v>
      </c>
      <c r="B1664" s="292">
        <v>1663.0</v>
      </c>
      <c r="C1664" s="292">
        <f t="shared" si="15"/>
        <v>2</v>
      </c>
      <c r="D1664" s="397" t="str">
        <f t="shared" si="36"/>
        <v>Field Definitions</v>
      </c>
      <c r="E1664" s="46" t="str">
        <f t="shared" si="2"/>
        <v>occupancy-permits-field-definitions.xlsx.Sheet1.Vocabulary</v>
      </c>
      <c r="F1664" s="46" t="s">
        <v>436</v>
      </c>
      <c r="G1664" s="46" t="s">
        <v>123</v>
      </c>
      <c r="H1664" s="47">
        <v>4.0</v>
      </c>
      <c r="I1664" s="392" t="s">
        <v>1739</v>
      </c>
      <c r="J1664" s="398" t="s">
        <v>743</v>
      </c>
      <c r="K1664" s="393">
        <v>10.0</v>
      </c>
      <c r="L1664" s="394" t="b">
        <v>0</v>
      </c>
      <c r="M1664" s="294" t="s">
        <v>802</v>
      </c>
      <c r="N1664" s="294"/>
      <c r="O1664" s="47" t="s">
        <v>1851</v>
      </c>
      <c r="P1664" s="47"/>
      <c r="Q1664" s="298" t="str">
        <f t="shared" si="3"/>
        <v>Sheet1</v>
      </c>
      <c r="R1664" s="298" t="str">
        <f t="shared" si="19"/>
        <v>Vocabulary</v>
      </c>
      <c r="S1664" s="298" t="str">
        <f t="array" ref="S1664">iferror(index('Type Mapping'!$A$2:$D$21,match(J1664,'Type Mapping'!$B$2:$B$21,0),3),"type mismatch")</f>
        <v>VARCHAR</v>
      </c>
      <c r="T1664" s="298"/>
      <c r="U1664" s="298"/>
      <c r="V1664" s="298"/>
      <c r="W1664" s="51" t="b">
        <v>0</v>
      </c>
      <c r="X1664" s="51" t="s">
        <v>2508</v>
      </c>
      <c r="Y1664" s="309"/>
      <c r="Z1664" s="309"/>
      <c r="AA1664" s="311" t="s">
        <v>977</v>
      </c>
      <c r="AB1664" s="53" t="str">
        <f t="shared" si="23"/>
        <v>**field missing**_history</v>
      </c>
      <c r="AC1664" s="308" t="str">
        <f t="array" ref="AC1664">iferror(index('StoT Mapping (Depreciated)'!$D$2:$L$976,match(E1664,'StoT Mapping (Depreciated)'!$D$2:$D$976,0),9),"**FIELD MISSING**")</f>
        <v>**FIELD MISSING**</v>
      </c>
      <c r="AD1664" s="53" t="str">
        <f t="shared" si="6"/>
        <v>**field missing**.**FIELD MISSING**</v>
      </c>
      <c r="AE1664" s="299">
        <f>countif(NEW_REDB_table.field,AD1664)</f>
        <v>0</v>
      </c>
      <c r="AF1664" s="299" t="str">
        <f t="shared" si="7"/>
        <v>Check...</v>
      </c>
      <c r="AG1664" s="308"/>
      <c r="AH1664" s="317" t="b">
        <v>0</v>
      </c>
      <c r="AI1664" s="317" t="b">
        <v>0</v>
      </c>
      <c r="AJ1664" s="308" t="str">
        <f t="array" ref="AJ1664">iferror(index('Type Mapping'!$A$2:$D$21,match(J1664,'Type Mapping'!$B$2:$B$21,0),4),"type mismatch")</f>
        <v>VARCHAR</v>
      </c>
      <c r="AK1664" s="308"/>
      <c r="AL1664" s="308"/>
      <c r="AM1664" s="308"/>
      <c r="AN1664" s="300" t="b">
        <v>0</v>
      </c>
      <c r="AO1664" s="300" t="b">
        <v>0</v>
      </c>
      <c r="AP1664" s="300" t="b">
        <v>0</v>
      </c>
      <c r="AQ1664" s="300" t="b">
        <v>0</v>
      </c>
      <c r="AR1664" s="300"/>
      <c r="AS1664" s="300"/>
      <c r="AT1664" s="302"/>
      <c r="AU1664" s="302"/>
      <c r="AV1664" s="303" t="b">
        <v>0</v>
      </c>
      <c r="AW1664" s="304" t="str">
        <f t="shared" si="9"/>
        <v/>
      </c>
      <c r="AX1664" s="305" t="str">
        <f>if(not(AV1664),"",if(G1664=G1663,"","***"&amp;G1664&amp;".xml &lt;?xml version=""1.0"" encoding=""UTF-8""?&gt;&lt;schema&gt;")&amp;"&lt;column comment="""" default="""" key="""&amp;AW1664&amp;""" label="""&amp;I1664&amp;""" length=""255"" nullable=""true"" originalDbColumnName="""&amp;I1664&amp;""" originalLength=""-1"" pattern="""" precision=""-1"" talendType=""id_String"" type=""""/&gt;"&amp;if(G1664=#REF!,"","&lt;/schema&gt;"))</f>
        <v/>
      </c>
      <c r="AY1664" s="306"/>
      <c r="AZ1664" s="305" t="str">
        <f t="shared" si="10"/>
        <v/>
      </c>
      <c r="BA1664" s="306"/>
      <c r="BB1664" s="302"/>
      <c r="BC1664" s="303" t="b">
        <f t="shared" si="11"/>
        <v>0</v>
      </c>
      <c r="BD1664" s="304"/>
      <c r="BE1664" s="304" t="str">
        <f t="shared" si="12"/>
        <v/>
      </c>
      <c r="BF1664" s="307"/>
      <c r="BG1664" s="305"/>
      <c r="BH1664" s="305"/>
      <c r="BI1664" s="305"/>
      <c r="BJ1664" s="305" t="str">
        <f>if(not(BC1664),"",if(O1664=O1663,"","***"&amp;O1664&amp;".xml &lt;?xml version=""1.0"" encoding=""UTF-8""?&gt;&lt;schema&gt;")&amp;"&lt;column comment="""" default="""" key="""&amp;BE1664&amp;""" label="""&amp;Q1664&amp;""" length=""255"" nullable=""true"" originalDbColumnName="""&amp;Q1664&amp;""" originalLength=""-1"" pattern="""" precision=""-1"" talendType=""id_String"" type=""""/&gt;"&amp;if(O1664=#REF!,"","&lt;/schema&gt;"))</f>
        <v/>
      </c>
      <c r="BK1664" s="306"/>
      <c r="BL1664" s="305" t="str">
        <f t="shared" si="14"/>
        <v/>
      </c>
      <c r="BM1664" s="306"/>
      <c r="BN1664" s="302"/>
      <c r="BO1664" s="302"/>
      <c r="BP1664" s="302"/>
      <c r="BQ1664" s="302"/>
      <c r="BR1664" s="302"/>
      <c r="BS1664" s="302"/>
      <c r="BT1664" s="302"/>
      <c r="BU1664" s="302"/>
      <c r="BV1664" s="302"/>
      <c r="BW1664" s="302"/>
      <c r="BX1664" s="302"/>
    </row>
    <row r="1665">
      <c r="A1665" s="328"/>
      <c r="B1665" s="328"/>
      <c r="C1665" s="328"/>
      <c r="D1665" s="400"/>
      <c r="E1665" s="46"/>
      <c r="F1665" s="46"/>
      <c r="G1665" s="46"/>
      <c r="H1665" s="47"/>
      <c r="I1665" s="294"/>
      <c r="J1665" s="295"/>
      <c r="K1665" s="296"/>
      <c r="L1665" s="296"/>
      <c r="M1665" s="47"/>
      <c r="N1665" s="47"/>
      <c r="O1665" s="369"/>
      <c r="P1665" s="369"/>
      <c r="Q1665" s="298"/>
      <c r="R1665" s="298"/>
      <c r="S1665" s="298"/>
      <c r="T1665" s="298"/>
      <c r="U1665" s="298"/>
      <c r="V1665" s="298"/>
      <c r="W1665" s="309"/>
      <c r="X1665" s="309"/>
      <c r="Y1665" s="309"/>
      <c r="Z1665" s="309"/>
      <c r="AA1665" s="308"/>
      <c r="AB1665" s="308"/>
      <c r="AC1665" s="308"/>
      <c r="AD1665" s="308"/>
      <c r="AE1665" s="317"/>
      <c r="AF1665" s="317"/>
      <c r="AG1665" s="308"/>
      <c r="AH1665" s="317"/>
      <c r="AI1665" s="317"/>
      <c r="AJ1665" s="308"/>
      <c r="AK1665" s="308"/>
      <c r="AL1665" s="308"/>
      <c r="AM1665" s="308"/>
      <c r="AN1665" s="302"/>
      <c r="AO1665" s="302"/>
      <c r="AP1665" s="302"/>
      <c r="AQ1665" s="302"/>
      <c r="AR1665" s="302"/>
      <c r="AS1665" s="302"/>
      <c r="AT1665" s="302"/>
      <c r="AU1665" s="302"/>
      <c r="AV1665" s="302"/>
      <c r="AW1665" s="302"/>
      <c r="AX1665" s="302"/>
      <c r="AY1665" s="302"/>
      <c r="AZ1665" s="302"/>
      <c r="BA1665" s="302"/>
      <c r="BB1665" s="302"/>
      <c r="BC1665" s="302"/>
      <c r="BD1665" s="302"/>
      <c r="BE1665" s="302"/>
      <c r="BF1665" s="329"/>
      <c r="BG1665" s="302"/>
      <c r="BH1665" s="302"/>
      <c r="BI1665" s="302"/>
      <c r="BJ1665" s="302"/>
      <c r="BK1665" s="302"/>
      <c r="BL1665" s="302"/>
      <c r="BM1665" s="302"/>
      <c r="BN1665" s="302"/>
      <c r="BO1665" s="302"/>
      <c r="BP1665" s="302"/>
      <c r="BQ1665" s="302"/>
      <c r="BR1665" s="302"/>
      <c r="BS1665" s="302"/>
      <c r="BT1665" s="302"/>
      <c r="BU1665" s="302"/>
      <c r="BV1665" s="302"/>
      <c r="BW1665" s="302"/>
      <c r="BX1665" s="302"/>
    </row>
    <row r="1666">
      <c r="A1666" s="328"/>
      <c r="B1666" s="328"/>
      <c r="C1666" s="328"/>
      <c r="D1666" s="400"/>
      <c r="E1666" s="46"/>
      <c r="F1666" s="46"/>
      <c r="G1666" s="46"/>
      <c r="H1666" s="47"/>
      <c r="I1666" s="294"/>
      <c r="J1666" s="295"/>
      <c r="K1666" s="296"/>
      <c r="L1666" s="296"/>
      <c r="M1666" s="47"/>
      <c r="N1666" s="47"/>
      <c r="O1666" s="369"/>
      <c r="P1666" s="369"/>
      <c r="Q1666" s="298"/>
      <c r="R1666" s="298"/>
      <c r="S1666" s="298"/>
      <c r="T1666" s="298"/>
      <c r="U1666" s="298"/>
      <c r="V1666" s="298"/>
      <c r="W1666" s="309"/>
      <c r="X1666" s="309"/>
      <c r="Y1666" s="309"/>
      <c r="Z1666" s="309"/>
      <c r="AA1666" s="308"/>
      <c r="AB1666" s="308"/>
      <c r="AC1666" s="308"/>
      <c r="AD1666" s="308"/>
      <c r="AE1666" s="317"/>
      <c r="AF1666" s="317"/>
      <c r="AG1666" s="308"/>
      <c r="AH1666" s="317"/>
      <c r="AI1666" s="317"/>
      <c r="AJ1666" s="308"/>
      <c r="AK1666" s="308"/>
      <c r="AL1666" s="308"/>
      <c r="AM1666" s="308"/>
      <c r="AN1666" s="302"/>
      <c r="AO1666" s="302"/>
      <c r="AP1666" s="302"/>
      <c r="AQ1666" s="302"/>
      <c r="AR1666" s="302"/>
      <c r="AS1666" s="302"/>
      <c r="AT1666" s="302"/>
      <c r="AU1666" s="302"/>
      <c r="AV1666" s="302"/>
      <c r="AW1666" s="302"/>
      <c r="AX1666" s="302"/>
      <c r="AY1666" s="302"/>
      <c r="AZ1666" s="302"/>
      <c r="BA1666" s="302"/>
      <c r="BB1666" s="302"/>
      <c r="BC1666" s="302"/>
      <c r="BD1666" s="302"/>
      <c r="BE1666" s="302"/>
      <c r="BF1666" s="329"/>
      <c r="BG1666" s="302"/>
      <c r="BH1666" s="302"/>
      <c r="BI1666" s="302"/>
      <c r="BJ1666" s="302"/>
      <c r="BK1666" s="302"/>
      <c r="BL1666" s="302"/>
      <c r="BM1666" s="302"/>
      <c r="BN1666" s="302"/>
      <c r="BO1666" s="302"/>
      <c r="BP1666" s="302"/>
      <c r="BQ1666" s="302"/>
      <c r="BR1666" s="302"/>
      <c r="BS1666" s="302"/>
      <c r="BT1666" s="302"/>
      <c r="BU1666" s="302"/>
      <c r="BV1666" s="302"/>
      <c r="BW1666" s="302"/>
      <c r="BX1666" s="302"/>
    </row>
    <row r="1667">
      <c r="A1667" s="328"/>
      <c r="B1667" s="328"/>
      <c r="C1667" s="328"/>
      <c r="D1667" s="400"/>
      <c r="E1667" s="46"/>
      <c r="F1667" s="46"/>
      <c r="G1667" s="46"/>
      <c r="H1667" s="47"/>
      <c r="I1667" s="294"/>
      <c r="J1667" s="295"/>
      <c r="K1667" s="296"/>
      <c r="L1667" s="296"/>
      <c r="M1667" s="47"/>
      <c r="N1667" s="47"/>
      <c r="O1667" s="369"/>
      <c r="P1667" s="369"/>
      <c r="Q1667" s="298"/>
      <c r="R1667" s="298"/>
      <c r="S1667" s="298"/>
      <c r="T1667" s="298"/>
      <c r="U1667" s="298"/>
      <c r="V1667" s="298"/>
      <c r="W1667" s="309"/>
      <c r="X1667" s="309"/>
      <c r="Y1667" s="309"/>
      <c r="Z1667" s="309"/>
      <c r="AA1667" s="308"/>
      <c r="AB1667" s="308"/>
      <c r="AC1667" s="308"/>
      <c r="AD1667" s="308"/>
      <c r="AE1667" s="317"/>
      <c r="AF1667" s="317"/>
      <c r="AG1667" s="308"/>
      <c r="AH1667" s="317"/>
      <c r="AI1667" s="317"/>
      <c r="AJ1667" s="308"/>
      <c r="AK1667" s="308"/>
      <c r="AL1667" s="308"/>
      <c r="AM1667" s="308"/>
      <c r="AN1667" s="302"/>
      <c r="AO1667" s="302"/>
      <c r="AP1667" s="302"/>
      <c r="AQ1667" s="302"/>
      <c r="AR1667" s="302"/>
      <c r="AS1667" s="302"/>
      <c r="AT1667" s="302"/>
      <c r="AU1667" s="302"/>
      <c r="AV1667" s="302"/>
      <c r="AW1667" s="302"/>
      <c r="AX1667" s="302"/>
      <c r="AY1667" s="302"/>
      <c r="AZ1667" s="302"/>
      <c r="BA1667" s="302"/>
      <c r="BB1667" s="302"/>
      <c r="BC1667" s="302"/>
      <c r="BD1667" s="302"/>
      <c r="BE1667" s="302"/>
      <c r="BF1667" s="329"/>
      <c r="BG1667" s="302"/>
      <c r="BH1667" s="302"/>
      <c r="BI1667" s="302"/>
      <c r="BJ1667" s="302"/>
      <c r="BK1667" s="302"/>
      <c r="BL1667" s="302"/>
      <c r="BM1667" s="302"/>
      <c r="BN1667" s="302"/>
      <c r="BO1667" s="302"/>
      <c r="BP1667" s="302"/>
      <c r="BQ1667" s="302"/>
      <c r="BR1667" s="302"/>
      <c r="BS1667" s="302"/>
      <c r="BT1667" s="302"/>
      <c r="BU1667" s="302"/>
      <c r="BV1667" s="302"/>
      <c r="BW1667" s="302"/>
      <c r="BX1667" s="302"/>
    </row>
    <row r="1668">
      <c r="A1668" s="328"/>
      <c r="B1668" s="328"/>
      <c r="C1668" s="328"/>
      <c r="D1668" s="400"/>
      <c r="E1668" s="46"/>
      <c r="F1668" s="46"/>
      <c r="G1668" s="46"/>
      <c r="H1668" s="47"/>
      <c r="I1668" s="294"/>
      <c r="J1668" s="295"/>
      <c r="K1668" s="296"/>
      <c r="L1668" s="296"/>
      <c r="M1668" s="47"/>
      <c r="N1668" s="47"/>
      <c r="O1668" s="369"/>
      <c r="P1668" s="369"/>
      <c r="Q1668" s="298"/>
      <c r="R1668" s="298"/>
      <c r="S1668" s="298"/>
      <c r="T1668" s="298"/>
      <c r="U1668" s="298"/>
      <c r="V1668" s="298"/>
      <c r="W1668" s="309"/>
      <c r="X1668" s="309"/>
      <c r="Y1668" s="309"/>
      <c r="Z1668" s="309"/>
      <c r="AA1668" s="308"/>
      <c r="AB1668" s="308"/>
      <c r="AC1668" s="308"/>
      <c r="AD1668" s="308"/>
      <c r="AE1668" s="317"/>
      <c r="AF1668" s="317"/>
      <c r="AG1668" s="308"/>
      <c r="AH1668" s="317"/>
      <c r="AI1668" s="317"/>
      <c r="AJ1668" s="308"/>
      <c r="AK1668" s="308"/>
      <c r="AL1668" s="308"/>
      <c r="AM1668" s="308"/>
      <c r="AN1668" s="302"/>
      <c r="AO1668" s="302"/>
      <c r="AP1668" s="302"/>
      <c r="AQ1668" s="302"/>
      <c r="AR1668" s="302"/>
      <c r="AS1668" s="302"/>
      <c r="AT1668" s="302"/>
      <c r="AU1668" s="302"/>
      <c r="AV1668" s="302"/>
      <c r="AW1668" s="302"/>
      <c r="AX1668" s="302"/>
      <c r="AY1668" s="302"/>
      <c r="AZ1668" s="302"/>
      <c r="BA1668" s="302"/>
      <c r="BB1668" s="302"/>
      <c r="BC1668" s="302"/>
      <c r="BD1668" s="302"/>
      <c r="BE1668" s="302"/>
      <c r="BF1668" s="329"/>
      <c r="BG1668" s="302"/>
      <c r="BH1668" s="302"/>
      <c r="BI1668" s="302"/>
      <c r="BJ1668" s="302"/>
      <c r="BK1668" s="302"/>
      <c r="BL1668" s="302"/>
      <c r="BM1668" s="302"/>
      <c r="BN1668" s="302"/>
      <c r="BO1668" s="302"/>
      <c r="BP1668" s="302"/>
      <c r="BQ1668" s="302"/>
      <c r="BR1668" s="302"/>
      <c r="BS1668" s="302"/>
      <c r="BT1668" s="302"/>
      <c r="BU1668" s="302"/>
      <c r="BV1668" s="302"/>
      <c r="BW1668" s="302"/>
      <c r="BX1668" s="302"/>
    </row>
    <row r="1669">
      <c r="A1669" s="328"/>
      <c r="B1669" s="328"/>
      <c r="C1669" s="328"/>
      <c r="D1669" s="400"/>
      <c r="E1669" s="46"/>
      <c r="F1669" s="46"/>
      <c r="G1669" s="46"/>
      <c r="H1669" s="47"/>
      <c r="I1669" s="294"/>
      <c r="J1669" s="295"/>
      <c r="K1669" s="296"/>
      <c r="L1669" s="296"/>
      <c r="M1669" s="47"/>
      <c r="N1669" s="47"/>
      <c r="O1669" s="369"/>
      <c r="P1669" s="369"/>
      <c r="Q1669" s="298"/>
      <c r="R1669" s="298"/>
      <c r="S1669" s="298"/>
      <c r="T1669" s="298"/>
      <c r="U1669" s="298"/>
      <c r="V1669" s="298"/>
      <c r="W1669" s="309"/>
      <c r="X1669" s="309"/>
      <c r="Y1669" s="309"/>
      <c r="Z1669" s="309"/>
      <c r="AA1669" s="308"/>
      <c r="AB1669" s="308"/>
      <c r="AC1669" s="308"/>
      <c r="AD1669" s="308"/>
      <c r="AE1669" s="317"/>
      <c r="AF1669" s="317"/>
      <c r="AG1669" s="308"/>
      <c r="AH1669" s="317"/>
      <c r="AI1669" s="317"/>
      <c r="AJ1669" s="308"/>
      <c r="AK1669" s="308"/>
      <c r="AL1669" s="308"/>
      <c r="AM1669" s="308"/>
      <c r="AN1669" s="302"/>
      <c r="AO1669" s="302"/>
      <c r="AP1669" s="302"/>
      <c r="AQ1669" s="302"/>
      <c r="AR1669" s="302"/>
      <c r="AS1669" s="302"/>
      <c r="AT1669" s="302"/>
      <c r="AU1669" s="302"/>
      <c r="AV1669" s="302"/>
      <c r="AW1669" s="302"/>
      <c r="AX1669" s="302"/>
      <c r="AY1669" s="302"/>
      <c r="AZ1669" s="302"/>
      <c r="BA1669" s="302"/>
      <c r="BB1669" s="302"/>
      <c r="BC1669" s="302"/>
      <c r="BD1669" s="302"/>
      <c r="BE1669" s="302"/>
      <c r="BF1669" s="329"/>
      <c r="BG1669" s="302"/>
      <c r="BH1669" s="302"/>
      <c r="BI1669" s="302"/>
      <c r="BJ1669" s="302"/>
      <c r="BK1669" s="302"/>
      <c r="BL1669" s="302"/>
      <c r="BM1669" s="302"/>
      <c r="BN1669" s="302"/>
      <c r="BO1669" s="302"/>
      <c r="BP1669" s="302"/>
      <c r="BQ1669" s="302"/>
      <c r="BR1669" s="302"/>
      <c r="BS1669" s="302"/>
      <c r="BT1669" s="302"/>
      <c r="BU1669" s="302"/>
      <c r="BV1669" s="302"/>
      <c r="BW1669" s="302"/>
      <c r="BX1669" s="302"/>
    </row>
    <row r="1670">
      <c r="A1670" s="328"/>
      <c r="B1670" s="328"/>
      <c r="C1670" s="328"/>
      <c r="D1670" s="400"/>
      <c r="E1670" s="46"/>
      <c r="F1670" s="46"/>
      <c r="G1670" s="46"/>
      <c r="H1670" s="47"/>
      <c r="I1670" s="294"/>
      <c r="J1670" s="295"/>
      <c r="K1670" s="296"/>
      <c r="L1670" s="296"/>
      <c r="M1670" s="47"/>
      <c r="N1670" s="47"/>
      <c r="O1670" s="369"/>
      <c r="P1670" s="369"/>
      <c r="Q1670" s="298"/>
      <c r="R1670" s="298"/>
      <c r="S1670" s="298"/>
      <c r="T1670" s="298"/>
      <c r="U1670" s="298"/>
      <c r="V1670" s="298"/>
      <c r="W1670" s="309"/>
      <c r="X1670" s="309"/>
      <c r="Y1670" s="309"/>
      <c r="Z1670" s="309"/>
      <c r="AA1670" s="308"/>
      <c r="AB1670" s="308"/>
      <c r="AC1670" s="308"/>
      <c r="AD1670" s="308"/>
      <c r="AE1670" s="317"/>
      <c r="AF1670" s="317"/>
      <c r="AG1670" s="308"/>
      <c r="AH1670" s="317"/>
      <c r="AI1670" s="317"/>
      <c r="AJ1670" s="308"/>
      <c r="AK1670" s="308"/>
      <c r="AL1670" s="308"/>
      <c r="AM1670" s="308"/>
      <c r="AN1670" s="302"/>
      <c r="AO1670" s="302"/>
      <c r="AP1670" s="302"/>
      <c r="AQ1670" s="302"/>
      <c r="AR1670" s="302"/>
      <c r="AS1670" s="302"/>
      <c r="AT1670" s="302"/>
      <c r="AU1670" s="302"/>
      <c r="AV1670" s="302"/>
      <c r="AW1670" s="302"/>
      <c r="AX1670" s="302"/>
      <c r="AY1670" s="302"/>
      <c r="AZ1670" s="302"/>
      <c r="BA1670" s="302"/>
      <c r="BB1670" s="302"/>
      <c r="BC1670" s="302"/>
      <c r="BD1670" s="302"/>
      <c r="BE1670" s="302"/>
      <c r="BF1670" s="329"/>
      <c r="BG1670" s="302"/>
      <c r="BH1670" s="302"/>
      <c r="BI1670" s="302"/>
      <c r="BJ1670" s="302"/>
      <c r="BK1670" s="302"/>
      <c r="BL1670" s="302"/>
      <c r="BM1670" s="302"/>
      <c r="BN1670" s="302"/>
      <c r="BO1670" s="302"/>
      <c r="BP1670" s="302"/>
      <c r="BQ1670" s="302"/>
      <c r="BR1670" s="302"/>
      <c r="BS1670" s="302"/>
      <c r="BT1670" s="302"/>
      <c r="BU1670" s="302"/>
      <c r="BV1670" s="302"/>
      <c r="BW1670" s="302"/>
      <c r="BX1670" s="302"/>
    </row>
    <row r="1671">
      <c r="A1671" s="328"/>
      <c r="B1671" s="328"/>
      <c r="C1671" s="328"/>
      <c r="D1671" s="400"/>
      <c r="E1671" s="46"/>
      <c r="F1671" s="46"/>
      <c r="G1671" s="46"/>
      <c r="H1671" s="47"/>
      <c r="I1671" s="294"/>
      <c r="J1671" s="295"/>
      <c r="K1671" s="296"/>
      <c r="L1671" s="296"/>
      <c r="M1671" s="47"/>
      <c r="N1671" s="47"/>
      <c r="O1671" s="369"/>
      <c r="P1671" s="369"/>
      <c r="Q1671" s="298"/>
      <c r="R1671" s="298"/>
      <c r="S1671" s="298"/>
      <c r="T1671" s="298"/>
      <c r="U1671" s="298"/>
      <c r="V1671" s="298"/>
      <c r="W1671" s="309"/>
      <c r="X1671" s="309"/>
      <c r="Y1671" s="309"/>
      <c r="Z1671" s="309"/>
      <c r="AA1671" s="308"/>
      <c r="AB1671" s="308"/>
      <c r="AC1671" s="308"/>
      <c r="AD1671" s="308"/>
      <c r="AE1671" s="317"/>
      <c r="AF1671" s="317"/>
      <c r="AG1671" s="308"/>
      <c r="AH1671" s="317"/>
      <c r="AI1671" s="317"/>
      <c r="AJ1671" s="308"/>
      <c r="AK1671" s="308"/>
      <c r="AL1671" s="308"/>
      <c r="AM1671" s="308"/>
      <c r="AN1671" s="302"/>
      <c r="AO1671" s="302"/>
      <c r="AP1671" s="302"/>
      <c r="AQ1671" s="302"/>
      <c r="AR1671" s="302"/>
      <c r="AS1671" s="302"/>
      <c r="AT1671" s="302"/>
      <c r="AU1671" s="302"/>
      <c r="AV1671" s="302"/>
      <c r="AW1671" s="302"/>
      <c r="AX1671" s="302"/>
      <c r="AY1671" s="302"/>
      <c r="AZ1671" s="302"/>
      <c r="BA1671" s="302"/>
      <c r="BB1671" s="302"/>
      <c r="BC1671" s="302"/>
      <c r="BD1671" s="302"/>
      <c r="BE1671" s="302"/>
      <c r="BF1671" s="329"/>
      <c r="BG1671" s="302"/>
      <c r="BH1671" s="302"/>
      <c r="BI1671" s="302"/>
      <c r="BJ1671" s="302"/>
      <c r="BK1671" s="302"/>
      <c r="BL1671" s="302"/>
      <c r="BM1671" s="302"/>
      <c r="BN1671" s="302"/>
      <c r="BO1671" s="302"/>
      <c r="BP1671" s="302"/>
      <c r="BQ1671" s="302"/>
      <c r="BR1671" s="302"/>
      <c r="BS1671" s="302"/>
      <c r="BT1671" s="302"/>
      <c r="BU1671" s="302"/>
      <c r="BV1671" s="302"/>
      <c r="BW1671" s="302"/>
      <c r="BX1671" s="302"/>
    </row>
    <row r="1672">
      <c r="A1672" s="328"/>
      <c r="B1672" s="328"/>
      <c r="C1672" s="328"/>
      <c r="D1672" s="400"/>
      <c r="E1672" s="46"/>
      <c r="F1672" s="46"/>
      <c r="G1672" s="46"/>
      <c r="H1672" s="47"/>
      <c r="I1672" s="294"/>
      <c r="J1672" s="295"/>
      <c r="K1672" s="296"/>
      <c r="L1672" s="296"/>
      <c r="M1672" s="47"/>
      <c r="N1672" s="47"/>
      <c r="O1672" s="369"/>
      <c r="P1672" s="369"/>
      <c r="Q1672" s="298"/>
      <c r="R1672" s="298"/>
      <c r="S1672" s="298"/>
      <c r="T1672" s="298"/>
      <c r="U1672" s="298"/>
      <c r="V1672" s="298"/>
      <c r="W1672" s="309"/>
      <c r="X1672" s="309"/>
      <c r="Y1672" s="309"/>
      <c r="Z1672" s="309"/>
      <c r="AA1672" s="308"/>
      <c r="AB1672" s="308"/>
      <c r="AC1672" s="308"/>
      <c r="AD1672" s="308"/>
      <c r="AE1672" s="317"/>
      <c r="AF1672" s="317"/>
      <c r="AG1672" s="308"/>
      <c r="AH1672" s="317"/>
      <c r="AI1672" s="317"/>
      <c r="AJ1672" s="308"/>
      <c r="AK1672" s="308"/>
      <c r="AL1672" s="308"/>
      <c r="AM1672" s="308"/>
      <c r="AN1672" s="302"/>
      <c r="AO1672" s="302"/>
      <c r="AP1672" s="302"/>
      <c r="AQ1672" s="302"/>
      <c r="AR1672" s="302"/>
      <c r="AS1672" s="302"/>
      <c r="AT1672" s="302"/>
      <c r="AU1672" s="302"/>
      <c r="AV1672" s="302"/>
      <c r="AW1672" s="302"/>
      <c r="AX1672" s="302"/>
      <c r="AY1672" s="302"/>
      <c r="AZ1672" s="302"/>
      <c r="BA1672" s="302"/>
      <c r="BB1672" s="302"/>
      <c r="BC1672" s="302"/>
      <c r="BD1672" s="302"/>
      <c r="BE1672" s="302"/>
      <c r="BF1672" s="329"/>
      <c r="BG1672" s="302"/>
      <c r="BH1672" s="302"/>
      <c r="BI1672" s="302"/>
      <c r="BJ1672" s="302"/>
      <c r="BK1672" s="302"/>
      <c r="BL1672" s="302"/>
      <c r="BM1672" s="302"/>
      <c r="BN1672" s="302"/>
      <c r="BO1672" s="302"/>
      <c r="BP1672" s="302"/>
      <c r="BQ1672" s="302"/>
      <c r="BR1672" s="302"/>
      <c r="BS1672" s="302"/>
      <c r="BT1672" s="302"/>
      <c r="BU1672" s="302"/>
      <c r="BV1672" s="302"/>
      <c r="BW1672" s="302"/>
      <c r="BX1672" s="302"/>
    </row>
    <row r="1673">
      <c r="A1673" s="328"/>
      <c r="B1673" s="328"/>
      <c r="C1673" s="328"/>
      <c r="D1673" s="400"/>
      <c r="E1673" s="46"/>
      <c r="F1673" s="46"/>
      <c r="G1673" s="46"/>
      <c r="H1673" s="47"/>
      <c r="I1673" s="294"/>
      <c r="J1673" s="295"/>
      <c r="K1673" s="296"/>
      <c r="L1673" s="296"/>
      <c r="M1673" s="47"/>
      <c r="N1673" s="47"/>
      <c r="O1673" s="369"/>
      <c r="P1673" s="369"/>
      <c r="Q1673" s="298"/>
      <c r="R1673" s="298"/>
      <c r="S1673" s="298"/>
      <c r="T1673" s="298"/>
      <c r="U1673" s="298"/>
      <c r="V1673" s="298"/>
      <c r="W1673" s="309"/>
      <c r="X1673" s="309"/>
      <c r="Y1673" s="309"/>
      <c r="Z1673" s="309"/>
      <c r="AA1673" s="308"/>
      <c r="AB1673" s="308"/>
      <c r="AC1673" s="308"/>
      <c r="AD1673" s="308"/>
      <c r="AE1673" s="317"/>
      <c r="AF1673" s="317"/>
      <c r="AG1673" s="308"/>
      <c r="AH1673" s="317"/>
      <c r="AI1673" s="317"/>
      <c r="AJ1673" s="308"/>
      <c r="AK1673" s="308"/>
      <c r="AL1673" s="308"/>
      <c r="AM1673" s="308"/>
      <c r="AN1673" s="302"/>
      <c r="AO1673" s="302"/>
      <c r="AP1673" s="302"/>
      <c r="AQ1673" s="302"/>
      <c r="AR1673" s="302"/>
      <c r="AS1673" s="302"/>
      <c r="AT1673" s="302"/>
      <c r="AU1673" s="302"/>
      <c r="AV1673" s="302"/>
      <c r="AW1673" s="302"/>
      <c r="AX1673" s="302"/>
      <c r="AY1673" s="302"/>
      <c r="AZ1673" s="302"/>
      <c r="BA1673" s="302"/>
      <c r="BB1673" s="302"/>
      <c r="BC1673" s="302"/>
      <c r="BD1673" s="302"/>
      <c r="BE1673" s="302"/>
      <c r="BF1673" s="329"/>
      <c r="BG1673" s="302"/>
      <c r="BH1673" s="302"/>
      <c r="BI1673" s="302"/>
      <c r="BJ1673" s="302"/>
      <c r="BK1673" s="302"/>
      <c r="BL1673" s="302"/>
      <c r="BM1673" s="302"/>
      <c r="BN1673" s="302"/>
      <c r="BO1673" s="302"/>
      <c r="BP1673" s="302"/>
      <c r="BQ1673" s="302"/>
      <c r="BR1673" s="302"/>
      <c r="BS1673" s="302"/>
      <c r="BT1673" s="302"/>
      <c r="BU1673" s="302"/>
      <c r="BV1673" s="302"/>
      <c r="BW1673" s="302"/>
      <c r="BX1673" s="302"/>
    </row>
    <row r="1674">
      <c r="A1674" s="328"/>
      <c r="B1674" s="328"/>
      <c r="C1674" s="328"/>
      <c r="D1674" s="400"/>
      <c r="E1674" s="46"/>
      <c r="F1674" s="46"/>
      <c r="G1674" s="46"/>
      <c r="H1674" s="47"/>
      <c r="I1674" s="294"/>
      <c r="J1674" s="295"/>
      <c r="K1674" s="296"/>
      <c r="L1674" s="296"/>
      <c r="M1674" s="47"/>
      <c r="N1674" s="47"/>
      <c r="O1674" s="369"/>
      <c r="P1674" s="369"/>
      <c r="Q1674" s="298"/>
      <c r="R1674" s="298"/>
      <c r="S1674" s="298"/>
      <c r="T1674" s="298"/>
      <c r="U1674" s="298"/>
      <c r="V1674" s="298"/>
      <c r="W1674" s="309"/>
      <c r="X1674" s="309"/>
      <c r="Y1674" s="309"/>
      <c r="Z1674" s="309"/>
      <c r="AA1674" s="308"/>
      <c r="AB1674" s="308"/>
      <c r="AC1674" s="308"/>
      <c r="AD1674" s="308"/>
      <c r="AE1674" s="317"/>
      <c r="AF1674" s="317"/>
      <c r="AG1674" s="308"/>
      <c r="AH1674" s="317"/>
      <c r="AI1674" s="317"/>
      <c r="AJ1674" s="308"/>
      <c r="AK1674" s="308"/>
      <c r="AL1674" s="308"/>
      <c r="AM1674" s="308"/>
      <c r="AN1674" s="302"/>
      <c r="AO1674" s="302"/>
      <c r="AP1674" s="302"/>
      <c r="AQ1674" s="302"/>
      <c r="AR1674" s="302"/>
      <c r="AS1674" s="302"/>
      <c r="AT1674" s="302"/>
      <c r="AU1674" s="302"/>
      <c r="AV1674" s="302"/>
      <c r="AW1674" s="302"/>
      <c r="AX1674" s="302"/>
      <c r="AY1674" s="302"/>
      <c r="AZ1674" s="302"/>
      <c r="BA1674" s="302"/>
      <c r="BB1674" s="302"/>
      <c r="BC1674" s="302"/>
      <c r="BD1674" s="302"/>
      <c r="BE1674" s="302"/>
      <c r="BF1674" s="329"/>
      <c r="BG1674" s="302"/>
      <c r="BH1674" s="302"/>
      <c r="BI1674" s="302"/>
      <c r="BJ1674" s="302"/>
      <c r="BK1674" s="302"/>
      <c r="BL1674" s="302"/>
      <c r="BM1674" s="302"/>
      <c r="BN1674" s="302"/>
      <c r="BO1674" s="302"/>
      <c r="BP1674" s="302"/>
      <c r="BQ1674" s="302"/>
      <c r="BR1674" s="302"/>
      <c r="BS1674" s="302"/>
      <c r="BT1674" s="302"/>
      <c r="BU1674" s="302"/>
      <c r="BV1674" s="302"/>
      <c r="BW1674" s="302"/>
      <c r="BX1674" s="302"/>
    </row>
    <row r="1675">
      <c r="A1675" s="328"/>
      <c r="B1675" s="328"/>
      <c r="C1675" s="328"/>
      <c r="D1675" s="400"/>
      <c r="E1675" s="46"/>
      <c r="F1675" s="46"/>
      <c r="G1675" s="46"/>
      <c r="H1675" s="47"/>
      <c r="I1675" s="294"/>
      <c r="J1675" s="295"/>
      <c r="K1675" s="296"/>
      <c r="L1675" s="296"/>
      <c r="M1675" s="47"/>
      <c r="N1675" s="47"/>
      <c r="O1675" s="369"/>
      <c r="P1675" s="369"/>
      <c r="Q1675" s="298"/>
      <c r="R1675" s="298"/>
      <c r="S1675" s="298"/>
      <c r="T1675" s="298"/>
      <c r="U1675" s="298"/>
      <c r="V1675" s="298"/>
      <c r="W1675" s="309"/>
      <c r="X1675" s="309"/>
      <c r="Y1675" s="309"/>
      <c r="Z1675" s="309"/>
      <c r="AA1675" s="308"/>
      <c r="AB1675" s="308"/>
      <c r="AC1675" s="308"/>
      <c r="AD1675" s="308"/>
      <c r="AE1675" s="317"/>
      <c r="AF1675" s="317"/>
      <c r="AG1675" s="308"/>
      <c r="AH1675" s="317"/>
      <c r="AI1675" s="317"/>
      <c r="AJ1675" s="308"/>
      <c r="AK1675" s="308"/>
      <c r="AL1675" s="308"/>
      <c r="AM1675" s="308"/>
      <c r="AN1675" s="302"/>
      <c r="AO1675" s="302"/>
      <c r="AP1675" s="302"/>
      <c r="AQ1675" s="302"/>
      <c r="AR1675" s="302"/>
      <c r="AS1675" s="302"/>
      <c r="AT1675" s="302"/>
      <c r="AU1675" s="302"/>
      <c r="AV1675" s="302"/>
      <c r="AW1675" s="302"/>
      <c r="AX1675" s="302"/>
      <c r="AY1675" s="302"/>
      <c r="AZ1675" s="302"/>
      <c r="BA1675" s="302"/>
      <c r="BB1675" s="302"/>
      <c r="BC1675" s="302"/>
      <c r="BD1675" s="302"/>
      <c r="BE1675" s="302"/>
      <c r="BF1675" s="329"/>
      <c r="BG1675" s="302"/>
      <c r="BH1675" s="302"/>
      <c r="BI1675" s="302"/>
      <c r="BJ1675" s="302"/>
      <c r="BK1675" s="302"/>
      <c r="BL1675" s="302"/>
      <c r="BM1675" s="302"/>
      <c r="BN1675" s="302"/>
      <c r="BO1675" s="302"/>
      <c r="BP1675" s="302"/>
      <c r="BQ1675" s="302"/>
      <c r="BR1675" s="302"/>
      <c r="BS1675" s="302"/>
      <c r="BT1675" s="302"/>
      <c r="BU1675" s="302"/>
      <c r="BV1675" s="302"/>
      <c r="BW1675" s="302"/>
      <c r="BX1675" s="302"/>
    </row>
    <row r="1676">
      <c r="A1676" s="328"/>
      <c r="B1676" s="328"/>
      <c r="C1676" s="328"/>
      <c r="D1676" s="400"/>
      <c r="E1676" s="46"/>
      <c r="F1676" s="46"/>
      <c r="G1676" s="46"/>
      <c r="H1676" s="47"/>
      <c r="I1676" s="294"/>
      <c r="J1676" s="295"/>
      <c r="K1676" s="296"/>
      <c r="L1676" s="296"/>
      <c r="M1676" s="47"/>
      <c r="N1676" s="47"/>
      <c r="O1676" s="369"/>
      <c r="P1676" s="369"/>
      <c r="Q1676" s="298"/>
      <c r="R1676" s="298"/>
      <c r="S1676" s="298"/>
      <c r="T1676" s="298"/>
      <c r="U1676" s="298"/>
      <c r="V1676" s="298"/>
      <c r="W1676" s="309"/>
      <c r="X1676" s="309"/>
      <c r="Y1676" s="309"/>
      <c r="Z1676" s="309"/>
      <c r="AA1676" s="308"/>
      <c r="AB1676" s="308"/>
      <c r="AC1676" s="308"/>
      <c r="AD1676" s="308"/>
      <c r="AE1676" s="317"/>
      <c r="AF1676" s="317"/>
      <c r="AG1676" s="308"/>
      <c r="AH1676" s="317"/>
      <c r="AI1676" s="317"/>
      <c r="AJ1676" s="308"/>
      <c r="AK1676" s="308"/>
      <c r="AL1676" s="308"/>
      <c r="AM1676" s="308"/>
      <c r="AN1676" s="302"/>
      <c r="AO1676" s="302"/>
      <c r="AP1676" s="302"/>
      <c r="AQ1676" s="302"/>
      <c r="AR1676" s="302"/>
      <c r="AS1676" s="302"/>
      <c r="AT1676" s="302"/>
      <c r="AU1676" s="302"/>
      <c r="AV1676" s="302"/>
      <c r="AW1676" s="302"/>
      <c r="AX1676" s="302"/>
      <c r="AY1676" s="302"/>
      <c r="AZ1676" s="302"/>
      <c r="BA1676" s="302"/>
      <c r="BB1676" s="302"/>
      <c r="BC1676" s="302"/>
      <c r="BD1676" s="302"/>
      <c r="BE1676" s="302"/>
      <c r="BF1676" s="329"/>
      <c r="BG1676" s="302"/>
      <c r="BH1676" s="302"/>
      <c r="BI1676" s="302"/>
      <c r="BJ1676" s="302"/>
      <c r="BK1676" s="302"/>
      <c r="BL1676" s="302"/>
      <c r="BM1676" s="302"/>
      <c r="BN1676" s="302"/>
      <c r="BO1676" s="302"/>
      <c r="BP1676" s="302"/>
      <c r="BQ1676" s="302"/>
      <c r="BR1676" s="302"/>
      <c r="BS1676" s="302"/>
      <c r="BT1676" s="302"/>
      <c r="BU1676" s="302"/>
      <c r="BV1676" s="302"/>
      <c r="BW1676" s="302"/>
      <c r="BX1676" s="302"/>
    </row>
    <row r="1677">
      <c r="A1677" s="328"/>
      <c r="B1677" s="328"/>
      <c r="C1677" s="328"/>
      <c r="D1677" s="400"/>
      <c r="E1677" s="46"/>
      <c r="F1677" s="46"/>
      <c r="G1677" s="46"/>
      <c r="H1677" s="47"/>
      <c r="I1677" s="294"/>
      <c r="J1677" s="295"/>
      <c r="K1677" s="296"/>
      <c r="L1677" s="296"/>
      <c r="M1677" s="47"/>
      <c r="N1677" s="47"/>
      <c r="O1677" s="369"/>
      <c r="P1677" s="369"/>
      <c r="Q1677" s="298"/>
      <c r="R1677" s="298"/>
      <c r="S1677" s="298"/>
      <c r="T1677" s="298"/>
      <c r="U1677" s="298"/>
      <c r="V1677" s="298"/>
      <c r="W1677" s="309"/>
      <c r="X1677" s="309"/>
      <c r="Y1677" s="309"/>
      <c r="Z1677" s="309"/>
      <c r="AA1677" s="308"/>
      <c r="AB1677" s="308"/>
      <c r="AC1677" s="308"/>
      <c r="AD1677" s="308"/>
      <c r="AE1677" s="317"/>
      <c r="AF1677" s="317"/>
      <c r="AG1677" s="308"/>
      <c r="AH1677" s="317"/>
      <c r="AI1677" s="317"/>
      <c r="AJ1677" s="308"/>
      <c r="AK1677" s="308"/>
      <c r="AL1677" s="308"/>
      <c r="AM1677" s="308"/>
      <c r="AN1677" s="302"/>
      <c r="AO1677" s="302"/>
      <c r="AP1677" s="302"/>
      <c r="AQ1677" s="302"/>
      <c r="AR1677" s="302"/>
      <c r="AS1677" s="302"/>
      <c r="AT1677" s="302"/>
      <c r="AU1677" s="302"/>
      <c r="AV1677" s="302"/>
      <c r="AW1677" s="302"/>
      <c r="AX1677" s="302"/>
      <c r="AY1677" s="302"/>
      <c r="AZ1677" s="302"/>
      <c r="BA1677" s="302"/>
      <c r="BB1677" s="302"/>
      <c r="BC1677" s="302"/>
      <c r="BD1677" s="302"/>
      <c r="BE1677" s="302"/>
      <c r="BF1677" s="329"/>
      <c r="BG1677" s="302"/>
      <c r="BH1677" s="302"/>
      <c r="BI1677" s="302"/>
      <c r="BJ1677" s="302"/>
      <c r="BK1677" s="302"/>
      <c r="BL1677" s="302"/>
      <c r="BM1677" s="302"/>
      <c r="BN1677" s="302"/>
      <c r="BO1677" s="302"/>
      <c r="BP1677" s="302"/>
      <c r="BQ1677" s="302"/>
      <c r="BR1677" s="302"/>
      <c r="BS1677" s="302"/>
      <c r="BT1677" s="302"/>
      <c r="BU1677" s="302"/>
      <c r="BV1677" s="302"/>
      <c r="BW1677" s="302"/>
      <c r="BX1677" s="302"/>
    </row>
    <row r="1678">
      <c r="A1678" s="328"/>
      <c r="B1678" s="328"/>
      <c r="C1678" s="328"/>
      <c r="D1678" s="400"/>
      <c r="E1678" s="46"/>
      <c r="F1678" s="46"/>
      <c r="G1678" s="46"/>
      <c r="H1678" s="47"/>
      <c r="I1678" s="294"/>
      <c r="J1678" s="295"/>
      <c r="K1678" s="296"/>
      <c r="L1678" s="296"/>
      <c r="M1678" s="47"/>
      <c r="N1678" s="47"/>
      <c r="O1678" s="369"/>
      <c r="P1678" s="369"/>
      <c r="Q1678" s="298"/>
      <c r="R1678" s="298"/>
      <c r="S1678" s="298"/>
      <c r="T1678" s="298"/>
      <c r="U1678" s="298"/>
      <c r="V1678" s="298"/>
      <c r="W1678" s="309"/>
      <c r="X1678" s="309"/>
      <c r="Y1678" s="309"/>
      <c r="Z1678" s="309"/>
      <c r="AA1678" s="308"/>
      <c r="AB1678" s="308"/>
      <c r="AC1678" s="308"/>
      <c r="AD1678" s="308"/>
      <c r="AE1678" s="317"/>
      <c r="AF1678" s="317"/>
      <c r="AG1678" s="308"/>
      <c r="AH1678" s="317"/>
      <c r="AI1678" s="317"/>
      <c r="AJ1678" s="308"/>
      <c r="AK1678" s="308"/>
      <c r="AL1678" s="308"/>
      <c r="AM1678" s="308"/>
      <c r="AN1678" s="302"/>
      <c r="AO1678" s="302"/>
      <c r="AP1678" s="302"/>
      <c r="AQ1678" s="302"/>
      <c r="AR1678" s="302"/>
      <c r="AS1678" s="302"/>
      <c r="AT1678" s="302"/>
      <c r="AU1678" s="302"/>
      <c r="AV1678" s="302"/>
      <c r="AW1678" s="302"/>
      <c r="AX1678" s="302"/>
      <c r="AY1678" s="302"/>
      <c r="AZ1678" s="302"/>
      <c r="BA1678" s="302"/>
      <c r="BB1678" s="302"/>
      <c r="BC1678" s="302"/>
      <c r="BD1678" s="302"/>
      <c r="BE1678" s="302"/>
      <c r="BF1678" s="329"/>
      <c r="BG1678" s="302"/>
      <c r="BH1678" s="302"/>
      <c r="BI1678" s="302"/>
      <c r="BJ1678" s="302"/>
      <c r="BK1678" s="302"/>
      <c r="BL1678" s="302"/>
      <c r="BM1678" s="302"/>
      <c r="BN1678" s="302"/>
      <c r="BO1678" s="302"/>
      <c r="BP1678" s="302"/>
      <c r="BQ1678" s="302"/>
      <c r="BR1678" s="302"/>
      <c r="BS1678" s="302"/>
      <c r="BT1678" s="302"/>
      <c r="BU1678" s="302"/>
      <c r="BV1678" s="302"/>
      <c r="BW1678" s="302"/>
      <c r="BX1678" s="302"/>
    </row>
    <row r="1679">
      <c r="A1679" s="328"/>
      <c r="B1679" s="328"/>
      <c r="C1679" s="328"/>
      <c r="D1679" s="400"/>
      <c r="E1679" s="46"/>
      <c r="F1679" s="46"/>
      <c r="G1679" s="46"/>
      <c r="H1679" s="47"/>
      <c r="I1679" s="294"/>
      <c r="J1679" s="295"/>
      <c r="K1679" s="296"/>
      <c r="L1679" s="296"/>
      <c r="M1679" s="47"/>
      <c r="N1679" s="47"/>
      <c r="O1679" s="369"/>
      <c r="P1679" s="369"/>
      <c r="Q1679" s="298"/>
      <c r="R1679" s="298"/>
      <c r="S1679" s="298"/>
      <c r="T1679" s="298"/>
      <c r="U1679" s="298"/>
      <c r="V1679" s="298"/>
      <c r="W1679" s="309"/>
      <c r="X1679" s="309"/>
      <c r="Y1679" s="309"/>
      <c r="Z1679" s="309"/>
      <c r="AA1679" s="308"/>
      <c r="AB1679" s="308"/>
      <c r="AC1679" s="308"/>
      <c r="AD1679" s="308"/>
      <c r="AE1679" s="317"/>
      <c r="AF1679" s="317"/>
      <c r="AG1679" s="308"/>
      <c r="AH1679" s="317"/>
      <c r="AI1679" s="317"/>
      <c r="AJ1679" s="308"/>
      <c r="AK1679" s="308"/>
      <c r="AL1679" s="308"/>
      <c r="AM1679" s="308"/>
      <c r="AN1679" s="302"/>
      <c r="AO1679" s="302"/>
      <c r="AP1679" s="302"/>
      <c r="AQ1679" s="302"/>
      <c r="AR1679" s="302"/>
      <c r="AS1679" s="302"/>
      <c r="AT1679" s="302"/>
      <c r="AU1679" s="302"/>
      <c r="AV1679" s="302"/>
      <c r="AW1679" s="302"/>
      <c r="AX1679" s="302"/>
      <c r="AY1679" s="302"/>
      <c r="AZ1679" s="302"/>
      <c r="BA1679" s="302"/>
      <c r="BB1679" s="302"/>
      <c r="BC1679" s="302"/>
      <c r="BD1679" s="302"/>
      <c r="BE1679" s="302"/>
      <c r="BF1679" s="329"/>
      <c r="BG1679" s="302"/>
      <c r="BH1679" s="302"/>
      <c r="BI1679" s="302"/>
      <c r="BJ1679" s="302"/>
      <c r="BK1679" s="302"/>
      <c r="BL1679" s="302"/>
      <c r="BM1679" s="302"/>
      <c r="BN1679" s="302"/>
      <c r="BO1679" s="302"/>
      <c r="BP1679" s="302"/>
      <c r="BQ1679" s="302"/>
      <c r="BR1679" s="302"/>
      <c r="BS1679" s="302"/>
      <c r="BT1679" s="302"/>
      <c r="BU1679" s="302"/>
      <c r="BV1679" s="302"/>
      <c r="BW1679" s="302"/>
      <c r="BX1679" s="302"/>
    </row>
    <row r="1680">
      <c r="A1680" s="328"/>
      <c r="B1680" s="328"/>
      <c r="C1680" s="328"/>
      <c r="D1680" s="400"/>
      <c r="E1680" s="46"/>
      <c r="F1680" s="46"/>
      <c r="G1680" s="46"/>
      <c r="H1680" s="47"/>
      <c r="I1680" s="294"/>
      <c r="J1680" s="295"/>
      <c r="K1680" s="296"/>
      <c r="L1680" s="296"/>
      <c r="M1680" s="47"/>
      <c r="N1680" s="47"/>
      <c r="O1680" s="369"/>
      <c r="P1680" s="369"/>
      <c r="Q1680" s="298"/>
      <c r="R1680" s="298"/>
      <c r="S1680" s="298"/>
      <c r="T1680" s="298"/>
      <c r="U1680" s="298"/>
      <c r="V1680" s="298"/>
      <c r="W1680" s="309"/>
      <c r="X1680" s="309"/>
      <c r="Y1680" s="309"/>
      <c r="Z1680" s="309"/>
      <c r="AA1680" s="308"/>
      <c r="AB1680" s="308"/>
      <c r="AC1680" s="308"/>
      <c r="AD1680" s="308"/>
      <c r="AE1680" s="317"/>
      <c r="AF1680" s="317"/>
      <c r="AG1680" s="308"/>
      <c r="AH1680" s="317"/>
      <c r="AI1680" s="317"/>
      <c r="AJ1680" s="308"/>
      <c r="AK1680" s="308"/>
      <c r="AL1680" s="308"/>
      <c r="AM1680" s="308"/>
      <c r="AN1680" s="302"/>
      <c r="AO1680" s="302"/>
      <c r="AP1680" s="302"/>
      <c r="AQ1680" s="302"/>
      <c r="AR1680" s="302"/>
      <c r="AS1680" s="302"/>
      <c r="AT1680" s="302"/>
      <c r="AU1680" s="302"/>
      <c r="AV1680" s="302"/>
      <c r="AW1680" s="302"/>
      <c r="AX1680" s="302"/>
      <c r="AY1680" s="302"/>
      <c r="AZ1680" s="302"/>
      <c r="BA1680" s="302"/>
      <c r="BB1680" s="302"/>
      <c r="BC1680" s="302"/>
      <c r="BD1680" s="302"/>
      <c r="BE1680" s="302"/>
      <c r="BF1680" s="329"/>
      <c r="BG1680" s="302"/>
      <c r="BH1680" s="302"/>
      <c r="BI1680" s="302"/>
      <c r="BJ1680" s="302"/>
      <c r="BK1680" s="302"/>
      <c r="BL1680" s="302"/>
      <c r="BM1680" s="302"/>
      <c r="BN1680" s="302"/>
      <c r="BO1680" s="302"/>
      <c r="BP1680" s="302"/>
      <c r="BQ1680" s="302"/>
      <c r="BR1680" s="302"/>
      <c r="BS1680" s="302"/>
      <c r="BT1680" s="302"/>
      <c r="BU1680" s="302"/>
      <c r="BV1680" s="302"/>
      <c r="BW1680" s="302"/>
      <c r="BX1680" s="302"/>
    </row>
    <row r="1681">
      <c r="A1681" s="328"/>
      <c r="B1681" s="328"/>
      <c r="C1681" s="328"/>
      <c r="D1681" s="400"/>
      <c r="E1681" s="46"/>
      <c r="F1681" s="46"/>
      <c r="G1681" s="46"/>
      <c r="H1681" s="47"/>
      <c r="I1681" s="294"/>
      <c r="J1681" s="295"/>
      <c r="K1681" s="296"/>
      <c r="L1681" s="296"/>
      <c r="M1681" s="47"/>
      <c r="N1681" s="47"/>
      <c r="O1681" s="369"/>
      <c r="P1681" s="369"/>
      <c r="Q1681" s="298"/>
      <c r="R1681" s="298"/>
      <c r="S1681" s="298"/>
      <c r="T1681" s="298"/>
      <c r="U1681" s="298"/>
      <c r="V1681" s="298"/>
      <c r="W1681" s="309"/>
      <c r="X1681" s="309"/>
      <c r="Y1681" s="309"/>
      <c r="Z1681" s="309"/>
      <c r="AA1681" s="308"/>
      <c r="AB1681" s="308"/>
      <c r="AC1681" s="308"/>
      <c r="AD1681" s="308"/>
      <c r="AE1681" s="317"/>
      <c r="AF1681" s="317"/>
      <c r="AG1681" s="308"/>
      <c r="AH1681" s="317"/>
      <c r="AI1681" s="317"/>
      <c r="AJ1681" s="308"/>
      <c r="AK1681" s="308"/>
      <c r="AL1681" s="308"/>
      <c r="AM1681" s="308"/>
      <c r="AN1681" s="302"/>
      <c r="AO1681" s="302"/>
      <c r="AP1681" s="302"/>
      <c r="AQ1681" s="302"/>
      <c r="AR1681" s="302"/>
      <c r="AS1681" s="302"/>
      <c r="AT1681" s="302"/>
      <c r="AU1681" s="302"/>
      <c r="AV1681" s="302"/>
      <c r="AW1681" s="302"/>
      <c r="AX1681" s="302"/>
      <c r="AY1681" s="302"/>
      <c r="AZ1681" s="302"/>
      <c r="BA1681" s="302"/>
      <c r="BB1681" s="302"/>
      <c r="BC1681" s="302"/>
      <c r="BD1681" s="302"/>
      <c r="BE1681" s="302"/>
      <c r="BF1681" s="329"/>
      <c r="BG1681" s="302"/>
      <c r="BH1681" s="302"/>
      <c r="BI1681" s="302"/>
      <c r="BJ1681" s="302"/>
      <c r="BK1681" s="302"/>
      <c r="BL1681" s="302"/>
      <c r="BM1681" s="302"/>
      <c r="BN1681" s="302"/>
      <c r="BO1681" s="302"/>
      <c r="BP1681" s="302"/>
      <c r="BQ1681" s="302"/>
      <c r="BR1681" s="302"/>
      <c r="BS1681" s="302"/>
      <c r="BT1681" s="302"/>
      <c r="BU1681" s="302"/>
      <c r="BV1681" s="302"/>
      <c r="BW1681" s="302"/>
      <c r="BX1681" s="302"/>
    </row>
    <row r="1682">
      <c r="A1682" s="328"/>
      <c r="B1682" s="328"/>
      <c r="C1682" s="328"/>
      <c r="D1682" s="400"/>
      <c r="E1682" s="46"/>
      <c r="F1682" s="46"/>
      <c r="G1682" s="46"/>
      <c r="H1682" s="47"/>
      <c r="I1682" s="294"/>
      <c r="J1682" s="295"/>
      <c r="K1682" s="296"/>
      <c r="L1682" s="296"/>
      <c r="M1682" s="47"/>
      <c r="N1682" s="47"/>
      <c r="O1682" s="369"/>
      <c r="P1682" s="369"/>
      <c r="Q1682" s="298"/>
      <c r="R1682" s="298"/>
      <c r="S1682" s="298"/>
      <c r="T1682" s="298"/>
      <c r="U1682" s="298"/>
      <c r="V1682" s="298"/>
      <c r="W1682" s="309"/>
      <c r="X1682" s="309"/>
      <c r="Y1682" s="309"/>
      <c r="Z1682" s="309"/>
      <c r="AA1682" s="308"/>
      <c r="AB1682" s="308"/>
      <c r="AC1682" s="308"/>
      <c r="AD1682" s="308"/>
      <c r="AE1682" s="317"/>
      <c r="AF1682" s="317"/>
      <c r="AG1682" s="308"/>
      <c r="AH1682" s="317"/>
      <c r="AI1682" s="317"/>
      <c r="AJ1682" s="308"/>
      <c r="AK1682" s="308"/>
      <c r="AL1682" s="308"/>
      <c r="AM1682" s="308"/>
      <c r="AN1682" s="302"/>
      <c r="AO1682" s="302"/>
      <c r="AP1682" s="302"/>
      <c r="AQ1682" s="302"/>
      <c r="AR1682" s="302"/>
      <c r="AS1682" s="302"/>
      <c r="AT1682" s="302"/>
      <c r="AU1682" s="302"/>
      <c r="AV1682" s="302"/>
      <c r="AW1682" s="302"/>
      <c r="AX1682" s="302"/>
      <c r="AY1682" s="302"/>
      <c r="AZ1682" s="302"/>
      <c r="BA1682" s="302"/>
      <c r="BB1682" s="302"/>
      <c r="BC1682" s="302"/>
      <c r="BD1682" s="302"/>
      <c r="BE1682" s="302"/>
      <c r="BF1682" s="329"/>
      <c r="BG1682" s="302"/>
      <c r="BH1682" s="302"/>
      <c r="BI1682" s="302"/>
      <c r="BJ1682" s="302"/>
      <c r="BK1682" s="302"/>
      <c r="BL1682" s="302"/>
      <c r="BM1682" s="302"/>
      <c r="BN1682" s="302"/>
      <c r="BO1682" s="302"/>
      <c r="BP1682" s="302"/>
      <c r="BQ1682" s="302"/>
      <c r="BR1682" s="302"/>
      <c r="BS1682" s="302"/>
      <c r="BT1682" s="302"/>
      <c r="BU1682" s="302"/>
      <c r="BV1682" s="302"/>
      <c r="BW1682" s="302"/>
      <c r="BX1682" s="302"/>
    </row>
    <row r="1683">
      <c r="A1683" s="328"/>
      <c r="B1683" s="328"/>
      <c r="C1683" s="328"/>
      <c r="D1683" s="400"/>
      <c r="E1683" s="46"/>
      <c r="F1683" s="46"/>
      <c r="G1683" s="46"/>
      <c r="H1683" s="47"/>
      <c r="I1683" s="294"/>
      <c r="J1683" s="295"/>
      <c r="K1683" s="296"/>
      <c r="L1683" s="296"/>
      <c r="M1683" s="47"/>
      <c r="N1683" s="47"/>
      <c r="O1683" s="369"/>
      <c r="P1683" s="369"/>
      <c r="Q1683" s="298"/>
      <c r="R1683" s="298"/>
      <c r="S1683" s="298"/>
      <c r="T1683" s="298"/>
      <c r="U1683" s="298"/>
      <c r="V1683" s="298"/>
      <c r="W1683" s="309"/>
      <c r="X1683" s="309"/>
      <c r="Y1683" s="309"/>
      <c r="Z1683" s="309"/>
      <c r="AA1683" s="308"/>
      <c r="AB1683" s="308"/>
      <c r="AC1683" s="308"/>
      <c r="AD1683" s="308"/>
      <c r="AE1683" s="317"/>
      <c r="AF1683" s="317"/>
      <c r="AG1683" s="308"/>
      <c r="AH1683" s="317"/>
      <c r="AI1683" s="317"/>
      <c r="AJ1683" s="308"/>
      <c r="AK1683" s="308"/>
      <c r="AL1683" s="308"/>
      <c r="AM1683" s="308"/>
      <c r="AN1683" s="302"/>
      <c r="AO1683" s="302"/>
      <c r="AP1683" s="302"/>
      <c r="AQ1683" s="302"/>
      <c r="AR1683" s="302"/>
      <c r="AS1683" s="302"/>
      <c r="AT1683" s="302"/>
      <c r="AU1683" s="302"/>
      <c r="AV1683" s="302"/>
      <c r="AW1683" s="302"/>
      <c r="AX1683" s="302"/>
      <c r="AY1683" s="302"/>
      <c r="AZ1683" s="302"/>
      <c r="BA1683" s="302"/>
      <c r="BB1683" s="302"/>
      <c r="BC1683" s="302"/>
      <c r="BD1683" s="302"/>
      <c r="BE1683" s="302"/>
      <c r="BF1683" s="329"/>
      <c r="BG1683" s="302"/>
      <c r="BH1683" s="302"/>
      <c r="BI1683" s="302"/>
      <c r="BJ1683" s="302"/>
      <c r="BK1683" s="302"/>
      <c r="BL1683" s="302"/>
      <c r="BM1683" s="302"/>
      <c r="BN1683" s="302"/>
      <c r="BO1683" s="302"/>
      <c r="BP1683" s="302"/>
      <c r="BQ1683" s="302"/>
      <c r="BR1683" s="302"/>
      <c r="BS1683" s="302"/>
      <c r="BT1683" s="302"/>
      <c r="BU1683" s="302"/>
      <c r="BV1683" s="302"/>
      <c r="BW1683" s="302"/>
      <c r="BX1683" s="302"/>
    </row>
    <row r="1684">
      <c r="A1684" s="328"/>
      <c r="B1684" s="328"/>
      <c r="C1684" s="328"/>
      <c r="D1684" s="400"/>
      <c r="E1684" s="46"/>
      <c r="F1684" s="46"/>
      <c r="G1684" s="46"/>
      <c r="H1684" s="47"/>
      <c r="I1684" s="294"/>
      <c r="J1684" s="295"/>
      <c r="K1684" s="296"/>
      <c r="L1684" s="296"/>
      <c r="M1684" s="47"/>
      <c r="N1684" s="47"/>
      <c r="O1684" s="369"/>
      <c r="P1684" s="369"/>
      <c r="Q1684" s="298"/>
      <c r="R1684" s="298"/>
      <c r="S1684" s="298"/>
      <c r="T1684" s="298"/>
      <c r="U1684" s="298"/>
      <c r="V1684" s="298"/>
      <c r="W1684" s="309"/>
      <c r="X1684" s="309"/>
      <c r="Y1684" s="309"/>
      <c r="Z1684" s="309"/>
      <c r="AA1684" s="308"/>
      <c r="AB1684" s="308"/>
      <c r="AC1684" s="308"/>
      <c r="AD1684" s="308"/>
      <c r="AE1684" s="317"/>
      <c r="AF1684" s="317"/>
      <c r="AG1684" s="308"/>
      <c r="AH1684" s="317"/>
      <c r="AI1684" s="317"/>
      <c r="AJ1684" s="308"/>
      <c r="AK1684" s="308"/>
      <c r="AL1684" s="308"/>
      <c r="AM1684" s="308"/>
      <c r="AN1684" s="302"/>
      <c r="AO1684" s="302"/>
      <c r="AP1684" s="302"/>
      <c r="AQ1684" s="302"/>
      <c r="AR1684" s="302"/>
      <c r="AS1684" s="302"/>
      <c r="AT1684" s="302"/>
      <c r="AU1684" s="302"/>
      <c r="AV1684" s="302"/>
      <c r="AW1684" s="302"/>
      <c r="AX1684" s="302"/>
      <c r="AY1684" s="302"/>
      <c r="AZ1684" s="302"/>
      <c r="BA1684" s="302"/>
      <c r="BB1684" s="302"/>
      <c r="BC1684" s="302"/>
      <c r="BD1684" s="302"/>
      <c r="BE1684" s="302"/>
      <c r="BF1684" s="329"/>
      <c r="BG1684" s="302"/>
      <c r="BH1684" s="302"/>
      <c r="BI1684" s="302"/>
      <c r="BJ1684" s="302"/>
      <c r="BK1684" s="302"/>
      <c r="BL1684" s="302"/>
      <c r="BM1684" s="302"/>
      <c r="BN1684" s="302"/>
      <c r="BO1684" s="302"/>
      <c r="BP1684" s="302"/>
      <c r="BQ1684" s="302"/>
      <c r="BR1684" s="302"/>
      <c r="BS1684" s="302"/>
      <c r="BT1684" s="302"/>
      <c r="BU1684" s="302"/>
      <c r="BV1684" s="302"/>
      <c r="BW1684" s="302"/>
      <c r="BX1684" s="302"/>
    </row>
    <row r="1685">
      <c r="A1685" s="328"/>
      <c r="B1685" s="328"/>
      <c r="C1685" s="328"/>
      <c r="D1685" s="400"/>
      <c r="E1685" s="46"/>
      <c r="F1685" s="46"/>
      <c r="G1685" s="46"/>
      <c r="H1685" s="47"/>
      <c r="I1685" s="294"/>
      <c r="J1685" s="295"/>
      <c r="K1685" s="296"/>
      <c r="L1685" s="296"/>
      <c r="M1685" s="47"/>
      <c r="N1685" s="47"/>
      <c r="O1685" s="369"/>
      <c r="P1685" s="369"/>
      <c r="Q1685" s="298"/>
      <c r="R1685" s="298"/>
      <c r="S1685" s="298"/>
      <c r="T1685" s="298"/>
      <c r="U1685" s="298"/>
      <c r="V1685" s="298"/>
      <c r="W1685" s="309"/>
      <c r="X1685" s="309"/>
      <c r="Y1685" s="309"/>
      <c r="Z1685" s="309"/>
      <c r="AA1685" s="308"/>
      <c r="AB1685" s="308"/>
      <c r="AC1685" s="308"/>
      <c r="AD1685" s="308"/>
      <c r="AE1685" s="317"/>
      <c r="AF1685" s="317"/>
      <c r="AG1685" s="308"/>
      <c r="AH1685" s="317"/>
      <c r="AI1685" s="317"/>
      <c r="AJ1685" s="308"/>
      <c r="AK1685" s="308"/>
      <c r="AL1685" s="308"/>
      <c r="AM1685" s="308"/>
      <c r="AN1685" s="302"/>
      <c r="AO1685" s="302"/>
      <c r="AP1685" s="302"/>
      <c r="AQ1685" s="302"/>
      <c r="AR1685" s="302"/>
      <c r="AS1685" s="302"/>
      <c r="AT1685" s="302"/>
      <c r="AU1685" s="302"/>
      <c r="AV1685" s="302"/>
      <c r="AW1685" s="302"/>
      <c r="AX1685" s="302"/>
      <c r="AY1685" s="302"/>
      <c r="AZ1685" s="302"/>
      <c r="BA1685" s="302"/>
      <c r="BB1685" s="302"/>
      <c r="BC1685" s="302"/>
      <c r="BD1685" s="302"/>
      <c r="BE1685" s="302"/>
      <c r="BF1685" s="329"/>
      <c r="BG1685" s="302"/>
      <c r="BH1685" s="302"/>
      <c r="BI1685" s="302"/>
      <c r="BJ1685" s="302"/>
      <c r="BK1685" s="302"/>
      <c r="BL1685" s="302"/>
      <c r="BM1685" s="302"/>
      <c r="BN1685" s="302"/>
      <c r="BO1685" s="302"/>
      <c r="BP1685" s="302"/>
      <c r="BQ1685" s="302"/>
      <c r="BR1685" s="302"/>
      <c r="BS1685" s="302"/>
      <c r="BT1685" s="302"/>
      <c r="BU1685" s="302"/>
      <c r="BV1685" s="302"/>
      <c r="BW1685" s="302"/>
      <c r="BX1685" s="302"/>
    </row>
    <row r="1686">
      <c r="A1686" s="328"/>
      <c r="B1686" s="328"/>
      <c r="C1686" s="328"/>
      <c r="D1686" s="400"/>
      <c r="E1686" s="46"/>
      <c r="F1686" s="46"/>
      <c r="G1686" s="46"/>
      <c r="H1686" s="47"/>
      <c r="I1686" s="294"/>
      <c r="J1686" s="295"/>
      <c r="K1686" s="296"/>
      <c r="L1686" s="296"/>
      <c r="M1686" s="47"/>
      <c r="N1686" s="47"/>
      <c r="O1686" s="369"/>
      <c r="P1686" s="369"/>
      <c r="Q1686" s="298"/>
      <c r="R1686" s="298"/>
      <c r="S1686" s="298"/>
      <c r="T1686" s="298"/>
      <c r="U1686" s="298"/>
      <c r="V1686" s="298"/>
      <c r="W1686" s="309"/>
      <c r="X1686" s="309"/>
      <c r="Y1686" s="309"/>
      <c r="Z1686" s="309"/>
      <c r="AA1686" s="308"/>
      <c r="AB1686" s="308"/>
      <c r="AC1686" s="308"/>
      <c r="AD1686" s="308"/>
      <c r="AE1686" s="317"/>
      <c r="AF1686" s="317"/>
      <c r="AG1686" s="308"/>
      <c r="AH1686" s="317"/>
      <c r="AI1686" s="317"/>
      <c r="AJ1686" s="308"/>
      <c r="AK1686" s="308"/>
      <c r="AL1686" s="308"/>
      <c r="AM1686" s="308"/>
      <c r="AN1686" s="302"/>
      <c r="AO1686" s="302"/>
      <c r="AP1686" s="302"/>
      <c r="AQ1686" s="302"/>
      <c r="AR1686" s="302"/>
      <c r="AS1686" s="302"/>
      <c r="AT1686" s="302"/>
      <c r="AU1686" s="302"/>
      <c r="AV1686" s="302"/>
      <c r="AW1686" s="302"/>
      <c r="AX1686" s="302"/>
      <c r="AY1686" s="302"/>
      <c r="AZ1686" s="302"/>
      <c r="BA1686" s="302"/>
      <c r="BB1686" s="302"/>
      <c r="BC1686" s="302"/>
      <c r="BD1686" s="302"/>
      <c r="BE1686" s="302"/>
      <c r="BF1686" s="329"/>
      <c r="BG1686" s="302"/>
      <c r="BH1686" s="302"/>
      <c r="BI1686" s="302"/>
      <c r="BJ1686" s="302"/>
      <c r="BK1686" s="302"/>
      <c r="BL1686" s="302"/>
      <c r="BM1686" s="302"/>
      <c r="BN1686" s="302"/>
      <c r="BO1686" s="302"/>
      <c r="BP1686" s="302"/>
      <c r="BQ1686" s="302"/>
      <c r="BR1686" s="302"/>
      <c r="BS1686" s="302"/>
      <c r="BT1686" s="302"/>
      <c r="BU1686" s="302"/>
      <c r="BV1686" s="302"/>
      <c r="BW1686" s="302"/>
      <c r="BX1686" s="302"/>
    </row>
    <row r="1687">
      <c r="A1687" s="328"/>
      <c r="B1687" s="328"/>
      <c r="C1687" s="328"/>
      <c r="D1687" s="400"/>
      <c r="E1687" s="46"/>
      <c r="F1687" s="46"/>
      <c r="G1687" s="46"/>
      <c r="H1687" s="47"/>
      <c r="I1687" s="294"/>
      <c r="J1687" s="295"/>
      <c r="K1687" s="296"/>
      <c r="L1687" s="296"/>
      <c r="M1687" s="47"/>
      <c r="N1687" s="47"/>
      <c r="O1687" s="369"/>
      <c r="P1687" s="369"/>
      <c r="Q1687" s="298"/>
      <c r="R1687" s="298"/>
      <c r="S1687" s="298"/>
      <c r="T1687" s="298"/>
      <c r="U1687" s="298"/>
      <c r="V1687" s="298"/>
      <c r="W1687" s="309"/>
      <c r="X1687" s="309"/>
      <c r="Y1687" s="309"/>
      <c r="Z1687" s="309"/>
      <c r="AA1687" s="308"/>
      <c r="AB1687" s="308"/>
      <c r="AC1687" s="308"/>
      <c r="AD1687" s="308"/>
      <c r="AE1687" s="317"/>
      <c r="AF1687" s="317"/>
      <c r="AG1687" s="308"/>
      <c r="AH1687" s="317"/>
      <c r="AI1687" s="317"/>
      <c r="AJ1687" s="308"/>
      <c r="AK1687" s="308"/>
      <c r="AL1687" s="308"/>
      <c r="AM1687" s="308"/>
      <c r="AN1687" s="302"/>
      <c r="AO1687" s="302"/>
      <c r="AP1687" s="302"/>
      <c r="AQ1687" s="302"/>
      <c r="AR1687" s="302"/>
      <c r="AS1687" s="302"/>
      <c r="AT1687" s="302"/>
      <c r="AU1687" s="302"/>
      <c r="AV1687" s="302"/>
      <c r="AW1687" s="302"/>
      <c r="AX1687" s="302"/>
      <c r="AY1687" s="302"/>
      <c r="AZ1687" s="302"/>
      <c r="BA1687" s="302"/>
      <c r="BB1687" s="302"/>
      <c r="BC1687" s="302"/>
      <c r="BD1687" s="302"/>
      <c r="BE1687" s="302"/>
      <c r="BF1687" s="329"/>
      <c r="BG1687" s="302"/>
      <c r="BH1687" s="302"/>
      <c r="BI1687" s="302"/>
      <c r="BJ1687" s="302"/>
      <c r="BK1687" s="302"/>
      <c r="BL1687" s="302"/>
      <c r="BM1687" s="302"/>
      <c r="BN1687" s="302"/>
      <c r="BO1687" s="302"/>
      <c r="BP1687" s="302"/>
      <c r="BQ1687" s="302"/>
      <c r="BR1687" s="302"/>
      <c r="BS1687" s="302"/>
      <c r="BT1687" s="302"/>
      <c r="BU1687" s="302"/>
      <c r="BV1687" s="302"/>
      <c r="BW1687" s="302"/>
      <c r="BX1687" s="302"/>
    </row>
    <row r="1688">
      <c r="A1688" s="328"/>
      <c r="B1688" s="328"/>
      <c r="C1688" s="328"/>
      <c r="D1688" s="400"/>
      <c r="E1688" s="46"/>
      <c r="F1688" s="46"/>
      <c r="G1688" s="46"/>
      <c r="H1688" s="47"/>
      <c r="I1688" s="294"/>
      <c r="J1688" s="295"/>
      <c r="K1688" s="296"/>
      <c r="L1688" s="296"/>
      <c r="M1688" s="47"/>
      <c r="N1688" s="47"/>
      <c r="O1688" s="369"/>
      <c r="P1688" s="369"/>
      <c r="Q1688" s="298"/>
      <c r="R1688" s="298"/>
      <c r="S1688" s="298"/>
      <c r="T1688" s="298"/>
      <c r="U1688" s="298"/>
      <c r="V1688" s="298"/>
      <c r="W1688" s="309"/>
      <c r="X1688" s="309"/>
      <c r="Y1688" s="309"/>
      <c r="Z1688" s="309"/>
      <c r="AA1688" s="308"/>
      <c r="AB1688" s="308"/>
      <c r="AC1688" s="308"/>
      <c r="AD1688" s="308"/>
      <c r="AE1688" s="317"/>
      <c r="AF1688" s="317"/>
      <c r="AG1688" s="308"/>
      <c r="AH1688" s="317"/>
      <c r="AI1688" s="317"/>
      <c r="AJ1688" s="308"/>
      <c r="AK1688" s="308"/>
      <c r="AL1688" s="308"/>
      <c r="AM1688" s="308"/>
      <c r="AN1688" s="302"/>
      <c r="AO1688" s="302"/>
      <c r="AP1688" s="302"/>
      <c r="AQ1688" s="302"/>
      <c r="AR1688" s="302"/>
      <c r="AS1688" s="302"/>
      <c r="AT1688" s="302"/>
      <c r="AU1688" s="302"/>
      <c r="AV1688" s="302"/>
      <c r="AW1688" s="302"/>
      <c r="AX1688" s="302"/>
      <c r="AY1688" s="302"/>
      <c r="AZ1688" s="302"/>
      <c r="BA1688" s="302"/>
      <c r="BB1688" s="302"/>
      <c r="BC1688" s="302"/>
      <c r="BD1688" s="302"/>
      <c r="BE1688" s="302"/>
      <c r="BF1688" s="329"/>
      <c r="BG1688" s="302"/>
      <c r="BH1688" s="302"/>
      <c r="BI1688" s="302"/>
      <c r="BJ1688" s="302"/>
      <c r="BK1688" s="302"/>
      <c r="BL1688" s="302"/>
      <c r="BM1688" s="302"/>
      <c r="BN1688" s="302"/>
      <c r="BO1688" s="302"/>
      <c r="BP1688" s="302"/>
      <c r="BQ1688" s="302"/>
      <c r="BR1688" s="302"/>
      <c r="BS1688" s="302"/>
      <c r="BT1688" s="302"/>
      <c r="BU1688" s="302"/>
      <c r="BV1688" s="302"/>
      <c r="BW1688" s="302"/>
      <c r="BX1688" s="302"/>
    </row>
    <row r="1689">
      <c r="A1689" s="328"/>
      <c r="B1689" s="328"/>
      <c r="C1689" s="328"/>
      <c r="D1689" s="400"/>
      <c r="E1689" s="46"/>
      <c r="F1689" s="46"/>
      <c r="G1689" s="46"/>
      <c r="H1689" s="47"/>
      <c r="I1689" s="294"/>
      <c r="J1689" s="295"/>
      <c r="K1689" s="296"/>
      <c r="L1689" s="296"/>
      <c r="M1689" s="47"/>
      <c r="N1689" s="47"/>
      <c r="O1689" s="369"/>
      <c r="P1689" s="369"/>
      <c r="Q1689" s="298"/>
      <c r="R1689" s="298"/>
      <c r="S1689" s="298"/>
      <c r="T1689" s="298"/>
      <c r="U1689" s="298"/>
      <c r="V1689" s="298"/>
      <c r="W1689" s="309"/>
      <c r="X1689" s="309"/>
      <c r="Y1689" s="309"/>
      <c r="Z1689" s="309"/>
      <c r="AA1689" s="308"/>
      <c r="AB1689" s="308"/>
      <c r="AC1689" s="308"/>
      <c r="AD1689" s="308"/>
      <c r="AE1689" s="317"/>
      <c r="AF1689" s="317"/>
      <c r="AG1689" s="308"/>
      <c r="AH1689" s="317"/>
      <c r="AI1689" s="317"/>
      <c r="AJ1689" s="308"/>
      <c r="AK1689" s="308"/>
      <c r="AL1689" s="308"/>
      <c r="AM1689" s="308"/>
      <c r="AN1689" s="302"/>
      <c r="AO1689" s="302"/>
      <c r="AP1689" s="302"/>
      <c r="AQ1689" s="302"/>
      <c r="AR1689" s="302"/>
      <c r="AS1689" s="302"/>
      <c r="AT1689" s="302"/>
      <c r="AU1689" s="302"/>
      <c r="AV1689" s="302"/>
      <c r="AW1689" s="302"/>
      <c r="AX1689" s="302"/>
      <c r="AY1689" s="302"/>
      <c r="AZ1689" s="302"/>
      <c r="BA1689" s="302"/>
      <c r="BB1689" s="302"/>
      <c r="BC1689" s="302"/>
      <c r="BD1689" s="302"/>
      <c r="BE1689" s="302"/>
      <c r="BF1689" s="329"/>
      <c r="BG1689" s="302"/>
      <c r="BH1689" s="302"/>
      <c r="BI1689" s="302"/>
      <c r="BJ1689" s="302"/>
      <c r="BK1689" s="302"/>
      <c r="BL1689" s="302"/>
      <c r="BM1689" s="302"/>
      <c r="BN1689" s="302"/>
      <c r="BO1689" s="302"/>
      <c r="BP1689" s="302"/>
      <c r="BQ1689" s="302"/>
      <c r="BR1689" s="302"/>
      <c r="BS1689" s="302"/>
      <c r="BT1689" s="302"/>
      <c r="BU1689" s="302"/>
      <c r="BV1689" s="302"/>
      <c r="BW1689" s="302"/>
      <c r="BX1689" s="302"/>
    </row>
    <row r="1690">
      <c r="A1690" s="328"/>
      <c r="B1690" s="328"/>
      <c r="C1690" s="328"/>
      <c r="D1690" s="400"/>
      <c r="E1690" s="46"/>
      <c r="F1690" s="46"/>
      <c r="G1690" s="46"/>
      <c r="H1690" s="47"/>
      <c r="I1690" s="294"/>
      <c r="J1690" s="295"/>
      <c r="K1690" s="296"/>
      <c r="L1690" s="296"/>
      <c r="M1690" s="47"/>
      <c r="N1690" s="47"/>
      <c r="O1690" s="369"/>
      <c r="P1690" s="369"/>
      <c r="Q1690" s="298"/>
      <c r="R1690" s="298"/>
      <c r="S1690" s="298"/>
      <c r="T1690" s="298"/>
      <c r="U1690" s="298"/>
      <c r="V1690" s="298"/>
      <c r="W1690" s="309"/>
      <c r="X1690" s="309"/>
      <c r="Y1690" s="309"/>
      <c r="Z1690" s="309"/>
      <c r="AA1690" s="308"/>
      <c r="AB1690" s="308"/>
      <c r="AC1690" s="308"/>
      <c r="AD1690" s="308"/>
      <c r="AE1690" s="317"/>
      <c r="AF1690" s="317"/>
      <c r="AG1690" s="308"/>
      <c r="AH1690" s="317"/>
      <c r="AI1690" s="317"/>
      <c r="AJ1690" s="308"/>
      <c r="AK1690" s="308"/>
      <c r="AL1690" s="308"/>
      <c r="AM1690" s="308"/>
      <c r="AN1690" s="302"/>
      <c r="AO1690" s="302"/>
      <c r="AP1690" s="302"/>
      <c r="AQ1690" s="302"/>
      <c r="AR1690" s="302"/>
      <c r="AS1690" s="302"/>
      <c r="AT1690" s="302"/>
      <c r="AU1690" s="302"/>
      <c r="AV1690" s="302"/>
      <c r="AW1690" s="302"/>
      <c r="AX1690" s="302"/>
      <c r="AY1690" s="302"/>
      <c r="AZ1690" s="302"/>
      <c r="BA1690" s="302"/>
      <c r="BB1690" s="302"/>
      <c r="BC1690" s="302"/>
      <c r="BD1690" s="302"/>
      <c r="BE1690" s="302"/>
      <c r="BF1690" s="329"/>
      <c r="BG1690" s="302"/>
      <c r="BH1690" s="302"/>
      <c r="BI1690" s="302"/>
      <c r="BJ1690" s="302"/>
      <c r="BK1690" s="302"/>
      <c r="BL1690" s="302"/>
      <c r="BM1690" s="302"/>
      <c r="BN1690" s="302"/>
      <c r="BO1690" s="302"/>
      <c r="BP1690" s="302"/>
      <c r="BQ1690" s="302"/>
      <c r="BR1690" s="302"/>
      <c r="BS1690" s="302"/>
      <c r="BT1690" s="302"/>
      <c r="BU1690" s="302"/>
      <c r="BV1690" s="302"/>
      <c r="BW1690" s="302"/>
      <c r="BX1690" s="302"/>
    </row>
    <row r="1691">
      <c r="A1691" s="328"/>
      <c r="B1691" s="328"/>
      <c r="C1691" s="328"/>
      <c r="D1691" s="400"/>
      <c r="E1691" s="46"/>
      <c r="F1691" s="46"/>
      <c r="G1691" s="46"/>
      <c r="H1691" s="47"/>
      <c r="I1691" s="294"/>
      <c r="J1691" s="295"/>
      <c r="K1691" s="296"/>
      <c r="L1691" s="296"/>
      <c r="M1691" s="47"/>
      <c r="N1691" s="47"/>
      <c r="O1691" s="369"/>
      <c r="P1691" s="369"/>
      <c r="Q1691" s="298"/>
      <c r="R1691" s="298"/>
      <c r="S1691" s="298"/>
      <c r="T1691" s="298"/>
      <c r="U1691" s="298"/>
      <c r="V1691" s="298"/>
      <c r="W1691" s="309"/>
      <c r="X1691" s="309"/>
      <c r="Y1691" s="309"/>
      <c r="Z1691" s="309"/>
      <c r="AA1691" s="308"/>
      <c r="AB1691" s="308"/>
      <c r="AC1691" s="308"/>
      <c r="AD1691" s="308"/>
      <c r="AE1691" s="317"/>
      <c r="AF1691" s="317"/>
      <c r="AG1691" s="308"/>
      <c r="AH1691" s="317"/>
      <c r="AI1691" s="317"/>
      <c r="AJ1691" s="308"/>
      <c r="AK1691" s="308"/>
      <c r="AL1691" s="308"/>
      <c r="AM1691" s="308"/>
      <c r="AN1691" s="302"/>
      <c r="AO1691" s="302"/>
      <c r="AP1691" s="302"/>
      <c r="AQ1691" s="302"/>
      <c r="AR1691" s="302"/>
      <c r="AS1691" s="302"/>
      <c r="AT1691" s="302"/>
      <c r="AU1691" s="302"/>
      <c r="AV1691" s="302"/>
      <c r="AW1691" s="302"/>
      <c r="AX1691" s="302"/>
      <c r="AY1691" s="302"/>
      <c r="AZ1691" s="302"/>
      <c r="BA1691" s="302"/>
      <c r="BB1691" s="302"/>
      <c r="BC1691" s="302"/>
      <c r="BD1691" s="302"/>
      <c r="BE1691" s="302"/>
      <c r="BF1691" s="329"/>
      <c r="BG1691" s="302"/>
      <c r="BH1691" s="302"/>
      <c r="BI1691" s="302"/>
      <c r="BJ1691" s="302"/>
      <c r="BK1691" s="302"/>
      <c r="BL1691" s="302"/>
      <c r="BM1691" s="302"/>
      <c r="BN1691" s="302"/>
      <c r="BO1691" s="302"/>
      <c r="BP1691" s="302"/>
      <c r="BQ1691" s="302"/>
      <c r="BR1691" s="302"/>
      <c r="BS1691" s="302"/>
      <c r="BT1691" s="302"/>
      <c r="BU1691" s="302"/>
      <c r="BV1691" s="302"/>
      <c r="BW1691" s="302"/>
      <c r="BX1691" s="302"/>
    </row>
    <row r="1692">
      <c r="A1692" s="328"/>
      <c r="B1692" s="328"/>
      <c r="C1692" s="328"/>
      <c r="D1692" s="400"/>
      <c r="E1692" s="46"/>
      <c r="F1692" s="46"/>
      <c r="G1692" s="46"/>
      <c r="H1692" s="47"/>
      <c r="I1692" s="294"/>
      <c r="J1692" s="295"/>
      <c r="K1692" s="296"/>
      <c r="L1692" s="296"/>
      <c r="M1692" s="47"/>
      <c r="N1692" s="47"/>
      <c r="O1692" s="369"/>
      <c r="P1692" s="369"/>
      <c r="Q1692" s="298"/>
      <c r="R1692" s="298"/>
      <c r="S1692" s="298"/>
      <c r="T1692" s="298"/>
      <c r="U1692" s="298"/>
      <c r="V1692" s="298"/>
      <c r="W1692" s="309"/>
      <c r="X1692" s="309"/>
      <c r="Y1692" s="309"/>
      <c r="Z1692" s="309"/>
      <c r="AA1692" s="308"/>
      <c r="AB1692" s="308"/>
      <c r="AC1692" s="308"/>
      <c r="AD1692" s="308"/>
      <c r="AE1692" s="317"/>
      <c r="AF1692" s="317"/>
      <c r="AG1692" s="308"/>
      <c r="AH1692" s="317"/>
      <c r="AI1692" s="317"/>
      <c r="AJ1692" s="308"/>
      <c r="AK1692" s="308"/>
      <c r="AL1692" s="308"/>
      <c r="AM1692" s="308"/>
      <c r="AN1692" s="302"/>
      <c r="AO1692" s="302"/>
      <c r="AP1692" s="302"/>
      <c r="AQ1692" s="302"/>
      <c r="AR1692" s="302"/>
      <c r="AS1692" s="302"/>
      <c r="AT1692" s="302"/>
      <c r="AU1692" s="302"/>
      <c r="AV1692" s="302"/>
      <c r="AW1692" s="302"/>
      <c r="AX1692" s="302"/>
      <c r="AY1692" s="302"/>
      <c r="AZ1692" s="302"/>
      <c r="BA1692" s="302"/>
      <c r="BB1692" s="302"/>
      <c r="BC1692" s="302"/>
      <c r="BD1692" s="302"/>
      <c r="BE1692" s="302"/>
      <c r="BF1692" s="329"/>
      <c r="BG1692" s="302"/>
      <c r="BH1692" s="302"/>
      <c r="BI1692" s="302"/>
      <c r="BJ1692" s="302"/>
      <c r="BK1692" s="302"/>
      <c r="BL1692" s="302"/>
      <c r="BM1692" s="302"/>
      <c r="BN1692" s="302"/>
      <c r="BO1692" s="302"/>
      <c r="BP1692" s="302"/>
      <c r="BQ1692" s="302"/>
      <c r="BR1692" s="302"/>
      <c r="BS1692" s="302"/>
      <c r="BT1692" s="302"/>
      <c r="BU1692" s="302"/>
      <c r="BV1692" s="302"/>
      <c r="BW1692" s="302"/>
      <c r="BX1692" s="302"/>
    </row>
    <row r="1693">
      <c r="A1693" s="328"/>
      <c r="B1693" s="328"/>
      <c r="C1693" s="328"/>
      <c r="D1693" s="400"/>
      <c r="E1693" s="46"/>
      <c r="F1693" s="46"/>
      <c r="G1693" s="46"/>
      <c r="H1693" s="47"/>
      <c r="I1693" s="294"/>
      <c r="J1693" s="295"/>
      <c r="K1693" s="296"/>
      <c r="L1693" s="296"/>
      <c r="M1693" s="47"/>
      <c r="N1693" s="47"/>
      <c r="O1693" s="369"/>
      <c r="P1693" s="369"/>
      <c r="Q1693" s="298"/>
      <c r="R1693" s="298"/>
      <c r="S1693" s="298"/>
      <c r="T1693" s="298"/>
      <c r="U1693" s="298"/>
      <c r="V1693" s="298"/>
      <c r="W1693" s="309"/>
      <c r="X1693" s="309"/>
      <c r="Y1693" s="309"/>
      <c r="Z1693" s="309"/>
      <c r="AA1693" s="308"/>
      <c r="AB1693" s="308"/>
      <c r="AC1693" s="308"/>
      <c r="AD1693" s="308"/>
      <c r="AE1693" s="317"/>
      <c r="AF1693" s="317"/>
      <c r="AG1693" s="308"/>
      <c r="AH1693" s="317"/>
      <c r="AI1693" s="317"/>
      <c r="AJ1693" s="308"/>
      <c r="AK1693" s="308"/>
      <c r="AL1693" s="308"/>
      <c r="AM1693" s="308"/>
      <c r="AN1693" s="302"/>
      <c r="AO1693" s="302"/>
      <c r="AP1693" s="302"/>
      <c r="AQ1693" s="302"/>
      <c r="AR1693" s="302"/>
      <c r="AS1693" s="302"/>
      <c r="AT1693" s="302"/>
      <c r="AU1693" s="302"/>
      <c r="AV1693" s="302"/>
      <c r="AW1693" s="302"/>
      <c r="AX1693" s="302"/>
      <c r="AY1693" s="302"/>
      <c r="AZ1693" s="302"/>
      <c r="BA1693" s="302"/>
      <c r="BB1693" s="302"/>
      <c r="BC1693" s="302"/>
      <c r="BD1693" s="302"/>
      <c r="BE1693" s="302"/>
      <c r="BF1693" s="329"/>
      <c r="BG1693" s="302"/>
      <c r="BH1693" s="302"/>
      <c r="BI1693" s="302"/>
      <c r="BJ1693" s="302"/>
      <c r="BK1693" s="302"/>
      <c r="BL1693" s="302"/>
      <c r="BM1693" s="302"/>
      <c r="BN1693" s="302"/>
      <c r="BO1693" s="302"/>
      <c r="BP1693" s="302"/>
      <c r="BQ1693" s="302"/>
      <c r="BR1693" s="302"/>
      <c r="BS1693" s="302"/>
      <c r="BT1693" s="302"/>
      <c r="BU1693" s="302"/>
      <c r="BV1693" s="302"/>
      <c r="BW1693" s="302"/>
      <c r="BX1693" s="302"/>
    </row>
    <row r="1694">
      <c r="A1694" s="328"/>
      <c r="B1694" s="328"/>
      <c r="C1694" s="328"/>
      <c r="D1694" s="400"/>
      <c r="E1694" s="46"/>
      <c r="F1694" s="46"/>
      <c r="G1694" s="46"/>
      <c r="H1694" s="47"/>
      <c r="I1694" s="294"/>
      <c r="J1694" s="295"/>
      <c r="K1694" s="296"/>
      <c r="L1694" s="296"/>
      <c r="M1694" s="47"/>
      <c r="N1694" s="47"/>
      <c r="O1694" s="369"/>
      <c r="P1694" s="369"/>
      <c r="Q1694" s="298"/>
      <c r="R1694" s="298"/>
      <c r="S1694" s="298"/>
      <c r="T1694" s="298"/>
      <c r="U1694" s="298"/>
      <c r="V1694" s="298"/>
      <c r="W1694" s="309"/>
      <c r="X1694" s="309"/>
      <c r="Y1694" s="309"/>
      <c r="Z1694" s="309"/>
      <c r="AA1694" s="308"/>
      <c r="AB1694" s="308"/>
      <c r="AC1694" s="308"/>
      <c r="AD1694" s="308"/>
      <c r="AE1694" s="317"/>
      <c r="AF1694" s="317"/>
      <c r="AG1694" s="308"/>
      <c r="AH1694" s="317"/>
      <c r="AI1694" s="317"/>
      <c r="AJ1694" s="308"/>
      <c r="AK1694" s="308"/>
      <c r="AL1694" s="308"/>
      <c r="AM1694" s="308"/>
      <c r="AN1694" s="302"/>
      <c r="AO1694" s="302"/>
      <c r="AP1694" s="302"/>
      <c r="AQ1694" s="302"/>
      <c r="AR1694" s="302"/>
      <c r="AS1694" s="302"/>
      <c r="AT1694" s="302"/>
      <c r="AU1694" s="302"/>
      <c r="AV1694" s="302"/>
      <c r="AW1694" s="302"/>
      <c r="AX1694" s="302"/>
      <c r="AY1694" s="302"/>
      <c r="AZ1694" s="302"/>
      <c r="BA1694" s="302"/>
      <c r="BB1694" s="302"/>
      <c r="BC1694" s="302"/>
      <c r="BD1694" s="302"/>
      <c r="BE1694" s="302"/>
      <c r="BF1694" s="329"/>
      <c r="BG1694" s="302"/>
      <c r="BH1694" s="302"/>
      <c r="BI1694" s="302"/>
      <c r="BJ1694" s="302"/>
      <c r="BK1694" s="302"/>
      <c r="BL1694" s="302"/>
      <c r="BM1694" s="302"/>
      <c r="BN1694" s="302"/>
      <c r="BO1694" s="302"/>
      <c r="BP1694" s="302"/>
      <c r="BQ1694" s="302"/>
      <c r="BR1694" s="302"/>
      <c r="BS1694" s="302"/>
      <c r="BT1694" s="302"/>
      <c r="BU1694" s="302"/>
      <c r="BV1694" s="302"/>
      <c r="BW1694" s="302"/>
      <c r="BX1694" s="302"/>
    </row>
    <row r="1695">
      <c r="A1695" s="328"/>
      <c r="B1695" s="328"/>
      <c r="C1695" s="328"/>
      <c r="D1695" s="400"/>
      <c r="E1695" s="46"/>
      <c r="F1695" s="46"/>
      <c r="G1695" s="46"/>
      <c r="H1695" s="47"/>
      <c r="I1695" s="294"/>
      <c r="J1695" s="295"/>
      <c r="K1695" s="296"/>
      <c r="L1695" s="296"/>
      <c r="M1695" s="47"/>
      <c r="N1695" s="47"/>
      <c r="O1695" s="369"/>
      <c r="P1695" s="369"/>
      <c r="Q1695" s="298"/>
      <c r="R1695" s="298"/>
      <c r="S1695" s="298"/>
      <c r="T1695" s="298"/>
      <c r="U1695" s="298"/>
      <c r="V1695" s="298"/>
      <c r="W1695" s="309"/>
      <c r="X1695" s="309"/>
      <c r="Y1695" s="309"/>
      <c r="Z1695" s="309"/>
      <c r="AA1695" s="308"/>
      <c r="AB1695" s="308"/>
      <c r="AC1695" s="308"/>
      <c r="AD1695" s="308"/>
      <c r="AE1695" s="317"/>
      <c r="AF1695" s="317"/>
      <c r="AG1695" s="308"/>
      <c r="AH1695" s="317"/>
      <c r="AI1695" s="317"/>
      <c r="AJ1695" s="308"/>
      <c r="AK1695" s="308"/>
      <c r="AL1695" s="308"/>
      <c r="AM1695" s="308"/>
      <c r="AN1695" s="302"/>
      <c r="AO1695" s="302"/>
      <c r="AP1695" s="302"/>
      <c r="AQ1695" s="302"/>
      <c r="AR1695" s="302"/>
      <c r="AS1695" s="302"/>
      <c r="AT1695" s="302"/>
      <c r="AU1695" s="302"/>
      <c r="AV1695" s="302"/>
      <c r="AW1695" s="302"/>
      <c r="AX1695" s="302"/>
      <c r="AY1695" s="302"/>
      <c r="AZ1695" s="302"/>
      <c r="BA1695" s="302"/>
      <c r="BB1695" s="302"/>
      <c r="BC1695" s="302"/>
      <c r="BD1695" s="302"/>
      <c r="BE1695" s="302"/>
      <c r="BF1695" s="329"/>
      <c r="BG1695" s="302"/>
      <c r="BH1695" s="302"/>
      <c r="BI1695" s="302"/>
      <c r="BJ1695" s="302"/>
      <c r="BK1695" s="302"/>
      <c r="BL1695" s="302"/>
      <c r="BM1695" s="302"/>
      <c r="BN1695" s="302"/>
      <c r="BO1695" s="302"/>
      <c r="BP1695" s="302"/>
      <c r="BQ1695" s="302"/>
      <c r="BR1695" s="302"/>
      <c r="BS1695" s="302"/>
      <c r="BT1695" s="302"/>
      <c r="BU1695" s="302"/>
      <c r="BV1695" s="302"/>
      <c r="BW1695" s="302"/>
      <c r="BX1695" s="302"/>
    </row>
    <row r="1696">
      <c r="A1696" s="328"/>
      <c r="B1696" s="328"/>
      <c r="C1696" s="328"/>
      <c r="D1696" s="400"/>
      <c r="E1696" s="46"/>
      <c r="F1696" s="46"/>
      <c r="G1696" s="46"/>
      <c r="H1696" s="47"/>
      <c r="I1696" s="294"/>
      <c r="J1696" s="295"/>
      <c r="K1696" s="296"/>
      <c r="L1696" s="296"/>
      <c r="M1696" s="47"/>
      <c r="N1696" s="47"/>
      <c r="O1696" s="369"/>
      <c r="P1696" s="369"/>
      <c r="Q1696" s="298"/>
      <c r="R1696" s="298"/>
      <c r="S1696" s="298"/>
      <c r="T1696" s="298"/>
      <c r="U1696" s="298"/>
      <c r="V1696" s="298"/>
      <c r="W1696" s="309"/>
      <c r="X1696" s="309"/>
      <c r="Y1696" s="309"/>
      <c r="Z1696" s="309"/>
      <c r="AA1696" s="308"/>
      <c r="AB1696" s="308"/>
      <c r="AC1696" s="308"/>
      <c r="AD1696" s="308"/>
      <c r="AE1696" s="317"/>
      <c r="AF1696" s="317"/>
      <c r="AG1696" s="308"/>
      <c r="AH1696" s="317"/>
      <c r="AI1696" s="317"/>
      <c r="AJ1696" s="308"/>
      <c r="AK1696" s="308"/>
      <c r="AL1696" s="308"/>
      <c r="AM1696" s="308"/>
      <c r="AN1696" s="302"/>
      <c r="AO1696" s="302"/>
      <c r="AP1696" s="302"/>
      <c r="AQ1696" s="302"/>
      <c r="AR1696" s="302"/>
      <c r="AS1696" s="302"/>
      <c r="AT1696" s="302"/>
      <c r="AU1696" s="302"/>
      <c r="AV1696" s="302"/>
      <c r="AW1696" s="302"/>
      <c r="AX1696" s="302"/>
      <c r="AY1696" s="302"/>
      <c r="AZ1696" s="302"/>
      <c r="BA1696" s="302"/>
      <c r="BB1696" s="302"/>
      <c r="BC1696" s="302"/>
      <c r="BD1696" s="302"/>
      <c r="BE1696" s="302"/>
      <c r="BF1696" s="329"/>
      <c r="BG1696" s="302"/>
      <c r="BH1696" s="302"/>
      <c r="BI1696" s="302"/>
      <c r="BJ1696" s="302"/>
      <c r="BK1696" s="302"/>
      <c r="BL1696" s="302"/>
      <c r="BM1696" s="302"/>
      <c r="BN1696" s="302"/>
      <c r="BO1696" s="302"/>
      <c r="BP1696" s="302"/>
      <c r="BQ1696" s="302"/>
      <c r="BR1696" s="302"/>
      <c r="BS1696" s="302"/>
      <c r="BT1696" s="302"/>
      <c r="BU1696" s="302"/>
      <c r="BV1696" s="302"/>
      <c r="BW1696" s="302"/>
      <c r="BX1696" s="302"/>
    </row>
    <row r="1697">
      <c r="A1697" s="328"/>
      <c r="B1697" s="328"/>
      <c r="C1697" s="328"/>
      <c r="D1697" s="400"/>
      <c r="E1697" s="46"/>
      <c r="F1697" s="46"/>
      <c r="G1697" s="46"/>
      <c r="H1697" s="47"/>
      <c r="I1697" s="294"/>
      <c r="J1697" s="295"/>
      <c r="K1697" s="296"/>
      <c r="L1697" s="296"/>
      <c r="M1697" s="47"/>
      <c r="N1697" s="47"/>
      <c r="O1697" s="369"/>
      <c r="P1697" s="369"/>
      <c r="Q1697" s="298"/>
      <c r="R1697" s="298"/>
      <c r="S1697" s="298"/>
      <c r="T1697" s="298"/>
      <c r="U1697" s="298"/>
      <c r="V1697" s="298"/>
      <c r="W1697" s="309"/>
      <c r="X1697" s="309"/>
      <c r="Y1697" s="309"/>
      <c r="Z1697" s="309"/>
      <c r="AA1697" s="308"/>
      <c r="AB1697" s="308"/>
      <c r="AC1697" s="308"/>
      <c r="AD1697" s="308"/>
      <c r="AE1697" s="317"/>
      <c r="AF1697" s="317"/>
      <c r="AG1697" s="308"/>
      <c r="AH1697" s="317"/>
      <c r="AI1697" s="317"/>
      <c r="AJ1697" s="308"/>
      <c r="AK1697" s="308"/>
      <c r="AL1697" s="308"/>
      <c r="AM1697" s="308"/>
      <c r="AN1697" s="302"/>
      <c r="AO1697" s="302"/>
      <c r="AP1697" s="302"/>
      <c r="AQ1697" s="302"/>
      <c r="AR1697" s="302"/>
      <c r="AS1697" s="302"/>
      <c r="AT1697" s="302"/>
      <c r="AU1697" s="302"/>
      <c r="AV1697" s="302"/>
      <c r="AW1697" s="302"/>
      <c r="AX1697" s="302"/>
      <c r="AY1697" s="302"/>
      <c r="AZ1697" s="302"/>
      <c r="BA1697" s="302"/>
      <c r="BB1697" s="302"/>
      <c r="BC1697" s="302"/>
      <c r="BD1697" s="302"/>
      <c r="BE1697" s="302"/>
      <c r="BF1697" s="329"/>
      <c r="BG1697" s="302"/>
      <c r="BH1697" s="302"/>
      <c r="BI1697" s="302"/>
      <c r="BJ1697" s="302"/>
      <c r="BK1697" s="302"/>
      <c r="BL1697" s="302"/>
      <c r="BM1697" s="302"/>
      <c r="BN1697" s="302"/>
      <c r="BO1697" s="302"/>
      <c r="BP1697" s="302"/>
      <c r="BQ1697" s="302"/>
      <c r="BR1697" s="302"/>
      <c r="BS1697" s="302"/>
      <c r="BT1697" s="302"/>
      <c r="BU1697" s="302"/>
      <c r="BV1697" s="302"/>
      <c r="BW1697" s="302"/>
      <c r="BX1697" s="302"/>
    </row>
    <row r="1698">
      <c r="A1698" s="328"/>
      <c r="B1698" s="328"/>
      <c r="C1698" s="328"/>
      <c r="D1698" s="400"/>
      <c r="E1698" s="46"/>
      <c r="F1698" s="46"/>
      <c r="G1698" s="46"/>
      <c r="H1698" s="47"/>
      <c r="I1698" s="294"/>
      <c r="J1698" s="295"/>
      <c r="K1698" s="296"/>
      <c r="L1698" s="296"/>
      <c r="M1698" s="47"/>
      <c r="N1698" s="47"/>
      <c r="O1698" s="369"/>
      <c r="P1698" s="369"/>
      <c r="Q1698" s="298"/>
      <c r="R1698" s="298"/>
      <c r="S1698" s="298"/>
      <c r="T1698" s="298"/>
      <c r="U1698" s="298"/>
      <c r="V1698" s="298"/>
      <c r="W1698" s="309"/>
      <c r="X1698" s="309"/>
      <c r="Y1698" s="309"/>
      <c r="Z1698" s="309"/>
      <c r="AA1698" s="308"/>
      <c r="AB1698" s="308"/>
      <c r="AC1698" s="308"/>
      <c r="AD1698" s="308"/>
      <c r="AE1698" s="317"/>
      <c r="AF1698" s="317"/>
      <c r="AG1698" s="308"/>
      <c r="AH1698" s="317"/>
      <c r="AI1698" s="317"/>
      <c r="AJ1698" s="308"/>
      <c r="AK1698" s="308"/>
      <c r="AL1698" s="308"/>
      <c r="AM1698" s="308"/>
      <c r="AN1698" s="302"/>
      <c r="AO1698" s="302"/>
      <c r="AP1698" s="302"/>
      <c r="AQ1698" s="302"/>
      <c r="AR1698" s="302"/>
      <c r="AS1698" s="302"/>
      <c r="AT1698" s="302"/>
      <c r="AU1698" s="302"/>
      <c r="AV1698" s="302"/>
      <c r="AW1698" s="302"/>
      <c r="AX1698" s="302"/>
      <c r="AY1698" s="302"/>
      <c r="AZ1698" s="302"/>
      <c r="BA1698" s="302"/>
      <c r="BB1698" s="302"/>
      <c r="BC1698" s="302"/>
      <c r="BD1698" s="302"/>
      <c r="BE1698" s="302"/>
      <c r="BF1698" s="329"/>
      <c r="BG1698" s="302"/>
      <c r="BH1698" s="302"/>
      <c r="BI1698" s="302"/>
      <c r="BJ1698" s="302"/>
      <c r="BK1698" s="302"/>
      <c r="BL1698" s="302"/>
      <c r="BM1698" s="302"/>
      <c r="BN1698" s="302"/>
      <c r="BO1698" s="302"/>
      <c r="BP1698" s="302"/>
      <c r="BQ1698" s="302"/>
      <c r="BR1698" s="302"/>
      <c r="BS1698" s="302"/>
      <c r="BT1698" s="302"/>
      <c r="BU1698" s="302"/>
      <c r="BV1698" s="302"/>
      <c r="BW1698" s="302"/>
      <c r="BX1698" s="302"/>
    </row>
    <row r="1699">
      <c r="A1699" s="328"/>
      <c r="B1699" s="328"/>
      <c r="C1699" s="328"/>
      <c r="D1699" s="400"/>
      <c r="E1699" s="46"/>
      <c r="F1699" s="46"/>
      <c r="G1699" s="46"/>
      <c r="H1699" s="47"/>
      <c r="I1699" s="294"/>
      <c r="J1699" s="295"/>
      <c r="K1699" s="296"/>
      <c r="L1699" s="296"/>
      <c r="M1699" s="47"/>
      <c r="N1699" s="47"/>
      <c r="O1699" s="369"/>
      <c r="P1699" s="369"/>
      <c r="Q1699" s="298"/>
      <c r="R1699" s="298"/>
      <c r="S1699" s="298"/>
      <c r="T1699" s="298"/>
      <c r="U1699" s="298"/>
      <c r="V1699" s="298"/>
      <c r="W1699" s="309"/>
      <c r="X1699" s="309"/>
      <c r="Y1699" s="309"/>
      <c r="Z1699" s="309"/>
      <c r="AA1699" s="308"/>
      <c r="AB1699" s="308"/>
      <c r="AC1699" s="308"/>
      <c r="AD1699" s="308"/>
      <c r="AE1699" s="317"/>
      <c r="AF1699" s="317"/>
      <c r="AG1699" s="308"/>
      <c r="AH1699" s="317"/>
      <c r="AI1699" s="317"/>
      <c r="AJ1699" s="308"/>
      <c r="AK1699" s="308"/>
      <c r="AL1699" s="308"/>
      <c r="AM1699" s="308"/>
      <c r="AN1699" s="302"/>
      <c r="AO1699" s="302"/>
      <c r="AP1699" s="302"/>
      <c r="AQ1699" s="302"/>
      <c r="AR1699" s="302"/>
      <c r="AS1699" s="302"/>
      <c r="AT1699" s="302"/>
      <c r="AU1699" s="302"/>
      <c r="AV1699" s="302"/>
      <c r="AW1699" s="302"/>
      <c r="AX1699" s="302"/>
      <c r="AY1699" s="302"/>
      <c r="AZ1699" s="302"/>
      <c r="BA1699" s="302"/>
      <c r="BB1699" s="302"/>
      <c r="BC1699" s="302"/>
      <c r="BD1699" s="302"/>
      <c r="BE1699" s="302"/>
      <c r="BF1699" s="329"/>
      <c r="BG1699" s="302"/>
      <c r="BH1699" s="302"/>
      <c r="BI1699" s="302"/>
      <c r="BJ1699" s="302"/>
      <c r="BK1699" s="302"/>
      <c r="BL1699" s="302"/>
      <c r="BM1699" s="302"/>
      <c r="BN1699" s="302"/>
      <c r="BO1699" s="302"/>
      <c r="BP1699" s="302"/>
      <c r="BQ1699" s="302"/>
      <c r="BR1699" s="302"/>
      <c r="BS1699" s="302"/>
      <c r="BT1699" s="302"/>
      <c r="BU1699" s="302"/>
      <c r="BV1699" s="302"/>
      <c r="BW1699" s="302"/>
      <c r="BX1699" s="302"/>
    </row>
    <row r="1700">
      <c r="A1700" s="328"/>
      <c r="B1700" s="328"/>
      <c r="C1700" s="328"/>
      <c r="D1700" s="400"/>
      <c r="E1700" s="46"/>
      <c r="F1700" s="46"/>
      <c r="G1700" s="46"/>
      <c r="H1700" s="47"/>
      <c r="I1700" s="294"/>
      <c r="J1700" s="295"/>
      <c r="K1700" s="296"/>
      <c r="L1700" s="296"/>
      <c r="M1700" s="47"/>
      <c r="N1700" s="47"/>
      <c r="O1700" s="369"/>
      <c r="P1700" s="369"/>
      <c r="Q1700" s="298"/>
      <c r="R1700" s="298"/>
      <c r="S1700" s="298"/>
      <c r="T1700" s="298"/>
      <c r="U1700" s="298"/>
      <c r="V1700" s="298"/>
      <c r="W1700" s="309"/>
      <c r="X1700" s="309"/>
      <c r="Y1700" s="309"/>
      <c r="Z1700" s="309"/>
      <c r="AA1700" s="308"/>
      <c r="AB1700" s="308"/>
      <c r="AC1700" s="308"/>
      <c r="AD1700" s="308"/>
      <c r="AE1700" s="317"/>
      <c r="AF1700" s="317"/>
      <c r="AG1700" s="308"/>
      <c r="AH1700" s="317"/>
      <c r="AI1700" s="317"/>
      <c r="AJ1700" s="308"/>
      <c r="AK1700" s="308"/>
      <c r="AL1700" s="308"/>
      <c r="AM1700" s="308"/>
      <c r="AN1700" s="302"/>
      <c r="AO1700" s="302"/>
      <c r="AP1700" s="302"/>
      <c r="AQ1700" s="302"/>
      <c r="AR1700" s="302"/>
      <c r="AS1700" s="302"/>
      <c r="AT1700" s="302"/>
      <c r="AU1700" s="302"/>
      <c r="AV1700" s="302"/>
      <c r="AW1700" s="302"/>
      <c r="AX1700" s="302"/>
      <c r="AY1700" s="302"/>
      <c r="AZ1700" s="302"/>
      <c r="BA1700" s="302"/>
      <c r="BB1700" s="302"/>
      <c r="BC1700" s="302"/>
      <c r="BD1700" s="302"/>
      <c r="BE1700" s="302"/>
      <c r="BF1700" s="329"/>
      <c r="BG1700" s="302"/>
      <c r="BH1700" s="302"/>
      <c r="BI1700" s="302"/>
      <c r="BJ1700" s="302"/>
      <c r="BK1700" s="302"/>
      <c r="BL1700" s="302"/>
      <c r="BM1700" s="302"/>
      <c r="BN1700" s="302"/>
      <c r="BO1700" s="302"/>
      <c r="BP1700" s="302"/>
      <c r="BQ1700" s="302"/>
      <c r="BR1700" s="302"/>
      <c r="BS1700" s="302"/>
      <c r="BT1700" s="302"/>
      <c r="BU1700" s="302"/>
      <c r="BV1700" s="302"/>
      <c r="BW1700" s="302"/>
      <c r="BX1700" s="302"/>
    </row>
    <row r="1701">
      <c r="A1701" s="328"/>
      <c r="B1701" s="328"/>
      <c r="C1701" s="328"/>
      <c r="D1701" s="400"/>
      <c r="E1701" s="46"/>
      <c r="F1701" s="46"/>
      <c r="G1701" s="46"/>
      <c r="H1701" s="47"/>
      <c r="I1701" s="294"/>
      <c r="J1701" s="295"/>
      <c r="K1701" s="296"/>
      <c r="L1701" s="296"/>
      <c r="M1701" s="47"/>
      <c r="N1701" s="47"/>
      <c r="O1701" s="369"/>
      <c r="P1701" s="369"/>
      <c r="Q1701" s="298"/>
      <c r="R1701" s="298"/>
      <c r="S1701" s="298"/>
      <c r="T1701" s="298"/>
      <c r="U1701" s="298"/>
      <c r="V1701" s="298"/>
      <c r="W1701" s="309"/>
      <c r="X1701" s="309"/>
      <c r="Y1701" s="309"/>
      <c r="Z1701" s="309"/>
      <c r="AA1701" s="308"/>
      <c r="AB1701" s="308"/>
      <c r="AC1701" s="308"/>
      <c r="AD1701" s="308"/>
      <c r="AE1701" s="317"/>
      <c r="AF1701" s="317"/>
      <c r="AG1701" s="308"/>
      <c r="AH1701" s="317"/>
      <c r="AI1701" s="317"/>
      <c r="AJ1701" s="308"/>
      <c r="AK1701" s="308"/>
      <c r="AL1701" s="308"/>
      <c r="AM1701" s="308"/>
      <c r="AN1701" s="302"/>
      <c r="AO1701" s="302"/>
      <c r="AP1701" s="302"/>
      <c r="AQ1701" s="302"/>
      <c r="AR1701" s="302"/>
      <c r="AS1701" s="302"/>
      <c r="AT1701" s="302"/>
      <c r="AU1701" s="302"/>
      <c r="AV1701" s="302"/>
      <c r="AW1701" s="302"/>
      <c r="AX1701" s="302"/>
      <c r="AY1701" s="302"/>
      <c r="AZ1701" s="302"/>
      <c r="BA1701" s="302"/>
      <c r="BB1701" s="302"/>
      <c r="BC1701" s="302"/>
      <c r="BD1701" s="302"/>
      <c r="BE1701" s="302"/>
      <c r="BF1701" s="329"/>
      <c r="BG1701" s="302"/>
      <c r="BH1701" s="302"/>
      <c r="BI1701" s="302"/>
      <c r="BJ1701" s="302"/>
      <c r="BK1701" s="302"/>
      <c r="BL1701" s="302"/>
      <c r="BM1701" s="302"/>
      <c r="BN1701" s="302"/>
      <c r="BO1701" s="302"/>
      <c r="BP1701" s="302"/>
      <c r="BQ1701" s="302"/>
      <c r="BR1701" s="302"/>
      <c r="BS1701" s="302"/>
      <c r="BT1701" s="302"/>
      <c r="BU1701" s="302"/>
      <c r="BV1701" s="302"/>
      <c r="BW1701" s="302"/>
      <c r="BX1701" s="302"/>
    </row>
    <row r="1702">
      <c r="A1702" s="328"/>
      <c r="B1702" s="328"/>
      <c r="C1702" s="328"/>
      <c r="D1702" s="400"/>
      <c r="E1702" s="46"/>
      <c r="F1702" s="46"/>
      <c r="G1702" s="46"/>
      <c r="H1702" s="47"/>
      <c r="I1702" s="294"/>
      <c r="J1702" s="295"/>
      <c r="K1702" s="296"/>
      <c r="L1702" s="296"/>
      <c r="M1702" s="47"/>
      <c r="N1702" s="47"/>
      <c r="O1702" s="369"/>
      <c r="P1702" s="369"/>
      <c r="Q1702" s="298"/>
      <c r="R1702" s="298"/>
      <c r="S1702" s="298"/>
      <c r="T1702" s="298"/>
      <c r="U1702" s="298"/>
      <c r="V1702" s="298"/>
      <c r="W1702" s="309"/>
      <c r="X1702" s="309"/>
      <c r="Y1702" s="309"/>
      <c r="Z1702" s="309"/>
      <c r="AA1702" s="308"/>
      <c r="AB1702" s="308"/>
      <c r="AC1702" s="308"/>
      <c r="AD1702" s="308"/>
      <c r="AE1702" s="317"/>
      <c r="AF1702" s="317"/>
      <c r="AG1702" s="308"/>
      <c r="AH1702" s="317"/>
      <c r="AI1702" s="317"/>
      <c r="AJ1702" s="308"/>
      <c r="AK1702" s="308"/>
      <c r="AL1702" s="308"/>
      <c r="AM1702" s="308"/>
      <c r="AN1702" s="302"/>
      <c r="AO1702" s="302"/>
      <c r="AP1702" s="302"/>
      <c r="AQ1702" s="302"/>
      <c r="AR1702" s="302"/>
      <c r="AS1702" s="302"/>
      <c r="AT1702" s="302"/>
      <c r="AU1702" s="302"/>
      <c r="AV1702" s="302"/>
      <c r="AW1702" s="302"/>
      <c r="AX1702" s="302"/>
      <c r="AY1702" s="302"/>
      <c r="AZ1702" s="302"/>
      <c r="BA1702" s="302"/>
      <c r="BB1702" s="302"/>
      <c r="BC1702" s="302"/>
      <c r="BD1702" s="302"/>
      <c r="BE1702" s="302"/>
      <c r="BF1702" s="329"/>
      <c r="BG1702" s="302"/>
      <c r="BH1702" s="302"/>
      <c r="BI1702" s="302"/>
      <c r="BJ1702" s="302"/>
      <c r="BK1702" s="302"/>
      <c r="BL1702" s="302"/>
      <c r="BM1702" s="302"/>
      <c r="BN1702" s="302"/>
      <c r="BO1702" s="302"/>
      <c r="BP1702" s="302"/>
      <c r="BQ1702" s="302"/>
      <c r="BR1702" s="302"/>
      <c r="BS1702" s="302"/>
      <c r="BT1702" s="302"/>
      <c r="BU1702" s="302"/>
      <c r="BV1702" s="302"/>
      <c r="BW1702" s="302"/>
      <c r="BX1702" s="302"/>
    </row>
    <row r="1703">
      <c r="A1703" s="328"/>
      <c r="B1703" s="328"/>
      <c r="C1703" s="328"/>
      <c r="D1703" s="400"/>
      <c r="E1703" s="46"/>
      <c r="F1703" s="46"/>
      <c r="G1703" s="46"/>
      <c r="H1703" s="47"/>
      <c r="I1703" s="294"/>
      <c r="J1703" s="295"/>
      <c r="K1703" s="296"/>
      <c r="L1703" s="296"/>
      <c r="M1703" s="47"/>
      <c r="N1703" s="47"/>
      <c r="O1703" s="369"/>
      <c r="P1703" s="369"/>
      <c r="Q1703" s="298"/>
      <c r="R1703" s="298"/>
      <c r="S1703" s="298"/>
      <c r="T1703" s="298"/>
      <c r="U1703" s="298"/>
      <c r="V1703" s="298"/>
      <c r="W1703" s="309"/>
      <c r="X1703" s="309"/>
      <c r="Y1703" s="309"/>
      <c r="Z1703" s="309"/>
      <c r="AA1703" s="308"/>
      <c r="AB1703" s="308"/>
      <c r="AC1703" s="308"/>
      <c r="AD1703" s="308"/>
      <c r="AE1703" s="317"/>
      <c r="AF1703" s="317"/>
      <c r="AG1703" s="308"/>
      <c r="AH1703" s="317"/>
      <c r="AI1703" s="317"/>
      <c r="AJ1703" s="308"/>
      <c r="AK1703" s="308"/>
      <c r="AL1703" s="308"/>
      <c r="AM1703" s="308"/>
      <c r="AN1703" s="302"/>
      <c r="AO1703" s="302"/>
      <c r="AP1703" s="302"/>
      <c r="AQ1703" s="302"/>
      <c r="AR1703" s="302"/>
      <c r="AS1703" s="302"/>
      <c r="AT1703" s="302"/>
      <c r="AU1703" s="302"/>
      <c r="AV1703" s="302"/>
      <c r="AW1703" s="302"/>
      <c r="AX1703" s="302"/>
      <c r="AY1703" s="302"/>
      <c r="AZ1703" s="302"/>
      <c r="BA1703" s="302"/>
      <c r="BB1703" s="302"/>
      <c r="BC1703" s="302"/>
      <c r="BD1703" s="302"/>
      <c r="BE1703" s="302"/>
      <c r="BF1703" s="329"/>
      <c r="BG1703" s="302"/>
      <c r="BH1703" s="302"/>
      <c r="BI1703" s="302"/>
      <c r="BJ1703" s="302"/>
      <c r="BK1703" s="302"/>
      <c r="BL1703" s="302"/>
      <c r="BM1703" s="302"/>
      <c r="BN1703" s="302"/>
      <c r="BO1703" s="302"/>
      <c r="BP1703" s="302"/>
      <c r="BQ1703" s="302"/>
      <c r="BR1703" s="302"/>
      <c r="BS1703" s="302"/>
      <c r="BT1703" s="302"/>
      <c r="BU1703" s="302"/>
      <c r="BV1703" s="302"/>
      <c r="BW1703" s="302"/>
      <c r="BX1703" s="302"/>
    </row>
    <row r="1704">
      <c r="A1704" s="328"/>
      <c r="B1704" s="328"/>
      <c r="C1704" s="328"/>
      <c r="D1704" s="400"/>
      <c r="E1704" s="46"/>
      <c r="F1704" s="46"/>
      <c r="G1704" s="46"/>
      <c r="H1704" s="47"/>
      <c r="I1704" s="294"/>
      <c r="J1704" s="295"/>
      <c r="K1704" s="296"/>
      <c r="L1704" s="296"/>
      <c r="M1704" s="47"/>
      <c r="N1704" s="47"/>
      <c r="O1704" s="369"/>
      <c r="P1704" s="369"/>
      <c r="Q1704" s="298"/>
      <c r="R1704" s="298"/>
      <c r="S1704" s="298"/>
      <c r="T1704" s="298"/>
      <c r="U1704" s="298"/>
      <c r="V1704" s="298"/>
      <c r="W1704" s="309"/>
      <c r="X1704" s="309"/>
      <c r="Y1704" s="309"/>
      <c r="Z1704" s="309"/>
      <c r="AA1704" s="308"/>
      <c r="AB1704" s="308"/>
      <c r="AC1704" s="308"/>
      <c r="AD1704" s="308"/>
      <c r="AE1704" s="317"/>
      <c r="AF1704" s="317"/>
      <c r="AG1704" s="308"/>
      <c r="AH1704" s="317"/>
      <c r="AI1704" s="317"/>
      <c r="AJ1704" s="308"/>
      <c r="AK1704" s="308"/>
      <c r="AL1704" s="308"/>
      <c r="AM1704" s="308"/>
      <c r="AN1704" s="302"/>
      <c r="AO1704" s="302"/>
      <c r="AP1704" s="302"/>
      <c r="AQ1704" s="302"/>
      <c r="AR1704" s="302"/>
      <c r="AS1704" s="302"/>
      <c r="AT1704" s="302"/>
      <c r="AU1704" s="302"/>
      <c r="AV1704" s="302"/>
      <c r="AW1704" s="302"/>
      <c r="AX1704" s="302"/>
      <c r="AY1704" s="302"/>
      <c r="AZ1704" s="302"/>
      <c r="BA1704" s="302"/>
      <c r="BB1704" s="302"/>
      <c r="BC1704" s="302"/>
      <c r="BD1704" s="302"/>
      <c r="BE1704" s="302"/>
      <c r="BF1704" s="329"/>
      <c r="BG1704" s="302"/>
      <c r="BH1704" s="302"/>
      <c r="BI1704" s="302"/>
      <c r="BJ1704" s="302"/>
      <c r="BK1704" s="302"/>
      <c r="BL1704" s="302"/>
      <c r="BM1704" s="302"/>
      <c r="BN1704" s="302"/>
      <c r="BO1704" s="302"/>
      <c r="BP1704" s="302"/>
      <c r="BQ1704" s="302"/>
      <c r="BR1704" s="302"/>
      <c r="BS1704" s="302"/>
      <c r="BT1704" s="302"/>
      <c r="BU1704" s="302"/>
      <c r="BV1704" s="302"/>
      <c r="BW1704" s="302"/>
      <c r="BX1704" s="302"/>
    </row>
    <row r="1705">
      <c r="A1705" s="328"/>
      <c r="B1705" s="328"/>
      <c r="C1705" s="328"/>
      <c r="D1705" s="400"/>
      <c r="E1705" s="46"/>
      <c r="F1705" s="46"/>
      <c r="G1705" s="46"/>
      <c r="H1705" s="47"/>
      <c r="I1705" s="294"/>
      <c r="J1705" s="295"/>
      <c r="K1705" s="296"/>
      <c r="L1705" s="296"/>
      <c r="M1705" s="47"/>
      <c r="N1705" s="47"/>
      <c r="O1705" s="369"/>
      <c r="P1705" s="369"/>
      <c r="Q1705" s="298"/>
      <c r="R1705" s="298"/>
      <c r="S1705" s="298"/>
      <c r="T1705" s="298"/>
      <c r="U1705" s="298"/>
      <c r="V1705" s="298"/>
      <c r="W1705" s="309"/>
      <c r="X1705" s="309"/>
      <c r="Y1705" s="309"/>
      <c r="Z1705" s="309"/>
      <c r="AA1705" s="308"/>
      <c r="AB1705" s="308"/>
      <c r="AC1705" s="308"/>
      <c r="AD1705" s="308"/>
      <c r="AE1705" s="317"/>
      <c r="AF1705" s="317"/>
      <c r="AG1705" s="308"/>
      <c r="AH1705" s="317"/>
      <c r="AI1705" s="317"/>
      <c r="AJ1705" s="308"/>
      <c r="AK1705" s="308"/>
      <c r="AL1705" s="308"/>
      <c r="AM1705" s="308"/>
      <c r="AN1705" s="302"/>
      <c r="AO1705" s="302"/>
      <c r="AP1705" s="302"/>
      <c r="AQ1705" s="302"/>
      <c r="AR1705" s="302"/>
      <c r="AS1705" s="302"/>
      <c r="AT1705" s="302"/>
      <c r="AU1705" s="302"/>
      <c r="AV1705" s="302"/>
      <c r="AW1705" s="302"/>
      <c r="AX1705" s="302"/>
      <c r="AY1705" s="302"/>
      <c r="AZ1705" s="302"/>
      <c r="BA1705" s="302"/>
      <c r="BB1705" s="302"/>
      <c r="BC1705" s="302"/>
      <c r="BD1705" s="302"/>
      <c r="BE1705" s="302"/>
      <c r="BF1705" s="329"/>
      <c r="BG1705" s="302"/>
      <c r="BH1705" s="302"/>
      <c r="BI1705" s="302"/>
      <c r="BJ1705" s="302"/>
      <c r="BK1705" s="302"/>
      <c r="BL1705" s="302"/>
      <c r="BM1705" s="302"/>
      <c r="BN1705" s="302"/>
      <c r="BO1705" s="302"/>
      <c r="BP1705" s="302"/>
      <c r="BQ1705" s="302"/>
      <c r="BR1705" s="302"/>
      <c r="BS1705" s="302"/>
      <c r="BT1705" s="302"/>
      <c r="BU1705" s="302"/>
      <c r="BV1705" s="302"/>
      <c r="BW1705" s="302"/>
      <c r="BX1705" s="302"/>
    </row>
    <row r="1706">
      <c r="A1706" s="328"/>
      <c r="B1706" s="328"/>
      <c r="C1706" s="328"/>
      <c r="D1706" s="400"/>
      <c r="E1706" s="46"/>
      <c r="F1706" s="46"/>
      <c r="G1706" s="46"/>
      <c r="H1706" s="47"/>
      <c r="I1706" s="294"/>
      <c r="J1706" s="295"/>
      <c r="K1706" s="296"/>
      <c r="L1706" s="296"/>
      <c r="M1706" s="47"/>
      <c r="N1706" s="47"/>
      <c r="O1706" s="369"/>
      <c r="P1706" s="369"/>
      <c r="Q1706" s="298"/>
      <c r="R1706" s="298"/>
      <c r="S1706" s="298"/>
      <c r="T1706" s="298"/>
      <c r="U1706" s="298"/>
      <c r="V1706" s="298"/>
      <c r="W1706" s="309"/>
      <c r="X1706" s="309"/>
      <c r="Y1706" s="309"/>
      <c r="Z1706" s="309"/>
      <c r="AA1706" s="308"/>
      <c r="AB1706" s="308"/>
      <c r="AC1706" s="308"/>
      <c r="AD1706" s="308"/>
      <c r="AE1706" s="317"/>
      <c r="AF1706" s="317"/>
      <c r="AG1706" s="308"/>
      <c r="AH1706" s="317"/>
      <c r="AI1706" s="317"/>
      <c r="AJ1706" s="308"/>
      <c r="AK1706" s="308"/>
      <c r="AL1706" s="308"/>
      <c r="AM1706" s="308"/>
      <c r="AN1706" s="302"/>
      <c r="AO1706" s="302"/>
      <c r="AP1706" s="302"/>
      <c r="AQ1706" s="302"/>
      <c r="AR1706" s="302"/>
      <c r="AS1706" s="302"/>
      <c r="AT1706" s="302"/>
      <c r="AU1706" s="302"/>
      <c r="AV1706" s="302"/>
      <c r="AW1706" s="302"/>
      <c r="AX1706" s="302"/>
      <c r="AY1706" s="302"/>
      <c r="AZ1706" s="302"/>
      <c r="BA1706" s="302"/>
      <c r="BB1706" s="302"/>
      <c r="BC1706" s="302"/>
      <c r="BD1706" s="302"/>
      <c r="BE1706" s="302"/>
      <c r="BF1706" s="329"/>
      <c r="BG1706" s="302"/>
      <c r="BH1706" s="302"/>
      <c r="BI1706" s="302"/>
      <c r="BJ1706" s="302"/>
      <c r="BK1706" s="302"/>
      <c r="BL1706" s="302"/>
      <c r="BM1706" s="302"/>
      <c r="BN1706" s="302"/>
      <c r="BO1706" s="302"/>
      <c r="BP1706" s="302"/>
      <c r="BQ1706" s="302"/>
      <c r="BR1706" s="302"/>
      <c r="BS1706" s="302"/>
      <c r="BT1706" s="302"/>
      <c r="BU1706" s="302"/>
      <c r="BV1706" s="302"/>
      <c r="BW1706" s="302"/>
      <c r="BX1706" s="302"/>
    </row>
    <row r="1707">
      <c r="A1707" s="328"/>
      <c r="B1707" s="328"/>
      <c r="C1707" s="328"/>
      <c r="D1707" s="400"/>
      <c r="E1707" s="46"/>
      <c r="F1707" s="46"/>
      <c r="G1707" s="46"/>
      <c r="H1707" s="47"/>
      <c r="I1707" s="294"/>
      <c r="J1707" s="295"/>
      <c r="K1707" s="296"/>
      <c r="L1707" s="296"/>
      <c r="M1707" s="47"/>
      <c r="N1707" s="47"/>
      <c r="O1707" s="369"/>
      <c r="P1707" s="369"/>
      <c r="Q1707" s="298"/>
      <c r="R1707" s="298"/>
      <c r="S1707" s="298"/>
      <c r="T1707" s="298"/>
      <c r="U1707" s="298"/>
      <c r="V1707" s="298"/>
      <c r="W1707" s="309"/>
      <c r="X1707" s="309"/>
      <c r="Y1707" s="309"/>
      <c r="Z1707" s="309"/>
      <c r="AA1707" s="308"/>
      <c r="AB1707" s="308"/>
      <c r="AC1707" s="308"/>
      <c r="AD1707" s="308"/>
      <c r="AE1707" s="317"/>
      <c r="AF1707" s="317"/>
      <c r="AG1707" s="308"/>
      <c r="AH1707" s="317"/>
      <c r="AI1707" s="317"/>
      <c r="AJ1707" s="308"/>
      <c r="AK1707" s="308"/>
      <c r="AL1707" s="308"/>
      <c r="AM1707" s="308"/>
      <c r="AN1707" s="302"/>
      <c r="AO1707" s="302"/>
      <c r="AP1707" s="302"/>
      <c r="AQ1707" s="302"/>
      <c r="AR1707" s="302"/>
      <c r="AS1707" s="302"/>
      <c r="AT1707" s="302"/>
      <c r="AU1707" s="302"/>
      <c r="AV1707" s="302"/>
      <c r="AW1707" s="302"/>
      <c r="AX1707" s="302"/>
      <c r="AY1707" s="302"/>
      <c r="AZ1707" s="302"/>
      <c r="BA1707" s="302"/>
      <c r="BB1707" s="302"/>
      <c r="BC1707" s="302"/>
      <c r="BD1707" s="302"/>
      <c r="BE1707" s="302"/>
      <c r="BF1707" s="329"/>
      <c r="BG1707" s="302"/>
      <c r="BH1707" s="302"/>
      <c r="BI1707" s="302"/>
      <c r="BJ1707" s="302"/>
      <c r="BK1707" s="302"/>
      <c r="BL1707" s="302"/>
      <c r="BM1707" s="302"/>
      <c r="BN1707" s="302"/>
      <c r="BO1707" s="302"/>
      <c r="BP1707" s="302"/>
      <c r="BQ1707" s="302"/>
      <c r="BR1707" s="302"/>
      <c r="BS1707" s="302"/>
      <c r="BT1707" s="302"/>
      <c r="BU1707" s="302"/>
      <c r="BV1707" s="302"/>
      <c r="BW1707" s="302"/>
      <c r="BX1707" s="302"/>
    </row>
    <row r="1708">
      <c r="A1708" s="328"/>
      <c r="B1708" s="328"/>
      <c r="C1708" s="328"/>
      <c r="D1708" s="400"/>
      <c r="E1708" s="46"/>
      <c r="F1708" s="46"/>
      <c r="G1708" s="46"/>
      <c r="H1708" s="47"/>
      <c r="I1708" s="294"/>
      <c r="J1708" s="295"/>
      <c r="K1708" s="296"/>
      <c r="L1708" s="296"/>
      <c r="M1708" s="47"/>
      <c r="N1708" s="47"/>
      <c r="O1708" s="369"/>
      <c r="P1708" s="369"/>
      <c r="Q1708" s="298"/>
      <c r="R1708" s="298"/>
      <c r="S1708" s="298"/>
      <c r="T1708" s="298"/>
      <c r="U1708" s="298"/>
      <c r="V1708" s="298"/>
      <c r="W1708" s="309"/>
      <c r="X1708" s="309"/>
      <c r="Y1708" s="309"/>
      <c r="Z1708" s="309"/>
      <c r="AA1708" s="308"/>
      <c r="AB1708" s="308"/>
      <c r="AC1708" s="308"/>
      <c r="AD1708" s="308"/>
      <c r="AE1708" s="317"/>
      <c r="AF1708" s="317"/>
      <c r="AG1708" s="308"/>
      <c r="AH1708" s="317"/>
      <c r="AI1708" s="317"/>
      <c r="AJ1708" s="308"/>
      <c r="AK1708" s="308"/>
      <c r="AL1708" s="308"/>
      <c r="AM1708" s="308"/>
      <c r="AN1708" s="302"/>
      <c r="AO1708" s="302"/>
      <c r="AP1708" s="302"/>
      <c r="AQ1708" s="302"/>
      <c r="AR1708" s="302"/>
      <c r="AS1708" s="302"/>
      <c r="AT1708" s="302"/>
      <c r="AU1708" s="302"/>
      <c r="AV1708" s="302"/>
      <c r="AW1708" s="302"/>
      <c r="AX1708" s="302"/>
      <c r="AY1708" s="302"/>
      <c r="AZ1708" s="302"/>
      <c r="BA1708" s="302"/>
      <c r="BB1708" s="302"/>
      <c r="BC1708" s="302"/>
      <c r="BD1708" s="302"/>
      <c r="BE1708" s="302"/>
      <c r="BF1708" s="329"/>
      <c r="BG1708" s="302"/>
      <c r="BH1708" s="302"/>
      <c r="BI1708" s="302"/>
      <c r="BJ1708" s="302"/>
      <c r="BK1708" s="302"/>
      <c r="BL1708" s="302"/>
      <c r="BM1708" s="302"/>
      <c r="BN1708" s="302"/>
      <c r="BO1708" s="302"/>
      <c r="BP1708" s="302"/>
      <c r="BQ1708" s="302"/>
      <c r="BR1708" s="302"/>
      <c r="BS1708" s="302"/>
      <c r="BT1708" s="302"/>
      <c r="BU1708" s="302"/>
      <c r="BV1708" s="302"/>
      <c r="BW1708" s="302"/>
      <c r="BX1708" s="302"/>
    </row>
    <row r="1709">
      <c r="A1709" s="328"/>
      <c r="B1709" s="328"/>
      <c r="C1709" s="328"/>
      <c r="D1709" s="400"/>
      <c r="E1709" s="46"/>
      <c r="F1709" s="46"/>
      <c r="G1709" s="46"/>
      <c r="H1709" s="47"/>
      <c r="I1709" s="294"/>
      <c r="J1709" s="295"/>
      <c r="K1709" s="296"/>
      <c r="L1709" s="296"/>
      <c r="M1709" s="47"/>
      <c r="N1709" s="47"/>
      <c r="O1709" s="369"/>
      <c r="P1709" s="369"/>
      <c r="Q1709" s="298"/>
      <c r="R1709" s="298"/>
      <c r="S1709" s="298"/>
      <c r="T1709" s="298"/>
      <c r="U1709" s="298"/>
      <c r="V1709" s="298"/>
      <c r="W1709" s="309"/>
      <c r="X1709" s="309"/>
      <c r="Y1709" s="309"/>
      <c r="Z1709" s="309"/>
      <c r="AA1709" s="308"/>
      <c r="AB1709" s="308"/>
      <c r="AC1709" s="308"/>
      <c r="AD1709" s="308"/>
      <c r="AE1709" s="317"/>
      <c r="AF1709" s="317"/>
      <c r="AG1709" s="308"/>
      <c r="AH1709" s="317"/>
      <c r="AI1709" s="317"/>
      <c r="AJ1709" s="308"/>
      <c r="AK1709" s="308"/>
      <c r="AL1709" s="308"/>
      <c r="AM1709" s="308"/>
      <c r="AN1709" s="302"/>
      <c r="AO1709" s="302"/>
      <c r="AP1709" s="302"/>
      <c r="AQ1709" s="302"/>
      <c r="AR1709" s="302"/>
      <c r="AS1709" s="302"/>
      <c r="AT1709" s="302"/>
      <c r="AU1709" s="302"/>
      <c r="AV1709" s="302"/>
      <c r="AW1709" s="302"/>
      <c r="AX1709" s="302"/>
      <c r="AY1709" s="302"/>
      <c r="AZ1709" s="302"/>
      <c r="BA1709" s="302"/>
      <c r="BB1709" s="302"/>
      <c r="BC1709" s="302"/>
      <c r="BD1709" s="302"/>
      <c r="BE1709" s="302"/>
      <c r="BF1709" s="329"/>
      <c r="BG1709" s="302"/>
      <c r="BH1709" s="302"/>
      <c r="BI1709" s="302"/>
      <c r="BJ1709" s="302"/>
      <c r="BK1709" s="302"/>
      <c r="BL1709" s="302"/>
      <c r="BM1709" s="302"/>
      <c r="BN1709" s="302"/>
      <c r="BO1709" s="302"/>
      <c r="BP1709" s="302"/>
      <c r="BQ1709" s="302"/>
      <c r="BR1709" s="302"/>
      <c r="BS1709" s="302"/>
      <c r="BT1709" s="302"/>
      <c r="BU1709" s="302"/>
      <c r="BV1709" s="302"/>
      <c r="BW1709" s="302"/>
      <c r="BX1709" s="302"/>
    </row>
    <row r="1710">
      <c r="A1710" s="328"/>
      <c r="B1710" s="328"/>
      <c r="C1710" s="328"/>
      <c r="D1710" s="400"/>
      <c r="E1710" s="46"/>
      <c r="F1710" s="46"/>
      <c r="G1710" s="46"/>
      <c r="H1710" s="47"/>
      <c r="I1710" s="294"/>
      <c r="J1710" s="295"/>
      <c r="K1710" s="296"/>
      <c r="L1710" s="296"/>
      <c r="M1710" s="47"/>
      <c r="N1710" s="47"/>
      <c r="O1710" s="369"/>
      <c r="P1710" s="369"/>
      <c r="Q1710" s="298"/>
      <c r="R1710" s="298"/>
      <c r="S1710" s="298"/>
      <c r="T1710" s="298"/>
      <c r="U1710" s="298"/>
      <c r="V1710" s="298"/>
      <c r="W1710" s="309"/>
      <c r="X1710" s="309"/>
      <c r="Y1710" s="309"/>
      <c r="Z1710" s="309"/>
      <c r="AA1710" s="308"/>
      <c r="AB1710" s="308"/>
      <c r="AC1710" s="308"/>
      <c r="AD1710" s="308"/>
      <c r="AE1710" s="317"/>
      <c r="AF1710" s="317"/>
      <c r="AG1710" s="308"/>
      <c r="AH1710" s="317"/>
      <c r="AI1710" s="317"/>
      <c r="AJ1710" s="308"/>
      <c r="AK1710" s="308"/>
      <c r="AL1710" s="308"/>
      <c r="AM1710" s="308"/>
      <c r="AN1710" s="302"/>
      <c r="AO1710" s="302"/>
      <c r="AP1710" s="302"/>
      <c r="AQ1710" s="302"/>
      <c r="AR1710" s="302"/>
      <c r="AS1710" s="302"/>
      <c r="AT1710" s="302"/>
      <c r="AU1710" s="302"/>
      <c r="AV1710" s="302"/>
      <c r="AW1710" s="302"/>
      <c r="AX1710" s="302"/>
      <c r="AY1710" s="302"/>
      <c r="AZ1710" s="302"/>
      <c r="BA1710" s="302"/>
      <c r="BB1710" s="302"/>
      <c r="BC1710" s="302"/>
      <c r="BD1710" s="302"/>
      <c r="BE1710" s="302"/>
      <c r="BF1710" s="329"/>
      <c r="BG1710" s="302"/>
      <c r="BH1710" s="302"/>
      <c r="BI1710" s="302"/>
      <c r="BJ1710" s="302"/>
      <c r="BK1710" s="302"/>
      <c r="BL1710" s="302"/>
      <c r="BM1710" s="302"/>
      <c r="BN1710" s="302"/>
      <c r="BO1710" s="302"/>
      <c r="BP1710" s="302"/>
      <c r="BQ1710" s="302"/>
      <c r="BR1710" s="302"/>
      <c r="BS1710" s="302"/>
      <c r="BT1710" s="302"/>
      <c r="BU1710" s="302"/>
      <c r="BV1710" s="302"/>
      <c r="BW1710" s="302"/>
      <c r="BX1710" s="302"/>
    </row>
    <row r="1711">
      <c r="A1711" s="328"/>
      <c r="B1711" s="328"/>
      <c r="C1711" s="328"/>
      <c r="D1711" s="400"/>
      <c r="E1711" s="46"/>
      <c r="F1711" s="46"/>
      <c r="G1711" s="46"/>
      <c r="H1711" s="47"/>
      <c r="I1711" s="294"/>
      <c r="J1711" s="295"/>
      <c r="K1711" s="296"/>
      <c r="L1711" s="296"/>
      <c r="M1711" s="47"/>
      <c r="N1711" s="47"/>
      <c r="O1711" s="369"/>
      <c r="P1711" s="369"/>
      <c r="Q1711" s="298"/>
      <c r="R1711" s="298"/>
      <c r="S1711" s="298"/>
      <c r="T1711" s="298"/>
      <c r="U1711" s="298"/>
      <c r="V1711" s="298"/>
      <c r="W1711" s="309"/>
      <c r="X1711" s="309"/>
      <c r="Y1711" s="309"/>
      <c r="Z1711" s="309"/>
      <c r="AA1711" s="308"/>
      <c r="AB1711" s="308"/>
      <c r="AC1711" s="308"/>
      <c r="AD1711" s="308"/>
      <c r="AE1711" s="317"/>
      <c r="AF1711" s="317"/>
      <c r="AG1711" s="308"/>
      <c r="AH1711" s="317"/>
      <c r="AI1711" s="317"/>
      <c r="AJ1711" s="308"/>
      <c r="AK1711" s="308"/>
      <c r="AL1711" s="308"/>
      <c r="AM1711" s="308"/>
      <c r="AN1711" s="302"/>
      <c r="AO1711" s="302"/>
      <c r="AP1711" s="302"/>
      <c r="AQ1711" s="302"/>
      <c r="AR1711" s="302"/>
      <c r="AS1711" s="302"/>
      <c r="AT1711" s="302"/>
      <c r="AU1711" s="302"/>
      <c r="AV1711" s="302"/>
      <c r="AW1711" s="302"/>
      <c r="AX1711" s="302"/>
      <c r="AY1711" s="302"/>
      <c r="AZ1711" s="302"/>
      <c r="BA1711" s="302"/>
      <c r="BB1711" s="302"/>
      <c r="BC1711" s="302"/>
      <c r="BD1711" s="302"/>
      <c r="BE1711" s="302"/>
      <c r="BF1711" s="329"/>
      <c r="BG1711" s="302"/>
      <c r="BH1711" s="302"/>
      <c r="BI1711" s="302"/>
      <c r="BJ1711" s="302"/>
      <c r="BK1711" s="302"/>
      <c r="BL1711" s="302"/>
      <c r="BM1711" s="302"/>
      <c r="BN1711" s="302"/>
      <c r="BO1711" s="302"/>
      <c r="BP1711" s="302"/>
      <c r="BQ1711" s="302"/>
      <c r="BR1711" s="302"/>
      <c r="BS1711" s="302"/>
      <c r="BT1711" s="302"/>
      <c r="BU1711" s="302"/>
      <c r="BV1711" s="302"/>
      <c r="BW1711" s="302"/>
      <c r="BX1711" s="302"/>
    </row>
    <row r="1712">
      <c r="A1712" s="328"/>
      <c r="B1712" s="328"/>
      <c r="C1712" s="328"/>
      <c r="D1712" s="400"/>
      <c r="E1712" s="46"/>
      <c r="F1712" s="46"/>
      <c r="G1712" s="46"/>
      <c r="H1712" s="47"/>
      <c r="I1712" s="294"/>
      <c r="J1712" s="295"/>
      <c r="K1712" s="296"/>
      <c r="L1712" s="296"/>
      <c r="M1712" s="47"/>
      <c r="N1712" s="47"/>
      <c r="O1712" s="369"/>
      <c r="P1712" s="369"/>
      <c r="Q1712" s="298"/>
      <c r="R1712" s="298"/>
      <c r="S1712" s="298"/>
      <c r="T1712" s="298"/>
      <c r="U1712" s="298"/>
      <c r="V1712" s="298"/>
      <c r="W1712" s="309"/>
      <c r="X1712" s="309"/>
      <c r="Y1712" s="309"/>
      <c r="Z1712" s="309"/>
      <c r="AA1712" s="308"/>
      <c r="AB1712" s="308"/>
      <c r="AC1712" s="308"/>
      <c r="AD1712" s="308"/>
      <c r="AE1712" s="317"/>
      <c r="AF1712" s="317"/>
      <c r="AG1712" s="308"/>
      <c r="AH1712" s="317"/>
      <c r="AI1712" s="317"/>
      <c r="AJ1712" s="308"/>
      <c r="AK1712" s="308"/>
      <c r="AL1712" s="308"/>
      <c r="AM1712" s="308"/>
      <c r="AN1712" s="302"/>
      <c r="AO1712" s="302"/>
      <c r="AP1712" s="302"/>
      <c r="AQ1712" s="302"/>
      <c r="AR1712" s="302"/>
      <c r="AS1712" s="302"/>
      <c r="AT1712" s="302"/>
      <c r="AU1712" s="302"/>
      <c r="AV1712" s="302"/>
      <c r="AW1712" s="302"/>
      <c r="AX1712" s="302"/>
      <c r="AY1712" s="302"/>
      <c r="AZ1712" s="302"/>
      <c r="BA1712" s="302"/>
      <c r="BB1712" s="302"/>
      <c r="BC1712" s="302"/>
      <c r="BD1712" s="302"/>
      <c r="BE1712" s="302"/>
      <c r="BF1712" s="329"/>
      <c r="BG1712" s="302"/>
      <c r="BH1712" s="302"/>
      <c r="BI1712" s="302"/>
      <c r="BJ1712" s="302"/>
      <c r="BK1712" s="302"/>
      <c r="BL1712" s="302"/>
      <c r="BM1712" s="302"/>
      <c r="BN1712" s="302"/>
      <c r="BO1712" s="302"/>
      <c r="BP1712" s="302"/>
      <c r="BQ1712" s="302"/>
      <c r="BR1712" s="302"/>
      <c r="BS1712" s="302"/>
      <c r="BT1712" s="302"/>
      <c r="BU1712" s="302"/>
      <c r="BV1712" s="302"/>
      <c r="BW1712" s="302"/>
      <c r="BX1712" s="302"/>
    </row>
    <row r="1713">
      <c r="A1713" s="328"/>
      <c r="B1713" s="328"/>
      <c r="C1713" s="328"/>
      <c r="D1713" s="400"/>
      <c r="E1713" s="46"/>
      <c r="F1713" s="46"/>
      <c r="G1713" s="46"/>
      <c r="H1713" s="47"/>
      <c r="I1713" s="294"/>
      <c r="J1713" s="295"/>
      <c r="K1713" s="296"/>
      <c r="L1713" s="296"/>
      <c r="M1713" s="47"/>
      <c r="N1713" s="47"/>
      <c r="O1713" s="369"/>
      <c r="P1713" s="369"/>
      <c r="Q1713" s="298"/>
      <c r="R1713" s="298"/>
      <c r="S1713" s="298"/>
      <c r="T1713" s="298"/>
      <c r="U1713" s="298"/>
      <c r="V1713" s="298"/>
      <c r="W1713" s="309"/>
      <c r="X1713" s="309"/>
      <c r="Y1713" s="309"/>
      <c r="Z1713" s="309"/>
      <c r="AA1713" s="308"/>
      <c r="AB1713" s="308"/>
      <c r="AC1713" s="308"/>
      <c r="AD1713" s="308"/>
      <c r="AE1713" s="317"/>
      <c r="AF1713" s="317"/>
      <c r="AG1713" s="308"/>
      <c r="AH1713" s="317"/>
      <c r="AI1713" s="317"/>
      <c r="AJ1713" s="308"/>
      <c r="AK1713" s="308"/>
      <c r="AL1713" s="308"/>
      <c r="AM1713" s="308"/>
      <c r="AN1713" s="302"/>
      <c r="AO1713" s="302"/>
      <c r="AP1713" s="302"/>
      <c r="AQ1713" s="302"/>
      <c r="AR1713" s="302"/>
      <c r="AS1713" s="302"/>
      <c r="AT1713" s="302"/>
      <c r="AU1713" s="302"/>
      <c r="AV1713" s="302"/>
      <c r="AW1713" s="302"/>
      <c r="AX1713" s="302"/>
      <c r="AY1713" s="302"/>
      <c r="AZ1713" s="302"/>
      <c r="BA1713" s="302"/>
      <c r="BB1713" s="302"/>
      <c r="BC1713" s="302"/>
      <c r="BD1713" s="302"/>
      <c r="BE1713" s="302"/>
      <c r="BF1713" s="329"/>
      <c r="BG1713" s="302"/>
      <c r="BH1713" s="302"/>
      <c r="BI1713" s="302"/>
      <c r="BJ1713" s="302"/>
      <c r="BK1713" s="302"/>
      <c r="BL1713" s="302"/>
      <c r="BM1713" s="302"/>
      <c r="BN1713" s="302"/>
      <c r="BO1713" s="302"/>
      <c r="BP1713" s="302"/>
      <c r="BQ1713" s="302"/>
      <c r="BR1713" s="302"/>
      <c r="BS1713" s="302"/>
      <c r="BT1713" s="302"/>
      <c r="BU1713" s="302"/>
      <c r="BV1713" s="302"/>
      <c r="BW1713" s="302"/>
      <c r="BX1713" s="302"/>
    </row>
    <row r="1714">
      <c r="A1714" s="328"/>
      <c r="B1714" s="328"/>
      <c r="C1714" s="328"/>
      <c r="D1714" s="400"/>
      <c r="E1714" s="46"/>
      <c r="F1714" s="46"/>
      <c r="G1714" s="46"/>
      <c r="H1714" s="47"/>
      <c r="I1714" s="294"/>
      <c r="J1714" s="295"/>
      <c r="K1714" s="296"/>
      <c r="L1714" s="296"/>
      <c r="M1714" s="47"/>
      <c r="N1714" s="47"/>
      <c r="O1714" s="369"/>
      <c r="P1714" s="369"/>
      <c r="Q1714" s="298"/>
      <c r="R1714" s="298"/>
      <c r="S1714" s="298"/>
      <c r="T1714" s="298"/>
      <c r="U1714" s="298"/>
      <c r="V1714" s="298"/>
      <c r="W1714" s="309"/>
      <c r="X1714" s="309"/>
      <c r="Y1714" s="309"/>
      <c r="Z1714" s="309"/>
      <c r="AA1714" s="308"/>
      <c r="AB1714" s="308"/>
      <c r="AC1714" s="308"/>
      <c r="AD1714" s="308"/>
      <c r="AE1714" s="317"/>
      <c r="AF1714" s="317"/>
      <c r="AG1714" s="308"/>
      <c r="AH1714" s="317"/>
      <c r="AI1714" s="317"/>
      <c r="AJ1714" s="308"/>
      <c r="AK1714" s="308"/>
      <c r="AL1714" s="308"/>
      <c r="AM1714" s="308"/>
      <c r="AN1714" s="302"/>
      <c r="AO1714" s="302"/>
      <c r="AP1714" s="302"/>
      <c r="AQ1714" s="302"/>
      <c r="AR1714" s="302"/>
      <c r="AS1714" s="302"/>
      <c r="AT1714" s="302"/>
      <c r="AU1714" s="302"/>
      <c r="AV1714" s="302"/>
      <c r="AW1714" s="302"/>
      <c r="AX1714" s="302"/>
      <c r="AY1714" s="302"/>
      <c r="AZ1714" s="302"/>
      <c r="BA1714" s="302"/>
      <c r="BB1714" s="302"/>
      <c r="BC1714" s="302"/>
      <c r="BD1714" s="302"/>
      <c r="BE1714" s="302"/>
      <c r="BF1714" s="329"/>
      <c r="BG1714" s="302"/>
      <c r="BH1714" s="302"/>
      <c r="BI1714" s="302"/>
      <c r="BJ1714" s="302"/>
      <c r="BK1714" s="302"/>
      <c r="BL1714" s="302"/>
      <c r="BM1714" s="302"/>
      <c r="BN1714" s="302"/>
      <c r="BO1714" s="302"/>
      <c r="BP1714" s="302"/>
      <c r="BQ1714" s="302"/>
      <c r="BR1714" s="302"/>
      <c r="BS1714" s="302"/>
      <c r="BT1714" s="302"/>
      <c r="BU1714" s="302"/>
      <c r="BV1714" s="302"/>
      <c r="BW1714" s="302"/>
      <c r="BX1714" s="302"/>
    </row>
    <row r="1715">
      <c r="A1715" s="328"/>
      <c r="B1715" s="328"/>
      <c r="C1715" s="328"/>
      <c r="D1715" s="400"/>
      <c r="E1715" s="46"/>
      <c r="F1715" s="46"/>
      <c r="G1715" s="46"/>
      <c r="H1715" s="47"/>
      <c r="I1715" s="294"/>
      <c r="J1715" s="295"/>
      <c r="K1715" s="296"/>
      <c r="L1715" s="296"/>
      <c r="M1715" s="47"/>
      <c r="N1715" s="47"/>
      <c r="O1715" s="369"/>
      <c r="P1715" s="369"/>
      <c r="Q1715" s="298"/>
      <c r="R1715" s="298"/>
      <c r="S1715" s="298"/>
      <c r="T1715" s="298"/>
      <c r="U1715" s="298"/>
      <c r="V1715" s="298"/>
      <c r="W1715" s="309"/>
      <c r="X1715" s="309"/>
      <c r="Y1715" s="309"/>
      <c r="Z1715" s="309"/>
      <c r="AA1715" s="308"/>
      <c r="AB1715" s="308"/>
      <c r="AC1715" s="308"/>
      <c r="AD1715" s="308"/>
      <c r="AE1715" s="317"/>
      <c r="AF1715" s="317"/>
      <c r="AG1715" s="308"/>
      <c r="AH1715" s="317"/>
      <c r="AI1715" s="317"/>
      <c r="AJ1715" s="308"/>
      <c r="AK1715" s="308"/>
      <c r="AL1715" s="308"/>
      <c r="AM1715" s="308"/>
      <c r="AN1715" s="302"/>
      <c r="AO1715" s="302"/>
      <c r="AP1715" s="302"/>
      <c r="AQ1715" s="302"/>
      <c r="AR1715" s="302"/>
      <c r="AS1715" s="302"/>
      <c r="AT1715" s="302"/>
      <c r="AU1715" s="302"/>
      <c r="AV1715" s="302"/>
      <c r="AW1715" s="302"/>
      <c r="AX1715" s="302"/>
      <c r="AY1715" s="302"/>
      <c r="AZ1715" s="302"/>
      <c r="BA1715" s="302"/>
      <c r="BB1715" s="302"/>
      <c r="BC1715" s="302"/>
      <c r="BD1715" s="302"/>
      <c r="BE1715" s="302"/>
      <c r="BF1715" s="329"/>
      <c r="BG1715" s="302"/>
      <c r="BH1715" s="302"/>
      <c r="BI1715" s="302"/>
      <c r="BJ1715" s="302"/>
      <c r="BK1715" s="302"/>
      <c r="BL1715" s="302"/>
      <c r="BM1715" s="302"/>
      <c r="BN1715" s="302"/>
      <c r="BO1715" s="302"/>
      <c r="BP1715" s="302"/>
      <c r="BQ1715" s="302"/>
      <c r="BR1715" s="302"/>
      <c r="BS1715" s="302"/>
      <c r="BT1715" s="302"/>
      <c r="BU1715" s="302"/>
      <c r="BV1715" s="302"/>
      <c r="BW1715" s="302"/>
      <c r="BX1715" s="302"/>
    </row>
    <row r="1716">
      <c r="A1716" s="328"/>
      <c r="B1716" s="328"/>
      <c r="C1716" s="328"/>
      <c r="D1716" s="400"/>
      <c r="E1716" s="46"/>
      <c r="F1716" s="46"/>
      <c r="G1716" s="46"/>
      <c r="H1716" s="47"/>
      <c r="I1716" s="294"/>
      <c r="J1716" s="295"/>
      <c r="K1716" s="296"/>
      <c r="L1716" s="296"/>
      <c r="M1716" s="47"/>
      <c r="N1716" s="47"/>
      <c r="O1716" s="369"/>
      <c r="P1716" s="369"/>
      <c r="Q1716" s="298"/>
      <c r="R1716" s="298"/>
      <c r="S1716" s="298"/>
      <c r="T1716" s="298"/>
      <c r="U1716" s="298"/>
      <c r="V1716" s="298"/>
      <c r="W1716" s="309"/>
      <c r="X1716" s="309"/>
      <c r="Y1716" s="309"/>
      <c r="Z1716" s="309"/>
      <c r="AA1716" s="308"/>
      <c r="AB1716" s="308"/>
      <c r="AC1716" s="308"/>
      <c r="AD1716" s="308"/>
      <c r="AE1716" s="317"/>
      <c r="AF1716" s="317"/>
      <c r="AG1716" s="308"/>
      <c r="AH1716" s="317"/>
      <c r="AI1716" s="317"/>
      <c r="AJ1716" s="308"/>
      <c r="AK1716" s="308"/>
      <c r="AL1716" s="308"/>
      <c r="AM1716" s="308"/>
      <c r="AN1716" s="302"/>
      <c r="AO1716" s="302"/>
      <c r="AP1716" s="302"/>
      <c r="AQ1716" s="302"/>
      <c r="AR1716" s="302"/>
      <c r="AS1716" s="302"/>
      <c r="AT1716" s="302"/>
      <c r="AU1716" s="302"/>
      <c r="AV1716" s="302"/>
      <c r="AW1716" s="302"/>
      <c r="AX1716" s="302"/>
      <c r="AY1716" s="302"/>
      <c r="AZ1716" s="302"/>
      <c r="BA1716" s="302"/>
      <c r="BB1716" s="302"/>
      <c r="BC1716" s="302"/>
      <c r="BD1716" s="302"/>
      <c r="BE1716" s="302"/>
      <c r="BF1716" s="329"/>
      <c r="BG1716" s="302"/>
      <c r="BH1716" s="302"/>
      <c r="BI1716" s="302"/>
      <c r="BJ1716" s="302"/>
      <c r="BK1716" s="302"/>
      <c r="BL1716" s="302"/>
      <c r="BM1716" s="302"/>
      <c r="BN1716" s="302"/>
      <c r="BO1716" s="302"/>
      <c r="BP1716" s="302"/>
      <c r="BQ1716" s="302"/>
      <c r="BR1716" s="302"/>
      <c r="BS1716" s="302"/>
      <c r="BT1716" s="302"/>
      <c r="BU1716" s="302"/>
      <c r="BV1716" s="302"/>
      <c r="BW1716" s="302"/>
      <c r="BX1716" s="302"/>
    </row>
    <row r="1717">
      <c r="A1717" s="328"/>
      <c r="B1717" s="328"/>
      <c r="C1717" s="328"/>
      <c r="D1717" s="400"/>
      <c r="E1717" s="46"/>
      <c r="F1717" s="46"/>
      <c r="G1717" s="46"/>
      <c r="H1717" s="47"/>
      <c r="I1717" s="294"/>
      <c r="J1717" s="295"/>
      <c r="K1717" s="296"/>
      <c r="L1717" s="296"/>
      <c r="M1717" s="47"/>
      <c r="N1717" s="47"/>
      <c r="O1717" s="369"/>
      <c r="P1717" s="369"/>
      <c r="Q1717" s="298"/>
      <c r="R1717" s="298"/>
      <c r="S1717" s="298"/>
      <c r="T1717" s="298"/>
      <c r="U1717" s="298"/>
      <c r="V1717" s="298"/>
      <c r="W1717" s="309"/>
      <c r="X1717" s="309"/>
      <c r="Y1717" s="309"/>
      <c r="Z1717" s="309"/>
      <c r="AA1717" s="308"/>
      <c r="AB1717" s="308"/>
      <c r="AC1717" s="308"/>
      <c r="AD1717" s="308"/>
      <c r="AE1717" s="317"/>
      <c r="AF1717" s="317"/>
      <c r="AG1717" s="308"/>
      <c r="AH1717" s="317"/>
      <c r="AI1717" s="317"/>
      <c r="AJ1717" s="308"/>
      <c r="AK1717" s="308"/>
      <c r="AL1717" s="308"/>
      <c r="AM1717" s="308"/>
      <c r="AN1717" s="302"/>
      <c r="AO1717" s="302"/>
      <c r="AP1717" s="302"/>
      <c r="AQ1717" s="302"/>
      <c r="AR1717" s="302"/>
      <c r="AS1717" s="302"/>
      <c r="AT1717" s="302"/>
      <c r="AU1717" s="302"/>
      <c r="AV1717" s="302"/>
      <c r="AW1717" s="302"/>
      <c r="AX1717" s="302"/>
      <c r="AY1717" s="302"/>
      <c r="AZ1717" s="302"/>
      <c r="BA1717" s="302"/>
      <c r="BB1717" s="302"/>
      <c r="BC1717" s="302"/>
      <c r="BD1717" s="302"/>
      <c r="BE1717" s="302"/>
      <c r="BF1717" s="329"/>
      <c r="BG1717" s="302"/>
      <c r="BH1717" s="302"/>
      <c r="BI1717" s="302"/>
      <c r="BJ1717" s="302"/>
      <c r="BK1717" s="302"/>
      <c r="BL1717" s="302"/>
      <c r="BM1717" s="302"/>
      <c r="BN1717" s="302"/>
      <c r="BO1717" s="302"/>
      <c r="BP1717" s="302"/>
      <c r="BQ1717" s="302"/>
      <c r="BR1717" s="302"/>
      <c r="BS1717" s="302"/>
      <c r="BT1717" s="302"/>
      <c r="BU1717" s="302"/>
      <c r="BV1717" s="302"/>
      <c r="BW1717" s="302"/>
      <c r="BX1717" s="302"/>
    </row>
    <row r="1718">
      <c r="A1718" s="328"/>
      <c r="B1718" s="328"/>
      <c r="C1718" s="328"/>
      <c r="D1718" s="400"/>
      <c r="E1718" s="46"/>
      <c r="F1718" s="46"/>
      <c r="G1718" s="46"/>
      <c r="H1718" s="47"/>
      <c r="I1718" s="294"/>
      <c r="J1718" s="295"/>
      <c r="K1718" s="296"/>
      <c r="L1718" s="296"/>
      <c r="M1718" s="47"/>
      <c r="N1718" s="47"/>
      <c r="O1718" s="369"/>
      <c r="P1718" s="369"/>
      <c r="Q1718" s="298"/>
      <c r="R1718" s="298"/>
      <c r="S1718" s="298"/>
      <c r="T1718" s="298"/>
      <c r="U1718" s="298"/>
      <c r="V1718" s="298"/>
      <c r="W1718" s="309"/>
      <c r="X1718" s="309"/>
      <c r="Y1718" s="309"/>
      <c r="Z1718" s="309"/>
      <c r="AA1718" s="308"/>
      <c r="AB1718" s="308"/>
      <c r="AC1718" s="308"/>
      <c r="AD1718" s="308"/>
      <c r="AE1718" s="317"/>
      <c r="AF1718" s="317"/>
      <c r="AG1718" s="308"/>
      <c r="AH1718" s="317"/>
      <c r="AI1718" s="317"/>
      <c r="AJ1718" s="308"/>
      <c r="AK1718" s="308"/>
      <c r="AL1718" s="308"/>
      <c r="AM1718" s="308"/>
      <c r="AN1718" s="302"/>
      <c r="AO1718" s="302"/>
      <c r="AP1718" s="302"/>
      <c r="AQ1718" s="302"/>
      <c r="AR1718" s="302"/>
      <c r="AS1718" s="302"/>
      <c r="AT1718" s="302"/>
      <c r="AU1718" s="302"/>
      <c r="AV1718" s="302"/>
      <c r="AW1718" s="302"/>
      <c r="AX1718" s="302"/>
      <c r="AY1718" s="302"/>
      <c r="AZ1718" s="302"/>
      <c r="BA1718" s="302"/>
      <c r="BB1718" s="302"/>
      <c r="BC1718" s="302"/>
      <c r="BD1718" s="302"/>
      <c r="BE1718" s="302"/>
      <c r="BF1718" s="329"/>
      <c r="BG1718" s="302"/>
      <c r="BH1718" s="302"/>
      <c r="BI1718" s="302"/>
      <c r="BJ1718" s="302"/>
      <c r="BK1718" s="302"/>
      <c r="BL1718" s="302"/>
      <c r="BM1718" s="302"/>
      <c r="BN1718" s="302"/>
      <c r="BO1718" s="302"/>
      <c r="BP1718" s="302"/>
      <c r="BQ1718" s="302"/>
      <c r="BR1718" s="302"/>
      <c r="BS1718" s="302"/>
      <c r="BT1718" s="302"/>
      <c r="BU1718" s="302"/>
      <c r="BV1718" s="302"/>
      <c r="BW1718" s="302"/>
      <c r="BX1718" s="302"/>
    </row>
    <row r="1719">
      <c r="A1719" s="328"/>
      <c r="B1719" s="328"/>
      <c r="C1719" s="328"/>
      <c r="D1719" s="400"/>
      <c r="E1719" s="46"/>
      <c r="F1719" s="46"/>
      <c r="G1719" s="46"/>
      <c r="H1719" s="47"/>
      <c r="I1719" s="294"/>
      <c r="J1719" s="295"/>
      <c r="K1719" s="296"/>
      <c r="L1719" s="296"/>
      <c r="M1719" s="47"/>
      <c r="N1719" s="47"/>
      <c r="O1719" s="369"/>
      <c r="P1719" s="369"/>
      <c r="Q1719" s="298"/>
      <c r="R1719" s="298"/>
      <c r="S1719" s="298"/>
      <c r="T1719" s="298"/>
      <c r="U1719" s="298"/>
      <c r="V1719" s="298"/>
      <c r="W1719" s="309"/>
      <c r="X1719" s="309"/>
      <c r="Y1719" s="309"/>
      <c r="Z1719" s="309"/>
      <c r="AA1719" s="308"/>
      <c r="AB1719" s="308"/>
      <c r="AC1719" s="308"/>
      <c r="AD1719" s="308"/>
      <c r="AE1719" s="317"/>
      <c r="AF1719" s="317"/>
      <c r="AG1719" s="308"/>
      <c r="AH1719" s="317"/>
      <c r="AI1719" s="317"/>
      <c r="AJ1719" s="308"/>
      <c r="AK1719" s="308"/>
      <c r="AL1719" s="308"/>
      <c r="AM1719" s="308"/>
      <c r="AN1719" s="302"/>
      <c r="AO1719" s="302"/>
      <c r="AP1719" s="302"/>
      <c r="AQ1719" s="302"/>
      <c r="AR1719" s="302"/>
      <c r="AS1719" s="302"/>
      <c r="AT1719" s="302"/>
      <c r="AU1719" s="302"/>
      <c r="AV1719" s="302"/>
      <c r="AW1719" s="302"/>
      <c r="AX1719" s="302"/>
      <c r="AY1719" s="302"/>
      <c r="AZ1719" s="302"/>
      <c r="BA1719" s="302"/>
      <c r="BB1719" s="302"/>
      <c r="BC1719" s="302"/>
      <c r="BD1719" s="302"/>
      <c r="BE1719" s="302"/>
      <c r="BF1719" s="329"/>
      <c r="BG1719" s="302"/>
      <c r="BH1719" s="302"/>
      <c r="BI1719" s="302"/>
      <c r="BJ1719" s="302"/>
      <c r="BK1719" s="302"/>
      <c r="BL1719" s="302"/>
      <c r="BM1719" s="302"/>
      <c r="BN1719" s="302"/>
      <c r="BO1719" s="302"/>
      <c r="BP1719" s="302"/>
      <c r="BQ1719" s="302"/>
      <c r="BR1719" s="302"/>
      <c r="BS1719" s="302"/>
      <c r="BT1719" s="302"/>
      <c r="BU1719" s="302"/>
      <c r="BV1719" s="302"/>
      <c r="BW1719" s="302"/>
      <c r="BX1719" s="302"/>
    </row>
    <row r="1720">
      <c r="A1720" s="328"/>
      <c r="B1720" s="328"/>
      <c r="C1720" s="328"/>
      <c r="D1720" s="400"/>
      <c r="E1720" s="46"/>
      <c r="F1720" s="46"/>
      <c r="G1720" s="46"/>
      <c r="H1720" s="47"/>
      <c r="I1720" s="294"/>
      <c r="J1720" s="295"/>
      <c r="K1720" s="296"/>
      <c r="L1720" s="296"/>
      <c r="M1720" s="47"/>
      <c r="N1720" s="47"/>
      <c r="O1720" s="369"/>
      <c r="P1720" s="369"/>
      <c r="Q1720" s="298"/>
      <c r="R1720" s="298"/>
      <c r="S1720" s="298"/>
      <c r="T1720" s="298"/>
      <c r="U1720" s="298"/>
      <c r="V1720" s="298"/>
      <c r="W1720" s="309"/>
      <c r="X1720" s="309"/>
      <c r="Y1720" s="309"/>
      <c r="Z1720" s="309"/>
      <c r="AA1720" s="308"/>
      <c r="AB1720" s="308"/>
      <c r="AC1720" s="308"/>
      <c r="AD1720" s="308"/>
      <c r="AE1720" s="317"/>
      <c r="AF1720" s="317"/>
      <c r="AG1720" s="308"/>
      <c r="AH1720" s="317"/>
      <c r="AI1720" s="317"/>
      <c r="AJ1720" s="308"/>
      <c r="AK1720" s="308"/>
      <c r="AL1720" s="308"/>
      <c r="AM1720" s="308"/>
      <c r="AN1720" s="302"/>
      <c r="AO1720" s="302"/>
      <c r="AP1720" s="302"/>
      <c r="AQ1720" s="302"/>
      <c r="AR1720" s="302"/>
      <c r="AS1720" s="302"/>
      <c r="AT1720" s="302"/>
      <c r="AU1720" s="302"/>
      <c r="AV1720" s="302"/>
      <c r="AW1720" s="302"/>
      <c r="AX1720" s="302"/>
      <c r="AY1720" s="302"/>
      <c r="AZ1720" s="302"/>
      <c r="BA1720" s="302"/>
      <c r="BB1720" s="302"/>
      <c r="BC1720" s="302"/>
      <c r="BD1720" s="302"/>
      <c r="BE1720" s="302"/>
      <c r="BF1720" s="329"/>
      <c r="BG1720" s="302"/>
      <c r="BH1720" s="302"/>
      <c r="BI1720" s="302"/>
      <c r="BJ1720" s="302"/>
      <c r="BK1720" s="302"/>
      <c r="BL1720" s="302"/>
      <c r="BM1720" s="302"/>
      <c r="BN1720" s="302"/>
      <c r="BO1720" s="302"/>
      <c r="BP1720" s="302"/>
      <c r="BQ1720" s="302"/>
      <c r="BR1720" s="302"/>
      <c r="BS1720" s="302"/>
      <c r="BT1720" s="302"/>
      <c r="BU1720" s="302"/>
      <c r="BV1720" s="302"/>
      <c r="BW1720" s="302"/>
      <c r="BX1720" s="302"/>
    </row>
    <row r="1721">
      <c r="A1721" s="328"/>
      <c r="B1721" s="328"/>
      <c r="C1721" s="328"/>
      <c r="D1721" s="400"/>
      <c r="E1721" s="46"/>
      <c r="F1721" s="46"/>
      <c r="G1721" s="46"/>
      <c r="H1721" s="47"/>
      <c r="I1721" s="294"/>
      <c r="J1721" s="295"/>
      <c r="K1721" s="296"/>
      <c r="L1721" s="296"/>
      <c r="M1721" s="47"/>
      <c r="N1721" s="47"/>
      <c r="O1721" s="369"/>
      <c r="P1721" s="369"/>
      <c r="Q1721" s="298"/>
      <c r="R1721" s="298"/>
      <c r="S1721" s="298"/>
      <c r="T1721" s="298"/>
      <c r="U1721" s="298"/>
      <c r="V1721" s="298"/>
      <c r="W1721" s="309"/>
      <c r="X1721" s="309"/>
      <c r="Y1721" s="309"/>
      <c r="Z1721" s="309"/>
      <c r="AA1721" s="308"/>
      <c r="AB1721" s="308"/>
      <c r="AC1721" s="308"/>
      <c r="AD1721" s="308"/>
      <c r="AE1721" s="317"/>
      <c r="AF1721" s="317"/>
      <c r="AG1721" s="308"/>
      <c r="AH1721" s="317"/>
      <c r="AI1721" s="317"/>
      <c r="AJ1721" s="308"/>
      <c r="AK1721" s="308"/>
      <c r="AL1721" s="308"/>
      <c r="AM1721" s="308"/>
      <c r="AN1721" s="302"/>
      <c r="AO1721" s="302"/>
      <c r="AP1721" s="302"/>
      <c r="AQ1721" s="302"/>
      <c r="AR1721" s="302"/>
      <c r="AS1721" s="302"/>
      <c r="AT1721" s="302"/>
      <c r="AU1721" s="302"/>
      <c r="AV1721" s="302"/>
      <c r="AW1721" s="302"/>
      <c r="AX1721" s="302"/>
      <c r="AY1721" s="302"/>
      <c r="AZ1721" s="302"/>
      <c r="BA1721" s="302"/>
      <c r="BB1721" s="302"/>
      <c r="BC1721" s="302"/>
      <c r="BD1721" s="302"/>
      <c r="BE1721" s="302"/>
      <c r="BF1721" s="329"/>
      <c r="BG1721" s="302"/>
      <c r="BH1721" s="302"/>
      <c r="BI1721" s="302"/>
      <c r="BJ1721" s="302"/>
      <c r="BK1721" s="302"/>
      <c r="BL1721" s="302"/>
      <c r="BM1721" s="302"/>
      <c r="BN1721" s="302"/>
      <c r="BO1721" s="302"/>
      <c r="BP1721" s="302"/>
      <c r="BQ1721" s="302"/>
      <c r="BR1721" s="302"/>
      <c r="BS1721" s="302"/>
      <c r="BT1721" s="302"/>
      <c r="BU1721" s="302"/>
      <c r="BV1721" s="302"/>
      <c r="BW1721" s="302"/>
      <c r="BX1721" s="302"/>
    </row>
    <row r="1722">
      <c r="A1722" s="328"/>
      <c r="B1722" s="328"/>
      <c r="C1722" s="328"/>
      <c r="D1722" s="400"/>
      <c r="E1722" s="46"/>
      <c r="F1722" s="46"/>
      <c r="G1722" s="46"/>
      <c r="H1722" s="47"/>
      <c r="I1722" s="294"/>
      <c r="J1722" s="295"/>
      <c r="K1722" s="296"/>
      <c r="L1722" s="296"/>
      <c r="M1722" s="47"/>
      <c r="N1722" s="47"/>
      <c r="O1722" s="369"/>
      <c r="P1722" s="369"/>
      <c r="Q1722" s="298"/>
      <c r="R1722" s="298"/>
      <c r="S1722" s="298"/>
      <c r="T1722" s="298"/>
      <c r="U1722" s="298"/>
      <c r="V1722" s="298"/>
      <c r="W1722" s="309"/>
      <c r="X1722" s="309"/>
      <c r="Y1722" s="309"/>
      <c r="Z1722" s="309"/>
      <c r="AA1722" s="308"/>
      <c r="AB1722" s="308"/>
      <c r="AC1722" s="308"/>
      <c r="AD1722" s="308"/>
      <c r="AE1722" s="317"/>
      <c r="AF1722" s="317"/>
      <c r="AG1722" s="308"/>
      <c r="AH1722" s="317"/>
      <c r="AI1722" s="317"/>
      <c r="AJ1722" s="308"/>
      <c r="AK1722" s="308"/>
      <c r="AL1722" s="308"/>
      <c r="AM1722" s="308"/>
      <c r="AN1722" s="302"/>
      <c r="AO1722" s="302"/>
      <c r="AP1722" s="302"/>
      <c r="AQ1722" s="302"/>
      <c r="AR1722" s="302"/>
      <c r="AS1722" s="302"/>
      <c r="AT1722" s="302"/>
      <c r="AU1722" s="302"/>
      <c r="AV1722" s="302"/>
      <c r="AW1722" s="302"/>
      <c r="AX1722" s="302"/>
      <c r="AY1722" s="302"/>
      <c r="AZ1722" s="302"/>
      <c r="BA1722" s="302"/>
      <c r="BB1722" s="302"/>
      <c r="BC1722" s="302"/>
      <c r="BD1722" s="302"/>
      <c r="BE1722" s="302"/>
      <c r="BF1722" s="329"/>
      <c r="BG1722" s="302"/>
      <c r="BH1722" s="302"/>
      <c r="BI1722" s="302"/>
      <c r="BJ1722" s="302"/>
      <c r="BK1722" s="302"/>
      <c r="BL1722" s="302"/>
      <c r="BM1722" s="302"/>
      <c r="BN1722" s="302"/>
      <c r="BO1722" s="302"/>
      <c r="BP1722" s="302"/>
      <c r="BQ1722" s="302"/>
      <c r="BR1722" s="302"/>
      <c r="BS1722" s="302"/>
      <c r="BT1722" s="302"/>
      <c r="BU1722" s="302"/>
      <c r="BV1722" s="302"/>
      <c r="BW1722" s="302"/>
      <c r="BX1722" s="302"/>
    </row>
    <row r="1723">
      <c r="A1723" s="328"/>
      <c r="B1723" s="328"/>
      <c r="C1723" s="328"/>
      <c r="D1723" s="400"/>
      <c r="E1723" s="46"/>
      <c r="F1723" s="46"/>
      <c r="G1723" s="46"/>
      <c r="H1723" s="47"/>
      <c r="I1723" s="294"/>
      <c r="J1723" s="295"/>
      <c r="K1723" s="296"/>
      <c r="L1723" s="296"/>
      <c r="M1723" s="47"/>
      <c r="N1723" s="47"/>
      <c r="O1723" s="369"/>
      <c r="P1723" s="369"/>
      <c r="Q1723" s="298"/>
      <c r="R1723" s="298"/>
      <c r="S1723" s="298"/>
      <c r="T1723" s="298"/>
      <c r="U1723" s="298"/>
      <c r="V1723" s="298"/>
      <c r="W1723" s="309"/>
      <c r="X1723" s="309"/>
      <c r="Y1723" s="309"/>
      <c r="Z1723" s="309"/>
      <c r="AA1723" s="308"/>
      <c r="AB1723" s="308"/>
      <c r="AC1723" s="308"/>
      <c r="AD1723" s="308"/>
      <c r="AE1723" s="317"/>
      <c r="AF1723" s="317"/>
      <c r="AG1723" s="308"/>
      <c r="AH1723" s="317"/>
      <c r="AI1723" s="317"/>
      <c r="AJ1723" s="308"/>
      <c r="AK1723" s="308"/>
      <c r="AL1723" s="308"/>
      <c r="AM1723" s="308"/>
      <c r="AN1723" s="302"/>
      <c r="AO1723" s="302"/>
      <c r="AP1723" s="302"/>
      <c r="AQ1723" s="302"/>
      <c r="AR1723" s="302"/>
      <c r="AS1723" s="302"/>
      <c r="AT1723" s="302"/>
      <c r="AU1723" s="302"/>
      <c r="AV1723" s="302"/>
      <c r="AW1723" s="302"/>
      <c r="AX1723" s="302"/>
      <c r="AY1723" s="302"/>
      <c r="AZ1723" s="302"/>
      <c r="BA1723" s="302"/>
      <c r="BB1723" s="302"/>
      <c r="BC1723" s="302"/>
      <c r="BD1723" s="302"/>
      <c r="BE1723" s="302"/>
      <c r="BF1723" s="329"/>
      <c r="BG1723" s="302"/>
      <c r="BH1723" s="302"/>
      <c r="BI1723" s="302"/>
      <c r="BJ1723" s="302"/>
      <c r="BK1723" s="302"/>
      <c r="BL1723" s="302"/>
      <c r="BM1723" s="302"/>
      <c r="BN1723" s="302"/>
      <c r="BO1723" s="302"/>
      <c r="BP1723" s="302"/>
      <c r="BQ1723" s="302"/>
      <c r="BR1723" s="302"/>
      <c r="BS1723" s="302"/>
      <c r="BT1723" s="302"/>
      <c r="BU1723" s="302"/>
      <c r="BV1723" s="302"/>
      <c r="BW1723" s="302"/>
      <c r="BX1723" s="302"/>
    </row>
    <row r="1724">
      <c r="A1724" s="328"/>
      <c r="B1724" s="328"/>
      <c r="C1724" s="328"/>
      <c r="D1724" s="400"/>
      <c r="E1724" s="46"/>
      <c r="F1724" s="46"/>
      <c r="G1724" s="46"/>
      <c r="H1724" s="47"/>
      <c r="I1724" s="294"/>
      <c r="J1724" s="295"/>
      <c r="K1724" s="296"/>
      <c r="L1724" s="296"/>
      <c r="M1724" s="47"/>
      <c r="N1724" s="47"/>
      <c r="O1724" s="369"/>
      <c r="P1724" s="369"/>
      <c r="Q1724" s="298"/>
      <c r="R1724" s="298"/>
      <c r="S1724" s="298"/>
      <c r="T1724" s="298"/>
      <c r="U1724" s="298"/>
      <c r="V1724" s="298"/>
      <c r="W1724" s="309"/>
      <c r="X1724" s="309"/>
      <c r="Y1724" s="309"/>
      <c r="Z1724" s="309"/>
      <c r="AA1724" s="308"/>
      <c r="AB1724" s="308"/>
      <c r="AC1724" s="308"/>
      <c r="AD1724" s="308"/>
      <c r="AE1724" s="317"/>
      <c r="AF1724" s="317"/>
      <c r="AG1724" s="308"/>
      <c r="AH1724" s="317"/>
      <c r="AI1724" s="317"/>
      <c r="AJ1724" s="308"/>
      <c r="AK1724" s="308"/>
      <c r="AL1724" s="308"/>
      <c r="AM1724" s="308"/>
      <c r="AN1724" s="302"/>
      <c r="AO1724" s="302"/>
      <c r="AP1724" s="302"/>
      <c r="AQ1724" s="302"/>
      <c r="AR1724" s="302"/>
      <c r="AS1724" s="302"/>
      <c r="AT1724" s="302"/>
      <c r="AU1724" s="302"/>
      <c r="AV1724" s="302"/>
      <c r="AW1724" s="302"/>
      <c r="AX1724" s="302"/>
      <c r="AY1724" s="302"/>
      <c r="AZ1724" s="302"/>
      <c r="BA1724" s="302"/>
      <c r="BB1724" s="302"/>
      <c r="BC1724" s="302"/>
      <c r="BD1724" s="302"/>
      <c r="BE1724" s="302"/>
      <c r="BF1724" s="329"/>
      <c r="BG1724" s="302"/>
      <c r="BH1724" s="302"/>
      <c r="BI1724" s="302"/>
      <c r="BJ1724" s="302"/>
      <c r="BK1724" s="302"/>
      <c r="BL1724" s="302"/>
      <c r="BM1724" s="302"/>
      <c r="BN1724" s="302"/>
      <c r="BO1724" s="302"/>
      <c r="BP1724" s="302"/>
      <c r="BQ1724" s="302"/>
      <c r="BR1724" s="302"/>
      <c r="BS1724" s="302"/>
      <c r="BT1724" s="302"/>
      <c r="BU1724" s="302"/>
      <c r="BV1724" s="302"/>
      <c r="BW1724" s="302"/>
      <c r="BX1724" s="302"/>
    </row>
    <row r="1725">
      <c r="A1725" s="328"/>
      <c r="B1725" s="328"/>
      <c r="C1725" s="328"/>
      <c r="D1725" s="400"/>
      <c r="E1725" s="46"/>
      <c r="F1725" s="46"/>
      <c r="G1725" s="46"/>
      <c r="H1725" s="47"/>
      <c r="I1725" s="294"/>
      <c r="J1725" s="295"/>
      <c r="K1725" s="296"/>
      <c r="L1725" s="296"/>
      <c r="M1725" s="47"/>
      <c r="N1725" s="47"/>
      <c r="O1725" s="369"/>
      <c r="P1725" s="369"/>
      <c r="Q1725" s="298"/>
      <c r="R1725" s="298"/>
      <c r="S1725" s="298"/>
      <c r="T1725" s="298"/>
      <c r="U1725" s="298"/>
      <c r="V1725" s="298"/>
      <c r="W1725" s="309"/>
      <c r="X1725" s="309"/>
      <c r="Y1725" s="309"/>
      <c r="Z1725" s="309"/>
      <c r="AA1725" s="308"/>
      <c r="AB1725" s="308"/>
      <c r="AC1725" s="308"/>
      <c r="AD1725" s="308"/>
      <c r="AE1725" s="317"/>
      <c r="AF1725" s="317"/>
      <c r="AG1725" s="308"/>
      <c r="AH1725" s="317"/>
      <c r="AI1725" s="317"/>
      <c r="AJ1725" s="308"/>
      <c r="AK1725" s="308"/>
      <c r="AL1725" s="308"/>
      <c r="AM1725" s="308"/>
      <c r="AN1725" s="302"/>
      <c r="AO1725" s="302"/>
      <c r="AP1725" s="302"/>
      <c r="AQ1725" s="302"/>
      <c r="AR1725" s="302"/>
      <c r="AS1725" s="302"/>
      <c r="AT1725" s="302"/>
      <c r="AU1725" s="302"/>
      <c r="AV1725" s="302"/>
      <c r="AW1725" s="302"/>
      <c r="AX1725" s="302"/>
      <c r="AY1725" s="302"/>
      <c r="AZ1725" s="302"/>
      <c r="BA1725" s="302"/>
      <c r="BB1725" s="302"/>
      <c r="BC1725" s="302"/>
      <c r="BD1725" s="302"/>
      <c r="BE1725" s="302"/>
      <c r="BF1725" s="329"/>
      <c r="BG1725" s="302"/>
      <c r="BH1725" s="302"/>
      <c r="BI1725" s="302"/>
      <c r="BJ1725" s="302"/>
      <c r="BK1725" s="302"/>
      <c r="BL1725" s="302"/>
      <c r="BM1725" s="302"/>
      <c r="BN1725" s="302"/>
      <c r="BO1725" s="302"/>
      <c r="BP1725" s="302"/>
      <c r="BQ1725" s="302"/>
      <c r="BR1725" s="302"/>
      <c r="BS1725" s="302"/>
      <c r="BT1725" s="302"/>
      <c r="BU1725" s="302"/>
      <c r="BV1725" s="302"/>
      <c r="BW1725" s="302"/>
      <c r="BX1725" s="302"/>
    </row>
    <row r="1726">
      <c r="A1726" s="328"/>
      <c r="B1726" s="328"/>
      <c r="C1726" s="328"/>
      <c r="D1726" s="400"/>
      <c r="E1726" s="46"/>
      <c r="F1726" s="46"/>
      <c r="G1726" s="46"/>
      <c r="H1726" s="47"/>
      <c r="I1726" s="294"/>
      <c r="J1726" s="295"/>
      <c r="K1726" s="296"/>
      <c r="L1726" s="296"/>
      <c r="M1726" s="47"/>
      <c r="N1726" s="47"/>
      <c r="O1726" s="369"/>
      <c r="P1726" s="369"/>
      <c r="Q1726" s="298"/>
      <c r="R1726" s="298"/>
      <c r="S1726" s="298"/>
      <c r="T1726" s="298"/>
      <c r="U1726" s="298"/>
      <c r="V1726" s="298"/>
      <c r="W1726" s="309"/>
      <c r="X1726" s="309"/>
      <c r="Y1726" s="309"/>
      <c r="Z1726" s="309"/>
      <c r="AA1726" s="308"/>
      <c r="AB1726" s="308"/>
      <c r="AC1726" s="308"/>
      <c r="AD1726" s="308"/>
      <c r="AE1726" s="317"/>
      <c r="AF1726" s="317"/>
      <c r="AG1726" s="308"/>
      <c r="AH1726" s="317"/>
      <c r="AI1726" s="317"/>
      <c r="AJ1726" s="308"/>
      <c r="AK1726" s="308"/>
      <c r="AL1726" s="308"/>
      <c r="AM1726" s="308"/>
      <c r="AN1726" s="302"/>
      <c r="AO1726" s="302"/>
      <c r="AP1726" s="302"/>
      <c r="AQ1726" s="302"/>
      <c r="AR1726" s="302"/>
      <c r="AS1726" s="302"/>
      <c r="AT1726" s="302"/>
      <c r="AU1726" s="302"/>
      <c r="AV1726" s="302"/>
      <c r="AW1726" s="302"/>
      <c r="AX1726" s="302"/>
      <c r="AY1726" s="302"/>
      <c r="AZ1726" s="302"/>
      <c r="BA1726" s="302"/>
      <c r="BB1726" s="302"/>
      <c r="BC1726" s="302"/>
      <c r="BD1726" s="302"/>
      <c r="BE1726" s="302"/>
      <c r="BF1726" s="329"/>
      <c r="BG1726" s="302"/>
      <c r="BH1726" s="302"/>
      <c r="BI1726" s="302"/>
      <c r="BJ1726" s="302"/>
      <c r="BK1726" s="302"/>
      <c r="BL1726" s="302"/>
      <c r="BM1726" s="302"/>
      <c r="BN1726" s="302"/>
      <c r="BO1726" s="302"/>
      <c r="BP1726" s="302"/>
      <c r="BQ1726" s="302"/>
      <c r="BR1726" s="302"/>
      <c r="BS1726" s="302"/>
      <c r="BT1726" s="302"/>
      <c r="BU1726" s="302"/>
      <c r="BV1726" s="302"/>
      <c r="BW1726" s="302"/>
      <c r="BX1726" s="302"/>
    </row>
    <row r="1727">
      <c r="A1727" s="328"/>
      <c r="B1727" s="328"/>
      <c r="C1727" s="328"/>
      <c r="D1727" s="400"/>
      <c r="E1727" s="46"/>
      <c r="F1727" s="46"/>
      <c r="G1727" s="46"/>
      <c r="H1727" s="47"/>
      <c r="I1727" s="294"/>
      <c r="J1727" s="295"/>
      <c r="K1727" s="296"/>
      <c r="L1727" s="296"/>
      <c r="M1727" s="47"/>
      <c r="N1727" s="47"/>
      <c r="O1727" s="369"/>
      <c r="P1727" s="369"/>
      <c r="Q1727" s="298"/>
      <c r="R1727" s="298"/>
      <c r="S1727" s="298"/>
      <c r="T1727" s="298"/>
      <c r="U1727" s="298"/>
      <c r="V1727" s="298"/>
      <c r="W1727" s="309"/>
      <c r="X1727" s="309"/>
      <c r="Y1727" s="309"/>
      <c r="Z1727" s="309"/>
      <c r="AA1727" s="308"/>
      <c r="AB1727" s="308"/>
      <c r="AC1727" s="308"/>
      <c r="AD1727" s="308"/>
      <c r="AE1727" s="317"/>
      <c r="AF1727" s="317"/>
      <c r="AG1727" s="308"/>
      <c r="AH1727" s="317"/>
      <c r="AI1727" s="317"/>
      <c r="AJ1727" s="308"/>
      <c r="AK1727" s="308"/>
      <c r="AL1727" s="308"/>
      <c r="AM1727" s="308"/>
      <c r="AN1727" s="302"/>
      <c r="AO1727" s="302"/>
      <c r="AP1727" s="302"/>
      <c r="AQ1727" s="302"/>
      <c r="AR1727" s="302"/>
      <c r="AS1727" s="302"/>
      <c r="AT1727" s="302"/>
      <c r="AU1727" s="302"/>
      <c r="AV1727" s="302"/>
      <c r="AW1727" s="302"/>
      <c r="AX1727" s="302"/>
      <c r="AY1727" s="302"/>
      <c r="AZ1727" s="302"/>
      <c r="BA1727" s="302"/>
      <c r="BB1727" s="302"/>
      <c r="BC1727" s="302"/>
      <c r="BD1727" s="302"/>
      <c r="BE1727" s="302"/>
      <c r="BF1727" s="329"/>
      <c r="BG1727" s="302"/>
      <c r="BH1727" s="302"/>
      <c r="BI1727" s="302"/>
      <c r="BJ1727" s="302"/>
      <c r="BK1727" s="302"/>
      <c r="BL1727" s="302"/>
      <c r="BM1727" s="302"/>
      <c r="BN1727" s="302"/>
      <c r="BO1727" s="302"/>
      <c r="BP1727" s="302"/>
      <c r="BQ1727" s="302"/>
      <c r="BR1727" s="302"/>
      <c r="BS1727" s="302"/>
      <c r="BT1727" s="302"/>
      <c r="BU1727" s="302"/>
      <c r="BV1727" s="302"/>
      <c r="BW1727" s="302"/>
      <c r="BX1727" s="302"/>
    </row>
    <row r="1728">
      <c r="A1728" s="328"/>
      <c r="B1728" s="328"/>
      <c r="C1728" s="328"/>
      <c r="D1728" s="400"/>
      <c r="E1728" s="46"/>
      <c r="F1728" s="46"/>
      <c r="G1728" s="46"/>
      <c r="H1728" s="47"/>
      <c r="I1728" s="294"/>
      <c r="J1728" s="295"/>
      <c r="K1728" s="296"/>
      <c r="L1728" s="296"/>
      <c r="M1728" s="47"/>
      <c r="N1728" s="47"/>
      <c r="O1728" s="369"/>
      <c r="P1728" s="369"/>
      <c r="Q1728" s="298"/>
      <c r="R1728" s="298"/>
      <c r="S1728" s="298"/>
      <c r="T1728" s="298"/>
      <c r="U1728" s="298"/>
      <c r="V1728" s="298"/>
      <c r="W1728" s="309"/>
      <c r="X1728" s="309"/>
      <c r="Y1728" s="309"/>
      <c r="Z1728" s="309"/>
      <c r="AA1728" s="308"/>
      <c r="AB1728" s="308"/>
      <c r="AC1728" s="308"/>
      <c r="AD1728" s="308"/>
      <c r="AE1728" s="317"/>
      <c r="AF1728" s="317"/>
      <c r="AG1728" s="308"/>
      <c r="AH1728" s="317"/>
      <c r="AI1728" s="317"/>
      <c r="AJ1728" s="308"/>
      <c r="AK1728" s="308"/>
      <c r="AL1728" s="308"/>
      <c r="AM1728" s="308"/>
      <c r="AN1728" s="302"/>
      <c r="AO1728" s="302"/>
      <c r="AP1728" s="302"/>
      <c r="AQ1728" s="302"/>
      <c r="AR1728" s="302"/>
      <c r="AS1728" s="302"/>
      <c r="AT1728" s="302"/>
      <c r="AU1728" s="302"/>
      <c r="AV1728" s="302"/>
      <c r="AW1728" s="302"/>
      <c r="AX1728" s="302"/>
      <c r="AY1728" s="302"/>
      <c r="AZ1728" s="302"/>
      <c r="BA1728" s="302"/>
      <c r="BB1728" s="302"/>
      <c r="BC1728" s="302"/>
      <c r="BD1728" s="302"/>
      <c r="BE1728" s="302"/>
      <c r="BF1728" s="329"/>
      <c r="BG1728" s="302"/>
      <c r="BH1728" s="302"/>
      <c r="BI1728" s="302"/>
      <c r="BJ1728" s="302"/>
      <c r="BK1728" s="302"/>
      <c r="BL1728" s="302"/>
      <c r="BM1728" s="302"/>
      <c r="BN1728" s="302"/>
      <c r="BO1728" s="302"/>
      <c r="BP1728" s="302"/>
      <c r="BQ1728" s="302"/>
      <c r="BR1728" s="302"/>
      <c r="BS1728" s="302"/>
      <c r="BT1728" s="302"/>
      <c r="BU1728" s="302"/>
      <c r="BV1728" s="302"/>
      <c r="BW1728" s="302"/>
      <c r="BX1728" s="302"/>
    </row>
    <row r="1729">
      <c r="A1729" s="328"/>
      <c r="B1729" s="328"/>
      <c r="C1729" s="328"/>
      <c r="D1729" s="400"/>
      <c r="E1729" s="46"/>
      <c r="F1729" s="46"/>
      <c r="G1729" s="46"/>
      <c r="H1729" s="47"/>
      <c r="I1729" s="294"/>
      <c r="J1729" s="295"/>
      <c r="K1729" s="296"/>
      <c r="L1729" s="296"/>
      <c r="M1729" s="47"/>
      <c r="N1729" s="47"/>
      <c r="O1729" s="369"/>
      <c r="P1729" s="369"/>
      <c r="Q1729" s="298"/>
      <c r="R1729" s="298"/>
      <c r="S1729" s="298"/>
      <c r="T1729" s="298"/>
      <c r="U1729" s="298"/>
      <c r="V1729" s="298"/>
      <c r="W1729" s="309"/>
      <c r="X1729" s="309"/>
      <c r="Y1729" s="309"/>
      <c r="Z1729" s="309"/>
      <c r="AA1729" s="308"/>
      <c r="AB1729" s="308"/>
      <c r="AC1729" s="308"/>
      <c r="AD1729" s="308"/>
      <c r="AE1729" s="317"/>
      <c r="AF1729" s="317"/>
      <c r="AG1729" s="308"/>
      <c r="AH1729" s="317"/>
      <c r="AI1729" s="317"/>
      <c r="AJ1729" s="308"/>
      <c r="AK1729" s="308"/>
      <c r="AL1729" s="308"/>
      <c r="AM1729" s="308"/>
      <c r="AN1729" s="302"/>
      <c r="AO1729" s="302"/>
      <c r="AP1729" s="302"/>
      <c r="AQ1729" s="302"/>
      <c r="AR1729" s="302"/>
      <c r="AS1729" s="302"/>
      <c r="AT1729" s="302"/>
      <c r="AU1729" s="302"/>
      <c r="AV1729" s="302"/>
      <c r="AW1729" s="302"/>
      <c r="AX1729" s="302"/>
      <c r="AY1729" s="302"/>
      <c r="AZ1729" s="302"/>
      <c r="BA1729" s="302"/>
      <c r="BB1729" s="302"/>
      <c r="BC1729" s="302"/>
      <c r="BD1729" s="302"/>
      <c r="BE1729" s="302"/>
      <c r="BF1729" s="329"/>
      <c r="BG1729" s="302"/>
      <c r="BH1729" s="302"/>
      <c r="BI1729" s="302"/>
      <c r="BJ1729" s="302"/>
      <c r="BK1729" s="302"/>
      <c r="BL1729" s="302"/>
      <c r="BM1729" s="302"/>
      <c r="BN1729" s="302"/>
      <c r="BO1729" s="302"/>
      <c r="BP1729" s="302"/>
      <c r="BQ1729" s="302"/>
      <c r="BR1729" s="302"/>
      <c r="BS1729" s="302"/>
      <c r="BT1729" s="302"/>
      <c r="BU1729" s="302"/>
      <c r="BV1729" s="302"/>
      <c r="BW1729" s="302"/>
      <c r="BX1729" s="302"/>
    </row>
    <row r="1730">
      <c r="A1730" s="328"/>
      <c r="B1730" s="328"/>
      <c r="C1730" s="328"/>
      <c r="D1730" s="400"/>
      <c r="E1730" s="46"/>
      <c r="F1730" s="46"/>
      <c r="G1730" s="46"/>
      <c r="H1730" s="47"/>
      <c r="I1730" s="294"/>
      <c r="J1730" s="295"/>
      <c r="K1730" s="296"/>
      <c r="L1730" s="296"/>
      <c r="M1730" s="47"/>
      <c r="N1730" s="47"/>
      <c r="O1730" s="369"/>
      <c r="P1730" s="369"/>
      <c r="Q1730" s="298"/>
      <c r="R1730" s="298"/>
      <c r="S1730" s="298"/>
      <c r="T1730" s="298"/>
      <c r="U1730" s="298"/>
      <c r="V1730" s="298"/>
      <c r="W1730" s="309"/>
      <c r="X1730" s="309"/>
      <c r="Y1730" s="309"/>
      <c r="Z1730" s="309"/>
      <c r="AA1730" s="308"/>
      <c r="AB1730" s="308"/>
      <c r="AC1730" s="308"/>
      <c r="AD1730" s="308"/>
      <c r="AE1730" s="317"/>
      <c r="AF1730" s="317"/>
      <c r="AG1730" s="308"/>
      <c r="AH1730" s="317"/>
      <c r="AI1730" s="317"/>
      <c r="AJ1730" s="308"/>
      <c r="AK1730" s="308"/>
      <c r="AL1730" s="308"/>
      <c r="AM1730" s="308"/>
      <c r="AN1730" s="302"/>
      <c r="AO1730" s="302"/>
      <c r="AP1730" s="302"/>
      <c r="AQ1730" s="302"/>
      <c r="AR1730" s="302"/>
      <c r="AS1730" s="302"/>
      <c r="AT1730" s="302"/>
      <c r="AU1730" s="302"/>
      <c r="AV1730" s="302"/>
      <c r="AW1730" s="302"/>
      <c r="AX1730" s="302"/>
      <c r="AY1730" s="302"/>
      <c r="AZ1730" s="302"/>
      <c r="BA1730" s="302"/>
      <c r="BB1730" s="302"/>
      <c r="BC1730" s="302"/>
      <c r="BD1730" s="302"/>
      <c r="BE1730" s="302"/>
      <c r="BF1730" s="329"/>
      <c r="BG1730" s="302"/>
      <c r="BH1730" s="302"/>
      <c r="BI1730" s="302"/>
      <c r="BJ1730" s="302"/>
      <c r="BK1730" s="302"/>
      <c r="BL1730" s="302"/>
      <c r="BM1730" s="302"/>
      <c r="BN1730" s="302"/>
      <c r="BO1730" s="302"/>
      <c r="BP1730" s="302"/>
      <c r="BQ1730" s="302"/>
      <c r="BR1730" s="302"/>
      <c r="BS1730" s="302"/>
      <c r="BT1730" s="302"/>
      <c r="BU1730" s="302"/>
      <c r="BV1730" s="302"/>
      <c r="BW1730" s="302"/>
      <c r="BX1730" s="302"/>
    </row>
    <row r="1731">
      <c r="A1731" s="328"/>
      <c r="B1731" s="328"/>
      <c r="C1731" s="328"/>
      <c r="D1731" s="400"/>
      <c r="E1731" s="46"/>
      <c r="F1731" s="46"/>
      <c r="G1731" s="46"/>
      <c r="H1731" s="47"/>
      <c r="I1731" s="294"/>
      <c r="J1731" s="295"/>
      <c r="K1731" s="296"/>
      <c r="L1731" s="296"/>
      <c r="M1731" s="47"/>
      <c r="N1731" s="47"/>
      <c r="O1731" s="369"/>
      <c r="P1731" s="369"/>
      <c r="Q1731" s="298"/>
      <c r="R1731" s="298"/>
      <c r="S1731" s="298"/>
      <c r="T1731" s="298"/>
      <c r="U1731" s="298"/>
      <c r="V1731" s="298"/>
      <c r="W1731" s="309"/>
      <c r="X1731" s="309"/>
      <c r="Y1731" s="309"/>
      <c r="Z1731" s="309"/>
      <c r="AA1731" s="308"/>
      <c r="AB1731" s="308"/>
      <c r="AC1731" s="308"/>
      <c r="AD1731" s="308"/>
      <c r="AE1731" s="317"/>
      <c r="AF1731" s="317"/>
      <c r="AG1731" s="308"/>
      <c r="AH1731" s="317"/>
      <c r="AI1731" s="317"/>
      <c r="AJ1731" s="308"/>
      <c r="AK1731" s="308"/>
      <c r="AL1731" s="308"/>
      <c r="AM1731" s="308"/>
      <c r="AN1731" s="302"/>
      <c r="AO1731" s="302"/>
      <c r="AP1731" s="302"/>
      <c r="AQ1731" s="302"/>
      <c r="AR1731" s="302"/>
      <c r="AS1731" s="302"/>
      <c r="AT1731" s="302"/>
      <c r="AU1731" s="302"/>
      <c r="AV1731" s="302"/>
      <c r="AW1731" s="302"/>
      <c r="AX1731" s="302"/>
      <c r="AY1731" s="302"/>
      <c r="AZ1731" s="302"/>
      <c r="BA1731" s="302"/>
      <c r="BB1731" s="302"/>
      <c r="BC1731" s="302"/>
      <c r="BD1731" s="302"/>
      <c r="BE1731" s="302"/>
      <c r="BF1731" s="329"/>
      <c r="BG1731" s="302"/>
      <c r="BH1731" s="302"/>
      <c r="BI1731" s="302"/>
      <c r="BJ1731" s="302"/>
      <c r="BK1731" s="302"/>
      <c r="BL1731" s="302"/>
      <c r="BM1731" s="302"/>
      <c r="BN1731" s="302"/>
      <c r="BO1731" s="302"/>
      <c r="BP1731" s="302"/>
      <c r="BQ1731" s="302"/>
      <c r="BR1731" s="302"/>
      <c r="BS1731" s="302"/>
      <c r="BT1731" s="302"/>
      <c r="BU1731" s="302"/>
      <c r="BV1731" s="302"/>
      <c r="BW1731" s="302"/>
      <c r="BX1731" s="302"/>
    </row>
    <row r="1732">
      <c r="A1732" s="328"/>
      <c r="B1732" s="328"/>
      <c r="C1732" s="328"/>
      <c r="D1732" s="400"/>
      <c r="E1732" s="46"/>
      <c r="F1732" s="46"/>
      <c r="G1732" s="46"/>
      <c r="H1732" s="47"/>
      <c r="I1732" s="294"/>
      <c r="J1732" s="295"/>
      <c r="K1732" s="296"/>
      <c r="L1732" s="296"/>
      <c r="M1732" s="47"/>
      <c r="N1732" s="47"/>
      <c r="O1732" s="369"/>
      <c r="P1732" s="369"/>
      <c r="Q1732" s="298"/>
      <c r="R1732" s="298"/>
      <c r="S1732" s="298"/>
      <c r="T1732" s="298"/>
      <c r="U1732" s="298"/>
      <c r="V1732" s="298"/>
      <c r="W1732" s="309"/>
      <c r="X1732" s="309"/>
      <c r="Y1732" s="309"/>
      <c r="Z1732" s="309"/>
      <c r="AA1732" s="308"/>
      <c r="AB1732" s="308"/>
      <c r="AC1732" s="308"/>
      <c r="AD1732" s="308"/>
      <c r="AE1732" s="317"/>
      <c r="AF1732" s="317"/>
      <c r="AG1732" s="308"/>
      <c r="AH1732" s="317"/>
      <c r="AI1732" s="317"/>
      <c r="AJ1732" s="308"/>
      <c r="AK1732" s="308"/>
      <c r="AL1732" s="308"/>
      <c r="AM1732" s="308"/>
      <c r="AN1732" s="302"/>
      <c r="AO1732" s="302"/>
      <c r="AP1732" s="302"/>
      <c r="AQ1732" s="302"/>
      <c r="AR1732" s="302"/>
      <c r="AS1732" s="302"/>
      <c r="AT1732" s="302"/>
      <c r="AU1732" s="302"/>
      <c r="AV1732" s="302"/>
      <c r="AW1732" s="302"/>
      <c r="AX1732" s="302"/>
      <c r="AY1732" s="302"/>
      <c r="AZ1732" s="302"/>
      <c r="BA1732" s="302"/>
      <c r="BB1732" s="302"/>
      <c r="BC1732" s="302"/>
      <c r="BD1732" s="302"/>
      <c r="BE1732" s="302"/>
      <c r="BF1732" s="329"/>
      <c r="BG1732" s="302"/>
      <c r="BH1732" s="302"/>
      <c r="BI1732" s="302"/>
      <c r="BJ1732" s="302"/>
      <c r="BK1732" s="302"/>
      <c r="BL1732" s="302"/>
      <c r="BM1732" s="302"/>
      <c r="BN1732" s="302"/>
      <c r="BO1732" s="302"/>
      <c r="BP1732" s="302"/>
      <c r="BQ1732" s="302"/>
      <c r="BR1732" s="302"/>
      <c r="BS1732" s="302"/>
      <c r="BT1732" s="302"/>
      <c r="BU1732" s="302"/>
      <c r="BV1732" s="302"/>
      <c r="BW1732" s="302"/>
      <c r="BX1732" s="302"/>
    </row>
    <row r="1733">
      <c r="A1733" s="328"/>
      <c r="B1733" s="328"/>
      <c r="C1733" s="328"/>
      <c r="D1733" s="400"/>
      <c r="E1733" s="46"/>
      <c r="F1733" s="46"/>
      <c r="G1733" s="46"/>
      <c r="H1733" s="47"/>
      <c r="I1733" s="294"/>
      <c r="J1733" s="295"/>
      <c r="K1733" s="296"/>
      <c r="L1733" s="296"/>
      <c r="M1733" s="47"/>
      <c r="N1733" s="47"/>
      <c r="O1733" s="369"/>
      <c r="P1733" s="369"/>
      <c r="Q1733" s="298"/>
      <c r="R1733" s="298"/>
      <c r="S1733" s="298"/>
      <c r="T1733" s="298"/>
      <c r="U1733" s="298"/>
      <c r="V1733" s="298"/>
      <c r="W1733" s="309"/>
      <c r="X1733" s="309"/>
      <c r="Y1733" s="309"/>
      <c r="Z1733" s="309"/>
      <c r="AA1733" s="308"/>
      <c r="AB1733" s="308"/>
      <c r="AC1733" s="308"/>
      <c r="AD1733" s="308"/>
      <c r="AE1733" s="317"/>
      <c r="AF1733" s="317"/>
      <c r="AG1733" s="308"/>
      <c r="AH1733" s="317"/>
      <c r="AI1733" s="317"/>
      <c r="AJ1733" s="308"/>
      <c r="AK1733" s="308"/>
      <c r="AL1733" s="308"/>
      <c r="AM1733" s="308"/>
      <c r="AN1733" s="302"/>
      <c r="AO1733" s="302"/>
      <c r="AP1733" s="302"/>
      <c r="AQ1733" s="302"/>
      <c r="AR1733" s="302"/>
      <c r="AS1733" s="302"/>
      <c r="AT1733" s="302"/>
      <c r="AU1733" s="302"/>
      <c r="AV1733" s="302"/>
      <c r="AW1733" s="302"/>
      <c r="AX1733" s="302"/>
      <c r="AY1733" s="302"/>
      <c r="AZ1733" s="302"/>
      <c r="BA1733" s="302"/>
      <c r="BB1733" s="302"/>
      <c r="BC1733" s="302"/>
      <c r="BD1733" s="302"/>
      <c r="BE1733" s="302"/>
      <c r="BF1733" s="329"/>
      <c r="BG1733" s="302"/>
      <c r="BH1733" s="302"/>
      <c r="BI1733" s="302"/>
      <c r="BJ1733" s="302"/>
      <c r="BK1733" s="302"/>
      <c r="BL1733" s="302"/>
      <c r="BM1733" s="302"/>
      <c r="BN1733" s="302"/>
      <c r="BO1733" s="302"/>
      <c r="BP1733" s="302"/>
      <c r="BQ1733" s="302"/>
      <c r="BR1733" s="302"/>
      <c r="BS1733" s="302"/>
      <c r="BT1733" s="302"/>
      <c r="BU1733" s="302"/>
      <c r="BV1733" s="302"/>
      <c r="BW1733" s="302"/>
      <c r="BX1733" s="302"/>
    </row>
    <row r="1734">
      <c r="A1734" s="328"/>
      <c r="B1734" s="328"/>
      <c r="C1734" s="328"/>
      <c r="D1734" s="400"/>
      <c r="E1734" s="46"/>
      <c r="F1734" s="46"/>
      <c r="G1734" s="46"/>
      <c r="H1734" s="47"/>
      <c r="I1734" s="294"/>
      <c r="J1734" s="295"/>
      <c r="K1734" s="296"/>
      <c r="L1734" s="296"/>
      <c r="M1734" s="47"/>
      <c r="N1734" s="47"/>
      <c r="O1734" s="369"/>
      <c r="P1734" s="369"/>
      <c r="Q1734" s="298"/>
      <c r="R1734" s="298"/>
      <c r="S1734" s="298"/>
      <c r="T1734" s="298"/>
      <c r="U1734" s="298"/>
      <c r="V1734" s="298"/>
      <c r="W1734" s="309"/>
      <c r="X1734" s="309"/>
      <c r="Y1734" s="309"/>
      <c r="Z1734" s="309"/>
      <c r="AA1734" s="308"/>
      <c r="AB1734" s="308"/>
      <c r="AC1734" s="308"/>
      <c r="AD1734" s="308"/>
      <c r="AE1734" s="317"/>
      <c r="AF1734" s="317"/>
      <c r="AG1734" s="308"/>
      <c r="AH1734" s="317"/>
      <c r="AI1734" s="317"/>
      <c r="AJ1734" s="308"/>
      <c r="AK1734" s="308"/>
      <c r="AL1734" s="308"/>
      <c r="AM1734" s="308"/>
      <c r="AN1734" s="302"/>
      <c r="AO1734" s="302"/>
      <c r="AP1734" s="302"/>
      <c r="AQ1734" s="302"/>
      <c r="AR1734" s="302"/>
      <c r="AS1734" s="302"/>
      <c r="AT1734" s="302"/>
      <c r="AU1734" s="302"/>
      <c r="AV1734" s="302"/>
      <c r="AW1734" s="302"/>
      <c r="AX1734" s="302"/>
      <c r="AY1734" s="302"/>
      <c r="AZ1734" s="302"/>
      <c r="BA1734" s="302"/>
      <c r="BB1734" s="302"/>
      <c r="BC1734" s="302"/>
      <c r="BD1734" s="302"/>
      <c r="BE1734" s="302"/>
      <c r="BF1734" s="329"/>
      <c r="BG1734" s="302"/>
      <c r="BH1734" s="302"/>
      <c r="BI1734" s="302"/>
      <c r="BJ1734" s="302"/>
      <c r="BK1734" s="302"/>
      <c r="BL1734" s="302"/>
      <c r="BM1734" s="302"/>
      <c r="BN1734" s="302"/>
      <c r="BO1734" s="302"/>
      <c r="BP1734" s="302"/>
      <c r="BQ1734" s="302"/>
      <c r="BR1734" s="302"/>
      <c r="BS1734" s="302"/>
      <c r="BT1734" s="302"/>
      <c r="BU1734" s="302"/>
      <c r="BV1734" s="302"/>
      <c r="BW1734" s="302"/>
      <c r="BX1734" s="302"/>
    </row>
    <row r="1735">
      <c r="A1735" s="328"/>
      <c r="B1735" s="328"/>
      <c r="C1735" s="328"/>
      <c r="D1735" s="400"/>
      <c r="E1735" s="46"/>
      <c r="F1735" s="46"/>
      <c r="G1735" s="46"/>
      <c r="H1735" s="47"/>
      <c r="I1735" s="294"/>
      <c r="J1735" s="295"/>
      <c r="K1735" s="296"/>
      <c r="L1735" s="296"/>
      <c r="M1735" s="47"/>
      <c r="N1735" s="47"/>
      <c r="O1735" s="369"/>
      <c r="P1735" s="369"/>
      <c r="Q1735" s="298"/>
      <c r="R1735" s="298"/>
      <c r="S1735" s="298"/>
      <c r="T1735" s="298"/>
      <c r="U1735" s="298"/>
      <c r="V1735" s="298"/>
      <c r="W1735" s="309"/>
      <c r="X1735" s="309"/>
      <c r="Y1735" s="309"/>
      <c r="Z1735" s="309"/>
      <c r="AA1735" s="308"/>
      <c r="AB1735" s="308"/>
      <c r="AC1735" s="308"/>
      <c r="AD1735" s="308"/>
      <c r="AE1735" s="317"/>
      <c r="AF1735" s="317"/>
      <c r="AG1735" s="308"/>
      <c r="AH1735" s="317"/>
      <c r="AI1735" s="317"/>
      <c r="AJ1735" s="308"/>
      <c r="AK1735" s="308"/>
      <c r="AL1735" s="308"/>
      <c r="AM1735" s="308"/>
      <c r="AN1735" s="302"/>
      <c r="AO1735" s="302"/>
      <c r="AP1735" s="302"/>
      <c r="AQ1735" s="302"/>
      <c r="AR1735" s="302"/>
      <c r="AS1735" s="302"/>
      <c r="AT1735" s="302"/>
      <c r="AU1735" s="302"/>
      <c r="AV1735" s="302"/>
      <c r="AW1735" s="302"/>
      <c r="AX1735" s="302"/>
      <c r="AY1735" s="302"/>
      <c r="AZ1735" s="302"/>
      <c r="BA1735" s="302"/>
      <c r="BB1735" s="302"/>
      <c r="BC1735" s="302"/>
      <c r="BD1735" s="302"/>
      <c r="BE1735" s="302"/>
      <c r="BF1735" s="329"/>
      <c r="BG1735" s="302"/>
      <c r="BH1735" s="302"/>
      <c r="BI1735" s="302"/>
      <c r="BJ1735" s="302"/>
      <c r="BK1735" s="302"/>
      <c r="BL1735" s="302"/>
      <c r="BM1735" s="302"/>
      <c r="BN1735" s="302"/>
      <c r="BO1735" s="302"/>
      <c r="BP1735" s="302"/>
      <c r="BQ1735" s="302"/>
      <c r="BR1735" s="302"/>
      <c r="BS1735" s="302"/>
      <c r="BT1735" s="302"/>
      <c r="BU1735" s="302"/>
      <c r="BV1735" s="302"/>
      <c r="BW1735" s="302"/>
      <c r="BX1735" s="302"/>
    </row>
    <row r="1736">
      <c r="A1736" s="328"/>
      <c r="B1736" s="328"/>
      <c r="C1736" s="328"/>
      <c r="D1736" s="400"/>
      <c r="E1736" s="46"/>
      <c r="F1736" s="46"/>
      <c r="G1736" s="46"/>
      <c r="H1736" s="47"/>
      <c r="I1736" s="294"/>
      <c r="J1736" s="295"/>
      <c r="K1736" s="296"/>
      <c r="L1736" s="296"/>
      <c r="M1736" s="47"/>
      <c r="N1736" s="47"/>
      <c r="O1736" s="369"/>
      <c r="P1736" s="369"/>
      <c r="Q1736" s="298"/>
      <c r="R1736" s="298"/>
      <c r="S1736" s="298"/>
      <c r="T1736" s="298"/>
      <c r="U1736" s="298"/>
      <c r="V1736" s="298"/>
      <c r="W1736" s="309"/>
      <c r="X1736" s="309"/>
      <c r="Y1736" s="309"/>
      <c r="Z1736" s="309"/>
      <c r="AA1736" s="308"/>
      <c r="AB1736" s="308"/>
      <c r="AC1736" s="308"/>
      <c r="AD1736" s="308"/>
      <c r="AE1736" s="317"/>
      <c r="AF1736" s="317"/>
      <c r="AG1736" s="308"/>
      <c r="AH1736" s="317"/>
      <c r="AI1736" s="317"/>
      <c r="AJ1736" s="308"/>
      <c r="AK1736" s="308"/>
      <c r="AL1736" s="308"/>
      <c r="AM1736" s="308"/>
      <c r="AN1736" s="302"/>
      <c r="AO1736" s="302"/>
      <c r="AP1736" s="302"/>
      <c r="AQ1736" s="302"/>
      <c r="AR1736" s="302"/>
      <c r="AS1736" s="302"/>
      <c r="AT1736" s="302"/>
      <c r="AU1736" s="302"/>
      <c r="AV1736" s="302"/>
      <c r="AW1736" s="302"/>
      <c r="AX1736" s="302"/>
      <c r="AY1736" s="302"/>
      <c r="AZ1736" s="302"/>
      <c r="BA1736" s="302"/>
      <c r="BB1736" s="302"/>
      <c r="BC1736" s="302"/>
      <c r="BD1736" s="302"/>
      <c r="BE1736" s="302"/>
      <c r="BF1736" s="329"/>
      <c r="BG1736" s="302"/>
      <c r="BH1736" s="302"/>
      <c r="BI1736" s="302"/>
      <c r="BJ1736" s="302"/>
      <c r="BK1736" s="302"/>
      <c r="BL1736" s="302"/>
      <c r="BM1736" s="302"/>
      <c r="BN1736" s="302"/>
      <c r="BO1736" s="302"/>
      <c r="BP1736" s="302"/>
      <c r="BQ1736" s="302"/>
      <c r="BR1736" s="302"/>
      <c r="BS1736" s="302"/>
      <c r="BT1736" s="302"/>
      <c r="BU1736" s="302"/>
      <c r="BV1736" s="302"/>
      <c r="BW1736" s="302"/>
      <c r="BX1736" s="302"/>
    </row>
    <row r="1737">
      <c r="A1737" s="328"/>
      <c r="B1737" s="328"/>
      <c r="C1737" s="328"/>
      <c r="D1737" s="400"/>
      <c r="E1737" s="46"/>
      <c r="F1737" s="46"/>
      <c r="G1737" s="46"/>
      <c r="H1737" s="47"/>
      <c r="I1737" s="294"/>
      <c r="J1737" s="295"/>
      <c r="K1737" s="296"/>
      <c r="L1737" s="296"/>
      <c r="M1737" s="47"/>
      <c r="N1737" s="47"/>
      <c r="O1737" s="369"/>
      <c r="P1737" s="369"/>
      <c r="Q1737" s="298"/>
      <c r="R1737" s="298"/>
      <c r="S1737" s="298"/>
      <c r="T1737" s="298"/>
      <c r="U1737" s="298"/>
      <c r="V1737" s="298"/>
      <c r="W1737" s="309"/>
      <c r="X1737" s="309"/>
      <c r="Y1737" s="309"/>
      <c r="Z1737" s="309"/>
      <c r="AA1737" s="308"/>
      <c r="AB1737" s="308"/>
      <c r="AC1737" s="308"/>
      <c r="AD1737" s="308"/>
      <c r="AE1737" s="317"/>
      <c r="AF1737" s="317"/>
      <c r="AG1737" s="308"/>
      <c r="AH1737" s="317"/>
      <c r="AI1737" s="317"/>
      <c r="AJ1737" s="308"/>
      <c r="AK1737" s="308"/>
      <c r="AL1737" s="308"/>
      <c r="AM1737" s="308"/>
      <c r="AN1737" s="302"/>
      <c r="AO1737" s="302"/>
      <c r="AP1737" s="302"/>
      <c r="AQ1737" s="302"/>
      <c r="AR1737" s="302"/>
      <c r="AS1737" s="302"/>
      <c r="AT1737" s="302"/>
      <c r="AU1737" s="302"/>
      <c r="AV1737" s="302"/>
      <c r="AW1737" s="302"/>
      <c r="AX1737" s="302"/>
      <c r="AY1737" s="302"/>
      <c r="AZ1737" s="302"/>
      <c r="BA1737" s="302"/>
      <c r="BB1737" s="302"/>
      <c r="BC1737" s="302"/>
      <c r="BD1737" s="302"/>
      <c r="BE1737" s="302"/>
      <c r="BF1737" s="329"/>
      <c r="BG1737" s="302"/>
      <c r="BH1737" s="302"/>
      <c r="BI1737" s="302"/>
      <c r="BJ1737" s="302"/>
      <c r="BK1737" s="302"/>
      <c r="BL1737" s="302"/>
      <c r="BM1737" s="302"/>
      <c r="BN1737" s="302"/>
      <c r="BO1737" s="302"/>
      <c r="BP1737" s="302"/>
      <c r="BQ1737" s="302"/>
      <c r="BR1737" s="302"/>
      <c r="BS1737" s="302"/>
      <c r="BT1737" s="302"/>
      <c r="BU1737" s="302"/>
      <c r="BV1737" s="302"/>
      <c r="BW1737" s="302"/>
      <c r="BX1737" s="302"/>
    </row>
    <row r="1738">
      <c r="A1738" s="328"/>
      <c r="B1738" s="328"/>
      <c r="C1738" s="328"/>
      <c r="D1738" s="400"/>
      <c r="E1738" s="46"/>
      <c r="F1738" s="46"/>
      <c r="G1738" s="46"/>
      <c r="H1738" s="47"/>
      <c r="I1738" s="294"/>
      <c r="J1738" s="295"/>
      <c r="K1738" s="296"/>
      <c r="L1738" s="296"/>
      <c r="M1738" s="47"/>
      <c r="N1738" s="47"/>
      <c r="O1738" s="369"/>
      <c r="P1738" s="369"/>
      <c r="Q1738" s="298"/>
      <c r="R1738" s="298"/>
      <c r="S1738" s="298"/>
      <c r="T1738" s="298"/>
      <c r="U1738" s="298"/>
      <c r="V1738" s="298"/>
      <c r="W1738" s="309"/>
      <c r="X1738" s="309"/>
      <c r="Y1738" s="309"/>
      <c r="Z1738" s="309"/>
      <c r="AA1738" s="308"/>
      <c r="AB1738" s="308"/>
      <c r="AC1738" s="308"/>
      <c r="AD1738" s="308"/>
      <c r="AE1738" s="317"/>
      <c r="AF1738" s="317"/>
      <c r="AG1738" s="308"/>
      <c r="AH1738" s="317"/>
      <c r="AI1738" s="317"/>
      <c r="AJ1738" s="308"/>
      <c r="AK1738" s="308"/>
      <c r="AL1738" s="308"/>
      <c r="AM1738" s="308"/>
      <c r="AN1738" s="302"/>
      <c r="AO1738" s="302"/>
      <c r="AP1738" s="302"/>
      <c r="AQ1738" s="302"/>
      <c r="AR1738" s="302"/>
      <c r="AS1738" s="302"/>
      <c r="AT1738" s="302"/>
      <c r="AU1738" s="302"/>
      <c r="AV1738" s="302"/>
      <c r="AW1738" s="302"/>
      <c r="AX1738" s="302"/>
      <c r="AY1738" s="302"/>
      <c r="AZ1738" s="302"/>
      <c r="BA1738" s="302"/>
      <c r="BB1738" s="302"/>
      <c r="BC1738" s="302"/>
      <c r="BD1738" s="302"/>
      <c r="BE1738" s="302"/>
      <c r="BF1738" s="329"/>
      <c r="BG1738" s="302"/>
      <c r="BH1738" s="302"/>
      <c r="BI1738" s="302"/>
      <c r="BJ1738" s="302"/>
      <c r="BK1738" s="302"/>
      <c r="BL1738" s="302"/>
      <c r="BM1738" s="302"/>
      <c r="BN1738" s="302"/>
      <c r="BO1738" s="302"/>
      <c r="BP1738" s="302"/>
      <c r="BQ1738" s="302"/>
      <c r="BR1738" s="302"/>
      <c r="BS1738" s="302"/>
      <c r="BT1738" s="302"/>
      <c r="BU1738" s="302"/>
      <c r="BV1738" s="302"/>
      <c r="BW1738" s="302"/>
      <c r="BX1738" s="302"/>
    </row>
    <row r="1739">
      <c r="A1739" s="328"/>
      <c r="B1739" s="328"/>
      <c r="C1739" s="328"/>
      <c r="D1739" s="400"/>
      <c r="E1739" s="46"/>
      <c r="F1739" s="46"/>
      <c r="G1739" s="46"/>
      <c r="H1739" s="47"/>
      <c r="I1739" s="294"/>
      <c r="J1739" s="295"/>
      <c r="K1739" s="296"/>
      <c r="L1739" s="296"/>
      <c r="M1739" s="47"/>
      <c r="N1739" s="47"/>
      <c r="O1739" s="369"/>
      <c r="P1739" s="369"/>
      <c r="Q1739" s="298"/>
      <c r="R1739" s="298"/>
      <c r="S1739" s="298"/>
      <c r="T1739" s="298"/>
      <c r="U1739" s="298"/>
      <c r="V1739" s="298"/>
      <c r="W1739" s="309"/>
      <c r="X1739" s="309"/>
      <c r="Y1739" s="309"/>
      <c r="Z1739" s="309"/>
      <c r="AA1739" s="308"/>
      <c r="AB1739" s="308"/>
      <c r="AC1739" s="308"/>
      <c r="AD1739" s="308"/>
      <c r="AE1739" s="317"/>
      <c r="AF1739" s="317"/>
      <c r="AG1739" s="308"/>
      <c r="AH1739" s="317"/>
      <c r="AI1739" s="317"/>
      <c r="AJ1739" s="308"/>
      <c r="AK1739" s="308"/>
      <c r="AL1739" s="308"/>
      <c r="AM1739" s="308"/>
      <c r="AN1739" s="302"/>
      <c r="AO1739" s="302"/>
      <c r="AP1739" s="302"/>
      <c r="AQ1739" s="302"/>
      <c r="AR1739" s="302"/>
      <c r="AS1739" s="302"/>
      <c r="AT1739" s="302"/>
      <c r="AU1739" s="302"/>
      <c r="AV1739" s="302"/>
      <c r="AW1739" s="302"/>
      <c r="AX1739" s="302"/>
      <c r="AY1739" s="302"/>
      <c r="AZ1739" s="302"/>
      <c r="BA1739" s="302"/>
      <c r="BB1739" s="302"/>
      <c r="BC1739" s="302"/>
      <c r="BD1739" s="302"/>
      <c r="BE1739" s="302"/>
      <c r="BF1739" s="329"/>
      <c r="BG1739" s="302"/>
      <c r="BH1739" s="302"/>
      <c r="BI1739" s="302"/>
      <c r="BJ1739" s="302"/>
      <c r="BK1739" s="302"/>
      <c r="BL1739" s="302"/>
      <c r="BM1739" s="302"/>
      <c r="BN1739" s="302"/>
      <c r="BO1739" s="302"/>
      <c r="BP1739" s="302"/>
      <c r="BQ1739" s="302"/>
      <c r="BR1739" s="302"/>
      <c r="BS1739" s="302"/>
      <c r="BT1739" s="302"/>
      <c r="BU1739" s="302"/>
      <c r="BV1739" s="302"/>
      <c r="BW1739" s="302"/>
      <c r="BX1739" s="302"/>
    </row>
    <row r="1740">
      <c r="A1740" s="328"/>
      <c r="B1740" s="328"/>
      <c r="C1740" s="328"/>
      <c r="D1740" s="400"/>
      <c r="E1740" s="46"/>
      <c r="F1740" s="46"/>
      <c r="G1740" s="46"/>
      <c r="H1740" s="47"/>
      <c r="I1740" s="294"/>
      <c r="J1740" s="295"/>
      <c r="K1740" s="296"/>
      <c r="L1740" s="296"/>
      <c r="M1740" s="47"/>
      <c r="N1740" s="47"/>
      <c r="O1740" s="369"/>
      <c r="P1740" s="369"/>
      <c r="Q1740" s="298"/>
      <c r="R1740" s="298"/>
      <c r="S1740" s="298"/>
      <c r="T1740" s="298"/>
      <c r="U1740" s="298"/>
      <c r="V1740" s="298"/>
      <c r="W1740" s="309"/>
      <c r="X1740" s="309"/>
      <c r="Y1740" s="309"/>
      <c r="Z1740" s="309"/>
      <c r="AA1740" s="308"/>
      <c r="AB1740" s="308"/>
      <c r="AC1740" s="308"/>
      <c r="AD1740" s="308"/>
      <c r="AE1740" s="317"/>
      <c r="AF1740" s="317"/>
      <c r="AG1740" s="308"/>
      <c r="AH1740" s="317"/>
      <c r="AI1740" s="317"/>
      <c r="AJ1740" s="308"/>
      <c r="AK1740" s="308"/>
      <c r="AL1740" s="308"/>
      <c r="AM1740" s="308"/>
      <c r="AN1740" s="302"/>
      <c r="AO1740" s="302"/>
      <c r="AP1740" s="302"/>
      <c r="AQ1740" s="302"/>
      <c r="AR1740" s="302"/>
      <c r="AS1740" s="302"/>
      <c r="AT1740" s="302"/>
      <c r="AU1740" s="302"/>
      <c r="AV1740" s="302"/>
      <c r="AW1740" s="302"/>
      <c r="AX1740" s="302"/>
      <c r="AY1740" s="302"/>
      <c r="AZ1740" s="302"/>
      <c r="BA1740" s="302"/>
      <c r="BB1740" s="302"/>
      <c r="BC1740" s="302"/>
      <c r="BD1740" s="302"/>
      <c r="BE1740" s="302"/>
      <c r="BF1740" s="329"/>
      <c r="BG1740" s="302"/>
      <c r="BH1740" s="302"/>
      <c r="BI1740" s="302"/>
      <c r="BJ1740" s="302"/>
      <c r="BK1740" s="302"/>
      <c r="BL1740" s="302"/>
      <c r="BM1740" s="302"/>
      <c r="BN1740" s="302"/>
      <c r="BO1740" s="302"/>
      <c r="BP1740" s="302"/>
      <c r="BQ1740" s="302"/>
      <c r="BR1740" s="302"/>
      <c r="BS1740" s="302"/>
      <c r="BT1740" s="302"/>
      <c r="BU1740" s="302"/>
      <c r="BV1740" s="302"/>
      <c r="BW1740" s="302"/>
      <c r="BX1740" s="302"/>
    </row>
    <row r="1741">
      <c r="A1741" s="328"/>
      <c r="B1741" s="328"/>
      <c r="C1741" s="328"/>
      <c r="D1741" s="400"/>
      <c r="E1741" s="46"/>
      <c r="F1741" s="46"/>
      <c r="G1741" s="46"/>
      <c r="H1741" s="47"/>
      <c r="I1741" s="294"/>
      <c r="J1741" s="295"/>
      <c r="K1741" s="296"/>
      <c r="L1741" s="296"/>
      <c r="M1741" s="47"/>
      <c r="N1741" s="47"/>
      <c r="O1741" s="369"/>
      <c r="P1741" s="369"/>
      <c r="Q1741" s="298"/>
      <c r="R1741" s="298"/>
      <c r="S1741" s="298"/>
      <c r="T1741" s="298"/>
      <c r="U1741" s="298"/>
      <c r="V1741" s="298"/>
      <c r="W1741" s="309"/>
      <c r="X1741" s="309"/>
      <c r="Y1741" s="309"/>
      <c r="Z1741" s="309"/>
      <c r="AA1741" s="308"/>
      <c r="AB1741" s="308"/>
      <c r="AC1741" s="308"/>
      <c r="AD1741" s="308"/>
      <c r="AE1741" s="317"/>
      <c r="AF1741" s="317"/>
      <c r="AG1741" s="308"/>
      <c r="AH1741" s="317"/>
      <c r="AI1741" s="317"/>
      <c r="AJ1741" s="308"/>
      <c r="AK1741" s="308"/>
      <c r="AL1741" s="308"/>
      <c r="AM1741" s="308"/>
      <c r="AN1741" s="302"/>
      <c r="AO1741" s="302"/>
      <c r="AP1741" s="302"/>
      <c r="AQ1741" s="302"/>
      <c r="AR1741" s="302"/>
      <c r="AS1741" s="302"/>
      <c r="AT1741" s="302"/>
      <c r="AU1741" s="302"/>
      <c r="AV1741" s="302"/>
      <c r="AW1741" s="302"/>
      <c r="AX1741" s="302"/>
      <c r="AY1741" s="302"/>
      <c r="AZ1741" s="302"/>
      <c r="BA1741" s="302"/>
      <c r="BB1741" s="302"/>
      <c r="BC1741" s="302"/>
      <c r="BD1741" s="302"/>
      <c r="BE1741" s="302"/>
      <c r="BF1741" s="329"/>
      <c r="BG1741" s="302"/>
      <c r="BH1741" s="302"/>
      <c r="BI1741" s="302"/>
      <c r="BJ1741" s="302"/>
      <c r="BK1741" s="302"/>
      <c r="BL1741" s="302"/>
      <c r="BM1741" s="302"/>
      <c r="BN1741" s="302"/>
      <c r="BO1741" s="302"/>
      <c r="BP1741" s="302"/>
      <c r="BQ1741" s="302"/>
      <c r="BR1741" s="302"/>
      <c r="BS1741" s="302"/>
      <c r="BT1741" s="302"/>
      <c r="BU1741" s="302"/>
      <c r="BV1741" s="302"/>
      <c r="BW1741" s="302"/>
      <c r="BX1741" s="302"/>
    </row>
    <row r="1742">
      <c r="A1742" s="328"/>
      <c r="B1742" s="328"/>
      <c r="C1742" s="328"/>
      <c r="D1742" s="400"/>
      <c r="E1742" s="46"/>
      <c r="F1742" s="46"/>
      <c r="G1742" s="46"/>
      <c r="H1742" s="47"/>
      <c r="I1742" s="294"/>
      <c r="J1742" s="295"/>
      <c r="K1742" s="296"/>
      <c r="L1742" s="296"/>
      <c r="M1742" s="47"/>
      <c r="N1742" s="47"/>
      <c r="O1742" s="369"/>
      <c r="P1742" s="369"/>
      <c r="Q1742" s="298"/>
      <c r="R1742" s="298"/>
      <c r="S1742" s="298"/>
      <c r="T1742" s="298"/>
      <c r="U1742" s="298"/>
      <c r="V1742" s="298"/>
      <c r="W1742" s="309"/>
      <c r="X1742" s="309"/>
      <c r="Y1742" s="309"/>
      <c r="Z1742" s="309"/>
      <c r="AA1742" s="308"/>
      <c r="AB1742" s="308"/>
      <c r="AC1742" s="308"/>
      <c r="AD1742" s="308"/>
      <c r="AE1742" s="317"/>
      <c r="AF1742" s="317"/>
      <c r="AG1742" s="308"/>
      <c r="AH1742" s="317"/>
      <c r="AI1742" s="317"/>
      <c r="AJ1742" s="308"/>
      <c r="AK1742" s="308"/>
      <c r="AL1742" s="308"/>
      <c r="AM1742" s="308"/>
      <c r="AN1742" s="302"/>
      <c r="AO1742" s="302"/>
      <c r="AP1742" s="302"/>
      <c r="AQ1742" s="302"/>
      <c r="AR1742" s="302"/>
      <c r="AS1742" s="302"/>
      <c r="AT1742" s="302"/>
      <c r="AU1742" s="302"/>
      <c r="AV1742" s="302"/>
      <c r="AW1742" s="302"/>
      <c r="AX1742" s="302"/>
      <c r="AY1742" s="302"/>
      <c r="AZ1742" s="302"/>
      <c r="BA1742" s="302"/>
      <c r="BB1742" s="302"/>
      <c r="BC1742" s="302"/>
      <c r="BD1742" s="302"/>
      <c r="BE1742" s="302"/>
      <c r="BF1742" s="329"/>
      <c r="BG1742" s="302"/>
      <c r="BH1742" s="302"/>
      <c r="BI1742" s="302"/>
      <c r="BJ1742" s="302"/>
      <c r="BK1742" s="302"/>
      <c r="BL1742" s="302"/>
      <c r="BM1742" s="302"/>
      <c r="BN1742" s="302"/>
      <c r="BO1742" s="302"/>
      <c r="BP1742" s="302"/>
      <c r="BQ1742" s="302"/>
      <c r="BR1742" s="302"/>
      <c r="BS1742" s="302"/>
      <c r="BT1742" s="302"/>
      <c r="BU1742" s="302"/>
      <c r="BV1742" s="302"/>
      <c r="BW1742" s="302"/>
      <c r="BX1742" s="302"/>
    </row>
    <row r="1743">
      <c r="A1743" s="328"/>
      <c r="B1743" s="328"/>
      <c r="C1743" s="328"/>
      <c r="D1743" s="400"/>
      <c r="E1743" s="46"/>
      <c r="F1743" s="46"/>
      <c r="G1743" s="46"/>
      <c r="H1743" s="47"/>
      <c r="I1743" s="294"/>
      <c r="J1743" s="295"/>
      <c r="K1743" s="296"/>
      <c r="L1743" s="296"/>
      <c r="M1743" s="47"/>
      <c r="N1743" s="47"/>
      <c r="O1743" s="369"/>
      <c r="P1743" s="369"/>
      <c r="Q1743" s="298"/>
      <c r="R1743" s="298"/>
      <c r="S1743" s="298"/>
      <c r="T1743" s="298"/>
      <c r="U1743" s="298"/>
      <c r="V1743" s="298"/>
      <c r="W1743" s="309"/>
      <c r="X1743" s="309"/>
      <c r="Y1743" s="309"/>
      <c r="Z1743" s="309"/>
      <c r="AA1743" s="308"/>
      <c r="AB1743" s="308"/>
      <c r="AC1743" s="308"/>
      <c r="AD1743" s="308"/>
      <c r="AE1743" s="317"/>
      <c r="AF1743" s="317"/>
      <c r="AG1743" s="308"/>
      <c r="AH1743" s="317"/>
      <c r="AI1743" s="317"/>
      <c r="AJ1743" s="308"/>
      <c r="AK1743" s="308"/>
      <c r="AL1743" s="308"/>
      <c r="AM1743" s="308"/>
      <c r="AN1743" s="302"/>
      <c r="AO1743" s="302"/>
      <c r="AP1743" s="302"/>
      <c r="AQ1743" s="302"/>
      <c r="AR1743" s="302"/>
      <c r="AS1743" s="302"/>
      <c r="AT1743" s="302"/>
      <c r="AU1743" s="302"/>
      <c r="AV1743" s="302"/>
      <c r="AW1743" s="302"/>
      <c r="AX1743" s="302"/>
      <c r="AY1743" s="302"/>
      <c r="AZ1743" s="302"/>
      <c r="BA1743" s="302"/>
      <c r="BB1743" s="302"/>
      <c r="BC1743" s="302"/>
      <c r="BD1743" s="302"/>
      <c r="BE1743" s="302"/>
      <c r="BF1743" s="329"/>
      <c r="BG1743" s="302"/>
      <c r="BH1743" s="302"/>
      <c r="BI1743" s="302"/>
      <c r="BJ1743" s="302"/>
      <c r="BK1743" s="302"/>
      <c r="BL1743" s="302"/>
      <c r="BM1743" s="302"/>
      <c r="BN1743" s="302"/>
      <c r="BO1743" s="302"/>
      <c r="BP1743" s="302"/>
      <c r="BQ1743" s="302"/>
      <c r="BR1743" s="302"/>
      <c r="BS1743" s="302"/>
      <c r="BT1743" s="302"/>
      <c r="BU1743" s="302"/>
      <c r="BV1743" s="302"/>
      <c r="BW1743" s="302"/>
      <c r="BX1743" s="302"/>
    </row>
    <row r="1744">
      <c r="A1744" s="328"/>
      <c r="B1744" s="328"/>
      <c r="C1744" s="328"/>
      <c r="D1744" s="400"/>
      <c r="E1744" s="46"/>
      <c r="F1744" s="46"/>
      <c r="G1744" s="46"/>
      <c r="H1744" s="47"/>
      <c r="I1744" s="294"/>
      <c r="J1744" s="295"/>
      <c r="K1744" s="296"/>
      <c r="L1744" s="296"/>
      <c r="M1744" s="47"/>
      <c r="N1744" s="47"/>
      <c r="O1744" s="369"/>
      <c r="P1744" s="369"/>
      <c r="Q1744" s="298"/>
      <c r="R1744" s="298"/>
      <c r="S1744" s="298"/>
      <c r="T1744" s="298"/>
      <c r="U1744" s="298"/>
      <c r="V1744" s="298"/>
      <c r="W1744" s="309"/>
      <c r="X1744" s="309"/>
      <c r="Y1744" s="309"/>
      <c r="Z1744" s="309"/>
      <c r="AA1744" s="308"/>
      <c r="AB1744" s="308"/>
      <c r="AC1744" s="308"/>
      <c r="AD1744" s="308"/>
      <c r="AE1744" s="317"/>
      <c r="AF1744" s="317"/>
      <c r="AG1744" s="308"/>
      <c r="AH1744" s="317"/>
      <c r="AI1744" s="317"/>
      <c r="AJ1744" s="308"/>
      <c r="AK1744" s="308"/>
      <c r="AL1744" s="308"/>
      <c r="AM1744" s="308"/>
      <c r="AN1744" s="302"/>
      <c r="AO1744" s="302"/>
      <c r="AP1744" s="302"/>
      <c r="AQ1744" s="302"/>
      <c r="AR1744" s="302"/>
      <c r="AS1744" s="302"/>
      <c r="AT1744" s="302"/>
      <c r="AU1744" s="302"/>
      <c r="AV1744" s="302"/>
      <c r="AW1744" s="302"/>
      <c r="AX1744" s="302"/>
      <c r="AY1744" s="302"/>
      <c r="AZ1744" s="302"/>
      <c r="BA1744" s="302"/>
      <c r="BB1744" s="302"/>
      <c r="BC1744" s="302"/>
      <c r="BD1744" s="302"/>
      <c r="BE1744" s="302"/>
      <c r="BF1744" s="329"/>
      <c r="BG1744" s="302"/>
      <c r="BH1744" s="302"/>
      <c r="BI1744" s="302"/>
      <c r="BJ1744" s="302"/>
      <c r="BK1744" s="302"/>
      <c r="BL1744" s="302"/>
      <c r="BM1744" s="302"/>
      <c r="BN1744" s="302"/>
      <c r="BO1744" s="302"/>
      <c r="BP1744" s="302"/>
      <c r="BQ1744" s="302"/>
      <c r="BR1744" s="302"/>
      <c r="BS1744" s="302"/>
      <c r="BT1744" s="302"/>
      <c r="BU1744" s="302"/>
      <c r="BV1744" s="302"/>
      <c r="BW1744" s="302"/>
      <c r="BX1744" s="302"/>
    </row>
    <row r="1745">
      <c r="A1745" s="328"/>
      <c r="B1745" s="328"/>
      <c r="C1745" s="328"/>
      <c r="D1745" s="400"/>
      <c r="E1745" s="46"/>
      <c r="F1745" s="46"/>
      <c r="G1745" s="46"/>
      <c r="H1745" s="47"/>
      <c r="I1745" s="294"/>
      <c r="J1745" s="295"/>
      <c r="K1745" s="296"/>
      <c r="L1745" s="296"/>
      <c r="M1745" s="47"/>
      <c r="N1745" s="47"/>
      <c r="O1745" s="369"/>
      <c r="P1745" s="369"/>
      <c r="Q1745" s="298"/>
      <c r="R1745" s="298"/>
      <c r="S1745" s="298"/>
      <c r="T1745" s="298"/>
      <c r="U1745" s="298"/>
      <c r="V1745" s="298"/>
      <c r="W1745" s="309"/>
      <c r="X1745" s="309"/>
      <c r="Y1745" s="309"/>
      <c r="Z1745" s="309"/>
      <c r="AA1745" s="308"/>
      <c r="AB1745" s="308"/>
      <c r="AC1745" s="308"/>
      <c r="AD1745" s="308"/>
      <c r="AE1745" s="317"/>
      <c r="AF1745" s="317"/>
      <c r="AG1745" s="308"/>
      <c r="AH1745" s="317"/>
      <c r="AI1745" s="317"/>
      <c r="AJ1745" s="308"/>
      <c r="AK1745" s="308"/>
      <c r="AL1745" s="308"/>
      <c r="AM1745" s="308"/>
      <c r="AN1745" s="302"/>
      <c r="AO1745" s="302"/>
      <c r="AP1745" s="302"/>
      <c r="AQ1745" s="302"/>
      <c r="AR1745" s="302"/>
      <c r="AS1745" s="302"/>
      <c r="AT1745" s="302"/>
      <c r="AU1745" s="302"/>
      <c r="AV1745" s="302"/>
      <c r="AW1745" s="302"/>
      <c r="AX1745" s="302"/>
      <c r="AY1745" s="302"/>
      <c r="AZ1745" s="302"/>
      <c r="BA1745" s="302"/>
      <c r="BB1745" s="302"/>
      <c r="BC1745" s="302"/>
      <c r="BD1745" s="302"/>
      <c r="BE1745" s="302"/>
      <c r="BF1745" s="329"/>
      <c r="BG1745" s="302"/>
      <c r="BH1745" s="302"/>
      <c r="BI1745" s="302"/>
      <c r="BJ1745" s="302"/>
      <c r="BK1745" s="302"/>
      <c r="BL1745" s="302"/>
      <c r="BM1745" s="302"/>
      <c r="BN1745" s="302"/>
      <c r="BO1745" s="302"/>
      <c r="BP1745" s="302"/>
      <c r="BQ1745" s="302"/>
      <c r="BR1745" s="302"/>
      <c r="BS1745" s="302"/>
      <c r="BT1745" s="302"/>
      <c r="BU1745" s="302"/>
      <c r="BV1745" s="302"/>
      <c r="BW1745" s="302"/>
      <c r="BX1745" s="302"/>
    </row>
    <row r="1746">
      <c r="A1746" s="328"/>
      <c r="B1746" s="328"/>
      <c r="C1746" s="328"/>
      <c r="D1746" s="400"/>
      <c r="E1746" s="46"/>
      <c r="F1746" s="46"/>
      <c r="G1746" s="46"/>
      <c r="H1746" s="47"/>
      <c r="I1746" s="294"/>
      <c r="J1746" s="295"/>
      <c r="K1746" s="296"/>
      <c r="L1746" s="296"/>
      <c r="M1746" s="47"/>
      <c r="N1746" s="47"/>
      <c r="O1746" s="369"/>
      <c r="P1746" s="369"/>
      <c r="Q1746" s="298"/>
      <c r="R1746" s="298"/>
      <c r="S1746" s="298"/>
      <c r="T1746" s="298"/>
      <c r="U1746" s="298"/>
      <c r="V1746" s="298"/>
      <c r="W1746" s="309"/>
      <c r="X1746" s="309"/>
      <c r="Y1746" s="309"/>
      <c r="Z1746" s="309"/>
      <c r="AA1746" s="308"/>
      <c r="AB1746" s="308"/>
      <c r="AC1746" s="308"/>
      <c r="AD1746" s="308"/>
      <c r="AE1746" s="317"/>
      <c r="AF1746" s="317"/>
      <c r="AG1746" s="308"/>
      <c r="AH1746" s="317"/>
      <c r="AI1746" s="317"/>
      <c r="AJ1746" s="308"/>
      <c r="AK1746" s="308"/>
      <c r="AL1746" s="308"/>
      <c r="AM1746" s="308"/>
      <c r="AN1746" s="302"/>
      <c r="AO1746" s="302"/>
      <c r="AP1746" s="302"/>
      <c r="AQ1746" s="302"/>
      <c r="AR1746" s="302"/>
      <c r="AS1746" s="302"/>
      <c r="AT1746" s="302"/>
      <c r="AU1746" s="302"/>
      <c r="AV1746" s="302"/>
      <c r="AW1746" s="302"/>
      <c r="AX1746" s="302"/>
      <c r="AY1746" s="302"/>
      <c r="AZ1746" s="302"/>
      <c r="BA1746" s="302"/>
      <c r="BB1746" s="302"/>
      <c r="BC1746" s="302"/>
      <c r="BD1746" s="302"/>
      <c r="BE1746" s="302"/>
      <c r="BF1746" s="329"/>
      <c r="BG1746" s="302"/>
      <c r="BH1746" s="302"/>
      <c r="BI1746" s="302"/>
      <c r="BJ1746" s="302"/>
      <c r="BK1746" s="302"/>
      <c r="BL1746" s="302"/>
      <c r="BM1746" s="302"/>
      <c r="BN1746" s="302"/>
      <c r="BO1746" s="302"/>
      <c r="BP1746" s="302"/>
      <c r="BQ1746" s="302"/>
      <c r="BR1746" s="302"/>
      <c r="BS1746" s="302"/>
      <c r="BT1746" s="302"/>
      <c r="BU1746" s="302"/>
      <c r="BV1746" s="302"/>
      <c r="BW1746" s="302"/>
      <c r="BX1746" s="302"/>
    </row>
    <row r="1747">
      <c r="A1747" s="328"/>
      <c r="B1747" s="328"/>
      <c r="C1747" s="328"/>
      <c r="D1747" s="400"/>
      <c r="E1747" s="46"/>
      <c r="F1747" s="46"/>
      <c r="G1747" s="46"/>
      <c r="H1747" s="47"/>
      <c r="I1747" s="294"/>
      <c r="J1747" s="295"/>
      <c r="K1747" s="296"/>
      <c r="L1747" s="296"/>
      <c r="M1747" s="47"/>
      <c r="N1747" s="47"/>
      <c r="O1747" s="369"/>
      <c r="P1747" s="369"/>
      <c r="Q1747" s="298"/>
      <c r="R1747" s="298"/>
      <c r="S1747" s="298"/>
      <c r="T1747" s="298"/>
      <c r="U1747" s="298"/>
      <c r="V1747" s="298"/>
      <c r="W1747" s="309"/>
      <c r="X1747" s="309"/>
      <c r="Y1747" s="309"/>
      <c r="Z1747" s="309"/>
      <c r="AA1747" s="308"/>
      <c r="AB1747" s="308"/>
      <c r="AC1747" s="308"/>
      <c r="AD1747" s="308"/>
      <c r="AE1747" s="317"/>
      <c r="AF1747" s="317"/>
      <c r="AG1747" s="308"/>
      <c r="AH1747" s="317"/>
      <c r="AI1747" s="317"/>
      <c r="AJ1747" s="308"/>
      <c r="AK1747" s="308"/>
      <c r="AL1747" s="308"/>
      <c r="AM1747" s="308"/>
      <c r="AN1747" s="302"/>
      <c r="AO1747" s="302"/>
      <c r="AP1747" s="302"/>
      <c r="AQ1747" s="302"/>
      <c r="AR1747" s="302"/>
      <c r="AS1747" s="302"/>
      <c r="AT1747" s="302"/>
      <c r="AU1747" s="302"/>
      <c r="AV1747" s="302"/>
      <c r="AW1747" s="302"/>
      <c r="AX1747" s="302"/>
      <c r="AY1747" s="302"/>
      <c r="AZ1747" s="302"/>
      <c r="BA1747" s="302"/>
      <c r="BB1747" s="302"/>
      <c r="BC1747" s="302"/>
      <c r="BD1747" s="302"/>
      <c r="BE1747" s="302"/>
      <c r="BF1747" s="329"/>
      <c r="BG1747" s="302"/>
      <c r="BH1747" s="302"/>
      <c r="BI1747" s="302"/>
      <c r="BJ1747" s="302"/>
      <c r="BK1747" s="302"/>
      <c r="BL1747" s="302"/>
      <c r="BM1747" s="302"/>
      <c r="BN1747" s="302"/>
      <c r="BO1747" s="302"/>
      <c r="BP1747" s="302"/>
      <c r="BQ1747" s="302"/>
      <c r="BR1747" s="302"/>
      <c r="BS1747" s="302"/>
      <c r="BT1747" s="302"/>
      <c r="BU1747" s="302"/>
      <c r="BV1747" s="302"/>
      <c r="BW1747" s="302"/>
      <c r="BX1747" s="302"/>
    </row>
    <row r="1748">
      <c r="A1748" s="328"/>
      <c r="B1748" s="328"/>
      <c r="C1748" s="328"/>
      <c r="D1748" s="400"/>
      <c r="E1748" s="46"/>
      <c r="F1748" s="46"/>
      <c r="G1748" s="46"/>
      <c r="H1748" s="47"/>
      <c r="I1748" s="294"/>
      <c r="J1748" s="295"/>
      <c r="K1748" s="296"/>
      <c r="L1748" s="296"/>
      <c r="M1748" s="47"/>
      <c r="N1748" s="47"/>
      <c r="O1748" s="369"/>
      <c r="P1748" s="369"/>
      <c r="Q1748" s="298"/>
      <c r="R1748" s="298"/>
      <c r="S1748" s="298"/>
      <c r="T1748" s="298"/>
      <c r="U1748" s="298"/>
      <c r="V1748" s="298"/>
      <c r="W1748" s="309"/>
      <c r="X1748" s="309"/>
      <c r="Y1748" s="309"/>
      <c r="Z1748" s="309"/>
      <c r="AA1748" s="308"/>
      <c r="AB1748" s="308"/>
      <c r="AC1748" s="308"/>
      <c r="AD1748" s="308"/>
      <c r="AE1748" s="317"/>
      <c r="AF1748" s="317"/>
      <c r="AG1748" s="308"/>
      <c r="AH1748" s="317"/>
      <c r="AI1748" s="317"/>
      <c r="AJ1748" s="308"/>
      <c r="AK1748" s="308"/>
      <c r="AL1748" s="308"/>
      <c r="AM1748" s="308"/>
      <c r="AN1748" s="302"/>
      <c r="AO1748" s="302"/>
      <c r="AP1748" s="302"/>
      <c r="AQ1748" s="302"/>
      <c r="AR1748" s="302"/>
      <c r="AS1748" s="302"/>
      <c r="AT1748" s="302"/>
      <c r="AU1748" s="302"/>
      <c r="AV1748" s="302"/>
      <c r="AW1748" s="302"/>
      <c r="AX1748" s="302"/>
      <c r="AY1748" s="302"/>
      <c r="AZ1748" s="302"/>
      <c r="BA1748" s="302"/>
      <c r="BB1748" s="302"/>
      <c r="BC1748" s="302"/>
      <c r="BD1748" s="302"/>
      <c r="BE1748" s="302"/>
      <c r="BF1748" s="329"/>
      <c r="BG1748" s="302"/>
      <c r="BH1748" s="302"/>
      <c r="BI1748" s="302"/>
      <c r="BJ1748" s="302"/>
      <c r="BK1748" s="302"/>
      <c r="BL1748" s="302"/>
      <c r="BM1748" s="302"/>
      <c r="BN1748" s="302"/>
      <c r="BO1748" s="302"/>
      <c r="BP1748" s="302"/>
      <c r="BQ1748" s="302"/>
      <c r="BR1748" s="302"/>
      <c r="BS1748" s="302"/>
      <c r="BT1748" s="302"/>
      <c r="BU1748" s="302"/>
      <c r="BV1748" s="302"/>
      <c r="BW1748" s="302"/>
      <c r="BX1748" s="302"/>
    </row>
    <row r="1749">
      <c r="A1749" s="328"/>
      <c r="B1749" s="328"/>
      <c r="C1749" s="328"/>
      <c r="D1749" s="400"/>
      <c r="E1749" s="46"/>
      <c r="F1749" s="46"/>
      <c r="G1749" s="46"/>
      <c r="H1749" s="47"/>
      <c r="I1749" s="294"/>
      <c r="J1749" s="295"/>
      <c r="K1749" s="296"/>
      <c r="L1749" s="296"/>
      <c r="M1749" s="47"/>
      <c r="N1749" s="47"/>
      <c r="O1749" s="369"/>
      <c r="P1749" s="369"/>
      <c r="Q1749" s="298"/>
      <c r="R1749" s="298"/>
      <c r="S1749" s="298"/>
      <c r="T1749" s="298"/>
      <c r="U1749" s="298"/>
      <c r="V1749" s="298"/>
      <c r="W1749" s="309"/>
      <c r="X1749" s="309"/>
      <c r="Y1749" s="309"/>
      <c r="Z1749" s="309"/>
      <c r="AA1749" s="308"/>
      <c r="AB1749" s="308"/>
      <c r="AC1749" s="308"/>
      <c r="AD1749" s="308"/>
      <c r="AE1749" s="317"/>
      <c r="AF1749" s="317"/>
      <c r="AG1749" s="308"/>
      <c r="AH1749" s="317"/>
      <c r="AI1749" s="317"/>
      <c r="AJ1749" s="308"/>
      <c r="AK1749" s="308"/>
      <c r="AL1749" s="308"/>
      <c r="AM1749" s="308"/>
      <c r="AN1749" s="302"/>
      <c r="AO1749" s="302"/>
      <c r="AP1749" s="302"/>
      <c r="AQ1749" s="302"/>
      <c r="AR1749" s="302"/>
      <c r="AS1749" s="302"/>
      <c r="AT1749" s="302"/>
      <c r="AU1749" s="302"/>
      <c r="AV1749" s="302"/>
      <c r="AW1749" s="302"/>
      <c r="AX1749" s="302"/>
      <c r="AY1749" s="302"/>
      <c r="AZ1749" s="302"/>
      <c r="BA1749" s="302"/>
      <c r="BB1749" s="302"/>
      <c r="BC1749" s="302"/>
      <c r="BD1749" s="302"/>
      <c r="BE1749" s="302"/>
      <c r="BF1749" s="329"/>
      <c r="BG1749" s="302"/>
      <c r="BH1749" s="302"/>
      <c r="BI1749" s="302"/>
      <c r="BJ1749" s="302"/>
      <c r="BK1749" s="302"/>
      <c r="BL1749" s="302"/>
      <c r="BM1749" s="302"/>
      <c r="BN1749" s="302"/>
      <c r="BO1749" s="302"/>
      <c r="BP1749" s="302"/>
      <c r="BQ1749" s="302"/>
      <c r="BR1749" s="302"/>
      <c r="BS1749" s="302"/>
      <c r="BT1749" s="302"/>
      <c r="BU1749" s="302"/>
      <c r="BV1749" s="302"/>
      <c r="BW1749" s="302"/>
      <c r="BX1749" s="302"/>
    </row>
    <row r="1750">
      <c r="A1750" s="328"/>
      <c r="B1750" s="328"/>
      <c r="C1750" s="328"/>
      <c r="D1750" s="400"/>
      <c r="E1750" s="46"/>
      <c r="F1750" s="46"/>
      <c r="G1750" s="46"/>
      <c r="H1750" s="47"/>
      <c r="I1750" s="294"/>
      <c r="J1750" s="295"/>
      <c r="K1750" s="296"/>
      <c r="L1750" s="296"/>
      <c r="M1750" s="47"/>
      <c r="N1750" s="47"/>
      <c r="O1750" s="369"/>
      <c r="P1750" s="369"/>
      <c r="Q1750" s="298"/>
      <c r="R1750" s="298"/>
      <c r="S1750" s="298"/>
      <c r="T1750" s="298"/>
      <c r="U1750" s="298"/>
      <c r="V1750" s="298"/>
      <c r="W1750" s="309"/>
      <c r="X1750" s="309"/>
      <c r="Y1750" s="309"/>
      <c r="Z1750" s="309"/>
      <c r="AA1750" s="308"/>
      <c r="AB1750" s="308"/>
      <c r="AC1750" s="308"/>
      <c r="AD1750" s="308"/>
      <c r="AE1750" s="317"/>
      <c r="AF1750" s="317"/>
      <c r="AG1750" s="308"/>
      <c r="AH1750" s="317"/>
      <c r="AI1750" s="317"/>
      <c r="AJ1750" s="308"/>
      <c r="AK1750" s="308"/>
      <c r="AL1750" s="308"/>
      <c r="AM1750" s="308"/>
      <c r="AN1750" s="302"/>
      <c r="AO1750" s="302"/>
      <c r="AP1750" s="302"/>
      <c r="AQ1750" s="302"/>
      <c r="AR1750" s="302"/>
      <c r="AS1750" s="302"/>
      <c r="AT1750" s="302"/>
      <c r="AU1750" s="302"/>
      <c r="AV1750" s="302"/>
      <c r="AW1750" s="302"/>
      <c r="AX1750" s="302"/>
      <c r="AY1750" s="302"/>
      <c r="AZ1750" s="302"/>
      <c r="BA1750" s="302"/>
      <c r="BB1750" s="302"/>
      <c r="BC1750" s="302"/>
      <c r="BD1750" s="302"/>
      <c r="BE1750" s="302"/>
      <c r="BF1750" s="329"/>
      <c r="BG1750" s="302"/>
      <c r="BH1750" s="302"/>
      <c r="BI1750" s="302"/>
      <c r="BJ1750" s="302"/>
      <c r="BK1750" s="302"/>
      <c r="BL1750" s="302"/>
      <c r="BM1750" s="302"/>
      <c r="BN1750" s="302"/>
      <c r="BO1750" s="302"/>
      <c r="BP1750" s="302"/>
      <c r="BQ1750" s="302"/>
      <c r="BR1750" s="302"/>
      <c r="BS1750" s="302"/>
      <c r="BT1750" s="302"/>
      <c r="BU1750" s="302"/>
      <c r="BV1750" s="302"/>
      <c r="BW1750" s="302"/>
      <c r="BX1750" s="302"/>
    </row>
    <row r="1751">
      <c r="A1751" s="328"/>
      <c r="B1751" s="328"/>
      <c r="C1751" s="328"/>
      <c r="D1751" s="400"/>
      <c r="E1751" s="46"/>
      <c r="F1751" s="46"/>
      <c r="G1751" s="46"/>
      <c r="H1751" s="47"/>
      <c r="I1751" s="294"/>
      <c r="J1751" s="295"/>
      <c r="K1751" s="296"/>
      <c r="L1751" s="296"/>
      <c r="M1751" s="47"/>
      <c r="N1751" s="47"/>
      <c r="O1751" s="369"/>
      <c r="P1751" s="369"/>
      <c r="Q1751" s="298"/>
      <c r="R1751" s="298"/>
      <c r="S1751" s="298"/>
      <c r="T1751" s="298"/>
      <c r="U1751" s="298"/>
      <c r="V1751" s="298"/>
      <c r="W1751" s="309"/>
      <c r="X1751" s="309"/>
      <c r="Y1751" s="309"/>
      <c r="Z1751" s="309"/>
      <c r="AA1751" s="308"/>
      <c r="AB1751" s="308"/>
      <c r="AC1751" s="308"/>
      <c r="AD1751" s="308"/>
      <c r="AE1751" s="317"/>
      <c r="AF1751" s="317"/>
      <c r="AG1751" s="308"/>
      <c r="AH1751" s="317"/>
      <c r="AI1751" s="317"/>
      <c r="AJ1751" s="308"/>
      <c r="AK1751" s="308"/>
      <c r="AL1751" s="308"/>
      <c r="AM1751" s="308"/>
      <c r="AN1751" s="302"/>
      <c r="AO1751" s="302"/>
      <c r="AP1751" s="302"/>
      <c r="AQ1751" s="302"/>
      <c r="AR1751" s="302"/>
      <c r="AS1751" s="302"/>
      <c r="AT1751" s="302"/>
      <c r="AU1751" s="302"/>
      <c r="AV1751" s="302"/>
      <c r="AW1751" s="302"/>
      <c r="AX1751" s="302"/>
      <c r="AY1751" s="302"/>
      <c r="AZ1751" s="302"/>
      <c r="BA1751" s="302"/>
      <c r="BB1751" s="302"/>
      <c r="BC1751" s="302"/>
      <c r="BD1751" s="302"/>
      <c r="BE1751" s="302"/>
      <c r="BF1751" s="329"/>
      <c r="BG1751" s="302"/>
      <c r="BH1751" s="302"/>
      <c r="BI1751" s="302"/>
      <c r="BJ1751" s="302"/>
      <c r="BK1751" s="302"/>
      <c r="BL1751" s="302"/>
      <c r="BM1751" s="302"/>
      <c r="BN1751" s="302"/>
      <c r="BO1751" s="302"/>
      <c r="BP1751" s="302"/>
      <c r="BQ1751" s="302"/>
      <c r="BR1751" s="302"/>
      <c r="BS1751" s="302"/>
      <c r="BT1751" s="302"/>
      <c r="BU1751" s="302"/>
      <c r="BV1751" s="302"/>
      <c r="BW1751" s="302"/>
      <c r="BX1751" s="302"/>
    </row>
    <row r="1752">
      <c r="A1752" s="328"/>
      <c r="B1752" s="328"/>
      <c r="C1752" s="328"/>
      <c r="D1752" s="400"/>
      <c r="E1752" s="46"/>
      <c r="F1752" s="46"/>
      <c r="G1752" s="46"/>
      <c r="H1752" s="47"/>
      <c r="I1752" s="294"/>
      <c r="J1752" s="295"/>
      <c r="K1752" s="296"/>
      <c r="L1752" s="296"/>
      <c r="M1752" s="47"/>
      <c r="N1752" s="47"/>
      <c r="O1752" s="369"/>
      <c r="P1752" s="369"/>
      <c r="Q1752" s="298"/>
      <c r="R1752" s="298"/>
      <c r="S1752" s="298"/>
      <c r="T1752" s="298"/>
      <c r="U1752" s="298"/>
      <c r="V1752" s="298"/>
      <c r="W1752" s="309"/>
      <c r="X1752" s="309"/>
      <c r="Y1752" s="309"/>
      <c r="Z1752" s="309"/>
      <c r="AA1752" s="308"/>
      <c r="AB1752" s="308"/>
      <c r="AC1752" s="308"/>
      <c r="AD1752" s="308"/>
      <c r="AE1752" s="317"/>
      <c r="AF1752" s="317"/>
      <c r="AG1752" s="308"/>
      <c r="AH1752" s="317"/>
      <c r="AI1752" s="317"/>
      <c r="AJ1752" s="308"/>
      <c r="AK1752" s="308"/>
      <c r="AL1752" s="308"/>
      <c r="AM1752" s="308"/>
      <c r="AN1752" s="302"/>
      <c r="AO1752" s="302"/>
      <c r="AP1752" s="302"/>
      <c r="AQ1752" s="302"/>
      <c r="AR1752" s="302"/>
      <c r="AS1752" s="302"/>
      <c r="AT1752" s="302"/>
      <c r="AU1752" s="302"/>
      <c r="AV1752" s="302"/>
      <c r="AW1752" s="302"/>
      <c r="AX1752" s="302"/>
      <c r="AY1752" s="302"/>
      <c r="AZ1752" s="302"/>
      <c r="BA1752" s="302"/>
      <c r="BB1752" s="302"/>
      <c r="BC1752" s="302"/>
      <c r="BD1752" s="302"/>
      <c r="BE1752" s="302"/>
      <c r="BF1752" s="329"/>
      <c r="BG1752" s="302"/>
      <c r="BH1752" s="302"/>
      <c r="BI1752" s="302"/>
      <c r="BJ1752" s="302"/>
      <c r="BK1752" s="302"/>
      <c r="BL1752" s="302"/>
      <c r="BM1752" s="302"/>
      <c r="BN1752" s="302"/>
      <c r="BO1752" s="302"/>
      <c r="BP1752" s="302"/>
      <c r="BQ1752" s="302"/>
      <c r="BR1752" s="302"/>
      <c r="BS1752" s="302"/>
      <c r="BT1752" s="302"/>
      <c r="BU1752" s="302"/>
      <c r="BV1752" s="302"/>
      <c r="BW1752" s="302"/>
      <c r="BX1752" s="302"/>
    </row>
    <row r="1753">
      <c r="A1753" s="328"/>
      <c r="B1753" s="328"/>
      <c r="C1753" s="328"/>
      <c r="D1753" s="400"/>
      <c r="E1753" s="46"/>
      <c r="F1753" s="46"/>
      <c r="G1753" s="46"/>
      <c r="H1753" s="47"/>
      <c r="I1753" s="294"/>
      <c r="J1753" s="295"/>
      <c r="K1753" s="296"/>
      <c r="L1753" s="296"/>
      <c r="M1753" s="47"/>
      <c r="N1753" s="47"/>
      <c r="O1753" s="369"/>
      <c r="P1753" s="369"/>
      <c r="Q1753" s="298"/>
      <c r="R1753" s="298"/>
      <c r="S1753" s="298"/>
      <c r="T1753" s="298"/>
      <c r="U1753" s="298"/>
      <c r="V1753" s="298"/>
      <c r="W1753" s="309"/>
      <c r="X1753" s="309"/>
      <c r="Y1753" s="309"/>
      <c r="Z1753" s="309"/>
      <c r="AA1753" s="308"/>
      <c r="AB1753" s="308"/>
      <c r="AC1753" s="308"/>
      <c r="AD1753" s="308"/>
      <c r="AE1753" s="317"/>
      <c r="AF1753" s="317"/>
      <c r="AG1753" s="308"/>
      <c r="AH1753" s="317"/>
      <c r="AI1753" s="317"/>
      <c r="AJ1753" s="308"/>
      <c r="AK1753" s="308"/>
      <c r="AL1753" s="308"/>
      <c r="AM1753" s="308"/>
      <c r="AN1753" s="302"/>
      <c r="AO1753" s="302"/>
      <c r="AP1753" s="302"/>
      <c r="AQ1753" s="302"/>
      <c r="AR1753" s="302"/>
      <c r="AS1753" s="302"/>
      <c r="AT1753" s="302"/>
      <c r="AU1753" s="302"/>
      <c r="AV1753" s="302"/>
      <c r="AW1753" s="302"/>
      <c r="AX1753" s="302"/>
      <c r="AY1753" s="302"/>
      <c r="AZ1753" s="302"/>
      <c r="BA1753" s="302"/>
      <c r="BB1753" s="302"/>
      <c r="BC1753" s="302"/>
      <c r="BD1753" s="302"/>
      <c r="BE1753" s="302"/>
      <c r="BF1753" s="329"/>
      <c r="BG1753" s="302"/>
      <c r="BH1753" s="302"/>
      <c r="BI1753" s="302"/>
      <c r="BJ1753" s="302"/>
      <c r="BK1753" s="302"/>
      <c r="BL1753" s="302"/>
      <c r="BM1753" s="302"/>
      <c r="BN1753" s="302"/>
      <c r="BO1753" s="302"/>
      <c r="BP1753" s="302"/>
      <c r="BQ1753" s="302"/>
      <c r="BR1753" s="302"/>
      <c r="BS1753" s="302"/>
      <c r="BT1753" s="302"/>
      <c r="BU1753" s="302"/>
      <c r="BV1753" s="302"/>
      <c r="BW1753" s="302"/>
      <c r="BX1753" s="302"/>
    </row>
    <row r="1754">
      <c r="A1754" s="328"/>
      <c r="B1754" s="328"/>
      <c r="C1754" s="328"/>
      <c r="D1754" s="400"/>
      <c r="E1754" s="46"/>
      <c r="F1754" s="46"/>
      <c r="G1754" s="46"/>
      <c r="H1754" s="47"/>
      <c r="I1754" s="294"/>
      <c r="J1754" s="295"/>
      <c r="K1754" s="296"/>
      <c r="L1754" s="296"/>
      <c r="M1754" s="47"/>
      <c r="N1754" s="47"/>
      <c r="O1754" s="369"/>
      <c r="P1754" s="369"/>
      <c r="Q1754" s="298"/>
      <c r="R1754" s="298"/>
      <c r="S1754" s="298"/>
      <c r="T1754" s="298"/>
      <c r="U1754" s="298"/>
      <c r="V1754" s="298"/>
      <c r="W1754" s="309"/>
      <c r="X1754" s="309"/>
      <c r="Y1754" s="309"/>
      <c r="Z1754" s="309"/>
      <c r="AA1754" s="308"/>
      <c r="AB1754" s="308"/>
      <c r="AC1754" s="308"/>
      <c r="AD1754" s="308"/>
      <c r="AE1754" s="317"/>
      <c r="AF1754" s="317"/>
      <c r="AG1754" s="308"/>
      <c r="AH1754" s="317"/>
      <c r="AI1754" s="317"/>
      <c r="AJ1754" s="308"/>
      <c r="AK1754" s="308"/>
      <c r="AL1754" s="308"/>
      <c r="AM1754" s="308"/>
      <c r="AN1754" s="302"/>
      <c r="AO1754" s="302"/>
      <c r="AP1754" s="302"/>
      <c r="AQ1754" s="302"/>
      <c r="AR1754" s="302"/>
      <c r="AS1754" s="302"/>
      <c r="AT1754" s="302"/>
      <c r="AU1754" s="302"/>
      <c r="AV1754" s="302"/>
      <c r="AW1754" s="302"/>
      <c r="AX1754" s="302"/>
      <c r="AY1754" s="302"/>
      <c r="AZ1754" s="302"/>
      <c r="BA1754" s="302"/>
      <c r="BB1754" s="302"/>
      <c r="BC1754" s="302"/>
      <c r="BD1754" s="302"/>
      <c r="BE1754" s="302"/>
      <c r="BF1754" s="329"/>
      <c r="BG1754" s="302"/>
      <c r="BH1754" s="302"/>
      <c r="BI1754" s="302"/>
      <c r="BJ1754" s="302"/>
      <c r="BK1754" s="302"/>
      <c r="BL1754" s="302"/>
      <c r="BM1754" s="302"/>
      <c r="BN1754" s="302"/>
      <c r="BO1754" s="302"/>
      <c r="BP1754" s="302"/>
      <c r="BQ1754" s="302"/>
      <c r="BR1754" s="302"/>
      <c r="BS1754" s="302"/>
      <c r="BT1754" s="302"/>
      <c r="BU1754" s="302"/>
      <c r="BV1754" s="302"/>
      <c r="BW1754" s="302"/>
      <c r="BX1754" s="302"/>
    </row>
    <row r="1755">
      <c r="A1755" s="328"/>
      <c r="B1755" s="328"/>
      <c r="C1755" s="328"/>
      <c r="D1755" s="400"/>
      <c r="E1755" s="46"/>
      <c r="F1755" s="46"/>
      <c r="G1755" s="46"/>
      <c r="H1755" s="47"/>
      <c r="I1755" s="294"/>
      <c r="J1755" s="295"/>
      <c r="K1755" s="296"/>
      <c r="L1755" s="296"/>
      <c r="M1755" s="47"/>
      <c r="N1755" s="47"/>
      <c r="O1755" s="369"/>
      <c r="P1755" s="369"/>
      <c r="Q1755" s="298"/>
      <c r="R1755" s="298"/>
      <c r="S1755" s="298"/>
      <c r="T1755" s="298"/>
      <c r="U1755" s="298"/>
      <c r="V1755" s="298"/>
      <c r="W1755" s="309"/>
      <c r="X1755" s="309"/>
      <c r="Y1755" s="309"/>
      <c r="Z1755" s="309"/>
      <c r="AA1755" s="308"/>
      <c r="AB1755" s="308"/>
      <c r="AC1755" s="308"/>
      <c r="AD1755" s="308"/>
      <c r="AE1755" s="317"/>
      <c r="AF1755" s="317"/>
      <c r="AG1755" s="308"/>
      <c r="AH1755" s="317"/>
      <c r="AI1755" s="317"/>
      <c r="AJ1755" s="308"/>
      <c r="AK1755" s="308"/>
      <c r="AL1755" s="308"/>
      <c r="AM1755" s="308"/>
      <c r="AN1755" s="302"/>
      <c r="AO1755" s="302"/>
      <c r="AP1755" s="302"/>
      <c r="AQ1755" s="302"/>
      <c r="AR1755" s="302"/>
      <c r="AS1755" s="302"/>
      <c r="AT1755" s="302"/>
      <c r="AU1755" s="302"/>
      <c r="AV1755" s="302"/>
      <c r="AW1755" s="302"/>
      <c r="AX1755" s="302"/>
      <c r="AY1755" s="302"/>
      <c r="AZ1755" s="302"/>
      <c r="BA1755" s="302"/>
      <c r="BB1755" s="302"/>
      <c r="BC1755" s="302"/>
      <c r="BD1755" s="302"/>
      <c r="BE1755" s="302"/>
      <c r="BF1755" s="329"/>
      <c r="BG1755" s="302"/>
      <c r="BH1755" s="302"/>
      <c r="BI1755" s="302"/>
      <c r="BJ1755" s="302"/>
      <c r="BK1755" s="302"/>
      <c r="BL1755" s="302"/>
      <c r="BM1755" s="302"/>
      <c r="BN1755" s="302"/>
      <c r="BO1755" s="302"/>
      <c r="BP1755" s="302"/>
      <c r="BQ1755" s="302"/>
      <c r="BR1755" s="302"/>
      <c r="BS1755" s="302"/>
      <c r="BT1755" s="302"/>
      <c r="BU1755" s="302"/>
      <c r="BV1755" s="302"/>
      <c r="BW1755" s="302"/>
      <c r="BX1755" s="302"/>
    </row>
    <row r="1756">
      <c r="A1756" s="328"/>
      <c r="B1756" s="328"/>
      <c r="C1756" s="328"/>
      <c r="D1756" s="400"/>
      <c r="E1756" s="46"/>
      <c r="F1756" s="46"/>
      <c r="G1756" s="46"/>
      <c r="H1756" s="47"/>
      <c r="I1756" s="294"/>
      <c r="J1756" s="295"/>
      <c r="K1756" s="296"/>
      <c r="L1756" s="296"/>
      <c r="M1756" s="47"/>
      <c r="N1756" s="47"/>
      <c r="O1756" s="369"/>
      <c r="P1756" s="369"/>
      <c r="Q1756" s="298"/>
      <c r="R1756" s="298"/>
      <c r="S1756" s="298"/>
      <c r="T1756" s="298"/>
      <c r="U1756" s="298"/>
      <c r="V1756" s="298"/>
      <c r="W1756" s="309"/>
      <c r="X1756" s="309"/>
      <c r="Y1756" s="309"/>
      <c r="Z1756" s="309"/>
      <c r="AA1756" s="308"/>
      <c r="AB1756" s="308"/>
      <c r="AC1756" s="308"/>
      <c r="AD1756" s="308"/>
      <c r="AE1756" s="317"/>
      <c r="AF1756" s="317"/>
      <c r="AG1756" s="308"/>
      <c r="AH1756" s="317"/>
      <c r="AI1756" s="317"/>
      <c r="AJ1756" s="308"/>
      <c r="AK1756" s="308"/>
      <c r="AL1756" s="308"/>
      <c r="AM1756" s="308"/>
      <c r="AN1756" s="302"/>
      <c r="AO1756" s="302"/>
      <c r="AP1756" s="302"/>
      <c r="AQ1756" s="302"/>
      <c r="AR1756" s="302"/>
      <c r="AS1756" s="302"/>
      <c r="AT1756" s="302"/>
      <c r="AU1756" s="302"/>
      <c r="AV1756" s="302"/>
      <c r="AW1756" s="302"/>
      <c r="AX1756" s="302"/>
      <c r="AY1756" s="302"/>
      <c r="AZ1756" s="302"/>
      <c r="BA1756" s="302"/>
      <c r="BB1756" s="302"/>
      <c r="BC1756" s="302"/>
      <c r="BD1756" s="302"/>
      <c r="BE1756" s="302"/>
      <c r="BF1756" s="329"/>
      <c r="BG1756" s="302"/>
      <c r="BH1756" s="302"/>
      <c r="BI1756" s="302"/>
      <c r="BJ1756" s="302"/>
      <c r="BK1756" s="302"/>
      <c r="BL1756" s="302"/>
      <c r="BM1756" s="302"/>
      <c r="BN1756" s="302"/>
      <c r="BO1756" s="302"/>
      <c r="BP1756" s="302"/>
      <c r="BQ1756" s="302"/>
      <c r="BR1756" s="302"/>
      <c r="BS1756" s="302"/>
      <c r="BT1756" s="302"/>
      <c r="BU1756" s="302"/>
      <c r="BV1756" s="302"/>
      <c r="BW1756" s="302"/>
      <c r="BX1756" s="302"/>
    </row>
    <row r="1757">
      <c r="A1757" s="328"/>
      <c r="B1757" s="328"/>
      <c r="C1757" s="328"/>
      <c r="D1757" s="400"/>
      <c r="E1757" s="46"/>
      <c r="F1757" s="46"/>
      <c r="G1757" s="46"/>
      <c r="H1757" s="47"/>
      <c r="I1757" s="294"/>
      <c r="J1757" s="295"/>
      <c r="K1757" s="296"/>
      <c r="L1757" s="296"/>
      <c r="M1757" s="47"/>
      <c r="N1757" s="47"/>
      <c r="O1757" s="369"/>
      <c r="P1757" s="369"/>
      <c r="Q1757" s="298"/>
      <c r="R1757" s="298"/>
      <c r="S1757" s="298"/>
      <c r="T1757" s="298"/>
      <c r="U1757" s="298"/>
      <c r="V1757" s="298"/>
      <c r="W1757" s="309"/>
      <c r="X1757" s="309"/>
      <c r="Y1757" s="309"/>
      <c r="Z1757" s="309"/>
      <c r="AA1757" s="308"/>
      <c r="AB1757" s="308"/>
      <c r="AC1757" s="308"/>
      <c r="AD1757" s="308"/>
      <c r="AE1757" s="317"/>
      <c r="AF1757" s="317"/>
      <c r="AG1757" s="308"/>
      <c r="AH1757" s="317"/>
      <c r="AI1757" s="317"/>
      <c r="AJ1757" s="308"/>
      <c r="AK1757" s="308"/>
      <c r="AL1757" s="308"/>
      <c r="AM1757" s="308"/>
      <c r="AN1757" s="302"/>
      <c r="AO1757" s="302"/>
      <c r="AP1757" s="302"/>
      <c r="AQ1757" s="302"/>
      <c r="AR1757" s="302"/>
      <c r="AS1757" s="302"/>
      <c r="AT1757" s="302"/>
      <c r="AU1757" s="302"/>
      <c r="AV1757" s="302"/>
      <c r="AW1757" s="302"/>
      <c r="AX1757" s="302"/>
      <c r="AY1757" s="302"/>
      <c r="AZ1757" s="302"/>
      <c r="BA1757" s="302"/>
      <c r="BB1757" s="302"/>
      <c r="BC1757" s="302"/>
      <c r="BD1757" s="302"/>
      <c r="BE1757" s="302"/>
      <c r="BF1757" s="329"/>
      <c r="BG1757" s="302"/>
      <c r="BH1757" s="302"/>
      <c r="BI1757" s="302"/>
      <c r="BJ1757" s="302"/>
      <c r="BK1757" s="302"/>
      <c r="BL1757" s="302"/>
      <c r="BM1757" s="302"/>
      <c r="BN1757" s="302"/>
      <c r="BO1757" s="302"/>
      <c r="BP1757" s="302"/>
      <c r="BQ1757" s="302"/>
      <c r="BR1757" s="302"/>
      <c r="BS1757" s="302"/>
      <c r="BT1757" s="302"/>
      <c r="BU1757" s="302"/>
      <c r="BV1757" s="302"/>
      <c r="BW1757" s="302"/>
      <c r="BX1757" s="302"/>
    </row>
    <row r="1758">
      <c r="A1758" s="328"/>
      <c r="B1758" s="328"/>
      <c r="C1758" s="328"/>
      <c r="D1758" s="400"/>
      <c r="E1758" s="46"/>
      <c r="F1758" s="46"/>
      <c r="G1758" s="46"/>
      <c r="H1758" s="47"/>
      <c r="I1758" s="294"/>
      <c r="J1758" s="295"/>
      <c r="K1758" s="296"/>
      <c r="L1758" s="296"/>
      <c r="M1758" s="47"/>
      <c r="N1758" s="47"/>
      <c r="O1758" s="369"/>
      <c r="P1758" s="369"/>
      <c r="Q1758" s="298"/>
      <c r="R1758" s="298"/>
      <c r="S1758" s="298"/>
      <c r="T1758" s="298"/>
      <c r="U1758" s="298"/>
      <c r="V1758" s="298"/>
      <c r="W1758" s="309"/>
      <c r="X1758" s="309"/>
      <c r="Y1758" s="309"/>
      <c r="Z1758" s="309"/>
      <c r="AA1758" s="308"/>
      <c r="AB1758" s="308"/>
      <c r="AC1758" s="308"/>
      <c r="AD1758" s="308"/>
      <c r="AE1758" s="317"/>
      <c r="AF1758" s="317"/>
      <c r="AG1758" s="308"/>
      <c r="AH1758" s="317"/>
      <c r="AI1758" s="317"/>
      <c r="AJ1758" s="308"/>
      <c r="AK1758" s="308"/>
      <c r="AL1758" s="308"/>
      <c r="AM1758" s="308"/>
      <c r="AN1758" s="302"/>
      <c r="AO1758" s="302"/>
      <c r="AP1758" s="302"/>
      <c r="AQ1758" s="302"/>
      <c r="AR1758" s="302"/>
      <c r="AS1758" s="302"/>
      <c r="AT1758" s="302"/>
      <c r="AU1758" s="302"/>
      <c r="AV1758" s="302"/>
      <c r="AW1758" s="302"/>
      <c r="AX1758" s="302"/>
      <c r="AY1758" s="302"/>
      <c r="AZ1758" s="302"/>
      <c r="BA1758" s="302"/>
      <c r="BB1758" s="302"/>
      <c r="BC1758" s="302"/>
      <c r="BD1758" s="302"/>
      <c r="BE1758" s="302"/>
      <c r="BF1758" s="329"/>
      <c r="BG1758" s="302"/>
      <c r="BH1758" s="302"/>
      <c r="BI1758" s="302"/>
      <c r="BJ1758" s="302"/>
      <c r="BK1758" s="302"/>
      <c r="BL1758" s="302"/>
      <c r="BM1758" s="302"/>
      <c r="BN1758" s="302"/>
      <c r="BO1758" s="302"/>
      <c r="BP1758" s="302"/>
      <c r="BQ1758" s="302"/>
      <c r="BR1758" s="302"/>
      <c r="BS1758" s="302"/>
      <c r="BT1758" s="302"/>
      <c r="BU1758" s="302"/>
      <c r="BV1758" s="302"/>
      <c r="BW1758" s="302"/>
      <c r="BX1758" s="302"/>
    </row>
    <row r="1759">
      <c r="A1759" s="328"/>
      <c r="B1759" s="328"/>
      <c r="C1759" s="328"/>
      <c r="D1759" s="400"/>
      <c r="E1759" s="46"/>
      <c r="F1759" s="46"/>
      <c r="G1759" s="46"/>
      <c r="H1759" s="47"/>
      <c r="I1759" s="294"/>
      <c r="J1759" s="295"/>
      <c r="K1759" s="296"/>
      <c r="L1759" s="296"/>
      <c r="M1759" s="47"/>
      <c r="N1759" s="47"/>
      <c r="O1759" s="369"/>
      <c r="P1759" s="369"/>
      <c r="Q1759" s="298"/>
      <c r="R1759" s="298"/>
      <c r="S1759" s="298"/>
      <c r="T1759" s="298"/>
      <c r="U1759" s="298"/>
      <c r="V1759" s="298"/>
      <c r="W1759" s="309"/>
      <c r="X1759" s="309"/>
      <c r="Y1759" s="309"/>
      <c r="Z1759" s="309"/>
      <c r="AA1759" s="308"/>
      <c r="AB1759" s="308"/>
      <c r="AC1759" s="308"/>
      <c r="AD1759" s="308"/>
      <c r="AE1759" s="317"/>
      <c r="AF1759" s="317"/>
      <c r="AG1759" s="308"/>
      <c r="AH1759" s="317"/>
      <c r="AI1759" s="317"/>
      <c r="AJ1759" s="308"/>
      <c r="AK1759" s="308"/>
      <c r="AL1759" s="308"/>
      <c r="AM1759" s="308"/>
      <c r="AN1759" s="302"/>
      <c r="AO1759" s="302"/>
      <c r="AP1759" s="302"/>
      <c r="AQ1759" s="302"/>
      <c r="AR1759" s="302"/>
      <c r="AS1759" s="302"/>
      <c r="AT1759" s="302"/>
      <c r="AU1759" s="302"/>
      <c r="AV1759" s="302"/>
      <c r="AW1759" s="302"/>
      <c r="AX1759" s="302"/>
      <c r="AY1759" s="302"/>
      <c r="AZ1759" s="302"/>
      <c r="BA1759" s="302"/>
      <c r="BB1759" s="302"/>
      <c r="BC1759" s="302"/>
      <c r="BD1759" s="302"/>
      <c r="BE1759" s="302"/>
      <c r="BF1759" s="329"/>
      <c r="BG1759" s="302"/>
      <c r="BH1759" s="302"/>
      <c r="BI1759" s="302"/>
      <c r="BJ1759" s="302"/>
      <c r="BK1759" s="302"/>
      <c r="BL1759" s="302"/>
      <c r="BM1759" s="302"/>
      <c r="BN1759" s="302"/>
      <c r="BO1759" s="302"/>
      <c r="BP1759" s="302"/>
      <c r="BQ1759" s="302"/>
      <c r="BR1759" s="302"/>
      <c r="BS1759" s="302"/>
      <c r="BT1759" s="302"/>
      <c r="BU1759" s="302"/>
      <c r="BV1759" s="302"/>
      <c r="BW1759" s="302"/>
      <c r="BX1759" s="302"/>
    </row>
    <row r="1760">
      <c r="A1760" s="328"/>
      <c r="B1760" s="328"/>
      <c r="C1760" s="328"/>
      <c r="D1760" s="400"/>
      <c r="E1760" s="46"/>
      <c r="F1760" s="46"/>
      <c r="G1760" s="46"/>
      <c r="H1760" s="47"/>
      <c r="I1760" s="294"/>
      <c r="J1760" s="295"/>
      <c r="K1760" s="296"/>
      <c r="L1760" s="296"/>
      <c r="M1760" s="47"/>
      <c r="N1760" s="47"/>
      <c r="O1760" s="369"/>
      <c r="P1760" s="369"/>
      <c r="Q1760" s="298"/>
      <c r="R1760" s="298"/>
      <c r="S1760" s="298"/>
      <c r="T1760" s="298"/>
      <c r="U1760" s="298"/>
      <c r="V1760" s="298"/>
      <c r="W1760" s="309"/>
      <c r="X1760" s="309"/>
      <c r="Y1760" s="309"/>
      <c r="Z1760" s="309"/>
      <c r="AA1760" s="308"/>
      <c r="AB1760" s="308"/>
      <c r="AC1760" s="308"/>
      <c r="AD1760" s="308"/>
      <c r="AE1760" s="317"/>
      <c r="AF1760" s="317"/>
      <c r="AG1760" s="308"/>
      <c r="AH1760" s="317"/>
      <c r="AI1760" s="317"/>
      <c r="AJ1760" s="308"/>
      <c r="AK1760" s="308"/>
      <c r="AL1760" s="308"/>
      <c r="AM1760" s="308"/>
      <c r="AN1760" s="302"/>
      <c r="AO1760" s="302"/>
      <c r="AP1760" s="302"/>
      <c r="AQ1760" s="302"/>
      <c r="AR1760" s="302"/>
      <c r="AS1760" s="302"/>
      <c r="AT1760" s="302"/>
      <c r="AU1760" s="302"/>
      <c r="AV1760" s="302"/>
      <c r="AW1760" s="302"/>
      <c r="AX1760" s="302"/>
      <c r="AY1760" s="302"/>
      <c r="AZ1760" s="302"/>
      <c r="BA1760" s="302"/>
      <c r="BB1760" s="302"/>
      <c r="BC1760" s="302"/>
      <c r="BD1760" s="302"/>
      <c r="BE1760" s="302"/>
      <c r="BF1760" s="329"/>
      <c r="BG1760" s="302"/>
      <c r="BH1760" s="302"/>
      <c r="BI1760" s="302"/>
      <c r="BJ1760" s="302"/>
      <c r="BK1760" s="302"/>
      <c r="BL1760" s="302"/>
      <c r="BM1760" s="302"/>
      <c r="BN1760" s="302"/>
      <c r="BO1760" s="302"/>
      <c r="BP1760" s="302"/>
      <c r="BQ1760" s="302"/>
      <c r="BR1760" s="302"/>
      <c r="BS1760" s="302"/>
      <c r="BT1760" s="302"/>
      <c r="BU1760" s="302"/>
      <c r="BV1760" s="302"/>
      <c r="BW1760" s="302"/>
      <c r="BX1760" s="302"/>
    </row>
    <row r="1761">
      <c r="A1761" s="328"/>
      <c r="B1761" s="328"/>
      <c r="C1761" s="328"/>
      <c r="D1761" s="400"/>
      <c r="E1761" s="46"/>
      <c r="F1761" s="46"/>
      <c r="G1761" s="46"/>
      <c r="H1761" s="47"/>
      <c r="I1761" s="294"/>
      <c r="J1761" s="295"/>
      <c r="K1761" s="296"/>
      <c r="L1761" s="296"/>
      <c r="M1761" s="47"/>
      <c r="N1761" s="47"/>
      <c r="O1761" s="369"/>
      <c r="P1761" s="369"/>
      <c r="Q1761" s="298"/>
      <c r="R1761" s="298"/>
      <c r="S1761" s="298"/>
      <c r="T1761" s="298"/>
      <c r="U1761" s="298"/>
      <c r="V1761" s="298"/>
      <c r="W1761" s="309"/>
      <c r="X1761" s="309"/>
      <c r="Y1761" s="309"/>
      <c r="Z1761" s="309"/>
      <c r="AA1761" s="308"/>
      <c r="AB1761" s="308"/>
      <c r="AC1761" s="308"/>
      <c r="AD1761" s="308"/>
      <c r="AE1761" s="317"/>
      <c r="AF1761" s="317"/>
      <c r="AG1761" s="308"/>
      <c r="AH1761" s="317"/>
      <c r="AI1761" s="317"/>
      <c r="AJ1761" s="308"/>
      <c r="AK1761" s="308"/>
      <c r="AL1761" s="308"/>
      <c r="AM1761" s="308"/>
      <c r="AN1761" s="302"/>
      <c r="AO1761" s="302"/>
      <c r="AP1761" s="302"/>
      <c r="AQ1761" s="302"/>
      <c r="AR1761" s="302"/>
      <c r="AS1761" s="302"/>
      <c r="AT1761" s="302"/>
      <c r="AU1761" s="302"/>
      <c r="AV1761" s="302"/>
      <c r="AW1761" s="302"/>
      <c r="AX1761" s="302"/>
      <c r="AY1761" s="302"/>
      <c r="AZ1761" s="302"/>
      <c r="BA1761" s="302"/>
      <c r="BB1761" s="302"/>
      <c r="BC1761" s="302"/>
      <c r="BD1761" s="302"/>
      <c r="BE1761" s="302"/>
      <c r="BF1761" s="329"/>
      <c r="BG1761" s="302"/>
      <c r="BH1761" s="302"/>
      <c r="BI1761" s="302"/>
      <c r="BJ1761" s="302"/>
      <c r="BK1761" s="302"/>
      <c r="BL1761" s="302"/>
      <c r="BM1761" s="302"/>
      <c r="BN1761" s="302"/>
      <c r="BO1761" s="302"/>
      <c r="BP1761" s="302"/>
      <c r="BQ1761" s="302"/>
      <c r="BR1761" s="302"/>
      <c r="BS1761" s="302"/>
      <c r="BT1761" s="302"/>
      <c r="BU1761" s="302"/>
      <c r="BV1761" s="302"/>
      <c r="BW1761" s="302"/>
      <c r="BX1761" s="302"/>
    </row>
    <row r="1762">
      <c r="A1762" s="328"/>
      <c r="B1762" s="328"/>
      <c r="C1762" s="328"/>
      <c r="D1762" s="400"/>
      <c r="E1762" s="46"/>
      <c r="F1762" s="46"/>
      <c r="G1762" s="46"/>
      <c r="H1762" s="47"/>
      <c r="I1762" s="294"/>
      <c r="J1762" s="295"/>
      <c r="K1762" s="296"/>
      <c r="L1762" s="296"/>
      <c r="M1762" s="47"/>
      <c r="N1762" s="47"/>
      <c r="O1762" s="369"/>
      <c r="P1762" s="369"/>
      <c r="Q1762" s="298"/>
      <c r="R1762" s="298"/>
      <c r="S1762" s="298"/>
      <c r="T1762" s="298"/>
      <c r="U1762" s="298"/>
      <c r="V1762" s="298"/>
      <c r="W1762" s="309"/>
      <c r="X1762" s="309"/>
      <c r="Y1762" s="309"/>
      <c r="Z1762" s="309"/>
      <c r="AA1762" s="308"/>
      <c r="AB1762" s="308"/>
      <c r="AC1762" s="308"/>
      <c r="AD1762" s="308"/>
      <c r="AE1762" s="317"/>
      <c r="AF1762" s="317"/>
      <c r="AG1762" s="308"/>
      <c r="AH1762" s="317"/>
      <c r="AI1762" s="317"/>
      <c r="AJ1762" s="308"/>
      <c r="AK1762" s="308"/>
      <c r="AL1762" s="308"/>
      <c r="AM1762" s="308"/>
      <c r="AN1762" s="302"/>
      <c r="AO1762" s="302"/>
      <c r="AP1762" s="302"/>
      <c r="AQ1762" s="302"/>
      <c r="AR1762" s="302"/>
      <c r="AS1762" s="302"/>
      <c r="AT1762" s="302"/>
      <c r="AU1762" s="302"/>
      <c r="AV1762" s="302"/>
      <c r="AW1762" s="302"/>
      <c r="AX1762" s="302"/>
      <c r="AY1762" s="302"/>
      <c r="AZ1762" s="302"/>
      <c r="BA1762" s="302"/>
      <c r="BB1762" s="302"/>
      <c r="BC1762" s="302"/>
      <c r="BD1762" s="302"/>
      <c r="BE1762" s="302"/>
      <c r="BF1762" s="329"/>
      <c r="BG1762" s="302"/>
      <c r="BH1762" s="302"/>
      <c r="BI1762" s="302"/>
      <c r="BJ1762" s="302"/>
      <c r="BK1762" s="302"/>
      <c r="BL1762" s="302"/>
      <c r="BM1762" s="302"/>
      <c r="BN1762" s="302"/>
      <c r="BO1762" s="302"/>
      <c r="BP1762" s="302"/>
      <c r="BQ1762" s="302"/>
      <c r="BR1762" s="302"/>
      <c r="BS1762" s="302"/>
      <c r="BT1762" s="302"/>
      <c r="BU1762" s="302"/>
      <c r="BV1762" s="302"/>
      <c r="BW1762" s="302"/>
      <c r="BX1762" s="302"/>
    </row>
    <row r="1763">
      <c r="A1763" s="328"/>
      <c r="B1763" s="328"/>
      <c r="C1763" s="328"/>
      <c r="D1763" s="400"/>
      <c r="E1763" s="46"/>
      <c r="F1763" s="46"/>
      <c r="G1763" s="46"/>
      <c r="H1763" s="47"/>
      <c r="I1763" s="294"/>
      <c r="J1763" s="295"/>
      <c r="K1763" s="296"/>
      <c r="L1763" s="296"/>
      <c r="M1763" s="47"/>
      <c r="N1763" s="47"/>
      <c r="O1763" s="369"/>
      <c r="P1763" s="369"/>
      <c r="Q1763" s="298"/>
      <c r="R1763" s="298"/>
      <c r="S1763" s="298"/>
      <c r="T1763" s="298"/>
      <c r="U1763" s="298"/>
      <c r="V1763" s="298"/>
      <c r="W1763" s="309"/>
      <c r="X1763" s="309"/>
      <c r="Y1763" s="309"/>
      <c r="Z1763" s="309"/>
      <c r="AA1763" s="308"/>
      <c r="AB1763" s="308"/>
      <c r="AC1763" s="308"/>
      <c r="AD1763" s="308"/>
      <c r="AE1763" s="317"/>
      <c r="AF1763" s="317"/>
      <c r="AG1763" s="308"/>
      <c r="AH1763" s="317"/>
      <c r="AI1763" s="317"/>
      <c r="AJ1763" s="308"/>
      <c r="AK1763" s="308"/>
      <c r="AL1763" s="308"/>
      <c r="AM1763" s="308"/>
      <c r="AN1763" s="302"/>
      <c r="AO1763" s="302"/>
      <c r="AP1763" s="302"/>
      <c r="AQ1763" s="302"/>
      <c r="AR1763" s="302"/>
      <c r="AS1763" s="302"/>
      <c r="AT1763" s="302"/>
      <c r="AU1763" s="302"/>
      <c r="AV1763" s="302"/>
      <c r="AW1763" s="302"/>
      <c r="AX1763" s="302"/>
      <c r="AY1763" s="302"/>
      <c r="AZ1763" s="302"/>
      <c r="BA1763" s="302"/>
      <c r="BB1763" s="302"/>
      <c r="BC1763" s="302"/>
      <c r="BD1763" s="302"/>
      <c r="BE1763" s="302"/>
      <c r="BF1763" s="329"/>
      <c r="BG1763" s="302"/>
      <c r="BH1763" s="302"/>
      <c r="BI1763" s="302"/>
      <c r="BJ1763" s="302"/>
      <c r="BK1763" s="302"/>
      <c r="BL1763" s="302"/>
      <c r="BM1763" s="302"/>
      <c r="BN1763" s="302"/>
      <c r="BO1763" s="302"/>
      <c r="BP1763" s="302"/>
      <c r="BQ1763" s="302"/>
      <c r="BR1763" s="302"/>
      <c r="BS1763" s="302"/>
      <c r="BT1763" s="302"/>
      <c r="BU1763" s="302"/>
      <c r="BV1763" s="302"/>
      <c r="BW1763" s="302"/>
      <c r="BX1763" s="302"/>
    </row>
    <row r="1764">
      <c r="A1764" s="328"/>
      <c r="B1764" s="328"/>
      <c r="C1764" s="328"/>
      <c r="D1764" s="400"/>
      <c r="E1764" s="46"/>
      <c r="F1764" s="46"/>
      <c r="G1764" s="46"/>
      <c r="H1764" s="47"/>
      <c r="I1764" s="294"/>
      <c r="J1764" s="295"/>
      <c r="K1764" s="296"/>
      <c r="L1764" s="296"/>
      <c r="M1764" s="47"/>
      <c r="N1764" s="47"/>
      <c r="O1764" s="369"/>
      <c r="P1764" s="369"/>
      <c r="Q1764" s="298"/>
      <c r="R1764" s="298"/>
      <c r="S1764" s="298"/>
      <c r="T1764" s="298"/>
      <c r="U1764" s="298"/>
      <c r="V1764" s="298"/>
      <c r="W1764" s="309"/>
      <c r="X1764" s="309"/>
      <c r="Y1764" s="309"/>
      <c r="Z1764" s="309"/>
      <c r="AA1764" s="308"/>
      <c r="AB1764" s="308"/>
      <c r="AC1764" s="308"/>
      <c r="AD1764" s="308"/>
      <c r="AE1764" s="317"/>
      <c r="AF1764" s="317"/>
      <c r="AG1764" s="308"/>
      <c r="AH1764" s="317"/>
      <c r="AI1764" s="317"/>
      <c r="AJ1764" s="308"/>
      <c r="AK1764" s="308"/>
      <c r="AL1764" s="308"/>
      <c r="AM1764" s="308"/>
      <c r="AN1764" s="302"/>
      <c r="AO1764" s="302"/>
      <c r="AP1764" s="302"/>
      <c r="AQ1764" s="302"/>
      <c r="AR1764" s="302"/>
      <c r="AS1764" s="302"/>
      <c r="AT1764" s="302"/>
      <c r="AU1764" s="302"/>
      <c r="AV1764" s="302"/>
      <c r="AW1764" s="302"/>
      <c r="AX1764" s="302"/>
      <c r="AY1764" s="302"/>
      <c r="AZ1764" s="302"/>
      <c r="BA1764" s="302"/>
      <c r="BB1764" s="302"/>
      <c r="BC1764" s="302"/>
      <c r="BD1764" s="302"/>
      <c r="BE1764" s="302"/>
      <c r="BF1764" s="329"/>
      <c r="BG1764" s="302"/>
      <c r="BH1764" s="302"/>
      <c r="BI1764" s="302"/>
      <c r="BJ1764" s="302"/>
      <c r="BK1764" s="302"/>
      <c r="BL1764" s="302"/>
      <c r="BM1764" s="302"/>
      <c r="BN1764" s="302"/>
      <c r="BO1764" s="302"/>
      <c r="BP1764" s="302"/>
      <c r="BQ1764" s="302"/>
      <c r="BR1764" s="302"/>
      <c r="BS1764" s="302"/>
      <c r="BT1764" s="302"/>
      <c r="BU1764" s="302"/>
      <c r="BV1764" s="302"/>
      <c r="BW1764" s="302"/>
      <c r="BX1764" s="302"/>
    </row>
    <row r="1765">
      <c r="A1765" s="328"/>
      <c r="B1765" s="328"/>
      <c r="C1765" s="328"/>
      <c r="D1765" s="400"/>
      <c r="E1765" s="46"/>
      <c r="F1765" s="46"/>
      <c r="G1765" s="46"/>
      <c r="H1765" s="47"/>
      <c r="I1765" s="294"/>
      <c r="J1765" s="295"/>
      <c r="K1765" s="296"/>
      <c r="L1765" s="296"/>
      <c r="M1765" s="47"/>
      <c r="N1765" s="47"/>
      <c r="O1765" s="369"/>
      <c r="P1765" s="369"/>
      <c r="Q1765" s="298"/>
      <c r="R1765" s="298"/>
      <c r="S1765" s="298"/>
      <c r="T1765" s="298"/>
      <c r="U1765" s="298"/>
      <c r="V1765" s="298"/>
      <c r="W1765" s="309"/>
      <c r="X1765" s="309"/>
      <c r="Y1765" s="309"/>
      <c r="Z1765" s="309"/>
      <c r="AA1765" s="308"/>
      <c r="AB1765" s="308"/>
      <c r="AC1765" s="308"/>
      <c r="AD1765" s="308"/>
      <c r="AE1765" s="317"/>
      <c r="AF1765" s="317"/>
      <c r="AG1765" s="308"/>
      <c r="AH1765" s="317"/>
      <c r="AI1765" s="317"/>
      <c r="AJ1765" s="308"/>
      <c r="AK1765" s="308"/>
      <c r="AL1765" s="308"/>
      <c r="AM1765" s="308"/>
      <c r="AN1765" s="302"/>
      <c r="AO1765" s="302"/>
      <c r="AP1765" s="302"/>
      <c r="AQ1765" s="302"/>
      <c r="AR1765" s="302"/>
      <c r="AS1765" s="302"/>
      <c r="AT1765" s="302"/>
      <c r="AU1765" s="302"/>
      <c r="AV1765" s="302"/>
      <c r="AW1765" s="302"/>
      <c r="AX1765" s="302"/>
      <c r="AY1765" s="302"/>
      <c r="AZ1765" s="302"/>
      <c r="BA1765" s="302"/>
      <c r="BB1765" s="302"/>
      <c r="BC1765" s="302"/>
      <c r="BD1765" s="302"/>
      <c r="BE1765" s="302"/>
      <c r="BF1765" s="329"/>
      <c r="BG1765" s="302"/>
      <c r="BH1765" s="302"/>
      <c r="BI1765" s="302"/>
      <c r="BJ1765" s="302"/>
      <c r="BK1765" s="302"/>
      <c r="BL1765" s="302"/>
      <c r="BM1765" s="302"/>
      <c r="BN1765" s="302"/>
      <c r="BO1765" s="302"/>
      <c r="BP1765" s="302"/>
      <c r="BQ1765" s="302"/>
      <c r="BR1765" s="302"/>
      <c r="BS1765" s="302"/>
      <c r="BT1765" s="302"/>
      <c r="BU1765" s="302"/>
      <c r="BV1765" s="302"/>
      <c r="BW1765" s="302"/>
      <c r="BX1765" s="302"/>
    </row>
    <row r="1766">
      <c r="A1766" s="328"/>
      <c r="B1766" s="328"/>
      <c r="C1766" s="328"/>
      <c r="D1766" s="400"/>
      <c r="E1766" s="46"/>
      <c r="F1766" s="46"/>
      <c r="G1766" s="46"/>
      <c r="H1766" s="47"/>
      <c r="I1766" s="294"/>
      <c r="J1766" s="295"/>
      <c r="K1766" s="296"/>
      <c r="L1766" s="296"/>
      <c r="M1766" s="47"/>
      <c r="N1766" s="47"/>
      <c r="O1766" s="369"/>
      <c r="P1766" s="369"/>
      <c r="Q1766" s="298"/>
      <c r="R1766" s="298"/>
      <c r="S1766" s="298"/>
      <c r="T1766" s="298"/>
      <c r="U1766" s="298"/>
      <c r="V1766" s="298"/>
      <c r="W1766" s="309"/>
      <c r="X1766" s="309"/>
      <c r="Y1766" s="309"/>
      <c r="Z1766" s="309"/>
      <c r="AA1766" s="308"/>
      <c r="AB1766" s="308"/>
      <c r="AC1766" s="308"/>
      <c r="AD1766" s="308"/>
      <c r="AE1766" s="317"/>
      <c r="AF1766" s="317"/>
      <c r="AG1766" s="308"/>
      <c r="AH1766" s="317"/>
      <c r="AI1766" s="317"/>
      <c r="AJ1766" s="308"/>
      <c r="AK1766" s="308"/>
      <c r="AL1766" s="308"/>
      <c r="AM1766" s="308"/>
      <c r="AN1766" s="302"/>
      <c r="AO1766" s="302"/>
      <c r="AP1766" s="302"/>
      <c r="AQ1766" s="302"/>
      <c r="AR1766" s="302"/>
      <c r="AS1766" s="302"/>
      <c r="AT1766" s="302"/>
      <c r="AU1766" s="302"/>
      <c r="AV1766" s="302"/>
      <c r="AW1766" s="302"/>
      <c r="AX1766" s="302"/>
      <c r="AY1766" s="302"/>
      <c r="AZ1766" s="302"/>
      <c r="BA1766" s="302"/>
      <c r="BB1766" s="302"/>
      <c r="BC1766" s="302"/>
      <c r="BD1766" s="302"/>
      <c r="BE1766" s="302"/>
      <c r="BF1766" s="329"/>
      <c r="BG1766" s="302"/>
      <c r="BH1766" s="302"/>
      <c r="BI1766" s="302"/>
      <c r="BJ1766" s="302"/>
      <c r="BK1766" s="302"/>
      <c r="BL1766" s="302"/>
      <c r="BM1766" s="302"/>
      <c r="BN1766" s="302"/>
      <c r="BO1766" s="302"/>
      <c r="BP1766" s="302"/>
      <c r="BQ1766" s="302"/>
      <c r="BR1766" s="302"/>
      <c r="BS1766" s="302"/>
      <c r="BT1766" s="302"/>
      <c r="BU1766" s="302"/>
      <c r="BV1766" s="302"/>
      <c r="BW1766" s="302"/>
      <c r="BX1766" s="302"/>
    </row>
    <row r="1767">
      <c r="A1767" s="328"/>
      <c r="B1767" s="328"/>
      <c r="C1767" s="328"/>
      <c r="D1767" s="400"/>
      <c r="E1767" s="46"/>
      <c r="F1767" s="46"/>
      <c r="G1767" s="46"/>
      <c r="H1767" s="47"/>
      <c r="I1767" s="294"/>
      <c r="J1767" s="295"/>
      <c r="K1767" s="296"/>
      <c r="L1767" s="296"/>
      <c r="M1767" s="47"/>
      <c r="N1767" s="47"/>
      <c r="O1767" s="369"/>
      <c r="P1767" s="369"/>
      <c r="Q1767" s="298"/>
      <c r="R1767" s="298"/>
      <c r="S1767" s="298"/>
      <c r="T1767" s="298"/>
      <c r="U1767" s="298"/>
      <c r="V1767" s="298"/>
      <c r="W1767" s="309"/>
      <c r="X1767" s="309"/>
      <c r="Y1767" s="309"/>
      <c r="Z1767" s="309"/>
      <c r="AA1767" s="308"/>
      <c r="AB1767" s="308"/>
      <c r="AC1767" s="308"/>
      <c r="AD1767" s="308"/>
      <c r="AE1767" s="317"/>
      <c r="AF1767" s="317"/>
      <c r="AG1767" s="308"/>
      <c r="AH1767" s="317"/>
      <c r="AI1767" s="317"/>
      <c r="AJ1767" s="308"/>
      <c r="AK1767" s="308"/>
      <c r="AL1767" s="308"/>
      <c r="AM1767" s="308"/>
      <c r="AN1767" s="302"/>
      <c r="AO1767" s="302"/>
      <c r="AP1767" s="302"/>
      <c r="AQ1767" s="302"/>
      <c r="AR1767" s="302"/>
      <c r="AS1767" s="302"/>
      <c r="AT1767" s="302"/>
      <c r="AU1767" s="302"/>
      <c r="AV1767" s="302"/>
      <c r="AW1767" s="302"/>
      <c r="AX1767" s="302"/>
      <c r="AY1767" s="302"/>
      <c r="AZ1767" s="302"/>
      <c r="BA1767" s="302"/>
      <c r="BB1767" s="302"/>
      <c r="BC1767" s="302"/>
      <c r="BD1767" s="302"/>
      <c r="BE1767" s="302"/>
      <c r="BF1767" s="329"/>
      <c r="BG1767" s="302"/>
      <c r="BH1767" s="302"/>
      <c r="BI1767" s="302"/>
      <c r="BJ1767" s="302"/>
      <c r="BK1767" s="302"/>
      <c r="BL1767" s="302"/>
      <c r="BM1767" s="302"/>
      <c r="BN1767" s="302"/>
      <c r="BO1767" s="302"/>
      <c r="BP1767" s="302"/>
      <c r="BQ1767" s="302"/>
      <c r="BR1767" s="302"/>
      <c r="BS1767" s="302"/>
      <c r="BT1767" s="302"/>
      <c r="BU1767" s="302"/>
      <c r="BV1767" s="302"/>
      <c r="BW1767" s="302"/>
      <c r="BX1767" s="302"/>
    </row>
    <row r="1768">
      <c r="A1768" s="328"/>
      <c r="B1768" s="328"/>
      <c r="C1768" s="328"/>
      <c r="D1768" s="400"/>
      <c r="E1768" s="46"/>
      <c r="F1768" s="46"/>
      <c r="G1768" s="46"/>
      <c r="H1768" s="47"/>
      <c r="I1768" s="294"/>
      <c r="J1768" s="295"/>
      <c r="K1768" s="296"/>
      <c r="L1768" s="296"/>
      <c r="M1768" s="47"/>
      <c r="N1768" s="47"/>
      <c r="O1768" s="369"/>
      <c r="P1768" s="369"/>
      <c r="Q1768" s="298"/>
      <c r="R1768" s="298"/>
      <c r="S1768" s="298"/>
      <c r="T1768" s="298"/>
      <c r="U1768" s="298"/>
      <c r="V1768" s="298"/>
      <c r="W1768" s="309"/>
      <c r="X1768" s="309"/>
      <c r="Y1768" s="309"/>
      <c r="Z1768" s="309"/>
      <c r="AA1768" s="308"/>
      <c r="AB1768" s="308"/>
      <c r="AC1768" s="308"/>
      <c r="AD1768" s="308"/>
      <c r="AE1768" s="317"/>
      <c r="AF1768" s="317"/>
      <c r="AG1768" s="308"/>
      <c r="AH1768" s="317"/>
      <c r="AI1768" s="317"/>
      <c r="AJ1768" s="308"/>
      <c r="AK1768" s="308"/>
      <c r="AL1768" s="308"/>
      <c r="AM1768" s="308"/>
      <c r="AN1768" s="302"/>
      <c r="AO1768" s="302"/>
      <c r="AP1768" s="302"/>
      <c r="AQ1768" s="302"/>
      <c r="AR1768" s="302"/>
      <c r="AS1768" s="302"/>
      <c r="AT1768" s="302"/>
      <c r="AU1768" s="302"/>
      <c r="AV1768" s="302"/>
      <c r="AW1768" s="302"/>
      <c r="AX1768" s="302"/>
      <c r="AY1768" s="302"/>
      <c r="AZ1768" s="302"/>
      <c r="BA1768" s="302"/>
      <c r="BB1768" s="302"/>
      <c r="BC1768" s="302"/>
      <c r="BD1768" s="302"/>
      <c r="BE1768" s="302"/>
      <c r="BF1768" s="329"/>
      <c r="BG1768" s="302"/>
      <c r="BH1768" s="302"/>
      <c r="BI1768" s="302"/>
      <c r="BJ1768" s="302"/>
      <c r="BK1768" s="302"/>
      <c r="BL1768" s="302"/>
      <c r="BM1768" s="302"/>
      <c r="BN1768" s="302"/>
      <c r="BO1768" s="302"/>
      <c r="BP1768" s="302"/>
      <c r="BQ1768" s="302"/>
      <c r="BR1768" s="302"/>
      <c r="BS1768" s="302"/>
      <c r="BT1768" s="302"/>
      <c r="BU1768" s="302"/>
      <c r="BV1768" s="302"/>
      <c r="BW1768" s="302"/>
      <c r="BX1768" s="302"/>
    </row>
    <row r="1769">
      <c r="A1769" s="328"/>
      <c r="B1769" s="328"/>
      <c r="C1769" s="328"/>
      <c r="D1769" s="400"/>
      <c r="E1769" s="46"/>
      <c r="F1769" s="46"/>
      <c r="G1769" s="46"/>
      <c r="H1769" s="47"/>
      <c r="I1769" s="294"/>
      <c r="J1769" s="295"/>
      <c r="K1769" s="296"/>
      <c r="L1769" s="296"/>
      <c r="M1769" s="47"/>
      <c r="N1769" s="47"/>
      <c r="O1769" s="369"/>
      <c r="P1769" s="369"/>
      <c r="Q1769" s="298"/>
      <c r="R1769" s="298"/>
      <c r="S1769" s="298"/>
      <c r="T1769" s="298"/>
      <c r="U1769" s="298"/>
      <c r="V1769" s="298"/>
      <c r="W1769" s="309"/>
      <c r="X1769" s="309"/>
      <c r="Y1769" s="309"/>
      <c r="Z1769" s="309"/>
      <c r="AA1769" s="308"/>
      <c r="AB1769" s="308"/>
      <c r="AC1769" s="308"/>
      <c r="AD1769" s="308"/>
      <c r="AE1769" s="317"/>
      <c r="AF1769" s="317"/>
      <c r="AG1769" s="308"/>
      <c r="AH1769" s="317"/>
      <c r="AI1769" s="317"/>
      <c r="AJ1769" s="308"/>
      <c r="AK1769" s="308"/>
      <c r="AL1769" s="308"/>
      <c r="AM1769" s="308"/>
      <c r="AN1769" s="302"/>
      <c r="AO1769" s="302"/>
      <c r="AP1769" s="302"/>
      <c r="AQ1769" s="302"/>
      <c r="AR1769" s="302"/>
      <c r="AS1769" s="302"/>
      <c r="AT1769" s="302"/>
      <c r="AU1769" s="302"/>
      <c r="AV1769" s="302"/>
      <c r="AW1769" s="302"/>
      <c r="AX1769" s="302"/>
      <c r="AY1769" s="302"/>
      <c r="AZ1769" s="302"/>
      <c r="BA1769" s="302"/>
      <c r="BB1769" s="302"/>
      <c r="BC1769" s="302"/>
      <c r="BD1769" s="302"/>
      <c r="BE1769" s="302"/>
      <c r="BF1769" s="329"/>
      <c r="BG1769" s="302"/>
      <c r="BH1769" s="302"/>
      <c r="BI1769" s="302"/>
      <c r="BJ1769" s="302"/>
      <c r="BK1769" s="302"/>
      <c r="BL1769" s="302"/>
      <c r="BM1769" s="302"/>
      <c r="BN1769" s="302"/>
      <c r="BO1769" s="302"/>
      <c r="BP1769" s="302"/>
      <c r="BQ1769" s="302"/>
      <c r="BR1769" s="302"/>
      <c r="BS1769" s="302"/>
      <c r="BT1769" s="302"/>
      <c r="BU1769" s="302"/>
      <c r="BV1769" s="302"/>
      <c r="BW1769" s="302"/>
      <c r="BX1769" s="302"/>
    </row>
    <row r="1770">
      <c r="A1770" s="328"/>
      <c r="B1770" s="328"/>
      <c r="C1770" s="328"/>
      <c r="D1770" s="400"/>
      <c r="E1770" s="46"/>
      <c r="F1770" s="46"/>
      <c r="G1770" s="46"/>
      <c r="H1770" s="47"/>
      <c r="I1770" s="294"/>
      <c r="J1770" s="295"/>
      <c r="K1770" s="296"/>
      <c r="L1770" s="296"/>
      <c r="M1770" s="47"/>
      <c r="N1770" s="47"/>
      <c r="O1770" s="369"/>
      <c r="P1770" s="369"/>
      <c r="Q1770" s="298"/>
      <c r="R1770" s="298"/>
      <c r="S1770" s="298"/>
      <c r="T1770" s="298"/>
      <c r="U1770" s="298"/>
      <c r="V1770" s="298"/>
      <c r="W1770" s="309"/>
      <c r="X1770" s="309"/>
      <c r="Y1770" s="309"/>
      <c r="Z1770" s="309"/>
      <c r="AA1770" s="308"/>
      <c r="AB1770" s="308"/>
      <c r="AC1770" s="308"/>
      <c r="AD1770" s="308"/>
      <c r="AE1770" s="317"/>
      <c r="AF1770" s="317"/>
      <c r="AG1770" s="308"/>
      <c r="AH1770" s="317"/>
      <c r="AI1770" s="317"/>
      <c r="AJ1770" s="308"/>
      <c r="AK1770" s="308"/>
      <c r="AL1770" s="308"/>
      <c r="AM1770" s="308"/>
      <c r="AN1770" s="302"/>
      <c r="AO1770" s="302"/>
      <c r="AP1770" s="302"/>
      <c r="AQ1770" s="302"/>
      <c r="AR1770" s="302"/>
      <c r="AS1770" s="302"/>
      <c r="AT1770" s="302"/>
      <c r="AU1770" s="302"/>
      <c r="AV1770" s="302"/>
      <c r="AW1770" s="302"/>
      <c r="AX1770" s="302"/>
      <c r="AY1770" s="302"/>
      <c r="AZ1770" s="302"/>
      <c r="BA1770" s="302"/>
      <c r="BB1770" s="302"/>
      <c r="BC1770" s="302"/>
      <c r="BD1770" s="302"/>
      <c r="BE1770" s="302"/>
      <c r="BF1770" s="329"/>
      <c r="BG1770" s="302"/>
      <c r="BH1770" s="302"/>
      <c r="BI1770" s="302"/>
      <c r="BJ1770" s="302"/>
      <c r="BK1770" s="302"/>
      <c r="BL1770" s="302"/>
      <c r="BM1770" s="302"/>
      <c r="BN1770" s="302"/>
      <c r="BO1770" s="302"/>
      <c r="BP1770" s="302"/>
      <c r="BQ1770" s="302"/>
      <c r="BR1770" s="302"/>
      <c r="BS1770" s="302"/>
      <c r="BT1770" s="302"/>
      <c r="BU1770" s="302"/>
      <c r="BV1770" s="302"/>
      <c r="BW1770" s="302"/>
      <c r="BX1770" s="302"/>
    </row>
    <row r="1771">
      <c r="A1771" s="328"/>
      <c r="B1771" s="328"/>
      <c r="C1771" s="328"/>
      <c r="D1771" s="400"/>
      <c r="E1771" s="46"/>
      <c r="F1771" s="46"/>
      <c r="G1771" s="46"/>
      <c r="H1771" s="47"/>
      <c r="I1771" s="294"/>
      <c r="J1771" s="295"/>
      <c r="K1771" s="296"/>
      <c r="L1771" s="296"/>
      <c r="M1771" s="47"/>
      <c r="N1771" s="47"/>
      <c r="O1771" s="369"/>
      <c r="P1771" s="369"/>
      <c r="Q1771" s="298"/>
      <c r="R1771" s="298"/>
      <c r="S1771" s="298"/>
      <c r="T1771" s="298"/>
      <c r="U1771" s="298"/>
      <c r="V1771" s="298"/>
      <c r="W1771" s="309"/>
      <c r="X1771" s="309"/>
      <c r="Y1771" s="309"/>
      <c r="Z1771" s="309"/>
      <c r="AA1771" s="308"/>
      <c r="AB1771" s="308"/>
      <c r="AC1771" s="308"/>
      <c r="AD1771" s="308"/>
      <c r="AE1771" s="317"/>
      <c r="AF1771" s="317"/>
      <c r="AG1771" s="308"/>
      <c r="AH1771" s="317"/>
      <c r="AI1771" s="317"/>
      <c r="AJ1771" s="308"/>
      <c r="AK1771" s="308"/>
      <c r="AL1771" s="308"/>
      <c r="AM1771" s="308"/>
      <c r="AN1771" s="302"/>
      <c r="AO1771" s="302"/>
      <c r="AP1771" s="302"/>
      <c r="AQ1771" s="302"/>
      <c r="AR1771" s="302"/>
      <c r="AS1771" s="302"/>
      <c r="AT1771" s="302"/>
      <c r="AU1771" s="302"/>
      <c r="AV1771" s="302"/>
      <c r="AW1771" s="302"/>
      <c r="AX1771" s="302"/>
      <c r="AY1771" s="302"/>
      <c r="AZ1771" s="302"/>
      <c r="BA1771" s="302"/>
      <c r="BB1771" s="302"/>
      <c r="BC1771" s="302"/>
      <c r="BD1771" s="302"/>
      <c r="BE1771" s="302"/>
      <c r="BF1771" s="329"/>
      <c r="BG1771" s="302"/>
      <c r="BH1771" s="302"/>
      <c r="BI1771" s="302"/>
      <c r="BJ1771" s="302"/>
      <c r="BK1771" s="302"/>
      <c r="BL1771" s="302"/>
      <c r="BM1771" s="302"/>
      <c r="BN1771" s="302"/>
      <c r="BO1771" s="302"/>
      <c r="BP1771" s="302"/>
      <c r="BQ1771" s="302"/>
      <c r="BR1771" s="302"/>
      <c r="BS1771" s="302"/>
      <c r="BT1771" s="302"/>
      <c r="BU1771" s="302"/>
      <c r="BV1771" s="302"/>
      <c r="BW1771" s="302"/>
      <c r="BX1771" s="302"/>
    </row>
    <row r="1772">
      <c r="A1772" s="328"/>
      <c r="B1772" s="328"/>
      <c r="C1772" s="328"/>
      <c r="D1772" s="400"/>
      <c r="E1772" s="46"/>
      <c r="F1772" s="46"/>
      <c r="G1772" s="46"/>
      <c r="H1772" s="47"/>
      <c r="I1772" s="294"/>
      <c r="J1772" s="295"/>
      <c r="K1772" s="296"/>
      <c r="L1772" s="296"/>
      <c r="M1772" s="47"/>
      <c r="N1772" s="47"/>
      <c r="O1772" s="369"/>
      <c r="P1772" s="369"/>
      <c r="Q1772" s="298"/>
      <c r="R1772" s="298"/>
      <c r="S1772" s="298"/>
      <c r="T1772" s="298"/>
      <c r="U1772" s="298"/>
      <c r="V1772" s="298"/>
      <c r="W1772" s="309"/>
      <c r="X1772" s="309"/>
      <c r="Y1772" s="309"/>
      <c r="Z1772" s="309"/>
      <c r="AA1772" s="308"/>
      <c r="AB1772" s="308"/>
      <c r="AC1772" s="308"/>
      <c r="AD1772" s="308"/>
      <c r="AE1772" s="317"/>
      <c r="AF1772" s="317"/>
      <c r="AG1772" s="308"/>
      <c r="AH1772" s="317"/>
      <c r="AI1772" s="317"/>
      <c r="AJ1772" s="308"/>
      <c r="AK1772" s="308"/>
      <c r="AL1772" s="308"/>
      <c r="AM1772" s="308"/>
      <c r="AN1772" s="302"/>
      <c r="AO1772" s="302"/>
      <c r="AP1772" s="302"/>
      <c r="AQ1772" s="302"/>
      <c r="AR1772" s="302"/>
      <c r="AS1772" s="302"/>
      <c r="AT1772" s="302"/>
      <c r="AU1772" s="302"/>
      <c r="AV1772" s="302"/>
      <c r="AW1772" s="302"/>
      <c r="AX1772" s="302"/>
      <c r="AY1772" s="302"/>
      <c r="AZ1772" s="302"/>
      <c r="BA1772" s="302"/>
      <c r="BB1772" s="302"/>
      <c r="BC1772" s="302"/>
      <c r="BD1772" s="302"/>
      <c r="BE1772" s="302"/>
      <c r="BF1772" s="329"/>
      <c r="BG1772" s="302"/>
      <c r="BH1772" s="302"/>
      <c r="BI1772" s="302"/>
      <c r="BJ1772" s="302"/>
      <c r="BK1772" s="302"/>
      <c r="BL1772" s="302"/>
      <c r="BM1772" s="302"/>
      <c r="BN1772" s="302"/>
      <c r="BO1772" s="302"/>
      <c r="BP1772" s="302"/>
      <c r="BQ1772" s="302"/>
      <c r="BR1772" s="302"/>
      <c r="BS1772" s="302"/>
      <c r="BT1772" s="302"/>
      <c r="BU1772" s="302"/>
      <c r="BV1772" s="302"/>
      <c r="BW1772" s="302"/>
      <c r="BX1772" s="302"/>
    </row>
    <row r="1773">
      <c r="A1773" s="328"/>
      <c r="B1773" s="328"/>
      <c r="C1773" s="328"/>
      <c r="D1773" s="400"/>
      <c r="E1773" s="46"/>
      <c r="F1773" s="46"/>
      <c r="G1773" s="46"/>
      <c r="H1773" s="47"/>
      <c r="I1773" s="294"/>
      <c r="J1773" s="295"/>
      <c r="K1773" s="296"/>
      <c r="L1773" s="296"/>
      <c r="M1773" s="47"/>
      <c r="N1773" s="47"/>
      <c r="O1773" s="369"/>
      <c r="P1773" s="369"/>
      <c r="Q1773" s="298"/>
      <c r="R1773" s="298"/>
      <c r="S1773" s="298"/>
      <c r="T1773" s="298"/>
      <c r="U1773" s="298"/>
      <c r="V1773" s="298"/>
      <c r="W1773" s="309"/>
      <c r="X1773" s="309"/>
      <c r="Y1773" s="309"/>
      <c r="Z1773" s="309"/>
      <c r="AA1773" s="308"/>
      <c r="AB1773" s="308"/>
      <c r="AC1773" s="308"/>
      <c r="AD1773" s="308"/>
      <c r="AE1773" s="317"/>
      <c r="AF1773" s="317"/>
      <c r="AG1773" s="308"/>
      <c r="AH1773" s="317"/>
      <c r="AI1773" s="317"/>
      <c r="AJ1773" s="308"/>
      <c r="AK1773" s="308"/>
      <c r="AL1773" s="308"/>
      <c r="AM1773" s="308"/>
      <c r="AN1773" s="302"/>
      <c r="AO1773" s="302"/>
      <c r="AP1773" s="302"/>
      <c r="AQ1773" s="302"/>
      <c r="AR1773" s="302"/>
      <c r="AS1773" s="302"/>
      <c r="AT1773" s="302"/>
      <c r="AU1773" s="302"/>
      <c r="AV1773" s="302"/>
      <c r="AW1773" s="302"/>
      <c r="AX1773" s="302"/>
      <c r="AY1773" s="302"/>
      <c r="AZ1773" s="302"/>
      <c r="BA1773" s="302"/>
      <c r="BB1773" s="302"/>
      <c r="BC1773" s="302"/>
      <c r="BD1773" s="302"/>
      <c r="BE1773" s="302"/>
      <c r="BF1773" s="329"/>
      <c r="BG1773" s="302"/>
      <c r="BH1773" s="302"/>
      <c r="BI1773" s="302"/>
      <c r="BJ1773" s="302"/>
      <c r="BK1773" s="302"/>
      <c r="BL1773" s="302"/>
      <c r="BM1773" s="302"/>
      <c r="BN1773" s="302"/>
      <c r="BO1773" s="302"/>
      <c r="BP1773" s="302"/>
      <c r="BQ1773" s="302"/>
      <c r="BR1773" s="302"/>
      <c r="BS1773" s="302"/>
      <c r="BT1773" s="302"/>
      <c r="BU1773" s="302"/>
      <c r="BV1773" s="302"/>
      <c r="BW1773" s="302"/>
      <c r="BX1773" s="302"/>
    </row>
    <row r="1774">
      <c r="A1774" s="328"/>
      <c r="B1774" s="328"/>
      <c r="C1774" s="328"/>
      <c r="D1774" s="400"/>
      <c r="E1774" s="46"/>
      <c r="F1774" s="46"/>
      <c r="G1774" s="46"/>
      <c r="H1774" s="47"/>
      <c r="I1774" s="294"/>
      <c r="J1774" s="295"/>
      <c r="K1774" s="296"/>
      <c r="L1774" s="296"/>
      <c r="M1774" s="47"/>
      <c r="N1774" s="47"/>
      <c r="O1774" s="369"/>
      <c r="P1774" s="369"/>
      <c r="Q1774" s="298"/>
      <c r="R1774" s="298"/>
      <c r="S1774" s="298"/>
      <c r="T1774" s="298"/>
      <c r="U1774" s="298"/>
      <c r="V1774" s="298"/>
      <c r="W1774" s="309"/>
      <c r="X1774" s="309"/>
      <c r="Y1774" s="309"/>
      <c r="Z1774" s="309"/>
      <c r="AA1774" s="308"/>
      <c r="AB1774" s="308"/>
      <c r="AC1774" s="308"/>
      <c r="AD1774" s="308"/>
      <c r="AE1774" s="317"/>
      <c r="AF1774" s="317"/>
      <c r="AG1774" s="308"/>
      <c r="AH1774" s="317"/>
      <c r="AI1774" s="317"/>
      <c r="AJ1774" s="308"/>
      <c r="AK1774" s="308"/>
      <c r="AL1774" s="308"/>
      <c r="AM1774" s="308"/>
      <c r="AN1774" s="302"/>
      <c r="AO1774" s="302"/>
      <c r="AP1774" s="302"/>
      <c r="AQ1774" s="302"/>
      <c r="AR1774" s="302"/>
      <c r="AS1774" s="302"/>
      <c r="AT1774" s="302"/>
      <c r="AU1774" s="302"/>
      <c r="AV1774" s="302"/>
      <c r="AW1774" s="302"/>
      <c r="AX1774" s="302"/>
      <c r="AY1774" s="302"/>
      <c r="AZ1774" s="302"/>
      <c r="BA1774" s="302"/>
      <c r="BB1774" s="302"/>
      <c r="BC1774" s="302"/>
      <c r="BD1774" s="302"/>
      <c r="BE1774" s="302"/>
      <c r="BF1774" s="329"/>
      <c r="BG1774" s="302"/>
      <c r="BH1774" s="302"/>
      <c r="BI1774" s="302"/>
      <c r="BJ1774" s="302"/>
      <c r="BK1774" s="302"/>
      <c r="BL1774" s="302"/>
      <c r="BM1774" s="302"/>
      <c r="BN1774" s="302"/>
      <c r="BO1774" s="302"/>
      <c r="BP1774" s="302"/>
      <c r="BQ1774" s="302"/>
      <c r="BR1774" s="302"/>
      <c r="BS1774" s="302"/>
      <c r="BT1774" s="302"/>
      <c r="BU1774" s="302"/>
      <c r="BV1774" s="302"/>
      <c r="BW1774" s="302"/>
      <c r="BX1774" s="302"/>
    </row>
    <row r="1775">
      <c r="A1775" s="328"/>
      <c r="B1775" s="328"/>
      <c r="C1775" s="328"/>
      <c r="D1775" s="400"/>
      <c r="E1775" s="46"/>
      <c r="F1775" s="46"/>
      <c r="G1775" s="46"/>
      <c r="H1775" s="47"/>
      <c r="I1775" s="294"/>
      <c r="J1775" s="295"/>
      <c r="K1775" s="296"/>
      <c r="L1775" s="296"/>
      <c r="M1775" s="47"/>
      <c r="N1775" s="47"/>
      <c r="O1775" s="369"/>
      <c r="P1775" s="369"/>
      <c r="Q1775" s="298"/>
      <c r="R1775" s="298"/>
      <c r="S1775" s="298"/>
      <c r="T1775" s="298"/>
      <c r="U1775" s="298"/>
      <c r="V1775" s="298"/>
      <c r="W1775" s="309"/>
      <c r="X1775" s="309"/>
      <c r="Y1775" s="309"/>
      <c r="Z1775" s="309"/>
      <c r="AA1775" s="308"/>
      <c r="AB1775" s="308"/>
      <c r="AC1775" s="308"/>
      <c r="AD1775" s="308"/>
      <c r="AE1775" s="317"/>
      <c r="AF1775" s="317"/>
      <c r="AG1775" s="308"/>
      <c r="AH1775" s="317"/>
      <c r="AI1775" s="317"/>
      <c r="AJ1775" s="308"/>
      <c r="AK1775" s="308"/>
      <c r="AL1775" s="308"/>
      <c r="AM1775" s="308"/>
      <c r="AN1775" s="302"/>
      <c r="AO1775" s="302"/>
      <c r="AP1775" s="302"/>
      <c r="AQ1775" s="302"/>
      <c r="AR1775" s="302"/>
      <c r="AS1775" s="302"/>
      <c r="AT1775" s="302"/>
      <c r="AU1775" s="302"/>
      <c r="AV1775" s="302"/>
      <c r="AW1775" s="302"/>
      <c r="AX1775" s="302"/>
      <c r="AY1775" s="302"/>
      <c r="AZ1775" s="302"/>
      <c r="BA1775" s="302"/>
      <c r="BB1775" s="302"/>
      <c r="BC1775" s="302"/>
      <c r="BD1775" s="302"/>
      <c r="BE1775" s="302"/>
      <c r="BF1775" s="329"/>
      <c r="BG1775" s="302"/>
      <c r="BH1775" s="302"/>
      <c r="BI1775" s="302"/>
      <c r="BJ1775" s="302"/>
      <c r="BK1775" s="302"/>
      <c r="BL1775" s="302"/>
      <c r="BM1775" s="302"/>
      <c r="BN1775" s="302"/>
      <c r="BO1775" s="302"/>
      <c r="BP1775" s="302"/>
      <c r="BQ1775" s="302"/>
      <c r="BR1775" s="302"/>
      <c r="BS1775" s="302"/>
      <c r="BT1775" s="302"/>
      <c r="BU1775" s="302"/>
      <c r="BV1775" s="302"/>
      <c r="BW1775" s="302"/>
      <c r="BX1775" s="302"/>
    </row>
    <row r="1776">
      <c r="A1776" s="328"/>
      <c r="B1776" s="328"/>
      <c r="C1776" s="328"/>
      <c r="D1776" s="400"/>
      <c r="E1776" s="46"/>
      <c r="F1776" s="46"/>
      <c r="G1776" s="46"/>
      <c r="H1776" s="47"/>
      <c r="I1776" s="294"/>
      <c r="J1776" s="295"/>
      <c r="K1776" s="296"/>
      <c r="L1776" s="296"/>
      <c r="M1776" s="47"/>
      <c r="N1776" s="47"/>
      <c r="O1776" s="369"/>
      <c r="P1776" s="369"/>
      <c r="Q1776" s="298"/>
      <c r="R1776" s="298"/>
      <c r="S1776" s="298"/>
      <c r="T1776" s="298"/>
      <c r="U1776" s="298"/>
      <c r="V1776" s="298"/>
      <c r="W1776" s="309"/>
      <c r="X1776" s="309"/>
      <c r="Y1776" s="309"/>
      <c r="Z1776" s="309"/>
      <c r="AA1776" s="308"/>
      <c r="AB1776" s="308"/>
      <c r="AC1776" s="308"/>
      <c r="AD1776" s="308"/>
      <c r="AE1776" s="317"/>
      <c r="AF1776" s="317"/>
      <c r="AG1776" s="308"/>
      <c r="AH1776" s="317"/>
      <c r="AI1776" s="317"/>
      <c r="AJ1776" s="308"/>
      <c r="AK1776" s="308"/>
      <c r="AL1776" s="308"/>
      <c r="AM1776" s="308"/>
      <c r="AN1776" s="302"/>
      <c r="AO1776" s="302"/>
      <c r="AP1776" s="302"/>
      <c r="AQ1776" s="302"/>
      <c r="AR1776" s="302"/>
      <c r="AS1776" s="302"/>
      <c r="AT1776" s="302"/>
      <c r="AU1776" s="302"/>
      <c r="AV1776" s="302"/>
      <c r="AW1776" s="302"/>
      <c r="AX1776" s="302"/>
      <c r="AY1776" s="302"/>
      <c r="AZ1776" s="302"/>
      <c r="BA1776" s="302"/>
      <c r="BB1776" s="302"/>
      <c r="BC1776" s="302"/>
      <c r="BD1776" s="302"/>
      <c r="BE1776" s="302"/>
      <c r="BF1776" s="329"/>
      <c r="BG1776" s="302"/>
      <c r="BH1776" s="302"/>
      <c r="BI1776" s="302"/>
      <c r="BJ1776" s="302"/>
      <c r="BK1776" s="302"/>
      <c r="BL1776" s="302"/>
      <c r="BM1776" s="302"/>
      <c r="BN1776" s="302"/>
      <c r="BO1776" s="302"/>
      <c r="BP1776" s="302"/>
      <c r="BQ1776" s="302"/>
      <c r="BR1776" s="302"/>
      <c r="BS1776" s="302"/>
      <c r="BT1776" s="302"/>
      <c r="BU1776" s="302"/>
      <c r="BV1776" s="302"/>
      <c r="BW1776" s="302"/>
      <c r="BX1776" s="302"/>
    </row>
    <row r="1777">
      <c r="A1777" s="328"/>
      <c r="B1777" s="328"/>
      <c r="C1777" s="328"/>
      <c r="D1777" s="400"/>
      <c r="E1777" s="46"/>
      <c r="F1777" s="46"/>
      <c r="G1777" s="46"/>
      <c r="H1777" s="47"/>
      <c r="I1777" s="294"/>
      <c r="J1777" s="295"/>
      <c r="K1777" s="296"/>
      <c r="L1777" s="296"/>
      <c r="M1777" s="47"/>
      <c r="N1777" s="47"/>
      <c r="O1777" s="369"/>
      <c r="P1777" s="369"/>
      <c r="Q1777" s="298"/>
      <c r="R1777" s="298"/>
      <c r="S1777" s="298"/>
      <c r="T1777" s="298"/>
      <c r="U1777" s="298"/>
      <c r="V1777" s="298"/>
      <c r="W1777" s="309"/>
      <c r="X1777" s="309"/>
      <c r="Y1777" s="309"/>
      <c r="Z1777" s="309"/>
      <c r="AA1777" s="308"/>
      <c r="AB1777" s="308"/>
      <c r="AC1777" s="308"/>
      <c r="AD1777" s="308"/>
      <c r="AE1777" s="317"/>
      <c r="AF1777" s="317"/>
      <c r="AG1777" s="308"/>
      <c r="AH1777" s="317"/>
      <c r="AI1777" s="317"/>
      <c r="AJ1777" s="308"/>
      <c r="AK1777" s="308"/>
      <c r="AL1777" s="308"/>
      <c r="AM1777" s="308"/>
      <c r="AN1777" s="302"/>
      <c r="AO1777" s="302"/>
      <c r="AP1777" s="302"/>
      <c r="AQ1777" s="302"/>
      <c r="AR1777" s="302"/>
      <c r="AS1777" s="302"/>
      <c r="AT1777" s="302"/>
      <c r="AU1777" s="302"/>
      <c r="AV1777" s="302"/>
      <c r="AW1777" s="302"/>
      <c r="AX1777" s="302"/>
      <c r="AY1777" s="302"/>
      <c r="AZ1777" s="302"/>
      <c r="BA1777" s="302"/>
      <c r="BB1777" s="302"/>
      <c r="BC1777" s="302"/>
      <c r="BD1777" s="302"/>
      <c r="BE1777" s="302"/>
      <c r="BF1777" s="329"/>
      <c r="BG1777" s="302"/>
      <c r="BH1777" s="302"/>
      <c r="BI1777" s="302"/>
      <c r="BJ1777" s="302"/>
      <c r="BK1777" s="302"/>
      <c r="BL1777" s="302"/>
      <c r="BM1777" s="302"/>
      <c r="BN1777" s="302"/>
      <c r="BO1777" s="302"/>
      <c r="BP1777" s="302"/>
      <c r="BQ1777" s="302"/>
      <c r="BR1777" s="302"/>
      <c r="BS1777" s="302"/>
      <c r="BT1777" s="302"/>
      <c r="BU1777" s="302"/>
      <c r="BV1777" s="302"/>
      <c r="BW1777" s="302"/>
      <c r="BX1777" s="302"/>
    </row>
    <row r="1778">
      <c r="A1778" s="328"/>
      <c r="B1778" s="328"/>
      <c r="C1778" s="328"/>
      <c r="D1778" s="400"/>
      <c r="E1778" s="46"/>
      <c r="F1778" s="46"/>
      <c r="G1778" s="46"/>
      <c r="H1778" s="47"/>
      <c r="I1778" s="294"/>
      <c r="J1778" s="295"/>
      <c r="K1778" s="296"/>
      <c r="L1778" s="296"/>
      <c r="M1778" s="47"/>
      <c r="N1778" s="47"/>
      <c r="O1778" s="369"/>
      <c r="P1778" s="369"/>
      <c r="Q1778" s="298"/>
      <c r="R1778" s="298"/>
      <c r="S1778" s="298"/>
      <c r="T1778" s="298"/>
      <c r="U1778" s="298"/>
      <c r="V1778" s="298"/>
      <c r="W1778" s="309"/>
      <c r="X1778" s="309"/>
      <c r="Y1778" s="309"/>
      <c r="Z1778" s="309"/>
      <c r="AA1778" s="308"/>
      <c r="AB1778" s="308"/>
      <c r="AC1778" s="308"/>
      <c r="AD1778" s="308"/>
      <c r="AE1778" s="317"/>
      <c r="AF1778" s="317"/>
      <c r="AG1778" s="308"/>
      <c r="AH1778" s="317"/>
      <c r="AI1778" s="317"/>
      <c r="AJ1778" s="308"/>
      <c r="AK1778" s="308"/>
      <c r="AL1778" s="308"/>
      <c r="AM1778" s="308"/>
      <c r="AN1778" s="302"/>
      <c r="AO1778" s="302"/>
      <c r="AP1778" s="302"/>
      <c r="AQ1778" s="302"/>
      <c r="AR1778" s="302"/>
      <c r="AS1778" s="302"/>
      <c r="AT1778" s="302"/>
      <c r="AU1778" s="302"/>
      <c r="AV1778" s="302"/>
      <c r="AW1778" s="302"/>
      <c r="AX1778" s="302"/>
      <c r="AY1778" s="302"/>
      <c r="AZ1778" s="302"/>
      <c r="BA1778" s="302"/>
      <c r="BB1778" s="302"/>
      <c r="BC1778" s="302"/>
      <c r="BD1778" s="302"/>
      <c r="BE1778" s="302"/>
      <c r="BF1778" s="329"/>
      <c r="BG1778" s="302"/>
      <c r="BH1778" s="302"/>
      <c r="BI1778" s="302"/>
      <c r="BJ1778" s="302"/>
      <c r="BK1778" s="302"/>
      <c r="BL1778" s="302"/>
      <c r="BM1778" s="302"/>
      <c r="BN1778" s="302"/>
      <c r="BO1778" s="302"/>
      <c r="BP1778" s="302"/>
      <c r="BQ1778" s="302"/>
      <c r="BR1778" s="302"/>
      <c r="BS1778" s="302"/>
      <c r="BT1778" s="302"/>
      <c r="BU1778" s="302"/>
      <c r="BV1778" s="302"/>
      <c r="BW1778" s="302"/>
      <c r="BX1778" s="302"/>
    </row>
    <row r="1779">
      <c r="A1779" s="328"/>
      <c r="B1779" s="328"/>
      <c r="C1779" s="328"/>
      <c r="D1779" s="400"/>
      <c r="E1779" s="46"/>
      <c r="F1779" s="46"/>
      <c r="G1779" s="46"/>
      <c r="H1779" s="47"/>
      <c r="I1779" s="294"/>
      <c r="J1779" s="295"/>
      <c r="K1779" s="296"/>
      <c r="L1779" s="296"/>
      <c r="M1779" s="47"/>
      <c r="N1779" s="47"/>
      <c r="O1779" s="369"/>
      <c r="P1779" s="369"/>
      <c r="Q1779" s="298"/>
      <c r="R1779" s="298"/>
      <c r="S1779" s="298"/>
      <c r="T1779" s="298"/>
      <c r="U1779" s="298"/>
      <c r="V1779" s="298"/>
      <c r="W1779" s="309"/>
      <c r="X1779" s="309"/>
      <c r="Y1779" s="309"/>
      <c r="Z1779" s="309"/>
      <c r="AA1779" s="308"/>
      <c r="AB1779" s="308"/>
      <c r="AC1779" s="308"/>
      <c r="AD1779" s="308"/>
      <c r="AE1779" s="317"/>
      <c r="AF1779" s="317"/>
      <c r="AG1779" s="308"/>
      <c r="AH1779" s="317"/>
      <c r="AI1779" s="317"/>
      <c r="AJ1779" s="308"/>
      <c r="AK1779" s="308"/>
      <c r="AL1779" s="308"/>
      <c r="AM1779" s="308"/>
      <c r="AN1779" s="302"/>
      <c r="AO1779" s="302"/>
      <c r="AP1779" s="302"/>
      <c r="AQ1779" s="302"/>
      <c r="AR1779" s="302"/>
      <c r="AS1779" s="302"/>
      <c r="AT1779" s="302"/>
      <c r="AU1779" s="302"/>
      <c r="AV1779" s="302"/>
      <c r="AW1779" s="302"/>
      <c r="AX1779" s="302"/>
      <c r="AY1779" s="302"/>
      <c r="AZ1779" s="302"/>
      <c r="BA1779" s="302"/>
      <c r="BB1779" s="302"/>
      <c r="BC1779" s="302"/>
      <c r="BD1779" s="302"/>
      <c r="BE1779" s="302"/>
      <c r="BF1779" s="329"/>
      <c r="BG1779" s="302"/>
      <c r="BH1779" s="302"/>
      <c r="BI1779" s="302"/>
      <c r="BJ1779" s="302"/>
      <c r="BK1779" s="302"/>
      <c r="BL1779" s="302"/>
      <c r="BM1779" s="302"/>
      <c r="BN1779" s="302"/>
      <c r="BO1779" s="302"/>
      <c r="BP1779" s="302"/>
      <c r="BQ1779" s="302"/>
      <c r="BR1779" s="302"/>
      <c r="BS1779" s="302"/>
      <c r="BT1779" s="302"/>
      <c r="BU1779" s="302"/>
      <c r="BV1779" s="302"/>
      <c r="BW1779" s="302"/>
      <c r="BX1779" s="302"/>
    </row>
    <row r="1780">
      <c r="A1780" s="328"/>
      <c r="B1780" s="328"/>
      <c r="C1780" s="328"/>
      <c r="D1780" s="400"/>
      <c r="E1780" s="46"/>
      <c r="F1780" s="46"/>
      <c r="G1780" s="46"/>
      <c r="H1780" s="47"/>
      <c r="I1780" s="294"/>
      <c r="J1780" s="295"/>
      <c r="K1780" s="296"/>
      <c r="L1780" s="296"/>
      <c r="M1780" s="47"/>
      <c r="N1780" s="47"/>
      <c r="O1780" s="369"/>
      <c r="P1780" s="369"/>
      <c r="Q1780" s="298"/>
      <c r="R1780" s="298"/>
      <c r="S1780" s="298"/>
      <c r="T1780" s="298"/>
      <c r="U1780" s="298"/>
      <c r="V1780" s="298"/>
      <c r="W1780" s="309"/>
      <c r="X1780" s="309"/>
      <c r="Y1780" s="309"/>
      <c r="Z1780" s="309"/>
      <c r="AA1780" s="308"/>
      <c r="AB1780" s="308"/>
      <c r="AC1780" s="308"/>
      <c r="AD1780" s="308"/>
      <c r="AE1780" s="317"/>
      <c r="AF1780" s="317"/>
      <c r="AG1780" s="308"/>
      <c r="AH1780" s="317"/>
      <c r="AI1780" s="317"/>
      <c r="AJ1780" s="308"/>
      <c r="AK1780" s="308"/>
      <c r="AL1780" s="308"/>
      <c r="AM1780" s="308"/>
      <c r="AN1780" s="302"/>
      <c r="AO1780" s="302"/>
      <c r="AP1780" s="302"/>
      <c r="AQ1780" s="302"/>
      <c r="AR1780" s="302"/>
      <c r="AS1780" s="302"/>
      <c r="AT1780" s="302"/>
      <c r="AU1780" s="302"/>
      <c r="AV1780" s="302"/>
      <c r="AW1780" s="302"/>
      <c r="AX1780" s="302"/>
      <c r="AY1780" s="302"/>
      <c r="AZ1780" s="302"/>
      <c r="BA1780" s="302"/>
      <c r="BB1780" s="302"/>
      <c r="BC1780" s="302"/>
      <c r="BD1780" s="302"/>
      <c r="BE1780" s="302"/>
      <c r="BF1780" s="329"/>
      <c r="BG1780" s="302"/>
      <c r="BH1780" s="302"/>
      <c r="BI1780" s="302"/>
      <c r="BJ1780" s="302"/>
      <c r="BK1780" s="302"/>
      <c r="BL1780" s="302"/>
      <c r="BM1780" s="302"/>
      <c r="BN1780" s="302"/>
      <c r="BO1780" s="302"/>
      <c r="BP1780" s="302"/>
      <c r="BQ1780" s="302"/>
      <c r="BR1780" s="302"/>
      <c r="BS1780" s="302"/>
      <c r="BT1780" s="302"/>
      <c r="BU1780" s="302"/>
      <c r="BV1780" s="302"/>
      <c r="BW1780" s="302"/>
      <c r="BX1780" s="302"/>
    </row>
    <row r="1781">
      <c r="A1781" s="328"/>
      <c r="B1781" s="328"/>
      <c r="C1781" s="328"/>
      <c r="D1781" s="400"/>
      <c r="E1781" s="46"/>
      <c r="F1781" s="46"/>
      <c r="G1781" s="46"/>
      <c r="H1781" s="47"/>
      <c r="I1781" s="294"/>
      <c r="J1781" s="295"/>
      <c r="K1781" s="296"/>
      <c r="L1781" s="296"/>
      <c r="M1781" s="47"/>
      <c r="N1781" s="47"/>
      <c r="O1781" s="369"/>
      <c r="P1781" s="369"/>
      <c r="Q1781" s="298"/>
      <c r="R1781" s="298"/>
      <c r="S1781" s="298"/>
      <c r="T1781" s="298"/>
      <c r="U1781" s="298"/>
      <c r="V1781" s="298"/>
      <c r="W1781" s="309"/>
      <c r="X1781" s="309"/>
      <c r="Y1781" s="309"/>
      <c r="Z1781" s="309"/>
      <c r="AA1781" s="308"/>
      <c r="AB1781" s="308"/>
      <c r="AC1781" s="308"/>
      <c r="AD1781" s="308"/>
      <c r="AE1781" s="317"/>
      <c r="AF1781" s="317"/>
      <c r="AG1781" s="308"/>
      <c r="AH1781" s="317"/>
      <c r="AI1781" s="317"/>
      <c r="AJ1781" s="308"/>
      <c r="AK1781" s="308"/>
      <c r="AL1781" s="308"/>
      <c r="AM1781" s="308"/>
      <c r="AN1781" s="302"/>
      <c r="AO1781" s="302"/>
      <c r="AP1781" s="302"/>
      <c r="AQ1781" s="302"/>
      <c r="AR1781" s="302"/>
      <c r="AS1781" s="302"/>
      <c r="AT1781" s="302"/>
      <c r="AU1781" s="302"/>
      <c r="AV1781" s="302"/>
      <c r="AW1781" s="302"/>
      <c r="AX1781" s="302"/>
      <c r="AY1781" s="302"/>
      <c r="AZ1781" s="302"/>
      <c r="BA1781" s="302"/>
      <c r="BB1781" s="302"/>
      <c r="BC1781" s="302"/>
      <c r="BD1781" s="302"/>
      <c r="BE1781" s="302"/>
      <c r="BF1781" s="329"/>
      <c r="BG1781" s="302"/>
      <c r="BH1781" s="302"/>
      <c r="BI1781" s="302"/>
      <c r="BJ1781" s="302"/>
      <c r="BK1781" s="302"/>
      <c r="BL1781" s="302"/>
      <c r="BM1781" s="302"/>
      <c r="BN1781" s="302"/>
      <c r="BO1781" s="302"/>
      <c r="BP1781" s="302"/>
      <c r="BQ1781" s="302"/>
      <c r="BR1781" s="302"/>
      <c r="BS1781" s="302"/>
      <c r="BT1781" s="302"/>
      <c r="BU1781" s="302"/>
      <c r="BV1781" s="302"/>
      <c r="BW1781" s="302"/>
      <c r="BX1781" s="302"/>
    </row>
    <row r="1782">
      <c r="A1782" s="328"/>
      <c r="B1782" s="328"/>
      <c r="C1782" s="328"/>
      <c r="D1782" s="400"/>
      <c r="E1782" s="46"/>
      <c r="F1782" s="46"/>
      <c r="G1782" s="46"/>
      <c r="H1782" s="47"/>
      <c r="I1782" s="294"/>
      <c r="J1782" s="295"/>
      <c r="K1782" s="296"/>
      <c r="L1782" s="296"/>
      <c r="M1782" s="47"/>
      <c r="N1782" s="47"/>
      <c r="O1782" s="369"/>
      <c r="P1782" s="369"/>
      <c r="Q1782" s="298"/>
      <c r="R1782" s="298"/>
      <c r="S1782" s="298"/>
      <c r="T1782" s="298"/>
      <c r="U1782" s="298"/>
      <c r="V1782" s="298"/>
      <c r="W1782" s="309"/>
      <c r="X1782" s="309"/>
      <c r="Y1782" s="309"/>
      <c r="Z1782" s="309"/>
      <c r="AA1782" s="308"/>
      <c r="AB1782" s="308"/>
      <c r="AC1782" s="308"/>
      <c r="AD1782" s="308"/>
      <c r="AE1782" s="317"/>
      <c r="AF1782" s="317"/>
      <c r="AG1782" s="308"/>
      <c r="AH1782" s="317"/>
      <c r="AI1782" s="317"/>
      <c r="AJ1782" s="308"/>
      <c r="AK1782" s="308"/>
      <c r="AL1782" s="308"/>
      <c r="AM1782" s="308"/>
      <c r="AN1782" s="302"/>
      <c r="AO1782" s="302"/>
      <c r="AP1782" s="302"/>
      <c r="AQ1782" s="302"/>
      <c r="AR1782" s="302"/>
      <c r="AS1782" s="302"/>
      <c r="AT1782" s="302"/>
      <c r="AU1782" s="302"/>
      <c r="AV1782" s="302"/>
      <c r="AW1782" s="302"/>
      <c r="AX1782" s="302"/>
      <c r="AY1782" s="302"/>
      <c r="AZ1782" s="302"/>
      <c r="BA1782" s="302"/>
      <c r="BB1782" s="302"/>
      <c r="BC1782" s="302"/>
      <c r="BD1782" s="302"/>
      <c r="BE1782" s="302"/>
      <c r="BF1782" s="329"/>
      <c r="BG1782" s="302"/>
      <c r="BH1782" s="302"/>
      <c r="BI1782" s="302"/>
      <c r="BJ1782" s="302"/>
      <c r="BK1782" s="302"/>
      <c r="BL1782" s="302"/>
      <c r="BM1782" s="302"/>
      <c r="BN1782" s="302"/>
      <c r="BO1782" s="302"/>
      <c r="BP1782" s="302"/>
      <c r="BQ1782" s="302"/>
      <c r="BR1782" s="302"/>
      <c r="BS1782" s="302"/>
      <c r="BT1782" s="302"/>
      <c r="BU1782" s="302"/>
      <c r="BV1782" s="302"/>
      <c r="BW1782" s="302"/>
      <c r="BX1782" s="302"/>
    </row>
    <row r="1783">
      <c r="A1783" s="328"/>
      <c r="B1783" s="328"/>
      <c r="C1783" s="328"/>
      <c r="D1783" s="400"/>
      <c r="E1783" s="46"/>
      <c r="F1783" s="46"/>
      <c r="G1783" s="46"/>
      <c r="H1783" s="47"/>
      <c r="I1783" s="294"/>
      <c r="J1783" s="295"/>
      <c r="K1783" s="296"/>
      <c r="L1783" s="296"/>
      <c r="M1783" s="47"/>
      <c r="N1783" s="47"/>
      <c r="O1783" s="369"/>
      <c r="P1783" s="369"/>
      <c r="Q1783" s="298"/>
      <c r="R1783" s="298"/>
      <c r="S1783" s="298"/>
      <c r="T1783" s="298"/>
      <c r="U1783" s="298"/>
      <c r="V1783" s="298"/>
      <c r="W1783" s="309"/>
      <c r="X1783" s="309"/>
      <c r="Y1783" s="309"/>
      <c r="Z1783" s="309"/>
      <c r="AA1783" s="308"/>
      <c r="AB1783" s="308"/>
      <c r="AC1783" s="308"/>
      <c r="AD1783" s="308"/>
      <c r="AE1783" s="317"/>
      <c r="AF1783" s="317"/>
      <c r="AG1783" s="308"/>
      <c r="AH1783" s="317"/>
      <c r="AI1783" s="317"/>
      <c r="AJ1783" s="308"/>
      <c r="AK1783" s="308"/>
      <c r="AL1783" s="308"/>
      <c r="AM1783" s="308"/>
      <c r="AN1783" s="302"/>
      <c r="AO1783" s="302"/>
      <c r="AP1783" s="302"/>
      <c r="AQ1783" s="302"/>
      <c r="AR1783" s="302"/>
      <c r="AS1783" s="302"/>
      <c r="AT1783" s="302"/>
      <c r="AU1783" s="302"/>
      <c r="AV1783" s="302"/>
      <c r="AW1783" s="302"/>
      <c r="AX1783" s="302"/>
      <c r="AY1783" s="302"/>
      <c r="AZ1783" s="302"/>
      <c r="BA1783" s="302"/>
      <c r="BB1783" s="302"/>
      <c r="BC1783" s="302"/>
      <c r="BD1783" s="302"/>
      <c r="BE1783" s="302"/>
      <c r="BF1783" s="329"/>
      <c r="BG1783" s="302"/>
      <c r="BH1783" s="302"/>
      <c r="BI1783" s="302"/>
      <c r="BJ1783" s="302"/>
      <c r="BK1783" s="302"/>
      <c r="BL1783" s="302"/>
      <c r="BM1783" s="302"/>
      <c r="BN1783" s="302"/>
      <c r="BO1783" s="302"/>
      <c r="BP1783" s="302"/>
      <c r="BQ1783" s="302"/>
      <c r="BR1783" s="302"/>
      <c r="BS1783" s="302"/>
      <c r="BT1783" s="302"/>
      <c r="BU1783" s="302"/>
      <c r="BV1783" s="302"/>
      <c r="BW1783" s="302"/>
      <c r="BX1783" s="302"/>
    </row>
    <row r="1784">
      <c r="A1784" s="328"/>
      <c r="B1784" s="328"/>
      <c r="C1784" s="328"/>
      <c r="D1784" s="400"/>
      <c r="E1784" s="46"/>
      <c r="F1784" s="46"/>
      <c r="G1784" s="46"/>
      <c r="H1784" s="47"/>
      <c r="I1784" s="294"/>
      <c r="J1784" s="295"/>
      <c r="K1784" s="296"/>
      <c r="L1784" s="296"/>
      <c r="M1784" s="47"/>
      <c r="N1784" s="47"/>
      <c r="O1784" s="369"/>
      <c r="P1784" s="369"/>
      <c r="Q1784" s="298"/>
      <c r="R1784" s="298"/>
      <c r="S1784" s="298"/>
      <c r="T1784" s="298"/>
      <c r="U1784" s="298"/>
      <c r="V1784" s="298"/>
      <c r="W1784" s="309"/>
      <c r="X1784" s="309"/>
      <c r="Y1784" s="309"/>
      <c r="Z1784" s="309"/>
      <c r="AA1784" s="308"/>
      <c r="AB1784" s="308"/>
      <c r="AC1784" s="308"/>
      <c r="AD1784" s="308"/>
      <c r="AE1784" s="317"/>
      <c r="AF1784" s="317"/>
      <c r="AG1784" s="308"/>
      <c r="AH1784" s="317"/>
      <c r="AI1784" s="317"/>
      <c r="AJ1784" s="308"/>
      <c r="AK1784" s="308"/>
      <c r="AL1784" s="308"/>
      <c r="AM1784" s="308"/>
      <c r="AN1784" s="302"/>
      <c r="AO1784" s="302"/>
      <c r="AP1784" s="302"/>
      <c r="AQ1784" s="302"/>
      <c r="AR1784" s="302"/>
      <c r="AS1784" s="302"/>
      <c r="AT1784" s="302"/>
      <c r="AU1784" s="302"/>
      <c r="AV1784" s="302"/>
      <c r="AW1784" s="302"/>
      <c r="AX1784" s="302"/>
      <c r="AY1784" s="302"/>
      <c r="AZ1784" s="302"/>
      <c r="BA1784" s="302"/>
      <c r="BB1784" s="302"/>
      <c r="BC1784" s="302"/>
      <c r="BD1784" s="302"/>
      <c r="BE1784" s="302"/>
      <c r="BF1784" s="329"/>
      <c r="BG1784" s="302"/>
      <c r="BH1784" s="302"/>
      <c r="BI1784" s="302"/>
      <c r="BJ1784" s="302"/>
      <c r="BK1784" s="302"/>
      <c r="BL1784" s="302"/>
      <c r="BM1784" s="302"/>
      <c r="BN1784" s="302"/>
      <c r="BO1784" s="302"/>
      <c r="BP1784" s="302"/>
      <c r="BQ1784" s="302"/>
      <c r="BR1784" s="302"/>
      <c r="BS1784" s="302"/>
      <c r="BT1784" s="302"/>
      <c r="BU1784" s="302"/>
      <c r="BV1784" s="302"/>
      <c r="BW1784" s="302"/>
      <c r="BX1784" s="302"/>
    </row>
    <row r="1785">
      <c r="A1785" s="328"/>
      <c r="B1785" s="328"/>
      <c r="C1785" s="328"/>
      <c r="D1785" s="400"/>
      <c r="E1785" s="46"/>
      <c r="F1785" s="46"/>
      <c r="G1785" s="46"/>
      <c r="H1785" s="47"/>
      <c r="I1785" s="294"/>
      <c r="J1785" s="295"/>
      <c r="K1785" s="296"/>
      <c r="L1785" s="296"/>
      <c r="M1785" s="47"/>
      <c r="N1785" s="47"/>
      <c r="O1785" s="369"/>
      <c r="P1785" s="369"/>
      <c r="Q1785" s="298"/>
      <c r="R1785" s="298"/>
      <c r="S1785" s="298"/>
      <c r="T1785" s="298"/>
      <c r="U1785" s="298"/>
      <c r="V1785" s="298"/>
      <c r="W1785" s="309"/>
      <c r="X1785" s="309"/>
      <c r="Y1785" s="309"/>
      <c r="Z1785" s="309"/>
      <c r="AA1785" s="308"/>
      <c r="AB1785" s="308"/>
      <c r="AC1785" s="308"/>
      <c r="AD1785" s="308"/>
      <c r="AE1785" s="317"/>
      <c r="AF1785" s="317"/>
      <c r="AG1785" s="308"/>
      <c r="AH1785" s="317"/>
      <c r="AI1785" s="317"/>
      <c r="AJ1785" s="308"/>
      <c r="AK1785" s="308"/>
      <c r="AL1785" s="308"/>
      <c r="AM1785" s="308"/>
      <c r="AN1785" s="302"/>
      <c r="AO1785" s="302"/>
      <c r="AP1785" s="302"/>
      <c r="AQ1785" s="302"/>
      <c r="AR1785" s="302"/>
      <c r="AS1785" s="302"/>
      <c r="AT1785" s="302"/>
      <c r="AU1785" s="302"/>
      <c r="AV1785" s="302"/>
      <c r="AW1785" s="302"/>
      <c r="AX1785" s="302"/>
      <c r="AY1785" s="302"/>
      <c r="AZ1785" s="302"/>
      <c r="BA1785" s="302"/>
      <c r="BB1785" s="302"/>
      <c r="BC1785" s="302"/>
      <c r="BD1785" s="302"/>
      <c r="BE1785" s="302"/>
      <c r="BF1785" s="329"/>
      <c r="BG1785" s="302"/>
      <c r="BH1785" s="302"/>
      <c r="BI1785" s="302"/>
      <c r="BJ1785" s="302"/>
      <c r="BK1785" s="302"/>
      <c r="BL1785" s="302"/>
      <c r="BM1785" s="302"/>
      <c r="BN1785" s="302"/>
      <c r="BO1785" s="302"/>
      <c r="BP1785" s="302"/>
      <c r="BQ1785" s="302"/>
      <c r="BR1785" s="302"/>
      <c r="BS1785" s="302"/>
      <c r="BT1785" s="302"/>
      <c r="BU1785" s="302"/>
      <c r="BV1785" s="302"/>
      <c r="BW1785" s="302"/>
      <c r="BX1785" s="302"/>
    </row>
    <row r="1786">
      <c r="A1786" s="328"/>
      <c r="B1786" s="328"/>
      <c r="C1786" s="328"/>
      <c r="D1786" s="400"/>
      <c r="E1786" s="46"/>
      <c r="F1786" s="46"/>
      <c r="G1786" s="46"/>
      <c r="H1786" s="47"/>
      <c r="I1786" s="294"/>
      <c r="J1786" s="295"/>
      <c r="K1786" s="296"/>
      <c r="L1786" s="296"/>
      <c r="M1786" s="47"/>
      <c r="N1786" s="47"/>
      <c r="O1786" s="369"/>
      <c r="P1786" s="369"/>
      <c r="Q1786" s="298"/>
      <c r="R1786" s="298"/>
      <c r="S1786" s="298"/>
      <c r="T1786" s="298"/>
      <c r="U1786" s="298"/>
      <c r="V1786" s="298"/>
      <c r="W1786" s="309"/>
      <c r="X1786" s="309"/>
      <c r="Y1786" s="309"/>
      <c r="Z1786" s="309"/>
      <c r="AA1786" s="308"/>
      <c r="AB1786" s="308"/>
      <c r="AC1786" s="308"/>
      <c r="AD1786" s="308"/>
      <c r="AE1786" s="317"/>
      <c r="AF1786" s="317"/>
      <c r="AG1786" s="308"/>
      <c r="AH1786" s="317"/>
      <c r="AI1786" s="317"/>
      <c r="AJ1786" s="308"/>
      <c r="AK1786" s="308"/>
      <c r="AL1786" s="308"/>
      <c r="AM1786" s="308"/>
      <c r="AN1786" s="302"/>
      <c r="AO1786" s="302"/>
      <c r="AP1786" s="302"/>
      <c r="AQ1786" s="302"/>
      <c r="AR1786" s="302"/>
      <c r="AS1786" s="302"/>
      <c r="AT1786" s="302"/>
      <c r="AU1786" s="302"/>
      <c r="AV1786" s="302"/>
      <c r="AW1786" s="302"/>
      <c r="AX1786" s="302"/>
      <c r="AY1786" s="302"/>
      <c r="AZ1786" s="302"/>
      <c r="BA1786" s="302"/>
      <c r="BB1786" s="302"/>
      <c r="BC1786" s="302"/>
      <c r="BD1786" s="302"/>
      <c r="BE1786" s="302"/>
      <c r="BF1786" s="329"/>
      <c r="BG1786" s="302"/>
      <c r="BH1786" s="302"/>
      <c r="BI1786" s="302"/>
      <c r="BJ1786" s="302"/>
      <c r="BK1786" s="302"/>
      <c r="BL1786" s="302"/>
      <c r="BM1786" s="302"/>
      <c r="BN1786" s="302"/>
      <c r="BO1786" s="302"/>
      <c r="BP1786" s="302"/>
      <c r="BQ1786" s="302"/>
      <c r="BR1786" s="302"/>
      <c r="BS1786" s="302"/>
      <c r="BT1786" s="302"/>
      <c r="BU1786" s="302"/>
      <c r="BV1786" s="302"/>
      <c r="BW1786" s="302"/>
      <c r="BX1786" s="302"/>
    </row>
    <row r="1787">
      <c r="A1787" s="328"/>
      <c r="B1787" s="328"/>
      <c r="C1787" s="328"/>
      <c r="D1787" s="400"/>
      <c r="E1787" s="46"/>
      <c r="F1787" s="46"/>
      <c r="G1787" s="46"/>
      <c r="H1787" s="47"/>
      <c r="I1787" s="294"/>
      <c r="J1787" s="295"/>
      <c r="K1787" s="296"/>
      <c r="L1787" s="296"/>
      <c r="M1787" s="47"/>
      <c r="N1787" s="47"/>
      <c r="O1787" s="369"/>
      <c r="P1787" s="369"/>
      <c r="Q1787" s="298"/>
      <c r="R1787" s="298"/>
      <c r="S1787" s="298"/>
      <c r="T1787" s="298"/>
      <c r="U1787" s="298"/>
      <c r="V1787" s="298"/>
      <c r="W1787" s="309"/>
      <c r="X1787" s="309"/>
      <c r="Y1787" s="309"/>
      <c r="Z1787" s="309"/>
      <c r="AA1787" s="308"/>
      <c r="AB1787" s="308"/>
      <c r="AC1787" s="308"/>
      <c r="AD1787" s="308"/>
      <c r="AE1787" s="317"/>
      <c r="AF1787" s="317"/>
      <c r="AG1787" s="308"/>
      <c r="AH1787" s="317"/>
      <c r="AI1787" s="317"/>
      <c r="AJ1787" s="308"/>
      <c r="AK1787" s="308"/>
      <c r="AL1787" s="308"/>
      <c r="AM1787" s="308"/>
      <c r="AN1787" s="302"/>
      <c r="AO1787" s="302"/>
      <c r="AP1787" s="302"/>
      <c r="AQ1787" s="302"/>
      <c r="AR1787" s="302"/>
      <c r="AS1787" s="302"/>
      <c r="AT1787" s="302"/>
      <c r="AU1787" s="302"/>
      <c r="AV1787" s="302"/>
      <c r="AW1787" s="302"/>
      <c r="AX1787" s="302"/>
      <c r="AY1787" s="302"/>
      <c r="AZ1787" s="302"/>
      <c r="BA1787" s="302"/>
      <c r="BB1787" s="302"/>
      <c r="BC1787" s="302"/>
      <c r="BD1787" s="302"/>
      <c r="BE1787" s="302"/>
      <c r="BF1787" s="329"/>
      <c r="BG1787" s="302"/>
      <c r="BH1787" s="302"/>
      <c r="BI1787" s="302"/>
      <c r="BJ1787" s="302"/>
      <c r="BK1787" s="302"/>
      <c r="BL1787" s="302"/>
      <c r="BM1787" s="302"/>
      <c r="BN1787" s="302"/>
      <c r="BO1787" s="302"/>
      <c r="BP1787" s="302"/>
      <c r="BQ1787" s="302"/>
      <c r="BR1787" s="302"/>
      <c r="BS1787" s="302"/>
      <c r="BT1787" s="302"/>
      <c r="BU1787" s="302"/>
      <c r="BV1787" s="302"/>
      <c r="BW1787" s="302"/>
      <c r="BX1787" s="302"/>
    </row>
    <row r="1788">
      <c r="A1788" s="328"/>
      <c r="B1788" s="328"/>
      <c r="C1788" s="328"/>
      <c r="D1788" s="400"/>
      <c r="E1788" s="46"/>
      <c r="F1788" s="46"/>
      <c r="G1788" s="46"/>
      <c r="H1788" s="47"/>
      <c r="I1788" s="294"/>
      <c r="J1788" s="295"/>
      <c r="K1788" s="296"/>
      <c r="L1788" s="296"/>
      <c r="M1788" s="47"/>
      <c r="N1788" s="47"/>
      <c r="O1788" s="369"/>
      <c r="P1788" s="369"/>
      <c r="Q1788" s="298"/>
      <c r="R1788" s="298"/>
      <c r="S1788" s="298"/>
      <c r="T1788" s="298"/>
      <c r="U1788" s="298"/>
      <c r="V1788" s="298"/>
      <c r="W1788" s="309"/>
      <c r="X1788" s="309"/>
      <c r="Y1788" s="309"/>
      <c r="Z1788" s="309"/>
      <c r="AA1788" s="308"/>
      <c r="AB1788" s="308"/>
      <c r="AC1788" s="308"/>
      <c r="AD1788" s="308"/>
      <c r="AE1788" s="317"/>
      <c r="AF1788" s="317"/>
      <c r="AG1788" s="308"/>
      <c r="AH1788" s="317"/>
      <c r="AI1788" s="317"/>
      <c r="AJ1788" s="308"/>
      <c r="AK1788" s="308"/>
      <c r="AL1788" s="308"/>
      <c r="AM1788" s="308"/>
      <c r="AN1788" s="302"/>
      <c r="AO1788" s="302"/>
      <c r="AP1788" s="302"/>
      <c r="AQ1788" s="302"/>
      <c r="AR1788" s="302"/>
      <c r="AS1788" s="302"/>
      <c r="AT1788" s="302"/>
      <c r="AU1788" s="302"/>
      <c r="AV1788" s="302"/>
      <c r="AW1788" s="302"/>
      <c r="AX1788" s="302"/>
      <c r="AY1788" s="302"/>
      <c r="AZ1788" s="302"/>
      <c r="BA1788" s="302"/>
      <c r="BB1788" s="302"/>
      <c r="BC1788" s="302"/>
      <c r="BD1788" s="302"/>
      <c r="BE1788" s="302"/>
      <c r="BF1788" s="329"/>
      <c r="BG1788" s="302"/>
      <c r="BH1788" s="302"/>
      <c r="BI1788" s="302"/>
      <c r="BJ1788" s="302"/>
      <c r="BK1788" s="302"/>
      <c r="BL1788" s="302"/>
      <c r="BM1788" s="302"/>
      <c r="BN1788" s="302"/>
      <c r="BO1788" s="302"/>
      <c r="BP1788" s="302"/>
      <c r="BQ1788" s="302"/>
      <c r="BR1788" s="302"/>
      <c r="BS1788" s="302"/>
      <c r="BT1788" s="302"/>
      <c r="BU1788" s="302"/>
      <c r="BV1788" s="302"/>
      <c r="BW1788" s="302"/>
      <c r="BX1788" s="302"/>
    </row>
    <row r="1789">
      <c r="A1789" s="328"/>
      <c r="B1789" s="328"/>
      <c r="C1789" s="328"/>
      <c r="D1789" s="400"/>
      <c r="E1789" s="46"/>
      <c r="F1789" s="46"/>
      <c r="G1789" s="46"/>
      <c r="H1789" s="47"/>
      <c r="I1789" s="294"/>
      <c r="J1789" s="295"/>
      <c r="K1789" s="296"/>
      <c r="L1789" s="296"/>
      <c r="M1789" s="47"/>
      <c r="N1789" s="47"/>
      <c r="O1789" s="369"/>
      <c r="P1789" s="369"/>
      <c r="Q1789" s="298"/>
      <c r="R1789" s="298"/>
      <c r="S1789" s="298"/>
      <c r="T1789" s="298"/>
      <c r="U1789" s="298"/>
      <c r="V1789" s="298"/>
      <c r="W1789" s="309"/>
      <c r="X1789" s="309"/>
      <c r="Y1789" s="309"/>
      <c r="Z1789" s="309"/>
      <c r="AA1789" s="308"/>
      <c r="AB1789" s="308"/>
      <c r="AC1789" s="308"/>
      <c r="AD1789" s="308"/>
      <c r="AE1789" s="317"/>
      <c r="AF1789" s="317"/>
      <c r="AG1789" s="308"/>
      <c r="AH1789" s="317"/>
      <c r="AI1789" s="317"/>
      <c r="AJ1789" s="308"/>
      <c r="AK1789" s="308"/>
      <c r="AL1789" s="308"/>
      <c r="AM1789" s="308"/>
      <c r="AN1789" s="302"/>
      <c r="AO1789" s="302"/>
      <c r="AP1789" s="302"/>
      <c r="AQ1789" s="302"/>
      <c r="AR1789" s="302"/>
      <c r="AS1789" s="302"/>
      <c r="AT1789" s="302"/>
      <c r="AU1789" s="302"/>
      <c r="AV1789" s="302"/>
      <c r="AW1789" s="302"/>
      <c r="AX1789" s="302"/>
      <c r="AY1789" s="302"/>
      <c r="AZ1789" s="302"/>
      <c r="BA1789" s="302"/>
      <c r="BB1789" s="302"/>
      <c r="BC1789" s="302"/>
      <c r="BD1789" s="302"/>
      <c r="BE1789" s="302"/>
      <c r="BF1789" s="329"/>
      <c r="BG1789" s="302"/>
      <c r="BH1789" s="302"/>
      <c r="BI1789" s="302"/>
      <c r="BJ1789" s="302"/>
      <c r="BK1789" s="302"/>
      <c r="BL1789" s="302"/>
      <c r="BM1789" s="302"/>
      <c r="BN1789" s="302"/>
      <c r="BO1789" s="302"/>
      <c r="BP1789" s="302"/>
      <c r="BQ1789" s="302"/>
      <c r="BR1789" s="302"/>
      <c r="BS1789" s="302"/>
      <c r="BT1789" s="302"/>
      <c r="BU1789" s="302"/>
      <c r="BV1789" s="302"/>
      <c r="BW1789" s="302"/>
      <c r="BX1789" s="302"/>
    </row>
    <row r="1790">
      <c r="A1790" s="328"/>
      <c r="B1790" s="328"/>
      <c r="C1790" s="328"/>
      <c r="D1790" s="400"/>
      <c r="E1790" s="46"/>
      <c r="F1790" s="46"/>
      <c r="G1790" s="46"/>
      <c r="H1790" s="47"/>
      <c r="I1790" s="294"/>
      <c r="J1790" s="295"/>
      <c r="K1790" s="296"/>
      <c r="L1790" s="296"/>
      <c r="M1790" s="47"/>
      <c r="N1790" s="47"/>
      <c r="O1790" s="369"/>
      <c r="P1790" s="369"/>
      <c r="Q1790" s="298"/>
      <c r="R1790" s="298"/>
      <c r="S1790" s="298"/>
      <c r="T1790" s="298"/>
      <c r="U1790" s="298"/>
      <c r="V1790" s="298"/>
      <c r="W1790" s="309"/>
      <c r="X1790" s="309"/>
      <c r="Y1790" s="309"/>
      <c r="Z1790" s="309"/>
      <c r="AA1790" s="308"/>
      <c r="AB1790" s="308"/>
      <c r="AC1790" s="308"/>
      <c r="AD1790" s="308"/>
      <c r="AE1790" s="317"/>
      <c r="AF1790" s="317"/>
      <c r="AG1790" s="308"/>
      <c r="AH1790" s="317"/>
      <c r="AI1790" s="317"/>
      <c r="AJ1790" s="308"/>
      <c r="AK1790" s="308"/>
      <c r="AL1790" s="308"/>
      <c r="AM1790" s="308"/>
      <c r="AN1790" s="302"/>
      <c r="AO1790" s="302"/>
      <c r="AP1790" s="302"/>
      <c r="AQ1790" s="302"/>
      <c r="AR1790" s="302"/>
      <c r="AS1790" s="302"/>
      <c r="AT1790" s="302"/>
      <c r="AU1790" s="302"/>
      <c r="AV1790" s="302"/>
      <c r="AW1790" s="302"/>
      <c r="AX1790" s="302"/>
      <c r="AY1790" s="302"/>
      <c r="AZ1790" s="302"/>
      <c r="BA1790" s="302"/>
      <c r="BB1790" s="302"/>
      <c r="BC1790" s="302"/>
      <c r="BD1790" s="302"/>
      <c r="BE1790" s="302"/>
      <c r="BF1790" s="329"/>
      <c r="BG1790" s="302"/>
      <c r="BH1790" s="302"/>
      <c r="BI1790" s="302"/>
      <c r="BJ1790" s="302"/>
      <c r="BK1790" s="302"/>
      <c r="BL1790" s="302"/>
      <c r="BM1790" s="302"/>
      <c r="BN1790" s="302"/>
      <c r="BO1790" s="302"/>
      <c r="BP1790" s="302"/>
      <c r="BQ1790" s="302"/>
      <c r="BR1790" s="302"/>
      <c r="BS1790" s="302"/>
      <c r="BT1790" s="302"/>
      <c r="BU1790" s="302"/>
      <c r="BV1790" s="302"/>
      <c r="BW1790" s="302"/>
      <c r="BX1790" s="302"/>
    </row>
    <row r="1791">
      <c r="A1791" s="328"/>
      <c r="B1791" s="328"/>
      <c r="C1791" s="328"/>
      <c r="D1791" s="400"/>
      <c r="E1791" s="46"/>
      <c r="F1791" s="46"/>
      <c r="G1791" s="46"/>
      <c r="H1791" s="47"/>
      <c r="I1791" s="294"/>
      <c r="J1791" s="295"/>
      <c r="K1791" s="296"/>
      <c r="L1791" s="296"/>
      <c r="M1791" s="47"/>
      <c r="N1791" s="47"/>
      <c r="O1791" s="369"/>
      <c r="P1791" s="369"/>
      <c r="Q1791" s="298"/>
      <c r="R1791" s="298"/>
      <c r="S1791" s="298"/>
      <c r="T1791" s="298"/>
      <c r="U1791" s="298"/>
      <c r="V1791" s="298"/>
      <c r="W1791" s="309"/>
      <c r="X1791" s="309"/>
      <c r="Y1791" s="309"/>
      <c r="Z1791" s="309"/>
      <c r="AA1791" s="308"/>
      <c r="AB1791" s="308"/>
      <c r="AC1791" s="308"/>
      <c r="AD1791" s="308"/>
      <c r="AE1791" s="317"/>
      <c r="AF1791" s="317"/>
      <c r="AG1791" s="308"/>
      <c r="AH1791" s="317"/>
      <c r="AI1791" s="317"/>
      <c r="AJ1791" s="308"/>
      <c r="AK1791" s="308"/>
      <c r="AL1791" s="308"/>
      <c r="AM1791" s="308"/>
      <c r="AN1791" s="302"/>
      <c r="AO1791" s="302"/>
      <c r="AP1791" s="302"/>
      <c r="AQ1791" s="302"/>
      <c r="AR1791" s="302"/>
      <c r="AS1791" s="302"/>
      <c r="AT1791" s="302"/>
      <c r="AU1791" s="302"/>
      <c r="AV1791" s="302"/>
      <c r="AW1791" s="302"/>
      <c r="AX1791" s="302"/>
      <c r="AY1791" s="302"/>
      <c r="AZ1791" s="302"/>
      <c r="BA1791" s="302"/>
      <c r="BB1791" s="302"/>
      <c r="BC1791" s="302"/>
      <c r="BD1791" s="302"/>
      <c r="BE1791" s="302"/>
      <c r="BF1791" s="329"/>
      <c r="BG1791" s="302"/>
      <c r="BH1791" s="302"/>
      <c r="BI1791" s="302"/>
      <c r="BJ1791" s="302"/>
      <c r="BK1791" s="302"/>
      <c r="BL1791" s="302"/>
      <c r="BM1791" s="302"/>
      <c r="BN1791" s="302"/>
      <c r="BO1791" s="302"/>
      <c r="BP1791" s="302"/>
      <c r="BQ1791" s="302"/>
      <c r="BR1791" s="302"/>
      <c r="BS1791" s="302"/>
      <c r="BT1791" s="302"/>
      <c r="BU1791" s="302"/>
      <c r="BV1791" s="302"/>
      <c r="BW1791" s="302"/>
      <c r="BX1791" s="302"/>
    </row>
    <row r="1792">
      <c r="A1792" s="328"/>
      <c r="B1792" s="328"/>
      <c r="C1792" s="328"/>
      <c r="D1792" s="400"/>
      <c r="E1792" s="46"/>
      <c r="F1792" s="46"/>
      <c r="G1792" s="46"/>
      <c r="H1792" s="47"/>
      <c r="I1792" s="294"/>
      <c r="J1792" s="295"/>
      <c r="K1792" s="296"/>
      <c r="L1792" s="296"/>
      <c r="M1792" s="47"/>
      <c r="N1792" s="47"/>
      <c r="O1792" s="369"/>
      <c r="P1792" s="369"/>
      <c r="Q1792" s="298"/>
      <c r="R1792" s="298"/>
      <c r="S1792" s="298"/>
      <c r="T1792" s="298"/>
      <c r="U1792" s="298"/>
      <c r="V1792" s="298"/>
      <c r="W1792" s="309"/>
      <c r="X1792" s="309"/>
      <c r="Y1792" s="309"/>
      <c r="Z1792" s="309"/>
      <c r="AA1792" s="308"/>
      <c r="AB1792" s="308"/>
      <c r="AC1792" s="308"/>
      <c r="AD1792" s="308"/>
      <c r="AE1792" s="317"/>
      <c r="AF1792" s="317"/>
      <c r="AG1792" s="308"/>
      <c r="AH1792" s="317"/>
      <c r="AI1792" s="317"/>
      <c r="AJ1792" s="308"/>
      <c r="AK1792" s="308"/>
      <c r="AL1792" s="308"/>
      <c r="AM1792" s="308"/>
      <c r="AN1792" s="302"/>
      <c r="AO1792" s="302"/>
      <c r="AP1792" s="302"/>
      <c r="AQ1792" s="302"/>
      <c r="AR1792" s="302"/>
      <c r="AS1792" s="302"/>
      <c r="AT1792" s="302"/>
      <c r="AU1792" s="302"/>
      <c r="AV1792" s="302"/>
      <c r="AW1792" s="302"/>
      <c r="AX1792" s="302"/>
      <c r="AY1792" s="302"/>
      <c r="AZ1792" s="302"/>
      <c r="BA1792" s="302"/>
      <c r="BB1792" s="302"/>
      <c r="BC1792" s="302"/>
      <c r="BD1792" s="302"/>
      <c r="BE1792" s="302"/>
      <c r="BF1792" s="329"/>
      <c r="BG1792" s="302"/>
      <c r="BH1792" s="302"/>
      <c r="BI1792" s="302"/>
      <c r="BJ1792" s="302"/>
      <c r="BK1792" s="302"/>
      <c r="BL1792" s="302"/>
      <c r="BM1792" s="302"/>
      <c r="BN1792" s="302"/>
      <c r="BO1792" s="302"/>
      <c r="BP1792" s="302"/>
      <c r="BQ1792" s="302"/>
      <c r="BR1792" s="302"/>
      <c r="BS1792" s="302"/>
      <c r="BT1792" s="302"/>
      <c r="BU1792" s="302"/>
      <c r="BV1792" s="302"/>
      <c r="BW1792" s="302"/>
      <c r="BX1792" s="302"/>
    </row>
    <row r="1793">
      <c r="A1793" s="328"/>
      <c r="B1793" s="328"/>
      <c r="C1793" s="328"/>
      <c r="D1793" s="400"/>
      <c r="E1793" s="46"/>
      <c r="F1793" s="46"/>
      <c r="G1793" s="46"/>
      <c r="H1793" s="47"/>
      <c r="I1793" s="294"/>
      <c r="J1793" s="295"/>
      <c r="K1793" s="296"/>
      <c r="L1793" s="296"/>
      <c r="M1793" s="47"/>
      <c r="N1793" s="47"/>
      <c r="O1793" s="369"/>
      <c r="P1793" s="369"/>
      <c r="Q1793" s="298"/>
      <c r="R1793" s="298"/>
      <c r="S1793" s="298"/>
      <c r="T1793" s="298"/>
      <c r="U1793" s="298"/>
      <c r="V1793" s="298"/>
      <c r="W1793" s="309"/>
      <c r="X1793" s="309"/>
      <c r="Y1793" s="309"/>
      <c r="Z1793" s="309"/>
      <c r="AA1793" s="308"/>
      <c r="AB1793" s="308"/>
      <c r="AC1793" s="308"/>
      <c r="AD1793" s="308"/>
      <c r="AE1793" s="317"/>
      <c r="AF1793" s="317"/>
      <c r="AG1793" s="308"/>
      <c r="AH1793" s="317"/>
      <c r="AI1793" s="317"/>
      <c r="AJ1793" s="308"/>
      <c r="AK1793" s="308"/>
      <c r="AL1793" s="308"/>
      <c r="AM1793" s="308"/>
      <c r="AN1793" s="302"/>
      <c r="AO1793" s="302"/>
      <c r="AP1793" s="302"/>
      <c r="AQ1793" s="302"/>
      <c r="AR1793" s="302"/>
      <c r="AS1793" s="302"/>
      <c r="AT1793" s="302"/>
      <c r="AU1793" s="302"/>
      <c r="AV1793" s="302"/>
      <c r="AW1793" s="302"/>
      <c r="AX1793" s="302"/>
      <c r="AY1793" s="302"/>
      <c r="AZ1793" s="302"/>
      <c r="BA1793" s="302"/>
      <c r="BB1793" s="302"/>
      <c r="BC1793" s="302"/>
      <c r="BD1793" s="302"/>
      <c r="BE1793" s="302"/>
      <c r="BF1793" s="329"/>
      <c r="BG1793" s="302"/>
      <c r="BH1793" s="302"/>
      <c r="BI1793" s="302"/>
      <c r="BJ1793" s="302"/>
      <c r="BK1793" s="302"/>
      <c r="BL1793" s="302"/>
      <c r="BM1793" s="302"/>
      <c r="BN1793" s="302"/>
      <c r="BO1793" s="302"/>
      <c r="BP1793" s="302"/>
      <c r="BQ1793" s="302"/>
      <c r="BR1793" s="302"/>
      <c r="BS1793" s="302"/>
      <c r="BT1793" s="302"/>
      <c r="BU1793" s="302"/>
      <c r="BV1793" s="302"/>
      <c r="BW1793" s="302"/>
      <c r="BX1793" s="302"/>
    </row>
    <row r="1794">
      <c r="A1794" s="328"/>
      <c r="B1794" s="328"/>
      <c r="C1794" s="328"/>
      <c r="D1794" s="400"/>
      <c r="E1794" s="46"/>
      <c r="F1794" s="46"/>
      <c r="G1794" s="46"/>
      <c r="H1794" s="47"/>
      <c r="I1794" s="294"/>
      <c r="J1794" s="295"/>
      <c r="K1794" s="296"/>
      <c r="L1794" s="296"/>
      <c r="M1794" s="47"/>
      <c r="N1794" s="47"/>
      <c r="O1794" s="369"/>
      <c r="P1794" s="369"/>
      <c r="Q1794" s="298"/>
      <c r="R1794" s="298"/>
      <c r="S1794" s="298"/>
      <c r="T1794" s="298"/>
      <c r="U1794" s="298"/>
      <c r="V1794" s="298"/>
      <c r="W1794" s="309"/>
      <c r="X1794" s="309"/>
      <c r="Y1794" s="309"/>
      <c r="Z1794" s="309"/>
      <c r="AA1794" s="308"/>
      <c r="AB1794" s="308"/>
      <c r="AC1794" s="308"/>
      <c r="AD1794" s="308"/>
      <c r="AE1794" s="317"/>
      <c r="AF1794" s="317"/>
      <c r="AG1794" s="308"/>
      <c r="AH1794" s="317"/>
      <c r="AI1794" s="317"/>
      <c r="AJ1794" s="308"/>
      <c r="AK1794" s="308"/>
      <c r="AL1794" s="308"/>
      <c r="AM1794" s="308"/>
      <c r="AN1794" s="302"/>
      <c r="AO1794" s="302"/>
      <c r="AP1794" s="302"/>
      <c r="AQ1794" s="302"/>
      <c r="AR1794" s="302"/>
      <c r="AS1794" s="302"/>
      <c r="AT1794" s="302"/>
      <c r="AU1794" s="302"/>
      <c r="AV1794" s="302"/>
      <c r="AW1794" s="302"/>
      <c r="AX1794" s="302"/>
      <c r="AY1794" s="302"/>
      <c r="AZ1794" s="302"/>
      <c r="BA1794" s="302"/>
      <c r="BB1794" s="302"/>
      <c r="BC1794" s="302"/>
      <c r="BD1794" s="302"/>
      <c r="BE1794" s="302"/>
      <c r="BF1794" s="329"/>
      <c r="BG1794" s="302"/>
      <c r="BH1794" s="302"/>
      <c r="BI1794" s="302"/>
      <c r="BJ1794" s="302"/>
      <c r="BK1794" s="302"/>
      <c r="BL1794" s="302"/>
      <c r="BM1794" s="302"/>
      <c r="BN1794" s="302"/>
      <c r="BO1794" s="302"/>
      <c r="BP1794" s="302"/>
      <c r="BQ1794" s="302"/>
      <c r="BR1794" s="302"/>
      <c r="BS1794" s="302"/>
      <c r="BT1794" s="302"/>
      <c r="BU1794" s="302"/>
      <c r="BV1794" s="302"/>
      <c r="BW1794" s="302"/>
      <c r="BX1794" s="302"/>
    </row>
    <row r="1795">
      <c r="A1795" s="328"/>
      <c r="B1795" s="328"/>
      <c r="C1795" s="328"/>
      <c r="D1795" s="400"/>
      <c r="E1795" s="46"/>
      <c r="F1795" s="46"/>
      <c r="G1795" s="46"/>
      <c r="H1795" s="47"/>
      <c r="I1795" s="294"/>
      <c r="J1795" s="295"/>
      <c r="K1795" s="296"/>
      <c r="L1795" s="296"/>
      <c r="M1795" s="47"/>
      <c r="N1795" s="47"/>
      <c r="O1795" s="369"/>
      <c r="P1795" s="369"/>
      <c r="Q1795" s="298"/>
      <c r="R1795" s="298"/>
      <c r="S1795" s="298"/>
      <c r="T1795" s="298"/>
      <c r="U1795" s="298"/>
      <c r="V1795" s="298"/>
      <c r="W1795" s="309"/>
      <c r="X1795" s="309"/>
      <c r="Y1795" s="309"/>
      <c r="Z1795" s="309"/>
      <c r="AA1795" s="308"/>
      <c r="AB1795" s="308"/>
      <c r="AC1795" s="308"/>
      <c r="AD1795" s="308"/>
      <c r="AE1795" s="317"/>
      <c r="AF1795" s="317"/>
      <c r="AG1795" s="308"/>
      <c r="AH1795" s="317"/>
      <c r="AI1795" s="317"/>
      <c r="AJ1795" s="308"/>
      <c r="AK1795" s="308"/>
      <c r="AL1795" s="308"/>
      <c r="AM1795" s="308"/>
      <c r="AN1795" s="302"/>
      <c r="AO1795" s="302"/>
      <c r="AP1795" s="302"/>
      <c r="AQ1795" s="302"/>
      <c r="AR1795" s="302"/>
      <c r="AS1795" s="302"/>
      <c r="AT1795" s="302"/>
      <c r="AU1795" s="302"/>
      <c r="AV1795" s="302"/>
      <c r="AW1795" s="302"/>
      <c r="AX1795" s="302"/>
      <c r="AY1795" s="302"/>
      <c r="AZ1795" s="302"/>
      <c r="BA1795" s="302"/>
      <c r="BB1795" s="302"/>
      <c r="BC1795" s="302"/>
      <c r="BD1795" s="302"/>
      <c r="BE1795" s="302"/>
      <c r="BF1795" s="329"/>
      <c r="BG1795" s="302"/>
      <c r="BH1795" s="302"/>
      <c r="BI1795" s="302"/>
      <c r="BJ1795" s="302"/>
      <c r="BK1795" s="302"/>
      <c r="BL1795" s="302"/>
      <c r="BM1795" s="302"/>
      <c r="BN1795" s="302"/>
      <c r="BO1795" s="302"/>
      <c r="BP1795" s="302"/>
      <c r="BQ1795" s="302"/>
      <c r="BR1795" s="302"/>
      <c r="BS1795" s="302"/>
      <c r="BT1795" s="302"/>
      <c r="BU1795" s="302"/>
      <c r="BV1795" s="302"/>
      <c r="BW1795" s="302"/>
      <c r="BX1795" s="302"/>
    </row>
    <row r="1796">
      <c r="A1796" s="328"/>
      <c r="B1796" s="328"/>
      <c r="C1796" s="328"/>
      <c r="D1796" s="400"/>
      <c r="E1796" s="46"/>
      <c r="F1796" s="46"/>
      <c r="G1796" s="46"/>
      <c r="H1796" s="47"/>
      <c r="I1796" s="294"/>
      <c r="J1796" s="295"/>
      <c r="K1796" s="296"/>
      <c r="L1796" s="296"/>
      <c r="M1796" s="47"/>
      <c r="N1796" s="47"/>
      <c r="O1796" s="369"/>
      <c r="P1796" s="369"/>
      <c r="Q1796" s="298"/>
      <c r="R1796" s="298"/>
      <c r="S1796" s="298"/>
      <c r="T1796" s="298"/>
      <c r="U1796" s="298"/>
      <c r="V1796" s="298"/>
      <c r="W1796" s="309"/>
      <c r="X1796" s="309"/>
      <c r="Y1796" s="309"/>
      <c r="Z1796" s="309"/>
      <c r="AA1796" s="308"/>
      <c r="AB1796" s="308"/>
      <c r="AC1796" s="308"/>
      <c r="AD1796" s="308"/>
      <c r="AE1796" s="317"/>
      <c r="AF1796" s="317"/>
      <c r="AG1796" s="308"/>
      <c r="AH1796" s="317"/>
      <c r="AI1796" s="317"/>
      <c r="AJ1796" s="308"/>
      <c r="AK1796" s="308"/>
      <c r="AL1796" s="308"/>
      <c r="AM1796" s="308"/>
      <c r="AN1796" s="302"/>
      <c r="AO1796" s="302"/>
      <c r="AP1796" s="302"/>
      <c r="AQ1796" s="302"/>
      <c r="AR1796" s="302"/>
      <c r="AS1796" s="302"/>
      <c r="AT1796" s="302"/>
      <c r="AU1796" s="302"/>
      <c r="AV1796" s="302"/>
      <c r="AW1796" s="302"/>
      <c r="AX1796" s="302"/>
      <c r="AY1796" s="302"/>
      <c r="AZ1796" s="302"/>
      <c r="BA1796" s="302"/>
      <c r="BB1796" s="302"/>
      <c r="BC1796" s="302"/>
      <c r="BD1796" s="302"/>
      <c r="BE1796" s="302"/>
      <c r="BF1796" s="329"/>
      <c r="BG1796" s="302"/>
      <c r="BH1796" s="302"/>
      <c r="BI1796" s="302"/>
      <c r="BJ1796" s="302"/>
      <c r="BK1796" s="302"/>
      <c r="BL1796" s="302"/>
      <c r="BM1796" s="302"/>
      <c r="BN1796" s="302"/>
      <c r="BO1796" s="302"/>
      <c r="BP1796" s="302"/>
      <c r="BQ1796" s="302"/>
      <c r="BR1796" s="302"/>
      <c r="BS1796" s="302"/>
      <c r="BT1796" s="302"/>
      <c r="BU1796" s="302"/>
      <c r="BV1796" s="302"/>
      <c r="BW1796" s="302"/>
      <c r="BX1796" s="302"/>
    </row>
    <row r="1797">
      <c r="A1797" s="328"/>
      <c r="B1797" s="328"/>
      <c r="C1797" s="328"/>
      <c r="D1797" s="400"/>
      <c r="E1797" s="46"/>
      <c r="F1797" s="46"/>
      <c r="G1797" s="46"/>
      <c r="H1797" s="47"/>
      <c r="I1797" s="294"/>
      <c r="J1797" s="295"/>
      <c r="K1797" s="296"/>
      <c r="L1797" s="296"/>
      <c r="M1797" s="47"/>
      <c r="N1797" s="47"/>
      <c r="O1797" s="369"/>
      <c r="P1797" s="369"/>
      <c r="Q1797" s="298"/>
      <c r="R1797" s="298"/>
      <c r="S1797" s="298"/>
      <c r="T1797" s="298"/>
      <c r="U1797" s="298"/>
      <c r="V1797" s="298"/>
      <c r="W1797" s="309"/>
      <c r="X1797" s="309"/>
      <c r="Y1797" s="309"/>
      <c r="Z1797" s="309"/>
      <c r="AA1797" s="308"/>
      <c r="AB1797" s="308"/>
      <c r="AC1797" s="308"/>
      <c r="AD1797" s="308"/>
      <c r="AE1797" s="317"/>
      <c r="AF1797" s="317"/>
      <c r="AG1797" s="308"/>
      <c r="AH1797" s="317"/>
      <c r="AI1797" s="317"/>
      <c r="AJ1797" s="308"/>
      <c r="AK1797" s="308"/>
      <c r="AL1797" s="308"/>
      <c r="AM1797" s="308"/>
      <c r="AN1797" s="302"/>
      <c r="AO1797" s="302"/>
      <c r="AP1797" s="302"/>
      <c r="AQ1797" s="302"/>
      <c r="AR1797" s="302"/>
      <c r="AS1797" s="302"/>
      <c r="AT1797" s="302"/>
      <c r="AU1797" s="302"/>
      <c r="AV1797" s="302"/>
      <c r="AW1797" s="302"/>
      <c r="AX1797" s="302"/>
      <c r="AY1797" s="302"/>
      <c r="AZ1797" s="302"/>
      <c r="BA1797" s="302"/>
      <c r="BB1797" s="302"/>
      <c r="BC1797" s="302"/>
      <c r="BD1797" s="302"/>
      <c r="BE1797" s="302"/>
      <c r="BF1797" s="329"/>
      <c r="BG1797" s="302"/>
      <c r="BH1797" s="302"/>
      <c r="BI1797" s="302"/>
      <c r="BJ1797" s="302"/>
      <c r="BK1797" s="302"/>
      <c r="BL1797" s="302"/>
      <c r="BM1797" s="302"/>
      <c r="BN1797" s="302"/>
      <c r="BO1797" s="302"/>
      <c r="BP1797" s="302"/>
      <c r="BQ1797" s="302"/>
      <c r="BR1797" s="302"/>
      <c r="BS1797" s="302"/>
      <c r="BT1797" s="302"/>
      <c r="BU1797" s="302"/>
      <c r="BV1797" s="302"/>
      <c r="BW1797" s="302"/>
      <c r="BX1797" s="302"/>
    </row>
    <row r="1798">
      <c r="A1798" s="328"/>
      <c r="B1798" s="328"/>
      <c r="C1798" s="328"/>
      <c r="D1798" s="400"/>
      <c r="E1798" s="46"/>
      <c r="F1798" s="46"/>
      <c r="G1798" s="46"/>
      <c r="H1798" s="47"/>
      <c r="I1798" s="294"/>
      <c r="J1798" s="295"/>
      <c r="K1798" s="296"/>
      <c r="L1798" s="296"/>
      <c r="M1798" s="47"/>
      <c r="N1798" s="47"/>
      <c r="O1798" s="369"/>
      <c r="P1798" s="369"/>
      <c r="Q1798" s="298"/>
      <c r="R1798" s="298"/>
      <c r="S1798" s="298"/>
      <c r="T1798" s="298"/>
      <c r="U1798" s="298"/>
      <c r="V1798" s="298"/>
      <c r="W1798" s="309"/>
      <c r="X1798" s="309"/>
      <c r="Y1798" s="309"/>
      <c r="Z1798" s="309"/>
      <c r="AA1798" s="308"/>
      <c r="AB1798" s="308"/>
      <c r="AC1798" s="308"/>
      <c r="AD1798" s="308"/>
      <c r="AE1798" s="317"/>
      <c r="AF1798" s="317"/>
      <c r="AG1798" s="308"/>
      <c r="AH1798" s="317"/>
      <c r="AI1798" s="317"/>
      <c r="AJ1798" s="308"/>
      <c r="AK1798" s="308"/>
      <c r="AL1798" s="308"/>
      <c r="AM1798" s="308"/>
      <c r="AN1798" s="302"/>
      <c r="AO1798" s="302"/>
      <c r="AP1798" s="302"/>
      <c r="AQ1798" s="302"/>
      <c r="AR1798" s="302"/>
      <c r="AS1798" s="302"/>
      <c r="AT1798" s="302"/>
      <c r="AU1798" s="302"/>
      <c r="AV1798" s="302"/>
      <c r="AW1798" s="302"/>
      <c r="AX1798" s="302"/>
      <c r="AY1798" s="302"/>
      <c r="AZ1798" s="302"/>
      <c r="BA1798" s="302"/>
      <c r="BB1798" s="302"/>
      <c r="BC1798" s="302"/>
      <c r="BD1798" s="302"/>
      <c r="BE1798" s="302"/>
      <c r="BF1798" s="329"/>
      <c r="BG1798" s="302"/>
      <c r="BH1798" s="302"/>
      <c r="BI1798" s="302"/>
      <c r="BJ1798" s="302"/>
      <c r="BK1798" s="302"/>
      <c r="BL1798" s="302"/>
      <c r="BM1798" s="302"/>
      <c r="BN1798" s="302"/>
      <c r="BO1798" s="302"/>
      <c r="BP1798" s="302"/>
      <c r="BQ1798" s="302"/>
      <c r="BR1798" s="302"/>
      <c r="BS1798" s="302"/>
      <c r="BT1798" s="302"/>
      <c r="BU1798" s="302"/>
      <c r="BV1798" s="302"/>
      <c r="BW1798" s="302"/>
      <c r="BX1798" s="302"/>
    </row>
    <row r="1799">
      <c r="A1799" s="328"/>
      <c r="B1799" s="328"/>
      <c r="C1799" s="328"/>
      <c r="D1799" s="400"/>
      <c r="E1799" s="46"/>
      <c r="F1799" s="46"/>
      <c r="G1799" s="46"/>
      <c r="H1799" s="47"/>
      <c r="I1799" s="294"/>
      <c r="J1799" s="295"/>
      <c r="K1799" s="296"/>
      <c r="L1799" s="296"/>
      <c r="M1799" s="47"/>
      <c r="N1799" s="47"/>
      <c r="O1799" s="369"/>
      <c r="P1799" s="369"/>
      <c r="Q1799" s="298"/>
      <c r="R1799" s="298"/>
      <c r="S1799" s="298"/>
      <c r="T1799" s="298"/>
      <c r="U1799" s="298"/>
      <c r="V1799" s="298"/>
      <c r="W1799" s="309"/>
      <c r="X1799" s="309"/>
      <c r="Y1799" s="309"/>
      <c r="Z1799" s="309"/>
      <c r="AA1799" s="308"/>
      <c r="AB1799" s="308"/>
      <c r="AC1799" s="308"/>
      <c r="AD1799" s="308"/>
      <c r="AE1799" s="317"/>
      <c r="AF1799" s="317"/>
      <c r="AG1799" s="308"/>
      <c r="AH1799" s="317"/>
      <c r="AI1799" s="317"/>
      <c r="AJ1799" s="308"/>
      <c r="AK1799" s="308"/>
      <c r="AL1799" s="308"/>
      <c r="AM1799" s="308"/>
      <c r="AN1799" s="302"/>
      <c r="AO1799" s="302"/>
      <c r="AP1799" s="302"/>
      <c r="AQ1799" s="302"/>
      <c r="AR1799" s="302"/>
      <c r="AS1799" s="302"/>
      <c r="AT1799" s="302"/>
      <c r="AU1799" s="302"/>
      <c r="AV1799" s="302"/>
      <c r="AW1799" s="302"/>
      <c r="AX1799" s="302"/>
      <c r="AY1799" s="302"/>
      <c r="AZ1799" s="302"/>
      <c r="BA1799" s="302"/>
      <c r="BB1799" s="302"/>
      <c r="BC1799" s="302"/>
      <c r="BD1799" s="302"/>
      <c r="BE1799" s="302"/>
      <c r="BF1799" s="329"/>
      <c r="BG1799" s="302"/>
      <c r="BH1799" s="302"/>
      <c r="BI1799" s="302"/>
      <c r="BJ1799" s="302"/>
      <c r="BK1799" s="302"/>
      <c r="BL1799" s="302"/>
      <c r="BM1799" s="302"/>
      <c r="BN1799" s="302"/>
      <c r="BO1799" s="302"/>
      <c r="BP1799" s="302"/>
      <c r="BQ1799" s="302"/>
      <c r="BR1799" s="302"/>
      <c r="BS1799" s="302"/>
      <c r="BT1799" s="302"/>
      <c r="BU1799" s="302"/>
      <c r="BV1799" s="302"/>
      <c r="BW1799" s="302"/>
      <c r="BX1799" s="302"/>
    </row>
    <row r="1800">
      <c r="A1800" s="328"/>
      <c r="B1800" s="328"/>
      <c r="C1800" s="328"/>
      <c r="D1800" s="400"/>
      <c r="E1800" s="46"/>
      <c r="F1800" s="46"/>
      <c r="G1800" s="46"/>
      <c r="H1800" s="47"/>
      <c r="I1800" s="294"/>
      <c r="J1800" s="295"/>
      <c r="K1800" s="296"/>
      <c r="L1800" s="296"/>
      <c r="M1800" s="47"/>
      <c r="N1800" s="47"/>
      <c r="O1800" s="369"/>
      <c r="P1800" s="369"/>
      <c r="Q1800" s="298"/>
      <c r="R1800" s="298"/>
      <c r="S1800" s="298"/>
      <c r="T1800" s="298"/>
      <c r="U1800" s="298"/>
      <c r="V1800" s="298"/>
      <c r="W1800" s="309"/>
      <c r="X1800" s="309"/>
      <c r="Y1800" s="309"/>
      <c r="Z1800" s="309"/>
      <c r="AA1800" s="308"/>
      <c r="AB1800" s="308"/>
      <c r="AC1800" s="308"/>
      <c r="AD1800" s="308"/>
      <c r="AE1800" s="317"/>
      <c r="AF1800" s="317"/>
      <c r="AG1800" s="308"/>
      <c r="AH1800" s="317"/>
      <c r="AI1800" s="317"/>
      <c r="AJ1800" s="308"/>
      <c r="AK1800" s="308"/>
      <c r="AL1800" s="308"/>
      <c r="AM1800" s="308"/>
      <c r="AN1800" s="302"/>
      <c r="AO1800" s="302"/>
      <c r="AP1800" s="302"/>
      <c r="AQ1800" s="302"/>
      <c r="AR1800" s="302"/>
      <c r="AS1800" s="302"/>
      <c r="AT1800" s="302"/>
      <c r="AU1800" s="302"/>
      <c r="AV1800" s="302"/>
      <c r="AW1800" s="302"/>
      <c r="AX1800" s="302"/>
      <c r="AY1800" s="302"/>
      <c r="AZ1800" s="302"/>
      <c r="BA1800" s="302"/>
      <c r="BB1800" s="302"/>
      <c r="BC1800" s="302"/>
      <c r="BD1800" s="302"/>
      <c r="BE1800" s="302"/>
      <c r="BF1800" s="329"/>
      <c r="BG1800" s="302"/>
      <c r="BH1800" s="302"/>
      <c r="BI1800" s="302"/>
      <c r="BJ1800" s="302"/>
      <c r="BK1800" s="302"/>
      <c r="BL1800" s="302"/>
      <c r="BM1800" s="302"/>
      <c r="BN1800" s="302"/>
      <c r="BO1800" s="302"/>
      <c r="BP1800" s="302"/>
      <c r="BQ1800" s="302"/>
      <c r="BR1800" s="302"/>
      <c r="BS1800" s="302"/>
      <c r="BT1800" s="302"/>
      <c r="BU1800" s="302"/>
      <c r="BV1800" s="302"/>
      <c r="BW1800" s="302"/>
      <c r="BX1800" s="302"/>
    </row>
    <row r="1801">
      <c r="A1801" s="328"/>
      <c r="B1801" s="328"/>
      <c r="C1801" s="328"/>
      <c r="D1801" s="400"/>
      <c r="E1801" s="46"/>
      <c r="F1801" s="46"/>
      <c r="G1801" s="46"/>
      <c r="H1801" s="47"/>
      <c r="I1801" s="294"/>
      <c r="J1801" s="295"/>
      <c r="K1801" s="296"/>
      <c r="L1801" s="296"/>
      <c r="M1801" s="47"/>
      <c r="N1801" s="47"/>
      <c r="O1801" s="369"/>
      <c r="P1801" s="369"/>
      <c r="Q1801" s="298"/>
      <c r="R1801" s="298"/>
      <c r="S1801" s="298"/>
      <c r="T1801" s="298"/>
      <c r="U1801" s="298"/>
      <c r="V1801" s="298"/>
      <c r="W1801" s="309"/>
      <c r="X1801" s="309"/>
      <c r="Y1801" s="309"/>
      <c r="Z1801" s="309"/>
      <c r="AA1801" s="308"/>
      <c r="AB1801" s="308"/>
      <c r="AC1801" s="308"/>
      <c r="AD1801" s="308"/>
      <c r="AE1801" s="317"/>
      <c r="AF1801" s="317"/>
      <c r="AG1801" s="308"/>
      <c r="AH1801" s="317"/>
      <c r="AI1801" s="317"/>
      <c r="AJ1801" s="308"/>
      <c r="AK1801" s="308"/>
      <c r="AL1801" s="308"/>
      <c r="AM1801" s="308"/>
      <c r="AN1801" s="302"/>
      <c r="AO1801" s="302"/>
      <c r="AP1801" s="302"/>
      <c r="AQ1801" s="302"/>
      <c r="AR1801" s="302"/>
      <c r="AS1801" s="302"/>
      <c r="AT1801" s="302"/>
      <c r="AU1801" s="302"/>
      <c r="AV1801" s="302"/>
      <c r="AW1801" s="302"/>
      <c r="AX1801" s="302"/>
      <c r="AY1801" s="302"/>
      <c r="AZ1801" s="302"/>
      <c r="BA1801" s="302"/>
      <c r="BB1801" s="302"/>
      <c r="BC1801" s="302"/>
      <c r="BD1801" s="302"/>
      <c r="BE1801" s="302"/>
      <c r="BF1801" s="329"/>
      <c r="BG1801" s="302"/>
      <c r="BH1801" s="302"/>
      <c r="BI1801" s="302"/>
      <c r="BJ1801" s="302"/>
      <c r="BK1801" s="302"/>
      <c r="BL1801" s="302"/>
      <c r="BM1801" s="302"/>
      <c r="BN1801" s="302"/>
      <c r="BO1801" s="302"/>
      <c r="BP1801" s="302"/>
      <c r="BQ1801" s="302"/>
      <c r="BR1801" s="302"/>
      <c r="BS1801" s="302"/>
      <c r="BT1801" s="302"/>
      <c r="BU1801" s="302"/>
      <c r="BV1801" s="302"/>
      <c r="BW1801" s="302"/>
      <c r="BX1801" s="302"/>
    </row>
    <row r="1802">
      <c r="A1802" s="328"/>
      <c r="B1802" s="328"/>
      <c r="C1802" s="328"/>
      <c r="D1802" s="400"/>
      <c r="E1802" s="46"/>
      <c r="F1802" s="46"/>
      <c r="G1802" s="46"/>
      <c r="H1802" s="47"/>
      <c r="I1802" s="294"/>
      <c r="J1802" s="295"/>
      <c r="K1802" s="296"/>
      <c r="L1802" s="296"/>
      <c r="M1802" s="47"/>
      <c r="N1802" s="47"/>
      <c r="O1802" s="369"/>
      <c r="P1802" s="369"/>
      <c r="Q1802" s="298"/>
      <c r="R1802" s="298"/>
      <c r="S1802" s="298"/>
      <c r="T1802" s="298"/>
      <c r="U1802" s="298"/>
      <c r="V1802" s="298"/>
      <c r="W1802" s="309"/>
      <c r="X1802" s="309"/>
      <c r="Y1802" s="309"/>
      <c r="Z1802" s="309"/>
      <c r="AA1802" s="308"/>
      <c r="AB1802" s="308"/>
      <c r="AC1802" s="308"/>
      <c r="AD1802" s="308"/>
      <c r="AE1802" s="317"/>
      <c r="AF1802" s="317"/>
      <c r="AG1802" s="308"/>
      <c r="AH1802" s="317"/>
      <c r="AI1802" s="317"/>
      <c r="AJ1802" s="308"/>
      <c r="AK1802" s="308"/>
      <c r="AL1802" s="308"/>
      <c r="AM1802" s="308"/>
      <c r="AN1802" s="302"/>
      <c r="AO1802" s="302"/>
      <c r="AP1802" s="302"/>
      <c r="AQ1802" s="302"/>
      <c r="AR1802" s="302"/>
      <c r="AS1802" s="302"/>
      <c r="AT1802" s="302"/>
      <c r="AU1802" s="302"/>
      <c r="AV1802" s="302"/>
      <c r="AW1802" s="302"/>
      <c r="AX1802" s="302"/>
      <c r="AY1802" s="302"/>
      <c r="AZ1802" s="302"/>
      <c r="BA1802" s="302"/>
      <c r="BB1802" s="302"/>
      <c r="BC1802" s="302"/>
      <c r="BD1802" s="302"/>
      <c r="BE1802" s="302"/>
      <c r="BF1802" s="329"/>
      <c r="BG1802" s="302"/>
      <c r="BH1802" s="302"/>
      <c r="BI1802" s="302"/>
      <c r="BJ1802" s="302"/>
      <c r="BK1802" s="302"/>
      <c r="BL1802" s="302"/>
      <c r="BM1802" s="302"/>
      <c r="BN1802" s="302"/>
      <c r="BO1802" s="302"/>
      <c r="BP1802" s="302"/>
      <c r="BQ1802" s="302"/>
      <c r="BR1802" s="302"/>
      <c r="BS1802" s="302"/>
      <c r="BT1802" s="302"/>
      <c r="BU1802" s="302"/>
      <c r="BV1802" s="302"/>
      <c r="BW1802" s="302"/>
      <c r="BX1802" s="302"/>
    </row>
    <row r="1803">
      <c r="A1803" s="328"/>
      <c r="B1803" s="328"/>
      <c r="C1803" s="328"/>
      <c r="D1803" s="400"/>
      <c r="E1803" s="46"/>
      <c r="F1803" s="46"/>
      <c r="G1803" s="46"/>
      <c r="H1803" s="47"/>
      <c r="I1803" s="294"/>
      <c r="J1803" s="295"/>
      <c r="K1803" s="296"/>
      <c r="L1803" s="296"/>
      <c r="M1803" s="47"/>
      <c r="N1803" s="47"/>
      <c r="O1803" s="369"/>
      <c r="P1803" s="369"/>
      <c r="Q1803" s="298"/>
      <c r="R1803" s="298"/>
      <c r="S1803" s="298"/>
      <c r="T1803" s="298"/>
      <c r="U1803" s="298"/>
      <c r="V1803" s="298"/>
      <c r="W1803" s="309"/>
      <c r="X1803" s="309"/>
      <c r="Y1803" s="309"/>
      <c r="Z1803" s="309"/>
      <c r="AA1803" s="308"/>
      <c r="AB1803" s="308"/>
      <c r="AC1803" s="308"/>
      <c r="AD1803" s="308"/>
      <c r="AE1803" s="317"/>
      <c r="AF1803" s="317"/>
      <c r="AG1803" s="308"/>
      <c r="AH1803" s="317"/>
      <c r="AI1803" s="317"/>
      <c r="AJ1803" s="308"/>
      <c r="AK1803" s="308"/>
      <c r="AL1803" s="308"/>
      <c r="AM1803" s="308"/>
      <c r="AN1803" s="302"/>
      <c r="AO1803" s="302"/>
      <c r="AP1803" s="302"/>
      <c r="AQ1803" s="302"/>
      <c r="AR1803" s="302"/>
      <c r="AS1803" s="302"/>
      <c r="AT1803" s="302"/>
      <c r="AU1803" s="302"/>
      <c r="AV1803" s="302"/>
      <c r="AW1803" s="302"/>
      <c r="AX1803" s="302"/>
      <c r="AY1803" s="302"/>
      <c r="AZ1803" s="302"/>
      <c r="BA1803" s="302"/>
      <c r="BB1803" s="302"/>
      <c r="BC1803" s="302"/>
      <c r="BD1803" s="302"/>
      <c r="BE1803" s="302"/>
      <c r="BF1803" s="329"/>
      <c r="BG1803" s="302"/>
      <c r="BH1803" s="302"/>
      <c r="BI1803" s="302"/>
      <c r="BJ1803" s="302"/>
      <c r="BK1803" s="302"/>
      <c r="BL1803" s="302"/>
      <c r="BM1803" s="302"/>
      <c r="BN1803" s="302"/>
      <c r="BO1803" s="302"/>
      <c r="BP1803" s="302"/>
      <c r="BQ1803" s="302"/>
      <c r="BR1803" s="302"/>
      <c r="BS1803" s="302"/>
      <c r="BT1803" s="302"/>
      <c r="BU1803" s="302"/>
      <c r="BV1803" s="302"/>
      <c r="BW1803" s="302"/>
      <c r="BX1803" s="302"/>
    </row>
    <row r="1804">
      <c r="A1804" s="328"/>
      <c r="B1804" s="328"/>
      <c r="C1804" s="328"/>
      <c r="D1804" s="400"/>
      <c r="E1804" s="46"/>
      <c r="F1804" s="46"/>
      <c r="G1804" s="46"/>
      <c r="H1804" s="47"/>
      <c r="I1804" s="294"/>
      <c r="J1804" s="295"/>
      <c r="K1804" s="296"/>
      <c r="L1804" s="296"/>
      <c r="M1804" s="47"/>
      <c r="N1804" s="47"/>
      <c r="O1804" s="369"/>
      <c r="P1804" s="369"/>
      <c r="Q1804" s="298"/>
      <c r="R1804" s="298"/>
      <c r="S1804" s="298"/>
      <c r="T1804" s="298"/>
      <c r="U1804" s="298"/>
      <c r="V1804" s="298"/>
      <c r="W1804" s="309"/>
      <c r="X1804" s="309"/>
      <c r="Y1804" s="309"/>
      <c r="Z1804" s="309"/>
      <c r="AA1804" s="308"/>
      <c r="AB1804" s="308"/>
      <c r="AC1804" s="308"/>
      <c r="AD1804" s="308"/>
      <c r="AE1804" s="317"/>
      <c r="AF1804" s="317"/>
      <c r="AG1804" s="308"/>
      <c r="AH1804" s="317"/>
      <c r="AI1804" s="317"/>
      <c r="AJ1804" s="308"/>
      <c r="AK1804" s="308"/>
      <c r="AL1804" s="308"/>
      <c r="AM1804" s="308"/>
      <c r="AN1804" s="302"/>
      <c r="AO1804" s="302"/>
      <c r="AP1804" s="302"/>
      <c r="AQ1804" s="302"/>
      <c r="AR1804" s="302"/>
      <c r="AS1804" s="302"/>
      <c r="AT1804" s="302"/>
      <c r="AU1804" s="302"/>
      <c r="AV1804" s="302"/>
      <c r="AW1804" s="302"/>
      <c r="AX1804" s="302"/>
      <c r="AY1804" s="302"/>
      <c r="AZ1804" s="302"/>
      <c r="BA1804" s="302"/>
      <c r="BB1804" s="302"/>
      <c r="BC1804" s="302"/>
      <c r="BD1804" s="302"/>
      <c r="BE1804" s="302"/>
      <c r="BF1804" s="329"/>
      <c r="BG1804" s="302"/>
      <c r="BH1804" s="302"/>
      <c r="BI1804" s="302"/>
      <c r="BJ1804" s="302"/>
      <c r="BK1804" s="302"/>
      <c r="BL1804" s="302"/>
      <c r="BM1804" s="302"/>
      <c r="BN1804" s="302"/>
      <c r="BO1804" s="302"/>
      <c r="BP1804" s="302"/>
      <c r="BQ1804" s="302"/>
      <c r="BR1804" s="302"/>
      <c r="BS1804" s="302"/>
      <c r="BT1804" s="302"/>
      <c r="BU1804" s="302"/>
      <c r="BV1804" s="302"/>
      <c r="BW1804" s="302"/>
      <c r="BX1804" s="302"/>
    </row>
    <row r="1805">
      <c r="A1805" s="328"/>
      <c r="B1805" s="328"/>
      <c r="C1805" s="328"/>
      <c r="D1805" s="400"/>
      <c r="E1805" s="46"/>
      <c r="F1805" s="46"/>
      <c r="G1805" s="46"/>
      <c r="H1805" s="47"/>
      <c r="I1805" s="294"/>
      <c r="J1805" s="295"/>
      <c r="K1805" s="296"/>
      <c r="L1805" s="296"/>
      <c r="M1805" s="47"/>
      <c r="N1805" s="47"/>
      <c r="O1805" s="369"/>
      <c r="P1805" s="369"/>
      <c r="Q1805" s="298"/>
      <c r="R1805" s="298"/>
      <c r="S1805" s="298"/>
      <c r="T1805" s="298"/>
      <c r="U1805" s="298"/>
      <c r="V1805" s="298"/>
      <c r="W1805" s="309"/>
      <c r="X1805" s="309"/>
      <c r="Y1805" s="309"/>
      <c r="Z1805" s="309"/>
      <c r="AA1805" s="308"/>
      <c r="AB1805" s="308"/>
      <c r="AC1805" s="308"/>
      <c r="AD1805" s="308"/>
      <c r="AE1805" s="317"/>
      <c r="AF1805" s="317"/>
      <c r="AG1805" s="308"/>
      <c r="AH1805" s="317"/>
      <c r="AI1805" s="317"/>
      <c r="AJ1805" s="308"/>
      <c r="AK1805" s="308"/>
      <c r="AL1805" s="308"/>
      <c r="AM1805" s="308"/>
      <c r="AN1805" s="302"/>
      <c r="AO1805" s="302"/>
      <c r="AP1805" s="302"/>
      <c r="AQ1805" s="302"/>
      <c r="AR1805" s="302"/>
      <c r="AS1805" s="302"/>
      <c r="AT1805" s="302"/>
      <c r="AU1805" s="302"/>
      <c r="AV1805" s="302"/>
      <c r="AW1805" s="302"/>
      <c r="AX1805" s="302"/>
      <c r="AY1805" s="302"/>
      <c r="AZ1805" s="302"/>
      <c r="BA1805" s="302"/>
      <c r="BB1805" s="302"/>
      <c r="BC1805" s="302"/>
      <c r="BD1805" s="302"/>
      <c r="BE1805" s="302"/>
      <c r="BF1805" s="329"/>
      <c r="BG1805" s="302"/>
      <c r="BH1805" s="302"/>
      <c r="BI1805" s="302"/>
      <c r="BJ1805" s="302"/>
      <c r="BK1805" s="302"/>
      <c r="BL1805" s="302"/>
      <c r="BM1805" s="302"/>
      <c r="BN1805" s="302"/>
      <c r="BO1805" s="302"/>
      <c r="BP1805" s="302"/>
      <c r="BQ1805" s="302"/>
      <c r="BR1805" s="302"/>
      <c r="BS1805" s="302"/>
      <c r="BT1805" s="302"/>
      <c r="BU1805" s="302"/>
      <c r="BV1805" s="302"/>
      <c r="BW1805" s="302"/>
      <c r="BX1805" s="302"/>
    </row>
    <row r="1806">
      <c r="A1806" s="328"/>
      <c r="B1806" s="328"/>
      <c r="C1806" s="328"/>
      <c r="D1806" s="400"/>
      <c r="E1806" s="46"/>
      <c r="F1806" s="46"/>
      <c r="G1806" s="46"/>
      <c r="H1806" s="47"/>
      <c r="I1806" s="294"/>
      <c r="J1806" s="295"/>
      <c r="K1806" s="296"/>
      <c r="L1806" s="296"/>
      <c r="M1806" s="47"/>
      <c r="N1806" s="47"/>
      <c r="O1806" s="369"/>
      <c r="P1806" s="369"/>
      <c r="Q1806" s="298"/>
      <c r="R1806" s="298"/>
      <c r="S1806" s="298"/>
      <c r="T1806" s="298"/>
      <c r="U1806" s="298"/>
      <c r="V1806" s="298"/>
      <c r="W1806" s="309"/>
      <c r="X1806" s="309"/>
      <c r="Y1806" s="309"/>
      <c r="Z1806" s="309"/>
      <c r="AA1806" s="308"/>
      <c r="AB1806" s="308"/>
      <c r="AC1806" s="308"/>
      <c r="AD1806" s="308"/>
      <c r="AE1806" s="317"/>
      <c r="AF1806" s="317"/>
      <c r="AG1806" s="308"/>
      <c r="AH1806" s="317"/>
      <c r="AI1806" s="317"/>
      <c r="AJ1806" s="308"/>
      <c r="AK1806" s="308"/>
      <c r="AL1806" s="308"/>
      <c r="AM1806" s="308"/>
      <c r="AN1806" s="302"/>
      <c r="AO1806" s="302"/>
      <c r="AP1806" s="302"/>
      <c r="AQ1806" s="302"/>
      <c r="AR1806" s="302"/>
      <c r="AS1806" s="302"/>
      <c r="AT1806" s="302"/>
      <c r="AU1806" s="302"/>
      <c r="AV1806" s="302"/>
      <c r="AW1806" s="302"/>
      <c r="AX1806" s="302"/>
      <c r="AY1806" s="302"/>
      <c r="AZ1806" s="302"/>
      <c r="BA1806" s="302"/>
      <c r="BB1806" s="302"/>
      <c r="BC1806" s="302"/>
      <c r="BD1806" s="302"/>
      <c r="BE1806" s="302"/>
      <c r="BF1806" s="329"/>
      <c r="BG1806" s="302"/>
      <c r="BH1806" s="302"/>
      <c r="BI1806" s="302"/>
      <c r="BJ1806" s="302"/>
      <c r="BK1806" s="302"/>
      <c r="BL1806" s="302"/>
      <c r="BM1806" s="302"/>
      <c r="BN1806" s="302"/>
      <c r="BO1806" s="302"/>
      <c r="BP1806" s="302"/>
      <c r="BQ1806" s="302"/>
      <c r="BR1806" s="302"/>
      <c r="BS1806" s="302"/>
      <c r="BT1806" s="302"/>
      <c r="BU1806" s="302"/>
      <c r="BV1806" s="302"/>
      <c r="BW1806" s="302"/>
      <c r="BX1806" s="302"/>
    </row>
    <row r="1807">
      <c r="A1807" s="328"/>
      <c r="B1807" s="328"/>
      <c r="C1807" s="328"/>
      <c r="D1807" s="400"/>
      <c r="E1807" s="46"/>
      <c r="F1807" s="46"/>
      <c r="G1807" s="46"/>
      <c r="H1807" s="47"/>
      <c r="I1807" s="294"/>
      <c r="J1807" s="295"/>
      <c r="K1807" s="296"/>
      <c r="L1807" s="296"/>
      <c r="M1807" s="47"/>
      <c r="N1807" s="47"/>
      <c r="O1807" s="369"/>
      <c r="P1807" s="369"/>
      <c r="Q1807" s="298"/>
      <c r="R1807" s="298"/>
      <c r="S1807" s="298"/>
      <c r="T1807" s="298"/>
      <c r="U1807" s="298"/>
      <c r="V1807" s="298"/>
      <c r="W1807" s="309"/>
      <c r="X1807" s="309"/>
      <c r="Y1807" s="309"/>
      <c r="Z1807" s="309"/>
      <c r="AA1807" s="308"/>
      <c r="AB1807" s="308"/>
      <c r="AC1807" s="308"/>
      <c r="AD1807" s="308"/>
      <c r="AE1807" s="317"/>
      <c r="AF1807" s="317"/>
      <c r="AG1807" s="308"/>
      <c r="AH1807" s="317"/>
      <c r="AI1807" s="317"/>
      <c r="AJ1807" s="308"/>
      <c r="AK1807" s="308"/>
      <c r="AL1807" s="308"/>
      <c r="AM1807" s="308"/>
      <c r="AN1807" s="302"/>
      <c r="AO1807" s="302"/>
      <c r="AP1807" s="302"/>
      <c r="AQ1807" s="302"/>
      <c r="AR1807" s="302"/>
      <c r="AS1807" s="302"/>
      <c r="AT1807" s="302"/>
      <c r="AU1807" s="302"/>
      <c r="AV1807" s="302"/>
      <c r="AW1807" s="302"/>
      <c r="AX1807" s="302"/>
      <c r="AY1807" s="302"/>
      <c r="AZ1807" s="302"/>
      <c r="BA1807" s="302"/>
      <c r="BB1807" s="302"/>
      <c r="BC1807" s="302"/>
      <c r="BD1807" s="302"/>
      <c r="BE1807" s="302"/>
      <c r="BF1807" s="329"/>
      <c r="BG1807" s="302"/>
      <c r="BH1807" s="302"/>
      <c r="BI1807" s="302"/>
      <c r="BJ1807" s="302"/>
      <c r="BK1807" s="302"/>
      <c r="BL1807" s="302"/>
      <c r="BM1807" s="302"/>
      <c r="BN1807" s="302"/>
      <c r="BO1807" s="302"/>
      <c r="BP1807" s="302"/>
      <c r="BQ1807" s="302"/>
      <c r="BR1807" s="302"/>
      <c r="BS1807" s="302"/>
      <c r="BT1807" s="302"/>
      <c r="BU1807" s="302"/>
      <c r="BV1807" s="302"/>
      <c r="BW1807" s="302"/>
      <c r="BX1807" s="302"/>
    </row>
    <row r="1808">
      <c r="A1808" s="328"/>
      <c r="B1808" s="328"/>
      <c r="C1808" s="328"/>
      <c r="D1808" s="400"/>
      <c r="E1808" s="46"/>
      <c r="F1808" s="46"/>
      <c r="G1808" s="46"/>
      <c r="H1808" s="47"/>
      <c r="I1808" s="294"/>
      <c r="J1808" s="295"/>
      <c r="K1808" s="296"/>
      <c r="L1808" s="296"/>
      <c r="M1808" s="47"/>
      <c r="N1808" s="47"/>
      <c r="O1808" s="369"/>
      <c r="P1808" s="369"/>
      <c r="Q1808" s="298"/>
      <c r="R1808" s="298"/>
      <c r="S1808" s="298"/>
      <c r="T1808" s="298"/>
      <c r="U1808" s="298"/>
      <c r="V1808" s="298"/>
      <c r="W1808" s="309"/>
      <c r="X1808" s="309"/>
      <c r="Y1808" s="309"/>
      <c r="Z1808" s="309"/>
      <c r="AA1808" s="308"/>
      <c r="AB1808" s="308"/>
      <c r="AC1808" s="308"/>
      <c r="AD1808" s="308"/>
      <c r="AE1808" s="317"/>
      <c r="AF1808" s="317"/>
      <c r="AG1808" s="308"/>
      <c r="AH1808" s="317"/>
      <c r="AI1808" s="317"/>
      <c r="AJ1808" s="308"/>
      <c r="AK1808" s="308"/>
      <c r="AL1808" s="308"/>
      <c r="AM1808" s="308"/>
      <c r="AN1808" s="302"/>
      <c r="AO1808" s="302"/>
      <c r="AP1808" s="302"/>
      <c r="AQ1808" s="302"/>
      <c r="AR1808" s="302"/>
      <c r="AS1808" s="302"/>
      <c r="AT1808" s="302"/>
      <c r="AU1808" s="302"/>
      <c r="AV1808" s="302"/>
      <c r="AW1808" s="302"/>
      <c r="AX1808" s="302"/>
      <c r="AY1808" s="302"/>
      <c r="AZ1808" s="302"/>
      <c r="BA1808" s="302"/>
      <c r="BB1808" s="302"/>
      <c r="BC1808" s="302"/>
      <c r="BD1808" s="302"/>
      <c r="BE1808" s="302"/>
      <c r="BF1808" s="329"/>
      <c r="BG1808" s="302"/>
      <c r="BH1808" s="302"/>
      <c r="BI1808" s="302"/>
      <c r="BJ1808" s="302"/>
      <c r="BK1808" s="302"/>
      <c r="BL1808" s="302"/>
      <c r="BM1808" s="302"/>
      <c r="BN1808" s="302"/>
      <c r="BO1808" s="302"/>
      <c r="BP1808" s="302"/>
      <c r="BQ1808" s="302"/>
      <c r="BR1808" s="302"/>
      <c r="BS1808" s="302"/>
      <c r="BT1808" s="302"/>
      <c r="BU1808" s="302"/>
      <c r="BV1808" s="302"/>
      <c r="BW1808" s="302"/>
      <c r="BX1808" s="302"/>
    </row>
    <row r="1809">
      <c r="A1809" s="328"/>
      <c r="B1809" s="328"/>
      <c r="C1809" s="328"/>
      <c r="D1809" s="400"/>
      <c r="E1809" s="46"/>
      <c r="F1809" s="46"/>
      <c r="G1809" s="46"/>
      <c r="H1809" s="47"/>
      <c r="I1809" s="294"/>
      <c r="J1809" s="295"/>
      <c r="K1809" s="296"/>
      <c r="L1809" s="296"/>
      <c r="M1809" s="47"/>
      <c r="N1809" s="47"/>
      <c r="O1809" s="369"/>
      <c r="P1809" s="369"/>
      <c r="Q1809" s="298"/>
      <c r="R1809" s="298"/>
      <c r="S1809" s="298"/>
      <c r="T1809" s="298"/>
      <c r="U1809" s="298"/>
      <c r="V1809" s="298"/>
      <c r="W1809" s="309"/>
      <c r="X1809" s="309"/>
      <c r="Y1809" s="309"/>
      <c r="Z1809" s="309"/>
      <c r="AA1809" s="308"/>
      <c r="AB1809" s="308"/>
      <c r="AC1809" s="308"/>
      <c r="AD1809" s="308"/>
      <c r="AE1809" s="317"/>
      <c r="AF1809" s="317"/>
      <c r="AG1809" s="308"/>
      <c r="AH1809" s="317"/>
      <c r="AI1809" s="317"/>
      <c r="AJ1809" s="308"/>
      <c r="AK1809" s="308"/>
      <c r="AL1809" s="308"/>
      <c r="AM1809" s="308"/>
      <c r="AN1809" s="302"/>
      <c r="AO1809" s="302"/>
      <c r="AP1809" s="302"/>
      <c r="AQ1809" s="302"/>
      <c r="AR1809" s="302"/>
      <c r="AS1809" s="302"/>
      <c r="AT1809" s="302"/>
      <c r="AU1809" s="302"/>
      <c r="AV1809" s="302"/>
      <c r="AW1809" s="302"/>
      <c r="AX1809" s="302"/>
      <c r="AY1809" s="302"/>
      <c r="AZ1809" s="302"/>
      <c r="BA1809" s="302"/>
      <c r="BB1809" s="302"/>
      <c r="BC1809" s="302"/>
      <c r="BD1809" s="302"/>
      <c r="BE1809" s="302"/>
      <c r="BF1809" s="329"/>
      <c r="BG1809" s="302"/>
      <c r="BH1809" s="302"/>
      <c r="BI1809" s="302"/>
      <c r="BJ1809" s="302"/>
      <c r="BK1809" s="302"/>
      <c r="BL1809" s="302"/>
      <c r="BM1809" s="302"/>
      <c r="BN1809" s="302"/>
      <c r="BO1809" s="302"/>
      <c r="BP1809" s="302"/>
      <c r="BQ1809" s="302"/>
      <c r="BR1809" s="302"/>
      <c r="BS1809" s="302"/>
      <c r="BT1809" s="302"/>
      <c r="BU1809" s="302"/>
      <c r="BV1809" s="302"/>
      <c r="BW1809" s="302"/>
      <c r="BX1809" s="302"/>
    </row>
    <row r="1810">
      <c r="A1810" s="328"/>
      <c r="B1810" s="328"/>
      <c r="C1810" s="328"/>
      <c r="D1810" s="400"/>
      <c r="E1810" s="46"/>
      <c r="F1810" s="46"/>
      <c r="G1810" s="46"/>
      <c r="H1810" s="47"/>
      <c r="I1810" s="294"/>
      <c r="J1810" s="295"/>
      <c r="K1810" s="296"/>
      <c r="L1810" s="296"/>
      <c r="M1810" s="47"/>
      <c r="N1810" s="47"/>
      <c r="O1810" s="369"/>
      <c r="P1810" s="369"/>
      <c r="Q1810" s="298"/>
      <c r="R1810" s="298"/>
      <c r="S1810" s="298"/>
      <c r="T1810" s="298"/>
      <c r="U1810" s="298"/>
      <c r="V1810" s="298"/>
      <c r="W1810" s="309"/>
      <c r="X1810" s="309"/>
      <c r="Y1810" s="309"/>
      <c r="Z1810" s="309"/>
      <c r="AA1810" s="308"/>
      <c r="AB1810" s="308"/>
      <c r="AC1810" s="308"/>
      <c r="AD1810" s="308"/>
      <c r="AE1810" s="317"/>
      <c r="AF1810" s="317"/>
      <c r="AG1810" s="308"/>
      <c r="AH1810" s="317"/>
      <c r="AI1810" s="317"/>
      <c r="AJ1810" s="308"/>
      <c r="AK1810" s="308"/>
      <c r="AL1810" s="308"/>
      <c r="AM1810" s="308"/>
      <c r="AN1810" s="302"/>
      <c r="AO1810" s="302"/>
      <c r="AP1810" s="302"/>
      <c r="AQ1810" s="302"/>
      <c r="AR1810" s="302"/>
      <c r="AS1810" s="302"/>
      <c r="AT1810" s="302"/>
      <c r="AU1810" s="302"/>
      <c r="AV1810" s="302"/>
      <c r="AW1810" s="302"/>
      <c r="AX1810" s="302"/>
      <c r="AY1810" s="302"/>
      <c r="AZ1810" s="302"/>
      <c r="BA1810" s="302"/>
      <c r="BB1810" s="302"/>
      <c r="BC1810" s="302"/>
      <c r="BD1810" s="302"/>
      <c r="BE1810" s="302"/>
      <c r="BF1810" s="329"/>
      <c r="BG1810" s="302"/>
      <c r="BH1810" s="302"/>
      <c r="BI1810" s="302"/>
      <c r="BJ1810" s="302"/>
      <c r="BK1810" s="302"/>
      <c r="BL1810" s="302"/>
      <c r="BM1810" s="302"/>
      <c r="BN1810" s="302"/>
      <c r="BO1810" s="302"/>
      <c r="BP1810" s="302"/>
      <c r="BQ1810" s="302"/>
      <c r="BR1810" s="302"/>
      <c r="BS1810" s="302"/>
      <c r="BT1810" s="302"/>
      <c r="BU1810" s="302"/>
      <c r="BV1810" s="302"/>
      <c r="BW1810" s="302"/>
      <c r="BX1810" s="302"/>
    </row>
    <row r="1811">
      <c r="A1811" s="328"/>
      <c r="B1811" s="328"/>
      <c r="C1811" s="328"/>
      <c r="D1811" s="400"/>
      <c r="E1811" s="46"/>
      <c r="F1811" s="46"/>
      <c r="G1811" s="46"/>
      <c r="H1811" s="47"/>
      <c r="I1811" s="294"/>
      <c r="J1811" s="295"/>
      <c r="K1811" s="296"/>
      <c r="L1811" s="296"/>
      <c r="M1811" s="47"/>
      <c r="N1811" s="47"/>
      <c r="O1811" s="369"/>
      <c r="P1811" s="369"/>
      <c r="Q1811" s="298"/>
      <c r="R1811" s="298"/>
      <c r="S1811" s="298"/>
      <c r="T1811" s="298"/>
      <c r="U1811" s="298"/>
      <c r="V1811" s="298"/>
      <c r="W1811" s="309"/>
      <c r="X1811" s="309"/>
      <c r="Y1811" s="309"/>
      <c r="Z1811" s="309"/>
      <c r="AA1811" s="308"/>
      <c r="AB1811" s="308"/>
      <c r="AC1811" s="308"/>
      <c r="AD1811" s="308"/>
      <c r="AE1811" s="317"/>
      <c r="AF1811" s="317"/>
      <c r="AG1811" s="308"/>
      <c r="AH1811" s="317"/>
      <c r="AI1811" s="317"/>
      <c r="AJ1811" s="308"/>
      <c r="AK1811" s="308"/>
      <c r="AL1811" s="308"/>
      <c r="AM1811" s="308"/>
      <c r="AN1811" s="302"/>
      <c r="AO1811" s="302"/>
      <c r="AP1811" s="302"/>
      <c r="AQ1811" s="302"/>
      <c r="AR1811" s="302"/>
      <c r="AS1811" s="302"/>
      <c r="AT1811" s="302"/>
      <c r="AU1811" s="302"/>
      <c r="AV1811" s="302"/>
      <c r="AW1811" s="302"/>
      <c r="AX1811" s="302"/>
      <c r="AY1811" s="302"/>
      <c r="AZ1811" s="302"/>
      <c r="BA1811" s="302"/>
      <c r="BB1811" s="302"/>
      <c r="BC1811" s="302"/>
      <c r="BD1811" s="302"/>
      <c r="BE1811" s="302"/>
      <c r="BF1811" s="329"/>
      <c r="BG1811" s="302"/>
      <c r="BH1811" s="302"/>
      <c r="BI1811" s="302"/>
      <c r="BJ1811" s="302"/>
      <c r="BK1811" s="302"/>
      <c r="BL1811" s="302"/>
      <c r="BM1811" s="302"/>
      <c r="BN1811" s="302"/>
      <c r="BO1811" s="302"/>
      <c r="BP1811" s="302"/>
      <c r="BQ1811" s="302"/>
      <c r="BR1811" s="302"/>
      <c r="BS1811" s="302"/>
      <c r="BT1811" s="302"/>
      <c r="BU1811" s="302"/>
      <c r="BV1811" s="302"/>
      <c r="BW1811" s="302"/>
      <c r="BX1811" s="302"/>
    </row>
    <row r="1812">
      <c r="A1812" s="328"/>
      <c r="B1812" s="328"/>
      <c r="C1812" s="328"/>
      <c r="D1812" s="400"/>
      <c r="E1812" s="46"/>
      <c r="F1812" s="46"/>
      <c r="G1812" s="46"/>
      <c r="H1812" s="47"/>
      <c r="I1812" s="294"/>
      <c r="J1812" s="295"/>
      <c r="K1812" s="296"/>
      <c r="L1812" s="296"/>
      <c r="M1812" s="47"/>
      <c r="N1812" s="47"/>
      <c r="O1812" s="369"/>
      <c r="P1812" s="369"/>
      <c r="Q1812" s="298"/>
      <c r="R1812" s="298"/>
      <c r="S1812" s="298"/>
      <c r="T1812" s="298"/>
      <c r="U1812" s="298"/>
      <c r="V1812" s="298"/>
      <c r="W1812" s="309"/>
      <c r="X1812" s="309"/>
      <c r="Y1812" s="309"/>
      <c r="Z1812" s="309"/>
      <c r="AA1812" s="308"/>
      <c r="AB1812" s="308"/>
      <c r="AC1812" s="308"/>
      <c r="AD1812" s="308"/>
      <c r="AE1812" s="317"/>
      <c r="AF1812" s="317"/>
      <c r="AG1812" s="308"/>
      <c r="AH1812" s="317"/>
      <c r="AI1812" s="317"/>
      <c r="AJ1812" s="308"/>
      <c r="AK1812" s="308"/>
      <c r="AL1812" s="308"/>
      <c r="AM1812" s="308"/>
      <c r="AN1812" s="302"/>
      <c r="AO1812" s="302"/>
      <c r="AP1812" s="302"/>
      <c r="AQ1812" s="302"/>
      <c r="AR1812" s="302"/>
      <c r="AS1812" s="302"/>
      <c r="AT1812" s="302"/>
      <c r="AU1812" s="302"/>
      <c r="AV1812" s="302"/>
      <c r="AW1812" s="302"/>
      <c r="AX1812" s="302"/>
      <c r="AY1812" s="302"/>
      <c r="AZ1812" s="302"/>
      <c r="BA1812" s="302"/>
      <c r="BB1812" s="302"/>
      <c r="BC1812" s="302"/>
      <c r="BD1812" s="302"/>
      <c r="BE1812" s="302"/>
      <c r="BF1812" s="329"/>
      <c r="BG1812" s="302"/>
      <c r="BH1812" s="302"/>
      <c r="BI1812" s="302"/>
      <c r="BJ1812" s="302"/>
      <c r="BK1812" s="302"/>
      <c r="BL1812" s="302"/>
      <c r="BM1812" s="302"/>
      <c r="BN1812" s="302"/>
      <c r="BO1812" s="302"/>
      <c r="BP1812" s="302"/>
      <c r="BQ1812" s="302"/>
      <c r="BR1812" s="302"/>
      <c r="BS1812" s="302"/>
      <c r="BT1812" s="302"/>
      <c r="BU1812" s="302"/>
      <c r="BV1812" s="302"/>
      <c r="BW1812" s="302"/>
      <c r="BX1812" s="302"/>
    </row>
    <row r="1813">
      <c r="A1813" s="328"/>
      <c r="B1813" s="328"/>
      <c r="C1813" s="328"/>
      <c r="D1813" s="400"/>
      <c r="E1813" s="46"/>
      <c r="F1813" s="46"/>
      <c r="G1813" s="46"/>
      <c r="H1813" s="47"/>
      <c r="I1813" s="294"/>
      <c r="J1813" s="295"/>
      <c r="K1813" s="296"/>
      <c r="L1813" s="296"/>
      <c r="M1813" s="47"/>
      <c r="N1813" s="47"/>
      <c r="O1813" s="369"/>
      <c r="P1813" s="369"/>
      <c r="Q1813" s="298"/>
      <c r="R1813" s="298"/>
      <c r="S1813" s="298"/>
      <c r="T1813" s="298"/>
      <c r="U1813" s="298"/>
      <c r="V1813" s="298"/>
      <c r="W1813" s="309"/>
      <c r="X1813" s="309"/>
      <c r="Y1813" s="309"/>
      <c r="Z1813" s="309"/>
      <c r="AA1813" s="308"/>
      <c r="AB1813" s="308"/>
      <c r="AC1813" s="308"/>
      <c r="AD1813" s="308"/>
      <c r="AE1813" s="317"/>
      <c r="AF1813" s="317"/>
      <c r="AG1813" s="308"/>
      <c r="AH1813" s="317"/>
      <c r="AI1813" s="317"/>
      <c r="AJ1813" s="308"/>
      <c r="AK1813" s="308"/>
      <c r="AL1813" s="308"/>
      <c r="AM1813" s="308"/>
      <c r="AN1813" s="302"/>
      <c r="AO1813" s="302"/>
      <c r="AP1813" s="302"/>
      <c r="AQ1813" s="302"/>
      <c r="AR1813" s="302"/>
      <c r="AS1813" s="302"/>
      <c r="AT1813" s="302"/>
      <c r="AU1813" s="302"/>
      <c r="AV1813" s="302"/>
      <c r="AW1813" s="302"/>
      <c r="AX1813" s="302"/>
      <c r="AY1813" s="302"/>
      <c r="AZ1813" s="302"/>
      <c r="BA1813" s="302"/>
      <c r="BB1813" s="302"/>
      <c r="BC1813" s="302"/>
      <c r="BD1813" s="302"/>
      <c r="BE1813" s="302"/>
      <c r="BF1813" s="329"/>
      <c r="BG1813" s="302"/>
      <c r="BH1813" s="302"/>
      <c r="BI1813" s="302"/>
      <c r="BJ1813" s="302"/>
      <c r="BK1813" s="302"/>
      <c r="BL1813" s="302"/>
      <c r="BM1813" s="302"/>
      <c r="BN1813" s="302"/>
      <c r="BO1813" s="302"/>
      <c r="BP1813" s="302"/>
      <c r="BQ1813" s="302"/>
      <c r="BR1813" s="302"/>
      <c r="BS1813" s="302"/>
      <c r="BT1813" s="302"/>
      <c r="BU1813" s="302"/>
      <c r="BV1813" s="302"/>
      <c r="BW1813" s="302"/>
      <c r="BX1813" s="302"/>
    </row>
    <row r="1814">
      <c r="A1814" s="328"/>
      <c r="B1814" s="328"/>
      <c r="C1814" s="328"/>
      <c r="D1814" s="400"/>
      <c r="E1814" s="46"/>
      <c r="F1814" s="46"/>
      <c r="G1814" s="46"/>
      <c r="H1814" s="47"/>
      <c r="I1814" s="294"/>
      <c r="J1814" s="295"/>
      <c r="K1814" s="296"/>
      <c r="L1814" s="296"/>
      <c r="M1814" s="47"/>
      <c r="N1814" s="47"/>
      <c r="O1814" s="369"/>
      <c r="P1814" s="369"/>
      <c r="Q1814" s="298"/>
      <c r="R1814" s="298"/>
      <c r="S1814" s="298"/>
      <c r="T1814" s="298"/>
      <c r="U1814" s="298"/>
      <c r="V1814" s="298"/>
      <c r="W1814" s="309"/>
      <c r="X1814" s="309"/>
      <c r="Y1814" s="309"/>
      <c r="Z1814" s="309"/>
      <c r="AA1814" s="308"/>
      <c r="AB1814" s="308"/>
      <c r="AC1814" s="308"/>
      <c r="AD1814" s="308"/>
      <c r="AE1814" s="317"/>
      <c r="AF1814" s="317"/>
      <c r="AG1814" s="308"/>
      <c r="AH1814" s="317"/>
      <c r="AI1814" s="317"/>
      <c r="AJ1814" s="308"/>
      <c r="AK1814" s="308"/>
      <c r="AL1814" s="308"/>
      <c r="AM1814" s="308"/>
      <c r="AN1814" s="302"/>
      <c r="AO1814" s="302"/>
      <c r="AP1814" s="302"/>
      <c r="AQ1814" s="302"/>
      <c r="AR1814" s="302"/>
      <c r="AS1814" s="302"/>
      <c r="AT1814" s="302"/>
      <c r="AU1814" s="302"/>
      <c r="AV1814" s="302"/>
      <c r="AW1814" s="302"/>
      <c r="AX1814" s="302"/>
      <c r="AY1814" s="302"/>
      <c r="AZ1814" s="302"/>
      <c r="BA1814" s="302"/>
      <c r="BB1814" s="302"/>
      <c r="BC1814" s="302"/>
      <c r="BD1814" s="302"/>
      <c r="BE1814" s="302"/>
      <c r="BF1814" s="329"/>
      <c r="BG1814" s="302"/>
      <c r="BH1814" s="302"/>
      <c r="BI1814" s="302"/>
      <c r="BJ1814" s="302"/>
      <c r="BK1814" s="302"/>
      <c r="BL1814" s="302"/>
      <c r="BM1814" s="302"/>
      <c r="BN1814" s="302"/>
      <c r="BO1814" s="302"/>
      <c r="BP1814" s="302"/>
      <c r="BQ1814" s="302"/>
      <c r="BR1814" s="302"/>
      <c r="BS1814" s="302"/>
      <c r="BT1814" s="302"/>
      <c r="BU1814" s="302"/>
      <c r="BV1814" s="302"/>
      <c r="BW1814" s="302"/>
      <c r="BX1814" s="302"/>
    </row>
    <row r="1815">
      <c r="A1815" s="328"/>
      <c r="B1815" s="328"/>
      <c r="C1815" s="328"/>
      <c r="D1815" s="400"/>
      <c r="E1815" s="46"/>
      <c r="F1815" s="46"/>
      <c r="G1815" s="46"/>
      <c r="H1815" s="47"/>
      <c r="I1815" s="294"/>
      <c r="J1815" s="295"/>
      <c r="K1815" s="296"/>
      <c r="L1815" s="296"/>
      <c r="M1815" s="47"/>
      <c r="N1815" s="47"/>
      <c r="O1815" s="369"/>
      <c r="P1815" s="369"/>
      <c r="Q1815" s="298"/>
      <c r="R1815" s="298"/>
      <c r="S1815" s="298"/>
      <c r="T1815" s="298"/>
      <c r="U1815" s="298"/>
      <c r="V1815" s="298"/>
      <c r="W1815" s="309"/>
      <c r="X1815" s="309"/>
      <c r="Y1815" s="309"/>
      <c r="Z1815" s="309"/>
      <c r="AA1815" s="308"/>
      <c r="AB1815" s="308"/>
      <c r="AC1815" s="308"/>
      <c r="AD1815" s="308"/>
      <c r="AE1815" s="317"/>
      <c r="AF1815" s="317"/>
      <c r="AG1815" s="308"/>
      <c r="AH1815" s="317"/>
      <c r="AI1815" s="317"/>
      <c r="AJ1815" s="308"/>
      <c r="AK1815" s="308"/>
      <c r="AL1815" s="308"/>
      <c r="AM1815" s="308"/>
      <c r="AN1815" s="302"/>
      <c r="AO1815" s="302"/>
      <c r="AP1815" s="302"/>
      <c r="AQ1815" s="302"/>
      <c r="AR1815" s="302"/>
      <c r="AS1815" s="302"/>
      <c r="AT1815" s="302"/>
      <c r="AU1815" s="302"/>
      <c r="AV1815" s="302"/>
      <c r="AW1815" s="302"/>
      <c r="AX1815" s="302"/>
      <c r="AY1815" s="302"/>
      <c r="AZ1815" s="302"/>
      <c r="BA1815" s="302"/>
      <c r="BB1815" s="302"/>
      <c r="BC1815" s="302"/>
      <c r="BD1815" s="302"/>
      <c r="BE1815" s="302"/>
      <c r="BF1815" s="329"/>
      <c r="BG1815" s="302"/>
      <c r="BH1815" s="302"/>
      <c r="BI1815" s="302"/>
      <c r="BJ1815" s="302"/>
      <c r="BK1815" s="302"/>
      <c r="BL1815" s="302"/>
      <c r="BM1815" s="302"/>
      <c r="BN1815" s="302"/>
      <c r="BO1815" s="302"/>
      <c r="BP1815" s="302"/>
      <c r="BQ1815" s="302"/>
      <c r="BR1815" s="302"/>
      <c r="BS1815" s="302"/>
      <c r="BT1815" s="302"/>
      <c r="BU1815" s="302"/>
      <c r="BV1815" s="302"/>
      <c r="BW1815" s="302"/>
      <c r="BX1815" s="302"/>
    </row>
    <row r="1816">
      <c r="A1816" s="328"/>
      <c r="B1816" s="328"/>
      <c r="C1816" s="328"/>
      <c r="D1816" s="400"/>
      <c r="E1816" s="46"/>
      <c r="F1816" s="46"/>
      <c r="G1816" s="46"/>
      <c r="H1816" s="47"/>
      <c r="I1816" s="294"/>
      <c r="J1816" s="295"/>
      <c r="K1816" s="296"/>
      <c r="L1816" s="296"/>
      <c r="M1816" s="47"/>
      <c r="N1816" s="47"/>
      <c r="O1816" s="369"/>
      <c r="P1816" s="369"/>
      <c r="Q1816" s="298"/>
      <c r="R1816" s="298"/>
      <c r="S1816" s="298"/>
      <c r="T1816" s="298"/>
      <c r="U1816" s="298"/>
      <c r="V1816" s="298"/>
      <c r="W1816" s="309"/>
      <c r="X1816" s="309"/>
      <c r="Y1816" s="309"/>
      <c r="Z1816" s="309"/>
      <c r="AA1816" s="308"/>
      <c r="AB1816" s="308"/>
      <c r="AC1816" s="308"/>
      <c r="AD1816" s="308"/>
      <c r="AE1816" s="317"/>
      <c r="AF1816" s="317"/>
      <c r="AG1816" s="308"/>
      <c r="AH1816" s="317"/>
      <c r="AI1816" s="317"/>
      <c r="AJ1816" s="308"/>
      <c r="AK1816" s="308"/>
      <c r="AL1816" s="308"/>
      <c r="AM1816" s="308"/>
      <c r="AN1816" s="302"/>
      <c r="AO1816" s="302"/>
      <c r="AP1816" s="302"/>
      <c r="AQ1816" s="302"/>
      <c r="AR1816" s="302"/>
      <c r="AS1816" s="302"/>
      <c r="AT1816" s="302"/>
      <c r="AU1816" s="302"/>
      <c r="AV1816" s="302"/>
      <c r="AW1816" s="302"/>
      <c r="AX1816" s="302"/>
      <c r="AY1816" s="302"/>
      <c r="AZ1816" s="302"/>
      <c r="BA1816" s="302"/>
      <c r="BB1816" s="302"/>
      <c r="BC1816" s="302"/>
      <c r="BD1816" s="302"/>
      <c r="BE1816" s="302"/>
      <c r="BF1816" s="329"/>
      <c r="BG1816" s="302"/>
      <c r="BH1816" s="302"/>
      <c r="BI1816" s="302"/>
      <c r="BJ1816" s="302"/>
      <c r="BK1816" s="302"/>
      <c r="BL1816" s="302"/>
      <c r="BM1816" s="302"/>
      <c r="BN1816" s="302"/>
      <c r="BO1816" s="302"/>
      <c r="BP1816" s="302"/>
      <c r="BQ1816" s="302"/>
      <c r="BR1816" s="302"/>
      <c r="BS1816" s="302"/>
      <c r="BT1816" s="302"/>
      <c r="BU1816" s="302"/>
      <c r="BV1816" s="302"/>
      <c r="BW1816" s="302"/>
      <c r="BX1816" s="302"/>
    </row>
    <row r="1817">
      <c r="A1817" s="328"/>
      <c r="B1817" s="328"/>
      <c r="C1817" s="328"/>
      <c r="D1817" s="400"/>
      <c r="E1817" s="46"/>
      <c r="F1817" s="46"/>
      <c r="G1817" s="46"/>
      <c r="H1817" s="47"/>
      <c r="I1817" s="294"/>
      <c r="J1817" s="295"/>
      <c r="K1817" s="296"/>
      <c r="L1817" s="296"/>
      <c r="M1817" s="47"/>
      <c r="N1817" s="47"/>
      <c r="O1817" s="369"/>
      <c r="P1817" s="369"/>
      <c r="Q1817" s="298"/>
      <c r="R1817" s="298"/>
      <c r="S1817" s="298"/>
      <c r="T1817" s="298"/>
      <c r="U1817" s="298"/>
      <c r="V1817" s="298"/>
      <c r="W1817" s="309"/>
      <c r="X1817" s="309"/>
      <c r="Y1817" s="309"/>
      <c r="Z1817" s="309"/>
      <c r="AA1817" s="308"/>
      <c r="AB1817" s="308"/>
      <c r="AC1817" s="308"/>
      <c r="AD1817" s="308"/>
      <c r="AE1817" s="317"/>
      <c r="AF1817" s="317"/>
      <c r="AG1817" s="308"/>
      <c r="AH1817" s="317"/>
      <c r="AI1817" s="317"/>
      <c r="AJ1817" s="308"/>
      <c r="AK1817" s="308"/>
      <c r="AL1817" s="308"/>
      <c r="AM1817" s="308"/>
      <c r="AN1817" s="302"/>
      <c r="AO1817" s="302"/>
      <c r="AP1817" s="302"/>
      <c r="AQ1817" s="302"/>
      <c r="AR1817" s="302"/>
      <c r="AS1817" s="302"/>
      <c r="AT1817" s="302"/>
      <c r="AU1817" s="302"/>
      <c r="AV1817" s="302"/>
      <c r="AW1817" s="302"/>
      <c r="AX1817" s="302"/>
      <c r="AY1817" s="302"/>
      <c r="AZ1817" s="302"/>
      <c r="BA1817" s="302"/>
      <c r="BB1817" s="302"/>
      <c r="BC1817" s="302"/>
      <c r="BD1817" s="302"/>
      <c r="BE1817" s="302"/>
      <c r="BF1817" s="329"/>
      <c r="BG1817" s="302"/>
      <c r="BH1817" s="302"/>
      <c r="BI1817" s="302"/>
      <c r="BJ1817" s="302"/>
      <c r="BK1817" s="302"/>
      <c r="BL1817" s="302"/>
      <c r="BM1817" s="302"/>
      <c r="BN1817" s="302"/>
      <c r="BO1817" s="302"/>
      <c r="BP1817" s="302"/>
      <c r="BQ1817" s="302"/>
      <c r="BR1817" s="302"/>
      <c r="BS1817" s="302"/>
      <c r="BT1817" s="302"/>
      <c r="BU1817" s="302"/>
      <c r="BV1817" s="302"/>
      <c r="BW1817" s="302"/>
      <c r="BX1817" s="302"/>
    </row>
    <row r="1818">
      <c r="A1818" s="328"/>
      <c r="B1818" s="328"/>
      <c r="C1818" s="328"/>
      <c r="D1818" s="400"/>
      <c r="E1818" s="46"/>
      <c r="F1818" s="46"/>
      <c r="G1818" s="46"/>
      <c r="H1818" s="47"/>
      <c r="I1818" s="294"/>
      <c r="J1818" s="295"/>
      <c r="K1818" s="296"/>
      <c r="L1818" s="296"/>
      <c r="M1818" s="47"/>
      <c r="N1818" s="47"/>
      <c r="O1818" s="369"/>
      <c r="P1818" s="369"/>
      <c r="Q1818" s="298"/>
      <c r="R1818" s="298"/>
      <c r="S1818" s="298"/>
      <c r="T1818" s="298"/>
      <c r="U1818" s="298"/>
      <c r="V1818" s="298"/>
      <c r="W1818" s="309"/>
      <c r="X1818" s="309"/>
      <c r="Y1818" s="309"/>
      <c r="Z1818" s="309"/>
      <c r="AA1818" s="308"/>
      <c r="AB1818" s="308"/>
      <c r="AC1818" s="308"/>
      <c r="AD1818" s="308"/>
      <c r="AE1818" s="317"/>
      <c r="AF1818" s="317"/>
      <c r="AG1818" s="308"/>
      <c r="AH1818" s="317"/>
      <c r="AI1818" s="317"/>
      <c r="AJ1818" s="308"/>
      <c r="AK1818" s="308"/>
      <c r="AL1818" s="308"/>
      <c r="AM1818" s="308"/>
      <c r="AN1818" s="302"/>
      <c r="AO1818" s="302"/>
      <c r="AP1818" s="302"/>
      <c r="AQ1818" s="302"/>
      <c r="AR1818" s="302"/>
      <c r="AS1818" s="302"/>
      <c r="AT1818" s="302"/>
      <c r="AU1818" s="302"/>
      <c r="AV1818" s="302"/>
      <c r="AW1818" s="302"/>
      <c r="AX1818" s="302"/>
      <c r="AY1818" s="302"/>
      <c r="AZ1818" s="302"/>
      <c r="BA1818" s="302"/>
      <c r="BB1818" s="302"/>
      <c r="BC1818" s="302"/>
      <c r="BD1818" s="302"/>
      <c r="BE1818" s="302"/>
      <c r="BF1818" s="329"/>
      <c r="BG1818" s="302"/>
      <c r="BH1818" s="302"/>
      <c r="BI1818" s="302"/>
      <c r="BJ1818" s="302"/>
      <c r="BK1818" s="302"/>
      <c r="BL1818" s="302"/>
      <c r="BM1818" s="302"/>
      <c r="BN1818" s="302"/>
      <c r="BO1818" s="302"/>
      <c r="BP1818" s="302"/>
      <c r="BQ1818" s="302"/>
      <c r="BR1818" s="302"/>
      <c r="BS1818" s="302"/>
      <c r="BT1818" s="302"/>
      <c r="BU1818" s="302"/>
      <c r="BV1818" s="302"/>
      <c r="BW1818" s="302"/>
      <c r="BX1818" s="302"/>
    </row>
    <row r="1819">
      <c r="A1819" s="328"/>
      <c r="B1819" s="328"/>
      <c r="C1819" s="328"/>
      <c r="D1819" s="400"/>
      <c r="E1819" s="46"/>
      <c r="F1819" s="46"/>
      <c r="G1819" s="46"/>
      <c r="H1819" s="47"/>
      <c r="I1819" s="294"/>
      <c r="J1819" s="295"/>
      <c r="K1819" s="296"/>
      <c r="L1819" s="296"/>
      <c r="M1819" s="47"/>
      <c r="N1819" s="47"/>
      <c r="O1819" s="369"/>
      <c r="P1819" s="369"/>
      <c r="Q1819" s="298"/>
      <c r="R1819" s="298"/>
      <c r="S1819" s="298"/>
      <c r="T1819" s="298"/>
      <c r="U1819" s="298"/>
      <c r="V1819" s="298"/>
      <c r="W1819" s="309"/>
      <c r="X1819" s="309"/>
      <c r="Y1819" s="309"/>
      <c r="Z1819" s="309"/>
      <c r="AA1819" s="308"/>
      <c r="AB1819" s="308"/>
      <c r="AC1819" s="308"/>
      <c r="AD1819" s="308"/>
      <c r="AE1819" s="317"/>
      <c r="AF1819" s="317"/>
      <c r="AG1819" s="308"/>
      <c r="AH1819" s="317"/>
      <c r="AI1819" s="317"/>
      <c r="AJ1819" s="308"/>
      <c r="AK1819" s="308"/>
      <c r="AL1819" s="308"/>
      <c r="AM1819" s="308"/>
      <c r="AN1819" s="302"/>
      <c r="AO1819" s="302"/>
      <c r="AP1819" s="302"/>
      <c r="AQ1819" s="302"/>
      <c r="AR1819" s="302"/>
      <c r="AS1819" s="302"/>
      <c r="AT1819" s="302"/>
      <c r="AU1819" s="302"/>
      <c r="AV1819" s="302"/>
      <c r="AW1819" s="302"/>
      <c r="AX1819" s="302"/>
      <c r="AY1819" s="302"/>
      <c r="AZ1819" s="302"/>
      <c r="BA1819" s="302"/>
      <c r="BB1819" s="302"/>
      <c r="BC1819" s="302"/>
      <c r="BD1819" s="302"/>
      <c r="BE1819" s="302"/>
      <c r="BF1819" s="329"/>
      <c r="BG1819" s="302"/>
      <c r="BH1819" s="302"/>
      <c r="BI1819" s="302"/>
      <c r="BJ1819" s="302"/>
      <c r="BK1819" s="302"/>
      <c r="BL1819" s="302"/>
      <c r="BM1819" s="302"/>
      <c r="BN1819" s="302"/>
      <c r="BO1819" s="302"/>
      <c r="BP1819" s="302"/>
      <c r="BQ1819" s="302"/>
      <c r="BR1819" s="302"/>
      <c r="BS1819" s="302"/>
      <c r="BT1819" s="302"/>
      <c r="BU1819" s="302"/>
      <c r="BV1819" s="302"/>
      <c r="BW1819" s="302"/>
      <c r="BX1819" s="302"/>
    </row>
    <row r="1820">
      <c r="A1820" s="328"/>
      <c r="B1820" s="328"/>
      <c r="C1820" s="328"/>
      <c r="D1820" s="400"/>
      <c r="E1820" s="46"/>
      <c r="F1820" s="46"/>
      <c r="G1820" s="46"/>
      <c r="H1820" s="47"/>
      <c r="I1820" s="294"/>
      <c r="J1820" s="295"/>
      <c r="K1820" s="296"/>
      <c r="L1820" s="296"/>
      <c r="M1820" s="47"/>
      <c r="N1820" s="47"/>
      <c r="O1820" s="369"/>
      <c r="P1820" s="369"/>
      <c r="Q1820" s="298"/>
      <c r="R1820" s="298"/>
      <c r="S1820" s="298"/>
      <c r="T1820" s="298"/>
      <c r="U1820" s="298"/>
      <c r="V1820" s="298"/>
      <c r="W1820" s="309"/>
      <c r="X1820" s="309"/>
      <c r="Y1820" s="309"/>
      <c r="Z1820" s="309"/>
      <c r="AA1820" s="308"/>
      <c r="AB1820" s="308"/>
      <c r="AC1820" s="308"/>
      <c r="AD1820" s="308"/>
      <c r="AE1820" s="317"/>
      <c r="AF1820" s="317"/>
      <c r="AG1820" s="308"/>
      <c r="AH1820" s="317"/>
      <c r="AI1820" s="317"/>
      <c r="AJ1820" s="308"/>
      <c r="AK1820" s="308"/>
      <c r="AL1820" s="308"/>
      <c r="AM1820" s="308"/>
      <c r="AN1820" s="302"/>
      <c r="AO1820" s="302"/>
      <c r="AP1820" s="302"/>
      <c r="AQ1820" s="302"/>
      <c r="AR1820" s="302"/>
      <c r="AS1820" s="302"/>
      <c r="AT1820" s="302"/>
      <c r="AU1820" s="302"/>
      <c r="AV1820" s="302"/>
      <c r="AW1820" s="302"/>
      <c r="AX1820" s="302"/>
      <c r="AY1820" s="302"/>
      <c r="AZ1820" s="302"/>
      <c r="BA1820" s="302"/>
      <c r="BB1820" s="302"/>
      <c r="BC1820" s="302"/>
      <c r="BD1820" s="302"/>
      <c r="BE1820" s="302"/>
      <c r="BF1820" s="329"/>
      <c r="BG1820" s="302"/>
      <c r="BH1820" s="302"/>
      <c r="BI1820" s="302"/>
      <c r="BJ1820" s="302"/>
      <c r="BK1820" s="302"/>
      <c r="BL1820" s="302"/>
      <c r="BM1820" s="302"/>
      <c r="BN1820" s="302"/>
      <c r="BO1820" s="302"/>
      <c r="BP1820" s="302"/>
      <c r="BQ1820" s="302"/>
      <c r="BR1820" s="302"/>
      <c r="BS1820" s="302"/>
      <c r="BT1820" s="302"/>
      <c r="BU1820" s="302"/>
      <c r="BV1820" s="302"/>
      <c r="BW1820" s="302"/>
      <c r="BX1820" s="302"/>
    </row>
    <row r="1821">
      <c r="A1821" s="328"/>
      <c r="B1821" s="328"/>
      <c r="C1821" s="328"/>
      <c r="D1821" s="400"/>
      <c r="E1821" s="46"/>
      <c r="F1821" s="46"/>
      <c r="G1821" s="46"/>
      <c r="H1821" s="47"/>
      <c r="I1821" s="294"/>
      <c r="J1821" s="295"/>
      <c r="K1821" s="296"/>
      <c r="L1821" s="296"/>
      <c r="M1821" s="47"/>
      <c r="N1821" s="47"/>
      <c r="O1821" s="369"/>
      <c r="P1821" s="369"/>
      <c r="Q1821" s="298"/>
      <c r="R1821" s="298"/>
      <c r="S1821" s="298"/>
      <c r="T1821" s="298"/>
      <c r="U1821" s="298"/>
      <c r="V1821" s="298"/>
      <c r="W1821" s="309"/>
      <c r="X1821" s="309"/>
      <c r="Y1821" s="309"/>
      <c r="Z1821" s="309"/>
      <c r="AA1821" s="308"/>
      <c r="AB1821" s="308"/>
      <c r="AC1821" s="308"/>
      <c r="AD1821" s="308"/>
      <c r="AE1821" s="317"/>
      <c r="AF1821" s="317"/>
      <c r="AG1821" s="308"/>
      <c r="AH1821" s="317"/>
      <c r="AI1821" s="317"/>
      <c r="AJ1821" s="308"/>
      <c r="AK1821" s="308"/>
      <c r="AL1821" s="308"/>
      <c r="AM1821" s="308"/>
      <c r="AN1821" s="302"/>
      <c r="AO1821" s="302"/>
      <c r="AP1821" s="302"/>
      <c r="AQ1821" s="302"/>
      <c r="AR1821" s="302"/>
      <c r="AS1821" s="302"/>
      <c r="AT1821" s="302"/>
      <c r="AU1821" s="302"/>
      <c r="AV1821" s="302"/>
      <c r="AW1821" s="302"/>
      <c r="AX1821" s="302"/>
      <c r="AY1821" s="302"/>
      <c r="AZ1821" s="302"/>
      <c r="BA1821" s="302"/>
      <c r="BB1821" s="302"/>
      <c r="BC1821" s="302"/>
      <c r="BD1821" s="302"/>
      <c r="BE1821" s="302"/>
      <c r="BF1821" s="329"/>
      <c r="BG1821" s="302"/>
      <c r="BH1821" s="302"/>
      <c r="BI1821" s="302"/>
      <c r="BJ1821" s="302"/>
      <c r="BK1821" s="302"/>
      <c r="BL1821" s="302"/>
      <c r="BM1821" s="302"/>
      <c r="BN1821" s="302"/>
      <c r="BO1821" s="302"/>
      <c r="BP1821" s="302"/>
      <c r="BQ1821" s="302"/>
      <c r="BR1821" s="302"/>
      <c r="BS1821" s="302"/>
      <c r="BT1821" s="302"/>
      <c r="BU1821" s="302"/>
      <c r="BV1821" s="302"/>
      <c r="BW1821" s="302"/>
      <c r="BX1821" s="302"/>
    </row>
    <row r="1822">
      <c r="A1822" s="328"/>
      <c r="B1822" s="328"/>
      <c r="C1822" s="328"/>
      <c r="D1822" s="400"/>
      <c r="E1822" s="46"/>
      <c r="F1822" s="46"/>
      <c r="G1822" s="46"/>
      <c r="H1822" s="47"/>
      <c r="I1822" s="294"/>
      <c r="J1822" s="295"/>
      <c r="K1822" s="296"/>
      <c r="L1822" s="296"/>
      <c r="M1822" s="47"/>
      <c r="N1822" s="47"/>
      <c r="O1822" s="369"/>
      <c r="P1822" s="369"/>
      <c r="Q1822" s="298"/>
      <c r="R1822" s="298"/>
      <c r="S1822" s="298"/>
      <c r="T1822" s="298"/>
      <c r="U1822" s="298"/>
      <c r="V1822" s="298"/>
      <c r="W1822" s="309"/>
      <c r="X1822" s="309"/>
      <c r="Y1822" s="309"/>
      <c r="Z1822" s="309"/>
      <c r="AA1822" s="308"/>
      <c r="AB1822" s="308"/>
      <c r="AC1822" s="308"/>
      <c r="AD1822" s="308"/>
      <c r="AE1822" s="317"/>
      <c r="AF1822" s="317"/>
      <c r="AG1822" s="308"/>
      <c r="AH1822" s="317"/>
      <c r="AI1822" s="317"/>
      <c r="AJ1822" s="308"/>
      <c r="AK1822" s="308"/>
      <c r="AL1822" s="308"/>
      <c r="AM1822" s="308"/>
      <c r="AN1822" s="302"/>
      <c r="AO1822" s="302"/>
      <c r="AP1822" s="302"/>
      <c r="AQ1822" s="302"/>
      <c r="AR1822" s="302"/>
      <c r="AS1822" s="302"/>
      <c r="AT1822" s="302"/>
      <c r="AU1822" s="302"/>
      <c r="AV1822" s="302"/>
      <c r="AW1822" s="302"/>
      <c r="AX1822" s="302"/>
      <c r="AY1822" s="302"/>
      <c r="AZ1822" s="302"/>
      <c r="BA1822" s="302"/>
      <c r="BB1822" s="302"/>
      <c r="BC1822" s="302"/>
      <c r="BD1822" s="302"/>
      <c r="BE1822" s="302"/>
      <c r="BF1822" s="329"/>
      <c r="BG1822" s="302"/>
      <c r="BH1822" s="302"/>
      <c r="BI1822" s="302"/>
      <c r="BJ1822" s="302"/>
      <c r="BK1822" s="302"/>
      <c r="BL1822" s="302"/>
      <c r="BM1822" s="302"/>
      <c r="BN1822" s="302"/>
      <c r="BO1822" s="302"/>
      <c r="BP1822" s="302"/>
      <c r="BQ1822" s="302"/>
      <c r="BR1822" s="302"/>
      <c r="BS1822" s="302"/>
      <c r="BT1822" s="302"/>
      <c r="BU1822" s="302"/>
      <c r="BV1822" s="302"/>
      <c r="BW1822" s="302"/>
      <c r="BX1822" s="302"/>
    </row>
    <row r="1823">
      <c r="A1823" s="328"/>
      <c r="B1823" s="328"/>
      <c r="C1823" s="328"/>
      <c r="D1823" s="400"/>
      <c r="E1823" s="46"/>
      <c r="F1823" s="46"/>
      <c r="G1823" s="46"/>
      <c r="H1823" s="47"/>
      <c r="I1823" s="294"/>
      <c r="J1823" s="295"/>
      <c r="K1823" s="296"/>
      <c r="L1823" s="296"/>
      <c r="M1823" s="47"/>
      <c r="N1823" s="47"/>
      <c r="O1823" s="369"/>
      <c r="P1823" s="369"/>
      <c r="Q1823" s="298"/>
      <c r="R1823" s="298"/>
      <c r="S1823" s="298"/>
      <c r="T1823" s="298"/>
      <c r="U1823" s="298"/>
      <c r="V1823" s="298"/>
      <c r="W1823" s="309"/>
      <c r="X1823" s="309"/>
      <c r="Y1823" s="309"/>
      <c r="Z1823" s="309"/>
      <c r="AA1823" s="308"/>
      <c r="AB1823" s="308"/>
      <c r="AC1823" s="308"/>
      <c r="AD1823" s="308"/>
      <c r="AE1823" s="317"/>
      <c r="AF1823" s="317"/>
      <c r="AG1823" s="308"/>
      <c r="AH1823" s="317"/>
      <c r="AI1823" s="317"/>
      <c r="AJ1823" s="308"/>
      <c r="AK1823" s="308"/>
      <c r="AL1823" s="308"/>
      <c r="AM1823" s="308"/>
      <c r="AN1823" s="302"/>
      <c r="AO1823" s="302"/>
      <c r="AP1823" s="302"/>
      <c r="AQ1823" s="302"/>
      <c r="AR1823" s="302"/>
      <c r="AS1823" s="302"/>
      <c r="AT1823" s="302"/>
      <c r="AU1823" s="302"/>
      <c r="AV1823" s="302"/>
      <c r="AW1823" s="302"/>
      <c r="AX1823" s="302"/>
      <c r="AY1823" s="302"/>
      <c r="AZ1823" s="302"/>
      <c r="BA1823" s="302"/>
      <c r="BB1823" s="302"/>
      <c r="BC1823" s="302"/>
      <c r="BD1823" s="302"/>
      <c r="BE1823" s="302"/>
      <c r="BF1823" s="329"/>
      <c r="BG1823" s="302"/>
      <c r="BH1823" s="302"/>
      <c r="BI1823" s="302"/>
      <c r="BJ1823" s="302"/>
      <c r="BK1823" s="302"/>
      <c r="BL1823" s="302"/>
      <c r="BM1823" s="302"/>
      <c r="BN1823" s="302"/>
      <c r="BO1823" s="302"/>
      <c r="BP1823" s="302"/>
      <c r="BQ1823" s="302"/>
      <c r="BR1823" s="302"/>
      <c r="BS1823" s="302"/>
      <c r="BT1823" s="302"/>
      <c r="BU1823" s="302"/>
      <c r="BV1823" s="302"/>
      <c r="BW1823" s="302"/>
      <c r="BX1823" s="302"/>
    </row>
    <row r="1824">
      <c r="A1824" s="328"/>
      <c r="B1824" s="328"/>
      <c r="C1824" s="328"/>
      <c r="D1824" s="400"/>
      <c r="E1824" s="46"/>
      <c r="F1824" s="46"/>
      <c r="G1824" s="46"/>
      <c r="H1824" s="47"/>
      <c r="I1824" s="294"/>
      <c r="J1824" s="295"/>
      <c r="K1824" s="296"/>
      <c r="L1824" s="296"/>
      <c r="M1824" s="47"/>
      <c r="N1824" s="47"/>
      <c r="O1824" s="369"/>
      <c r="P1824" s="369"/>
      <c r="Q1824" s="298"/>
      <c r="R1824" s="298"/>
      <c r="S1824" s="298"/>
      <c r="T1824" s="298"/>
      <c r="U1824" s="298"/>
      <c r="V1824" s="298"/>
      <c r="W1824" s="309"/>
      <c r="X1824" s="309"/>
      <c r="Y1824" s="309"/>
      <c r="Z1824" s="309"/>
      <c r="AA1824" s="308"/>
      <c r="AB1824" s="308"/>
      <c r="AC1824" s="308"/>
      <c r="AD1824" s="308"/>
      <c r="AE1824" s="317"/>
      <c r="AF1824" s="317"/>
      <c r="AG1824" s="308"/>
      <c r="AH1824" s="317"/>
      <c r="AI1824" s="317"/>
      <c r="AJ1824" s="308"/>
      <c r="AK1824" s="308"/>
      <c r="AL1824" s="308"/>
      <c r="AM1824" s="308"/>
      <c r="AN1824" s="302"/>
      <c r="AO1824" s="302"/>
      <c r="AP1824" s="302"/>
      <c r="AQ1824" s="302"/>
      <c r="AR1824" s="302"/>
      <c r="AS1824" s="302"/>
      <c r="AT1824" s="302"/>
      <c r="AU1824" s="302"/>
      <c r="AV1824" s="302"/>
      <c r="AW1824" s="302"/>
      <c r="AX1824" s="302"/>
      <c r="AY1824" s="302"/>
      <c r="AZ1824" s="302"/>
      <c r="BA1824" s="302"/>
      <c r="BB1824" s="302"/>
      <c r="BC1824" s="302"/>
      <c r="BD1824" s="302"/>
      <c r="BE1824" s="302"/>
      <c r="BF1824" s="329"/>
      <c r="BG1824" s="302"/>
      <c r="BH1824" s="302"/>
      <c r="BI1824" s="302"/>
      <c r="BJ1824" s="302"/>
      <c r="BK1824" s="302"/>
      <c r="BL1824" s="302"/>
      <c r="BM1824" s="302"/>
      <c r="BN1824" s="302"/>
      <c r="BO1824" s="302"/>
      <c r="BP1824" s="302"/>
      <c r="BQ1824" s="302"/>
      <c r="BR1824" s="302"/>
      <c r="BS1824" s="302"/>
      <c r="BT1824" s="302"/>
      <c r="BU1824" s="302"/>
      <c r="BV1824" s="302"/>
      <c r="BW1824" s="302"/>
      <c r="BX1824" s="302"/>
    </row>
    <row r="1825">
      <c r="A1825" s="328"/>
      <c r="B1825" s="328"/>
      <c r="C1825" s="328"/>
      <c r="D1825" s="400"/>
      <c r="E1825" s="46"/>
      <c r="F1825" s="46"/>
      <c r="G1825" s="46"/>
      <c r="H1825" s="47"/>
      <c r="I1825" s="294"/>
      <c r="J1825" s="295"/>
      <c r="K1825" s="296"/>
      <c r="L1825" s="296"/>
      <c r="M1825" s="47"/>
      <c r="N1825" s="47"/>
      <c r="O1825" s="369"/>
      <c r="P1825" s="369"/>
      <c r="Q1825" s="298"/>
      <c r="R1825" s="298"/>
      <c r="S1825" s="298"/>
      <c r="T1825" s="298"/>
      <c r="U1825" s="298"/>
      <c r="V1825" s="298"/>
      <c r="W1825" s="309"/>
      <c r="X1825" s="309"/>
      <c r="Y1825" s="309"/>
      <c r="Z1825" s="309"/>
      <c r="AA1825" s="308"/>
      <c r="AB1825" s="308"/>
      <c r="AC1825" s="308"/>
      <c r="AD1825" s="308"/>
      <c r="AE1825" s="317"/>
      <c r="AF1825" s="317"/>
      <c r="AG1825" s="308"/>
      <c r="AH1825" s="317"/>
      <c r="AI1825" s="317"/>
      <c r="AJ1825" s="308"/>
      <c r="AK1825" s="308"/>
      <c r="AL1825" s="308"/>
      <c r="AM1825" s="308"/>
      <c r="AN1825" s="302"/>
      <c r="AO1825" s="302"/>
      <c r="AP1825" s="302"/>
      <c r="AQ1825" s="302"/>
      <c r="AR1825" s="302"/>
      <c r="AS1825" s="302"/>
      <c r="AT1825" s="302"/>
      <c r="AU1825" s="302"/>
      <c r="AV1825" s="302"/>
      <c r="AW1825" s="302"/>
      <c r="AX1825" s="302"/>
      <c r="AY1825" s="302"/>
      <c r="AZ1825" s="302"/>
      <c r="BA1825" s="302"/>
      <c r="BB1825" s="302"/>
      <c r="BC1825" s="302"/>
      <c r="BD1825" s="302"/>
      <c r="BE1825" s="302"/>
      <c r="BF1825" s="329"/>
      <c r="BG1825" s="302"/>
      <c r="BH1825" s="302"/>
      <c r="BI1825" s="302"/>
      <c r="BJ1825" s="302"/>
      <c r="BK1825" s="302"/>
      <c r="BL1825" s="302"/>
      <c r="BM1825" s="302"/>
      <c r="BN1825" s="302"/>
      <c r="BO1825" s="302"/>
      <c r="BP1825" s="302"/>
      <c r="BQ1825" s="302"/>
      <c r="BR1825" s="302"/>
      <c r="BS1825" s="302"/>
      <c r="BT1825" s="302"/>
      <c r="BU1825" s="302"/>
      <c r="BV1825" s="302"/>
      <c r="BW1825" s="302"/>
      <c r="BX1825" s="302"/>
    </row>
    <row r="1826">
      <c r="A1826" s="328"/>
      <c r="B1826" s="328"/>
      <c r="C1826" s="328"/>
      <c r="D1826" s="400"/>
      <c r="E1826" s="46"/>
      <c r="F1826" s="46"/>
      <c r="G1826" s="46"/>
      <c r="H1826" s="47"/>
      <c r="I1826" s="294"/>
      <c r="J1826" s="295"/>
      <c r="K1826" s="296"/>
      <c r="L1826" s="296"/>
      <c r="M1826" s="47"/>
      <c r="N1826" s="47"/>
      <c r="O1826" s="369"/>
      <c r="P1826" s="369"/>
      <c r="Q1826" s="298"/>
      <c r="R1826" s="298"/>
      <c r="S1826" s="298"/>
      <c r="T1826" s="298"/>
      <c r="U1826" s="298"/>
      <c r="V1826" s="298"/>
      <c r="W1826" s="309"/>
      <c r="X1826" s="309"/>
      <c r="Y1826" s="309"/>
      <c r="Z1826" s="309"/>
      <c r="AA1826" s="308"/>
      <c r="AB1826" s="308"/>
      <c r="AC1826" s="308"/>
      <c r="AD1826" s="308"/>
      <c r="AE1826" s="317"/>
      <c r="AF1826" s="317"/>
      <c r="AG1826" s="308"/>
      <c r="AH1826" s="317"/>
      <c r="AI1826" s="317"/>
      <c r="AJ1826" s="308"/>
      <c r="AK1826" s="308"/>
      <c r="AL1826" s="308"/>
      <c r="AM1826" s="308"/>
      <c r="AN1826" s="302"/>
      <c r="AO1826" s="302"/>
      <c r="AP1826" s="302"/>
      <c r="AQ1826" s="302"/>
      <c r="AR1826" s="302"/>
      <c r="AS1826" s="302"/>
      <c r="AT1826" s="302"/>
      <c r="AU1826" s="302"/>
      <c r="AV1826" s="302"/>
      <c r="AW1826" s="302"/>
      <c r="AX1826" s="302"/>
      <c r="AY1826" s="302"/>
      <c r="AZ1826" s="302"/>
      <c r="BA1826" s="302"/>
      <c r="BB1826" s="302"/>
      <c r="BC1826" s="302"/>
      <c r="BD1826" s="302"/>
      <c r="BE1826" s="302"/>
      <c r="BF1826" s="329"/>
      <c r="BG1826" s="302"/>
      <c r="BH1826" s="302"/>
      <c r="BI1826" s="302"/>
      <c r="BJ1826" s="302"/>
      <c r="BK1826" s="302"/>
      <c r="BL1826" s="302"/>
      <c r="BM1826" s="302"/>
      <c r="BN1826" s="302"/>
      <c r="BO1826" s="302"/>
      <c r="BP1826" s="302"/>
      <c r="BQ1826" s="302"/>
      <c r="BR1826" s="302"/>
      <c r="BS1826" s="302"/>
      <c r="BT1826" s="302"/>
      <c r="BU1826" s="302"/>
      <c r="BV1826" s="302"/>
      <c r="BW1826" s="302"/>
      <c r="BX1826" s="302"/>
    </row>
    <row r="1827">
      <c r="A1827" s="328"/>
      <c r="B1827" s="328"/>
      <c r="C1827" s="328"/>
      <c r="D1827" s="400"/>
      <c r="E1827" s="46"/>
      <c r="F1827" s="46"/>
      <c r="G1827" s="46"/>
      <c r="H1827" s="47"/>
      <c r="I1827" s="294"/>
      <c r="J1827" s="295"/>
      <c r="K1827" s="296"/>
      <c r="L1827" s="296"/>
      <c r="M1827" s="47"/>
      <c r="N1827" s="47"/>
      <c r="O1827" s="369"/>
      <c r="P1827" s="369"/>
      <c r="Q1827" s="298"/>
      <c r="R1827" s="298"/>
      <c r="S1827" s="298"/>
      <c r="T1827" s="298"/>
      <c r="U1827" s="298"/>
      <c r="V1827" s="298"/>
      <c r="W1827" s="309"/>
      <c r="X1827" s="309"/>
      <c r="Y1827" s="309"/>
      <c r="Z1827" s="309"/>
      <c r="AA1827" s="308"/>
      <c r="AB1827" s="308"/>
      <c r="AC1827" s="308"/>
      <c r="AD1827" s="308"/>
      <c r="AE1827" s="317"/>
      <c r="AF1827" s="317"/>
      <c r="AG1827" s="308"/>
      <c r="AH1827" s="317"/>
      <c r="AI1827" s="317"/>
      <c r="AJ1827" s="308"/>
      <c r="AK1827" s="308"/>
      <c r="AL1827" s="308"/>
      <c r="AM1827" s="308"/>
      <c r="AN1827" s="302"/>
      <c r="AO1827" s="302"/>
      <c r="AP1827" s="302"/>
      <c r="AQ1827" s="302"/>
      <c r="AR1827" s="302"/>
      <c r="AS1827" s="302"/>
      <c r="AT1827" s="302"/>
      <c r="AU1827" s="302"/>
      <c r="AV1827" s="302"/>
      <c r="AW1827" s="302"/>
      <c r="AX1827" s="302"/>
      <c r="AY1827" s="302"/>
      <c r="AZ1827" s="302"/>
      <c r="BA1827" s="302"/>
      <c r="BB1827" s="302"/>
      <c r="BC1827" s="302"/>
      <c r="BD1827" s="302"/>
      <c r="BE1827" s="302"/>
      <c r="BF1827" s="329"/>
      <c r="BG1827" s="302"/>
      <c r="BH1827" s="302"/>
      <c r="BI1827" s="302"/>
      <c r="BJ1827" s="302"/>
      <c r="BK1827" s="302"/>
      <c r="BL1827" s="302"/>
      <c r="BM1827" s="302"/>
      <c r="BN1827" s="302"/>
      <c r="BO1827" s="302"/>
      <c r="BP1827" s="302"/>
      <c r="BQ1827" s="302"/>
      <c r="BR1827" s="302"/>
      <c r="BS1827" s="302"/>
      <c r="BT1827" s="302"/>
      <c r="BU1827" s="302"/>
      <c r="BV1827" s="302"/>
      <c r="BW1827" s="302"/>
      <c r="BX1827" s="302"/>
    </row>
    <row r="1828">
      <c r="A1828" s="328"/>
      <c r="B1828" s="328"/>
      <c r="C1828" s="328"/>
      <c r="D1828" s="400"/>
      <c r="E1828" s="46"/>
      <c r="F1828" s="46"/>
      <c r="G1828" s="46"/>
      <c r="H1828" s="47"/>
      <c r="I1828" s="294"/>
      <c r="J1828" s="295"/>
      <c r="K1828" s="296"/>
      <c r="L1828" s="296"/>
      <c r="M1828" s="47"/>
      <c r="N1828" s="47"/>
      <c r="O1828" s="369"/>
      <c r="P1828" s="369"/>
      <c r="Q1828" s="298"/>
      <c r="R1828" s="298"/>
      <c r="S1828" s="298"/>
      <c r="T1828" s="298"/>
      <c r="U1828" s="298"/>
      <c r="V1828" s="298"/>
      <c r="W1828" s="309"/>
      <c r="X1828" s="309"/>
      <c r="Y1828" s="309"/>
      <c r="Z1828" s="309"/>
      <c r="AA1828" s="308"/>
      <c r="AB1828" s="308"/>
      <c r="AC1828" s="308"/>
      <c r="AD1828" s="308"/>
      <c r="AE1828" s="317"/>
      <c r="AF1828" s="317"/>
      <c r="AG1828" s="308"/>
      <c r="AH1828" s="317"/>
      <c r="AI1828" s="317"/>
      <c r="AJ1828" s="308"/>
      <c r="AK1828" s="308"/>
      <c r="AL1828" s="308"/>
      <c r="AM1828" s="308"/>
      <c r="AN1828" s="302"/>
      <c r="AO1828" s="302"/>
      <c r="AP1828" s="302"/>
      <c r="AQ1828" s="302"/>
      <c r="AR1828" s="302"/>
      <c r="AS1828" s="302"/>
      <c r="AT1828" s="302"/>
      <c r="AU1828" s="302"/>
      <c r="AV1828" s="302"/>
      <c r="AW1828" s="302"/>
      <c r="AX1828" s="302"/>
      <c r="AY1828" s="302"/>
      <c r="AZ1828" s="302"/>
      <c r="BA1828" s="302"/>
      <c r="BB1828" s="302"/>
      <c r="BC1828" s="302"/>
      <c r="BD1828" s="302"/>
      <c r="BE1828" s="302"/>
      <c r="BF1828" s="329"/>
      <c r="BG1828" s="302"/>
      <c r="BH1828" s="302"/>
      <c r="BI1828" s="302"/>
      <c r="BJ1828" s="302"/>
      <c r="BK1828" s="302"/>
      <c r="BL1828" s="302"/>
      <c r="BM1828" s="302"/>
      <c r="BN1828" s="302"/>
      <c r="BO1828" s="302"/>
      <c r="BP1828" s="302"/>
      <c r="BQ1828" s="302"/>
      <c r="BR1828" s="302"/>
      <c r="BS1828" s="302"/>
      <c r="BT1828" s="302"/>
      <c r="BU1828" s="302"/>
      <c r="BV1828" s="302"/>
      <c r="BW1828" s="302"/>
      <c r="BX1828" s="302"/>
    </row>
    <row r="1829">
      <c r="A1829" s="328"/>
      <c r="B1829" s="328"/>
      <c r="C1829" s="328"/>
      <c r="D1829" s="400"/>
      <c r="E1829" s="46"/>
      <c r="F1829" s="46"/>
      <c r="G1829" s="46"/>
      <c r="H1829" s="47"/>
      <c r="I1829" s="294"/>
      <c r="J1829" s="295"/>
      <c r="K1829" s="296"/>
      <c r="L1829" s="296"/>
      <c r="M1829" s="47"/>
      <c r="N1829" s="47"/>
      <c r="O1829" s="369"/>
      <c r="P1829" s="369"/>
      <c r="Q1829" s="298"/>
      <c r="R1829" s="298"/>
      <c r="S1829" s="298"/>
      <c r="T1829" s="298"/>
      <c r="U1829" s="298"/>
      <c r="V1829" s="298"/>
      <c r="W1829" s="309"/>
      <c r="X1829" s="309"/>
      <c r="Y1829" s="309"/>
      <c r="Z1829" s="309"/>
      <c r="AA1829" s="308"/>
      <c r="AB1829" s="308"/>
      <c r="AC1829" s="308"/>
      <c r="AD1829" s="308"/>
      <c r="AE1829" s="317"/>
      <c r="AF1829" s="317"/>
      <c r="AG1829" s="308"/>
      <c r="AH1829" s="317"/>
      <c r="AI1829" s="317"/>
      <c r="AJ1829" s="308"/>
      <c r="AK1829" s="308"/>
      <c r="AL1829" s="308"/>
      <c r="AM1829" s="308"/>
      <c r="AN1829" s="302"/>
      <c r="AO1829" s="302"/>
      <c r="AP1829" s="302"/>
      <c r="AQ1829" s="302"/>
      <c r="AR1829" s="302"/>
      <c r="AS1829" s="302"/>
      <c r="AT1829" s="302"/>
      <c r="AU1829" s="302"/>
      <c r="AV1829" s="302"/>
      <c r="AW1829" s="302"/>
      <c r="AX1829" s="302"/>
      <c r="AY1829" s="302"/>
      <c r="AZ1829" s="302"/>
      <c r="BA1829" s="302"/>
      <c r="BB1829" s="302"/>
      <c r="BC1829" s="302"/>
      <c r="BD1829" s="302"/>
      <c r="BE1829" s="302"/>
      <c r="BF1829" s="329"/>
      <c r="BG1829" s="302"/>
      <c r="BH1829" s="302"/>
      <c r="BI1829" s="302"/>
      <c r="BJ1829" s="302"/>
      <c r="BK1829" s="302"/>
      <c r="BL1829" s="302"/>
      <c r="BM1829" s="302"/>
      <c r="BN1829" s="302"/>
      <c r="BO1829" s="302"/>
      <c r="BP1829" s="302"/>
      <c r="BQ1829" s="302"/>
      <c r="BR1829" s="302"/>
      <c r="BS1829" s="302"/>
      <c r="BT1829" s="302"/>
      <c r="BU1829" s="302"/>
      <c r="BV1829" s="302"/>
      <c r="BW1829" s="302"/>
      <c r="BX1829" s="302"/>
    </row>
    <row r="1830">
      <c r="A1830" s="328"/>
      <c r="B1830" s="328"/>
      <c r="C1830" s="328"/>
      <c r="D1830" s="400"/>
      <c r="E1830" s="46"/>
      <c r="F1830" s="46"/>
      <c r="G1830" s="46"/>
      <c r="H1830" s="47"/>
      <c r="I1830" s="294"/>
      <c r="J1830" s="295"/>
      <c r="K1830" s="296"/>
      <c r="L1830" s="296"/>
      <c r="M1830" s="47"/>
      <c r="N1830" s="47"/>
      <c r="O1830" s="369"/>
      <c r="P1830" s="369"/>
      <c r="Q1830" s="298"/>
      <c r="R1830" s="298"/>
      <c r="S1830" s="298"/>
      <c r="T1830" s="298"/>
      <c r="U1830" s="298"/>
      <c r="V1830" s="298"/>
      <c r="W1830" s="309"/>
      <c r="X1830" s="309"/>
      <c r="Y1830" s="309"/>
      <c r="Z1830" s="309"/>
      <c r="AA1830" s="308"/>
      <c r="AB1830" s="308"/>
      <c r="AC1830" s="308"/>
      <c r="AD1830" s="308"/>
      <c r="AE1830" s="317"/>
      <c r="AF1830" s="317"/>
      <c r="AG1830" s="308"/>
      <c r="AH1830" s="317"/>
      <c r="AI1830" s="317"/>
      <c r="AJ1830" s="308"/>
      <c r="AK1830" s="308"/>
      <c r="AL1830" s="308"/>
      <c r="AM1830" s="308"/>
      <c r="AN1830" s="302"/>
      <c r="AO1830" s="302"/>
      <c r="AP1830" s="302"/>
      <c r="AQ1830" s="302"/>
      <c r="AR1830" s="302"/>
      <c r="AS1830" s="302"/>
      <c r="AT1830" s="302"/>
      <c r="AU1830" s="302"/>
      <c r="AV1830" s="302"/>
      <c r="AW1830" s="302"/>
      <c r="AX1830" s="302"/>
      <c r="AY1830" s="302"/>
      <c r="AZ1830" s="302"/>
      <c r="BA1830" s="302"/>
      <c r="BB1830" s="302"/>
      <c r="BC1830" s="302"/>
      <c r="BD1830" s="302"/>
      <c r="BE1830" s="302"/>
      <c r="BF1830" s="329"/>
      <c r="BG1830" s="302"/>
      <c r="BH1830" s="302"/>
      <c r="BI1830" s="302"/>
      <c r="BJ1830" s="302"/>
      <c r="BK1830" s="302"/>
      <c r="BL1830" s="302"/>
      <c r="BM1830" s="302"/>
      <c r="BN1830" s="302"/>
      <c r="BO1830" s="302"/>
      <c r="BP1830" s="302"/>
      <c r="BQ1830" s="302"/>
      <c r="BR1830" s="302"/>
      <c r="BS1830" s="302"/>
      <c r="BT1830" s="302"/>
      <c r="BU1830" s="302"/>
      <c r="BV1830" s="302"/>
      <c r="BW1830" s="302"/>
      <c r="BX1830" s="302"/>
    </row>
    <row r="1831">
      <c r="A1831" s="328"/>
      <c r="B1831" s="328"/>
      <c r="C1831" s="328"/>
      <c r="D1831" s="400"/>
      <c r="E1831" s="46"/>
      <c r="F1831" s="46"/>
      <c r="G1831" s="46"/>
      <c r="H1831" s="47"/>
      <c r="I1831" s="294"/>
      <c r="J1831" s="295"/>
      <c r="K1831" s="296"/>
      <c r="L1831" s="296"/>
      <c r="M1831" s="47"/>
      <c r="N1831" s="47"/>
      <c r="O1831" s="369"/>
      <c r="P1831" s="369"/>
      <c r="Q1831" s="298"/>
      <c r="R1831" s="298"/>
      <c r="S1831" s="298"/>
      <c r="T1831" s="298"/>
      <c r="U1831" s="298"/>
      <c r="V1831" s="298"/>
      <c r="W1831" s="309"/>
      <c r="X1831" s="309"/>
      <c r="Y1831" s="309"/>
      <c r="Z1831" s="309"/>
      <c r="AA1831" s="308"/>
      <c r="AB1831" s="308"/>
      <c r="AC1831" s="308"/>
      <c r="AD1831" s="308"/>
      <c r="AE1831" s="317"/>
      <c r="AF1831" s="317"/>
      <c r="AG1831" s="308"/>
      <c r="AH1831" s="317"/>
      <c r="AI1831" s="317"/>
      <c r="AJ1831" s="308"/>
      <c r="AK1831" s="308"/>
      <c r="AL1831" s="308"/>
      <c r="AM1831" s="308"/>
      <c r="AN1831" s="302"/>
      <c r="AO1831" s="302"/>
      <c r="AP1831" s="302"/>
      <c r="AQ1831" s="302"/>
      <c r="AR1831" s="302"/>
      <c r="AS1831" s="302"/>
      <c r="AT1831" s="302"/>
      <c r="AU1831" s="302"/>
      <c r="AV1831" s="302"/>
      <c r="AW1831" s="302"/>
      <c r="AX1831" s="302"/>
      <c r="AY1831" s="302"/>
      <c r="AZ1831" s="302"/>
      <c r="BA1831" s="302"/>
      <c r="BB1831" s="302"/>
      <c r="BC1831" s="302"/>
      <c r="BD1831" s="302"/>
      <c r="BE1831" s="302"/>
      <c r="BF1831" s="329"/>
      <c r="BG1831" s="302"/>
      <c r="BH1831" s="302"/>
      <c r="BI1831" s="302"/>
      <c r="BJ1831" s="302"/>
      <c r="BK1831" s="302"/>
      <c r="BL1831" s="302"/>
      <c r="BM1831" s="302"/>
      <c r="BN1831" s="302"/>
      <c r="BO1831" s="302"/>
      <c r="BP1831" s="302"/>
      <c r="BQ1831" s="302"/>
      <c r="BR1831" s="302"/>
      <c r="BS1831" s="302"/>
      <c r="BT1831" s="302"/>
      <c r="BU1831" s="302"/>
      <c r="BV1831" s="302"/>
      <c r="BW1831" s="302"/>
      <c r="BX1831" s="302"/>
    </row>
    <row r="1832">
      <c r="A1832" s="328"/>
      <c r="B1832" s="328"/>
      <c r="C1832" s="328"/>
      <c r="D1832" s="400"/>
      <c r="E1832" s="46"/>
      <c r="F1832" s="46"/>
      <c r="G1832" s="46"/>
      <c r="H1832" s="47"/>
      <c r="I1832" s="294"/>
      <c r="J1832" s="295"/>
      <c r="K1832" s="296"/>
      <c r="L1832" s="296"/>
      <c r="M1832" s="47"/>
      <c r="N1832" s="47"/>
      <c r="O1832" s="369"/>
      <c r="P1832" s="369"/>
      <c r="Q1832" s="298"/>
      <c r="R1832" s="298"/>
      <c r="S1832" s="298"/>
      <c r="T1832" s="298"/>
      <c r="U1832" s="298"/>
      <c r="V1832" s="298"/>
      <c r="W1832" s="309"/>
      <c r="X1832" s="309"/>
      <c r="Y1832" s="309"/>
      <c r="Z1832" s="309"/>
      <c r="AA1832" s="308"/>
      <c r="AB1832" s="308"/>
      <c r="AC1832" s="308"/>
      <c r="AD1832" s="308"/>
      <c r="AE1832" s="317"/>
      <c r="AF1832" s="317"/>
      <c r="AG1832" s="308"/>
      <c r="AH1832" s="317"/>
      <c r="AI1832" s="317"/>
      <c r="AJ1832" s="308"/>
      <c r="AK1832" s="308"/>
      <c r="AL1832" s="308"/>
      <c r="AM1832" s="308"/>
      <c r="AN1832" s="302"/>
      <c r="AO1832" s="302"/>
      <c r="AP1832" s="302"/>
      <c r="AQ1832" s="302"/>
      <c r="AR1832" s="302"/>
      <c r="AS1832" s="302"/>
      <c r="AT1832" s="302"/>
      <c r="AU1832" s="302"/>
      <c r="AV1832" s="302"/>
      <c r="AW1832" s="302"/>
      <c r="AX1832" s="302"/>
      <c r="AY1832" s="302"/>
      <c r="AZ1832" s="302"/>
      <c r="BA1832" s="302"/>
      <c r="BB1832" s="302"/>
      <c r="BC1832" s="302"/>
      <c r="BD1832" s="302"/>
      <c r="BE1832" s="302"/>
      <c r="BF1832" s="329"/>
      <c r="BG1832" s="302"/>
      <c r="BH1832" s="302"/>
      <c r="BI1832" s="302"/>
      <c r="BJ1832" s="302"/>
      <c r="BK1832" s="302"/>
      <c r="BL1832" s="302"/>
      <c r="BM1832" s="302"/>
      <c r="BN1832" s="302"/>
      <c r="BO1832" s="302"/>
      <c r="BP1832" s="302"/>
      <c r="BQ1832" s="302"/>
      <c r="BR1832" s="302"/>
      <c r="BS1832" s="302"/>
      <c r="BT1832" s="302"/>
      <c r="BU1832" s="302"/>
      <c r="BV1832" s="302"/>
      <c r="BW1832" s="302"/>
      <c r="BX1832" s="302"/>
    </row>
    <row r="1833">
      <c r="A1833" s="328"/>
      <c r="B1833" s="328"/>
      <c r="C1833" s="328"/>
      <c r="D1833" s="400"/>
      <c r="E1833" s="46"/>
      <c r="F1833" s="46"/>
      <c r="G1833" s="46"/>
      <c r="H1833" s="47"/>
      <c r="I1833" s="294"/>
      <c r="J1833" s="295"/>
      <c r="K1833" s="296"/>
      <c r="L1833" s="296"/>
      <c r="M1833" s="47"/>
      <c r="N1833" s="47"/>
      <c r="O1833" s="369"/>
      <c r="P1833" s="369"/>
      <c r="Q1833" s="298"/>
      <c r="R1833" s="298"/>
      <c r="S1833" s="298"/>
      <c r="T1833" s="298"/>
      <c r="U1833" s="298"/>
      <c r="V1833" s="298"/>
      <c r="W1833" s="309"/>
      <c r="X1833" s="309"/>
      <c r="Y1833" s="309"/>
      <c r="Z1833" s="309"/>
      <c r="AA1833" s="308"/>
      <c r="AB1833" s="308"/>
      <c r="AC1833" s="308"/>
      <c r="AD1833" s="308"/>
      <c r="AE1833" s="317"/>
      <c r="AF1833" s="317"/>
      <c r="AG1833" s="308"/>
      <c r="AH1833" s="317"/>
      <c r="AI1833" s="317"/>
      <c r="AJ1833" s="308"/>
      <c r="AK1833" s="308"/>
      <c r="AL1833" s="308"/>
      <c r="AM1833" s="308"/>
      <c r="AN1833" s="302"/>
      <c r="AO1833" s="302"/>
      <c r="AP1833" s="302"/>
      <c r="AQ1833" s="302"/>
      <c r="AR1833" s="302"/>
      <c r="AS1833" s="302"/>
      <c r="AT1833" s="302"/>
      <c r="AU1833" s="302"/>
      <c r="AV1833" s="302"/>
      <c r="AW1833" s="302"/>
      <c r="AX1833" s="302"/>
      <c r="AY1833" s="302"/>
      <c r="AZ1833" s="302"/>
      <c r="BA1833" s="302"/>
      <c r="BB1833" s="302"/>
      <c r="BC1833" s="302"/>
      <c r="BD1833" s="302"/>
      <c r="BE1833" s="302"/>
      <c r="BF1833" s="329"/>
      <c r="BG1833" s="302"/>
      <c r="BH1833" s="302"/>
      <c r="BI1833" s="302"/>
      <c r="BJ1833" s="302"/>
      <c r="BK1833" s="302"/>
      <c r="BL1833" s="302"/>
      <c r="BM1833" s="302"/>
      <c r="BN1833" s="302"/>
      <c r="BO1833" s="302"/>
      <c r="BP1833" s="302"/>
      <c r="BQ1833" s="302"/>
      <c r="BR1833" s="302"/>
      <c r="BS1833" s="302"/>
      <c r="BT1833" s="302"/>
      <c r="BU1833" s="302"/>
      <c r="BV1833" s="302"/>
      <c r="BW1833" s="302"/>
      <c r="BX1833" s="302"/>
    </row>
    <row r="1834">
      <c r="A1834" s="328"/>
      <c r="B1834" s="328"/>
      <c r="C1834" s="328"/>
      <c r="D1834" s="400"/>
      <c r="E1834" s="46"/>
      <c r="F1834" s="46"/>
      <c r="G1834" s="46"/>
      <c r="H1834" s="47"/>
      <c r="I1834" s="294"/>
      <c r="J1834" s="295"/>
      <c r="K1834" s="296"/>
      <c r="L1834" s="296"/>
      <c r="M1834" s="47"/>
      <c r="N1834" s="47"/>
      <c r="O1834" s="369"/>
      <c r="P1834" s="369"/>
      <c r="Q1834" s="298"/>
      <c r="R1834" s="298"/>
      <c r="S1834" s="298"/>
      <c r="T1834" s="298"/>
      <c r="U1834" s="298"/>
      <c r="V1834" s="298"/>
      <c r="W1834" s="309"/>
      <c r="X1834" s="309"/>
      <c r="Y1834" s="309"/>
      <c r="Z1834" s="309"/>
      <c r="AA1834" s="308"/>
      <c r="AB1834" s="308"/>
      <c r="AC1834" s="308"/>
      <c r="AD1834" s="308"/>
      <c r="AE1834" s="317"/>
      <c r="AF1834" s="317"/>
      <c r="AG1834" s="308"/>
      <c r="AH1834" s="317"/>
      <c r="AI1834" s="317"/>
      <c r="AJ1834" s="308"/>
      <c r="AK1834" s="308"/>
      <c r="AL1834" s="308"/>
      <c r="AM1834" s="308"/>
      <c r="AN1834" s="302"/>
      <c r="AO1834" s="302"/>
      <c r="AP1834" s="302"/>
      <c r="AQ1834" s="302"/>
      <c r="AR1834" s="302"/>
      <c r="AS1834" s="302"/>
      <c r="AT1834" s="302"/>
      <c r="AU1834" s="302"/>
      <c r="AV1834" s="302"/>
      <c r="AW1834" s="302"/>
      <c r="AX1834" s="302"/>
      <c r="AY1834" s="302"/>
      <c r="AZ1834" s="302"/>
      <c r="BA1834" s="302"/>
      <c r="BB1834" s="302"/>
      <c r="BC1834" s="302"/>
      <c r="BD1834" s="302"/>
      <c r="BE1834" s="302"/>
      <c r="BF1834" s="329"/>
      <c r="BG1834" s="302"/>
      <c r="BH1834" s="302"/>
      <c r="BI1834" s="302"/>
      <c r="BJ1834" s="302"/>
      <c r="BK1834" s="302"/>
      <c r="BL1834" s="302"/>
      <c r="BM1834" s="302"/>
      <c r="BN1834" s="302"/>
      <c r="BO1834" s="302"/>
      <c r="BP1834" s="302"/>
      <c r="BQ1834" s="302"/>
      <c r="BR1834" s="302"/>
      <c r="BS1834" s="302"/>
      <c r="BT1834" s="302"/>
      <c r="BU1834" s="302"/>
      <c r="BV1834" s="302"/>
      <c r="BW1834" s="302"/>
      <c r="BX1834" s="302"/>
    </row>
    <row r="1835">
      <c r="A1835" s="328"/>
      <c r="B1835" s="328"/>
      <c r="C1835" s="328"/>
      <c r="D1835" s="400"/>
      <c r="E1835" s="46"/>
      <c r="F1835" s="46"/>
      <c r="G1835" s="46"/>
      <c r="H1835" s="47"/>
      <c r="I1835" s="294"/>
      <c r="J1835" s="295"/>
      <c r="K1835" s="296"/>
      <c r="L1835" s="296"/>
      <c r="M1835" s="47"/>
      <c r="N1835" s="47"/>
      <c r="O1835" s="369"/>
      <c r="P1835" s="369"/>
      <c r="Q1835" s="298"/>
      <c r="R1835" s="298"/>
      <c r="S1835" s="298"/>
      <c r="T1835" s="298"/>
      <c r="U1835" s="298"/>
      <c r="V1835" s="298"/>
      <c r="W1835" s="309"/>
      <c r="X1835" s="309"/>
      <c r="Y1835" s="309"/>
      <c r="Z1835" s="309"/>
      <c r="AA1835" s="308"/>
      <c r="AB1835" s="308"/>
      <c r="AC1835" s="308"/>
      <c r="AD1835" s="308"/>
      <c r="AE1835" s="317"/>
      <c r="AF1835" s="317"/>
      <c r="AG1835" s="308"/>
      <c r="AH1835" s="317"/>
      <c r="AI1835" s="317"/>
      <c r="AJ1835" s="308"/>
      <c r="AK1835" s="308"/>
      <c r="AL1835" s="308"/>
      <c r="AM1835" s="308"/>
      <c r="AN1835" s="302"/>
      <c r="AO1835" s="302"/>
      <c r="AP1835" s="302"/>
      <c r="AQ1835" s="302"/>
      <c r="AR1835" s="302"/>
      <c r="AS1835" s="302"/>
      <c r="AT1835" s="302"/>
      <c r="AU1835" s="302"/>
      <c r="AV1835" s="302"/>
      <c r="AW1835" s="302"/>
      <c r="AX1835" s="302"/>
      <c r="AY1835" s="302"/>
      <c r="AZ1835" s="302"/>
      <c r="BA1835" s="302"/>
      <c r="BB1835" s="302"/>
      <c r="BC1835" s="302"/>
      <c r="BD1835" s="302"/>
      <c r="BE1835" s="302"/>
      <c r="BF1835" s="329"/>
      <c r="BG1835" s="302"/>
      <c r="BH1835" s="302"/>
      <c r="BI1835" s="302"/>
      <c r="BJ1835" s="302"/>
      <c r="BK1835" s="302"/>
      <c r="BL1835" s="302"/>
      <c r="BM1835" s="302"/>
      <c r="BN1835" s="302"/>
      <c r="BO1835" s="302"/>
      <c r="BP1835" s="302"/>
      <c r="BQ1835" s="302"/>
      <c r="BR1835" s="302"/>
      <c r="BS1835" s="302"/>
      <c r="BT1835" s="302"/>
      <c r="BU1835" s="302"/>
      <c r="BV1835" s="302"/>
      <c r="BW1835" s="302"/>
      <c r="BX1835" s="302"/>
    </row>
    <row r="1836">
      <c r="A1836" s="328"/>
      <c r="B1836" s="328"/>
      <c r="C1836" s="328"/>
      <c r="D1836" s="400"/>
      <c r="E1836" s="46"/>
      <c r="F1836" s="46"/>
      <c r="G1836" s="46"/>
      <c r="H1836" s="47"/>
      <c r="I1836" s="294"/>
      <c r="J1836" s="295"/>
      <c r="K1836" s="296"/>
      <c r="L1836" s="296"/>
      <c r="M1836" s="47"/>
      <c r="N1836" s="47"/>
      <c r="O1836" s="369"/>
      <c r="P1836" s="369"/>
      <c r="Q1836" s="298"/>
      <c r="R1836" s="298"/>
      <c r="S1836" s="298"/>
      <c r="T1836" s="298"/>
      <c r="U1836" s="298"/>
      <c r="V1836" s="298"/>
      <c r="W1836" s="309"/>
      <c r="X1836" s="309"/>
      <c r="Y1836" s="309"/>
      <c r="Z1836" s="309"/>
      <c r="AA1836" s="308"/>
      <c r="AB1836" s="308"/>
      <c r="AC1836" s="308"/>
      <c r="AD1836" s="308"/>
      <c r="AE1836" s="317"/>
      <c r="AF1836" s="317"/>
      <c r="AG1836" s="308"/>
      <c r="AH1836" s="317"/>
      <c r="AI1836" s="317"/>
      <c r="AJ1836" s="308"/>
      <c r="AK1836" s="308"/>
      <c r="AL1836" s="308"/>
      <c r="AM1836" s="308"/>
      <c r="AN1836" s="302"/>
      <c r="AO1836" s="302"/>
      <c r="AP1836" s="302"/>
      <c r="AQ1836" s="302"/>
      <c r="AR1836" s="302"/>
      <c r="AS1836" s="302"/>
      <c r="AT1836" s="302"/>
      <c r="AU1836" s="302"/>
      <c r="AV1836" s="302"/>
      <c r="AW1836" s="302"/>
      <c r="AX1836" s="302"/>
      <c r="AY1836" s="302"/>
      <c r="AZ1836" s="302"/>
      <c r="BA1836" s="302"/>
      <c r="BB1836" s="302"/>
      <c r="BC1836" s="302"/>
      <c r="BD1836" s="302"/>
      <c r="BE1836" s="302"/>
      <c r="BF1836" s="329"/>
      <c r="BG1836" s="302"/>
      <c r="BH1836" s="302"/>
      <c r="BI1836" s="302"/>
      <c r="BJ1836" s="302"/>
      <c r="BK1836" s="302"/>
      <c r="BL1836" s="302"/>
      <c r="BM1836" s="302"/>
      <c r="BN1836" s="302"/>
      <c r="BO1836" s="302"/>
      <c r="BP1836" s="302"/>
      <c r="BQ1836" s="302"/>
      <c r="BR1836" s="302"/>
      <c r="BS1836" s="302"/>
      <c r="BT1836" s="302"/>
      <c r="BU1836" s="302"/>
      <c r="BV1836" s="302"/>
      <c r="BW1836" s="302"/>
      <c r="BX1836" s="302"/>
    </row>
    <row r="1837">
      <c r="A1837" s="328"/>
      <c r="B1837" s="328"/>
      <c r="C1837" s="328"/>
      <c r="D1837" s="400"/>
      <c r="E1837" s="46"/>
      <c r="F1837" s="46"/>
      <c r="G1837" s="46"/>
      <c r="H1837" s="47"/>
      <c r="I1837" s="294"/>
      <c r="J1837" s="295"/>
      <c r="K1837" s="296"/>
      <c r="L1837" s="296"/>
      <c r="M1837" s="47"/>
      <c r="N1837" s="47"/>
      <c r="O1837" s="369"/>
      <c r="P1837" s="369"/>
      <c r="Q1837" s="298"/>
      <c r="R1837" s="298"/>
      <c r="S1837" s="298"/>
      <c r="T1837" s="298"/>
      <c r="U1837" s="298"/>
      <c r="V1837" s="298"/>
      <c r="W1837" s="309"/>
      <c r="X1837" s="309"/>
      <c r="Y1837" s="309"/>
      <c r="Z1837" s="309"/>
      <c r="AA1837" s="308"/>
      <c r="AB1837" s="308"/>
      <c r="AC1837" s="308"/>
      <c r="AD1837" s="308"/>
      <c r="AE1837" s="317"/>
      <c r="AF1837" s="317"/>
      <c r="AG1837" s="308"/>
      <c r="AH1837" s="317"/>
      <c r="AI1837" s="317"/>
      <c r="AJ1837" s="308"/>
      <c r="AK1837" s="308"/>
      <c r="AL1837" s="308"/>
      <c r="AM1837" s="308"/>
      <c r="AN1837" s="302"/>
      <c r="AO1837" s="302"/>
      <c r="AP1837" s="302"/>
      <c r="AQ1837" s="302"/>
      <c r="AR1837" s="302"/>
      <c r="AS1837" s="302"/>
      <c r="AT1837" s="302"/>
      <c r="AU1837" s="302"/>
      <c r="AV1837" s="302"/>
      <c r="AW1837" s="302"/>
      <c r="AX1837" s="302"/>
      <c r="AY1837" s="302"/>
      <c r="AZ1837" s="302"/>
      <c r="BA1837" s="302"/>
      <c r="BB1837" s="302"/>
      <c r="BC1837" s="302"/>
      <c r="BD1837" s="302"/>
      <c r="BE1837" s="302"/>
      <c r="BF1837" s="329"/>
      <c r="BG1837" s="302"/>
      <c r="BH1837" s="302"/>
      <c r="BI1837" s="302"/>
      <c r="BJ1837" s="302"/>
      <c r="BK1837" s="302"/>
      <c r="BL1837" s="302"/>
      <c r="BM1837" s="302"/>
      <c r="BN1837" s="302"/>
      <c r="BO1837" s="302"/>
      <c r="BP1837" s="302"/>
      <c r="BQ1837" s="302"/>
      <c r="BR1837" s="302"/>
      <c r="BS1837" s="302"/>
      <c r="BT1837" s="302"/>
      <c r="BU1837" s="302"/>
      <c r="BV1837" s="302"/>
      <c r="BW1837" s="302"/>
      <c r="BX1837" s="302"/>
    </row>
    <row r="1838">
      <c r="A1838" s="328"/>
      <c r="B1838" s="328"/>
      <c r="C1838" s="328"/>
      <c r="D1838" s="400"/>
      <c r="E1838" s="46"/>
      <c r="F1838" s="46"/>
      <c r="G1838" s="46"/>
      <c r="H1838" s="47"/>
      <c r="I1838" s="294"/>
      <c r="J1838" s="295"/>
      <c r="K1838" s="296"/>
      <c r="L1838" s="296"/>
      <c r="M1838" s="47"/>
      <c r="N1838" s="47"/>
      <c r="O1838" s="369"/>
      <c r="P1838" s="369"/>
      <c r="Q1838" s="298"/>
      <c r="R1838" s="298"/>
      <c r="S1838" s="298"/>
      <c r="T1838" s="298"/>
      <c r="U1838" s="298"/>
      <c r="V1838" s="298"/>
      <c r="W1838" s="309"/>
      <c r="X1838" s="309"/>
      <c r="Y1838" s="309"/>
      <c r="Z1838" s="309"/>
      <c r="AA1838" s="308"/>
      <c r="AB1838" s="308"/>
      <c r="AC1838" s="308"/>
      <c r="AD1838" s="308"/>
      <c r="AE1838" s="317"/>
      <c r="AF1838" s="317"/>
      <c r="AG1838" s="308"/>
      <c r="AH1838" s="317"/>
      <c r="AI1838" s="317"/>
      <c r="AJ1838" s="308"/>
      <c r="AK1838" s="308"/>
      <c r="AL1838" s="308"/>
      <c r="AM1838" s="308"/>
      <c r="AN1838" s="302"/>
      <c r="AO1838" s="302"/>
      <c r="AP1838" s="302"/>
      <c r="AQ1838" s="302"/>
      <c r="AR1838" s="302"/>
      <c r="AS1838" s="302"/>
      <c r="AT1838" s="302"/>
      <c r="AU1838" s="302"/>
      <c r="AV1838" s="302"/>
      <c r="AW1838" s="302"/>
      <c r="AX1838" s="302"/>
      <c r="AY1838" s="302"/>
      <c r="AZ1838" s="302"/>
      <c r="BA1838" s="302"/>
      <c r="BB1838" s="302"/>
      <c r="BC1838" s="302"/>
      <c r="BD1838" s="302"/>
      <c r="BE1838" s="302"/>
      <c r="BF1838" s="329"/>
      <c r="BG1838" s="302"/>
      <c r="BH1838" s="302"/>
      <c r="BI1838" s="302"/>
      <c r="BJ1838" s="302"/>
      <c r="BK1838" s="302"/>
      <c r="BL1838" s="302"/>
      <c r="BM1838" s="302"/>
      <c r="BN1838" s="302"/>
      <c r="BO1838" s="302"/>
      <c r="BP1838" s="302"/>
      <c r="BQ1838" s="302"/>
      <c r="BR1838" s="302"/>
      <c r="BS1838" s="302"/>
      <c r="BT1838" s="302"/>
      <c r="BU1838" s="302"/>
      <c r="BV1838" s="302"/>
      <c r="BW1838" s="302"/>
      <c r="BX1838" s="302"/>
    </row>
    <row r="1839">
      <c r="A1839" s="328"/>
      <c r="B1839" s="328"/>
      <c r="C1839" s="328"/>
      <c r="D1839" s="400"/>
      <c r="E1839" s="46"/>
      <c r="F1839" s="46"/>
      <c r="G1839" s="46"/>
      <c r="H1839" s="47"/>
      <c r="I1839" s="294"/>
      <c r="J1839" s="295"/>
      <c r="K1839" s="296"/>
      <c r="L1839" s="296"/>
      <c r="M1839" s="47"/>
      <c r="N1839" s="47"/>
      <c r="O1839" s="369"/>
      <c r="P1839" s="369"/>
      <c r="Q1839" s="298"/>
      <c r="R1839" s="298"/>
      <c r="S1839" s="298"/>
      <c r="T1839" s="298"/>
      <c r="U1839" s="298"/>
      <c r="V1839" s="298"/>
      <c r="W1839" s="309"/>
      <c r="X1839" s="309"/>
      <c r="Y1839" s="309"/>
      <c r="Z1839" s="309"/>
      <c r="AA1839" s="308"/>
      <c r="AB1839" s="308"/>
      <c r="AC1839" s="308"/>
      <c r="AD1839" s="308"/>
      <c r="AE1839" s="317"/>
      <c r="AF1839" s="317"/>
      <c r="AG1839" s="308"/>
      <c r="AH1839" s="317"/>
      <c r="AI1839" s="317"/>
      <c r="AJ1839" s="308"/>
      <c r="AK1839" s="308"/>
      <c r="AL1839" s="308"/>
      <c r="AM1839" s="308"/>
      <c r="AN1839" s="302"/>
      <c r="AO1839" s="302"/>
      <c r="AP1839" s="302"/>
      <c r="AQ1839" s="302"/>
      <c r="AR1839" s="302"/>
      <c r="AS1839" s="302"/>
      <c r="AT1839" s="302"/>
      <c r="AU1839" s="302"/>
      <c r="AV1839" s="302"/>
      <c r="AW1839" s="302"/>
      <c r="AX1839" s="302"/>
      <c r="AY1839" s="302"/>
      <c r="AZ1839" s="302"/>
      <c r="BA1839" s="302"/>
      <c r="BB1839" s="302"/>
      <c r="BC1839" s="302"/>
      <c r="BD1839" s="302"/>
      <c r="BE1839" s="302"/>
      <c r="BF1839" s="329"/>
      <c r="BG1839" s="302"/>
      <c r="BH1839" s="302"/>
      <c r="BI1839" s="302"/>
      <c r="BJ1839" s="302"/>
      <c r="BK1839" s="302"/>
      <c r="BL1839" s="302"/>
      <c r="BM1839" s="302"/>
      <c r="BN1839" s="302"/>
      <c r="BO1839" s="302"/>
      <c r="BP1839" s="302"/>
      <c r="BQ1839" s="302"/>
      <c r="BR1839" s="302"/>
      <c r="BS1839" s="302"/>
      <c r="BT1839" s="302"/>
      <c r="BU1839" s="302"/>
      <c r="BV1839" s="302"/>
      <c r="BW1839" s="302"/>
      <c r="BX1839" s="302"/>
    </row>
    <row r="1840">
      <c r="A1840" s="328"/>
      <c r="B1840" s="328"/>
      <c r="C1840" s="328"/>
      <c r="D1840" s="400"/>
      <c r="E1840" s="46"/>
      <c r="F1840" s="46"/>
      <c r="G1840" s="46"/>
      <c r="H1840" s="47"/>
      <c r="I1840" s="294"/>
      <c r="J1840" s="295"/>
      <c r="K1840" s="296"/>
      <c r="L1840" s="296"/>
      <c r="M1840" s="47"/>
      <c r="N1840" s="47"/>
      <c r="O1840" s="369"/>
      <c r="P1840" s="369"/>
      <c r="Q1840" s="298"/>
      <c r="R1840" s="298"/>
      <c r="S1840" s="298"/>
      <c r="T1840" s="298"/>
      <c r="U1840" s="298"/>
      <c r="V1840" s="298"/>
      <c r="W1840" s="309"/>
      <c r="X1840" s="309"/>
      <c r="Y1840" s="309"/>
      <c r="Z1840" s="309"/>
      <c r="AA1840" s="308"/>
      <c r="AB1840" s="308"/>
      <c r="AC1840" s="308"/>
      <c r="AD1840" s="308"/>
      <c r="AE1840" s="317"/>
      <c r="AF1840" s="317"/>
      <c r="AG1840" s="308"/>
      <c r="AH1840" s="317"/>
      <c r="AI1840" s="317"/>
      <c r="AJ1840" s="308"/>
      <c r="AK1840" s="308"/>
      <c r="AL1840" s="308"/>
      <c r="AM1840" s="308"/>
      <c r="AN1840" s="302"/>
      <c r="AO1840" s="302"/>
      <c r="AP1840" s="302"/>
      <c r="AQ1840" s="302"/>
      <c r="AR1840" s="302"/>
      <c r="AS1840" s="302"/>
      <c r="AT1840" s="302"/>
      <c r="AU1840" s="302"/>
      <c r="AV1840" s="302"/>
      <c r="AW1840" s="302"/>
      <c r="AX1840" s="302"/>
      <c r="AY1840" s="302"/>
      <c r="AZ1840" s="302"/>
      <c r="BA1840" s="302"/>
      <c r="BB1840" s="302"/>
      <c r="BC1840" s="302"/>
      <c r="BD1840" s="302"/>
      <c r="BE1840" s="302"/>
      <c r="BF1840" s="329"/>
      <c r="BG1840" s="302"/>
      <c r="BH1840" s="302"/>
      <c r="BI1840" s="302"/>
      <c r="BJ1840" s="302"/>
      <c r="BK1840" s="302"/>
      <c r="BL1840" s="302"/>
      <c r="BM1840" s="302"/>
      <c r="BN1840" s="302"/>
      <c r="BO1840" s="302"/>
      <c r="BP1840" s="302"/>
      <c r="BQ1840" s="302"/>
      <c r="BR1840" s="302"/>
      <c r="BS1840" s="302"/>
      <c r="BT1840" s="302"/>
      <c r="BU1840" s="302"/>
      <c r="BV1840" s="302"/>
      <c r="BW1840" s="302"/>
      <c r="BX1840" s="302"/>
    </row>
    <row r="1841">
      <c r="A1841" s="328"/>
      <c r="B1841" s="328"/>
      <c r="C1841" s="328"/>
      <c r="D1841" s="400"/>
      <c r="E1841" s="46"/>
      <c r="F1841" s="46"/>
      <c r="G1841" s="46"/>
      <c r="H1841" s="47"/>
      <c r="I1841" s="294"/>
      <c r="J1841" s="295"/>
      <c r="K1841" s="296"/>
      <c r="L1841" s="296"/>
      <c r="M1841" s="47"/>
      <c r="N1841" s="47"/>
      <c r="O1841" s="369"/>
      <c r="P1841" s="369"/>
      <c r="Q1841" s="298"/>
      <c r="R1841" s="298"/>
      <c r="S1841" s="298"/>
      <c r="T1841" s="298"/>
      <c r="U1841" s="298"/>
      <c r="V1841" s="298"/>
      <c r="W1841" s="309"/>
      <c r="X1841" s="309"/>
      <c r="Y1841" s="309"/>
      <c r="Z1841" s="309"/>
      <c r="AA1841" s="308"/>
      <c r="AB1841" s="308"/>
      <c r="AC1841" s="308"/>
      <c r="AD1841" s="308"/>
      <c r="AE1841" s="317"/>
      <c r="AF1841" s="317"/>
      <c r="AG1841" s="308"/>
      <c r="AH1841" s="317"/>
      <c r="AI1841" s="317"/>
      <c r="AJ1841" s="308"/>
      <c r="AK1841" s="308"/>
      <c r="AL1841" s="308"/>
      <c r="AM1841" s="308"/>
      <c r="AN1841" s="302"/>
      <c r="AO1841" s="302"/>
      <c r="AP1841" s="302"/>
      <c r="AQ1841" s="302"/>
      <c r="AR1841" s="302"/>
      <c r="AS1841" s="302"/>
      <c r="AT1841" s="302"/>
      <c r="AU1841" s="302"/>
      <c r="AV1841" s="302"/>
      <c r="AW1841" s="302"/>
      <c r="AX1841" s="302"/>
      <c r="AY1841" s="302"/>
      <c r="AZ1841" s="302"/>
      <c r="BA1841" s="302"/>
      <c r="BB1841" s="302"/>
      <c r="BC1841" s="302"/>
      <c r="BD1841" s="302"/>
      <c r="BE1841" s="302"/>
      <c r="BF1841" s="329"/>
      <c r="BG1841" s="302"/>
      <c r="BH1841" s="302"/>
      <c r="BI1841" s="302"/>
      <c r="BJ1841" s="302"/>
      <c r="BK1841" s="302"/>
      <c r="BL1841" s="302"/>
      <c r="BM1841" s="302"/>
      <c r="BN1841" s="302"/>
      <c r="BO1841" s="302"/>
      <c r="BP1841" s="302"/>
      <c r="BQ1841" s="302"/>
      <c r="BR1841" s="302"/>
      <c r="BS1841" s="302"/>
      <c r="BT1841" s="302"/>
      <c r="BU1841" s="302"/>
      <c r="BV1841" s="302"/>
      <c r="BW1841" s="302"/>
      <c r="BX1841" s="302"/>
    </row>
    <row r="1842">
      <c r="A1842" s="328"/>
      <c r="B1842" s="328"/>
      <c r="C1842" s="328"/>
      <c r="D1842" s="400"/>
      <c r="E1842" s="46"/>
      <c r="F1842" s="46"/>
      <c r="G1842" s="46"/>
      <c r="H1842" s="47"/>
      <c r="I1842" s="294"/>
      <c r="J1842" s="295"/>
      <c r="K1842" s="296"/>
      <c r="L1842" s="296"/>
      <c r="M1842" s="47"/>
      <c r="N1842" s="47"/>
      <c r="O1842" s="369"/>
      <c r="P1842" s="369"/>
      <c r="Q1842" s="298"/>
      <c r="R1842" s="298"/>
      <c r="S1842" s="298"/>
      <c r="T1842" s="298"/>
      <c r="U1842" s="298"/>
      <c r="V1842" s="298"/>
      <c r="W1842" s="309"/>
      <c r="X1842" s="309"/>
      <c r="Y1842" s="309"/>
      <c r="Z1842" s="309"/>
      <c r="AA1842" s="308"/>
      <c r="AB1842" s="308"/>
      <c r="AC1842" s="308"/>
      <c r="AD1842" s="308"/>
      <c r="AE1842" s="317"/>
      <c r="AF1842" s="317"/>
      <c r="AG1842" s="308"/>
      <c r="AH1842" s="317"/>
      <c r="AI1842" s="317"/>
      <c r="AJ1842" s="308"/>
      <c r="AK1842" s="308"/>
      <c r="AL1842" s="308"/>
      <c r="AM1842" s="308"/>
      <c r="AN1842" s="302"/>
      <c r="AO1842" s="302"/>
      <c r="AP1842" s="302"/>
      <c r="AQ1842" s="302"/>
      <c r="AR1842" s="302"/>
      <c r="AS1842" s="302"/>
      <c r="AT1842" s="302"/>
      <c r="AU1842" s="302"/>
      <c r="AV1842" s="302"/>
      <c r="AW1842" s="302"/>
      <c r="AX1842" s="302"/>
      <c r="AY1842" s="302"/>
      <c r="AZ1842" s="302"/>
      <c r="BA1842" s="302"/>
      <c r="BB1842" s="302"/>
      <c r="BC1842" s="302"/>
      <c r="BD1842" s="302"/>
      <c r="BE1842" s="302"/>
      <c r="BF1842" s="329"/>
      <c r="BG1842" s="302"/>
      <c r="BH1842" s="302"/>
      <c r="BI1842" s="302"/>
      <c r="BJ1842" s="302"/>
      <c r="BK1842" s="302"/>
      <c r="BL1842" s="302"/>
      <c r="BM1842" s="302"/>
      <c r="BN1842" s="302"/>
      <c r="BO1842" s="302"/>
      <c r="BP1842" s="302"/>
      <c r="BQ1842" s="302"/>
      <c r="BR1842" s="302"/>
      <c r="BS1842" s="302"/>
      <c r="BT1842" s="302"/>
      <c r="BU1842" s="302"/>
      <c r="BV1842" s="302"/>
      <c r="BW1842" s="302"/>
      <c r="BX1842" s="302"/>
    </row>
    <row r="1843">
      <c r="A1843" s="328"/>
      <c r="B1843" s="328"/>
      <c r="C1843" s="328"/>
      <c r="D1843" s="400"/>
      <c r="E1843" s="46"/>
      <c r="F1843" s="46"/>
      <c r="G1843" s="46"/>
      <c r="H1843" s="47"/>
      <c r="I1843" s="294"/>
      <c r="J1843" s="295"/>
      <c r="K1843" s="296"/>
      <c r="L1843" s="296"/>
      <c r="M1843" s="47"/>
      <c r="N1843" s="47"/>
      <c r="O1843" s="369"/>
      <c r="P1843" s="369"/>
      <c r="Q1843" s="298"/>
      <c r="R1843" s="298"/>
      <c r="S1843" s="298"/>
      <c r="T1843" s="298"/>
      <c r="U1843" s="298"/>
      <c r="V1843" s="298"/>
      <c r="W1843" s="309"/>
      <c r="X1843" s="309"/>
      <c r="Y1843" s="309"/>
      <c r="Z1843" s="309"/>
      <c r="AA1843" s="308"/>
      <c r="AB1843" s="308"/>
      <c r="AC1843" s="308"/>
      <c r="AD1843" s="308"/>
      <c r="AE1843" s="317"/>
      <c r="AF1843" s="317"/>
      <c r="AG1843" s="308"/>
      <c r="AH1843" s="317"/>
      <c r="AI1843" s="317"/>
      <c r="AJ1843" s="308"/>
      <c r="AK1843" s="308"/>
      <c r="AL1843" s="308"/>
      <c r="AM1843" s="308"/>
      <c r="AN1843" s="302"/>
      <c r="AO1843" s="302"/>
      <c r="AP1843" s="302"/>
      <c r="AQ1843" s="302"/>
      <c r="AR1843" s="302"/>
      <c r="AS1843" s="302"/>
      <c r="AT1843" s="302"/>
      <c r="AU1843" s="302"/>
      <c r="AV1843" s="302"/>
      <c r="AW1843" s="302"/>
      <c r="AX1843" s="302"/>
      <c r="AY1843" s="302"/>
      <c r="AZ1843" s="302"/>
      <c r="BA1843" s="302"/>
      <c r="BB1843" s="302"/>
      <c r="BC1843" s="302"/>
      <c r="BD1843" s="302"/>
      <c r="BE1843" s="302"/>
      <c r="BF1843" s="329"/>
      <c r="BG1843" s="302"/>
      <c r="BH1843" s="302"/>
      <c r="BI1843" s="302"/>
      <c r="BJ1843" s="302"/>
      <c r="BK1843" s="302"/>
      <c r="BL1843" s="302"/>
      <c r="BM1843" s="302"/>
      <c r="BN1843" s="302"/>
      <c r="BO1843" s="302"/>
      <c r="BP1843" s="302"/>
      <c r="BQ1843" s="302"/>
      <c r="BR1843" s="302"/>
      <c r="BS1843" s="302"/>
      <c r="BT1843" s="302"/>
      <c r="BU1843" s="302"/>
      <c r="BV1843" s="302"/>
      <c r="BW1843" s="302"/>
      <c r="BX1843" s="302"/>
    </row>
    <row r="1844">
      <c r="A1844" s="328"/>
      <c r="B1844" s="328"/>
      <c r="C1844" s="328"/>
      <c r="D1844" s="400"/>
      <c r="E1844" s="46"/>
      <c r="F1844" s="46"/>
      <c r="G1844" s="46"/>
      <c r="H1844" s="47"/>
      <c r="I1844" s="294"/>
      <c r="J1844" s="295"/>
      <c r="K1844" s="296"/>
      <c r="L1844" s="296"/>
      <c r="M1844" s="47"/>
      <c r="N1844" s="47"/>
      <c r="O1844" s="369"/>
      <c r="P1844" s="369"/>
      <c r="Q1844" s="298"/>
      <c r="R1844" s="298"/>
      <c r="S1844" s="298"/>
      <c r="T1844" s="298"/>
      <c r="U1844" s="298"/>
      <c r="V1844" s="298"/>
      <c r="W1844" s="309"/>
      <c r="X1844" s="309"/>
      <c r="Y1844" s="309"/>
      <c r="Z1844" s="309"/>
      <c r="AA1844" s="308"/>
      <c r="AB1844" s="308"/>
      <c r="AC1844" s="308"/>
      <c r="AD1844" s="308"/>
      <c r="AE1844" s="317"/>
      <c r="AF1844" s="317"/>
      <c r="AG1844" s="308"/>
      <c r="AH1844" s="317"/>
      <c r="AI1844" s="317"/>
      <c r="AJ1844" s="308"/>
      <c r="AK1844" s="308"/>
      <c r="AL1844" s="308"/>
      <c r="AM1844" s="308"/>
      <c r="AN1844" s="302"/>
      <c r="AO1844" s="302"/>
      <c r="AP1844" s="302"/>
      <c r="AQ1844" s="302"/>
      <c r="AR1844" s="302"/>
      <c r="AS1844" s="302"/>
      <c r="AT1844" s="302"/>
      <c r="AU1844" s="302"/>
      <c r="AV1844" s="302"/>
      <c r="AW1844" s="302"/>
      <c r="AX1844" s="302"/>
      <c r="AY1844" s="302"/>
      <c r="AZ1844" s="302"/>
      <c r="BA1844" s="302"/>
      <c r="BB1844" s="302"/>
      <c r="BC1844" s="302"/>
      <c r="BD1844" s="302"/>
      <c r="BE1844" s="302"/>
      <c r="BF1844" s="329"/>
      <c r="BG1844" s="302"/>
      <c r="BH1844" s="302"/>
      <c r="BI1844" s="302"/>
      <c r="BJ1844" s="302"/>
      <c r="BK1844" s="302"/>
      <c r="BL1844" s="302"/>
      <c r="BM1844" s="302"/>
      <c r="BN1844" s="302"/>
      <c r="BO1844" s="302"/>
      <c r="BP1844" s="302"/>
      <c r="BQ1844" s="302"/>
      <c r="BR1844" s="302"/>
      <c r="BS1844" s="302"/>
      <c r="BT1844" s="302"/>
      <c r="BU1844" s="302"/>
      <c r="BV1844" s="302"/>
      <c r="BW1844" s="302"/>
      <c r="BX1844" s="302"/>
    </row>
    <row r="1845">
      <c r="A1845" s="328"/>
      <c r="B1845" s="328"/>
      <c r="C1845" s="328"/>
      <c r="D1845" s="400"/>
      <c r="E1845" s="46"/>
      <c r="F1845" s="46"/>
      <c r="G1845" s="46"/>
      <c r="H1845" s="47"/>
      <c r="I1845" s="294"/>
      <c r="J1845" s="295"/>
      <c r="K1845" s="296"/>
      <c r="L1845" s="296"/>
      <c r="M1845" s="47"/>
      <c r="N1845" s="47"/>
      <c r="O1845" s="369"/>
      <c r="P1845" s="369"/>
      <c r="Q1845" s="298"/>
      <c r="R1845" s="298"/>
      <c r="S1845" s="298"/>
      <c r="T1845" s="298"/>
      <c r="U1845" s="298"/>
      <c r="V1845" s="298"/>
      <c r="W1845" s="309"/>
      <c r="X1845" s="309"/>
      <c r="Y1845" s="309"/>
      <c r="Z1845" s="309"/>
      <c r="AA1845" s="308"/>
      <c r="AB1845" s="308"/>
      <c r="AC1845" s="308"/>
      <c r="AD1845" s="308"/>
      <c r="AE1845" s="317"/>
      <c r="AF1845" s="317"/>
      <c r="AG1845" s="308"/>
      <c r="AH1845" s="317"/>
      <c r="AI1845" s="317"/>
      <c r="AJ1845" s="308"/>
      <c r="AK1845" s="308"/>
      <c r="AL1845" s="308"/>
      <c r="AM1845" s="308"/>
      <c r="AN1845" s="302"/>
      <c r="AO1845" s="302"/>
      <c r="AP1845" s="302"/>
      <c r="AQ1845" s="302"/>
      <c r="AR1845" s="302"/>
      <c r="AS1845" s="302"/>
      <c r="AT1845" s="302"/>
      <c r="AU1845" s="302"/>
      <c r="AV1845" s="302"/>
      <c r="AW1845" s="302"/>
      <c r="AX1845" s="302"/>
      <c r="AY1845" s="302"/>
      <c r="AZ1845" s="302"/>
      <c r="BA1845" s="302"/>
      <c r="BB1845" s="302"/>
      <c r="BC1845" s="302"/>
      <c r="BD1845" s="302"/>
      <c r="BE1845" s="302"/>
      <c r="BF1845" s="329"/>
      <c r="BG1845" s="302"/>
      <c r="BH1845" s="302"/>
      <c r="BI1845" s="302"/>
      <c r="BJ1845" s="302"/>
      <c r="BK1845" s="302"/>
      <c r="BL1845" s="302"/>
      <c r="BM1845" s="302"/>
      <c r="BN1845" s="302"/>
      <c r="BO1845" s="302"/>
      <c r="BP1845" s="302"/>
      <c r="BQ1845" s="302"/>
      <c r="BR1845" s="302"/>
      <c r="BS1845" s="302"/>
      <c r="BT1845" s="302"/>
      <c r="BU1845" s="302"/>
      <c r="BV1845" s="302"/>
      <c r="BW1845" s="302"/>
      <c r="BX1845" s="302"/>
    </row>
    <row r="1846">
      <c r="A1846" s="328"/>
      <c r="B1846" s="328"/>
      <c r="C1846" s="328"/>
      <c r="D1846" s="400"/>
      <c r="E1846" s="46"/>
      <c r="F1846" s="46"/>
      <c r="G1846" s="46"/>
      <c r="H1846" s="47"/>
      <c r="I1846" s="294"/>
      <c r="J1846" s="295"/>
      <c r="K1846" s="296"/>
      <c r="L1846" s="296"/>
      <c r="M1846" s="47"/>
      <c r="N1846" s="47"/>
      <c r="O1846" s="369"/>
      <c r="P1846" s="369"/>
      <c r="Q1846" s="298"/>
      <c r="R1846" s="298"/>
      <c r="S1846" s="298"/>
      <c r="T1846" s="298"/>
      <c r="U1846" s="298"/>
      <c r="V1846" s="298"/>
      <c r="W1846" s="309"/>
      <c r="X1846" s="309"/>
      <c r="Y1846" s="309"/>
      <c r="Z1846" s="309"/>
      <c r="AA1846" s="308"/>
      <c r="AB1846" s="308"/>
      <c r="AC1846" s="308"/>
      <c r="AD1846" s="308"/>
      <c r="AE1846" s="317"/>
      <c r="AF1846" s="317"/>
      <c r="AG1846" s="308"/>
      <c r="AH1846" s="317"/>
      <c r="AI1846" s="317"/>
      <c r="AJ1846" s="308"/>
      <c r="AK1846" s="308"/>
      <c r="AL1846" s="308"/>
      <c r="AM1846" s="308"/>
      <c r="AN1846" s="302"/>
      <c r="AO1846" s="302"/>
      <c r="AP1846" s="302"/>
      <c r="AQ1846" s="302"/>
      <c r="AR1846" s="302"/>
      <c r="AS1846" s="302"/>
      <c r="AT1846" s="302"/>
      <c r="AU1846" s="302"/>
      <c r="AV1846" s="302"/>
      <c r="AW1846" s="302"/>
      <c r="AX1846" s="302"/>
      <c r="AY1846" s="302"/>
      <c r="AZ1846" s="302"/>
      <c r="BA1846" s="302"/>
      <c r="BB1846" s="302"/>
      <c r="BC1846" s="302"/>
      <c r="BD1846" s="302"/>
      <c r="BE1846" s="302"/>
      <c r="BF1846" s="329"/>
      <c r="BG1846" s="302"/>
      <c r="BH1846" s="302"/>
      <c r="BI1846" s="302"/>
      <c r="BJ1846" s="302"/>
      <c r="BK1846" s="302"/>
      <c r="BL1846" s="302"/>
      <c r="BM1846" s="302"/>
      <c r="BN1846" s="302"/>
      <c r="BO1846" s="302"/>
      <c r="BP1846" s="302"/>
      <c r="BQ1846" s="302"/>
      <c r="BR1846" s="302"/>
      <c r="BS1846" s="302"/>
      <c r="BT1846" s="302"/>
      <c r="BU1846" s="302"/>
      <c r="BV1846" s="302"/>
      <c r="BW1846" s="302"/>
      <c r="BX1846" s="302"/>
    </row>
    <row r="1847">
      <c r="A1847" s="328"/>
      <c r="B1847" s="328"/>
      <c r="C1847" s="328"/>
      <c r="D1847" s="400"/>
      <c r="E1847" s="46"/>
      <c r="F1847" s="46"/>
      <c r="G1847" s="46"/>
      <c r="H1847" s="47"/>
      <c r="I1847" s="294"/>
      <c r="J1847" s="295"/>
      <c r="K1847" s="296"/>
      <c r="L1847" s="296"/>
      <c r="M1847" s="47"/>
      <c r="N1847" s="47"/>
      <c r="O1847" s="369"/>
      <c r="P1847" s="369"/>
      <c r="Q1847" s="298"/>
      <c r="R1847" s="298"/>
      <c r="S1847" s="298"/>
      <c r="T1847" s="298"/>
      <c r="U1847" s="298"/>
      <c r="V1847" s="298"/>
      <c r="W1847" s="309"/>
      <c r="X1847" s="309"/>
      <c r="Y1847" s="309"/>
      <c r="Z1847" s="309"/>
      <c r="AA1847" s="308"/>
      <c r="AB1847" s="308"/>
      <c r="AC1847" s="308"/>
      <c r="AD1847" s="308"/>
      <c r="AE1847" s="317"/>
      <c r="AF1847" s="317"/>
      <c r="AG1847" s="308"/>
      <c r="AH1847" s="317"/>
      <c r="AI1847" s="317"/>
      <c r="AJ1847" s="308"/>
      <c r="AK1847" s="308"/>
      <c r="AL1847" s="308"/>
      <c r="AM1847" s="308"/>
      <c r="AN1847" s="302"/>
      <c r="AO1847" s="302"/>
      <c r="AP1847" s="302"/>
      <c r="AQ1847" s="302"/>
      <c r="AR1847" s="302"/>
      <c r="AS1847" s="302"/>
      <c r="AT1847" s="302"/>
      <c r="AU1847" s="302"/>
      <c r="AV1847" s="302"/>
      <c r="AW1847" s="302"/>
      <c r="AX1847" s="302"/>
      <c r="AY1847" s="302"/>
      <c r="AZ1847" s="302"/>
      <c r="BA1847" s="302"/>
      <c r="BB1847" s="302"/>
      <c r="BC1847" s="302"/>
      <c r="BD1847" s="302"/>
      <c r="BE1847" s="302"/>
      <c r="BF1847" s="329"/>
      <c r="BG1847" s="302"/>
      <c r="BH1847" s="302"/>
      <c r="BI1847" s="302"/>
      <c r="BJ1847" s="302"/>
      <c r="BK1847" s="302"/>
      <c r="BL1847" s="302"/>
      <c r="BM1847" s="302"/>
      <c r="BN1847" s="302"/>
      <c r="BO1847" s="302"/>
      <c r="BP1847" s="302"/>
      <c r="BQ1847" s="302"/>
      <c r="BR1847" s="302"/>
      <c r="BS1847" s="302"/>
      <c r="BT1847" s="302"/>
      <c r="BU1847" s="302"/>
      <c r="BV1847" s="302"/>
      <c r="BW1847" s="302"/>
      <c r="BX1847" s="302"/>
    </row>
    <row r="1848">
      <c r="A1848" s="328"/>
      <c r="B1848" s="328"/>
      <c r="C1848" s="328"/>
      <c r="D1848" s="400"/>
      <c r="E1848" s="46"/>
      <c r="F1848" s="46"/>
      <c r="G1848" s="46"/>
      <c r="H1848" s="47"/>
      <c r="I1848" s="294"/>
      <c r="J1848" s="295"/>
      <c r="K1848" s="296"/>
      <c r="L1848" s="296"/>
      <c r="M1848" s="47"/>
      <c r="N1848" s="47"/>
      <c r="O1848" s="369"/>
      <c r="P1848" s="369"/>
      <c r="Q1848" s="298"/>
      <c r="R1848" s="298"/>
      <c r="S1848" s="298"/>
      <c r="T1848" s="298"/>
      <c r="U1848" s="298"/>
      <c r="V1848" s="298"/>
      <c r="W1848" s="309"/>
      <c r="X1848" s="309"/>
      <c r="Y1848" s="309"/>
      <c r="Z1848" s="309"/>
      <c r="AA1848" s="308"/>
      <c r="AB1848" s="308"/>
      <c r="AC1848" s="308"/>
      <c r="AD1848" s="308"/>
      <c r="AE1848" s="317"/>
      <c r="AF1848" s="317"/>
      <c r="AG1848" s="308"/>
      <c r="AH1848" s="317"/>
      <c r="AI1848" s="317"/>
      <c r="AJ1848" s="308"/>
      <c r="AK1848" s="308"/>
      <c r="AL1848" s="308"/>
      <c r="AM1848" s="308"/>
      <c r="AN1848" s="302"/>
      <c r="AO1848" s="302"/>
      <c r="AP1848" s="302"/>
      <c r="AQ1848" s="302"/>
      <c r="AR1848" s="302"/>
      <c r="AS1848" s="302"/>
      <c r="AT1848" s="302"/>
      <c r="AU1848" s="302"/>
      <c r="AV1848" s="302"/>
      <c r="AW1848" s="302"/>
      <c r="AX1848" s="302"/>
      <c r="AY1848" s="302"/>
      <c r="AZ1848" s="302"/>
      <c r="BA1848" s="302"/>
      <c r="BB1848" s="302"/>
      <c r="BC1848" s="302"/>
      <c r="BD1848" s="302"/>
      <c r="BE1848" s="302"/>
      <c r="BF1848" s="329"/>
      <c r="BG1848" s="302"/>
      <c r="BH1848" s="302"/>
      <c r="BI1848" s="302"/>
      <c r="BJ1848" s="302"/>
      <c r="BK1848" s="302"/>
      <c r="BL1848" s="302"/>
      <c r="BM1848" s="302"/>
      <c r="BN1848" s="302"/>
      <c r="BO1848" s="302"/>
      <c r="BP1848" s="302"/>
      <c r="BQ1848" s="302"/>
      <c r="BR1848" s="302"/>
      <c r="BS1848" s="302"/>
      <c r="BT1848" s="302"/>
      <c r="BU1848" s="302"/>
      <c r="BV1848" s="302"/>
      <c r="BW1848" s="302"/>
      <c r="BX1848" s="302"/>
    </row>
    <row r="1849">
      <c r="A1849" s="328"/>
      <c r="B1849" s="328"/>
      <c r="C1849" s="328"/>
      <c r="D1849" s="400"/>
      <c r="E1849" s="46"/>
      <c r="F1849" s="46"/>
      <c r="G1849" s="46"/>
      <c r="H1849" s="47"/>
      <c r="I1849" s="294"/>
      <c r="J1849" s="295"/>
      <c r="K1849" s="296"/>
      <c r="L1849" s="296"/>
      <c r="M1849" s="47"/>
      <c r="N1849" s="47"/>
      <c r="O1849" s="369"/>
      <c r="P1849" s="369"/>
      <c r="Q1849" s="298"/>
      <c r="R1849" s="298"/>
      <c r="S1849" s="298"/>
      <c r="T1849" s="298"/>
      <c r="U1849" s="298"/>
      <c r="V1849" s="298"/>
      <c r="W1849" s="309"/>
      <c r="X1849" s="309"/>
      <c r="Y1849" s="309"/>
      <c r="Z1849" s="309"/>
      <c r="AA1849" s="308"/>
      <c r="AB1849" s="308"/>
      <c r="AC1849" s="308"/>
      <c r="AD1849" s="308"/>
      <c r="AE1849" s="317"/>
      <c r="AF1849" s="317"/>
      <c r="AG1849" s="308"/>
      <c r="AH1849" s="317"/>
      <c r="AI1849" s="317"/>
      <c r="AJ1849" s="308"/>
      <c r="AK1849" s="308"/>
      <c r="AL1849" s="308"/>
      <c r="AM1849" s="308"/>
      <c r="AN1849" s="302"/>
      <c r="AO1849" s="302"/>
      <c r="AP1849" s="302"/>
      <c r="AQ1849" s="302"/>
      <c r="AR1849" s="302"/>
      <c r="AS1849" s="302"/>
      <c r="AT1849" s="302"/>
      <c r="AU1849" s="302"/>
      <c r="AV1849" s="302"/>
      <c r="AW1849" s="302"/>
      <c r="AX1849" s="302"/>
      <c r="AY1849" s="302"/>
      <c r="AZ1849" s="302"/>
      <c r="BA1849" s="302"/>
      <c r="BB1849" s="302"/>
      <c r="BC1849" s="302"/>
      <c r="BD1849" s="302"/>
      <c r="BE1849" s="302"/>
      <c r="BF1849" s="329"/>
      <c r="BG1849" s="302"/>
      <c r="BH1849" s="302"/>
      <c r="BI1849" s="302"/>
      <c r="BJ1849" s="302"/>
      <c r="BK1849" s="302"/>
      <c r="BL1849" s="302"/>
      <c r="BM1849" s="302"/>
      <c r="BN1849" s="302"/>
      <c r="BO1849" s="302"/>
      <c r="BP1849" s="302"/>
      <c r="BQ1849" s="302"/>
      <c r="BR1849" s="302"/>
      <c r="BS1849" s="302"/>
      <c r="BT1849" s="302"/>
      <c r="BU1849" s="302"/>
      <c r="BV1849" s="302"/>
      <c r="BW1849" s="302"/>
      <c r="BX1849" s="302"/>
    </row>
    <row r="1850">
      <c r="A1850" s="328"/>
      <c r="B1850" s="328"/>
      <c r="C1850" s="328"/>
      <c r="D1850" s="400"/>
      <c r="E1850" s="46"/>
      <c r="F1850" s="46"/>
      <c r="G1850" s="46"/>
      <c r="H1850" s="47"/>
      <c r="I1850" s="294"/>
      <c r="J1850" s="295"/>
      <c r="K1850" s="296"/>
      <c r="L1850" s="296"/>
      <c r="M1850" s="47"/>
      <c r="N1850" s="47"/>
      <c r="O1850" s="369"/>
      <c r="P1850" s="369"/>
      <c r="Q1850" s="298"/>
      <c r="R1850" s="298"/>
      <c r="S1850" s="298"/>
      <c r="T1850" s="298"/>
      <c r="U1850" s="298"/>
      <c r="V1850" s="298"/>
      <c r="W1850" s="309"/>
      <c r="X1850" s="309"/>
      <c r="Y1850" s="309"/>
      <c r="Z1850" s="309"/>
      <c r="AA1850" s="308"/>
      <c r="AB1850" s="308"/>
      <c r="AC1850" s="308"/>
      <c r="AD1850" s="308"/>
      <c r="AE1850" s="317"/>
      <c r="AF1850" s="317"/>
      <c r="AG1850" s="308"/>
      <c r="AH1850" s="317"/>
      <c r="AI1850" s="317"/>
      <c r="AJ1850" s="308"/>
      <c r="AK1850" s="308"/>
      <c r="AL1850" s="308"/>
      <c r="AM1850" s="308"/>
      <c r="AN1850" s="302"/>
      <c r="AO1850" s="302"/>
      <c r="AP1850" s="302"/>
      <c r="AQ1850" s="302"/>
      <c r="AR1850" s="302"/>
      <c r="AS1850" s="302"/>
      <c r="AT1850" s="302"/>
      <c r="AU1850" s="302"/>
      <c r="AV1850" s="302"/>
      <c r="AW1850" s="302"/>
      <c r="AX1850" s="302"/>
      <c r="AY1850" s="302"/>
      <c r="AZ1850" s="302"/>
      <c r="BA1850" s="302"/>
      <c r="BB1850" s="302"/>
      <c r="BC1850" s="302"/>
      <c r="BD1850" s="302"/>
      <c r="BE1850" s="302"/>
      <c r="BF1850" s="329"/>
      <c r="BG1850" s="302"/>
      <c r="BH1850" s="302"/>
      <c r="BI1850" s="302"/>
      <c r="BJ1850" s="302"/>
      <c r="BK1850" s="302"/>
      <c r="BL1850" s="302"/>
      <c r="BM1850" s="302"/>
      <c r="BN1850" s="302"/>
      <c r="BO1850" s="302"/>
      <c r="BP1850" s="302"/>
      <c r="BQ1850" s="302"/>
      <c r="BR1850" s="302"/>
      <c r="BS1850" s="302"/>
      <c r="BT1850" s="302"/>
      <c r="BU1850" s="302"/>
      <c r="BV1850" s="302"/>
      <c r="BW1850" s="302"/>
      <c r="BX1850" s="302"/>
    </row>
    <row r="1851">
      <c r="A1851" s="328"/>
      <c r="B1851" s="328"/>
      <c r="C1851" s="328"/>
      <c r="D1851" s="400"/>
      <c r="E1851" s="46"/>
      <c r="F1851" s="46"/>
      <c r="G1851" s="46"/>
      <c r="H1851" s="47"/>
      <c r="I1851" s="294"/>
      <c r="J1851" s="295"/>
      <c r="K1851" s="296"/>
      <c r="L1851" s="296"/>
      <c r="M1851" s="47"/>
      <c r="N1851" s="47"/>
      <c r="O1851" s="369"/>
      <c r="P1851" s="369"/>
      <c r="Q1851" s="298"/>
      <c r="R1851" s="298"/>
      <c r="S1851" s="298"/>
      <c r="T1851" s="298"/>
      <c r="U1851" s="298"/>
      <c r="V1851" s="298"/>
      <c r="W1851" s="309"/>
      <c r="X1851" s="309"/>
      <c r="Y1851" s="309"/>
      <c r="Z1851" s="309"/>
      <c r="AA1851" s="308"/>
      <c r="AB1851" s="308"/>
      <c r="AC1851" s="308"/>
      <c r="AD1851" s="308"/>
      <c r="AE1851" s="317"/>
      <c r="AF1851" s="317"/>
      <c r="AG1851" s="308"/>
      <c r="AH1851" s="317"/>
      <c r="AI1851" s="317"/>
      <c r="AJ1851" s="308"/>
      <c r="AK1851" s="308"/>
      <c r="AL1851" s="308"/>
      <c r="AM1851" s="308"/>
      <c r="AN1851" s="302"/>
      <c r="AO1851" s="302"/>
      <c r="AP1851" s="302"/>
      <c r="AQ1851" s="302"/>
      <c r="AR1851" s="302"/>
      <c r="AS1851" s="302"/>
      <c r="AT1851" s="302"/>
      <c r="AU1851" s="302"/>
      <c r="AV1851" s="302"/>
      <c r="AW1851" s="302"/>
      <c r="AX1851" s="302"/>
      <c r="AY1851" s="302"/>
      <c r="AZ1851" s="302"/>
      <c r="BA1851" s="302"/>
      <c r="BB1851" s="302"/>
      <c r="BC1851" s="302"/>
      <c r="BD1851" s="302"/>
      <c r="BE1851" s="302"/>
      <c r="BF1851" s="329"/>
      <c r="BG1851" s="302"/>
      <c r="BH1851" s="302"/>
      <c r="BI1851" s="302"/>
      <c r="BJ1851" s="302"/>
      <c r="BK1851" s="302"/>
      <c r="BL1851" s="302"/>
      <c r="BM1851" s="302"/>
      <c r="BN1851" s="302"/>
      <c r="BO1851" s="302"/>
      <c r="BP1851" s="302"/>
      <c r="BQ1851" s="302"/>
      <c r="BR1851" s="302"/>
      <c r="BS1851" s="302"/>
      <c r="BT1851" s="302"/>
      <c r="BU1851" s="302"/>
      <c r="BV1851" s="302"/>
      <c r="BW1851" s="302"/>
      <c r="BX1851" s="302"/>
    </row>
    <row r="1852">
      <c r="A1852" s="328"/>
      <c r="B1852" s="328"/>
      <c r="C1852" s="328"/>
      <c r="D1852" s="400"/>
      <c r="E1852" s="46"/>
      <c r="F1852" s="46"/>
      <c r="G1852" s="46"/>
      <c r="H1852" s="47"/>
      <c r="I1852" s="294"/>
      <c r="J1852" s="295"/>
      <c r="K1852" s="296"/>
      <c r="L1852" s="296"/>
      <c r="M1852" s="47"/>
      <c r="N1852" s="47"/>
      <c r="O1852" s="369"/>
      <c r="P1852" s="369"/>
      <c r="Q1852" s="298"/>
      <c r="R1852" s="298"/>
      <c r="S1852" s="298"/>
      <c r="T1852" s="298"/>
      <c r="U1852" s="298"/>
      <c r="V1852" s="298"/>
      <c r="W1852" s="309"/>
      <c r="X1852" s="309"/>
      <c r="Y1852" s="309"/>
      <c r="Z1852" s="309"/>
      <c r="AA1852" s="308"/>
      <c r="AB1852" s="308"/>
      <c r="AC1852" s="308"/>
      <c r="AD1852" s="308"/>
      <c r="AE1852" s="317"/>
      <c r="AF1852" s="317"/>
      <c r="AG1852" s="308"/>
      <c r="AH1852" s="317"/>
      <c r="AI1852" s="317"/>
      <c r="AJ1852" s="308"/>
      <c r="AK1852" s="308"/>
      <c r="AL1852" s="308"/>
      <c r="AM1852" s="308"/>
      <c r="AN1852" s="302"/>
      <c r="AO1852" s="302"/>
      <c r="AP1852" s="302"/>
      <c r="AQ1852" s="302"/>
      <c r="AR1852" s="302"/>
      <c r="AS1852" s="302"/>
      <c r="AT1852" s="302"/>
      <c r="AU1852" s="302"/>
      <c r="AV1852" s="302"/>
      <c r="AW1852" s="302"/>
      <c r="AX1852" s="302"/>
      <c r="AY1852" s="302"/>
      <c r="AZ1852" s="302"/>
      <c r="BA1852" s="302"/>
      <c r="BB1852" s="302"/>
      <c r="BC1852" s="302"/>
      <c r="BD1852" s="302"/>
      <c r="BE1852" s="302"/>
      <c r="BF1852" s="329"/>
      <c r="BG1852" s="302"/>
      <c r="BH1852" s="302"/>
      <c r="BI1852" s="302"/>
      <c r="BJ1852" s="302"/>
      <c r="BK1852" s="302"/>
      <c r="BL1852" s="302"/>
      <c r="BM1852" s="302"/>
      <c r="BN1852" s="302"/>
      <c r="BO1852" s="302"/>
      <c r="BP1852" s="302"/>
      <c r="BQ1852" s="302"/>
      <c r="BR1852" s="302"/>
      <c r="BS1852" s="302"/>
      <c r="BT1852" s="302"/>
      <c r="BU1852" s="302"/>
      <c r="BV1852" s="302"/>
      <c r="BW1852" s="302"/>
      <c r="BX1852" s="302"/>
    </row>
    <row r="1853">
      <c r="A1853" s="328"/>
      <c r="B1853" s="328"/>
      <c r="C1853" s="328"/>
      <c r="D1853" s="400"/>
      <c r="E1853" s="46"/>
      <c r="F1853" s="46"/>
      <c r="G1853" s="46"/>
      <c r="H1853" s="47"/>
      <c r="I1853" s="294"/>
      <c r="J1853" s="295"/>
      <c r="K1853" s="296"/>
      <c r="L1853" s="296"/>
      <c r="M1853" s="47"/>
      <c r="N1853" s="47"/>
      <c r="O1853" s="369"/>
      <c r="P1853" s="369"/>
      <c r="Q1853" s="298"/>
      <c r="R1853" s="298"/>
      <c r="S1853" s="298"/>
      <c r="T1853" s="298"/>
      <c r="U1853" s="298"/>
      <c r="V1853" s="298"/>
      <c r="W1853" s="309"/>
      <c r="X1853" s="309"/>
      <c r="Y1853" s="309"/>
      <c r="Z1853" s="309"/>
      <c r="AA1853" s="308"/>
      <c r="AB1853" s="308"/>
      <c r="AC1853" s="308"/>
      <c r="AD1853" s="308"/>
      <c r="AE1853" s="317"/>
      <c r="AF1853" s="317"/>
      <c r="AG1853" s="308"/>
      <c r="AH1853" s="317"/>
      <c r="AI1853" s="317"/>
      <c r="AJ1853" s="308"/>
      <c r="AK1853" s="308"/>
      <c r="AL1853" s="308"/>
      <c r="AM1853" s="308"/>
      <c r="AN1853" s="302"/>
      <c r="AO1853" s="302"/>
      <c r="AP1853" s="302"/>
      <c r="AQ1853" s="302"/>
      <c r="AR1853" s="302"/>
      <c r="AS1853" s="302"/>
      <c r="AT1853" s="302"/>
      <c r="AU1853" s="302"/>
      <c r="AV1853" s="302"/>
      <c r="AW1853" s="302"/>
      <c r="AX1853" s="302"/>
      <c r="AY1853" s="302"/>
      <c r="AZ1853" s="302"/>
      <c r="BA1853" s="302"/>
      <c r="BB1853" s="302"/>
      <c r="BC1853" s="302"/>
      <c r="BD1853" s="302"/>
      <c r="BE1853" s="302"/>
      <c r="BF1853" s="329"/>
      <c r="BG1853" s="302"/>
      <c r="BH1853" s="302"/>
      <c r="BI1853" s="302"/>
      <c r="BJ1853" s="302"/>
      <c r="BK1853" s="302"/>
      <c r="BL1853" s="302"/>
      <c r="BM1853" s="302"/>
      <c r="BN1853" s="302"/>
      <c r="BO1853" s="302"/>
      <c r="BP1853" s="302"/>
      <c r="BQ1853" s="302"/>
      <c r="BR1853" s="302"/>
      <c r="BS1853" s="302"/>
      <c r="BT1853" s="302"/>
      <c r="BU1853" s="302"/>
      <c r="BV1853" s="302"/>
      <c r="BW1853" s="302"/>
      <c r="BX1853" s="302"/>
    </row>
    <row r="1854">
      <c r="A1854" s="328"/>
      <c r="B1854" s="328"/>
      <c r="C1854" s="328"/>
      <c r="D1854" s="400"/>
      <c r="E1854" s="46"/>
      <c r="F1854" s="46"/>
      <c r="G1854" s="46"/>
      <c r="H1854" s="47"/>
      <c r="I1854" s="294"/>
      <c r="J1854" s="295"/>
      <c r="K1854" s="296"/>
      <c r="L1854" s="296"/>
      <c r="M1854" s="47"/>
      <c r="N1854" s="47"/>
      <c r="O1854" s="369"/>
      <c r="P1854" s="369"/>
      <c r="Q1854" s="298"/>
      <c r="R1854" s="298"/>
      <c r="S1854" s="298"/>
      <c r="T1854" s="298"/>
      <c r="U1854" s="298"/>
      <c r="V1854" s="298"/>
      <c r="W1854" s="309"/>
      <c r="X1854" s="309"/>
      <c r="Y1854" s="309"/>
      <c r="Z1854" s="309"/>
      <c r="AA1854" s="308"/>
      <c r="AB1854" s="308"/>
      <c r="AC1854" s="308"/>
      <c r="AD1854" s="308"/>
      <c r="AE1854" s="317"/>
      <c r="AF1854" s="317"/>
      <c r="AG1854" s="308"/>
      <c r="AH1854" s="317"/>
      <c r="AI1854" s="317"/>
      <c r="AJ1854" s="308"/>
      <c r="AK1854" s="308"/>
      <c r="AL1854" s="308"/>
      <c r="AM1854" s="308"/>
      <c r="AN1854" s="302"/>
      <c r="AO1854" s="302"/>
      <c r="AP1854" s="302"/>
      <c r="AQ1854" s="302"/>
      <c r="AR1854" s="302"/>
      <c r="AS1854" s="302"/>
      <c r="AT1854" s="302"/>
      <c r="AU1854" s="302"/>
      <c r="AV1854" s="302"/>
      <c r="AW1854" s="302"/>
      <c r="AX1854" s="302"/>
      <c r="AY1854" s="302"/>
      <c r="AZ1854" s="302"/>
      <c r="BA1854" s="302"/>
      <c r="BB1854" s="302"/>
      <c r="BC1854" s="302"/>
      <c r="BD1854" s="302"/>
      <c r="BE1854" s="302"/>
      <c r="BF1854" s="329"/>
      <c r="BG1854" s="302"/>
      <c r="BH1854" s="302"/>
      <c r="BI1854" s="302"/>
      <c r="BJ1854" s="302"/>
      <c r="BK1854" s="302"/>
      <c r="BL1854" s="302"/>
      <c r="BM1854" s="302"/>
      <c r="BN1854" s="302"/>
      <c r="BO1854" s="302"/>
      <c r="BP1854" s="302"/>
      <c r="BQ1854" s="302"/>
      <c r="BR1854" s="302"/>
      <c r="BS1854" s="302"/>
      <c r="BT1854" s="302"/>
      <c r="BU1854" s="302"/>
      <c r="BV1854" s="302"/>
      <c r="BW1854" s="302"/>
      <c r="BX1854" s="302"/>
    </row>
    <row r="1855">
      <c r="A1855" s="328"/>
      <c r="B1855" s="328"/>
      <c r="C1855" s="328"/>
      <c r="D1855" s="400"/>
      <c r="E1855" s="46"/>
      <c r="F1855" s="46"/>
      <c r="G1855" s="46"/>
      <c r="H1855" s="47"/>
      <c r="I1855" s="294"/>
      <c r="J1855" s="295"/>
      <c r="K1855" s="296"/>
      <c r="L1855" s="296"/>
      <c r="M1855" s="47"/>
      <c r="N1855" s="47"/>
      <c r="O1855" s="369"/>
      <c r="P1855" s="369"/>
      <c r="Q1855" s="298"/>
      <c r="R1855" s="298"/>
      <c r="S1855" s="298"/>
      <c r="T1855" s="298"/>
      <c r="U1855" s="298"/>
      <c r="V1855" s="298"/>
      <c r="W1855" s="309"/>
      <c r="X1855" s="309"/>
      <c r="Y1855" s="309"/>
      <c r="Z1855" s="309"/>
      <c r="AA1855" s="308"/>
      <c r="AB1855" s="308"/>
      <c r="AC1855" s="308"/>
      <c r="AD1855" s="308"/>
      <c r="AE1855" s="317"/>
      <c r="AF1855" s="317"/>
      <c r="AG1855" s="308"/>
      <c r="AH1855" s="317"/>
      <c r="AI1855" s="317"/>
      <c r="AJ1855" s="308"/>
      <c r="AK1855" s="308"/>
      <c r="AL1855" s="308"/>
      <c r="AM1855" s="308"/>
      <c r="AN1855" s="302"/>
      <c r="AO1855" s="302"/>
      <c r="AP1855" s="302"/>
      <c r="AQ1855" s="302"/>
      <c r="AR1855" s="302"/>
      <c r="AS1855" s="302"/>
      <c r="AT1855" s="302"/>
      <c r="AU1855" s="302"/>
      <c r="AV1855" s="302"/>
      <c r="AW1855" s="302"/>
      <c r="AX1855" s="302"/>
      <c r="AY1855" s="302"/>
      <c r="AZ1855" s="302"/>
      <c r="BA1855" s="302"/>
      <c r="BB1855" s="302"/>
      <c r="BC1855" s="302"/>
      <c r="BD1855" s="302"/>
      <c r="BE1855" s="302"/>
      <c r="BF1855" s="329"/>
      <c r="BG1855" s="302"/>
      <c r="BH1855" s="302"/>
      <c r="BI1855" s="302"/>
      <c r="BJ1855" s="302"/>
      <c r="BK1855" s="302"/>
      <c r="BL1855" s="302"/>
      <c r="BM1855" s="302"/>
      <c r="BN1855" s="302"/>
      <c r="BO1855" s="302"/>
      <c r="BP1855" s="302"/>
      <c r="BQ1855" s="302"/>
      <c r="BR1855" s="302"/>
      <c r="BS1855" s="302"/>
      <c r="BT1855" s="302"/>
      <c r="BU1855" s="302"/>
      <c r="BV1855" s="302"/>
      <c r="BW1855" s="302"/>
      <c r="BX1855" s="302"/>
    </row>
    <row r="1856">
      <c r="A1856" s="328"/>
      <c r="B1856" s="328"/>
      <c r="C1856" s="328"/>
      <c r="D1856" s="400"/>
      <c r="E1856" s="46"/>
      <c r="F1856" s="46"/>
      <c r="G1856" s="46"/>
      <c r="H1856" s="47"/>
      <c r="I1856" s="294"/>
      <c r="J1856" s="295"/>
      <c r="K1856" s="296"/>
      <c r="L1856" s="296"/>
      <c r="M1856" s="47"/>
      <c r="N1856" s="47"/>
      <c r="O1856" s="369"/>
      <c r="P1856" s="369"/>
      <c r="Q1856" s="298"/>
      <c r="R1856" s="298"/>
      <c r="S1856" s="298"/>
      <c r="T1856" s="298"/>
      <c r="U1856" s="298"/>
      <c r="V1856" s="298"/>
      <c r="W1856" s="309"/>
      <c r="X1856" s="309"/>
      <c r="Y1856" s="309"/>
      <c r="Z1856" s="309"/>
      <c r="AA1856" s="308"/>
      <c r="AB1856" s="308"/>
      <c r="AC1856" s="308"/>
      <c r="AD1856" s="308"/>
      <c r="AE1856" s="317"/>
      <c r="AF1856" s="317"/>
      <c r="AG1856" s="308"/>
      <c r="AH1856" s="317"/>
      <c r="AI1856" s="317"/>
      <c r="AJ1856" s="308"/>
      <c r="AK1856" s="308"/>
      <c r="AL1856" s="308"/>
      <c r="AM1856" s="308"/>
      <c r="AN1856" s="302"/>
      <c r="AO1856" s="302"/>
      <c r="AP1856" s="302"/>
      <c r="AQ1856" s="302"/>
      <c r="AR1856" s="302"/>
      <c r="AS1856" s="302"/>
      <c r="AT1856" s="302"/>
      <c r="AU1856" s="302"/>
      <c r="AV1856" s="302"/>
      <c r="AW1856" s="302"/>
      <c r="AX1856" s="302"/>
      <c r="AY1856" s="302"/>
      <c r="AZ1856" s="302"/>
      <c r="BA1856" s="302"/>
      <c r="BB1856" s="302"/>
      <c r="BC1856" s="302"/>
      <c r="BD1856" s="302"/>
      <c r="BE1856" s="302"/>
      <c r="BF1856" s="329"/>
      <c r="BG1856" s="302"/>
      <c r="BH1856" s="302"/>
      <c r="BI1856" s="302"/>
      <c r="BJ1856" s="302"/>
      <c r="BK1856" s="302"/>
      <c r="BL1856" s="302"/>
      <c r="BM1856" s="302"/>
      <c r="BN1856" s="302"/>
      <c r="BO1856" s="302"/>
      <c r="BP1856" s="302"/>
      <c r="BQ1856" s="302"/>
      <c r="BR1856" s="302"/>
      <c r="BS1856" s="302"/>
      <c r="BT1856" s="302"/>
      <c r="BU1856" s="302"/>
      <c r="BV1856" s="302"/>
      <c r="BW1856" s="302"/>
      <c r="BX1856" s="302"/>
    </row>
    <row r="1857">
      <c r="A1857" s="328"/>
      <c r="B1857" s="328"/>
      <c r="C1857" s="328"/>
      <c r="D1857" s="400"/>
      <c r="E1857" s="46"/>
      <c r="F1857" s="46"/>
      <c r="G1857" s="46"/>
      <c r="H1857" s="47"/>
      <c r="I1857" s="294"/>
      <c r="J1857" s="295"/>
      <c r="K1857" s="296"/>
      <c r="L1857" s="296"/>
      <c r="M1857" s="47"/>
      <c r="N1857" s="47"/>
      <c r="O1857" s="369"/>
      <c r="P1857" s="369"/>
      <c r="Q1857" s="298"/>
      <c r="R1857" s="298"/>
      <c r="S1857" s="298"/>
      <c r="T1857" s="298"/>
      <c r="U1857" s="298"/>
      <c r="V1857" s="298"/>
      <c r="W1857" s="309"/>
      <c r="X1857" s="309"/>
      <c r="Y1857" s="309"/>
      <c r="Z1857" s="309"/>
      <c r="AA1857" s="308"/>
      <c r="AB1857" s="308"/>
      <c r="AC1857" s="308"/>
      <c r="AD1857" s="308"/>
      <c r="AE1857" s="317"/>
      <c r="AF1857" s="317"/>
      <c r="AG1857" s="308"/>
      <c r="AH1857" s="317"/>
      <c r="AI1857" s="317"/>
      <c r="AJ1857" s="308"/>
      <c r="AK1857" s="308"/>
      <c r="AL1857" s="308"/>
      <c r="AM1857" s="308"/>
      <c r="AN1857" s="302"/>
      <c r="AO1857" s="302"/>
      <c r="AP1857" s="302"/>
      <c r="AQ1857" s="302"/>
      <c r="AR1857" s="302"/>
      <c r="AS1857" s="302"/>
      <c r="AT1857" s="302"/>
      <c r="AU1857" s="302"/>
      <c r="AV1857" s="302"/>
      <c r="AW1857" s="302"/>
      <c r="AX1857" s="302"/>
      <c r="AY1857" s="302"/>
      <c r="AZ1857" s="302"/>
      <c r="BA1857" s="302"/>
      <c r="BB1857" s="302"/>
      <c r="BC1857" s="302"/>
      <c r="BD1857" s="302"/>
      <c r="BE1857" s="302"/>
      <c r="BF1857" s="329"/>
      <c r="BG1857" s="302"/>
      <c r="BH1857" s="302"/>
      <c r="BI1857" s="302"/>
      <c r="BJ1857" s="302"/>
      <c r="BK1857" s="302"/>
      <c r="BL1857" s="302"/>
      <c r="BM1857" s="302"/>
      <c r="BN1857" s="302"/>
      <c r="BO1857" s="302"/>
      <c r="BP1857" s="302"/>
      <c r="BQ1857" s="302"/>
      <c r="BR1857" s="302"/>
      <c r="BS1857" s="302"/>
      <c r="BT1857" s="302"/>
      <c r="BU1857" s="302"/>
      <c r="BV1857" s="302"/>
      <c r="BW1857" s="302"/>
      <c r="BX1857" s="302"/>
    </row>
    <row r="1858">
      <c r="A1858" s="328"/>
      <c r="B1858" s="328"/>
      <c r="C1858" s="328"/>
      <c r="D1858" s="400"/>
      <c r="E1858" s="46"/>
      <c r="F1858" s="46"/>
      <c r="G1858" s="46"/>
      <c r="H1858" s="47"/>
      <c r="I1858" s="294"/>
      <c r="J1858" s="295"/>
      <c r="K1858" s="296"/>
      <c r="L1858" s="296"/>
      <c r="M1858" s="47"/>
      <c r="N1858" s="47"/>
      <c r="O1858" s="369"/>
      <c r="P1858" s="369"/>
      <c r="Q1858" s="298"/>
      <c r="R1858" s="298"/>
      <c r="S1858" s="298"/>
      <c r="T1858" s="298"/>
      <c r="U1858" s="298"/>
      <c r="V1858" s="298"/>
      <c r="W1858" s="309"/>
      <c r="X1858" s="309"/>
      <c r="Y1858" s="309"/>
      <c r="Z1858" s="309"/>
      <c r="AA1858" s="308"/>
      <c r="AB1858" s="308"/>
      <c r="AC1858" s="308"/>
      <c r="AD1858" s="308"/>
      <c r="AE1858" s="317"/>
      <c r="AF1858" s="317"/>
      <c r="AG1858" s="308"/>
      <c r="AH1858" s="317"/>
      <c r="AI1858" s="317"/>
      <c r="AJ1858" s="308"/>
      <c r="AK1858" s="308"/>
      <c r="AL1858" s="308"/>
      <c r="AM1858" s="308"/>
      <c r="AN1858" s="302"/>
      <c r="AO1858" s="302"/>
      <c r="AP1858" s="302"/>
      <c r="AQ1858" s="302"/>
      <c r="AR1858" s="302"/>
      <c r="AS1858" s="302"/>
      <c r="AT1858" s="302"/>
      <c r="AU1858" s="302"/>
      <c r="AV1858" s="302"/>
      <c r="AW1858" s="302"/>
      <c r="AX1858" s="302"/>
      <c r="AY1858" s="302"/>
      <c r="AZ1858" s="302"/>
      <c r="BA1858" s="302"/>
      <c r="BB1858" s="302"/>
      <c r="BC1858" s="302"/>
      <c r="BD1858" s="302"/>
      <c r="BE1858" s="302"/>
      <c r="BF1858" s="329"/>
      <c r="BG1858" s="302"/>
      <c r="BH1858" s="302"/>
      <c r="BI1858" s="302"/>
      <c r="BJ1858" s="302"/>
      <c r="BK1858" s="302"/>
      <c r="BL1858" s="302"/>
      <c r="BM1858" s="302"/>
      <c r="BN1858" s="302"/>
      <c r="BO1858" s="302"/>
      <c r="BP1858" s="302"/>
      <c r="BQ1858" s="302"/>
      <c r="BR1858" s="302"/>
      <c r="BS1858" s="302"/>
      <c r="BT1858" s="302"/>
      <c r="BU1858" s="302"/>
      <c r="BV1858" s="302"/>
      <c r="BW1858" s="302"/>
      <c r="BX1858" s="302"/>
    </row>
    <row r="1859">
      <c r="A1859" s="328"/>
      <c r="B1859" s="328"/>
      <c r="C1859" s="328"/>
      <c r="D1859" s="400"/>
      <c r="E1859" s="46"/>
      <c r="F1859" s="46"/>
      <c r="G1859" s="46"/>
      <c r="H1859" s="47"/>
      <c r="I1859" s="294"/>
      <c r="J1859" s="295"/>
      <c r="K1859" s="296"/>
      <c r="L1859" s="296"/>
      <c r="M1859" s="47"/>
      <c r="N1859" s="47"/>
      <c r="O1859" s="369"/>
      <c r="P1859" s="369"/>
      <c r="Q1859" s="298"/>
      <c r="R1859" s="298"/>
      <c r="S1859" s="298"/>
      <c r="T1859" s="298"/>
      <c r="U1859" s="298"/>
      <c r="V1859" s="298"/>
      <c r="W1859" s="309"/>
      <c r="X1859" s="309"/>
      <c r="Y1859" s="309"/>
      <c r="Z1859" s="309"/>
      <c r="AA1859" s="308"/>
      <c r="AB1859" s="308"/>
      <c r="AC1859" s="308"/>
      <c r="AD1859" s="308"/>
      <c r="AE1859" s="317"/>
      <c r="AF1859" s="317"/>
      <c r="AG1859" s="308"/>
      <c r="AH1859" s="317"/>
      <c r="AI1859" s="317"/>
      <c r="AJ1859" s="308"/>
      <c r="AK1859" s="308"/>
      <c r="AL1859" s="308"/>
      <c r="AM1859" s="308"/>
      <c r="AN1859" s="302"/>
      <c r="AO1859" s="302"/>
      <c r="AP1859" s="302"/>
      <c r="AQ1859" s="302"/>
      <c r="AR1859" s="302"/>
      <c r="AS1859" s="302"/>
      <c r="AT1859" s="302"/>
      <c r="AU1859" s="302"/>
      <c r="AV1859" s="302"/>
      <c r="AW1859" s="302"/>
      <c r="AX1859" s="302"/>
      <c r="AY1859" s="302"/>
      <c r="AZ1859" s="302"/>
      <c r="BA1859" s="302"/>
      <c r="BB1859" s="302"/>
      <c r="BC1859" s="302"/>
      <c r="BD1859" s="302"/>
      <c r="BE1859" s="302"/>
      <c r="BF1859" s="329"/>
      <c r="BG1859" s="302"/>
      <c r="BH1859" s="302"/>
      <c r="BI1859" s="302"/>
      <c r="BJ1859" s="302"/>
      <c r="BK1859" s="302"/>
      <c r="BL1859" s="302"/>
      <c r="BM1859" s="302"/>
      <c r="BN1859" s="302"/>
      <c r="BO1859" s="302"/>
      <c r="BP1859" s="302"/>
      <c r="BQ1859" s="302"/>
      <c r="BR1859" s="302"/>
      <c r="BS1859" s="302"/>
      <c r="BT1859" s="302"/>
      <c r="BU1859" s="302"/>
      <c r="BV1859" s="302"/>
      <c r="BW1859" s="302"/>
      <c r="BX1859" s="302"/>
    </row>
    <row r="1860">
      <c r="A1860" s="328"/>
      <c r="B1860" s="328"/>
      <c r="C1860" s="328"/>
      <c r="D1860" s="400"/>
      <c r="E1860" s="46"/>
      <c r="F1860" s="46"/>
      <c r="G1860" s="46"/>
      <c r="H1860" s="47"/>
      <c r="I1860" s="294"/>
      <c r="J1860" s="295"/>
      <c r="K1860" s="296"/>
      <c r="L1860" s="296"/>
      <c r="M1860" s="47"/>
      <c r="N1860" s="47"/>
      <c r="O1860" s="369"/>
      <c r="P1860" s="369"/>
      <c r="Q1860" s="298"/>
      <c r="R1860" s="298"/>
      <c r="S1860" s="298"/>
      <c r="T1860" s="298"/>
      <c r="U1860" s="298"/>
      <c r="V1860" s="298"/>
      <c r="W1860" s="309"/>
      <c r="X1860" s="309"/>
      <c r="Y1860" s="309"/>
      <c r="Z1860" s="309"/>
      <c r="AA1860" s="308"/>
      <c r="AB1860" s="308"/>
      <c r="AC1860" s="308"/>
      <c r="AD1860" s="308"/>
      <c r="AE1860" s="317"/>
      <c r="AF1860" s="317"/>
      <c r="AG1860" s="308"/>
      <c r="AH1860" s="317"/>
      <c r="AI1860" s="317"/>
      <c r="AJ1860" s="308"/>
      <c r="AK1860" s="308"/>
      <c r="AL1860" s="308"/>
      <c r="AM1860" s="308"/>
      <c r="AN1860" s="302"/>
      <c r="AO1860" s="302"/>
      <c r="AP1860" s="302"/>
      <c r="AQ1860" s="302"/>
      <c r="AR1860" s="302"/>
      <c r="AS1860" s="302"/>
      <c r="AT1860" s="302"/>
      <c r="AU1860" s="302"/>
      <c r="AV1860" s="302"/>
      <c r="AW1860" s="302"/>
      <c r="AX1860" s="302"/>
      <c r="AY1860" s="302"/>
      <c r="AZ1860" s="302"/>
      <c r="BA1860" s="302"/>
      <c r="BB1860" s="302"/>
      <c r="BC1860" s="302"/>
      <c r="BD1860" s="302"/>
      <c r="BE1860" s="302"/>
      <c r="BF1860" s="329"/>
      <c r="BG1860" s="302"/>
      <c r="BH1860" s="302"/>
      <c r="BI1860" s="302"/>
      <c r="BJ1860" s="302"/>
      <c r="BK1860" s="302"/>
      <c r="BL1860" s="302"/>
      <c r="BM1860" s="302"/>
      <c r="BN1860" s="302"/>
      <c r="BO1860" s="302"/>
      <c r="BP1860" s="302"/>
      <c r="BQ1860" s="302"/>
      <c r="BR1860" s="302"/>
      <c r="BS1860" s="302"/>
      <c r="BT1860" s="302"/>
      <c r="BU1860" s="302"/>
      <c r="BV1860" s="302"/>
      <c r="BW1860" s="302"/>
      <c r="BX1860" s="302"/>
    </row>
    <row r="1861">
      <c r="A1861" s="328"/>
      <c r="B1861" s="328"/>
      <c r="C1861" s="328"/>
      <c r="D1861" s="400"/>
      <c r="E1861" s="46"/>
      <c r="F1861" s="46"/>
      <c r="G1861" s="46"/>
      <c r="H1861" s="47"/>
      <c r="I1861" s="294"/>
      <c r="J1861" s="295"/>
      <c r="K1861" s="296"/>
      <c r="L1861" s="296"/>
      <c r="M1861" s="47"/>
      <c r="N1861" s="47"/>
      <c r="O1861" s="369"/>
      <c r="P1861" s="369"/>
      <c r="Q1861" s="298"/>
      <c r="R1861" s="298"/>
      <c r="S1861" s="298"/>
      <c r="T1861" s="298"/>
      <c r="U1861" s="298"/>
      <c r="V1861" s="298"/>
      <c r="W1861" s="309"/>
      <c r="X1861" s="309"/>
      <c r="Y1861" s="309"/>
      <c r="Z1861" s="309"/>
      <c r="AA1861" s="308"/>
      <c r="AB1861" s="308"/>
      <c r="AC1861" s="308"/>
      <c r="AD1861" s="308"/>
      <c r="AE1861" s="317"/>
      <c r="AF1861" s="317"/>
      <c r="AG1861" s="308"/>
      <c r="AH1861" s="317"/>
      <c r="AI1861" s="317"/>
      <c r="AJ1861" s="308"/>
      <c r="AK1861" s="308"/>
      <c r="AL1861" s="308"/>
      <c r="AM1861" s="308"/>
      <c r="AN1861" s="302"/>
      <c r="AO1861" s="302"/>
      <c r="AP1861" s="302"/>
      <c r="AQ1861" s="302"/>
      <c r="AR1861" s="302"/>
      <c r="AS1861" s="302"/>
      <c r="AT1861" s="302"/>
      <c r="AU1861" s="302"/>
      <c r="AV1861" s="302"/>
      <c r="AW1861" s="302"/>
      <c r="AX1861" s="302"/>
      <c r="AY1861" s="302"/>
      <c r="AZ1861" s="302"/>
      <c r="BA1861" s="302"/>
      <c r="BB1861" s="302"/>
      <c r="BC1861" s="302"/>
      <c r="BD1861" s="302"/>
      <c r="BE1861" s="302"/>
      <c r="BF1861" s="329"/>
      <c r="BG1861" s="302"/>
      <c r="BH1861" s="302"/>
      <c r="BI1861" s="302"/>
      <c r="BJ1861" s="302"/>
      <c r="BK1861" s="302"/>
      <c r="BL1861" s="302"/>
      <c r="BM1861" s="302"/>
      <c r="BN1861" s="302"/>
      <c r="BO1861" s="302"/>
      <c r="BP1861" s="302"/>
      <c r="BQ1861" s="302"/>
      <c r="BR1861" s="302"/>
      <c r="BS1861" s="302"/>
      <c r="BT1861" s="302"/>
      <c r="BU1861" s="302"/>
      <c r="BV1861" s="302"/>
      <c r="BW1861" s="302"/>
      <c r="BX1861" s="302"/>
    </row>
    <row r="1862">
      <c r="A1862" s="328"/>
      <c r="B1862" s="328"/>
      <c r="C1862" s="328"/>
      <c r="D1862" s="400"/>
      <c r="E1862" s="46"/>
      <c r="F1862" s="46"/>
      <c r="G1862" s="46"/>
      <c r="H1862" s="47"/>
      <c r="I1862" s="294"/>
      <c r="J1862" s="295"/>
      <c r="K1862" s="296"/>
      <c r="L1862" s="296"/>
      <c r="M1862" s="47"/>
      <c r="N1862" s="47"/>
      <c r="O1862" s="369"/>
      <c r="P1862" s="369"/>
      <c r="Q1862" s="298"/>
      <c r="R1862" s="298"/>
      <c r="S1862" s="298"/>
      <c r="T1862" s="298"/>
      <c r="U1862" s="298"/>
      <c r="V1862" s="298"/>
      <c r="W1862" s="309"/>
      <c r="X1862" s="309"/>
      <c r="Y1862" s="309"/>
      <c r="Z1862" s="309"/>
      <c r="AA1862" s="308"/>
      <c r="AB1862" s="308"/>
      <c r="AC1862" s="308"/>
      <c r="AD1862" s="308"/>
      <c r="AE1862" s="317"/>
      <c r="AF1862" s="317"/>
      <c r="AG1862" s="308"/>
      <c r="AH1862" s="317"/>
      <c r="AI1862" s="317"/>
      <c r="AJ1862" s="308"/>
      <c r="AK1862" s="308"/>
      <c r="AL1862" s="308"/>
      <c r="AM1862" s="308"/>
      <c r="AN1862" s="302"/>
      <c r="AO1862" s="302"/>
      <c r="AP1862" s="302"/>
      <c r="AQ1862" s="302"/>
      <c r="AR1862" s="302"/>
      <c r="AS1862" s="302"/>
      <c r="AT1862" s="302"/>
      <c r="AU1862" s="302"/>
      <c r="AV1862" s="302"/>
      <c r="AW1862" s="302"/>
      <c r="AX1862" s="302"/>
      <c r="AY1862" s="302"/>
      <c r="AZ1862" s="302"/>
      <c r="BA1862" s="302"/>
      <c r="BB1862" s="302"/>
      <c r="BC1862" s="302"/>
      <c r="BD1862" s="302"/>
      <c r="BE1862" s="302"/>
      <c r="BF1862" s="329"/>
      <c r="BG1862" s="302"/>
      <c r="BH1862" s="302"/>
      <c r="BI1862" s="302"/>
      <c r="BJ1862" s="302"/>
      <c r="BK1862" s="302"/>
      <c r="BL1862" s="302"/>
      <c r="BM1862" s="302"/>
      <c r="BN1862" s="302"/>
      <c r="BO1862" s="302"/>
      <c r="BP1862" s="302"/>
      <c r="BQ1862" s="302"/>
      <c r="BR1862" s="302"/>
      <c r="BS1862" s="302"/>
      <c r="BT1862" s="302"/>
      <c r="BU1862" s="302"/>
      <c r="BV1862" s="302"/>
      <c r="BW1862" s="302"/>
      <c r="BX1862" s="302"/>
    </row>
    <row r="1863">
      <c r="A1863" s="328"/>
      <c r="B1863" s="328"/>
      <c r="C1863" s="328"/>
      <c r="D1863" s="400"/>
      <c r="E1863" s="46"/>
      <c r="F1863" s="46"/>
      <c r="G1863" s="46"/>
      <c r="H1863" s="47"/>
      <c r="I1863" s="294"/>
      <c r="J1863" s="295"/>
      <c r="K1863" s="296"/>
      <c r="L1863" s="296"/>
      <c r="M1863" s="47"/>
      <c r="N1863" s="47"/>
      <c r="O1863" s="369"/>
      <c r="P1863" s="369"/>
      <c r="Q1863" s="298"/>
      <c r="R1863" s="298"/>
      <c r="S1863" s="298"/>
      <c r="T1863" s="298"/>
      <c r="U1863" s="298"/>
      <c r="V1863" s="298"/>
      <c r="W1863" s="309"/>
      <c r="X1863" s="309"/>
      <c r="Y1863" s="309"/>
      <c r="Z1863" s="309"/>
      <c r="AA1863" s="308"/>
      <c r="AB1863" s="308"/>
      <c r="AC1863" s="308"/>
      <c r="AD1863" s="308"/>
      <c r="AE1863" s="317"/>
      <c r="AF1863" s="317"/>
      <c r="AG1863" s="308"/>
      <c r="AH1863" s="317"/>
      <c r="AI1863" s="317"/>
      <c r="AJ1863" s="308"/>
      <c r="AK1863" s="308"/>
      <c r="AL1863" s="308"/>
      <c r="AM1863" s="308"/>
      <c r="AN1863" s="302"/>
      <c r="AO1863" s="302"/>
      <c r="AP1863" s="302"/>
      <c r="AQ1863" s="302"/>
      <c r="AR1863" s="302"/>
      <c r="AS1863" s="302"/>
      <c r="AT1863" s="302"/>
      <c r="AU1863" s="302"/>
      <c r="AV1863" s="302"/>
      <c r="AW1863" s="302"/>
      <c r="AX1863" s="302"/>
      <c r="AY1863" s="302"/>
      <c r="AZ1863" s="302"/>
      <c r="BA1863" s="302"/>
      <c r="BB1863" s="302"/>
      <c r="BC1863" s="302"/>
      <c r="BD1863" s="302"/>
      <c r="BE1863" s="302"/>
      <c r="BF1863" s="329"/>
      <c r="BG1863" s="302"/>
      <c r="BH1863" s="302"/>
      <c r="BI1863" s="302"/>
      <c r="BJ1863" s="302"/>
      <c r="BK1863" s="302"/>
      <c r="BL1863" s="302"/>
      <c r="BM1863" s="302"/>
      <c r="BN1863" s="302"/>
      <c r="BO1863" s="302"/>
      <c r="BP1863" s="302"/>
      <c r="BQ1863" s="302"/>
      <c r="BR1863" s="302"/>
      <c r="BS1863" s="302"/>
      <c r="BT1863" s="302"/>
      <c r="BU1863" s="302"/>
      <c r="BV1863" s="302"/>
      <c r="BW1863" s="302"/>
      <c r="BX1863" s="302"/>
    </row>
    <row r="1864">
      <c r="A1864" s="328"/>
      <c r="B1864" s="328"/>
      <c r="C1864" s="328"/>
      <c r="D1864" s="400"/>
      <c r="E1864" s="46"/>
      <c r="F1864" s="46"/>
      <c r="G1864" s="46"/>
      <c r="H1864" s="47"/>
      <c r="I1864" s="294"/>
      <c r="J1864" s="295"/>
      <c r="K1864" s="296"/>
      <c r="L1864" s="296"/>
      <c r="M1864" s="47"/>
      <c r="N1864" s="47"/>
      <c r="O1864" s="369"/>
      <c r="P1864" s="369"/>
      <c r="Q1864" s="298"/>
      <c r="R1864" s="298"/>
      <c r="S1864" s="298"/>
      <c r="T1864" s="298"/>
      <c r="U1864" s="298"/>
      <c r="V1864" s="298"/>
      <c r="W1864" s="309"/>
      <c r="X1864" s="309"/>
      <c r="Y1864" s="309"/>
      <c r="Z1864" s="309"/>
      <c r="AA1864" s="308"/>
      <c r="AB1864" s="308"/>
      <c r="AC1864" s="308"/>
      <c r="AD1864" s="308"/>
      <c r="AE1864" s="317"/>
      <c r="AF1864" s="317"/>
      <c r="AG1864" s="308"/>
      <c r="AH1864" s="317"/>
      <c r="AI1864" s="317"/>
      <c r="AJ1864" s="308"/>
      <c r="AK1864" s="308"/>
      <c r="AL1864" s="308"/>
      <c r="AM1864" s="308"/>
      <c r="AN1864" s="302"/>
      <c r="AO1864" s="302"/>
      <c r="AP1864" s="302"/>
      <c r="AQ1864" s="302"/>
      <c r="AR1864" s="302"/>
      <c r="AS1864" s="302"/>
      <c r="AT1864" s="302"/>
      <c r="AU1864" s="302"/>
      <c r="AV1864" s="302"/>
      <c r="AW1864" s="302"/>
      <c r="AX1864" s="302"/>
      <c r="AY1864" s="302"/>
      <c r="AZ1864" s="302"/>
      <c r="BA1864" s="302"/>
      <c r="BB1864" s="302"/>
      <c r="BC1864" s="302"/>
      <c r="BD1864" s="302"/>
      <c r="BE1864" s="302"/>
      <c r="BF1864" s="329"/>
      <c r="BG1864" s="302"/>
      <c r="BH1864" s="302"/>
      <c r="BI1864" s="302"/>
      <c r="BJ1864" s="302"/>
      <c r="BK1864" s="302"/>
      <c r="BL1864" s="302"/>
      <c r="BM1864" s="302"/>
      <c r="BN1864" s="302"/>
      <c r="BO1864" s="302"/>
      <c r="BP1864" s="302"/>
      <c r="BQ1864" s="302"/>
      <c r="BR1864" s="302"/>
      <c r="BS1864" s="302"/>
      <c r="BT1864" s="302"/>
      <c r="BU1864" s="302"/>
      <c r="BV1864" s="302"/>
      <c r="BW1864" s="302"/>
      <c r="BX1864" s="302"/>
    </row>
    <row r="1865">
      <c r="A1865" s="328"/>
      <c r="B1865" s="328"/>
      <c r="C1865" s="328"/>
      <c r="D1865" s="400"/>
      <c r="E1865" s="46"/>
      <c r="F1865" s="46"/>
      <c r="G1865" s="46"/>
      <c r="H1865" s="47"/>
      <c r="I1865" s="294"/>
      <c r="J1865" s="295"/>
      <c r="K1865" s="296"/>
      <c r="L1865" s="296"/>
      <c r="M1865" s="47"/>
      <c r="N1865" s="47"/>
      <c r="O1865" s="369"/>
      <c r="P1865" s="369"/>
      <c r="Q1865" s="298"/>
      <c r="R1865" s="298"/>
      <c r="S1865" s="298"/>
      <c r="T1865" s="298"/>
      <c r="U1865" s="298"/>
      <c r="V1865" s="298"/>
      <c r="W1865" s="309"/>
      <c r="X1865" s="309"/>
      <c r="Y1865" s="309"/>
      <c r="Z1865" s="309"/>
      <c r="AA1865" s="308"/>
      <c r="AB1865" s="308"/>
      <c r="AC1865" s="308"/>
      <c r="AD1865" s="308"/>
      <c r="AE1865" s="317"/>
      <c r="AF1865" s="317"/>
      <c r="AG1865" s="308"/>
      <c r="AH1865" s="317"/>
      <c r="AI1865" s="317"/>
      <c r="AJ1865" s="308"/>
      <c r="AK1865" s="308"/>
      <c r="AL1865" s="308"/>
      <c r="AM1865" s="308"/>
      <c r="AN1865" s="302"/>
      <c r="AO1865" s="302"/>
      <c r="AP1865" s="302"/>
      <c r="AQ1865" s="302"/>
      <c r="AR1865" s="302"/>
      <c r="AS1865" s="302"/>
      <c r="AT1865" s="302"/>
      <c r="AU1865" s="302"/>
      <c r="AV1865" s="302"/>
      <c r="AW1865" s="302"/>
      <c r="AX1865" s="302"/>
      <c r="AY1865" s="302"/>
      <c r="AZ1865" s="302"/>
      <c r="BA1865" s="302"/>
      <c r="BB1865" s="302"/>
      <c r="BC1865" s="302"/>
      <c r="BD1865" s="302"/>
      <c r="BE1865" s="302"/>
      <c r="BF1865" s="329"/>
      <c r="BG1865" s="302"/>
      <c r="BH1865" s="302"/>
      <c r="BI1865" s="302"/>
      <c r="BJ1865" s="302"/>
      <c r="BK1865" s="302"/>
      <c r="BL1865" s="302"/>
      <c r="BM1865" s="302"/>
      <c r="BN1865" s="302"/>
      <c r="BO1865" s="302"/>
      <c r="BP1865" s="302"/>
      <c r="BQ1865" s="302"/>
      <c r="BR1865" s="302"/>
      <c r="BS1865" s="302"/>
      <c r="BT1865" s="302"/>
      <c r="BU1865" s="302"/>
      <c r="BV1865" s="302"/>
      <c r="BW1865" s="302"/>
      <c r="BX1865" s="302"/>
    </row>
    <row r="1866">
      <c r="A1866" s="328"/>
      <c r="B1866" s="328"/>
      <c r="C1866" s="328"/>
      <c r="D1866" s="400"/>
      <c r="E1866" s="46"/>
      <c r="F1866" s="46"/>
      <c r="G1866" s="46"/>
      <c r="H1866" s="47"/>
      <c r="I1866" s="294"/>
      <c r="J1866" s="295"/>
      <c r="K1866" s="296"/>
      <c r="L1866" s="296"/>
      <c r="M1866" s="47"/>
      <c r="N1866" s="47"/>
      <c r="O1866" s="369"/>
      <c r="P1866" s="369"/>
      <c r="Q1866" s="298"/>
      <c r="R1866" s="298"/>
      <c r="S1866" s="298"/>
      <c r="T1866" s="298"/>
      <c r="U1866" s="298"/>
      <c r="V1866" s="298"/>
      <c r="W1866" s="309"/>
      <c r="X1866" s="309"/>
      <c r="Y1866" s="309"/>
      <c r="Z1866" s="309"/>
      <c r="AA1866" s="308"/>
      <c r="AB1866" s="308"/>
      <c r="AC1866" s="308"/>
      <c r="AD1866" s="308"/>
      <c r="AE1866" s="317"/>
      <c r="AF1866" s="317"/>
      <c r="AG1866" s="308"/>
      <c r="AH1866" s="317"/>
      <c r="AI1866" s="317"/>
      <c r="AJ1866" s="308"/>
      <c r="AK1866" s="308"/>
      <c r="AL1866" s="308"/>
      <c r="AM1866" s="308"/>
      <c r="AN1866" s="302"/>
      <c r="AO1866" s="302"/>
      <c r="AP1866" s="302"/>
      <c r="AQ1866" s="302"/>
      <c r="AR1866" s="302"/>
      <c r="AS1866" s="302"/>
      <c r="AT1866" s="302"/>
      <c r="AU1866" s="302"/>
      <c r="AV1866" s="302"/>
      <c r="AW1866" s="302"/>
      <c r="AX1866" s="302"/>
      <c r="AY1866" s="302"/>
      <c r="AZ1866" s="302"/>
      <c r="BA1866" s="302"/>
      <c r="BB1866" s="302"/>
      <c r="BC1866" s="302"/>
      <c r="BD1866" s="302"/>
      <c r="BE1866" s="302"/>
      <c r="BF1866" s="329"/>
      <c r="BG1866" s="302"/>
      <c r="BH1866" s="302"/>
      <c r="BI1866" s="302"/>
      <c r="BJ1866" s="302"/>
      <c r="BK1866" s="302"/>
      <c r="BL1866" s="302"/>
      <c r="BM1866" s="302"/>
      <c r="BN1866" s="302"/>
      <c r="BO1866" s="302"/>
      <c r="BP1866" s="302"/>
      <c r="BQ1866" s="302"/>
      <c r="BR1866" s="302"/>
      <c r="BS1866" s="302"/>
      <c r="BT1866" s="302"/>
      <c r="BU1866" s="302"/>
      <c r="BV1866" s="302"/>
      <c r="BW1866" s="302"/>
      <c r="BX1866" s="302"/>
    </row>
    <row r="1867">
      <c r="A1867" s="328"/>
      <c r="B1867" s="328"/>
      <c r="C1867" s="328"/>
      <c r="D1867" s="400"/>
      <c r="E1867" s="46"/>
      <c r="F1867" s="46"/>
      <c r="G1867" s="46"/>
      <c r="H1867" s="47"/>
      <c r="I1867" s="294"/>
      <c r="J1867" s="295"/>
      <c r="K1867" s="296"/>
      <c r="L1867" s="296"/>
      <c r="M1867" s="47"/>
      <c r="N1867" s="47"/>
      <c r="O1867" s="369"/>
      <c r="P1867" s="369"/>
      <c r="Q1867" s="298"/>
      <c r="R1867" s="298"/>
      <c r="S1867" s="298"/>
      <c r="T1867" s="298"/>
      <c r="U1867" s="298"/>
      <c r="V1867" s="298"/>
      <c r="W1867" s="309"/>
      <c r="X1867" s="309"/>
      <c r="Y1867" s="309"/>
      <c r="Z1867" s="309"/>
      <c r="AA1867" s="308"/>
      <c r="AB1867" s="308"/>
      <c r="AC1867" s="308"/>
      <c r="AD1867" s="308"/>
      <c r="AE1867" s="317"/>
      <c r="AF1867" s="317"/>
      <c r="AG1867" s="308"/>
      <c r="AH1867" s="317"/>
      <c r="AI1867" s="317"/>
      <c r="AJ1867" s="308"/>
      <c r="AK1867" s="308"/>
      <c r="AL1867" s="308"/>
      <c r="AM1867" s="308"/>
      <c r="AN1867" s="302"/>
      <c r="AO1867" s="302"/>
      <c r="AP1867" s="302"/>
      <c r="AQ1867" s="302"/>
      <c r="AR1867" s="302"/>
      <c r="AS1867" s="302"/>
      <c r="AT1867" s="302"/>
      <c r="AU1867" s="302"/>
      <c r="AV1867" s="302"/>
      <c r="AW1867" s="302"/>
      <c r="AX1867" s="302"/>
      <c r="AY1867" s="302"/>
      <c r="AZ1867" s="302"/>
      <c r="BA1867" s="302"/>
      <c r="BB1867" s="302"/>
      <c r="BC1867" s="302"/>
      <c r="BD1867" s="302"/>
      <c r="BE1867" s="302"/>
      <c r="BF1867" s="329"/>
      <c r="BG1867" s="302"/>
      <c r="BH1867" s="302"/>
      <c r="BI1867" s="302"/>
      <c r="BJ1867" s="302"/>
      <c r="BK1867" s="302"/>
      <c r="BL1867" s="302"/>
      <c r="BM1867" s="302"/>
      <c r="BN1867" s="302"/>
      <c r="BO1867" s="302"/>
      <c r="BP1867" s="302"/>
      <c r="BQ1867" s="302"/>
      <c r="BR1867" s="302"/>
      <c r="BS1867" s="302"/>
      <c r="BT1867" s="302"/>
      <c r="BU1867" s="302"/>
      <c r="BV1867" s="302"/>
      <c r="BW1867" s="302"/>
      <c r="BX1867" s="302"/>
    </row>
    <row r="1868">
      <c r="A1868" s="328"/>
      <c r="B1868" s="328"/>
      <c r="C1868" s="328"/>
      <c r="D1868" s="400"/>
      <c r="E1868" s="46"/>
      <c r="F1868" s="46"/>
      <c r="G1868" s="46"/>
      <c r="H1868" s="47"/>
      <c r="I1868" s="294"/>
      <c r="J1868" s="295"/>
      <c r="K1868" s="296"/>
      <c r="L1868" s="296"/>
      <c r="M1868" s="47"/>
      <c r="N1868" s="47"/>
      <c r="O1868" s="369"/>
      <c r="P1868" s="369"/>
      <c r="Q1868" s="298"/>
      <c r="R1868" s="298"/>
      <c r="S1868" s="298"/>
      <c r="T1868" s="298"/>
      <c r="U1868" s="298"/>
      <c r="V1868" s="298"/>
      <c r="W1868" s="309"/>
      <c r="X1868" s="309"/>
      <c r="Y1868" s="309"/>
      <c r="Z1868" s="309"/>
      <c r="AA1868" s="308"/>
      <c r="AB1868" s="308"/>
      <c r="AC1868" s="308"/>
      <c r="AD1868" s="308"/>
      <c r="AE1868" s="317"/>
      <c r="AF1868" s="317"/>
      <c r="AG1868" s="308"/>
      <c r="AH1868" s="317"/>
      <c r="AI1868" s="317"/>
      <c r="AJ1868" s="308"/>
      <c r="AK1868" s="308"/>
      <c r="AL1868" s="308"/>
      <c r="AM1868" s="308"/>
      <c r="AN1868" s="302"/>
      <c r="AO1868" s="302"/>
      <c r="AP1868" s="302"/>
      <c r="AQ1868" s="302"/>
      <c r="AR1868" s="302"/>
      <c r="AS1868" s="302"/>
      <c r="AT1868" s="302"/>
      <c r="AU1868" s="302"/>
      <c r="AV1868" s="302"/>
      <c r="AW1868" s="302"/>
      <c r="AX1868" s="302"/>
      <c r="AY1868" s="302"/>
      <c r="AZ1868" s="302"/>
      <c r="BA1868" s="302"/>
      <c r="BB1868" s="302"/>
      <c r="BC1868" s="302"/>
      <c r="BD1868" s="302"/>
      <c r="BE1868" s="302"/>
      <c r="BF1868" s="329"/>
      <c r="BG1868" s="302"/>
      <c r="BH1868" s="302"/>
      <c r="BI1868" s="302"/>
      <c r="BJ1868" s="302"/>
      <c r="BK1868" s="302"/>
      <c r="BL1868" s="302"/>
      <c r="BM1868" s="302"/>
      <c r="BN1868" s="302"/>
      <c r="BO1868" s="302"/>
      <c r="BP1868" s="302"/>
      <c r="BQ1868" s="302"/>
      <c r="BR1868" s="302"/>
      <c r="BS1868" s="302"/>
      <c r="BT1868" s="302"/>
      <c r="BU1868" s="302"/>
      <c r="BV1868" s="302"/>
      <c r="BW1868" s="302"/>
      <c r="BX1868" s="302"/>
    </row>
    <row r="1869">
      <c r="A1869" s="328"/>
      <c r="B1869" s="328"/>
      <c r="C1869" s="328"/>
      <c r="D1869" s="400"/>
      <c r="E1869" s="46"/>
      <c r="F1869" s="46"/>
      <c r="G1869" s="46"/>
      <c r="H1869" s="47"/>
      <c r="I1869" s="294"/>
      <c r="J1869" s="295"/>
      <c r="K1869" s="296"/>
      <c r="L1869" s="296"/>
      <c r="M1869" s="47"/>
      <c r="N1869" s="47"/>
      <c r="O1869" s="369"/>
      <c r="P1869" s="369"/>
      <c r="Q1869" s="298"/>
      <c r="R1869" s="298"/>
      <c r="S1869" s="298"/>
      <c r="T1869" s="298"/>
      <c r="U1869" s="298"/>
      <c r="V1869" s="298"/>
      <c r="W1869" s="309"/>
      <c r="X1869" s="309"/>
      <c r="Y1869" s="309"/>
      <c r="Z1869" s="309"/>
      <c r="AA1869" s="308"/>
      <c r="AB1869" s="308"/>
      <c r="AC1869" s="308"/>
      <c r="AD1869" s="308"/>
      <c r="AE1869" s="317"/>
      <c r="AF1869" s="317"/>
      <c r="AG1869" s="308"/>
      <c r="AH1869" s="317"/>
      <c r="AI1869" s="317"/>
      <c r="AJ1869" s="308"/>
      <c r="AK1869" s="308"/>
      <c r="AL1869" s="308"/>
      <c r="AM1869" s="308"/>
      <c r="AN1869" s="302"/>
      <c r="AO1869" s="302"/>
      <c r="AP1869" s="302"/>
      <c r="AQ1869" s="302"/>
      <c r="AR1869" s="302"/>
      <c r="AS1869" s="302"/>
      <c r="AT1869" s="302"/>
      <c r="AU1869" s="302"/>
      <c r="AV1869" s="302"/>
      <c r="AW1869" s="302"/>
      <c r="AX1869" s="302"/>
      <c r="AY1869" s="302"/>
      <c r="AZ1869" s="302"/>
      <c r="BA1869" s="302"/>
      <c r="BB1869" s="302"/>
      <c r="BC1869" s="302"/>
      <c r="BD1869" s="302"/>
      <c r="BE1869" s="302"/>
      <c r="BF1869" s="329"/>
      <c r="BG1869" s="302"/>
      <c r="BH1869" s="302"/>
      <c r="BI1869" s="302"/>
      <c r="BJ1869" s="302"/>
      <c r="BK1869" s="302"/>
      <c r="BL1869" s="302"/>
      <c r="BM1869" s="302"/>
      <c r="BN1869" s="302"/>
      <c r="BO1869" s="302"/>
      <c r="BP1869" s="302"/>
      <c r="BQ1869" s="302"/>
      <c r="BR1869" s="302"/>
      <c r="BS1869" s="302"/>
      <c r="BT1869" s="302"/>
      <c r="BU1869" s="302"/>
      <c r="BV1869" s="302"/>
      <c r="BW1869" s="302"/>
      <c r="BX1869" s="302"/>
    </row>
    <row r="1870">
      <c r="A1870" s="328"/>
      <c r="B1870" s="328"/>
      <c r="C1870" s="328"/>
      <c r="D1870" s="400"/>
      <c r="E1870" s="46"/>
      <c r="F1870" s="46"/>
      <c r="G1870" s="46"/>
      <c r="H1870" s="47"/>
      <c r="I1870" s="294"/>
      <c r="J1870" s="295"/>
      <c r="K1870" s="296"/>
      <c r="L1870" s="296"/>
      <c r="M1870" s="47"/>
      <c r="N1870" s="47"/>
      <c r="O1870" s="369"/>
      <c r="P1870" s="369"/>
      <c r="Q1870" s="298"/>
      <c r="R1870" s="298"/>
      <c r="S1870" s="298"/>
      <c r="T1870" s="298"/>
      <c r="U1870" s="298"/>
      <c r="V1870" s="298"/>
      <c r="W1870" s="309"/>
      <c r="X1870" s="309"/>
      <c r="Y1870" s="309"/>
      <c r="Z1870" s="309"/>
      <c r="AA1870" s="308"/>
      <c r="AB1870" s="308"/>
      <c r="AC1870" s="308"/>
      <c r="AD1870" s="308"/>
      <c r="AE1870" s="317"/>
      <c r="AF1870" s="317"/>
      <c r="AG1870" s="308"/>
      <c r="AH1870" s="317"/>
      <c r="AI1870" s="317"/>
      <c r="AJ1870" s="308"/>
      <c r="AK1870" s="308"/>
      <c r="AL1870" s="308"/>
      <c r="AM1870" s="308"/>
      <c r="AN1870" s="302"/>
      <c r="AO1870" s="302"/>
      <c r="AP1870" s="302"/>
      <c r="AQ1870" s="302"/>
      <c r="AR1870" s="302"/>
      <c r="AS1870" s="302"/>
      <c r="AT1870" s="302"/>
      <c r="AU1870" s="302"/>
      <c r="AV1870" s="302"/>
      <c r="AW1870" s="302"/>
      <c r="AX1870" s="302"/>
      <c r="AY1870" s="302"/>
      <c r="AZ1870" s="302"/>
      <c r="BA1870" s="302"/>
      <c r="BB1870" s="302"/>
      <c r="BC1870" s="302"/>
      <c r="BD1870" s="302"/>
      <c r="BE1870" s="302"/>
      <c r="BF1870" s="329"/>
      <c r="BG1870" s="302"/>
      <c r="BH1870" s="302"/>
      <c r="BI1870" s="302"/>
      <c r="BJ1870" s="302"/>
      <c r="BK1870" s="302"/>
      <c r="BL1870" s="302"/>
      <c r="BM1870" s="302"/>
      <c r="BN1870" s="302"/>
      <c r="BO1870" s="302"/>
      <c r="BP1870" s="302"/>
      <c r="BQ1870" s="302"/>
      <c r="BR1870" s="302"/>
      <c r="BS1870" s="302"/>
      <c r="BT1870" s="302"/>
      <c r="BU1870" s="302"/>
      <c r="BV1870" s="302"/>
      <c r="BW1870" s="302"/>
      <c r="BX1870" s="302"/>
    </row>
    <row r="1871">
      <c r="A1871" s="328"/>
      <c r="B1871" s="328"/>
      <c r="C1871" s="328"/>
      <c r="D1871" s="400"/>
      <c r="E1871" s="46"/>
      <c r="F1871" s="46"/>
      <c r="G1871" s="46"/>
      <c r="H1871" s="47"/>
      <c r="I1871" s="294"/>
      <c r="J1871" s="295"/>
      <c r="K1871" s="296"/>
      <c r="L1871" s="296"/>
      <c r="M1871" s="47"/>
      <c r="N1871" s="47"/>
      <c r="O1871" s="369"/>
      <c r="P1871" s="369"/>
      <c r="Q1871" s="298"/>
      <c r="R1871" s="298"/>
      <c r="S1871" s="298"/>
      <c r="T1871" s="298"/>
      <c r="U1871" s="298"/>
      <c r="V1871" s="298"/>
      <c r="W1871" s="309"/>
      <c r="X1871" s="309"/>
      <c r="Y1871" s="309"/>
      <c r="Z1871" s="309"/>
      <c r="AA1871" s="308"/>
      <c r="AB1871" s="308"/>
      <c r="AC1871" s="308"/>
      <c r="AD1871" s="308"/>
      <c r="AE1871" s="317"/>
      <c r="AF1871" s="317"/>
      <c r="AG1871" s="308"/>
      <c r="AH1871" s="317"/>
      <c r="AI1871" s="317"/>
      <c r="AJ1871" s="308"/>
      <c r="AK1871" s="308"/>
      <c r="AL1871" s="308"/>
      <c r="AM1871" s="308"/>
      <c r="AN1871" s="302"/>
      <c r="AO1871" s="302"/>
      <c r="AP1871" s="302"/>
      <c r="AQ1871" s="302"/>
      <c r="AR1871" s="302"/>
      <c r="AS1871" s="302"/>
      <c r="AT1871" s="302"/>
      <c r="AU1871" s="302"/>
      <c r="AV1871" s="302"/>
      <c r="AW1871" s="302"/>
      <c r="AX1871" s="302"/>
      <c r="AY1871" s="302"/>
      <c r="AZ1871" s="302"/>
      <c r="BA1871" s="302"/>
      <c r="BB1871" s="302"/>
      <c r="BC1871" s="302"/>
      <c r="BD1871" s="302"/>
      <c r="BE1871" s="302"/>
      <c r="BF1871" s="329"/>
      <c r="BG1871" s="302"/>
      <c r="BH1871" s="302"/>
      <c r="BI1871" s="302"/>
      <c r="BJ1871" s="302"/>
      <c r="BK1871" s="302"/>
      <c r="BL1871" s="302"/>
      <c r="BM1871" s="302"/>
      <c r="BN1871" s="302"/>
      <c r="BO1871" s="302"/>
      <c r="BP1871" s="302"/>
      <c r="BQ1871" s="302"/>
      <c r="BR1871" s="302"/>
      <c r="BS1871" s="302"/>
      <c r="BT1871" s="302"/>
      <c r="BU1871" s="302"/>
      <c r="BV1871" s="302"/>
      <c r="BW1871" s="302"/>
      <c r="BX1871" s="302"/>
    </row>
    <row r="1872">
      <c r="A1872" s="328"/>
      <c r="B1872" s="328"/>
      <c r="C1872" s="328"/>
      <c r="D1872" s="400"/>
      <c r="E1872" s="46"/>
      <c r="F1872" s="46"/>
      <c r="G1872" s="46"/>
      <c r="H1872" s="47"/>
      <c r="I1872" s="294"/>
      <c r="J1872" s="295"/>
      <c r="K1872" s="296"/>
      <c r="L1872" s="296"/>
      <c r="M1872" s="47"/>
      <c r="N1872" s="47"/>
      <c r="O1872" s="369"/>
      <c r="P1872" s="369"/>
      <c r="Q1872" s="298"/>
      <c r="R1872" s="298"/>
      <c r="S1872" s="298"/>
      <c r="T1872" s="298"/>
      <c r="U1872" s="298"/>
      <c r="V1872" s="298"/>
      <c r="W1872" s="309"/>
      <c r="X1872" s="309"/>
      <c r="Y1872" s="309"/>
      <c r="Z1872" s="309"/>
      <c r="AA1872" s="308"/>
      <c r="AB1872" s="308"/>
      <c r="AC1872" s="308"/>
      <c r="AD1872" s="308"/>
      <c r="AE1872" s="317"/>
      <c r="AF1872" s="317"/>
      <c r="AG1872" s="308"/>
      <c r="AH1872" s="317"/>
      <c r="AI1872" s="317"/>
      <c r="AJ1872" s="308"/>
      <c r="AK1872" s="308"/>
      <c r="AL1872" s="308"/>
      <c r="AM1872" s="308"/>
      <c r="AN1872" s="302"/>
      <c r="AO1872" s="302"/>
      <c r="AP1872" s="302"/>
      <c r="AQ1872" s="302"/>
      <c r="AR1872" s="302"/>
      <c r="AS1872" s="302"/>
      <c r="AT1872" s="302"/>
      <c r="AU1872" s="302"/>
      <c r="AV1872" s="302"/>
      <c r="AW1872" s="302"/>
      <c r="AX1872" s="302"/>
      <c r="AY1872" s="302"/>
      <c r="AZ1872" s="302"/>
      <c r="BA1872" s="302"/>
      <c r="BB1872" s="302"/>
      <c r="BC1872" s="302"/>
      <c r="BD1872" s="302"/>
      <c r="BE1872" s="302"/>
      <c r="BF1872" s="329"/>
      <c r="BG1872" s="302"/>
      <c r="BH1872" s="302"/>
      <c r="BI1872" s="302"/>
      <c r="BJ1872" s="302"/>
      <c r="BK1872" s="302"/>
      <c r="BL1872" s="302"/>
      <c r="BM1872" s="302"/>
      <c r="BN1872" s="302"/>
      <c r="BO1872" s="302"/>
      <c r="BP1872" s="302"/>
      <c r="BQ1872" s="302"/>
      <c r="BR1872" s="302"/>
      <c r="BS1872" s="302"/>
      <c r="BT1872" s="302"/>
      <c r="BU1872" s="302"/>
      <c r="BV1872" s="302"/>
      <c r="BW1872" s="302"/>
      <c r="BX1872" s="302"/>
    </row>
    <row r="1873">
      <c r="A1873" s="328"/>
      <c r="B1873" s="328"/>
      <c r="C1873" s="328"/>
      <c r="D1873" s="400"/>
      <c r="E1873" s="46"/>
      <c r="F1873" s="46"/>
      <c r="G1873" s="46"/>
      <c r="H1873" s="47"/>
      <c r="I1873" s="294"/>
      <c r="J1873" s="295"/>
      <c r="K1873" s="296"/>
      <c r="L1873" s="296"/>
      <c r="M1873" s="47"/>
      <c r="N1873" s="47"/>
      <c r="O1873" s="369"/>
      <c r="P1873" s="369"/>
      <c r="Q1873" s="298"/>
      <c r="R1873" s="298"/>
      <c r="S1873" s="298"/>
      <c r="T1873" s="298"/>
      <c r="U1873" s="298"/>
      <c r="V1873" s="298"/>
      <c r="W1873" s="309"/>
      <c r="X1873" s="309"/>
      <c r="Y1873" s="309"/>
      <c r="Z1873" s="309"/>
      <c r="AA1873" s="308"/>
      <c r="AB1873" s="308"/>
      <c r="AC1873" s="308"/>
      <c r="AD1873" s="308"/>
      <c r="AE1873" s="317"/>
      <c r="AF1873" s="317"/>
      <c r="AG1873" s="308"/>
      <c r="AH1873" s="317"/>
      <c r="AI1873" s="317"/>
      <c r="AJ1873" s="308"/>
      <c r="AK1873" s="308"/>
      <c r="AL1873" s="308"/>
      <c r="AM1873" s="308"/>
      <c r="AN1873" s="302"/>
      <c r="AO1873" s="302"/>
      <c r="AP1873" s="302"/>
      <c r="AQ1873" s="302"/>
      <c r="AR1873" s="302"/>
      <c r="AS1873" s="302"/>
      <c r="AT1873" s="302"/>
      <c r="AU1873" s="302"/>
      <c r="AV1873" s="302"/>
      <c r="AW1873" s="302"/>
      <c r="AX1873" s="302"/>
      <c r="AY1873" s="302"/>
      <c r="AZ1873" s="302"/>
      <c r="BA1873" s="302"/>
      <c r="BB1873" s="302"/>
      <c r="BC1873" s="302"/>
      <c r="BD1873" s="302"/>
      <c r="BE1873" s="302"/>
      <c r="BF1873" s="329"/>
      <c r="BG1873" s="302"/>
      <c r="BH1873" s="302"/>
      <c r="BI1873" s="302"/>
      <c r="BJ1873" s="302"/>
      <c r="BK1873" s="302"/>
      <c r="BL1873" s="302"/>
      <c r="BM1873" s="302"/>
      <c r="BN1873" s="302"/>
      <c r="BO1873" s="302"/>
      <c r="BP1873" s="302"/>
      <c r="BQ1873" s="302"/>
      <c r="BR1873" s="302"/>
      <c r="BS1873" s="302"/>
      <c r="BT1873" s="302"/>
      <c r="BU1873" s="302"/>
      <c r="BV1873" s="302"/>
      <c r="BW1873" s="302"/>
      <c r="BX1873" s="302"/>
    </row>
    <row r="1874">
      <c r="A1874" s="328"/>
      <c r="B1874" s="328"/>
      <c r="C1874" s="328"/>
      <c r="D1874" s="400"/>
      <c r="E1874" s="46"/>
      <c r="F1874" s="46"/>
      <c r="G1874" s="46"/>
      <c r="H1874" s="47"/>
      <c r="I1874" s="294"/>
      <c r="J1874" s="295"/>
      <c r="K1874" s="296"/>
      <c r="L1874" s="296"/>
      <c r="M1874" s="47"/>
      <c r="N1874" s="47"/>
      <c r="O1874" s="369"/>
      <c r="P1874" s="369"/>
      <c r="Q1874" s="298"/>
      <c r="R1874" s="298"/>
      <c r="S1874" s="298"/>
      <c r="T1874" s="298"/>
      <c r="U1874" s="298"/>
      <c r="V1874" s="298"/>
      <c r="W1874" s="309"/>
      <c r="X1874" s="309"/>
      <c r="Y1874" s="309"/>
      <c r="Z1874" s="309"/>
      <c r="AA1874" s="308"/>
      <c r="AB1874" s="308"/>
      <c r="AC1874" s="308"/>
      <c r="AD1874" s="308"/>
      <c r="AE1874" s="317"/>
      <c r="AF1874" s="317"/>
      <c r="AG1874" s="308"/>
      <c r="AH1874" s="317"/>
      <c r="AI1874" s="317"/>
      <c r="AJ1874" s="308"/>
      <c r="AK1874" s="308"/>
      <c r="AL1874" s="308"/>
      <c r="AM1874" s="308"/>
      <c r="AN1874" s="302"/>
      <c r="AO1874" s="302"/>
      <c r="AP1874" s="302"/>
      <c r="AQ1874" s="302"/>
      <c r="AR1874" s="302"/>
      <c r="AS1874" s="302"/>
      <c r="AT1874" s="302"/>
      <c r="AU1874" s="302"/>
      <c r="AV1874" s="302"/>
      <c r="AW1874" s="302"/>
      <c r="AX1874" s="302"/>
      <c r="AY1874" s="302"/>
      <c r="AZ1874" s="302"/>
      <c r="BA1874" s="302"/>
      <c r="BB1874" s="302"/>
      <c r="BC1874" s="302"/>
      <c r="BD1874" s="302"/>
      <c r="BE1874" s="302"/>
      <c r="BF1874" s="329"/>
      <c r="BG1874" s="302"/>
      <c r="BH1874" s="302"/>
      <c r="BI1874" s="302"/>
      <c r="BJ1874" s="302"/>
      <c r="BK1874" s="302"/>
      <c r="BL1874" s="302"/>
      <c r="BM1874" s="302"/>
      <c r="BN1874" s="302"/>
      <c r="BO1874" s="302"/>
      <c r="BP1874" s="302"/>
      <c r="BQ1874" s="302"/>
      <c r="BR1874" s="302"/>
      <c r="BS1874" s="302"/>
      <c r="BT1874" s="302"/>
      <c r="BU1874" s="302"/>
      <c r="BV1874" s="302"/>
      <c r="BW1874" s="302"/>
      <c r="BX1874" s="302"/>
    </row>
    <row r="1875">
      <c r="A1875" s="328"/>
      <c r="B1875" s="328"/>
      <c r="C1875" s="328"/>
      <c r="D1875" s="400"/>
      <c r="E1875" s="46"/>
      <c r="F1875" s="46"/>
      <c r="G1875" s="46"/>
      <c r="H1875" s="47"/>
      <c r="I1875" s="294"/>
      <c r="J1875" s="295"/>
      <c r="K1875" s="296"/>
      <c r="L1875" s="296"/>
      <c r="M1875" s="47"/>
      <c r="N1875" s="47"/>
      <c r="O1875" s="369"/>
      <c r="P1875" s="369"/>
      <c r="Q1875" s="298"/>
      <c r="R1875" s="298"/>
      <c r="S1875" s="298"/>
      <c r="T1875" s="298"/>
      <c r="U1875" s="298"/>
      <c r="V1875" s="298"/>
      <c r="W1875" s="309"/>
      <c r="X1875" s="309"/>
      <c r="Y1875" s="309"/>
      <c r="Z1875" s="309"/>
      <c r="AA1875" s="308"/>
      <c r="AB1875" s="308"/>
      <c r="AC1875" s="308"/>
      <c r="AD1875" s="308"/>
      <c r="AE1875" s="317"/>
      <c r="AF1875" s="317"/>
      <c r="AG1875" s="308"/>
      <c r="AH1875" s="317"/>
      <c r="AI1875" s="317"/>
      <c r="AJ1875" s="308"/>
      <c r="AK1875" s="308"/>
      <c r="AL1875" s="308"/>
      <c r="AM1875" s="308"/>
      <c r="AN1875" s="302"/>
      <c r="AO1875" s="302"/>
      <c r="AP1875" s="302"/>
      <c r="AQ1875" s="302"/>
      <c r="AR1875" s="302"/>
      <c r="AS1875" s="302"/>
      <c r="AT1875" s="302"/>
      <c r="AU1875" s="302"/>
      <c r="AV1875" s="302"/>
      <c r="AW1875" s="302"/>
      <c r="AX1875" s="302"/>
      <c r="AY1875" s="302"/>
      <c r="AZ1875" s="302"/>
      <c r="BA1875" s="302"/>
      <c r="BB1875" s="302"/>
      <c r="BC1875" s="302"/>
      <c r="BD1875" s="302"/>
      <c r="BE1875" s="302"/>
      <c r="BF1875" s="329"/>
      <c r="BG1875" s="302"/>
      <c r="BH1875" s="302"/>
      <c r="BI1875" s="302"/>
      <c r="BJ1875" s="302"/>
      <c r="BK1875" s="302"/>
      <c r="BL1875" s="302"/>
      <c r="BM1875" s="302"/>
      <c r="BN1875" s="302"/>
      <c r="BO1875" s="302"/>
      <c r="BP1875" s="302"/>
      <c r="BQ1875" s="302"/>
      <c r="BR1875" s="302"/>
      <c r="BS1875" s="302"/>
      <c r="BT1875" s="302"/>
      <c r="BU1875" s="302"/>
      <c r="BV1875" s="302"/>
      <c r="BW1875" s="302"/>
      <c r="BX1875" s="302"/>
    </row>
    <row r="1876">
      <c r="A1876" s="328"/>
      <c r="B1876" s="328"/>
      <c r="C1876" s="328"/>
      <c r="D1876" s="400"/>
      <c r="E1876" s="46"/>
      <c r="F1876" s="46"/>
      <c r="G1876" s="46"/>
      <c r="H1876" s="47"/>
      <c r="I1876" s="294"/>
      <c r="J1876" s="295"/>
      <c r="K1876" s="296"/>
      <c r="L1876" s="296"/>
      <c r="M1876" s="47"/>
      <c r="N1876" s="47"/>
      <c r="O1876" s="369"/>
      <c r="P1876" s="369"/>
      <c r="Q1876" s="298"/>
      <c r="R1876" s="298"/>
      <c r="S1876" s="298"/>
      <c r="T1876" s="298"/>
      <c r="U1876" s="298"/>
      <c r="V1876" s="298"/>
      <c r="W1876" s="309"/>
      <c r="X1876" s="309"/>
      <c r="Y1876" s="309"/>
      <c r="Z1876" s="309"/>
      <c r="AA1876" s="308"/>
      <c r="AB1876" s="308"/>
      <c r="AC1876" s="308"/>
      <c r="AD1876" s="308"/>
      <c r="AE1876" s="317"/>
      <c r="AF1876" s="317"/>
      <c r="AG1876" s="308"/>
      <c r="AH1876" s="317"/>
      <c r="AI1876" s="317"/>
      <c r="AJ1876" s="308"/>
      <c r="AK1876" s="308"/>
      <c r="AL1876" s="308"/>
      <c r="AM1876" s="308"/>
      <c r="AN1876" s="302"/>
      <c r="AO1876" s="302"/>
      <c r="AP1876" s="302"/>
      <c r="AQ1876" s="302"/>
      <c r="AR1876" s="302"/>
      <c r="AS1876" s="302"/>
      <c r="AT1876" s="302"/>
      <c r="AU1876" s="302"/>
      <c r="AV1876" s="302"/>
      <c r="AW1876" s="302"/>
      <c r="AX1876" s="302"/>
      <c r="AY1876" s="302"/>
      <c r="AZ1876" s="302"/>
      <c r="BA1876" s="302"/>
      <c r="BB1876" s="302"/>
      <c r="BC1876" s="302"/>
      <c r="BD1876" s="302"/>
      <c r="BE1876" s="302"/>
      <c r="BF1876" s="329"/>
      <c r="BG1876" s="302"/>
      <c r="BH1876" s="302"/>
      <c r="BI1876" s="302"/>
      <c r="BJ1876" s="302"/>
      <c r="BK1876" s="302"/>
      <c r="BL1876" s="302"/>
      <c r="BM1876" s="302"/>
      <c r="BN1876" s="302"/>
      <c r="BO1876" s="302"/>
      <c r="BP1876" s="302"/>
      <c r="BQ1876" s="302"/>
      <c r="BR1876" s="302"/>
      <c r="BS1876" s="302"/>
      <c r="BT1876" s="302"/>
      <c r="BU1876" s="302"/>
      <c r="BV1876" s="302"/>
      <c r="BW1876" s="302"/>
      <c r="BX1876" s="302"/>
    </row>
    <row r="1877">
      <c r="A1877" s="328"/>
      <c r="B1877" s="328"/>
      <c r="C1877" s="328"/>
      <c r="D1877" s="400"/>
      <c r="E1877" s="46"/>
      <c r="F1877" s="46"/>
      <c r="G1877" s="46"/>
      <c r="H1877" s="47"/>
      <c r="I1877" s="294"/>
      <c r="J1877" s="295"/>
      <c r="K1877" s="296"/>
      <c r="L1877" s="296"/>
      <c r="M1877" s="47"/>
      <c r="N1877" s="47"/>
      <c r="O1877" s="369"/>
      <c r="P1877" s="369"/>
      <c r="Q1877" s="298"/>
      <c r="R1877" s="298"/>
      <c r="S1877" s="298"/>
      <c r="T1877" s="298"/>
      <c r="U1877" s="298"/>
      <c r="V1877" s="298"/>
      <c r="W1877" s="309"/>
      <c r="X1877" s="309"/>
      <c r="Y1877" s="309"/>
      <c r="Z1877" s="309"/>
      <c r="AA1877" s="308"/>
      <c r="AB1877" s="308"/>
      <c r="AC1877" s="308"/>
      <c r="AD1877" s="308"/>
      <c r="AE1877" s="317"/>
      <c r="AF1877" s="317"/>
      <c r="AG1877" s="308"/>
      <c r="AH1877" s="317"/>
      <c r="AI1877" s="317"/>
      <c r="AJ1877" s="308"/>
      <c r="AK1877" s="308"/>
      <c r="AL1877" s="308"/>
      <c r="AM1877" s="308"/>
      <c r="AN1877" s="302"/>
      <c r="AO1877" s="302"/>
      <c r="AP1877" s="302"/>
      <c r="AQ1877" s="302"/>
      <c r="AR1877" s="302"/>
      <c r="AS1877" s="302"/>
      <c r="AT1877" s="302"/>
      <c r="AU1877" s="302"/>
      <c r="AV1877" s="302"/>
      <c r="AW1877" s="302"/>
      <c r="AX1877" s="302"/>
      <c r="AY1877" s="302"/>
      <c r="AZ1877" s="302"/>
      <c r="BA1877" s="302"/>
      <c r="BB1877" s="302"/>
      <c r="BC1877" s="302"/>
      <c r="BD1877" s="302"/>
      <c r="BE1877" s="302"/>
      <c r="BF1877" s="329"/>
      <c r="BG1877" s="302"/>
      <c r="BH1877" s="302"/>
      <c r="BI1877" s="302"/>
      <c r="BJ1877" s="302"/>
      <c r="BK1877" s="302"/>
      <c r="BL1877" s="302"/>
      <c r="BM1877" s="302"/>
      <c r="BN1877" s="302"/>
      <c r="BO1877" s="302"/>
      <c r="BP1877" s="302"/>
      <c r="BQ1877" s="302"/>
      <c r="BR1877" s="302"/>
      <c r="BS1877" s="302"/>
      <c r="BT1877" s="302"/>
      <c r="BU1877" s="302"/>
      <c r="BV1877" s="302"/>
      <c r="BW1877" s="302"/>
      <c r="BX1877" s="302"/>
    </row>
    <row r="1878">
      <c r="A1878" s="328"/>
      <c r="B1878" s="328"/>
      <c r="C1878" s="328"/>
      <c r="D1878" s="400"/>
      <c r="E1878" s="46"/>
      <c r="F1878" s="46"/>
      <c r="G1878" s="46"/>
      <c r="H1878" s="47"/>
      <c r="I1878" s="294"/>
      <c r="J1878" s="295"/>
      <c r="K1878" s="296"/>
      <c r="L1878" s="296"/>
      <c r="M1878" s="47"/>
      <c r="N1878" s="47"/>
      <c r="O1878" s="369"/>
      <c r="P1878" s="369"/>
      <c r="Q1878" s="298"/>
      <c r="R1878" s="298"/>
      <c r="S1878" s="298"/>
      <c r="T1878" s="298"/>
      <c r="U1878" s="298"/>
      <c r="V1878" s="298"/>
      <c r="W1878" s="309"/>
      <c r="X1878" s="309"/>
      <c r="Y1878" s="309"/>
      <c r="Z1878" s="309"/>
      <c r="AA1878" s="308"/>
      <c r="AB1878" s="308"/>
      <c r="AC1878" s="308"/>
      <c r="AD1878" s="308"/>
      <c r="AE1878" s="317"/>
      <c r="AF1878" s="317"/>
      <c r="AG1878" s="308"/>
      <c r="AH1878" s="317"/>
      <c r="AI1878" s="317"/>
      <c r="AJ1878" s="308"/>
      <c r="AK1878" s="308"/>
      <c r="AL1878" s="308"/>
      <c r="AM1878" s="308"/>
      <c r="AN1878" s="302"/>
      <c r="AO1878" s="302"/>
      <c r="AP1878" s="302"/>
      <c r="AQ1878" s="302"/>
      <c r="AR1878" s="302"/>
      <c r="AS1878" s="302"/>
      <c r="AT1878" s="302"/>
      <c r="AU1878" s="302"/>
      <c r="AV1878" s="302"/>
      <c r="AW1878" s="302"/>
      <c r="AX1878" s="302"/>
      <c r="AY1878" s="302"/>
      <c r="AZ1878" s="302"/>
      <c r="BA1878" s="302"/>
      <c r="BB1878" s="302"/>
      <c r="BC1878" s="302"/>
      <c r="BD1878" s="302"/>
      <c r="BE1878" s="302"/>
      <c r="BF1878" s="329"/>
      <c r="BG1878" s="302"/>
      <c r="BH1878" s="302"/>
      <c r="BI1878" s="302"/>
      <c r="BJ1878" s="302"/>
      <c r="BK1878" s="302"/>
      <c r="BL1878" s="302"/>
      <c r="BM1878" s="302"/>
      <c r="BN1878" s="302"/>
      <c r="BO1878" s="302"/>
      <c r="BP1878" s="302"/>
      <c r="BQ1878" s="302"/>
      <c r="BR1878" s="302"/>
      <c r="BS1878" s="302"/>
      <c r="BT1878" s="302"/>
      <c r="BU1878" s="302"/>
      <c r="BV1878" s="302"/>
      <c r="BW1878" s="302"/>
      <c r="BX1878" s="302"/>
    </row>
    <row r="1879">
      <c r="A1879" s="328"/>
      <c r="B1879" s="328"/>
      <c r="C1879" s="328"/>
      <c r="D1879" s="400"/>
      <c r="E1879" s="46"/>
      <c r="F1879" s="46"/>
      <c r="G1879" s="46"/>
      <c r="H1879" s="47"/>
      <c r="I1879" s="294"/>
      <c r="J1879" s="295"/>
      <c r="K1879" s="296"/>
      <c r="L1879" s="296"/>
      <c r="M1879" s="47"/>
      <c r="N1879" s="47"/>
      <c r="O1879" s="369"/>
      <c r="P1879" s="369"/>
      <c r="Q1879" s="298"/>
      <c r="R1879" s="298"/>
      <c r="S1879" s="298"/>
      <c r="T1879" s="298"/>
      <c r="U1879" s="298"/>
      <c r="V1879" s="298"/>
      <c r="W1879" s="309"/>
      <c r="X1879" s="309"/>
      <c r="Y1879" s="309"/>
      <c r="Z1879" s="309"/>
      <c r="AA1879" s="308"/>
      <c r="AB1879" s="308"/>
      <c r="AC1879" s="308"/>
      <c r="AD1879" s="308"/>
      <c r="AE1879" s="317"/>
      <c r="AF1879" s="317"/>
      <c r="AG1879" s="308"/>
      <c r="AH1879" s="317"/>
      <c r="AI1879" s="317"/>
      <c r="AJ1879" s="308"/>
      <c r="AK1879" s="308"/>
      <c r="AL1879" s="308"/>
      <c r="AM1879" s="308"/>
      <c r="AN1879" s="302"/>
      <c r="AO1879" s="302"/>
      <c r="AP1879" s="302"/>
      <c r="AQ1879" s="302"/>
      <c r="AR1879" s="302"/>
      <c r="AS1879" s="302"/>
      <c r="AT1879" s="302"/>
      <c r="AU1879" s="302"/>
      <c r="AV1879" s="302"/>
      <c r="AW1879" s="302"/>
      <c r="AX1879" s="302"/>
      <c r="AY1879" s="302"/>
      <c r="AZ1879" s="302"/>
      <c r="BA1879" s="302"/>
      <c r="BB1879" s="302"/>
      <c r="BC1879" s="302"/>
      <c r="BD1879" s="302"/>
      <c r="BE1879" s="302"/>
      <c r="BF1879" s="329"/>
      <c r="BG1879" s="302"/>
      <c r="BH1879" s="302"/>
      <c r="BI1879" s="302"/>
      <c r="BJ1879" s="302"/>
      <c r="BK1879" s="302"/>
      <c r="BL1879" s="302"/>
      <c r="BM1879" s="302"/>
      <c r="BN1879" s="302"/>
      <c r="BO1879" s="302"/>
      <c r="BP1879" s="302"/>
      <c r="BQ1879" s="302"/>
      <c r="BR1879" s="302"/>
      <c r="BS1879" s="302"/>
      <c r="BT1879" s="302"/>
      <c r="BU1879" s="302"/>
      <c r="BV1879" s="302"/>
      <c r="BW1879" s="302"/>
      <c r="BX1879" s="302"/>
    </row>
    <row r="1880">
      <c r="A1880" s="328"/>
      <c r="B1880" s="328"/>
      <c r="C1880" s="328"/>
      <c r="D1880" s="400"/>
      <c r="E1880" s="46"/>
      <c r="F1880" s="46"/>
      <c r="G1880" s="46"/>
      <c r="H1880" s="47"/>
      <c r="I1880" s="294"/>
      <c r="J1880" s="295"/>
      <c r="K1880" s="296"/>
      <c r="L1880" s="296"/>
      <c r="M1880" s="47"/>
      <c r="N1880" s="47"/>
      <c r="O1880" s="369"/>
      <c r="P1880" s="369"/>
      <c r="Q1880" s="298"/>
      <c r="R1880" s="298"/>
      <c r="S1880" s="298"/>
      <c r="T1880" s="298"/>
      <c r="U1880" s="298"/>
      <c r="V1880" s="298"/>
      <c r="W1880" s="309"/>
      <c r="X1880" s="309"/>
      <c r="Y1880" s="309"/>
      <c r="Z1880" s="309"/>
      <c r="AA1880" s="308"/>
      <c r="AB1880" s="308"/>
      <c r="AC1880" s="308"/>
      <c r="AD1880" s="308"/>
      <c r="AE1880" s="317"/>
      <c r="AF1880" s="317"/>
      <c r="AG1880" s="308"/>
      <c r="AH1880" s="317"/>
      <c r="AI1880" s="317"/>
      <c r="AJ1880" s="308"/>
      <c r="AK1880" s="308"/>
      <c r="AL1880" s="308"/>
      <c r="AM1880" s="308"/>
      <c r="AN1880" s="302"/>
      <c r="AO1880" s="302"/>
      <c r="AP1880" s="302"/>
      <c r="AQ1880" s="302"/>
      <c r="AR1880" s="302"/>
      <c r="AS1880" s="302"/>
      <c r="AT1880" s="302"/>
      <c r="AU1880" s="302"/>
      <c r="AV1880" s="302"/>
      <c r="AW1880" s="302"/>
      <c r="AX1880" s="302"/>
      <c r="AY1880" s="302"/>
      <c r="AZ1880" s="302"/>
      <c r="BA1880" s="302"/>
      <c r="BB1880" s="302"/>
      <c r="BC1880" s="302"/>
      <c r="BD1880" s="302"/>
      <c r="BE1880" s="302"/>
      <c r="BF1880" s="329"/>
      <c r="BG1880" s="302"/>
      <c r="BH1880" s="302"/>
      <c r="BI1880" s="302"/>
      <c r="BJ1880" s="302"/>
      <c r="BK1880" s="302"/>
      <c r="BL1880" s="302"/>
      <c r="BM1880" s="302"/>
      <c r="BN1880" s="302"/>
      <c r="BO1880" s="302"/>
      <c r="BP1880" s="302"/>
      <c r="BQ1880" s="302"/>
      <c r="BR1880" s="302"/>
      <c r="BS1880" s="302"/>
      <c r="BT1880" s="302"/>
      <c r="BU1880" s="302"/>
      <c r="BV1880" s="302"/>
      <c r="BW1880" s="302"/>
      <c r="BX1880" s="302"/>
    </row>
    <row r="1881">
      <c r="A1881" s="328"/>
      <c r="B1881" s="328"/>
      <c r="C1881" s="328"/>
      <c r="D1881" s="400"/>
      <c r="E1881" s="46"/>
      <c r="F1881" s="46"/>
      <c r="G1881" s="46"/>
      <c r="H1881" s="47"/>
      <c r="I1881" s="294"/>
      <c r="J1881" s="295"/>
      <c r="K1881" s="296"/>
      <c r="L1881" s="296"/>
      <c r="M1881" s="47"/>
      <c r="N1881" s="47"/>
      <c r="O1881" s="369"/>
      <c r="P1881" s="369"/>
      <c r="Q1881" s="298"/>
      <c r="R1881" s="298"/>
      <c r="S1881" s="298"/>
      <c r="T1881" s="298"/>
      <c r="U1881" s="298"/>
      <c r="V1881" s="298"/>
      <c r="W1881" s="309"/>
      <c r="X1881" s="309"/>
      <c r="Y1881" s="309"/>
      <c r="Z1881" s="309"/>
      <c r="AA1881" s="308"/>
      <c r="AB1881" s="308"/>
      <c r="AC1881" s="308"/>
      <c r="AD1881" s="308"/>
      <c r="AE1881" s="317"/>
      <c r="AF1881" s="317"/>
      <c r="AG1881" s="308"/>
      <c r="AH1881" s="317"/>
      <c r="AI1881" s="317"/>
      <c r="AJ1881" s="308"/>
      <c r="AK1881" s="308"/>
      <c r="AL1881" s="308"/>
      <c r="AM1881" s="308"/>
      <c r="AN1881" s="302"/>
      <c r="AO1881" s="302"/>
      <c r="AP1881" s="302"/>
      <c r="AQ1881" s="302"/>
      <c r="AR1881" s="302"/>
      <c r="AS1881" s="302"/>
      <c r="AT1881" s="302"/>
      <c r="AU1881" s="302"/>
      <c r="AV1881" s="302"/>
      <c r="AW1881" s="302"/>
      <c r="AX1881" s="302"/>
      <c r="AY1881" s="302"/>
      <c r="AZ1881" s="302"/>
      <c r="BA1881" s="302"/>
      <c r="BB1881" s="302"/>
      <c r="BC1881" s="302"/>
      <c r="BD1881" s="302"/>
      <c r="BE1881" s="302"/>
      <c r="BF1881" s="329"/>
      <c r="BG1881" s="302"/>
      <c r="BH1881" s="302"/>
      <c r="BI1881" s="302"/>
      <c r="BJ1881" s="302"/>
      <c r="BK1881" s="302"/>
      <c r="BL1881" s="302"/>
      <c r="BM1881" s="302"/>
      <c r="BN1881" s="302"/>
      <c r="BO1881" s="302"/>
      <c r="BP1881" s="302"/>
      <c r="BQ1881" s="302"/>
      <c r="BR1881" s="302"/>
      <c r="BS1881" s="302"/>
      <c r="BT1881" s="302"/>
      <c r="BU1881" s="302"/>
      <c r="BV1881" s="302"/>
      <c r="BW1881" s="302"/>
      <c r="BX1881" s="302"/>
    </row>
    <row r="1882">
      <c r="A1882" s="328"/>
      <c r="B1882" s="328"/>
      <c r="C1882" s="328"/>
      <c r="D1882" s="400"/>
      <c r="E1882" s="46"/>
      <c r="F1882" s="46"/>
      <c r="G1882" s="46"/>
      <c r="H1882" s="47"/>
      <c r="I1882" s="294"/>
      <c r="J1882" s="295"/>
      <c r="K1882" s="296"/>
      <c r="L1882" s="296"/>
      <c r="M1882" s="47"/>
      <c r="N1882" s="47"/>
      <c r="O1882" s="369"/>
      <c r="P1882" s="369"/>
      <c r="Q1882" s="298"/>
      <c r="R1882" s="298"/>
      <c r="S1882" s="298"/>
      <c r="T1882" s="298"/>
      <c r="U1882" s="298"/>
      <c r="V1882" s="298"/>
      <c r="W1882" s="309"/>
      <c r="X1882" s="309"/>
      <c r="Y1882" s="309"/>
      <c r="Z1882" s="309"/>
      <c r="AA1882" s="308"/>
      <c r="AB1882" s="308"/>
      <c r="AC1882" s="308"/>
      <c r="AD1882" s="308"/>
      <c r="AE1882" s="317"/>
      <c r="AF1882" s="317"/>
      <c r="AG1882" s="308"/>
      <c r="AH1882" s="317"/>
      <c r="AI1882" s="317"/>
      <c r="AJ1882" s="308"/>
      <c r="AK1882" s="308"/>
      <c r="AL1882" s="308"/>
      <c r="AM1882" s="308"/>
      <c r="AN1882" s="302"/>
      <c r="AO1882" s="302"/>
      <c r="AP1882" s="302"/>
      <c r="AQ1882" s="302"/>
      <c r="AR1882" s="302"/>
      <c r="AS1882" s="302"/>
      <c r="AT1882" s="302"/>
      <c r="AU1882" s="302"/>
      <c r="AV1882" s="302"/>
      <c r="AW1882" s="302"/>
      <c r="AX1882" s="302"/>
      <c r="AY1882" s="302"/>
      <c r="AZ1882" s="302"/>
      <c r="BA1882" s="302"/>
      <c r="BB1882" s="302"/>
      <c r="BC1882" s="302"/>
      <c r="BD1882" s="302"/>
      <c r="BE1882" s="302"/>
      <c r="BF1882" s="329"/>
      <c r="BG1882" s="302"/>
      <c r="BH1882" s="302"/>
      <c r="BI1882" s="302"/>
      <c r="BJ1882" s="302"/>
      <c r="BK1882" s="302"/>
      <c r="BL1882" s="302"/>
      <c r="BM1882" s="302"/>
      <c r="BN1882" s="302"/>
      <c r="BO1882" s="302"/>
      <c r="BP1882" s="302"/>
      <c r="BQ1882" s="302"/>
      <c r="BR1882" s="302"/>
      <c r="BS1882" s="302"/>
      <c r="BT1882" s="302"/>
      <c r="BU1882" s="302"/>
      <c r="BV1882" s="302"/>
      <c r="BW1882" s="302"/>
      <c r="BX1882" s="302"/>
    </row>
    <row r="1883">
      <c r="A1883" s="328"/>
      <c r="B1883" s="328"/>
      <c r="C1883" s="328"/>
      <c r="D1883" s="400"/>
      <c r="E1883" s="46"/>
      <c r="F1883" s="46"/>
      <c r="G1883" s="46"/>
      <c r="H1883" s="47"/>
      <c r="I1883" s="294"/>
      <c r="J1883" s="295"/>
      <c r="K1883" s="296"/>
      <c r="L1883" s="296"/>
      <c r="M1883" s="47"/>
      <c r="N1883" s="47"/>
      <c r="O1883" s="369"/>
      <c r="P1883" s="369"/>
      <c r="Q1883" s="298"/>
      <c r="R1883" s="298"/>
      <c r="S1883" s="298"/>
      <c r="T1883" s="298"/>
      <c r="U1883" s="298"/>
      <c r="V1883" s="298"/>
      <c r="W1883" s="309"/>
      <c r="X1883" s="309"/>
      <c r="Y1883" s="309"/>
      <c r="Z1883" s="309"/>
      <c r="AA1883" s="308"/>
      <c r="AB1883" s="308"/>
      <c r="AC1883" s="308"/>
      <c r="AD1883" s="308"/>
      <c r="AE1883" s="317"/>
      <c r="AF1883" s="317"/>
      <c r="AG1883" s="308"/>
      <c r="AH1883" s="317"/>
      <c r="AI1883" s="317"/>
      <c r="AJ1883" s="308"/>
      <c r="AK1883" s="308"/>
      <c r="AL1883" s="308"/>
      <c r="AM1883" s="308"/>
      <c r="AN1883" s="302"/>
      <c r="AO1883" s="302"/>
      <c r="AP1883" s="302"/>
      <c r="AQ1883" s="302"/>
      <c r="AR1883" s="302"/>
      <c r="AS1883" s="302"/>
      <c r="AT1883" s="302"/>
      <c r="AU1883" s="302"/>
      <c r="AV1883" s="302"/>
      <c r="AW1883" s="302"/>
      <c r="AX1883" s="302"/>
      <c r="AY1883" s="302"/>
      <c r="AZ1883" s="302"/>
      <c r="BA1883" s="302"/>
      <c r="BB1883" s="302"/>
      <c r="BC1883" s="302"/>
      <c r="BD1883" s="302"/>
      <c r="BE1883" s="302"/>
      <c r="BF1883" s="329"/>
      <c r="BG1883" s="302"/>
      <c r="BH1883" s="302"/>
      <c r="BI1883" s="302"/>
      <c r="BJ1883" s="302"/>
      <c r="BK1883" s="302"/>
      <c r="BL1883" s="302"/>
      <c r="BM1883" s="302"/>
      <c r="BN1883" s="302"/>
      <c r="BO1883" s="302"/>
      <c r="BP1883" s="302"/>
      <c r="BQ1883" s="302"/>
      <c r="BR1883" s="302"/>
      <c r="BS1883" s="302"/>
      <c r="BT1883" s="302"/>
      <c r="BU1883" s="302"/>
      <c r="BV1883" s="302"/>
      <c r="BW1883" s="302"/>
      <c r="BX1883" s="302"/>
    </row>
    <row r="1884">
      <c r="A1884" s="328"/>
      <c r="B1884" s="328"/>
      <c r="C1884" s="328"/>
      <c r="D1884" s="400"/>
      <c r="E1884" s="46"/>
      <c r="F1884" s="46"/>
      <c r="G1884" s="46"/>
      <c r="H1884" s="47"/>
      <c r="I1884" s="294"/>
      <c r="J1884" s="295"/>
      <c r="K1884" s="296"/>
      <c r="L1884" s="296"/>
      <c r="M1884" s="47"/>
      <c r="N1884" s="47"/>
      <c r="O1884" s="369"/>
      <c r="P1884" s="369"/>
      <c r="Q1884" s="298"/>
      <c r="R1884" s="298"/>
      <c r="S1884" s="298"/>
      <c r="T1884" s="298"/>
      <c r="U1884" s="298"/>
      <c r="V1884" s="298"/>
      <c r="W1884" s="309"/>
      <c r="X1884" s="309"/>
      <c r="Y1884" s="309"/>
      <c r="Z1884" s="309"/>
      <c r="AA1884" s="308"/>
      <c r="AB1884" s="308"/>
      <c r="AC1884" s="308"/>
      <c r="AD1884" s="308"/>
      <c r="AE1884" s="317"/>
      <c r="AF1884" s="317"/>
      <c r="AG1884" s="308"/>
      <c r="AH1884" s="317"/>
      <c r="AI1884" s="317"/>
      <c r="AJ1884" s="308"/>
      <c r="AK1884" s="308"/>
      <c r="AL1884" s="308"/>
      <c r="AM1884" s="308"/>
      <c r="AN1884" s="302"/>
      <c r="AO1884" s="302"/>
      <c r="AP1884" s="302"/>
      <c r="AQ1884" s="302"/>
      <c r="AR1884" s="302"/>
      <c r="AS1884" s="302"/>
      <c r="AT1884" s="302"/>
      <c r="AU1884" s="302"/>
      <c r="AV1884" s="302"/>
      <c r="AW1884" s="302"/>
      <c r="AX1884" s="302"/>
      <c r="AY1884" s="302"/>
      <c r="AZ1884" s="302"/>
      <c r="BA1884" s="302"/>
      <c r="BB1884" s="302"/>
      <c r="BC1884" s="302"/>
      <c r="BD1884" s="302"/>
      <c r="BE1884" s="302"/>
      <c r="BF1884" s="329"/>
      <c r="BG1884" s="302"/>
      <c r="BH1884" s="302"/>
      <c r="BI1884" s="302"/>
      <c r="BJ1884" s="302"/>
      <c r="BK1884" s="302"/>
      <c r="BL1884" s="302"/>
      <c r="BM1884" s="302"/>
      <c r="BN1884" s="302"/>
      <c r="BO1884" s="302"/>
      <c r="BP1884" s="302"/>
      <c r="BQ1884" s="302"/>
      <c r="BR1884" s="302"/>
      <c r="BS1884" s="302"/>
      <c r="BT1884" s="302"/>
      <c r="BU1884" s="302"/>
      <c r="BV1884" s="302"/>
      <c r="BW1884" s="302"/>
      <c r="BX1884" s="302"/>
    </row>
    <row r="1885">
      <c r="A1885" s="328"/>
      <c r="B1885" s="328"/>
      <c r="C1885" s="328"/>
      <c r="D1885" s="400"/>
      <c r="E1885" s="46"/>
      <c r="F1885" s="46"/>
      <c r="G1885" s="46"/>
      <c r="H1885" s="47"/>
      <c r="I1885" s="294"/>
      <c r="J1885" s="295"/>
      <c r="K1885" s="296"/>
      <c r="L1885" s="296"/>
      <c r="M1885" s="47"/>
      <c r="N1885" s="47"/>
      <c r="O1885" s="369"/>
      <c r="P1885" s="369"/>
      <c r="Q1885" s="298"/>
      <c r="R1885" s="298"/>
      <c r="S1885" s="298"/>
      <c r="T1885" s="298"/>
      <c r="U1885" s="298"/>
      <c r="V1885" s="298"/>
      <c r="W1885" s="309"/>
      <c r="X1885" s="309"/>
      <c r="Y1885" s="309"/>
      <c r="Z1885" s="309"/>
      <c r="AA1885" s="308"/>
      <c r="AB1885" s="308"/>
      <c r="AC1885" s="308"/>
      <c r="AD1885" s="308"/>
      <c r="AE1885" s="317"/>
      <c r="AF1885" s="317"/>
      <c r="AG1885" s="308"/>
      <c r="AH1885" s="317"/>
      <c r="AI1885" s="317"/>
      <c r="AJ1885" s="308"/>
      <c r="AK1885" s="308"/>
      <c r="AL1885" s="308"/>
      <c r="AM1885" s="308"/>
      <c r="AN1885" s="302"/>
      <c r="AO1885" s="302"/>
      <c r="AP1885" s="302"/>
      <c r="AQ1885" s="302"/>
      <c r="AR1885" s="302"/>
      <c r="AS1885" s="302"/>
      <c r="AT1885" s="302"/>
      <c r="AU1885" s="302"/>
      <c r="AV1885" s="302"/>
      <c r="AW1885" s="302"/>
      <c r="AX1885" s="302"/>
      <c r="AY1885" s="302"/>
      <c r="AZ1885" s="302"/>
      <c r="BA1885" s="302"/>
      <c r="BB1885" s="302"/>
      <c r="BC1885" s="302"/>
      <c r="BD1885" s="302"/>
      <c r="BE1885" s="302"/>
      <c r="BF1885" s="329"/>
      <c r="BG1885" s="302"/>
      <c r="BH1885" s="302"/>
      <c r="BI1885" s="302"/>
      <c r="BJ1885" s="302"/>
      <c r="BK1885" s="302"/>
      <c r="BL1885" s="302"/>
      <c r="BM1885" s="302"/>
      <c r="BN1885" s="302"/>
      <c r="BO1885" s="302"/>
      <c r="BP1885" s="302"/>
      <c r="BQ1885" s="302"/>
      <c r="BR1885" s="302"/>
      <c r="BS1885" s="302"/>
      <c r="BT1885" s="302"/>
      <c r="BU1885" s="302"/>
      <c r="BV1885" s="302"/>
      <c r="BW1885" s="302"/>
      <c r="BX1885" s="302"/>
    </row>
    <row r="1886">
      <c r="A1886" s="328"/>
      <c r="B1886" s="328"/>
      <c r="C1886" s="328"/>
      <c r="D1886" s="400"/>
      <c r="E1886" s="46"/>
      <c r="F1886" s="46"/>
      <c r="G1886" s="46"/>
      <c r="H1886" s="47"/>
      <c r="I1886" s="294"/>
      <c r="J1886" s="295"/>
      <c r="K1886" s="296"/>
      <c r="L1886" s="296"/>
      <c r="M1886" s="47"/>
      <c r="N1886" s="47"/>
      <c r="O1886" s="369"/>
      <c r="P1886" s="369"/>
      <c r="Q1886" s="298"/>
      <c r="R1886" s="298"/>
      <c r="S1886" s="298"/>
      <c r="T1886" s="298"/>
      <c r="U1886" s="298"/>
      <c r="V1886" s="298"/>
      <c r="W1886" s="309"/>
      <c r="X1886" s="309"/>
      <c r="Y1886" s="309"/>
      <c r="Z1886" s="309"/>
      <c r="AA1886" s="308"/>
      <c r="AB1886" s="308"/>
      <c r="AC1886" s="308"/>
      <c r="AD1886" s="308"/>
      <c r="AE1886" s="317"/>
      <c r="AF1886" s="317"/>
      <c r="AG1886" s="308"/>
      <c r="AH1886" s="317"/>
      <c r="AI1886" s="317"/>
      <c r="AJ1886" s="308"/>
      <c r="AK1886" s="308"/>
      <c r="AL1886" s="308"/>
      <c r="AM1886" s="308"/>
      <c r="AN1886" s="302"/>
      <c r="AO1886" s="302"/>
      <c r="AP1886" s="302"/>
      <c r="AQ1886" s="302"/>
      <c r="AR1886" s="302"/>
      <c r="AS1886" s="302"/>
      <c r="AT1886" s="302"/>
      <c r="AU1886" s="302"/>
      <c r="AV1886" s="302"/>
      <c r="AW1886" s="302"/>
      <c r="AX1886" s="302"/>
      <c r="AY1886" s="302"/>
      <c r="AZ1886" s="302"/>
      <c r="BA1886" s="302"/>
      <c r="BB1886" s="302"/>
      <c r="BC1886" s="302"/>
      <c r="BD1886" s="302"/>
      <c r="BE1886" s="302"/>
      <c r="BF1886" s="329"/>
      <c r="BG1886" s="302"/>
      <c r="BH1886" s="302"/>
      <c r="BI1886" s="302"/>
      <c r="BJ1886" s="302"/>
      <c r="BK1886" s="302"/>
      <c r="BL1886" s="302"/>
      <c r="BM1886" s="302"/>
      <c r="BN1886" s="302"/>
      <c r="BO1886" s="302"/>
      <c r="BP1886" s="302"/>
      <c r="BQ1886" s="302"/>
      <c r="BR1886" s="302"/>
      <c r="BS1886" s="302"/>
      <c r="BT1886" s="302"/>
      <c r="BU1886" s="302"/>
      <c r="BV1886" s="302"/>
      <c r="BW1886" s="302"/>
      <c r="BX1886" s="302"/>
    </row>
    <row r="1887">
      <c r="A1887" s="328"/>
      <c r="B1887" s="328"/>
      <c r="C1887" s="328"/>
      <c r="D1887" s="400"/>
      <c r="E1887" s="46"/>
      <c r="F1887" s="46"/>
      <c r="G1887" s="46"/>
      <c r="H1887" s="47"/>
      <c r="I1887" s="294"/>
      <c r="J1887" s="295"/>
      <c r="K1887" s="296"/>
      <c r="L1887" s="296"/>
      <c r="M1887" s="47"/>
      <c r="N1887" s="47"/>
      <c r="O1887" s="369"/>
      <c r="P1887" s="369"/>
      <c r="Q1887" s="298"/>
      <c r="R1887" s="298"/>
      <c r="S1887" s="298"/>
      <c r="T1887" s="298"/>
      <c r="U1887" s="298"/>
      <c r="V1887" s="298"/>
      <c r="W1887" s="309"/>
      <c r="X1887" s="309"/>
      <c r="Y1887" s="309"/>
      <c r="Z1887" s="309"/>
      <c r="AA1887" s="308"/>
      <c r="AB1887" s="308"/>
      <c r="AC1887" s="308"/>
      <c r="AD1887" s="308"/>
      <c r="AE1887" s="317"/>
      <c r="AF1887" s="317"/>
      <c r="AG1887" s="308"/>
      <c r="AH1887" s="317"/>
      <c r="AI1887" s="317"/>
      <c r="AJ1887" s="308"/>
      <c r="AK1887" s="308"/>
      <c r="AL1887" s="308"/>
      <c r="AM1887" s="308"/>
      <c r="AN1887" s="302"/>
      <c r="AO1887" s="302"/>
      <c r="AP1887" s="302"/>
      <c r="AQ1887" s="302"/>
      <c r="AR1887" s="302"/>
      <c r="AS1887" s="302"/>
      <c r="AT1887" s="302"/>
      <c r="AU1887" s="302"/>
      <c r="AV1887" s="302"/>
      <c r="AW1887" s="302"/>
      <c r="AX1887" s="302"/>
      <c r="AY1887" s="302"/>
      <c r="AZ1887" s="302"/>
      <c r="BA1887" s="302"/>
      <c r="BB1887" s="302"/>
      <c r="BC1887" s="302"/>
      <c r="BD1887" s="302"/>
      <c r="BE1887" s="302"/>
      <c r="BF1887" s="329"/>
      <c r="BG1887" s="302"/>
      <c r="BH1887" s="302"/>
      <c r="BI1887" s="302"/>
      <c r="BJ1887" s="302"/>
      <c r="BK1887" s="302"/>
      <c r="BL1887" s="302"/>
      <c r="BM1887" s="302"/>
      <c r="BN1887" s="302"/>
      <c r="BO1887" s="302"/>
      <c r="BP1887" s="302"/>
      <c r="BQ1887" s="302"/>
      <c r="BR1887" s="302"/>
      <c r="BS1887" s="302"/>
      <c r="BT1887" s="302"/>
      <c r="BU1887" s="302"/>
      <c r="BV1887" s="302"/>
      <c r="BW1887" s="302"/>
      <c r="BX1887" s="302"/>
    </row>
    <row r="1888">
      <c r="A1888" s="328"/>
      <c r="B1888" s="328"/>
      <c r="C1888" s="328"/>
      <c r="D1888" s="400"/>
      <c r="E1888" s="46"/>
      <c r="F1888" s="46"/>
      <c r="G1888" s="46"/>
      <c r="H1888" s="47"/>
      <c r="I1888" s="294"/>
      <c r="J1888" s="295"/>
      <c r="K1888" s="296"/>
      <c r="L1888" s="296"/>
      <c r="M1888" s="47"/>
      <c r="N1888" s="47"/>
      <c r="O1888" s="369"/>
      <c r="P1888" s="369"/>
      <c r="Q1888" s="298"/>
      <c r="R1888" s="298"/>
      <c r="S1888" s="298"/>
      <c r="T1888" s="298"/>
      <c r="U1888" s="298"/>
      <c r="V1888" s="298"/>
      <c r="W1888" s="309"/>
      <c r="X1888" s="309"/>
      <c r="Y1888" s="309"/>
      <c r="Z1888" s="309"/>
      <c r="AA1888" s="308"/>
      <c r="AB1888" s="308"/>
      <c r="AC1888" s="308"/>
      <c r="AD1888" s="308"/>
      <c r="AE1888" s="317"/>
      <c r="AF1888" s="317"/>
      <c r="AG1888" s="308"/>
      <c r="AH1888" s="317"/>
      <c r="AI1888" s="317"/>
      <c r="AJ1888" s="308"/>
      <c r="AK1888" s="308"/>
      <c r="AL1888" s="308"/>
      <c r="AM1888" s="308"/>
      <c r="AN1888" s="302"/>
      <c r="AO1888" s="302"/>
      <c r="AP1888" s="302"/>
      <c r="AQ1888" s="302"/>
      <c r="AR1888" s="302"/>
      <c r="AS1888" s="302"/>
      <c r="AT1888" s="302"/>
      <c r="AU1888" s="302"/>
      <c r="AV1888" s="302"/>
      <c r="AW1888" s="302"/>
      <c r="AX1888" s="302"/>
      <c r="AY1888" s="302"/>
      <c r="AZ1888" s="302"/>
      <c r="BA1888" s="302"/>
      <c r="BB1888" s="302"/>
      <c r="BC1888" s="302"/>
      <c r="BD1888" s="302"/>
      <c r="BE1888" s="302"/>
      <c r="BF1888" s="329"/>
      <c r="BG1888" s="302"/>
      <c r="BH1888" s="302"/>
      <c r="BI1888" s="302"/>
      <c r="BJ1888" s="302"/>
      <c r="BK1888" s="302"/>
      <c r="BL1888" s="302"/>
      <c r="BM1888" s="302"/>
      <c r="BN1888" s="302"/>
      <c r="BO1888" s="302"/>
      <c r="BP1888" s="302"/>
      <c r="BQ1888" s="302"/>
      <c r="BR1888" s="302"/>
      <c r="BS1888" s="302"/>
      <c r="BT1888" s="302"/>
      <c r="BU1888" s="302"/>
      <c r="BV1888" s="302"/>
      <c r="BW1888" s="302"/>
      <c r="BX1888" s="302"/>
    </row>
    <row r="1889">
      <c r="A1889" s="328"/>
      <c r="B1889" s="328"/>
      <c r="C1889" s="328"/>
      <c r="D1889" s="400"/>
      <c r="E1889" s="46"/>
      <c r="F1889" s="46"/>
      <c r="G1889" s="46"/>
      <c r="H1889" s="47"/>
      <c r="I1889" s="294"/>
      <c r="J1889" s="295"/>
      <c r="K1889" s="296"/>
      <c r="L1889" s="296"/>
      <c r="M1889" s="47"/>
      <c r="N1889" s="47"/>
      <c r="O1889" s="369"/>
      <c r="P1889" s="369"/>
      <c r="Q1889" s="298"/>
      <c r="R1889" s="298"/>
      <c r="S1889" s="298"/>
      <c r="T1889" s="298"/>
      <c r="U1889" s="298"/>
      <c r="V1889" s="298"/>
      <c r="W1889" s="309"/>
      <c r="X1889" s="309"/>
      <c r="Y1889" s="309"/>
      <c r="Z1889" s="309"/>
      <c r="AA1889" s="308"/>
      <c r="AB1889" s="308"/>
      <c r="AC1889" s="308"/>
      <c r="AD1889" s="308"/>
      <c r="AE1889" s="317"/>
      <c r="AF1889" s="317"/>
      <c r="AG1889" s="308"/>
      <c r="AH1889" s="317"/>
      <c r="AI1889" s="317"/>
      <c r="AJ1889" s="308"/>
      <c r="AK1889" s="308"/>
      <c r="AL1889" s="308"/>
      <c r="AM1889" s="308"/>
      <c r="AN1889" s="302"/>
      <c r="AO1889" s="302"/>
      <c r="AP1889" s="302"/>
      <c r="AQ1889" s="302"/>
      <c r="AR1889" s="302"/>
      <c r="AS1889" s="302"/>
      <c r="AT1889" s="302"/>
      <c r="AU1889" s="302"/>
      <c r="AV1889" s="302"/>
      <c r="AW1889" s="302"/>
      <c r="AX1889" s="302"/>
      <c r="AY1889" s="302"/>
      <c r="AZ1889" s="302"/>
      <c r="BA1889" s="302"/>
      <c r="BB1889" s="302"/>
      <c r="BC1889" s="302"/>
      <c r="BD1889" s="302"/>
      <c r="BE1889" s="302"/>
      <c r="BF1889" s="329"/>
      <c r="BG1889" s="302"/>
      <c r="BH1889" s="302"/>
      <c r="BI1889" s="302"/>
      <c r="BJ1889" s="302"/>
      <c r="BK1889" s="302"/>
      <c r="BL1889" s="302"/>
      <c r="BM1889" s="302"/>
      <c r="BN1889" s="302"/>
      <c r="BO1889" s="302"/>
      <c r="BP1889" s="302"/>
      <c r="BQ1889" s="302"/>
      <c r="BR1889" s="302"/>
      <c r="BS1889" s="302"/>
      <c r="BT1889" s="302"/>
      <c r="BU1889" s="302"/>
      <c r="BV1889" s="302"/>
      <c r="BW1889" s="302"/>
      <c r="BX1889" s="302"/>
    </row>
    <row r="1890">
      <c r="A1890" s="328"/>
      <c r="B1890" s="328"/>
      <c r="C1890" s="328"/>
      <c r="D1890" s="400"/>
      <c r="E1890" s="46"/>
      <c r="F1890" s="46"/>
      <c r="G1890" s="46"/>
      <c r="H1890" s="47"/>
      <c r="I1890" s="294"/>
      <c r="J1890" s="295"/>
      <c r="K1890" s="296"/>
      <c r="L1890" s="296"/>
      <c r="M1890" s="47"/>
      <c r="N1890" s="47"/>
      <c r="O1890" s="369"/>
      <c r="P1890" s="369"/>
      <c r="Q1890" s="298"/>
      <c r="R1890" s="298"/>
      <c r="S1890" s="298"/>
      <c r="T1890" s="298"/>
      <c r="U1890" s="298"/>
      <c r="V1890" s="298"/>
      <c r="W1890" s="309"/>
      <c r="X1890" s="309"/>
      <c r="Y1890" s="309"/>
      <c r="Z1890" s="309"/>
      <c r="AA1890" s="308"/>
      <c r="AB1890" s="308"/>
      <c r="AC1890" s="308"/>
      <c r="AD1890" s="308"/>
      <c r="AE1890" s="317"/>
      <c r="AF1890" s="317"/>
      <c r="AG1890" s="308"/>
      <c r="AH1890" s="317"/>
      <c r="AI1890" s="317"/>
      <c r="AJ1890" s="308"/>
      <c r="AK1890" s="308"/>
      <c r="AL1890" s="308"/>
      <c r="AM1890" s="308"/>
      <c r="AN1890" s="302"/>
      <c r="AO1890" s="302"/>
      <c r="AP1890" s="302"/>
      <c r="AQ1890" s="302"/>
      <c r="AR1890" s="302"/>
      <c r="AS1890" s="302"/>
      <c r="AT1890" s="302"/>
      <c r="AU1890" s="302"/>
      <c r="AV1890" s="302"/>
      <c r="AW1890" s="302"/>
      <c r="AX1890" s="302"/>
      <c r="AY1890" s="302"/>
      <c r="AZ1890" s="302"/>
      <c r="BA1890" s="302"/>
      <c r="BB1890" s="302"/>
      <c r="BC1890" s="302"/>
      <c r="BD1890" s="302"/>
      <c r="BE1890" s="302"/>
      <c r="BF1890" s="329"/>
      <c r="BG1890" s="302"/>
      <c r="BH1890" s="302"/>
      <c r="BI1890" s="302"/>
      <c r="BJ1890" s="302"/>
      <c r="BK1890" s="302"/>
      <c r="BL1890" s="302"/>
      <c r="BM1890" s="302"/>
      <c r="BN1890" s="302"/>
      <c r="BO1890" s="302"/>
      <c r="BP1890" s="302"/>
      <c r="BQ1890" s="302"/>
      <c r="BR1890" s="302"/>
      <c r="BS1890" s="302"/>
      <c r="BT1890" s="302"/>
      <c r="BU1890" s="302"/>
      <c r="BV1890" s="302"/>
      <c r="BW1890" s="302"/>
      <c r="BX1890" s="302"/>
    </row>
    <row r="1891">
      <c r="A1891" s="328"/>
      <c r="B1891" s="328"/>
      <c r="C1891" s="328"/>
      <c r="D1891" s="400"/>
      <c r="E1891" s="46"/>
      <c r="F1891" s="46"/>
      <c r="G1891" s="46"/>
      <c r="H1891" s="47"/>
      <c r="I1891" s="294"/>
      <c r="J1891" s="295"/>
      <c r="K1891" s="296"/>
      <c r="L1891" s="296"/>
      <c r="M1891" s="47"/>
      <c r="N1891" s="47"/>
      <c r="O1891" s="369"/>
      <c r="P1891" s="369"/>
      <c r="Q1891" s="298"/>
      <c r="R1891" s="298"/>
      <c r="S1891" s="298"/>
      <c r="T1891" s="298"/>
      <c r="U1891" s="298"/>
      <c r="V1891" s="298"/>
      <c r="W1891" s="309"/>
      <c r="X1891" s="309"/>
      <c r="Y1891" s="309"/>
      <c r="Z1891" s="309"/>
      <c r="AA1891" s="308"/>
      <c r="AB1891" s="308"/>
      <c r="AC1891" s="308"/>
      <c r="AD1891" s="308"/>
      <c r="AE1891" s="317"/>
      <c r="AF1891" s="317"/>
      <c r="AG1891" s="308"/>
      <c r="AH1891" s="317"/>
      <c r="AI1891" s="317"/>
      <c r="AJ1891" s="308"/>
      <c r="AK1891" s="308"/>
      <c r="AL1891" s="308"/>
      <c r="AM1891" s="308"/>
      <c r="AN1891" s="302"/>
      <c r="AO1891" s="302"/>
      <c r="AP1891" s="302"/>
      <c r="AQ1891" s="302"/>
      <c r="AR1891" s="302"/>
      <c r="AS1891" s="302"/>
      <c r="AT1891" s="302"/>
      <c r="AU1891" s="302"/>
      <c r="AV1891" s="302"/>
      <c r="AW1891" s="302"/>
      <c r="AX1891" s="302"/>
      <c r="AY1891" s="302"/>
      <c r="AZ1891" s="302"/>
      <c r="BA1891" s="302"/>
      <c r="BB1891" s="302"/>
      <c r="BC1891" s="302"/>
      <c r="BD1891" s="302"/>
      <c r="BE1891" s="302"/>
      <c r="BF1891" s="329"/>
      <c r="BG1891" s="302"/>
      <c r="BH1891" s="302"/>
      <c r="BI1891" s="302"/>
      <c r="BJ1891" s="302"/>
      <c r="BK1891" s="302"/>
      <c r="BL1891" s="302"/>
      <c r="BM1891" s="302"/>
      <c r="BN1891" s="302"/>
      <c r="BO1891" s="302"/>
      <c r="BP1891" s="302"/>
      <c r="BQ1891" s="302"/>
      <c r="BR1891" s="302"/>
      <c r="BS1891" s="302"/>
      <c r="BT1891" s="302"/>
      <c r="BU1891" s="302"/>
      <c r="BV1891" s="302"/>
      <c r="BW1891" s="302"/>
      <c r="BX1891" s="302"/>
    </row>
    <row r="1892">
      <c r="A1892" s="328"/>
      <c r="B1892" s="328"/>
      <c r="C1892" s="328"/>
      <c r="D1892" s="400"/>
      <c r="E1892" s="46"/>
      <c r="F1892" s="46"/>
      <c r="G1892" s="46"/>
      <c r="H1892" s="47"/>
      <c r="I1892" s="294"/>
      <c r="J1892" s="295"/>
      <c r="K1892" s="296"/>
      <c r="L1892" s="296"/>
      <c r="M1892" s="47"/>
      <c r="N1892" s="47"/>
      <c r="O1892" s="369"/>
      <c r="P1892" s="369"/>
      <c r="Q1892" s="298"/>
      <c r="R1892" s="298"/>
      <c r="S1892" s="298"/>
      <c r="T1892" s="298"/>
      <c r="U1892" s="298"/>
      <c r="V1892" s="298"/>
      <c r="W1892" s="309"/>
      <c r="X1892" s="309"/>
      <c r="Y1892" s="309"/>
      <c r="Z1892" s="309"/>
      <c r="AA1892" s="308"/>
      <c r="AB1892" s="308"/>
      <c r="AC1892" s="308"/>
      <c r="AD1892" s="308"/>
      <c r="AE1892" s="317"/>
      <c r="AF1892" s="317"/>
      <c r="AG1892" s="308"/>
      <c r="AH1892" s="317"/>
      <c r="AI1892" s="317"/>
      <c r="AJ1892" s="308"/>
      <c r="AK1892" s="308"/>
      <c r="AL1892" s="308"/>
      <c r="AM1892" s="308"/>
      <c r="AN1892" s="302"/>
      <c r="AO1892" s="302"/>
      <c r="AP1892" s="302"/>
      <c r="AQ1892" s="302"/>
      <c r="AR1892" s="302"/>
      <c r="AS1892" s="302"/>
      <c r="AT1892" s="302"/>
      <c r="AU1892" s="302"/>
      <c r="AV1892" s="302"/>
      <c r="AW1892" s="302"/>
      <c r="AX1892" s="302"/>
      <c r="AY1892" s="302"/>
      <c r="AZ1892" s="302"/>
      <c r="BA1892" s="302"/>
      <c r="BB1892" s="302"/>
      <c r="BC1892" s="302"/>
      <c r="BD1892" s="302"/>
      <c r="BE1892" s="302"/>
      <c r="BF1892" s="329"/>
      <c r="BG1892" s="302"/>
      <c r="BH1892" s="302"/>
      <c r="BI1892" s="302"/>
      <c r="BJ1892" s="302"/>
      <c r="BK1892" s="302"/>
      <c r="BL1892" s="302"/>
      <c r="BM1892" s="302"/>
      <c r="BN1892" s="302"/>
      <c r="BO1892" s="302"/>
      <c r="BP1892" s="302"/>
      <c r="BQ1892" s="302"/>
      <c r="BR1892" s="302"/>
      <c r="BS1892" s="302"/>
      <c r="BT1892" s="302"/>
      <c r="BU1892" s="302"/>
      <c r="BV1892" s="302"/>
      <c r="BW1892" s="302"/>
      <c r="BX1892" s="302"/>
    </row>
    <row r="1893">
      <c r="A1893" s="328"/>
      <c r="B1893" s="328"/>
      <c r="C1893" s="328"/>
      <c r="D1893" s="400"/>
      <c r="E1893" s="46"/>
      <c r="F1893" s="46"/>
      <c r="G1893" s="46"/>
      <c r="H1893" s="47"/>
      <c r="I1893" s="294"/>
      <c r="J1893" s="295"/>
      <c r="K1893" s="296"/>
      <c r="L1893" s="296"/>
      <c r="M1893" s="47"/>
      <c r="N1893" s="47"/>
      <c r="O1893" s="369"/>
      <c r="P1893" s="369"/>
      <c r="Q1893" s="298"/>
      <c r="R1893" s="298"/>
      <c r="S1893" s="298"/>
      <c r="T1893" s="298"/>
      <c r="U1893" s="298"/>
      <c r="V1893" s="298"/>
      <c r="W1893" s="309"/>
      <c r="X1893" s="309"/>
      <c r="Y1893" s="309"/>
      <c r="Z1893" s="309"/>
      <c r="AA1893" s="308"/>
      <c r="AB1893" s="308"/>
      <c r="AC1893" s="308"/>
      <c r="AD1893" s="308"/>
      <c r="AE1893" s="317"/>
      <c r="AF1893" s="317"/>
      <c r="AG1893" s="308"/>
      <c r="AH1893" s="317"/>
      <c r="AI1893" s="317"/>
      <c r="AJ1893" s="308"/>
      <c r="AK1893" s="308"/>
      <c r="AL1893" s="308"/>
      <c r="AM1893" s="308"/>
      <c r="AN1893" s="302"/>
      <c r="AO1893" s="302"/>
      <c r="AP1893" s="302"/>
      <c r="AQ1893" s="302"/>
      <c r="AR1893" s="302"/>
      <c r="AS1893" s="302"/>
      <c r="AT1893" s="302"/>
      <c r="AU1893" s="302"/>
      <c r="AV1893" s="302"/>
      <c r="AW1893" s="302"/>
      <c r="AX1893" s="302"/>
      <c r="AY1893" s="302"/>
      <c r="AZ1893" s="302"/>
      <c r="BA1893" s="302"/>
      <c r="BB1893" s="302"/>
      <c r="BC1893" s="302"/>
      <c r="BD1893" s="302"/>
      <c r="BE1893" s="302"/>
      <c r="BF1893" s="329"/>
      <c r="BG1893" s="302"/>
      <c r="BH1893" s="302"/>
      <c r="BI1893" s="302"/>
      <c r="BJ1893" s="302"/>
      <c r="BK1893" s="302"/>
      <c r="BL1893" s="302"/>
      <c r="BM1893" s="302"/>
      <c r="BN1893" s="302"/>
      <c r="BO1893" s="302"/>
      <c r="BP1893" s="302"/>
      <c r="BQ1893" s="302"/>
      <c r="BR1893" s="302"/>
      <c r="BS1893" s="302"/>
      <c r="BT1893" s="302"/>
      <c r="BU1893" s="302"/>
      <c r="BV1893" s="302"/>
      <c r="BW1893" s="302"/>
      <c r="BX1893" s="302"/>
    </row>
    <row r="1894">
      <c r="A1894" s="328"/>
      <c r="B1894" s="328"/>
      <c r="C1894" s="328"/>
      <c r="D1894" s="400"/>
      <c r="E1894" s="46"/>
      <c r="F1894" s="46"/>
      <c r="G1894" s="46"/>
      <c r="H1894" s="47"/>
      <c r="I1894" s="294"/>
      <c r="J1894" s="295"/>
      <c r="K1894" s="296"/>
      <c r="L1894" s="296"/>
      <c r="M1894" s="47"/>
      <c r="N1894" s="47"/>
      <c r="O1894" s="369"/>
      <c r="P1894" s="369"/>
      <c r="Q1894" s="298"/>
      <c r="R1894" s="298"/>
      <c r="S1894" s="298"/>
      <c r="T1894" s="298"/>
      <c r="U1894" s="298"/>
      <c r="V1894" s="298"/>
      <c r="W1894" s="309"/>
      <c r="X1894" s="309"/>
      <c r="Y1894" s="309"/>
      <c r="Z1894" s="309"/>
      <c r="AA1894" s="308"/>
      <c r="AB1894" s="308"/>
      <c r="AC1894" s="308"/>
      <c r="AD1894" s="308"/>
      <c r="AE1894" s="317"/>
      <c r="AF1894" s="317"/>
      <c r="AG1894" s="308"/>
      <c r="AH1894" s="317"/>
      <c r="AI1894" s="317"/>
      <c r="AJ1894" s="308"/>
      <c r="AK1894" s="308"/>
      <c r="AL1894" s="308"/>
      <c r="AM1894" s="308"/>
      <c r="AN1894" s="302"/>
      <c r="AO1894" s="302"/>
      <c r="AP1894" s="302"/>
      <c r="AQ1894" s="302"/>
      <c r="AR1894" s="302"/>
      <c r="AS1894" s="302"/>
      <c r="AT1894" s="302"/>
      <c r="AU1894" s="302"/>
      <c r="AV1894" s="302"/>
      <c r="AW1894" s="302"/>
      <c r="AX1894" s="302"/>
      <c r="AY1894" s="302"/>
      <c r="AZ1894" s="302"/>
      <c r="BA1894" s="302"/>
      <c r="BB1894" s="302"/>
      <c r="BC1894" s="302"/>
      <c r="BD1894" s="302"/>
      <c r="BE1894" s="302"/>
      <c r="BF1894" s="329"/>
      <c r="BG1894" s="302"/>
      <c r="BH1894" s="302"/>
      <c r="BI1894" s="302"/>
      <c r="BJ1894" s="302"/>
      <c r="BK1894" s="302"/>
      <c r="BL1894" s="302"/>
      <c r="BM1894" s="302"/>
      <c r="BN1894" s="302"/>
      <c r="BO1894" s="302"/>
      <c r="BP1894" s="302"/>
      <c r="BQ1894" s="302"/>
      <c r="BR1894" s="302"/>
      <c r="BS1894" s="302"/>
      <c r="BT1894" s="302"/>
      <c r="BU1894" s="302"/>
      <c r="BV1894" s="302"/>
      <c r="BW1894" s="302"/>
      <c r="BX1894" s="302"/>
    </row>
    <row r="1895">
      <c r="A1895" s="328"/>
      <c r="B1895" s="328"/>
      <c r="C1895" s="328"/>
      <c r="D1895" s="400"/>
      <c r="E1895" s="46"/>
      <c r="F1895" s="46"/>
      <c r="G1895" s="46"/>
      <c r="H1895" s="47"/>
      <c r="I1895" s="294"/>
      <c r="J1895" s="295"/>
      <c r="K1895" s="296"/>
      <c r="L1895" s="296"/>
      <c r="M1895" s="47"/>
      <c r="N1895" s="47"/>
      <c r="O1895" s="369"/>
      <c r="P1895" s="369"/>
      <c r="Q1895" s="298"/>
      <c r="R1895" s="298"/>
      <c r="S1895" s="298"/>
      <c r="T1895" s="298"/>
      <c r="U1895" s="298"/>
      <c r="V1895" s="298"/>
      <c r="W1895" s="309"/>
      <c r="X1895" s="309"/>
      <c r="Y1895" s="309"/>
      <c r="Z1895" s="309"/>
      <c r="AA1895" s="308"/>
      <c r="AB1895" s="308"/>
      <c r="AC1895" s="308"/>
      <c r="AD1895" s="308"/>
      <c r="AE1895" s="317"/>
      <c r="AF1895" s="317"/>
      <c r="AG1895" s="308"/>
      <c r="AH1895" s="317"/>
      <c r="AI1895" s="317"/>
      <c r="AJ1895" s="308"/>
      <c r="AK1895" s="308"/>
      <c r="AL1895" s="308"/>
      <c r="AM1895" s="308"/>
      <c r="AN1895" s="302"/>
      <c r="AO1895" s="302"/>
      <c r="AP1895" s="302"/>
      <c r="AQ1895" s="302"/>
      <c r="AR1895" s="302"/>
      <c r="AS1895" s="302"/>
      <c r="AT1895" s="302"/>
      <c r="AU1895" s="302"/>
      <c r="AV1895" s="302"/>
      <c r="AW1895" s="302"/>
      <c r="AX1895" s="302"/>
      <c r="AY1895" s="302"/>
      <c r="AZ1895" s="302"/>
      <c r="BA1895" s="302"/>
      <c r="BB1895" s="302"/>
      <c r="BC1895" s="302"/>
      <c r="BD1895" s="302"/>
      <c r="BE1895" s="302"/>
      <c r="BF1895" s="329"/>
      <c r="BG1895" s="302"/>
      <c r="BH1895" s="302"/>
      <c r="BI1895" s="302"/>
      <c r="BJ1895" s="302"/>
      <c r="BK1895" s="302"/>
      <c r="BL1895" s="302"/>
      <c r="BM1895" s="302"/>
      <c r="BN1895" s="302"/>
      <c r="BO1895" s="302"/>
      <c r="BP1895" s="302"/>
      <c r="BQ1895" s="302"/>
      <c r="BR1895" s="302"/>
      <c r="BS1895" s="302"/>
      <c r="BT1895" s="302"/>
      <c r="BU1895" s="302"/>
      <c r="BV1895" s="302"/>
      <c r="BW1895" s="302"/>
      <c r="BX1895" s="302"/>
    </row>
    <row r="1896">
      <c r="A1896" s="328"/>
      <c r="B1896" s="328"/>
      <c r="C1896" s="328"/>
      <c r="D1896" s="400"/>
      <c r="E1896" s="46"/>
      <c r="F1896" s="46"/>
      <c r="G1896" s="46"/>
      <c r="H1896" s="47"/>
      <c r="I1896" s="294"/>
      <c r="J1896" s="295"/>
      <c r="K1896" s="296"/>
      <c r="L1896" s="296"/>
      <c r="M1896" s="47"/>
      <c r="N1896" s="47"/>
      <c r="O1896" s="369"/>
      <c r="P1896" s="369"/>
      <c r="Q1896" s="298"/>
      <c r="R1896" s="298"/>
      <c r="S1896" s="298"/>
      <c r="T1896" s="298"/>
      <c r="U1896" s="298"/>
      <c r="V1896" s="298"/>
      <c r="W1896" s="309"/>
      <c r="X1896" s="309"/>
      <c r="Y1896" s="309"/>
      <c r="Z1896" s="309"/>
      <c r="AA1896" s="308"/>
      <c r="AB1896" s="308"/>
      <c r="AC1896" s="308"/>
      <c r="AD1896" s="308"/>
      <c r="AE1896" s="317"/>
      <c r="AF1896" s="317"/>
      <c r="AG1896" s="308"/>
      <c r="AH1896" s="317"/>
      <c r="AI1896" s="317"/>
      <c r="AJ1896" s="308"/>
      <c r="AK1896" s="308"/>
      <c r="AL1896" s="308"/>
      <c r="AM1896" s="308"/>
      <c r="AN1896" s="302"/>
      <c r="AO1896" s="302"/>
      <c r="AP1896" s="302"/>
      <c r="AQ1896" s="302"/>
      <c r="AR1896" s="302"/>
      <c r="AS1896" s="302"/>
      <c r="AT1896" s="302"/>
      <c r="AU1896" s="302"/>
      <c r="AV1896" s="302"/>
      <c r="AW1896" s="302"/>
      <c r="AX1896" s="302"/>
      <c r="AY1896" s="302"/>
      <c r="AZ1896" s="302"/>
      <c r="BA1896" s="302"/>
      <c r="BB1896" s="302"/>
      <c r="BC1896" s="302"/>
      <c r="BD1896" s="302"/>
      <c r="BE1896" s="302"/>
      <c r="BF1896" s="329"/>
      <c r="BG1896" s="302"/>
      <c r="BH1896" s="302"/>
      <c r="BI1896" s="302"/>
      <c r="BJ1896" s="302"/>
      <c r="BK1896" s="302"/>
      <c r="BL1896" s="302"/>
      <c r="BM1896" s="302"/>
      <c r="BN1896" s="302"/>
      <c r="BO1896" s="302"/>
      <c r="BP1896" s="302"/>
      <c r="BQ1896" s="302"/>
      <c r="BR1896" s="302"/>
      <c r="BS1896" s="302"/>
      <c r="BT1896" s="302"/>
      <c r="BU1896" s="302"/>
      <c r="BV1896" s="302"/>
      <c r="BW1896" s="302"/>
      <c r="BX1896" s="302"/>
    </row>
    <row r="1897">
      <c r="A1897" s="328"/>
      <c r="B1897" s="328"/>
      <c r="C1897" s="328"/>
      <c r="D1897" s="400"/>
      <c r="E1897" s="46"/>
      <c r="F1897" s="46"/>
      <c r="G1897" s="46"/>
      <c r="H1897" s="47"/>
      <c r="I1897" s="294"/>
      <c r="J1897" s="295"/>
      <c r="K1897" s="296"/>
      <c r="L1897" s="296"/>
      <c r="M1897" s="47"/>
      <c r="N1897" s="47"/>
      <c r="O1897" s="369"/>
      <c r="P1897" s="369"/>
      <c r="Q1897" s="298"/>
      <c r="R1897" s="298"/>
      <c r="S1897" s="298"/>
      <c r="T1897" s="298"/>
      <c r="U1897" s="298"/>
      <c r="V1897" s="298"/>
      <c r="W1897" s="309"/>
      <c r="X1897" s="309"/>
      <c r="Y1897" s="309"/>
      <c r="Z1897" s="309"/>
      <c r="AA1897" s="308"/>
      <c r="AB1897" s="308"/>
      <c r="AC1897" s="308"/>
      <c r="AD1897" s="308"/>
      <c r="AE1897" s="317"/>
      <c r="AF1897" s="317"/>
      <c r="AG1897" s="308"/>
      <c r="AH1897" s="317"/>
      <c r="AI1897" s="317"/>
      <c r="AJ1897" s="308"/>
      <c r="AK1897" s="308"/>
      <c r="AL1897" s="308"/>
      <c r="AM1897" s="308"/>
      <c r="AN1897" s="302"/>
      <c r="AO1897" s="302"/>
      <c r="AP1897" s="302"/>
      <c r="AQ1897" s="302"/>
      <c r="AR1897" s="302"/>
      <c r="AS1897" s="302"/>
      <c r="AT1897" s="302"/>
      <c r="AU1897" s="302"/>
      <c r="AV1897" s="302"/>
      <c r="AW1897" s="302"/>
      <c r="AX1897" s="302"/>
      <c r="AY1897" s="302"/>
      <c r="AZ1897" s="302"/>
      <c r="BA1897" s="302"/>
      <c r="BB1897" s="302"/>
      <c r="BC1897" s="302"/>
      <c r="BD1897" s="302"/>
      <c r="BE1897" s="302"/>
      <c r="BF1897" s="329"/>
      <c r="BG1897" s="302"/>
      <c r="BH1897" s="302"/>
      <c r="BI1897" s="302"/>
      <c r="BJ1897" s="302"/>
      <c r="BK1897" s="302"/>
      <c r="BL1897" s="302"/>
      <c r="BM1897" s="302"/>
      <c r="BN1897" s="302"/>
      <c r="BO1897" s="302"/>
      <c r="BP1897" s="302"/>
      <c r="BQ1897" s="302"/>
      <c r="BR1897" s="302"/>
      <c r="BS1897" s="302"/>
      <c r="BT1897" s="302"/>
      <c r="BU1897" s="302"/>
      <c r="BV1897" s="302"/>
      <c r="BW1897" s="302"/>
      <c r="BX1897" s="302"/>
    </row>
    <row r="1898">
      <c r="A1898" s="328"/>
      <c r="B1898" s="328"/>
      <c r="C1898" s="328"/>
      <c r="D1898" s="400"/>
      <c r="E1898" s="46"/>
      <c r="F1898" s="46"/>
      <c r="G1898" s="46"/>
      <c r="H1898" s="47"/>
      <c r="I1898" s="294"/>
      <c r="J1898" s="295"/>
      <c r="K1898" s="296"/>
      <c r="L1898" s="296"/>
      <c r="M1898" s="47"/>
      <c r="N1898" s="47"/>
      <c r="O1898" s="369"/>
      <c r="P1898" s="369"/>
      <c r="Q1898" s="298"/>
      <c r="R1898" s="298"/>
      <c r="S1898" s="298"/>
      <c r="T1898" s="298"/>
      <c r="U1898" s="298"/>
      <c r="V1898" s="298"/>
      <c r="W1898" s="309"/>
      <c r="X1898" s="309"/>
      <c r="Y1898" s="309"/>
      <c r="Z1898" s="309"/>
      <c r="AA1898" s="308"/>
      <c r="AB1898" s="308"/>
      <c r="AC1898" s="308"/>
      <c r="AD1898" s="308"/>
      <c r="AE1898" s="317"/>
      <c r="AF1898" s="317"/>
      <c r="AG1898" s="308"/>
      <c r="AH1898" s="317"/>
      <c r="AI1898" s="317"/>
      <c r="AJ1898" s="308"/>
      <c r="AK1898" s="308"/>
      <c r="AL1898" s="308"/>
      <c r="AM1898" s="308"/>
      <c r="AN1898" s="302"/>
      <c r="AO1898" s="302"/>
      <c r="AP1898" s="302"/>
      <c r="AQ1898" s="302"/>
      <c r="AR1898" s="302"/>
      <c r="AS1898" s="302"/>
      <c r="AT1898" s="302"/>
      <c r="AU1898" s="302"/>
      <c r="AV1898" s="302"/>
      <c r="AW1898" s="302"/>
      <c r="AX1898" s="302"/>
      <c r="AY1898" s="302"/>
      <c r="AZ1898" s="302"/>
      <c r="BA1898" s="302"/>
      <c r="BB1898" s="302"/>
      <c r="BC1898" s="302"/>
      <c r="BD1898" s="302"/>
      <c r="BE1898" s="302"/>
      <c r="BF1898" s="329"/>
      <c r="BG1898" s="302"/>
      <c r="BH1898" s="302"/>
      <c r="BI1898" s="302"/>
      <c r="BJ1898" s="302"/>
      <c r="BK1898" s="302"/>
      <c r="BL1898" s="302"/>
      <c r="BM1898" s="302"/>
      <c r="BN1898" s="302"/>
      <c r="BO1898" s="302"/>
      <c r="BP1898" s="302"/>
      <c r="BQ1898" s="302"/>
      <c r="BR1898" s="302"/>
      <c r="BS1898" s="302"/>
      <c r="BT1898" s="302"/>
      <c r="BU1898" s="302"/>
      <c r="BV1898" s="302"/>
      <c r="BW1898" s="302"/>
      <c r="BX1898" s="302"/>
    </row>
    <row r="1899">
      <c r="A1899" s="328"/>
      <c r="B1899" s="328"/>
      <c r="C1899" s="328"/>
      <c r="D1899" s="400"/>
      <c r="E1899" s="46"/>
      <c r="F1899" s="46"/>
      <c r="G1899" s="46"/>
      <c r="H1899" s="47"/>
      <c r="I1899" s="294"/>
      <c r="J1899" s="295"/>
      <c r="K1899" s="296"/>
      <c r="L1899" s="296"/>
      <c r="M1899" s="47"/>
      <c r="N1899" s="47"/>
      <c r="O1899" s="369"/>
      <c r="P1899" s="369"/>
      <c r="Q1899" s="298"/>
      <c r="R1899" s="298"/>
      <c r="S1899" s="298"/>
      <c r="T1899" s="298"/>
      <c r="U1899" s="298"/>
      <c r="V1899" s="298"/>
      <c r="W1899" s="309"/>
      <c r="X1899" s="309"/>
      <c r="Y1899" s="309"/>
      <c r="Z1899" s="309"/>
      <c r="AA1899" s="308"/>
      <c r="AB1899" s="308"/>
      <c r="AC1899" s="308"/>
      <c r="AD1899" s="308"/>
      <c r="AE1899" s="317"/>
      <c r="AF1899" s="317"/>
      <c r="AG1899" s="308"/>
      <c r="AH1899" s="317"/>
      <c r="AI1899" s="317"/>
      <c r="AJ1899" s="308"/>
      <c r="AK1899" s="308"/>
      <c r="AL1899" s="308"/>
      <c r="AM1899" s="308"/>
      <c r="AN1899" s="302"/>
      <c r="AO1899" s="302"/>
      <c r="AP1899" s="302"/>
      <c r="AQ1899" s="302"/>
      <c r="AR1899" s="302"/>
      <c r="AS1899" s="302"/>
      <c r="AT1899" s="302"/>
      <c r="AU1899" s="302"/>
      <c r="AV1899" s="302"/>
      <c r="AW1899" s="302"/>
      <c r="AX1899" s="302"/>
      <c r="AY1899" s="302"/>
      <c r="AZ1899" s="302"/>
      <c r="BA1899" s="302"/>
      <c r="BB1899" s="302"/>
      <c r="BC1899" s="302"/>
      <c r="BD1899" s="302"/>
      <c r="BE1899" s="302"/>
      <c r="BF1899" s="329"/>
      <c r="BG1899" s="302"/>
      <c r="BH1899" s="302"/>
      <c r="BI1899" s="302"/>
      <c r="BJ1899" s="302"/>
      <c r="BK1899" s="302"/>
      <c r="BL1899" s="302"/>
      <c r="BM1899" s="302"/>
      <c r="BN1899" s="302"/>
      <c r="BO1899" s="302"/>
      <c r="BP1899" s="302"/>
      <c r="BQ1899" s="302"/>
      <c r="BR1899" s="302"/>
      <c r="BS1899" s="302"/>
      <c r="BT1899" s="302"/>
      <c r="BU1899" s="302"/>
      <c r="BV1899" s="302"/>
      <c r="BW1899" s="302"/>
      <c r="BX1899" s="302"/>
    </row>
    <row r="1900">
      <c r="A1900" s="328"/>
      <c r="B1900" s="328"/>
      <c r="C1900" s="328"/>
      <c r="D1900" s="400"/>
      <c r="E1900" s="46"/>
      <c r="F1900" s="46"/>
      <c r="G1900" s="46"/>
      <c r="H1900" s="47"/>
      <c r="I1900" s="294"/>
      <c r="J1900" s="295"/>
      <c r="K1900" s="296"/>
      <c r="L1900" s="296"/>
      <c r="M1900" s="47"/>
      <c r="N1900" s="47"/>
      <c r="O1900" s="369"/>
      <c r="P1900" s="369"/>
      <c r="Q1900" s="298"/>
      <c r="R1900" s="298"/>
      <c r="S1900" s="298"/>
      <c r="T1900" s="298"/>
      <c r="U1900" s="298"/>
      <c r="V1900" s="298"/>
      <c r="W1900" s="309"/>
      <c r="X1900" s="309"/>
      <c r="Y1900" s="309"/>
      <c r="Z1900" s="309"/>
      <c r="AA1900" s="308"/>
      <c r="AB1900" s="308"/>
      <c r="AC1900" s="308"/>
      <c r="AD1900" s="308"/>
      <c r="AE1900" s="317"/>
      <c r="AF1900" s="317"/>
      <c r="AG1900" s="308"/>
      <c r="AH1900" s="317"/>
      <c r="AI1900" s="317"/>
      <c r="AJ1900" s="308"/>
      <c r="AK1900" s="308"/>
      <c r="AL1900" s="308"/>
      <c r="AM1900" s="308"/>
      <c r="AN1900" s="302"/>
      <c r="AO1900" s="302"/>
      <c r="AP1900" s="302"/>
      <c r="AQ1900" s="302"/>
      <c r="AR1900" s="302"/>
      <c r="AS1900" s="302"/>
      <c r="AT1900" s="302"/>
      <c r="AU1900" s="302"/>
      <c r="AV1900" s="302"/>
      <c r="AW1900" s="302"/>
      <c r="AX1900" s="302"/>
      <c r="AY1900" s="302"/>
      <c r="AZ1900" s="302"/>
      <c r="BA1900" s="302"/>
      <c r="BB1900" s="302"/>
      <c r="BC1900" s="302"/>
      <c r="BD1900" s="302"/>
      <c r="BE1900" s="302"/>
      <c r="BF1900" s="329"/>
      <c r="BG1900" s="302"/>
      <c r="BH1900" s="302"/>
      <c r="BI1900" s="302"/>
      <c r="BJ1900" s="302"/>
      <c r="BK1900" s="302"/>
      <c r="BL1900" s="302"/>
      <c r="BM1900" s="302"/>
      <c r="BN1900" s="302"/>
      <c r="BO1900" s="302"/>
      <c r="BP1900" s="302"/>
      <c r="BQ1900" s="302"/>
      <c r="BR1900" s="302"/>
      <c r="BS1900" s="302"/>
      <c r="BT1900" s="302"/>
      <c r="BU1900" s="302"/>
      <c r="BV1900" s="302"/>
      <c r="BW1900" s="302"/>
      <c r="BX1900" s="302"/>
    </row>
    <row r="1901">
      <c r="A1901" s="328"/>
      <c r="B1901" s="328"/>
      <c r="C1901" s="328"/>
      <c r="D1901" s="400"/>
      <c r="E1901" s="46"/>
      <c r="F1901" s="46"/>
      <c r="G1901" s="46"/>
      <c r="H1901" s="47"/>
      <c r="I1901" s="294"/>
      <c r="J1901" s="295"/>
      <c r="K1901" s="296"/>
      <c r="L1901" s="296"/>
      <c r="M1901" s="47"/>
      <c r="N1901" s="47"/>
      <c r="O1901" s="369"/>
      <c r="P1901" s="369"/>
      <c r="Q1901" s="298"/>
      <c r="R1901" s="298"/>
      <c r="S1901" s="298"/>
      <c r="T1901" s="298"/>
      <c r="U1901" s="298"/>
      <c r="V1901" s="298"/>
      <c r="W1901" s="309"/>
      <c r="X1901" s="309"/>
      <c r="Y1901" s="309"/>
      <c r="Z1901" s="309"/>
      <c r="AA1901" s="308"/>
      <c r="AB1901" s="308"/>
      <c r="AC1901" s="308"/>
      <c r="AD1901" s="308"/>
      <c r="AE1901" s="317"/>
      <c r="AF1901" s="317"/>
      <c r="AG1901" s="308"/>
      <c r="AH1901" s="317"/>
      <c r="AI1901" s="317"/>
      <c r="AJ1901" s="308"/>
      <c r="AK1901" s="308"/>
      <c r="AL1901" s="308"/>
      <c r="AM1901" s="308"/>
      <c r="AN1901" s="302"/>
      <c r="AO1901" s="302"/>
      <c r="AP1901" s="302"/>
      <c r="AQ1901" s="302"/>
      <c r="AR1901" s="302"/>
      <c r="AS1901" s="302"/>
      <c r="AT1901" s="302"/>
      <c r="AU1901" s="302"/>
      <c r="AV1901" s="302"/>
      <c r="AW1901" s="302"/>
      <c r="AX1901" s="302"/>
      <c r="AY1901" s="302"/>
      <c r="AZ1901" s="302"/>
      <c r="BA1901" s="302"/>
      <c r="BB1901" s="302"/>
      <c r="BC1901" s="302"/>
      <c r="BD1901" s="302"/>
      <c r="BE1901" s="302"/>
      <c r="BF1901" s="329"/>
      <c r="BG1901" s="302"/>
      <c r="BH1901" s="302"/>
      <c r="BI1901" s="302"/>
      <c r="BJ1901" s="302"/>
      <c r="BK1901" s="302"/>
      <c r="BL1901" s="302"/>
      <c r="BM1901" s="302"/>
      <c r="BN1901" s="302"/>
      <c r="BO1901" s="302"/>
      <c r="BP1901" s="302"/>
      <c r="BQ1901" s="302"/>
      <c r="BR1901" s="302"/>
      <c r="BS1901" s="302"/>
      <c r="BT1901" s="302"/>
      <c r="BU1901" s="302"/>
      <c r="BV1901" s="302"/>
      <c r="BW1901" s="302"/>
      <c r="BX1901" s="302"/>
    </row>
    <row r="1902">
      <c r="A1902" s="328"/>
      <c r="B1902" s="328"/>
      <c r="C1902" s="328"/>
      <c r="D1902" s="400"/>
      <c r="E1902" s="46"/>
      <c r="F1902" s="46"/>
      <c r="G1902" s="46"/>
      <c r="H1902" s="47"/>
      <c r="I1902" s="294"/>
      <c r="J1902" s="295"/>
      <c r="K1902" s="296"/>
      <c r="L1902" s="296"/>
      <c r="M1902" s="47"/>
      <c r="N1902" s="47"/>
      <c r="O1902" s="369"/>
      <c r="P1902" s="369"/>
      <c r="Q1902" s="298"/>
      <c r="R1902" s="298"/>
      <c r="S1902" s="298"/>
      <c r="T1902" s="298"/>
      <c r="U1902" s="298"/>
      <c r="V1902" s="298"/>
      <c r="W1902" s="309"/>
      <c r="X1902" s="309"/>
      <c r="Y1902" s="309"/>
      <c r="Z1902" s="309"/>
      <c r="AA1902" s="308"/>
      <c r="AB1902" s="308"/>
      <c r="AC1902" s="308"/>
      <c r="AD1902" s="308"/>
      <c r="AE1902" s="317"/>
      <c r="AF1902" s="317"/>
      <c r="AG1902" s="308"/>
      <c r="AH1902" s="317"/>
      <c r="AI1902" s="317"/>
      <c r="AJ1902" s="308"/>
      <c r="AK1902" s="308"/>
      <c r="AL1902" s="308"/>
      <c r="AM1902" s="308"/>
      <c r="AN1902" s="302"/>
      <c r="AO1902" s="302"/>
      <c r="AP1902" s="302"/>
      <c r="AQ1902" s="302"/>
      <c r="AR1902" s="302"/>
      <c r="AS1902" s="302"/>
      <c r="AT1902" s="302"/>
      <c r="AU1902" s="302"/>
      <c r="AV1902" s="302"/>
      <c r="AW1902" s="302"/>
      <c r="AX1902" s="302"/>
      <c r="AY1902" s="302"/>
      <c r="AZ1902" s="302"/>
      <c r="BA1902" s="302"/>
      <c r="BB1902" s="302"/>
      <c r="BC1902" s="302"/>
      <c r="BD1902" s="302"/>
      <c r="BE1902" s="302"/>
      <c r="BF1902" s="329"/>
      <c r="BG1902" s="302"/>
      <c r="BH1902" s="302"/>
      <c r="BI1902" s="302"/>
      <c r="BJ1902" s="302"/>
      <c r="BK1902" s="302"/>
      <c r="BL1902" s="302"/>
      <c r="BM1902" s="302"/>
      <c r="BN1902" s="302"/>
      <c r="BO1902" s="302"/>
      <c r="BP1902" s="302"/>
      <c r="BQ1902" s="302"/>
      <c r="BR1902" s="302"/>
      <c r="BS1902" s="302"/>
      <c r="BT1902" s="302"/>
      <c r="BU1902" s="302"/>
      <c r="BV1902" s="302"/>
      <c r="BW1902" s="302"/>
      <c r="BX1902" s="302"/>
    </row>
    <row r="1903">
      <c r="A1903" s="328"/>
      <c r="B1903" s="328"/>
      <c r="C1903" s="328"/>
      <c r="D1903" s="400"/>
      <c r="E1903" s="46"/>
      <c r="F1903" s="46"/>
      <c r="G1903" s="46"/>
      <c r="H1903" s="47"/>
      <c r="I1903" s="294"/>
      <c r="J1903" s="295"/>
      <c r="K1903" s="296"/>
      <c r="L1903" s="296"/>
      <c r="M1903" s="47"/>
      <c r="N1903" s="47"/>
      <c r="O1903" s="369"/>
      <c r="P1903" s="369"/>
      <c r="Q1903" s="298"/>
      <c r="R1903" s="298"/>
      <c r="S1903" s="298"/>
      <c r="T1903" s="298"/>
      <c r="U1903" s="298"/>
      <c r="V1903" s="298"/>
      <c r="W1903" s="309"/>
      <c r="X1903" s="309"/>
      <c r="Y1903" s="309"/>
      <c r="Z1903" s="309"/>
      <c r="AA1903" s="308"/>
      <c r="AB1903" s="308"/>
      <c r="AC1903" s="308"/>
      <c r="AD1903" s="308"/>
      <c r="AE1903" s="317"/>
      <c r="AF1903" s="317"/>
      <c r="AG1903" s="308"/>
      <c r="AH1903" s="317"/>
      <c r="AI1903" s="317"/>
      <c r="AJ1903" s="308"/>
      <c r="AK1903" s="308"/>
      <c r="AL1903" s="308"/>
      <c r="AM1903" s="308"/>
      <c r="AN1903" s="302"/>
      <c r="AO1903" s="302"/>
      <c r="AP1903" s="302"/>
      <c r="AQ1903" s="302"/>
      <c r="AR1903" s="302"/>
      <c r="AS1903" s="302"/>
      <c r="AT1903" s="302"/>
      <c r="AU1903" s="302"/>
      <c r="AV1903" s="302"/>
      <c r="AW1903" s="302"/>
      <c r="AX1903" s="302"/>
      <c r="AY1903" s="302"/>
      <c r="AZ1903" s="302"/>
      <c r="BA1903" s="302"/>
      <c r="BB1903" s="302"/>
      <c r="BC1903" s="302"/>
      <c r="BD1903" s="302"/>
      <c r="BE1903" s="302"/>
      <c r="BF1903" s="329"/>
      <c r="BG1903" s="302"/>
      <c r="BH1903" s="302"/>
      <c r="BI1903" s="302"/>
      <c r="BJ1903" s="302"/>
      <c r="BK1903" s="302"/>
      <c r="BL1903" s="302"/>
      <c r="BM1903" s="302"/>
      <c r="BN1903" s="302"/>
      <c r="BO1903" s="302"/>
      <c r="BP1903" s="302"/>
      <c r="BQ1903" s="302"/>
      <c r="BR1903" s="302"/>
      <c r="BS1903" s="302"/>
      <c r="BT1903" s="302"/>
      <c r="BU1903" s="302"/>
      <c r="BV1903" s="302"/>
      <c r="BW1903" s="302"/>
      <c r="BX1903" s="302"/>
    </row>
    <row r="1904">
      <c r="A1904" s="328"/>
      <c r="B1904" s="328"/>
      <c r="C1904" s="328"/>
      <c r="D1904" s="400"/>
      <c r="E1904" s="46"/>
      <c r="F1904" s="46"/>
      <c r="G1904" s="46"/>
      <c r="H1904" s="47"/>
      <c r="I1904" s="294"/>
      <c r="J1904" s="295"/>
      <c r="K1904" s="296"/>
      <c r="L1904" s="296"/>
      <c r="M1904" s="47"/>
      <c r="N1904" s="47"/>
      <c r="O1904" s="369"/>
      <c r="P1904" s="369"/>
      <c r="Q1904" s="298"/>
      <c r="R1904" s="298"/>
      <c r="S1904" s="298"/>
      <c r="T1904" s="298"/>
      <c r="U1904" s="298"/>
      <c r="V1904" s="298"/>
      <c r="W1904" s="309"/>
      <c r="X1904" s="309"/>
      <c r="Y1904" s="309"/>
      <c r="Z1904" s="309"/>
      <c r="AA1904" s="308"/>
      <c r="AB1904" s="308"/>
      <c r="AC1904" s="308"/>
      <c r="AD1904" s="308"/>
      <c r="AE1904" s="317"/>
      <c r="AF1904" s="317"/>
      <c r="AG1904" s="308"/>
      <c r="AH1904" s="317"/>
      <c r="AI1904" s="317"/>
      <c r="AJ1904" s="308"/>
      <c r="AK1904" s="308"/>
      <c r="AL1904" s="308"/>
      <c r="AM1904" s="308"/>
      <c r="AN1904" s="302"/>
      <c r="AO1904" s="302"/>
      <c r="AP1904" s="302"/>
      <c r="AQ1904" s="302"/>
      <c r="AR1904" s="302"/>
      <c r="AS1904" s="302"/>
      <c r="AT1904" s="302"/>
      <c r="AU1904" s="302"/>
      <c r="AV1904" s="302"/>
      <c r="AW1904" s="302"/>
      <c r="AX1904" s="302"/>
      <c r="AY1904" s="302"/>
      <c r="AZ1904" s="302"/>
      <c r="BA1904" s="302"/>
      <c r="BB1904" s="302"/>
      <c r="BC1904" s="302"/>
      <c r="BD1904" s="302"/>
      <c r="BE1904" s="302"/>
      <c r="BF1904" s="329"/>
      <c r="BG1904" s="302"/>
      <c r="BH1904" s="302"/>
      <c r="BI1904" s="302"/>
      <c r="BJ1904" s="302"/>
      <c r="BK1904" s="302"/>
      <c r="BL1904" s="302"/>
      <c r="BM1904" s="302"/>
      <c r="BN1904" s="302"/>
      <c r="BO1904" s="302"/>
      <c r="BP1904" s="302"/>
      <c r="BQ1904" s="302"/>
      <c r="BR1904" s="302"/>
      <c r="BS1904" s="302"/>
      <c r="BT1904" s="302"/>
      <c r="BU1904" s="302"/>
      <c r="BV1904" s="302"/>
      <c r="BW1904" s="302"/>
      <c r="BX1904" s="302"/>
    </row>
    <row r="1905">
      <c r="A1905" s="328"/>
      <c r="B1905" s="328"/>
      <c r="C1905" s="328"/>
      <c r="D1905" s="400"/>
      <c r="E1905" s="46"/>
      <c r="F1905" s="46"/>
      <c r="G1905" s="46"/>
      <c r="H1905" s="47"/>
      <c r="I1905" s="294"/>
      <c r="J1905" s="295"/>
      <c r="K1905" s="296"/>
      <c r="L1905" s="296"/>
      <c r="M1905" s="47"/>
      <c r="N1905" s="47"/>
      <c r="O1905" s="369"/>
      <c r="P1905" s="369"/>
      <c r="Q1905" s="298"/>
      <c r="R1905" s="298"/>
      <c r="S1905" s="298"/>
      <c r="T1905" s="298"/>
      <c r="U1905" s="298"/>
      <c r="V1905" s="298"/>
      <c r="W1905" s="309"/>
      <c r="X1905" s="309"/>
      <c r="Y1905" s="309"/>
      <c r="Z1905" s="309"/>
      <c r="AA1905" s="308"/>
      <c r="AB1905" s="308"/>
      <c r="AC1905" s="308"/>
      <c r="AD1905" s="308"/>
      <c r="AE1905" s="317"/>
      <c r="AF1905" s="317"/>
      <c r="AG1905" s="308"/>
      <c r="AH1905" s="317"/>
      <c r="AI1905" s="317"/>
      <c r="AJ1905" s="308"/>
      <c r="AK1905" s="308"/>
      <c r="AL1905" s="308"/>
      <c r="AM1905" s="308"/>
      <c r="AN1905" s="302"/>
      <c r="AO1905" s="302"/>
      <c r="AP1905" s="302"/>
      <c r="AQ1905" s="302"/>
      <c r="AR1905" s="302"/>
      <c r="AS1905" s="302"/>
      <c r="AT1905" s="302"/>
      <c r="AU1905" s="302"/>
      <c r="AV1905" s="302"/>
      <c r="AW1905" s="302"/>
      <c r="AX1905" s="302"/>
      <c r="AY1905" s="302"/>
      <c r="AZ1905" s="302"/>
      <c r="BA1905" s="302"/>
      <c r="BB1905" s="302"/>
      <c r="BC1905" s="302"/>
      <c r="BD1905" s="302"/>
      <c r="BE1905" s="302"/>
      <c r="BF1905" s="329"/>
      <c r="BG1905" s="302"/>
      <c r="BH1905" s="302"/>
      <c r="BI1905" s="302"/>
      <c r="BJ1905" s="302"/>
      <c r="BK1905" s="302"/>
      <c r="BL1905" s="302"/>
      <c r="BM1905" s="302"/>
      <c r="BN1905" s="302"/>
      <c r="BO1905" s="302"/>
      <c r="BP1905" s="302"/>
      <c r="BQ1905" s="302"/>
      <c r="BR1905" s="302"/>
      <c r="BS1905" s="302"/>
      <c r="BT1905" s="302"/>
      <c r="BU1905" s="302"/>
      <c r="BV1905" s="302"/>
      <c r="BW1905" s="302"/>
      <c r="BX1905" s="302"/>
    </row>
    <row r="1906">
      <c r="A1906" s="328"/>
      <c r="B1906" s="328"/>
      <c r="C1906" s="328"/>
      <c r="D1906" s="400"/>
      <c r="E1906" s="46"/>
      <c r="F1906" s="46"/>
      <c r="G1906" s="46"/>
      <c r="H1906" s="47"/>
      <c r="I1906" s="294"/>
      <c r="J1906" s="295"/>
      <c r="K1906" s="296"/>
      <c r="L1906" s="296"/>
      <c r="M1906" s="47"/>
      <c r="N1906" s="47"/>
      <c r="O1906" s="369"/>
      <c r="P1906" s="369"/>
      <c r="Q1906" s="298"/>
      <c r="R1906" s="298"/>
      <c r="S1906" s="298"/>
      <c r="T1906" s="298"/>
      <c r="U1906" s="298"/>
      <c r="V1906" s="298"/>
      <c r="W1906" s="309"/>
      <c r="X1906" s="309"/>
      <c r="Y1906" s="309"/>
      <c r="Z1906" s="309"/>
      <c r="AA1906" s="308"/>
      <c r="AB1906" s="308"/>
      <c r="AC1906" s="308"/>
      <c r="AD1906" s="308"/>
      <c r="AE1906" s="317"/>
      <c r="AF1906" s="317"/>
      <c r="AG1906" s="308"/>
      <c r="AH1906" s="317"/>
      <c r="AI1906" s="317"/>
      <c r="AJ1906" s="308"/>
      <c r="AK1906" s="308"/>
      <c r="AL1906" s="308"/>
      <c r="AM1906" s="308"/>
      <c r="AN1906" s="302"/>
      <c r="AO1906" s="302"/>
      <c r="AP1906" s="302"/>
      <c r="AQ1906" s="302"/>
      <c r="AR1906" s="302"/>
      <c r="AS1906" s="302"/>
      <c r="AT1906" s="302"/>
      <c r="AU1906" s="302"/>
      <c r="AV1906" s="302"/>
      <c r="AW1906" s="302"/>
      <c r="AX1906" s="302"/>
      <c r="AY1906" s="302"/>
      <c r="AZ1906" s="302"/>
      <c r="BA1906" s="302"/>
      <c r="BB1906" s="302"/>
      <c r="BC1906" s="302"/>
      <c r="BD1906" s="302"/>
      <c r="BE1906" s="302"/>
      <c r="BF1906" s="329"/>
      <c r="BG1906" s="302"/>
      <c r="BH1906" s="302"/>
      <c r="BI1906" s="302"/>
      <c r="BJ1906" s="302"/>
      <c r="BK1906" s="302"/>
      <c r="BL1906" s="302"/>
      <c r="BM1906" s="302"/>
      <c r="BN1906" s="302"/>
      <c r="BO1906" s="302"/>
      <c r="BP1906" s="302"/>
      <c r="BQ1906" s="302"/>
      <c r="BR1906" s="302"/>
      <c r="BS1906" s="302"/>
      <c r="BT1906" s="302"/>
      <c r="BU1906" s="302"/>
      <c r="BV1906" s="302"/>
      <c r="BW1906" s="302"/>
      <c r="BX1906" s="302"/>
    </row>
    <row r="1907">
      <c r="A1907" s="328"/>
      <c r="B1907" s="328"/>
      <c r="C1907" s="328"/>
      <c r="D1907" s="400"/>
      <c r="E1907" s="46"/>
      <c r="F1907" s="46"/>
      <c r="G1907" s="46"/>
      <c r="H1907" s="47"/>
      <c r="I1907" s="294"/>
      <c r="J1907" s="295"/>
      <c r="K1907" s="296"/>
      <c r="L1907" s="296"/>
      <c r="M1907" s="47"/>
      <c r="N1907" s="47"/>
      <c r="O1907" s="369"/>
      <c r="P1907" s="369"/>
      <c r="Q1907" s="298"/>
      <c r="R1907" s="298"/>
      <c r="S1907" s="298"/>
      <c r="T1907" s="298"/>
      <c r="U1907" s="298"/>
      <c r="V1907" s="298"/>
      <c r="W1907" s="309"/>
      <c r="X1907" s="309"/>
      <c r="Y1907" s="309"/>
      <c r="Z1907" s="309"/>
      <c r="AA1907" s="308"/>
      <c r="AB1907" s="308"/>
      <c r="AC1907" s="308"/>
      <c r="AD1907" s="308"/>
      <c r="AE1907" s="317"/>
      <c r="AF1907" s="317"/>
      <c r="AG1907" s="308"/>
      <c r="AH1907" s="317"/>
      <c r="AI1907" s="317"/>
      <c r="AJ1907" s="308"/>
      <c r="AK1907" s="308"/>
      <c r="AL1907" s="308"/>
      <c r="AM1907" s="308"/>
      <c r="AN1907" s="302"/>
      <c r="AO1907" s="302"/>
      <c r="AP1907" s="302"/>
      <c r="AQ1907" s="302"/>
      <c r="AR1907" s="302"/>
      <c r="AS1907" s="302"/>
      <c r="AT1907" s="302"/>
      <c r="AU1907" s="302"/>
      <c r="AV1907" s="302"/>
      <c r="AW1907" s="302"/>
      <c r="AX1907" s="302"/>
      <c r="AY1907" s="302"/>
      <c r="AZ1907" s="302"/>
      <c r="BA1907" s="302"/>
      <c r="BB1907" s="302"/>
      <c r="BC1907" s="302"/>
      <c r="BD1907" s="302"/>
      <c r="BE1907" s="302"/>
      <c r="BF1907" s="329"/>
      <c r="BG1907" s="302"/>
      <c r="BH1907" s="302"/>
      <c r="BI1907" s="302"/>
      <c r="BJ1907" s="302"/>
      <c r="BK1907" s="302"/>
      <c r="BL1907" s="302"/>
      <c r="BM1907" s="302"/>
      <c r="BN1907" s="302"/>
      <c r="BO1907" s="302"/>
      <c r="BP1907" s="302"/>
      <c r="BQ1907" s="302"/>
      <c r="BR1907" s="302"/>
      <c r="BS1907" s="302"/>
      <c r="BT1907" s="302"/>
      <c r="BU1907" s="302"/>
      <c r="BV1907" s="302"/>
      <c r="BW1907" s="302"/>
      <c r="BX1907" s="302"/>
    </row>
    <row r="1908">
      <c r="A1908" s="328"/>
      <c r="B1908" s="328"/>
      <c r="C1908" s="328"/>
      <c r="D1908" s="400"/>
      <c r="E1908" s="46"/>
      <c r="F1908" s="46"/>
      <c r="G1908" s="46"/>
      <c r="H1908" s="47"/>
      <c r="I1908" s="294"/>
      <c r="J1908" s="295"/>
      <c r="K1908" s="296"/>
      <c r="L1908" s="296"/>
      <c r="M1908" s="47"/>
      <c r="N1908" s="47"/>
      <c r="O1908" s="369"/>
      <c r="P1908" s="369"/>
      <c r="Q1908" s="298"/>
      <c r="R1908" s="298"/>
      <c r="S1908" s="298"/>
      <c r="T1908" s="298"/>
      <c r="U1908" s="298"/>
      <c r="V1908" s="298"/>
      <c r="W1908" s="309"/>
      <c r="X1908" s="309"/>
      <c r="Y1908" s="309"/>
      <c r="Z1908" s="309"/>
      <c r="AA1908" s="308"/>
      <c r="AB1908" s="308"/>
      <c r="AC1908" s="308"/>
      <c r="AD1908" s="308"/>
      <c r="AE1908" s="317"/>
      <c r="AF1908" s="317"/>
      <c r="AG1908" s="308"/>
      <c r="AH1908" s="317"/>
      <c r="AI1908" s="317"/>
      <c r="AJ1908" s="308"/>
      <c r="AK1908" s="308"/>
      <c r="AL1908" s="308"/>
      <c r="AM1908" s="308"/>
      <c r="AN1908" s="302"/>
      <c r="AO1908" s="302"/>
      <c r="AP1908" s="302"/>
      <c r="AQ1908" s="302"/>
      <c r="AR1908" s="302"/>
      <c r="AS1908" s="302"/>
      <c r="AT1908" s="302"/>
      <c r="AU1908" s="302"/>
      <c r="AV1908" s="302"/>
      <c r="AW1908" s="302"/>
      <c r="AX1908" s="302"/>
      <c r="AY1908" s="302"/>
      <c r="AZ1908" s="302"/>
      <c r="BA1908" s="302"/>
      <c r="BB1908" s="302"/>
      <c r="BC1908" s="302"/>
      <c r="BD1908" s="302"/>
      <c r="BE1908" s="302"/>
      <c r="BF1908" s="329"/>
      <c r="BG1908" s="302"/>
      <c r="BH1908" s="302"/>
      <c r="BI1908" s="302"/>
      <c r="BJ1908" s="302"/>
      <c r="BK1908" s="302"/>
      <c r="BL1908" s="302"/>
      <c r="BM1908" s="302"/>
      <c r="BN1908" s="302"/>
      <c r="BO1908" s="302"/>
      <c r="BP1908" s="302"/>
      <c r="BQ1908" s="302"/>
      <c r="BR1908" s="302"/>
      <c r="BS1908" s="302"/>
      <c r="BT1908" s="302"/>
      <c r="BU1908" s="302"/>
      <c r="BV1908" s="302"/>
      <c r="BW1908" s="302"/>
      <c r="BX1908" s="302"/>
    </row>
    <row r="1909">
      <c r="A1909" s="328"/>
      <c r="B1909" s="328"/>
      <c r="C1909" s="328"/>
      <c r="D1909" s="400"/>
      <c r="E1909" s="46"/>
      <c r="F1909" s="46"/>
      <c r="G1909" s="46"/>
      <c r="H1909" s="47"/>
      <c r="I1909" s="294"/>
      <c r="J1909" s="295"/>
      <c r="K1909" s="296"/>
      <c r="L1909" s="296"/>
      <c r="M1909" s="47"/>
      <c r="N1909" s="47"/>
      <c r="O1909" s="369"/>
      <c r="P1909" s="369"/>
      <c r="Q1909" s="298"/>
      <c r="R1909" s="298"/>
      <c r="S1909" s="298"/>
      <c r="T1909" s="298"/>
      <c r="U1909" s="298"/>
      <c r="V1909" s="298"/>
      <c r="W1909" s="309"/>
      <c r="X1909" s="309"/>
      <c r="Y1909" s="309"/>
      <c r="Z1909" s="309"/>
      <c r="AA1909" s="308"/>
      <c r="AB1909" s="308"/>
      <c r="AC1909" s="308"/>
      <c r="AD1909" s="308"/>
      <c r="AE1909" s="317"/>
      <c r="AF1909" s="317"/>
      <c r="AG1909" s="308"/>
      <c r="AH1909" s="317"/>
      <c r="AI1909" s="317"/>
      <c r="AJ1909" s="308"/>
      <c r="AK1909" s="308"/>
      <c r="AL1909" s="308"/>
      <c r="AM1909" s="308"/>
      <c r="AN1909" s="302"/>
      <c r="AO1909" s="302"/>
      <c r="AP1909" s="302"/>
      <c r="AQ1909" s="302"/>
      <c r="AR1909" s="302"/>
      <c r="AS1909" s="302"/>
      <c r="AT1909" s="302"/>
      <c r="AU1909" s="302"/>
      <c r="AV1909" s="302"/>
      <c r="AW1909" s="302"/>
      <c r="AX1909" s="302"/>
      <c r="AY1909" s="302"/>
      <c r="AZ1909" s="302"/>
      <c r="BA1909" s="302"/>
      <c r="BB1909" s="302"/>
      <c r="BC1909" s="302"/>
      <c r="BD1909" s="302"/>
      <c r="BE1909" s="302"/>
      <c r="BF1909" s="329"/>
      <c r="BG1909" s="302"/>
      <c r="BH1909" s="302"/>
      <c r="BI1909" s="302"/>
      <c r="BJ1909" s="302"/>
      <c r="BK1909" s="302"/>
      <c r="BL1909" s="302"/>
      <c r="BM1909" s="302"/>
      <c r="BN1909" s="302"/>
      <c r="BO1909" s="302"/>
      <c r="BP1909" s="302"/>
      <c r="BQ1909" s="302"/>
      <c r="BR1909" s="302"/>
      <c r="BS1909" s="302"/>
      <c r="BT1909" s="302"/>
      <c r="BU1909" s="302"/>
      <c r="BV1909" s="302"/>
      <c r="BW1909" s="302"/>
      <c r="BX1909" s="302"/>
    </row>
    <row r="1910">
      <c r="A1910" s="328"/>
      <c r="B1910" s="328"/>
      <c r="C1910" s="328"/>
      <c r="D1910" s="400"/>
      <c r="E1910" s="46"/>
      <c r="F1910" s="46"/>
      <c r="G1910" s="46"/>
      <c r="H1910" s="47"/>
      <c r="I1910" s="294"/>
      <c r="J1910" s="295"/>
      <c r="K1910" s="296"/>
      <c r="L1910" s="296"/>
      <c r="M1910" s="47"/>
      <c r="N1910" s="47"/>
      <c r="O1910" s="369"/>
      <c r="P1910" s="369"/>
      <c r="Q1910" s="298"/>
      <c r="R1910" s="298"/>
      <c r="S1910" s="298"/>
      <c r="T1910" s="298"/>
      <c r="U1910" s="298"/>
      <c r="V1910" s="298"/>
      <c r="W1910" s="309"/>
      <c r="X1910" s="309"/>
      <c r="Y1910" s="309"/>
      <c r="Z1910" s="309"/>
      <c r="AA1910" s="308"/>
      <c r="AB1910" s="308"/>
      <c r="AC1910" s="308"/>
      <c r="AD1910" s="308"/>
      <c r="AE1910" s="317"/>
      <c r="AF1910" s="317"/>
      <c r="AG1910" s="308"/>
      <c r="AH1910" s="317"/>
      <c r="AI1910" s="317"/>
      <c r="AJ1910" s="308"/>
      <c r="AK1910" s="308"/>
      <c r="AL1910" s="308"/>
      <c r="AM1910" s="308"/>
      <c r="AN1910" s="302"/>
      <c r="AO1910" s="302"/>
      <c r="AP1910" s="302"/>
      <c r="AQ1910" s="302"/>
      <c r="AR1910" s="302"/>
      <c r="AS1910" s="302"/>
      <c r="AT1910" s="302"/>
      <c r="AU1910" s="302"/>
      <c r="AV1910" s="302"/>
      <c r="AW1910" s="302"/>
      <c r="AX1910" s="302"/>
      <c r="AY1910" s="302"/>
      <c r="AZ1910" s="302"/>
      <c r="BA1910" s="302"/>
      <c r="BB1910" s="302"/>
      <c r="BC1910" s="302"/>
      <c r="BD1910" s="302"/>
      <c r="BE1910" s="302"/>
      <c r="BF1910" s="329"/>
      <c r="BG1910" s="302"/>
      <c r="BH1910" s="302"/>
      <c r="BI1910" s="302"/>
      <c r="BJ1910" s="302"/>
      <c r="BK1910" s="302"/>
      <c r="BL1910" s="302"/>
      <c r="BM1910" s="302"/>
      <c r="BN1910" s="302"/>
      <c r="BO1910" s="302"/>
      <c r="BP1910" s="302"/>
      <c r="BQ1910" s="302"/>
      <c r="BR1910" s="302"/>
      <c r="BS1910" s="302"/>
      <c r="BT1910" s="302"/>
      <c r="BU1910" s="302"/>
      <c r="BV1910" s="302"/>
      <c r="BW1910" s="302"/>
      <c r="BX1910" s="302"/>
    </row>
    <row r="1911">
      <c r="A1911" s="328"/>
      <c r="B1911" s="328"/>
      <c r="C1911" s="328"/>
      <c r="D1911" s="400"/>
      <c r="E1911" s="46"/>
      <c r="F1911" s="46"/>
      <c r="G1911" s="46"/>
      <c r="H1911" s="47"/>
      <c r="I1911" s="294"/>
      <c r="J1911" s="295"/>
      <c r="K1911" s="296"/>
      <c r="L1911" s="296"/>
      <c r="M1911" s="47"/>
      <c r="N1911" s="47"/>
      <c r="O1911" s="369"/>
      <c r="P1911" s="369"/>
      <c r="Q1911" s="298"/>
      <c r="R1911" s="298"/>
      <c r="S1911" s="298"/>
      <c r="T1911" s="298"/>
      <c r="U1911" s="298"/>
      <c r="V1911" s="298"/>
      <c r="W1911" s="309"/>
      <c r="X1911" s="309"/>
      <c r="Y1911" s="309"/>
      <c r="Z1911" s="309"/>
      <c r="AA1911" s="308"/>
      <c r="AB1911" s="308"/>
      <c r="AC1911" s="308"/>
      <c r="AD1911" s="308"/>
      <c r="AE1911" s="317"/>
      <c r="AF1911" s="317"/>
      <c r="AG1911" s="308"/>
      <c r="AH1911" s="317"/>
      <c r="AI1911" s="317"/>
      <c r="AJ1911" s="308"/>
      <c r="AK1911" s="308"/>
      <c r="AL1911" s="308"/>
      <c r="AM1911" s="308"/>
      <c r="AN1911" s="302"/>
      <c r="AO1911" s="302"/>
      <c r="AP1911" s="302"/>
      <c r="AQ1911" s="302"/>
      <c r="AR1911" s="302"/>
      <c r="AS1911" s="302"/>
      <c r="AT1911" s="302"/>
      <c r="AU1911" s="302"/>
      <c r="AV1911" s="302"/>
      <c r="AW1911" s="302"/>
      <c r="AX1911" s="302"/>
      <c r="AY1911" s="302"/>
      <c r="AZ1911" s="302"/>
      <c r="BA1911" s="302"/>
      <c r="BB1911" s="302"/>
      <c r="BC1911" s="302"/>
      <c r="BD1911" s="302"/>
      <c r="BE1911" s="302"/>
      <c r="BF1911" s="329"/>
      <c r="BG1911" s="302"/>
      <c r="BH1911" s="302"/>
      <c r="BI1911" s="302"/>
      <c r="BJ1911" s="302"/>
      <c r="BK1911" s="302"/>
      <c r="BL1911" s="302"/>
      <c r="BM1911" s="302"/>
      <c r="BN1911" s="302"/>
      <c r="BO1911" s="302"/>
      <c r="BP1911" s="302"/>
      <c r="BQ1911" s="302"/>
      <c r="BR1911" s="302"/>
      <c r="BS1911" s="302"/>
      <c r="BT1911" s="302"/>
      <c r="BU1911" s="302"/>
      <c r="BV1911" s="302"/>
      <c r="BW1911" s="302"/>
      <c r="BX1911" s="302"/>
    </row>
    <row r="1912">
      <c r="A1912" s="328"/>
      <c r="B1912" s="328"/>
      <c r="C1912" s="328"/>
      <c r="D1912" s="400"/>
      <c r="E1912" s="46"/>
      <c r="F1912" s="46"/>
      <c r="G1912" s="46"/>
      <c r="H1912" s="47"/>
      <c r="I1912" s="294"/>
      <c r="J1912" s="295"/>
      <c r="K1912" s="296"/>
      <c r="L1912" s="296"/>
      <c r="M1912" s="47"/>
      <c r="N1912" s="47"/>
      <c r="O1912" s="369"/>
      <c r="P1912" s="369"/>
      <c r="Q1912" s="298"/>
      <c r="R1912" s="298"/>
      <c r="S1912" s="298"/>
      <c r="T1912" s="298"/>
      <c r="U1912" s="298"/>
      <c r="V1912" s="298"/>
      <c r="W1912" s="309"/>
      <c r="X1912" s="309"/>
      <c r="Y1912" s="309"/>
      <c r="Z1912" s="309"/>
      <c r="AA1912" s="308"/>
      <c r="AB1912" s="308"/>
      <c r="AC1912" s="308"/>
      <c r="AD1912" s="308"/>
      <c r="AE1912" s="317"/>
      <c r="AF1912" s="317"/>
      <c r="AG1912" s="308"/>
      <c r="AH1912" s="317"/>
      <c r="AI1912" s="317"/>
      <c r="AJ1912" s="308"/>
      <c r="AK1912" s="308"/>
      <c r="AL1912" s="308"/>
      <c r="AM1912" s="308"/>
      <c r="AN1912" s="302"/>
      <c r="AO1912" s="302"/>
      <c r="AP1912" s="302"/>
      <c r="AQ1912" s="302"/>
      <c r="AR1912" s="302"/>
      <c r="AS1912" s="302"/>
      <c r="AT1912" s="302"/>
      <c r="AU1912" s="302"/>
      <c r="AV1912" s="302"/>
      <c r="AW1912" s="302"/>
      <c r="AX1912" s="302"/>
      <c r="AY1912" s="302"/>
      <c r="AZ1912" s="302"/>
      <c r="BA1912" s="302"/>
      <c r="BB1912" s="302"/>
      <c r="BC1912" s="302"/>
      <c r="BD1912" s="302"/>
      <c r="BE1912" s="302"/>
      <c r="BF1912" s="329"/>
      <c r="BG1912" s="302"/>
      <c r="BH1912" s="302"/>
      <c r="BI1912" s="302"/>
      <c r="BJ1912" s="302"/>
      <c r="BK1912" s="302"/>
      <c r="BL1912" s="302"/>
      <c r="BM1912" s="302"/>
      <c r="BN1912" s="302"/>
      <c r="BO1912" s="302"/>
      <c r="BP1912" s="302"/>
      <c r="BQ1912" s="302"/>
      <c r="BR1912" s="302"/>
      <c r="BS1912" s="302"/>
      <c r="BT1912" s="302"/>
      <c r="BU1912" s="302"/>
      <c r="BV1912" s="302"/>
      <c r="BW1912" s="302"/>
      <c r="BX1912" s="302"/>
    </row>
    <row r="1913">
      <c r="A1913" s="328"/>
      <c r="B1913" s="328"/>
      <c r="C1913" s="328"/>
      <c r="D1913" s="400"/>
      <c r="E1913" s="46"/>
      <c r="F1913" s="46"/>
      <c r="G1913" s="46"/>
      <c r="H1913" s="47"/>
      <c r="I1913" s="294"/>
      <c r="J1913" s="295"/>
      <c r="K1913" s="296"/>
      <c r="L1913" s="296"/>
      <c r="M1913" s="47"/>
      <c r="N1913" s="47"/>
      <c r="O1913" s="369"/>
      <c r="P1913" s="369"/>
      <c r="Q1913" s="298"/>
      <c r="R1913" s="298"/>
      <c r="S1913" s="298"/>
      <c r="T1913" s="298"/>
      <c r="U1913" s="298"/>
      <c r="V1913" s="298"/>
      <c r="W1913" s="309"/>
      <c r="X1913" s="309"/>
      <c r="Y1913" s="309"/>
      <c r="Z1913" s="309"/>
      <c r="AA1913" s="308"/>
      <c r="AB1913" s="308"/>
      <c r="AC1913" s="308"/>
      <c r="AD1913" s="308"/>
      <c r="AE1913" s="317"/>
      <c r="AF1913" s="317"/>
      <c r="AG1913" s="308"/>
      <c r="AH1913" s="317"/>
      <c r="AI1913" s="317"/>
      <c r="AJ1913" s="308"/>
      <c r="AK1913" s="308"/>
      <c r="AL1913" s="308"/>
      <c r="AM1913" s="308"/>
      <c r="AN1913" s="302"/>
      <c r="AO1913" s="302"/>
      <c r="AP1913" s="302"/>
      <c r="AQ1913" s="302"/>
      <c r="AR1913" s="302"/>
      <c r="AS1913" s="302"/>
      <c r="AT1913" s="302"/>
      <c r="AU1913" s="302"/>
      <c r="AV1913" s="302"/>
      <c r="AW1913" s="302"/>
      <c r="AX1913" s="302"/>
      <c r="AY1913" s="302"/>
      <c r="AZ1913" s="302"/>
      <c r="BA1913" s="302"/>
      <c r="BB1913" s="302"/>
      <c r="BC1913" s="302"/>
      <c r="BD1913" s="302"/>
      <c r="BE1913" s="302"/>
      <c r="BF1913" s="329"/>
      <c r="BG1913" s="302"/>
      <c r="BH1913" s="302"/>
      <c r="BI1913" s="302"/>
      <c r="BJ1913" s="302"/>
      <c r="BK1913" s="302"/>
      <c r="BL1913" s="302"/>
      <c r="BM1913" s="302"/>
      <c r="BN1913" s="302"/>
      <c r="BO1913" s="302"/>
      <c r="BP1913" s="302"/>
      <c r="BQ1913" s="302"/>
      <c r="BR1913" s="302"/>
      <c r="BS1913" s="302"/>
      <c r="BT1913" s="302"/>
      <c r="BU1913" s="302"/>
      <c r="BV1913" s="302"/>
      <c r="BW1913" s="302"/>
      <c r="BX1913" s="302"/>
    </row>
    <row r="1914">
      <c r="A1914" s="328"/>
      <c r="B1914" s="328"/>
      <c r="C1914" s="328"/>
      <c r="D1914" s="400"/>
      <c r="E1914" s="46"/>
      <c r="F1914" s="46"/>
      <c r="G1914" s="46"/>
      <c r="H1914" s="47"/>
      <c r="I1914" s="294"/>
      <c r="J1914" s="295"/>
      <c r="K1914" s="296"/>
      <c r="L1914" s="296"/>
      <c r="M1914" s="47"/>
      <c r="N1914" s="47"/>
      <c r="O1914" s="369"/>
      <c r="P1914" s="369"/>
      <c r="Q1914" s="298"/>
      <c r="R1914" s="298"/>
      <c r="S1914" s="298"/>
      <c r="T1914" s="298"/>
      <c r="U1914" s="298"/>
      <c r="V1914" s="298"/>
      <c r="W1914" s="309"/>
      <c r="X1914" s="309"/>
      <c r="Y1914" s="309"/>
      <c r="Z1914" s="309"/>
      <c r="AA1914" s="308"/>
      <c r="AB1914" s="308"/>
      <c r="AC1914" s="308"/>
      <c r="AD1914" s="308"/>
      <c r="AE1914" s="317"/>
      <c r="AF1914" s="317"/>
      <c r="AG1914" s="308"/>
      <c r="AH1914" s="317"/>
      <c r="AI1914" s="317"/>
      <c r="AJ1914" s="308"/>
      <c r="AK1914" s="308"/>
      <c r="AL1914" s="308"/>
      <c r="AM1914" s="308"/>
      <c r="AN1914" s="302"/>
      <c r="AO1914" s="302"/>
      <c r="AP1914" s="302"/>
      <c r="AQ1914" s="302"/>
      <c r="AR1914" s="302"/>
      <c r="AS1914" s="302"/>
      <c r="AT1914" s="302"/>
      <c r="AU1914" s="302"/>
      <c r="AV1914" s="302"/>
      <c r="AW1914" s="302"/>
      <c r="AX1914" s="302"/>
      <c r="AY1914" s="302"/>
      <c r="AZ1914" s="302"/>
      <c r="BA1914" s="302"/>
      <c r="BB1914" s="302"/>
      <c r="BC1914" s="302"/>
      <c r="BD1914" s="302"/>
      <c r="BE1914" s="302"/>
      <c r="BF1914" s="329"/>
      <c r="BG1914" s="302"/>
      <c r="BH1914" s="302"/>
      <c r="BI1914" s="302"/>
      <c r="BJ1914" s="302"/>
      <c r="BK1914" s="302"/>
      <c r="BL1914" s="302"/>
      <c r="BM1914" s="302"/>
      <c r="BN1914" s="302"/>
      <c r="BO1914" s="302"/>
      <c r="BP1914" s="302"/>
      <c r="BQ1914" s="302"/>
      <c r="BR1914" s="302"/>
      <c r="BS1914" s="302"/>
      <c r="BT1914" s="302"/>
      <c r="BU1914" s="302"/>
      <c r="BV1914" s="302"/>
      <c r="BW1914" s="302"/>
      <c r="BX1914" s="302"/>
    </row>
    <row r="1915">
      <c r="A1915" s="328"/>
      <c r="B1915" s="328"/>
      <c r="C1915" s="328"/>
      <c r="D1915" s="400"/>
      <c r="E1915" s="46"/>
      <c r="F1915" s="46"/>
      <c r="G1915" s="46"/>
      <c r="H1915" s="47"/>
      <c r="I1915" s="294"/>
      <c r="J1915" s="295"/>
      <c r="K1915" s="296"/>
      <c r="L1915" s="296"/>
      <c r="M1915" s="47"/>
      <c r="N1915" s="47"/>
      <c r="O1915" s="369"/>
      <c r="P1915" s="369"/>
      <c r="Q1915" s="298"/>
      <c r="R1915" s="298"/>
      <c r="S1915" s="298"/>
      <c r="T1915" s="298"/>
      <c r="U1915" s="298"/>
      <c r="V1915" s="298"/>
      <c r="W1915" s="309"/>
      <c r="X1915" s="309"/>
      <c r="Y1915" s="309"/>
      <c r="Z1915" s="309"/>
      <c r="AA1915" s="308"/>
      <c r="AB1915" s="308"/>
      <c r="AC1915" s="308"/>
      <c r="AD1915" s="308"/>
      <c r="AE1915" s="317"/>
      <c r="AF1915" s="317"/>
      <c r="AG1915" s="308"/>
      <c r="AH1915" s="317"/>
      <c r="AI1915" s="317"/>
      <c r="AJ1915" s="308"/>
      <c r="AK1915" s="308"/>
      <c r="AL1915" s="308"/>
      <c r="AM1915" s="308"/>
      <c r="AN1915" s="302"/>
      <c r="AO1915" s="302"/>
      <c r="AP1915" s="302"/>
      <c r="AQ1915" s="302"/>
      <c r="AR1915" s="302"/>
      <c r="AS1915" s="302"/>
      <c r="AT1915" s="302"/>
      <c r="AU1915" s="302"/>
      <c r="AV1915" s="302"/>
      <c r="AW1915" s="302"/>
      <c r="AX1915" s="302"/>
      <c r="AY1915" s="302"/>
      <c r="AZ1915" s="302"/>
      <c r="BA1915" s="302"/>
      <c r="BB1915" s="302"/>
      <c r="BC1915" s="302"/>
      <c r="BD1915" s="302"/>
      <c r="BE1915" s="302"/>
      <c r="BF1915" s="329"/>
      <c r="BG1915" s="302"/>
      <c r="BH1915" s="302"/>
      <c r="BI1915" s="302"/>
      <c r="BJ1915" s="302"/>
      <c r="BK1915" s="302"/>
      <c r="BL1915" s="302"/>
      <c r="BM1915" s="302"/>
      <c r="BN1915" s="302"/>
      <c r="BO1915" s="302"/>
      <c r="BP1915" s="302"/>
      <c r="BQ1915" s="302"/>
      <c r="BR1915" s="302"/>
      <c r="BS1915" s="302"/>
      <c r="BT1915" s="302"/>
      <c r="BU1915" s="302"/>
      <c r="BV1915" s="302"/>
      <c r="BW1915" s="302"/>
      <c r="BX1915" s="302"/>
    </row>
    <row r="1916">
      <c r="A1916" s="328"/>
      <c r="B1916" s="328"/>
      <c r="C1916" s="328"/>
      <c r="D1916" s="400"/>
      <c r="E1916" s="46"/>
      <c r="F1916" s="46"/>
      <c r="G1916" s="46"/>
      <c r="H1916" s="47"/>
      <c r="I1916" s="294"/>
      <c r="J1916" s="295"/>
      <c r="K1916" s="296"/>
      <c r="L1916" s="296"/>
      <c r="M1916" s="47"/>
      <c r="N1916" s="47"/>
      <c r="O1916" s="369"/>
      <c r="P1916" s="369"/>
      <c r="Q1916" s="298"/>
      <c r="R1916" s="298"/>
      <c r="S1916" s="298"/>
      <c r="T1916" s="298"/>
      <c r="U1916" s="298"/>
      <c r="V1916" s="298"/>
      <c r="W1916" s="309"/>
      <c r="X1916" s="309"/>
      <c r="Y1916" s="309"/>
      <c r="Z1916" s="309"/>
      <c r="AA1916" s="308"/>
      <c r="AB1916" s="308"/>
      <c r="AC1916" s="308"/>
      <c r="AD1916" s="308"/>
      <c r="AE1916" s="317"/>
      <c r="AF1916" s="317"/>
      <c r="AG1916" s="308"/>
      <c r="AH1916" s="317"/>
      <c r="AI1916" s="317"/>
      <c r="AJ1916" s="308"/>
      <c r="AK1916" s="308"/>
      <c r="AL1916" s="308"/>
      <c r="AM1916" s="308"/>
      <c r="AN1916" s="302"/>
      <c r="AO1916" s="302"/>
      <c r="AP1916" s="302"/>
      <c r="AQ1916" s="302"/>
      <c r="AR1916" s="302"/>
      <c r="AS1916" s="302"/>
      <c r="AT1916" s="302"/>
      <c r="AU1916" s="302"/>
      <c r="AV1916" s="302"/>
      <c r="AW1916" s="302"/>
      <c r="AX1916" s="302"/>
      <c r="AY1916" s="302"/>
      <c r="AZ1916" s="302"/>
      <c r="BA1916" s="302"/>
      <c r="BB1916" s="302"/>
      <c r="BC1916" s="302"/>
      <c r="BD1916" s="302"/>
      <c r="BE1916" s="302"/>
      <c r="BF1916" s="329"/>
      <c r="BG1916" s="302"/>
      <c r="BH1916" s="302"/>
      <c r="BI1916" s="302"/>
      <c r="BJ1916" s="302"/>
      <c r="BK1916" s="302"/>
      <c r="BL1916" s="302"/>
      <c r="BM1916" s="302"/>
      <c r="BN1916" s="302"/>
      <c r="BO1916" s="302"/>
      <c r="BP1916" s="302"/>
      <c r="BQ1916" s="302"/>
      <c r="BR1916" s="302"/>
      <c r="BS1916" s="302"/>
      <c r="BT1916" s="302"/>
      <c r="BU1916" s="302"/>
      <c r="BV1916" s="302"/>
      <c r="BW1916" s="302"/>
      <c r="BX1916" s="302"/>
    </row>
    <row r="1917">
      <c r="A1917" s="328"/>
      <c r="B1917" s="328"/>
      <c r="C1917" s="328"/>
      <c r="D1917" s="400"/>
      <c r="E1917" s="46"/>
      <c r="F1917" s="46"/>
      <c r="G1917" s="46"/>
      <c r="H1917" s="47"/>
      <c r="I1917" s="294"/>
      <c r="J1917" s="295"/>
      <c r="K1917" s="296"/>
      <c r="L1917" s="296"/>
      <c r="M1917" s="47"/>
      <c r="N1917" s="47"/>
      <c r="O1917" s="369"/>
      <c r="P1917" s="369"/>
      <c r="Q1917" s="298"/>
      <c r="R1917" s="298"/>
      <c r="S1917" s="298"/>
      <c r="T1917" s="298"/>
      <c r="U1917" s="298"/>
      <c r="V1917" s="298"/>
      <c r="W1917" s="309"/>
      <c r="X1917" s="309"/>
      <c r="Y1917" s="309"/>
      <c r="Z1917" s="309"/>
      <c r="AA1917" s="308"/>
      <c r="AB1917" s="308"/>
      <c r="AC1917" s="308"/>
      <c r="AD1917" s="308"/>
      <c r="AE1917" s="317"/>
      <c r="AF1917" s="317"/>
      <c r="AG1917" s="308"/>
      <c r="AH1917" s="317"/>
      <c r="AI1917" s="317"/>
      <c r="AJ1917" s="308"/>
      <c r="AK1917" s="308"/>
      <c r="AL1917" s="308"/>
      <c r="AM1917" s="308"/>
      <c r="AN1917" s="302"/>
      <c r="AO1917" s="302"/>
      <c r="AP1917" s="302"/>
      <c r="AQ1917" s="302"/>
      <c r="AR1917" s="302"/>
      <c r="AS1917" s="302"/>
      <c r="AT1917" s="302"/>
      <c r="AU1917" s="302"/>
      <c r="AV1917" s="302"/>
      <c r="AW1917" s="302"/>
      <c r="AX1917" s="302"/>
      <c r="AY1917" s="302"/>
      <c r="AZ1917" s="302"/>
      <c r="BA1917" s="302"/>
      <c r="BB1917" s="302"/>
      <c r="BC1917" s="302"/>
      <c r="BD1917" s="302"/>
      <c r="BE1917" s="302"/>
      <c r="BF1917" s="329"/>
      <c r="BG1917" s="302"/>
      <c r="BH1917" s="302"/>
      <c r="BI1917" s="302"/>
      <c r="BJ1917" s="302"/>
      <c r="BK1917" s="302"/>
      <c r="BL1917" s="302"/>
      <c r="BM1917" s="302"/>
      <c r="BN1917" s="302"/>
      <c r="BO1917" s="302"/>
      <c r="BP1917" s="302"/>
      <c r="BQ1917" s="302"/>
      <c r="BR1917" s="302"/>
      <c r="BS1917" s="302"/>
      <c r="BT1917" s="302"/>
      <c r="BU1917" s="302"/>
      <c r="BV1917" s="302"/>
      <c r="BW1917" s="302"/>
      <c r="BX1917" s="302"/>
    </row>
    <row r="1918">
      <c r="A1918" s="328"/>
      <c r="B1918" s="328"/>
      <c r="C1918" s="328"/>
      <c r="D1918" s="400"/>
      <c r="E1918" s="46"/>
      <c r="F1918" s="46"/>
      <c r="G1918" s="46"/>
      <c r="H1918" s="47"/>
      <c r="I1918" s="294"/>
      <c r="J1918" s="295"/>
      <c r="K1918" s="296"/>
      <c r="L1918" s="296"/>
      <c r="M1918" s="47"/>
      <c r="N1918" s="47"/>
      <c r="O1918" s="369"/>
      <c r="P1918" s="369"/>
      <c r="Q1918" s="298"/>
      <c r="R1918" s="298"/>
      <c r="S1918" s="298"/>
      <c r="T1918" s="298"/>
      <c r="U1918" s="298"/>
      <c r="V1918" s="298"/>
      <c r="W1918" s="309"/>
      <c r="X1918" s="309"/>
      <c r="Y1918" s="309"/>
      <c r="Z1918" s="309"/>
      <c r="AA1918" s="308"/>
      <c r="AB1918" s="308"/>
      <c r="AC1918" s="308"/>
      <c r="AD1918" s="308"/>
      <c r="AE1918" s="317"/>
      <c r="AF1918" s="317"/>
      <c r="AG1918" s="308"/>
      <c r="AH1918" s="317"/>
      <c r="AI1918" s="317"/>
      <c r="AJ1918" s="308"/>
      <c r="AK1918" s="308"/>
      <c r="AL1918" s="308"/>
      <c r="AM1918" s="308"/>
      <c r="AN1918" s="302"/>
      <c r="AO1918" s="302"/>
      <c r="AP1918" s="302"/>
      <c r="AQ1918" s="302"/>
      <c r="AR1918" s="302"/>
      <c r="AS1918" s="302"/>
      <c r="AT1918" s="302"/>
      <c r="AU1918" s="302"/>
      <c r="AV1918" s="302"/>
      <c r="AW1918" s="302"/>
      <c r="AX1918" s="302"/>
      <c r="AY1918" s="302"/>
      <c r="AZ1918" s="302"/>
      <c r="BA1918" s="302"/>
      <c r="BB1918" s="302"/>
      <c r="BC1918" s="302"/>
      <c r="BD1918" s="302"/>
      <c r="BE1918" s="302"/>
      <c r="BF1918" s="329"/>
      <c r="BG1918" s="302"/>
      <c r="BH1918" s="302"/>
      <c r="BI1918" s="302"/>
      <c r="BJ1918" s="302"/>
      <c r="BK1918" s="302"/>
      <c r="BL1918" s="302"/>
      <c r="BM1918" s="302"/>
      <c r="BN1918" s="302"/>
      <c r="BO1918" s="302"/>
      <c r="BP1918" s="302"/>
      <c r="BQ1918" s="302"/>
      <c r="BR1918" s="302"/>
      <c r="BS1918" s="302"/>
      <c r="BT1918" s="302"/>
      <c r="BU1918" s="302"/>
      <c r="BV1918" s="302"/>
      <c r="BW1918" s="302"/>
      <c r="BX1918" s="302"/>
    </row>
    <row r="1919">
      <c r="A1919" s="328"/>
      <c r="B1919" s="328"/>
      <c r="C1919" s="328"/>
      <c r="D1919" s="400"/>
      <c r="E1919" s="46"/>
      <c r="F1919" s="46"/>
      <c r="G1919" s="46"/>
      <c r="H1919" s="47"/>
      <c r="I1919" s="294"/>
      <c r="J1919" s="295"/>
      <c r="K1919" s="296"/>
      <c r="L1919" s="296"/>
      <c r="M1919" s="47"/>
      <c r="N1919" s="47"/>
      <c r="O1919" s="369"/>
      <c r="P1919" s="369"/>
      <c r="Q1919" s="298"/>
      <c r="R1919" s="298"/>
      <c r="S1919" s="298"/>
      <c r="T1919" s="298"/>
      <c r="U1919" s="298"/>
      <c r="V1919" s="298"/>
      <c r="W1919" s="309"/>
      <c r="X1919" s="309"/>
      <c r="Y1919" s="309"/>
      <c r="Z1919" s="309"/>
      <c r="AA1919" s="308"/>
      <c r="AB1919" s="308"/>
      <c r="AC1919" s="308"/>
      <c r="AD1919" s="308"/>
      <c r="AE1919" s="317"/>
      <c r="AF1919" s="317"/>
      <c r="AG1919" s="308"/>
      <c r="AH1919" s="317"/>
      <c r="AI1919" s="317"/>
      <c r="AJ1919" s="308"/>
      <c r="AK1919" s="308"/>
      <c r="AL1919" s="308"/>
      <c r="AM1919" s="308"/>
      <c r="AN1919" s="302"/>
      <c r="AO1919" s="302"/>
      <c r="AP1919" s="302"/>
      <c r="AQ1919" s="302"/>
      <c r="AR1919" s="302"/>
      <c r="AS1919" s="302"/>
      <c r="AT1919" s="302"/>
      <c r="AU1919" s="302"/>
      <c r="AV1919" s="302"/>
      <c r="AW1919" s="302"/>
      <c r="AX1919" s="302"/>
      <c r="AY1919" s="302"/>
      <c r="AZ1919" s="302"/>
      <c r="BA1919" s="302"/>
      <c r="BB1919" s="302"/>
      <c r="BC1919" s="302"/>
      <c r="BD1919" s="302"/>
      <c r="BE1919" s="302"/>
      <c r="BF1919" s="329"/>
      <c r="BG1919" s="302"/>
      <c r="BH1919" s="302"/>
      <c r="BI1919" s="302"/>
      <c r="BJ1919" s="302"/>
      <c r="BK1919" s="302"/>
      <c r="BL1919" s="302"/>
      <c r="BM1919" s="302"/>
      <c r="BN1919" s="302"/>
      <c r="BO1919" s="302"/>
      <c r="BP1919" s="302"/>
      <c r="BQ1919" s="302"/>
      <c r="BR1919" s="302"/>
      <c r="BS1919" s="302"/>
      <c r="BT1919" s="302"/>
      <c r="BU1919" s="302"/>
      <c r="BV1919" s="302"/>
      <c r="BW1919" s="302"/>
      <c r="BX1919" s="302"/>
    </row>
    <row r="1920">
      <c r="A1920" s="328"/>
      <c r="B1920" s="328"/>
      <c r="C1920" s="328"/>
      <c r="D1920" s="400"/>
      <c r="E1920" s="46"/>
      <c r="F1920" s="46"/>
      <c r="G1920" s="46"/>
      <c r="H1920" s="47"/>
      <c r="I1920" s="294"/>
      <c r="J1920" s="295"/>
      <c r="K1920" s="296"/>
      <c r="L1920" s="296"/>
      <c r="M1920" s="47"/>
      <c r="N1920" s="47"/>
      <c r="O1920" s="369"/>
      <c r="P1920" s="369"/>
      <c r="Q1920" s="298"/>
      <c r="R1920" s="298"/>
      <c r="S1920" s="298"/>
      <c r="T1920" s="298"/>
      <c r="U1920" s="298"/>
      <c r="V1920" s="298"/>
      <c r="W1920" s="309"/>
      <c r="X1920" s="309"/>
      <c r="Y1920" s="309"/>
      <c r="Z1920" s="309"/>
      <c r="AA1920" s="308"/>
      <c r="AB1920" s="308"/>
      <c r="AC1920" s="308"/>
      <c r="AD1920" s="308"/>
      <c r="AE1920" s="317"/>
      <c r="AF1920" s="317"/>
      <c r="AG1920" s="308"/>
      <c r="AH1920" s="317"/>
      <c r="AI1920" s="317"/>
      <c r="AJ1920" s="308"/>
      <c r="AK1920" s="308"/>
      <c r="AL1920" s="308"/>
      <c r="AM1920" s="308"/>
      <c r="AN1920" s="302"/>
      <c r="AO1920" s="302"/>
      <c r="AP1920" s="302"/>
      <c r="AQ1920" s="302"/>
      <c r="AR1920" s="302"/>
      <c r="AS1920" s="302"/>
      <c r="AT1920" s="302"/>
      <c r="AU1920" s="302"/>
      <c r="AV1920" s="302"/>
      <c r="AW1920" s="302"/>
      <c r="AX1920" s="302"/>
      <c r="AY1920" s="302"/>
      <c r="AZ1920" s="302"/>
      <c r="BA1920" s="302"/>
      <c r="BB1920" s="302"/>
      <c r="BC1920" s="302"/>
      <c r="BD1920" s="302"/>
      <c r="BE1920" s="302"/>
      <c r="BF1920" s="329"/>
      <c r="BG1920" s="302"/>
      <c r="BH1920" s="302"/>
      <c r="BI1920" s="302"/>
      <c r="BJ1920" s="302"/>
      <c r="BK1920" s="302"/>
      <c r="BL1920" s="302"/>
      <c r="BM1920" s="302"/>
      <c r="BN1920" s="302"/>
      <c r="BO1920" s="302"/>
      <c r="BP1920" s="302"/>
      <c r="BQ1920" s="302"/>
      <c r="BR1920" s="302"/>
      <c r="BS1920" s="302"/>
      <c r="BT1920" s="302"/>
      <c r="BU1920" s="302"/>
      <c r="BV1920" s="302"/>
      <c r="BW1920" s="302"/>
      <c r="BX1920" s="302"/>
    </row>
    <row r="1921">
      <c r="A1921" s="328"/>
      <c r="B1921" s="328"/>
      <c r="C1921" s="328"/>
      <c r="D1921" s="400"/>
      <c r="E1921" s="46"/>
      <c r="F1921" s="46"/>
      <c r="G1921" s="46"/>
      <c r="H1921" s="47"/>
      <c r="I1921" s="294"/>
      <c r="J1921" s="295"/>
      <c r="K1921" s="296"/>
      <c r="L1921" s="296"/>
      <c r="M1921" s="47"/>
      <c r="N1921" s="47"/>
      <c r="O1921" s="369"/>
      <c r="P1921" s="369"/>
      <c r="Q1921" s="298"/>
      <c r="R1921" s="298"/>
      <c r="S1921" s="298"/>
      <c r="T1921" s="298"/>
      <c r="U1921" s="298"/>
      <c r="V1921" s="298"/>
      <c r="W1921" s="309"/>
      <c r="X1921" s="309"/>
      <c r="Y1921" s="309"/>
      <c r="Z1921" s="309"/>
      <c r="AA1921" s="308"/>
      <c r="AB1921" s="308"/>
      <c r="AC1921" s="308"/>
      <c r="AD1921" s="308"/>
      <c r="AE1921" s="317"/>
      <c r="AF1921" s="317"/>
      <c r="AG1921" s="308"/>
      <c r="AH1921" s="317"/>
      <c r="AI1921" s="317"/>
      <c r="AJ1921" s="308"/>
      <c r="AK1921" s="308"/>
      <c r="AL1921" s="308"/>
      <c r="AM1921" s="308"/>
      <c r="AN1921" s="302"/>
      <c r="AO1921" s="302"/>
      <c r="AP1921" s="302"/>
      <c r="AQ1921" s="302"/>
      <c r="AR1921" s="302"/>
      <c r="AS1921" s="302"/>
      <c r="AT1921" s="302"/>
      <c r="AU1921" s="302"/>
      <c r="AV1921" s="302"/>
      <c r="AW1921" s="302"/>
      <c r="AX1921" s="302"/>
      <c r="AY1921" s="302"/>
      <c r="AZ1921" s="302"/>
      <c r="BA1921" s="302"/>
      <c r="BB1921" s="302"/>
      <c r="BC1921" s="302"/>
      <c r="BD1921" s="302"/>
      <c r="BE1921" s="302"/>
      <c r="BF1921" s="329"/>
      <c r="BG1921" s="302"/>
      <c r="BH1921" s="302"/>
      <c r="BI1921" s="302"/>
      <c r="BJ1921" s="302"/>
      <c r="BK1921" s="302"/>
      <c r="BL1921" s="302"/>
      <c r="BM1921" s="302"/>
      <c r="BN1921" s="302"/>
      <c r="BO1921" s="302"/>
      <c r="BP1921" s="302"/>
      <c r="BQ1921" s="302"/>
      <c r="BR1921" s="302"/>
      <c r="BS1921" s="302"/>
      <c r="BT1921" s="302"/>
      <c r="BU1921" s="302"/>
      <c r="BV1921" s="302"/>
      <c r="BW1921" s="302"/>
      <c r="BX1921" s="302"/>
    </row>
    <row r="1922">
      <c r="A1922" s="328"/>
      <c r="B1922" s="328"/>
      <c r="C1922" s="328"/>
      <c r="D1922" s="400"/>
      <c r="E1922" s="46"/>
      <c r="F1922" s="46"/>
      <c r="G1922" s="46"/>
      <c r="H1922" s="47"/>
      <c r="I1922" s="294"/>
      <c r="J1922" s="295"/>
      <c r="K1922" s="296"/>
      <c r="L1922" s="296"/>
      <c r="M1922" s="47"/>
      <c r="N1922" s="47"/>
      <c r="O1922" s="369"/>
      <c r="P1922" s="369"/>
      <c r="Q1922" s="298"/>
      <c r="R1922" s="298"/>
      <c r="S1922" s="298"/>
      <c r="T1922" s="298"/>
      <c r="U1922" s="298"/>
      <c r="V1922" s="298"/>
      <c r="W1922" s="309"/>
      <c r="X1922" s="309"/>
      <c r="Y1922" s="309"/>
      <c r="Z1922" s="309"/>
      <c r="AA1922" s="308"/>
      <c r="AB1922" s="308"/>
      <c r="AC1922" s="308"/>
      <c r="AD1922" s="308"/>
      <c r="AE1922" s="317"/>
      <c r="AF1922" s="317"/>
      <c r="AG1922" s="308"/>
      <c r="AH1922" s="317"/>
      <c r="AI1922" s="317"/>
      <c r="AJ1922" s="308"/>
      <c r="AK1922" s="308"/>
      <c r="AL1922" s="308"/>
      <c r="AM1922" s="308"/>
      <c r="AN1922" s="302"/>
      <c r="AO1922" s="302"/>
      <c r="AP1922" s="302"/>
      <c r="AQ1922" s="302"/>
      <c r="AR1922" s="302"/>
      <c r="AS1922" s="302"/>
      <c r="AT1922" s="302"/>
      <c r="AU1922" s="302"/>
      <c r="AV1922" s="302"/>
      <c r="AW1922" s="302"/>
      <c r="AX1922" s="302"/>
      <c r="AY1922" s="302"/>
      <c r="AZ1922" s="302"/>
      <c r="BA1922" s="302"/>
      <c r="BB1922" s="302"/>
      <c r="BC1922" s="302"/>
      <c r="BD1922" s="302"/>
      <c r="BE1922" s="302"/>
      <c r="BF1922" s="329"/>
      <c r="BG1922" s="302"/>
      <c r="BH1922" s="302"/>
      <c r="BI1922" s="302"/>
      <c r="BJ1922" s="302"/>
      <c r="BK1922" s="302"/>
      <c r="BL1922" s="302"/>
      <c r="BM1922" s="302"/>
      <c r="BN1922" s="302"/>
      <c r="BO1922" s="302"/>
      <c r="BP1922" s="302"/>
      <c r="BQ1922" s="302"/>
      <c r="BR1922" s="302"/>
      <c r="BS1922" s="302"/>
      <c r="BT1922" s="302"/>
      <c r="BU1922" s="302"/>
      <c r="BV1922" s="302"/>
      <c r="BW1922" s="302"/>
      <c r="BX1922" s="302"/>
    </row>
    <row r="1923">
      <c r="A1923" s="328"/>
      <c r="B1923" s="328"/>
      <c r="C1923" s="328"/>
      <c r="D1923" s="400"/>
      <c r="E1923" s="46"/>
      <c r="F1923" s="46"/>
      <c r="G1923" s="46"/>
      <c r="H1923" s="47"/>
      <c r="I1923" s="294"/>
      <c r="J1923" s="295"/>
      <c r="K1923" s="296"/>
      <c r="L1923" s="296"/>
      <c r="M1923" s="47"/>
      <c r="N1923" s="47"/>
      <c r="O1923" s="369"/>
      <c r="P1923" s="369"/>
      <c r="Q1923" s="298"/>
      <c r="R1923" s="298"/>
      <c r="S1923" s="298"/>
      <c r="T1923" s="298"/>
      <c r="U1923" s="298"/>
      <c r="V1923" s="298"/>
      <c r="W1923" s="309"/>
      <c r="X1923" s="309"/>
      <c r="Y1923" s="309"/>
      <c r="Z1923" s="309"/>
      <c r="AA1923" s="308"/>
      <c r="AB1923" s="308"/>
      <c r="AC1923" s="308"/>
      <c r="AD1923" s="308"/>
      <c r="AE1923" s="317"/>
      <c r="AF1923" s="317"/>
      <c r="AG1923" s="308"/>
      <c r="AH1923" s="317"/>
      <c r="AI1923" s="317"/>
      <c r="AJ1923" s="308"/>
      <c r="AK1923" s="308"/>
      <c r="AL1923" s="308"/>
      <c r="AM1923" s="308"/>
      <c r="AN1923" s="302"/>
      <c r="AO1923" s="302"/>
      <c r="AP1923" s="302"/>
      <c r="AQ1923" s="302"/>
      <c r="AR1923" s="302"/>
      <c r="AS1923" s="302"/>
      <c r="AT1923" s="302"/>
      <c r="AU1923" s="302"/>
      <c r="AV1923" s="302"/>
      <c r="AW1923" s="302"/>
      <c r="AX1923" s="302"/>
      <c r="AY1923" s="302"/>
      <c r="AZ1923" s="302"/>
      <c r="BA1923" s="302"/>
      <c r="BB1923" s="302"/>
      <c r="BC1923" s="302"/>
      <c r="BD1923" s="302"/>
      <c r="BE1923" s="302"/>
      <c r="BF1923" s="329"/>
      <c r="BG1923" s="302"/>
      <c r="BH1923" s="302"/>
      <c r="BI1923" s="302"/>
      <c r="BJ1923" s="302"/>
      <c r="BK1923" s="302"/>
      <c r="BL1923" s="302"/>
      <c r="BM1923" s="302"/>
      <c r="BN1923" s="302"/>
      <c r="BO1923" s="302"/>
      <c r="BP1923" s="302"/>
      <c r="BQ1923" s="302"/>
      <c r="BR1923" s="302"/>
      <c r="BS1923" s="302"/>
      <c r="BT1923" s="302"/>
      <c r="BU1923" s="302"/>
      <c r="BV1923" s="302"/>
      <c r="BW1923" s="302"/>
      <c r="BX1923" s="302"/>
    </row>
    <row r="1924">
      <c r="A1924" s="328"/>
      <c r="B1924" s="328"/>
      <c r="C1924" s="328"/>
      <c r="D1924" s="400"/>
      <c r="E1924" s="46"/>
      <c r="F1924" s="46"/>
      <c r="G1924" s="46"/>
      <c r="H1924" s="47"/>
      <c r="I1924" s="294"/>
      <c r="J1924" s="295"/>
      <c r="K1924" s="296"/>
      <c r="L1924" s="296"/>
      <c r="M1924" s="47"/>
      <c r="N1924" s="47"/>
      <c r="O1924" s="369"/>
      <c r="P1924" s="369"/>
      <c r="Q1924" s="298"/>
      <c r="R1924" s="298"/>
      <c r="S1924" s="298"/>
      <c r="T1924" s="298"/>
      <c r="U1924" s="298"/>
      <c r="V1924" s="298"/>
      <c r="W1924" s="309"/>
      <c r="X1924" s="309"/>
      <c r="Y1924" s="309"/>
      <c r="Z1924" s="309"/>
      <c r="AA1924" s="308"/>
      <c r="AB1924" s="308"/>
      <c r="AC1924" s="308"/>
      <c r="AD1924" s="308"/>
      <c r="AE1924" s="317"/>
      <c r="AF1924" s="317"/>
      <c r="AG1924" s="308"/>
      <c r="AH1924" s="317"/>
      <c r="AI1924" s="317"/>
      <c r="AJ1924" s="308"/>
      <c r="AK1924" s="308"/>
      <c r="AL1924" s="308"/>
      <c r="AM1924" s="308"/>
      <c r="AN1924" s="302"/>
      <c r="AO1924" s="302"/>
      <c r="AP1924" s="302"/>
      <c r="AQ1924" s="302"/>
      <c r="AR1924" s="302"/>
      <c r="AS1924" s="302"/>
      <c r="AT1924" s="302"/>
      <c r="AU1924" s="302"/>
      <c r="AV1924" s="302"/>
      <c r="AW1924" s="302"/>
      <c r="AX1924" s="302"/>
      <c r="AY1924" s="302"/>
      <c r="AZ1924" s="302"/>
      <c r="BA1924" s="302"/>
      <c r="BB1924" s="302"/>
      <c r="BC1924" s="302"/>
      <c r="BD1924" s="302"/>
      <c r="BE1924" s="302"/>
      <c r="BF1924" s="329"/>
      <c r="BG1924" s="302"/>
      <c r="BH1924" s="302"/>
      <c r="BI1924" s="302"/>
      <c r="BJ1924" s="302"/>
      <c r="BK1924" s="302"/>
      <c r="BL1924" s="302"/>
      <c r="BM1924" s="302"/>
      <c r="BN1924" s="302"/>
      <c r="BO1924" s="302"/>
      <c r="BP1924" s="302"/>
      <c r="BQ1924" s="302"/>
      <c r="BR1924" s="302"/>
      <c r="BS1924" s="302"/>
      <c r="BT1924" s="302"/>
      <c r="BU1924" s="302"/>
      <c r="BV1924" s="302"/>
      <c r="BW1924" s="302"/>
      <c r="BX1924" s="302"/>
    </row>
    <row r="1925">
      <c r="A1925" s="328"/>
      <c r="B1925" s="328"/>
      <c r="C1925" s="328"/>
      <c r="D1925" s="400"/>
      <c r="E1925" s="46"/>
      <c r="F1925" s="46"/>
      <c r="G1925" s="46"/>
      <c r="H1925" s="47"/>
      <c r="I1925" s="294"/>
      <c r="J1925" s="295"/>
      <c r="K1925" s="296"/>
      <c r="L1925" s="296"/>
      <c r="M1925" s="47"/>
      <c r="N1925" s="47"/>
      <c r="O1925" s="369"/>
      <c r="P1925" s="369"/>
      <c r="Q1925" s="298"/>
      <c r="R1925" s="298"/>
      <c r="S1925" s="298"/>
      <c r="T1925" s="298"/>
      <c r="U1925" s="298"/>
      <c r="V1925" s="298"/>
      <c r="W1925" s="309"/>
      <c r="X1925" s="309"/>
      <c r="Y1925" s="309"/>
      <c r="Z1925" s="309"/>
      <c r="AA1925" s="308"/>
      <c r="AB1925" s="308"/>
      <c r="AC1925" s="308"/>
      <c r="AD1925" s="308"/>
      <c r="AE1925" s="317"/>
      <c r="AF1925" s="317"/>
      <c r="AG1925" s="308"/>
      <c r="AH1925" s="317"/>
      <c r="AI1925" s="317"/>
      <c r="AJ1925" s="308"/>
      <c r="AK1925" s="308"/>
      <c r="AL1925" s="308"/>
      <c r="AM1925" s="308"/>
      <c r="AN1925" s="302"/>
      <c r="AO1925" s="302"/>
      <c r="AP1925" s="302"/>
      <c r="AQ1925" s="302"/>
      <c r="AR1925" s="302"/>
      <c r="AS1925" s="302"/>
      <c r="AT1925" s="302"/>
      <c r="AU1925" s="302"/>
      <c r="AV1925" s="302"/>
      <c r="AW1925" s="302"/>
      <c r="AX1925" s="302"/>
      <c r="AY1925" s="302"/>
      <c r="AZ1925" s="302"/>
      <c r="BA1925" s="302"/>
      <c r="BB1925" s="302"/>
      <c r="BC1925" s="302"/>
      <c r="BD1925" s="302"/>
      <c r="BE1925" s="302"/>
      <c r="BF1925" s="329"/>
      <c r="BG1925" s="302"/>
      <c r="BH1925" s="302"/>
      <c r="BI1925" s="302"/>
      <c r="BJ1925" s="302"/>
      <c r="BK1925" s="302"/>
      <c r="BL1925" s="302"/>
      <c r="BM1925" s="302"/>
      <c r="BN1925" s="302"/>
      <c r="BO1925" s="302"/>
      <c r="BP1925" s="302"/>
      <c r="BQ1925" s="302"/>
      <c r="BR1925" s="302"/>
      <c r="BS1925" s="302"/>
      <c r="BT1925" s="302"/>
      <c r="BU1925" s="302"/>
      <c r="BV1925" s="302"/>
      <c r="BW1925" s="302"/>
      <c r="BX1925" s="302"/>
    </row>
    <row r="1926">
      <c r="A1926" s="328"/>
      <c r="B1926" s="328"/>
      <c r="C1926" s="328"/>
      <c r="D1926" s="400"/>
      <c r="E1926" s="46"/>
      <c r="F1926" s="46"/>
      <c r="G1926" s="46"/>
      <c r="H1926" s="47"/>
      <c r="I1926" s="294"/>
      <c r="J1926" s="295"/>
      <c r="K1926" s="296"/>
      <c r="L1926" s="296"/>
      <c r="M1926" s="47"/>
      <c r="N1926" s="47"/>
      <c r="O1926" s="369"/>
      <c r="P1926" s="369"/>
      <c r="Q1926" s="298"/>
      <c r="R1926" s="298"/>
      <c r="S1926" s="298"/>
      <c r="T1926" s="298"/>
      <c r="U1926" s="298"/>
      <c r="V1926" s="298"/>
      <c r="W1926" s="309"/>
      <c r="X1926" s="309"/>
      <c r="Y1926" s="309"/>
      <c r="Z1926" s="309"/>
      <c r="AA1926" s="308"/>
      <c r="AB1926" s="308"/>
      <c r="AC1926" s="308"/>
      <c r="AD1926" s="308"/>
      <c r="AE1926" s="317"/>
      <c r="AF1926" s="317"/>
      <c r="AG1926" s="308"/>
      <c r="AH1926" s="317"/>
      <c r="AI1926" s="317"/>
      <c r="AJ1926" s="308"/>
      <c r="AK1926" s="308"/>
      <c r="AL1926" s="308"/>
      <c r="AM1926" s="308"/>
      <c r="AN1926" s="302"/>
      <c r="AO1926" s="302"/>
      <c r="AP1926" s="302"/>
      <c r="AQ1926" s="302"/>
      <c r="AR1926" s="302"/>
      <c r="AS1926" s="302"/>
      <c r="AT1926" s="302"/>
      <c r="AU1926" s="302"/>
      <c r="AV1926" s="302"/>
      <c r="AW1926" s="302"/>
      <c r="AX1926" s="302"/>
      <c r="AY1926" s="302"/>
      <c r="AZ1926" s="302"/>
      <c r="BA1926" s="302"/>
      <c r="BB1926" s="302"/>
      <c r="BC1926" s="302"/>
      <c r="BD1926" s="302"/>
      <c r="BE1926" s="302"/>
      <c r="BF1926" s="329"/>
      <c r="BG1926" s="302"/>
      <c r="BH1926" s="302"/>
      <c r="BI1926" s="302"/>
      <c r="BJ1926" s="302"/>
      <c r="BK1926" s="302"/>
      <c r="BL1926" s="302"/>
      <c r="BM1926" s="302"/>
      <c r="BN1926" s="302"/>
      <c r="BO1926" s="302"/>
      <c r="BP1926" s="302"/>
      <c r="BQ1926" s="302"/>
      <c r="BR1926" s="302"/>
      <c r="BS1926" s="302"/>
      <c r="BT1926" s="302"/>
      <c r="BU1926" s="302"/>
      <c r="BV1926" s="302"/>
      <c r="BW1926" s="302"/>
      <c r="BX1926" s="302"/>
    </row>
    <row r="1927">
      <c r="A1927" s="328"/>
      <c r="B1927" s="328"/>
      <c r="C1927" s="328"/>
      <c r="D1927" s="400"/>
      <c r="E1927" s="46"/>
      <c r="F1927" s="46"/>
      <c r="G1927" s="46"/>
      <c r="H1927" s="47"/>
      <c r="I1927" s="294"/>
      <c r="J1927" s="295"/>
      <c r="K1927" s="296"/>
      <c r="L1927" s="296"/>
      <c r="M1927" s="47"/>
      <c r="N1927" s="47"/>
      <c r="O1927" s="369"/>
      <c r="P1927" s="369"/>
      <c r="Q1927" s="298"/>
      <c r="R1927" s="298"/>
      <c r="S1927" s="298"/>
      <c r="T1927" s="298"/>
      <c r="U1927" s="298"/>
      <c r="V1927" s="298"/>
      <c r="W1927" s="309"/>
      <c r="X1927" s="309"/>
      <c r="Y1927" s="309"/>
      <c r="Z1927" s="309"/>
      <c r="AA1927" s="308"/>
      <c r="AB1927" s="308"/>
      <c r="AC1927" s="308"/>
      <c r="AD1927" s="308"/>
      <c r="AE1927" s="317"/>
      <c r="AF1927" s="317"/>
      <c r="AG1927" s="308"/>
      <c r="AH1927" s="317"/>
      <c r="AI1927" s="317"/>
      <c r="AJ1927" s="308"/>
      <c r="AK1927" s="308"/>
      <c r="AL1927" s="308"/>
      <c r="AM1927" s="308"/>
      <c r="AN1927" s="302"/>
      <c r="AO1927" s="302"/>
      <c r="AP1927" s="302"/>
      <c r="AQ1927" s="302"/>
      <c r="AR1927" s="302"/>
      <c r="AS1927" s="302"/>
      <c r="AT1927" s="302"/>
      <c r="AU1927" s="302"/>
      <c r="AV1927" s="302"/>
      <c r="AW1927" s="302"/>
      <c r="AX1927" s="302"/>
      <c r="AY1927" s="302"/>
      <c r="AZ1927" s="302"/>
      <c r="BA1927" s="302"/>
      <c r="BB1927" s="302"/>
      <c r="BC1927" s="302"/>
      <c r="BD1927" s="302"/>
      <c r="BE1927" s="302"/>
      <c r="BF1927" s="329"/>
      <c r="BG1927" s="302"/>
      <c r="BH1927" s="302"/>
      <c r="BI1927" s="302"/>
      <c r="BJ1927" s="302"/>
      <c r="BK1927" s="302"/>
      <c r="BL1927" s="302"/>
      <c r="BM1927" s="302"/>
      <c r="BN1927" s="302"/>
      <c r="BO1927" s="302"/>
      <c r="BP1927" s="302"/>
      <c r="BQ1927" s="302"/>
      <c r="BR1927" s="302"/>
      <c r="BS1927" s="302"/>
      <c r="BT1927" s="302"/>
      <c r="BU1927" s="302"/>
      <c r="BV1927" s="302"/>
      <c r="BW1927" s="302"/>
      <c r="BX1927" s="302"/>
    </row>
    <row r="1928">
      <c r="A1928" s="328"/>
      <c r="B1928" s="328"/>
      <c r="C1928" s="328"/>
      <c r="D1928" s="400"/>
      <c r="E1928" s="46"/>
      <c r="F1928" s="46"/>
      <c r="G1928" s="46"/>
      <c r="H1928" s="47"/>
      <c r="I1928" s="294"/>
      <c r="J1928" s="295"/>
      <c r="K1928" s="296"/>
      <c r="L1928" s="296"/>
      <c r="M1928" s="47"/>
      <c r="N1928" s="47"/>
      <c r="O1928" s="369"/>
      <c r="P1928" s="369"/>
      <c r="Q1928" s="298"/>
      <c r="R1928" s="298"/>
      <c r="S1928" s="298"/>
      <c r="T1928" s="298"/>
      <c r="U1928" s="298"/>
      <c r="V1928" s="298"/>
      <c r="W1928" s="309"/>
      <c r="X1928" s="309"/>
      <c r="Y1928" s="309"/>
      <c r="Z1928" s="309"/>
      <c r="AA1928" s="308"/>
      <c r="AB1928" s="308"/>
      <c r="AC1928" s="308"/>
      <c r="AD1928" s="308"/>
      <c r="AE1928" s="317"/>
      <c r="AF1928" s="317"/>
      <c r="AG1928" s="308"/>
      <c r="AH1928" s="317"/>
      <c r="AI1928" s="317"/>
      <c r="AJ1928" s="308"/>
      <c r="AK1928" s="308"/>
      <c r="AL1928" s="308"/>
      <c r="AM1928" s="308"/>
      <c r="AN1928" s="302"/>
      <c r="AO1928" s="302"/>
      <c r="AP1928" s="302"/>
      <c r="AQ1928" s="302"/>
      <c r="AR1928" s="302"/>
      <c r="AS1928" s="302"/>
      <c r="AT1928" s="302"/>
      <c r="AU1928" s="302"/>
      <c r="AV1928" s="302"/>
      <c r="AW1928" s="302"/>
      <c r="AX1928" s="302"/>
      <c r="AY1928" s="302"/>
      <c r="AZ1928" s="302"/>
      <c r="BA1928" s="302"/>
      <c r="BB1928" s="302"/>
      <c r="BC1928" s="302"/>
      <c r="BD1928" s="302"/>
      <c r="BE1928" s="302"/>
      <c r="BF1928" s="329"/>
      <c r="BG1928" s="302"/>
      <c r="BH1928" s="302"/>
      <c r="BI1928" s="302"/>
      <c r="BJ1928" s="302"/>
      <c r="BK1928" s="302"/>
      <c r="BL1928" s="302"/>
      <c r="BM1928" s="302"/>
      <c r="BN1928" s="302"/>
      <c r="BO1928" s="302"/>
      <c r="BP1928" s="302"/>
      <c r="BQ1928" s="302"/>
      <c r="BR1928" s="302"/>
      <c r="BS1928" s="302"/>
      <c r="BT1928" s="302"/>
      <c r="BU1928" s="302"/>
      <c r="BV1928" s="302"/>
      <c r="BW1928" s="302"/>
      <c r="BX1928" s="302"/>
    </row>
    <row r="1929">
      <c r="A1929" s="328"/>
      <c r="B1929" s="328"/>
      <c r="C1929" s="328"/>
      <c r="D1929" s="400"/>
      <c r="E1929" s="46"/>
      <c r="F1929" s="46"/>
      <c r="G1929" s="46"/>
      <c r="H1929" s="47"/>
      <c r="I1929" s="294"/>
      <c r="J1929" s="295"/>
      <c r="K1929" s="296"/>
      <c r="L1929" s="296"/>
      <c r="M1929" s="47"/>
      <c r="N1929" s="47"/>
      <c r="O1929" s="369"/>
      <c r="P1929" s="369"/>
      <c r="Q1929" s="298"/>
      <c r="R1929" s="298"/>
      <c r="S1929" s="298"/>
      <c r="T1929" s="298"/>
      <c r="U1929" s="298"/>
      <c r="V1929" s="298"/>
      <c r="W1929" s="309"/>
      <c r="X1929" s="309"/>
      <c r="Y1929" s="309"/>
      <c r="Z1929" s="309"/>
      <c r="AA1929" s="308"/>
      <c r="AB1929" s="308"/>
      <c r="AC1929" s="308"/>
      <c r="AD1929" s="308"/>
      <c r="AE1929" s="317"/>
      <c r="AF1929" s="317"/>
      <c r="AG1929" s="308"/>
      <c r="AH1929" s="317"/>
      <c r="AI1929" s="317"/>
      <c r="AJ1929" s="308"/>
      <c r="AK1929" s="308"/>
      <c r="AL1929" s="308"/>
      <c r="AM1929" s="308"/>
      <c r="AN1929" s="302"/>
      <c r="AO1929" s="302"/>
      <c r="AP1929" s="302"/>
      <c r="AQ1929" s="302"/>
      <c r="AR1929" s="302"/>
      <c r="AS1929" s="302"/>
      <c r="AT1929" s="302"/>
      <c r="AU1929" s="302"/>
      <c r="AV1929" s="302"/>
      <c r="AW1929" s="302"/>
      <c r="AX1929" s="302"/>
      <c r="AY1929" s="302"/>
      <c r="AZ1929" s="302"/>
      <c r="BA1929" s="302"/>
      <c r="BB1929" s="302"/>
      <c r="BC1929" s="302"/>
      <c r="BD1929" s="302"/>
      <c r="BE1929" s="302"/>
      <c r="BF1929" s="329"/>
      <c r="BG1929" s="302"/>
      <c r="BH1929" s="302"/>
      <c r="BI1929" s="302"/>
      <c r="BJ1929" s="302"/>
      <c r="BK1929" s="302"/>
      <c r="BL1929" s="302"/>
      <c r="BM1929" s="302"/>
      <c r="BN1929" s="302"/>
      <c r="BO1929" s="302"/>
      <c r="BP1929" s="302"/>
      <c r="BQ1929" s="302"/>
      <c r="BR1929" s="302"/>
      <c r="BS1929" s="302"/>
      <c r="BT1929" s="302"/>
      <c r="BU1929" s="302"/>
      <c r="BV1929" s="302"/>
      <c r="BW1929" s="302"/>
      <c r="BX1929" s="302"/>
    </row>
    <row r="1930">
      <c r="A1930" s="328"/>
      <c r="B1930" s="328"/>
      <c r="C1930" s="328"/>
      <c r="D1930" s="400"/>
      <c r="E1930" s="46"/>
      <c r="F1930" s="46"/>
      <c r="G1930" s="46"/>
      <c r="H1930" s="47"/>
      <c r="I1930" s="294"/>
      <c r="J1930" s="295"/>
      <c r="K1930" s="296"/>
      <c r="L1930" s="296"/>
      <c r="M1930" s="47"/>
      <c r="N1930" s="47"/>
      <c r="O1930" s="369"/>
      <c r="P1930" s="369"/>
      <c r="Q1930" s="298"/>
      <c r="R1930" s="298"/>
      <c r="S1930" s="298"/>
      <c r="T1930" s="298"/>
      <c r="U1930" s="298"/>
      <c r="V1930" s="298"/>
      <c r="W1930" s="309"/>
      <c r="X1930" s="309"/>
      <c r="Y1930" s="309"/>
      <c r="Z1930" s="309"/>
      <c r="AA1930" s="308"/>
      <c r="AB1930" s="308"/>
      <c r="AC1930" s="308"/>
      <c r="AD1930" s="308"/>
      <c r="AE1930" s="317"/>
      <c r="AF1930" s="317"/>
      <c r="AG1930" s="308"/>
      <c r="AH1930" s="317"/>
      <c r="AI1930" s="317"/>
      <c r="AJ1930" s="308"/>
      <c r="AK1930" s="308"/>
      <c r="AL1930" s="308"/>
      <c r="AM1930" s="308"/>
      <c r="AN1930" s="302"/>
      <c r="AO1930" s="302"/>
      <c r="AP1930" s="302"/>
      <c r="AQ1930" s="302"/>
      <c r="AR1930" s="302"/>
      <c r="AS1930" s="302"/>
      <c r="AT1930" s="302"/>
      <c r="AU1930" s="302"/>
      <c r="AV1930" s="302"/>
      <c r="AW1930" s="302"/>
      <c r="AX1930" s="302"/>
      <c r="AY1930" s="302"/>
      <c r="AZ1930" s="302"/>
      <c r="BA1930" s="302"/>
      <c r="BB1930" s="302"/>
      <c r="BC1930" s="302"/>
      <c r="BD1930" s="302"/>
      <c r="BE1930" s="302"/>
      <c r="BF1930" s="329"/>
      <c r="BG1930" s="302"/>
      <c r="BH1930" s="302"/>
      <c r="BI1930" s="302"/>
      <c r="BJ1930" s="302"/>
      <c r="BK1930" s="302"/>
      <c r="BL1930" s="302"/>
      <c r="BM1930" s="302"/>
      <c r="BN1930" s="302"/>
      <c r="BO1930" s="302"/>
      <c r="BP1930" s="302"/>
      <c r="BQ1930" s="302"/>
      <c r="BR1930" s="302"/>
      <c r="BS1930" s="302"/>
      <c r="BT1930" s="302"/>
      <c r="BU1930" s="302"/>
      <c r="BV1930" s="302"/>
      <c r="BW1930" s="302"/>
      <c r="BX1930" s="302"/>
    </row>
    <row r="1931">
      <c r="A1931" s="328"/>
      <c r="B1931" s="328"/>
      <c r="C1931" s="328"/>
      <c r="D1931" s="400"/>
      <c r="E1931" s="46"/>
      <c r="F1931" s="46"/>
      <c r="G1931" s="46"/>
      <c r="H1931" s="47"/>
      <c r="I1931" s="294"/>
      <c r="J1931" s="295"/>
      <c r="K1931" s="296"/>
      <c r="L1931" s="296"/>
      <c r="M1931" s="47"/>
      <c r="N1931" s="47"/>
      <c r="O1931" s="369"/>
      <c r="P1931" s="369"/>
      <c r="Q1931" s="298"/>
      <c r="R1931" s="298"/>
      <c r="S1931" s="298"/>
      <c r="T1931" s="298"/>
      <c r="U1931" s="298"/>
      <c r="V1931" s="298"/>
      <c r="W1931" s="309"/>
      <c r="X1931" s="309"/>
      <c r="Y1931" s="309"/>
      <c r="Z1931" s="309"/>
      <c r="AA1931" s="308"/>
      <c r="AB1931" s="308"/>
      <c r="AC1931" s="308"/>
      <c r="AD1931" s="308"/>
      <c r="AE1931" s="317"/>
      <c r="AF1931" s="317"/>
      <c r="AG1931" s="308"/>
      <c r="AH1931" s="317"/>
      <c r="AI1931" s="317"/>
      <c r="AJ1931" s="308"/>
      <c r="AK1931" s="308"/>
      <c r="AL1931" s="308"/>
      <c r="AM1931" s="308"/>
      <c r="AN1931" s="302"/>
      <c r="AO1931" s="302"/>
      <c r="AP1931" s="302"/>
      <c r="AQ1931" s="302"/>
      <c r="AR1931" s="302"/>
      <c r="AS1931" s="302"/>
      <c r="AT1931" s="302"/>
      <c r="AU1931" s="302"/>
      <c r="AV1931" s="302"/>
      <c r="AW1931" s="302"/>
      <c r="AX1931" s="302"/>
      <c r="AY1931" s="302"/>
      <c r="AZ1931" s="302"/>
      <c r="BA1931" s="302"/>
      <c r="BB1931" s="302"/>
      <c r="BC1931" s="302"/>
      <c r="BD1931" s="302"/>
      <c r="BE1931" s="302"/>
      <c r="BF1931" s="329"/>
      <c r="BG1931" s="302"/>
      <c r="BH1931" s="302"/>
      <c r="BI1931" s="302"/>
      <c r="BJ1931" s="302"/>
      <c r="BK1931" s="302"/>
      <c r="BL1931" s="302"/>
      <c r="BM1931" s="302"/>
      <c r="BN1931" s="302"/>
      <c r="BO1931" s="302"/>
      <c r="BP1931" s="302"/>
      <c r="BQ1931" s="302"/>
      <c r="BR1931" s="302"/>
      <c r="BS1931" s="302"/>
      <c r="BT1931" s="302"/>
      <c r="BU1931" s="302"/>
      <c r="BV1931" s="302"/>
      <c r="BW1931" s="302"/>
      <c r="BX1931" s="302"/>
    </row>
    <row r="1932">
      <c r="A1932" s="328"/>
      <c r="B1932" s="328"/>
      <c r="C1932" s="328"/>
      <c r="D1932" s="400"/>
      <c r="E1932" s="46"/>
      <c r="F1932" s="46"/>
      <c r="G1932" s="46"/>
      <c r="H1932" s="47"/>
      <c r="I1932" s="294"/>
      <c r="J1932" s="295"/>
      <c r="K1932" s="296"/>
      <c r="L1932" s="296"/>
      <c r="M1932" s="47"/>
      <c r="N1932" s="47"/>
      <c r="O1932" s="369"/>
      <c r="P1932" s="369"/>
      <c r="Q1932" s="298"/>
      <c r="R1932" s="298"/>
      <c r="S1932" s="298"/>
      <c r="T1932" s="298"/>
      <c r="U1932" s="298"/>
      <c r="V1932" s="298"/>
      <c r="W1932" s="309"/>
      <c r="X1932" s="309"/>
      <c r="Y1932" s="309"/>
      <c r="Z1932" s="309"/>
      <c r="AA1932" s="308"/>
      <c r="AB1932" s="308"/>
      <c r="AC1932" s="308"/>
      <c r="AD1932" s="308"/>
      <c r="AE1932" s="317"/>
      <c r="AF1932" s="317"/>
      <c r="AG1932" s="308"/>
      <c r="AH1932" s="317"/>
      <c r="AI1932" s="317"/>
      <c r="AJ1932" s="308"/>
      <c r="AK1932" s="308"/>
      <c r="AL1932" s="308"/>
      <c r="AM1932" s="308"/>
      <c r="AN1932" s="302"/>
      <c r="AO1932" s="302"/>
      <c r="AP1932" s="302"/>
      <c r="AQ1932" s="302"/>
      <c r="AR1932" s="302"/>
      <c r="AS1932" s="302"/>
      <c r="AT1932" s="302"/>
      <c r="AU1932" s="302"/>
      <c r="AV1932" s="302"/>
      <c r="AW1932" s="302"/>
      <c r="AX1932" s="302"/>
      <c r="AY1932" s="302"/>
      <c r="AZ1932" s="302"/>
      <c r="BA1932" s="302"/>
      <c r="BB1932" s="302"/>
      <c r="BC1932" s="302"/>
      <c r="BD1932" s="302"/>
      <c r="BE1932" s="302"/>
      <c r="BF1932" s="329"/>
      <c r="BG1932" s="302"/>
      <c r="BH1932" s="302"/>
      <c r="BI1932" s="302"/>
      <c r="BJ1932" s="302"/>
      <c r="BK1932" s="302"/>
      <c r="BL1932" s="302"/>
      <c r="BM1932" s="302"/>
      <c r="BN1932" s="302"/>
      <c r="BO1932" s="302"/>
      <c r="BP1932" s="302"/>
      <c r="BQ1932" s="302"/>
      <c r="BR1932" s="302"/>
      <c r="BS1932" s="302"/>
      <c r="BT1932" s="302"/>
      <c r="BU1932" s="302"/>
      <c r="BV1932" s="302"/>
      <c r="BW1932" s="302"/>
      <c r="BX1932" s="302"/>
    </row>
    <row r="1933">
      <c r="A1933" s="328"/>
      <c r="B1933" s="328"/>
      <c r="C1933" s="328"/>
      <c r="D1933" s="400"/>
      <c r="E1933" s="46"/>
      <c r="F1933" s="46"/>
      <c r="G1933" s="46"/>
      <c r="H1933" s="47"/>
      <c r="I1933" s="294"/>
      <c r="J1933" s="295"/>
      <c r="K1933" s="296"/>
      <c r="L1933" s="296"/>
      <c r="M1933" s="47"/>
      <c r="N1933" s="47"/>
      <c r="O1933" s="369"/>
      <c r="P1933" s="369"/>
      <c r="Q1933" s="298"/>
      <c r="R1933" s="298"/>
      <c r="S1933" s="298"/>
      <c r="T1933" s="298"/>
      <c r="U1933" s="298"/>
      <c r="V1933" s="298"/>
      <c r="W1933" s="309"/>
      <c r="X1933" s="309"/>
      <c r="Y1933" s="309"/>
      <c r="Z1933" s="309"/>
      <c r="AA1933" s="308"/>
      <c r="AB1933" s="308"/>
      <c r="AC1933" s="308"/>
      <c r="AD1933" s="308"/>
      <c r="AE1933" s="317"/>
      <c r="AF1933" s="317"/>
      <c r="AG1933" s="308"/>
      <c r="AH1933" s="317"/>
      <c r="AI1933" s="317"/>
      <c r="AJ1933" s="308"/>
      <c r="AK1933" s="308"/>
      <c r="AL1933" s="308"/>
      <c r="AM1933" s="308"/>
      <c r="AN1933" s="302"/>
      <c r="AO1933" s="302"/>
      <c r="AP1933" s="302"/>
      <c r="AQ1933" s="302"/>
      <c r="AR1933" s="302"/>
      <c r="AS1933" s="302"/>
      <c r="AT1933" s="302"/>
      <c r="AU1933" s="302"/>
      <c r="AV1933" s="302"/>
      <c r="AW1933" s="302"/>
      <c r="AX1933" s="302"/>
      <c r="AY1933" s="302"/>
      <c r="AZ1933" s="302"/>
      <c r="BA1933" s="302"/>
      <c r="BB1933" s="302"/>
      <c r="BC1933" s="302"/>
      <c r="BD1933" s="302"/>
      <c r="BE1933" s="302"/>
      <c r="BF1933" s="329"/>
      <c r="BG1933" s="302"/>
      <c r="BH1933" s="302"/>
      <c r="BI1933" s="302"/>
      <c r="BJ1933" s="302"/>
      <c r="BK1933" s="302"/>
      <c r="BL1933" s="302"/>
      <c r="BM1933" s="302"/>
      <c r="BN1933" s="302"/>
      <c r="BO1933" s="302"/>
      <c r="BP1933" s="302"/>
      <c r="BQ1933" s="302"/>
      <c r="BR1933" s="302"/>
      <c r="BS1933" s="302"/>
      <c r="BT1933" s="302"/>
      <c r="BU1933" s="302"/>
      <c r="BV1933" s="302"/>
      <c r="BW1933" s="302"/>
      <c r="BX1933" s="302"/>
    </row>
    <row r="1934">
      <c r="A1934" s="328"/>
      <c r="B1934" s="328"/>
      <c r="C1934" s="328"/>
      <c r="D1934" s="400"/>
      <c r="E1934" s="46"/>
      <c r="F1934" s="46"/>
      <c r="G1934" s="46"/>
      <c r="H1934" s="47"/>
      <c r="I1934" s="294"/>
      <c r="J1934" s="295"/>
      <c r="K1934" s="296"/>
      <c r="L1934" s="296"/>
      <c r="M1934" s="47"/>
      <c r="N1934" s="47"/>
      <c r="O1934" s="369"/>
      <c r="P1934" s="369"/>
      <c r="Q1934" s="298"/>
      <c r="R1934" s="298"/>
      <c r="S1934" s="298"/>
      <c r="T1934" s="298"/>
      <c r="U1934" s="298"/>
      <c r="V1934" s="298"/>
      <c r="W1934" s="309"/>
      <c r="X1934" s="309"/>
      <c r="Y1934" s="309"/>
      <c r="Z1934" s="309"/>
      <c r="AA1934" s="308"/>
      <c r="AB1934" s="308"/>
      <c r="AC1934" s="308"/>
      <c r="AD1934" s="308"/>
      <c r="AE1934" s="317"/>
      <c r="AF1934" s="317"/>
      <c r="AG1934" s="308"/>
      <c r="AH1934" s="317"/>
      <c r="AI1934" s="317"/>
      <c r="AJ1934" s="308"/>
      <c r="AK1934" s="308"/>
      <c r="AL1934" s="308"/>
      <c r="AM1934" s="308"/>
      <c r="AN1934" s="302"/>
      <c r="AO1934" s="302"/>
      <c r="AP1934" s="302"/>
      <c r="AQ1934" s="302"/>
      <c r="AR1934" s="302"/>
      <c r="AS1934" s="302"/>
      <c r="AT1934" s="302"/>
      <c r="AU1934" s="302"/>
      <c r="AV1934" s="302"/>
      <c r="AW1934" s="302"/>
      <c r="AX1934" s="302"/>
      <c r="AY1934" s="302"/>
      <c r="AZ1934" s="302"/>
      <c r="BA1934" s="302"/>
      <c r="BB1934" s="302"/>
      <c r="BC1934" s="302"/>
      <c r="BD1934" s="302"/>
      <c r="BE1934" s="302"/>
      <c r="BF1934" s="329"/>
      <c r="BG1934" s="302"/>
      <c r="BH1934" s="302"/>
      <c r="BI1934" s="302"/>
      <c r="BJ1934" s="302"/>
      <c r="BK1934" s="302"/>
      <c r="BL1934" s="302"/>
      <c r="BM1934" s="302"/>
      <c r="BN1934" s="302"/>
      <c r="BO1934" s="302"/>
      <c r="BP1934" s="302"/>
      <c r="BQ1934" s="302"/>
      <c r="BR1934" s="302"/>
      <c r="BS1934" s="302"/>
      <c r="BT1934" s="302"/>
      <c r="BU1934" s="302"/>
      <c r="BV1934" s="302"/>
      <c r="BW1934" s="302"/>
      <c r="BX1934" s="302"/>
    </row>
    <row r="1935">
      <c r="A1935" s="328"/>
      <c r="B1935" s="328"/>
      <c r="C1935" s="328"/>
      <c r="D1935" s="400"/>
      <c r="E1935" s="46"/>
      <c r="F1935" s="46"/>
      <c r="G1935" s="46"/>
      <c r="H1935" s="47"/>
      <c r="I1935" s="294"/>
      <c r="J1935" s="295"/>
      <c r="K1935" s="296"/>
      <c r="L1935" s="296"/>
      <c r="M1935" s="47"/>
      <c r="N1935" s="47"/>
      <c r="O1935" s="369"/>
      <c r="P1935" s="369"/>
      <c r="Q1935" s="298"/>
      <c r="R1935" s="298"/>
      <c r="S1935" s="298"/>
      <c r="T1935" s="298"/>
      <c r="U1935" s="298"/>
      <c r="V1935" s="298"/>
      <c r="W1935" s="309"/>
      <c r="X1935" s="309"/>
      <c r="Y1935" s="309"/>
      <c r="Z1935" s="309"/>
      <c r="AA1935" s="308"/>
      <c r="AB1935" s="308"/>
      <c r="AC1935" s="308"/>
      <c r="AD1935" s="308"/>
      <c r="AE1935" s="317"/>
      <c r="AF1935" s="317"/>
      <c r="AG1935" s="308"/>
      <c r="AH1935" s="317"/>
      <c r="AI1935" s="317"/>
      <c r="AJ1935" s="308"/>
      <c r="AK1935" s="308"/>
      <c r="AL1935" s="308"/>
      <c r="AM1935" s="308"/>
      <c r="AN1935" s="302"/>
      <c r="AO1935" s="302"/>
      <c r="AP1935" s="302"/>
      <c r="AQ1935" s="302"/>
      <c r="AR1935" s="302"/>
      <c r="AS1935" s="302"/>
      <c r="AT1935" s="302"/>
      <c r="AU1935" s="302"/>
      <c r="AV1935" s="302"/>
      <c r="AW1935" s="302"/>
      <c r="AX1935" s="302"/>
      <c r="AY1935" s="302"/>
      <c r="AZ1935" s="302"/>
      <c r="BA1935" s="302"/>
      <c r="BB1935" s="302"/>
      <c r="BC1935" s="302"/>
      <c r="BD1935" s="302"/>
      <c r="BE1935" s="302"/>
      <c r="BF1935" s="329"/>
      <c r="BG1935" s="302"/>
      <c r="BH1935" s="302"/>
      <c r="BI1935" s="302"/>
      <c r="BJ1935" s="302"/>
      <c r="BK1935" s="302"/>
      <c r="BL1935" s="302"/>
      <c r="BM1935" s="302"/>
      <c r="BN1935" s="302"/>
      <c r="BO1935" s="302"/>
      <c r="BP1935" s="302"/>
      <c r="BQ1935" s="302"/>
      <c r="BR1935" s="302"/>
      <c r="BS1935" s="302"/>
      <c r="BT1935" s="302"/>
      <c r="BU1935" s="302"/>
      <c r="BV1935" s="302"/>
      <c r="BW1935" s="302"/>
      <c r="BX1935" s="302"/>
    </row>
    <row r="1936">
      <c r="A1936" s="328"/>
      <c r="B1936" s="328"/>
      <c r="C1936" s="328"/>
      <c r="D1936" s="400"/>
      <c r="E1936" s="46"/>
      <c r="F1936" s="46"/>
      <c r="G1936" s="46"/>
      <c r="H1936" s="47"/>
      <c r="I1936" s="294"/>
      <c r="J1936" s="295"/>
      <c r="K1936" s="296"/>
      <c r="L1936" s="296"/>
      <c r="M1936" s="47"/>
      <c r="N1936" s="47"/>
      <c r="O1936" s="369"/>
      <c r="P1936" s="369"/>
      <c r="Q1936" s="298"/>
      <c r="R1936" s="298"/>
      <c r="S1936" s="298"/>
      <c r="T1936" s="298"/>
      <c r="U1936" s="298"/>
      <c r="V1936" s="298"/>
      <c r="W1936" s="309"/>
      <c r="X1936" s="309"/>
      <c r="Y1936" s="309"/>
      <c r="Z1936" s="309"/>
      <c r="AA1936" s="308"/>
      <c r="AB1936" s="308"/>
      <c r="AC1936" s="308"/>
      <c r="AD1936" s="308"/>
      <c r="AE1936" s="317"/>
      <c r="AF1936" s="317"/>
      <c r="AG1936" s="308"/>
      <c r="AH1936" s="317"/>
      <c r="AI1936" s="317"/>
      <c r="AJ1936" s="308"/>
      <c r="AK1936" s="308"/>
      <c r="AL1936" s="308"/>
      <c r="AM1936" s="308"/>
      <c r="AN1936" s="302"/>
      <c r="AO1936" s="302"/>
      <c r="AP1936" s="302"/>
      <c r="AQ1936" s="302"/>
      <c r="AR1936" s="302"/>
      <c r="AS1936" s="302"/>
      <c r="AT1936" s="302"/>
      <c r="AU1936" s="302"/>
      <c r="AV1936" s="302"/>
      <c r="AW1936" s="302"/>
      <c r="AX1936" s="302"/>
      <c r="AY1936" s="302"/>
      <c r="AZ1936" s="302"/>
      <c r="BA1936" s="302"/>
      <c r="BB1936" s="302"/>
      <c r="BC1936" s="302"/>
      <c r="BD1936" s="302"/>
      <c r="BE1936" s="302"/>
      <c r="BF1936" s="329"/>
      <c r="BG1936" s="302"/>
      <c r="BH1936" s="302"/>
      <c r="BI1936" s="302"/>
      <c r="BJ1936" s="302"/>
      <c r="BK1936" s="302"/>
      <c r="BL1936" s="302"/>
      <c r="BM1936" s="302"/>
      <c r="BN1936" s="302"/>
      <c r="BO1936" s="302"/>
      <c r="BP1936" s="302"/>
      <c r="BQ1936" s="302"/>
      <c r="BR1936" s="302"/>
      <c r="BS1936" s="302"/>
      <c r="BT1936" s="302"/>
      <c r="BU1936" s="302"/>
      <c r="BV1936" s="302"/>
      <c r="BW1936" s="302"/>
      <c r="BX1936" s="302"/>
    </row>
    <row r="1937">
      <c r="A1937" s="328"/>
      <c r="B1937" s="328"/>
      <c r="C1937" s="328"/>
      <c r="D1937" s="400"/>
      <c r="E1937" s="46"/>
      <c r="F1937" s="46"/>
      <c r="G1937" s="46"/>
      <c r="H1937" s="47"/>
      <c r="I1937" s="294"/>
      <c r="J1937" s="295"/>
      <c r="K1937" s="296"/>
      <c r="L1937" s="296"/>
      <c r="M1937" s="47"/>
      <c r="N1937" s="47"/>
      <c r="O1937" s="369"/>
      <c r="P1937" s="369"/>
      <c r="Q1937" s="298"/>
      <c r="R1937" s="298"/>
      <c r="S1937" s="298"/>
      <c r="T1937" s="298"/>
      <c r="U1937" s="298"/>
      <c r="V1937" s="298"/>
      <c r="W1937" s="309"/>
      <c r="X1937" s="309"/>
      <c r="Y1937" s="309"/>
      <c r="Z1937" s="309"/>
      <c r="AA1937" s="308"/>
      <c r="AB1937" s="308"/>
      <c r="AC1937" s="308"/>
      <c r="AD1937" s="308"/>
      <c r="AE1937" s="317"/>
      <c r="AF1937" s="317"/>
      <c r="AG1937" s="308"/>
      <c r="AH1937" s="317"/>
      <c r="AI1937" s="317"/>
      <c r="AJ1937" s="308"/>
      <c r="AK1937" s="308"/>
      <c r="AL1937" s="308"/>
      <c r="AM1937" s="308"/>
      <c r="AN1937" s="302"/>
      <c r="AO1937" s="302"/>
      <c r="AP1937" s="302"/>
      <c r="AQ1937" s="302"/>
      <c r="AR1937" s="302"/>
      <c r="AS1937" s="302"/>
      <c r="AT1937" s="302"/>
      <c r="AU1937" s="302"/>
      <c r="AV1937" s="302"/>
      <c r="AW1937" s="302"/>
      <c r="AX1937" s="302"/>
      <c r="AY1937" s="302"/>
      <c r="AZ1937" s="302"/>
      <c r="BA1937" s="302"/>
      <c r="BB1937" s="302"/>
      <c r="BC1937" s="302"/>
      <c r="BD1937" s="302"/>
      <c r="BE1937" s="302"/>
      <c r="BF1937" s="329"/>
      <c r="BG1937" s="302"/>
      <c r="BH1937" s="302"/>
      <c r="BI1937" s="302"/>
      <c r="BJ1937" s="302"/>
      <c r="BK1937" s="302"/>
      <c r="BL1937" s="302"/>
      <c r="BM1937" s="302"/>
      <c r="BN1937" s="302"/>
      <c r="BO1937" s="302"/>
      <c r="BP1937" s="302"/>
      <c r="BQ1937" s="302"/>
      <c r="BR1937" s="302"/>
      <c r="BS1937" s="302"/>
      <c r="BT1937" s="302"/>
      <c r="BU1937" s="302"/>
      <c r="BV1937" s="302"/>
      <c r="BW1937" s="302"/>
      <c r="BX1937" s="302"/>
    </row>
    <row r="1938">
      <c r="A1938" s="328"/>
      <c r="B1938" s="328"/>
      <c r="C1938" s="328"/>
      <c r="D1938" s="400"/>
      <c r="E1938" s="46"/>
      <c r="F1938" s="46"/>
      <c r="G1938" s="46"/>
      <c r="H1938" s="47"/>
      <c r="I1938" s="294"/>
      <c r="J1938" s="295"/>
      <c r="K1938" s="296"/>
      <c r="L1938" s="296"/>
      <c r="M1938" s="47"/>
      <c r="N1938" s="47"/>
      <c r="O1938" s="369"/>
      <c r="P1938" s="369"/>
      <c r="Q1938" s="298"/>
      <c r="R1938" s="298"/>
      <c r="S1938" s="298"/>
      <c r="T1938" s="298"/>
      <c r="U1938" s="298"/>
      <c r="V1938" s="298"/>
      <c r="W1938" s="309"/>
      <c r="X1938" s="309"/>
      <c r="Y1938" s="309"/>
      <c r="Z1938" s="309"/>
      <c r="AA1938" s="308"/>
      <c r="AB1938" s="308"/>
      <c r="AC1938" s="308"/>
      <c r="AD1938" s="308"/>
      <c r="AE1938" s="317"/>
      <c r="AF1938" s="317"/>
      <c r="AG1938" s="308"/>
      <c r="AH1938" s="317"/>
      <c r="AI1938" s="317"/>
      <c r="AJ1938" s="308"/>
      <c r="AK1938" s="308"/>
      <c r="AL1938" s="308"/>
      <c r="AM1938" s="308"/>
      <c r="AN1938" s="302"/>
      <c r="AO1938" s="302"/>
      <c r="AP1938" s="302"/>
      <c r="AQ1938" s="302"/>
      <c r="AR1938" s="302"/>
      <c r="AS1938" s="302"/>
      <c r="AT1938" s="302"/>
      <c r="AU1938" s="302"/>
      <c r="AV1938" s="302"/>
      <c r="AW1938" s="302"/>
      <c r="AX1938" s="302"/>
      <c r="AY1938" s="302"/>
      <c r="AZ1938" s="302"/>
      <c r="BA1938" s="302"/>
      <c r="BB1938" s="302"/>
      <c r="BC1938" s="302"/>
      <c r="BD1938" s="302"/>
      <c r="BE1938" s="302"/>
      <c r="BF1938" s="329"/>
      <c r="BG1938" s="302"/>
      <c r="BH1938" s="302"/>
      <c r="BI1938" s="302"/>
      <c r="BJ1938" s="302"/>
      <c r="BK1938" s="302"/>
      <c r="BL1938" s="302"/>
      <c r="BM1938" s="302"/>
      <c r="BN1938" s="302"/>
      <c r="BO1938" s="302"/>
      <c r="BP1938" s="302"/>
      <c r="BQ1938" s="302"/>
      <c r="BR1938" s="302"/>
      <c r="BS1938" s="302"/>
      <c r="BT1938" s="302"/>
      <c r="BU1938" s="302"/>
      <c r="BV1938" s="302"/>
      <c r="BW1938" s="302"/>
      <c r="BX1938" s="302"/>
    </row>
    <row r="1939">
      <c r="A1939" s="328"/>
      <c r="B1939" s="328"/>
      <c r="C1939" s="328"/>
      <c r="D1939" s="400"/>
      <c r="E1939" s="46"/>
      <c r="F1939" s="46"/>
      <c r="G1939" s="46"/>
      <c r="H1939" s="47"/>
      <c r="I1939" s="294"/>
      <c r="J1939" s="295"/>
      <c r="K1939" s="296"/>
      <c r="L1939" s="296"/>
      <c r="M1939" s="47"/>
      <c r="N1939" s="47"/>
      <c r="O1939" s="369"/>
      <c r="P1939" s="369"/>
      <c r="Q1939" s="298"/>
      <c r="R1939" s="298"/>
      <c r="S1939" s="298"/>
      <c r="T1939" s="298"/>
      <c r="U1939" s="298"/>
      <c r="V1939" s="298"/>
      <c r="W1939" s="309"/>
      <c r="X1939" s="309"/>
      <c r="Y1939" s="309"/>
      <c r="Z1939" s="309"/>
      <c r="AA1939" s="308"/>
      <c r="AB1939" s="308"/>
      <c r="AC1939" s="308"/>
      <c r="AD1939" s="308"/>
      <c r="AE1939" s="317"/>
      <c r="AF1939" s="317"/>
      <c r="AG1939" s="308"/>
      <c r="AH1939" s="317"/>
      <c r="AI1939" s="317"/>
      <c r="AJ1939" s="308"/>
      <c r="AK1939" s="308"/>
      <c r="AL1939" s="308"/>
      <c r="AM1939" s="308"/>
      <c r="AN1939" s="302"/>
      <c r="AO1939" s="302"/>
      <c r="AP1939" s="302"/>
      <c r="AQ1939" s="302"/>
      <c r="AR1939" s="302"/>
      <c r="AS1939" s="302"/>
      <c r="AT1939" s="302"/>
      <c r="AU1939" s="302"/>
      <c r="AV1939" s="302"/>
      <c r="AW1939" s="302"/>
      <c r="AX1939" s="302"/>
      <c r="AY1939" s="302"/>
      <c r="AZ1939" s="302"/>
      <c r="BA1939" s="302"/>
      <c r="BB1939" s="302"/>
      <c r="BC1939" s="302"/>
      <c r="BD1939" s="302"/>
      <c r="BE1939" s="302"/>
      <c r="BF1939" s="329"/>
      <c r="BG1939" s="302"/>
      <c r="BH1939" s="302"/>
      <c r="BI1939" s="302"/>
      <c r="BJ1939" s="302"/>
      <c r="BK1939" s="302"/>
      <c r="BL1939" s="302"/>
      <c r="BM1939" s="302"/>
      <c r="BN1939" s="302"/>
      <c r="BO1939" s="302"/>
      <c r="BP1939" s="302"/>
      <c r="BQ1939" s="302"/>
      <c r="BR1939" s="302"/>
      <c r="BS1939" s="302"/>
      <c r="BT1939" s="302"/>
      <c r="BU1939" s="302"/>
      <c r="BV1939" s="302"/>
      <c r="BW1939" s="302"/>
      <c r="BX1939" s="302"/>
    </row>
    <row r="1940">
      <c r="A1940" s="328"/>
      <c r="B1940" s="328"/>
      <c r="C1940" s="328"/>
      <c r="D1940" s="400"/>
      <c r="E1940" s="46"/>
      <c r="F1940" s="46"/>
      <c r="G1940" s="46"/>
      <c r="H1940" s="47"/>
      <c r="I1940" s="294"/>
      <c r="J1940" s="295"/>
      <c r="K1940" s="296"/>
      <c r="L1940" s="296"/>
      <c r="M1940" s="47"/>
      <c r="N1940" s="47"/>
      <c r="O1940" s="369"/>
      <c r="P1940" s="369"/>
      <c r="Q1940" s="298"/>
      <c r="R1940" s="298"/>
      <c r="S1940" s="298"/>
      <c r="T1940" s="298"/>
      <c r="U1940" s="298"/>
      <c r="V1940" s="298"/>
      <c r="W1940" s="309"/>
      <c r="X1940" s="309"/>
      <c r="Y1940" s="309"/>
      <c r="Z1940" s="309"/>
      <c r="AA1940" s="308"/>
      <c r="AB1940" s="308"/>
      <c r="AC1940" s="308"/>
      <c r="AD1940" s="308"/>
      <c r="AE1940" s="317"/>
      <c r="AF1940" s="317"/>
      <c r="AG1940" s="308"/>
      <c r="AH1940" s="317"/>
      <c r="AI1940" s="317"/>
      <c r="AJ1940" s="308"/>
      <c r="AK1940" s="308"/>
      <c r="AL1940" s="308"/>
      <c r="AM1940" s="308"/>
      <c r="AN1940" s="302"/>
      <c r="AO1940" s="302"/>
      <c r="AP1940" s="302"/>
      <c r="AQ1940" s="302"/>
      <c r="AR1940" s="302"/>
      <c r="AS1940" s="302"/>
      <c r="AT1940" s="302"/>
      <c r="AU1940" s="302"/>
      <c r="AV1940" s="302"/>
      <c r="AW1940" s="302"/>
      <c r="AX1940" s="302"/>
      <c r="AY1940" s="302"/>
      <c r="AZ1940" s="302"/>
      <c r="BA1940" s="302"/>
      <c r="BB1940" s="302"/>
      <c r="BC1940" s="302"/>
      <c r="BD1940" s="302"/>
      <c r="BE1940" s="302"/>
      <c r="BF1940" s="329"/>
      <c r="BG1940" s="302"/>
      <c r="BH1940" s="302"/>
      <c r="BI1940" s="302"/>
      <c r="BJ1940" s="302"/>
      <c r="BK1940" s="302"/>
      <c r="BL1940" s="302"/>
      <c r="BM1940" s="302"/>
      <c r="BN1940" s="302"/>
      <c r="BO1940" s="302"/>
      <c r="BP1940" s="302"/>
      <c r="BQ1940" s="302"/>
      <c r="BR1940" s="302"/>
      <c r="BS1940" s="302"/>
      <c r="BT1940" s="302"/>
      <c r="BU1940" s="302"/>
      <c r="BV1940" s="302"/>
      <c r="BW1940" s="302"/>
      <c r="BX1940" s="302"/>
    </row>
    <row r="1941">
      <c r="A1941" s="328"/>
      <c r="B1941" s="328"/>
      <c r="C1941" s="328"/>
      <c r="D1941" s="400"/>
      <c r="E1941" s="46"/>
      <c r="F1941" s="46"/>
      <c r="G1941" s="46"/>
      <c r="H1941" s="47"/>
      <c r="I1941" s="294"/>
      <c r="J1941" s="295"/>
      <c r="K1941" s="296"/>
      <c r="L1941" s="296"/>
      <c r="M1941" s="47"/>
      <c r="N1941" s="47"/>
      <c r="O1941" s="369"/>
      <c r="P1941" s="369"/>
      <c r="Q1941" s="298"/>
      <c r="R1941" s="298"/>
      <c r="S1941" s="298"/>
      <c r="T1941" s="298"/>
      <c r="U1941" s="298"/>
      <c r="V1941" s="298"/>
      <c r="W1941" s="309"/>
      <c r="X1941" s="309"/>
      <c r="Y1941" s="309"/>
      <c r="Z1941" s="309"/>
      <c r="AA1941" s="308"/>
      <c r="AB1941" s="308"/>
      <c r="AC1941" s="308"/>
      <c r="AD1941" s="308"/>
      <c r="AE1941" s="317"/>
      <c r="AF1941" s="317"/>
      <c r="AG1941" s="308"/>
      <c r="AH1941" s="317"/>
      <c r="AI1941" s="317"/>
      <c r="AJ1941" s="308"/>
      <c r="AK1941" s="308"/>
      <c r="AL1941" s="308"/>
      <c r="AM1941" s="308"/>
      <c r="AN1941" s="302"/>
      <c r="AO1941" s="302"/>
      <c r="AP1941" s="302"/>
      <c r="AQ1941" s="302"/>
      <c r="AR1941" s="302"/>
      <c r="AS1941" s="302"/>
      <c r="AT1941" s="302"/>
      <c r="AU1941" s="302"/>
      <c r="AV1941" s="302"/>
      <c r="AW1941" s="302"/>
      <c r="AX1941" s="302"/>
      <c r="AY1941" s="302"/>
      <c r="AZ1941" s="302"/>
      <c r="BA1941" s="302"/>
      <c r="BB1941" s="302"/>
      <c r="BC1941" s="302"/>
      <c r="BD1941" s="302"/>
      <c r="BE1941" s="302"/>
      <c r="BF1941" s="329"/>
      <c r="BG1941" s="302"/>
      <c r="BH1941" s="302"/>
      <c r="BI1941" s="302"/>
      <c r="BJ1941" s="302"/>
      <c r="BK1941" s="302"/>
      <c r="BL1941" s="302"/>
      <c r="BM1941" s="302"/>
      <c r="BN1941" s="302"/>
      <c r="BO1941" s="302"/>
      <c r="BP1941" s="302"/>
      <c r="BQ1941" s="302"/>
      <c r="BR1941" s="302"/>
      <c r="BS1941" s="302"/>
      <c r="BT1941" s="302"/>
      <c r="BU1941" s="302"/>
      <c r="BV1941" s="302"/>
      <c r="BW1941" s="302"/>
      <c r="BX1941" s="302"/>
    </row>
    <row r="1942">
      <c r="A1942" s="328"/>
      <c r="B1942" s="328"/>
      <c r="C1942" s="328"/>
      <c r="D1942" s="400"/>
      <c r="E1942" s="46"/>
      <c r="F1942" s="46"/>
      <c r="G1942" s="46"/>
      <c r="H1942" s="47"/>
      <c r="I1942" s="294"/>
      <c r="J1942" s="295"/>
      <c r="K1942" s="296"/>
      <c r="L1942" s="296"/>
      <c r="M1942" s="47"/>
      <c r="N1942" s="47"/>
      <c r="O1942" s="369"/>
      <c r="P1942" s="369"/>
      <c r="Q1942" s="298"/>
      <c r="R1942" s="298"/>
      <c r="S1942" s="298"/>
      <c r="T1942" s="298"/>
      <c r="U1942" s="298"/>
      <c r="V1942" s="298"/>
      <c r="W1942" s="309"/>
      <c r="X1942" s="309"/>
      <c r="Y1942" s="309"/>
      <c r="Z1942" s="309"/>
      <c r="AA1942" s="308"/>
      <c r="AB1942" s="308"/>
      <c r="AC1942" s="308"/>
      <c r="AD1942" s="308"/>
      <c r="AE1942" s="317"/>
      <c r="AF1942" s="317"/>
      <c r="AG1942" s="308"/>
      <c r="AH1942" s="317"/>
      <c r="AI1942" s="317"/>
      <c r="AJ1942" s="308"/>
      <c r="AK1942" s="308"/>
      <c r="AL1942" s="308"/>
      <c r="AM1942" s="308"/>
      <c r="AN1942" s="302"/>
      <c r="AO1942" s="302"/>
      <c r="AP1942" s="302"/>
      <c r="AQ1942" s="302"/>
      <c r="AR1942" s="302"/>
      <c r="AS1942" s="302"/>
      <c r="AT1942" s="302"/>
      <c r="AU1942" s="302"/>
      <c r="AV1942" s="302"/>
      <c r="AW1942" s="302"/>
      <c r="AX1942" s="302"/>
      <c r="AY1942" s="302"/>
      <c r="AZ1942" s="302"/>
      <c r="BA1942" s="302"/>
      <c r="BB1942" s="302"/>
      <c r="BC1942" s="302"/>
      <c r="BD1942" s="302"/>
      <c r="BE1942" s="302"/>
      <c r="BF1942" s="329"/>
      <c r="BG1942" s="302"/>
      <c r="BH1942" s="302"/>
      <c r="BI1942" s="302"/>
      <c r="BJ1942" s="302"/>
      <c r="BK1942" s="302"/>
      <c r="BL1942" s="302"/>
      <c r="BM1942" s="302"/>
      <c r="BN1942" s="302"/>
      <c r="BO1942" s="302"/>
      <c r="BP1942" s="302"/>
      <c r="BQ1942" s="302"/>
      <c r="BR1942" s="302"/>
      <c r="BS1942" s="302"/>
      <c r="BT1942" s="302"/>
      <c r="BU1942" s="302"/>
      <c r="BV1942" s="302"/>
      <c r="BW1942" s="302"/>
      <c r="BX1942" s="302"/>
    </row>
    <row r="1943">
      <c r="A1943" s="328"/>
      <c r="B1943" s="328"/>
      <c r="C1943" s="328"/>
      <c r="D1943" s="400"/>
      <c r="E1943" s="46"/>
      <c r="F1943" s="46"/>
      <c r="G1943" s="46"/>
      <c r="H1943" s="47"/>
      <c r="I1943" s="294"/>
      <c r="J1943" s="295"/>
      <c r="K1943" s="296"/>
      <c r="L1943" s="296"/>
      <c r="M1943" s="47"/>
      <c r="N1943" s="47"/>
      <c r="O1943" s="369"/>
      <c r="P1943" s="369"/>
      <c r="Q1943" s="298"/>
      <c r="R1943" s="298"/>
      <c r="S1943" s="298"/>
      <c r="T1943" s="298"/>
      <c r="U1943" s="298"/>
      <c r="V1943" s="298"/>
      <c r="W1943" s="309"/>
      <c r="X1943" s="309"/>
      <c r="Y1943" s="309"/>
      <c r="Z1943" s="309"/>
      <c r="AA1943" s="308"/>
      <c r="AB1943" s="308"/>
      <c r="AC1943" s="308"/>
      <c r="AD1943" s="308"/>
      <c r="AE1943" s="317"/>
      <c r="AF1943" s="317"/>
      <c r="AG1943" s="308"/>
      <c r="AH1943" s="317"/>
      <c r="AI1943" s="317"/>
      <c r="AJ1943" s="308"/>
      <c r="AK1943" s="308"/>
      <c r="AL1943" s="308"/>
      <c r="AM1943" s="308"/>
      <c r="AN1943" s="302"/>
      <c r="AO1943" s="302"/>
      <c r="AP1943" s="302"/>
      <c r="AQ1943" s="302"/>
      <c r="AR1943" s="302"/>
      <c r="AS1943" s="302"/>
      <c r="AT1943" s="302"/>
      <c r="AU1943" s="302"/>
      <c r="AV1943" s="302"/>
      <c r="AW1943" s="302"/>
      <c r="AX1943" s="302"/>
      <c r="AY1943" s="302"/>
      <c r="AZ1943" s="302"/>
      <c r="BA1943" s="302"/>
      <c r="BB1943" s="302"/>
      <c r="BC1943" s="302"/>
      <c r="BD1943" s="302"/>
      <c r="BE1943" s="302"/>
      <c r="BF1943" s="329"/>
      <c r="BG1943" s="302"/>
      <c r="BH1943" s="302"/>
      <c r="BI1943" s="302"/>
      <c r="BJ1943" s="302"/>
      <c r="BK1943" s="302"/>
      <c r="BL1943" s="302"/>
      <c r="BM1943" s="302"/>
      <c r="BN1943" s="302"/>
      <c r="BO1943" s="302"/>
      <c r="BP1943" s="302"/>
      <c r="BQ1943" s="302"/>
      <c r="BR1943" s="302"/>
      <c r="BS1943" s="302"/>
      <c r="BT1943" s="302"/>
      <c r="BU1943" s="302"/>
      <c r="BV1943" s="302"/>
      <c r="BW1943" s="302"/>
      <c r="BX1943" s="302"/>
    </row>
    <row r="1944">
      <c r="A1944" s="328"/>
      <c r="B1944" s="328"/>
      <c r="C1944" s="328"/>
      <c r="D1944" s="400"/>
      <c r="E1944" s="46"/>
      <c r="F1944" s="46"/>
      <c r="G1944" s="46"/>
      <c r="H1944" s="47"/>
      <c r="I1944" s="294"/>
      <c r="J1944" s="295"/>
      <c r="K1944" s="296"/>
      <c r="L1944" s="296"/>
      <c r="M1944" s="47"/>
      <c r="N1944" s="47"/>
      <c r="O1944" s="369"/>
      <c r="P1944" s="369"/>
      <c r="Q1944" s="298"/>
      <c r="R1944" s="298"/>
      <c r="S1944" s="298"/>
      <c r="T1944" s="298"/>
      <c r="U1944" s="298"/>
      <c r="V1944" s="298"/>
      <c r="W1944" s="309"/>
      <c r="X1944" s="309"/>
      <c r="Y1944" s="309"/>
      <c r="Z1944" s="309"/>
      <c r="AA1944" s="308"/>
      <c r="AB1944" s="308"/>
      <c r="AC1944" s="308"/>
      <c r="AD1944" s="308"/>
      <c r="AE1944" s="317"/>
      <c r="AF1944" s="317"/>
      <c r="AG1944" s="308"/>
      <c r="AH1944" s="317"/>
      <c r="AI1944" s="317"/>
      <c r="AJ1944" s="308"/>
      <c r="AK1944" s="308"/>
      <c r="AL1944" s="308"/>
      <c r="AM1944" s="308"/>
      <c r="AN1944" s="302"/>
      <c r="AO1944" s="302"/>
      <c r="AP1944" s="302"/>
      <c r="AQ1944" s="302"/>
      <c r="AR1944" s="302"/>
      <c r="AS1944" s="302"/>
      <c r="AT1944" s="302"/>
      <c r="AU1944" s="302"/>
      <c r="AV1944" s="302"/>
      <c r="AW1944" s="302"/>
      <c r="AX1944" s="302"/>
      <c r="AY1944" s="302"/>
      <c r="AZ1944" s="302"/>
      <c r="BA1944" s="302"/>
      <c r="BB1944" s="302"/>
      <c r="BC1944" s="302"/>
      <c r="BD1944" s="302"/>
      <c r="BE1944" s="302"/>
      <c r="BF1944" s="329"/>
      <c r="BG1944" s="302"/>
      <c r="BH1944" s="302"/>
      <c r="BI1944" s="302"/>
      <c r="BJ1944" s="302"/>
      <c r="BK1944" s="302"/>
      <c r="BL1944" s="302"/>
      <c r="BM1944" s="302"/>
      <c r="BN1944" s="302"/>
      <c r="BO1944" s="302"/>
      <c r="BP1944" s="302"/>
      <c r="BQ1944" s="302"/>
      <c r="BR1944" s="302"/>
      <c r="BS1944" s="302"/>
      <c r="BT1944" s="302"/>
      <c r="BU1944" s="302"/>
      <c r="BV1944" s="302"/>
      <c r="BW1944" s="302"/>
      <c r="BX1944" s="302"/>
    </row>
    <row r="1945">
      <c r="A1945" s="328"/>
      <c r="B1945" s="328"/>
      <c r="C1945" s="328"/>
      <c r="D1945" s="400"/>
      <c r="E1945" s="46"/>
      <c r="F1945" s="46"/>
      <c r="G1945" s="46"/>
      <c r="H1945" s="47"/>
      <c r="I1945" s="294"/>
      <c r="J1945" s="295"/>
      <c r="K1945" s="296"/>
      <c r="L1945" s="296"/>
      <c r="M1945" s="47"/>
      <c r="N1945" s="47"/>
      <c r="O1945" s="369"/>
      <c r="P1945" s="369"/>
      <c r="Q1945" s="298"/>
      <c r="R1945" s="298"/>
      <c r="S1945" s="298"/>
      <c r="T1945" s="298"/>
      <c r="U1945" s="298"/>
      <c r="V1945" s="298"/>
      <c r="W1945" s="309"/>
      <c r="X1945" s="309"/>
      <c r="Y1945" s="309"/>
      <c r="Z1945" s="309"/>
      <c r="AA1945" s="308"/>
      <c r="AB1945" s="308"/>
      <c r="AC1945" s="308"/>
      <c r="AD1945" s="308"/>
      <c r="AE1945" s="317"/>
      <c r="AF1945" s="317"/>
      <c r="AG1945" s="308"/>
      <c r="AH1945" s="317"/>
      <c r="AI1945" s="317"/>
      <c r="AJ1945" s="308"/>
      <c r="AK1945" s="308"/>
      <c r="AL1945" s="308"/>
      <c r="AM1945" s="308"/>
      <c r="AN1945" s="302"/>
      <c r="AO1945" s="302"/>
      <c r="AP1945" s="302"/>
      <c r="AQ1945" s="302"/>
      <c r="AR1945" s="302"/>
      <c r="AS1945" s="302"/>
      <c r="AT1945" s="302"/>
      <c r="AU1945" s="302"/>
      <c r="AV1945" s="302"/>
      <c r="AW1945" s="302"/>
      <c r="AX1945" s="302"/>
      <c r="AY1945" s="302"/>
      <c r="AZ1945" s="302"/>
      <c r="BA1945" s="302"/>
      <c r="BB1945" s="302"/>
      <c r="BC1945" s="302"/>
      <c r="BD1945" s="302"/>
      <c r="BE1945" s="302"/>
      <c r="BF1945" s="329"/>
      <c r="BG1945" s="302"/>
      <c r="BH1945" s="302"/>
      <c r="BI1945" s="302"/>
      <c r="BJ1945" s="302"/>
      <c r="BK1945" s="302"/>
      <c r="BL1945" s="302"/>
      <c r="BM1945" s="302"/>
      <c r="BN1945" s="302"/>
      <c r="BO1945" s="302"/>
      <c r="BP1945" s="302"/>
      <c r="BQ1945" s="302"/>
      <c r="BR1945" s="302"/>
      <c r="BS1945" s="302"/>
      <c r="BT1945" s="302"/>
      <c r="BU1945" s="302"/>
      <c r="BV1945" s="302"/>
      <c r="BW1945" s="302"/>
      <c r="BX1945" s="302"/>
    </row>
    <row r="1946">
      <c r="A1946" s="328"/>
      <c r="B1946" s="328"/>
      <c r="C1946" s="328"/>
      <c r="D1946" s="400"/>
      <c r="E1946" s="46"/>
      <c r="F1946" s="46"/>
      <c r="G1946" s="46"/>
      <c r="H1946" s="47"/>
      <c r="I1946" s="294"/>
      <c r="J1946" s="295"/>
      <c r="K1946" s="296"/>
      <c r="L1946" s="296"/>
      <c r="M1946" s="47"/>
      <c r="N1946" s="47"/>
      <c r="O1946" s="369"/>
      <c r="P1946" s="369"/>
      <c r="Q1946" s="298"/>
      <c r="R1946" s="298"/>
      <c r="S1946" s="298"/>
      <c r="T1946" s="298"/>
      <c r="U1946" s="298"/>
      <c r="V1946" s="298"/>
      <c r="W1946" s="309"/>
      <c r="X1946" s="309"/>
      <c r="Y1946" s="309"/>
      <c r="Z1946" s="309"/>
      <c r="AA1946" s="308"/>
      <c r="AB1946" s="308"/>
      <c r="AC1946" s="308"/>
      <c r="AD1946" s="308"/>
      <c r="AE1946" s="317"/>
      <c r="AF1946" s="317"/>
      <c r="AG1946" s="308"/>
      <c r="AH1946" s="317"/>
      <c r="AI1946" s="317"/>
      <c r="AJ1946" s="308"/>
      <c r="AK1946" s="308"/>
      <c r="AL1946" s="308"/>
      <c r="AM1946" s="308"/>
      <c r="AN1946" s="302"/>
      <c r="AO1946" s="302"/>
      <c r="AP1946" s="302"/>
      <c r="AQ1946" s="302"/>
      <c r="AR1946" s="302"/>
      <c r="AS1946" s="302"/>
      <c r="AT1946" s="302"/>
      <c r="AU1946" s="302"/>
      <c r="AV1946" s="302"/>
      <c r="AW1946" s="302"/>
      <c r="AX1946" s="302"/>
      <c r="AY1946" s="302"/>
      <c r="AZ1946" s="302"/>
      <c r="BA1946" s="302"/>
      <c r="BB1946" s="302"/>
      <c r="BC1946" s="302"/>
      <c r="BD1946" s="302"/>
      <c r="BE1946" s="302"/>
      <c r="BF1946" s="329"/>
      <c r="BG1946" s="302"/>
      <c r="BH1946" s="302"/>
      <c r="BI1946" s="302"/>
      <c r="BJ1946" s="302"/>
      <c r="BK1946" s="302"/>
      <c r="BL1946" s="302"/>
      <c r="BM1946" s="302"/>
      <c r="BN1946" s="302"/>
      <c r="BO1946" s="302"/>
      <c r="BP1946" s="302"/>
      <c r="BQ1946" s="302"/>
      <c r="BR1946" s="302"/>
      <c r="BS1946" s="302"/>
      <c r="BT1946" s="302"/>
      <c r="BU1946" s="302"/>
      <c r="BV1946" s="302"/>
      <c r="BW1946" s="302"/>
      <c r="BX1946" s="302"/>
    </row>
    <row r="1947">
      <c r="A1947" s="328"/>
      <c r="B1947" s="328"/>
      <c r="C1947" s="328"/>
      <c r="D1947" s="400"/>
      <c r="E1947" s="46"/>
      <c r="F1947" s="46"/>
      <c r="G1947" s="46"/>
      <c r="H1947" s="47"/>
      <c r="I1947" s="294"/>
      <c r="J1947" s="295"/>
      <c r="K1947" s="296"/>
      <c r="L1947" s="296"/>
      <c r="M1947" s="47"/>
      <c r="N1947" s="47"/>
      <c r="O1947" s="369"/>
      <c r="P1947" s="369"/>
      <c r="Q1947" s="298"/>
      <c r="R1947" s="298"/>
      <c r="S1947" s="298"/>
      <c r="T1947" s="298"/>
      <c r="U1947" s="298"/>
      <c r="V1947" s="298"/>
      <c r="W1947" s="309"/>
      <c r="X1947" s="309"/>
      <c r="Y1947" s="309"/>
      <c r="Z1947" s="309"/>
      <c r="AA1947" s="308"/>
      <c r="AB1947" s="308"/>
      <c r="AC1947" s="308"/>
      <c r="AD1947" s="308"/>
      <c r="AE1947" s="317"/>
      <c r="AF1947" s="317"/>
      <c r="AG1947" s="308"/>
      <c r="AH1947" s="317"/>
      <c r="AI1947" s="317"/>
      <c r="AJ1947" s="308"/>
      <c r="AK1947" s="308"/>
      <c r="AL1947" s="308"/>
      <c r="AM1947" s="308"/>
      <c r="AN1947" s="302"/>
      <c r="AO1947" s="302"/>
      <c r="AP1947" s="302"/>
      <c r="AQ1947" s="302"/>
      <c r="AR1947" s="302"/>
      <c r="AS1947" s="302"/>
      <c r="AT1947" s="302"/>
      <c r="AU1947" s="302"/>
      <c r="AV1947" s="302"/>
      <c r="AW1947" s="302"/>
      <c r="AX1947" s="302"/>
      <c r="AY1947" s="302"/>
      <c r="AZ1947" s="302"/>
      <c r="BA1947" s="302"/>
      <c r="BB1947" s="302"/>
      <c r="BC1947" s="302"/>
      <c r="BD1947" s="302"/>
      <c r="BE1947" s="302"/>
      <c r="BF1947" s="329"/>
      <c r="BG1947" s="302"/>
      <c r="BH1947" s="302"/>
      <c r="BI1947" s="302"/>
      <c r="BJ1947" s="302"/>
      <c r="BK1947" s="302"/>
      <c r="BL1947" s="302"/>
      <c r="BM1947" s="302"/>
      <c r="BN1947" s="302"/>
      <c r="BO1947" s="302"/>
      <c r="BP1947" s="302"/>
      <c r="BQ1947" s="302"/>
      <c r="BR1947" s="302"/>
      <c r="BS1947" s="302"/>
      <c r="BT1947" s="302"/>
      <c r="BU1947" s="302"/>
      <c r="BV1947" s="302"/>
      <c r="BW1947" s="302"/>
      <c r="BX1947" s="302"/>
    </row>
    <row r="1948">
      <c r="A1948" s="328"/>
      <c r="B1948" s="328"/>
      <c r="C1948" s="328"/>
      <c r="D1948" s="400"/>
      <c r="E1948" s="46"/>
      <c r="F1948" s="46"/>
      <c r="G1948" s="46"/>
      <c r="H1948" s="47"/>
      <c r="I1948" s="294"/>
      <c r="J1948" s="295"/>
      <c r="K1948" s="296"/>
      <c r="L1948" s="296"/>
      <c r="M1948" s="47"/>
      <c r="N1948" s="47"/>
      <c r="O1948" s="369"/>
      <c r="P1948" s="369"/>
      <c r="Q1948" s="298"/>
      <c r="R1948" s="298"/>
      <c r="S1948" s="298"/>
      <c r="T1948" s="298"/>
      <c r="U1948" s="298"/>
      <c r="V1948" s="298"/>
      <c r="W1948" s="309"/>
      <c r="X1948" s="309"/>
      <c r="Y1948" s="309"/>
      <c r="Z1948" s="309"/>
      <c r="AA1948" s="308"/>
      <c r="AB1948" s="308"/>
      <c r="AC1948" s="308"/>
      <c r="AD1948" s="308"/>
      <c r="AE1948" s="317"/>
      <c r="AF1948" s="317"/>
      <c r="AG1948" s="308"/>
      <c r="AH1948" s="317"/>
      <c r="AI1948" s="317"/>
      <c r="AJ1948" s="308"/>
      <c r="AK1948" s="308"/>
      <c r="AL1948" s="308"/>
      <c r="AM1948" s="308"/>
      <c r="AN1948" s="302"/>
      <c r="AO1948" s="302"/>
      <c r="AP1948" s="302"/>
      <c r="AQ1948" s="302"/>
      <c r="AR1948" s="302"/>
      <c r="AS1948" s="302"/>
      <c r="AT1948" s="302"/>
      <c r="AU1948" s="302"/>
      <c r="AV1948" s="302"/>
      <c r="AW1948" s="302"/>
      <c r="AX1948" s="302"/>
      <c r="AY1948" s="302"/>
      <c r="AZ1948" s="302"/>
      <c r="BA1948" s="302"/>
      <c r="BB1948" s="302"/>
      <c r="BC1948" s="302"/>
      <c r="BD1948" s="302"/>
      <c r="BE1948" s="302"/>
      <c r="BF1948" s="329"/>
      <c r="BG1948" s="302"/>
      <c r="BH1948" s="302"/>
      <c r="BI1948" s="302"/>
      <c r="BJ1948" s="302"/>
      <c r="BK1948" s="302"/>
      <c r="BL1948" s="302"/>
      <c r="BM1948" s="302"/>
      <c r="BN1948" s="302"/>
      <c r="BO1948" s="302"/>
      <c r="BP1948" s="302"/>
      <c r="BQ1948" s="302"/>
      <c r="BR1948" s="302"/>
      <c r="BS1948" s="302"/>
      <c r="BT1948" s="302"/>
      <c r="BU1948" s="302"/>
      <c r="BV1948" s="302"/>
      <c r="BW1948" s="302"/>
      <c r="BX1948" s="302"/>
    </row>
    <row r="1949">
      <c r="A1949" s="328"/>
      <c r="B1949" s="328"/>
      <c r="C1949" s="328"/>
      <c r="D1949" s="400"/>
      <c r="E1949" s="46"/>
      <c r="F1949" s="46"/>
      <c r="G1949" s="46"/>
      <c r="H1949" s="47"/>
      <c r="I1949" s="294"/>
      <c r="J1949" s="295"/>
      <c r="K1949" s="296"/>
      <c r="L1949" s="296"/>
      <c r="M1949" s="47"/>
      <c r="N1949" s="47"/>
      <c r="O1949" s="369"/>
      <c r="P1949" s="369"/>
      <c r="Q1949" s="298"/>
      <c r="R1949" s="298"/>
      <c r="S1949" s="298"/>
      <c r="T1949" s="298"/>
      <c r="U1949" s="298"/>
      <c r="V1949" s="298"/>
      <c r="W1949" s="309"/>
      <c r="X1949" s="309"/>
      <c r="Y1949" s="309"/>
      <c r="Z1949" s="309"/>
      <c r="AA1949" s="308"/>
      <c r="AB1949" s="308"/>
      <c r="AC1949" s="308"/>
      <c r="AD1949" s="308"/>
      <c r="AE1949" s="317"/>
      <c r="AF1949" s="317"/>
      <c r="AG1949" s="308"/>
      <c r="AH1949" s="317"/>
      <c r="AI1949" s="317"/>
      <c r="AJ1949" s="308"/>
      <c r="AK1949" s="308"/>
      <c r="AL1949" s="308"/>
      <c r="AM1949" s="308"/>
      <c r="AN1949" s="302"/>
      <c r="AO1949" s="302"/>
      <c r="AP1949" s="302"/>
      <c r="AQ1949" s="302"/>
      <c r="AR1949" s="302"/>
      <c r="AS1949" s="302"/>
      <c r="AT1949" s="302"/>
      <c r="AU1949" s="302"/>
      <c r="AV1949" s="302"/>
      <c r="AW1949" s="302"/>
      <c r="AX1949" s="302"/>
      <c r="AY1949" s="302"/>
      <c r="AZ1949" s="302"/>
      <c r="BA1949" s="302"/>
      <c r="BB1949" s="302"/>
      <c r="BC1949" s="302"/>
      <c r="BD1949" s="302"/>
      <c r="BE1949" s="302"/>
      <c r="BF1949" s="329"/>
      <c r="BG1949" s="302"/>
      <c r="BH1949" s="302"/>
      <c r="BI1949" s="302"/>
      <c r="BJ1949" s="302"/>
      <c r="BK1949" s="302"/>
      <c r="BL1949" s="302"/>
      <c r="BM1949" s="302"/>
      <c r="BN1949" s="302"/>
      <c r="BO1949" s="302"/>
      <c r="BP1949" s="302"/>
      <c r="BQ1949" s="302"/>
      <c r="BR1949" s="302"/>
      <c r="BS1949" s="302"/>
      <c r="BT1949" s="302"/>
      <c r="BU1949" s="302"/>
      <c r="BV1949" s="302"/>
      <c r="BW1949" s="302"/>
      <c r="BX1949" s="302"/>
    </row>
    <row r="1950">
      <c r="A1950" s="328"/>
      <c r="B1950" s="328"/>
      <c r="C1950" s="328"/>
      <c r="D1950" s="400"/>
      <c r="E1950" s="46"/>
      <c r="F1950" s="46"/>
      <c r="G1950" s="46"/>
      <c r="H1950" s="47"/>
      <c r="I1950" s="294"/>
      <c r="J1950" s="295"/>
      <c r="K1950" s="296"/>
      <c r="L1950" s="296"/>
      <c r="M1950" s="47"/>
      <c r="N1950" s="47"/>
      <c r="O1950" s="369"/>
      <c r="P1950" s="369"/>
      <c r="Q1950" s="298"/>
      <c r="R1950" s="298"/>
      <c r="S1950" s="298"/>
      <c r="T1950" s="298"/>
      <c r="U1950" s="298"/>
      <c r="V1950" s="298"/>
      <c r="W1950" s="309"/>
      <c r="X1950" s="309"/>
      <c r="Y1950" s="309"/>
      <c r="Z1950" s="309"/>
      <c r="AA1950" s="308"/>
      <c r="AB1950" s="308"/>
      <c r="AC1950" s="308"/>
      <c r="AD1950" s="308"/>
      <c r="AE1950" s="317"/>
      <c r="AF1950" s="317"/>
      <c r="AG1950" s="308"/>
      <c r="AH1950" s="317"/>
      <c r="AI1950" s="317"/>
      <c r="AJ1950" s="308"/>
      <c r="AK1950" s="308"/>
      <c r="AL1950" s="308"/>
      <c r="AM1950" s="308"/>
      <c r="AN1950" s="302"/>
      <c r="AO1950" s="302"/>
      <c r="AP1950" s="302"/>
      <c r="AQ1950" s="302"/>
      <c r="AR1950" s="302"/>
      <c r="AS1950" s="302"/>
      <c r="AT1950" s="302"/>
      <c r="AU1950" s="302"/>
      <c r="AV1950" s="302"/>
      <c r="AW1950" s="302"/>
      <c r="AX1950" s="302"/>
      <c r="AY1950" s="302"/>
      <c r="AZ1950" s="302"/>
      <c r="BA1950" s="302"/>
      <c r="BB1950" s="302"/>
      <c r="BC1950" s="302"/>
      <c r="BD1950" s="302"/>
      <c r="BE1950" s="302"/>
      <c r="BF1950" s="329"/>
      <c r="BG1950" s="302"/>
      <c r="BH1950" s="302"/>
      <c r="BI1950" s="302"/>
      <c r="BJ1950" s="302"/>
      <c r="BK1950" s="302"/>
      <c r="BL1950" s="302"/>
      <c r="BM1950" s="302"/>
      <c r="BN1950" s="302"/>
      <c r="BO1950" s="302"/>
      <c r="BP1950" s="302"/>
      <c r="BQ1950" s="302"/>
      <c r="BR1950" s="302"/>
      <c r="BS1950" s="302"/>
      <c r="BT1950" s="302"/>
      <c r="BU1950" s="302"/>
      <c r="BV1950" s="302"/>
      <c r="BW1950" s="302"/>
      <c r="BX1950" s="302"/>
    </row>
    <row r="1951">
      <c r="A1951" s="328"/>
      <c r="B1951" s="328"/>
      <c r="C1951" s="328"/>
      <c r="D1951" s="400"/>
      <c r="E1951" s="46"/>
      <c r="F1951" s="46"/>
      <c r="G1951" s="46"/>
      <c r="H1951" s="47"/>
      <c r="I1951" s="294"/>
      <c r="J1951" s="295"/>
      <c r="K1951" s="296"/>
      <c r="L1951" s="296"/>
      <c r="M1951" s="47"/>
      <c r="N1951" s="47"/>
      <c r="O1951" s="369"/>
      <c r="P1951" s="369"/>
      <c r="Q1951" s="298"/>
      <c r="R1951" s="298"/>
      <c r="S1951" s="298"/>
      <c r="T1951" s="298"/>
      <c r="U1951" s="298"/>
      <c r="V1951" s="298"/>
      <c r="W1951" s="309"/>
      <c r="X1951" s="309"/>
      <c r="Y1951" s="309"/>
      <c r="Z1951" s="309"/>
      <c r="AA1951" s="308"/>
      <c r="AB1951" s="308"/>
      <c r="AC1951" s="308"/>
      <c r="AD1951" s="308"/>
      <c r="AE1951" s="317"/>
      <c r="AF1951" s="317"/>
      <c r="AG1951" s="308"/>
      <c r="AH1951" s="317"/>
      <c r="AI1951" s="317"/>
      <c r="AJ1951" s="308"/>
      <c r="AK1951" s="308"/>
      <c r="AL1951" s="308"/>
      <c r="AM1951" s="308"/>
      <c r="AN1951" s="302"/>
      <c r="AO1951" s="302"/>
      <c r="AP1951" s="302"/>
      <c r="AQ1951" s="302"/>
      <c r="AR1951" s="302"/>
      <c r="AS1951" s="302"/>
      <c r="AT1951" s="302"/>
      <c r="AU1951" s="302"/>
      <c r="AV1951" s="302"/>
      <c r="AW1951" s="302"/>
      <c r="AX1951" s="302"/>
      <c r="AY1951" s="302"/>
      <c r="AZ1951" s="302"/>
      <c r="BA1951" s="302"/>
      <c r="BB1951" s="302"/>
      <c r="BC1951" s="302"/>
      <c r="BD1951" s="302"/>
      <c r="BE1951" s="302"/>
      <c r="BF1951" s="329"/>
      <c r="BG1951" s="302"/>
      <c r="BH1951" s="302"/>
      <c r="BI1951" s="302"/>
      <c r="BJ1951" s="302"/>
      <c r="BK1951" s="302"/>
      <c r="BL1951" s="302"/>
      <c r="BM1951" s="302"/>
      <c r="BN1951" s="302"/>
      <c r="BO1951" s="302"/>
      <c r="BP1951" s="302"/>
      <c r="BQ1951" s="302"/>
      <c r="BR1951" s="302"/>
      <c r="BS1951" s="302"/>
      <c r="BT1951" s="302"/>
      <c r="BU1951" s="302"/>
      <c r="BV1951" s="302"/>
      <c r="BW1951" s="302"/>
      <c r="BX1951" s="302"/>
    </row>
    <row r="1952">
      <c r="A1952" s="328"/>
      <c r="B1952" s="328"/>
      <c r="C1952" s="328"/>
      <c r="D1952" s="400"/>
      <c r="E1952" s="46"/>
      <c r="F1952" s="46"/>
      <c r="G1952" s="46"/>
      <c r="H1952" s="47"/>
      <c r="I1952" s="294"/>
      <c r="J1952" s="295"/>
      <c r="K1952" s="296"/>
      <c r="L1952" s="296"/>
      <c r="M1952" s="47"/>
      <c r="N1952" s="47"/>
      <c r="O1952" s="369"/>
      <c r="P1952" s="369"/>
      <c r="Q1952" s="298"/>
      <c r="R1952" s="298"/>
      <c r="S1952" s="298"/>
      <c r="T1952" s="298"/>
      <c r="U1952" s="298"/>
      <c r="V1952" s="298"/>
      <c r="W1952" s="309"/>
      <c r="X1952" s="309"/>
      <c r="Y1952" s="309"/>
      <c r="Z1952" s="309"/>
      <c r="AA1952" s="308"/>
      <c r="AB1952" s="308"/>
      <c r="AC1952" s="308"/>
      <c r="AD1952" s="308"/>
      <c r="AE1952" s="317"/>
      <c r="AF1952" s="317"/>
      <c r="AG1952" s="308"/>
      <c r="AH1952" s="317"/>
      <c r="AI1952" s="317"/>
      <c r="AJ1952" s="308"/>
      <c r="AK1952" s="308"/>
      <c r="AL1952" s="308"/>
      <c r="AM1952" s="308"/>
      <c r="AN1952" s="302"/>
      <c r="AO1952" s="302"/>
      <c r="AP1952" s="302"/>
      <c r="AQ1952" s="302"/>
      <c r="AR1952" s="302"/>
      <c r="AS1952" s="302"/>
      <c r="AT1952" s="302"/>
      <c r="AU1952" s="302"/>
      <c r="AV1952" s="302"/>
      <c r="AW1952" s="302"/>
      <c r="AX1952" s="302"/>
      <c r="AY1952" s="302"/>
      <c r="AZ1952" s="302"/>
      <c r="BA1952" s="302"/>
      <c r="BB1952" s="302"/>
      <c r="BC1952" s="302"/>
      <c r="BD1952" s="302"/>
      <c r="BE1952" s="302"/>
      <c r="BF1952" s="329"/>
      <c r="BG1952" s="302"/>
      <c r="BH1952" s="302"/>
      <c r="BI1952" s="302"/>
      <c r="BJ1952" s="302"/>
      <c r="BK1952" s="302"/>
      <c r="BL1952" s="302"/>
      <c r="BM1952" s="302"/>
      <c r="BN1952" s="302"/>
      <c r="BO1952" s="302"/>
      <c r="BP1952" s="302"/>
      <c r="BQ1952" s="302"/>
      <c r="BR1952" s="302"/>
      <c r="BS1952" s="302"/>
      <c r="BT1952" s="302"/>
      <c r="BU1952" s="302"/>
      <c r="BV1952" s="302"/>
      <c r="BW1952" s="302"/>
      <c r="BX1952" s="302"/>
    </row>
    <row r="1953">
      <c r="A1953" s="328"/>
      <c r="B1953" s="328"/>
      <c r="C1953" s="328"/>
      <c r="D1953" s="400"/>
      <c r="E1953" s="46"/>
      <c r="F1953" s="46"/>
      <c r="G1953" s="46"/>
      <c r="H1953" s="47"/>
      <c r="I1953" s="294"/>
      <c r="J1953" s="295"/>
      <c r="K1953" s="296"/>
      <c r="L1953" s="296"/>
      <c r="M1953" s="47"/>
      <c r="N1953" s="47"/>
      <c r="O1953" s="369"/>
      <c r="P1953" s="369"/>
      <c r="Q1953" s="298"/>
      <c r="R1953" s="298"/>
      <c r="S1953" s="298"/>
      <c r="T1953" s="298"/>
      <c r="U1953" s="298"/>
      <c r="V1953" s="298"/>
      <c r="W1953" s="309"/>
      <c r="X1953" s="309"/>
      <c r="Y1953" s="309"/>
      <c r="Z1953" s="309"/>
      <c r="AA1953" s="308"/>
      <c r="AB1953" s="308"/>
      <c r="AC1953" s="308"/>
      <c r="AD1953" s="308"/>
      <c r="AE1953" s="317"/>
      <c r="AF1953" s="317"/>
      <c r="AG1953" s="308"/>
      <c r="AH1953" s="317"/>
      <c r="AI1953" s="317"/>
      <c r="AJ1953" s="308"/>
      <c r="AK1953" s="308"/>
      <c r="AL1953" s="308"/>
      <c r="AM1953" s="308"/>
      <c r="AN1953" s="302"/>
      <c r="AO1953" s="302"/>
      <c r="AP1953" s="302"/>
      <c r="AQ1953" s="302"/>
      <c r="AR1953" s="302"/>
      <c r="AS1953" s="302"/>
      <c r="AT1953" s="302"/>
      <c r="AU1953" s="302"/>
      <c r="AV1953" s="302"/>
      <c r="AW1953" s="302"/>
      <c r="AX1953" s="302"/>
      <c r="AY1953" s="302"/>
      <c r="AZ1953" s="302"/>
      <c r="BA1953" s="302"/>
      <c r="BB1953" s="302"/>
      <c r="BC1953" s="302"/>
      <c r="BD1953" s="302"/>
      <c r="BE1953" s="302"/>
      <c r="BF1953" s="329"/>
      <c r="BG1953" s="302"/>
      <c r="BH1953" s="302"/>
      <c r="BI1953" s="302"/>
      <c r="BJ1953" s="302"/>
      <c r="BK1953" s="302"/>
      <c r="BL1953" s="302"/>
      <c r="BM1953" s="302"/>
      <c r="BN1953" s="302"/>
      <c r="BO1953" s="302"/>
      <c r="BP1953" s="302"/>
      <c r="BQ1953" s="302"/>
      <c r="BR1953" s="302"/>
      <c r="BS1953" s="302"/>
      <c r="BT1953" s="302"/>
      <c r="BU1953" s="302"/>
      <c r="BV1953" s="302"/>
      <c r="BW1953" s="302"/>
      <c r="BX1953" s="302"/>
    </row>
    <row r="1954">
      <c r="A1954" s="328"/>
      <c r="B1954" s="328"/>
      <c r="C1954" s="328"/>
      <c r="D1954" s="400"/>
      <c r="E1954" s="46"/>
      <c r="F1954" s="46"/>
      <c r="G1954" s="46"/>
      <c r="H1954" s="47"/>
      <c r="I1954" s="294"/>
      <c r="J1954" s="295"/>
      <c r="K1954" s="296"/>
      <c r="L1954" s="296"/>
      <c r="M1954" s="47"/>
      <c r="N1954" s="47"/>
      <c r="O1954" s="369"/>
      <c r="P1954" s="369"/>
      <c r="Q1954" s="298"/>
      <c r="R1954" s="298"/>
      <c r="S1954" s="298"/>
      <c r="T1954" s="298"/>
      <c r="U1954" s="298"/>
      <c r="V1954" s="298"/>
      <c r="W1954" s="309"/>
      <c r="X1954" s="309"/>
      <c r="Y1954" s="309"/>
      <c r="Z1954" s="309"/>
      <c r="AA1954" s="308"/>
      <c r="AB1954" s="308"/>
      <c r="AC1954" s="308"/>
      <c r="AD1954" s="308"/>
      <c r="AE1954" s="317"/>
      <c r="AF1954" s="317"/>
      <c r="AG1954" s="308"/>
      <c r="AH1954" s="317"/>
      <c r="AI1954" s="317"/>
      <c r="AJ1954" s="308"/>
      <c r="AK1954" s="308"/>
      <c r="AL1954" s="308"/>
      <c r="AM1954" s="308"/>
      <c r="AN1954" s="302"/>
      <c r="AO1954" s="302"/>
      <c r="AP1954" s="302"/>
      <c r="AQ1954" s="302"/>
      <c r="AR1954" s="302"/>
      <c r="AS1954" s="302"/>
      <c r="AT1954" s="302"/>
      <c r="AU1954" s="302"/>
      <c r="AV1954" s="302"/>
      <c r="AW1954" s="302"/>
      <c r="AX1954" s="302"/>
      <c r="AY1954" s="302"/>
      <c r="AZ1954" s="302"/>
      <c r="BA1954" s="302"/>
      <c r="BB1954" s="302"/>
      <c r="BC1954" s="302"/>
      <c r="BD1954" s="302"/>
      <c r="BE1954" s="302"/>
      <c r="BF1954" s="329"/>
      <c r="BG1954" s="302"/>
      <c r="BH1954" s="302"/>
      <c r="BI1954" s="302"/>
      <c r="BJ1954" s="302"/>
      <c r="BK1954" s="302"/>
      <c r="BL1954" s="302"/>
      <c r="BM1954" s="302"/>
      <c r="BN1954" s="302"/>
      <c r="BO1954" s="302"/>
      <c r="BP1954" s="302"/>
      <c r="BQ1954" s="302"/>
      <c r="BR1954" s="302"/>
      <c r="BS1954" s="302"/>
      <c r="BT1954" s="302"/>
      <c r="BU1954" s="302"/>
      <c r="BV1954" s="302"/>
      <c r="BW1954" s="302"/>
      <c r="BX1954" s="302"/>
    </row>
    <row r="1955">
      <c r="A1955" s="328"/>
      <c r="B1955" s="328"/>
      <c r="C1955" s="328"/>
      <c r="D1955" s="400"/>
      <c r="E1955" s="46"/>
      <c r="F1955" s="46"/>
      <c r="G1955" s="46"/>
      <c r="H1955" s="47"/>
      <c r="I1955" s="294"/>
      <c r="J1955" s="295"/>
      <c r="K1955" s="296"/>
      <c r="L1955" s="296"/>
      <c r="M1955" s="47"/>
      <c r="N1955" s="47"/>
      <c r="O1955" s="369"/>
      <c r="P1955" s="369"/>
      <c r="Q1955" s="298"/>
      <c r="R1955" s="298"/>
      <c r="S1955" s="298"/>
      <c r="T1955" s="298"/>
      <c r="U1955" s="298"/>
      <c r="V1955" s="298"/>
      <c r="W1955" s="309"/>
      <c r="X1955" s="309"/>
      <c r="Y1955" s="309"/>
      <c r="Z1955" s="309"/>
      <c r="AA1955" s="308"/>
      <c r="AB1955" s="308"/>
      <c r="AC1955" s="308"/>
      <c r="AD1955" s="308"/>
      <c r="AE1955" s="317"/>
      <c r="AF1955" s="317"/>
      <c r="AG1955" s="308"/>
      <c r="AH1955" s="317"/>
      <c r="AI1955" s="317"/>
      <c r="AJ1955" s="308"/>
      <c r="AK1955" s="308"/>
      <c r="AL1955" s="308"/>
      <c r="AM1955" s="308"/>
      <c r="AN1955" s="302"/>
      <c r="AO1955" s="302"/>
      <c r="AP1955" s="302"/>
      <c r="AQ1955" s="302"/>
      <c r="AR1955" s="302"/>
      <c r="AS1955" s="302"/>
      <c r="AT1955" s="302"/>
      <c r="AU1955" s="302"/>
      <c r="AV1955" s="302"/>
      <c r="AW1955" s="302"/>
      <c r="AX1955" s="302"/>
      <c r="AY1955" s="302"/>
      <c r="AZ1955" s="302"/>
      <c r="BA1955" s="302"/>
      <c r="BB1955" s="302"/>
      <c r="BC1955" s="302"/>
      <c r="BD1955" s="302"/>
      <c r="BE1955" s="302"/>
      <c r="BF1955" s="329"/>
      <c r="BG1955" s="302"/>
      <c r="BH1955" s="302"/>
      <c r="BI1955" s="302"/>
      <c r="BJ1955" s="302"/>
      <c r="BK1955" s="302"/>
      <c r="BL1955" s="302"/>
      <c r="BM1955" s="302"/>
      <c r="BN1955" s="302"/>
      <c r="BO1955" s="302"/>
      <c r="BP1955" s="302"/>
      <c r="BQ1955" s="302"/>
      <c r="BR1955" s="302"/>
      <c r="BS1955" s="302"/>
      <c r="BT1955" s="302"/>
      <c r="BU1955" s="302"/>
      <c r="BV1955" s="302"/>
      <c r="BW1955" s="302"/>
      <c r="BX1955" s="302"/>
    </row>
    <row r="1956">
      <c r="A1956" s="328"/>
      <c r="B1956" s="328"/>
      <c r="C1956" s="328"/>
      <c r="D1956" s="400"/>
      <c r="E1956" s="46"/>
      <c r="F1956" s="46"/>
      <c r="G1956" s="46"/>
      <c r="H1956" s="47"/>
      <c r="I1956" s="294"/>
      <c r="J1956" s="295"/>
      <c r="K1956" s="296"/>
      <c r="L1956" s="296"/>
      <c r="M1956" s="47"/>
      <c r="N1956" s="47"/>
      <c r="O1956" s="369"/>
      <c r="P1956" s="369"/>
      <c r="Q1956" s="298"/>
      <c r="R1956" s="298"/>
      <c r="S1956" s="298"/>
      <c r="T1956" s="298"/>
      <c r="U1956" s="298"/>
      <c r="V1956" s="298"/>
      <c r="W1956" s="309"/>
      <c r="X1956" s="309"/>
      <c r="Y1956" s="309"/>
      <c r="Z1956" s="309"/>
      <c r="AA1956" s="308"/>
      <c r="AB1956" s="308"/>
      <c r="AC1956" s="308"/>
      <c r="AD1956" s="308"/>
      <c r="AE1956" s="317"/>
      <c r="AF1956" s="317"/>
      <c r="AG1956" s="308"/>
      <c r="AH1956" s="317"/>
      <c r="AI1956" s="317"/>
      <c r="AJ1956" s="308"/>
      <c r="AK1956" s="308"/>
      <c r="AL1956" s="308"/>
      <c r="AM1956" s="308"/>
      <c r="AN1956" s="302"/>
      <c r="AO1956" s="302"/>
      <c r="AP1956" s="302"/>
      <c r="AQ1956" s="302"/>
      <c r="AR1956" s="302"/>
      <c r="AS1956" s="302"/>
      <c r="AT1956" s="302"/>
      <c r="AU1956" s="302"/>
      <c r="AV1956" s="302"/>
      <c r="AW1956" s="302"/>
      <c r="AX1956" s="302"/>
      <c r="AY1956" s="302"/>
      <c r="AZ1956" s="302"/>
      <c r="BA1956" s="302"/>
      <c r="BB1956" s="302"/>
      <c r="BC1956" s="302"/>
      <c r="BD1956" s="302"/>
      <c r="BE1956" s="302"/>
      <c r="BF1956" s="329"/>
      <c r="BG1956" s="302"/>
      <c r="BH1956" s="302"/>
      <c r="BI1956" s="302"/>
      <c r="BJ1956" s="302"/>
      <c r="BK1956" s="302"/>
      <c r="BL1956" s="302"/>
      <c r="BM1956" s="302"/>
      <c r="BN1956" s="302"/>
      <c r="BO1956" s="302"/>
      <c r="BP1956" s="302"/>
      <c r="BQ1956" s="302"/>
      <c r="BR1956" s="302"/>
      <c r="BS1956" s="302"/>
      <c r="BT1956" s="302"/>
      <c r="BU1956" s="302"/>
      <c r="BV1956" s="302"/>
      <c r="BW1956" s="302"/>
      <c r="BX1956" s="302"/>
    </row>
    <row r="1957">
      <c r="A1957" s="328"/>
      <c r="B1957" s="328"/>
      <c r="C1957" s="328"/>
      <c r="D1957" s="400"/>
      <c r="E1957" s="46"/>
      <c r="F1957" s="46"/>
      <c r="G1957" s="46"/>
      <c r="H1957" s="47"/>
      <c r="I1957" s="294"/>
      <c r="J1957" s="295"/>
      <c r="K1957" s="296"/>
      <c r="L1957" s="296"/>
      <c r="M1957" s="47"/>
      <c r="N1957" s="47"/>
      <c r="O1957" s="369"/>
      <c r="P1957" s="369"/>
      <c r="Q1957" s="298"/>
      <c r="R1957" s="298"/>
      <c r="S1957" s="298"/>
      <c r="T1957" s="298"/>
      <c r="U1957" s="298"/>
      <c r="V1957" s="298"/>
      <c r="W1957" s="309"/>
      <c r="X1957" s="309"/>
      <c r="Y1957" s="309"/>
      <c r="Z1957" s="309"/>
      <c r="AA1957" s="308"/>
      <c r="AB1957" s="308"/>
      <c r="AC1957" s="308"/>
      <c r="AD1957" s="308"/>
      <c r="AE1957" s="317"/>
      <c r="AF1957" s="317"/>
      <c r="AG1957" s="308"/>
      <c r="AH1957" s="317"/>
      <c r="AI1957" s="317"/>
      <c r="AJ1957" s="308"/>
      <c r="AK1957" s="308"/>
      <c r="AL1957" s="308"/>
      <c r="AM1957" s="308"/>
      <c r="AN1957" s="302"/>
      <c r="AO1957" s="302"/>
      <c r="AP1957" s="302"/>
      <c r="AQ1957" s="302"/>
      <c r="AR1957" s="302"/>
      <c r="AS1957" s="302"/>
      <c r="AT1957" s="302"/>
      <c r="AU1957" s="302"/>
      <c r="AV1957" s="302"/>
      <c r="AW1957" s="302"/>
      <c r="AX1957" s="302"/>
      <c r="AY1957" s="302"/>
      <c r="AZ1957" s="302"/>
      <c r="BA1957" s="302"/>
      <c r="BB1957" s="302"/>
      <c r="BC1957" s="302"/>
      <c r="BD1957" s="302"/>
      <c r="BE1957" s="302"/>
      <c r="BF1957" s="329"/>
      <c r="BG1957" s="302"/>
      <c r="BH1957" s="302"/>
      <c r="BI1957" s="302"/>
      <c r="BJ1957" s="302"/>
      <c r="BK1957" s="302"/>
      <c r="BL1957" s="302"/>
      <c r="BM1957" s="302"/>
      <c r="BN1957" s="302"/>
      <c r="BO1957" s="302"/>
      <c r="BP1957" s="302"/>
      <c r="BQ1957" s="302"/>
      <c r="BR1957" s="302"/>
      <c r="BS1957" s="302"/>
      <c r="BT1957" s="302"/>
      <c r="BU1957" s="302"/>
      <c r="BV1957" s="302"/>
      <c r="BW1957" s="302"/>
      <c r="BX1957" s="302"/>
    </row>
    <row r="1958">
      <c r="A1958" s="328"/>
      <c r="B1958" s="328"/>
      <c r="C1958" s="328"/>
      <c r="D1958" s="400"/>
      <c r="E1958" s="46"/>
      <c r="F1958" s="46"/>
      <c r="G1958" s="46"/>
      <c r="H1958" s="47"/>
      <c r="I1958" s="294"/>
      <c r="J1958" s="295"/>
      <c r="K1958" s="296"/>
      <c r="L1958" s="296"/>
      <c r="M1958" s="47"/>
      <c r="N1958" s="47"/>
      <c r="O1958" s="369"/>
      <c r="P1958" s="369"/>
      <c r="Q1958" s="298"/>
      <c r="R1958" s="298"/>
      <c r="S1958" s="298"/>
      <c r="T1958" s="298"/>
      <c r="U1958" s="298"/>
      <c r="V1958" s="298"/>
      <c r="W1958" s="309"/>
      <c r="X1958" s="309"/>
      <c r="Y1958" s="309"/>
      <c r="Z1958" s="309"/>
      <c r="AA1958" s="308"/>
      <c r="AB1958" s="308"/>
      <c r="AC1958" s="308"/>
      <c r="AD1958" s="308"/>
      <c r="AE1958" s="317"/>
      <c r="AF1958" s="317"/>
      <c r="AG1958" s="308"/>
      <c r="AH1958" s="317"/>
      <c r="AI1958" s="317"/>
      <c r="AJ1958" s="308"/>
      <c r="AK1958" s="308"/>
      <c r="AL1958" s="308"/>
      <c r="AM1958" s="308"/>
      <c r="AN1958" s="302"/>
      <c r="AO1958" s="302"/>
      <c r="AP1958" s="302"/>
      <c r="AQ1958" s="302"/>
      <c r="AR1958" s="302"/>
      <c r="AS1958" s="302"/>
      <c r="AT1958" s="302"/>
      <c r="AU1958" s="302"/>
      <c r="AV1958" s="302"/>
      <c r="AW1958" s="302"/>
      <c r="AX1958" s="302"/>
      <c r="AY1958" s="302"/>
      <c r="AZ1958" s="302"/>
      <c r="BA1958" s="302"/>
      <c r="BB1958" s="302"/>
      <c r="BC1958" s="302"/>
      <c r="BD1958" s="302"/>
      <c r="BE1958" s="302"/>
      <c r="BF1958" s="329"/>
      <c r="BG1958" s="302"/>
      <c r="BH1958" s="302"/>
      <c r="BI1958" s="302"/>
      <c r="BJ1958" s="302"/>
      <c r="BK1958" s="302"/>
      <c r="BL1958" s="302"/>
      <c r="BM1958" s="302"/>
      <c r="BN1958" s="302"/>
      <c r="BO1958" s="302"/>
      <c r="BP1958" s="302"/>
      <c r="BQ1958" s="302"/>
      <c r="BR1958" s="302"/>
      <c r="BS1958" s="302"/>
      <c r="BT1958" s="302"/>
      <c r="BU1958" s="302"/>
      <c r="BV1958" s="302"/>
      <c r="BW1958" s="302"/>
      <c r="BX1958" s="302"/>
    </row>
    <row r="1959">
      <c r="A1959" s="328"/>
      <c r="B1959" s="328"/>
      <c r="C1959" s="328"/>
      <c r="D1959" s="400"/>
      <c r="E1959" s="46"/>
      <c r="F1959" s="46"/>
      <c r="G1959" s="46"/>
      <c r="H1959" s="47"/>
      <c r="I1959" s="294"/>
      <c r="J1959" s="295"/>
      <c r="K1959" s="296"/>
      <c r="L1959" s="296"/>
      <c r="M1959" s="47"/>
      <c r="N1959" s="47"/>
      <c r="O1959" s="369"/>
      <c r="P1959" s="369"/>
      <c r="Q1959" s="298"/>
      <c r="R1959" s="298"/>
      <c r="S1959" s="298"/>
      <c r="T1959" s="298"/>
      <c r="U1959" s="298"/>
      <c r="V1959" s="298"/>
      <c r="W1959" s="309"/>
      <c r="X1959" s="309"/>
      <c r="Y1959" s="309"/>
      <c r="Z1959" s="309"/>
      <c r="AA1959" s="308"/>
      <c r="AB1959" s="308"/>
      <c r="AC1959" s="308"/>
      <c r="AD1959" s="308"/>
      <c r="AE1959" s="317"/>
      <c r="AF1959" s="317"/>
      <c r="AG1959" s="308"/>
      <c r="AH1959" s="317"/>
      <c r="AI1959" s="317"/>
      <c r="AJ1959" s="308"/>
      <c r="AK1959" s="308"/>
      <c r="AL1959" s="308"/>
      <c r="AM1959" s="308"/>
      <c r="AN1959" s="302"/>
      <c r="AO1959" s="302"/>
      <c r="AP1959" s="302"/>
      <c r="AQ1959" s="302"/>
      <c r="AR1959" s="302"/>
      <c r="AS1959" s="302"/>
      <c r="AT1959" s="302"/>
      <c r="AU1959" s="302"/>
      <c r="AV1959" s="302"/>
      <c r="AW1959" s="302"/>
      <c r="AX1959" s="302"/>
      <c r="AY1959" s="302"/>
      <c r="AZ1959" s="302"/>
      <c r="BA1959" s="302"/>
      <c r="BB1959" s="302"/>
      <c r="BC1959" s="302"/>
      <c r="BD1959" s="302"/>
      <c r="BE1959" s="302"/>
      <c r="BF1959" s="329"/>
      <c r="BG1959" s="302"/>
      <c r="BH1959" s="302"/>
      <c r="BI1959" s="302"/>
      <c r="BJ1959" s="302"/>
      <c r="BK1959" s="302"/>
      <c r="BL1959" s="302"/>
      <c r="BM1959" s="302"/>
      <c r="BN1959" s="302"/>
      <c r="BO1959" s="302"/>
      <c r="BP1959" s="302"/>
      <c r="BQ1959" s="302"/>
      <c r="BR1959" s="302"/>
      <c r="BS1959" s="302"/>
      <c r="BT1959" s="302"/>
      <c r="BU1959" s="302"/>
      <c r="BV1959" s="302"/>
      <c r="BW1959" s="302"/>
      <c r="BX1959" s="302"/>
    </row>
    <row r="1960">
      <c r="A1960" s="328"/>
      <c r="B1960" s="328"/>
      <c r="C1960" s="328"/>
      <c r="D1960" s="400"/>
      <c r="E1960" s="46"/>
      <c r="F1960" s="46"/>
      <c r="G1960" s="46"/>
      <c r="H1960" s="47"/>
      <c r="I1960" s="294"/>
      <c r="J1960" s="295"/>
      <c r="K1960" s="296"/>
      <c r="L1960" s="296"/>
      <c r="M1960" s="47"/>
      <c r="N1960" s="47"/>
      <c r="O1960" s="369"/>
      <c r="P1960" s="369"/>
      <c r="Q1960" s="298"/>
      <c r="R1960" s="298"/>
      <c r="S1960" s="298"/>
      <c r="T1960" s="298"/>
      <c r="U1960" s="298"/>
      <c r="V1960" s="298"/>
      <c r="W1960" s="309"/>
      <c r="X1960" s="309"/>
      <c r="Y1960" s="309"/>
      <c r="Z1960" s="309"/>
      <c r="AA1960" s="308"/>
      <c r="AB1960" s="308"/>
      <c r="AC1960" s="308"/>
      <c r="AD1960" s="308"/>
      <c r="AE1960" s="317"/>
      <c r="AF1960" s="317"/>
      <c r="AG1960" s="308"/>
      <c r="AH1960" s="317"/>
      <c r="AI1960" s="317"/>
      <c r="AJ1960" s="308"/>
      <c r="AK1960" s="308"/>
      <c r="AL1960" s="308"/>
      <c r="AM1960" s="308"/>
      <c r="AN1960" s="302"/>
      <c r="AO1960" s="302"/>
      <c r="AP1960" s="302"/>
      <c r="AQ1960" s="302"/>
      <c r="AR1960" s="302"/>
      <c r="AS1960" s="302"/>
      <c r="AT1960" s="302"/>
      <c r="AU1960" s="302"/>
      <c r="AV1960" s="302"/>
      <c r="AW1960" s="302"/>
      <c r="AX1960" s="302"/>
      <c r="AY1960" s="302"/>
      <c r="AZ1960" s="302"/>
      <c r="BA1960" s="302"/>
      <c r="BB1960" s="302"/>
      <c r="BC1960" s="302"/>
      <c r="BD1960" s="302"/>
      <c r="BE1960" s="302"/>
      <c r="BF1960" s="329"/>
      <c r="BG1960" s="302"/>
      <c r="BH1960" s="302"/>
      <c r="BI1960" s="302"/>
      <c r="BJ1960" s="302"/>
      <c r="BK1960" s="302"/>
      <c r="BL1960" s="302"/>
      <c r="BM1960" s="302"/>
      <c r="BN1960" s="302"/>
      <c r="BO1960" s="302"/>
      <c r="BP1960" s="302"/>
      <c r="BQ1960" s="302"/>
      <c r="BR1960" s="302"/>
      <c r="BS1960" s="302"/>
      <c r="BT1960" s="302"/>
      <c r="BU1960" s="302"/>
      <c r="BV1960" s="302"/>
      <c r="BW1960" s="302"/>
      <c r="BX1960" s="302"/>
    </row>
    <row r="1961">
      <c r="A1961" s="328"/>
      <c r="B1961" s="328"/>
      <c r="C1961" s="328"/>
      <c r="D1961" s="400"/>
      <c r="E1961" s="46"/>
      <c r="F1961" s="46"/>
      <c r="G1961" s="46"/>
      <c r="H1961" s="47"/>
      <c r="I1961" s="294"/>
      <c r="J1961" s="295"/>
      <c r="K1961" s="296"/>
      <c r="L1961" s="296"/>
      <c r="M1961" s="47"/>
      <c r="N1961" s="47"/>
      <c r="O1961" s="369"/>
      <c r="P1961" s="369"/>
      <c r="Q1961" s="298"/>
      <c r="R1961" s="298"/>
      <c r="S1961" s="298"/>
      <c r="T1961" s="298"/>
      <c r="U1961" s="298"/>
      <c r="V1961" s="298"/>
      <c r="W1961" s="309"/>
      <c r="X1961" s="309"/>
      <c r="Y1961" s="309"/>
      <c r="Z1961" s="309"/>
      <c r="AA1961" s="308"/>
      <c r="AB1961" s="308"/>
      <c r="AC1961" s="308"/>
      <c r="AD1961" s="308"/>
      <c r="AE1961" s="317"/>
      <c r="AF1961" s="317"/>
      <c r="AG1961" s="308"/>
      <c r="AH1961" s="317"/>
      <c r="AI1961" s="317"/>
      <c r="AJ1961" s="308"/>
      <c r="AK1961" s="308"/>
      <c r="AL1961" s="308"/>
      <c r="AM1961" s="308"/>
      <c r="AN1961" s="302"/>
      <c r="AO1961" s="302"/>
      <c r="AP1961" s="302"/>
      <c r="AQ1961" s="302"/>
      <c r="AR1961" s="302"/>
      <c r="AS1961" s="302"/>
      <c r="AT1961" s="302"/>
      <c r="AU1961" s="302"/>
      <c r="AV1961" s="302"/>
      <c r="AW1961" s="302"/>
      <c r="AX1961" s="302"/>
      <c r="AY1961" s="302"/>
      <c r="AZ1961" s="302"/>
      <c r="BA1961" s="302"/>
      <c r="BB1961" s="302"/>
      <c r="BC1961" s="302"/>
      <c r="BD1961" s="302"/>
      <c r="BE1961" s="302"/>
      <c r="BF1961" s="329"/>
      <c r="BG1961" s="302"/>
      <c r="BH1961" s="302"/>
      <c r="BI1961" s="302"/>
      <c r="BJ1961" s="302"/>
      <c r="BK1961" s="302"/>
      <c r="BL1961" s="302"/>
      <c r="BM1961" s="302"/>
      <c r="BN1961" s="302"/>
      <c r="BO1961" s="302"/>
      <c r="BP1961" s="302"/>
      <c r="BQ1961" s="302"/>
      <c r="BR1961" s="302"/>
      <c r="BS1961" s="302"/>
      <c r="BT1961" s="302"/>
      <c r="BU1961" s="302"/>
      <c r="BV1961" s="302"/>
      <c r="BW1961" s="302"/>
      <c r="BX1961" s="302"/>
    </row>
    <row r="1962">
      <c r="A1962" s="328"/>
      <c r="B1962" s="328"/>
      <c r="C1962" s="328"/>
      <c r="D1962" s="400"/>
      <c r="E1962" s="46"/>
      <c r="F1962" s="46"/>
      <c r="G1962" s="46"/>
      <c r="H1962" s="47"/>
      <c r="I1962" s="294"/>
      <c r="J1962" s="295"/>
      <c r="K1962" s="296"/>
      <c r="L1962" s="296"/>
      <c r="M1962" s="47"/>
      <c r="N1962" s="47"/>
      <c r="O1962" s="369"/>
      <c r="P1962" s="369"/>
      <c r="Q1962" s="298"/>
      <c r="R1962" s="298"/>
      <c r="S1962" s="298"/>
      <c r="T1962" s="298"/>
      <c r="U1962" s="298"/>
      <c r="V1962" s="298"/>
      <c r="W1962" s="309"/>
      <c r="X1962" s="309"/>
      <c r="Y1962" s="309"/>
      <c r="Z1962" s="309"/>
      <c r="AA1962" s="308"/>
      <c r="AB1962" s="308"/>
      <c r="AC1962" s="308"/>
      <c r="AD1962" s="308"/>
      <c r="AE1962" s="317"/>
      <c r="AF1962" s="317"/>
      <c r="AG1962" s="308"/>
      <c r="AH1962" s="317"/>
      <c r="AI1962" s="317"/>
      <c r="AJ1962" s="308"/>
      <c r="AK1962" s="308"/>
      <c r="AL1962" s="308"/>
      <c r="AM1962" s="308"/>
      <c r="AN1962" s="302"/>
      <c r="AO1962" s="302"/>
      <c r="AP1962" s="302"/>
      <c r="AQ1962" s="302"/>
      <c r="AR1962" s="302"/>
      <c r="AS1962" s="302"/>
      <c r="AT1962" s="302"/>
      <c r="AU1962" s="302"/>
      <c r="AV1962" s="302"/>
      <c r="AW1962" s="302"/>
      <c r="AX1962" s="302"/>
      <c r="AY1962" s="302"/>
      <c r="AZ1962" s="302"/>
      <c r="BA1962" s="302"/>
      <c r="BB1962" s="302"/>
      <c r="BC1962" s="302"/>
      <c r="BD1962" s="302"/>
      <c r="BE1962" s="302"/>
      <c r="BF1962" s="329"/>
      <c r="BG1962" s="302"/>
      <c r="BH1962" s="302"/>
      <c r="BI1962" s="302"/>
      <c r="BJ1962" s="302"/>
      <c r="BK1962" s="302"/>
      <c r="BL1962" s="302"/>
      <c r="BM1962" s="302"/>
      <c r="BN1962" s="302"/>
      <c r="BO1962" s="302"/>
      <c r="BP1962" s="302"/>
      <c r="BQ1962" s="302"/>
      <c r="BR1962" s="302"/>
      <c r="BS1962" s="302"/>
      <c r="BT1962" s="302"/>
      <c r="BU1962" s="302"/>
      <c r="BV1962" s="302"/>
      <c r="BW1962" s="302"/>
      <c r="BX1962" s="302"/>
    </row>
    <row r="1963">
      <c r="A1963" s="328"/>
      <c r="B1963" s="328"/>
      <c r="C1963" s="328"/>
      <c r="D1963" s="400"/>
      <c r="E1963" s="46"/>
      <c r="F1963" s="46"/>
      <c r="G1963" s="46"/>
      <c r="H1963" s="47"/>
      <c r="I1963" s="294"/>
      <c r="J1963" s="295"/>
      <c r="K1963" s="296"/>
      <c r="L1963" s="296"/>
      <c r="M1963" s="47"/>
      <c r="N1963" s="47"/>
      <c r="O1963" s="369"/>
      <c r="P1963" s="369"/>
      <c r="Q1963" s="298"/>
      <c r="R1963" s="298"/>
      <c r="S1963" s="298"/>
      <c r="T1963" s="298"/>
      <c r="U1963" s="298"/>
      <c r="V1963" s="298"/>
      <c r="W1963" s="309"/>
      <c r="X1963" s="309"/>
      <c r="Y1963" s="309"/>
      <c r="Z1963" s="309"/>
      <c r="AA1963" s="308"/>
      <c r="AB1963" s="308"/>
      <c r="AC1963" s="308"/>
      <c r="AD1963" s="308"/>
      <c r="AE1963" s="317"/>
      <c r="AF1963" s="317"/>
      <c r="AG1963" s="308"/>
      <c r="AH1963" s="317"/>
      <c r="AI1963" s="317"/>
      <c r="AJ1963" s="308"/>
      <c r="AK1963" s="308"/>
      <c r="AL1963" s="308"/>
      <c r="AM1963" s="308"/>
      <c r="AN1963" s="302"/>
      <c r="AO1963" s="302"/>
      <c r="AP1963" s="302"/>
      <c r="AQ1963" s="302"/>
      <c r="AR1963" s="302"/>
      <c r="AS1963" s="302"/>
      <c r="AT1963" s="302"/>
      <c r="AU1963" s="302"/>
      <c r="AV1963" s="302"/>
      <c r="AW1963" s="302"/>
      <c r="AX1963" s="302"/>
      <c r="AY1963" s="302"/>
      <c r="AZ1963" s="302"/>
      <c r="BA1963" s="302"/>
      <c r="BB1963" s="302"/>
      <c r="BC1963" s="302"/>
      <c r="BD1963" s="302"/>
      <c r="BE1963" s="302"/>
      <c r="BF1963" s="329"/>
      <c r="BG1963" s="302"/>
      <c r="BH1963" s="302"/>
      <c r="BI1963" s="302"/>
      <c r="BJ1963" s="302"/>
      <c r="BK1963" s="302"/>
      <c r="BL1963" s="302"/>
      <c r="BM1963" s="302"/>
      <c r="BN1963" s="302"/>
      <c r="BO1963" s="302"/>
      <c r="BP1963" s="302"/>
      <c r="BQ1963" s="302"/>
      <c r="BR1963" s="302"/>
      <c r="BS1963" s="302"/>
      <c r="BT1963" s="302"/>
      <c r="BU1963" s="302"/>
      <c r="BV1963" s="302"/>
      <c r="BW1963" s="302"/>
      <c r="BX1963" s="302"/>
    </row>
    <row r="1964">
      <c r="A1964" s="328"/>
      <c r="B1964" s="328"/>
      <c r="C1964" s="328"/>
      <c r="D1964" s="400"/>
      <c r="E1964" s="46"/>
      <c r="F1964" s="46"/>
      <c r="G1964" s="46"/>
      <c r="H1964" s="47"/>
      <c r="I1964" s="294"/>
      <c r="J1964" s="295"/>
      <c r="K1964" s="296"/>
      <c r="L1964" s="296"/>
      <c r="M1964" s="47"/>
      <c r="N1964" s="47"/>
      <c r="O1964" s="369"/>
      <c r="P1964" s="369"/>
      <c r="Q1964" s="298"/>
      <c r="R1964" s="298"/>
      <c r="S1964" s="298"/>
      <c r="T1964" s="298"/>
      <c r="U1964" s="298"/>
      <c r="V1964" s="298"/>
      <c r="W1964" s="309"/>
      <c r="X1964" s="309"/>
      <c r="Y1964" s="309"/>
      <c r="Z1964" s="309"/>
      <c r="AA1964" s="308"/>
      <c r="AB1964" s="308"/>
      <c r="AC1964" s="308"/>
      <c r="AD1964" s="308"/>
      <c r="AE1964" s="317"/>
      <c r="AF1964" s="317"/>
      <c r="AG1964" s="308"/>
      <c r="AH1964" s="317"/>
      <c r="AI1964" s="317"/>
      <c r="AJ1964" s="308"/>
      <c r="AK1964" s="308"/>
      <c r="AL1964" s="308"/>
      <c r="AM1964" s="308"/>
      <c r="AN1964" s="302"/>
      <c r="AO1964" s="302"/>
      <c r="AP1964" s="302"/>
      <c r="AQ1964" s="302"/>
      <c r="AR1964" s="302"/>
      <c r="AS1964" s="302"/>
      <c r="AT1964" s="302"/>
      <c r="AU1964" s="302"/>
      <c r="AV1964" s="302"/>
      <c r="AW1964" s="302"/>
      <c r="AX1964" s="302"/>
      <c r="AY1964" s="302"/>
      <c r="AZ1964" s="302"/>
      <c r="BA1964" s="302"/>
      <c r="BB1964" s="302"/>
      <c r="BC1964" s="302"/>
      <c r="BD1964" s="302"/>
      <c r="BE1964" s="302"/>
      <c r="BF1964" s="329"/>
      <c r="BG1964" s="302"/>
      <c r="BH1964" s="302"/>
      <c r="BI1964" s="302"/>
      <c r="BJ1964" s="302"/>
      <c r="BK1964" s="302"/>
      <c r="BL1964" s="302"/>
      <c r="BM1964" s="302"/>
      <c r="BN1964" s="302"/>
      <c r="BO1964" s="302"/>
      <c r="BP1964" s="302"/>
      <c r="BQ1964" s="302"/>
      <c r="BR1964" s="302"/>
      <c r="BS1964" s="302"/>
      <c r="BT1964" s="302"/>
      <c r="BU1964" s="302"/>
      <c r="BV1964" s="302"/>
      <c r="BW1964" s="302"/>
      <c r="BX1964" s="302"/>
    </row>
    <row r="1965">
      <c r="A1965" s="328"/>
      <c r="B1965" s="328"/>
      <c r="C1965" s="328"/>
      <c r="D1965" s="400"/>
      <c r="E1965" s="46"/>
      <c r="F1965" s="46"/>
      <c r="G1965" s="46"/>
      <c r="H1965" s="47"/>
      <c r="I1965" s="294"/>
      <c r="J1965" s="295"/>
      <c r="K1965" s="296"/>
      <c r="L1965" s="296"/>
      <c r="M1965" s="47"/>
      <c r="N1965" s="47"/>
      <c r="O1965" s="369"/>
      <c r="P1965" s="369"/>
      <c r="Q1965" s="298"/>
      <c r="R1965" s="298"/>
      <c r="S1965" s="298"/>
      <c r="T1965" s="298"/>
      <c r="U1965" s="298"/>
      <c r="V1965" s="298"/>
      <c r="W1965" s="309"/>
      <c r="X1965" s="309"/>
      <c r="Y1965" s="309"/>
      <c r="Z1965" s="309"/>
      <c r="AA1965" s="308"/>
      <c r="AB1965" s="308"/>
      <c r="AC1965" s="308"/>
      <c r="AD1965" s="308"/>
      <c r="AE1965" s="317"/>
      <c r="AF1965" s="317"/>
      <c r="AG1965" s="308"/>
      <c r="AH1965" s="317"/>
      <c r="AI1965" s="317"/>
      <c r="AJ1965" s="308"/>
      <c r="AK1965" s="308"/>
      <c r="AL1965" s="308"/>
      <c r="AM1965" s="308"/>
      <c r="AN1965" s="302"/>
      <c r="AO1965" s="302"/>
      <c r="AP1965" s="302"/>
      <c r="AQ1965" s="302"/>
      <c r="AR1965" s="302"/>
      <c r="AS1965" s="302"/>
      <c r="AT1965" s="302"/>
      <c r="AU1965" s="302"/>
      <c r="AV1965" s="302"/>
      <c r="AW1965" s="302"/>
      <c r="AX1965" s="302"/>
      <c r="AY1965" s="302"/>
      <c r="AZ1965" s="302"/>
      <c r="BA1965" s="302"/>
      <c r="BB1965" s="302"/>
      <c r="BC1965" s="302"/>
      <c r="BD1965" s="302"/>
      <c r="BE1965" s="302"/>
      <c r="BF1965" s="329"/>
      <c r="BG1965" s="302"/>
      <c r="BH1965" s="302"/>
      <c r="BI1965" s="302"/>
      <c r="BJ1965" s="302"/>
      <c r="BK1965" s="302"/>
      <c r="BL1965" s="302"/>
      <c r="BM1965" s="302"/>
      <c r="BN1965" s="302"/>
      <c r="BO1965" s="302"/>
      <c r="BP1965" s="302"/>
      <c r="BQ1965" s="302"/>
      <c r="BR1965" s="302"/>
      <c r="BS1965" s="302"/>
      <c r="BT1965" s="302"/>
      <c r="BU1965" s="302"/>
      <c r="BV1965" s="302"/>
      <c r="BW1965" s="302"/>
      <c r="BX1965" s="302"/>
    </row>
    <row r="1966">
      <c r="A1966" s="328"/>
      <c r="B1966" s="328"/>
      <c r="C1966" s="328"/>
      <c r="D1966" s="400"/>
      <c r="E1966" s="46"/>
      <c r="F1966" s="46"/>
      <c r="G1966" s="46"/>
      <c r="H1966" s="47"/>
      <c r="I1966" s="294"/>
      <c r="J1966" s="295"/>
      <c r="K1966" s="296"/>
      <c r="L1966" s="296"/>
      <c r="M1966" s="47"/>
      <c r="N1966" s="47"/>
      <c r="O1966" s="369"/>
      <c r="P1966" s="369"/>
      <c r="Q1966" s="298"/>
      <c r="R1966" s="298"/>
      <c r="S1966" s="298"/>
      <c r="T1966" s="298"/>
      <c r="U1966" s="298"/>
      <c r="V1966" s="298"/>
      <c r="W1966" s="309"/>
      <c r="X1966" s="309"/>
      <c r="Y1966" s="309"/>
      <c r="Z1966" s="309"/>
      <c r="AA1966" s="308"/>
      <c r="AB1966" s="308"/>
      <c r="AC1966" s="308"/>
      <c r="AD1966" s="308"/>
      <c r="AE1966" s="317"/>
      <c r="AF1966" s="317"/>
      <c r="AG1966" s="308"/>
      <c r="AH1966" s="317"/>
      <c r="AI1966" s="317"/>
      <c r="AJ1966" s="308"/>
      <c r="AK1966" s="308"/>
      <c r="AL1966" s="308"/>
      <c r="AM1966" s="308"/>
      <c r="AN1966" s="302"/>
      <c r="AO1966" s="302"/>
      <c r="AP1966" s="302"/>
      <c r="AQ1966" s="302"/>
      <c r="AR1966" s="302"/>
      <c r="AS1966" s="302"/>
      <c r="AT1966" s="302"/>
      <c r="AU1966" s="302"/>
      <c r="AV1966" s="302"/>
      <c r="AW1966" s="302"/>
      <c r="AX1966" s="302"/>
      <c r="AY1966" s="302"/>
      <c r="AZ1966" s="302"/>
      <c r="BA1966" s="302"/>
      <c r="BB1966" s="302"/>
      <c r="BC1966" s="302"/>
      <c r="BD1966" s="302"/>
      <c r="BE1966" s="302"/>
      <c r="BF1966" s="329"/>
      <c r="BG1966" s="302"/>
      <c r="BH1966" s="302"/>
      <c r="BI1966" s="302"/>
      <c r="BJ1966" s="302"/>
      <c r="BK1966" s="302"/>
      <c r="BL1966" s="302"/>
      <c r="BM1966" s="302"/>
      <c r="BN1966" s="302"/>
      <c r="BO1966" s="302"/>
      <c r="BP1966" s="302"/>
      <c r="BQ1966" s="302"/>
      <c r="BR1966" s="302"/>
      <c r="BS1966" s="302"/>
      <c r="BT1966" s="302"/>
      <c r="BU1966" s="302"/>
      <c r="BV1966" s="302"/>
      <c r="BW1966" s="302"/>
      <c r="BX1966" s="302"/>
    </row>
    <row r="1967">
      <c r="A1967" s="328"/>
      <c r="B1967" s="328"/>
      <c r="C1967" s="328"/>
      <c r="D1967" s="400"/>
      <c r="E1967" s="46"/>
      <c r="F1967" s="46"/>
      <c r="G1967" s="46"/>
      <c r="H1967" s="47"/>
      <c r="I1967" s="294"/>
      <c r="J1967" s="295"/>
      <c r="K1967" s="296"/>
      <c r="L1967" s="296"/>
      <c r="M1967" s="47"/>
      <c r="N1967" s="47"/>
      <c r="O1967" s="369"/>
      <c r="P1967" s="369"/>
      <c r="Q1967" s="298"/>
      <c r="R1967" s="298"/>
      <c r="S1967" s="298"/>
      <c r="T1967" s="298"/>
      <c r="U1967" s="298"/>
      <c r="V1967" s="298"/>
      <c r="W1967" s="309"/>
      <c r="X1967" s="309"/>
      <c r="Y1967" s="309"/>
      <c r="Z1967" s="309"/>
      <c r="AA1967" s="308"/>
      <c r="AB1967" s="308"/>
      <c r="AC1967" s="308"/>
      <c r="AD1967" s="308"/>
      <c r="AE1967" s="317"/>
      <c r="AF1967" s="317"/>
      <c r="AG1967" s="308"/>
      <c r="AH1967" s="317"/>
      <c r="AI1967" s="317"/>
      <c r="AJ1967" s="308"/>
      <c r="AK1967" s="308"/>
      <c r="AL1967" s="308"/>
      <c r="AM1967" s="308"/>
      <c r="AN1967" s="302"/>
      <c r="AO1967" s="302"/>
      <c r="AP1967" s="302"/>
      <c r="AQ1967" s="302"/>
      <c r="AR1967" s="302"/>
      <c r="AS1967" s="302"/>
      <c r="AT1967" s="302"/>
      <c r="AU1967" s="302"/>
      <c r="AV1967" s="302"/>
      <c r="AW1967" s="302"/>
      <c r="AX1967" s="302"/>
      <c r="AY1967" s="302"/>
      <c r="AZ1967" s="302"/>
      <c r="BA1967" s="302"/>
      <c r="BB1967" s="302"/>
      <c r="BC1967" s="302"/>
      <c r="BD1967" s="302"/>
      <c r="BE1967" s="302"/>
      <c r="BF1967" s="329"/>
      <c r="BG1967" s="302"/>
      <c r="BH1967" s="302"/>
      <c r="BI1967" s="302"/>
      <c r="BJ1967" s="302"/>
      <c r="BK1967" s="302"/>
      <c r="BL1967" s="302"/>
      <c r="BM1967" s="302"/>
      <c r="BN1967" s="302"/>
      <c r="BO1967" s="302"/>
      <c r="BP1967" s="302"/>
      <c r="BQ1967" s="302"/>
      <c r="BR1967" s="302"/>
      <c r="BS1967" s="302"/>
      <c r="BT1967" s="302"/>
      <c r="BU1967" s="302"/>
      <c r="BV1967" s="302"/>
      <c r="BW1967" s="302"/>
      <c r="BX1967" s="302"/>
    </row>
    <row r="1968">
      <c r="A1968" s="328"/>
      <c r="B1968" s="328"/>
      <c r="C1968" s="328"/>
      <c r="D1968" s="400"/>
      <c r="E1968" s="46"/>
      <c r="F1968" s="46"/>
      <c r="G1968" s="46"/>
      <c r="H1968" s="47"/>
      <c r="I1968" s="294"/>
      <c r="J1968" s="295"/>
      <c r="K1968" s="296"/>
      <c r="L1968" s="296"/>
      <c r="M1968" s="47"/>
      <c r="N1968" s="47"/>
      <c r="O1968" s="369"/>
      <c r="P1968" s="369"/>
      <c r="Q1968" s="298"/>
      <c r="R1968" s="298"/>
      <c r="S1968" s="298"/>
      <c r="T1968" s="298"/>
      <c r="U1968" s="298"/>
      <c r="V1968" s="298"/>
      <c r="W1968" s="309"/>
      <c r="X1968" s="309"/>
      <c r="Y1968" s="309"/>
      <c r="Z1968" s="309"/>
      <c r="AA1968" s="308"/>
      <c r="AB1968" s="308"/>
      <c r="AC1968" s="308"/>
      <c r="AD1968" s="308"/>
      <c r="AE1968" s="317"/>
      <c r="AF1968" s="317"/>
      <c r="AG1968" s="308"/>
      <c r="AH1968" s="317"/>
      <c r="AI1968" s="317"/>
      <c r="AJ1968" s="308"/>
      <c r="AK1968" s="308"/>
      <c r="AL1968" s="308"/>
      <c r="AM1968" s="308"/>
      <c r="AN1968" s="302"/>
      <c r="AO1968" s="302"/>
      <c r="AP1968" s="302"/>
      <c r="AQ1968" s="302"/>
      <c r="AR1968" s="302"/>
      <c r="AS1968" s="302"/>
      <c r="AT1968" s="302"/>
      <c r="AU1968" s="302"/>
      <c r="AV1968" s="302"/>
      <c r="AW1968" s="302"/>
      <c r="AX1968" s="302"/>
      <c r="AY1968" s="302"/>
      <c r="AZ1968" s="302"/>
      <c r="BA1968" s="302"/>
      <c r="BB1968" s="302"/>
      <c r="BC1968" s="302"/>
      <c r="BD1968" s="302"/>
      <c r="BE1968" s="302"/>
      <c r="BF1968" s="329"/>
      <c r="BG1968" s="302"/>
      <c r="BH1968" s="302"/>
      <c r="BI1968" s="302"/>
      <c r="BJ1968" s="302"/>
      <c r="BK1968" s="302"/>
      <c r="BL1968" s="302"/>
      <c r="BM1968" s="302"/>
      <c r="BN1968" s="302"/>
      <c r="BO1968" s="302"/>
      <c r="BP1968" s="302"/>
      <c r="BQ1968" s="302"/>
      <c r="BR1968" s="302"/>
      <c r="BS1968" s="302"/>
      <c r="BT1968" s="302"/>
      <c r="BU1968" s="302"/>
      <c r="BV1968" s="302"/>
      <c r="BW1968" s="302"/>
      <c r="BX1968" s="302"/>
    </row>
    <row r="1969">
      <c r="A1969" s="328"/>
      <c r="B1969" s="328"/>
      <c r="C1969" s="328"/>
      <c r="D1969" s="400"/>
      <c r="E1969" s="46"/>
      <c r="F1969" s="46"/>
      <c r="G1969" s="46"/>
      <c r="H1969" s="47"/>
      <c r="I1969" s="294"/>
      <c r="J1969" s="295"/>
      <c r="K1969" s="296"/>
      <c r="L1969" s="296"/>
      <c r="M1969" s="47"/>
      <c r="N1969" s="47"/>
      <c r="O1969" s="369"/>
      <c r="P1969" s="369"/>
      <c r="Q1969" s="298"/>
      <c r="R1969" s="298"/>
      <c r="S1969" s="298"/>
      <c r="T1969" s="298"/>
      <c r="U1969" s="298"/>
      <c r="V1969" s="298"/>
      <c r="W1969" s="309"/>
      <c r="X1969" s="309"/>
      <c r="Y1969" s="309"/>
      <c r="Z1969" s="309"/>
      <c r="AA1969" s="308"/>
      <c r="AB1969" s="308"/>
      <c r="AC1969" s="308"/>
      <c r="AD1969" s="308"/>
      <c r="AE1969" s="317"/>
      <c r="AF1969" s="317"/>
      <c r="AG1969" s="308"/>
      <c r="AH1969" s="317"/>
      <c r="AI1969" s="317"/>
      <c r="AJ1969" s="308"/>
      <c r="AK1969" s="308"/>
      <c r="AL1969" s="308"/>
      <c r="AM1969" s="308"/>
      <c r="AN1969" s="302"/>
      <c r="AO1969" s="302"/>
      <c r="AP1969" s="302"/>
      <c r="AQ1969" s="302"/>
      <c r="AR1969" s="302"/>
      <c r="AS1969" s="302"/>
      <c r="AT1969" s="302"/>
      <c r="AU1969" s="302"/>
      <c r="AV1969" s="302"/>
      <c r="AW1969" s="302"/>
      <c r="AX1969" s="302"/>
      <c r="AY1969" s="302"/>
      <c r="AZ1969" s="302"/>
      <c r="BA1969" s="302"/>
      <c r="BB1969" s="302"/>
      <c r="BC1969" s="302"/>
      <c r="BD1969" s="302"/>
      <c r="BE1969" s="302"/>
      <c r="BF1969" s="329"/>
      <c r="BG1969" s="302"/>
      <c r="BH1969" s="302"/>
      <c r="BI1969" s="302"/>
      <c r="BJ1969" s="302"/>
      <c r="BK1969" s="302"/>
      <c r="BL1969" s="302"/>
      <c r="BM1969" s="302"/>
      <c r="BN1969" s="302"/>
      <c r="BO1969" s="302"/>
      <c r="BP1969" s="302"/>
      <c r="BQ1969" s="302"/>
      <c r="BR1969" s="302"/>
      <c r="BS1969" s="302"/>
      <c r="BT1969" s="302"/>
      <c r="BU1969" s="302"/>
      <c r="BV1969" s="302"/>
      <c r="BW1969" s="302"/>
      <c r="BX1969" s="302"/>
    </row>
    <row r="1970">
      <c r="A1970" s="328"/>
      <c r="B1970" s="328"/>
      <c r="C1970" s="328"/>
      <c r="D1970" s="400"/>
      <c r="E1970" s="46"/>
      <c r="F1970" s="46"/>
      <c r="G1970" s="46"/>
      <c r="H1970" s="47"/>
      <c r="I1970" s="294"/>
      <c r="J1970" s="295"/>
      <c r="K1970" s="296"/>
      <c r="L1970" s="296"/>
      <c r="M1970" s="47"/>
      <c r="N1970" s="47"/>
      <c r="O1970" s="369"/>
      <c r="P1970" s="369"/>
      <c r="Q1970" s="298"/>
      <c r="R1970" s="298"/>
      <c r="S1970" s="298"/>
      <c r="T1970" s="298"/>
      <c r="U1970" s="298"/>
      <c r="V1970" s="298"/>
      <c r="W1970" s="309"/>
      <c r="X1970" s="309"/>
      <c r="Y1970" s="309"/>
      <c r="Z1970" s="309"/>
      <c r="AA1970" s="308"/>
      <c r="AB1970" s="308"/>
      <c r="AC1970" s="308"/>
      <c r="AD1970" s="308"/>
      <c r="AE1970" s="317"/>
      <c r="AF1970" s="317"/>
      <c r="AG1970" s="308"/>
      <c r="AH1970" s="317"/>
      <c r="AI1970" s="317"/>
      <c r="AJ1970" s="308"/>
      <c r="AK1970" s="308"/>
      <c r="AL1970" s="308"/>
      <c r="AM1970" s="308"/>
      <c r="AN1970" s="302"/>
      <c r="AO1970" s="302"/>
      <c r="AP1970" s="302"/>
      <c r="AQ1970" s="302"/>
      <c r="AR1970" s="302"/>
      <c r="AS1970" s="302"/>
      <c r="AT1970" s="302"/>
      <c r="AU1970" s="302"/>
      <c r="AV1970" s="302"/>
      <c r="AW1970" s="302"/>
      <c r="AX1970" s="302"/>
      <c r="AY1970" s="302"/>
      <c r="AZ1970" s="302"/>
      <c r="BA1970" s="302"/>
      <c r="BB1970" s="302"/>
      <c r="BC1970" s="302"/>
      <c r="BD1970" s="302"/>
      <c r="BE1970" s="302"/>
      <c r="BF1970" s="329"/>
      <c r="BG1970" s="302"/>
      <c r="BH1970" s="302"/>
      <c r="BI1970" s="302"/>
      <c r="BJ1970" s="302"/>
      <c r="BK1970" s="302"/>
      <c r="BL1970" s="302"/>
      <c r="BM1970" s="302"/>
      <c r="BN1970" s="302"/>
      <c r="BO1970" s="302"/>
      <c r="BP1970" s="302"/>
      <c r="BQ1970" s="302"/>
      <c r="BR1970" s="302"/>
      <c r="BS1970" s="302"/>
      <c r="BT1970" s="302"/>
      <c r="BU1970" s="302"/>
      <c r="BV1970" s="302"/>
      <c r="BW1970" s="302"/>
      <c r="BX1970" s="302"/>
    </row>
    <row r="1971">
      <c r="A1971" s="328"/>
      <c r="B1971" s="328"/>
      <c r="C1971" s="328"/>
      <c r="D1971" s="400"/>
      <c r="E1971" s="46"/>
      <c r="F1971" s="46"/>
      <c r="G1971" s="46"/>
      <c r="H1971" s="47"/>
      <c r="I1971" s="294"/>
      <c r="J1971" s="295"/>
      <c r="K1971" s="296"/>
      <c r="L1971" s="296"/>
      <c r="M1971" s="47"/>
      <c r="N1971" s="47"/>
      <c r="O1971" s="369"/>
      <c r="P1971" s="369"/>
      <c r="Q1971" s="298"/>
      <c r="R1971" s="298"/>
      <c r="S1971" s="298"/>
      <c r="T1971" s="298"/>
      <c r="U1971" s="298"/>
      <c r="V1971" s="298"/>
      <c r="W1971" s="309"/>
      <c r="X1971" s="309"/>
      <c r="Y1971" s="309"/>
      <c r="Z1971" s="309"/>
      <c r="AA1971" s="308"/>
      <c r="AB1971" s="308"/>
      <c r="AC1971" s="308"/>
      <c r="AD1971" s="308"/>
      <c r="AE1971" s="317"/>
      <c r="AF1971" s="317"/>
      <c r="AG1971" s="308"/>
      <c r="AH1971" s="317"/>
      <c r="AI1971" s="317"/>
      <c r="AJ1971" s="308"/>
      <c r="AK1971" s="308"/>
      <c r="AL1971" s="308"/>
      <c r="AM1971" s="308"/>
      <c r="AN1971" s="302"/>
      <c r="AO1971" s="302"/>
      <c r="AP1971" s="302"/>
      <c r="AQ1971" s="302"/>
      <c r="AR1971" s="302"/>
      <c r="AS1971" s="302"/>
      <c r="AT1971" s="302"/>
      <c r="AU1971" s="302"/>
      <c r="AV1971" s="302"/>
      <c r="AW1971" s="302"/>
      <c r="AX1971" s="302"/>
      <c r="AY1971" s="302"/>
      <c r="AZ1971" s="302"/>
      <c r="BA1971" s="302"/>
      <c r="BB1971" s="302"/>
      <c r="BC1971" s="302"/>
      <c r="BD1971" s="302"/>
      <c r="BE1971" s="302"/>
      <c r="BF1971" s="329"/>
      <c r="BG1971" s="302"/>
      <c r="BH1971" s="302"/>
      <c r="BI1971" s="302"/>
      <c r="BJ1971" s="302"/>
      <c r="BK1971" s="302"/>
      <c r="BL1971" s="302"/>
      <c r="BM1971" s="302"/>
      <c r="BN1971" s="302"/>
      <c r="BO1971" s="302"/>
      <c r="BP1971" s="302"/>
      <c r="BQ1971" s="302"/>
      <c r="BR1971" s="302"/>
      <c r="BS1971" s="302"/>
      <c r="BT1971" s="302"/>
      <c r="BU1971" s="302"/>
      <c r="BV1971" s="302"/>
      <c r="BW1971" s="302"/>
      <c r="BX1971" s="302"/>
    </row>
    <row r="1972">
      <c r="A1972" s="328"/>
      <c r="B1972" s="328"/>
      <c r="C1972" s="328"/>
      <c r="D1972" s="400"/>
      <c r="E1972" s="46"/>
      <c r="F1972" s="46"/>
      <c r="G1972" s="46"/>
      <c r="H1972" s="47"/>
      <c r="I1972" s="294"/>
      <c r="J1972" s="295"/>
      <c r="K1972" s="296"/>
      <c r="L1972" s="296"/>
      <c r="M1972" s="47"/>
      <c r="N1972" s="47"/>
      <c r="O1972" s="369"/>
      <c r="P1972" s="369"/>
      <c r="Q1972" s="298"/>
      <c r="R1972" s="298"/>
      <c r="S1972" s="298"/>
      <c r="T1972" s="298"/>
      <c r="U1972" s="298"/>
      <c r="V1972" s="298"/>
      <c r="W1972" s="309"/>
      <c r="X1972" s="309"/>
      <c r="Y1972" s="309"/>
      <c r="Z1972" s="309"/>
      <c r="AA1972" s="308"/>
      <c r="AB1972" s="308"/>
      <c r="AC1972" s="308"/>
      <c r="AD1972" s="308"/>
      <c r="AE1972" s="317"/>
      <c r="AF1972" s="317"/>
      <c r="AG1972" s="308"/>
      <c r="AH1972" s="317"/>
      <c r="AI1972" s="317"/>
      <c r="AJ1972" s="308"/>
      <c r="AK1972" s="308"/>
      <c r="AL1972" s="308"/>
      <c r="AM1972" s="308"/>
      <c r="AN1972" s="302"/>
      <c r="AO1972" s="302"/>
      <c r="AP1972" s="302"/>
      <c r="AQ1972" s="302"/>
      <c r="AR1972" s="302"/>
      <c r="AS1972" s="302"/>
      <c r="AT1972" s="302"/>
      <c r="AU1972" s="302"/>
      <c r="AV1972" s="302"/>
      <c r="AW1972" s="302"/>
      <c r="AX1972" s="302"/>
      <c r="AY1972" s="302"/>
      <c r="AZ1972" s="302"/>
      <c r="BA1972" s="302"/>
      <c r="BB1972" s="302"/>
      <c r="BC1972" s="302"/>
      <c r="BD1972" s="302"/>
      <c r="BE1972" s="302"/>
      <c r="BF1972" s="329"/>
      <c r="BG1972" s="302"/>
      <c r="BH1972" s="302"/>
      <c r="BI1972" s="302"/>
      <c r="BJ1972" s="302"/>
      <c r="BK1972" s="302"/>
      <c r="BL1972" s="302"/>
      <c r="BM1972" s="302"/>
      <c r="BN1972" s="302"/>
      <c r="BO1972" s="302"/>
      <c r="BP1972" s="302"/>
      <c r="BQ1972" s="302"/>
      <c r="BR1972" s="302"/>
      <c r="BS1972" s="302"/>
      <c r="BT1972" s="302"/>
      <c r="BU1972" s="302"/>
      <c r="BV1972" s="302"/>
      <c r="BW1972" s="302"/>
      <c r="BX1972" s="302"/>
    </row>
    <row r="1973">
      <c r="A1973" s="328"/>
      <c r="B1973" s="328"/>
      <c r="C1973" s="328"/>
      <c r="D1973" s="400"/>
      <c r="E1973" s="46"/>
      <c r="F1973" s="46"/>
      <c r="G1973" s="46"/>
      <c r="H1973" s="47"/>
      <c r="I1973" s="294"/>
      <c r="J1973" s="295"/>
      <c r="K1973" s="296"/>
      <c r="L1973" s="296"/>
      <c r="M1973" s="47"/>
      <c r="N1973" s="47"/>
      <c r="O1973" s="369"/>
      <c r="P1973" s="369"/>
      <c r="Q1973" s="298"/>
      <c r="R1973" s="298"/>
      <c r="S1973" s="298"/>
      <c r="T1973" s="298"/>
      <c r="U1973" s="298"/>
      <c r="V1973" s="298"/>
      <c r="W1973" s="309"/>
      <c r="X1973" s="309"/>
      <c r="Y1973" s="309"/>
      <c r="Z1973" s="309"/>
      <c r="AA1973" s="308"/>
      <c r="AB1973" s="308"/>
      <c r="AC1973" s="308"/>
      <c r="AD1973" s="308"/>
      <c r="AE1973" s="317"/>
      <c r="AF1973" s="317"/>
      <c r="AG1973" s="308"/>
      <c r="AH1973" s="317"/>
      <c r="AI1973" s="317"/>
      <c r="AJ1973" s="308"/>
      <c r="AK1973" s="308"/>
      <c r="AL1973" s="308"/>
      <c r="AM1973" s="308"/>
      <c r="AN1973" s="302"/>
      <c r="AO1973" s="302"/>
      <c r="AP1973" s="302"/>
      <c r="AQ1973" s="302"/>
      <c r="AR1973" s="302"/>
      <c r="AS1973" s="302"/>
      <c r="AT1973" s="302"/>
      <c r="AU1973" s="302"/>
      <c r="AV1973" s="302"/>
      <c r="AW1973" s="302"/>
      <c r="AX1973" s="302"/>
      <c r="AY1973" s="302"/>
      <c r="AZ1973" s="302"/>
      <c r="BA1973" s="302"/>
      <c r="BB1973" s="302"/>
      <c r="BC1973" s="302"/>
      <c r="BD1973" s="302"/>
      <c r="BE1973" s="302"/>
      <c r="BF1973" s="329"/>
      <c r="BG1973" s="302"/>
      <c r="BH1973" s="302"/>
      <c r="BI1973" s="302"/>
      <c r="BJ1973" s="302"/>
      <c r="BK1973" s="302"/>
      <c r="BL1973" s="302"/>
      <c r="BM1973" s="302"/>
      <c r="BN1973" s="302"/>
      <c r="BO1973" s="302"/>
      <c r="BP1973" s="302"/>
      <c r="BQ1973" s="302"/>
      <c r="BR1973" s="302"/>
      <c r="BS1973" s="302"/>
      <c r="BT1973" s="302"/>
      <c r="BU1973" s="302"/>
      <c r="BV1973" s="302"/>
      <c r="BW1973" s="302"/>
      <c r="BX1973" s="302"/>
    </row>
    <row r="1974">
      <c r="A1974" s="328"/>
      <c r="B1974" s="328"/>
      <c r="C1974" s="328"/>
      <c r="D1974" s="400"/>
      <c r="E1974" s="46"/>
      <c r="F1974" s="46"/>
      <c r="G1974" s="46"/>
      <c r="H1974" s="47"/>
      <c r="I1974" s="294"/>
      <c r="J1974" s="295"/>
      <c r="K1974" s="296"/>
      <c r="L1974" s="296"/>
      <c r="M1974" s="47"/>
      <c r="N1974" s="47"/>
      <c r="O1974" s="369"/>
      <c r="P1974" s="369"/>
      <c r="Q1974" s="298"/>
      <c r="R1974" s="298"/>
      <c r="S1974" s="298"/>
      <c r="T1974" s="298"/>
      <c r="U1974" s="298"/>
      <c r="V1974" s="298"/>
      <c r="W1974" s="309"/>
      <c r="X1974" s="309"/>
      <c r="Y1974" s="309"/>
      <c r="Z1974" s="309"/>
      <c r="AA1974" s="308"/>
      <c r="AB1974" s="308"/>
      <c r="AC1974" s="308"/>
      <c r="AD1974" s="308"/>
      <c r="AE1974" s="317"/>
      <c r="AF1974" s="317"/>
      <c r="AG1974" s="308"/>
      <c r="AH1974" s="317"/>
      <c r="AI1974" s="317"/>
      <c r="AJ1974" s="308"/>
      <c r="AK1974" s="308"/>
      <c r="AL1974" s="308"/>
      <c r="AM1974" s="308"/>
      <c r="AN1974" s="302"/>
      <c r="AO1974" s="302"/>
      <c r="AP1974" s="302"/>
      <c r="AQ1974" s="302"/>
      <c r="AR1974" s="302"/>
      <c r="AS1974" s="302"/>
      <c r="AT1974" s="302"/>
      <c r="AU1974" s="302"/>
      <c r="AV1974" s="302"/>
      <c r="AW1974" s="302"/>
      <c r="AX1974" s="302"/>
      <c r="AY1974" s="302"/>
      <c r="AZ1974" s="302"/>
      <c r="BA1974" s="302"/>
      <c r="BB1974" s="302"/>
      <c r="BC1974" s="302"/>
      <c r="BD1974" s="302"/>
      <c r="BE1974" s="302"/>
      <c r="BF1974" s="329"/>
      <c r="BG1974" s="302"/>
      <c r="BH1974" s="302"/>
      <c r="BI1974" s="302"/>
      <c r="BJ1974" s="302"/>
      <c r="BK1974" s="302"/>
      <c r="BL1974" s="302"/>
      <c r="BM1974" s="302"/>
      <c r="BN1974" s="302"/>
      <c r="BO1974" s="302"/>
      <c r="BP1974" s="302"/>
      <c r="BQ1974" s="302"/>
      <c r="BR1974" s="302"/>
      <c r="BS1974" s="302"/>
      <c r="BT1974" s="302"/>
      <c r="BU1974" s="302"/>
      <c r="BV1974" s="302"/>
      <c r="BW1974" s="302"/>
      <c r="BX1974" s="302"/>
    </row>
    <row r="1975">
      <c r="A1975" s="328"/>
      <c r="B1975" s="328"/>
      <c r="C1975" s="328"/>
      <c r="D1975" s="400"/>
      <c r="E1975" s="46"/>
      <c r="F1975" s="46"/>
      <c r="G1975" s="46"/>
      <c r="H1975" s="47"/>
      <c r="I1975" s="294"/>
      <c r="J1975" s="295"/>
      <c r="K1975" s="296"/>
      <c r="L1975" s="296"/>
      <c r="M1975" s="47"/>
      <c r="N1975" s="47"/>
      <c r="O1975" s="369"/>
      <c r="P1975" s="369"/>
      <c r="Q1975" s="298"/>
      <c r="R1975" s="298"/>
      <c r="S1975" s="298"/>
      <c r="T1975" s="298"/>
      <c r="U1975" s="298"/>
      <c r="V1975" s="298"/>
      <c r="W1975" s="309"/>
      <c r="X1975" s="309"/>
      <c r="Y1975" s="309"/>
      <c r="Z1975" s="309"/>
      <c r="AA1975" s="308"/>
      <c r="AB1975" s="308"/>
      <c r="AC1975" s="308"/>
      <c r="AD1975" s="308"/>
      <c r="AE1975" s="317"/>
      <c r="AF1975" s="317"/>
      <c r="AG1975" s="308"/>
      <c r="AH1975" s="317"/>
      <c r="AI1975" s="317"/>
      <c r="AJ1975" s="308"/>
      <c r="AK1975" s="308"/>
      <c r="AL1975" s="308"/>
      <c r="AM1975" s="308"/>
      <c r="AN1975" s="302"/>
      <c r="AO1975" s="302"/>
      <c r="AP1975" s="302"/>
      <c r="AQ1975" s="302"/>
      <c r="AR1975" s="302"/>
      <c r="AS1975" s="302"/>
      <c r="AT1975" s="302"/>
      <c r="AU1975" s="302"/>
      <c r="AV1975" s="302"/>
      <c r="AW1975" s="302"/>
      <c r="AX1975" s="302"/>
      <c r="AY1975" s="302"/>
      <c r="AZ1975" s="302"/>
      <c r="BA1975" s="302"/>
      <c r="BB1975" s="302"/>
      <c r="BC1975" s="302"/>
      <c r="BD1975" s="302"/>
      <c r="BE1975" s="302"/>
      <c r="BF1975" s="329"/>
      <c r="BG1975" s="302"/>
      <c r="BH1975" s="302"/>
      <c r="BI1975" s="302"/>
      <c r="BJ1975" s="302"/>
      <c r="BK1975" s="302"/>
      <c r="BL1975" s="302"/>
      <c r="BM1975" s="302"/>
      <c r="BN1975" s="302"/>
      <c r="BO1975" s="302"/>
      <c r="BP1975" s="302"/>
      <c r="BQ1975" s="302"/>
      <c r="BR1975" s="302"/>
      <c r="BS1975" s="302"/>
      <c r="BT1975" s="302"/>
      <c r="BU1975" s="302"/>
      <c r="BV1975" s="302"/>
      <c r="BW1975" s="302"/>
      <c r="BX1975" s="302"/>
    </row>
    <row r="1976">
      <c r="A1976" s="328"/>
      <c r="B1976" s="328"/>
      <c r="C1976" s="328"/>
      <c r="D1976" s="400"/>
      <c r="E1976" s="46"/>
      <c r="F1976" s="46"/>
      <c r="G1976" s="46"/>
      <c r="H1976" s="47"/>
      <c r="I1976" s="294"/>
      <c r="J1976" s="295"/>
      <c r="K1976" s="296"/>
      <c r="L1976" s="296"/>
      <c r="M1976" s="47"/>
      <c r="N1976" s="47"/>
      <c r="O1976" s="369"/>
      <c r="P1976" s="369"/>
      <c r="Q1976" s="298"/>
      <c r="R1976" s="298"/>
      <c r="S1976" s="298"/>
      <c r="T1976" s="298"/>
      <c r="U1976" s="298"/>
      <c r="V1976" s="298"/>
      <c r="W1976" s="309"/>
      <c r="X1976" s="309"/>
      <c r="Y1976" s="309"/>
      <c r="Z1976" s="309"/>
      <c r="AA1976" s="308"/>
      <c r="AB1976" s="308"/>
      <c r="AC1976" s="308"/>
      <c r="AD1976" s="308"/>
      <c r="AE1976" s="317"/>
      <c r="AF1976" s="317"/>
      <c r="AG1976" s="308"/>
      <c r="AH1976" s="317"/>
      <c r="AI1976" s="317"/>
      <c r="AJ1976" s="308"/>
      <c r="AK1976" s="308"/>
      <c r="AL1976" s="308"/>
      <c r="AM1976" s="308"/>
      <c r="AN1976" s="302"/>
      <c r="AO1976" s="302"/>
      <c r="AP1976" s="302"/>
      <c r="AQ1976" s="302"/>
      <c r="AR1976" s="302"/>
      <c r="AS1976" s="302"/>
      <c r="AT1976" s="302"/>
      <c r="AU1976" s="302"/>
      <c r="AV1976" s="302"/>
      <c r="AW1976" s="302"/>
      <c r="AX1976" s="302"/>
      <c r="AY1976" s="302"/>
      <c r="AZ1976" s="302"/>
      <c r="BA1976" s="302"/>
      <c r="BB1976" s="302"/>
      <c r="BC1976" s="302"/>
      <c r="BD1976" s="302"/>
      <c r="BE1976" s="302"/>
      <c r="BF1976" s="329"/>
      <c r="BG1976" s="302"/>
      <c r="BH1976" s="302"/>
      <c r="BI1976" s="302"/>
      <c r="BJ1976" s="302"/>
      <c r="BK1976" s="302"/>
      <c r="BL1976" s="302"/>
      <c r="BM1976" s="302"/>
      <c r="BN1976" s="302"/>
      <c r="BO1976" s="302"/>
      <c r="BP1976" s="302"/>
      <c r="BQ1976" s="302"/>
      <c r="BR1976" s="302"/>
      <c r="BS1976" s="302"/>
      <c r="BT1976" s="302"/>
      <c r="BU1976" s="302"/>
      <c r="BV1976" s="302"/>
      <c r="BW1976" s="302"/>
      <c r="BX1976" s="302"/>
    </row>
    <row r="1977">
      <c r="A1977" s="328"/>
      <c r="B1977" s="328"/>
      <c r="C1977" s="328"/>
      <c r="D1977" s="400"/>
      <c r="E1977" s="46"/>
      <c r="F1977" s="46"/>
      <c r="G1977" s="46"/>
      <c r="H1977" s="47"/>
      <c r="I1977" s="294"/>
      <c r="J1977" s="295"/>
      <c r="K1977" s="296"/>
      <c r="L1977" s="296"/>
      <c r="M1977" s="47"/>
      <c r="N1977" s="47"/>
      <c r="O1977" s="369"/>
      <c r="P1977" s="369"/>
      <c r="Q1977" s="298"/>
      <c r="R1977" s="298"/>
      <c r="S1977" s="298"/>
      <c r="T1977" s="298"/>
      <c r="U1977" s="298"/>
      <c r="V1977" s="298"/>
      <c r="W1977" s="309"/>
      <c r="X1977" s="309"/>
      <c r="Y1977" s="309"/>
      <c r="Z1977" s="309"/>
      <c r="AA1977" s="308"/>
      <c r="AB1977" s="308"/>
      <c r="AC1977" s="308"/>
      <c r="AD1977" s="308"/>
      <c r="AE1977" s="317"/>
      <c r="AF1977" s="317"/>
      <c r="AG1977" s="308"/>
      <c r="AH1977" s="317"/>
      <c r="AI1977" s="317"/>
      <c r="AJ1977" s="308"/>
      <c r="AK1977" s="308"/>
      <c r="AL1977" s="308"/>
      <c r="AM1977" s="308"/>
      <c r="AN1977" s="302"/>
      <c r="AO1977" s="302"/>
      <c r="AP1977" s="302"/>
      <c r="AQ1977" s="302"/>
      <c r="AR1977" s="302"/>
      <c r="AS1977" s="302"/>
      <c r="AT1977" s="302"/>
      <c r="AU1977" s="302"/>
      <c r="AV1977" s="302"/>
      <c r="AW1977" s="302"/>
      <c r="AX1977" s="302"/>
      <c r="AY1977" s="302"/>
      <c r="AZ1977" s="302"/>
      <c r="BA1977" s="302"/>
      <c r="BB1977" s="302"/>
      <c r="BC1977" s="302"/>
      <c r="BD1977" s="302"/>
      <c r="BE1977" s="302"/>
      <c r="BF1977" s="329"/>
      <c r="BG1977" s="302"/>
      <c r="BH1977" s="302"/>
      <c r="BI1977" s="302"/>
      <c r="BJ1977" s="302"/>
      <c r="BK1977" s="302"/>
      <c r="BL1977" s="302"/>
      <c r="BM1977" s="302"/>
      <c r="BN1977" s="302"/>
      <c r="BO1977" s="302"/>
      <c r="BP1977" s="302"/>
      <c r="BQ1977" s="302"/>
      <c r="BR1977" s="302"/>
      <c r="BS1977" s="302"/>
      <c r="BT1977" s="302"/>
      <c r="BU1977" s="302"/>
      <c r="BV1977" s="302"/>
      <c r="BW1977" s="302"/>
      <c r="BX1977" s="302"/>
    </row>
    <row r="1978">
      <c r="A1978" s="328"/>
      <c r="B1978" s="328"/>
      <c r="C1978" s="328"/>
      <c r="D1978" s="400"/>
      <c r="E1978" s="46"/>
      <c r="F1978" s="46"/>
      <c r="G1978" s="46"/>
      <c r="H1978" s="47"/>
      <c r="I1978" s="294"/>
      <c r="J1978" s="295"/>
      <c r="K1978" s="296"/>
      <c r="L1978" s="296"/>
      <c r="M1978" s="47"/>
      <c r="N1978" s="47"/>
      <c r="O1978" s="369"/>
      <c r="P1978" s="369"/>
      <c r="Q1978" s="298"/>
      <c r="R1978" s="298"/>
      <c r="S1978" s="298"/>
      <c r="T1978" s="298"/>
      <c r="U1978" s="298"/>
      <c r="V1978" s="298"/>
      <c r="W1978" s="309"/>
      <c r="X1978" s="309"/>
      <c r="Y1978" s="309"/>
      <c r="Z1978" s="309"/>
      <c r="AA1978" s="308"/>
      <c r="AB1978" s="308"/>
      <c r="AC1978" s="308"/>
      <c r="AD1978" s="308"/>
      <c r="AE1978" s="317"/>
      <c r="AF1978" s="317"/>
      <c r="AG1978" s="308"/>
      <c r="AH1978" s="317"/>
      <c r="AI1978" s="317"/>
      <c r="AJ1978" s="308"/>
      <c r="AK1978" s="308"/>
      <c r="AL1978" s="308"/>
      <c r="AM1978" s="308"/>
      <c r="AN1978" s="302"/>
      <c r="AO1978" s="302"/>
      <c r="AP1978" s="302"/>
      <c r="AQ1978" s="302"/>
      <c r="AR1978" s="302"/>
      <c r="AS1978" s="302"/>
      <c r="AT1978" s="302"/>
      <c r="AU1978" s="302"/>
      <c r="AV1978" s="302"/>
      <c r="AW1978" s="302"/>
      <c r="AX1978" s="302"/>
      <c r="AY1978" s="302"/>
      <c r="AZ1978" s="302"/>
      <c r="BA1978" s="302"/>
      <c r="BB1978" s="302"/>
      <c r="BC1978" s="302"/>
      <c r="BD1978" s="302"/>
      <c r="BE1978" s="302"/>
      <c r="BF1978" s="329"/>
      <c r="BG1978" s="302"/>
      <c r="BH1978" s="302"/>
      <c r="BI1978" s="302"/>
      <c r="BJ1978" s="302"/>
      <c r="BK1978" s="302"/>
      <c r="BL1978" s="302"/>
      <c r="BM1978" s="302"/>
      <c r="BN1978" s="302"/>
      <c r="BO1978" s="302"/>
      <c r="BP1978" s="302"/>
      <c r="BQ1978" s="302"/>
      <c r="BR1978" s="302"/>
      <c r="BS1978" s="302"/>
      <c r="BT1978" s="302"/>
      <c r="BU1978" s="302"/>
      <c r="BV1978" s="302"/>
      <c r="BW1978" s="302"/>
      <c r="BX1978" s="302"/>
    </row>
    <row r="1979">
      <c r="A1979" s="328"/>
      <c r="B1979" s="328"/>
      <c r="C1979" s="328"/>
      <c r="D1979" s="400"/>
      <c r="E1979" s="46"/>
      <c r="F1979" s="46"/>
      <c r="G1979" s="46"/>
      <c r="H1979" s="47"/>
      <c r="I1979" s="294"/>
      <c r="J1979" s="295"/>
      <c r="K1979" s="296"/>
      <c r="L1979" s="296"/>
      <c r="M1979" s="47"/>
      <c r="N1979" s="47"/>
      <c r="O1979" s="369"/>
      <c r="P1979" s="369"/>
      <c r="Q1979" s="298"/>
      <c r="R1979" s="298"/>
      <c r="S1979" s="298"/>
      <c r="T1979" s="298"/>
      <c r="U1979" s="298"/>
      <c r="V1979" s="298"/>
      <c r="W1979" s="309"/>
      <c r="X1979" s="309"/>
      <c r="Y1979" s="309"/>
      <c r="Z1979" s="309"/>
      <c r="AA1979" s="308"/>
      <c r="AB1979" s="308"/>
      <c r="AC1979" s="308"/>
      <c r="AD1979" s="308"/>
      <c r="AE1979" s="317"/>
      <c r="AF1979" s="317"/>
      <c r="AG1979" s="308"/>
      <c r="AH1979" s="317"/>
      <c r="AI1979" s="317"/>
      <c r="AJ1979" s="308"/>
      <c r="AK1979" s="308"/>
      <c r="AL1979" s="308"/>
      <c r="AM1979" s="308"/>
      <c r="AN1979" s="302"/>
      <c r="AO1979" s="302"/>
      <c r="AP1979" s="302"/>
      <c r="AQ1979" s="302"/>
      <c r="AR1979" s="302"/>
      <c r="AS1979" s="302"/>
      <c r="AT1979" s="302"/>
      <c r="AU1979" s="302"/>
      <c r="AV1979" s="302"/>
      <c r="AW1979" s="302"/>
      <c r="AX1979" s="302"/>
      <c r="AY1979" s="302"/>
      <c r="AZ1979" s="302"/>
      <c r="BA1979" s="302"/>
      <c r="BB1979" s="302"/>
      <c r="BC1979" s="302"/>
      <c r="BD1979" s="302"/>
      <c r="BE1979" s="302"/>
      <c r="BF1979" s="329"/>
      <c r="BG1979" s="302"/>
      <c r="BH1979" s="302"/>
      <c r="BI1979" s="302"/>
      <c r="BJ1979" s="302"/>
      <c r="BK1979" s="302"/>
      <c r="BL1979" s="302"/>
      <c r="BM1979" s="302"/>
      <c r="BN1979" s="302"/>
      <c r="BO1979" s="302"/>
      <c r="BP1979" s="302"/>
      <c r="BQ1979" s="302"/>
      <c r="BR1979" s="302"/>
      <c r="BS1979" s="302"/>
      <c r="BT1979" s="302"/>
      <c r="BU1979" s="302"/>
      <c r="BV1979" s="302"/>
      <c r="BW1979" s="302"/>
      <c r="BX1979" s="302"/>
    </row>
    <row r="1980">
      <c r="A1980" s="328"/>
      <c r="B1980" s="328"/>
      <c r="C1980" s="328"/>
      <c r="D1980" s="400"/>
      <c r="E1980" s="46"/>
      <c r="F1980" s="46"/>
      <c r="G1980" s="46"/>
      <c r="H1980" s="47"/>
      <c r="I1980" s="294"/>
      <c r="J1980" s="295"/>
      <c r="K1980" s="296"/>
      <c r="L1980" s="296"/>
      <c r="M1980" s="47"/>
      <c r="N1980" s="47"/>
      <c r="O1980" s="369"/>
      <c r="P1980" s="369"/>
      <c r="Q1980" s="298"/>
      <c r="R1980" s="298"/>
      <c r="S1980" s="298"/>
      <c r="T1980" s="298"/>
      <c r="U1980" s="298"/>
      <c r="V1980" s="298"/>
      <c r="W1980" s="309"/>
      <c r="X1980" s="309"/>
      <c r="Y1980" s="309"/>
      <c r="Z1980" s="309"/>
      <c r="AA1980" s="308"/>
      <c r="AB1980" s="308"/>
      <c r="AC1980" s="308"/>
      <c r="AD1980" s="308"/>
      <c r="AE1980" s="317"/>
      <c r="AF1980" s="317"/>
      <c r="AG1980" s="308"/>
      <c r="AH1980" s="317"/>
      <c r="AI1980" s="317"/>
      <c r="AJ1980" s="308"/>
      <c r="AK1980" s="308"/>
      <c r="AL1980" s="308"/>
      <c r="AM1980" s="308"/>
      <c r="AN1980" s="302"/>
      <c r="AO1980" s="302"/>
      <c r="AP1980" s="302"/>
      <c r="AQ1980" s="302"/>
      <c r="AR1980" s="302"/>
      <c r="AS1980" s="302"/>
      <c r="AT1980" s="302"/>
      <c r="AU1980" s="302"/>
      <c r="AV1980" s="302"/>
      <c r="AW1980" s="302"/>
      <c r="AX1980" s="302"/>
      <c r="AY1980" s="302"/>
      <c r="AZ1980" s="302"/>
      <c r="BA1980" s="302"/>
      <c r="BB1980" s="302"/>
      <c r="BC1980" s="302"/>
      <c r="BD1980" s="302"/>
      <c r="BE1980" s="302"/>
      <c r="BF1980" s="329"/>
      <c r="BG1980" s="302"/>
      <c r="BH1980" s="302"/>
      <c r="BI1980" s="302"/>
      <c r="BJ1980" s="302"/>
      <c r="BK1980" s="302"/>
      <c r="BL1980" s="302"/>
      <c r="BM1980" s="302"/>
      <c r="BN1980" s="302"/>
      <c r="BO1980" s="302"/>
      <c r="BP1980" s="302"/>
      <c r="BQ1980" s="302"/>
      <c r="BR1980" s="302"/>
      <c r="BS1980" s="302"/>
      <c r="BT1980" s="302"/>
      <c r="BU1980" s="302"/>
      <c r="BV1980" s="302"/>
      <c r="BW1980" s="302"/>
      <c r="BX1980" s="302"/>
    </row>
    <row r="1981">
      <c r="A1981" s="328"/>
      <c r="B1981" s="328"/>
      <c r="C1981" s="328"/>
      <c r="D1981" s="400"/>
      <c r="E1981" s="46"/>
      <c r="F1981" s="46"/>
      <c r="G1981" s="46"/>
      <c r="H1981" s="47"/>
      <c r="I1981" s="294"/>
      <c r="J1981" s="295"/>
      <c r="K1981" s="296"/>
      <c r="L1981" s="296"/>
      <c r="M1981" s="47"/>
      <c r="N1981" s="47"/>
      <c r="O1981" s="369"/>
      <c r="P1981" s="369"/>
      <c r="Q1981" s="298"/>
      <c r="R1981" s="298"/>
      <c r="S1981" s="298"/>
      <c r="T1981" s="298"/>
      <c r="U1981" s="298"/>
      <c r="V1981" s="298"/>
      <c r="W1981" s="309"/>
      <c r="X1981" s="309"/>
      <c r="Y1981" s="309"/>
      <c r="Z1981" s="309"/>
      <c r="AA1981" s="308"/>
      <c r="AB1981" s="308"/>
      <c r="AC1981" s="308"/>
      <c r="AD1981" s="308"/>
      <c r="AE1981" s="317"/>
      <c r="AF1981" s="317"/>
      <c r="AG1981" s="308"/>
      <c r="AH1981" s="317"/>
      <c r="AI1981" s="317"/>
      <c r="AJ1981" s="308"/>
      <c r="AK1981" s="308"/>
      <c r="AL1981" s="308"/>
      <c r="AM1981" s="308"/>
      <c r="AN1981" s="302"/>
      <c r="AO1981" s="302"/>
      <c r="AP1981" s="302"/>
      <c r="AQ1981" s="302"/>
      <c r="AR1981" s="302"/>
      <c r="AS1981" s="302"/>
      <c r="AT1981" s="302"/>
      <c r="AU1981" s="302"/>
      <c r="AV1981" s="302"/>
      <c r="AW1981" s="302"/>
      <c r="AX1981" s="302"/>
      <c r="AY1981" s="302"/>
      <c r="AZ1981" s="302"/>
      <c r="BA1981" s="302"/>
      <c r="BB1981" s="302"/>
      <c r="BC1981" s="302"/>
      <c r="BD1981" s="302"/>
      <c r="BE1981" s="302"/>
      <c r="BF1981" s="329"/>
      <c r="BG1981" s="302"/>
      <c r="BH1981" s="302"/>
      <c r="BI1981" s="302"/>
      <c r="BJ1981" s="302"/>
      <c r="BK1981" s="302"/>
      <c r="BL1981" s="302"/>
      <c r="BM1981" s="302"/>
      <c r="BN1981" s="302"/>
      <c r="BO1981" s="302"/>
      <c r="BP1981" s="302"/>
      <c r="BQ1981" s="302"/>
      <c r="BR1981" s="302"/>
      <c r="BS1981" s="302"/>
      <c r="BT1981" s="302"/>
      <c r="BU1981" s="302"/>
      <c r="BV1981" s="302"/>
      <c r="BW1981" s="302"/>
      <c r="BX1981" s="302"/>
    </row>
    <row r="1982">
      <c r="A1982" s="328"/>
      <c r="B1982" s="328"/>
      <c r="C1982" s="328"/>
      <c r="D1982" s="400"/>
      <c r="E1982" s="46"/>
      <c r="F1982" s="46"/>
      <c r="G1982" s="46"/>
      <c r="H1982" s="47"/>
      <c r="I1982" s="294"/>
      <c r="J1982" s="295"/>
      <c r="K1982" s="296"/>
      <c r="L1982" s="296"/>
      <c r="M1982" s="47"/>
      <c r="N1982" s="47"/>
      <c r="O1982" s="369"/>
      <c r="P1982" s="369"/>
      <c r="Q1982" s="298"/>
      <c r="R1982" s="298"/>
      <c r="S1982" s="298"/>
      <c r="T1982" s="298"/>
      <c r="U1982" s="298"/>
      <c r="V1982" s="298"/>
      <c r="W1982" s="309"/>
      <c r="X1982" s="309"/>
      <c r="Y1982" s="309"/>
      <c r="Z1982" s="309"/>
      <c r="AA1982" s="308"/>
      <c r="AB1982" s="308"/>
      <c r="AC1982" s="308"/>
      <c r="AD1982" s="308"/>
      <c r="AE1982" s="317"/>
      <c r="AF1982" s="317"/>
      <c r="AG1982" s="308"/>
      <c r="AH1982" s="317"/>
      <c r="AI1982" s="317"/>
      <c r="AJ1982" s="308"/>
      <c r="AK1982" s="308"/>
      <c r="AL1982" s="308"/>
      <c r="AM1982" s="308"/>
      <c r="AN1982" s="302"/>
      <c r="AO1982" s="302"/>
      <c r="AP1982" s="302"/>
      <c r="AQ1982" s="302"/>
      <c r="AR1982" s="302"/>
      <c r="AS1982" s="302"/>
      <c r="AT1982" s="302"/>
      <c r="AU1982" s="302"/>
      <c r="AV1982" s="302"/>
      <c r="AW1982" s="302"/>
      <c r="AX1982" s="302"/>
      <c r="AY1982" s="302"/>
      <c r="AZ1982" s="302"/>
      <c r="BA1982" s="302"/>
      <c r="BB1982" s="302"/>
      <c r="BC1982" s="302"/>
      <c r="BD1982" s="302"/>
      <c r="BE1982" s="302"/>
      <c r="BF1982" s="329"/>
      <c r="BG1982" s="302"/>
      <c r="BH1982" s="302"/>
      <c r="BI1982" s="302"/>
      <c r="BJ1982" s="302"/>
      <c r="BK1982" s="302"/>
      <c r="BL1982" s="302"/>
      <c r="BM1982" s="302"/>
      <c r="BN1982" s="302"/>
      <c r="BO1982" s="302"/>
      <c r="BP1982" s="302"/>
      <c r="BQ1982" s="302"/>
      <c r="BR1982" s="302"/>
      <c r="BS1982" s="302"/>
      <c r="BT1982" s="302"/>
      <c r="BU1982" s="302"/>
      <c r="BV1982" s="302"/>
      <c r="BW1982" s="302"/>
      <c r="BX1982" s="302"/>
    </row>
    <row r="1983">
      <c r="A1983" s="328"/>
      <c r="B1983" s="328"/>
      <c r="C1983" s="328"/>
      <c r="D1983" s="400"/>
      <c r="E1983" s="46"/>
      <c r="F1983" s="46"/>
      <c r="G1983" s="46"/>
      <c r="H1983" s="47"/>
      <c r="I1983" s="294"/>
      <c r="J1983" s="295"/>
      <c r="K1983" s="296"/>
      <c r="L1983" s="296"/>
      <c r="M1983" s="47"/>
      <c r="N1983" s="47"/>
      <c r="O1983" s="369"/>
      <c r="P1983" s="369"/>
      <c r="Q1983" s="298"/>
      <c r="R1983" s="298"/>
      <c r="S1983" s="298"/>
      <c r="T1983" s="298"/>
      <c r="U1983" s="298"/>
      <c r="V1983" s="298"/>
      <c r="W1983" s="309"/>
      <c r="X1983" s="309"/>
      <c r="Y1983" s="309"/>
      <c r="Z1983" s="309"/>
      <c r="AA1983" s="308"/>
      <c r="AB1983" s="308"/>
      <c r="AC1983" s="308"/>
      <c r="AD1983" s="308"/>
      <c r="AE1983" s="317"/>
      <c r="AF1983" s="317"/>
      <c r="AG1983" s="308"/>
      <c r="AH1983" s="317"/>
      <c r="AI1983" s="317"/>
      <c r="AJ1983" s="308"/>
      <c r="AK1983" s="308"/>
      <c r="AL1983" s="308"/>
      <c r="AM1983" s="308"/>
      <c r="AN1983" s="302"/>
      <c r="AO1983" s="302"/>
      <c r="AP1983" s="302"/>
      <c r="AQ1983" s="302"/>
      <c r="AR1983" s="302"/>
      <c r="AS1983" s="302"/>
      <c r="AT1983" s="302"/>
      <c r="AU1983" s="302"/>
      <c r="AV1983" s="302"/>
      <c r="AW1983" s="302"/>
      <c r="AX1983" s="302"/>
      <c r="AY1983" s="302"/>
      <c r="AZ1983" s="302"/>
      <c r="BA1983" s="302"/>
      <c r="BB1983" s="302"/>
      <c r="BC1983" s="302"/>
      <c r="BD1983" s="302"/>
      <c r="BE1983" s="302"/>
      <c r="BF1983" s="329"/>
      <c r="BG1983" s="302"/>
      <c r="BH1983" s="302"/>
      <c r="BI1983" s="302"/>
      <c r="BJ1983" s="302"/>
      <c r="BK1983" s="302"/>
      <c r="BL1983" s="302"/>
      <c r="BM1983" s="302"/>
      <c r="BN1983" s="302"/>
      <c r="BO1983" s="302"/>
      <c r="BP1983" s="302"/>
      <c r="BQ1983" s="302"/>
      <c r="BR1983" s="302"/>
      <c r="BS1983" s="302"/>
      <c r="BT1983" s="302"/>
      <c r="BU1983" s="302"/>
      <c r="BV1983" s="302"/>
      <c r="BW1983" s="302"/>
      <c r="BX1983" s="302"/>
    </row>
    <row r="1984">
      <c r="A1984" s="328"/>
      <c r="B1984" s="328"/>
      <c r="C1984" s="328"/>
      <c r="D1984" s="400"/>
      <c r="E1984" s="46"/>
      <c r="F1984" s="46"/>
      <c r="G1984" s="46"/>
      <c r="H1984" s="47"/>
      <c r="I1984" s="294"/>
      <c r="J1984" s="295"/>
      <c r="K1984" s="296"/>
      <c r="L1984" s="296"/>
      <c r="M1984" s="47"/>
      <c r="N1984" s="47"/>
      <c r="O1984" s="369"/>
      <c r="P1984" s="369"/>
      <c r="Q1984" s="298"/>
      <c r="R1984" s="298"/>
      <c r="S1984" s="298"/>
      <c r="T1984" s="298"/>
      <c r="U1984" s="298"/>
      <c r="V1984" s="298"/>
      <c r="W1984" s="309"/>
      <c r="X1984" s="309"/>
      <c r="Y1984" s="309"/>
      <c r="Z1984" s="309"/>
      <c r="AA1984" s="308"/>
      <c r="AB1984" s="308"/>
      <c r="AC1984" s="308"/>
      <c r="AD1984" s="308"/>
      <c r="AE1984" s="317"/>
      <c r="AF1984" s="317"/>
      <c r="AG1984" s="308"/>
      <c r="AH1984" s="317"/>
      <c r="AI1984" s="317"/>
      <c r="AJ1984" s="308"/>
      <c r="AK1984" s="308"/>
      <c r="AL1984" s="308"/>
      <c r="AM1984" s="308"/>
      <c r="AN1984" s="302"/>
      <c r="AO1984" s="302"/>
      <c r="AP1984" s="302"/>
      <c r="AQ1984" s="302"/>
      <c r="AR1984" s="302"/>
      <c r="AS1984" s="302"/>
      <c r="AT1984" s="302"/>
      <c r="AU1984" s="302"/>
      <c r="AV1984" s="302"/>
      <c r="AW1984" s="302"/>
      <c r="AX1984" s="302"/>
      <c r="AY1984" s="302"/>
      <c r="AZ1984" s="302"/>
      <c r="BA1984" s="302"/>
      <c r="BB1984" s="302"/>
      <c r="BC1984" s="302"/>
      <c r="BD1984" s="302"/>
      <c r="BE1984" s="302"/>
      <c r="BF1984" s="329"/>
      <c r="BG1984" s="302"/>
      <c r="BH1984" s="302"/>
      <c r="BI1984" s="302"/>
      <c r="BJ1984" s="302"/>
      <c r="BK1984" s="302"/>
      <c r="BL1984" s="302"/>
      <c r="BM1984" s="302"/>
      <c r="BN1984" s="302"/>
      <c r="BO1984" s="302"/>
      <c r="BP1984" s="302"/>
      <c r="BQ1984" s="302"/>
      <c r="BR1984" s="302"/>
      <c r="BS1984" s="302"/>
      <c r="BT1984" s="302"/>
      <c r="BU1984" s="302"/>
      <c r="BV1984" s="302"/>
      <c r="BW1984" s="302"/>
      <c r="BX1984" s="302"/>
    </row>
    <row r="1985">
      <c r="A1985" s="328"/>
      <c r="B1985" s="328"/>
      <c r="C1985" s="328"/>
      <c r="D1985" s="400"/>
      <c r="E1985" s="46"/>
      <c r="F1985" s="46"/>
      <c r="G1985" s="46"/>
      <c r="H1985" s="47"/>
      <c r="I1985" s="294"/>
      <c r="J1985" s="295"/>
      <c r="K1985" s="296"/>
      <c r="L1985" s="296"/>
      <c r="M1985" s="47"/>
      <c r="N1985" s="47"/>
      <c r="O1985" s="369"/>
      <c r="P1985" s="369"/>
      <c r="Q1985" s="298"/>
      <c r="R1985" s="298"/>
      <c r="S1985" s="298"/>
      <c r="T1985" s="298"/>
      <c r="U1985" s="298"/>
      <c r="V1985" s="298"/>
      <c r="W1985" s="309"/>
      <c r="X1985" s="309"/>
      <c r="Y1985" s="309"/>
      <c r="Z1985" s="309"/>
      <c r="AA1985" s="308"/>
      <c r="AB1985" s="308"/>
      <c r="AC1985" s="308"/>
      <c r="AD1985" s="308"/>
      <c r="AE1985" s="317"/>
      <c r="AF1985" s="317"/>
      <c r="AG1985" s="308"/>
      <c r="AH1985" s="317"/>
      <c r="AI1985" s="317"/>
      <c r="AJ1985" s="308"/>
      <c r="AK1985" s="308"/>
      <c r="AL1985" s="308"/>
      <c r="AM1985" s="308"/>
      <c r="AN1985" s="302"/>
      <c r="AO1985" s="302"/>
      <c r="AP1985" s="302"/>
      <c r="AQ1985" s="302"/>
      <c r="AR1985" s="302"/>
      <c r="AS1985" s="302"/>
      <c r="AT1985" s="302"/>
      <c r="AU1985" s="302"/>
      <c r="AV1985" s="302"/>
      <c r="AW1985" s="302"/>
      <c r="AX1985" s="302"/>
      <c r="AY1985" s="302"/>
      <c r="AZ1985" s="302"/>
      <c r="BA1985" s="302"/>
      <c r="BB1985" s="302"/>
      <c r="BC1985" s="302"/>
      <c r="BD1985" s="302"/>
      <c r="BE1985" s="302"/>
      <c r="BF1985" s="329"/>
      <c r="BG1985" s="302"/>
      <c r="BH1985" s="302"/>
      <c r="BI1985" s="302"/>
      <c r="BJ1985" s="302"/>
      <c r="BK1985" s="302"/>
      <c r="BL1985" s="302"/>
      <c r="BM1985" s="302"/>
      <c r="BN1985" s="302"/>
      <c r="BO1985" s="302"/>
      <c r="BP1985" s="302"/>
      <c r="BQ1985" s="302"/>
      <c r="BR1985" s="302"/>
      <c r="BS1985" s="302"/>
      <c r="BT1985" s="302"/>
      <c r="BU1985" s="302"/>
      <c r="BV1985" s="302"/>
      <c r="BW1985" s="302"/>
      <c r="BX1985" s="302"/>
    </row>
    <row r="1986">
      <c r="A1986" s="328"/>
      <c r="B1986" s="328"/>
      <c r="C1986" s="328"/>
      <c r="D1986" s="400"/>
      <c r="E1986" s="46"/>
      <c r="F1986" s="46"/>
      <c r="G1986" s="46"/>
      <c r="H1986" s="47"/>
      <c r="I1986" s="294"/>
      <c r="J1986" s="295"/>
      <c r="K1986" s="296"/>
      <c r="L1986" s="296"/>
      <c r="M1986" s="47"/>
      <c r="N1986" s="47"/>
      <c r="O1986" s="369"/>
      <c r="P1986" s="369"/>
      <c r="Q1986" s="298"/>
      <c r="R1986" s="298"/>
      <c r="S1986" s="298"/>
      <c r="T1986" s="298"/>
      <c r="U1986" s="298"/>
      <c r="V1986" s="298"/>
      <c r="W1986" s="309"/>
      <c r="X1986" s="309"/>
      <c r="Y1986" s="309"/>
      <c r="Z1986" s="309"/>
      <c r="AA1986" s="308"/>
      <c r="AB1986" s="308"/>
      <c r="AC1986" s="308"/>
      <c r="AD1986" s="308"/>
      <c r="AE1986" s="317"/>
      <c r="AF1986" s="317"/>
      <c r="AG1986" s="308"/>
      <c r="AH1986" s="317"/>
      <c r="AI1986" s="317"/>
      <c r="AJ1986" s="308"/>
      <c r="AK1986" s="308"/>
      <c r="AL1986" s="308"/>
      <c r="AM1986" s="308"/>
      <c r="AN1986" s="302"/>
      <c r="AO1986" s="302"/>
      <c r="AP1986" s="302"/>
      <c r="AQ1986" s="302"/>
      <c r="AR1986" s="302"/>
      <c r="AS1986" s="302"/>
      <c r="AT1986" s="302"/>
      <c r="AU1986" s="302"/>
      <c r="AV1986" s="302"/>
      <c r="AW1986" s="302"/>
      <c r="AX1986" s="302"/>
      <c r="AY1986" s="302"/>
      <c r="AZ1986" s="302"/>
      <c r="BA1986" s="302"/>
      <c r="BB1986" s="302"/>
      <c r="BC1986" s="302"/>
      <c r="BD1986" s="302"/>
      <c r="BE1986" s="302"/>
      <c r="BF1986" s="329"/>
      <c r="BG1986" s="302"/>
      <c r="BH1986" s="302"/>
      <c r="BI1986" s="302"/>
      <c r="BJ1986" s="302"/>
      <c r="BK1986" s="302"/>
      <c r="BL1986" s="302"/>
      <c r="BM1986" s="302"/>
      <c r="BN1986" s="302"/>
      <c r="BO1986" s="302"/>
      <c r="BP1986" s="302"/>
      <c r="BQ1986" s="302"/>
      <c r="BR1986" s="302"/>
      <c r="BS1986" s="302"/>
      <c r="BT1986" s="302"/>
      <c r="BU1986" s="302"/>
      <c r="BV1986" s="302"/>
      <c r="BW1986" s="302"/>
      <c r="BX1986" s="302"/>
    </row>
    <row r="1987">
      <c r="A1987" s="328"/>
      <c r="B1987" s="328"/>
      <c r="C1987" s="328"/>
      <c r="D1987" s="400"/>
      <c r="E1987" s="46"/>
      <c r="F1987" s="46"/>
      <c r="G1987" s="46"/>
      <c r="H1987" s="47"/>
      <c r="I1987" s="294"/>
      <c r="J1987" s="295"/>
      <c r="K1987" s="296"/>
      <c r="L1987" s="296"/>
      <c r="M1987" s="47"/>
      <c r="N1987" s="47"/>
      <c r="O1987" s="369"/>
      <c r="P1987" s="369"/>
      <c r="Q1987" s="298"/>
      <c r="R1987" s="298"/>
      <c r="S1987" s="298"/>
      <c r="T1987" s="298"/>
      <c r="U1987" s="298"/>
      <c r="V1987" s="298"/>
      <c r="W1987" s="309"/>
      <c r="X1987" s="309"/>
      <c r="Y1987" s="309"/>
      <c r="Z1987" s="309"/>
      <c r="AA1987" s="308"/>
      <c r="AB1987" s="308"/>
      <c r="AC1987" s="308"/>
      <c r="AD1987" s="308"/>
      <c r="AE1987" s="317"/>
      <c r="AF1987" s="317"/>
      <c r="AG1987" s="308"/>
      <c r="AH1987" s="317"/>
      <c r="AI1987" s="317"/>
      <c r="AJ1987" s="308"/>
      <c r="AK1987" s="308"/>
      <c r="AL1987" s="308"/>
      <c r="AM1987" s="308"/>
      <c r="AN1987" s="302"/>
      <c r="AO1987" s="302"/>
      <c r="AP1987" s="302"/>
      <c r="AQ1987" s="302"/>
      <c r="AR1987" s="302"/>
      <c r="AS1987" s="302"/>
      <c r="AT1987" s="302"/>
      <c r="AU1987" s="302"/>
      <c r="AV1987" s="302"/>
      <c r="AW1987" s="302"/>
      <c r="AX1987" s="302"/>
      <c r="AY1987" s="302"/>
      <c r="AZ1987" s="302"/>
      <c r="BA1987" s="302"/>
      <c r="BB1987" s="302"/>
      <c r="BC1987" s="302"/>
      <c r="BD1987" s="302"/>
      <c r="BE1987" s="302"/>
      <c r="BF1987" s="329"/>
      <c r="BG1987" s="302"/>
      <c r="BH1987" s="302"/>
      <c r="BI1987" s="302"/>
      <c r="BJ1987" s="302"/>
      <c r="BK1987" s="302"/>
      <c r="BL1987" s="302"/>
      <c r="BM1987" s="302"/>
      <c r="BN1987" s="302"/>
      <c r="BO1987" s="302"/>
      <c r="BP1987" s="302"/>
      <c r="BQ1987" s="302"/>
      <c r="BR1987" s="302"/>
      <c r="BS1987" s="302"/>
      <c r="BT1987" s="302"/>
      <c r="BU1987" s="302"/>
      <c r="BV1987" s="302"/>
      <c r="BW1987" s="302"/>
      <c r="BX1987" s="302"/>
    </row>
    <row r="1988">
      <c r="A1988" s="328"/>
      <c r="B1988" s="328"/>
      <c r="C1988" s="328"/>
      <c r="D1988" s="400"/>
      <c r="E1988" s="46"/>
      <c r="F1988" s="46"/>
      <c r="G1988" s="46"/>
      <c r="H1988" s="47"/>
      <c r="I1988" s="294"/>
      <c r="J1988" s="295"/>
      <c r="K1988" s="296"/>
      <c r="L1988" s="296"/>
      <c r="M1988" s="47"/>
      <c r="N1988" s="47"/>
      <c r="O1988" s="369"/>
      <c r="P1988" s="369"/>
      <c r="Q1988" s="298"/>
      <c r="R1988" s="298"/>
      <c r="S1988" s="298"/>
      <c r="T1988" s="298"/>
      <c r="U1988" s="298"/>
      <c r="V1988" s="298"/>
      <c r="W1988" s="309"/>
      <c r="X1988" s="309"/>
      <c r="Y1988" s="309"/>
      <c r="Z1988" s="309"/>
      <c r="AA1988" s="308"/>
      <c r="AB1988" s="308"/>
      <c r="AC1988" s="308"/>
      <c r="AD1988" s="308"/>
      <c r="AE1988" s="317"/>
      <c r="AF1988" s="317"/>
      <c r="AG1988" s="308"/>
      <c r="AH1988" s="317"/>
      <c r="AI1988" s="317"/>
      <c r="AJ1988" s="308"/>
      <c r="AK1988" s="308"/>
      <c r="AL1988" s="308"/>
      <c r="AM1988" s="308"/>
      <c r="AN1988" s="302"/>
      <c r="AO1988" s="302"/>
      <c r="AP1988" s="302"/>
      <c r="AQ1988" s="302"/>
      <c r="AR1988" s="302"/>
      <c r="AS1988" s="302"/>
      <c r="AT1988" s="302"/>
      <c r="AU1988" s="302"/>
      <c r="AV1988" s="302"/>
      <c r="AW1988" s="302"/>
      <c r="AX1988" s="302"/>
      <c r="AY1988" s="302"/>
      <c r="AZ1988" s="302"/>
      <c r="BA1988" s="302"/>
      <c r="BB1988" s="302"/>
      <c r="BC1988" s="302"/>
      <c r="BD1988" s="302"/>
      <c r="BE1988" s="302"/>
      <c r="BF1988" s="329"/>
      <c r="BG1988" s="302"/>
      <c r="BH1988" s="302"/>
      <c r="BI1988" s="302"/>
      <c r="BJ1988" s="302"/>
      <c r="BK1988" s="302"/>
      <c r="BL1988" s="302"/>
      <c r="BM1988" s="302"/>
      <c r="BN1988" s="302"/>
      <c r="BO1988" s="302"/>
      <c r="BP1988" s="302"/>
      <c r="BQ1988" s="302"/>
      <c r="BR1988" s="302"/>
      <c r="BS1988" s="302"/>
      <c r="BT1988" s="302"/>
      <c r="BU1988" s="302"/>
      <c r="BV1988" s="302"/>
      <c r="BW1988" s="302"/>
      <c r="BX1988" s="302"/>
    </row>
    <row r="1989">
      <c r="A1989" s="328"/>
      <c r="B1989" s="328"/>
      <c r="C1989" s="328"/>
      <c r="D1989" s="400"/>
      <c r="E1989" s="46"/>
      <c r="F1989" s="46"/>
      <c r="G1989" s="46"/>
      <c r="H1989" s="47"/>
      <c r="I1989" s="294"/>
      <c r="J1989" s="295"/>
      <c r="K1989" s="296"/>
      <c r="L1989" s="296"/>
      <c r="M1989" s="47"/>
      <c r="N1989" s="47"/>
      <c r="O1989" s="369"/>
      <c r="P1989" s="369"/>
      <c r="Q1989" s="298"/>
      <c r="R1989" s="298"/>
      <c r="S1989" s="298"/>
      <c r="T1989" s="298"/>
      <c r="U1989" s="298"/>
      <c r="V1989" s="298"/>
      <c r="W1989" s="309"/>
      <c r="X1989" s="309"/>
      <c r="Y1989" s="309"/>
      <c r="Z1989" s="309"/>
      <c r="AA1989" s="308"/>
      <c r="AB1989" s="308"/>
      <c r="AC1989" s="308"/>
      <c r="AD1989" s="308"/>
      <c r="AE1989" s="317"/>
      <c r="AF1989" s="317"/>
      <c r="AG1989" s="308"/>
      <c r="AH1989" s="317"/>
      <c r="AI1989" s="317"/>
      <c r="AJ1989" s="308"/>
      <c r="AK1989" s="308"/>
      <c r="AL1989" s="308"/>
      <c r="AM1989" s="308"/>
      <c r="AN1989" s="302"/>
      <c r="AO1989" s="302"/>
      <c r="AP1989" s="302"/>
      <c r="AQ1989" s="302"/>
      <c r="AR1989" s="302"/>
      <c r="AS1989" s="302"/>
      <c r="AT1989" s="302"/>
      <c r="AU1989" s="302"/>
      <c r="AV1989" s="302"/>
      <c r="AW1989" s="302"/>
      <c r="AX1989" s="302"/>
      <c r="AY1989" s="302"/>
      <c r="AZ1989" s="302"/>
      <c r="BA1989" s="302"/>
      <c r="BB1989" s="302"/>
      <c r="BC1989" s="302"/>
      <c r="BD1989" s="302"/>
      <c r="BE1989" s="302"/>
      <c r="BF1989" s="329"/>
      <c r="BG1989" s="302"/>
      <c r="BH1989" s="302"/>
      <c r="BI1989" s="302"/>
      <c r="BJ1989" s="302"/>
      <c r="BK1989" s="302"/>
      <c r="BL1989" s="302"/>
      <c r="BM1989" s="302"/>
      <c r="BN1989" s="302"/>
      <c r="BO1989" s="302"/>
      <c r="BP1989" s="302"/>
      <c r="BQ1989" s="302"/>
      <c r="BR1989" s="302"/>
      <c r="BS1989" s="302"/>
      <c r="BT1989" s="302"/>
      <c r="BU1989" s="302"/>
      <c r="BV1989" s="302"/>
      <c r="BW1989" s="302"/>
      <c r="BX1989" s="302"/>
    </row>
    <row r="1990">
      <c r="A1990" s="328"/>
      <c r="B1990" s="328"/>
      <c r="C1990" s="328"/>
      <c r="D1990" s="400"/>
      <c r="E1990" s="46"/>
      <c r="F1990" s="46"/>
      <c r="G1990" s="46"/>
      <c r="H1990" s="47"/>
      <c r="I1990" s="294"/>
      <c r="J1990" s="295"/>
      <c r="K1990" s="296"/>
      <c r="L1990" s="296"/>
      <c r="M1990" s="47"/>
      <c r="N1990" s="47"/>
      <c r="O1990" s="369"/>
      <c r="P1990" s="369"/>
      <c r="Q1990" s="298"/>
      <c r="R1990" s="298"/>
      <c r="S1990" s="298"/>
      <c r="T1990" s="298"/>
      <c r="U1990" s="298"/>
      <c r="V1990" s="298"/>
      <c r="W1990" s="309"/>
      <c r="X1990" s="309"/>
      <c r="Y1990" s="309"/>
      <c r="Z1990" s="309"/>
      <c r="AA1990" s="308"/>
      <c r="AB1990" s="308"/>
      <c r="AC1990" s="308"/>
      <c r="AD1990" s="308"/>
      <c r="AE1990" s="317"/>
      <c r="AF1990" s="317"/>
      <c r="AG1990" s="308"/>
      <c r="AH1990" s="317"/>
      <c r="AI1990" s="317"/>
      <c r="AJ1990" s="308"/>
      <c r="AK1990" s="308"/>
      <c r="AL1990" s="308"/>
      <c r="AM1990" s="308"/>
      <c r="AN1990" s="302"/>
      <c r="AO1990" s="302"/>
      <c r="AP1990" s="302"/>
      <c r="AQ1990" s="302"/>
      <c r="AR1990" s="302"/>
      <c r="AS1990" s="302"/>
      <c r="AT1990" s="302"/>
      <c r="AU1990" s="302"/>
      <c r="AV1990" s="302"/>
      <c r="AW1990" s="302"/>
      <c r="AX1990" s="302"/>
      <c r="AY1990" s="302"/>
      <c r="AZ1990" s="302"/>
      <c r="BA1990" s="302"/>
      <c r="BB1990" s="302"/>
      <c r="BC1990" s="302"/>
      <c r="BD1990" s="302"/>
      <c r="BE1990" s="302"/>
      <c r="BF1990" s="329"/>
      <c r="BG1990" s="302"/>
      <c r="BH1990" s="302"/>
      <c r="BI1990" s="302"/>
      <c r="BJ1990" s="302"/>
      <c r="BK1990" s="302"/>
      <c r="BL1990" s="302"/>
      <c r="BM1990" s="302"/>
      <c r="BN1990" s="302"/>
      <c r="BO1990" s="302"/>
      <c r="BP1990" s="302"/>
      <c r="BQ1990" s="302"/>
      <c r="BR1990" s="302"/>
      <c r="BS1990" s="302"/>
      <c r="BT1990" s="302"/>
      <c r="BU1990" s="302"/>
      <c r="BV1990" s="302"/>
      <c r="BW1990" s="302"/>
      <c r="BX1990" s="302"/>
    </row>
    <row r="1991">
      <c r="A1991" s="328"/>
      <c r="B1991" s="328"/>
      <c r="C1991" s="328"/>
      <c r="D1991" s="400"/>
      <c r="E1991" s="46"/>
      <c r="F1991" s="46"/>
      <c r="G1991" s="46"/>
      <c r="H1991" s="47"/>
      <c r="I1991" s="294"/>
      <c r="J1991" s="295"/>
      <c r="K1991" s="296"/>
      <c r="L1991" s="296"/>
      <c r="M1991" s="47"/>
      <c r="N1991" s="47"/>
      <c r="O1991" s="369"/>
      <c r="P1991" s="369"/>
      <c r="Q1991" s="298"/>
      <c r="R1991" s="298"/>
      <c r="S1991" s="298"/>
      <c r="T1991" s="298"/>
      <c r="U1991" s="298"/>
      <c r="V1991" s="298"/>
      <c r="W1991" s="309"/>
      <c r="X1991" s="309"/>
      <c r="Y1991" s="309"/>
      <c r="Z1991" s="309"/>
      <c r="AA1991" s="308"/>
      <c r="AB1991" s="308"/>
      <c r="AC1991" s="308"/>
      <c r="AD1991" s="308"/>
      <c r="AE1991" s="317"/>
      <c r="AF1991" s="317"/>
      <c r="AG1991" s="308"/>
      <c r="AH1991" s="317"/>
      <c r="AI1991" s="317"/>
      <c r="AJ1991" s="308"/>
      <c r="AK1991" s="308"/>
      <c r="AL1991" s="308"/>
      <c r="AM1991" s="308"/>
      <c r="AN1991" s="302"/>
      <c r="AO1991" s="302"/>
      <c r="AP1991" s="302"/>
      <c r="AQ1991" s="302"/>
      <c r="AR1991" s="302"/>
      <c r="AS1991" s="302"/>
      <c r="AT1991" s="302"/>
      <c r="AU1991" s="302"/>
      <c r="AV1991" s="302"/>
      <c r="AW1991" s="302"/>
      <c r="AX1991" s="302"/>
      <c r="AY1991" s="302"/>
      <c r="AZ1991" s="302"/>
      <c r="BA1991" s="302"/>
      <c r="BB1991" s="302"/>
      <c r="BC1991" s="302"/>
      <c r="BD1991" s="302"/>
      <c r="BE1991" s="302"/>
      <c r="BF1991" s="329"/>
      <c r="BG1991" s="302"/>
      <c r="BH1991" s="302"/>
      <c r="BI1991" s="302"/>
      <c r="BJ1991" s="302"/>
      <c r="BK1991" s="302"/>
      <c r="BL1991" s="302"/>
      <c r="BM1991" s="302"/>
      <c r="BN1991" s="302"/>
      <c r="BO1991" s="302"/>
      <c r="BP1991" s="302"/>
      <c r="BQ1991" s="302"/>
      <c r="BR1991" s="302"/>
      <c r="BS1991" s="302"/>
      <c r="BT1991" s="302"/>
      <c r="BU1991" s="302"/>
      <c r="BV1991" s="302"/>
      <c r="BW1991" s="302"/>
      <c r="BX1991" s="302"/>
    </row>
    <row r="1992">
      <c r="A1992" s="328"/>
      <c r="B1992" s="328"/>
      <c r="C1992" s="328"/>
      <c r="D1992" s="400"/>
      <c r="E1992" s="46"/>
      <c r="F1992" s="46"/>
      <c r="G1992" s="46"/>
      <c r="H1992" s="47"/>
      <c r="I1992" s="294"/>
      <c r="J1992" s="295"/>
      <c r="K1992" s="296"/>
      <c r="L1992" s="296"/>
      <c r="M1992" s="47"/>
      <c r="N1992" s="47"/>
      <c r="O1992" s="369"/>
      <c r="P1992" s="369"/>
      <c r="Q1992" s="298"/>
      <c r="R1992" s="298"/>
      <c r="S1992" s="298"/>
      <c r="T1992" s="298"/>
      <c r="U1992" s="298"/>
      <c r="V1992" s="298"/>
      <c r="W1992" s="309"/>
      <c r="X1992" s="309"/>
      <c r="Y1992" s="309"/>
      <c r="Z1992" s="309"/>
      <c r="AA1992" s="308"/>
      <c r="AB1992" s="308"/>
      <c r="AC1992" s="308"/>
      <c r="AD1992" s="308"/>
      <c r="AE1992" s="317"/>
      <c r="AF1992" s="317"/>
      <c r="AG1992" s="308"/>
      <c r="AH1992" s="317"/>
      <c r="AI1992" s="317"/>
      <c r="AJ1992" s="308"/>
      <c r="AK1992" s="308"/>
      <c r="AL1992" s="308"/>
      <c r="AM1992" s="308"/>
      <c r="AN1992" s="302"/>
      <c r="AO1992" s="302"/>
      <c r="AP1992" s="302"/>
      <c r="AQ1992" s="302"/>
      <c r="AR1992" s="302"/>
      <c r="AS1992" s="302"/>
      <c r="AT1992" s="302"/>
      <c r="AU1992" s="302"/>
      <c r="AV1992" s="302"/>
      <c r="AW1992" s="302"/>
      <c r="AX1992" s="302"/>
      <c r="AY1992" s="302"/>
      <c r="AZ1992" s="302"/>
      <c r="BA1992" s="302"/>
      <c r="BB1992" s="302"/>
      <c r="BC1992" s="302"/>
      <c r="BD1992" s="302"/>
      <c r="BE1992" s="302"/>
      <c r="BF1992" s="329"/>
      <c r="BG1992" s="302"/>
      <c r="BH1992" s="302"/>
      <c r="BI1992" s="302"/>
      <c r="BJ1992" s="302"/>
      <c r="BK1992" s="302"/>
      <c r="BL1992" s="302"/>
      <c r="BM1992" s="302"/>
      <c r="BN1992" s="302"/>
      <c r="BO1992" s="302"/>
      <c r="BP1992" s="302"/>
      <c r="BQ1992" s="302"/>
      <c r="BR1992" s="302"/>
      <c r="BS1992" s="302"/>
      <c r="BT1992" s="302"/>
      <c r="BU1992" s="302"/>
      <c r="BV1992" s="302"/>
      <c r="BW1992" s="302"/>
      <c r="BX1992" s="302"/>
    </row>
    <row r="1993">
      <c r="A1993" s="328"/>
      <c r="B1993" s="328"/>
      <c r="C1993" s="328"/>
      <c r="D1993" s="400"/>
      <c r="E1993" s="46"/>
      <c r="F1993" s="46"/>
      <c r="G1993" s="46"/>
      <c r="H1993" s="47"/>
      <c r="I1993" s="294"/>
      <c r="J1993" s="295"/>
      <c r="K1993" s="296"/>
      <c r="L1993" s="296"/>
      <c r="M1993" s="47"/>
      <c r="N1993" s="47"/>
      <c r="O1993" s="369"/>
      <c r="P1993" s="369"/>
      <c r="Q1993" s="298"/>
      <c r="R1993" s="298"/>
      <c r="S1993" s="298"/>
      <c r="T1993" s="298"/>
      <c r="U1993" s="298"/>
      <c r="V1993" s="298"/>
      <c r="W1993" s="309"/>
      <c r="X1993" s="309"/>
      <c r="Y1993" s="309"/>
      <c r="Z1993" s="309"/>
      <c r="AA1993" s="308"/>
      <c r="AB1993" s="308"/>
      <c r="AC1993" s="308"/>
      <c r="AD1993" s="308"/>
      <c r="AE1993" s="317"/>
      <c r="AF1993" s="317"/>
      <c r="AG1993" s="308"/>
      <c r="AH1993" s="317"/>
      <c r="AI1993" s="317"/>
      <c r="AJ1993" s="308"/>
      <c r="AK1993" s="308"/>
      <c r="AL1993" s="308"/>
      <c r="AM1993" s="308"/>
      <c r="AN1993" s="302"/>
      <c r="AO1993" s="302"/>
      <c r="AP1993" s="302"/>
      <c r="AQ1993" s="302"/>
      <c r="AR1993" s="302"/>
      <c r="AS1993" s="302"/>
      <c r="AT1993" s="302"/>
      <c r="AU1993" s="302"/>
      <c r="AV1993" s="302"/>
      <c r="AW1993" s="302"/>
      <c r="AX1993" s="302"/>
      <c r="AY1993" s="302"/>
      <c r="AZ1993" s="302"/>
      <c r="BA1993" s="302"/>
      <c r="BB1993" s="302"/>
      <c r="BC1993" s="302"/>
      <c r="BD1993" s="302"/>
      <c r="BE1993" s="302"/>
      <c r="BF1993" s="329"/>
      <c r="BG1993" s="302"/>
      <c r="BH1993" s="302"/>
      <c r="BI1993" s="302"/>
      <c r="BJ1993" s="302"/>
      <c r="BK1993" s="302"/>
      <c r="BL1993" s="302"/>
      <c r="BM1993" s="302"/>
      <c r="BN1993" s="302"/>
      <c r="BO1993" s="302"/>
      <c r="BP1993" s="302"/>
      <c r="BQ1993" s="302"/>
      <c r="BR1993" s="302"/>
      <c r="BS1993" s="302"/>
      <c r="BT1993" s="302"/>
      <c r="BU1993" s="302"/>
      <c r="BV1993" s="302"/>
      <c r="BW1993" s="302"/>
      <c r="BX1993" s="302"/>
    </row>
    <row r="1994">
      <c r="A1994" s="328"/>
      <c r="B1994" s="328"/>
      <c r="C1994" s="328"/>
      <c r="D1994" s="400"/>
      <c r="E1994" s="46"/>
      <c r="F1994" s="46"/>
      <c r="G1994" s="46"/>
      <c r="H1994" s="47"/>
      <c r="I1994" s="294"/>
      <c r="J1994" s="295"/>
      <c r="K1994" s="296"/>
      <c r="L1994" s="296"/>
      <c r="M1994" s="47"/>
      <c r="N1994" s="47"/>
      <c r="O1994" s="369"/>
      <c r="P1994" s="369"/>
      <c r="Q1994" s="298"/>
      <c r="R1994" s="298"/>
      <c r="S1994" s="298"/>
      <c r="T1994" s="298"/>
      <c r="U1994" s="298"/>
      <c r="V1994" s="298"/>
      <c r="W1994" s="309"/>
      <c r="X1994" s="309"/>
      <c r="Y1994" s="309"/>
      <c r="Z1994" s="309"/>
      <c r="AA1994" s="308"/>
      <c r="AB1994" s="308"/>
      <c r="AC1994" s="308"/>
      <c r="AD1994" s="308"/>
      <c r="AE1994" s="317"/>
      <c r="AF1994" s="317"/>
      <c r="AG1994" s="308"/>
      <c r="AH1994" s="317"/>
      <c r="AI1994" s="317"/>
      <c r="AJ1994" s="308"/>
      <c r="AK1994" s="308"/>
      <c r="AL1994" s="308"/>
      <c r="AM1994" s="308"/>
      <c r="AN1994" s="302"/>
      <c r="AO1994" s="302"/>
      <c r="AP1994" s="302"/>
      <c r="AQ1994" s="302"/>
      <c r="AR1994" s="302"/>
      <c r="AS1994" s="302"/>
      <c r="AT1994" s="302"/>
      <c r="AU1994" s="302"/>
      <c r="AV1994" s="302"/>
      <c r="AW1994" s="302"/>
      <c r="AX1994" s="302"/>
      <c r="AY1994" s="302"/>
      <c r="AZ1994" s="302"/>
      <c r="BA1994" s="302"/>
      <c r="BB1994" s="302"/>
      <c r="BC1994" s="302"/>
      <c r="BD1994" s="302"/>
      <c r="BE1994" s="302"/>
      <c r="BF1994" s="329"/>
      <c r="BG1994" s="302"/>
      <c r="BH1994" s="302"/>
      <c r="BI1994" s="302"/>
      <c r="BJ1994" s="302"/>
      <c r="BK1994" s="302"/>
      <c r="BL1994" s="302"/>
      <c r="BM1994" s="302"/>
      <c r="BN1994" s="302"/>
      <c r="BO1994" s="302"/>
      <c r="BP1994" s="302"/>
      <c r="BQ1994" s="302"/>
      <c r="BR1994" s="302"/>
      <c r="BS1994" s="302"/>
      <c r="BT1994" s="302"/>
      <c r="BU1994" s="302"/>
      <c r="BV1994" s="302"/>
      <c r="BW1994" s="302"/>
      <c r="BX1994" s="302"/>
    </row>
    <row r="1995">
      <c r="A1995" s="328"/>
      <c r="B1995" s="328"/>
      <c r="C1995" s="328"/>
      <c r="D1995" s="400"/>
      <c r="E1995" s="46"/>
      <c r="F1995" s="46"/>
      <c r="G1995" s="46"/>
      <c r="H1995" s="47"/>
      <c r="I1995" s="294"/>
      <c r="J1995" s="295"/>
      <c r="K1995" s="296"/>
      <c r="L1995" s="296"/>
      <c r="M1995" s="47"/>
      <c r="N1995" s="47"/>
      <c r="O1995" s="369"/>
      <c r="P1995" s="369"/>
      <c r="Q1995" s="298"/>
      <c r="R1995" s="298"/>
      <c r="S1995" s="298"/>
      <c r="T1995" s="298"/>
      <c r="U1995" s="298"/>
      <c r="V1995" s="298"/>
      <c r="W1995" s="309"/>
      <c r="X1995" s="309"/>
      <c r="Y1995" s="309"/>
      <c r="Z1995" s="309"/>
      <c r="AA1995" s="308"/>
      <c r="AB1995" s="308"/>
      <c r="AC1995" s="308"/>
      <c r="AD1995" s="308"/>
      <c r="AE1995" s="317"/>
      <c r="AF1995" s="317"/>
      <c r="AG1995" s="308"/>
      <c r="AH1995" s="317"/>
      <c r="AI1995" s="317"/>
      <c r="AJ1995" s="308"/>
      <c r="AK1995" s="308"/>
      <c r="AL1995" s="308"/>
      <c r="AM1995" s="308"/>
      <c r="AN1995" s="302"/>
      <c r="AO1995" s="302"/>
      <c r="AP1995" s="302"/>
      <c r="AQ1995" s="302"/>
      <c r="AR1995" s="302"/>
      <c r="AS1995" s="302"/>
      <c r="AT1995" s="302"/>
      <c r="AU1995" s="302"/>
      <c r="AV1995" s="302"/>
      <c r="AW1995" s="302"/>
      <c r="AX1995" s="302"/>
      <c r="AY1995" s="302"/>
      <c r="AZ1995" s="302"/>
      <c r="BA1995" s="302"/>
      <c r="BB1995" s="302"/>
      <c r="BC1995" s="302"/>
      <c r="BD1995" s="302"/>
      <c r="BE1995" s="302"/>
      <c r="BF1995" s="329"/>
      <c r="BG1995" s="302"/>
      <c r="BH1995" s="302"/>
      <c r="BI1995" s="302"/>
      <c r="BJ1995" s="302"/>
      <c r="BK1995" s="302"/>
      <c r="BL1995" s="302"/>
      <c r="BM1995" s="302"/>
      <c r="BN1995" s="302"/>
      <c r="BO1995" s="302"/>
      <c r="BP1995" s="302"/>
      <c r="BQ1995" s="302"/>
      <c r="BR1995" s="302"/>
      <c r="BS1995" s="302"/>
      <c r="BT1995" s="302"/>
      <c r="BU1995" s="302"/>
      <c r="BV1995" s="302"/>
      <c r="BW1995" s="302"/>
      <c r="BX1995" s="302"/>
    </row>
    <row r="1996">
      <c r="A1996" s="328"/>
      <c r="B1996" s="328"/>
      <c r="C1996" s="328"/>
      <c r="D1996" s="400"/>
      <c r="E1996" s="46"/>
      <c r="F1996" s="46"/>
      <c r="G1996" s="46"/>
      <c r="H1996" s="47"/>
      <c r="I1996" s="294"/>
      <c r="J1996" s="295"/>
      <c r="K1996" s="296"/>
      <c r="L1996" s="296"/>
      <c r="M1996" s="47"/>
      <c r="N1996" s="47"/>
      <c r="O1996" s="369"/>
      <c r="P1996" s="369"/>
      <c r="Q1996" s="298"/>
      <c r="R1996" s="298"/>
      <c r="S1996" s="298"/>
      <c r="T1996" s="298"/>
      <c r="U1996" s="298"/>
      <c r="V1996" s="298"/>
      <c r="W1996" s="309"/>
      <c r="X1996" s="309"/>
      <c r="Y1996" s="309"/>
      <c r="Z1996" s="309"/>
      <c r="AA1996" s="308"/>
      <c r="AB1996" s="308"/>
      <c r="AC1996" s="308"/>
      <c r="AD1996" s="308"/>
      <c r="AE1996" s="317"/>
      <c r="AF1996" s="317"/>
      <c r="AG1996" s="308"/>
      <c r="AH1996" s="317"/>
      <c r="AI1996" s="317"/>
      <c r="AJ1996" s="308"/>
      <c r="AK1996" s="308"/>
      <c r="AL1996" s="308"/>
      <c r="AM1996" s="308"/>
      <c r="AN1996" s="302"/>
      <c r="AO1996" s="302"/>
      <c r="AP1996" s="302"/>
      <c r="AQ1996" s="302"/>
      <c r="AR1996" s="302"/>
      <c r="AS1996" s="302"/>
      <c r="AT1996" s="302"/>
      <c r="AU1996" s="302"/>
      <c r="AV1996" s="302"/>
      <c r="AW1996" s="302"/>
      <c r="AX1996" s="302"/>
      <c r="AY1996" s="302"/>
      <c r="AZ1996" s="302"/>
      <c r="BA1996" s="302"/>
      <c r="BB1996" s="302"/>
      <c r="BC1996" s="302"/>
      <c r="BD1996" s="302"/>
      <c r="BE1996" s="302"/>
      <c r="BF1996" s="329"/>
      <c r="BG1996" s="302"/>
      <c r="BH1996" s="302"/>
      <c r="BI1996" s="302"/>
      <c r="BJ1996" s="302"/>
      <c r="BK1996" s="302"/>
      <c r="BL1996" s="302"/>
      <c r="BM1996" s="302"/>
      <c r="BN1996" s="302"/>
      <c r="BO1996" s="302"/>
      <c r="BP1996" s="302"/>
      <c r="BQ1996" s="302"/>
      <c r="BR1996" s="302"/>
      <c r="BS1996" s="302"/>
      <c r="BT1996" s="302"/>
      <c r="BU1996" s="302"/>
      <c r="BV1996" s="302"/>
      <c r="BW1996" s="302"/>
      <c r="BX1996" s="302"/>
    </row>
    <row r="1997">
      <c r="A1997" s="328"/>
      <c r="B1997" s="328"/>
      <c r="C1997" s="328"/>
      <c r="D1997" s="400"/>
      <c r="E1997" s="46"/>
      <c r="F1997" s="46"/>
      <c r="G1997" s="46"/>
      <c r="H1997" s="47"/>
      <c r="I1997" s="294"/>
      <c r="J1997" s="295"/>
      <c r="K1997" s="296"/>
      <c r="L1997" s="296"/>
      <c r="M1997" s="47"/>
      <c r="N1997" s="47"/>
      <c r="O1997" s="369"/>
      <c r="P1997" s="369"/>
      <c r="Q1997" s="298"/>
      <c r="R1997" s="298"/>
      <c r="S1997" s="298"/>
      <c r="T1997" s="298"/>
      <c r="U1997" s="298"/>
      <c r="V1997" s="298"/>
      <c r="W1997" s="309"/>
      <c r="X1997" s="309"/>
      <c r="Y1997" s="309"/>
      <c r="Z1997" s="309"/>
      <c r="AA1997" s="308"/>
      <c r="AB1997" s="308"/>
      <c r="AC1997" s="308"/>
      <c r="AD1997" s="308"/>
      <c r="AE1997" s="317"/>
      <c r="AF1997" s="317"/>
      <c r="AG1997" s="308"/>
      <c r="AH1997" s="317"/>
      <c r="AI1997" s="317"/>
      <c r="AJ1997" s="308"/>
      <c r="AK1997" s="308"/>
      <c r="AL1997" s="308"/>
      <c r="AM1997" s="308"/>
      <c r="AN1997" s="302"/>
      <c r="AO1997" s="302"/>
      <c r="AP1997" s="302"/>
      <c r="AQ1997" s="302"/>
      <c r="AR1997" s="302"/>
      <c r="AS1997" s="302"/>
      <c r="AT1997" s="302"/>
      <c r="AU1997" s="302"/>
      <c r="AV1997" s="302"/>
      <c r="AW1997" s="302"/>
      <c r="AX1997" s="302"/>
      <c r="AY1997" s="302"/>
      <c r="AZ1997" s="302"/>
      <c r="BA1997" s="302"/>
      <c r="BB1997" s="302"/>
      <c r="BC1997" s="302"/>
      <c r="BD1997" s="302"/>
      <c r="BE1997" s="302"/>
      <c r="BF1997" s="329"/>
      <c r="BG1997" s="302"/>
      <c r="BH1997" s="302"/>
      <c r="BI1997" s="302"/>
      <c r="BJ1997" s="302"/>
      <c r="BK1997" s="302"/>
      <c r="BL1997" s="302"/>
      <c r="BM1997" s="302"/>
      <c r="BN1997" s="302"/>
      <c r="BO1997" s="302"/>
      <c r="BP1997" s="302"/>
      <c r="BQ1997" s="302"/>
      <c r="BR1997" s="302"/>
      <c r="BS1997" s="302"/>
      <c r="BT1997" s="302"/>
      <c r="BU1997" s="302"/>
      <c r="BV1997" s="302"/>
      <c r="BW1997" s="302"/>
      <c r="BX1997" s="302"/>
    </row>
    <row r="1998">
      <c r="A1998" s="328"/>
      <c r="B1998" s="328"/>
      <c r="C1998" s="328"/>
      <c r="D1998" s="400"/>
      <c r="E1998" s="46"/>
      <c r="F1998" s="46"/>
      <c r="G1998" s="46"/>
      <c r="H1998" s="47"/>
      <c r="I1998" s="294"/>
      <c r="J1998" s="295"/>
      <c r="K1998" s="296"/>
      <c r="L1998" s="296"/>
      <c r="M1998" s="47"/>
      <c r="N1998" s="47"/>
      <c r="O1998" s="369"/>
      <c r="P1998" s="369"/>
      <c r="Q1998" s="298"/>
      <c r="R1998" s="298"/>
      <c r="S1998" s="298"/>
      <c r="T1998" s="298"/>
      <c r="U1998" s="298"/>
      <c r="V1998" s="298"/>
      <c r="W1998" s="309"/>
      <c r="X1998" s="309"/>
      <c r="Y1998" s="309"/>
      <c r="Z1998" s="309"/>
      <c r="AA1998" s="308"/>
      <c r="AB1998" s="308"/>
      <c r="AC1998" s="308"/>
      <c r="AD1998" s="308"/>
      <c r="AE1998" s="317"/>
      <c r="AF1998" s="317"/>
      <c r="AG1998" s="308"/>
      <c r="AH1998" s="317"/>
      <c r="AI1998" s="317"/>
      <c r="AJ1998" s="308"/>
      <c r="AK1998" s="308"/>
      <c r="AL1998" s="308"/>
      <c r="AM1998" s="308"/>
      <c r="AN1998" s="302"/>
      <c r="AO1998" s="302"/>
      <c r="AP1998" s="302"/>
      <c r="AQ1998" s="302"/>
      <c r="AR1998" s="302"/>
      <c r="AS1998" s="302"/>
      <c r="AT1998" s="302"/>
      <c r="AU1998" s="302"/>
      <c r="AV1998" s="302"/>
      <c r="AW1998" s="302"/>
      <c r="AX1998" s="302"/>
      <c r="AY1998" s="302"/>
      <c r="AZ1998" s="302"/>
      <c r="BA1998" s="302"/>
      <c r="BB1998" s="302"/>
      <c r="BC1998" s="302"/>
      <c r="BD1998" s="302"/>
      <c r="BE1998" s="302"/>
      <c r="BF1998" s="329"/>
      <c r="BG1998" s="302"/>
      <c r="BH1998" s="302"/>
      <c r="BI1998" s="302"/>
      <c r="BJ1998" s="302"/>
      <c r="BK1998" s="302"/>
      <c r="BL1998" s="302"/>
      <c r="BM1998" s="302"/>
      <c r="BN1998" s="302"/>
      <c r="BO1998" s="302"/>
      <c r="BP1998" s="302"/>
      <c r="BQ1998" s="302"/>
      <c r="BR1998" s="302"/>
      <c r="BS1998" s="302"/>
      <c r="BT1998" s="302"/>
      <c r="BU1998" s="302"/>
      <c r="BV1998" s="302"/>
      <c r="BW1998" s="302"/>
      <c r="BX1998" s="302"/>
    </row>
    <row r="1999">
      <c r="A1999" s="328"/>
      <c r="B1999" s="328"/>
      <c r="C1999" s="328"/>
      <c r="D1999" s="400"/>
      <c r="E1999" s="46"/>
      <c r="F1999" s="46"/>
      <c r="G1999" s="46"/>
      <c r="H1999" s="47"/>
      <c r="I1999" s="294"/>
      <c r="J1999" s="295"/>
      <c r="K1999" s="296"/>
      <c r="L1999" s="296"/>
      <c r="M1999" s="47"/>
      <c r="N1999" s="47"/>
      <c r="O1999" s="369"/>
      <c r="P1999" s="369"/>
      <c r="Q1999" s="298"/>
      <c r="R1999" s="298"/>
      <c r="S1999" s="298"/>
      <c r="T1999" s="298"/>
      <c r="U1999" s="298"/>
      <c r="V1999" s="298"/>
      <c r="W1999" s="309"/>
      <c r="X1999" s="309"/>
      <c r="Y1999" s="309"/>
      <c r="Z1999" s="309"/>
      <c r="AA1999" s="308"/>
      <c r="AB1999" s="308"/>
      <c r="AC1999" s="308"/>
      <c r="AD1999" s="308"/>
      <c r="AE1999" s="317"/>
      <c r="AF1999" s="317"/>
      <c r="AG1999" s="308"/>
      <c r="AH1999" s="317"/>
      <c r="AI1999" s="317"/>
      <c r="AJ1999" s="308"/>
      <c r="AK1999" s="308"/>
      <c r="AL1999" s="308"/>
      <c r="AM1999" s="308"/>
      <c r="AN1999" s="302"/>
      <c r="AO1999" s="302"/>
      <c r="AP1999" s="302"/>
      <c r="AQ1999" s="302"/>
      <c r="AR1999" s="302"/>
      <c r="AS1999" s="302"/>
      <c r="AT1999" s="302"/>
      <c r="AU1999" s="302"/>
      <c r="AV1999" s="302"/>
      <c r="AW1999" s="302"/>
      <c r="AX1999" s="302"/>
      <c r="AY1999" s="302"/>
      <c r="AZ1999" s="302"/>
      <c r="BA1999" s="302"/>
      <c r="BB1999" s="302"/>
      <c r="BC1999" s="302"/>
      <c r="BD1999" s="302"/>
      <c r="BE1999" s="302"/>
      <c r="BF1999" s="329"/>
      <c r="BG1999" s="302"/>
      <c r="BH1999" s="302"/>
      <c r="BI1999" s="302"/>
      <c r="BJ1999" s="302"/>
      <c r="BK1999" s="302"/>
      <c r="BL1999" s="302"/>
      <c r="BM1999" s="302"/>
      <c r="BN1999" s="302"/>
      <c r="BO1999" s="302"/>
      <c r="BP1999" s="302"/>
      <c r="BQ1999" s="302"/>
      <c r="BR1999" s="302"/>
      <c r="BS1999" s="302"/>
      <c r="BT1999" s="302"/>
      <c r="BU1999" s="302"/>
      <c r="BV1999" s="302"/>
      <c r="BW1999" s="302"/>
      <c r="BX1999" s="302"/>
    </row>
    <row r="2000">
      <c r="A2000" s="328"/>
      <c r="B2000" s="328"/>
      <c r="C2000" s="328"/>
      <c r="D2000" s="400"/>
      <c r="E2000" s="46"/>
      <c r="F2000" s="46"/>
      <c r="G2000" s="46"/>
      <c r="H2000" s="47"/>
      <c r="I2000" s="294"/>
      <c r="J2000" s="295"/>
      <c r="K2000" s="296"/>
      <c r="L2000" s="296"/>
      <c r="M2000" s="47"/>
      <c r="N2000" s="47"/>
      <c r="O2000" s="369"/>
      <c r="P2000" s="369"/>
      <c r="Q2000" s="298"/>
      <c r="R2000" s="298"/>
      <c r="S2000" s="298"/>
      <c r="T2000" s="298"/>
      <c r="U2000" s="298"/>
      <c r="V2000" s="298"/>
      <c r="W2000" s="309"/>
      <c r="X2000" s="309"/>
      <c r="Y2000" s="309"/>
      <c r="Z2000" s="309"/>
      <c r="AA2000" s="308"/>
      <c r="AB2000" s="308"/>
      <c r="AC2000" s="308"/>
      <c r="AD2000" s="308"/>
      <c r="AE2000" s="317"/>
      <c r="AF2000" s="317"/>
      <c r="AG2000" s="308"/>
      <c r="AH2000" s="317"/>
      <c r="AI2000" s="317"/>
      <c r="AJ2000" s="308"/>
      <c r="AK2000" s="308"/>
      <c r="AL2000" s="308"/>
      <c r="AM2000" s="308"/>
      <c r="AN2000" s="302"/>
      <c r="AO2000" s="302"/>
      <c r="AP2000" s="302"/>
      <c r="AQ2000" s="302"/>
      <c r="AR2000" s="302"/>
      <c r="AS2000" s="302"/>
      <c r="AT2000" s="302"/>
      <c r="AU2000" s="302"/>
      <c r="AV2000" s="302"/>
      <c r="AW2000" s="302"/>
      <c r="AX2000" s="302"/>
      <c r="AY2000" s="302"/>
      <c r="AZ2000" s="302"/>
      <c r="BA2000" s="302"/>
      <c r="BB2000" s="302"/>
      <c r="BC2000" s="302"/>
      <c r="BD2000" s="302"/>
      <c r="BE2000" s="302"/>
      <c r="BF2000" s="329"/>
      <c r="BG2000" s="302"/>
      <c r="BH2000" s="302"/>
      <c r="BI2000" s="302"/>
      <c r="BJ2000" s="302"/>
      <c r="BK2000" s="302"/>
      <c r="BL2000" s="302"/>
      <c r="BM2000" s="302"/>
      <c r="BN2000" s="302"/>
      <c r="BO2000" s="302"/>
      <c r="BP2000" s="302"/>
      <c r="BQ2000" s="302"/>
      <c r="BR2000" s="302"/>
      <c r="BS2000" s="302"/>
      <c r="BT2000" s="302"/>
      <c r="BU2000" s="302"/>
      <c r="BV2000" s="302"/>
      <c r="BW2000" s="302"/>
      <c r="BX2000" s="302"/>
    </row>
    <row r="2001">
      <c r="A2001" s="328"/>
      <c r="B2001" s="328"/>
      <c r="C2001" s="328"/>
      <c r="D2001" s="400"/>
      <c r="E2001" s="46"/>
      <c r="F2001" s="46"/>
      <c r="G2001" s="46"/>
      <c r="H2001" s="47"/>
      <c r="I2001" s="294"/>
      <c r="J2001" s="295"/>
      <c r="K2001" s="296"/>
      <c r="L2001" s="296"/>
      <c r="M2001" s="47"/>
      <c r="N2001" s="47"/>
      <c r="O2001" s="369"/>
      <c r="P2001" s="369"/>
      <c r="Q2001" s="298"/>
      <c r="R2001" s="298"/>
      <c r="S2001" s="298"/>
      <c r="T2001" s="298"/>
      <c r="U2001" s="298"/>
      <c r="V2001" s="298"/>
      <c r="W2001" s="309"/>
      <c r="X2001" s="309"/>
      <c r="Y2001" s="309"/>
      <c r="Z2001" s="309"/>
      <c r="AA2001" s="308"/>
      <c r="AB2001" s="308"/>
      <c r="AC2001" s="308"/>
      <c r="AD2001" s="308"/>
      <c r="AE2001" s="317"/>
      <c r="AF2001" s="317"/>
      <c r="AG2001" s="308"/>
      <c r="AH2001" s="317"/>
      <c r="AI2001" s="317"/>
      <c r="AJ2001" s="308"/>
      <c r="AK2001" s="308"/>
      <c r="AL2001" s="308"/>
      <c r="AM2001" s="308"/>
      <c r="AN2001" s="302"/>
      <c r="AO2001" s="302"/>
      <c r="AP2001" s="302"/>
      <c r="AQ2001" s="302"/>
      <c r="AR2001" s="302"/>
      <c r="AS2001" s="302"/>
      <c r="AT2001" s="302"/>
      <c r="AU2001" s="302"/>
      <c r="AV2001" s="302"/>
      <c r="AW2001" s="302"/>
      <c r="AX2001" s="302"/>
      <c r="AY2001" s="302"/>
      <c r="AZ2001" s="302"/>
      <c r="BA2001" s="302"/>
      <c r="BB2001" s="302"/>
      <c r="BC2001" s="302"/>
      <c r="BD2001" s="302"/>
      <c r="BE2001" s="302"/>
      <c r="BF2001" s="329"/>
      <c r="BG2001" s="302"/>
      <c r="BH2001" s="302"/>
      <c r="BI2001" s="302"/>
      <c r="BJ2001" s="302"/>
      <c r="BK2001" s="302"/>
      <c r="BL2001" s="302"/>
      <c r="BM2001" s="302"/>
      <c r="BN2001" s="302"/>
      <c r="BO2001" s="302"/>
      <c r="BP2001" s="302"/>
      <c r="BQ2001" s="302"/>
      <c r="BR2001" s="302"/>
      <c r="BS2001" s="302"/>
      <c r="BT2001" s="302"/>
      <c r="BU2001" s="302"/>
      <c r="BV2001" s="302"/>
      <c r="BW2001" s="302"/>
      <c r="BX2001" s="302"/>
    </row>
    <row r="2002">
      <c r="A2002" s="328"/>
      <c r="B2002" s="328"/>
      <c r="C2002" s="328"/>
      <c r="D2002" s="400"/>
      <c r="E2002" s="46"/>
      <c r="F2002" s="46"/>
      <c r="G2002" s="46"/>
      <c r="H2002" s="47"/>
      <c r="I2002" s="294"/>
      <c r="J2002" s="295"/>
      <c r="K2002" s="296"/>
      <c r="L2002" s="296"/>
      <c r="M2002" s="47"/>
      <c r="N2002" s="47"/>
      <c r="O2002" s="369"/>
      <c r="P2002" s="369"/>
      <c r="Q2002" s="298"/>
      <c r="R2002" s="298"/>
      <c r="S2002" s="298"/>
      <c r="T2002" s="298"/>
      <c r="U2002" s="298"/>
      <c r="V2002" s="298"/>
      <c r="W2002" s="309"/>
      <c r="X2002" s="309"/>
      <c r="Y2002" s="309"/>
      <c r="Z2002" s="309"/>
      <c r="AA2002" s="308"/>
      <c r="AB2002" s="308"/>
      <c r="AC2002" s="308"/>
      <c r="AD2002" s="308"/>
      <c r="AE2002" s="317"/>
      <c r="AF2002" s="317"/>
      <c r="AG2002" s="308"/>
      <c r="AH2002" s="317"/>
      <c r="AI2002" s="317"/>
      <c r="AJ2002" s="308"/>
      <c r="AK2002" s="308"/>
      <c r="AL2002" s="308"/>
      <c r="AM2002" s="308"/>
      <c r="AN2002" s="302"/>
      <c r="AO2002" s="302"/>
      <c r="AP2002" s="302"/>
      <c r="AQ2002" s="302"/>
      <c r="AR2002" s="302"/>
      <c r="AS2002" s="302"/>
      <c r="AT2002" s="302"/>
      <c r="AU2002" s="302"/>
      <c r="AV2002" s="302"/>
      <c r="AW2002" s="302"/>
      <c r="AX2002" s="302"/>
      <c r="AY2002" s="302"/>
      <c r="AZ2002" s="302"/>
      <c r="BA2002" s="302"/>
      <c r="BB2002" s="302"/>
      <c r="BC2002" s="302"/>
      <c r="BD2002" s="302"/>
      <c r="BE2002" s="302"/>
      <c r="BF2002" s="329"/>
      <c r="BG2002" s="302"/>
      <c r="BH2002" s="302"/>
      <c r="BI2002" s="302"/>
      <c r="BJ2002" s="302"/>
      <c r="BK2002" s="302"/>
      <c r="BL2002" s="302"/>
      <c r="BM2002" s="302"/>
      <c r="BN2002" s="302"/>
      <c r="BO2002" s="302"/>
      <c r="BP2002" s="302"/>
      <c r="BQ2002" s="302"/>
      <c r="BR2002" s="302"/>
      <c r="BS2002" s="302"/>
      <c r="BT2002" s="302"/>
      <c r="BU2002" s="302"/>
      <c r="BV2002" s="302"/>
      <c r="BW2002" s="302"/>
      <c r="BX2002" s="302"/>
    </row>
    <row r="2003">
      <c r="A2003" s="328"/>
      <c r="B2003" s="328"/>
      <c r="C2003" s="328"/>
      <c r="D2003" s="400"/>
      <c r="E2003" s="46"/>
      <c r="F2003" s="46"/>
      <c r="G2003" s="46"/>
      <c r="H2003" s="47"/>
      <c r="I2003" s="294"/>
      <c r="J2003" s="295"/>
      <c r="K2003" s="296"/>
      <c r="L2003" s="296"/>
      <c r="M2003" s="47"/>
      <c r="N2003" s="47"/>
      <c r="O2003" s="369"/>
      <c r="P2003" s="369"/>
      <c r="Q2003" s="298"/>
      <c r="R2003" s="298"/>
      <c r="S2003" s="298"/>
      <c r="T2003" s="298"/>
      <c r="U2003" s="298"/>
      <c r="V2003" s="298"/>
      <c r="W2003" s="309"/>
      <c r="X2003" s="309"/>
      <c r="Y2003" s="309"/>
      <c r="Z2003" s="309"/>
      <c r="AA2003" s="308"/>
      <c r="AB2003" s="308"/>
      <c r="AC2003" s="308"/>
      <c r="AD2003" s="308"/>
      <c r="AE2003" s="317"/>
      <c r="AF2003" s="317"/>
      <c r="AG2003" s="308"/>
      <c r="AH2003" s="317"/>
      <c r="AI2003" s="317"/>
      <c r="AJ2003" s="308"/>
      <c r="AK2003" s="308"/>
      <c r="AL2003" s="308"/>
      <c r="AM2003" s="308"/>
      <c r="AN2003" s="302"/>
      <c r="AO2003" s="302"/>
      <c r="AP2003" s="302"/>
      <c r="AQ2003" s="302"/>
      <c r="AR2003" s="302"/>
      <c r="AS2003" s="302"/>
      <c r="AT2003" s="302"/>
      <c r="AU2003" s="302"/>
      <c r="AV2003" s="302"/>
      <c r="AW2003" s="302"/>
      <c r="AX2003" s="302"/>
      <c r="AY2003" s="302"/>
      <c r="AZ2003" s="302"/>
      <c r="BA2003" s="302"/>
      <c r="BB2003" s="302"/>
      <c r="BC2003" s="302"/>
      <c r="BD2003" s="302"/>
      <c r="BE2003" s="302"/>
      <c r="BF2003" s="329"/>
      <c r="BG2003" s="302"/>
      <c r="BH2003" s="302"/>
      <c r="BI2003" s="302"/>
      <c r="BJ2003" s="302"/>
      <c r="BK2003" s="302"/>
      <c r="BL2003" s="302"/>
      <c r="BM2003" s="302"/>
      <c r="BN2003" s="302"/>
      <c r="BO2003" s="302"/>
      <c r="BP2003" s="302"/>
      <c r="BQ2003" s="302"/>
      <c r="BR2003" s="302"/>
      <c r="BS2003" s="302"/>
      <c r="BT2003" s="302"/>
      <c r="BU2003" s="302"/>
      <c r="BV2003" s="302"/>
      <c r="BW2003" s="302"/>
      <c r="BX2003" s="302"/>
    </row>
    <row r="2004">
      <c r="A2004" s="328"/>
      <c r="B2004" s="328"/>
      <c r="C2004" s="328"/>
      <c r="D2004" s="400"/>
      <c r="E2004" s="46"/>
      <c r="F2004" s="46"/>
      <c r="G2004" s="46"/>
      <c r="H2004" s="47"/>
      <c r="I2004" s="294"/>
      <c r="J2004" s="295"/>
      <c r="K2004" s="296"/>
      <c r="L2004" s="296"/>
      <c r="M2004" s="47"/>
      <c r="N2004" s="47"/>
      <c r="O2004" s="369"/>
      <c r="P2004" s="369"/>
      <c r="Q2004" s="298"/>
      <c r="R2004" s="298"/>
      <c r="S2004" s="298"/>
      <c r="T2004" s="298"/>
      <c r="U2004" s="298"/>
      <c r="V2004" s="298"/>
      <c r="W2004" s="309"/>
      <c r="X2004" s="309"/>
      <c r="Y2004" s="309"/>
      <c r="Z2004" s="309"/>
      <c r="AA2004" s="308"/>
      <c r="AB2004" s="308"/>
      <c r="AC2004" s="308"/>
      <c r="AD2004" s="308"/>
      <c r="AE2004" s="317"/>
      <c r="AF2004" s="317"/>
      <c r="AG2004" s="308"/>
      <c r="AH2004" s="317"/>
      <c r="AI2004" s="317"/>
      <c r="AJ2004" s="308"/>
      <c r="AK2004" s="308"/>
      <c r="AL2004" s="308"/>
      <c r="AM2004" s="308"/>
      <c r="AN2004" s="302"/>
      <c r="AO2004" s="302"/>
      <c r="AP2004" s="302"/>
      <c r="AQ2004" s="302"/>
      <c r="AR2004" s="302"/>
      <c r="AS2004" s="302"/>
      <c r="AT2004" s="302"/>
      <c r="AU2004" s="302"/>
      <c r="AV2004" s="302"/>
      <c r="AW2004" s="302"/>
      <c r="AX2004" s="302"/>
      <c r="AY2004" s="302"/>
      <c r="AZ2004" s="302"/>
      <c r="BA2004" s="302"/>
      <c r="BB2004" s="302"/>
      <c r="BC2004" s="302"/>
      <c r="BD2004" s="302"/>
      <c r="BE2004" s="302"/>
      <c r="BF2004" s="329"/>
      <c r="BG2004" s="302"/>
      <c r="BH2004" s="302"/>
      <c r="BI2004" s="302"/>
      <c r="BJ2004" s="302"/>
      <c r="BK2004" s="302"/>
      <c r="BL2004" s="302"/>
      <c r="BM2004" s="302"/>
      <c r="BN2004" s="302"/>
      <c r="BO2004" s="302"/>
      <c r="BP2004" s="302"/>
      <c r="BQ2004" s="302"/>
      <c r="BR2004" s="302"/>
      <c r="BS2004" s="302"/>
      <c r="BT2004" s="302"/>
      <c r="BU2004" s="302"/>
      <c r="BV2004" s="302"/>
      <c r="BW2004" s="302"/>
      <c r="BX2004" s="302"/>
    </row>
    <row r="2005">
      <c r="A2005" s="328"/>
      <c r="B2005" s="328"/>
      <c r="C2005" s="328"/>
      <c r="D2005" s="400"/>
      <c r="E2005" s="46"/>
      <c r="F2005" s="46"/>
      <c r="G2005" s="46"/>
      <c r="H2005" s="47"/>
      <c r="I2005" s="294"/>
      <c r="J2005" s="295"/>
      <c r="K2005" s="296"/>
      <c r="L2005" s="296"/>
      <c r="M2005" s="47"/>
      <c r="N2005" s="47"/>
      <c r="O2005" s="369"/>
      <c r="P2005" s="369"/>
      <c r="Q2005" s="298"/>
      <c r="R2005" s="298"/>
      <c r="S2005" s="298"/>
      <c r="T2005" s="298"/>
      <c r="U2005" s="298"/>
      <c r="V2005" s="298"/>
      <c r="W2005" s="309"/>
      <c r="X2005" s="309"/>
      <c r="Y2005" s="309"/>
      <c r="Z2005" s="309"/>
      <c r="AA2005" s="308"/>
      <c r="AB2005" s="308"/>
      <c r="AC2005" s="308"/>
      <c r="AD2005" s="308"/>
      <c r="AE2005" s="317"/>
      <c r="AF2005" s="317"/>
      <c r="AG2005" s="308"/>
      <c r="AH2005" s="317"/>
      <c r="AI2005" s="317"/>
      <c r="AJ2005" s="308"/>
      <c r="AK2005" s="308"/>
      <c r="AL2005" s="308"/>
      <c r="AM2005" s="308"/>
      <c r="AN2005" s="302"/>
      <c r="AO2005" s="302"/>
      <c r="AP2005" s="302"/>
      <c r="AQ2005" s="302"/>
      <c r="AR2005" s="302"/>
      <c r="AS2005" s="302"/>
      <c r="AT2005" s="302"/>
      <c r="AU2005" s="302"/>
      <c r="AV2005" s="302"/>
      <c r="AW2005" s="302"/>
      <c r="AX2005" s="302"/>
      <c r="AY2005" s="302"/>
      <c r="AZ2005" s="302"/>
      <c r="BA2005" s="302"/>
      <c r="BB2005" s="302"/>
      <c r="BC2005" s="302"/>
      <c r="BD2005" s="302"/>
      <c r="BE2005" s="302"/>
      <c r="BF2005" s="329"/>
      <c r="BG2005" s="302"/>
      <c r="BH2005" s="302"/>
      <c r="BI2005" s="302"/>
      <c r="BJ2005" s="302"/>
      <c r="BK2005" s="302"/>
      <c r="BL2005" s="302"/>
      <c r="BM2005" s="302"/>
      <c r="BN2005" s="302"/>
      <c r="BO2005" s="302"/>
      <c r="BP2005" s="302"/>
      <c r="BQ2005" s="302"/>
      <c r="BR2005" s="302"/>
      <c r="BS2005" s="302"/>
      <c r="BT2005" s="302"/>
      <c r="BU2005" s="302"/>
      <c r="BV2005" s="302"/>
      <c r="BW2005" s="302"/>
      <c r="BX2005" s="302"/>
    </row>
    <row r="2006">
      <c r="A2006" s="328"/>
      <c r="B2006" s="328"/>
      <c r="C2006" s="328"/>
      <c r="D2006" s="400"/>
      <c r="E2006" s="46"/>
      <c r="F2006" s="46"/>
      <c r="G2006" s="46"/>
      <c r="H2006" s="47"/>
      <c r="I2006" s="294"/>
      <c r="J2006" s="295"/>
      <c r="K2006" s="296"/>
      <c r="L2006" s="296"/>
      <c r="M2006" s="47"/>
      <c r="N2006" s="47"/>
      <c r="O2006" s="369"/>
      <c r="P2006" s="369"/>
      <c r="Q2006" s="298"/>
      <c r="R2006" s="298"/>
      <c r="S2006" s="298"/>
      <c r="T2006" s="298"/>
      <c r="U2006" s="298"/>
      <c r="V2006" s="298"/>
      <c r="W2006" s="309"/>
      <c r="X2006" s="309"/>
      <c r="Y2006" s="309"/>
      <c r="Z2006" s="309"/>
      <c r="AA2006" s="308"/>
      <c r="AB2006" s="308"/>
      <c r="AC2006" s="308"/>
      <c r="AD2006" s="308"/>
      <c r="AE2006" s="317"/>
      <c r="AF2006" s="317"/>
      <c r="AG2006" s="308"/>
      <c r="AH2006" s="317"/>
      <c r="AI2006" s="317"/>
      <c r="AJ2006" s="308"/>
      <c r="AK2006" s="308"/>
      <c r="AL2006" s="308"/>
      <c r="AM2006" s="308"/>
      <c r="AN2006" s="302"/>
      <c r="AO2006" s="302"/>
      <c r="AP2006" s="302"/>
      <c r="AQ2006" s="302"/>
      <c r="AR2006" s="302"/>
      <c r="AS2006" s="302"/>
      <c r="AT2006" s="302"/>
      <c r="AU2006" s="302"/>
      <c r="AV2006" s="302"/>
      <c r="AW2006" s="302"/>
      <c r="AX2006" s="302"/>
      <c r="AY2006" s="302"/>
      <c r="AZ2006" s="302"/>
      <c r="BA2006" s="302"/>
      <c r="BB2006" s="302"/>
      <c r="BC2006" s="302"/>
      <c r="BD2006" s="302"/>
      <c r="BE2006" s="302"/>
      <c r="BF2006" s="329"/>
      <c r="BG2006" s="302"/>
      <c r="BH2006" s="302"/>
      <c r="BI2006" s="302"/>
      <c r="BJ2006" s="302"/>
      <c r="BK2006" s="302"/>
      <c r="BL2006" s="302"/>
      <c r="BM2006" s="302"/>
      <c r="BN2006" s="302"/>
      <c r="BO2006" s="302"/>
      <c r="BP2006" s="302"/>
      <c r="BQ2006" s="302"/>
      <c r="BR2006" s="302"/>
      <c r="BS2006" s="302"/>
      <c r="BT2006" s="302"/>
      <c r="BU2006" s="302"/>
      <c r="BV2006" s="302"/>
      <c r="BW2006" s="302"/>
      <c r="BX2006" s="302"/>
    </row>
    <row r="2007">
      <c r="A2007" s="328"/>
      <c r="B2007" s="328"/>
      <c r="C2007" s="328"/>
      <c r="D2007" s="400"/>
      <c r="E2007" s="46"/>
      <c r="F2007" s="46"/>
      <c r="G2007" s="46"/>
      <c r="H2007" s="47"/>
      <c r="I2007" s="294"/>
      <c r="J2007" s="295"/>
      <c r="K2007" s="296"/>
      <c r="L2007" s="296"/>
      <c r="M2007" s="47"/>
      <c r="N2007" s="47"/>
      <c r="O2007" s="369"/>
      <c r="P2007" s="369"/>
      <c r="Q2007" s="298"/>
      <c r="R2007" s="298"/>
      <c r="S2007" s="298"/>
      <c r="T2007" s="298"/>
      <c r="U2007" s="298"/>
      <c r="V2007" s="298"/>
      <c r="W2007" s="309"/>
      <c r="X2007" s="309"/>
      <c r="Y2007" s="309"/>
      <c r="Z2007" s="309"/>
      <c r="AA2007" s="308"/>
      <c r="AB2007" s="308"/>
      <c r="AC2007" s="308"/>
      <c r="AD2007" s="308"/>
      <c r="AE2007" s="317"/>
      <c r="AF2007" s="317"/>
      <c r="AG2007" s="308"/>
      <c r="AH2007" s="317"/>
      <c r="AI2007" s="317"/>
      <c r="AJ2007" s="308"/>
      <c r="AK2007" s="308"/>
      <c r="AL2007" s="308"/>
      <c r="AM2007" s="308"/>
      <c r="AN2007" s="302"/>
      <c r="AO2007" s="302"/>
      <c r="AP2007" s="302"/>
      <c r="AQ2007" s="302"/>
      <c r="AR2007" s="302"/>
      <c r="AS2007" s="302"/>
      <c r="AT2007" s="302"/>
      <c r="AU2007" s="302"/>
      <c r="AV2007" s="302"/>
      <c r="AW2007" s="302"/>
      <c r="AX2007" s="302"/>
      <c r="AY2007" s="302"/>
      <c r="AZ2007" s="302"/>
      <c r="BA2007" s="302"/>
      <c r="BB2007" s="302"/>
      <c r="BC2007" s="302"/>
      <c r="BD2007" s="302"/>
      <c r="BE2007" s="302"/>
      <c r="BF2007" s="329"/>
      <c r="BG2007" s="302"/>
      <c r="BH2007" s="302"/>
      <c r="BI2007" s="302"/>
      <c r="BJ2007" s="302"/>
      <c r="BK2007" s="302"/>
      <c r="BL2007" s="302"/>
      <c r="BM2007" s="302"/>
      <c r="BN2007" s="302"/>
      <c r="BO2007" s="302"/>
      <c r="BP2007" s="302"/>
      <c r="BQ2007" s="302"/>
      <c r="BR2007" s="302"/>
      <c r="BS2007" s="302"/>
      <c r="BT2007" s="302"/>
      <c r="BU2007" s="302"/>
      <c r="BV2007" s="302"/>
      <c r="BW2007" s="302"/>
      <c r="BX2007" s="302"/>
    </row>
    <row r="2008">
      <c r="A2008" s="328"/>
      <c r="B2008" s="328"/>
      <c r="C2008" s="328"/>
      <c r="D2008" s="400"/>
      <c r="E2008" s="46"/>
      <c r="F2008" s="46"/>
      <c r="G2008" s="46"/>
      <c r="H2008" s="47"/>
      <c r="I2008" s="294"/>
      <c r="J2008" s="295"/>
      <c r="K2008" s="296"/>
      <c r="L2008" s="296"/>
      <c r="M2008" s="47"/>
      <c r="N2008" s="47"/>
      <c r="O2008" s="369"/>
      <c r="P2008" s="369"/>
      <c r="Q2008" s="298"/>
      <c r="R2008" s="298"/>
      <c r="S2008" s="298"/>
      <c r="T2008" s="298"/>
      <c r="U2008" s="298"/>
      <c r="V2008" s="298"/>
      <c r="W2008" s="309"/>
      <c r="X2008" s="309"/>
      <c r="Y2008" s="309"/>
      <c r="Z2008" s="309"/>
      <c r="AA2008" s="308"/>
      <c r="AB2008" s="308"/>
      <c r="AC2008" s="308"/>
      <c r="AD2008" s="308"/>
      <c r="AE2008" s="317"/>
      <c r="AF2008" s="317"/>
      <c r="AG2008" s="308"/>
      <c r="AH2008" s="317"/>
      <c r="AI2008" s="317"/>
      <c r="AJ2008" s="308"/>
      <c r="AK2008" s="308"/>
      <c r="AL2008" s="308"/>
      <c r="AM2008" s="308"/>
      <c r="AN2008" s="302"/>
      <c r="AO2008" s="302"/>
      <c r="AP2008" s="302"/>
      <c r="AQ2008" s="302"/>
      <c r="AR2008" s="302"/>
      <c r="AS2008" s="302"/>
      <c r="AT2008" s="302"/>
      <c r="AU2008" s="302"/>
      <c r="AV2008" s="302"/>
      <c r="AW2008" s="302"/>
      <c r="AX2008" s="302"/>
      <c r="AY2008" s="302"/>
      <c r="AZ2008" s="302"/>
      <c r="BA2008" s="302"/>
      <c r="BB2008" s="302"/>
      <c r="BC2008" s="302"/>
      <c r="BD2008" s="302"/>
      <c r="BE2008" s="302"/>
      <c r="BF2008" s="329"/>
      <c r="BG2008" s="302"/>
      <c r="BH2008" s="302"/>
      <c r="BI2008" s="302"/>
      <c r="BJ2008" s="302"/>
      <c r="BK2008" s="302"/>
      <c r="BL2008" s="302"/>
      <c r="BM2008" s="302"/>
      <c r="BN2008" s="302"/>
      <c r="BO2008" s="302"/>
      <c r="BP2008" s="302"/>
      <c r="BQ2008" s="302"/>
      <c r="BR2008" s="302"/>
      <c r="BS2008" s="302"/>
      <c r="BT2008" s="302"/>
      <c r="BU2008" s="302"/>
      <c r="BV2008" s="302"/>
      <c r="BW2008" s="302"/>
      <c r="BX2008" s="302"/>
    </row>
    <row r="2009">
      <c r="A2009" s="328"/>
      <c r="B2009" s="328"/>
      <c r="C2009" s="328"/>
      <c r="D2009" s="400"/>
      <c r="E2009" s="46"/>
      <c r="F2009" s="46"/>
      <c r="G2009" s="46"/>
      <c r="H2009" s="47"/>
      <c r="I2009" s="294"/>
      <c r="J2009" s="295"/>
      <c r="K2009" s="296"/>
      <c r="L2009" s="296"/>
      <c r="M2009" s="47"/>
      <c r="N2009" s="47"/>
      <c r="O2009" s="369"/>
      <c r="P2009" s="369"/>
      <c r="Q2009" s="298"/>
      <c r="R2009" s="298"/>
      <c r="S2009" s="298"/>
      <c r="T2009" s="298"/>
      <c r="U2009" s="298"/>
      <c r="V2009" s="298"/>
      <c r="W2009" s="309"/>
      <c r="X2009" s="309"/>
      <c r="Y2009" s="309"/>
      <c r="Z2009" s="309"/>
      <c r="AA2009" s="308"/>
      <c r="AB2009" s="308"/>
      <c r="AC2009" s="308"/>
      <c r="AD2009" s="308"/>
      <c r="AE2009" s="317"/>
      <c r="AF2009" s="317"/>
      <c r="AG2009" s="308"/>
      <c r="AH2009" s="317"/>
      <c r="AI2009" s="317"/>
      <c r="AJ2009" s="308"/>
      <c r="AK2009" s="308"/>
      <c r="AL2009" s="308"/>
      <c r="AM2009" s="308"/>
      <c r="AN2009" s="302"/>
      <c r="AO2009" s="302"/>
      <c r="AP2009" s="302"/>
      <c r="AQ2009" s="302"/>
      <c r="AR2009" s="302"/>
      <c r="AS2009" s="302"/>
      <c r="AT2009" s="302"/>
      <c r="AU2009" s="302"/>
      <c r="AV2009" s="302"/>
      <c r="AW2009" s="302"/>
      <c r="AX2009" s="302"/>
      <c r="AY2009" s="302"/>
      <c r="AZ2009" s="302"/>
      <c r="BA2009" s="302"/>
      <c r="BB2009" s="302"/>
      <c r="BC2009" s="302"/>
      <c r="BD2009" s="302"/>
      <c r="BE2009" s="302"/>
      <c r="BF2009" s="329"/>
      <c r="BG2009" s="302"/>
      <c r="BH2009" s="302"/>
      <c r="BI2009" s="302"/>
      <c r="BJ2009" s="302"/>
      <c r="BK2009" s="302"/>
      <c r="BL2009" s="302"/>
      <c r="BM2009" s="302"/>
      <c r="BN2009" s="302"/>
      <c r="BO2009" s="302"/>
      <c r="BP2009" s="302"/>
      <c r="BQ2009" s="302"/>
      <c r="BR2009" s="302"/>
      <c r="BS2009" s="302"/>
      <c r="BT2009" s="302"/>
      <c r="BU2009" s="302"/>
      <c r="BV2009" s="302"/>
      <c r="BW2009" s="302"/>
      <c r="BX2009" s="302"/>
    </row>
    <row r="2010">
      <c r="A2010" s="328"/>
      <c r="B2010" s="328"/>
      <c r="C2010" s="328"/>
      <c r="D2010" s="400"/>
      <c r="E2010" s="46"/>
      <c r="F2010" s="46"/>
      <c r="G2010" s="46"/>
      <c r="H2010" s="47"/>
      <c r="I2010" s="294"/>
      <c r="J2010" s="295"/>
      <c r="K2010" s="296"/>
      <c r="L2010" s="296"/>
      <c r="M2010" s="47"/>
      <c r="N2010" s="47"/>
      <c r="O2010" s="369"/>
      <c r="P2010" s="369"/>
      <c r="Q2010" s="298"/>
      <c r="R2010" s="298"/>
      <c r="S2010" s="298"/>
      <c r="T2010" s="298"/>
      <c r="U2010" s="298"/>
      <c r="V2010" s="298"/>
      <c r="W2010" s="309"/>
      <c r="X2010" s="309"/>
      <c r="Y2010" s="309"/>
      <c r="Z2010" s="309"/>
      <c r="AA2010" s="308"/>
      <c r="AB2010" s="308"/>
      <c r="AC2010" s="308"/>
      <c r="AD2010" s="308"/>
      <c r="AE2010" s="317"/>
      <c r="AF2010" s="317"/>
      <c r="AG2010" s="308"/>
      <c r="AH2010" s="317"/>
      <c r="AI2010" s="317"/>
      <c r="AJ2010" s="308"/>
      <c r="AK2010" s="308"/>
      <c r="AL2010" s="308"/>
      <c r="AM2010" s="308"/>
      <c r="AN2010" s="302"/>
      <c r="AO2010" s="302"/>
      <c r="AP2010" s="302"/>
      <c r="AQ2010" s="302"/>
      <c r="AR2010" s="302"/>
      <c r="AS2010" s="302"/>
      <c r="AT2010" s="302"/>
      <c r="AU2010" s="302"/>
      <c r="AV2010" s="302"/>
      <c r="AW2010" s="302"/>
      <c r="AX2010" s="302"/>
      <c r="AY2010" s="302"/>
      <c r="AZ2010" s="302"/>
      <c r="BA2010" s="302"/>
      <c r="BB2010" s="302"/>
      <c r="BC2010" s="302"/>
      <c r="BD2010" s="302"/>
      <c r="BE2010" s="302"/>
      <c r="BF2010" s="329"/>
      <c r="BG2010" s="302"/>
      <c r="BH2010" s="302"/>
      <c r="BI2010" s="302"/>
      <c r="BJ2010" s="302"/>
      <c r="BK2010" s="302"/>
      <c r="BL2010" s="302"/>
      <c r="BM2010" s="302"/>
      <c r="BN2010" s="302"/>
      <c r="BO2010" s="302"/>
      <c r="BP2010" s="302"/>
      <c r="BQ2010" s="302"/>
      <c r="BR2010" s="302"/>
      <c r="BS2010" s="302"/>
      <c r="BT2010" s="302"/>
      <c r="BU2010" s="302"/>
      <c r="BV2010" s="302"/>
      <c r="BW2010" s="302"/>
      <c r="BX2010" s="302"/>
    </row>
    <row r="2011">
      <c r="A2011" s="328"/>
      <c r="B2011" s="328"/>
      <c r="C2011" s="328"/>
      <c r="D2011" s="400"/>
      <c r="E2011" s="46"/>
      <c r="F2011" s="46"/>
      <c r="G2011" s="46"/>
      <c r="H2011" s="47"/>
      <c r="I2011" s="294"/>
      <c r="J2011" s="295"/>
      <c r="K2011" s="296"/>
      <c r="L2011" s="296"/>
      <c r="M2011" s="47"/>
      <c r="N2011" s="47"/>
      <c r="O2011" s="369"/>
      <c r="P2011" s="369"/>
      <c r="Q2011" s="298"/>
      <c r="R2011" s="298"/>
      <c r="S2011" s="298"/>
      <c r="T2011" s="298"/>
      <c r="U2011" s="298"/>
      <c r="V2011" s="298"/>
      <c r="W2011" s="309"/>
      <c r="X2011" s="309"/>
      <c r="Y2011" s="309"/>
      <c r="Z2011" s="309"/>
      <c r="AA2011" s="308"/>
      <c r="AB2011" s="308"/>
      <c r="AC2011" s="308"/>
      <c r="AD2011" s="308"/>
      <c r="AE2011" s="317"/>
      <c r="AF2011" s="317"/>
      <c r="AG2011" s="308"/>
      <c r="AH2011" s="317"/>
      <c r="AI2011" s="317"/>
      <c r="AJ2011" s="308"/>
      <c r="AK2011" s="308"/>
      <c r="AL2011" s="308"/>
      <c r="AM2011" s="308"/>
      <c r="AN2011" s="302"/>
      <c r="AO2011" s="302"/>
      <c r="AP2011" s="302"/>
      <c r="AQ2011" s="302"/>
      <c r="AR2011" s="302"/>
      <c r="AS2011" s="302"/>
      <c r="AT2011" s="302"/>
      <c r="AU2011" s="302"/>
      <c r="AV2011" s="302"/>
      <c r="AW2011" s="302"/>
      <c r="AX2011" s="302"/>
      <c r="AY2011" s="302"/>
      <c r="AZ2011" s="302"/>
      <c r="BA2011" s="302"/>
      <c r="BB2011" s="302"/>
      <c r="BC2011" s="302"/>
      <c r="BD2011" s="302"/>
      <c r="BE2011" s="302"/>
      <c r="BF2011" s="329"/>
      <c r="BG2011" s="302"/>
      <c r="BH2011" s="302"/>
      <c r="BI2011" s="302"/>
      <c r="BJ2011" s="302"/>
      <c r="BK2011" s="302"/>
      <c r="BL2011" s="302"/>
      <c r="BM2011" s="302"/>
      <c r="BN2011" s="302"/>
      <c r="BO2011" s="302"/>
      <c r="BP2011" s="302"/>
      <c r="BQ2011" s="302"/>
      <c r="BR2011" s="302"/>
      <c r="BS2011" s="302"/>
      <c r="BT2011" s="302"/>
      <c r="BU2011" s="302"/>
      <c r="BV2011" s="302"/>
      <c r="BW2011" s="302"/>
      <c r="BX2011" s="302"/>
    </row>
    <row r="2012">
      <c r="A2012" s="328"/>
      <c r="B2012" s="328"/>
      <c r="C2012" s="328"/>
      <c r="D2012" s="400"/>
      <c r="E2012" s="46"/>
      <c r="F2012" s="46"/>
      <c r="G2012" s="46"/>
      <c r="H2012" s="47"/>
      <c r="I2012" s="294"/>
      <c r="J2012" s="295"/>
      <c r="K2012" s="296"/>
      <c r="L2012" s="296"/>
      <c r="M2012" s="47"/>
      <c r="N2012" s="47"/>
      <c r="O2012" s="369"/>
      <c r="P2012" s="369"/>
      <c r="Q2012" s="298"/>
      <c r="R2012" s="298"/>
      <c r="S2012" s="298"/>
      <c r="T2012" s="298"/>
      <c r="U2012" s="298"/>
      <c r="V2012" s="298"/>
      <c r="W2012" s="309"/>
      <c r="X2012" s="309"/>
      <c r="Y2012" s="309"/>
      <c r="Z2012" s="309"/>
      <c r="AA2012" s="308"/>
      <c r="AB2012" s="308"/>
      <c r="AC2012" s="308"/>
      <c r="AD2012" s="308"/>
      <c r="AE2012" s="317"/>
      <c r="AF2012" s="317"/>
      <c r="AG2012" s="308"/>
      <c r="AH2012" s="317"/>
      <c r="AI2012" s="317"/>
      <c r="AJ2012" s="308"/>
      <c r="AK2012" s="308"/>
      <c r="AL2012" s="308"/>
      <c r="AM2012" s="308"/>
      <c r="AN2012" s="302"/>
      <c r="AO2012" s="302"/>
      <c r="AP2012" s="302"/>
      <c r="AQ2012" s="302"/>
      <c r="AR2012" s="302"/>
      <c r="AS2012" s="302"/>
      <c r="AT2012" s="302"/>
      <c r="AU2012" s="302"/>
      <c r="AV2012" s="302"/>
      <c r="AW2012" s="302"/>
      <c r="AX2012" s="302"/>
      <c r="AY2012" s="302"/>
      <c r="AZ2012" s="302"/>
      <c r="BA2012" s="302"/>
      <c r="BB2012" s="302"/>
      <c r="BC2012" s="302"/>
      <c r="BD2012" s="302"/>
      <c r="BE2012" s="302"/>
      <c r="BF2012" s="329"/>
      <c r="BG2012" s="302"/>
      <c r="BH2012" s="302"/>
      <c r="BI2012" s="302"/>
      <c r="BJ2012" s="302"/>
      <c r="BK2012" s="302"/>
      <c r="BL2012" s="302"/>
      <c r="BM2012" s="302"/>
      <c r="BN2012" s="302"/>
      <c r="BO2012" s="302"/>
      <c r="BP2012" s="302"/>
      <c r="BQ2012" s="302"/>
      <c r="BR2012" s="302"/>
      <c r="BS2012" s="302"/>
      <c r="BT2012" s="302"/>
      <c r="BU2012" s="302"/>
      <c r="BV2012" s="302"/>
      <c r="BW2012" s="302"/>
      <c r="BX2012" s="302"/>
    </row>
    <row r="2013">
      <c r="A2013" s="328"/>
      <c r="B2013" s="328"/>
      <c r="C2013" s="328"/>
      <c r="D2013" s="400"/>
      <c r="E2013" s="46"/>
      <c r="F2013" s="46"/>
      <c r="G2013" s="46"/>
      <c r="H2013" s="47"/>
      <c r="I2013" s="294"/>
      <c r="J2013" s="295"/>
      <c r="K2013" s="296"/>
      <c r="L2013" s="296"/>
      <c r="M2013" s="47"/>
      <c r="N2013" s="47"/>
      <c r="O2013" s="369"/>
      <c r="P2013" s="369"/>
      <c r="Q2013" s="298"/>
      <c r="R2013" s="298"/>
      <c r="S2013" s="298"/>
      <c r="T2013" s="298"/>
      <c r="U2013" s="298"/>
      <c r="V2013" s="298"/>
      <c r="W2013" s="309"/>
      <c r="X2013" s="309"/>
      <c r="Y2013" s="309"/>
      <c r="Z2013" s="309"/>
      <c r="AA2013" s="308"/>
      <c r="AB2013" s="308"/>
      <c r="AC2013" s="308"/>
      <c r="AD2013" s="308"/>
      <c r="AE2013" s="317"/>
      <c r="AF2013" s="317"/>
      <c r="AG2013" s="308"/>
      <c r="AH2013" s="317"/>
      <c r="AI2013" s="317"/>
      <c r="AJ2013" s="308"/>
      <c r="AK2013" s="308"/>
      <c r="AL2013" s="308"/>
      <c r="AM2013" s="308"/>
      <c r="AN2013" s="302"/>
      <c r="AO2013" s="302"/>
      <c r="AP2013" s="302"/>
      <c r="AQ2013" s="302"/>
      <c r="AR2013" s="302"/>
      <c r="AS2013" s="302"/>
      <c r="AT2013" s="302"/>
      <c r="AU2013" s="302"/>
      <c r="AV2013" s="302"/>
      <c r="AW2013" s="302"/>
      <c r="AX2013" s="302"/>
      <c r="AY2013" s="302"/>
      <c r="AZ2013" s="302"/>
      <c r="BA2013" s="302"/>
      <c r="BB2013" s="302"/>
      <c r="BC2013" s="302"/>
      <c r="BD2013" s="302"/>
      <c r="BE2013" s="302"/>
      <c r="BF2013" s="329"/>
      <c r="BG2013" s="302"/>
      <c r="BH2013" s="302"/>
      <c r="BI2013" s="302"/>
      <c r="BJ2013" s="302"/>
      <c r="BK2013" s="302"/>
      <c r="BL2013" s="302"/>
      <c r="BM2013" s="302"/>
      <c r="BN2013" s="302"/>
      <c r="BO2013" s="302"/>
      <c r="BP2013" s="302"/>
      <c r="BQ2013" s="302"/>
      <c r="BR2013" s="302"/>
      <c r="BS2013" s="302"/>
      <c r="BT2013" s="302"/>
      <c r="BU2013" s="302"/>
      <c r="BV2013" s="302"/>
      <c r="BW2013" s="302"/>
      <c r="BX2013" s="302"/>
    </row>
    <row r="2014">
      <c r="A2014" s="328"/>
      <c r="B2014" s="328"/>
      <c r="C2014" s="328"/>
      <c r="D2014" s="400"/>
      <c r="E2014" s="46"/>
      <c r="F2014" s="46"/>
      <c r="G2014" s="46"/>
      <c r="H2014" s="47"/>
      <c r="I2014" s="294"/>
      <c r="J2014" s="295"/>
      <c r="K2014" s="296"/>
      <c r="L2014" s="296"/>
      <c r="M2014" s="47"/>
      <c r="N2014" s="47"/>
      <c r="O2014" s="369"/>
      <c r="P2014" s="369"/>
      <c r="Q2014" s="298"/>
      <c r="R2014" s="298"/>
      <c r="S2014" s="298"/>
      <c r="T2014" s="298"/>
      <c r="U2014" s="298"/>
      <c r="V2014" s="298"/>
      <c r="W2014" s="309"/>
      <c r="X2014" s="309"/>
      <c r="Y2014" s="309"/>
      <c r="Z2014" s="309"/>
      <c r="AA2014" s="308"/>
      <c r="AB2014" s="308"/>
      <c r="AC2014" s="308"/>
      <c r="AD2014" s="308"/>
      <c r="AE2014" s="317"/>
      <c r="AF2014" s="317"/>
      <c r="AG2014" s="308"/>
      <c r="AH2014" s="317"/>
      <c r="AI2014" s="317"/>
      <c r="AJ2014" s="308"/>
      <c r="AK2014" s="308"/>
      <c r="AL2014" s="308"/>
      <c r="AM2014" s="308"/>
      <c r="AN2014" s="302"/>
      <c r="AO2014" s="302"/>
      <c r="AP2014" s="302"/>
      <c r="AQ2014" s="302"/>
      <c r="AR2014" s="302"/>
      <c r="AS2014" s="302"/>
      <c r="AT2014" s="302"/>
      <c r="AU2014" s="302"/>
      <c r="AV2014" s="302"/>
      <c r="AW2014" s="302"/>
      <c r="AX2014" s="302"/>
      <c r="AY2014" s="302"/>
      <c r="AZ2014" s="302"/>
      <c r="BA2014" s="302"/>
      <c r="BB2014" s="302"/>
      <c r="BC2014" s="302"/>
      <c r="BD2014" s="302"/>
      <c r="BE2014" s="302"/>
      <c r="BF2014" s="329"/>
      <c r="BG2014" s="302"/>
      <c r="BH2014" s="302"/>
      <c r="BI2014" s="302"/>
      <c r="BJ2014" s="302"/>
      <c r="BK2014" s="302"/>
      <c r="BL2014" s="302"/>
      <c r="BM2014" s="302"/>
      <c r="BN2014" s="302"/>
      <c r="BO2014" s="302"/>
      <c r="BP2014" s="302"/>
      <c r="BQ2014" s="302"/>
      <c r="BR2014" s="302"/>
      <c r="BS2014" s="302"/>
      <c r="BT2014" s="302"/>
      <c r="BU2014" s="302"/>
      <c r="BV2014" s="302"/>
      <c r="BW2014" s="302"/>
      <c r="BX2014" s="302"/>
    </row>
    <row r="2015">
      <c r="A2015" s="328"/>
      <c r="B2015" s="328"/>
      <c r="C2015" s="328"/>
      <c r="D2015" s="400"/>
      <c r="E2015" s="46"/>
      <c r="F2015" s="46"/>
      <c r="G2015" s="46"/>
      <c r="H2015" s="47"/>
      <c r="I2015" s="294"/>
      <c r="J2015" s="295"/>
      <c r="K2015" s="296"/>
      <c r="L2015" s="296"/>
      <c r="M2015" s="47"/>
      <c r="N2015" s="47"/>
      <c r="O2015" s="369"/>
      <c r="P2015" s="369"/>
      <c r="Q2015" s="298"/>
      <c r="R2015" s="298"/>
      <c r="S2015" s="298"/>
      <c r="T2015" s="298"/>
      <c r="U2015" s="298"/>
      <c r="V2015" s="298"/>
      <c r="W2015" s="309"/>
      <c r="X2015" s="309"/>
      <c r="Y2015" s="309"/>
      <c r="Z2015" s="309"/>
      <c r="AA2015" s="308"/>
      <c r="AB2015" s="308"/>
      <c r="AC2015" s="308"/>
      <c r="AD2015" s="308"/>
      <c r="AE2015" s="317"/>
      <c r="AF2015" s="317"/>
      <c r="AG2015" s="308"/>
      <c r="AH2015" s="317"/>
      <c r="AI2015" s="317"/>
      <c r="AJ2015" s="308"/>
      <c r="AK2015" s="308"/>
      <c r="AL2015" s="308"/>
      <c r="AM2015" s="308"/>
      <c r="AN2015" s="302"/>
      <c r="AO2015" s="302"/>
      <c r="AP2015" s="302"/>
      <c r="AQ2015" s="302"/>
      <c r="AR2015" s="302"/>
      <c r="AS2015" s="302"/>
      <c r="AT2015" s="302"/>
      <c r="AU2015" s="302"/>
      <c r="AV2015" s="302"/>
      <c r="AW2015" s="302"/>
      <c r="AX2015" s="302"/>
      <c r="AY2015" s="302"/>
      <c r="AZ2015" s="302"/>
      <c r="BA2015" s="302"/>
      <c r="BB2015" s="302"/>
      <c r="BC2015" s="302"/>
      <c r="BD2015" s="302"/>
      <c r="BE2015" s="302"/>
      <c r="BF2015" s="329"/>
      <c r="BG2015" s="302"/>
      <c r="BH2015" s="302"/>
      <c r="BI2015" s="302"/>
      <c r="BJ2015" s="302"/>
      <c r="BK2015" s="302"/>
      <c r="BL2015" s="302"/>
      <c r="BM2015" s="302"/>
      <c r="BN2015" s="302"/>
      <c r="BO2015" s="302"/>
      <c r="BP2015" s="302"/>
      <c r="BQ2015" s="302"/>
      <c r="BR2015" s="302"/>
      <c r="BS2015" s="302"/>
      <c r="BT2015" s="302"/>
      <c r="BU2015" s="302"/>
      <c r="BV2015" s="302"/>
      <c r="BW2015" s="302"/>
      <c r="BX2015" s="302"/>
    </row>
    <row r="2016">
      <c r="A2016" s="328"/>
      <c r="B2016" s="328"/>
      <c r="C2016" s="328"/>
      <c r="D2016" s="400"/>
      <c r="E2016" s="46"/>
      <c r="F2016" s="46"/>
      <c r="G2016" s="46"/>
      <c r="H2016" s="47"/>
      <c r="I2016" s="294"/>
      <c r="J2016" s="295"/>
      <c r="K2016" s="296"/>
      <c r="L2016" s="296"/>
      <c r="M2016" s="47"/>
      <c r="N2016" s="47"/>
      <c r="O2016" s="369"/>
      <c r="P2016" s="369"/>
      <c r="Q2016" s="298"/>
      <c r="R2016" s="298"/>
      <c r="S2016" s="298"/>
      <c r="T2016" s="298"/>
      <c r="U2016" s="298"/>
      <c r="V2016" s="298"/>
      <c r="W2016" s="309"/>
      <c r="X2016" s="309"/>
      <c r="Y2016" s="309"/>
      <c r="Z2016" s="309"/>
      <c r="AA2016" s="308"/>
      <c r="AB2016" s="308"/>
      <c r="AC2016" s="308"/>
      <c r="AD2016" s="308"/>
      <c r="AE2016" s="317"/>
      <c r="AF2016" s="317"/>
      <c r="AG2016" s="308"/>
      <c r="AH2016" s="317"/>
      <c r="AI2016" s="317"/>
      <c r="AJ2016" s="308"/>
      <c r="AK2016" s="308"/>
      <c r="AL2016" s="308"/>
      <c r="AM2016" s="308"/>
      <c r="AN2016" s="302"/>
      <c r="AO2016" s="302"/>
      <c r="AP2016" s="302"/>
      <c r="AQ2016" s="302"/>
      <c r="AR2016" s="302"/>
      <c r="AS2016" s="302"/>
      <c r="AT2016" s="302"/>
      <c r="AU2016" s="302"/>
      <c r="AV2016" s="302"/>
      <c r="AW2016" s="302"/>
      <c r="AX2016" s="302"/>
      <c r="AY2016" s="302"/>
      <c r="AZ2016" s="302"/>
      <c r="BA2016" s="302"/>
      <c r="BB2016" s="302"/>
      <c r="BC2016" s="302"/>
      <c r="BD2016" s="302"/>
      <c r="BE2016" s="302"/>
      <c r="BF2016" s="329"/>
      <c r="BG2016" s="302"/>
      <c r="BH2016" s="302"/>
      <c r="BI2016" s="302"/>
      <c r="BJ2016" s="302"/>
      <c r="BK2016" s="302"/>
      <c r="BL2016" s="302"/>
      <c r="BM2016" s="302"/>
      <c r="BN2016" s="302"/>
      <c r="BO2016" s="302"/>
      <c r="BP2016" s="302"/>
      <c r="BQ2016" s="302"/>
      <c r="BR2016" s="302"/>
      <c r="BS2016" s="302"/>
      <c r="BT2016" s="302"/>
      <c r="BU2016" s="302"/>
      <c r="BV2016" s="302"/>
      <c r="BW2016" s="302"/>
      <c r="BX2016" s="302"/>
    </row>
    <row r="2017">
      <c r="A2017" s="328"/>
      <c r="B2017" s="328"/>
      <c r="C2017" s="328"/>
      <c r="D2017" s="400"/>
      <c r="E2017" s="46"/>
      <c r="F2017" s="46"/>
      <c r="G2017" s="46"/>
      <c r="H2017" s="47"/>
      <c r="I2017" s="294"/>
      <c r="J2017" s="295"/>
      <c r="K2017" s="296"/>
      <c r="L2017" s="296"/>
      <c r="M2017" s="47"/>
      <c r="N2017" s="47"/>
      <c r="O2017" s="369"/>
      <c r="P2017" s="369"/>
      <c r="Q2017" s="298"/>
      <c r="R2017" s="298"/>
      <c r="S2017" s="298"/>
      <c r="T2017" s="298"/>
      <c r="U2017" s="298"/>
      <c r="V2017" s="298"/>
      <c r="W2017" s="309"/>
      <c r="X2017" s="309"/>
      <c r="Y2017" s="309"/>
      <c r="Z2017" s="309"/>
      <c r="AA2017" s="308"/>
      <c r="AB2017" s="308"/>
      <c r="AC2017" s="308"/>
      <c r="AD2017" s="308"/>
      <c r="AE2017" s="317"/>
      <c r="AF2017" s="317"/>
      <c r="AG2017" s="308"/>
      <c r="AH2017" s="317"/>
      <c r="AI2017" s="317"/>
      <c r="AJ2017" s="308"/>
      <c r="AK2017" s="308"/>
      <c r="AL2017" s="308"/>
      <c r="AM2017" s="308"/>
      <c r="AN2017" s="302"/>
      <c r="AO2017" s="302"/>
      <c r="AP2017" s="302"/>
      <c r="AQ2017" s="302"/>
      <c r="AR2017" s="302"/>
      <c r="AS2017" s="302"/>
      <c r="AT2017" s="302"/>
      <c r="AU2017" s="302"/>
      <c r="AV2017" s="302"/>
      <c r="AW2017" s="302"/>
      <c r="AX2017" s="302"/>
      <c r="AY2017" s="302"/>
      <c r="AZ2017" s="302"/>
      <c r="BA2017" s="302"/>
      <c r="BB2017" s="302"/>
      <c r="BC2017" s="302"/>
      <c r="BD2017" s="302"/>
      <c r="BE2017" s="302"/>
      <c r="BF2017" s="329"/>
      <c r="BG2017" s="302"/>
      <c r="BH2017" s="302"/>
      <c r="BI2017" s="302"/>
      <c r="BJ2017" s="302"/>
      <c r="BK2017" s="302"/>
      <c r="BL2017" s="302"/>
      <c r="BM2017" s="302"/>
      <c r="BN2017" s="302"/>
      <c r="BO2017" s="302"/>
      <c r="BP2017" s="302"/>
      <c r="BQ2017" s="302"/>
      <c r="BR2017" s="302"/>
      <c r="BS2017" s="302"/>
      <c r="BT2017" s="302"/>
      <c r="BU2017" s="302"/>
      <c r="BV2017" s="302"/>
      <c r="BW2017" s="302"/>
      <c r="BX2017" s="302"/>
    </row>
    <row r="2018">
      <c r="A2018" s="328"/>
      <c r="B2018" s="328"/>
      <c r="C2018" s="328"/>
      <c r="D2018" s="400"/>
      <c r="E2018" s="46"/>
      <c r="F2018" s="46"/>
      <c r="G2018" s="46"/>
      <c r="H2018" s="47"/>
      <c r="I2018" s="294"/>
      <c r="J2018" s="295"/>
      <c r="K2018" s="296"/>
      <c r="L2018" s="296"/>
      <c r="M2018" s="47"/>
      <c r="N2018" s="47"/>
      <c r="O2018" s="369"/>
      <c r="P2018" s="369"/>
      <c r="Q2018" s="298"/>
      <c r="R2018" s="298"/>
      <c r="S2018" s="298"/>
      <c r="T2018" s="298"/>
      <c r="U2018" s="298"/>
      <c r="V2018" s="298"/>
      <c r="W2018" s="309"/>
      <c r="X2018" s="309"/>
      <c r="Y2018" s="309"/>
      <c r="Z2018" s="309"/>
      <c r="AA2018" s="308"/>
      <c r="AB2018" s="308"/>
      <c r="AC2018" s="308"/>
      <c r="AD2018" s="308"/>
      <c r="AE2018" s="317"/>
      <c r="AF2018" s="317"/>
      <c r="AG2018" s="308"/>
      <c r="AH2018" s="317"/>
      <c r="AI2018" s="317"/>
      <c r="AJ2018" s="308"/>
      <c r="AK2018" s="308"/>
      <c r="AL2018" s="308"/>
      <c r="AM2018" s="308"/>
      <c r="AN2018" s="302"/>
      <c r="AO2018" s="302"/>
      <c r="AP2018" s="302"/>
      <c r="AQ2018" s="302"/>
      <c r="AR2018" s="302"/>
      <c r="AS2018" s="302"/>
      <c r="AT2018" s="302"/>
      <c r="AU2018" s="302"/>
      <c r="AV2018" s="302"/>
      <c r="AW2018" s="302"/>
      <c r="AX2018" s="302"/>
      <c r="AY2018" s="302"/>
      <c r="AZ2018" s="302"/>
      <c r="BA2018" s="302"/>
      <c r="BB2018" s="302"/>
      <c r="BC2018" s="302"/>
      <c r="BD2018" s="302"/>
      <c r="BE2018" s="302"/>
      <c r="BF2018" s="329"/>
      <c r="BG2018" s="302"/>
      <c r="BH2018" s="302"/>
      <c r="BI2018" s="302"/>
      <c r="BJ2018" s="302"/>
      <c r="BK2018" s="302"/>
      <c r="BL2018" s="302"/>
      <c r="BM2018" s="302"/>
      <c r="BN2018" s="302"/>
      <c r="BO2018" s="302"/>
      <c r="BP2018" s="302"/>
      <c r="BQ2018" s="302"/>
      <c r="BR2018" s="302"/>
      <c r="BS2018" s="302"/>
      <c r="BT2018" s="302"/>
      <c r="BU2018" s="302"/>
      <c r="BV2018" s="302"/>
      <c r="BW2018" s="302"/>
      <c r="BX2018" s="302"/>
    </row>
    <row r="2019">
      <c r="A2019" s="328"/>
      <c r="B2019" s="328"/>
      <c r="C2019" s="328"/>
      <c r="D2019" s="400"/>
      <c r="E2019" s="46"/>
      <c r="F2019" s="46"/>
      <c r="G2019" s="46"/>
      <c r="H2019" s="47"/>
      <c r="I2019" s="294"/>
      <c r="J2019" s="295"/>
      <c r="K2019" s="296"/>
      <c r="L2019" s="296"/>
      <c r="M2019" s="47"/>
      <c r="N2019" s="47"/>
      <c r="O2019" s="369"/>
      <c r="P2019" s="369"/>
      <c r="Q2019" s="298"/>
      <c r="R2019" s="298"/>
      <c r="S2019" s="298"/>
      <c r="T2019" s="298"/>
      <c r="U2019" s="298"/>
      <c r="V2019" s="298"/>
      <c r="W2019" s="309"/>
      <c r="X2019" s="309"/>
      <c r="Y2019" s="309"/>
      <c r="Z2019" s="309"/>
      <c r="AA2019" s="308"/>
      <c r="AB2019" s="308"/>
      <c r="AC2019" s="308"/>
      <c r="AD2019" s="308"/>
      <c r="AE2019" s="317"/>
      <c r="AF2019" s="317"/>
      <c r="AG2019" s="308"/>
      <c r="AH2019" s="317"/>
      <c r="AI2019" s="317"/>
      <c r="AJ2019" s="308"/>
      <c r="AK2019" s="308"/>
      <c r="AL2019" s="308"/>
      <c r="AM2019" s="308"/>
      <c r="AN2019" s="302"/>
      <c r="AO2019" s="302"/>
      <c r="AP2019" s="302"/>
      <c r="AQ2019" s="302"/>
      <c r="AR2019" s="302"/>
      <c r="AS2019" s="302"/>
      <c r="AT2019" s="302"/>
      <c r="AU2019" s="302"/>
      <c r="AV2019" s="302"/>
      <c r="AW2019" s="302"/>
      <c r="AX2019" s="302"/>
      <c r="AY2019" s="302"/>
      <c r="AZ2019" s="302"/>
      <c r="BA2019" s="302"/>
      <c r="BB2019" s="302"/>
      <c r="BC2019" s="302"/>
      <c r="BD2019" s="302"/>
      <c r="BE2019" s="302"/>
      <c r="BF2019" s="329"/>
      <c r="BG2019" s="302"/>
      <c r="BH2019" s="302"/>
      <c r="BI2019" s="302"/>
      <c r="BJ2019" s="302"/>
      <c r="BK2019" s="302"/>
      <c r="BL2019" s="302"/>
      <c r="BM2019" s="302"/>
      <c r="BN2019" s="302"/>
      <c r="BO2019" s="302"/>
      <c r="BP2019" s="302"/>
      <c r="BQ2019" s="302"/>
      <c r="BR2019" s="302"/>
      <c r="BS2019" s="302"/>
      <c r="BT2019" s="302"/>
      <c r="BU2019" s="302"/>
      <c r="BV2019" s="302"/>
      <c r="BW2019" s="302"/>
      <c r="BX2019" s="302"/>
    </row>
    <row r="2020">
      <c r="A2020" s="328"/>
      <c r="B2020" s="328"/>
      <c r="C2020" s="328"/>
      <c r="D2020" s="400"/>
      <c r="E2020" s="46"/>
      <c r="F2020" s="46"/>
      <c r="G2020" s="46"/>
      <c r="H2020" s="47"/>
      <c r="I2020" s="294"/>
      <c r="J2020" s="295"/>
      <c r="K2020" s="296"/>
      <c r="L2020" s="296"/>
      <c r="M2020" s="47"/>
      <c r="N2020" s="47"/>
      <c r="O2020" s="369"/>
      <c r="P2020" s="369"/>
      <c r="Q2020" s="298"/>
      <c r="R2020" s="298"/>
      <c r="S2020" s="298"/>
      <c r="T2020" s="298"/>
      <c r="U2020" s="298"/>
      <c r="V2020" s="298"/>
      <c r="W2020" s="309"/>
      <c r="X2020" s="309"/>
      <c r="Y2020" s="309"/>
      <c r="Z2020" s="309"/>
      <c r="AA2020" s="308"/>
      <c r="AB2020" s="308"/>
      <c r="AC2020" s="308"/>
      <c r="AD2020" s="308"/>
      <c r="AE2020" s="317"/>
      <c r="AF2020" s="317"/>
      <c r="AG2020" s="308"/>
      <c r="AH2020" s="317"/>
      <c r="AI2020" s="317"/>
      <c r="AJ2020" s="308"/>
      <c r="AK2020" s="308"/>
      <c r="AL2020" s="308"/>
      <c r="AM2020" s="308"/>
      <c r="AN2020" s="302"/>
      <c r="AO2020" s="302"/>
      <c r="AP2020" s="302"/>
      <c r="AQ2020" s="302"/>
      <c r="AR2020" s="302"/>
      <c r="AS2020" s="302"/>
      <c r="AT2020" s="302"/>
      <c r="AU2020" s="302"/>
      <c r="AV2020" s="302"/>
      <c r="AW2020" s="302"/>
      <c r="AX2020" s="302"/>
      <c r="AY2020" s="302"/>
      <c r="AZ2020" s="302"/>
      <c r="BA2020" s="302"/>
      <c r="BB2020" s="302"/>
      <c r="BC2020" s="302"/>
      <c r="BD2020" s="302"/>
      <c r="BE2020" s="302"/>
      <c r="BF2020" s="329"/>
      <c r="BG2020" s="302"/>
      <c r="BH2020" s="302"/>
      <c r="BI2020" s="302"/>
      <c r="BJ2020" s="302"/>
      <c r="BK2020" s="302"/>
      <c r="BL2020" s="302"/>
      <c r="BM2020" s="302"/>
      <c r="BN2020" s="302"/>
      <c r="BO2020" s="302"/>
      <c r="BP2020" s="302"/>
      <c r="BQ2020" s="302"/>
      <c r="BR2020" s="302"/>
      <c r="BS2020" s="302"/>
      <c r="BT2020" s="302"/>
      <c r="BU2020" s="302"/>
      <c r="BV2020" s="302"/>
      <c r="BW2020" s="302"/>
      <c r="BX2020" s="302"/>
    </row>
    <row r="2021">
      <c r="A2021" s="328"/>
      <c r="B2021" s="328"/>
      <c r="C2021" s="328"/>
      <c r="D2021" s="400"/>
      <c r="E2021" s="46"/>
      <c r="F2021" s="46"/>
      <c r="G2021" s="46"/>
      <c r="H2021" s="47"/>
      <c r="I2021" s="294"/>
      <c r="J2021" s="295"/>
      <c r="K2021" s="296"/>
      <c r="L2021" s="296"/>
      <c r="M2021" s="47"/>
      <c r="N2021" s="47"/>
      <c r="O2021" s="369"/>
      <c r="P2021" s="369"/>
      <c r="Q2021" s="298"/>
      <c r="R2021" s="298"/>
      <c r="S2021" s="298"/>
      <c r="T2021" s="298"/>
      <c r="U2021" s="298"/>
      <c r="V2021" s="298"/>
      <c r="W2021" s="309"/>
      <c r="X2021" s="309"/>
      <c r="Y2021" s="309"/>
      <c r="Z2021" s="309"/>
      <c r="AA2021" s="308"/>
      <c r="AB2021" s="308"/>
      <c r="AC2021" s="308"/>
      <c r="AD2021" s="308"/>
      <c r="AE2021" s="317"/>
      <c r="AF2021" s="317"/>
      <c r="AG2021" s="308"/>
      <c r="AH2021" s="317"/>
      <c r="AI2021" s="317"/>
      <c r="AJ2021" s="308"/>
      <c r="AK2021" s="308"/>
      <c r="AL2021" s="308"/>
      <c r="AM2021" s="308"/>
      <c r="AN2021" s="302"/>
      <c r="AO2021" s="302"/>
      <c r="AP2021" s="302"/>
      <c r="AQ2021" s="302"/>
      <c r="AR2021" s="302"/>
      <c r="AS2021" s="302"/>
      <c r="AT2021" s="302"/>
      <c r="AU2021" s="302"/>
      <c r="AV2021" s="302"/>
      <c r="AW2021" s="302"/>
      <c r="AX2021" s="302"/>
      <c r="AY2021" s="302"/>
      <c r="AZ2021" s="302"/>
      <c r="BA2021" s="302"/>
      <c r="BB2021" s="302"/>
      <c r="BC2021" s="302"/>
      <c r="BD2021" s="302"/>
      <c r="BE2021" s="302"/>
      <c r="BF2021" s="329"/>
      <c r="BG2021" s="302"/>
      <c r="BH2021" s="302"/>
      <c r="BI2021" s="302"/>
      <c r="BJ2021" s="302"/>
      <c r="BK2021" s="302"/>
      <c r="BL2021" s="302"/>
      <c r="BM2021" s="302"/>
      <c r="BN2021" s="302"/>
      <c r="BO2021" s="302"/>
      <c r="BP2021" s="302"/>
      <c r="BQ2021" s="302"/>
      <c r="BR2021" s="302"/>
      <c r="BS2021" s="302"/>
      <c r="BT2021" s="302"/>
      <c r="BU2021" s="302"/>
      <c r="BV2021" s="302"/>
      <c r="BW2021" s="302"/>
      <c r="BX2021" s="302"/>
    </row>
    <row r="2022">
      <c r="A2022" s="328"/>
      <c r="B2022" s="328"/>
      <c r="C2022" s="328"/>
      <c r="D2022" s="400"/>
      <c r="E2022" s="46"/>
      <c r="F2022" s="46"/>
      <c r="G2022" s="46"/>
      <c r="H2022" s="47"/>
      <c r="I2022" s="294"/>
      <c r="J2022" s="295"/>
      <c r="K2022" s="296"/>
      <c r="L2022" s="296"/>
      <c r="M2022" s="47"/>
      <c r="N2022" s="47"/>
      <c r="O2022" s="369"/>
      <c r="P2022" s="369"/>
      <c r="Q2022" s="298"/>
      <c r="R2022" s="298"/>
      <c r="S2022" s="298"/>
      <c r="T2022" s="298"/>
      <c r="U2022" s="298"/>
      <c r="V2022" s="298"/>
      <c r="W2022" s="309"/>
      <c r="X2022" s="309"/>
      <c r="Y2022" s="309"/>
      <c r="Z2022" s="309"/>
      <c r="AA2022" s="308"/>
      <c r="AB2022" s="308"/>
      <c r="AC2022" s="308"/>
      <c r="AD2022" s="308"/>
      <c r="AE2022" s="317"/>
      <c r="AF2022" s="317"/>
      <c r="AG2022" s="308"/>
      <c r="AH2022" s="317"/>
      <c r="AI2022" s="317"/>
      <c r="AJ2022" s="308"/>
      <c r="AK2022" s="308"/>
      <c r="AL2022" s="308"/>
      <c r="AM2022" s="308"/>
      <c r="AN2022" s="302"/>
      <c r="AO2022" s="302"/>
      <c r="AP2022" s="302"/>
      <c r="AQ2022" s="302"/>
      <c r="AR2022" s="302"/>
      <c r="AS2022" s="302"/>
      <c r="AT2022" s="302"/>
      <c r="AU2022" s="302"/>
      <c r="AV2022" s="302"/>
      <c r="AW2022" s="302"/>
      <c r="AX2022" s="302"/>
      <c r="AY2022" s="302"/>
      <c r="AZ2022" s="302"/>
      <c r="BA2022" s="302"/>
      <c r="BB2022" s="302"/>
      <c r="BC2022" s="302"/>
      <c r="BD2022" s="302"/>
      <c r="BE2022" s="302"/>
      <c r="BF2022" s="329"/>
      <c r="BG2022" s="302"/>
      <c r="BH2022" s="302"/>
      <c r="BI2022" s="302"/>
      <c r="BJ2022" s="302"/>
      <c r="BK2022" s="302"/>
      <c r="BL2022" s="302"/>
      <c r="BM2022" s="302"/>
      <c r="BN2022" s="302"/>
      <c r="BO2022" s="302"/>
      <c r="BP2022" s="302"/>
      <c r="BQ2022" s="302"/>
      <c r="BR2022" s="302"/>
      <c r="BS2022" s="302"/>
      <c r="BT2022" s="302"/>
      <c r="BU2022" s="302"/>
      <c r="BV2022" s="302"/>
      <c r="BW2022" s="302"/>
      <c r="BX2022" s="302"/>
    </row>
    <row r="2023">
      <c r="A2023" s="328"/>
      <c r="B2023" s="328"/>
      <c r="C2023" s="328"/>
      <c r="D2023" s="400"/>
      <c r="E2023" s="46"/>
      <c r="F2023" s="46"/>
      <c r="G2023" s="46"/>
      <c r="H2023" s="47"/>
      <c r="I2023" s="294"/>
      <c r="J2023" s="295"/>
      <c r="K2023" s="296"/>
      <c r="L2023" s="296"/>
      <c r="M2023" s="47"/>
      <c r="N2023" s="47"/>
      <c r="O2023" s="369"/>
      <c r="P2023" s="369"/>
      <c r="Q2023" s="298"/>
      <c r="R2023" s="298"/>
      <c r="S2023" s="298"/>
      <c r="T2023" s="298"/>
      <c r="U2023" s="298"/>
      <c r="V2023" s="298"/>
      <c r="W2023" s="309"/>
      <c r="X2023" s="309"/>
      <c r="Y2023" s="309"/>
      <c r="Z2023" s="309"/>
      <c r="AA2023" s="308"/>
      <c r="AB2023" s="308"/>
      <c r="AC2023" s="308"/>
      <c r="AD2023" s="308"/>
      <c r="AE2023" s="317"/>
      <c r="AF2023" s="317"/>
      <c r="AG2023" s="308"/>
      <c r="AH2023" s="317"/>
      <c r="AI2023" s="317"/>
      <c r="AJ2023" s="308"/>
      <c r="AK2023" s="308"/>
      <c r="AL2023" s="308"/>
      <c r="AM2023" s="308"/>
      <c r="AN2023" s="302"/>
      <c r="AO2023" s="302"/>
      <c r="AP2023" s="302"/>
      <c r="AQ2023" s="302"/>
      <c r="AR2023" s="302"/>
      <c r="AS2023" s="302"/>
      <c r="AT2023" s="302"/>
      <c r="AU2023" s="302"/>
      <c r="AV2023" s="302"/>
      <c r="AW2023" s="302"/>
      <c r="AX2023" s="302"/>
      <c r="AY2023" s="302"/>
      <c r="AZ2023" s="302"/>
      <c r="BA2023" s="302"/>
      <c r="BB2023" s="302"/>
      <c r="BC2023" s="302"/>
      <c r="BD2023" s="302"/>
      <c r="BE2023" s="302"/>
      <c r="BF2023" s="329"/>
      <c r="BG2023" s="302"/>
      <c r="BH2023" s="302"/>
      <c r="BI2023" s="302"/>
      <c r="BJ2023" s="302"/>
      <c r="BK2023" s="302"/>
      <c r="BL2023" s="302"/>
      <c r="BM2023" s="302"/>
      <c r="BN2023" s="302"/>
      <c r="BO2023" s="302"/>
      <c r="BP2023" s="302"/>
      <c r="BQ2023" s="302"/>
      <c r="BR2023" s="302"/>
      <c r="BS2023" s="302"/>
      <c r="BT2023" s="302"/>
      <c r="BU2023" s="302"/>
      <c r="BV2023" s="302"/>
      <c r="BW2023" s="302"/>
      <c r="BX2023" s="302"/>
    </row>
  </sheetData>
  <conditionalFormatting sqref="A2:AM2023">
    <cfRule type="expression" dxfId="6" priority="1">
      <formula>if($W2=TRUE,FALSE,TRUE)</formula>
    </cfRule>
  </conditionalFormatting>
  <conditionalFormatting sqref="AA2:AA5 AJ2:AM2023 AB3:AB4 AA22:AA25">
    <cfRule type="expression" dxfId="14" priority="2">
      <formula>if(and($Z2&lt;&gt;"",$AN2=FALSE),TRUE)</formula>
    </cfRule>
  </conditionalFormatting>
  <conditionalFormatting sqref="C2:V2023">
    <cfRule type="expression" dxfId="0" priority="3">
      <formula>if($C2=2,TRUE)</formula>
    </cfRule>
  </conditionalFormatting>
  <conditionalFormatting sqref="AA1:AI2023 AL2">
    <cfRule type="containsText" dxfId="15" priority="4" operator="containsText" text="**FIELD MISSING**">
      <formula>NOT(ISERROR(SEARCH(("**FIELD MISSING**"),(AA1))))</formula>
    </cfRule>
  </conditionalFormatting>
  <conditionalFormatting sqref="AA2:AA5 AL2:AM1664 AB3:AB4 AA22:AA25">
    <cfRule type="expression" dxfId="16" priority="5">
      <formula>if(and(or($AK2="CODE",$AK2="LOOKUP"),isblank(AA2)),TRUE,FALSE)</formula>
    </cfRule>
  </conditionalFormatting>
  <conditionalFormatting sqref="AW2:AW1664 BD2:BE1664">
    <cfRule type="containsText" dxfId="7" priority="6" operator="containsText" text="true">
      <formula>NOT(ISERROR(SEARCH(("true"),(AW2))))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1.22" defaultRowHeight="15.0"/>
  <cols>
    <col customWidth="1" min="1" max="2" width="7.44"/>
    <col customWidth="1" min="3" max="3" width="7.11"/>
    <col customWidth="1" min="4" max="4" width="8.0"/>
    <col customWidth="1" hidden="1" min="5" max="5" width="22.44"/>
    <col customWidth="1" min="6" max="6" width="19.78"/>
    <col customWidth="1" min="7" max="7" width="19.56"/>
    <col customWidth="1" min="8" max="8" width="22.11"/>
    <col customWidth="1" min="9" max="9" width="10.56"/>
    <col customWidth="1" min="10" max="10" width="6.89"/>
    <col customWidth="1" min="11" max="11" width="5.89"/>
    <col customWidth="1" min="12" max="12" width="6.56"/>
    <col customWidth="1" min="13" max="14" width="5.44"/>
    <col customWidth="1" min="15" max="15" width="23.89"/>
    <col customWidth="1" min="16" max="16" width="14.89"/>
    <col customWidth="1" min="17" max="17" width="6.89"/>
    <col customWidth="1" min="18" max="20" width="6.0"/>
    <col customWidth="1" min="21" max="22" width="18.33"/>
    <col customWidth="1" min="23" max="23" width="21.67"/>
    <col customWidth="1" min="24" max="24" width="12.44"/>
    <col customWidth="1" min="25" max="25" width="9.22"/>
    <col customWidth="1" min="26" max="26" width="10.22"/>
    <col customWidth="1" min="27" max="27" width="12.44"/>
    <col customWidth="1" min="28" max="28" width="3.22"/>
    <col customWidth="1" hidden="1" min="29" max="29" width="45.56"/>
    <col customWidth="1" min="30" max="30" width="3.22"/>
    <col customWidth="1" min="32" max="32" width="9.22"/>
    <col customWidth="1" min="33" max="34" width="10.22"/>
    <col customWidth="1" min="35" max="35" width="11.33"/>
    <col customWidth="1" min="36" max="36" width="15.11"/>
    <col customWidth="1" min="37" max="39" width="12.44"/>
    <col customWidth="1" min="40" max="40" width="3.22"/>
    <col customWidth="1" hidden="1" min="41" max="41" width="45.56"/>
    <col customWidth="1" min="42" max="42" width="3.22"/>
  </cols>
  <sheetData>
    <row r="1">
      <c r="A1" s="269" t="s">
        <v>676</v>
      </c>
      <c r="B1" s="269" t="s">
        <v>677</v>
      </c>
      <c r="C1" s="269" t="s">
        <v>678</v>
      </c>
      <c r="D1" s="275" t="s">
        <v>770</v>
      </c>
      <c r="E1" s="278" t="s">
        <v>699</v>
      </c>
      <c r="F1" s="277" t="s">
        <v>698</v>
      </c>
      <c r="G1" s="278" t="s">
        <v>700</v>
      </c>
      <c r="H1" s="279" t="s">
        <v>701</v>
      </c>
      <c r="I1" s="280" t="s">
        <v>772</v>
      </c>
      <c r="J1" s="280" t="s">
        <v>683</v>
      </c>
      <c r="K1" s="280" t="s">
        <v>705</v>
      </c>
      <c r="L1" s="279" t="s">
        <v>706</v>
      </c>
      <c r="M1" s="280" t="s">
        <v>773</v>
      </c>
      <c r="N1" s="280" t="s">
        <v>774</v>
      </c>
      <c r="O1" s="279" t="s">
        <v>708</v>
      </c>
      <c r="P1" s="279" t="s">
        <v>709</v>
      </c>
      <c r="Q1" s="281" t="s">
        <v>710</v>
      </c>
      <c r="R1" s="281" t="s">
        <v>711</v>
      </c>
      <c r="S1" s="281" t="s">
        <v>712</v>
      </c>
      <c r="T1" s="281" t="s">
        <v>713</v>
      </c>
      <c r="U1" s="281" t="s">
        <v>714</v>
      </c>
      <c r="V1" s="281" t="s">
        <v>715</v>
      </c>
      <c r="W1" s="281" t="s">
        <v>716</v>
      </c>
      <c r="X1" s="313" t="s">
        <v>775</v>
      </c>
      <c r="Y1" s="283" t="s">
        <v>717</v>
      </c>
      <c r="Z1" s="284" t="s">
        <v>718</v>
      </c>
      <c r="AA1" s="285" t="s">
        <v>719</v>
      </c>
      <c r="AB1" s="286" t="s">
        <v>720</v>
      </c>
      <c r="AC1" s="287" t="s">
        <v>721</v>
      </c>
      <c r="AD1" s="288" t="s">
        <v>722</v>
      </c>
      <c r="AE1" s="314" t="s">
        <v>775</v>
      </c>
      <c r="AF1" s="283" t="s">
        <v>723</v>
      </c>
      <c r="AG1" s="315" t="s">
        <v>775</v>
      </c>
      <c r="AH1" s="290" t="s">
        <v>705</v>
      </c>
      <c r="AI1" s="283" t="s">
        <v>724</v>
      </c>
      <c r="AJ1" s="291" t="s">
        <v>725</v>
      </c>
      <c r="AK1" s="291" t="s">
        <v>726</v>
      </c>
      <c r="AL1" s="291" t="s">
        <v>727</v>
      </c>
      <c r="AM1" s="285" t="s">
        <v>719</v>
      </c>
      <c r="AN1" s="286" t="s">
        <v>720</v>
      </c>
      <c r="AO1" s="287" t="s">
        <v>721</v>
      </c>
      <c r="AP1" s="288" t="s">
        <v>722</v>
      </c>
      <c r="AQ1" s="314" t="s">
        <v>775</v>
      </c>
      <c r="AR1" s="314" t="s">
        <v>775</v>
      </c>
      <c r="AS1" s="314" t="s">
        <v>775</v>
      </c>
      <c r="AT1" s="314" t="s">
        <v>775</v>
      </c>
      <c r="AU1" s="314" t="s">
        <v>775</v>
      </c>
      <c r="AV1" s="314" t="s">
        <v>775</v>
      </c>
      <c r="AW1" s="314" t="s">
        <v>775</v>
      </c>
      <c r="AX1" s="314" t="s">
        <v>775</v>
      </c>
      <c r="AY1" s="314" t="s">
        <v>775</v>
      </c>
      <c r="AZ1" s="314" t="s">
        <v>775</v>
      </c>
      <c r="BA1" s="314" t="s">
        <v>775</v>
      </c>
    </row>
    <row r="2">
      <c r="A2" s="292" t="s">
        <v>777</v>
      </c>
      <c r="B2" s="292"/>
      <c r="C2" s="292">
        <f>1</f>
        <v>1</v>
      </c>
      <c r="D2" s="51" t="b">
        <v>1</v>
      </c>
      <c r="E2" s="53" t="str">
        <f>F2&amp;"_history"</f>
        <v>parcel_history</v>
      </c>
      <c r="F2" s="53" t="s">
        <v>647</v>
      </c>
      <c r="G2" s="53" t="s">
        <v>778</v>
      </c>
      <c r="H2" s="53" t="str">
        <f t="shared" ref="H2:H313" si="1">F2&amp;"."&amp;G2</f>
        <v>parcel.parcel_id</v>
      </c>
      <c r="I2" s="299">
        <f>countif(redb_table.field,H2)</f>
        <v>1</v>
      </c>
      <c r="J2" s="299" t="b">
        <v>1</v>
      </c>
      <c r="K2" s="299" t="b">
        <v>0</v>
      </c>
      <c r="L2" s="53" t="s">
        <v>780</v>
      </c>
      <c r="M2" s="53" t="b">
        <v>0</v>
      </c>
      <c r="N2" s="53" t="b">
        <v>0</v>
      </c>
      <c r="O2" s="53"/>
      <c r="P2" s="53"/>
      <c r="Q2" s="312" t="b">
        <v>0</v>
      </c>
      <c r="R2" s="300" t="b">
        <v>0</v>
      </c>
      <c r="S2" s="300" t="b">
        <v>0</v>
      </c>
      <c r="T2" s="300" t="b">
        <v>0</v>
      </c>
      <c r="U2" s="300"/>
      <c r="V2" s="300"/>
      <c r="W2" s="301"/>
      <c r="X2" s="302"/>
      <c r="Y2" s="303" t="b">
        <v>0</v>
      </c>
      <c r="Z2" s="304"/>
      <c r="AA2" s="305"/>
      <c r="AB2" s="306"/>
      <c r="AC2" s="305"/>
      <c r="AD2" s="306"/>
      <c r="AE2" s="302"/>
      <c r="AF2" s="303" t="b">
        <v>0</v>
      </c>
      <c r="AG2" s="304"/>
      <c r="AH2" s="304"/>
      <c r="AI2" s="307"/>
      <c r="AJ2" s="305"/>
      <c r="AK2" s="305"/>
      <c r="AL2" s="305"/>
      <c r="AM2" s="305"/>
      <c r="AN2" s="306"/>
      <c r="AO2" s="305"/>
      <c r="AP2" s="306"/>
      <c r="AQ2" s="302"/>
      <c r="AR2" s="302"/>
      <c r="AS2" s="302"/>
      <c r="AT2" s="302"/>
      <c r="AU2" s="302"/>
      <c r="AV2" s="302"/>
      <c r="AW2" s="302"/>
      <c r="AX2" s="302"/>
      <c r="AY2" s="302"/>
      <c r="AZ2" s="302"/>
      <c r="BA2" s="302"/>
    </row>
    <row r="3">
      <c r="A3" s="292" t="s">
        <v>777</v>
      </c>
      <c r="B3" s="292"/>
      <c r="C3" s="292">
        <f t="shared" ref="C3:C5" si="2">if(F3=F2,C2,if(C2=1,2,1))</f>
        <v>1</v>
      </c>
      <c r="D3" s="51" t="b">
        <v>1</v>
      </c>
      <c r="E3" s="53"/>
      <c r="F3" s="53" t="s">
        <v>647</v>
      </c>
      <c r="G3" s="53" t="s">
        <v>782</v>
      </c>
      <c r="H3" s="53" t="str">
        <f t="shared" si="1"/>
        <v>parcel.city_block_ number</v>
      </c>
      <c r="I3" s="299">
        <f>countif(redb_table.field,H3)</f>
        <v>1</v>
      </c>
      <c r="J3" s="299" t="b">
        <v>0</v>
      </c>
      <c r="K3" s="299" t="b">
        <v>0</v>
      </c>
      <c r="L3" s="53" t="s">
        <v>780</v>
      </c>
      <c r="M3" s="53" t="b">
        <v>0</v>
      </c>
      <c r="N3" s="53" t="b">
        <v>0</v>
      </c>
      <c r="O3" s="53"/>
      <c r="P3" s="53"/>
      <c r="Q3" s="312" t="b">
        <v>0</v>
      </c>
      <c r="R3" s="300" t="b">
        <v>0</v>
      </c>
      <c r="S3" s="300" t="b">
        <v>0</v>
      </c>
      <c r="T3" s="300" t="b">
        <v>0</v>
      </c>
      <c r="U3" s="300"/>
      <c r="V3" s="300"/>
      <c r="W3" s="301"/>
      <c r="X3" s="302"/>
      <c r="Y3" s="303" t="b">
        <v>0</v>
      </c>
      <c r="Z3" s="304"/>
      <c r="AA3" s="305"/>
      <c r="AB3" s="306"/>
      <c r="AC3" s="305"/>
      <c r="AD3" s="306"/>
      <c r="AE3" s="302"/>
      <c r="AF3" s="303" t="b">
        <v>0</v>
      </c>
      <c r="AG3" s="304"/>
      <c r="AH3" s="304"/>
      <c r="AI3" s="307"/>
      <c r="AJ3" s="305"/>
      <c r="AK3" s="305"/>
      <c r="AL3" s="305"/>
      <c r="AM3" s="305"/>
      <c r="AN3" s="306"/>
      <c r="AO3" s="305"/>
      <c r="AP3" s="306"/>
      <c r="AQ3" s="302"/>
      <c r="AR3" s="302"/>
      <c r="AS3" s="302"/>
      <c r="AT3" s="302"/>
      <c r="AU3" s="302"/>
      <c r="AV3" s="302"/>
      <c r="AW3" s="302"/>
      <c r="AX3" s="302"/>
      <c r="AY3" s="302"/>
      <c r="AZ3" s="302"/>
      <c r="BA3" s="302"/>
    </row>
    <row r="4">
      <c r="A4" s="292" t="s">
        <v>777</v>
      </c>
      <c r="B4" s="292"/>
      <c r="C4" s="292">
        <f t="shared" si="2"/>
        <v>1</v>
      </c>
      <c r="D4" s="51" t="b">
        <v>1</v>
      </c>
      <c r="E4" s="53"/>
      <c r="F4" s="316" t="s">
        <v>647</v>
      </c>
      <c r="G4" s="53" t="s">
        <v>784</v>
      </c>
      <c r="H4" s="53" t="str">
        <f t="shared" si="1"/>
        <v>parcel.parcel_number</v>
      </c>
      <c r="I4" s="299">
        <f>countif(redb_table.field,H4)</f>
        <v>1</v>
      </c>
      <c r="J4" s="299" t="b">
        <v>0</v>
      </c>
      <c r="K4" s="299" t="b">
        <v>0</v>
      </c>
      <c r="L4" s="53"/>
      <c r="M4" s="53" t="b">
        <v>0</v>
      </c>
      <c r="N4" s="53" t="b">
        <v>0</v>
      </c>
      <c r="O4" s="53"/>
      <c r="P4" s="53"/>
      <c r="Q4" s="312" t="b">
        <v>0</v>
      </c>
      <c r="R4" s="300" t="b">
        <v>0</v>
      </c>
      <c r="S4" s="300" t="b">
        <v>0</v>
      </c>
      <c r="T4" s="300" t="b">
        <v>0</v>
      </c>
      <c r="U4" s="300"/>
      <c r="V4" s="300"/>
      <c r="W4" s="301"/>
      <c r="X4" s="302"/>
      <c r="Y4" s="303" t="b">
        <v>0</v>
      </c>
      <c r="Z4" s="304"/>
      <c r="AA4" s="305"/>
      <c r="AB4" s="306"/>
      <c r="AC4" s="305"/>
      <c r="AD4" s="306"/>
      <c r="AE4" s="302"/>
      <c r="AF4" s="303" t="b">
        <v>0</v>
      </c>
      <c r="AG4" s="304"/>
      <c r="AH4" s="304"/>
      <c r="AI4" s="307"/>
      <c r="AJ4" s="305"/>
      <c r="AK4" s="305"/>
      <c r="AL4" s="305"/>
      <c r="AM4" s="305"/>
      <c r="AN4" s="306"/>
      <c r="AO4" s="305"/>
      <c r="AP4" s="306"/>
      <c r="AQ4" s="302"/>
      <c r="AR4" s="302"/>
      <c r="AS4" s="302"/>
      <c r="AT4" s="302"/>
      <c r="AU4" s="302"/>
      <c r="AV4" s="302"/>
      <c r="AW4" s="302"/>
      <c r="AX4" s="302"/>
      <c r="AY4" s="302"/>
      <c r="AZ4" s="302"/>
      <c r="BA4" s="302"/>
    </row>
    <row r="5">
      <c r="A5" s="292" t="s">
        <v>777</v>
      </c>
      <c r="B5" s="292"/>
      <c r="C5" s="292">
        <f t="shared" si="2"/>
        <v>1</v>
      </c>
      <c r="D5" s="51" t="b">
        <v>1</v>
      </c>
      <c r="E5" s="53"/>
      <c r="F5" s="316" t="s">
        <v>647</v>
      </c>
      <c r="G5" s="53" t="s">
        <v>786</v>
      </c>
      <c r="H5" s="53" t="str">
        <f t="shared" si="1"/>
        <v>parcel.parcel_taxing_status</v>
      </c>
      <c r="I5" s="299">
        <f>countif(redb_table.field,H5)</f>
        <v>1</v>
      </c>
      <c r="J5" s="299" t="b">
        <v>0</v>
      </c>
      <c r="K5" s="299" t="b">
        <v>0</v>
      </c>
      <c r="L5" s="53"/>
      <c r="M5" s="53" t="b">
        <v>0</v>
      </c>
      <c r="N5" s="53" t="b">
        <v>0</v>
      </c>
      <c r="O5" s="53"/>
      <c r="P5" s="53"/>
      <c r="Q5" s="312" t="b">
        <v>0</v>
      </c>
      <c r="R5" s="300" t="b">
        <v>0</v>
      </c>
      <c r="S5" s="300" t="b">
        <v>0</v>
      </c>
      <c r="T5" s="300" t="b">
        <v>0</v>
      </c>
      <c r="U5" s="300"/>
      <c r="V5" s="300"/>
      <c r="W5" s="301"/>
      <c r="X5" s="302"/>
      <c r="Y5" s="303" t="b">
        <v>0</v>
      </c>
      <c r="Z5" s="304"/>
      <c r="AA5" s="305"/>
      <c r="AB5" s="306"/>
      <c r="AC5" s="305"/>
      <c r="AD5" s="306"/>
      <c r="AE5" s="302"/>
      <c r="AF5" s="303" t="b">
        <v>0</v>
      </c>
      <c r="AG5" s="304"/>
      <c r="AH5" s="304"/>
      <c r="AI5" s="307"/>
      <c r="AJ5" s="305"/>
      <c r="AK5" s="305"/>
      <c r="AL5" s="305"/>
      <c r="AM5" s="305"/>
      <c r="AN5" s="306"/>
      <c r="AO5" s="305"/>
      <c r="AP5" s="306"/>
      <c r="AQ5" s="302"/>
      <c r="AR5" s="302"/>
      <c r="AS5" s="302"/>
      <c r="AT5" s="302"/>
      <c r="AU5" s="302"/>
      <c r="AV5" s="302"/>
      <c r="AW5" s="302"/>
      <c r="AX5" s="302"/>
      <c r="AY5" s="302"/>
      <c r="AZ5" s="302"/>
      <c r="BA5" s="302"/>
    </row>
    <row r="6">
      <c r="A6" s="292" t="s">
        <v>777</v>
      </c>
      <c r="B6" s="292"/>
      <c r="C6" s="292">
        <f t="shared" ref="C6:C7" si="3">if(F6=F4,C4,if(C4=1,2,1))</f>
        <v>1</v>
      </c>
      <c r="D6" s="51" t="b">
        <v>1</v>
      </c>
      <c r="E6" s="53"/>
      <c r="F6" s="53" t="s">
        <v>647</v>
      </c>
      <c r="G6" s="53" t="s">
        <v>791</v>
      </c>
      <c r="H6" s="53" t="str">
        <f t="shared" si="1"/>
        <v>parcel.primary_address_count</v>
      </c>
      <c r="I6" s="299">
        <f>countif(redb_table.field,H6)</f>
        <v>1</v>
      </c>
      <c r="J6" s="299" t="b">
        <v>0</v>
      </c>
      <c r="K6" s="299" t="b">
        <v>0</v>
      </c>
      <c r="L6" s="53"/>
      <c r="M6" s="53" t="b">
        <v>0</v>
      </c>
      <c r="N6" s="53" t="b">
        <v>0</v>
      </c>
      <c r="O6" s="53"/>
      <c r="P6" s="53"/>
      <c r="Q6" s="312" t="b">
        <v>0</v>
      </c>
      <c r="R6" s="300" t="b">
        <v>0</v>
      </c>
      <c r="S6" s="300" t="b">
        <v>0</v>
      </c>
      <c r="T6" s="300" t="b">
        <v>0</v>
      </c>
      <c r="U6" s="300"/>
      <c r="V6" s="300"/>
      <c r="W6" s="301"/>
      <c r="X6" s="302"/>
      <c r="Y6" s="303" t="b">
        <v>0</v>
      </c>
      <c r="Z6" s="304"/>
      <c r="AA6" s="305"/>
      <c r="AB6" s="306"/>
      <c r="AC6" s="305"/>
      <c r="AD6" s="306"/>
      <c r="AE6" s="302"/>
      <c r="AF6" s="303" t="b">
        <v>0</v>
      </c>
      <c r="AG6" s="304"/>
      <c r="AH6" s="304"/>
      <c r="AI6" s="307"/>
      <c r="AJ6" s="305"/>
      <c r="AK6" s="305"/>
      <c r="AL6" s="305"/>
      <c r="AM6" s="305"/>
      <c r="AN6" s="306"/>
      <c r="AO6" s="305"/>
      <c r="AP6" s="306"/>
      <c r="AQ6" s="302"/>
      <c r="AR6" s="302"/>
      <c r="AS6" s="302"/>
      <c r="AT6" s="302"/>
      <c r="AU6" s="302"/>
      <c r="AV6" s="302"/>
      <c r="AW6" s="302"/>
      <c r="AX6" s="302"/>
      <c r="AY6" s="302"/>
      <c r="AZ6" s="302"/>
      <c r="BA6" s="302"/>
    </row>
    <row r="7">
      <c r="A7" s="292" t="s">
        <v>777</v>
      </c>
      <c r="B7" s="292"/>
      <c r="C7" s="292">
        <f t="shared" si="3"/>
        <v>1</v>
      </c>
      <c r="D7" s="51" t="b">
        <v>1</v>
      </c>
      <c r="E7" s="53" t="str">
        <f t="shared" ref="E7:E30" si="4">F7&amp;"_history"</f>
        <v>parcel_history</v>
      </c>
      <c r="F7" s="53" t="s">
        <v>647</v>
      </c>
      <c r="G7" s="53" t="s">
        <v>793</v>
      </c>
      <c r="H7" s="53" t="str">
        <f t="shared" si="1"/>
        <v>parcel.owner_id</v>
      </c>
      <c r="I7" s="299">
        <f>countif(redb_table.field,H7)</f>
        <v>2</v>
      </c>
      <c r="J7" s="299" t="b">
        <v>0</v>
      </c>
      <c r="K7" s="299" t="b">
        <v>0</v>
      </c>
      <c r="L7" s="53" t="s">
        <v>795</v>
      </c>
      <c r="M7" s="53" t="b">
        <v>0</v>
      </c>
      <c r="N7" s="53" t="b">
        <v>0</v>
      </c>
      <c r="O7" s="53"/>
      <c r="P7" s="53"/>
      <c r="Q7" s="312" t="b">
        <v>0</v>
      </c>
      <c r="R7" s="300" t="b">
        <v>0</v>
      </c>
      <c r="S7" s="300" t="b">
        <v>0</v>
      </c>
      <c r="T7" s="300" t="b">
        <v>0</v>
      </c>
      <c r="U7" s="300"/>
      <c r="V7" s="300"/>
      <c r="W7" s="301"/>
      <c r="X7" s="302"/>
      <c r="Y7" s="303" t="b">
        <v>0</v>
      </c>
      <c r="Z7" s="304"/>
      <c r="AA7" s="305"/>
      <c r="AB7" s="306"/>
      <c r="AC7" s="305"/>
      <c r="AD7" s="306"/>
      <c r="AE7" s="302"/>
      <c r="AF7" s="303" t="b">
        <v>0</v>
      </c>
      <c r="AG7" s="304"/>
      <c r="AH7" s="304"/>
      <c r="AI7" s="307"/>
      <c r="AJ7" s="305"/>
      <c r="AK7" s="305"/>
      <c r="AL7" s="305"/>
      <c r="AM7" s="305"/>
      <c r="AN7" s="306"/>
      <c r="AO7" s="305"/>
      <c r="AP7" s="306"/>
      <c r="AQ7" s="302"/>
      <c r="AR7" s="302"/>
      <c r="AS7" s="302"/>
      <c r="AT7" s="302"/>
      <c r="AU7" s="302"/>
      <c r="AV7" s="302"/>
      <c r="AW7" s="302"/>
      <c r="AX7" s="302"/>
      <c r="AY7" s="302"/>
      <c r="AZ7" s="302"/>
      <c r="BA7" s="302"/>
    </row>
    <row r="8">
      <c r="A8" s="292" t="s">
        <v>777</v>
      </c>
      <c r="B8" s="292"/>
      <c r="C8" s="292">
        <f t="shared" ref="C8:C31" si="5">if(F8=F7,C7,if(C7=1,2,1))</f>
        <v>1</v>
      </c>
      <c r="D8" s="51" t="b">
        <v>1</v>
      </c>
      <c r="E8" s="53" t="str">
        <f t="shared" si="4"/>
        <v>parcel_history</v>
      </c>
      <c r="F8" s="53" t="s">
        <v>647</v>
      </c>
      <c r="G8" s="53" t="s">
        <v>798</v>
      </c>
      <c r="H8" s="53" t="str">
        <f t="shared" si="1"/>
        <v>parcel.municipality_id</v>
      </c>
      <c r="I8" s="299">
        <f>countif(redb_table.field,H8)</f>
        <v>2</v>
      </c>
      <c r="J8" s="299" t="b">
        <v>0</v>
      </c>
      <c r="K8" s="299" t="b">
        <v>0</v>
      </c>
      <c r="L8" s="53" t="s">
        <v>795</v>
      </c>
      <c r="M8" s="53" t="b">
        <v>0</v>
      </c>
      <c r="N8" s="53" t="b">
        <v>0</v>
      </c>
      <c r="O8" s="53"/>
      <c r="P8" s="53"/>
      <c r="Q8" s="312" t="b">
        <v>0</v>
      </c>
      <c r="R8" s="300" t="b">
        <v>0</v>
      </c>
      <c r="S8" s="300" t="b">
        <v>0</v>
      </c>
      <c r="T8" s="300" t="b">
        <v>0</v>
      </c>
      <c r="U8" s="300"/>
      <c r="V8" s="300"/>
      <c r="W8" s="301"/>
      <c r="X8" s="302"/>
      <c r="Y8" s="303" t="b">
        <v>0</v>
      </c>
      <c r="Z8" s="304"/>
      <c r="AA8" s="305"/>
      <c r="AB8" s="306"/>
      <c r="AC8" s="305"/>
      <c r="AD8" s="306"/>
      <c r="AE8" s="302"/>
      <c r="AF8" s="303" t="b">
        <v>0</v>
      </c>
      <c r="AG8" s="304"/>
      <c r="AH8" s="304"/>
      <c r="AI8" s="307"/>
      <c r="AJ8" s="305"/>
      <c r="AK8" s="305"/>
      <c r="AL8" s="305"/>
      <c r="AM8" s="305"/>
      <c r="AN8" s="306"/>
      <c r="AO8" s="305"/>
      <c r="AP8" s="306"/>
      <c r="AQ8" s="302"/>
      <c r="AR8" s="302"/>
      <c r="AS8" s="302"/>
      <c r="AT8" s="302"/>
      <c r="AU8" s="302"/>
      <c r="AV8" s="302"/>
      <c r="AW8" s="302"/>
      <c r="AX8" s="302"/>
      <c r="AY8" s="302"/>
      <c r="AZ8" s="302"/>
      <c r="BA8" s="302"/>
    </row>
    <row r="9">
      <c r="A9" s="292" t="s">
        <v>777</v>
      </c>
      <c r="B9" s="292"/>
      <c r="C9" s="292">
        <f t="shared" si="5"/>
        <v>1</v>
      </c>
      <c r="D9" s="51" t="b">
        <v>1</v>
      </c>
      <c r="E9" s="53" t="str">
        <f t="shared" si="4"/>
        <v>parcel_history</v>
      </c>
      <c r="F9" s="53" t="s">
        <v>647</v>
      </c>
      <c r="G9" s="53" t="s">
        <v>800</v>
      </c>
      <c r="H9" s="53" t="str">
        <f t="shared" si="1"/>
        <v>parcel.zoning_class_id</v>
      </c>
      <c r="I9" s="299">
        <f>countif(redb_table.field,H9)</f>
        <v>2</v>
      </c>
      <c r="J9" s="299" t="b">
        <v>0</v>
      </c>
      <c r="K9" s="299" t="b">
        <v>0</v>
      </c>
      <c r="L9" s="53" t="s">
        <v>795</v>
      </c>
      <c r="M9" s="53" t="b">
        <v>0</v>
      </c>
      <c r="N9" s="53" t="b">
        <v>0</v>
      </c>
      <c r="O9" s="53"/>
      <c r="P9" s="53"/>
      <c r="Q9" s="312" t="b">
        <v>0</v>
      </c>
      <c r="R9" s="300" t="b">
        <v>0</v>
      </c>
      <c r="S9" s="300" t="b">
        <v>0</v>
      </c>
      <c r="T9" s="300" t="b">
        <v>0</v>
      </c>
      <c r="U9" s="300"/>
      <c r="V9" s="300"/>
      <c r="W9" s="301"/>
      <c r="X9" s="302"/>
      <c r="Y9" s="303" t="b">
        <v>0</v>
      </c>
      <c r="Z9" s="304"/>
      <c r="AA9" s="305"/>
      <c r="AB9" s="306"/>
      <c r="AC9" s="305"/>
      <c r="AD9" s="306"/>
      <c r="AE9" s="302"/>
      <c r="AF9" s="303" t="b">
        <v>0</v>
      </c>
      <c r="AG9" s="304"/>
      <c r="AH9" s="304"/>
      <c r="AI9" s="307"/>
      <c r="AJ9" s="305"/>
      <c r="AK9" s="305"/>
      <c r="AL9" s="305"/>
      <c r="AM9" s="305"/>
      <c r="AN9" s="306"/>
      <c r="AO9" s="305"/>
      <c r="AP9" s="306"/>
      <c r="AQ9" s="302"/>
      <c r="AR9" s="302"/>
      <c r="AS9" s="302"/>
      <c r="AT9" s="302"/>
      <c r="AU9" s="302"/>
      <c r="AV9" s="302"/>
      <c r="AW9" s="302"/>
      <c r="AX9" s="302"/>
      <c r="AY9" s="302"/>
      <c r="AZ9" s="302"/>
      <c r="BA9" s="302"/>
    </row>
    <row r="10">
      <c r="A10" s="292" t="s">
        <v>777</v>
      </c>
      <c r="B10" s="292"/>
      <c r="C10" s="292">
        <f t="shared" si="5"/>
        <v>1</v>
      </c>
      <c r="D10" s="51" t="b">
        <v>1</v>
      </c>
      <c r="E10" s="53" t="str">
        <f t="shared" si="4"/>
        <v>parcel_history</v>
      </c>
      <c r="F10" s="53" t="s">
        <v>647</v>
      </c>
      <c r="G10" s="53" t="s">
        <v>804</v>
      </c>
      <c r="H10" s="53" t="str">
        <f t="shared" si="1"/>
        <v>parcel.address_id</v>
      </c>
      <c r="I10" s="299">
        <f>countif(redb_table.field,H10)</f>
        <v>2</v>
      </c>
      <c r="J10" s="299" t="b">
        <v>0</v>
      </c>
      <c r="K10" s="299" t="b">
        <v>0</v>
      </c>
      <c r="L10" s="53" t="s">
        <v>795</v>
      </c>
      <c r="M10" s="53" t="b">
        <v>0</v>
      </c>
      <c r="N10" s="53" t="b">
        <v>0</v>
      </c>
      <c r="O10" s="53"/>
      <c r="P10" s="53"/>
      <c r="Q10" s="312" t="b">
        <v>0</v>
      </c>
      <c r="R10" s="300" t="b">
        <v>0</v>
      </c>
      <c r="S10" s="300" t="b">
        <v>0</v>
      </c>
      <c r="T10" s="300" t="b">
        <v>0</v>
      </c>
      <c r="U10" s="300"/>
      <c r="V10" s="300"/>
      <c r="W10" s="301"/>
      <c r="X10" s="302"/>
      <c r="Y10" s="303" t="b">
        <v>0</v>
      </c>
      <c r="Z10" s="304"/>
      <c r="AA10" s="305"/>
      <c r="AB10" s="306"/>
      <c r="AC10" s="305"/>
      <c r="AD10" s="306"/>
      <c r="AE10" s="302"/>
      <c r="AF10" s="303" t="b">
        <v>0</v>
      </c>
      <c r="AG10" s="304"/>
      <c r="AH10" s="304"/>
      <c r="AI10" s="307"/>
      <c r="AJ10" s="305"/>
      <c r="AK10" s="305"/>
      <c r="AL10" s="305"/>
      <c r="AM10" s="305"/>
      <c r="AN10" s="306"/>
      <c r="AO10" s="305"/>
      <c r="AP10" s="306"/>
      <c r="AQ10" s="302"/>
      <c r="AR10" s="302"/>
      <c r="AS10" s="302"/>
      <c r="AT10" s="302"/>
      <c r="AU10" s="302"/>
      <c r="AV10" s="302"/>
      <c r="AW10" s="302"/>
      <c r="AX10" s="302"/>
      <c r="AY10" s="302"/>
      <c r="AZ10" s="302"/>
      <c r="BA10" s="302"/>
    </row>
    <row r="11">
      <c r="A11" s="292" t="s">
        <v>777</v>
      </c>
      <c r="B11" s="292"/>
      <c r="C11" s="292">
        <f t="shared" si="5"/>
        <v>1</v>
      </c>
      <c r="D11" s="51" t="b">
        <v>1</v>
      </c>
      <c r="E11" s="53" t="str">
        <f t="shared" si="4"/>
        <v>parcel_history</v>
      </c>
      <c r="F11" s="53" t="s">
        <v>647</v>
      </c>
      <c r="G11" s="53" t="s">
        <v>806</v>
      </c>
      <c r="H11" s="53" t="str">
        <f t="shared" si="1"/>
        <v>parcel.legal_desc</v>
      </c>
      <c r="I11" s="299">
        <f>countif(redb_table.field,H11)</f>
        <v>1</v>
      </c>
      <c r="J11" s="299" t="b">
        <v>0</v>
      </c>
      <c r="K11" s="299" t="b">
        <v>0</v>
      </c>
      <c r="L11" s="53" t="s">
        <v>780</v>
      </c>
      <c r="M11" s="53" t="b">
        <v>0</v>
      </c>
      <c r="N11" s="53" t="b">
        <v>0</v>
      </c>
      <c r="O11" s="53"/>
      <c r="P11" s="53"/>
      <c r="Q11" s="312" t="b">
        <v>0</v>
      </c>
      <c r="R11" s="300" t="b">
        <v>0</v>
      </c>
      <c r="S11" s="300" t="b">
        <v>0</v>
      </c>
      <c r="T11" s="300" t="b">
        <v>0</v>
      </c>
      <c r="U11" s="300"/>
      <c r="V11" s="300"/>
      <c r="W11" s="301"/>
      <c r="X11" s="302"/>
      <c r="Y11" s="303" t="b">
        <v>0</v>
      </c>
      <c r="Z11" s="304"/>
      <c r="AA11" s="305"/>
      <c r="AB11" s="306"/>
      <c r="AC11" s="305"/>
      <c r="AD11" s="306"/>
      <c r="AE11" s="302"/>
      <c r="AF11" s="303" t="b">
        <v>0</v>
      </c>
      <c r="AG11" s="304"/>
      <c r="AH11" s="304"/>
      <c r="AI11" s="307"/>
      <c r="AJ11" s="305"/>
      <c r="AK11" s="305"/>
      <c r="AL11" s="305"/>
      <c r="AM11" s="305"/>
      <c r="AN11" s="306"/>
      <c r="AO11" s="305"/>
      <c r="AP11" s="306"/>
      <c r="AQ11" s="302"/>
      <c r="AR11" s="302"/>
      <c r="AS11" s="302"/>
      <c r="AT11" s="302"/>
      <c r="AU11" s="302"/>
      <c r="AV11" s="302"/>
      <c r="AW11" s="302"/>
      <c r="AX11" s="302"/>
      <c r="AY11" s="302"/>
      <c r="AZ11" s="302"/>
      <c r="BA11" s="302"/>
    </row>
    <row r="12">
      <c r="A12" s="292" t="s">
        <v>777</v>
      </c>
      <c r="B12" s="292"/>
      <c r="C12" s="292">
        <f t="shared" si="5"/>
        <v>1</v>
      </c>
      <c r="D12" s="51" t="b">
        <v>1</v>
      </c>
      <c r="E12" s="53" t="str">
        <f t="shared" si="4"/>
        <v>parcel_history</v>
      </c>
      <c r="F12" s="53" t="s">
        <v>647</v>
      </c>
      <c r="G12" s="53" t="s">
        <v>809</v>
      </c>
      <c r="H12" s="53" t="str">
        <f t="shared" si="1"/>
        <v>parcel.ward</v>
      </c>
      <c r="I12" s="299">
        <f>countif(redb_table.field,H12)</f>
        <v>1</v>
      </c>
      <c r="J12" s="299" t="b">
        <v>0</v>
      </c>
      <c r="K12" s="299" t="b">
        <v>0</v>
      </c>
      <c r="L12" s="53" t="s">
        <v>795</v>
      </c>
      <c r="M12" s="53" t="b">
        <v>0</v>
      </c>
      <c r="N12" s="53" t="b">
        <v>0</v>
      </c>
      <c r="O12" s="53"/>
      <c r="P12" s="53"/>
      <c r="Q12" s="312" t="b">
        <v>0</v>
      </c>
      <c r="R12" s="300" t="b">
        <v>0</v>
      </c>
      <c r="S12" s="300" t="b">
        <v>0</v>
      </c>
      <c r="T12" s="300" t="b">
        <v>0</v>
      </c>
      <c r="U12" s="300"/>
      <c r="V12" s="300"/>
      <c r="W12" s="301"/>
      <c r="X12" s="302"/>
      <c r="Y12" s="303" t="b">
        <v>0</v>
      </c>
      <c r="Z12" s="304"/>
      <c r="AA12" s="305"/>
      <c r="AB12" s="306"/>
      <c r="AC12" s="305"/>
      <c r="AD12" s="306"/>
      <c r="AE12" s="302"/>
      <c r="AF12" s="303" t="b">
        <v>0</v>
      </c>
      <c r="AG12" s="304"/>
      <c r="AH12" s="304"/>
      <c r="AI12" s="307"/>
      <c r="AJ12" s="305"/>
      <c r="AK12" s="305"/>
      <c r="AL12" s="305"/>
      <c r="AM12" s="305"/>
      <c r="AN12" s="306"/>
      <c r="AO12" s="305"/>
      <c r="AP12" s="306"/>
      <c r="AQ12" s="302"/>
      <c r="AR12" s="302"/>
      <c r="AS12" s="302"/>
      <c r="AT12" s="302"/>
      <c r="AU12" s="302"/>
      <c r="AV12" s="302"/>
      <c r="AW12" s="302"/>
      <c r="AX12" s="302"/>
      <c r="AY12" s="302"/>
      <c r="AZ12" s="302"/>
      <c r="BA12" s="302"/>
    </row>
    <row r="13">
      <c r="A13" s="292" t="s">
        <v>777</v>
      </c>
      <c r="B13" s="292"/>
      <c r="C13" s="292">
        <f t="shared" si="5"/>
        <v>1</v>
      </c>
      <c r="D13" s="51" t="b">
        <v>1</v>
      </c>
      <c r="E13" s="53" t="str">
        <f t="shared" si="4"/>
        <v>parcel_history</v>
      </c>
      <c r="F13" s="53" t="s">
        <v>647</v>
      </c>
      <c r="G13" s="53" t="s">
        <v>810</v>
      </c>
      <c r="H13" s="53" t="str">
        <f t="shared" si="1"/>
        <v>parcel.neighborhood</v>
      </c>
      <c r="I13" s="299">
        <f>countif(redb_table.field,H13)</f>
        <v>1</v>
      </c>
      <c r="J13" s="299" t="b">
        <v>0</v>
      </c>
      <c r="K13" s="299" t="b">
        <v>0</v>
      </c>
      <c r="L13" s="53" t="s">
        <v>780</v>
      </c>
      <c r="M13" s="53" t="b">
        <v>0</v>
      </c>
      <c r="N13" s="53" t="b">
        <v>0</v>
      </c>
      <c r="O13" s="53"/>
      <c r="P13" s="53"/>
      <c r="Q13" s="312" t="b">
        <v>0</v>
      </c>
      <c r="R13" s="300" t="b">
        <v>0</v>
      </c>
      <c r="S13" s="300" t="b">
        <v>0</v>
      </c>
      <c r="T13" s="300" t="b">
        <v>0</v>
      </c>
      <c r="U13" s="300"/>
      <c r="V13" s="300"/>
      <c r="W13" s="301"/>
      <c r="X13" s="302"/>
      <c r="Y13" s="303" t="b">
        <v>0</v>
      </c>
      <c r="Z13" s="304"/>
      <c r="AA13" s="305"/>
      <c r="AB13" s="306"/>
      <c r="AC13" s="305"/>
      <c r="AD13" s="306"/>
      <c r="AE13" s="302"/>
      <c r="AF13" s="303" t="b">
        <v>0</v>
      </c>
      <c r="AG13" s="304"/>
      <c r="AH13" s="304"/>
      <c r="AI13" s="307"/>
      <c r="AJ13" s="305"/>
      <c r="AK13" s="305"/>
      <c r="AL13" s="305"/>
      <c r="AM13" s="305"/>
      <c r="AN13" s="306"/>
      <c r="AO13" s="305"/>
      <c r="AP13" s="306"/>
      <c r="AQ13" s="302"/>
      <c r="AR13" s="302"/>
      <c r="AS13" s="302"/>
      <c r="AT13" s="302"/>
      <c r="AU13" s="302"/>
      <c r="AV13" s="302"/>
      <c r="AW13" s="302"/>
      <c r="AX13" s="302"/>
      <c r="AY13" s="302"/>
      <c r="AZ13" s="302"/>
      <c r="BA13" s="302"/>
    </row>
    <row r="14">
      <c r="A14" s="292" t="s">
        <v>777</v>
      </c>
      <c r="B14" s="292"/>
      <c r="C14" s="292">
        <f t="shared" si="5"/>
        <v>1</v>
      </c>
      <c r="D14" s="51" t="b">
        <v>1</v>
      </c>
      <c r="E14" s="53" t="str">
        <f t="shared" si="4"/>
        <v>parcel_history</v>
      </c>
      <c r="F14" s="53" t="s">
        <v>647</v>
      </c>
      <c r="G14" s="53" t="s">
        <v>811</v>
      </c>
      <c r="H14" s="53" t="str">
        <f t="shared" si="1"/>
        <v>parcel.zip_code</v>
      </c>
      <c r="I14" s="299">
        <f>countif(redb_table.field,H14)</f>
        <v>1</v>
      </c>
      <c r="J14" s="299" t="b">
        <v>0</v>
      </c>
      <c r="K14" s="299" t="b">
        <v>0</v>
      </c>
      <c r="L14" s="53" t="s">
        <v>795</v>
      </c>
      <c r="M14" s="53" t="b">
        <v>0</v>
      </c>
      <c r="N14" s="53" t="b">
        <v>0</v>
      </c>
      <c r="O14" s="53"/>
      <c r="P14" s="53"/>
      <c r="Q14" s="312" t="b">
        <v>0</v>
      </c>
      <c r="R14" s="300" t="b">
        <v>0</v>
      </c>
      <c r="S14" s="300" t="b">
        <v>0</v>
      </c>
      <c r="T14" s="300" t="b">
        <v>0</v>
      </c>
      <c r="U14" s="300"/>
      <c r="V14" s="300"/>
      <c r="W14" s="301"/>
      <c r="X14" s="302"/>
      <c r="Y14" s="303" t="b">
        <v>0</v>
      </c>
      <c r="Z14" s="304"/>
      <c r="AA14" s="305"/>
      <c r="AB14" s="306"/>
      <c r="AC14" s="305"/>
      <c r="AD14" s="306"/>
      <c r="AE14" s="302"/>
      <c r="AF14" s="303" t="b">
        <v>0</v>
      </c>
      <c r="AG14" s="304"/>
      <c r="AH14" s="304"/>
      <c r="AI14" s="307"/>
      <c r="AJ14" s="305"/>
      <c r="AK14" s="305"/>
      <c r="AL14" s="305"/>
      <c r="AM14" s="305"/>
      <c r="AN14" s="306"/>
      <c r="AO14" s="305"/>
      <c r="AP14" s="306"/>
      <c r="AQ14" s="302"/>
      <c r="AR14" s="302"/>
      <c r="AS14" s="302"/>
      <c r="AT14" s="302"/>
      <c r="AU14" s="302"/>
      <c r="AV14" s="302"/>
      <c r="AW14" s="302"/>
      <c r="AX14" s="302"/>
      <c r="AY14" s="302"/>
      <c r="AZ14" s="302"/>
      <c r="BA14" s="302"/>
    </row>
    <row r="15">
      <c r="A15" s="292" t="s">
        <v>777</v>
      </c>
      <c r="B15" s="292"/>
      <c r="C15" s="292">
        <f t="shared" si="5"/>
        <v>1</v>
      </c>
      <c r="D15" s="51" t="b">
        <v>1</v>
      </c>
      <c r="E15" s="53" t="str">
        <f t="shared" si="4"/>
        <v>parcel_history</v>
      </c>
      <c r="F15" s="53" t="s">
        <v>647</v>
      </c>
      <c r="G15" s="53" t="s">
        <v>812</v>
      </c>
      <c r="H15" s="53" t="str">
        <f t="shared" si="1"/>
        <v>parcel.census_block</v>
      </c>
      <c r="I15" s="299">
        <f>countif(redb_table.field,H15)</f>
        <v>1</v>
      </c>
      <c r="J15" s="299" t="b">
        <v>0</v>
      </c>
      <c r="K15" s="299" t="b">
        <v>0</v>
      </c>
      <c r="L15" s="53" t="s">
        <v>795</v>
      </c>
      <c r="M15" s="53" t="b">
        <v>0</v>
      </c>
      <c r="N15" s="53" t="b">
        <v>0</v>
      </c>
      <c r="O15" s="53"/>
      <c r="P15" s="53"/>
      <c r="Q15" s="312" t="b">
        <v>0</v>
      </c>
      <c r="R15" s="300" t="b">
        <v>0</v>
      </c>
      <c r="S15" s="300" t="b">
        <v>0</v>
      </c>
      <c r="T15" s="300" t="b">
        <v>0</v>
      </c>
      <c r="U15" s="300"/>
      <c r="V15" s="300"/>
      <c r="W15" s="301"/>
      <c r="X15" s="302"/>
      <c r="Y15" s="303" t="b">
        <v>0</v>
      </c>
      <c r="Z15" s="304"/>
      <c r="AA15" s="305"/>
      <c r="AB15" s="306"/>
      <c r="AC15" s="305"/>
      <c r="AD15" s="306"/>
      <c r="AE15" s="302"/>
      <c r="AF15" s="303" t="b">
        <v>0</v>
      </c>
      <c r="AG15" s="304"/>
      <c r="AH15" s="304"/>
      <c r="AI15" s="307"/>
      <c r="AJ15" s="305"/>
      <c r="AK15" s="305"/>
      <c r="AL15" s="305"/>
      <c r="AM15" s="305"/>
      <c r="AN15" s="306"/>
      <c r="AO15" s="305"/>
      <c r="AP15" s="306"/>
      <c r="AQ15" s="302"/>
      <c r="AR15" s="302"/>
      <c r="AS15" s="302"/>
      <c r="AT15" s="302"/>
      <c r="AU15" s="302"/>
      <c r="AV15" s="302"/>
      <c r="AW15" s="302"/>
      <c r="AX15" s="302"/>
      <c r="AY15" s="302"/>
      <c r="AZ15" s="302"/>
      <c r="BA15" s="302"/>
    </row>
    <row r="16">
      <c r="A16" s="292" t="s">
        <v>777</v>
      </c>
      <c r="B16" s="292"/>
      <c r="C16" s="292">
        <f t="shared" si="5"/>
        <v>1</v>
      </c>
      <c r="D16" s="51" t="b">
        <v>1</v>
      </c>
      <c r="E16" s="53" t="str">
        <f t="shared" si="4"/>
        <v>parcel_history</v>
      </c>
      <c r="F16" s="53" t="s">
        <v>647</v>
      </c>
      <c r="G16" s="53" t="s">
        <v>813</v>
      </c>
      <c r="H16" s="53" t="str">
        <f t="shared" si="1"/>
        <v>parcel.frontage</v>
      </c>
      <c r="I16" s="299">
        <f>countif(redb_table.field,H16)</f>
        <v>1</v>
      </c>
      <c r="J16" s="299" t="b">
        <v>0</v>
      </c>
      <c r="K16" s="299" t="b">
        <v>0</v>
      </c>
      <c r="L16" s="53" t="s">
        <v>795</v>
      </c>
      <c r="M16" s="53" t="b">
        <v>0</v>
      </c>
      <c r="N16" s="53" t="b">
        <v>0</v>
      </c>
      <c r="O16" s="53"/>
      <c r="P16" s="53"/>
      <c r="Q16" s="312" t="b">
        <v>0</v>
      </c>
      <c r="R16" s="300" t="b">
        <v>0</v>
      </c>
      <c r="S16" s="300" t="b">
        <v>0</v>
      </c>
      <c r="T16" s="300" t="b">
        <v>0</v>
      </c>
      <c r="U16" s="300"/>
      <c r="V16" s="300"/>
      <c r="W16" s="301"/>
      <c r="X16" s="302"/>
      <c r="Y16" s="303" t="b">
        <v>0</v>
      </c>
      <c r="Z16" s="304"/>
      <c r="AA16" s="305"/>
      <c r="AB16" s="306"/>
      <c r="AC16" s="305"/>
      <c r="AD16" s="306"/>
      <c r="AE16" s="302"/>
      <c r="AF16" s="303" t="b">
        <v>0</v>
      </c>
      <c r="AG16" s="304"/>
      <c r="AH16" s="304"/>
      <c r="AI16" s="307"/>
      <c r="AJ16" s="305"/>
      <c r="AK16" s="305"/>
      <c r="AL16" s="305"/>
      <c r="AM16" s="305"/>
      <c r="AN16" s="306"/>
      <c r="AO16" s="305"/>
      <c r="AP16" s="306"/>
      <c r="AQ16" s="302"/>
      <c r="AR16" s="302"/>
      <c r="AS16" s="302"/>
      <c r="AT16" s="302"/>
      <c r="AU16" s="302"/>
      <c r="AV16" s="302"/>
      <c r="AW16" s="302"/>
      <c r="AX16" s="302"/>
      <c r="AY16" s="302"/>
      <c r="AZ16" s="302"/>
      <c r="BA16" s="302"/>
    </row>
    <row r="17">
      <c r="A17" s="292" t="s">
        <v>777</v>
      </c>
      <c r="B17" s="292"/>
      <c r="C17" s="292">
        <f t="shared" si="5"/>
        <v>1</v>
      </c>
      <c r="D17" s="51" t="b">
        <v>1</v>
      </c>
      <c r="E17" s="53" t="str">
        <f t="shared" si="4"/>
        <v>parcel_history</v>
      </c>
      <c r="F17" s="53" t="s">
        <v>647</v>
      </c>
      <c r="G17" s="53" t="s">
        <v>814</v>
      </c>
      <c r="H17" s="53" t="str">
        <f t="shared" si="1"/>
        <v>parcel.asr_class_code</v>
      </c>
      <c r="I17" s="299">
        <f>countif(redb_table.field,H17)</f>
        <v>1</v>
      </c>
      <c r="J17" s="299" t="b">
        <v>0</v>
      </c>
      <c r="K17" s="299" t="b">
        <v>0</v>
      </c>
      <c r="L17" s="53" t="s">
        <v>780</v>
      </c>
      <c r="M17" s="53" t="b">
        <v>0</v>
      </c>
      <c r="N17" s="53" t="b">
        <v>0</v>
      </c>
      <c r="O17" s="53"/>
      <c r="P17" s="53"/>
      <c r="Q17" s="312" t="b">
        <v>0</v>
      </c>
      <c r="R17" s="300" t="b">
        <v>0</v>
      </c>
      <c r="S17" s="300" t="b">
        <v>0</v>
      </c>
      <c r="T17" s="300" t="b">
        <v>0</v>
      </c>
      <c r="U17" s="300"/>
      <c r="V17" s="300"/>
      <c r="W17" s="301"/>
      <c r="X17" s="302"/>
      <c r="Y17" s="303" t="b">
        <v>0</v>
      </c>
      <c r="Z17" s="304"/>
      <c r="AA17" s="305"/>
      <c r="AB17" s="306"/>
      <c r="AC17" s="305"/>
      <c r="AD17" s="306"/>
      <c r="AE17" s="302"/>
      <c r="AF17" s="303" t="b">
        <v>0</v>
      </c>
      <c r="AG17" s="304"/>
      <c r="AH17" s="304"/>
      <c r="AI17" s="307"/>
      <c r="AJ17" s="305"/>
      <c r="AK17" s="305"/>
      <c r="AL17" s="305"/>
      <c r="AM17" s="305"/>
      <c r="AN17" s="306"/>
      <c r="AO17" s="305"/>
      <c r="AP17" s="306"/>
      <c r="AQ17" s="302"/>
      <c r="AR17" s="302"/>
      <c r="AS17" s="302"/>
      <c r="AT17" s="302"/>
      <c r="AU17" s="302"/>
      <c r="AV17" s="302"/>
      <c r="AW17" s="302"/>
      <c r="AX17" s="302"/>
      <c r="AY17" s="302"/>
      <c r="AZ17" s="302"/>
      <c r="BA17" s="302"/>
    </row>
    <row r="18">
      <c r="A18" s="292" t="s">
        <v>777</v>
      </c>
      <c r="B18" s="292"/>
      <c r="C18" s="292">
        <f t="shared" si="5"/>
        <v>1</v>
      </c>
      <c r="D18" s="51" t="b">
        <v>1</v>
      </c>
      <c r="E18" s="53" t="str">
        <f t="shared" si="4"/>
        <v>parcel_history</v>
      </c>
      <c r="F18" s="53" t="s">
        <v>647</v>
      </c>
      <c r="G18" s="53" t="s">
        <v>815</v>
      </c>
      <c r="H18" s="53" t="str">
        <f t="shared" si="1"/>
        <v>parcel.asr_land_use1</v>
      </c>
      <c r="I18" s="299">
        <f>countif(redb_table.field,H18)</f>
        <v>1</v>
      </c>
      <c r="J18" s="299" t="b">
        <v>0</v>
      </c>
      <c r="K18" s="299" t="b">
        <v>0</v>
      </c>
      <c r="L18" s="53" t="s">
        <v>780</v>
      </c>
      <c r="M18" s="53" t="b">
        <v>0</v>
      </c>
      <c r="N18" s="53" t="b">
        <v>0</v>
      </c>
      <c r="O18" s="53"/>
      <c r="P18" s="53"/>
      <c r="Q18" s="312" t="b">
        <v>0</v>
      </c>
      <c r="R18" s="300" t="b">
        <v>0</v>
      </c>
      <c r="S18" s="300" t="b">
        <v>0</v>
      </c>
      <c r="T18" s="300" t="b">
        <v>0</v>
      </c>
      <c r="U18" s="300"/>
      <c r="V18" s="300"/>
      <c r="W18" s="301"/>
      <c r="X18" s="302"/>
      <c r="Y18" s="303" t="b">
        <v>0</v>
      </c>
      <c r="Z18" s="304"/>
      <c r="AA18" s="305"/>
      <c r="AB18" s="306"/>
      <c r="AC18" s="305"/>
      <c r="AD18" s="306"/>
      <c r="AE18" s="302"/>
      <c r="AF18" s="303" t="b">
        <v>0</v>
      </c>
      <c r="AG18" s="304"/>
      <c r="AH18" s="304"/>
      <c r="AI18" s="307"/>
      <c r="AJ18" s="305"/>
      <c r="AK18" s="305"/>
      <c r="AL18" s="305"/>
      <c r="AM18" s="305"/>
      <c r="AN18" s="306"/>
      <c r="AO18" s="305"/>
      <c r="AP18" s="306"/>
      <c r="AQ18" s="302"/>
      <c r="AR18" s="302"/>
      <c r="AS18" s="302"/>
      <c r="AT18" s="302"/>
      <c r="AU18" s="302"/>
      <c r="AV18" s="302"/>
      <c r="AW18" s="302"/>
      <c r="AX18" s="302"/>
      <c r="AY18" s="302"/>
      <c r="AZ18" s="302"/>
      <c r="BA18" s="302"/>
    </row>
    <row r="19">
      <c r="A19" s="292" t="s">
        <v>777</v>
      </c>
      <c r="B19" s="292"/>
      <c r="C19" s="292">
        <f t="shared" si="5"/>
        <v>1</v>
      </c>
      <c r="D19" s="51" t="b">
        <v>1</v>
      </c>
      <c r="E19" s="53" t="str">
        <f t="shared" si="4"/>
        <v>parcel_history</v>
      </c>
      <c r="F19" s="53" t="s">
        <v>647</v>
      </c>
      <c r="G19" s="53" t="s">
        <v>817</v>
      </c>
      <c r="H19" s="53" t="str">
        <f t="shared" si="1"/>
        <v>parcel.asr_land_use2</v>
      </c>
      <c r="I19" s="299">
        <f>countif(redb_table.field,H19)</f>
        <v>1</v>
      </c>
      <c r="J19" s="299" t="b">
        <v>0</v>
      </c>
      <c r="K19" s="299" t="b">
        <v>0</v>
      </c>
      <c r="L19" s="53" t="s">
        <v>780</v>
      </c>
      <c r="M19" s="53" t="b">
        <v>0</v>
      </c>
      <c r="N19" s="53" t="b">
        <v>0</v>
      </c>
      <c r="O19" s="53"/>
      <c r="P19" s="53"/>
      <c r="Q19" s="312" t="b">
        <v>0</v>
      </c>
      <c r="R19" s="300" t="b">
        <v>0</v>
      </c>
      <c r="S19" s="300" t="b">
        <v>0</v>
      </c>
      <c r="T19" s="300" t="b">
        <v>0</v>
      </c>
      <c r="U19" s="300"/>
      <c r="V19" s="300"/>
      <c r="W19" s="301"/>
      <c r="X19" s="302"/>
      <c r="Y19" s="303" t="b">
        <v>0</v>
      </c>
      <c r="Z19" s="304"/>
      <c r="AA19" s="305"/>
      <c r="AB19" s="306"/>
      <c r="AC19" s="305"/>
      <c r="AD19" s="306"/>
      <c r="AE19" s="302"/>
      <c r="AF19" s="303" t="b">
        <v>0</v>
      </c>
      <c r="AG19" s="304"/>
      <c r="AH19" s="304"/>
      <c r="AI19" s="307"/>
      <c r="AJ19" s="305"/>
      <c r="AK19" s="305"/>
      <c r="AL19" s="305"/>
      <c r="AM19" s="305"/>
      <c r="AN19" s="306"/>
      <c r="AO19" s="305"/>
      <c r="AP19" s="306"/>
      <c r="AQ19" s="302"/>
      <c r="AR19" s="302"/>
      <c r="AS19" s="302"/>
      <c r="AT19" s="302"/>
      <c r="AU19" s="302"/>
      <c r="AV19" s="302"/>
      <c r="AW19" s="302"/>
      <c r="AX19" s="302"/>
      <c r="AY19" s="302"/>
      <c r="AZ19" s="302"/>
      <c r="BA19" s="302"/>
    </row>
    <row r="20">
      <c r="A20" s="292" t="s">
        <v>777</v>
      </c>
      <c r="B20" s="292"/>
      <c r="C20" s="292">
        <f t="shared" si="5"/>
        <v>1</v>
      </c>
      <c r="D20" s="51" t="b">
        <v>1</v>
      </c>
      <c r="E20" s="53" t="str">
        <f t="shared" si="4"/>
        <v>parcel_history</v>
      </c>
      <c r="F20" s="53" t="s">
        <v>647</v>
      </c>
      <c r="G20" s="53" t="s">
        <v>818</v>
      </c>
      <c r="H20" s="53" t="str">
        <f t="shared" si="1"/>
        <v>parcel.lead_agcy</v>
      </c>
      <c r="I20" s="299">
        <f>countif(redb_table.field,H20)</f>
        <v>1</v>
      </c>
      <c r="J20" s="299" t="b">
        <v>0</v>
      </c>
      <c r="K20" s="299" t="b">
        <v>0</v>
      </c>
      <c r="L20" s="53" t="s">
        <v>780</v>
      </c>
      <c r="M20" s="53" t="b">
        <v>0</v>
      </c>
      <c r="N20" s="53" t="b">
        <v>0</v>
      </c>
      <c r="O20" s="53"/>
      <c r="P20" s="53"/>
      <c r="Q20" s="312" t="b">
        <v>0</v>
      </c>
      <c r="R20" s="300" t="b">
        <v>0</v>
      </c>
      <c r="S20" s="300" t="b">
        <v>0</v>
      </c>
      <c r="T20" s="300" t="b">
        <v>0</v>
      </c>
      <c r="U20" s="300"/>
      <c r="V20" s="300"/>
      <c r="W20" s="301"/>
      <c r="X20" s="302"/>
      <c r="Y20" s="303" t="b">
        <v>0</v>
      </c>
      <c r="Z20" s="304"/>
      <c r="AA20" s="305"/>
      <c r="AB20" s="306"/>
      <c r="AC20" s="305"/>
      <c r="AD20" s="306"/>
      <c r="AE20" s="302"/>
      <c r="AF20" s="303" t="b">
        <v>0</v>
      </c>
      <c r="AG20" s="304"/>
      <c r="AH20" s="304"/>
      <c r="AI20" s="307"/>
      <c r="AJ20" s="305"/>
      <c r="AK20" s="305"/>
      <c r="AL20" s="305"/>
      <c r="AM20" s="305"/>
      <c r="AN20" s="306"/>
      <c r="AO20" s="305"/>
      <c r="AP20" s="306"/>
      <c r="AQ20" s="302"/>
      <c r="AR20" s="302"/>
      <c r="AS20" s="302"/>
      <c r="AT20" s="302"/>
      <c r="AU20" s="302"/>
      <c r="AV20" s="302"/>
      <c r="AW20" s="302"/>
      <c r="AX20" s="302"/>
      <c r="AY20" s="302"/>
      <c r="AZ20" s="302"/>
      <c r="BA20" s="302"/>
    </row>
    <row r="21">
      <c r="A21" s="292" t="s">
        <v>777</v>
      </c>
      <c r="B21" s="292"/>
      <c r="C21" s="292">
        <f t="shared" si="5"/>
        <v>1</v>
      </c>
      <c r="D21" s="51" t="b">
        <v>1</v>
      </c>
      <c r="E21" s="53" t="str">
        <f t="shared" si="4"/>
        <v>parcel_history</v>
      </c>
      <c r="F21" s="53" t="s">
        <v>647</v>
      </c>
      <c r="G21" s="53" t="s">
        <v>821</v>
      </c>
      <c r="H21" s="53" t="str">
        <f t="shared" si="1"/>
        <v>parcel.sale_price</v>
      </c>
      <c r="I21" s="299">
        <f>countif(redb_table.field,H21)</f>
        <v>1</v>
      </c>
      <c r="J21" s="299" t="b">
        <v>0</v>
      </c>
      <c r="K21" s="299" t="b">
        <v>0</v>
      </c>
      <c r="L21" s="53" t="s">
        <v>822</v>
      </c>
      <c r="M21" s="53" t="b">
        <v>0</v>
      </c>
      <c r="N21" s="53" t="b">
        <v>0</v>
      </c>
      <c r="O21" s="53"/>
      <c r="P21" s="53"/>
      <c r="Q21" s="312" t="b">
        <v>0</v>
      </c>
      <c r="R21" s="300" t="b">
        <v>0</v>
      </c>
      <c r="S21" s="300" t="b">
        <v>0</v>
      </c>
      <c r="T21" s="300" t="b">
        <v>0</v>
      </c>
      <c r="U21" s="300"/>
      <c r="V21" s="300"/>
      <c r="W21" s="301"/>
      <c r="X21" s="302"/>
      <c r="Y21" s="303" t="b">
        <v>0</v>
      </c>
      <c r="Z21" s="304"/>
      <c r="AA21" s="305"/>
      <c r="AB21" s="306"/>
      <c r="AC21" s="305"/>
      <c r="AD21" s="306"/>
      <c r="AE21" s="302"/>
      <c r="AF21" s="303" t="b">
        <v>0</v>
      </c>
      <c r="AG21" s="304"/>
      <c r="AH21" s="304"/>
      <c r="AI21" s="307"/>
      <c r="AJ21" s="305"/>
      <c r="AK21" s="305"/>
      <c r="AL21" s="305"/>
      <c r="AM21" s="305"/>
      <c r="AN21" s="306"/>
      <c r="AO21" s="305"/>
      <c r="AP21" s="306"/>
      <c r="AQ21" s="302"/>
      <c r="AR21" s="302"/>
      <c r="AS21" s="302"/>
      <c r="AT21" s="302"/>
      <c r="AU21" s="302"/>
      <c r="AV21" s="302"/>
      <c r="AW21" s="302"/>
      <c r="AX21" s="302"/>
      <c r="AY21" s="302"/>
      <c r="AZ21" s="302"/>
      <c r="BA21" s="302"/>
    </row>
    <row r="22">
      <c r="A22" s="292" t="s">
        <v>777</v>
      </c>
      <c r="B22" s="292"/>
      <c r="C22" s="292">
        <f t="shared" si="5"/>
        <v>1</v>
      </c>
      <c r="D22" s="51" t="b">
        <v>1</v>
      </c>
      <c r="E22" s="53" t="str">
        <f t="shared" si="4"/>
        <v>parcel_history</v>
      </c>
      <c r="F22" s="53" t="s">
        <v>647</v>
      </c>
      <c r="G22" s="53" t="s">
        <v>823</v>
      </c>
      <c r="H22" s="53" t="str">
        <f t="shared" si="1"/>
        <v>parcel.sale_date</v>
      </c>
      <c r="I22" s="299">
        <f>countif(redb_table.field,H22)</f>
        <v>1</v>
      </c>
      <c r="J22" s="299" t="b">
        <v>0</v>
      </c>
      <c r="K22" s="299" t="b">
        <v>0</v>
      </c>
      <c r="L22" s="53" t="s">
        <v>824</v>
      </c>
      <c r="M22" s="53" t="b">
        <v>0</v>
      </c>
      <c r="N22" s="53" t="b">
        <v>0</v>
      </c>
      <c r="O22" s="53"/>
      <c r="P22" s="53"/>
      <c r="Q22" s="312" t="b">
        <v>0</v>
      </c>
      <c r="R22" s="300" t="b">
        <v>0</v>
      </c>
      <c r="S22" s="300" t="b">
        <v>0</v>
      </c>
      <c r="T22" s="300" t="b">
        <v>0</v>
      </c>
      <c r="U22" s="300"/>
      <c r="V22" s="300"/>
      <c r="W22" s="301"/>
      <c r="X22" s="302"/>
      <c r="Y22" s="303" t="b">
        <v>0</v>
      </c>
      <c r="Z22" s="304"/>
      <c r="AA22" s="305"/>
      <c r="AB22" s="306"/>
      <c r="AC22" s="305"/>
      <c r="AD22" s="306"/>
      <c r="AE22" s="302"/>
      <c r="AF22" s="303" t="b">
        <v>0</v>
      </c>
      <c r="AG22" s="304"/>
      <c r="AH22" s="304"/>
      <c r="AI22" s="307"/>
      <c r="AJ22" s="305"/>
      <c r="AK22" s="305"/>
      <c r="AL22" s="305"/>
      <c r="AM22" s="305"/>
      <c r="AN22" s="306"/>
      <c r="AO22" s="305"/>
      <c r="AP22" s="306"/>
      <c r="AQ22" s="302"/>
      <c r="AR22" s="302"/>
      <c r="AS22" s="302"/>
      <c r="AT22" s="302"/>
      <c r="AU22" s="302"/>
      <c r="AV22" s="302"/>
      <c r="AW22" s="302"/>
      <c r="AX22" s="302"/>
      <c r="AY22" s="302"/>
      <c r="AZ22" s="302"/>
      <c r="BA22" s="302"/>
    </row>
    <row r="23">
      <c r="A23" s="292" t="s">
        <v>777</v>
      </c>
      <c r="B23" s="292"/>
      <c r="C23" s="292">
        <f t="shared" si="5"/>
        <v>1</v>
      </c>
      <c r="D23" s="51" t="b">
        <v>1</v>
      </c>
      <c r="E23" s="53" t="str">
        <f t="shared" si="4"/>
        <v>parcel_history</v>
      </c>
      <c r="F23" s="53" t="s">
        <v>647</v>
      </c>
      <c r="G23" s="53" t="s">
        <v>826</v>
      </c>
      <c r="H23" s="53" t="str">
        <f t="shared" si="1"/>
        <v>parcel.nbr_sewer_lines</v>
      </c>
      <c r="I23" s="299">
        <f>countif(redb_table.field,H23)</f>
        <v>1</v>
      </c>
      <c r="J23" s="299" t="b">
        <v>0</v>
      </c>
      <c r="K23" s="299" t="b">
        <v>0</v>
      </c>
      <c r="L23" s="53" t="s">
        <v>780</v>
      </c>
      <c r="M23" s="53" t="b">
        <v>0</v>
      </c>
      <c r="N23" s="53" t="b">
        <v>0</v>
      </c>
      <c r="O23" s="53"/>
      <c r="P23" s="53"/>
      <c r="Q23" s="312" t="b">
        <v>0</v>
      </c>
      <c r="R23" s="300" t="b">
        <v>0</v>
      </c>
      <c r="S23" s="300" t="b">
        <v>0</v>
      </c>
      <c r="T23" s="300" t="b">
        <v>0</v>
      </c>
      <c r="U23" s="300"/>
      <c r="V23" s="300"/>
      <c r="W23" s="301"/>
      <c r="X23" s="302"/>
      <c r="Y23" s="303" t="b">
        <v>0</v>
      </c>
      <c r="Z23" s="304"/>
      <c r="AA23" s="305"/>
      <c r="AB23" s="306"/>
      <c r="AC23" s="305"/>
      <c r="AD23" s="306"/>
      <c r="AE23" s="302"/>
      <c r="AF23" s="303" t="b">
        <v>0</v>
      </c>
      <c r="AG23" s="304"/>
      <c r="AH23" s="304"/>
      <c r="AI23" s="307"/>
      <c r="AJ23" s="305"/>
      <c r="AK23" s="305"/>
      <c r="AL23" s="305"/>
      <c r="AM23" s="305"/>
      <c r="AN23" s="306"/>
      <c r="AO23" s="305"/>
      <c r="AP23" s="306"/>
      <c r="AQ23" s="302"/>
      <c r="AR23" s="302"/>
      <c r="AS23" s="302"/>
      <c r="AT23" s="302"/>
      <c r="AU23" s="302"/>
      <c r="AV23" s="302"/>
      <c r="AW23" s="302"/>
      <c r="AX23" s="302"/>
      <c r="AY23" s="302"/>
      <c r="AZ23" s="302"/>
      <c r="BA23" s="302"/>
    </row>
    <row r="24">
      <c r="A24" s="292" t="s">
        <v>777</v>
      </c>
      <c r="B24" s="292"/>
      <c r="C24" s="292">
        <f t="shared" si="5"/>
        <v>1</v>
      </c>
      <c r="D24" s="51" t="b">
        <v>1</v>
      </c>
      <c r="E24" s="53" t="str">
        <f t="shared" si="4"/>
        <v>parcel_history</v>
      </c>
      <c r="F24" s="53" t="s">
        <v>647</v>
      </c>
      <c r="G24" s="53" t="s">
        <v>828</v>
      </c>
      <c r="H24" s="53" t="str">
        <f t="shared" si="1"/>
        <v>parcel.create_date</v>
      </c>
      <c r="I24" s="299">
        <f>countif(redb_table.field,H24)</f>
        <v>1</v>
      </c>
      <c r="J24" s="299" t="b">
        <v>0</v>
      </c>
      <c r="K24" s="299" t="b">
        <v>0</v>
      </c>
      <c r="L24" s="53" t="s">
        <v>824</v>
      </c>
      <c r="M24" s="53" t="b">
        <v>0</v>
      </c>
      <c r="N24" s="53" t="b">
        <v>0</v>
      </c>
      <c r="O24" s="53"/>
      <c r="P24" s="53"/>
      <c r="Q24" s="312" t="b">
        <v>0</v>
      </c>
      <c r="R24" s="300" t="b">
        <v>0</v>
      </c>
      <c r="S24" s="300" t="b">
        <v>0</v>
      </c>
      <c r="T24" s="300" t="b">
        <v>0</v>
      </c>
      <c r="U24" s="300"/>
      <c r="V24" s="300"/>
      <c r="W24" s="301"/>
      <c r="X24" s="302"/>
      <c r="Y24" s="303" t="b">
        <v>0</v>
      </c>
      <c r="Z24" s="304"/>
      <c r="AA24" s="305"/>
      <c r="AB24" s="306"/>
      <c r="AC24" s="305"/>
      <c r="AD24" s="306"/>
      <c r="AE24" s="302"/>
      <c r="AF24" s="303" t="b">
        <v>0</v>
      </c>
      <c r="AG24" s="304"/>
      <c r="AH24" s="304"/>
      <c r="AI24" s="307"/>
      <c r="AJ24" s="305"/>
      <c r="AK24" s="305"/>
      <c r="AL24" s="305"/>
      <c r="AM24" s="305"/>
      <c r="AN24" s="306"/>
      <c r="AO24" s="305"/>
      <c r="AP24" s="306"/>
      <c r="AQ24" s="302"/>
      <c r="AR24" s="302"/>
      <c r="AS24" s="302"/>
      <c r="AT24" s="302"/>
      <c r="AU24" s="302"/>
      <c r="AV24" s="302"/>
      <c r="AW24" s="302"/>
      <c r="AX24" s="302"/>
      <c r="AY24" s="302"/>
      <c r="AZ24" s="302"/>
      <c r="BA24" s="302"/>
    </row>
    <row r="25">
      <c r="A25" s="292" t="s">
        <v>777</v>
      </c>
      <c r="B25" s="292"/>
      <c r="C25" s="292">
        <f t="shared" si="5"/>
        <v>1</v>
      </c>
      <c r="D25" s="51" t="b">
        <v>1</v>
      </c>
      <c r="E25" s="53" t="str">
        <f t="shared" si="4"/>
        <v>parcel_history</v>
      </c>
      <c r="F25" s="53" t="s">
        <v>647</v>
      </c>
      <c r="G25" s="53" t="s">
        <v>829</v>
      </c>
      <c r="H25" s="53" t="str">
        <f t="shared" si="1"/>
        <v>parcel.current_flag</v>
      </c>
      <c r="I25" s="299">
        <f>countif(redb_table.field,H25)</f>
        <v>1</v>
      </c>
      <c r="J25" s="299" t="b">
        <v>0</v>
      </c>
      <c r="K25" s="299" t="b">
        <v>1</v>
      </c>
      <c r="L25" s="53" t="s">
        <v>831</v>
      </c>
      <c r="M25" s="53" t="b">
        <v>0</v>
      </c>
      <c r="N25" s="53" t="b">
        <v>0</v>
      </c>
      <c r="O25" s="53"/>
      <c r="P25" s="53"/>
      <c r="Q25" s="312" t="b">
        <v>0</v>
      </c>
      <c r="R25" s="300" t="b">
        <v>0</v>
      </c>
      <c r="S25" s="300" t="b">
        <v>0</v>
      </c>
      <c r="T25" s="300" t="b">
        <v>0</v>
      </c>
      <c r="U25" s="300"/>
      <c r="V25" s="300"/>
      <c r="W25" s="301"/>
      <c r="X25" s="302"/>
      <c r="Y25" s="303" t="b">
        <v>0</v>
      </c>
      <c r="Z25" s="304"/>
      <c r="AA25" s="305"/>
      <c r="AB25" s="306"/>
      <c r="AC25" s="305"/>
      <c r="AD25" s="306"/>
      <c r="AE25" s="302"/>
      <c r="AF25" s="303" t="b">
        <v>0</v>
      </c>
      <c r="AG25" s="304"/>
      <c r="AH25" s="304"/>
      <c r="AI25" s="307"/>
      <c r="AJ25" s="305"/>
      <c r="AK25" s="305"/>
      <c r="AL25" s="305"/>
      <c r="AM25" s="305"/>
      <c r="AN25" s="306"/>
      <c r="AO25" s="305"/>
      <c r="AP25" s="306"/>
      <c r="AQ25" s="302"/>
      <c r="AR25" s="302"/>
      <c r="AS25" s="302"/>
      <c r="AT25" s="302"/>
      <c r="AU25" s="302"/>
      <c r="AV25" s="302"/>
      <c r="AW25" s="302"/>
      <c r="AX25" s="302"/>
      <c r="AY25" s="302"/>
      <c r="AZ25" s="302"/>
      <c r="BA25" s="302"/>
    </row>
    <row r="26">
      <c r="A26" s="292" t="s">
        <v>777</v>
      </c>
      <c r="B26" s="292"/>
      <c r="C26" s="292">
        <f t="shared" si="5"/>
        <v>1</v>
      </c>
      <c r="D26" s="51" t="b">
        <v>1</v>
      </c>
      <c r="E26" s="53" t="str">
        <f t="shared" si="4"/>
        <v>parcel_history</v>
      </c>
      <c r="F26" s="53" t="s">
        <v>647</v>
      </c>
      <c r="G26" s="53" t="s">
        <v>833</v>
      </c>
      <c r="H26" s="53" t="str">
        <f t="shared" si="1"/>
        <v>parcel.removed_flag</v>
      </c>
      <c r="I26" s="299">
        <f>countif(redb_table.field,H26)</f>
        <v>1</v>
      </c>
      <c r="J26" s="299" t="b">
        <v>0</v>
      </c>
      <c r="K26" s="299" t="b">
        <v>1</v>
      </c>
      <c r="L26" s="53" t="s">
        <v>831</v>
      </c>
      <c r="M26" s="53" t="b">
        <v>0</v>
      </c>
      <c r="N26" s="53" t="b">
        <v>0</v>
      </c>
      <c r="O26" s="53"/>
      <c r="P26" s="53"/>
      <c r="Q26" s="312" t="b">
        <v>0</v>
      </c>
      <c r="R26" s="300" t="b">
        <v>0</v>
      </c>
      <c r="S26" s="300" t="b">
        <v>0</v>
      </c>
      <c r="T26" s="300" t="b">
        <v>0</v>
      </c>
      <c r="U26" s="300"/>
      <c r="V26" s="300"/>
      <c r="W26" s="301"/>
      <c r="X26" s="302"/>
      <c r="Y26" s="303" t="b">
        <v>0</v>
      </c>
      <c r="Z26" s="304"/>
      <c r="AA26" s="305"/>
      <c r="AB26" s="306"/>
      <c r="AC26" s="305"/>
      <c r="AD26" s="306"/>
      <c r="AE26" s="302"/>
      <c r="AF26" s="303" t="b">
        <v>0</v>
      </c>
      <c r="AG26" s="304"/>
      <c r="AH26" s="304"/>
      <c r="AI26" s="307"/>
      <c r="AJ26" s="305"/>
      <c r="AK26" s="305"/>
      <c r="AL26" s="305"/>
      <c r="AM26" s="305"/>
      <c r="AN26" s="306"/>
      <c r="AO26" s="305"/>
      <c r="AP26" s="306"/>
      <c r="AQ26" s="302"/>
      <c r="AR26" s="302"/>
      <c r="AS26" s="302"/>
      <c r="AT26" s="302"/>
      <c r="AU26" s="302"/>
      <c r="AV26" s="302"/>
      <c r="AW26" s="302"/>
      <c r="AX26" s="302"/>
      <c r="AY26" s="302"/>
      <c r="AZ26" s="302"/>
      <c r="BA26" s="302"/>
    </row>
    <row r="27">
      <c r="A27" s="292" t="s">
        <v>777</v>
      </c>
      <c r="B27" s="292"/>
      <c r="C27" s="292">
        <f t="shared" si="5"/>
        <v>1</v>
      </c>
      <c r="D27" s="51" t="b">
        <v>1</v>
      </c>
      <c r="E27" s="53" t="str">
        <f t="shared" si="4"/>
        <v>parcel_history</v>
      </c>
      <c r="F27" s="53" t="s">
        <v>647</v>
      </c>
      <c r="G27" s="53" t="s">
        <v>834</v>
      </c>
      <c r="H27" s="53" t="str">
        <f t="shared" si="1"/>
        <v>parcel.etl_job</v>
      </c>
      <c r="I27" s="299">
        <f>countif(redb_table.field,H27)</f>
        <v>1</v>
      </c>
      <c r="J27" s="299" t="b">
        <v>0</v>
      </c>
      <c r="K27" s="299" t="b">
        <v>0</v>
      </c>
      <c r="L27" s="53" t="s">
        <v>780</v>
      </c>
      <c r="M27" s="53" t="b">
        <v>0</v>
      </c>
      <c r="N27" s="53" t="b">
        <v>0</v>
      </c>
      <c r="O27" s="53"/>
      <c r="P27" s="53"/>
      <c r="Q27" s="312" t="b">
        <v>0</v>
      </c>
      <c r="R27" s="300" t="b">
        <v>0</v>
      </c>
      <c r="S27" s="300" t="b">
        <v>0</v>
      </c>
      <c r="T27" s="300" t="b">
        <v>0</v>
      </c>
      <c r="U27" s="300"/>
      <c r="V27" s="300"/>
      <c r="W27" s="301"/>
      <c r="X27" s="302"/>
      <c r="Y27" s="303" t="b">
        <v>0</v>
      </c>
      <c r="Z27" s="304"/>
      <c r="AA27" s="305"/>
      <c r="AB27" s="306"/>
      <c r="AC27" s="305"/>
      <c r="AD27" s="306"/>
      <c r="AE27" s="302"/>
      <c r="AF27" s="303" t="b">
        <v>0</v>
      </c>
      <c r="AG27" s="304"/>
      <c r="AH27" s="304"/>
      <c r="AI27" s="307"/>
      <c r="AJ27" s="305"/>
      <c r="AK27" s="305"/>
      <c r="AL27" s="305"/>
      <c r="AM27" s="305"/>
      <c r="AN27" s="306"/>
      <c r="AO27" s="305"/>
      <c r="AP27" s="306"/>
      <c r="AQ27" s="302"/>
      <c r="AR27" s="302"/>
      <c r="AS27" s="302"/>
      <c r="AT27" s="302"/>
      <c r="AU27" s="302"/>
      <c r="AV27" s="302"/>
      <c r="AW27" s="302"/>
      <c r="AX27" s="302"/>
      <c r="AY27" s="302"/>
      <c r="AZ27" s="302"/>
      <c r="BA27" s="302"/>
    </row>
    <row r="28">
      <c r="A28" s="292" t="s">
        <v>777</v>
      </c>
      <c r="B28" s="292"/>
      <c r="C28" s="292">
        <f t="shared" si="5"/>
        <v>1</v>
      </c>
      <c r="D28" s="51" t="b">
        <v>1</v>
      </c>
      <c r="E28" s="53" t="str">
        <f t="shared" si="4"/>
        <v>parcel_history</v>
      </c>
      <c r="F28" s="53" t="s">
        <v>647</v>
      </c>
      <c r="G28" s="53" t="s">
        <v>836</v>
      </c>
      <c r="H28" s="53" t="str">
        <f t="shared" si="1"/>
        <v>parcel.update_date</v>
      </c>
      <c r="I28" s="299">
        <f>countif(redb_table.field,H28)</f>
        <v>1</v>
      </c>
      <c r="J28" s="299" t="b">
        <v>0</v>
      </c>
      <c r="K28" s="299" t="b">
        <v>0</v>
      </c>
      <c r="L28" s="53" t="s">
        <v>824</v>
      </c>
      <c r="M28" s="53" t="b">
        <v>0</v>
      </c>
      <c r="N28" s="53" t="b">
        <v>0</v>
      </c>
      <c r="O28" s="53"/>
      <c r="P28" s="53"/>
      <c r="Q28" s="312" t="b">
        <v>0</v>
      </c>
      <c r="R28" s="300" t="b">
        <v>0</v>
      </c>
      <c r="S28" s="300" t="b">
        <v>0</v>
      </c>
      <c r="T28" s="300" t="b">
        <v>0</v>
      </c>
      <c r="U28" s="300"/>
      <c r="V28" s="300"/>
      <c r="W28" s="301"/>
      <c r="X28" s="302"/>
      <c r="Y28" s="303" t="b">
        <v>0</v>
      </c>
      <c r="Z28" s="304"/>
      <c r="AA28" s="305"/>
      <c r="AB28" s="306"/>
      <c r="AC28" s="305"/>
      <c r="AD28" s="306"/>
      <c r="AE28" s="302"/>
      <c r="AF28" s="303" t="b">
        <v>0</v>
      </c>
      <c r="AG28" s="304"/>
      <c r="AH28" s="304"/>
      <c r="AI28" s="307"/>
      <c r="AJ28" s="305"/>
      <c r="AK28" s="305"/>
      <c r="AL28" s="305"/>
      <c r="AM28" s="305"/>
      <c r="AN28" s="306"/>
      <c r="AO28" s="305"/>
      <c r="AP28" s="306"/>
      <c r="AQ28" s="302"/>
      <c r="AR28" s="302"/>
      <c r="AS28" s="302"/>
      <c r="AT28" s="302"/>
      <c r="AU28" s="302"/>
      <c r="AV28" s="302"/>
      <c r="AW28" s="302"/>
      <c r="AX28" s="302"/>
      <c r="AY28" s="302"/>
      <c r="AZ28" s="302"/>
      <c r="BA28" s="302"/>
    </row>
    <row r="29">
      <c r="A29" s="292" t="s">
        <v>777</v>
      </c>
      <c r="B29" s="292"/>
      <c r="C29" s="292">
        <f t="shared" si="5"/>
        <v>2</v>
      </c>
      <c r="D29" s="51" t="b">
        <v>1</v>
      </c>
      <c r="E29" s="53" t="str">
        <f t="shared" si="4"/>
        <v>building_history</v>
      </c>
      <c r="F29" s="53" t="s">
        <v>648</v>
      </c>
      <c r="G29" s="53" t="s">
        <v>838</v>
      </c>
      <c r="H29" s="53" t="str">
        <f t="shared" si="1"/>
        <v>building.building_id</v>
      </c>
      <c r="I29" s="299">
        <f>countif(redb_table.field,H29)</f>
        <v>1</v>
      </c>
      <c r="J29" s="299" t="b">
        <v>1</v>
      </c>
      <c r="K29" s="299" t="b">
        <v>0</v>
      </c>
      <c r="L29" s="53" t="s">
        <v>780</v>
      </c>
      <c r="M29" s="53" t="b">
        <v>0</v>
      </c>
      <c r="N29" s="53" t="b">
        <v>0</v>
      </c>
      <c r="O29" s="53"/>
      <c r="P29" s="53"/>
      <c r="Q29" s="312" t="b">
        <v>0</v>
      </c>
      <c r="R29" s="300" t="b">
        <v>0</v>
      </c>
      <c r="S29" s="300" t="b">
        <v>0</v>
      </c>
      <c r="T29" s="300" t="b">
        <v>0</v>
      </c>
      <c r="U29" s="300"/>
      <c r="V29" s="300"/>
      <c r="W29" s="301"/>
      <c r="X29" s="302"/>
      <c r="Y29" s="303" t="b">
        <v>0</v>
      </c>
      <c r="Z29" s="304"/>
      <c r="AA29" s="305"/>
      <c r="AB29" s="306"/>
      <c r="AC29" s="305"/>
      <c r="AD29" s="306"/>
      <c r="AE29" s="302"/>
      <c r="AF29" s="303" t="b">
        <v>0</v>
      </c>
      <c r="AG29" s="304"/>
      <c r="AH29" s="304"/>
      <c r="AI29" s="307"/>
      <c r="AJ29" s="305"/>
      <c r="AK29" s="305"/>
      <c r="AL29" s="305"/>
      <c r="AM29" s="305"/>
      <c r="AN29" s="306"/>
      <c r="AO29" s="305"/>
      <c r="AP29" s="306"/>
      <c r="AQ29" s="302"/>
      <c r="AR29" s="302"/>
      <c r="AS29" s="302"/>
      <c r="AT29" s="302"/>
      <c r="AU29" s="302"/>
      <c r="AV29" s="302"/>
      <c r="AW29" s="302"/>
      <c r="AX29" s="302"/>
      <c r="AY29" s="302"/>
      <c r="AZ29" s="302"/>
      <c r="BA29" s="302"/>
    </row>
    <row r="30">
      <c r="A30" s="292" t="s">
        <v>777</v>
      </c>
      <c r="B30" s="292"/>
      <c r="C30" s="292">
        <f t="shared" si="5"/>
        <v>2</v>
      </c>
      <c r="D30" s="51" t="b">
        <v>1</v>
      </c>
      <c r="E30" s="53" t="str">
        <f t="shared" si="4"/>
        <v>building_history</v>
      </c>
      <c r="F30" s="53" t="s">
        <v>648</v>
      </c>
      <c r="G30" s="53" t="s">
        <v>778</v>
      </c>
      <c r="H30" s="53" t="str">
        <f t="shared" si="1"/>
        <v>building.parcel_id</v>
      </c>
      <c r="I30" s="299">
        <f>countif(redb_table.field,H30)</f>
        <v>2</v>
      </c>
      <c r="J30" s="299" t="b">
        <v>0</v>
      </c>
      <c r="K30" s="299" t="b">
        <v>0</v>
      </c>
      <c r="L30" s="53" t="s">
        <v>780</v>
      </c>
      <c r="M30" s="53" t="b">
        <v>1</v>
      </c>
      <c r="N30" s="53" t="b">
        <v>0</v>
      </c>
      <c r="O30" s="53"/>
      <c r="P30" s="53"/>
      <c r="Q30" s="312" t="b">
        <v>0</v>
      </c>
      <c r="R30" s="300" t="b">
        <v>0</v>
      </c>
      <c r="S30" s="300" t="b">
        <v>0</v>
      </c>
      <c r="T30" s="300" t="b">
        <v>0</v>
      </c>
      <c r="U30" s="300"/>
      <c r="V30" s="300"/>
      <c r="W30" s="301"/>
      <c r="X30" s="302"/>
      <c r="Y30" s="303" t="b">
        <v>0</v>
      </c>
      <c r="Z30" s="304"/>
      <c r="AA30" s="305"/>
      <c r="AB30" s="306"/>
      <c r="AC30" s="305"/>
      <c r="AD30" s="306"/>
      <c r="AE30" s="302"/>
      <c r="AF30" s="303" t="b">
        <v>0</v>
      </c>
      <c r="AG30" s="304"/>
      <c r="AH30" s="304"/>
      <c r="AI30" s="307"/>
      <c r="AJ30" s="305"/>
      <c r="AK30" s="305"/>
      <c r="AL30" s="305"/>
      <c r="AM30" s="305"/>
      <c r="AN30" s="306"/>
      <c r="AO30" s="305"/>
      <c r="AP30" s="306"/>
      <c r="AQ30" s="302"/>
      <c r="AR30" s="302"/>
      <c r="AS30" s="302"/>
      <c r="AT30" s="302"/>
      <c r="AU30" s="302"/>
      <c r="AV30" s="302"/>
      <c r="AW30" s="302"/>
      <c r="AX30" s="302"/>
      <c r="AY30" s="302"/>
      <c r="AZ30" s="302"/>
      <c r="BA30" s="302"/>
    </row>
    <row r="31">
      <c r="A31" s="292"/>
      <c r="B31" s="292"/>
      <c r="C31" s="292">
        <f t="shared" si="5"/>
        <v>2</v>
      </c>
      <c r="D31" s="51" t="b">
        <v>1</v>
      </c>
      <c r="E31" s="53"/>
      <c r="F31" s="53" t="s">
        <v>648</v>
      </c>
      <c r="G31" s="53" t="s">
        <v>793</v>
      </c>
      <c r="H31" s="53" t="str">
        <f t="shared" si="1"/>
        <v>building.owner_id</v>
      </c>
      <c r="I31" s="299">
        <f>countif(redb_table.field,H31)</f>
        <v>2</v>
      </c>
      <c r="J31" s="299" t="b">
        <v>0</v>
      </c>
      <c r="K31" s="299" t="b">
        <v>0</v>
      </c>
      <c r="L31" s="53" t="s">
        <v>780</v>
      </c>
      <c r="M31" s="53" t="b">
        <v>1</v>
      </c>
      <c r="N31" s="53" t="b">
        <v>0</v>
      </c>
      <c r="O31" s="53"/>
      <c r="P31" s="53"/>
      <c r="Q31" s="312" t="b">
        <v>0</v>
      </c>
      <c r="R31" s="300" t="b">
        <v>0</v>
      </c>
      <c r="S31" s="300" t="b">
        <v>0</v>
      </c>
      <c r="T31" s="300" t="b">
        <v>0</v>
      </c>
      <c r="U31" s="300"/>
      <c r="V31" s="300"/>
      <c r="W31" s="301"/>
      <c r="X31" s="302"/>
      <c r="Y31" s="303" t="b">
        <v>0</v>
      </c>
      <c r="Z31" s="304"/>
      <c r="AA31" s="305"/>
      <c r="AB31" s="306"/>
      <c r="AC31" s="305"/>
      <c r="AD31" s="306"/>
      <c r="AE31" s="302"/>
      <c r="AF31" s="303" t="b">
        <v>0</v>
      </c>
      <c r="AG31" s="304"/>
      <c r="AH31" s="304"/>
      <c r="AI31" s="307"/>
      <c r="AJ31" s="305"/>
      <c r="AK31" s="305"/>
      <c r="AL31" s="305"/>
      <c r="AM31" s="305"/>
      <c r="AN31" s="306"/>
      <c r="AO31" s="305"/>
      <c r="AP31" s="306"/>
      <c r="AQ31" s="302"/>
      <c r="AR31" s="302"/>
      <c r="AS31" s="302"/>
      <c r="AT31" s="302"/>
      <c r="AU31" s="302"/>
      <c r="AV31" s="302"/>
      <c r="AW31" s="302"/>
      <c r="AX31" s="302"/>
      <c r="AY31" s="302"/>
      <c r="AZ31" s="302"/>
      <c r="BA31" s="302"/>
    </row>
    <row r="32">
      <c r="A32" s="292" t="s">
        <v>777</v>
      </c>
      <c r="B32" s="292"/>
      <c r="C32" s="292">
        <f>if(F32=F30,C30,if(C30=1,2,1))</f>
        <v>2</v>
      </c>
      <c r="D32" s="51" t="b">
        <v>1</v>
      </c>
      <c r="E32" s="53" t="str">
        <f t="shared" ref="E32:E79" si="6">F32&amp;"_history"</f>
        <v>building_history</v>
      </c>
      <c r="F32" s="53" t="s">
        <v>648</v>
      </c>
      <c r="G32" s="53" t="s">
        <v>842</v>
      </c>
      <c r="H32" s="53" t="str">
        <f t="shared" si="1"/>
        <v>building.decription</v>
      </c>
      <c r="I32" s="299">
        <f>countif(redb_table.field,H32)</f>
        <v>1</v>
      </c>
      <c r="J32" s="299" t="b">
        <v>0</v>
      </c>
      <c r="K32" s="299" t="b">
        <v>0</v>
      </c>
      <c r="L32" s="53" t="s">
        <v>780</v>
      </c>
      <c r="M32" s="53" t="b">
        <v>0</v>
      </c>
      <c r="N32" s="53" t="b">
        <v>0</v>
      </c>
      <c r="O32" s="53"/>
      <c r="P32" s="53"/>
      <c r="Q32" s="312" t="b">
        <v>0</v>
      </c>
      <c r="R32" s="300" t="b">
        <v>0</v>
      </c>
      <c r="S32" s="300" t="b">
        <v>0</v>
      </c>
      <c r="T32" s="300" t="b">
        <v>0</v>
      </c>
      <c r="U32" s="300"/>
      <c r="V32" s="300"/>
      <c r="W32" s="301"/>
      <c r="X32" s="302"/>
      <c r="Y32" s="303" t="b">
        <v>0</v>
      </c>
      <c r="Z32" s="304"/>
      <c r="AA32" s="305"/>
      <c r="AB32" s="306"/>
      <c r="AC32" s="305"/>
      <c r="AD32" s="306"/>
      <c r="AE32" s="302"/>
      <c r="AF32" s="303" t="b">
        <v>0</v>
      </c>
      <c r="AG32" s="304"/>
      <c r="AH32" s="304"/>
      <c r="AI32" s="307"/>
      <c r="AJ32" s="305"/>
      <c r="AK32" s="305"/>
      <c r="AL32" s="305"/>
      <c r="AM32" s="305"/>
      <c r="AN32" s="306"/>
      <c r="AO32" s="305"/>
      <c r="AP32" s="306"/>
      <c r="AQ32" s="302"/>
      <c r="AR32" s="302"/>
      <c r="AS32" s="302"/>
      <c r="AT32" s="302"/>
      <c r="AU32" s="302"/>
      <c r="AV32" s="302"/>
      <c r="AW32" s="302"/>
      <c r="AX32" s="302"/>
      <c r="AY32" s="302"/>
      <c r="AZ32" s="302"/>
      <c r="BA32" s="302"/>
    </row>
    <row r="33">
      <c r="A33" s="292" t="s">
        <v>777</v>
      </c>
      <c r="B33" s="292"/>
      <c r="C33" s="292">
        <f t="shared" ref="C33:C80" si="7">if(F33=F32,C32,if(C32=1,2,1))</f>
        <v>2</v>
      </c>
      <c r="D33" s="51" t="b">
        <v>1</v>
      </c>
      <c r="E33" s="53" t="str">
        <f t="shared" si="6"/>
        <v>building_history</v>
      </c>
      <c r="F33" s="53" t="s">
        <v>648</v>
      </c>
      <c r="G33" s="53" t="s">
        <v>844</v>
      </c>
      <c r="H33" s="53" t="str">
        <f t="shared" si="1"/>
        <v>building.use_type_id</v>
      </c>
      <c r="I33" s="299">
        <f>countif(redb_table.field,H33)</f>
        <v>2</v>
      </c>
      <c r="J33" s="299" t="b">
        <v>0</v>
      </c>
      <c r="K33" s="299" t="b">
        <v>0</v>
      </c>
      <c r="L33" s="53" t="s">
        <v>795</v>
      </c>
      <c r="M33" s="53" t="b">
        <v>1</v>
      </c>
      <c r="N33" s="53" t="b">
        <v>0</v>
      </c>
      <c r="O33" s="53"/>
      <c r="P33" s="53"/>
      <c r="Q33" s="312" t="b">
        <v>0</v>
      </c>
      <c r="R33" s="300" t="b">
        <v>0</v>
      </c>
      <c r="S33" s="300" t="b">
        <v>0</v>
      </c>
      <c r="T33" s="300" t="b">
        <v>0</v>
      </c>
      <c r="U33" s="300"/>
      <c r="V33" s="300"/>
      <c r="W33" s="301"/>
      <c r="X33" s="302"/>
      <c r="Y33" s="303" t="b">
        <v>0</v>
      </c>
      <c r="Z33" s="304"/>
      <c r="AA33" s="305"/>
      <c r="AB33" s="306"/>
      <c r="AC33" s="305"/>
      <c r="AD33" s="306"/>
      <c r="AE33" s="302"/>
      <c r="AF33" s="303" t="b">
        <v>0</v>
      </c>
      <c r="AG33" s="304"/>
      <c r="AH33" s="304"/>
      <c r="AI33" s="307"/>
      <c r="AJ33" s="305"/>
      <c r="AK33" s="305"/>
      <c r="AL33" s="305"/>
      <c r="AM33" s="305"/>
      <c r="AN33" s="306"/>
      <c r="AO33" s="305"/>
      <c r="AP33" s="306"/>
      <c r="AQ33" s="302"/>
      <c r="AR33" s="302"/>
      <c r="AS33" s="302"/>
      <c r="AT33" s="302"/>
      <c r="AU33" s="302"/>
      <c r="AV33" s="302"/>
      <c r="AW33" s="302"/>
      <c r="AX33" s="302"/>
      <c r="AY33" s="302"/>
      <c r="AZ33" s="302"/>
      <c r="BA33" s="302"/>
    </row>
    <row r="34">
      <c r="A34" s="292" t="s">
        <v>777</v>
      </c>
      <c r="B34" s="292"/>
      <c r="C34" s="292">
        <f t="shared" si="7"/>
        <v>2</v>
      </c>
      <c r="D34" s="51" t="b">
        <v>1</v>
      </c>
      <c r="E34" s="53" t="str">
        <f t="shared" si="6"/>
        <v>building_history</v>
      </c>
      <c r="F34" s="53" t="s">
        <v>648</v>
      </c>
      <c r="G34" s="53" t="s">
        <v>847</v>
      </c>
      <c r="H34" s="53" t="str">
        <f t="shared" si="1"/>
        <v>building.sq_footage</v>
      </c>
      <c r="I34" s="299">
        <f>countif(redb_table.field,H34)</f>
        <v>1</v>
      </c>
      <c r="J34" s="299" t="b">
        <v>0</v>
      </c>
      <c r="K34" s="299" t="b">
        <v>0</v>
      </c>
      <c r="L34" s="53" t="s">
        <v>795</v>
      </c>
      <c r="M34" s="53" t="b">
        <v>0</v>
      </c>
      <c r="N34" s="53" t="b">
        <v>0</v>
      </c>
      <c r="O34" s="53"/>
      <c r="P34" s="53"/>
      <c r="Q34" s="312" t="b">
        <v>0</v>
      </c>
      <c r="R34" s="300" t="b">
        <v>0</v>
      </c>
      <c r="S34" s="300" t="b">
        <v>0</v>
      </c>
      <c r="T34" s="300" t="b">
        <v>0</v>
      </c>
      <c r="U34" s="300"/>
      <c r="V34" s="300"/>
      <c r="W34" s="301"/>
      <c r="X34" s="302"/>
      <c r="Y34" s="303" t="b">
        <v>0</v>
      </c>
      <c r="Z34" s="304"/>
      <c r="AA34" s="305"/>
      <c r="AB34" s="306"/>
      <c r="AC34" s="305"/>
      <c r="AD34" s="306"/>
      <c r="AE34" s="302"/>
      <c r="AF34" s="303" t="b">
        <v>0</v>
      </c>
      <c r="AG34" s="304"/>
      <c r="AH34" s="304"/>
      <c r="AI34" s="307"/>
      <c r="AJ34" s="305"/>
      <c r="AK34" s="305"/>
      <c r="AL34" s="305"/>
      <c r="AM34" s="305"/>
      <c r="AN34" s="306"/>
      <c r="AO34" s="305"/>
      <c r="AP34" s="306"/>
      <c r="AQ34" s="302"/>
      <c r="AR34" s="302"/>
      <c r="AS34" s="302"/>
      <c r="AT34" s="302"/>
      <c r="AU34" s="302"/>
      <c r="AV34" s="302"/>
      <c r="AW34" s="302"/>
      <c r="AX34" s="302"/>
      <c r="AY34" s="302"/>
      <c r="AZ34" s="302"/>
      <c r="BA34" s="302"/>
    </row>
    <row r="35">
      <c r="A35" s="292" t="s">
        <v>777</v>
      </c>
      <c r="B35" s="292"/>
      <c r="C35" s="292">
        <f t="shared" si="7"/>
        <v>2</v>
      </c>
      <c r="D35" s="51" t="b">
        <v>1</v>
      </c>
      <c r="E35" s="53" t="str">
        <f t="shared" si="6"/>
        <v>building_history</v>
      </c>
      <c r="F35" s="53" t="s">
        <v>648</v>
      </c>
      <c r="G35" s="53" t="s">
        <v>848</v>
      </c>
      <c r="H35" s="53" t="str">
        <f t="shared" si="1"/>
        <v>building.year_built</v>
      </c>
      <c r="I35" s="299">
        <f>countif(redb_table.field,H35)</f>
        <v>1</v>
      </c>
      <c r="J35" s="299" t="b">
        <v>0</v>
      </c>
      <c r="K35" s="299" t="b">
        <v>0</v>
      </c>
      <c r="L35" s="53" t="s">
        <v>795</v>
      </c>
      <c r="M35" s="53" t="b">
        <v>0</v>
      </c>
      <c r="N35" s="53" t="b">
        <v>0</v>
      </c>
      <c r="O35" s="53"/>
      <c r="P35" s="53"/>
      <c r="Q35" s="312" t="b">
        <v>0</v>
      </c>
      <c r="R35" s="300" t="b">
        <v>0</v>
      </c>
      <c r="S35" s="300" t="b">
        <v>0</v>
      </c>
      <c r="T35" s="300" t="b">
        <v>0</v>
      </c>
      <c r="U35" s="300"/>
      <c r="V35" s="300"/>
      <c r="W35" s="301"/>
      <c r="X35" s="302"/>
      <c r="Y35" s="303" t="b">
        <v>0</v>
      </c>
      <c r="Z35" s="304"/>
      <c r="AA35" s="305"/>
      <c r="AB35" s="306"/>
      <c r="AC35" s="305"/>
      <c r="AD35" s="306"/>
      <c r="AE35" s="302"/>
      <c r="AF35" s="303" t="b">
        <v>0</v>
      </c>
      <c r="AG35" s="304"/>
      <c r="AH35" s="304"/>
      <c r="AI35" s="307"/>
      <c r="AJ35" s="305"/>
      <c r="AK35" s="305"/>
      <c r="AL35" s="305"/>
      <c r="AM35" s="305"/>
      <c r="AN35" s="306"/>
      <c r="AO35" s="305"/>
      <c r="AP35" s="306"/>
      <c r="AQ35" s="302"/>
      <c r="AR35" s="302"/>
      <c r="AS35" s="302"/>
      <c r="AT35" s="302"/>
      <c r="AU35" s="302"/>
      <c r="AV35" s="302"/>
      <c r="AW35" s="302"/>
      <c r="AX35" s="302"/>
      <c r="AY35" s="302"/>
      <c r="AZ35" s="302"/>
      <c r="BA35" s="302"/>
    </row>
    <row r="36">
      <c r="A36" s="292" t="s">
        <v>777</v>
      </c>
      <c r="B36" s="292"/>
      <c r="C36" s="292">
        <f t="shared" si="7"/>
        <v>2</v>
      </c>
      <c r="D36" s="51" t="b">
        <v>1</v>
      </c>
      <c r="E36" s="53" t="str">
        <f t="shared" si="6"/>
        <v>building_history</v>
      </c>
      <c r="F36" s="53" t="s">
        <v>648</v>
      </c>
      <c r="G36" s="53" t="s">
        <v>850</v>
      </c>
      <c r="H36" s="53" t="str">
        <f t="shared" si="1"/>
        <v>building.ground_floor_area</v>
      </c>
      <c r="I36" s="299">
        <f>countif(redb_table.field,H36)</f>
        <v>1</v>
      </c>
      <c r="J36" s="299" t="b">
        <v>0</v>
      </c>
      <c r="K36" s="299" t="b">
        <v>0</v>
      </c>
      <c r="L36" s="53" t="s">
        <v>822</v>
      </c>
      <c r="M36" s="53" t="b">
        <v>0</v>
      </c>
      <c r="N36" s="53" t="b">
        <v>0</v>
      </c>
      <c r="O36" s="53"/>
      <c r="P36" s="53"/>
      <c r="Q36" s="312" t="b">
        <v>0</v>
      </c>
      <c r="R36" s="300" t="b">
        <v>0</v>
      </c>
      <c r="S36" s="300" t="b">
        <v>0</v>
      </c>
      <c r="T36" s="300" t="b">
        <v>0</v>
      </c>
      <c r="U36" s="300"/>
      <c r="V36" s="300"/>
      <c r="W36" s="301"/>
      <c r="X36" s="302"/>
      <c r="Y36" s="303" t="b">
        <v>0</v>
      </c>
      <c r="Z36" s="304"/>
      <c r="AA36" s="305"/>
      <c r="AB36" s="306"/>
      <c r="AC36" s="305"/>
      <c r="AD36" s="306"/>
      <c r="AE36" s="302"/>
      <c r="AF36" s="303" t="b">
        <v>0</v>
      </c>
      <c r="AG36" s="304"/>
      <c r="AH36" s="304"/>
      <c r="AI36" s="307"/>
      <c r="AJ36" s="305"/>
      <c r="AK36" s="305"/>
      <c r="AL36" s="305"/>
      <c r="AM36" s="305"/>
      <c r="AN36" s="306"/>
      <c r="AO36" s="305"/>
      <c r="AP36" s="306"/>
      <c r="AQ36" s="302"/>
      <c r="AR36" s="302"/>
      <c r="AS36" s="302"/>
      <c r="AT36" s="302"/>
      <c r="AU36" s="302"/>
      <c r="AV36" s="302"/>
      <c r="AW36" s="302"/>
      <c r="AX36" s="302"/>
      <c r="AY36" s="302"/>
      <c r="AZ36" s="302"/>
      <c r="BA36" s="302"/>
    </row>
    <row r="37">
      <c r="A37" s="292" t="s">
        <v>777</v>
      </c>
      <c r="B37" s="292"/>
      <c r="C37" s="292">
        <f t="shared" si="7"/>
        <v>2</v>
      </c>
      <c r="D37" s="51" t="b">
        <v>1</v>
      </c>
      <c r="E37" s="53" t="str">
        <f t="shared" si="6"/>
        <v>building_history</v>
      </c>
      <c r="F37" s="53" t="s">
        <v>648</v>
      </c>
      <c r="G37" s="53" t="s">
        <v>754</v>
      </c>
      <c r="H37" s="53" t="str">
        <f t="shared" si="1"/>
        <v>building.ext_wall_type_ID</v>
      </c>
      <c r="I37" s="299">
        <f>countif(redb_table.field,H37)</f>
        <v>1</v>
      </c>
      <c r="J37" s="299" t="b">
        <v>0</v>
      </c>
      <c r="K37" s="299" t="b">
        <v>0</v>
      </c>
      <c r="L37" s="53" t="s">
        <v>795</v>
      </c>
      <c r="M37" s="53" t="b">
        <v>0</v>
      </c>
      <c r="N37" s="53" t="b">
        <v>0</v>
      </c>
      <c r="O37" s="53"/>
      <c r="P37" s="53"/>
      <c r="Q37" s="312" t="b">
        <v>0</v>
      </c>
      <c r="R37" s="300" t="b">
        <v>0</v>
      </c>
      <c r="S37" s="300" t="b">
        <v>0</v>
      </c>
      <c r="T37" s="300" t="b">
        <v>0</v>
      </c>
      <c r="U37" s="300"/>
      <c r="V37" s="300"/>
      <c r="W37" s="301"/>
      <c r="X37" s="302"/>
      <c r="Y37" s="303" t="b">
        <v>0</v>
      </c>
      <c r="Z37" s="304"/>
      <c r="AA37" s="305"/>
      <c r="AB37" s="306"/>
      <c r="AC37" s="305"/>
      <c r="AD37" s="306"/>
      <c r="AE37" s="302"/>
      <c r="AF37" s="303" t="b">
        <v>0</v>
      </c>
      <c r="AG37" s="304"/>
      <c r="AH37" s="304"/>
      <c r="AI37" s="307"/>
      <c r="AJ37" s="305"/>
      <c r="AK37" s="305"/>
      <c r="AL37" s="305"/>
      <c r="AM37" s="305"/>
      <c r="AN37" s="306"/>
      <c r="AO37" s="305"/>
      <c r="AP37" s="306"/>
      <c r="AQ37" s="302"/>
      <c r="AR37" s="302"/>
      <c r="AS37" s="302"/>
      <c r="AT37" s="302"/>
      <c r="AU37" s="302"/>
      <c r="AV37" s="302"/>
      <c r="AW37" s="302"/>
      <c r="AX37" s="302"/>
      <c r="AY37" s="302"/>
      <c r="AZ37" s="302"/>
      <c r="BA37" s="302"/>
    </row>
    <row r="38">
      <c r="A38" s="292" t="s">
        <v>777</v>
      </c>
      <c r="B38" s="292"/>
      <c r="C38" s="292">
        <f t="shared" si="7"/>
        <v>2</v>
      </c>
      <c r="D38" s="51" t="b">
        <v>1</v>
      </c>
      <c r="E38" s="53" t="str">
        <f t="shared" si="6"/>
        <v>building_history</v>
      </c>
      <c r="F38" s="53" t="s">
        <v>648</v>
      </c>
      <c r="G38" s="53" t="s">
        <v>852</v>
      </c>
      <c r="H38" s="53" t="str">
        <f t="shared" si="1"/>
        <v>building.stories</v>
      </c>
      <c r="I38" s="299">
        <f>countif(redb_table.field,H38)</f>
        <v>1</v>
      </c>
      <c r="J38" s="299" t="b">
        <v>0</v>
      </c>
      <c r="K38" s="299" t="b">
        <v>0</v>
      </c>
      <c r="L38" s="53" t="s">
        <v>780</v>
      </c>
      <c r="M38" s="53" t="b">
        <v>0</v>
      </c>
      <c r="N38" s="53" t="b">
        <v>0</v>
      </c>
      <c r="O38" s="53"/>
      <c r="P38" s="53"/>
      <c r="Q38" s="312" t="b">
        <v>0</v>
      </c>
      <c r="R38" s="300" t="b">
        <v>0</v>
      </c>
      <c r="S38" s="300" t="b">
        <v>0</v>
      </c>
      <c r="T38" s="300" t="b">
        <v>0</v>
      </c>
      <c r="U38" s="300"/>
      <c r="V38" s="300"/>
      <c r="W38" s="301"/>
      <c r="X38" s="302"/>
      <c r="Y38" s="303" t="b">
        <v>0</v>
      </c>
      <c r="Z38" s="304"/>
      <c r="AA38" s="305"/>
      <c r="AB38" s="306"/>
      <c r="AC38" s="305"/>
      <c r="AD38" s="306"/>
      <c r="AE38" s="302"/>
      <c r="AF38" s="303" t="b">
        <v>0</v>
      </c>
      <c r="AG38" s="304"/>
      <c r="AH38" s="304"/>
      <c r="AI38" s="307"/>
      <c r="AJ38" s="305"/>
      <c r="AK38" s="305"/>
      <c r="AL38" s="305"/>
      <c r="AM38" s="305"/>
      <c r="AN38" s="306"/>
      <c r="AO38" s="305"/>
      <c r="AP38" s="306"/>
      <c r="AQ38" s="302"/>
      <c r="AR38" s="302"/>
      <c r="AS38" s="302"/>
      <c r="AT38" s="302"/>
      <c r="AU38" s="302"/>
      <c r="AV38" s="302"/>
      <c r="AW38" s="302"/>
      <c r="AX38" s="302"/>
      <c r="AY38" s="302"/>
      <c r="AZ38" s="302"/>
      <c r="BA38" s="302"/>
    </row>
    <row r="39">
      <c r="A39" s="292" t="s">
        <v>777</v>
      </c>
      <c r="B39" s="292"/>
      <c r="C39" s="292">
        <f t="shared" si="7"/>
        <v>2</v>
      </c>
      <c r="D39" s="51" t="b">
        <v>1</v>
      </c>
      <c r="E39" s="53" t="str">
        <f t="shared" si="6"/>
        <v>building_history</v>
      </c>
      <c r="F39" s="53" t="s">
        <v>648</v>
      </c>
      <c r="G39" s="53" t="s">
        <v>854</v>
      </c>
      <c r="H39" s="53" t="str">
        <f t="shared" si="1"/>
        <v>building.sonst_type</v>
      </c>
      <c r="I39" s="299">
        <f>countif(redb_table.field,H39)</f>
        <v>1</v>
      </c>
      <c r="J39" s="299" t="b">
        <v>0</v>
      </c>
      <c r="K39" s="299" t="b">
        <v>0</v>
      </c>
      <c r="L39" s="53" t="s">
        <v>780</v>
      </c>
      <c r="M39" s="53" t="b">
        <v>0</v>
      </c>
      <c r="N39" s="53" t="b">
        <v>0</v>
      </c>
      <c r="O39" s="53"/>
      <c r="P39" s="53"/>
      <c r="Q39" s="312" t="b">
        <v>0</v>
      </c>
      <c r="R39" s="300" t="b">
        <v>0</v>
      </c>
      <c r="S39" s="300" t="b">
        <v>0</v>
      </c>
      <c r="T39" s="300" t="b">
        <v>0</v>
      </c>
      <c r="U39" s="300"/>
      <c r="V39" s="300"/>
      <c r="W39" s="301"/>
      <c r="X39" s="302"/>
      <c r="Y39" s="303" t="b">
        <v>0</v>
      </c>
      <c r="Z39" s="304"/>
      <c r="AA39" s="305"/>
      <c r="AB39" s="306"/>
      <c r="AC39" s="305"/>
      <c r="AD39" s="306"/>
      <c r="AE39" s="302"/>
      <c r="AF39" s="303" t="b">
        <v>0</v>
      </c>
      <c r="AG39" s="304"/>
      <c r="AH39" s="304"/>
      <c r="AI39" s="307"/>
      <c r="AJ39" s="305"/>
      <c r="AK39" s="305"/>
      <c r="AL39" s="305"/>
      <c r="AM39" s="305"/>
      <c r="AN39" s="306"/>
      <c r="AO39" s="305"/>
      <c r="AP39" s="306"/>
      <c r="AQ39" s="302"/>
      <c r="AR39" s="302"/>
      <c r="AS39" s="302"/>
      <c r="AT39" s="302"/>
      <c r="AU39" s="302"/>
      <c r="AV39" s="302"/>
      <c r="AW39" s="302"/>
      <c r="AX39" s="302"/>
      <c r="AY39" s="302"/>
      <c r="AZ39" s="302"/>
      <c r="BA39" s="302"/>
    </row>
    <row r="40">
      <c r="A40" s="292" t="s">
        <v>777</v>
      </c>
      <c r="B40" s="292"/>
      <c r="C40" s="292">
        <f t="shared" si="7"/>
        <v>2</v>
      </c>
      <c r="D40" s="51" t="b">
        <v>1</v>
      </c>
      <c r="E40" s="53" t="str">
        <f t="shared" si="6"/>
        <v>building_history</v>
      </c>
      <c r="F40" s="53" t="s">
        <v>648</v>
      </c>
      <c r="G40" s="53" t="s">
        <v>855</v>
      </c>
      <c r="H40" s="53" t="str">
        <f t="shared" si="1"/>
        <v>building.bmst_type</v>
      </c>
      <c r="I40" s="299">
        <f>countif(redb_table.field,H40)</f>
        <v>1</v>
      </c>
      <c r="J40" s="299" t="b">
        <v>0</v>
      </c>
      <c r="K40" s="299" t="b">
        <v>0</v>
      </c>
      <c r="L40" s="53" t="s">
        <v>780</v>
      </c>
      <c r="M40" s="53" t="b">
        <v>0</v>
      </c>
      <c r="N40" s="53" t="b">
        <v>0</v>
      </c>
      <c r="O40" s="53"/>
      <c r="P40" s="53"/>
      <c r="Q40" s="312" t="b">
        <v>0</v>
      </c>
      <c r="R40" s="300" t="b">
        <v>0</v>
      </c>
      <c r="S40" s="300" t="b">
        <v>0</v>
      </c>
      <c r="T40" s="300" t="b">
        <v>0</v>
      </c>
      <c r="U40" s="300"/>
      <c r="V40" s="300"/>
      <c r="W40" s="301"/>
      <c r="X40" s="302"/>
      <c r="Y40" s="303" t="b">
        <v>0</v>
      </c>
      <c r="Z40" s="304"/>
      <c r="AA40" s="305"/>
      <c r="AB40" s="306"/>
      <c r="AC40" s="305"/>
      <c r="AD40" s="306"/>
      <c r="AE40" s="302"/>
      <c r="AF40" s="303" t="b">
        <v>0</v>
      </c>
      <c r="AG40" s="304"/>
      <c r="AH40" s="304"/>
      <c r="AI40" s="307"/>
      <c r="AJ40" s="305"/>
      <c r="AK40" s="305"/>
      <c r="AL40" s="305"/>
      <c r="AM40" s="305"/>
      <c r="AN40" s="306"/>
      <c r="AO40" s="305"/>
      <c r="AP40" s="306"/>
      <c r="AQ40" s="302"/>
      <c r="AR40" s="302"/>
      <c r="AS40" s="302"/>
      <c r="AT40" s="302"/>
      <c r="AU40" s="302"/>
      <c r="AV40" s="302"/>
      <c r="AW40" s="302"/>
      <c r="AX40" s="302"/>
      <c r="AY40" s="302"/>
      <c r="AZ40" s="302"/>
      <c r="BA40" s="302"/>
    </row>
    <row r="41">
      <c r="A41" s="292" t="s">
        <v>777</v>
      </c>
      <c r="B41" s="292"/>
      <c r="C41" s="292">
        <f t="shared" si="7"/>
        <v>2</v>
      </c>
      <c r="D41" s="51" t="b">
        <v>1</v>
      </c>
      <c r="E41" s="53" t="str">
        <f t="shared" si="6"/>
        <v>building_history</v>
      </c>
      <c r="F41" s="53" t="s">
        <v>648</v>
      </c>
      <c r="G41" s="53" t="s">
        <v>857</v>
      </c>
      <c r="H41" s="53" t="str">
        <f t="shared" si="1"/>
        <v>building.bmst_finish_type</v>
      </c>
      <c r="I41" s="299">
        <f>countif(redb_table.field,H41)</f>
        <v>1</v>
      </c>
      <c r="J41" s="299" t="b">
        <v>0</v>
      </c>
      <c r="K41" s="299" t="b">
        <v>0</v>
      </c>
      <c r="L41" s="53" t="s">
        <v>780</v>
      </c>
      <c r="M41" s="53" t="b">
        <v>0</v>
      </c>
      <c r="N41" s="53" t="b">
        <v>0</v>
      </c>
      <c r="O41" s="53"/>
      <c r="P41" s="53"/>
      <c r="Q41" s="312" t="b">
        <v>0</v>
      </c>
      <c r="R41" s="300" t="b">
        <v>0</v>
      </c>
      <c r="S41" s="300" t="b">
        <v>0</v>
      </c>
      <c r="T41" s="300" t="b">
        <v>0</v>
      </c>
      <c r="U41" s="300"/>
      <c r="V41" s="300"/>
      <c r="W41" s="301"/>
      <c r="X41" s="302"/>
      <c r="Y41" s="303" t="b">
        <v>0</v>
      </c>
      <c r="Z41" s="304"/>
      <c r="AA41" s="305"/>
      <c r="AB41" s="306"/>
      <c r="AC41" s="305"/>
      <c r="AD41" s="306"/>
      <c r="AE41" s="302"/>
      <c r="AF41" s="303" t="b">
        <v>0</v>
      </c>
      <c r="AG41" s="304"/>
      <c r="AH41" s="304"/>
      <c r="AI41" s="307"/>
      <c r="AJ41" s="305"/>
      <c r="AK41" s="305"/>
      <c r="AL41" s="305"/>
      <c r="AM41" s="305"/>
      <c r="AN41" s="306"/>
      <c r="AO41" s="305"/>
      <c r="AP41" s="306"/>
      <c r="AQ41" s="302"/>
      <c r="AR41" s="302"/>
      <c r="AS41" s="302"/>
      <c r="AT41" s="302"/>
      <c r="AU41" s="302"/>
      <c r="AV41" s="302"/>
      <c r="AW41" s="302"/>
      <c r="AX41" s="302"/>
      <c r="AY41" s="302"/>
      <c r="AZ41" s="302"/>
      <c r="BA41" s="302"/>
    </row>
    <row r="42">
      <c r="A42" s="292" t="s">
        <v>777</v>
      </c>
      <c r="B42" s="292"/>
      <c r="C42" s="292">
        <f t="shared" si="7"/>
        <v>2</v>
      </c>
      <c r="D42" s="51" t="b">
        <v>1</v>
      </c>
      <c r="E42" s="53" t="str">
        <f t="shared" si="6"/>
        <v>building_history</v>
      </c>
      <c r="F42" s="53" t="s">
        <v>648</v>
      </c>
      <c r="G42" s="53" t="s">
        <v>858</v>
      </c>
      <c r="H42" s="53" t="str">
        <f t="shared" si="1"/>
        <v>building.bmst_area_finished</v>
      </c>
      <c r="I42" s="299">
        <f>countif(redb_table.field,H42)</f>
        <v>1</v>
      </c>
      <c r="J42" s="299" t="b">
        <v>0</v>
      </c>
      <c r="K42" s="299" t="b">
        <v>0</v>
      </c>
      <c r="L42" s="53" t="s">
        <v>780</v>
      </c>
      <c r="M42" s="53" t="b">
        <v>0</v>
      </c>
      <c r="N42" s="53" t="b">
        <v>0</v>
      </c>
      <c r="O42" s="53"/>
      <c r="P42" s="53"/>
      <c r="Q42" s="312" t="b">
        <v>0</v>
      </c>
      <c r="R42" s="300" t="b">
        <v>0</v>
      </c>
      <c r="S42" s="300" t="b">
        <v>0</v>
      </c>
      <c r="T42" s="300" t="b">
        <v>0</v>
      </c>
      <c r="U42" s="300"/>
      <c r="V42" s="300"/>
      <c r="W42" s="301"/>
      <c r="X42" s="302"/>
      <c r="Y42" s="303" t="b">
        <v>0</v>
      </c>
      <c r="Z42" s="304"/>
      <c r="AA42" s="305"/>
      <c r="AB42" s="306"/>
      <c r="AC42" s="305"/>
      <c r="AD42" s="306"/>
      <c r="AE42" s="302"/>
      <c r="AF42" s="303" t="b">
        <v>0</v>
      </c>
      <c r="AG42" s="304"/>
      <c r="AH42" s="304"/>
      <c r="AI42" s="307"/>
      <c r="AJ42" s="305"/>
      <c r="AK42" s="305"/>
      <c r="AL42" s="305"/>
      <c r="AM42" s="305"/>
      <c r="AN42" s="306"/>
      <c r="AO42" s="305"/>
      <c r="AP42" s="306"/>
      <c r="AQ42" s="302"/>
      <c r="AR42" s="302"/>
      <c r="AS42" s="302"/>
      <c r="AT42" s="302"/>
      <c r="AU42" s="302"/>
      <c r="AV42" s="302"/>
      <c r="AW42" s="302"/>
      <c r="AX42" s="302"/>
      <c r="AY42" s="302"/>
      <c r="AZ42" s="302"/>
      <c r="BA42" s="302"/>
    </row>
    <row r="43">
      <c r="A43" s="292" t="s">
        <v>777</v>
      </c>
      <c r="B43" s="292"/>
      <c r="C43" s="292">
        <f t="shared" si="7"/>
        <v>2</v>
      </c>
      <c r="D43" s="51" t="b">
        <v>1</v>
      </c>
      <c r="E43" s="53" t="str">
        <f t="shared" si="6"/>
        <v>building_history</v>
      </c>
      <c r="F43" s="53" t="s">
        <v>648</v>
      </c>
      <c r="G43" s="53" t="s">
        <v>859</v>
      </c>
      <c r="H43" s="53" t="str">
        <f t="shared" si="1"/>
        <v>building.bmst_area_partial</v>
      </c>
      <c r="I43" s="299">
        <f>countif(redb_table.field,H43)</f>
        <v>1</v>
      </c>
      <c r="J43" s="299" t="b">
        <v>0</v>
      </c>
      <c r="K43" s="299" t="b">
        <v>0</v>
      </c>
      <c r="L43" s="53" t="s">
        <v>780</v>
      </c>
      <c r="M43" s="53" t="b">
        <v>0</v>
      </c>
      <c r="N43" s="53" t="b">
        <v>0</v>
      </c>
      <c r="O43" s="53"/>
      <c r="P43" s="53"/>
      <c r="Q43" s="312" t="b">
        <v>0</v>
      </c>
      <c r="R43" s="300" t="b">
        <v>0</v>
      </c>
      <c r="S43" s="300" t="b">
        <v>0</v>
      </c>
      <c r="T43" s="300" t="b">
        <v>0</v>
      </c>
      <c r="U43" s="300"/>
      <c r="V43" s="300"/>
      <c r="W43" s="301"/>
      <c r="X43" s="302"/>
      <c r="Y43" s="303" t="b">
        <v>0</v>
      </c>
      <c r="Z43" s="304"/>
      <c r="AA43" s="305"/>
      <c r="AB43" s="306"/>
      <c r="AC43" s="305"/>
      <c r="AD43" s="306"/>
      <c r="AE43" s="302"/>
      <c r="AF43" s="303" t="b">
        <v>0</v>
      </c>
      <c r="AG43" s="304"/>
      <c r="AH43" s="304"/>
      <c r="AI43" s="307"/>
      <c r="AJ43" s="305"/>
      <c r="AK43" s="305"/>
      <c r="AL43" s="305"/>
      <c r="AM43" s="305"/>
      <c r="AN43" s="306"/>
      <c r="AO43" s="305"/>
      <c r="AP43" s="306"/>
      <c r="AQ43" s="302"/>
      <c r="AR43" s="302"/>
      <c r="AS43" s="302"/>
      <c r="AT43" s="302"/>
      <c r="AU43" s="302"/>
      <c r="AV43" s="302"/>
      <c r="AW43" s="302"/>
      <c r="AX43" s="302"/>
      <c r="AY43" s="302"/>
      <c r="AZ43" s="302"/>
      <c r="BA43" s="302"/>
    </row>
    <row r="44">
      <c r="A44" s="292" t="s">
        <v>777</v>
      </c>
      <c r="B44" s="292"/>
      <c r="C44" s="292">
        <f t="shared" si="7"/>
        <v>2</v>
      </c>
      <c r="D44" s="51" t="b">
        <v>1</v>
      </c>
      <c r="E44" s="53" t="str">
        <f t="shared" si="6"/>
        <v>building_history</v>
      </c>
      <c r="F44" s="53" t="s">
        <v>648</v>
      </c>
      <c r="G44" s="53" t="s">
        <v>862</v>
      </c>
      <c r="H44" s="53" t="str">
        <f t="shared" si="1"/>
        <v>building.bmst_area_total</v>
      </c>
      <c r="I44" s="299">
        <f>countif(redb_table.field,H44)</f>
        <v>1</v>
      </c>
      <c r="J44" s="299" t="b">
        <v>0</v>
      </c>
      <c r="K44" s="299" t="b">
        <v>0</v>
      </c>
      <c r="L44" s="53" t="s">
        <v>780</v>
      </c>
      <c r="M44" s="53" t="b">
        <v>0</v>
      </c>
      <c r="N44" s="53" t="b">
        <v>0</v>
      </c>
      <c r="O44" s="53"/>
      <c r="P44" s="53"/>
      <c r="Q44" s="312" t="b">
        <v>0</v>
      </c>
      <c r="R44" s="300" t="b">
        <v>0</v>
      </c>
      <c r="S44" s="300" t="b">
        <v>0</v>
      </c>
      <c r="T44" s="300" t="b">
        <v>0</v>
      </c>
      <c r="U44" s="300"/>
      <c r="V44" s="300"/>
      <c r="W44" s="301"/>
      <c r="X44" s="302"/>
      <c r="Y44" s="303" t="b">
        <v>0</v>
      </c>
      <c r="Z44" s="304"/>
      <c r="AA44" s="305"/>
      <c r="AB44" s="306"/>
      <c r="AC44" s="305"/>
      <c r="AD44" s="306"/>
      <c r="AE44" s="302"/>
      <c r="AF44" s="303" t="b">
        <v>0</v>
      </c>
      <c r="AG44" s="304"/>
      <c r="AH44" s="304"/>
      <c r="AI44" s="307"/>
      <c r="AJ44" s="305"/>
      <c r="AK44" s="305"/>
      <c r="AL44" s="305"/>
      <c r="AM44" s="305"/>
      <c r="AN44" s="306"/>
      <c r="AO44" s="305"/>
      <c r="AP44" s="306"/>
      <c r="AQ44" s="302"/>
      <c r="AR44" s="302"/>
      <c r="AS44" s="302"/>
      <c r="AT44" s="302"/>
      <c r="AU44" s="302"/>
      <c r="AV44" s="302"/>
      <c r="AW44" s="302"/>
      <c r="AX44" s="302"/>
      <c r="AY44" s="302"/>
      <c r="AZ44" s="302"/>
      <c r="BA44" s="302"/>
    </row>
    <row r="45">
      <c r="A45" s="292" t="s">
        <v>777</v>
      </c>
      <c r="B45" s="292"/>
      <c r="C45" s="292">
        <f t="shared" si="7"/>
        <v>2</v>
      </c>
      <c r="D45" s="51" t="b">
        <v>1</v>
      </c>
      <c r="E45" s="53" t="str">
        <f t="shared" si="6"/>
        <v>building_history</v>
      </c>
      <c r="F45" s="53" t="s">
        <v>648</v>
      </c>
      <c r="G45" s="53" t="s">
        <v>864</v>
      </c>
      <c r="H45" s="53" t="str">
        <f t="shared" si="1"/>
        <v>building.bmst_area_at_grade</v>
      </c>
      <c r="I45" s="299">
        <f>countif(redb_table.field,H45)</f>
        <v>1</v>
      </c>
      <c r="J45" s="299" t="b">
        <v>0</v>
      </c>
      <c r="K45" s="299" t="b">
        <v>0</v>
      </c>
      <c r="L45" s="53" t="s">
        <v>780</v>
      </c>
      <c r="M45" s="53" t="b">
        <v>0</v>
      </c>
      <c r="N45" s="53" t="b">
        <v>0</v>
      </c>
      <c r="O45" s="53"/>
      <c r="P45" s="53"/>
      <c r="Q45" s="312" t="b">
        <v>0</v>
      </c>
      <c r="R45" s="300" t="b">
        <v>0</v>
      </c>
      <c r="S45" s="300" t="b">
        <v>0</v>
      </c>
      <c r="T45" s="300" t="b">
        <v>0</v>
      </c>
      <c r="U45" s="300"/>
      <c r="V45" s="300"/>
      <c r="W45" s="301"/>
      <c r="X45" s="302"/>
      <c r="Y45" s="303" t="b">
        <v>0</v>
      </c>
      <c r="Z45" s="304"/>
      <c r="AA45" s="305"/>
      <c r="AB45" s="306"/>
      <c r="AC45" s="305"/>
      <c r="AD45" s="306"/>
      <c r="AE45" s="302"/>
      <c r="AF45" s="303" t="b">
        <v>0</v>
      </c>
      <c r="AG45" s="304"/>
      <c r="AH45" s="304"/>
      <c r="AI45" s="307"/>
      <c r="AJ45" s="305"/>
      <c r="AK45" s="305"/>
      <c r="AL45" s="305"/>
      <c r="AM45" s="305"/>
      <c r="AN45" s="306"/>
      <c r="AO45" s="305"/>
      <c r="AP45" s="306"/>
      <c r="AQ45" s="302"/>
      <c r="AR45" s="302"/>
      <c r="AS45" s="302"/>
      <c r="AT45" s="302"/>
      <c r="AU45" s="302"/>
      <c r="AV45" s="302"/>
      <c r="AW45" s="302"/>
      <c r="AX45" s="302"/>
      <c r="AY45" s="302"/>
      <c r="AZ45" s="302"/>
      <c r="BA45" s="302"/>
    </row>
    <row r="46">
      <c r="A46" s="292" t="s">
        <v>777</v>
      </c>
      <c r="B46" s="292"/>
      <c r="C46" s="292">
        <f t="shared" si="7"/>
        <v>2</v>
      </c>
      <c r="D46" s="51" t="b">
        <v>1</v>
      </c>
      <c r="E46" s="53" t="str">
        <f t="shared" si="6"/>
        <v>building_history</v>
      </c>
      <c r="F46" s="53" t="s">
        <v>648</v>
      </c>
      <c r="G46" s="53" t="s">
        <v>866</v>
      </c>
      <c r="H46" s="53" t="str">
        <f t="shared" si="1"/>
        <v>building.living_area_partial</v>
      </c>
      <c r="I46" s="299">
        <f>countif(redb_table.field,H46)</f>
        <v>1</v>
      </c>
      <c r="J46" s="299" t="b">
        <v>0</v>
      </c>
      <c r="K46" s="299" t="b">
        <v>0</v>
      </c>
      <c r="L46" s="53" t="s">
        <v>780</v>
      </c>
      <c r="M46" s="53" t="b">
        <v>0</v>
      </c>
      <c r="N46" s="53" t="b">
        <v>0</v>
      </c>
      <c r="O46" s="53"/>
      <c r="P46" s="53"/>
      <c r="Q46" s="312" t="b">
        <v>0</v>
      </c>
      <c r="R46" s="300" t="b">
        <v>0</v>
      </c>
      <c r="S46" s="300" t="b">
        <v>0</v>
      </c>
      <c r="T46" s="300" t="b">
        <v>0</v>
      </c>
      <c r="U46" s="300"/>
      <c r="V46" s="300"/>
      <c r="W46" s="301"/>
      <c r="X46" s="302"/>
      <c r="Y46" s="303" t="b">
        <v>0</v>
      </c>
      <c r="Z46" s="304"/>
      <c r="AA46" s="305"/>
      <c r="AB46" s="306"/>
      <c r="AC46" s="305"/>
      <c r="AD46" s="306"/>
      <c r="AE46" s="302"/>
      <c r="AF46" s="303" t="b">
        <v>0</v>
      </c>
      <c r="AG46" s="304"/>
      <c r="AH46" s="304"/>
      <c r="AI46" s="307"/>
      <c r="AJ46" s="305"/>
      <c r="AK46" s="305"/>
      <c r="AL46" s="305"/>
      <c r="AM46" s="305"/>
      <c r="AN46" s="306"/>
      <c r="AO46" s="305"/>
      <c r="AP46" s="306"/>
      <c r="AQ46" s="302"/>
      <c r="AR46" s="302"/>
      <c r="AS46" s="302"/>
      <c r="AT46" s="302"/>
      <c r="AU46" s="302"/>
      <c r="AV46" s="302"/>
      <c r="AW46" s="302"/>
      <c r="AX46" s="302"/>
      <c r="AY46" s="302"/>
      <c r="AZ46" s="302"/>
      <c r="BA46" s="302"/>
    </row>
    <row r="47">
      <c r="A47" s="292" t="s">
        <v>777</v>
      </c>
      <c r="B47" s="292"/>
      <c r="C47" s="292">
        <f t="shared" si="7"/>
        <v>2</v>
      </c>
      <c r="D47" s="51" t="b">
        <v>1</v>
      </c>
      <c r="E47" s="53" t="str">
        <f t="shared" si="6"/>
        <v>building_history</v>
      </c>
      <c r="F47" s="53" t="s">
        <v>648</v>
      </c>
      <c r="G47" s="53" t="s">
        <v>867</v>
      </c>
      <c r="H47" s="53" t="str">
        <f t="shared" si="1"/>
        <v>building.living_area_total</v>
      </c>
      <c r="I47" s="299">
        <f>countif(redb_table.field,H47)</f>
        <v>1</v>
      </c>
      <c r="J47" s="299" t="b">
        <v>0</v>
      </c>
      <c r="K47" s="299" t="b">
        <v>0</v>
      </c>
      <c r="L47" s="53" t="s">
        <v>780</v>
      </c>
      <c r="M47" s="53" t="b">
        <v>0</v>
      </c>
      <c r="N47" s="53" t="b">
        <v>0</v>
      </c>
      <c r="O47" s="53"/>
      <c r="P47" s="53"/>
      <c r="Q47" s="312" t="b">
        <v>0</v>
      </c>
      <c r="R47" s="300" t="b">
        <v>0</v>
      </c>
      <c r="S47" s="300" t="b">
        <v>0</v>
      </c>
      <c r="T47" s="300" t="b">
        <v>0</v>
      </c>
      <c r="U47" s="300"/>
      <c r="V47" s="300"/>
      <c r="W47" s="301"/>
      <c r="X47" s="302"/>
      <c r="Y47" s="303" t="b">
        <v>0</v>
      </c>
      <c r="Z47" s="304"/>
      <c r="AA47" s="305"/>
      <c r="AB47" s="306"/>
      <c r="AC47" s="305"/>
      <c r="AD47" s="306"/>
      <c r="AE47" s="302"/>
      <c r="AF47" s="303" t="b">
        <v>0</v>
      </c>
      <c r="AG47" s="304"/>
      <c r="AH47" s="304"/>
      <c r="AI47" s="307"/>
      <c r="AJ47" s="305"/>
      <c r="AK47" s="305"/>
      <c r="AL47" s="305"/>
      <c r="AM47" s="305"/>
      <c r="AN47" s="306"/>
      <c r="AO47" s="305"/>
      <c r="AP47" s="306"/>
      <c r="AQ47" s="302"/>
      <c r="AR47" s="302"/>
      <c r="AS47" s="302"/>
      <c r="AT47" s="302"/>
      <c r="AU47" s="302"/>
      <c r="AV47" s="302"/>
      <c r="AW47" s="302"/>
      <c r="AX47" s="302"/>
      <c r="AY47" s="302"/>
      <c r="AZ47" s="302"/>
      <c r="BA47" s="302"/>
    </row>
    <row r="48">
      <c r="A48" s="292" t="s">
        <v>777</v>
      </c>
      <c r="B48" s="292"/>
      <c r="C48" s="292">
        <f t="shared" si="7"/>
        <v>2</v>
      </c>
      <c r="D48" s="51" t="b">
        <v>1</v>
      </c>
      <c r="E48" s="53" t="str">
        <f t="shared" si="6"/>
        <v>building_history</v>
      </c>
      <c r="F48" s="53" t="s">
        <v>648</v>
      </c>
      <c r="G48" s="53" t="s">
        <v>869</v>
      </c>
      <c r="H48" s="53" t="str">
        <f t="shared" si="1"/>
        <v>building.living_area_at_grade</v>
      </c>
      <c r="I48" s="299">
        <f>countif(redb_table.field,H48)</f>
        <v>1</v>
      </c>
      <c r="J48" s="299" t="b">
        <v>0</v>
      </c>
      <c r="K48" s="299" t="b">
        <v>0</v>
      </c>
      <c r="L48" s="53" t="s">
        <v>780</v>
      </c>
      <c r="M48" s="53" t="b">
        <v>0</v>
      </c>
      <c r="N48" s="53" t="b">
        <v>0</v>
      </c>
      <c r="O48" s="53"/>
      <c r="P48" s="53"/>
      <c r="Q48" s="312" t="b">
        <v>0</v>
      </c>
      <c r="R48" s="300" t="b">
        <v>0</v>
      </c>
      <c r="S48" s="300" t="b">
        <v>0</v>
      </c>
      <c r="T48" s="300" t="b">
        <v>0</v>
      </c>
      <c r="U48" s="300"/>
      <c r="V48" s="300"/>
      <c r="W48" s="301"/>
      <c r="X48" s="302"/>
      <c r="Y48" s="303" t="b">
        <v>0</v>
      </c>
      <c r="Z48" s="304"/>
      <c r="AA48" s="305"/>
      <c r="AB48" s="306"/>
      <c r="AC48" s="305"/>
      <c r="AD48" s="306"/>
      <c r="AE48" s="302"/>
      <c r="AF48" s="303" t="b">
        <v>0</v>
      </c>
      <c r="AG48" s="304"/>
      <c r="AH48" s="304"/>
      <c r="AI48" s="307"/>
      <c r="AJ48" s="305"/>
      <c r="AK48" s="305"/>
      <c r="AL48" s="305"/>
      <c r="AM48" s="305"/>
      <c r="AN48" s="306"/>
      <c r="AO48" s="305"/>
      <c r="AP48" s="306"/>
      <c r="AQ48" s="302"/>
      <c r="AR48" s="302"/>
      <c r="AS48" s="302"/>
      <c r="AT48" s="302"/>
      <c r="AU48" s="302"/>
      <c r="AV48" s="302"/>
      <c r="AW48" s="302"/>
      <c r="AX48" s="302"/>
      <c r="AY48" s="302"/>
      <c r="AZ48" s="302"/>
      <c r="BA48" s="302"/>
    </row>
    <row r="49">
      <c r="A49" s="292" t="s">
        <v>777</v>
      </c>
      <c r="B49" s="292"/>
      <c r="C49" s="292">
        <f t="shared" si="7"/>
        <v>2</v>
      </c>
      <c r="D49" s="51" t="b">
        <v>1</v>
      </c>
      <c r="E49" s="53" t="str">
        <f t="shared" si="6"/>
        <v>building_history</v>
      </c>
      <c r="F49" s="53" t="s">
        <v>648</v>
      </c>
      <c r="G49" s="53" t="s">
        <v>870</v>
      </c>
      <c r="H49" s="53" t="str">
        <f t="shared" si="1"/>
        <v>building.living_area_up_down</v>
      </c>
      <c r="I49" s="299">
        <f>countif(redb_table.field,H49)</f>
        <v>1</v>
      </c>
      <c r="J49" s="299" t="b">
        <v>0</v>
      </c>
      <c r="K49" s="299" t="b">
        <v>0</v>
      </c>
      <c r="L49" s="53" t="s">
        <v>780</v>
      </c>
      <c r="M49" s="53" t="b">
        <v>0</v>
      </c>
      <c r="N49" s="53" t="b">
        <v>0</v>
      </c>
      <c r="O49" s="53"/>
      <c r="P49" s="53"/>
      <c r="Q49" s="312" t="b">
        <v>0</v>
      </c>
      <c r="R49" s="300" t="b">
        <v>0</v>
      </c>
      <c r="S49" s="300" t="b">
        <v>0</v>
      </c>
      <c r="T49" s="300" t="b">
        <v>0</v>
      </c>
      <c r="U49" s="300"/>
      <c r="V49" s="300"/>
      <c r="W49" s="301"/>
      <c r="X49" s="302"/>
      <c r="Y49" s="303" t="b">
        <v>0</v>
      </c>
      <c r="Z49" s="304"/>
      <c r="AA49" s="305"/>
      <c r="AB49" s="306"/>
      <c r="AC49" s="305"/>
      <c r="AD49" s="306"/>
      <c r="AE49" s="302"/>
      <c r="AF49" s="303" t="b">
        <v>0</v>
      </c>
      <c r="AG49" s="304"/>
      <c r="AH49" s="304"/>
      <c r="AI49" s="307"/>
      <c r="AJ49" s="305"/>
      <c r="AK49" s="305"/>
      <c r="AL49" s="305"/>
      <c r="AM49" s="305"/>
      <c r="AN49" s="306"/>
      <c r="AO49" s="305"/>
      <c r="AP49" s="306"/>
      <c r="AQ49" s="302"/>
      <c r="AR49" s="302"/>
      <c r="AS49" s="302"/>
      <c r="AT49" s="302"/>
      <c r="AU49" s="302"/>
      <c r="AV49" s="302"/>
      <c r="AW49" s="302"/>
      <c r="AX49" s="302"/>
      <c r="AY49" s="302"/>
      <c r="AZ49" s="302"/>
      <c r="BA49" s="302"/>
    </row>
    <row r="50">
      <c r="A50" s="292" t="s">
        <v>777</v>
      </c>
      <c r="B50" s="292"/>
      <c r="C50" s="292">
        <f t="shared" si="7"/>
        <v>2</v>
      </c>
      <c r="D50" s="51" t="b">
        <v>1</v>
      </c>
      <c r="E50" s="53" t="str">
        <f t="shared" si="6"/>
        <v>building_history</v>
      </c>
      <c r="F50" s="53" t="s">
        <v>648</v>
      </c>
      <c r="G50" s="53" t="s">
        <v>871</v>
      </c>
      <c r="H50" s="53" t="str">
        <f t="shared" si="1"/>
        <v>building.room_area</v>
      </c>
      <c r="I50" s="299">
        <f>countif(redb_table.field,H50)</f>
        <v>1</v>
      </c>
      <c r="J50" s="299" t="b">
        <v>0</v>
      </c>
      <c r="K50" s="299" t="b">
        <v>0</v>
      </c>
      <c r="L50" s="53" t="s">
        <v>780</v>
      </c>
      <c r="M50" s="53" t="b">
        <v>0</v>
      </c>
      <c r="N50" s="53" t="b">
        <v>0</v>
      </c>
      <c r="O50" s="53"/>
      <c r="P50" s="53"/>
      <c r="Q50" s="312" t="b">
        <v>0</v>
      </c>
      <c r="R50" s="300" t="b">
        <v>0</v>
      </c>
      <c r="S50" s="300" t="b">
        <v>0</v>
      </c>
      <c r="T50" s="300" t="b">
        <v>0</v>
      </c>
      <c r="U50" s="300"/>
      <c r="V50" s="300"/>
      <c r="W50" s="301"/>
      <c r="X50" s="302"/>
      <c r="Y50" s="303" t="b">
        <v>0</v>
      </c>
      <c r="Z50" s="304"/>
      <c r="AA50" s="305"/>
      <c r="AB50" s="306"/>
      <c r="AC50" s="305"/>
      <c r="AD50" s="306"/>
      <c r="AE50" s="302"/>
      <c r="AF50" s="303" t="b">
        <v>0</v>
      </c>
      <c r="AG50" s="304"/>
      <c r="AH50" s="304"/>
      <c r="AI50" s="307"/>
      <c r="AJ50" s="305"/>
      <c r="AK50" s="305"/>
      <c r="AL50" s="305"/>
      <c r="AM50" s="305"/>
      <c r="AN50" s="306"/>
      <c r="AO50" s="305"/>
      <c r="AP50" s="306"/>
      <c r="AQ50" s="302"/>
      <c r="AR50" s="302"/>
      <c r="AS50" s="302"/>
      <c r="AT50" s="302"/>
      <c r="AU50" s="302"/>
      <c r="AV50" s="302"/>
      <c r="AW50" s="302"/>
      <c r="AX50" s="302"/>
      <c r="AY50" s="302"/>
      <c r="AZ50" s="302"/>
      <c r="BA50" s="302"/>
    </row>
    <row r="51">
      <c r="A51" s="292" t="s">
        <v>777</v>
      </c>
      <c r="B51" s="292"/>
      <c r="C51" s="292">
        <f t="shared" si="7"/>
        <v>2</v>
      </c>
      <c r="D51" s="51" t="b">
        <v>1</v>
      </c>
      <c r="E51" s="53" t="str">
        <f t="shared" si="6"/>
        <v>building_history</v>
      </c>
      <c r="F51" s="53" t="s">
        <v>648</v>
      </c>
      <c r="G51" s="53" t="s">
        <v>874</v>
      </c>
      <c r="H51" s="53" t="str">
        <f t="shared" si="1"/>
        <v>building.framing_type</v>
      </c>
      <c r="I51" s="299">
        <f>countif(redb_table.field,H51)</f>
        <v>1</v>
      </c>
      <c r="J51" s="299" t="b">
        <v>0</v>
      </c>
      <c r="K51" s="299" t="b">
        <v>0</v>
      </c>
      <c r="L51" s="53" t="s">
        <v>780</v>
      </c>
      <c r="M51" s="53" t="b">
        <v>0</v>
      </c>
      <c r="N51" s="53" t="b">
        <v>0</v>
      </c>
      <c r="O51" s="53"/>
      <c r="P51" s="53"/>
      <c r="Q51" s="312" t="b">
        <v>0</v>
      </c>
      <c r="R51" s="300" t="b">
        <v>0</v>
      </c>
      <c r="S51" s="300" t="b">
        <v>0</v>
      </c>
      <c r="T51" s="300" t="b">
        <v>0</v>
      </c>
      <c r="U51" s="300"/>
      <c r="V51" s="300"/>
      <c r="W51" s="301"/>
      <c r="X51" s="302"/>
      <c r="Y51" s="303" t="b">
        <v>0</v>
      </c>
      <c r="Z51" s="304"/>
      <c r="AA51" s="305"/>
      <c r="AB51" s="306"/>
      <c r="AC51" s="305"/>
      <c r="AD51" s="306"/>
      <c r="AE51" s="302"/>
      <c r="AF51" s="303" t="b">
        <v>0</v>
      </c>
      <c r="AG51" s="304"/>
      <c r="AH51" s="304"/>
      <c r="AI51" s="307"/>
      <c r="AJ51" s="305"/>
      <c r="AK51" s="305"/>
      <c r="AL51" s="305"/>
      <c r="AM51" s="305"/>
      <c r="AN51" s="306"/>
      <c r="AO51" s="305"/>
      <c r="AP51" s="306"/>
      <c r="AQ51" s="302"/>
      <c r="AR51" s="302"/>
      <c r="AS51" s="302"/>
      <c r="AT51" s="302"/>
      <c r="AU51" s="302"/>
      <c r="AV51" s="302"/>
      <c r="AW51" s="302"/>
      <c r="AX51" s="302"/>
      <c r="AY51" s="302"/>
      <c r="AZ51" s="302"/>
      <c r="BA51" s="302"/>
    </row>
    <row r="52">
      <c r="A52" s="292" t="s">
        <v>777</v>
      </c>
      <c r="B52" s="292"/>
      <c r="C52" s="292">
        <f t="shared" si="7"/>
        <v>2</v>
      </c>
      <c r="D52" s="51" t="b">
        <v>1</v>
      </c>
      <c r="E52" s="53" t="str">
        <f t="shared" si="6"/>
        <v>building_history</v>
      </c>
      <c r="F52" s="53" t="s">
        <v>648</v>
      </c>
      <c r="G52" s="53" t="s">
        <v>876</v>
      </c>
      <c r="H52" s="53" t="str">
        <f t="shared" si="1"/>
        <v>building.story_height</v>
      </c>
      <c r="I52" s="299">
        <f>countif(redb_table.field,H52)</f>
        <v>1</v>
      </c>
      <c r="J52" s="299" t="b">
        <v>0</v>
      </c>
      <c r="K52" s="299" t="b">
        <v>0</v>
      </c>
      <c r="L52" s="53" t="s">
        <v>780</v>
      </c>
      <c r="M52" s="53" t="b">
        <v>0</v>
      </c>
      <c r="N52" s="53" t="b">
        <v>0</v>
      </c>
      <c r="O52" s="53"/>
      <c r="P52" s="53"/>
      <c r="Q52" s="312" t="b">
        <v>0</v>
      </c>
      <c r="R52" s="300" t="b">
        <v>0</v>
      </c>
      <c r="S52" s="300" t="b">
        <v>0</v>
      </c>
      <c r="T52" s="300" t="b">
        <v>0</v>
      </c>
      <c r="U52" s="300"/>
      <c r="V52" s="300"/>
      <c r="W52" s="301"/>
      <c r="X52" s="302"/>
      <c r="Y52" s="303" t="b">
        <v>0</v>
      </c>
      <c r="Z52" s="304"/>
      <c r="AA52" s="305"/>
      <c r="AB52" s="306"/>
      <c r="AC52" s="305"/>
      <c r="AD52" s="306"/>
      <c r="AE52" s="302"/>
      <c r="AF52" s="303" t="b">
        <v>0</v>
      </c>
      <c r="AG52" s="304"/>
      <c r="AH52" s="304"/>
      <c r="AI52" s="307"/>
      <c r="AJ52" s="305"/>
      <c r="AK52" s="305"/>
      <c r="AL52" s="305"/>
      <c r="AM52" s="305"/>
      <c r="AN52" s="306"/>
      <c r="AO52" s="305"/>
      <c r="AP52" s="306"/>
      <c r="AQ52" s="302"/>
      <c r="AR52" s="302"/>
      <c r="AS52" s="302"/>
      <c r="AT52" s="302"/>
      <c r="AU52" s="302"/>
      <c r="AV52" s="302"/>
      <c r="AW52" s="302"/>
      <c r="AX52" s="302"/>
      <c r="AY52" s="302"/>
      <c r="AZ52" s="302"/>
      <c r="BA52" s="302"/>
    </row>
    <row r="53">
      <c r="A53" s="292" t="s">
        <v>777</v>
      </c>
      <c r="B53" s="292"/>
      <c r="C53" s="292">
        <f t="shared" si="7"/>
        <v>2</v>
      </c>
      <c r="D53" s="51" t="b">
        <v>1</v>
      </c>
      <c r="E53" s="53" t="str">
        <f t="shared" si="6"/>
        <v>building_history</v>
      </c>
      <c r="F53" s="53" t="s">
        <v>648</v>
      </c>
      <c r="G53" s="53" t="s">
        <v>878</v>
      </c>
      <c r="H53" s="53" t="str">
        <f t="shared" si="1"/>
        <v>building.foundation_type</v>
      </c>
      <c r="I53" s="299">
        <f>countif(redb_table.field,H53)</f>
        <v>1</v>
      </c>
      <c r="J53" s="299" t="b">
        <v>0</v>
      </c>
      <c r="K53" s="299" t="b">
        <v>0</v>
      </c>
      <c r="L53" s="53" t="s">
        <v>780</v>
      </c>
      <c r="M53" s="53" t="b">
        <v>0</v>
      </c>
      <c r="N53" s="53" t="b">
        <v>0</v>
      </c>
      <c r="O53" s="53"/>
      <c r="P53" s="53"/>
      <c r="Q53" s="312" t="b">
        <v>0</v>
      </c>
      <c r="R53" s="300" t="b">
        <v>0</v>
      </c>
      <c r="S53" s="300" t="b">
        <v>0</v>
      </c>
      <c r="T53" s="300" t="b">
        <v>0</v>
      </c>
      <c r="U53" s="300"/>
      <c r="V53" s="300"/>
      <c r="W53" s="301"/>
      <c r="X53" s="302"/>
      <c r="Y53" s="303" t="b">
        <v>0</v>
      </c>
      <c r="Z53" s="304"/>
      <c r="AA53" s="305"/>
      <c r="AB53" s="306"/>
      <c r="AC53" s="305"/>
      <c r="AD53" s="306"/>
      <c r="AE53" s="302"/>
      <c r="AF53" s="303" t="b">
        <v>0</v>
      </c>
      <c r="AG53" s="304"/>
      <c r="AH53" s="304"/>
      <c r="AI53" s="307"/>
      <c r="AJ53" s="305"/>
      <c r="AK53" s="305"/>
      <c r="AL53" s="305"/>
      <c r="AM53" s="305"/>
      <c r="AN53" s="306"/>
      <c r="AO53" s="305"/>
      <c r="AP53" s="306"/>
      <c r="AQ53" s="302"/>
      <c r="AR53" s="302"/>
      <c r="AS53" s="302"/>
      <c r="AT53" s="302"/>
      <c r="AU53" s="302"/>
      <c r="AV53" s="302"/>
      <c r="AW53" s="302"/>
      <c r="AX53" s="302"/>
      <c r="AY53" s="302"/>
      <c r="AZ53" s="302"/>
      <c r="BA53" s="302"/>
    </row>
    <row r="54">
      <c r="A54" s="292" t="s">
        <v>777</v>
      </c>
      <c r="B54" s="292"/>
      <c r="C54" s="292">
        <f t="shared" si="7"/>
        <v>2</v>
      </c>
      <c r="D54" s="51" t="b">
        <v>1</v>
      </c>
      <c r="E54" s="53" t="str">
        <f t="shared" si="6"/>
        <v>building_history</v>
      </c>
      <c r="F54" s="53" t="s">
        <v>648</v>
      </c>
      <c r="G54" s="53" t="s">
        <v>879</v>
      </c>
      <c r="H54" s="53" t="str">
        <f t="shared" si="1"/>
        <v>building.condominium</v>
      </c>
      <c r="I54" s="299">
        <f>countif(redb_table.field,H54)</f>
        <v>1</v>
      </c>
      <c r="J54" s="299" t="b">
        <v>0</v>
      </c>
      <c r="K54" s="299" t="b">
        <v>0</v>
      </c>
      <c r="L54" s="53" t="s">
        <v>780</v>
      </c>
      <c r="M54" s="53" t="b">
        <v>0</v>
      </c>
      <c r="N54" s="53" t="b">
        <v>0</v>
      </c>
      <c r="O54" s="53"/>
      <c r="P54" s="53"/>
      <c r="Q54" s="312" t="b">
        <v>0</v>
      </c>
      <c r="R54" s="300" t="b">
        <v>0</v>
      </c>
      <c r="S54" s="300" t="b">
        <v>0</v>
      </c>
      <c r="T54" s="300" t="b">
        <v>0</v>
      </c>
      <c r="U54" s="300"/>
      <c r="V54" s="300"/>
      <c r="W54" s="301"/>
      <c r="X54" s="302"/>
      <c r="Y54" s="303" t="b">
        <v>0</v>
      </c>
      <c r="Z54" s="304"/>
      <c r="AA54" s="305"/>
      <c r="AB54" s="306"/>
      <c r="AC54" s="305"/>
      <c r="AD54" s="306"/>
      <c r="AE54" s="302"/>
      <c r="AF54" s="303" t="b">
        <v>0</v>
      </c>
      <c r="AG54" s="304"/>
      <c r="AH54" s="304"/>
      <c r="AI54" s="307"/>
      <c r="AJ54" s="305"/>
      <c r="AK54" s="305"/>
      <c r="AL54" s="305"/>
      <c r="AM54" s="305"/>
      <c r="AN54" s="306"/>
      <c r="AO54" s="305"/>
      <c r="AP54" s="306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</row>
    <row r="55">
      <c r="A55" s="292" t="s">
        <v>777</v>
      </c>
      <c r="B55" s="292"/>
      <c r="C55" s="292">
        <f t="shared" si="7"/>
        <v>2</v>
      </c>
      <c r="D55" s="51" t="b">
        <v>1</v>
      </c>
      <c r="E55" s="53" t="str">
        <f t="shared" si="6"/>
        <v>building_history</v>
      </c>
      <c r="F55" s="53" t="s">
        <v>648</v>
      </c>
      <c r="G55" s="53" t="s">
        <v>828</v>
      </c>
      <c r="H55" s="53" t="str">
        <f t="shared" si="1"/>
        <v>building.create_date</v>
      </c>
      <c r="I55" s="299">
        <f>countif(redb_table.field,H55)</f>
        <v>1</v>
      </c>
      <c r="J55" s="299" t="b">
        <v>0</v>
      </c>
      <c r="K55" s="299" t="b">
        <v>0</v>
      </c>
      <c r="L55" s="53" t="s">
        <v>824</v>
      </c>
      <c r="M55" s="53" t="b">
        <v>0</v>
      </c>
      <c r="N55" s="53" t="b">
        <v>0</v>
      </c>
      <c r="O55" s="53"/>
      <c r="P55" s="53"/>
      <c r="Q55" s="312" t="b">
        <v>0</v>
      </c>
      <c r="R55" s="300" t="b">
        <v>0</v>
      </c>
      <c r="S55" s="300" t="b">
        <v>0</v>
      </c>
      <c r="T55" s="300" t="b">
        <v>0</v>
      </c>
      <c r="U55" s="300"/>
      <c r="V55" s="300"/>
      <c r="W55" s="301"/>
      <c r="X55" s="302"/>
      <c r="Y55" s="303" t="b">
        <v>0</v>
      </c>
      <c r="Z55" s="304"/>
      <c r="AA55" s="305"/>
      <c r="AB55" s="306"/>
      <c r="AC55" s="305"/>
      <c r="AD55" s="306"/>
      <c r="AE55" s="302"/>
      <c r="AF55" s="303" t="b">
        <v>0</v>
      </c>
      <c r="AG55" s="304"/>
      <c r="AH55" s="304"/>
      <c r="AI55" s="307"/>
      <c r="AJ55" s="305"/>
      <c r="AK55" s="305"/>
      <c r="AL55" s="305"/>
      <c r="AM55" s="305"/>
      <c r="AN55" s="306"/>
      <c r="AO55" s="305"/>
      <c r="AP55" s="306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</row>
    <row r="56">
      <c r="A56" s="292" t="s">
        <v>777</v>
      </c>
      <c r="B56" s="292"/>
      <c r="C56" s="292">
        <f t="shared" si="7"/>
        <v>2</v>
      </c>
      <c r="D56" s="51" t="b">
        <v>1</v>
      </c>
      <c r="E56" s="53" t="str">
        <f t="shared" si="6"/>
        <v>building_history</v>
      </c>
      <c r="F56" s="53" t="s">
        <v>648</v>
      </c>
      <c r="G56" s="53" t="s">
        <v>829</v>
      </c>
      <c r="H56" s="53" t="str">
        <f t="shared" si="1"/>
        <v>building.current_flag</v>
      </c>
      <c r="I56" s="299">
        <f>countif(redb_table.field,H56)</f>
        <v>1</v>
      </c>
      <c r="J56" s="299" t="b">
        <v>0</v>
      </c>
      <c r="K56" s="299" t="b">
        <v>1</v>
      </c>
      <c r="L56" s="53" t="s">
        <v>831</v>
      </c>
      <c r="M56" s="53" t="b">
        <v>0</v>
      </c>
      <c r="N56" s="53" t="b">
        <v>0</v>
      </c>
      <c r="O56" s="53"/>
      <c r="P56" s="53"/>
      <c r="Q56" s="312" t="b">
        <v>0</v>
      </c>
      <c r="R56" s="300" t="b">
        <v>0</v>
      </c>
      <c r="S56" s="300" t="b">
        <v>0</v>
      </c>
      <c r="T56" s="300" t="b">
        <v>0</v>
      </c>
      <c r="U56" s="300"/>
      <c r="V56" s="300"/>
      <c r="W56" s="301"/>
      <c r="X56" s="302"/>
      <c r="Y56" s="303" t="b">
        <v>0</v>
      </c>
      <c r="Z56" s="304"/>
      <c r="AA56" s="305"/>
      <c r="AB56" s="306"/>
      <c r="AC56" s="305"/>
      <c r="AD56" s="306"/>
      <c r="AE56" s="302"/>
      <c r="AF56" s="303" t="b">
        <v>0</v>
      </c>
      <c r="AG56" s="304"/>
      <c r="AH56" s="304"/>
      <c r="AI56" s="307"/>
      <c r="AJ56" s="305"/>
      <c r="AK56" s="305"/>
      <c r="AL56" s="305"/>
      <c r="AM56" s="305"/>
      <c r="AN56" s="306"/>
      <c r="AO56" s="305"/>
      <c r="AP56" s="306"/>
      <c r="AQ56" s="302"/>
      <c r="AR56" s="302"/>
      <c r="AS56" s="302"/>
      <c r="AT56" s="302"/>
      <c r="AU56" s="302"/>
      <c r="AV56" s="302"/>
      <c r="AW56" s="302"/>
      <c r="AX56" s="302"/>
      <c r="AY56" s="302"/>
      <c r="AZ56" s="302"/>
      <c r="BA56" s="302"/>
    </row>
    <row r="57">
      <c r="A57" s="292" t="s">
        <v>777</v>
      </c>
      <c r="B57" s="292"/>
      <c r="C57" s="292">
        <f t="shared" si="7"/>
        <v>2</v>
      </c>
      <c r="D57" s="51" t="b">
        <v>1</v>
      </c>
      <c r="E57" s="53" t="str">
        <f t="shared" si="6"/>
        <v>building_history</v>
      </c>
      <c r="F57" s="53" t="s">
        <v>648</v>
      </c>
      <c r="G57" s="53" t="s">
        <v>833</v>
      </c>
      <c r="H57" s="53" t="str">
        <f t="shared" si="1"/>
        <v>building.removed_flag</v>
      </c>
      <c r="I57" s="299">
        <f>countif(redb_table.field,H57)</f>
        <v>1</v>
      </c>
      <c r="J57" s="299" t="b">
        <v>0</v>
      </c>
      <c r="K57" s="299" t="b">
        <v>1</v>
      </c>
      <c r="L57" s="53" t="s">
        <v>831</v>
      </c>
      <c r="M57" s="53" t="b">
        <v>0</v>
      </c>
      <c r="N57" s="53" t="b">
        <v>0</v>
      </c>
      <c r="O57" s="53"/>
      <c r="P57" s="53"/>
      <c r="Q57" s="312" t="b">
        <v>0</v>
      </c>
      <c r="R57" s="300" t="b">
        <v>0</v>
      </c>
      <c r="S57" s="300" t="b">
        <v>0</v>
      </c>
      <c r="T57" s="300" t="b">
        <v>0</v>
      </c>
      <c r="U57" s="300"/>
      <c r="V57" s="300"/>
      <c r="W57" s="301"/>
      <c r="X57" s="302"/>
      <c r="Y57" s="303" t="b">
        <v>0</v>
      </c>
      <c r="Z57" s="304"/>
      <c r="AA57" s="305"/>
      <c r="AB57" s="306"/>
      <c r="AC57" s="305"/>
      <c r="AD57" s="306"/>
      <c r="AE57" s="302"/>
      <c r="AF57" s="303" t="b">
        <v>0</v>
      </c>
      <c r="AG57" s="304"/>
      <c r="AH57" s="304"/>
      <c r="AI57" s="307"/>
      <c r="AJ57" s="305"/>
      <c r="AK57" s="305"/>
      <c r="AL57" s="305"/>
      <c r="AM57" s="305"/>
      <c r="AN57" s="306"/>
      <c r="AO57" s="305"/>
      <c r="AP57" s="306"/>
      <c r="AQ57" s="302"/>
      <c r="AR57" s="302"/>
      <c r="AS57" s="302"/>
      <c r="AT57" s="302"/>
      <c r="AU57" s="302"/>
      <c r="AV57" s="302"/>
      <c r="AW57" s="302"/>
      <c r="AX57" s="302"/>
      <c r="AY57" s="302"/>
      <c r="AZ57" s="302"/>
      <c r="BA57" s="302"/>
    </row>
    <row r="58">
      <c r="A58" s="292" t="s">
        <v>777</v>
      </c>
      <c r="B58" s="292"/>
      <c r="C58" s="292">
        <f t="shared" si="7"/>
        <v>2</v>
      </c>
      <c r="D58" s="51" t="b">
        <v>1</v>
      </c>
      <c r="E58" s="53" t="str">
        <f t="shared" si="6"/>
        <v>building_history</v>
      </c>
      <c r="F58" s="53" t="s">
        <v>648</v>
      </c>
      <c r="G58" s="53" t="s">
        <v>834</v>
      </c>
      <c r="H58" s="53" t="str">
        <f t="shared" si="1"/>
        <v>building.etl_job</v>
      </c>
      <c r="I58" s="299">
        <f>countif(redb_table.field,H58)</f>
        <v>1</v>
      </c>
      <c r="J58" s="299" t="b">
        <v>0</v>
      </c>
      <c r="K58" s="299" t="b">
        <v>0</v>
      </c>
      <c r="L58" s="53" t="s">
        <v>780</v>
      </c>
      <c r="M58" s="53" t="b">
        <v>0</v>
      </c>
      <c r="N58" s="53" t="b">
        <v>0</v>
      </c>
      <c r="O58" s="53"/>
      <c r="P58" s="53"/>
      <c r="Q58" s="312" t="b">
        <v>0</v>
      </c>
      <c r="R58" s="300" t="b">
        <v>0</v>
      </c>
      <c r="S58" s="300" t="b">
        <v>0</v>
      </c>
      <c r="T58" s="300" t="b">
        <v>0</v>
      </c>
      <c r="U58" s="300"/>
      <c r="V58" s="300"/>
      <c r="W58" s="301"/>
      <c r="X58" s="302"/>
      <c r="Y58" s="303" t="b">
        <v>0</v>
      </c>
      <c r="Z58" s="304"/>
      <c r="AA58" s="305"/>
      <c r="AB58" s="306"/>
      <c r="AC58" s="305"/>
      <c r="AD58" s="306"/>
      <c r="AE58" s="302"/>
      <c r="AF58" s="303" t="b">
        <v>0</v>
      </c>
      <c r="AG58" s="304"/>
      <c r="AH58" s="304"/>
      <c r="AI58" s="307"/>
      <c r="AJ58" s="305"/>
      <c r="AK58" s="305"/>
      <c r="AL58" s="305"/>
      <c r="AM58" s="305"/>
      <c r="AN58" s="306"/>
      <c r="AO58" s="305"/>
      <c r="AP58" s="306"/>
      <c r="AQ58" s="302"/>
      <c r="AR58" s="302"/>
      <c r="AS58" s="302"/>
      <c r="AT58" s="302"/>
      <c r="AU58" s="302"/>
      <c r="AV58" s="302"/>
      <c r="AW58" s="302"/>
      <c r="AX58" s="302"/>
      <c r="AY58" s="302"/>
      <c r="AZ58" s="302"/>
      <c r="BA58" s="302"/>
    </row>
    <row r="59">
      <c r="A59" s="292" t="s">
        <v>777</v>
      </c>
      <c r="B59" s="292"/>
      <c r="C59" s="292">
        <f t="shared" si="7"/>
        <v>2</v>
      </c>
      <c r="D59" s="51" t="b">
        <v>1</v>
      </c>
      <c r="E59" s="53" t="str">
        <f t="shared" si="6"/>
        <v>building_history</v>
      </c>
      <c r="F59" s="53" t="s">
        <v>648</v>
      </c>
      <c r="G59" s="53" t="s">
        <v>836</v>
      </c>
      <c r="H59" s="53" t="str">
        <f t="shared" si="1"/>
        <v>building.update_date</v>
      </c>
      <c r="I59" s="299">
        <f>countif(redb_table.field,H59)</f>
        <v>1</v>
      </c>
      <c r="J59" s="299" t="b">
        <v>0</v>
      </c>
      <c r="K59" s="299" t="b">
        <v>0</v>
      </c>
      <c r="L59" s="53" t="s">
        <v>824</v>
      </c>
      <c r="M59" s="53" t="b">
        <v>0</v>
      </c>
      <c r="N59" s="53" t="b">
        <v>0</v>
      </c>
      <c r="O59" s="53"/>
      <c r="P59" s="53"/>
      <c r="Q59" s="312" t="b">
        <v>0</v>
      </c>
      <c r="R59" s="300" t="b">
        <v>0</v>
      </c>
      <c r="S59" s="300" t="b">
        <v>0</v>
      </c>
      <c r="T59" s="300" t="b">
        <v>0</v>
      </c>
      <c r="U59" s="300"/>
      <c r="V59" s="300"/>
      <c r="W59" s="301"/>
      <c r="X59" s="302"/>
      <c r="Y59" s="303" t="b">
        <v>0</v>
      </c>
      <c r="Z59" s="304"/>
      <c r="AA59" s="305"/>
      <c r="AB59" s="306"/>
      <c r="AC59" s="305"/>
      <c r="AD59" s="306"/>
      <c r="AE59" s="302"/>
      <c r="AF59" s="303" t="b">
        <v>0</v>
      </c>
      <c r="AG59" s="304"/>
      <c r="AH59" s="304"/>
      <c r="AI59" s="307"/>
      <c r="AJ59" s="305"/>
      <c r="AK59" s="305"/>
      <c r="AL59" s="305"/>
      <c r="AM59" s="305"/>
      <c r="AN59" s="306"/>
      <c r="AO59" s="305"/>
      <c r="AP59" s="306"/>
      <c r="AQ59" s="302"/>
      <c r="AR59" s="302"/>
      <c r="AS59" s="302"/>
      <c r="AT59" s="302"/>
      <c r="AU59" s="302"/>
      <c r="AV59" s="302"/>
      <c r="AW59" s="302"/>
      <c r="AX59" s="302"/>
      <c r="AY59" s="302"/>
      <c r="AZ59" s="302"/>
      <c r="BA59" s="302"/>
    </row>
    <row r="60">
      <c r="A60" s="292" t="s">
        <v>777</v>
      </c>
      <c r="B60" s="292"/>
      <c r="C60" s="292">
        <f t="shared" si="7"/>
        <v>1</v>
      </c>
      <c r="D60" s="51" t="b">
        <v>1</v>
      </c>
      <c r="E60" s="53" t="str">
        <f t="shared" si="6"/>
        <v>unit_history</v>
      </c>
      <c r="F60" s="53" t="s">
        <v>649</v>
      </c>
      <c r="G60" s="53" t="s">
        <v>883</v>
      </c>
      <c r="H60" s="53" t="str">
        <f t="shared" si="1"/>
        <v>unit.unit_id</v>
      </c>
      <c r="I60" s="299">
        <f>countif(redb_table.field,H60)</f>
        <v>1</v>
      </c>
      <c r="J60" s="299" t="b">
        <v>1</v>
      </c>
      <c r="K60" s="299" t="b">
        <v>0</v>
      </c>
      <c r="L60" s="53" t="s">
        <v>795</v>
      </c>
      <c r="M60" s="53" t="b">
        <v>0</v>
      </c>
      <c r="N60" s="53" t="b">
        <v>0</v>
      </c>
      <c r="O60" s="53"/>
      <c r="P60" s="53"/>
      <c r="Q60" s="312" t="b">
        <v>0</v>
      </c>
      <c r="R60" s="300" t="b">
        <v>0</v>
      </c>
      <c r="S60" s="300" t="b">
        <v>0</v>
      </c>
      <c r="T60" s="300" t="b">
        <v>0</v>
      </c>
      <c r="U60" s="300"/>
      <c r="V60" s="300"/>
      <c r="W60" s="301"/>
      <c r="X60" s="302"/>
      <c r="Y60" s="303" t="b">
        <v>0</v>
      </c>
      <c r="Z60" s="304"/>
      <c r="AA60" s="305"/>
      <c r="AB60" s="306"/>
      <c r="AC60" s="305"/>
      <c r="AD60" s="306"/>
      <c r="AE60" s="302"/>
      <c r="AF60" s="303" t="b">
        <v>0</v>
      </c>
      <c r="AG60" s="304"/>
      <c r="AH60" s="304"/>
      <c r="AI60" s="307"/>
      <c r="AJ60" s="305"/>
      <c r="AK60" s="305"/>
      <c r="AL60" s="305"/>
      <c r="AM60" s="305"/>
      <c r="AN60" s="306"/>
      <c r="AO60" s="305"/>
      <c r="AP60" s="306"/>
      <c r="AQ60" s="302"/>
      <c r="AR60" s="302"/>
      <c r="AS60" s="302"/>
      <c r="AT60" s="302"/>
      <c r="AU60" s="302"/>
      <c r="AV60" s="302"/>
      <c r="AW60" s="302"/>
      <c r="AX60" s="302"/>
      <c r="AY60" s="302"/>
      <c r="AZ60" s="302"/>
      <c r="BA60" s="302"/>
    </row>
    <row r="61">
      <c r="A61" s="292" t="s">
        <v>777</v>
      </c>
      <c r="B61" s="292"/>
      <c r="C61" s="292">
        <f t="shared" si="7"/>
        <v>1</v>
      </c>
      <c r="D61" s="51" t="b">
        <v>1</v>
      </c>
      <c r="E61" s="53" t="str">
        <f t="shared" si="6"/>
        <v>unit_history</v>
      </c>
      <c r="F61" s="53" t="s">
        <v>649</v>
      </c>
      <c r="G61" s="53" t="s">
        <v>838</v>
      </c>
      <c r="H61" s="53" t="str">
        <f t="shared" si="1"/>
        <v>unit.building_id</v>
      </c>
      <c r="I61" s="299">
        <f>countif(redb_table.field,H61)</f>
        <v>2</v>
      </c>
      <c r="J61" s="299" t="b">
        <v>0</v>
      </c>
      <c r="K61" s="299" t="b">
        <v>0</v>
      </c>
      <c r="L61" s="53" t="s">
        <v>795</v>
      </c>
      <c r="M61" s="53" t="b">
        <v>0</v>
      </c>
      <c r="N61" s="53" t="b">
        <v>0</v>
      </c>
      <c r="O61" s="53"/>
      <c r="P61" s="53"/>
      <c r="Q61" s="312" t="b">
        <v>0</v>
      </c>
      <c r="R61" s="300" t="b">
        <v>0</v>
      </c>
      <c r="S61" s="300" t="b">
        <v>0</v>
      </c>
      <c r="T61" s="300" t="b">
        <v>0</v>
      </c>
      <c r="U61" s="300"/>
      <c r="V61" s="300"/>
      <c r="W61" s="301"/>
      <c r="X61" s="302"/>
      <c r="Y61" s="303" t="b">
        <v>0</v>
      </c>
      <c r="Z61" s="304"/>
      <c r="AA61" s="305"/>
      <c r="AB61" s="306"/>
      <c r="AC61" s="305"/>
      <c r="AD61" s="306"/>
      <c r="AE61" s="302"/>
      <c r="AF61" s="303" t="b">
        <v>0</v>
      </c>
      <c r="AG61" s="304"/>
      <c r="AH61" s="304"/>
      <c r="AI61" s="307"/>
      <c r="AJ61" s="305"/>
      <c r="AK61" s="305"/>
      <c r="AL61" s="305"/>
      <c r="AM61" s="305"/>
      <c r="AN61" s="306"/>
      <c r="AO61" s="305"/>
      <c r="AP61" s="306"/>
      <c r="AQ61" s="302"/>
      <c r="AR61" s="302"/>
      <c r="AS61" s="302"/>
      <c r="AT61" s="302"/>
      <c r="AU61" s="302"/>
      <c r="AV61" s="302"/>
      <c r="AW61" s="302"/>
      <c r="AX61" s="302"/>
      <c r="AY61" s="302"/>
      <c r="AZ61" s="302"/>
      <c r="BA61" s="302"/>
    </row>
    <row r="62">
      <c r="A62" s="292" t="s">
        <v>777</v>
      </c>
      <c r="B62" s="292"/>
      <c r="C62" s="292">
        <f t="shared" si="7"/>
        <v>1</v>
      </c>
      <c r="D62" s="51" t="b">
        <v>1</v>
      </c>
      <c r="E62" s="53" t="str">
        <f t="shared" si="6"/>
        <v>unit_history</v>
      </c>
      <c r="F62" s="53" t="s">
        <v>649</v>
      </c>
      <c r="G62" s="53" t="s">
        <v>793</v>
      </c>
      <c r="H62" s="53" t="str">
        <f t="shared" si="1"/>
        <v>unit.owner_id</v>
      </c>
      <c r="I62" s="299">
        <f>countif(redb_table.field,H62)</f>
        <v>2</v>
      </c>
      <c r="J62" s="299" t="b">
        <v>0</v>
      </c>
      <c r="K62" s="299" t="b">
        <v>0</v>
      </c>
      <c r="L62" s="53" t="s">
        <v>795</v>
      </c>
      <c r="M62" s="53" t="b">
        <v>0</v>
      </c>
      <c r="N62" s="53" t="b">
        <v>0</v>
      </c>
      <c r="O62" s="53"/>
      <c r="P62" s="53"/>
      <c r="Q62" s="312" t="b">
        <v>0</v>
      </c>
      <c r="R62" s="300" t="b">
        <v>0</v>
      </c>
      <c r="S62" s="300" t="b">
        <v>0</v>
      </c>
      <c r="T62" s="300" t="b">
        <v>0</v>
      </c>
      <c r="U62" s="300"/>
      <c r="V62" s="300"/>
      <c r="W62" s="301"/>
      <c r="X62" s="302"/>
      <c r="Y62" s="303" t="b">
        <v>0</v>
      </c>
      <c r="Z62" s="304"/>
      <c r="AA62" s="305"/>
      <c r="AB62" s="306"/>
      <c r="AC62" s="305"/>
      <c r="AD62" s="306"/>
      <c r="AE62" s="302"/>
      <c r="AF62" s="303" t="b">
        <v>0</v>
      </c>
      <c r="AG62" s="304"/>
      <c r="AH62" s="304"/>
      <c r="AI62" s="307"/>
      <c r="AJ62" s="305"/>
      <c r="AK62" s="305"/>
      <c r="AL62" s="305"/>
      <c r="AM62" s="305"/>
      <c r="AN62" s="306"/>
      <c r="AO62" s="305"/>
      <c r="AP62" s="306"/>
      <c r="AQ62" s="302"/>
      <c r="AR62" s="302"/>
      <c r="AS62" s="302"/>
      <c r="AT62" s="302"/>
      <c r="AU62" s="302"/>
      <c r="AV62" s="302"/>
      <c r="AW62" s="302"/>
      <c r="AX62" s="302"/>
      <c r="AY62" s="302"/>
      <c r="AZ62" s="302"/>
      <c r="BA62" s="302"/>
    </row>
    <row r="63">
      <c r="A63" s="292" t="s">
        <v>777</v>
      </c>
      <c r="B63" s="292"/>
      <c r="C63" s="292">
        <f t="shared" si="7"/>
        <v>1</v>
      </c>
      <c r="D63" s="51" t="b">
        <v>1</v>
      </c>
      <c r="E63" s="53" t="str">
        <f t="shared" si="6"/>
        <v>unit_history</v>
      </c>
      <c r="F63" s="53" t="s">
        <v>649</v>
      </c>
      <c r="G63" s="53" t="s">
        <v>844</v>
      </c>
      <c r="H63" s="53" t="str">
        <f t="shared" si="1"/>
        <v>unit.use_type_id</v>
      </c>
      <c r="I63" s="299">
        <f>countif(redb_table.field,H63)</f>
        <v>2</v>
      </c>
      <c r="J63" s="299" t="b">
        <v>0</v>
      </c>
      <c r="K63" s="299" t="b">
        <v>0</v>
      </c>
      <c r="L63" s="53" t="s">
        <v>795</v>
      </c>
      <c r="M63" s="53" t="b">
        <v>0</v>
      </c>
      <c r="N63" s="53" t="b">
        <v>0</v>
      </c>
      <c r="O63" s="53"/>
      <c r="P63" s="53"/>
      <c r="Q63" s="312" t="b">
        <v>0</v>
      </c>
      <c r="R63" s="300" t="b">
        <v>0</v>
      </c>
      <c r="S63" s="300" t="b">
        <v>0</v>
      </c>
      <c r="T63" s="300" t="b">
        <v>0</v>
      </c>
      <c r="U63" s="300"/>
      <c r="V63" s="300"/>
      <c r="W63" s="301"/>
      <c r="X63" s="302"/>
      <c r="Y63" s="303" t="b">
        <v>0</v>
      </c>
      <c r="Z63" s="304"/>
      <c r="AA63" s="305"/>
      <c r="AB63" s="306"/>
      <c r="AC63" s="305"/>
      <c r="AD63" s="306"/>
      <c r="AE63" s="302"/>
      <c r="AF63" s="303" t="b">
        <v>0</v>
      </c>
      <c r="AG63" s="304"/>
      <c r="AH63" s="304"/>
      <c r="AI63" s="307"/>
      <c r="AJ63" s="305"/>
      <c r="AK63" s="305"/>
      <c r="AL63" s="305"/>
      <c r="AM63" s="305"/>
      <c r="AN63" s="306"/>
      <c r="AO63" s="305"/>
      <c r="AP63" s="306"/>
      <c r="AQ63" s="302"/>
      <c r="AR63" s="302"/>
      <c r="AS63" s="302"/>
      <c r="AT63" s="302"/>
      <c r="AU63" s="302"/>
      <c r="AV63" s="302"/>
      <c r="AW63" s="302"/>
      <c r="AX63" s="302"/>
      <c r="AY63" s="302"/>
      <c r="AZ63" s="302"/>
      <c r="BA63" s="302"/>
    </row>
    <row r="64">
      <c r="A64" s="292" t="s">
        <v>777</v>
      </c>
      <c r="B64" s="292"/>
      <c r="C64" s="292">
        <f t="shared" si="7"/>
        <v>1</v>
      </c>
      <c r="D64" s="51" t="b">
        <v>1</v>
      </c>
      <c r="E64" s="53" t="str">
        <f t="shared" si="6"/>
        <v>unit_history</v>
      </c>
      <c r="F64" s="53" t="s">
        <v>649</v>
      </c>
      <c r="G64" s="53" t="s">
        <v>804</v>
      </c>
      <c r="H64" s="53" t="str">
        <f t="shared" si="1"/>
        <v>unit.address_id</v>
      </c>
      <c r="I64" s="299">
        <f>countif(redb_table.field,H64)</f>
        <v>2</v>
      </c>
      <c r="J64" s="299" t="b">
        <v>0</v>
      </c>
      <c r="K64" s="299" t="b">
        <v>0</v>
      </c>
      <c r="L64" s="53" t="s">
        <v>795</v>
      </c>
      <c r="M64" s="53" t="b">
        <v>0</v>
      </c>
      <c r="N64" s="53" t="b">
        <v>0</v>
      </c>
      <c r="O64" s="53"/>
      <c r="P64" s="53"/>
      <c r="Q64" s="312" t="b">
        <v>0</v>
      </c>
      <c r="R64" s="300" t="b">
        <v>0</v>
      </c>
      <c r="S64" s="300" t="b">
        <v>0</v>
      </c>
      <c r="T64" s="300" t="b">
        <v>0</v>
      </c>
      <c r="U64" s="300"/>
      <c r="V64" s="300"/>
      <c r="W64" s="301"/>
      <c r="X64" s="302"/>
      <c r="Y64" s="303" t="b">
        <v>0</v>
      </c>
      <c r="Z64" s="304"/>
      <c r="AA64" s="305"/>
      <c r="AB64" s="306"/>
      <c r="AC64" s="305"/>
      <c r="AD64" s="306"/>
      <c r="AE64" s="302"/>
      <c r="AF64" s="303" t="b">
        <v>0</v>
      </c>
      <c r="AG64" s="304"/>
      <c r="AH64" s="304"/>
      <c r="AI64" s="307"/>
      <c r="AJ64" s="305"/>
      <c r="AK64" s="305"/>
      <c r="AL64" s="305"/>
      <c r="AM64" s="305"/>
      <c r="AN64" s="306"/>
      <c r="AO64" s="305"/>
      <c r="AP64" s="306"/>
      <c r="AQ64" s="302"/>
      <c r="AR64" s="302"/>
      <c r="AS64" s="302"/>
      <c r="AT64" s="302"/>
      <c r="AU64" s="302"/>
      <c r="AV64" s="302"/>
      <c r="AW64" s="302"/>
      <c r="AX64" s="302"/>
      <c r="AY64" s="302"/>
      <c r="AZ64" s="302"/>
      <c r="BA64" s="302"/>
    </row>
    <row r="65">
      <c r="A65" s="292" t="s">
        <v>777</v>
      </c>
      <c r="B65" s="292"/>
      <c r="C65" s="292">
        <f t="shared" si="7"/>
        <v>1</v>
      </c>
      <c r="D65" s="51" t="b">
        <v>1</v>
      </c>
      <c r="E65" s="53" t="str">
        <f t="shared" si="6"/>
        <v>unit_history</v>
      </c>
      <c r="F65" s="53" t="s">
        <v>649</v>
      </c>
      <c r="G65" s="53" t="s">
        <v>806</v>
      </c>
      <c r="H65" s="53" t="str">
        <f t="shared" si="1"/>
        <v>unit.legal_desc</v>
      </c>
      <c r="I65" s="299">
        <f>countif(redb_table.field,H65)</f>
        <v>1</v>
      </c>
      <c r="J65" s="299" t="b">
        <v>0</v>
      </c>
      <c r="K65" s="299" t="b">
        <v>0</v>
      </c>
      <c r="L65" s="53" t="s">
        <v>780</v>
      </c>
      <c r="M65" s="53" t="b">
        <v>0</v>
      </c>
      <c r="N65" s="53" t="b">
        <v>0</v>
      </c>
      <c r="O65" s="53"/>
      <c r="P65" s="53"/>
      <c r="Q65" s="312" t="b">
        <v>0</v>
      </c>
      <c r="R65" s="300" t="b">
        <v>0</v>
      </c>
      <c r="S65" s="300" t="b">
        <v>0</v>
      </c>
      <c r="T65" s="300" t="b">
        <v>0</v>
      </c>
      <c r="U65" s="300"/>
      <c r="V65" s="300"/>
      <c r="W65" s="301"/>
      <c r="X65" s="302"/>
      <c r="Y65" s="303" t="b">
        <v>0</v>
      </c>
      <c r="Z65" s="304"/>
      <c r="AA65" s="305"/>
      <c r="AB65" s="306"/>
      <c r="AC65" s="305"/>
      <c r="AD65" s="306"/>
      <c r="AE65" s="302"/>
      <c r="AF65" s="303" t="b">
        <v>0</v>
      </c>
      <c r="AG65" s="304"/>
      <c r="AH65" s="304"/>
      <c r="AI65" s="307"/>
      <c r="AJ65" s="305"/>
      <c r="AK65" s="305"/>
      <c r="AL65" s="305"/>
      <c r="AM65" s="305"/>
      <c r="AN65" s="306"/>
      <c r="AO65" s="305"/>
      <c r="AP65" s="306"/>
      <c r="AQ65" s="302"/>
      <c r="AR65" s="302"/>
      <c r="AS65" s="302"/>
      <c r="AT65" s="302"/>
      <c r="AU65" s="302"/>
      <c r="AV65" s="302"/>
      <c r="AW65" s="302"/>
      <c r="AX65" s="302"/>
      <c r="AY65" s="302"/>
      <c r="AZ65" s="302"/>
      <c r="BA65" s="302"/>
    </row>
    <row r="66">
      <c r="A66" s="292" t="s">
        <v>777</v>
      </c>
      <c r="B66" s="292"/>
      <c r="C66" s="292">
        <f t="shared" si="7"/>
        <v>1</v>
      </c>
      <c r="D66" s="51" t="b">
        <v>1</v>
      </c>
      <c r="E66" s="53" t="str">
        <f t="shared" si="6"/>
        <v>unit_history</v>
      </c>
      <c r="F66" s="53" t="s">
        <v>649</v>
      </c>
      <c r="G66" s="53" t="s">
        <v>887</v>
      </c>
      <c r="H66" s="53" t="str">
        <f t="shared" si="1"/>
        <v>unit.windows_ac</v>
      </c>
      <c r="I66" s="299">
        <f>countif(redb_table.field,H66)</f>
        <v>1</v>
      </c>
      <c r="J66" s="299" t="b">
        <v>0</v>
      </c>
      <c r="K66" s="299" t="b">
        <v>0</v>
      </c>
      <c r="L66" s="53" t="s">
        <v>831</v>
      </c>
      <c r="M66" s="53" t="b">
        <v>0</v>
      </c>
      <c r="N66" s="53" t="b">
        <v>0</v>
      </c>
      <c r="O66" s="53"/>
      <c r="P66" s="53"/>
      <c r="Q66" s="312" t="b">
        <v>0</v>
      </c>
      <c r="R66" s="300" t="b">
        <v>0</v>
      </c>
      <c r="S66" s="300" t="b">
        <v>0</v>
      </c>
      <c r="T66" s="300" t="b">
        <v>0</v>
      </c>
      <c r="U66" s="300"/>
      <c r="V66" s="300"/>
      <c r="W66" s="301"/>
      <c r="X66" s="302"/>
      <c r="Y66" s="303" t="b">
        <v>0</v>
      </c>
      <c r="Z66" s="304"/>
      <c r="AA66" s="305"/>
      <c r="AB66" s="306"/>
      <c r="AC66" s="305"/>
      <c r="AD66" s="306"/>
      <c r="AE66" s="302"/>
      <c r="AF66" s="303" t="b">
        <v>0</v>
      </c>
      <c r="AG66" s="304"/>
      <c r="AH66" s="304"/>
      <c r="AI66" s="307"/>
      <c r="AJ66" s="305"/>
      <c r="AK66" s="305"/>
      <c r="AL66" s="305"/>
      <c r="AM66" s="305"/>
      <c r="AN66" s="306"/>
      <c r="AO66" s="305"/>
      <c r="AP66" s="306"/>
      <c r="AQ66" s="302"/>
      <c r="AR66" s="302"/>
      <c r="AS66" s="302"/>
      <c r="AT66" s="302"/>
      <c r="AU66" s="302"/>
      <c r="AV66" s="302"/>
      <c r="AW66" s="302"/>
      <c r="AX66" s="302"/>
      <c r="AY66" s="302"/>
      <c r="AZ66" s="302"/>
      <c r="BA66" s="302"/>
    </row>
    <row r="67">
      <c r="A67" s="292" t="s">
        <v>777</v>
      </c>
      <c r="B67" s="292"/>
      <c r="C67" s="292">
        <f t="shared" si="7"/>
        <v>1</v>
      </c>
      <c r="D67" s="51" t="b">
        <v>1</v>
      </c>
      <c r="E67" s="53" t="str">
        <f t="shared" si="6"/>
        <v>unit_history</v>
      </c>
      <c r="F67" s="53" t="s">
        <v>649</v>
      </c>
      <c r="G67" s="53" t="s">
        <v>888</v>
      </c>
      <c r="H67" s="53" t="str">
        <f t="shared" si="1"/>
        <v>unit.central_ac</v>
      </c>
      <c r="I67" s="299">
        <f>countif(redb_table.field,H67)</f>
        <v>1</v>
      </c>
      <c r="J67" s="299" t="b">
        <v>0</v>
      </c>
      <c r="K67" s="299" t="b">
        <v>0</v>
      </c>
      <c r="L67" s="53" t="s">
        <v>831</v>
      </c>
      <c r="M67" s="53" t="b">
        <v>0</v>
      </c>
      <c r="N67" s="53" t="b">
        <v>0</v>
      </c>
      <c r="O67" s="53"/>
      <c r="P67" s="53"/>
      <c r="Q67" s="312" t="b">
        <v>0</v>
      </c>
      <c r="R67" s="300" t="b">
        <v>0</v>
      </c>
      <c r="S67" s="300" t="b">
        <v>0</v>
      </c>
      <c r="T67" s="300" t="b">
        <v>0</v>
      </c>
      <c r="U67" s="300"/>
      <c r="V67" s="300"/>
      <c r="W67" s="301"/>
      <c r="X67" s="302"/>
      <c r="Y67" s="303" t="b">
        <v>0</v>
      </c>
      <c r="Z67" s="304"/>
      <c r="AA67" s="305"/>
      <c r="AB67" s="306"/>
      <c r="AC67" s="305"/>
      <c r="AD67" s="306"/>
      <c r="AE67" s="302"/>
      <c r="AF67" s="303" t="b">
        <v>0</v>
      </c>
      <c r="AG67" s="304"/>
      <c r="AH67" s="304"/>
      <c r="AI67" s="307"/>
      <c r="AJ67" s="305"/>
      <c r="AK67" s="305"/>
      <c r="AL67" s="305"/>
      <c r="AM67" s="305"/>
      <c r="AN67" s="306"/>
      <c r="AO67" s="305"/>
      <c r="AP67" s="306"/>
      <c r="AQ67" s="302"/>
      <c r="AR67" s="302"/>
      <c r="AS67" s="302"/>
      <c r="AT67" s="302"/>
      <c r="AU67" s="302"/>
      <c r="AV67" s="302"/>
      <c r="AW67" s="302"/>
      <c r="AX67" s="302"/>
      <c r="AY67" s="302"/>
      <c r="AZ67" s="302"/>
      <c r="BA67" s="302"/>
    </row>
    <row r="68">
      <c r="A68" s="292" t="s">
        <v>777</v>
      </c>
      <c r="B68" s="292"/>
      <c r="C68" s="292">
        <f t="shared" si="7"/>
        <v>1</v>
      </c>
      <c r="D68" s="51" t="b">
        <v>1</v>
      </c>
      <c r="E68" s="53" t="str">
        <f t="shared" si="6"/>
        <v>unit_history</v>
      </c>
      <c r="F68" s="53" t="s">
        <v>649</v>
      </c>
      <c r="G68" s="53" t="s">
        <v>889</v>
      </c>
      <c r="H68" s="53" t="str">
        <f t="shared" si="1"/>
        <v>unit.full_bath</v>
      </c>
      <c r="I68" s="299">
        <f>countif(redb_table.field,H68)</f>
        <v>1</v>
      </c>
      <c r="J68" s="299" t="b">
        <v>0</v>
      </c>
      <c r="K68" s="299" t="b">
        <v>0</v>
      </c>
      <c r="L68" s="53" t="s">
        <v>795</v>
      </c>
      <c r="M68" s="53" t="b">
        <v>0</v>
      </c>
      <c r="N68" s="53" t="b">
        <v>0</v>
      </c>
      <c r="O68" s="53"/>
      <c r="P68" s="53"/>
      <c r="Q68" s="312" t="b">
        <v>0</v>
      </c>
      <c r="R68" s="300" t="b">
        <v>0</v>
      </c>
      <c r="S68" s="300" t="b">
        <v>0</v>
      </c>
      <c r="T68" s="300" t="b">
        <v>0</v>
      </c>
      <c r="U68" s="300"/>
      <c r="V68" s="300"/>
      <c r="W68" s="301"/>
      <c r="X68" s="302"/>
      <c r="Y68" s="303" t="b">
        <v>0</v>
      </c>
      <c r="Z68" s="304"/>
      <c r="AA68" s="305"/>
      <c r="AB68" s="306"/>
      <c r="AC68" s="305"/>
      <c r="AD68" s="306"/>
      <c r="AE68" s="302"/>
      <c r="AF68" s="303" t="b">
        <v>0</v>
      </c>
      <c r="AG68" s="304"/>
      <c r="AH68" s="304"/>
      <c r="AI68" s="307"/>
      <c r="AJ68" s="305"/>
      <c r="AK68" s="305"/>
      <c r="AL68" s="305"/>
      <c r="AM68" s="305"/>
      <c r="AN68" s="306"/>
      <c r="AO68" s="305"/>
      <c r="AP68" s="306"/>
      <c r="AQ68" s="302"/>
      <c r="AR68" s="302"/>
      <c r="AS68" s="302"/>
      <c r="AT68" s="302"/>
      <c r="AU68" s="302"/>
      <c r="AV68" s="302"/>
      <c r="AW68" s="302"/>
      <c r="AX68" s="302"/>
      <c r="AY68" s="302"/>
      <c r="AZ68" s="302"/>
      <c r="BA68" s="302"/>
    </row>
    <row r="69">
      <c r="A69" s="292" t="s">
        <v>777</v>
      </c>
      <c r="B69" s="292"/>
      <c r="C69" s="292">
        <f t="shared" si="7"/>
        <v>1</v>
      </c>
      <c r="D69" s="51" t="b">
        <v>1</v>
      </c>
      <c r="E69" s="53" t="str">
        <f t="shared" si="6"/>
        <v>unit_history</v>
      </c>
      <c r="F69" s="53" t="s">
        <v>649</v>
      </c>
      <c r="G69" s="53" t="s">
        <v>890</v>
      </c>
      <c r="H69" s="53" t="str">
        <f t="shared" si="1"/>
        <v>unit.half_bath</v>
      </c>
      <c r="I69" s="299">
        <f>countif(redb_table.field,H69)</f>
        <v>1</v>
      </c>
      <c r="J69" s="299" t="b">
        <v>0</v>
      </c>
      <c r="K69" s="299" t="b">
        <v>0</v>
      </c>
      <c r="L69" s="53" t="s">
        <v>795</v>
      </c>
      <c r="M69" s="53" t="b">
        <v>0</v>
      </c>
      <c r="N69" s="53" t="b">
        <v>0</v>
      </c>
      <c r="O69" s="53"/>
      <c r="P69" s="53"/>
      <c r="Q69" s="312" t="b">
        <v>0</v>
      </c>
      <c r="R69" s="300" t="b">
        <v>0</v>
      </c>
      <c r="S69" s="300" t="b">
        <v>0</v>
      </c>
      <c r="T69" s="300" t="b">
        <v>0</v>
      </c>
      <c r="U69" s="300"/>
      <c r="V69" s="300"/>
      <c r="W69" s="301"/>
      <c r="X69" s="302"/>
      <c r="Y69" s="303" t="b">
        <v>0</v>
      </c>
      <c r="Z69" s="304"/>
      <c r="AA69" s="305"/>
      <c r="AB69" s="306"/>
      <c r="AC69" s="305"/>
      <c r="AD69" s="306"/>
      <c r="AE69" s="302"/>
      <c r="AF69" s="303" t="b">
        <v>0</v>
      </c>
      <c r="AG69" s="304"/>
      <c r="AH69" s="304"/>
      <c r="AI69" s="307"/>
      <c r="AJ69" s="305"/>
      <c r="AK69" s="305"/>
      <c r="AL69" s="305"/>
      <c r="AM69" s="305"/>
      <c r="AN69" s="306"/>
      <c r="AO69" s="305"/>
      <c r="AP69" s="306"/>
      <c r="AQ69" s="302"/>
      <c r="AR69" s="302"/>
      <c r="AS69" s="302"/>
      <c r="AT69" s="302"/>
      <c r="AU69" s="302"/>
      <c r="AV69" s="302"/>
      <c r="AW69" s="302"/>
      <c r="AX69" s="302"/>
      <c r="AY69" s="302"/>
      <c r="AZ69" s="302"/>
      <c r="BA69" s="302"/>
    </row>
    <row r="70">
      <c r="A70" s="292" t="s">
        <v>777</v>
      </c>
      <c r="B70" s="292"/>
      <c r="C70" s="292">
        <f t="shared" si="7"/>
        <v>1</v>
      </c>
      <c r="D70" s="51" t="b">
        <v>1</v>
      </c>
      <c r="E70" s="53" t="str">
        <f t="shared" si="6"/>
        <v>unit_history</v>
      </c>
      <c r="F70" s="53" t="s">
        <v>649</v>
      </c>
      <c r="G70" s="53" t="s">
        <v>892</v>
      </c>
      <c r="H70" s="53" t="str">
        <f t="shared" si="1"/>
        <v>unit.garage</v>
      </c>
      <c r="I70" s="299">
        <f>countif(redb_table.field,H70)</f>
        <v>1</v>
      </c>
      <c r="J70" s="299" t="b">
        <v>0</v>
      </c>
      <c r="K70" s="299" t="b">
        <v>0</v>
      </c>
      <c r="L70" s="53" t="s">
        <v>831</v>
      </c>
      <c r="M70" s="53" t="b">
        <v>0</v>
      </c>
      <c r="N70" s="53" t="b">
        <v>0</v>
      </c>
      <c r="O70" s="53"/>
      <c r="P70" s="53"/>
      <c r="Q70" s="312" t="b">
        <v>0</v>
      </c>
      <c r="R70" s="300" t="b">
        <v>0</v>
      </c>
      <c r="S70" s="300" t="b">
        <v>0</v>
      </c>
      <c r="T70" s="300" t="b">
        <v>0</v>
      </c>
      <c r="U70" s="300"/>
      <c r="V70" s="300"/>
      <c r="W70" s="301"/>
      <c r="X70" s="302"/>
      <c r="Y70" s="303" t="b">
        <v>0</v>
      </c>
      <c r="Z70" s="304"/>
      <c r="AA70" s="305"/>
      <c r="AB70" s="306"/>
      <c r="AC70" s="305"/>
      <c r="AD70" s="306"/>
      <c r="AE70" s="302"/>
      <c r="AF70" s="303" t="b">
        <v>0</v>
      </c>
      <c r="AG70" s="304"/>
      <c r="AH70" s="304"/>
      <c r="AI70" s="307"/>
      <c r="AJ70" s="305"/>
      <c r="AK70" s="305"/>
      <c r="AL70" s="305"/>
      <c r="AM70" s="305"/>
      <c r="AN70" s="306"/>
      <c r="AO70" s="305"/>
      <c r="AP70" s="306"/>
      <c r="AQ70" s="302"/>
      <c r="AR70" s="302"/>
      <c r="AS70" s="302"/>
      <c r="AT70" s="302"/>
      <c r="AU70" s="302"/>
      <c r="AV70" s="302"/>
      <c r="AW70" s="302"/>
      <c r="AX70" s="302"/>
      <c r="AY70" s="302"/>
      <c r="AZ70" s="302"/>
      <c r="BA70" s="302"/>
    </row>
    <row r="71">
      <c r="A71" s="292" t="s">
        <v>777</v>
      </c>
      <c r="B71" s="292"/>
      <c r="C71" s="292">
        <f t="shared" si="7"/>
        <v>1</v>
      </c>
      <c r="D71" s="51" t="b">
        <v>1</v>
      </c>
      <c r="E71" s="53" t="str">
        <f t="shared" si="6"/>
        <v>unit_history</v>
      </c>
      <c r="F71" s="53" t="s">
        <v>649</v>
      </c>
      <c r="G71" s="53" t="s">
        <v>894</v>
      </c>
      <c r="H71" s="53" t="str">
        <f t="shared" si="1"/>
        <v>unit.carport</v>
      </c>
      <c r="I71" s="299">
        <f>countif(redb_table.field,H71)</f>
        <v>1</v>
      </c>
      <c r="J71" s="299" t="b">
        <v>0</v>
      </c>
      <c r="K71" s="299" t="b">
        <v>0</v>
      </c>
      <c r="L71" s="53" t="s">
        <v>831</v>
      </c>
      <c r="M71" s="53" t="b">
        <v>0</v>
      </c>
      <c r="N71" s="53" t="b">
        <v>0</v>
      </c>
      <c r="O71" s="53"/>
      <c r="P71" s="53"/>
      <c r="Q71" s="312" t="b">
        <v>0</v>
      </c>
      <c r="R71" s="300" t="b">
        <v>0</v>
      </c>
      <c r="S71" s="300" t="b">
        <v>0</v>
      </c>
      <c r="T71" s="300" t="b">
        <v>0</v>
      </c>
      <c r="U71" s="300"/>
      <c r="V71" s="300"/>
      <c r="W71" s="301"/>
      <c r="X71" s="302"/>
      <c r="Y71" s="303" t="b">
        <v>0</v>
      </c>
      <c r="Z71" s="304"/>
      <c r="AA71" s="305"/>
      <c r="AB71" s="306"/>
      <c r="AC71" s="305"/>
      <c r="AD71" s="306"/>
      <c r="AE71" s="302"/>
      <c r="AF71" s="303" t="b">
        <v>0</v>
      </c>
      <c r="AG71" s="304"/>
      <c r="AH71" s="304"/>
      <c r="AI71" s="307"/>
      <c r="AJ71" s="305"/>
      <c r="AK71" s="305"/>
      <c r="AL71" s="305"/>
      <c r="AM71" s="305"/>
      <c r="AN71" s="306"/>
      <c r="AO71" s="305"/>
      <c r="AP71" s="306"/>
      <c r="AQ71" s="302"/>
      <c r="AR71" s="302"/>
      <c r="AS71" s="302"/>
      <c r="AT71" s="302"/>
      <c r="AU71" s="302"/>
      <c r="AV71" s="302"/>
      <c r="AW71" s="302"/>
      <c r="AX71" s="302"/>
      <c r="AY71" s="302"/>
      <c r="AZ71" s="302"/>
      <c r="BA71" s="302"/>
    </row>
    <row r="72">
      <c r="A72" s="292" t="s">
        <v>777</v>
      </c>
      <c r="B72" s="292"/>
      <c r="C72" s="292">
        <f t="shared" si="7"/>
        <v>1</v>
      </c>
      <c r="D72" s="51" t="b">
        <v>1</v>
      </c>
      <c r="E72" s="53" t="str">
        <f t="shared" si="6"/>
        <v>unit_history</v>
      </c>
      <c r="F72" s="53" t="s">
        <v>649</v>
      </c>
      <c r="G72" s="53" t="s">
        <v>897</v>
      </c>
      <c r="H72" s="53" t="str">
        <f t="shared" si="1"/>
        <v>unit.central_heating</v>
      </c>
      <c r="I72" s="299">
        <f>countif(redb_table.field,H72)</f>
        <v>1</v>
      </c>
      <c r="J72" s="299" t="b">
        <v>0</v>
      </c>
      <c r="K72" s="299" t="b">
        <v>0</v>
      </c>
      <c r="L72" s="53" t="s">
        <v>831</v>
      </c>
      <c r="M72" s="53" t="b">
        <v>0</v>
      </c>
      <c r="N72" s="53" t="b">
        <v>0</v>
      </c>
      <c r="O72" s="53"/>
      <c r="P72" s="53"/>
      <c r="Q72" s="312" t="b">
        <v>0</v>
      </c>
      <c r="R72" s="300" t="b">
        <v>0</v>
      </c>
      <c r="S72" s="300" t="b">
        <v>0</v>
      </c>
      <c r="T72" s="300" t="b">
        <v>0</v>
      </c>
      <c r="U72" s="300"/>
      <c r="V72" s="300"/>
      <c r="W72" s="301"/>
      <c r="X72" s="302"/>
      <c r="Y72" s="303" t="b">
        <v>0</v>
      </c>
      <c r="Z72" s="304"/>
      <c r="AA72" s="305"/>
      <c r="AB72" s="306"/>
      <c r="AC72" s="305"/>
      <c r="AD72" s="306"/>
      <c r="AE72" s="302"/>
      <c r="AF72" s="303" t="b">
        <v>0</v>
      </c>
      <c r="AG72" s="304"/>
      <c r="AH72" s="304"/>
      <c r="AI72" s="307"/>
      <c r="AJ72" s="305"/>
      <c r="AK72" s="305"/>
      <c r="AL72" s="305"/>
      <c r="AM72" s="305"/>
      <c r="AN72" s="306"/>
      <c r="AO72" s="305"/>
      <c r="AP72" s="306"/>
      <c r="AQ72" s="302"/>
      <c r="AR72" s="302"/>
      <c r="AS72" s="302"/>
      <c r="AT72" s="302"/>
      <c r="AU72" s="302"/>
      <c r="AV72" s="302"/>
      <c r="AW72" s="302"/>
      <c r="AX72" s="302"/>
      <c r="AY72" s="302"/>
      <c r="AZ72" s="302"/>
      <c r="BA72" s="302"/>
    </row>
    <row r="73">
      <c r="A73" s="292" t="s">
        <v>777</v>
      </c>
      <c r="B73" s="292"/>
      <c r="C73" s="292">
        <f t="shared" si="7"/>
        <v>1</v>
      </c>
      <c r="D73" s="51" t="b">
        <v>1</v>
      </c>
      <c r="E73" s="53" t="str">
        <f t="shared" si="6"/>
        <v>unit_history</v>
      </c>
      <c r="F73" s="53" t="s">
        <v>649</v>
      </c>
      <c r="G73" s="53" t="s">
        <v>898</v>
      </c>
      <c r="H73" s="53" t="str">
        <f t="shared" si="1"/>
        <v>unit.attic</v>
      </c>
      <c r="I73" s="299">
        <f>countif(redb_table.field,H73)</f>
        <v>1</v>
      </c>
      <c r="J73" s="299" t="b">
        <v>0</v>
      </c>
      <c r="K73" s="299" t="b">
        <v>0</v>
      </c>
      <c r="L73" s="53" t="s">
        <v>831</v>
      </c>
      <c r="M73" s="53" t="b">
        <v>0</v>
      </c>
      <c r="N73" s="53" t="b">
        <v>0</v>
      </c>
      <c r="O73" s="53"/>
      <c r="P73" s="53"/>
      <c r="Q73" s="312" t="b">
        <v>0</v>
      </c>
      <c r="R73" s="300" t="b">
        <v>0</v>
      </c>
      <c r="S73" s="300" t="b">
        <v>0</v>
      </c>
      <c r="T73" s="300" t="b">
        <v>0</v>
      </c>
      <c r="U73" s="300"/>
      <c r="V73" s="300"/>
      <c r="W73" s="301"/>
      <c r="X73" s="302"/>
      <c r="Y73" s="303" t="b">
        <v>0</v>
      </c>
      <c r="Z73" s="304"/>
      <c r="AA73" s="305"/>
      <c r="AB73" s="306"/>
      <c r="AC73" s="305"/>
      <c r="AD73" s="306"/>
      <c r="AE73" s="302"/>
      <c r="AF73" s="303" t="b">
        <v>0</v>
      </c>
      <c r="AG73" s="304"/>
      <c r="AH73" s="304"/>
      <c r="AI73" s="307"/>
      <c r="AJ73" s="305"/>
      <c r="AK73" s="305"/>
      <c r="AL73" s="305"/>
      <c r="AM73" s="305"/>
      <c r="AN73" s="306"/>
      <c r="AO73" s="305"/>
      <c r="AP73" s="306"/>
      <c r="AQ73" s="302"/>
      <c r="AR73" s="302"/>
      <c r="AS73" s="302"/>
      <c r="AT73" s="302"/>
      <c r="AU73" s="302"/>
      <c r="AV73" s="302"/>
      <c r="AW73" s="302"/>
      <c r="AX73" s="302"/>
      <c r="AY73" s="302"/>
      <c r="AZ73" s="302"/>
      <c r="BA73" s="302"/>
    </row>
    <row r="74">
      <c r="A74" s="292" t="s">
        <v>777</v>
      </c>
      <c r="B74" s="292"/>
      <c r="C74" s="292">
        <f t="shared" si="7"/>
        <v>1</v>
      </c>
      <c r="D74" s="51" t="b">
        <v>1</v>
      </c>
      <c r="E74" s="53" t="str">
        <f t="shared" si="6"/>
        <v>unit_history</v>
      </c>
      <c r="F74" s="53" t="s">
        <v>649</v>
      </c>
      <c r="G74" s="53" t="s">
        <v>828</v>
      </c>
      <c r="H74" s="53" t="str">
        <f t="shared" si="1"/>
        <v>unit.create_date</v>
      </c>
      <c r="I74" s="299">
        <f>countif(redb_table.field,H74)</f>
        <v>1</v>
      </c>
      <c r="J74" s="299" t="b">
        <v>0</v>
      </c>
      <c r="K74" s="299" t="b">
        <v>0</v>
      </c>
      <c r="L74" s="53" t="s">
        <v>824</v>
      </c>
      <c r="M74" s="53" t="b">
        <v>0</v>
      </c>
      <c r="N74" s="53" t="b">
        <v>0</v>
      </c>
      <c r="O74" s="53"/>
      <c r="P74" s="53"/>
      <c r="Q74" s="312" t="b">
        <v>0</v>
      </c>
      <c r="R74" s="300" t="b">
        <v>0</v>
      </c>
      <c r="S74" s="300" t="b">
        <v>0</v>
      </c>
      <c r="T74" s="300" t="b">
        <v>0</v>
      </c>
      <c r="U74" s="300"/>
      <c r="V74" s="300"/>
      <c r="W74" s="301"/>
      <c r="X74" s="302"/>
      <c r="Y74" s="303" t="b">
        <v>0</v>
      </c>
      <c r="Z74" s="304"/>
      <c r="AA74" s="305"/>
      <c r="AB74" s="306"/>
      <c r="AC74" s="305"/>
      <c r="AD74" s="306"/>
      <c r="AE74" s="302"/>
      <c r="AF74" s="303" t="b">
        <v>0</v>
      </c>
      <c r="AG74" s="304"/>
      <c r="AH74" s="304"/>
      <c r="AI74" s="307"/>
      <c r="AJ74" s="305"/>
      <c r="AK74" s="305"/>
      <c r="AL74" s="305"/>
      <c r="AM74" s="305"/>
      <c r="AN74" s="306"/>
      <c r="AO74" s="305"/>
      <c r="AP74" s="306"/>
      <c r="AQ74" s="302"/>
      <c r="AR74" s="302"/>
      <c r="AS74" s="302"/>
      <c r="AT74" s="302"/>
      <c r="AU74" s="302"/>
      <c r="AV74" s="302"/>
      <c r="AW74" s="302"/>
      <c r="AX74" s="302"/>
      <c r="AY74" s="302"/>
      <c r="AZ74" s="302"/>
      <c r="BA74" s="302"/>
    </row>
    <row r="75">
      <c r="A75" s="292" t="s">
        <v>777</v>
      </c>
      <c r="B75" s="292"/>
      <c r="C75" s="292">
        <f t="shared" si="7"/>
        <v>1</v>
      </c>
      <c r="D75" s="51" t="b">
        <v>1</v>
      </c>
      <c r="E75" s="53" t="str">
        <f t="shared" si="6"/>
        <v>unit_history</v>
      </c>
      <c r="F75" s="53" t="s">
        <v>649</v>
      </c>
      <c r="G75" s="53" t="s">
        <v>833</v>
      </c>
      <c r="H75" s="53" t="str">
        <f t="shared" si="1"/>
        <v>unit.removed_flag</v>
      </c>
      <c r="I75" s="299">
        <f>countif(redb_table.field,H75)</f>
        <v>1</v>
      </c>
      <c r="J75" s="299" t="b">
        <v>0</v>
      </c>
      <c r="K75" s="299" t="b">
        <v>1</v>
      </c>
      <c r="L75" s="53" t="s">
        <v>831</v>
      </c>
      <c r="M75" s="53" t="b">
        <v>0</v>
      </c>
      <c r="N75" s="53" t="b">
        <v>0</v>
      </c>
      <c r="O75" s="53"/>
      <c r="P75" s="53"/>
      <c r="Q75" s="312" t="b">
        <v>0</v>
      </c>
      <c r="R75" s="300" t="b">
        <v>0</v>
      </c>
      <c r="S75" s="300" t="b">
        <v>0</v>
      </c>
      <c r="T75" s="300" t="b">
        <v>0</v>
      </c>
      <c r="U75" s="300"/>
      <c r="V75" s="300"/>
      <c r="W75" s="301"/>
      <c r="X75" s="302"/>
      <c r="Y75" s="303" t="b">
        <v>0</v>
      </c>
      <c r="Z75" s="304"/>
      <c r="AA75" s="305"/>
      <c r="AB75" s="306"/>
      <c r="AC75" s="305"/>
      <c r="AD75" s="306"/>
      <c r="AE75" s="302"/>
      <c r="AF75" s="303" t="b">
        <v>0</v>
      </c>
      <c r="AG75" s="304"/>
      <c r="AH75" s="304"/>
      <c r="AI75" s="307"/>
      <c r="AJ75" s="305"/>
      <c r="AK75" s="305"/>
      <c r="AL75" s="305"/>
      <c r="AM75" s="305"/>
      <c r="AN75" s="306"/>
      <c r="AO75" s="305"/>
      <c r="AP75" s="306"/>
      <c r="AQ75" s="302"/>
      <c r="AR75" s="302"/>
      <c r="AS75" s="302"/>
      <c r="AT75" s="302"/>
      <c r="AU75" s="302"/>
      <c r="AV75" s="302"/>
      <c r="AW75" s="302"/>
      <c r="AX75" s="302"/>
      <c r="AY75" s="302"/>
      <c r="AZ75" s="302"/>
      <c r="BA75" s="302"/>
    </row>
    <row r="76">
      <c r="A76" s="292" t="s">
        <v>777</v>
      </c>
      <c r="B76" s="292"/>
      <c r="C76" s="292">
        <f t="shared" si="7"/>
        <v>1</v>
      </c>
      <c r="D76" s="51" t="b">
        <v>1</v>
      </c>
      <c r="E76" s="53" t="str">
        <f t="shared" si="6"/>
        <v>unit_history</v>
      </c>
      <c r="F76" s="53" t="s">
        <v>649</v>
      </c>
      <c r="G76" s="53" t="s">
        <v>834</v>
      </c>
      <c r="H76" s="53" t="str">
        <f t="shared" si="1"/>
        <v>unit.etl_job</v>
      </c>
      <c r="I76" s="299">
        <f>countif(redb_table.field,H76)</f>
        <v>1</v>
      </c>
      <c r="J76" s="299" t="b">
        <v>0</v>
      </c>
      <c r="K76" s="299" t="b">
        <v>0</v>
      </c>
      <c r="L76" s="53" t="s">
        <v>780</v>
      </c>
      <c r="M76" s="53" t="b">
        <v>0</v>
      </c>
      <c r="N76" s="53" t="b">
        <v>0</v>
      </c>
      <c r="O76" s="53"/>
      <c r="P76" s="53"/>
      <c r="Q76" s="312" t="b">
        <v>0</v>
      </c>
      <c r="R76" s="300" t="b">
        <v>0</v>
      </c>
      <c r="S76" s="300" t="b">
        <v>0</v>
      </c>
      <c r="T76" s="300" t="b">
        <v>0</v>
      </c>
      <c r="U76" s="300"/>
      <c r="V76" s="300"/>
      <c r="W76" s="301"/>
      <c r="X76" s="302"/>
      <c r="Y76" s="303" t="b">
        <v>0</v>
      </c>
      <c r="Z76" s="304"/>
      <c r="AA76" s="305"/>
      <c r="AB76" s="306"/>
      <c r="AC76" s="305"/>
      <c r="AD76" s="306"/>
      <c r="AE76" s="302"/>
      <c r="AF76" s="303" t="b">
        <v>0</v>
      </c>
      <c r="AG76" s="304"/>
      <c r="AH76" s="304"/>
      <c r="AI76" s="307"/>
      <c r="AJ76" s="305"/>
      <c r="AK76" s="305"/>
      <c r="AL76" s="305"/>
      <c r="AM76" s="305"/>
      <c r="AN76" s="306"/>
      <c r="AO76" s="305"/>
      <c r="AP76" s="306"/>
      <c r="AQ76" s="302"/>
      <c r="AR76" s="302"/>
      <c r="AS76" s="302"/>
      <c r="AT76" s="302"/>
      <c r="AU76" s="302"/>
      <c r="AV76" s="302"/>
      <c r="AW76" s="302"/>
      <c r="AX76" s="302"/>
      <c r="AY76" s="302"/>
      <c r="AZ76" s="302"/>
      <c r="BA76" s="302"/>
    </row>
    <row r="77">
      <c r="A77" s="292" t="s">
        <v>777</v>
      </c>
      <c r="B77" s="292"/>
      <c r="C77" s="292">
        <f t="shared" si="7"/>
        <v>1</v>
      </c>
      <c r="D77" s="51" t="b">
        <v>1</v>
      </c>
      <c r="E77" s="53" t="str">
        <f t="shared" si="6"/>
        <v>unit_history</v>
      </c>
      <c r="F77" s="53" t="s">
        <v>649</v>
      </c>
      <c r="G77" s="53" t="s">
        <v>836</v>
      </c>
      <c r="H77" s="53" t="str">
        <f t="shared" si="1"/>
        <v>unit.update_date</v>
      </c>
      <c r="I77" s="299">
        <f>countif(redb_table.field,H77)</f>
        <v>1</v>
      </c>
      <c r="J77" s="299" t="b">
        <v>0</v>
      </c>
      <c r="K77" s="299" t="b">
        <v>0</v>
      </c>
      <c r="L77" s="53" t="s">
        <v>824</v>
      </c>
      <c r="M77" s="53" t="b">
        <v>0</v>
      </c>
      <c r="N77" s="53" t="b">
        <v>0</v>
      </c>
      <c r="O77" s="53"/>
      <c r="P77" s="53"/>
      <c r="Q77" s="312" t="b">
        <v>0</v>
      </c>
      <c r="R77" s="300" t="b">
        <v>0</v>
      </c>
      <c r="S77" s="300" t="b">
        <v>0</v>
      </c>
      <c r="T77" s="300" t="b">
        <v>0</v>
      </c>
      <c r="U77" s="300"/>
      <c r="V77" s="300"/>
      <c r="W77" s="301"/>
      <c r="X77" s="302"/>
      <c r="Y77" s="303" t="b">
        <v>0</v>
      </c>
      <c r="Z77" s="304"/>
      <c r="AA77" s="305"/>
      <c r="AB77" s="306"/>
      <c r="AC77" s="305"/>
      <c r="AD77" s="306"/>
      <c r="AE77" s="302"/>
      <c r="AF77" s="303" t="b">
        <v>0</v>
      </c>
      <c r="AG77" s="304"/>
      <c r="AH77" s="304"/>
      <c r="AI77" s="307"/>
      <c r="AJ77" s="305"/>
      <c r="AK77" s="305"/>
      <c r="AL77" s="305"/>
      <c r="AM77" s="305"/>
      <c r="AN77" s="306"/>
      <c r="AO77" s="305"/>
      <c r="AP77" s="306"/>
      <c r="AQ77" s="302"/>
      <c r="AR77" s="302"/>
      <c r="AS77" s="302"/>
      <c r="AT77" s="302"/>
      <c r="AU77" s="302"/>
      <c r="AV77" s="302"/>
      <c r="AW77" s="302"/>
      <c r="AX77" s="302"/>
      <c r="AY77" s="302"/>
      <c r="AZ77" s="302"/>
      <c r="BA77" s="302"/>
    </row>
    <row r="78">
      <c r="A78" s="292" t="s">
        <v>777</v>
      </c>
      <c r="B78" s="292"/>
      <c r="C78" s="292">
        <f t="shared" si="7"/>
        <v>2</v>
      </c>
      <c r="D78" s="51" t="b">
        <v>1</v>
      </c>
      <c r="E78" s="53" t="str">
        <f t="shared" si="6"/>
        <v>legal_entity_history</v>
      </c>
      <c r="F78" s="53" t="s">
        <v>650</v>
      </c>
      <c r="G78" s="53" t="s">
        <v>902</v>
      </c>
      <c r="H78" s="53" t="str">
        <f t="shared" si="1"/>
        <v>legal_entity.legal_entity_id</v>
      </c>
      <c r="I78" s="299">
        <f>countif(redb_table.field,H78)</f>
        <v>1</v>
      </c>
      <c r="J78" s="299" t="b">
        <v>1</v>
      </c>
      <c r="K78" s="299" t="b">
        <v>0</v>
      </c>
      <c r="L78" s="53" t="s">
        <v>795</v>
      </c>
      <c r="M78" s="53" t="b">
        <v>0</v>
      </c>
      <c r="N78" s="53" t="b">
        <v>0</v>
      </c>
      <c r="O78" s="53"/>
      <c r="P78" s="53"/>
      <c r="Q78" s="312" t="b">
        <v>0</v>
      </c>
      <c r="R78" s="300" t="b">
        <v>0</v>
      </c>
      <c r="S78" s="300" t="b">
        <v>0</v>
      </c>
      <c r="T78" s="300" t="b">
        <v>0</v>
      </c>
      <c r="U78" s="300"/>
      <c r="V78" s="300"/>
      <c r="W78" s="301"/>
      <c r="X78" s="302"/>
      <c r="Y78" s="303" t="b">
        <v>0</v>
      </c>
      <c r="Z78" s="304"/>
      <c r="AA78" s="305"/>
      <c r="AB78" s="306"/>
      <c r="AC78" s="305"/>
      <c r="AD78" s="306"/>
      <c r="AE78" s="302"/>
      <c r="AF78" s="303" t="b">
        <v>0</v>
      </c>
      <c r="AG78" s="304"/>
      <c r="AH78" s="304"/>
      <c r="AI78" s="307"/>
      <c r="AJ78" s="305"/>
      <c r="AK78" s="305"/>
      <c r="AL78" s="305"/>
      <c r="AM78" s="305"/>
      <c r="AN78" s="306"/>
      <c r="AO78" s="305"/>
      <c r="AP78" s="306"/>
      <c r="AQ78" s="302"/>
      <c r="AR78" s="302"/>
      <c r="AS78" s="302"/>
      <c r="AT78" s="302"/>
      <c r="AU78" s="302"/>
      <c r="AV78" s="302"/>
      <c r="AW78" s="302"/>
      <c r="AX78" s="302"/>
      <c r="AY78" s="302"/>
      <c r="AZ78" s="302"/>
      <c r="BA78" s="302"/>
    </row>
    <row r="79">
      <c r="A79" s="292" t="s">
        <v>777</v>
      </c>
      <c r="B79" s="292"/>
      <c r="C79" s="292">
        <f t="shared" si="7"/>
        <v>2</v>
      </c>
      <c r="D79" s="51" t="b">
        <v>1</v>
      </c>
      <c r="E79" s="53" t="str">
        <f t="shared" si="6"/>
        <v>legal_entity_history</v>
      </c>
      <c r="F79" s="53" t="s">
        <v>650</v>
      </c>
      <c r="G79" s="53" t="s">
        <v>904</v>
      </c>
      <c r="H79" s="53" t="str">
        <f t="shared" si="1"/>
        <v>legal_entity.legal_entity_name</v>
      </c>
      <c r="I79" s="299">
        <f>countif(redb_table.field,H79)</f>
        <v>1</v>
      </c>
      <c r="J79" s="299" t="b">
        <v>0</v>
      </c>
      <c r="K79" s="299" t="b">
        <v>0</v>
      </c>
      <c r="L79" s="53" t="s">
        <v>780</v>
      </c>
      <c r="M79" s="53" t="b">
        <v>0</v>
      </c>
      <c r="N79" s="53" t="b">
        <v>0</v>
      </c>
      <c r="O79" s="53"/>
      <c r="P79" s="53"/>
      <c r="Q79" s="312" t="b">
        <v>0</v>
      </c>
      <c r="R79" s="300" t="b">
        <v>0</v>
      </c>
      <c r="S79" s="300" t="b">
        <v>0</v>
      </c>
      <c r="T79" s="300" t="b">
        <v>0</v>
      </c>
      <c r="U79" s="300"/>
      <c r="V79" s="300"/>
      <c r="W79" s="301"/>
      <c r="X79" s="302"/>
      <c r="Y79" s="303" t="b">
        <v>0</v>
      </c>
      <c r="Z79" s="304"/>
      <c r="AA79" s="305"/>
      <c r="AB79" s="306"/>
      <c r="AC79" s="305"/>
      <c r="AD79" s="306"/>
      <c r="AE79" s="302"/>
      <c r="AF79" s="303" t="b">
        <v>0</v>
      </c>
      <c r="AG79" s="304"/>
      <c r="AH79" s="304"/>
      <c r="AI79" s="307"/>
      <c r="AJ79" s="305"/>
      <c r="AK79" s="305"/>
      <c r="AL79" s="305"/>
      <c r="AM79" s="305"/>
      <c r="AN79" s="306"/>
      <c r="AO79" s="305"/>
      <c r="AP79" s="306"/>
      <c r="AQ79" s="302"/>
      <c r="AR79" s="302"/>
      <c r="AS79" s="302"/>
      <c r="AT79" s="302"/>
      <c r="AU79" s="302"/>
      <c r="AV79" s="302"/>
      <c r="AW79" s="302"/>
      <c r="AX79" s="302"/>
      <c r="AY79" s="302"/>
      <c r="AZ79" s="302"/>
      <c r="BA79" s="302"/>
    </row>
    <row r="80">
      <c r="A80" s="292" t="s">
        <v>777</v>
      </c>
      <c r="B80" s="292"/>
      <c r="C80" s="292">
        <f t="shared" si="7"/>
        <v>2</v>
      </c>
      <c r="D80" s="51" t="b">
        <v>1</v>
      </c>
      <c r="E80" s="53"/>
      <c r="F80" s="53" t="s">
        <v>650</v>
      </c>
      <c r="G80" s="53" t="s">
        <v>906</v>
      </c>
      <c r="H80" s="53" t="str">
        <f t="shared" si="1"/>
        <v>legal_entity.legal_entity_second_name</v>
      </c>
      <c r="I80" s="299"/>
      <c r="J80" s="299" t="b">
        <v>0</v>
      </c>
      <c r="K80" s="299" t="b">
        <v>0</v>
      </c>
      <c r="L80" s="53"/>
      <c r="M80" s="53" t="b">
        <v>0</v>
      </c>
      <c r="N80" s="53" t="b">
        <v>0</v>
      </c>
      <c r="O80" s="53"/>
      <c r="P80" s="53"/>
      <c r="Q80" s="312" t="b">
        <v>0</v>
      </c>
      <c r="R80" s="300" t="b">
        <v>0</v>
      </c>
      <c r="S80" s="300" t="b">
        <v>0</v>
      </c>
      <c r="T80" s="300" t="b">
        <v>0</v>
      </c>
      <c r="U80" s="300"/>
      <c r="V80" s="300"/>
      <c r="W80" s="301"/>
      <c r="X80" s="302"/>
      <c r="Y80" s="303" t="b">
        <v>0</v>
      </c>
      <c r="Z80" s="304"/>
      <c r="AA80" s="305"/>
      <c r="AB80" s="306"/>
      <c r="AC80" s="305"/>
      <c r="AD80" s="306"/>
      <c r="AE80" s="302"/>
      <c r="AF80" s="303" t="b">
        <v>0</v>
      </c>
      <c r="AG80" s="304"/>
      <c r="AH80" s="304"/>
      <c r="AI80" s="307"/>
      <c r="AJ80" s="305"/>
      <c r="AK80" s="305"/>
      <c r="AL80" s="305"/>
      <c r="AM80" s="305"/>
      <c r="AN80" s="306"/>
      <c r="AO80" s="305"/>
      <c r="AP80" s="306"/>
      <c r="AQ80" s="302"/>
      <c r="AR80" s="302"/>
      <c r="AS80" s="302"/>
      <c r="AT80" s="302"/>
      <c r="AU80" s="302"/>
      <c r="AV80" s="302"/>
      <c r="AW80" s="302"/>
      <c r="AX80" s="302"/>
      <c r="AY80" s="302"/>
      <c r="AZ80" s="302"/>
      <c r="BA80" s="302"/>
    </row>
    <row r="81">
      <c r="A81" s="292" t="s">
        <v>777</v>
      </c>
      <c r="B81" s="292"/>
      <c r="C81" s="292">
        <f>if(F81=F79,C79,if(C79=1,2,1))</f>
        <v>2</v>
      </c>
      <c r="D81" s="51" t="b">
        <v>1</v>
      </c>
      <c r="E81" s="53" t="str">
        <f t="shared" ref="E81:E305" si="8">F81&amp;"_history"</f>
        <v>legal_entity_history</v>
      </c>
      <c r="F81" s="53" t="s">
        <v>650</v>
      </c>
      <c r="G81" s="53" t="s">
        <v>804</v>
      </c>
      <c r="H81" s="53" t="str">
        <f t="shared" si="1"/>
        <v>legal_entity.address_id</v>
      </c>
      <c r="I81" s="299">
        <f>countif(redb_table.field,H81)</f>
        <v>1</v>
      </c>
      <c r="J81" s="299" t="b">
        <v>0</v>
      </c>
      <c r="K81" s="299" t="b">
        <v>0</v>
      </c>
      <c r="L81" s="53" t="s">
        <v>795</v>
      </c>
      <c r="M81" s="53" t="b">
        <v>0</v>
      </c>
      <c r="N81" s="53" t="b">
        <v>0</v>
      </c>
      <c r="O81" s="53"/>
      <c r="P81" s="53"/>
      <c r="Q81" s="312" t="b">
        <v>0</v>
      </c>
      <c r="R81" s="300" t="b">
        <v>0</v>
      </c>
      <c r="S81" s="300" t="b">
        <v>0</v>
      </c>
      <c r="T81" s="300" t="b">
        <v>0</v>
      </c>
      <c r="U81" s="300"/>
      <c r="V81" s="300"/>
      <c r="W81" s="301"/>
      <c r="X81" s="302"/>
      <c r="Y81" s="303" t="b">
        <v>0</v>
      </c>
      <c r="Z81" s="304"/>
      <c r="AA81" s="305"/>
      <c r="AB81" s="306"/>
      <c r="AC81" s="305"/>
      <c r="AD81" s="306"/>
      <c r="AE81" s="302"/>
      <c r="AF81" s="303" t="b">
        <v>0</v>
      </c>
      <c r="AG81" s="304"/>
      <c r="AH81" s="304"/>
      <c r="AI81" s="307"/>
      <c r="AJ81" s="305"/>
      <c r="AK81" s="305"/>
      <c r="AL81" s="305"/>
      <c r="AM81" s="305"/>
      <c r="AN81" s="306"/>
      <c r="AO81" s="305"/>
      <c r="AP81" s="306"/>
      <c r="AQ81" s="302"/>
      <c r="AR81" s="302"/>
      <c r="AS81" s="302"/>
      <c r="AT81" s="302"/>
      <c r="AU81" s="302"/>
      <c r="AV81" s="302"/>
      <c r="AW81" s="302"/>
      <c r="AX81" s="302"/>
      <c r="AY81" s="302"/>
      <c r="AZ81" s="302"/>
      <c r="BA81" s="302"/>
    </row>
    <row r="82">
      <c r="A82" s="292" t="s">
        <v>777</v>
      </c>
      <c r="B82" s="292"/>
      <c r="C82" s="292">
        <f t="shared" ref="C82:C307" si="9">if(F82=F81,C81,if(C81=1,2,1))</f>
        <v>2</v>
      </c>
      <c r="D82" s="51" t="b">
        <v>1</v>
      </c>
      <c r="E82" s="53" t="str">
        <f t="shared" si="8"/>
        <v>legal_entity_history</v>
      </c>
      <c r="F82" s="53" t="s">
        <v>650</v>
      </c>
      <c r="G82" s="53" t="s">
        <v>828</v>
      </c>
      <c r="H82" s="53" t="str">
        <f t="shared" si="1"/>
        <v>legal_entity.create_date</v>
      </c>
      <c r="I82" s="299">
        <f>countif(redb_table.field,H82)</f>
        <v>1</v>
      </c>
      <c r="J82" s="299" t="b">
        <v>0</v>
      </c>
      <c r="K82" s="299" t="b">
        <v>0</v>
      </c>
      <c r="L82" s="53" t="s">
        <v>824</v>
      </c>
      <c r="M82" s="53" t="b">
        <v>0</v>
      </c>
      <c r="N82" s="53" t="b">
        <v>0</v>
      </c>
      <c r="O82" s="53"/>
      <c r="P82" s="53"/>
      <c r="Q82" s="312" t="b">
        <v>0</v>
      </c>
      <c r="R82" s="300" t="b">
        <v>0</v>
      </c>
      <c r="S82" s="300" t="b">
        <v>0</v>
      </c>
      <c r="T82" s="300" t="b">
        <v>0</v>
      </c>
      <c r="U82" s="300"/>
      <c r="V82" s="300"/>
      <c r="W82" s="301"/>
      <c r="X82" s="302"/>
      <c r="Y82" s="303" t="b">
        <v>0</v>
      </c>
      <c r="Z82" s="304"/>
      <c r="AA82" s="305"/>
      <c r="AB82" s="306"/>
      <c r="AC82" s="305"/>
      <c r="AD82" s="306"/>
      <c r="AE82" s="302"/>
      <c r="AF82" s="303" t="b">
        <v>0</v>
      </c>
      <c r="AG82" s="304"/>
      <c r="AH82" s="304"/>
      <c r="AI82" s="307"/>
      <c r="AJ82" s="305"/>
      <c r="AK82" s="305"/>
      <c r="AL82" s="305"/>
      <c r="AM82" s="305"/>
      <c r="AN82" s="306"/>
      <c r="AO82" s="305"/>
      <c r="AP82" s="306"/>
      <c r="AQ82" s="302"/>
      <c r="AR82" s="302"/>
      <c r="AS82" s="302"/>
      <c r="AT82" s="302"/>
      <c r="AU82" s="302"/>
      <c r="AV82" s="302"/>
      <c r="AW82" s="302"/>
      <c r="AX82" s="302"/>
      <c r="AY82" s="302"/>
      <c r="AZ82" s="302"/>
      <c r="BA82" s="302"/>
    </row>
    <row r="83">
      <c r="A83" s="292" t="s">
        <v>777</v>
      </c>
      <c r="B83" s="292"/>
      <c r="C83" s="292">
        <f t="shared" si="9"/>
        <v>2</v>
      </c>
      <c r="D83" s="51" t="b">
        <v>1</v>
      </c>
      <c r="E83" s="53" t="str">
        <f t="shared" si="8"/>
        <v>legal_entity_history</v>
      </c>
      <c r="F83" s="53" t="s">
        <v>650</v>
      </c>
      <c r="G83" s="53" t="s">
        <v>833</v>
      </c>
      <c r="H83" s="53" t="str">
        <f t="shared" si="1"/>
        <v>legal_entity.removed_flag</v>
      </c>
      <c r="I83" s="299">
        <f>countif(redb_table.field,H83)</f>
        <v>1</v>
      </c>
      <c r="J83" s="299" t="b">
        <v>0</v>
      </c>
      <c r="K83" s="299" t="b">
        <v>1</v>
      </c>
      <c r="L83" s="53" t="s">
        <v>831</v>
      </c>
      <c r="M83" s="53" t="b">
        <v>0</v>
      </c>
      <c r="N83" s="53" t="b">
        <v>0</v>
      </c>
      <c r="O83" s="53"/>
      <c r="P83" s="53"/>
      <c r="Q83" s="312" t="b">
        <v>0</v>
      </c>
      <c r="R83" s="300" t="b">
        <v>0</v>
      </c>
      <c r="S83" s="300" t="b">
        <v>0</v>
      </c>
      <c r="T83" s="300" t="b">
        <v>0</v>
      </c>
      <c r="U83" s="300"/>
      <c r="V83" s="300"/>
      <c r="W83" s="301"/>
      <c r="X83" s="302"/>
      <c r="Y83" s="303" t="b">
        <v>0</v>
      </c>
      <c r="Z83" s="304"/>
      <c r="AA83" s="305"/>
      <c r="AB83" s="306"/>
      <c r="AC83" s="305"/>
      <c r="AD83" s="306"/>
      <c r="AE83" s="302"/>
      <c r="AF83" s="303" t="b">
        <v>0</v>
      </c>
      <c r="AG83" s="304"/>
      <c r="AH83" s="304"/>
      <c r="AI83" s="307"/>
      <c r="AJ83" s="305"/>
      <c r="AK83" s="305"/>
      <c r="AL83" s="305"/>
      <c r="AM83" s="305"/>
      <c r="AN83" s="306"/>
      <c r="AO83" s="305"/>
      <c r="AP83" s="306"/>
      <c r="AQ83" s="302"/>
      <c r="AR83" s="302"/>
      <c r="AS83" s="302"/>
      <c r="AT83" s="302"/>
      <c r="AU83" s="302"/>
      <c r="AV83" s="302"/>
      <c r="AW83" s="302"/>
      <c r="AX83" s="302"/>
      <c r="AY83" s="302"/>
      <c r="AZ83" s="302"/>
      <c r="BA83" s="302"/>
    </row>
    <row r="84">
      <c r="A84" s="292" t="s">
        <v>777</v>
      </c>
      <c r="B84" s="292"/>
      <c r="C84" s="292">
        <f t="shared" si="9"/>
        <v>2</v>
      </c>
      <c r="D84" s="51" t="b">
        <v>1</v>
      </c>
      <c r="E84" s="53" t="str">
        <f t="shared" si="8"/>
        <v>legal_entity_history</v>
      </c>
      <c r="F84" s="53" t="s">
        <v>650</v>
      </c>
      <c r="G84" s="53" t="s">
        <v>834</v>
      </c>
      <c r="H84" s="53" t="str">
        <f t="shared" si="1"/>
        <v>legal_entity.etl_job</v>
      </c>
      <c r="I84" s="299">
        <f>countif(redb_table.field,H84)</f>
        <v>1</v>
      </c>
      <c r="J84" s="299" t="b">
        <v>0</v>
      </c>
      <c r="K84" s="299" t="b">
        <v>0</v>
      </c>
      <c r="L84" s="53" t="s">
        <v>780</v>
      </c>
      <c r="M84" s="53" t="b">
        <v>0</v>
      </c>
      <c r="N84" s="53" t="b">
        <v>0</v>
      </c>
      <c r="O84" s="53"/>
      <c r="P84" s="53"/>
      <c r="Q84" s="312" t="b">
        <v>0</v>
      </c>
      <c r="R84" s="300" t="b">
        <v>0</v>
      </c>
      <c r="S84" s="300" t="b">
        <v>0</v>
      </c>
      <c r="T84" s="300" t="b">
        <v>0</v>
      </c>
      <c r="U84" s="300"/>
      <c r="V84" s="300"/>
      <c r="W84" s="301"/>
      <c r="X84" s="302"/>
      <c r="Y84" s="303" t="b">
        <v>0</v>
      </c>
      <c r="Z84" s="304"/>
      <c r="AA84" s="305"/>
      <c r="AB84" s="306"/>
      <c r="AC84" s="305"/>
      <c r="AD84" s="306"/>
      <c r="AE84" s="302"/>
      <c r="AF84" s="303" t="b">
        <v>0</v>
      </c>
      <c r="AG84" s="304"/>
      <c r="AH84" s="304"/>
      <c r="AI84" s="307"/>
      <c r="AJ84" s="305"/>
      <c r="AK84" s="305"/>
      <c r="AL84" s="305"/>
      <c r="AM84" s="305"/>
      <c r="AN84" s="306"/>
      <c r="AO84" s="305"/>
      <c r="AP84" s="306"/>
      <c r="AQ84" s="302"/>
      <c r="AR84" s="302"/>
      <c r="AS84" s="302"/>
      <c r="AT84" s="302"/>
      <c r="AU84" s="302"/>
      <c r="AV84" s="302"/>
      <c r="AW84" s="302"/>
      <c r="AX84" s="302"/>
      <c r="AY84" s="302"/>
      <c r="AZ84" s="302"/>
      <c r="BA84" s="302"/>
    </row>
    <row r="85">
      <c r="A85" s="292" t="s">
        <v>777</v>
      </c>
      <c r="B85" s="292"/>
      <c r="C85" s="292">
        <f t="shared" si="9"/>
        <v>2</v>
      </c>
      <c r="D85" s="51" t="b">
        <v>1</v>
      </c>
      <c r="E85" s="53" t="str">
        <f t="shared" si="8"/>
        <v>legal_entity_history</v>
      </c>
      <c r="F85" s="53" t="s">
        <v>650</v>
      </c>
      <c r="G85" s="53" t="s">
        <v>836</v>
      </c>
      <c r="H85" s="53" t="str">
        <f t="shared" si="1"/>
        <v>legal_entity.update_date</v>
      </c>
      <c r="I85" s="299">
        <f>countif(redb_table.field,H85)</f>
        <v>1</v>
      </c>
      <c r="J85" s="299" t="b">
        <v>0</v>
      </c>
      <c r="K85" s="299" t="b">
        <v>0</v>
      </c>
      <c r="L85" s="53" t="s">
        <v>824</v>
      </c>
      <c r="M85" s="53" t="b">
        <v>0</v>
      </c>
      <c r="N85" s="53" t="b">
        <v>0</v>
      </c>
      <c r="O85" s="53"/>
      <c r="P85" s="53"/>
      <c r="Q85" s="312" t="b">
        <v>0</v>
      </c>
      <c r="R85" s="300" t="b">
        <v>0</v>
      </c>
      <c r="S85" s="300" t="b">
        <v>0</v>
      </c>
      <c r="T85" s="300" t="b">
        <v>0</v>
      </c>
      <c r="U85" s="300"/>
      <c r="V85" s="300"/>
      <c r="W85" s="301"/>
      <c r="X85" s="302"/>
      <c r="Y85" s="303" t="b">
        <v>0</v>
      </c>
      <c r="Z85" s="304"/>
      <c r="AA85" s="305"/>
      <c r="AB85" s="306"/>
      <c r="AC85" s="305"/>
      <c r="AD85" s="306"/>
      <c r="AE85" s="302"/>
      <c r="AF85" s="303" t="b">
        <v>0</v>
      </c>
      <c r="AG85" s="304"/>
      <c r="AH85" s="304"/>
      <c r="AI85" s="307"/>
      <c r="AJ85" s="305"/>
      <c r="AK85" s="305"/>
      <c r="AL85" s="305"/>
      <c r="AM85" s="305"/>
      <c r="AN85" s="306"/>
      <c r="AO85" s="305"/>
      <c r="AP85" s="306"/>
      <c r="AQ85" s="302"/>
      <c r="AR85" s="302"/>
      <c r="AS85" s="302"/>
      <c r="AT85" s="302"/>
      <c r="AU85" s="302"/>
      <c r="AV85" s="302"/>
      <c r="AW85" s="302"/>
      <c r="AX85" s="302"/>
      <c r="AY85" s="302"/>
      <c r="AZ85" s="302"/>
      <c r="BA85" s="302"/>
    </row>
    <row r="86">
      <c r="A86" s="292" t="s">
        <v>777</v>
      </c>
      <c r="B86" s="292"/>
      <c r="C86" s="292">
        <f t="shared" si="9"/>
        <v>1</v>
      </c>
      <c r="D86" s="51" t="b">
        <v>1</v>
      </c>
      <c r="E86" s="53" t="str">
        <f t="shared" si="8"/>
        <v>address_history</v>
      </c>
      <c r="F86" s="53" t="s">
        <v>651</v>
      </c>
      <c r="G86" s="53" t="s">
        <v>804</v>
      </c>
      <c r="H86" s="53" t="str">
        <f t="shared" si="1"/>
        <v>address.address_id</v>
      </c>
      <c r="I86" s="299">
        <f>countif(redb_table.field,H86)</f>
        <v>2</v>
      </c>
      <c r="J86" s="299" t="b">
        <v>1</v>
      </c>
      <c r="K86" s="299" t="b">
        <v>0</v>
      </c>
      <c r="L86" s="53" t="s">
        <v>795</v>
      </c>
      <c r="M86" s="53" t="b">
        <v>0</v>
      </c>
      <c r="N86" s="53" t="b">
        <v>0</v>
      </c>
      <c r="O86" s="53"/>
      <c r="P86" s="53"/>
      <c r="Q86" s="312" t="b">
        <v>0</v>
      </c>
      <c r="R86" s="300" t="b">
        <v>0</v>
      </c>
      <c r="S86" s="300" t="b">
        <v>0</v>
      </c>
      <c r="T86" s="300" t="b">
        <v>0</v>
      </c>
      <c r="U86" s="300"/>
      <c r="V86" s="300"/>
      <c r="W86" s="301"/>
      <c r="X86" s="302"/>
      <c r="Y86" s="303" t="b">
        <v>0</v>
      </c>
      <c r="Z86" s="304"/>
      <c r="AA86" s="305"/>
      <c r="AB86" s="306"/>
      <c r="AC86" s="305"/>
      <c r="AD86" s="306"/>
      <c r="AE86" s="302"/>
      <c r="AF86" s="303" t="b">
        <v>0</v>
      </c>
      <c r="AG86" s="304"/>
      <c r="AH86" s="304"/>
      <c r="AI86" s="307"/>
      <c r="AJ86" s="305"/>
      <c r="AK86" s="305"/>
      <c r="AL86" s="305"/>
      <c r="AM86" s="305"/>
      <c r="AN86" s="306"/>
      <c r="AO86" s="305"/>
      <c r="AP86" s="306"/>
      <c r="AQ86" s="302"/>
      <c r="AR86" s="302"/>
      <c r="AS86" s="302"/>
      <c r="AT86" s="302"/>
      <c r="AU86" s="302"/>
      <c r="AV86" s="302"/>
      <c r="AW86" s="302"/>
      <c r="AX86" s="302"/>
      <c r="AY86" s="302"/>
      <c r="AZ86" s="302"/>
      <c r="BA86" s="302"/>
    </row>
    <row r="87">
      <c r="A87" s="292" t="s">
        <v>777</v>
      </c>
      <c r="B87" s="292"/>
      <c r="C87" s="292">
        <f t="shared" si="9"/>
        <v>1</v>
      </c>
      <c r="D87" s="51" t="b">
        <v>1</v>
      </c>
      <c r="E87" s="53" t="str">
        <f t="shared" si="8"/>
        <v>address_history</v>
      </c>
      <c r="F87" s="53" t="s">
        <v>651</v>
      </c>
      <c r="G87" s="53" t="s">
        <v>907</v>
      </c>
      <c r="H87" s="53" t="str">
        <f t="shared" si="1"/>
        <v>address.street_number</v>
      </c>
      <c r="I87" s="299">
        <f>countif(redb_table.field,H87)</f>
        <v>1</v>
      </c>
      <c r="J87" s="299" t="b">
        <v>0</v>
      </c>
      <c r="K87" s="299" t="b">
        <v>0</v>
      </c>
      <c r="L87" s="53" t="s">
        <v>795</v>
      </c>
      <c r="M87" s="53" t="b">
        <v>0</v>
      </c>
      <c r="N87" s="53" t="b">
        <v>0</v>
      </c>
      <c r="O87" s="53"/>
      <c r="P87" s="53"/>
      <c r="Q87" s="312" t="b">
        <v>0</v>
      </c>
      <c r="R87" s="300" t="b">
        <v>0</v>
      </c>
      <c r="S87" s="300" t="b">
        <v>0</v>
      </c>
      <c r="T87" s="300" t="b">
        <v>0</v>
      </c>
      <c r="U87" s="300"/>
      <c r="V87" s="300"/>
      <c r="W87" s="301"/>
      <c r="X87" s="302"/>
      <c r="Y87" s="303" t="b">
        <v>0</v>
      </c>
      <c r="Z87" s="304"/>
      <c r="AA87" s="305"/>
      <c r="AB87" s="306"/>
      <c r="AC87" s="305"/>
      <c r="AD87" s="306"/>
      <c r="AE87" s="302"/>
      <c r="AF87" s="303" t="b">
        <v>0</v>
      </c>
      <c r="AG87" s="304"/>
      <c r="AH87" s="304"/>
      <c r="AI87" s="307"/>
      <c r="AJ87" s="305"/>
      <c r="AK87" s="305"/>
      <c r="AL87" s="305"/>
      <c r="AM87" s="305"/>
      <c r="AN87" s="306"/>
      <c r="AO87" s="305"/>
      <c r="AP87" s="306"/>
      <c r="AQ87" s="302"/>
      <c r="AR87" s="302"/>
      <c r="AS87" s="302"/>
      <c r="AT87" s="302"/>
      <c r="AU87" s="302"/>
      <c r="AV87" s="302"/>
      <c r="AW87" s="302"/>
      <c r="AX87" s="302"/>
      <c r="AY87" s="302"/>
      <c r="AZ87" s="302"/>
      <c r="BA87" s="302"/>
    </row>
    <row r="88">
      <c r="A88" s="292" t="s">
        <v>777</v>
      </c>
      <c r="B88" s="292"/>
      <c r="C88" s="292">
        <f t="shared" si="9"/>
        <v>1</v>
      </c>
      <c r="D88" s="51" t="b">
        <v>1</v>
      </c>
      <c r="E88" s="53" t="str">
        <f t="shared" si="8"/>
        <v>address_history</v>
      </c>
      <c r="F88" s="53" t="s">
        <v>651</v>
      </c>
      <c r="G88" s="53" t="s">
        <v>908</v>
      </c>
      <c r="H88" s="53" t="str">
        <f t="shared" si="1"/>
        <v>address.street_name_prefix</v>
      </c>
      <c r="I88" s="299">
        <f>countif(redb_table.field,H88)</f>
        <v>1</v>
      </c>
      <c r="J88" s="299" t="b">
        <v>0</v>
      </c>
      <c r="K88" s="299" t="b">
        <v>0</v>
      </c>
      <c r="L88" s="53" t="s">
        <v>780</v>
      </c>
      <c r="M88" s="53" t="b">
        <v>0</v>
      </c>
      <c r="N88" s="53" t="b">
        <v>0</v>
      </c>
      <c r="O88" s="53"/>
      <c r="P88" s="53"/>
      <c r="Q88" s="312" t="b">
        <v>0</v>
      </c>
      <c r="R88" s="300" t="b">
        <v>0</v>
      </c>
      <c r="S88" s="300" t="b">
        <v>0</v>
      </c>
      <c r="T88" s="300" t="b">
        <v>0</v>
      </c>
      <c r="U88" s="300"/>
      <c r="V88" s="300"/>
      <c r="W88" s="301"/>
      <c r="X88" s="302"/>
      <c r="Y88" s="303" t="b">
        <v>0</v>
      </c>
      <c r="Z88" s="304"/>
      <c r="AA88" s="305"/>
      <c r="AB88" s="306"/>
      <c r="AC88" s="305"/>
      <c r="AD88" s="306"/>
      <c r="AE88" s="302"/>
      <c r="AF88" s="303" t="b">
        <v>0</v>
      </c>
      <c r="AG88" s="304"/>
      <c r="AH88" s="304"/>
      <c r="AI88" s="307"/>
      <c r="AJ88" s="305"/>
      <c r="AK88" s="305"/>
      <c r="AL88" s="305"/>
      <c r="AM88" s="305"/>
      <c r="AN88" s="306"/>
      <c r="AO88" s="305"/>
      <c r="AP88" s="306"/>
      <c r="AQ88" s="302"/>
      <c r="AR88" s="302"/>
      <c r="AS88" s="302"/>
      <c r="AT88" s="302"/>
      <c r="AU88" s="302"/>
      <c r="AV88" s="302"/>
      <c r="AW88" s="302"/>
      <c r="AX88" s="302"/>
      <c r="AY88" s="302"/>
      <c r="AZ88" s="302"/>
      <c r="BA88" s="302"/>
    </row>
    <row r="89">
      <c r="A89" s="292" t="s">
        <v>777</v>
      </c>
      <c r="B89" s="292"/>
      <c r="C89" s="292">
        <f t="shared" si="9"/>
        <v>1</v>
      </c>
      <c r="D89" s="51" t="b">
        <v>1</v>
      </c>
      <c r="E89" s="53" t="str">
        <f t="shared" si="8"/>
        <v>address_history</v>
      </c>
      <c r="F89" s="53" t="s">
        <v>651</v>
      </c>
      <c r="G89" s="53" t="s">
        <v>909</v>
      </c>
      <c r="H89" s="53" t="str">
        <f t="shared" si="1"/>
        <v>address.street_name</v>
      </c>
      <c r="I89" s="299">
        <f>countif(redb_table.field,H89)</f>
        <v>1</v>
      </c>
      <c r="J89" s="299" t="b">
        <v>0</v>
      </c>
      <c r="K89" s="299" t="b">
        <v>0</v>
      </c>
      <c r="L89" s="53" t="s">
        <v>780</v>
      </c>
      <c r="M89" s="53" t="b">
        <v>0</v>
      </c>
      <c r="N89" s="53" t="b">
        <v>0</v>
      </c>
      <c r="O89" s="53"/>
      <c r="P89" s="53"/>
      <c r="Q89" s="312" t="b">
        <v>0</v>
      </c>
      <c r="R89" s="300" t="b">
        <v>0</v>
      </c>
      <c r="S89" s="300" t="b">
        <v>0</v>
      </c>
      <c r="T89" s="300" t="b">
        <v>0</v>
      </c>
      <c r="U89" s="300"/>
      <c r="V89" s="300"/>
      <c r="W89" s="301"/>
      <c r="X89" s="302"/>
      <c r="Y89" s="303" t="b">
        <v>0</v>
      </c>
      <c r="Z89" s="304"/>
      <c r="AA89" s="305"/>
      <c r="AB89" s="306"/>
      <c r="AC89" s="305"/>
      <c r="AD89" s="306"/>
      <c r="AE89" s="302"/>
      <c r="AF89" s="303" t="b">
        <v>0</v>
      </c>
      <c r="AG89" s="304"/>
      <c r="AH89" s="304"/>
      <c r="AI89" s="307"/>
      <c r="AJ89" s="305"/>
      <c r="AK89" s="305"/>
      <c r="AL89" s="305"/>
      <c r="AM89" s="305"/>
      <c r="AN89" s="306"/>
      <c r="AO89" s="305"/>
      <c r="AP89" s="306"/>
      <c r="AQ89" s="302"/>
      <c r="AR89" s="302"/>
      <c r="AS89" s="302"/>
      <c r="AT89" s="302"/>
      <c r="AU89" s="302"/>
      <c r="AV89" s="302"/>
      <c r="AW89" s="302"/>
      <c r="AX89" s="302"/>
      <c r="AY89" s="302"/>
      <c r="AZ89" s="302"/>
      <c r="BA89" s="302"/>
    </row>
    <row r="90">
      <c r="A90" s="292" t="s">
        <v>777</v>
      </c>
      <c r="B90" s="292"/>
      <c r="C90" s="292">
        <f t="shared" si="9"/>
        <v>1</v>
      </c>
      <c r="D90" s="51" t="b">
        <v>1</v>
      </c>
      <c r="E90" s="53" t="str">
        <f t="shared" si="8"/>
        <v>address_history</v>
      </c>
      <c r="F90" s="53" t="s">
        <v>651</v>
      </c>
      <c r="G90" s="53" t="s">
        <v>910</v>
      </c>
      <c r="H90" s="53" t="str">
        <f t="shared" si="1"/>
        <v>address.street_name_suffix</v>
      </c>
      <c r="I90" s="299">
        <f>countif(redb_table.field,H90)</f>
        <v>1</v>
      </c>
      <c r="J90" s="299" t="b">
        <v>0</v>
      </c>
      <c r="K90" s="299" t="b">
        <v>0</v>
      </c>
      <c r="L90" s="53" t="s">
        <v>780</v>
      </c>
      <c r="M90" s="53" t="b">
        <v>0</v>
      </c>
      <c r="N90" s="53" t="b">
        <v>0</v>
      </c>
      <c r="O90" s="53"/>
      <c r="P90" s="53"/>
      <c r="Q90" s="312" t="b">
        <v>0</v>
      </c>
      <c r="R90" s="300" t="b">
        <v>0</v>
      </c>
      <c r="S90" s="300" t="b">
        <v>0</v>
      </c>
      <c r="T90" s="300" t="b">
        <v>0</v>
      </c>
      <c r="U90" s="300"/>
      <c r="V90" s="300"/>
      <c r="W90" s="301"/>
      <c r="X90" s="302"/>
      <c r="Y90" s="303" t="b">
        <v>0</v>
      </c>
      <c r="Z90" s="304"/>
      <c r="AA90" s="305"/>
      <c r="AB90" s="306"/>
      <c r="AC90" s="305"/>
      <c r="AD90" s="306"/>
      <c r="AE90" s="302"/>
      <c r="AF90" s="303" t="b">
        <v>0</v>
      </c>
      <c r="AG90" s="304"/>
      <c r="AH90" s="304"/>
      <c r="AI90" s="307"/>
      <c r="AJ90" s="305"/>
      <c r="AK90" s="305"/>
      <c r="AL90" s="305"/>
      <c r="AM90" s="305"/>
      <c r="AN90" s="306"/>
      <c r="AO90" s="305"/>
      <c r="AP90" s="306"/>
      <c r="AQ90" s="302"/>
      <c r="AR90" s="302"/>
      <c r="AS90" s="302"/>
      <c r="AT90" s="302"/>
      <c r="AU90" s="302"/>
      <c r="AV90" s="302"/>
      <c r="AW90" s="302"/>
      <c r="AX90" s="302"/>
      <c r="AY90" s="302"/>
      <c r="AZ90" s="302"/>
      <c r="BA90" s="302"/>
    </row>
    <row r="91">
      <c r="A91" s="292" t="s">
        <v>777</v>
      </c>
      <c r="B91" s="292"/>
      <c r="C91" s="292">
        <f t="shared" si="9"/>
        <v>1</v>
      </c>
      <c r="D91" s="51" t="b">
        <v>1</v>
      </c>
      <c r="E91" s="53" t="str">
        <f t="shared" si="8"/>
        <v>address_history</v>
      </c>
      <c r="F91" s="53" t="s">
        <v>651</v>
      </c>
      <c r="G91" s="53" t="s">
        <v>911</v>
      </c>
      <c r="H91" s="53" t="str">
        <f t="shared" si="1"/>
        <v>address.secondary_designator</v>
      </c>
      <c r="I91" s="299">
        <f>countif(redb_table.field,H91)</f>
        <v>1</v>
      </c>
      <c r="J91" s="299" t="b">
        <v>0</v>
      </c>
      <c r="K91" s="299" t="b">
        <v>0</v>
      </c>
      <c r="L91" s="53" t="s">
        <v>780</v>
      </c>
      <c r="M91" s="53" t="b">
        <v>0</v>
      </c>
      <c r="N91" s="53" t="b">
        <v>0</v>
      </c>
      <c r="O91" s="53"/>
      <c r="P91" s="53"/>
      <c r="Q91" s="312" t="b">
        <v>0</v>
      </c>
      <c r="R91" s="300" t="b">
        <v>0</v>
      </c>
      <c r="S91" s="300" t="b">
        <v>0</v>
      </c>
      <c r="T91" s="300" t="b">
        <v>0</v>
      </c>
      <c r="U91" s="300"/>
      <c r="V91" s="300"/>
      <c r="W91" s="301"/>
      <c r="X91" s="302"/>
      <c r="Y91" s="303" t="b">
        <v>0</v>
      </c>
      <c r="Z91" s="304"/>
      <c r="AA91" s="305"/>
      <c r="AB91" s="306"/>
      <c r="AC91" s="305"/>
      <c r="AD91" s="306"/>
      <c r="AE91" s="302"/>
      <c r="AF91" s="303" t="b">
        <v>0</v>
      </c>
      <c r="AG91" s="304"/>
      <c r="AH91" s="304"/>
      <c r="AI91" s="307"/>
      <c r="AJ91" s="305"/>
      <c r="AK91" s="305"/>
      <c r="AL91" s="305"/>
      <c r="AM91" s="305"/>
      <c r="AN91" s="306"/>
      <c r="AO91" s="305"/>
      <c r="AP91" s="306"/>
      <c r="AQ91" s="302"/>
      <c r="AR91" s="302"/>
      <c r="AS91" s="302"/>
      <c r="AT91" s="302"/>
      <c r="AU91" s="302"/>
      <c r="AV91" s="302"/>
      <c r="AW91" s="302"/>
      <c r="AX91" s="302"/>
      <c r="AY91" s="302"/>
      <c r="AZ91" s="302"/>
      <c r="BA91" s="302"/>
    </row>
    <row r="92">
      <c r="A92" s="292" t="s">
        <v>777</v>
      </c>
      <c r="B92" s="292"/>
      <c r="C92" s="292">
        <f t="shared" si="9"/>
        <v>1</v>
      </c>
      <c r="D92" s="51" t="b">
        <v>1</v>
      </c>
      <c r="E92" s="53" t="str">
        <f t="shared" si="8"/>
        <v>address_history</v>
      </c>
      <c r="F92" s="53" t="s">
        <v>651</v>
      </c>
      <c r="G92" s="53" t="s">
        <v>912</v>
      </c>
      <c r="H92" s="53" t="str">
        <f t="shared" si="1"/>
        <v>address.city</v>
      </c>
      <c r="I92" s="299">
        <f>countif(redb_table.field,H92)</f>
        <v>1</v>
      </c>
      <c r="J92" s="299" t="b">
        <v>0</v>
      </c>
      <c r="K92" s="299" t="b">
        <v>0</v>
      </c>
      <c r="L92" s="53" t="s">
        <v>780</v>
      </c>
      <c r="M92" s="53" t="b">
        <v>0</v>
      </c>
      <c r="N92" s="53" t="b">
        <v>0</v>
      </c>
      <c r="O92" s="53"/>
      <c r="P92" s="53"/>
      <c r="Q92" s="312" t="b">
        <v>0</v>
      </c>
      <c r="R92" s="300" t="b">
        <v>0</v>
      </c>
      <c r="S92" s="300" t="b">
        <v>0</v>
      </c>
      <c r="T92" s="300" t="b">
        <v>0</v>
      </c>
      <c r="U92" s="300"/>
      <c r="V92" s="300"/>
      <c r="W92" s="301"/>
      <c r="X92" s="302"/>
      <c r="Y92" s="303" t="b">
        <v>0</v>
      </c>
      <c r="Z92" s="304"/>
      <c r="AA92" s="305"/>
      <c r="AB92" s="306"/>
      <c r="AC92" s="305"/>
      <c r="AD92" s="306"/>
      <c r="AE92" s="302"/>
      <c r="AF92" s="303" t="b">
        <v>0</v>
      </c>
      <c r="AG92" s="304"/>
      <c r="AH92" s="304"/>
      <c r="AI92" s="307"/>
      <c r="AJ92" s="305"/>
      <c r="AK92" s="305"/>
      <c r="AL92" s="305"/>
      <c r="AM92" s="305"/>
      <c r="AN92" s="306"/>
      <c r="AO92" s="305"/>
      <c r="AP92" s="306"/>
      <c r="AQ92" s="302"/>
      <c r="AR92" s="302"/>
      <c r="AS92" s="302"/>
      <c r="AT92" s="302"/>
      <c r="AU92" s="302"/>
      <c r="AV92" s="302"/>
      <c r="AW92" s="302"/>
      <c r="AX92" s="302"/>
      <c r="AY92" s="302"/>
      <c r="AZ92" s="302"/>
      <c r="BA92" s="302"/>
    </row>
    <row r="93">
      <c r="A93" s="292" t="s">
        <v>777</v>
      </c>
      <c r="B93" s="292"/>
      <c r="C93" s="292">
        <f t="shared" si="9"/>
        <v>1</v>
      </c>
      <c r="D93" s="51" t="b">
        <v>1</v>
      </c>
      <c r="E93" s="53" t="str">
        <f t="shared" si="8"/>
        <v>address_history</v>
      </c>
      <c r="F93" s="53" t="s">
        <v>651</v>
      </c>
      <c r="G93" s="53" t="s">
        <v>913</v>
      </c>
      <c r="H93" s="53" t="str">
        <f t="shared" si="1"/>
        <v>address.county</v>
      </c>
      <c r="I93" s="299">
        <f>countif(redb_table.field,H93)</f>
        <v>1</v>
      </c>
      <c r="J93" s="299" t="b">
        <v>0</v>
      </c>
      <c r="K93" s="299" t="b">
        <v>0</v>
      </c>
      <c r="L93" s="53" t="s">
        <v>780</v>
      </c>
      <c r="M93" s="53" t="b">
        <v>0</v>
      </c>
      <c r="N93" s="53" t="b">
        <v>0</v>
      </c>
      <c r="O93" s="53"/>
      <c r="P93" s="53"/>
      <c r="Q93" s="312" t="b">
        <v>0</v>
      </c>
      <c r="R93" s="300" t="b">
        <v>0</v>
      </c>
      <c r="S93" s="300" t="b">
        <v>0</v>
      </c>
      <c r="T93" s="300" t="b">
        <v>0</v>
      </c>
      <c r="U93" s="300"/>
      <c r="V93" s="300"/>
      <c r="W93" s="301"/>
      <c r="X93" s="302"/>
      <c r="Y93" s="303" t="b">
        <v>0</v>
      </c>
      <c r="Z93" s="304"/>
      <c r="AA93" s="305"/>
      <c r="AB93" s="306"/>
      <c r="AC93" s="305"/>
      <c r="AD93" s="306"/>
      <c r="AE93" s="302"/>
      <c r="AF93" s="303" t="b">
        <v>0</v>
      </c>
      <c r="AG93" s="304"/>
      <c r="AH93" s="304"/>
      <c r="AI93" s="307"/>
      <c r="AJ93" s="305"/>
      <c r="AK93" s="305"/>
      <c r="AL93" s="305"/>
      <c r="AM93" s="305"/>
      <c r="AN93" s="306"/>
      <c r="AO93" s="305"/>
      <c r="AP93" s="306"/>
      <c r="AQ93" s="302"/>
      <c r="AR93" s="302"/>
      <c r="AS93" s="302"/>
      <c r="AT93" s="302"/>
      <c r="AU93" s="302"/>
      <c r="AV93" s="302"/>
      <c r="AW93" s="302"/>
      <c r="AX93" s="302"/>
      <c r="AY93" s="302"/>
      <c r="AZ93" s="302"/>
      <c r="BA93" s="302"/>
    </row>
    <row r="94">
      <c r="A94" s="292" t="s">
        <v>777</v>
      </c>
      <c r="B94" s="292"/>
      <c r="C94" s="292">
        <f t="shared" si="9"/>
        <v>1</v>
      </c>
      <c r="D94" s="51" t="b">
        <v>1</v>
      </c>
      <c r="E94" s="53" t="str">
        <f t="shared" si="8"/>
        <v>address_history</v>
      </c>
      <c r="F94" s="53" t="s">
        <v>651</v>
      </c>
      <c r="G94" s="53" t="s">
        <v>914</v>
      </c>
      <c r="H94" s="53" t="str">
        <f t="shared" si="1"/>
        <v>address.state</v>
      </c>
      <c r="I94" s="299">
        <f>countif(redb_table.field,H94)</f>
        <v>1</v>
      </c>
      <c r="J94" s="299" t="b">
        <v>0</v>
      </c>
      <c r="K94" s="299" t="b">
        <v>0</v>
      </c>
      <c r="L94" s="53" t="s">
        <v>780</v>
      </c>
      <c r="M94" s="53" t="b">
        <v>0</v>
      </c>
      <c r="N94" s="53" t="b">
        <v>0</v>
      </c>
      <c r="O94" s="53"/>
      <c r="P94" s="53"/>
      <c r="Q94" s="312" t="b">
        <v>0</v>
      </c>
      <c r="R94" s="300" t="b">
        <v>0</v>
      </c>
      <c r="S94" s="300" t="b">
        <v>0</v>
      </c>
      <c r="T94" s="300" t="b">
        <v>0</v>
      </c>
      <c r="U94" s="300"/>
      <c r="V94" s="300"/>
      <c r="W94" s="301"/>
      <c r="X94" s="302"/>
      <c r="Y94" s="303" t="b">
        <v>0</v>
      </c>
      <c r="Z94" s="304"/>
      <c r="AA94" s="305"/>
      <c r="AB94" s="306"/>
      <c r="AC94" s="305"/>
      <c r="AD94" s="306"/>
      <c r="AE94" s="302"/>
      <c r="AF94" s="303" t="b">
        <v>0</v>
      </c>
      <c r="AG94" s="304"/>
      <c r="AH94" s="304"/>
      <c r="AI94" s="307"/>
      <c r="AJ94" s="305"/>
      <c r="AK94" s="305"/>
      <c r="AL94" s="305"/>
      <c r="AM94" s="305"/>
      <c r="AN94" s="306"/>
      <c r="AO94" s="305"/>
      <c r="AP94" s="306"/>
      <c r="AQ94" s="302"/>
      <c r="AR94" s="302"/>
      <c r="AS94" s="302"/>
      <c r="AT94" s="302"/>
      <c r="AU94" s="302"/>
      <c r="AV94" s="302"/>
      <c r="AW94" s="302"/>
      <c r="AX94" s="302"/>
      <c r="AY94" s="302"/>
      <c r="AZ94" s="302"/>
      <c r="BA94" s="302"/>
    </row>
    <row r="95">
      <c r="A95" s="292" t="s">
        <v>777</v>
      </c>
      <c r="B95" s="292"/>
      <c r="C95" s="292">
        <f t="shared" si="9"/>
        <v>1</v>
      </c>
      <c r="D95" s="51" t="b">
        <v>1</v>
      </c>
      <c r="E95" s="53" t="str">
        <f t="shared" si="8"/>
        <v>address_history</v>
      </c>
      <c r="F95" s="53" t="s">
        <v>651</v>
      </c>
      <c r="G95" s="53" t="s">
        <v>811</v>
      </c>
      <c r="H95" s="53" t="str">
        <f t="shared" si="1"/>
        <v>address.zip_code</v>
      </c>
      <c r="I95" s="299">
        <f>countif(redb_table.field,H95)</f>
        <v>1</v>
      </c>
      <c r="J95" s="299" t="b">
        <v>0</v>
      </c>
      <c r="K95" s="299" t="b">
        <v>0</v>
      </c>
      <c r="L95" s="53" t="s">
        <v>795</v>
      </c>
      <c r="M95" s="53" t="b">
        <v>0</v>
      </c>
      <c r="N95" s="53" t="b">
        <v>0</v>
      </c>
      <c r="O95" s="53"/>
      <c r="P95" s="53"/>
      <c r="Q95" s="312" t="b">
        <v>0</v>
      </c>
      <c r="R95" s="300" t="b">
        <v>0</v>
      </c>
      <c r="S95" s="300" t="b">
        <v>0</v>
      </c>
      <c r="T95" s="300" t="b">
        <v>0</v>
      </c>
      <c r="U95" s="300"/>
      <c r="V95" s="300"/>
      <c r="W95" s="301"/>
      <c r="X95" s="302"/>
      <c r="Y95" s="303" t="b">
        <v>0</v>
      </c>
      <c r="Z95" s="304"/>
      <c r="AA95" s="305"/>
      <c r="AB95" s="306"/>
      <c r="AC95" s="305"/>
      <c r="AD95" s="306"/>
      <c r="AE95" s="302"/>
      <c r="AF95" s="303" t="b">
        <v>0</v>
      </c>
      <c r="AG95" s="304"/>
      <c r="AH95" s="304"/>
      <c r="AI95" s="307"/>
      <c r="AJ95" s="305"/>
      <c r="AK95" s="305"/>
      <c r="AL95" s="305"/>
      <c r="AM95" s="305"/>
      <c r="AN95" s="306"/>
      <c r="AO95" s="305"/>
      <c r="AP95" s="306"/>
      <c r="AQ95" s="302"/>
      <c r="AR95" s="302"/>
      <c r="AS95" s="302"/>
      <c r="AT95" s="302"/>
      <c r="AU95" s="302"/>
      <c r="AV95" s="302"/>
      <c r="AW95" s="302"/>
      <c r="AX95" s="302"/>
      <c r="AY95" s="302"/>
      <c r="AZ95" s="302"/>
      <c r="BA95" s="302"/>
    </row>
    <row r="96">
      <c r="A96" s="292" t="s">
        <v>777</v>
      </c>
      <c r="B96" s="292"/>
      <c r="C96" s="292">
        <f t="shared" si="9"/>
        <v>1</v>
      </c>
      <c r="D96" s="51" t="b">
        <v>1</v>
      </c>
      <c r="E96" s="53" t="str">
        <f t="shared" si="8"/>
        <v>address_history</v>
      </c>
      <c r="F96" s="53" t="s">
        <v>651</v>
      </c>
      <c r="G96" s="53" t="s">
        <v>915</v>
      </c>
      <c r="H96" s="53" t="str">
        <f t="shared" si="1"/>
        <v>address.country</v>
      </c>
      <c r="I96" s="299">
        <f>countif(redb_table.field,H96)</f>
        <v>1</v>
      </c>
      <c r="J96" s="299" t="b">
        <v>0</v>
      </c>
      <c r="K96" s="299" t="b">
        <v>0</v>
      </c>
      <c r="L96" s="53" t="s">
        <v>780</v>
      </c>
      <c r="M96" s="53" t="b">
        <v>0</v>
      </c>
      <c r="N96" s="53" t="b">
        <v>0</v>
      </c>
      <c r="O96" s="53"/>
      <c r="P96" s="53"/>
      <c r="Q96" s="312" t="b">
        <v>0</v>
      </c>
      <c r="R96" s="300" t="b">
        <v>0</v>
      </c>
      <c r="S96" s="300" t="b">
        <v>0</v>
      </c>
      <c r="T96" s="300" t="b">
        <v>0</v>
      </c>
      <c r="U96" s="300"/>
      <c r="V96" s="300"/>
      <c r="W96" s="301"/>
      <c r="X96" s="302"/>
      <c r="Y96" s="303" t="b">
        <v>0</v>
      </c>
      <c r="Z96" s="304"/>
      <c r="AA96" s="305"/>
      <c r="AB96" s="306"/>
      <c r="AC96" s="305"/>
      <c r="AD96" s="306"/>
      <c r="AE96" s="302"/>
      <c r="AF96" s="303" t="b">
        <v>0</v>
      </c>
      <c r="AG96" s="304"/>
      <c r="AH96" s="304"/>
      <c r="AI96" s="307"/>
      <c r="AJ96" s="305"/>
      <c r="AK96" s="305"/>
      <c r="AL96" s="305"/>
      <c r="AM96" s="305"/>
      <c r="AN96" s="306"/>
      <c r="AO96" s="305"/>
      <c r="AP96" s="306"/>
      <c r="AQ96" s="302"/>
      <c r="AR96" s="302"/>
      <c r="AS96" s="302"/>
      <c r="AT96" s="302"/>
      <c r="AU96" s="302"/>
      <c r="AV96" s="302"/>
      <c r="AW96" s="302"/>
      <c r="AX96" s="302"/>
      <c r="AY96" s="302"/>
      <c r="AZ96" s="302"/>
      <c r="BA96" s="302"/>
    </row>
    <row r="97">
      <c r="A97" s="292" t="s">
        <v>777</v>
      </c>
      <c r="B97" s="292"/>
      <c r="C97" s="292">
        <f t="shared" si="9"/>
        <v>1</v>
      </c>
      <c r="D97" s="51" t="b">
        <v>1</v>
      </c>
      <c r="E97" s="53" t="str">
        <f t="shared" si="8"/>
        <v>address_history</v>
      </c>
      <c r="F97" s="53" t="s">
        <v>651</v>
      </c>
      <c r="G97" s="53" t="s">
        <v>828</v>
      </c>
      <c r="H97" s="53" t="str">
        <f t="shared" si="1"/>
        <v>address.create_date</v>
      </c>
      <c r="I97" s="299">
        <f>countif(redb_table.field,H97)</f>
        <v>1</v>
      </c>
      <c r="J97" s="299" t="b">
        <v>0</v>
      </c>
      <c r="K97" s="299" t="b">
        <v>0</v>
      </c>
      <c r="L97" s="53" t="s">
        <v>824</v>
      </c>
      <c r="M97" s="53" t="b">
        <v>0</v>
      </c>
      <c r="N97" s="53" t="b">
        <v>0</v>
      </c>
      <c r="O97" s="53"/>
      <c r="P97" s="53"/>
      <c r="Q97" s="312" t="b">
        <v>0</v>
      </c>
      <c r="R97" s="300" t="b">
        <v>0</v>
      </c>
      <c r="S97" s="300" t="b">
        <v>0</v>
      </c>
      <c r="T97" s="300" t="b">
        <v>0</v>
      </c>
      <c r="U97" s="300"/>
      <c r="V97" s="300"/>
      <c r="W97" s="301"/>
      <c r="X97" s="302"/>
      <c r="Y97" s="303" t="b">
        <v>0</v>
      </c>
      <c r="Z97" s="304"/>
      <c r="AA97" s="305"/>
      <c r="AB97" s="306"/>
      <c r="AC97" s="305"/>
      <c r="AD97" s="306"/>
      <c r="AE97" s="302"/>
      <c r="AF97" s="303" t="b">
        <v>0</v>
      </c>
      <c r="AG97" s="304"/>
      <c r="AH97" s="304"/>
      <c r="AI97" s="307"/>
      <c r="AJ97" s="305"/>
      <c r="AK97" s="305"/>
      <c r="AL97" s="305"/>
      <c r="AM97" s="305"/>
      <c r="AN97" s="306"/>
      <c r="AO97" s="305"/>
      <c r="AP97" s="306"/>
      <c r="AQ97" s="302"/>
      <c r="AR97" s="302"/>
      <c r="AS97" s="302"/>
      <c r="AT97" s="302"/>
      <c r="AU97" s="302"/>
      <c r="AV97" s="302"/>
      <c r="AW97" s="302"/>
      <c r="AX97" s="302"/>
      <c r="AY97" s="302"/>
      <c r="AZ97" s="302"/>
      <c r="BA97" s="302"/>
    </row>
    <row r="98">
      <c r="A98" s="292" t="s">
        <v>777</v>
      </c>
      <c r="B98" s="292"/>
      <c r="C98" s="292">
        <f t="shared" si="9"/>
        <v>1</v>
      </c>
      <c r="D98" s="51" t="b">
        <v>1</v>
      </c>
      <c r="E98" s="53" t="str">
        <f t="shared" si="8"/>
        <v>address_history</v>
      </c>
      <c r="F98" s="53" t="s">
        <v>651</v>
      </c>
      <c r="G98" s="53" t="s">
        <v>833</v>
      </c>
      <c r="H98" s="53" t="str">
        <f t="shared" si="1"/>
        <v>address.removed_flag</v>
      </c>
      <c r="I98" s="299">
        <f>countif(redb_table.field,H98)</f>
        <v>1</v>
      </c>
      <c r="J98" s="299" t="b">
        <v>0</v>
      </c>
      <c r="K98" s="299" t="b">
        <v>1</v>
      </c>
      <c r="L98" s="53" t="s">
        <v>831</v>
      </c>
      <c r="M98" s="53" t="b">
        <v>0</v>
      </c>
      <c r="N98" s="53" t="b">
        <v>0</v>
      </c>
      <c r="O98" s="53"/>
      <c r="P98" s="53"/>
      <c r="Q98" s="312" t="b">
        <v>0</v>
      </c>
      <c r="R98" s="300" t="b">
        <v>0</v>
      </c>
      <c r="S98" s="300" t="b">
        <v>0</v>
      </c>
      <c r="T98" s="300" t="b">
        <v>0</v>
      </c>
      <c r="U98" s="300"/>
      <c r="V98" s="300"/>
      <c r="W98" s="301"/>
      <c r="X98" s="302"/>
      <c r="Y98" s="303" t="b">
        <v>0</v>
      </c>
      <c r="Z98" s="304"/>
      <c r="AA98" s="305"/>
      <c r="AB98" s="306"/>
      <c r="AC98" s="305"/>
      <c r="AD98" s="306"/>
      <c r="AE98" s="302"/>
      <c r="AF98" s="303" t="b">
        <v>0</v>
      </c>
      <c r="AG98" s="304"/>
      <c r="AH98" s="304"/>
      <c r="AI98" s="307"/>
      <c r="AJ98" s="305"/>
      <c r="AK98" s="305"/>
      <c r="AL98" s="305"/>
      <c r="AM98" s="305"/>
      <c r="AN98" s="306"/>
      <c r="AO98" s="305"/>
      <c r="AP98" s="306"/>
      <c r="AQ98" s="302"/>
      <c r="AR98" s="302"/>
      <c r="AS98" s="302"/>
      <c r="AT98" s="302"/>
      <c r="AU98" s="302"/>
      <c r="AV98" s="302"/>
      <c r="AW98" s="302"/>
      <c r="AX98" s="302"/>
      <c r="AY98" s="302"/>
      <c r="AZ98" s="302"/>
      <c r="BA98" s="302"/>
    </row>
    <row r="99">
      <c r="A99" s="292" t="s">
        <v>777</v>
      </c>
      <c r="B99" s="292"/>
      <c r="C99" s="292">
        <f t="shared" si="9"/>
        <v>1</v>
      </c>
      <c r="D99" s="51" t="b">
        <v>1</v>
      </c>
      <c r="E99" s="53" t="str">
        <f t="shared" si="8"/>
        <v>address_history</v>
      </c>
      <c r="F99" s="53" t="s">
        <v>651</v>
      </c>
      <c r="G99" s="53" t="s">
        <v>834</v>
      </c>
      <c r="H99" s="53" t="str">
        <f t="shared" si="1"/>
        <v>address.etl_job</v>
      </c>
      <c r="I99" s="299">
        <f>countif(redb_table.field,H99)</f>
        <v>1</v>
      </c>
      <c r="J99" s="299" t="b">
        <v>0</v>
      </c>
      <c r="K99" s="299" t="b">
        <v>0</v>
      </c>
      <c r="L99" s="53" t="s">
        <v>780</v>
      </c>
      <c r="M99" s="53" t="b">
        <v>0</v>
      </c>
      <c r="N99" s="53" t="b">
        <v>0</v>
      </c>
      <c r="O99" s="53"/>
      <c r="P99" s="53"/>
      <c r="Q99" s="312" t="b">
        <v>0</v>
      </c>
      <c r="R99" s="300" t="b">
        <v>0</v>
      </c>
      <c r="S99" s="300" t="b">
        <v>0</v>
      </c>
      <c r="T99" s="300" t="b">
        <v>0</v>
      </c>
      <c r="U99" s="300"/>
      <c r="V99" s="300"/>
      <c r="W99" s="301"/>
      <c r="X99" s="302"/>
      <c r="Y99" s="303" t="b">
        <v>0</v>
      </c>
      <c r="Z99" s="304"/>
      <c r="AA99" s="305"/>
      <c r="AB99" s="306"/>
      <c r="AC99" s="305"/>
      <c r="AD99" s="306"/>
      <c r="AE99" s="302"/>
      <c r="AF99" s="303" t="b">
        <v>0</v>
      </c>
      <c r="AG99" s="304"/>
      <c r="AH99" s="304"/>
      <c r="AI99" s="307"/>
      <c r="AJ99" s="305"/>
      <c r="AK99" s="305"/>
      <c r="AL99" s="305"/>
      <c r="AM99" s="305"/>
      <c r="AN99" s="306"/>
      <c r="AO99" s="305"/>
      <c r="AP99" s="306"/>
      <c r="AQ99" s="302"/>
      <c r="AR99" s="302"/>
      <c r="AS99" s="302"/>
      <c r="AT99" s="302"/>
      <c r="AU99" s="302"/>
      <c r="AV99" s="302"/>
      <c r="AW99" s="302"/>
      <c r="AX99" s="302"/>
      <c r="AY99" s="302"/>
      <c r="AZ99" s="302"/>
      <c r="BA99" s="302"/>
    </row>
    <row r="100">
      <c r="A100" s="292" t="s">
        <v>777</v>
      </c>
      <c r="B100" s="292"/>
      <c r="C100" s="292">
        <f t="shared" si="9"/>
        <v>1</v>
      </c>
      <c r="D100" s="51" t="b">
        <v>1</v>
      </c>
      <c r="E100" s="53" t="str">
        <f t="shared" si="8"/>
        <v>address_history</v>
      </c>
      <c r="F100" s="53" t="s">
        <v>651</v>
      </c>
      <c r="G100" s="53" t="s">
        <v>836</v>
      </c>
      <c r="H100" s="53" t="str">
        <f t="shared" si="1"/>
        <v>address.update_date</v>
      </c>
      <c r="I100" s="299">
        <f>countif(redb_table.field,H100)</f>
        <v>1</v>
      </c>
      <c r="J100" s="299" t="b">
        <v>0</v>
      </c>
      <c r="K100" s="299" t="b">
        <v>0</v>
      </c>
      <c r="L100" s="53" t="s">
        <v>824</v>
      </c>
      <c r="M100" s="53" t="b">
        <v>0</v>
      </c>
      <c r="N100" s="53" t="b">
        <v>0</v>
      </c>
      <c r="O100" s="53"/>
      <c r="P100" s="53"/>
      <c r="Q100" s="312" t="b">
        <v>0</v>
      </c>
      <c r="R100" s="300" t="b">
        <v>0</v>
      </c>
      <c r="S100" s="300" t="b">
        <v>0</v>
      </c>
      <c r="T100" s="300" t="b">
        <v>0</v>
      </c>
      <c r="U100" s="300"/>
      <c r="V100" s="300"/>
      <c r="W100" s="301"/>
      <c r="X100" s="302"/>
      <c r="Y100" s="303" t="b">
        <v>0</v>
      </c>
      <c r="Z100" s="304"/>
      <c r="AA100" s="305"/>
      <c r="AB100" s="306"/>
      <c r="AC100" s="305"/>
      <c r="AD100" s="306"/>
      <c r="AE100" s="302"/>
      <c r="AF100" s="303" t="b">
        <v>0</v>
      </c>
      <c r="AG100" s="304"/>
      <c r="AH100" s="304"/>
      <c r="AI100" s="307"/>
      <c r="AJ100" s="305"/>
      <c r="AK100" s="305"/>
      <c r="AL100" s="305"/>
      <c r="AM100" s="305"/>
      <c r="AN100" s="306"/>
      <c r="AO100" s="305"/>
      <c r="AP100" s="306"/>
      <c r="AQ100" s="302"/>
      <c r="AR100" s="302"/>
      <c r="AS100" s="302"/>
      <c r="AT100" s="302"/>
      <c r="AU100" s="302"/>
      <c r="AV100" s="302"/>
      <c r="AW100" s="302"/>
      <c r="AX100" s="302"/>
      <c r="AY100" s="302"/>
      <c r="AZ100" s="302"/>
      <c r="BA100" s="302"/>
    </row>
    <row r="101">
      <c r="A101" s="292" t="s">
        <v>777</v>
      </c>
      <c r="B101" s="292"/>
      <c r="C101" s="292">
        <f t="shared" si="9"/>
        <v>2</v>
      </c>
      <c r="D101" s="51" t="b">
        <v>1</v>
      </c>
      <c r="E101" s="53" t="str">
        <f t="shared" si="8"/>
        <v>permit_history</v>
      </c>
      <c r="F101" s="53" t="s">
        <v>652</v>
      </c>
      <c r="G101" s="53" t="s">
        <v>921</v>
      </c>
      <c r="H101" s="53" t="str">
        <f t="shared" si="1"/>
        <v>permit.permit_id</v>
      </c>
      <c r="I101" s="299">
        <f>countif(redb_table.field,H101)</f>
        <v>1</v>
      </c>
      <c r="J101" s="299" t="b">
        <v>1</v>
      </c>
      <c r="K101" s="299" t="b">
        <v>0</v>
      </c>
      <c r="L101" s="53" t="s">
        <v>795</v>
      </c>
      <c r="M101" s="53" t="b">
        <v>0</v>
      </c>
      <c r="N101" s="53" t="b">
        <v>0</v>
      </c>
      <c r="O101" s="53"/>
      <c r="P101" s="53"/>
      <c r="Q101" s="312" t="b">
        <v>0</v>
      </c>
      <c r="R101" s="300" t="b">
        <v>0</v>
      </c>
      <c r="S101" s="300" t="b">
        <v>0</v>
      </c>
      <c r="T101" s="300" t="b">
        <v>0</v>
      </c>
      <c r="U101" s="300"/>
      <c r="V101" s="300"/>
      <c r="W101" s="301"/>
      <c r="X101" s="302"/>
      <c r="Y101" s="303" t="b">
        <v>0</v>
      </c>
      <c r="Z101" s="304"/>
      <c r="AA101" s="305"/>
      <c r="AB101" s="306"/>
      <c r="AC101" s="305"/>
      <c r="AD101" s="306"/>
      <c r="AE101" s="302"/>
      <c r="AF101" s="303" t="b">
        <v>0</v>
      </c>
      <c r="AG101" s="304"/>
      <c r="AH101" s="304"/>
      <c r="AI101" s="307"/>
      <c r="AJ101" s="305"/>
      <c r="AK101" s="305"/>
      <c r="AL101" s="305"/>
      <c r="AM101" s="305"/>
      <c r="AN101" s="306"/>
      <c r="AO101" s="305"/>
      <c r="AP101" s="306"/>
      <c r="AQ101" s="302"/>
      <c r="AR101" s="302"/>
      <c r="AS101" s="302"/>
      <c r="AT101" s="302"/>
      <c r="AU101" s="302"/>
      <c r="AV101" s="302"/>
      <c r="AW101" s="302"/>
      <c r="AX101" s="302"/>
      <c r="AY101" s="302"/>
      <c r="AZ101" s="302"/>
      <c r="BA101" s="302"/>
    </row>
    <row r="102">
      <c r="A102" s="292" t="s">
        <v>777</v>
      </c>
      <c r="B102" s="292"/>
      <c r="C102" s="292">
        <f t="shared" si="9"/>
        <v>2</v>
      </c>
      <c r="D102" s="51" t="b">
        <v>1</v>
      </c>
      <c r="E102" s="53" t="str">
        <f t="shared" si="8"/>
        <v>permit_history</v>
      </c>
      <c r="F102" s="53" t="s">
        <v>652</v>
      </c>
      <c r="G102" s="53" t="s">
        <v>922</v>
      </c>
      <c r="H102" s="53" t="str">
        <f t="shared" si="1"/>
        <v>permit.permit_id_type</v>
      </c>
      <c r="I102" s="299">
        <f>countif(redb_table.field,H102)</f>
        <v>2</v>
      </c>
      <c r="J102" s="299" t="b">
        <v>0</v>
      </c>
      <c r="K102" s="299" t="b">
        <v>0</v>
      </c>
      <c r="L102" s="53" t="s">
        <v>795</v>
      </c>
      <c r="M102" s="53" t="b">
        <v>0</v>
      </c>
      <c r="N102" s="53" t="b">
        <v>0</v>
      </c>
      <c r="O102" s="53"/>
      <c r="P102" s="53"/>
      <c r="Q102" s="312" t="b">
        <v>0</v>
      </c>
      <c r="R102" s="300" t="b">
        <v>0</v>
      </c>
      <c r="S102" s="300" t="b">
        <v>0</v>
      </c>
      <c r="T102" s="300" t="b">
        <v>0</v>
      </c>
      <c r="U102" s="300"/>
      <c r="V102" s="300"/>
      <c r="W102" s="301"/>
      <c r="X102" s="302"/>
      <c r="Y102" s="303" t="b">
        <v>0</v>
      </c>
      <c r="Z102" s="304"/>
      <c r="AA102" s="305"/>
      <c r="AB102" s="306"/>
      <c r="AC102" s="305"/>
      <c r="AD102" s="306"/>
      <c r="AE102" s="302"/>
      <c r="AF102" s="303" t="b">
        <v>0</v>
      </c>
      <c r="AG102" s="304"/>
      <c r="AH102" s="304"/>
      <c r="AI102" s="307"/>
      <c r="AJ102" s="305"/>
      <c r="AK102" s="305"/>
      <c r="AL102" s="305"/>
      <c r="AM102" s="305"/>
      <c r="AN102" s="306"/>
      <c r="AO102" s="305"/>
      <c r="AP102" s="306"/>
      <c r="AQ102" s="302"/>
      <c r="AR102" s="302"/>
      <c r="AS102" s="302"/>
      <c r="AT102" s="302"/>
      <c r="AU102" s="302"/>
      <c r="AV102" s="302"/>
      <c r="AW102" s="302"/>
      <c r="AX102" s="302"/>
      <c r="AY102" s="302"/>
      <c r="AZ102" s="302"/>
      <c r="BA102" s="302"/>
    </row>
    <row r="103">
      <c r="A103" s="292" t="s">
        <v>777</v>
      </c>
      <c r="B103" s="292"/>
      <c r="C103" s="292">
        <f t="shared" si="9"/>
        <v>2</v>
      </c>
      <c r="D103" s="51" t="b">
        <v>1</v>
      </c>
      <c r="E103" s="53" t="str">
        <f t="shared" si="8"/>
        <v>permit_history</v>
      </c>
      <c r="F103" s="53" t="s">
        <v>652</v>
      </c>
      <c r="G103" s="53" t="s">
        <v>923</v>
      </c>
      <c r="H103" s="53" t="str">
        <f t="shared" si="1"/>
        <v>permit.applicant_id</v>
      </c>
      <c r="I103" s="299">
        <f>countif(redb_table.field,H103)</f>
        <v>2</v>
      </c>
      <c r="J103" s="299" t="b">
        <v>0</v>
      </c>
      <c r="K103" s="299" t="b">
        <v>0</v>
      </c>
      <c r="L103" s="53" t="s">
        <v>795</v>
      </c>
      <c r="M103" s="53" t="b">
        <v>0</v>
      </c>
      <c r="N103" s="53" t="b">
        <v>0</v>
      </c>
      <c r="O103" s="53"/>
      <c r="P103" s="53"/>
      <c r="Q103" s="312" t="b">
        <v>0</v>
      </c>
      <c r="R103" s="300" t="b">
        <v>0</v>
      </c>
      <c r="S103" s="300" t="b">
        <v>0</v>
      </c>
      <c r="T103" s="300" t="b">
        <v>0</v>
      </c>
      <c r="U103" s="300"/>
      <c r="V103" s="300"/>
      <c r="W103" s="301"/>
      <c r="X103" s="302"/>
      <c r="Y103" s="303" t="b">
        <v>0</v>
      </c>
      <c r="Z103" s="304"/>
      <c r="AA103" s="305"/>
      <c r="AB103" s="306"/>
      <c r="AC103" s="305"/>
      <c r="AD103" s="306"/>
      <c r="AE103" s="302"/>
      <c r="AF103" s="303" t="b">
        <v>0</v>
      </c>
      <c r="AG103" s="304"/>
      <c r="AH103" s="304"/>
      <c r="AI103" s="307"/>
      <c r="AJ103" s="305"/>
      <c r="AK103" s="305"/>
      <c r="AL103" s="305"/>
      <c r="AM103" s="305"/>
      <c r="AN103" s="306"/>
      <c r="AO103" s="305"/>
      <c r="AP103" s="306"/>
      <c r="AQ103" s="302"/>
      <c r="AR103" s="302"/>
      <c r="AS103" s="302"/>
      <c r="AT103" s="302"/>
      <c r="AU103" s="302"/>
      <c r="AV103" s="302"/>
      <c r="AW103" s="302"/>
      <c r="AX103" s="302"/>
      <c r="AY103" s="302"/>
      <c r="AZ103" s="302"/>
      <c r="BA103" s="302"/>
    </row>
    <row r="104">
      <c r="A104" s="292" t="s">
        <v>777</v>
      </c>
      <c r="B104" s="292"/>
      <c r="C104" s="292">
        <f t="shared" si="9"/>
        <v>2</v>
      </c>
      <c r="D104" s="51" t="b">
        <v>1</v>
      </c>
      <c r="E104" s="53" t="str">
        <f t="shared" si="8"/>
        <v>permit_history</v>
      </c>
      <c r="F104" s="53" t="s">
        <v>652</v>
      </c>
      <c r="G104" s="53" t="s">
        <v>924</v>
      </c>
      <c r="H104" s="53" t="str">
        <f t="shared" si="1"/>
        <v>permit.contractor_id</v>
      </c>
      <c r="I104" s="299">
        <f>countif(redb_table.field,H104)</f>
        <v>2</v>
      </c>
      <c r="J104" s="299" t="b">
        <v>0</v>
      </c>
      <c r="K104" s="299" t="b">
        <v>0</v>
      </c>
      <c r="L104" s="53" t="s">
        <v>795</v>
      </c>
      <c r="M104" s="53" t="b">
        <v>0</v>
      </c>
      <c r="N104" s="53" t="b">
        <v>0</v>
      </c>
      <c r="O104" s="53"/>
      <c r="P104" s="53"/>
      <c r="Q104" s="312" t="b">
        <v>0</v>
      </c>
      <c r="R104" s="300" t="b">
        <v>0</v>
      </c>
      <c r="S104" s="300" t="b">
        <v>0</v>
      </c>
      <c r="T104" s="300" t="b">
        <v>0</v>
      </c>
      <c r="U104" s="300"/>
      <c r="V104" s="300"/>
      <c r="W104" s="301"/>
      <c r="X104" s="302"/>
      <c r="Y104" s="303" t="b">
        <v>0</v>
      </c>
      <c r="Z104" s="304"/>
      <c r="AA104" s="305"/>
      <c r="AB104" s="306"/>
      <c r="AC104" s="305"/>
      <c r="AD104" s="306"/>
      <c r="AE104" s="302"/>
      <c r="AF104" s="303" t="b">
        <v>0</v>
      </c>
      <c r="AG104" s="304"/>
      <c r="AH104" s="304"/>
      <c r="AI104" s="307"/>
      <c r="AJ104" s="305"/>
      <c r="AK104" s="305"/>
      <c r="AL104" s="305"/>
      <c r="AM104" s="305"/>
      <c r="AN104" s="306"/>
      <c r="AO104" s="305"/>
      <c r="AP104" s="306"/>
      <c r="AQ104" s="302"/>
      <c r="AR104" s="302"/>
      <c r="AS104" s="302"/>
      <c r="AT104" s="302"/>
      <c r="AU104" s="302"/>
      <c r="AV104" s="302"/>
      <c r="AW104" s="302"/>
      <c r="AX104" s="302"/>
      <c r="AY104" s="302"/>
      <c r="AZ104" s="302"/>
      <c r="BA104" s="302"/>
    </row>
    <row r="105">
      <c r="A105" s="292" t="s">
        <v>777</v>
      </c>
      <c r="B105" s="292"/>
      <c r="C105" s="292">
        <f t="shared" si="9"/>
        <v>2</v>
      </c>
      <c r="D105" s="51" t="b">
        <v>1</v>
      </c>
      <c r="E105" s="53" t="str">
        <f t="shared" si="8"/>
        <v>permit_history</v>
      </c>
      <c r="F105" s="53" t="s">
        <v>652</v>
      </c>
      <c r="G105" s="53" t="s">
        <v>925</v>
      </c>
      <c r="H105" s="53" t="str">
        <f t="shared" si="1"/>
        <v>permit.application_date</v>
      </c>
      <c r="I105" s="299">
        <f>countif(redb_table.field,H105)</f>
        <v>1</v>
      </c>
      <c r="J105" s="299" t="b">
        <v>0</v>
      </c>
      <c r="K105" s="299" t="b">
        <v>0</v>
      </c>
      <c r="L105" s="53" t="s">
        <v>824</v>
      </c>
      <c r="M105" s="53" t="b">
        <v>0</v>
      </c>
      <c r="N105" s="53" t="b">
        <v>0</v>
      </c>
      <c r="O105" s="53"/>
      <c r="P105" s="53"/>
      <c r="Q105" s="312" t="b">
        <v>0</v>
      </c>
      <c r="R105" s="300" t="b">
        <v>0</v>
      </c>
      <c r="S105" s="300" t="b">
        <v>0</v>
      </c>
      <c r="T105" s="300" t="b">
        <v>0</v>
      </c>
      <c r="U105" s="300"/>
      <c r="V105" s="300"/>
      <c r="W105" s="301"/>
      <c r="X105" s="302"/>
      <c r="Y105" s="303" t="b">
        <v>0</v>
      </c>
      <c r="Z105" s="304"/>
      <c r="AA105" s="305"/>
      <c r="AB105" s="306"/>
      <c r="AC105" s="305"/>
      <c r="AD105" s="306"/>
      <c r="AE105" s="302"/>
      <c r="AF105" s="303" t="b">
        <v>0</v>
      </c>
      <c r="AG105" s="304"/>
      <c r="AH105" s="304"/>
      <c r="AI105" s="307"/>
      <c r="AJ105" s="305"/>
      <c r="AK105" s="305"/>
      <c r="AL105" s="305"/>
      <c r="AM105" s="305"/>
      <c r="AN105" s="306"/>
      <c r="AO105" s="305"/>
      <c r="AP105" s="306"/>
      <c r="AQ105" s="302"/>
      <c r="AR105" s="302"/>
      <c r="AS105" s="302"/>
      <c r="AT105" s="302"/>
      <c r="AU105" s="302"/>
      <c r="AV105" s="302"/>
      <c r="AW105" s="302"/>
      <c r="AX105" s="302"/>
      <c r="AY105" s="302"/>
      <c r="AZ105" s="302"/>
      <c r="BA105" s="302"/>
    </row>
    <row r="106">
      <c r="A106" s="292" t="s">
        <v>777</v>
      </c>
      <c r="B106" s="292"/>
      <c r="C106" s="292">
        <f t="shared" si="9"/>
        <v>2</v>
      </c>
      <c r="D106" s="51" t="b">
        <v>1</v>
      </c>
      <c r="E106" s="53" t="str">
        <f t="shared" si="8"/>
        <v>permit_history</v>
      </c>
      <c r="F106" s="53" t="s">
        <v>652</v>
      </c>
      <c r="G106" s="53" t="s">
        <v>926</v>
      </c>
      <c r="H106" s="53" t="str">
        <f t="shared" si="1"/>
        <v>permit.issue_date</v>
      </c>
      <c r="I106" s="299">
        <f>countif(redb_table.field,H106)</f>
        <v>1</v>
      </c>
      <c r="J106" s="299" t="b">
        <v>0</v>
      </c>
      <c r="K106" s="299" t="b">
        <v>0</v>
      </c>
      <c r="L106" s="53" t="s">
        <v>824</v>
      </c>
      <c r="M106" s="53" t="b">
        <v>0</v>
      </c>
      <c r="N106" s="53" t="b">
        <v>0</v>
      </c>
      <c r="O106" s="53"/>
      <c r="P106" s="53"/>
      <c r="Q106" s="312" t="b">
        <v>0</v>
      </c>
      <c r="R106" s="300" t="b">
        <v>0</v>
      </c>
      <c r="S106" s="300" t="b">
        <v>0</v>
      </c>
      <c r="T106" s="300" t="b">
        <v>0</v>
      </c>
      <c r="U106" s="300"/>
      <c r="V106" s="300"/>
      <c r="W106" s="301"/>
      <c r="X106" s="302"/>
      <c r="Y106" s="303" t="b">
        <v>0</v>
      </c>
      <c r="Z106" s="304"/>
      <c r="AA106" s="305"/>
      <c r="AB106" s="306"/>
      <c r="AC106" s="305"/>
      <c r="AD106" s="306"/>
      <c r="AE106" s="302"/>
      <c r="AF106" s="303" t="b">
        <v>0</v>
      </c>
      <c r="AG106" s="304"/>
      <c r="AH106" s="304"/>
      <c r="AI106" s="307"/>
      <c r="AJ106" s="305"/>
      <c r="AK106" s="305"/>
      <c r="AL106" s="305"/>
      <c r="AM106" s="305"/>
      <c r="AN106" s="306"/>
      <c r="AO106" s="305"/>
      <c r="AP106" s="306"/>
      <c r="AQ106" s="302"/>
      <c r="AR106" s="302"/>
      <c r="AS106" s="302"/>
      <c r="AT106" s="302"/>
      <c r="AU106" s="302"/>
      <c r="AV106" s="302"/>
      <c r="AW106" s="302"/>
      <c r="AX106" s="302"/>
      <c r="AY106" s="302"/>
      <c r="AZ106" s="302"/>
      <c r="BA106" s="302"/>
    </row>
    <row r="107">
      <c r="A107" s="292" t="s">
        <v>777</v>
      </c>
      <c r="B107" s="292"/>
      <c r="C107" s="292">
        <f t="shared" si="9"/>
        <v>2</v>
      </c>
      <c r="D107" s="51" t="b">
        <v>1</v>
      </c>
      <c r="E107" s="53" t="str">
        <f t="shared" si="8"/>
        <v>permit_history</v>
      </c>
      <c r="F107" s="53" t="s">
        <v>652</v>
      </c>
      <c r="G107" s="53" t="s">
        <v>927</v>
      </c>
      <c r="H107" s="53" t="str">
        <f t="shared" si="1"/>
        <v>permit.completion_date</v>
      </c>
      <c r="I107" s="299">
        <f>countif(redb_table.field,H107)</f>
        <v>1</v>
      </c>
      <c r="J107" s="299" t="b">
        <v>0</v>
      </c>
      <c r="K107" s="299" t="b">
        <v>0</v>
      </c>
      <c r="L107" s="53" t="s">
        <v>824</v>
      </c>
      <c r="M107" s="53" t="b">
        <v>0</v>
      </c>
      <c r="N107" s="53" t="b">
        <v>0</v>
      </c>
      <c r="O107" s="53"/>
      <c r="P107" s="53"/>
      <c r="Q107" s="312" t="b">
        <v>0</v>
      </c>
      <c r="R107" s="300" t="b">
        <v>0</v>
      </c>
      <c r="S107" s="300" t="b">
        <v>0</v>
      </c>
      <c r="T107" s="300" t="b">
        <v>0</v>
      </c>
      <c r="U107" s="300"/>
      <c r="V107" s="300"/>
      <c r="W107" s="301"/>
      <c r="X107" s="302"/>
      <c r="Y107" s="303" t="b">
        <v>0</v>
      </c>
      <c r="Z107" s="304"/>
      <c r="AA107" s="305"/>
      <c r="AB107" s="306"/>
      <c r="AC107" s="305"/>
      <c r="AD107" s="306"/>
      <c r="AE107" s="302"/>
      <c r="AF107" s="303" t="b">
        <v>0</v>
      </c>
      <c r="AG107" s="304"/>
      <c r="AH107" s="304"/>
      <c r="AI107" s="307"/>
      <c r="AJ107" s="305"/>
      <c r="AK107" s="305"/>
      <c r="AL107" s="305"/>
      <c r="AM107" s="305"/>
      <c r="AN107" s="306"/>
      <c r="AO107" s="305"/>
      <c r="AP107" s="306"/>
      <c r="AQ107" s="302"/>
      <c r="AR107" s="302"/>
      <c r="AS107" s="302"/>
      <c r="AT107" s="302"/>
      <c r="AU107" s="302"/>
      <c r="AV107" s="302"/>
      <c r="AW107" s="302"/>
      <c r="AX107" s="302"/>
      <c r="AY107" s="302"/>
      <c r="AZ107" s="302"/>
      <c r="BA107" s="302"/>
    </row>
    <row r="108">
      <c r="A108" s="292" t="s">
        <v>777</v>
      </c>
      <c r="B108" s="292"/>
      <c r="C108" s="292">
        <f t="shared" si="9"/>
        <v>2</v>
      </c>
      <c r="D108" s="51" t="b">
        <v>1</v>
      </c>
      <c r="E108" s="53" t="str">
        <f t="shared" si="8"/>
        <v>permit_history</v>
      </c>
      <c r="F108" s="53" t="s">
        <v>652</v>
      </c>
      <c r="G108" s="53" t="s">
        <v>928</v>
      </c>
      <c r="H108" s="53" t="str">
        <f t="shared" si="1"/>
        <v>permit.cancel_date</v>
      </c>
      <c r="I108" s="299">
        <f>countif(redb_table.field,H108)</f>
        <v>1</v>
      </c>
      <c r="J108" s="299" t="b">
        <v>0</v>
      </c>
      <c r="K108" s="299" t="b">
        <v>0</v>
      </c>
      <c r="L108" s="53" t="s">
        <v>824</v>
      </c>
      <c r="M108" s="53" t="b">
        <v>0</v>
      </c>
      <c r="N108" s="53" t="b">
        <v>0</v>
      </c>
      <c r="O108" s="53"/>
      <c r="P108" s="53"/>
      <c r="Q108" s="312" t="b">
        <v>0</v>
      </c>
      <c r="R108" s="300" t="b">
        <v>0</v>
      </c>
      <c r="S108" s="300" t="b">
        <v>0</v>
      </c>
      <c r="T108" s="300" t="b">
        <v>0</v>
      </c>
      <c r="U108" s="300"/>
      <c r="V108" s="300"/>
      <c r="W108" s="301"/>
      <c r="X108" s="302"/>
      <c r="Y108" s="303" t="b">
        <v>0</v>
      </c>
      <c r="Z108" s="304"/>
      <c r="AA108" s="305"/>
      <c r="AB108" s="306"/>
      <c r="AC108" s="305"/>
      <c r="AD108" s="306"/>
      <c r="AE108" s="302"/>
      <c r="AF108" s="303" t="b">
        <v>0</v>
      </c>
      <c r="AG108" s="304"/>
      <c r="AH108" s="304"/>
      <c r="AI108" s="307"/>
      <c r="AJ108" s="305"/>
      <c r="AK108" s="305"/>
      <c r="AL108" s="305"/>
      <c r="AM108" s="305"/>
      <c r="AN108" s="306"/>
      <c r="AO108" s="305"/>
      <c r="AP108" s="306"/>
      <c r="AQ108" s="302"/>
      <c r="AR108" s="302"/>
      <c r="AS108" s="302"/>
      <c r="AT108" s="302"/>
      <c r="AU108" s="302"/>
      <c r="AV108" s="302"/>
      <c r="AW108" s="302"/>
      <c r="AX108" s="302"/>
      <c r="AY108" s="302"/>
      <c r="AZ108" s="302"/>
      <c r="BA108" s="302"/>
    </row>
    <row r="109">
      <c r="A109" s="292" t="s">
        <v>777</v>
      </c>
      <c r="B109" s="292"/>
      <c r="C109" s="292">
        <f t="shared" si="9"/>
        <v>2</v>
      </c>
      <c r="D109" s="51" t="b">
        <v>1</v>
      </c>
      <c r="E109" s="53" t="str">
        <f t="shared" si="8"/>
        <v>permit_history</v>
      </c>
      <c r="F109" s="53" t="s">
        <v>652</v>
      </c>
      <c r="G109" s="53" t="s">
        <v>929</v>
      </c>
      <c r="H109" s="53" t="str">
        <f t="shared" si="1"/>
        <v>permit.description</v>
      </c>
      <c r="I109" s="299">
        <f>countif(redb_table.field,H109)</f>
        <v>1</v>
      </c>
      <c r="J109" s="299" t="b">
        <v>0</v>
      </c>
      <c r="K109" s="299" t="b">
        <v>0</v>
      </c>
      <c r="L109" s="53" t="s">
        <v>780</v>
      </c>
      <c r="M109" s="53" t="b">
        <v>0</v>
      </c>
      <c r="N109" s="53" t="b">
        <v>0</v>
      </c>
      <c r="O109" s="53"/>
      <c r="P109" s="53"/>
      <c r="Q109" s="312" t="b">
        <v>0</v>
      </c>
      <c r="R109" s="300" t="b">
        <v>0</v>
      </c>
      <c r="S109" s="300" t="b">
        <v>0</v>
      </c>
      <c r="T109" s="300" t="b">
        <v>0</v>
      </c>
      <c r="U109" s="300"/>
      <c r="V109" s="300"/>
      <c r="W109" s="301"/>
      <c r="X109" s="302"/>
      <c r="Y109" s="303" t="b">
        <v>0</v>
      </c>
      <c r="Z109" s="304"/>
      <c r="AA109" s="305"/>
      <c r="AB109" s="306"/>
      <c r="AC109" s="305"/>
      <c r="AD109" s="306"/>
      <c r="AE109" s="302"/>
      <c r="AF109" s="303" t="b">
        <v>0</v>
      </c>
      <c r="AG109" s="304"/>
      <c r="AH109" s="304"/>
      <c r="AI109" s="307"/>
      <c r="AJ109" s="305"/>
      <c r="AK109" s="305"/>
      <c r="AL109" s="305"/>
      <c r="AM109" s="305"/>
      <c r="AN109" s="306"/>
      <c r="AO109" s="305"/>
      <c r="AP109" s="306"/>
      <c r="AQ109" s="302"/>
      <c r="AR109" s="302"/>
      <c r="AS109" s="302"/>
      <c r="AT109" s="302"/>
      <c r="AU109" s="302"/>
      <c r="AV109" s="302"/>
      <c r="AW109" s="302"/>
      <c r="AX109" s="302"/>
      <c r="AY109" s="302"/>
      <c r="AZ109" s="302"/>
      <c r="BA109" s="302"/>
    </row>
    <row r="110">
      <c r="A110" s="292" t="s">
        <v>777</v>
      </c>
      <c r="B110" s="292"/>
      <c r="C110" s="292">
        <f t="shared" si="9"/>
        <v>2</v>
      </c>
      <c r="D110" s="51" t="b">
        <v>1</v>
      </c>
      <c r="E110" s="53" t="str">
        <f t="shared" si="8"/>
        <v>permit_history</v>
      </c>
      <c r="F110" s="53" t="s">
        <v>652</v>
      </c>
      <c r="G110" s="53" t="s">
        <v>930</v>
      </c>
      <c r="H110" s="53" t="str">
        <f t="shared" si="1"/>
        <v>permit.est_project_cost</v>
      </c>
      <c r="I110" s="299">
        <f>countif(redb_table.field,H110)</f>
        <v>1</v>
      </c>
      <c r="J110" s="299" t="b">
        <v>0</v>
      </c>
      <c r="K110" s="299" t="b">
        <v>0</v>
      </c>
      <c r="L110" s="53" t="s">
        <v>822</v>
      </c>
      <c r="M110" s="53" t="b">
        <v>0</v>
      </c>
      <c r="N110" s="53" t="b">
        <v>0</v>
      </c>
      <c r="O110" s="53"/>
      <c r="P110" s="53"/>
      <c r="Q110" s="312" t="b">
        <v>0</v>
      </c>
      <c r="R110" s="300" t="b">
        <v>0</v>
      </c>
      <c r="S110" s="300" t="b">
        <v>0</v>
      </c>
      <c r="T110" s="300" t="b">
        <v>0</v>
      </c>
      <c r="U110" s="300"/>
      <c r="V110" s="300"/>
      <c r="W110" s="301"/>
      <c r="X110" s="302"/>
      <c r="Y110" s="303" t="b">
        <v>0</v>
      </c>
      <c r="Z110" s="304"/>
      <c r="AA110" s="305"/>
      <c r="AB110" s="306"/>
      <c r="AC110" s="305"/>
      <c r="AD110" s="306"/>
      <c r="AE110" s="302"/>
      <c r="AF110" s="303" t="b">
        <v>0</v>
      </c>
      <c r="AG110" s="304"/>
      <c r="AH110" s="304"/>
      <c r="AI110" s="307"/>
      <c r="AJ110" s="305"/>
      <c r="AK110" s="305"/>
      <c r="AL110" s="305"/>
      <c r="AM110" s="305"/>
      <c r="AN110" s="306"/>
      <c r="AO110" s="305"/>
      <c r="AP110" s="306"/>
      <c r="AQ110" s="302"/>
      <c r="AR110" s="302"/>
      <c r="AS110" s="302"/>
      <c r="AT110" s="302"/>
      <c r="AU110" s="302"/>
      <c r="AV110" s="302"/>
      <c r="AW110" s="302"/>
      <c r="AX110" s="302"/>
      <c r="AY110" s="302"/>
      <c r="AZ110" s="302"/>
      <c r="BA110" s="302"/>
    </row>
    <row r="111">
      <c r="A111" s="292" t="s">
        <v>777</v>
      </c>
      <c r="B111" s="292"/>
      <c r="C111" s="292">
        <f t="shared" si="9"/>
        <v>2</v>
      </c>
      <c r="D111" s="51" t="b">
        <v>1</v>
      </c>
      <c r="E111" s="53" t="str">
        <f t="shared" si="8"/>
        <v>permit_history</v>
      </c>
      <c r="F111" s="53" t="s">
        <v>652</v>
      </c>
      <c r="G111" s="53" t="s">
        <v>931</v>
      </c>
      <c r="H111" s="53" t="str">
        <f t="shared" si="1"/>
        <v>permit.occupant_id</v>
      </c>
      <c r="I111" s="299">
        <f>countif(redb_table.field,H111)</f>
        <v>1</v>
      </c>
      <c r="J111" s="299" t="b">
        <v>0</v>
      </c>
      <c r="K111" s="299" t="b">
        <v>0</v>
      </c>
      <c r="L111" s="53" t="s">
        <v>795</v>
      </c>
      <c r="M111" s="53" t="b">
        <v>0</v>
      </c>
      <c r="N111" s="53" t="b">
        <v>0</v>
      </c>
      <c r="O111" s="53"/>
      <c r="P111" s="53"/>
      <c r="Q111" s="312" t="b">
        <v>0</v>
      </c>
      <c r="R111" s="300" t="b">
        <v>0</v>
      </c>
      <c r="S111" s="300" t="b">
        <v>0</v>
      </c>
      <c r="T111" s="300" t="b">
        <v>0</v>
      </c>
      <c r="U111" s="300"/>
      <c r="V111" s="300"/>
      <c r="W111" s="301"/>
      <c r="X111" s="302"/>
      <c r="Y111" s="303" t="b">
        <v>0</v>
      </c>
      <c r="Z111" s="304"/>
      <c r="AA111" s="305"/>
      <c r="AB111" s="306"/>
      <c r="AC111" s="305"/>
      <c r="AD111" s="306"/>
      <c r="AE111" s="302"/>
      <c r="AF111" s="303" t="b">
        <v>0</v>
      </c>
      <c r="AG111" s="304"/>
      <c r="AH111" s="304"/>
      <c r="AI111" s="307"/>
      <c r="AJ111" s="305"/>
      <c r="AK111" s="305"/>
      <c r="AL111" s="305"/>
      <c r="AM111" s="305"/>
      <c r="AN111" s="306"/>
      <c r="AO111" s="305"/>
      <c r="AP111" s="306"/>
      <c r="AQ111" s="302"/>
      <c r="AR111" s="302"/>
      <c r="AS111" s="302"/>
      <c r="AT111" s="302"/>
      <c r="AU111" s="302"/>
      <c r="AV111" s="302"/>
      <c r="AW111" s="302"/>
      <c r="AX111" s="302"/>
      <c r="AY111" s="302"/>
      <c r="AZ111" s="302"/>
      <c r="BA111" s="302"/>
    </row>
    <row r="112">
      <c r="A112" s="292" t="s">
        <v>777</v>
      </c>
      <c r="B112" s="292"/>
      <c r="C112" s="292">
        <f t="shared" si="9"/>
        <v>2</v>
      </c>
      <c r="D112" s="51" t="b">
        <v>1</v>
      </c>
      <c r="E112" s="53" t="str">
        <f t="shared" si="8"/>
        <v>permit_history</v>
      </c>
      <c r="F112" s="53" t="s">
        <v>652</v>
      </c>
      <c r="G112" s="53" t="s">
        <v>933</v>
      </c>
      <c r="H112" s="53" t="str">
        <f t="shared" si="1"/>
        <v>permit.app_source_id</v>
      </c>
      <c r="I112" s="299">
        <f>countif(redb_table.field,H112)</f>
        <v>1</v>
      </c>
      <c r="J112" s="299" t="b">
        <v>0</v>
      </c>
      <c r="K112" s="299" t="b">
        <v>0</v>
      </c>
      <c r="L112" s="53" t="s">
        <v>795</v>
      </c>
      <c r="M112" s="53" t="b">
        <v>0</v>
      </c>
      <c r="N112" s="53" t="b">
        <v>0</v>
      </c>
      <c r="O112" s="53"/>
      <c r="P112" s="53"/>
      <c r="Q112" s="312" t="b">
        <v>0</v>
      </c>
      <c r="R112" s="300" t="b">
        <v>0</v>
      </c>
      <c r="S112" s="300" t="b">
        <v>0</v>
      </c>
      <c r="T112" s="300" t="b">
        <v>0</v>
      </c>
      <c r="U112" s="300"/>
      <c r="V112" s="300"/>
      <c r="W112" s="301"/>
      <c r="X112" s="302"/>
      <c r="Y112" s="303" t="b">
        <v>0</v>
      </c>
      <c r="Z112" s="304"/>
      <c r="AA112" s="305"/>
      <c r="AB112" s="306"/>
      <c r="AC112" s="305"/>
      <c r="AD112" s="306"/>
      <c r="AE112" s="302"/>
      <c r="AF112" s="303" t="b">
        <v>0</v>
      </c>
      <c r="AG112" s="304"/>
      <c r="AH112" s="304"/>
      <c r="AI112" s="307"/>
      <c r="AJ112" s="305"/>
      <c r="AK112" s="305"/>
      <c r="AL112" s="305"/>
      <c r="AM112" s="305"/>
      <c r="AN112" s="306"/>
      <c r="AO112" s="305"/>
      <c r="AP112" s="306"/>
      <c r="AQ112" s="302"/>
      <c r="AR112" s="302"/>
      <c r="AS112" s="302"/>
      <c r="AT112" s="302"/>
      <c r="AU112" s="302"/>
      <c r="AV112" s="302"/>
      <c r="AW112" s="302"/>
      <c r="AX112" s="302"/>
      <c r="AY112" s="302"/>
      <c r="AZ112" s="302"/>
      <c r="BA112" s="302"/>
    </row>
    <row r="113">
      <c r="A113" s="292" t="s">
        <v>777</v>
      </c>
      <c r="B113" s="292"/>
      <c r="C113" s="292">
        <f t="shared" si="9"/>
        <v>2</v>
      </c>
      <c r="D113" s="51" t="b">
        <v>1</v>
      </c>
      <c r="E113" s="53" t="str">
        <f t="shared" si="8"/>
        <v>permit_history</v>
      </c>
      <c r="F113" s="53" t="s">
        <v>652</v>
      </c>
      <c r="G113" s="53" t="s">
        <v>935</v>
      </c>
      <c r="H113" s="53" t="str">
        <f t="shared" si="1"/>
        <v>permit.cancel_type_id</v>
      </c>
      <c r="I113" s="299">
        <f>countif(redb_table.field,H113)</f>
        <v>1</v>
      </c>
      <c r="J113" s="299" t="b">
        <v>0</v>
      </c>
      <c r="K113" s="299" t="b">
        <v>0</v>
      </c>
      <c r="L113" s="53" t="s">
        <v>795</v>
      </c>
      <c r="M113" s="53" t="b">
        <v>0</v>
      </c>
      <c r="N113" s="53" t="b">
        <v>0</v>
      </c>
      <c r="O113" s="53"/>
      <c r="P113" s="53"/>
      <c r="Q113" s="312" t="b">
        <v>0</v>
      </c>
      <c r="R113" s="300" t="b">
        <v>0</v>
      </c>
      <c r="S113" s="300" t="b">
        <v>0</v>
      </c>
      <c r="T113" s="300" t="b">
        <v>0</v>
      </c>
      <c r="U113" s="300"/>
      <c r="V113" s="300"/>
      <c r="W113" s="301"/>
      <c r="X113" s="302"/>
      <c r="Y113" s="303" t="b">
        <v>0</v>
      </c>
      <c r="Z113" s="304"/>
      <c r="AA113" s="305"/>
      <c r="AB113" s="306"/>
      <c r="AC113" s="305"/>
      <c r="AD113" s="306"/>
      <c r="AE113" s="302"/>
      <c r="AF113" s="303" t="b">
        <v>0</v>
      </c>
      <c r="AG113" s="304"/>
      <c r="AH113" s="304"/>
      <c r="AI113" s="307"/>
      <c r="AJ113" s="305"/>
      <c r="AK113" s="305"/>
      <c r="AL113" s="305"/>
      <c r="AM113" s="305"/>
      <c r="AN113" s="306"/>
      <c r="AO113" s="305"/>
      <c r="AP113" s="306"/>
      <c r="AQ113" s="302"/>
      <c r="AR113" s="302"/>
      <c r="AS113" s="302"/>
      <c r="AT113" s="302"/>
      <c r="AU113" s="302"/>
      <c r="AV113" s="302"/>
      <c r="AW113" s="302"/>
      <c r="AX113" s="302"/>
      <c r="AY113" s="302"/>
      <c r="AZ113" s="302"/>
      <c r="BA113" s="302"/>
    </row>
    <row r="114">
      <c r="A114" s="292" t="s">
        <v>777</v>
      </c>
      <c r="B114" s="292"/>
      <c r="C114" s="292">
        <f t="shared" si="9"/>
        <v>2</v>
      </c>
      <c r="D114" s="51" t="b">
        <v>1</v>
      </c>
      <c r="E114" s="53" t="str">
        <f t="shared" si="8"/>
        <v>permit_history</v>
      </c>
      <c r="F114" s="53" t="s">
        <v>652</v>
      </c>
      <c r="G114" s="53" t="s">
        <v>778</v>
      </c>
      <c r="H114" s="53" t="str">
        <f t="shared" si="1"/>
        <v>permit.parcel_id</v>
      </c>
      <c r="I114" s="299">
        <f>countif(redb_table.field,H114)</f>
        <v>1</v>
      </c>
      <c r="J114" s="299" t="b">
        <v>0</v>
      </c>
      <c r="K114" s="299" t="b">
        <v>0</v>
      </c>
      <c r="L114" s="53" t="s">
        <v>795</v>
      </c>
      <c r="M114" s="53" t="b">
        <v>0</v>
      </c>
      <c r="N114" s="53" t="b">
        <v>0</v>
      </c>
      <c r="O114" s="53"/>
      <c r="P114" s="53"/>
      <c r="Q114" s="312" t="b">
        <v>0</v>
      </c>
      <c r="R114" s="300" t="b">
        <v>0</v>
      </c>
      <c r="S114" s="300" t="b">
        <v>0</v>
      </c>
      <c r="T114" s="300" t="b">
        <v>0</v>
      </c>
      <c r="U114" s="300"/>
      <c r="V114" s="300"/>
      <c r="W114" s="301"/>
      <c r="X114" s="302"/>
      <c r="Y114" s="303" t="b">
        <v>0</v>
      </c>
      <c r="Z114" s="304"/>
      <c r="AA114" s="305"/>
      <c r="AB114" s="306"/>
      <c r="AC114" s="305"/>
      <c r="AD114" s="306"/>
      <c r="AE114" s="302"/>
      <c r="AF114" s="303" t="b">
        <v>0</v>
      </c>
      <c r="AG114" s="304"/>
      <c r="AH114" s="304"/>
      <c r="AI114" s="307"/>
      <c r="AJ114" s="305"/>
      <c r="AK114" s="305"/>
      <c r="AL114" s="305"/>
      <c r="AM114" s="305"/>
      <c r="AN114" s="306"/>
      <c r="AO114" s="305"/>
      <c r="AP114" s="306"/>
      <c r="AQ114" s="302"/>
      <c r="AR114" s="302"/>
      <c r="AS114" s="302"/>
      <c r="AT114" s="302"/>
      <c r="AU114" s="302"/>
      <c r="AV114" s="302"/>
      <c r="AW114" s="302"/>
      <c r="AX114" s="302"/>
      <c r="AY114" s="302"/>
      <c r="AZ114" s="302"/>
      <c r="BA114" s="302"/>
    </row>
    <row r="115">
      <c r="A115" s="292" t="s">
        <v>777</v>
      </c>
      <c r="B115" s="292"/>
      <c r="C115" s="292">
        <f t="shared" si="9"/>
        <v>2</v>
      </c>
      <c r="D115" s="51" t="b">
        <v>1</v>
      </c>
      <c r="E115" s="53" t="str">
        <f t="shared" si="8"/>
        <v>permit_history</v>
      </c>
      <c r="F115" s="53" t="s">
        <v>652</v>
      </c>
      <c r="G115" s="53" t="s">
        <v>937</v>
      </c>
      <c r="H115" s="53" t="str">
        <f t="shared" si="1"/>
        <v>permit.new_use</v>
      </c>
      <c r="I115" s="299">
        <f>countif(redb_table.field,H115)</f>
        <v>1</v>
      </c>
      <c r="J115" s="299" t="b">
        <v>0</v>
      </c>
      <c r="K115" s="299" t="b">
        <v>0</v>
      </c>
      <c r="L115" s="53" t="s">
        <v>780</v>
      </c>
      <c r="M115" s="53" t="b">
        <v>0</v>
      </c>
      <c r="N115" s="53" t="b">
        <v>0</v>
      </c>
      <c r="O115" s="53"/>
      <c r="P115" s="53"/>
      <c r="Q115" s="312" t="b">
        <v>0</v>
      </c>
      <c r="R115" s="300" t="b">
        <v>0</v>
      </c>
      <c r="S115" s="300" t="b">
        <v>0</v>
      </c>
      <c r="T115" s="300" t="b">
        <v>0</v>
      </c>
      <c r="U115" s="300"/>
      <c r="V115" s="300"/>
      <c r="W115" s="301"/>
      <c r="X115" s="302"/>
      <c r="Y115" s="303" t="b">
        <v>0</v>
      </c>
      <c r="Z115" s="304"/>
      <c r="AA115" s="305"/>
      <c r="AB115" s="306"/>
      <c r="AC115" s="305"/>
      <c r="AD115" s="306"/>
      <c r="AE115" s="302"/>
      <c r="AF115" s="303" t="b">
        <v>0</v>
      </c>
      <c r="AG115" s="304"/>
      <c r="AH115" s="304"/>
      <c r="AI115" s="307"/>
      <c r="AJ115" s="305"/>
      <c r="AK115" s="305"/>
      <c r="AL115" s="305"/>
      <c r="AM115" s="305"/>
      <c r="AN115" s="306"/>
      <c r="AO115" s="305"/>
      <c r="AP115" s="306"/>
      <c r="AQ115" s="302"/>
      <c r="AR115" s="302"/>
      <c r="AS115" s="302"/>
      <c r="AT115" s="302"/>
      <c r="AU115" s="302"/>
      <c r="AV115" s="302"/>
      <c r="AW115" s="302"/>
      <c r="AX115" s="302"/>
      <c r="AY115" s="302"/>
      <c r="AZ115" s="302"/>
      <c r="BA115" s="302"/>
    </row>
    <row r="116">
      <c r="A116" s="292" t="s">
        <v>777</v>
      </c>
      <c r="B116" s="292"/>
      <c r="C116" s="292">
        <f t="shared" si="9"/>
        <v>2</v>
      </c>
      <c r="D116" s="51" t="b">
        <v>1</v>
      </c>
      <c r="E116" s="53" t="str">
        <f t="shared" si="8"/>
        <v>permit_history</v>
      </c>
      <c r="F116" s="53" t="s">
        <v>652</v>
      </c>
      <c r="G116" s="53" t="s">
        <v>939</v>
      </c>
      <c r="H116" s="53" t="str">
        <f t="shared" si="1"/>
        <v>permit.old_use</v>
      </c>
      <c r="I116" s="299">
        <f>countif(redb_table.field,H116)</f>
        <v>1</v>
      </c>
      <c r="J116" s="299" t="b">
        <v>0</v>
      </c>
      <c r="K116" s="299" t="b">
        <v>0</v>
      </c>
      <c r="L116" s="53" t="s">
        <v>780</v>
      </c>
      <c r="M116" s="53" t="b">
        <v>0</v>
      </c>
      <c r="N116" s="53" t="b">
        <v>0</v>
      </c>
      <c r="O116" s="53"/>
      <c r="P116" s="53"/>
      <c r="Q116" s="312" t="b">
        <v>0</v>
      </c>
      <c r="R116" s="300" t="b">
        <v>0</v>
      </c>
      <c r="S116" s="300" t="b">
        <v>0</v>
      </c>
      <c r="T116" s="300" t="b">
        <v>0</v>
      </c>
      <c r="U116" s="300"/>
      <c r="V116" s="300"/>
      <c r="W116" s="301"/>
      <c r="X116" s="302"/>
      <c r="Y116" s="303" t="b">
        <v>0</v>
      </c>
      <c r="Z116" s="304"/>
      <c r="AA116" s="305"/>
      <c r="AB116" s="306"/>
      <c r="AC116" s="305"/>
      <c r="AD116" s="306"/>
      <c r="AE116" s="302"/>
      <c r="AF116" s="303" t="b">
        <v>0</v>
      </c>
      <c r="AG116" s="304"/>
      <c r="AH116" s="304"/>
      <c r="AI116" s="307"/>
      <c r="AJ116" s="305"/>
      <c r="AK116" s="305"/>
      <c r="AL116" s="305"/>
      <c r="AM116" s="305"/>
      <c r="AN116" s="306"/>
      <c r="AO116" s="305"/>
      <c r="AP116" s="306"/>
      <c r="AQ116" s="302"/>
      <c r="AR116" s="302"/>
      <c r="AS116" s="302"/>
      <c r="AT116" s="302"/>
      <c r="AU116" s="302"/>
      <c r="AV116" s="302"/>
      <c r="AW116" s="302"/>
      <c r="AX116" s="302"/>
      <c r="AY116" s="302"/>
      <c r="AZ116" s="302"/>
      <c r="BA116" s="302"/>
    </row>
    <row r="117">
      <c r="A117" s="292" t="s">
        <v>777</v>
      </c>
      <c r="B117" s="292"/>
      <c r="C117" s="292">
        <f t="shared" si="9"/>
        <v>2</v>
      </c>
      <c r="D117" s="51" t="b">
        <v>1</v>
      </c>
      <c r="E117" s="53" t="str">
        <f t="shared" si="8"/>
        <v>permit_history</v>
      </c>
      <c r="F117" s="53" t="s">
        <v>652</v>
      </c>
      <c r="G117" s="53" t="s">
        <v>828</v>
      </c>
      <c r="H117" s="53" t="str">
        <f t="shared" si="1"/>
        <v>permit.create_date</v>
      </c>
      <c r="I117" s="299">
        <f>countif(redb_table.field,H117)</f>
        <v>1</v>
      </c>
      <c r="J117" s="299" t="b">
        <v>0</v>
      </c>
      <c r="K117" s="299" t="b">
        <v>0</v>
      </c>
      <c r="L117" s="53" t="s">
        <v>824</v>
      </c>
      <c r="M117" s="53" t="b">
        <v>0</v>
      </c>
      <c r="N117" s="53" t="b">
        <v>0</v>
      </c>
      <c r="O117" s="53"/>
      <c r="P117" s="53"/>
      <c r="Q117" s="312" t="b">
        <v>0</v>
      </c>
      <c r="R117" s="300" t="b">
        <v>0</v>
      </c>
      <c r="S117" s="300" t="b">
        <v>0</v>
      </c>
      <c r="T117" s="300" t="b">
        <v>0</v>
      </c>
      <c r="U117" s="300"/>
      <c r="V117" s="300"/>
      <c r="W117" s="301"/>
      <c r="X117" s="302"/>
      <c r="Y117" s="303" t="b">
        <v>0</v>
      </c>
      <c r="Z117" s="304"/>
      <c r="AA117" s="305"/>
      <c r="AB117" s="306"/>
      <c r="AC117" s="305"/>
      <c r="AD117" s="306"/>
      <c r="AE117" s="302"/>
      <c r="AF117" s="303" t="b">
        <v>0</v>
      </c>
      <c r="AG117" s="304"/>
      <c r="AH117" s="304"/>
      <c r="AI117" s="307"/>
      <c r="AJ117" s="305"/>
      <c r="AK117" s="305"/>
      <c r="AL117" s="305"/>
      <c r="AM117" s="305"/>
      <c r="AN117" s="306"/>
      <c r="AO117" s="305"/>
      <c r="AP117" s="306"/>
      <c r="AQ117" s="302"/>
      <c r="AR117" s="302"/>
      <c r="AS117" s="302"/>
      <c r="AT117" s="302"/>
      <c r="AU117" s="302"/>
      <c r="AV117" s="302"/>
      <c r="AW117" s="302"/>
      <c r="AX117" s="302"/>
      <c r="AY117" s="302"/>
      <c r="AZ117" s="302"/>
      <c r="BA117" s="302"/>
    </row>
    <row r="118">
      <c r="A118" s="292" t="s">
        <v>777</v>
      </c>
      <c r="B118" s="292"/>
      <c r="C118" s="292">
        <f t="shared" si="9"/>
        <v>2</v>
      </c>
      <c r="D118" s="51" t="b">
        <v>1</v>
      </c>
      <c r="E118" s="53" t="str">
        <f t="shared" si="8"/>
        <v>permit_history</v>
      </c>
      <c r="F118" s="53" t="s">
        <v>652</v>
      </c>
      <c r="G118" s="53" t="s">
        <v>829</v>
      </c>
      <c r="H118" s="53" t="str">
        <f t="shared" si="1"/>
        <v>permit.current_flag</v>
      </c>
      <c r="I118" s="299">
        <f>countif(redb_table.field,H118)</f>
        <v>1</v>
      </c>
      <c r="J118" s="299" t="b">
        <v>0</v>
      </c>
      <c r="K118" s="299" t="b">
        <v>1</v>
      </c>
      <c r="L118" s="53" t="s">
        <v>831</v>
      </c>
      <c r="M118" s="53" t="b">
        <v>0</v>
      </c>
      <c r="N118" s="53" t="b">
        <v>0</v>
      </c>
      <c r="O118" s="53"/>
      <c r="P118" s="53"/>
      <c r="Q118" s="312" t="b">
        <v>0</v>
      </c>
      <c r="R118" s="300" t="b">
        <v>0</v>
      </c>
      <c r="S118" s="300" t="b">
        <v>0</v>
      </c>
      <c r="T118" s="300" t="b">
        <v>0</v>
      </c>
      <c r="U118" s="300"/>
      <c r="V118" s="300"/>
      <c r="W118" s="301"/>
      <c r="X118" s="302"/>
      <c r="Y118" s="303" t="b">
        <v>0</v>
      </c>
      <c r="Z118" s="304"/>
      <c r="AA118" s="305"/>
      <c r="AB118" s="306"/>
      <c r="AC118" s="305"/>
      <c r="AD118" s="306"/>
      <c r="AE118" s="302"/>
      <c r="AF118" s="303" t="b">
        <v>0</v>
      </c>
      <c r="AG118" s="304"/>
      <c r="AH118" s="304"/>
      <c r="AI118" s="307"/>
      <c r="AJ118" s="305"/>
      <c r="AK118" s="305"/>
      <c r="AL118" s="305"/>
      <c r="AM118" s="305"/>
      <c r="AN118" s="306"/>
      <c r="AO118" s="305"/>
      <c r="AP118" s="306"/>
      <c r="AQ118" s="302"/>
      <c r="AR118" s="302"/>
      <c r="AS118" s="302"/>
      <c r="AT118" s="302"/>
      <c r="AU118" s="302"/>
      <c r="AV118" s="302"/>
      <c r="AW118" s="302"/>
      <c r="AX118" s="302"/>
      <c r="AY118" s="302"/>
      <c r="AZ118" s="302"/>
      <c r="BA118" s="302"/>
    </row>
    <row r="119">
      <c r="A119" s="292" t="s">
        <v>777</v>
      </c>
      <c r="B119" s="292"/>
      <c r="C119" s="292">
        <f t="shared" si="9"/>
        <v>2</v>
      </c>
      <c r="D119" s="51" t="b">
        <v>1</v>
      </c>
      <c r="E119" s="53" t="str">
        <f t="shared" si="8"/>
        <v>permit_history</v>
      </c>
      <c r="F119" s="53" t="s">
        <v>652</v>
      </c>
      <c r="G119" s="53" t="s">
        <v>833</v>
      </c>
      <c r="H119" s="53" t="str">
        <f t="shared" si="1"/>
        <v>permit.removed_flag</v>
      </c>
      <c r="I119" s="299">
        <f>countif(redb_table.field,H119)</f>
        <v>1</v>
      </c>
      <c r="J119" s="299" t="b">
        <v>0</v>
      </c>
      <c r="K119" s="299" t="b">
        <v>1</v>
      </c>
      <c r="L119" s="53" t="s">
        <v>831</v>
      </c>
      <c r="M119" s="53" t="b">
        <v>0</v>
      </c>
      <c r="N119" s="53" t="b">
        <v>0</v>
      </c>
      <c r="O119" s="53"/>
      <c r="P119" s="53"/>
      <c r="Q119" s="312" t="b">
        <v>0</v>
      </c>
      <c r="R119" s="300" t="b">
        <v>0</v>
      </c>
      <c r="S119" s="300" t="b">
        <v>0</v>
      </c>
      <c r="T119" s="300" t="b">
        <v>0</v>
      </c>
      <c r="U119" s="300"/>
      <c r="V119" s="300"/>
      <c r="W119" s="301"/>
      <c r="X119" s="302"/>
      <c r="Y119" s="303" t="b">
        <v>0</v>
      </c>
      <c r="Z119" s="304"/>
      <c r="AA119" s="305"/>
      <c r="AB119" s="306"/>
      <c r="AC119" s="305"/>
      <c r="AD119" s="306"/>
      <c r="AE119" s="302"/>
      <c r="AF119" s="303" t="b">
        <v>0</v>
      </c>
      <c r="AG119" s="304"/>
      <c r="AH119" s="304"/>
      <c r="AI119" s="307"/>
      <c r="AJ119" s="305"/>
      <c r="AK119" s="305"/>
      <c r="AL119" s="305"/>
      <c r="AM119" s="305"/>
      <c r="AN119" s="306"/>
      <c r="AO119" s="305"/>
      <c r="AP119" s="306"/>
      <c r="AQ119" s="302"/>
      <c r="AR119" s="302"/>
      <c r="AS119" s="302"/>
      <c r="AT119" s="302"/>
      <c r="AU119" s="302"/>
      <c r="AV119" s="302"/>
      <c r="AW119" s="302"/>
      <c r="AX119" s="302"/>
      <c r="AY119" s="302"/>
      <c r="AZ119" s="302"/>
      <c r="BA119" s="302"/>
    </row>
    <row r="120">
      <c r="A120" s="292" t="s">
        <v>777</v>
      </c>
      <c r="B120" s="292"/>
      <c r="C120" s="292">
        <f t="shared" si="9"/>
        <v>2</v>
      </c>
      <c r="D120" s="51" t="b">
        <v>1</v>
      </c>
      <c r="E120" s="53" t="str">
        <f t="shared" si="8"/>
        <v>permit_history</v>
      </c>
      <c r="F120" s="53" t="s">
        <v>652</v>
      </c>
      <c r="G120" s="53" t="s">
        <v>834</v>
      </c>
      <c r="H120" s="53" t="str">
        <f t="shared" si="1"/>
        <v>permit.etl_job</v>
      </c>
      <c r="I120" s="299">
        <f>countif(redb_table.field,H120)</f>
        <v>1</v>
      </c>
      <c r="J120" s="299" t="b">
        <v>0</v>
      </c>
      <c r="K120" s="299" t="b">
        <v>0</v>
      </c>
      <c r="L120" s="53" t="s">
        <v>780</v>
      </c>
      <c r="M120" s="53" t="b">
        <v>0</v>
      </c>
      <c r="N120" s="53" t="b">
        <v>0</v>
      </c>
      <c r="O120" s="53"/>
      <c r="P120" s="53"/>
      <c r="Q120" s="312" t="b">
        <v>0</v>
      </c>
      <c r="R120" s="300" t="b">
        <v>0</v>
      </c>
      <c r="S120" s="300" t="b">
        <v>0</v>
      </c>
      <c r="T120" s="300" t="b">
        <v>0</v>
      </c>
      <c r="U120" s="300"/>
      <c r="V120" s="300"/>
      <c r="W120" s="301"/>
      <c r="X120" s="302"/>
      <c r="Y120" s="303" t="b">
        <v>0</v>
      </c>
      <c r="Z120" s="304"/>
      <c r="AA120" s="305"/>
      <c r="AB120" s="306"/>
      <c r="AC120" s="305"/>
      <c r="AD120" s="306"/>
      <c r="AE120" s="302"/>
      <c r="AF120" s="303" t="b">
        <v>0</v>
      </c>
      <c r="AG120" s="304"/>
      <c r="AH120" s="304"/>
      <c r="AI120" s="307"/>
      <c r="AJ120" s="305"/>
      <c r="AK120" s="305"/>
      <c r="AL120" s="305"/>
      <c r="AM120" s="305"/>
      <c r="AN120" s="306"/>
      <c r="AO120" s="305"/>
      <c r="AP120" s="306"/>
      <c r="AQ120" s="302"/>
      <c r="AR120" s="302"/>
      <c r="AS120" s="302"/>
      <c r="AT120" s="302"/>
      <c r="AU120" s="302"/>
      <c r="AV120" s="302"/>
      <c r="AW120" s="302"/>
      <c r="AX120" s="302"/>
      <c r="AY120" s="302"/>
      <c r="AZ120" s="302"/>
      <c r="BA120" s="302"/>
    </row>
    <row r="121">
      <c r="A121" s="292" t="s">
        <v>777</v>
      </c>
      <c r="B121" s="292"/>
      <c r="C121" s="292">
        <f t="shared" si="9"/>
        <v>2</v>
      </c>
      <c r="D121" s="51" t="b">
        <v>1</v>
      </c>
      <c r="E121" s="53" t="str">
        <f t="shared" si="8"/>
        <v>permit_history</v>
      </c>
      <c r="F121" s="53" t="s">
        <v>652</v>
      </c>
      <c r="G121" s="53" t="s">
        <v>836</v>
      </c>
      <c r="H121" s="53" t="str">
        <f t="shared" si="1"/>
        <v>permit.update_date</v>
      </c>
      <c r="I121" s="299">
        <f>countif(redb_table.field,H121)</f>
        <v>1</v>
      </c>
      <c r="J121" s="299" t="b">
        <v>0</v>
      </c>
      <c r="K121" s="299" t="b">
        <v>0</v>
      </c>
      <c r="L121" s="53" t="s">
        <v>824</v>
      </c>
      <c r="M121" s="53" t="b">
        <v>0</v>
      </c>
      <c r="N121" s="53" t="b">
        <v>0</v>
      </c>
      <c r="O121" s="53"/>
      <c r="P121" s="53"/>
      <c r="Q121" s="312" t="b">
        <v>0</v>
      </c>
      <c r="R121" s="300" t="b">
        <v>0</v>
      </c>
      <c r="S121" s="300" t="b">
        <v>0</v>
      </c>
      <c r="T121" s="300" t="b">
        <v>0</v>
      </c>
      <c r="U121" s="300"/>
      <c r="V121" s="300"/>
      <c r="W121" s="301"/>
      <c r="X121" s="302"/>
      <c r="Y121" s="303" t="b">
        <v>0</v>
      </c>
      <c r="Z121" s="304"/>
      <c r="AA121" s="305"/>
      <c r="AB121" s="306"/>
      <c r="AC121" s="305"/>
      <c r="AD121" s="306"/>
      <c r="AE121" s="302"/>
      <c r="AF121" s="303" t="b">
        <v>0</v>
      </c>
      <c r="AG121" s="304"/>
      <c r="AH121" s="304"/>
      <c r="AI121" s="307"/>
      <c r="AJ121" s="305"/>
      <c r="AK121" s="305"/>
      <c r="AL121" s="305"/>
      <c r="AM121" s="305"/>
      <c r="AN121" s="306"/>
      <c r="AO121" s="305"/>
      <c r="AP121" s="306"/>
      <c r="AQ121" s="302"/>
      <c r="AR121" s="302"/>
      <c r="AS121" s="302"/>
      <c r="AT121" s="302"/>
      <c r="AU121" s="302"/>
      <c r="AV121" s="302"/>
      <c r="AW121" s="302"/>
      <c r="AX121" s="302"/>
      <c r="AY121" s="302"/>
      <c r="AZ121" s="302"/>
      <c r="BA121" s="302"/>
    </row>
    <row r="122">
      <c r="A122" s="292" t="s">
        <v>777</v>
      </c>
      <c r="B122" s="292"/>
      <c r="C122" s="292">
        <f t="shared" si="9"/>
        <v>1</v>
      </c>
      <c r="D122" s="51" t="b">
        <v>1</v>
      </c>
      <c r="E122" s="53" t="str">
        <f t="shared" si="8"/>
        <v>service_history</v>
      </c>
      <c r="F122" s="53" t="s">
        <v>653</v>
      </c>
      <c r="G122" s="53" t="s">
        <v>944</v>
      </c>
      <c r="H122" s="53" t="str">
        <f t="shared" si="1"/>
        <v>service.service_id</v>
      </c>
      <c r="I122" s="299">
        <f>countif(redb_table.field,H122)</f>
        <v>1</v>
      </c>
      <c r="J122" s="299" t="b">
        <v>1</v>
      </c>
      <c r="K122" s="299" t="b">
        <v>0</v>
      </c>
      <c r="L122" s="53" t="s">
        <v>795</v>
      </c>
      <c r="M122" s="53" t="b">
        <v>0</v>
      </c>
      <c r="N122" s="53" t="b">
        <v>0</v>
      </c>
      <c r="O122" s="53"/>
      <c r="P122" s="53"/>
      <c r="Q122" s="312" t="b">
        <v>0</v>
      </c>
      <c r="R122" s="300" t="b">
        <v>0</v>
      </c>
      <c r="S122" s="300" t="b">
        <v>0</v>
      </c>
      <c r="T122" s="300" t="b">
        <v>0</v>
      </c>
      <c r="U122" s="300"/>
      <c r="V122" s="300"/>
      <c r="W122" s="301"/>
      <c r="X122" s="302"/>
      <c r="Y122" s="303" t="b">
        <v>0</v>
      </c>
      <c r="Z122" s="304"/>
      <c r="AA122" s="305"/>
      <c r="AB122" s="306"/>
      <c r="AC122" s="305"/>
      <c r="AD122" s="306"/>
      <c r="AE122" s="302"/>
      <c r="AF122" s="303" t="b">
        <v>0</v>
      </c>
      <c r="AG122" s="304"/>
      <c r="AH122" s="304"/>
      <c r="AI122" s="307"/>
      <c r="AJ122" s="305"/>
      <c r="AK122" s="305"/>
      <c r="AL122" s="305"/>
      <c r="AM122" s="305"/>
      <c r="AN122" s="306"/>
      <c r="AO122" s="305"/>
      <c r="AP122" s="306"/>
      <c r="AQ122" s="302"/>
      <c r="AR122" s="302"/>
      <c r="AS122" s="302"/>
      <c r="AT122" s="302"/>
      <c r="AU122" s="302"/>
      <c r="AV122" s="302"/>
      <c r="AW122" s="302"/>
      <c r="AX122" s="302"/>
      <c r="AY122" s="302"/>
      <c r="AZ122" s="302"/>
      <c r="BA122" s="302"/>
    </row>
    <row r="123">
      <c r="A123" s="292" t="s">
        <v>777</v>
      </c>
      <c r="B123" s="292"/>
      <c r="C123" s="292">
        <f t="shared" si="9"/>
        <v>1</v>
      </c>
      <c r="D123" s="51" t="b">
        <v>1</v>
      </c>
      <c r="E123" s="53" t="str">
        <f t="shared" si="8"/>
        <v>service_history</v>
      </c>
      <c r="F123" s="53" t="s">
        <v>653</v>
      </c>
      <c r="G123" s="53" t="s">
        <v>778</v>
      </c>
      <c r="H123" s="53" t="str">
        <f t="shared" si="1"/>
        <v>service.parcel_id</v>
      </c>
      <c r="I123" s="299">
        <f>countif(redb_table.field,H123)</f>
        <v>2</v>
      </c>
      <c r="J123" s="299" t="b">
        <v>0</v>
      </c>
      <c r="K123" s="299" t="b">
        <v>0</v>
      </c>
      <c r="L123" s="53" t="s">
        <v>795</v>
      </c>
      <c r="M123" s="53" t="b">
        <v>0</v>
      </c>
      <c r="N123" s="53" t="b">
        <v>0</v>
      </c>
      <c r="O123" s="53"/>
      <c r="P123" s="53"/>
      <c r="Q123" s="312" t="b">
        <v>0</v>
      </c>
      <c r="R123" s="300" t="b">
        <v>0</v>
      </c>
      <c r="S123" s="300" t="b">
        <v>0</v>
      </c>
      <c r="T123" s="300" t="b">
        <v>0</v>
      </c>
      <c r="U123" s="300"/>
      <c r="V123" s="300"/>
      <c r="W123" s="301"/>
      <c r="X123" s="302"/>
      <c r="Y123" s="303" t="b">
        <v>0</v>
      </c>
      <c r="Z123" s="304"/>
      <c r="AA123" s="305"/>
      <c r="AB123" s="306"/>
      <c r="AC123" s="305"/>
      <c r="AD123" s="306"/>
      <c r="AE123" s="302"/>
      <c r="AF123" s="303" t="b">
        <v>0</v>
      </c>
      <c r="AG123" s="304"/>
      <c r="AH123" s="304"/>
      <c r="AI123" s="307"/>
      <c r="AJ123" s="305"/>
      <c r="AK123" s="305"/>
      <c r="AL123" s="305"/>
      <c r="AM123" s="305"/>
      <c r="AN123" s="306"/>
      <c r="AO123" s="305"/>
      <c r="AP123" s="306"/>
      <c r="AQ123" s="302"/>
      <c r="AR123" s="302"/>
      <c r="AS123" s="302"/>
      <c r="AT123" s="302"/>
      <c r="AU123" s="302"/>
      <c r="AV123" s="302"/>
      <c r="AW123" s="302"/>
      <c r="AX123" s="302"/>
      <c r="AY123" s="302"/>
      <c r="AZ123" s="302"/>
      <c r="BA123" s="302"/>
    </row>
    <row r="124">
      <c r="A124" s="292" t="s">
        <v>777</v>
      </c>
      <c r="B124" s="292"/>
      <c r="C124" s="292">
        <f t="shared" si="9"/>
        <v>1</v>
      </c>
      <c r="D124" s="51" t="b">
        <v>1</v>
      </c>
      <c r="E124" s="53" t="str">
        <f t="shared" si="8"/>
        <v>service_history</v>
      </c>
      <c r="F124" s="53" t="s">
        <v>653</v>
      </c>
      <c r="G124" s="53" t="s">
        <v>838</v>
      </c>
      <c r="H124" s="53" t="str">
        <f t="shared" si="1"/>
        <v>service.building_id</v>
      </c>
      <c r="I124" s="299">
        <f>countif(redb_table.field,H124)</f>
        <v>2</v>
      </c>
      <c r="J124" s="299" t="b">
        <v>0</v>
      </c>
      <c r="K124" s="299" t="b">
        <v>0</v>
      </c>
      <c r="L124" s="53" t="s">
        <v>795</v>
      </c>
      <c r="M124" s="53" t="b">
        <v>0</v>
      </c>
      <c r="N124" s="53" t="b">
        <v>0</v>
      </c>
      <c r="O124" s="53"/>
      <c r="P124" s="53"/>
      <c r="Q124" s="312" t="b">
        <v>0</v>
      </c>
      <c r="R124" s="300" t="b">
        <v>0</v>
      </c>
      <c r="S124" s="300" t="b">
        <v>0</v>
      </c>
      <c r="T124" s="300" t="b">
        <v>0</v>
      </c>
      <c r="U124" s="300"/>
      <c r="V124" s="300"/>
      <c r="W124" s="301"/>
      <c r="X124" s="302"/>
      <c r="Y124" s="303" t="b">
        <v>0</v>
      </c>
      <c r="Z124" s="304"/>
      <c r="AA124" s="305"/>
      <c r="AB124" s="306"/>
      <c r="AC124" s="305"/>
      <c r="AD124" s="306"/>
      <c r="AE124" s="302"/>
      <c r="AF124" s="303" t="b">
        <v>0</v>
      </c>
      <c r="AG124" s="304"/>
      <c r="AH124" s="304"/>
      <c r="AI124" s="307"/>
      <c r="AJ124" s="305"/>
      <c r="AK124" s="305"/>
      <c r="AL124" s="305"/>
      <c r="AM124" s="305"/>
      <c r="AN124" s="306"/>
      <c r="AO124" s="305"/>
      <c r="AP124" s="306"/>
      <c r="AQ124" s="302"/>
      <c r="AR124" s="302"/>
      <c r="AS124" s="302"/>
      <c r="AT124" s="302"/>
      <c r="AU124" s="302"/>
      <c r="AV124" s="302"/>
      <c r="AW124" s="302"/>
      <c r="AX124" s="302"/>
      <c r="AY124" s="302"/>
      <c r="AZ124" s="302"/>
      <c r="BA124" s="302"/>
    </row>
    <row r="125">
      <c r="A125" s="292" t="s">
        <v>777</v>
      </c>
      <c r="B125" s="292"/>
      <c r="C125" s="292">
        <f t="shared" si="9"/>
        <v>1</v>
      </c>
      <c r="D125" s="51" t="b">
        <v>1</v>
      </c>
      <c r="E125" s="53" t="str">
        <f t="shared" si="8"/>
        <v>service_history</v>
      </c>
      <c r="F125" s="53" t="s">
        <v>653</v>
      </c>
      <c r="G125" s="53" t="s">
        <v>883</v>
      </c>
      <c r="H125" s="53" t="str">
        <f t="shared" si="1"/>
        <v>service.unit_id</v>
      </c>
      <c r="I125" s="299">
        <f>countif(redb_table.field,H125)</f>
        <v>2</v>
      </c>
      <c r="J125" s="299" t="b">
        <v>0</v>
      </c>
      <c r="K125" s="299" t="b">
        <v>0</v>
      </c>
      <c r="L125" s="53" t="s">
        <v>795</v>
      </c>
      <c r="M125" s="53" t="b">
        <v>0</v>
      </c>
      <c r="N125" s="53" t="b">
        <v>0</v>
      </c>
      <c r="O125" s="53"/>
      <c r="P125" s="53"/>
      <c r="Q125" s="312" t="b">
        <v>0</v>
      </c>
      <c r="R125" s="300" t="b">
        <v>0</v>
      </c>
      <c r="S125" s="300" t="b">
        <v>0</v>
      </c>
      <c r="T125" s="300" t="b">
        <v>0</v>
      </c>
      <c r="U125" s="300"/>
      <c r="V125" s="300"/>
      <c r="W125" s="301"/>
      <c r="X125" s="302"/>
      <c r="Y125" s="303" t="b">
        <v>0</v>
      </c>
      <c r="Z125" s="304"/>
      <c r="AA125" s="305"/>
      <c r="AB125" s="306"/>
      <c r="AC125" s="305"/>
      <c r="AD125" s="306"/>
      <c r="AE125" s="302"/>
      <c r="AF125" s="303" t="b">
        <v>0</v>
      </c>
      <c r="AG125" s="304"/>
      <c r="AH125" s="304"/>
      <c r="AI125" s="307"/>
      <c r="AJ125" s="305"/>
      <c r="AK125" s="305"/>
      <c r="AL125" s="305"/>
      <c r="AM125" s="305"/>
      <c r="AN125" s="306"/>
      <c r="AO125" s="305"/>
      <c r="AP125" s="306"/>
      <c r="AQ125" s="302"/>
      <c r="AR125" s="302"/>
      <c r="AS125" s="302"/>
      <c r="AT125" s="302"/>
      <c r="AU125" s="302"/>
      <c r="AV125" s="302"/>
      <c r="AW125" s="302"/>
      <c r="AX125" s="302"/>
      <c r="AY125" s="302"/>
      <c r="AZ125" s="302"/>
      <c r="BA125" s="302"/>
    </row>
    <row r="126">
      <c r="A126" s="292" t="s">
        <v>777</v>
      </c>
      <c r="B126" s="292"/>
      <c r="C126" s="292">
        <f t="shared" si="9"/>
        <v>1</v>
      </c>
      <c r="D126" s="51" t="b">
        <v>1</v>
      </c>
      <c r="E126" s="53" t="str">
        <f t="shared" si="8"/>
        <v>service_history</v>
      </c>
      <c r="F126" s="53" t="s">
        <v>653</v>
      </c>
      <c r="G126" s="53" t="s">
        <v>793</v>
      </c>
      <c r="H126" s="53" t="str">
        <f t="shared" si="1"/>
        <v>service.owner_id</v>
      </c>
      <c r="I126" s="299">
        <f>countif(redb_table.field,H126)</f>
        <v>2</v>
      </c>
      <c r="J126" s="299" t="b">
        <v>0</v>
      </c>
      <c r="K126" s="299" t="b">
        <v>0</v>
      </c>
      <c r="L126" s="53" t="s">
        <v>795</v>
      </c>
      <c r="M126" s="53" t="b">
        <v>0</v>
      </c>
      <c r="N126" s="53" t="b">
        <v>0</v>
      </c>
      <c r="O126" s="53"/>
      <c r="P126" s="53"/>
      <c r="Q126" s="312" t="b">
        <v>0</v>
      </c>
      <c r="R126" s="300" t="b">
        <v>0</v>
      </c>
      <c r="S126" s="300" t="b">
        <v>0</v>
      </c>
      <c r="T126" s="300" t="b">
        <v>0</v>
      </c>
      <c r="U126" s="300"/>
      <c r="V126" s="300"/>
      <c r="W126" s="301"/>
      <c r="X126" s="302"/>
      <c r="Y126" s="303" t="b">
        <v>0</v>
      </c>
      <c r="Z126" s="304"/>
      <c r="AA126" s="305"/>
      <c r="AB126" s="306"/>
      <c r="AC126" s="305"/>
      <c r="AD126" s="306"/>
      <c r="AE126" s="302"/>
      <c r="AF126" s="303" t="b">
        <v>0</v>
      </c>
      <c r="AG126" s="304"/>
      <c r="AH126" s="304"/>
      <c r="AI126" s="307"/>
      <c r="AJ126" s="305"/>
      <c r="AK126" s="305"/>
      <c r="AL126" s="305"/>
      <c r="AM126" s="305"/>
      <c r="AN126" s="306"/>
      <c r="AO126" s="305"/>
      <c r="AP126" s="306"/>
      <c r="AQ126" s="302"/>
      <c r="AR126" s="302"/>
      <c r="AS126" s="302"/>
      <c r="AT126" s="302"/>
      <c r="AU126" s="302"/>
      <c r="AV126" s="302"/>
      <c r="AW126" s="302"/>
      <c r="AX126" s="302"/>
      <c r="AY126" s="302"/>
      <c r="AZ126" s="302"/>
      <c r="BA126" s="302"/>
    </row>
    <row r="127">
      <c r="A127" s="292" t="s">
        <v>777</v>
      </c>
      <c r="B127" s="292"/>
      <c r="C127" s="292">
        <f t="shared" si="9"/>
        <v>1</v>
      </c>
      <c r="D127" s="51" t="b">
        <v>1</v>
      </c>
      <c r="E127" s="53" t="str">
        <f t="shared" si="8"/>
        <v>service_history</v>
      </c>
      <c r="F127" s="53" t="s">
        <v>653</v>
      </c>
      <c r="G127" s="53" t="s">
        <v>947</v>
      </c>
      <c r="H127" s="53" t="str">
        <f t="shared" si="1"/>
        <v>service.division_id</v>
      </c>
      <c r="I127" s="299">
        <f>countif(redb_table.field,H127)</f>
        <v>2</v>
      </c>
      <c r="J127" s="299" t="b">
        <v>0</v>
      </c>
      <c r="K127" s="299" t="b">
        <v>0</v>
      </c>
      <c r="L127" s="53" t="s">
        <v>795</v>
      </c>
      <c r="M127" s="53" t="b">
        <v>0</v>
      </c>
      <c r="N127" s="53" t="b">
        <v>0</v>
      </c>
      <c r="O127" s="53"/>
      <c r="P127" s="53"/>
      <c r="Q127" s="312" t="b">
        <v>0</v>
      </c>
      <c r="R127" s="300" t="b">
        <v>0</v>
      </c>
      <c r="S127" s="300" t="b">
        <v>0</v>
      </c>
      <c r="T127" s="300" t="b">
        <v>0</v>
      </c>
      <c r="U127" s="300"/>
      <c r="V127" s="300"/>
      <c r="W127" s="301"/>
      <c r="X127" s="302"/>
      <c r="Y127" s="303" t="b">
        <v>0</v>
      </c>
      <c r="Z127" s="304"/>
      <c r="AA127" s="305"/>
      <c r="AB127" s="306"/>
      <c r="AC127" s="305"/>
      <c r="AD127" s="306"/>
      <c r="AE127" s="302"/>
      <c r="AF127" s="303" t="b">
        <v>0</v>
      </c>
      <c r="AG127" s="304"/>
      <c r="AH127" s="304"/>
      <c r="AI127" s="307"/>
      <c r="AJ127" s="305"/>
      <c r="AK127" s="305"/>
      <c r="AL127" s="305"/>
      <c r="AM127" s="305"/>
      <c r="AN127" s="306"/>
      <c r="AO127" s="305"/>
      <c r="AP127" s="306"/>
      <c r="AQ127" s="302"/>
      <c r="AR127" s="302"/>
      <c r="AS127" s="302"/>
      <c r="AT127" s="302"/>
      <c r="AU127" s="302"/>
      <c r="AV127" s="302"/>
      <c r="AW127" s="302"/>
      <c r="AX127" s="302"/>
      <c r="AY127" s="302"/>
      <c r="AZ127" s="302"/>
      <c r="BA127" s="302"/>
    </row>
    <row r="128">
      <c r="A128" s="292" t="s">
        <v>777</v>
      </c>
      <c r="B128" s="292"/>
      <c r="C128" s="292">
        <f t="shared" si="9"/>
        <v>1</v>
      </c>
      <c r="D128" s="51" t="b">
        <v>1</v>
      </c>
      <c r="E128" s="53" t="str">
        <f t="shared" si="8"/>
        <v>service_history</v>
      </c>
      <c r="F128" s="53" t="s">
        <v>653</v>
      </c>
      <c r="G128" s="53" t="s">
        <v>949</v>
      </c>
      <c r="H128" s="53" t="str">
        <f t="shared" si="1"/>
        <v>service.service_type_id</v>
      </c>
      <c r="I128" s="299">
        <f>countif(redb_table.field,H128)</f>
        <v>2</v>
      </c>
      <c r="J128" s="299" t="b">
        <v>0</v>
      </c>
      <c r="K128" s="299" t="b">
        <v>0</v>
      </c>
      <c r="L128" s="53" t="s">
        <v>795</v>
      </c>
      <c r="M128" s="53" t="b">
        <v>0</v>
      </c>
      <c r="N128" s="53" t="b">
        <v>0</v>
      </c>
      <c r="O128" s="53"/>
      <c r="P128" s="53"/>
      <c r="Q128" s="312" t="b">
        <v>0</v>
      </c>
      <c r="R128" s="300" t="b">
        <v>0</v>
      </c>
      <c r="S128" s="300" t="b">
        <v>0</v>
      </c>
      <c r="T128" s="300" t="b">
        <v>0</v>
      </c>
      <c r="U128" s="300"/>
      <c r="V128" s="300"/>
      <c r="W128" s="301"/>
      <c r="X128" s="302"/>
      <c r="Y128" s="303" t="b">
        <v>0</v>
      </c>
      <c r="Z128" s="304"/>
      <c r="AA128" s="305"/>
      <c r="AB128" s="306"/>
      <c r="AC128" s="305"/>
      <c r="AD128" s="306"/>
      <c r="AE128" s="302"/>
      <c r="AF128" s="303" t="b">
        <v>0</v>
      </c>
      <c r="AG128" s="304"/>
      <c r="AH128" s="304"/>
      <c r="AI128" s="307"/>
      <c r="AJ128" s="305"/>
      <c r="AK128" s="305"/>
      <c r="AL128" s="305"/>
      <c r="AM128" s="305"/>
      <c r="AN128" s="306"/>
      <c r="AO128" s="305"/>
      <c r="AP128" s="306"/>
      <c r="AQ128" s="302"/>
      <c r="AR128" s="302"/>
      <c r="AS128" s="302"/>
      <c r="AT128" s="302"/>
      <c r="AU128" s="302"/>
      <c r="AV128" s="302"/>
      <c r="AW128" s="302"/>
      <c r="AX128" s="302"/>
      <c r="AY128" s="302"/>
      <c r="AZ128" s="302"/>
      <c r="BA128" s="302"/>
    </row>
    <row r="129">
      <c r="A129" s="292" t="s">
        <v>777</v>
      </c>
      <c r="B129" s="292"/>
      <c r="C129" s="292">
        <f t="shared" si="9"/>
        <v>1</v>
      </c>
      <c r="D129" s="51" t="b">
        <v>1</v>
      </c>
      <c r="E129" s="53" t="str">
        <f t="shared" si="8"/>
        <v>service_history</v>
      </c>
      <c r="F129" s="53" t="s">
        <v>653</v>
      </c>
      <c r="G129" s="53" t="s">
        <v>950</v>
      </c>
      <c r="H129" s="53" t="str">
        <f t="shared" si="1"/>
        <v>service.fee_id</v>
      </c>
      <c r="I129" s="299">
        <f>countif(redb_table.field,H129)</f>
        <v>2</v>
      </c>
      <c r="J129" s="299" t="b">
        <v>0</v>
      </c>
      <c r="K129" s="299" t="b">
        <v>0</v>
      </c>
      <c r="L129" s="53" t="s">
        <v>795</v>
      </c>
      <c r="M129" s="53" t="b">
        <v>0</v>
      </c>
      <c r="N129" s="53" t="b">
        <v>0</v>
      </c>
      <c r="O129" s="53"/>
      <c r="P129" s="53"/>
      <c r="Q129" s="312" t="b">
        <v>0</v>
      </c>
      <c r="R129" s="300" t="b">
        <v>0</v>
      </c>
      <c r="S129" s="300" t="b">
        <v>0</v>
      </c>
      <c r="T129" s="300" t="b">
        <v>0</v>
      </c>
      <c r="U129" s="300"/>
      <c r="V129" s="300"/>
      <c r="W129" s="301"/>
      <c r="X129" s="302"/>
      <c r="Y129" s="303" t="b">
        <v>0</v>
      </c>
      <c r="Z129" s="304"/>
      <c r="AA129" s="305"/>
      <c r="AB129" s="306"/>
      <c r="AC129" s="305"/>
      <c r="AD129" s="306"/>
      <c r="AE129" s="302"/>
      <c r="AF129" s="303" t="b">
        <v>0</v>
      </c>
      <c r="AG129" s="304"/>
      <c r="AH129" s="304"/>
      <c r="AI129" s="307"/>
      <c r="AJ129" s="305"/>
      <c r="AK129" s="305"/>
      <c r="AL129" s="305"/>
      <c r="AM129" s="305"/>
      <c r="AN129" s="306"/>
      <c r="AO129" s="305"/>
      <c r="AP129" s="306"/>
      <c r="AQ129" s="302"/>
      <c r="AR129" s="302"/>
      <c r="AS129" s="302"/>
      <c r="AT129" s="302"/>
      <c r="AU129" s="302"/>
      <c r="AV129" s="302"/>
      <c r="AW129" s="302"/>
      <c r="AX129" s="302"/>
      <c r="AY129" s="302"/>
      <c r="AZ129" s="302"/>
      <c r="BA129" s="302"/>
    </row>
    <row r="130">
      <c r="A130" s="292" t="s">
        <v>777</v>
      </c>
      <c r="B130" s="292"/>
      <c r="C130" s="292">
        <f t="shared" si="9"/>
        <v>1</v>
      </c>
      <c r="D130" s="51" t="b">
        <v>1</v>
      </c>
      <c r="E130" s="53" t="str">
        <f t="shared" si="8"/>
        <v>service_history</v>
      </c>
      <c r="F130" s="53" t="s">
        <v>653</v>
      </c>
      <c r="G130" s="53" t="s">
        <v>952</v>
      </c>
      <c r="H130" s="53" t="str">
        <f t="shared" si="1"/>
        <v>service.service_date</v>
      </c>
      <c r="I130" s="299">
        <f>countif(redb_table.field,H130)</f>
        <v>1</v>
      </c>
      <c r="J130" s="299" t="b">
        <v>0</v>
      </c>
      <c r="K130" s="299" t="b">
        <v>0</v>
      </c>
      <c r="L130" s="53" t="s">
        <v>824</v>
      </c>
      <c r="M130" s="53" t="b">
        <v>0</v>
      </c>
      <c r="N130" s="53" t="b">
        <v>0</v>
      </c>
      <c r="O130" s="53"/>
      <c r="P130" s="53"/>
      <c r="Q130" s="312" t="b">
        <v>0</v>
      </c>
      <c r="R130" s="300" t="b">
        <v>0</v>
      </c>
      <c r="S130" s="300" t="b">
        <v>0</v>
      </c>
      <c r="T130" s="300" t="b">
        <v>0</v>
      </c>
      <c r="U130" s="300"/>
      <c r="V130" s="300"/>
      <c r="W130" s="301"/>
      <c r="X130" s="302"/>
      <c r="Y130" s="303" t="b">
        <v>0</v>
      </c>
      <c r="Z130" s="304"/>
      <c r="AA130" s="305"/>
      <c r="AB130" s="306"/>
      <c r="AC130" s="305"/>
      <c r="AD130" s="306"/>
      <c r="AE130" s="302"/>
      <c r="AF130" s="303" t="b">
        <v>0</v>
      </c>
      <c r="AG130" s="304"/>
      <c r="AH130" s="304"/>
      <c r="AI130" s="307"/>
      <c r="AJ130" s="305"/>
      <c r="AK130" s="305"/>
      <c r="AL130" s="305"/>
      <c r="AM130" s="305"/>
      <c r="AN130" s="306"/>
      <c r="AO130" s="305"/>
      <c r="AP130" s="306"/>
      <c r="AQ130" s="302"/>
      <c r="AR130" s="302"/>
      <c r="AS130" s="302"/>
      <c r="AT130" s="302"/>
      <c r="AU130" s="302"/>
      <c r="AV130" s="302"/>
      <c r="AW130" s="302"/>
      <c r="AX130" s="302"/>
      <c r="AY130" s="302"/>
      <c r="AZ130" s="302"/>
      <c r="BA130" s="302"/>
    </row>
    <row r="131">
      <c r="A131" s="292" t="s">
        <v>777</v>
      </c>
      <c r="B131" s="292"/>
      <c r="C131" s="292">
        <f t="shared" si="9"/>
        <v>1</v>
      </c>
      <c r="D131" s="51" t="b">
        <v>1</v>
      </c>
      <c r="E131" s="53" t="str">
        <f t="shared" si="8"/>
        <v>service_history</v>
      </c>
      <c r="F131" s="53" t="s">
        <v>653</v>
      </c>
      <c r="G131" s="53" t="s">
        <v>953</v>
      </c>
      <c r="H131" s="53" t="str">
        <f t="shared" si="1"/>
        <v>service.notification_id</v>
      </c>
      <c r="I131" s="299">
        <f>countif(redb_table.field,H131)</f>
        <v>1</v>
      </c>
      <c r="J131" s="299" t="b">
        <v>0</v>
      </c>
      <c r="K131" s="299" t="b">
        <v>0</v>
      </c>
      <c r="L131" s="53" t="s">
        <v>795</v>
      </c>
      <c r="M131" s="53" t="b">
        <v>0</v>
      </c>
      <c r="N131" s="53" t="b">
        <v>0</v>
      </c>
      <c r="O131" s="53"/>
      <c r="P131" s="53"/>
      <c r="Q131" s="312" t="b">
        <v>0</v>
      </c>
      <c r="R131" s="300" t="b">
        <v>0</v>
      </c>
      <c r="S131" s="300" t="b">
        <v>0</v>
      </c>
      <c r="T131" s="300" t="b">
        <v>0</v>
      </c>
      <c r="U131" s="300"/>
      <c r="V131" s="300"/>
      <c r="W131" s="301"/>
      <c r="X131" s="302"/>
      <c r="Y131" s="303" t="b">
        <v>0</v>
      </c>
      <c r="Z131" s="304"/>
      <c r="AA131" s="305"/>
      <c r="AB131" s="306"/>
      <c r="AC131" s="305"/>
      <c r="AD131" s="306"/>
      <c r="AE131" s="302"/>
      <c r="AF131" s="303" t="b">
        <v>0</v>
      </c>
      <c r="AG131" s="304"/>
      <c r="AH131" s="304"/>
      <c r="AI131" s="307"/>
      <c r="AJ131" s="305"/>
      <c r="AK131" s="305"/>
      <c r="AL131" s="305"/>
      <c r="AM131" s="305"/>
      <c r="AN131" s="306"/>
      <c r="AO131" s="305"/>
      <c r="AP131" s="306"/>
      <c r="AQ131" s="302"/>
      <c r="AR131" s="302"/>
      <c r="AS131" s="302"/>
      <c r="AT131" s="302"/>
      <c r="AU131" s="302"/>
      <c r="AV131" s="302"/>
      <c r="AW131" s="302"/>
      <c r="AX131" s="302"/>
      <c r="AY131" s="302"/>
      <c r="AZ131" s="302"/>
      <c r="BA131" s="302"/>
    </row>
    <row r="132">
      <c r="A132" s="292" t="s">
        <v>777</v>
      </c>
      <c r="B132" s="292"/>
      <c r="C132" s="292">
        <f t="shared" si="9"/>
        <v>1</v>
      </c>
      <c r="D132" s="51" t="b">
        <v>1</v>
      </c>
      <c r="E132" s="53" t="str">
        <f t="shared" si="8"/>
        <v>service_history</v>
      </c>
      <c r="F132" s="53" t="s">
        <v>653</v>
      </c>
      <c r="G132" s="53" t="s">
        <v>828</v>
      </c>
      <c r="H132" s="53" t="str">
        <f t="shared" si="1"/>
        <v>service.create_date</v>
      </c>
      <c r="I132" s="299">
        <f>countif(redb_table.field,H132)</f>
        <v>1</v>
      </c>
      <c r="J132" s="299" t="b">
        <v>0</v>
      </c>
      <c r="K132" s="299" t="b">
        <v>0</v>
      </c>
      <c r="L132" s="53" t="s">
        <v>824</v>
      </c>
      <c r="M132" s="53" t="b">
        <v>0</v>
      </c>
      <c r="N132" s="53" t="b">
        <v>0</v>
      </c>
      <c r="O132" s="53"/>
      <c r="P132" s="53"/>
      <c r="Q132" s="312" t="b">
        <v>0</v>
      </c>
      <c r="R132" s="300" t="b">
        <v>0</v>
      </c>
      <c r="S132" s="300" t="b">
        <v>0</v>
      </c>
      <c r="T132" s="300" t="b">
        <v>0</v>
      </c>
      <c r="U132" s="300"/>
      <c r="V132" s="300"/>
      <c r="W132" s="301"/>
      <c r="X132" s="302"/>
      <c r="Y132" s="303" t="b">
        <v>0</v>
      </c>
      <c r="Z132" s="304"/>
      <c r="AA132" s="305"/>
      <c r="AB132" s="306"/>
      <c r="AC132" s="305"/>
      <c r="AD132" s="306"/>
      <c r="AE132" s="302"/>
      <c r="AF132" s="303" t="b">
        <v>0</v>
      </c>
      <c r="AG132" s="304"/>
      <c r="AH132" s="304"/>
      <c r="AI132" s="307"/>
      <c r="AJ132" s="305"/>
      <c r="AK132" s="305"/>
      <c r="AL132" s="305"/>
      <c r="AM132" s="305"/>
      <c r="AN132" s="306"/>
      <c r="AO132" s="305"/>
      <c r="AP132" s="306"/>
      <c r="AQ132" s="302"/>
      <c r="AR132" s="302"/>
      <c r="AS132" s="302"/>
      <c r="AT132" s="302"/>
      <c r="AU132" s="302"/>
      <c r="AV132" s="302"/>
      <c r="AW132" s="302"/>
      <c r="AX132" s="302"/>
      <c r="AY132" s="302"/>
      <c r="AZ132" s="302"/>
      <c r="BA132" s="302"/>
    </row>
    <row r="133">
      <c r="A133" s="292" t="s">
        <v>777</v>
      </c>
      <c r="B133" s="292"/>
      <c r="C133" s="292">
        <f t="shared" si="9"/>
        <v>1</v>
      </c>
      <c r="D133" s="51" t="b">
        <v>1</v>
      </c>
      <c r="E133" s="53" t="str">
        <f t="shared" si="8"/>
        <v>service_history</v>
      </c>
      <c r="F133" s="53" t="s">
        <v>653</v>
      </c>
      <c r="G133" s="53" t="s">
        <v>829</v>
      </c>
      <c r="H133" s="53" t="str">
        <f t="shared" si="1"/>
        <v>service.current_flag</v>
      </c>
      <c r="I133" s="299">
        <f>countif(redb_table.field,H133)</f>
        <v>1</v>
      </c>
      <c r="J133" s="299" t="b">
        <v>0</v>
      </c>
      <c r="K133" s="299" t="b">
        <v>1</v>
      </c>
      <c r="L133" s="53" t="s">
        <v>831</v>
      </c>
      <c r="M133" s="53" t="b">
        <v>0</v>
      </c>
      <c r="N133" s="53" t="b">
        <v>0</v>
      </c>
      <c r="O133" s="53"/>
      <c r="P133" s="53"/>
      <c r="Q133" s="312" t="b">
        <v>0</v>
      </c>
      <c r="R133" s="300" t="b">
        <v>0</v>
      </c>
      <c r="S133" s="300" t="b">
        <v>0</v>
      </c>
      <c r="T133" s="300" t="b">
        <v>0</v>
      </c>
      <c r="U133" s="300"/>
      <c r="V133" s="300"/>
      <c r="W133" s="301"/>
      <c r="X133" s="302"/>
      <c r="Y133" s="303" t="b">
        <v>0</v>
      </c>
      <c r="Z133" s="304"/>
      <c r="AA133" s="305"/>
      <c r="AB133" s="306"/>
      <c r="AC133" s="305"/>
      <c r="AD133" s="306"/>
      <c r="AE133" s="302"/>
      <c r="AF133" s="303" t="b">
        <v>0</v>
      </c>
      <c r="AG133" s="304"/>
      <c r="AH133" s="304"/>
      <c r="AI133" s="307"/>
      <c r="AJ133" s="305"/>
      <c r="AK133" s="305"/>
      <c r="AL133" s="305"/>
      <c r="AM133" s="305"/>
      <c r="AN133" s="306"/>
      <c r="AO133" s="305"/>
      <c r="AP133" s="306"/>
      <c r="AQ133" s="302"/>
      <c r="AR133" s="302"/>
      <c r="AS133" s="302"/>
      <c r="AT133" s="302"/>
      <c r="AU133" s="302"/>
      <c r="AV133" s="302"/>
      <c r="AW133" s="302"/>
      <c r="AX133" s="302"/>
      <c r="AY133" s="302"/>
      <c r="AZ133" s="302"/>
      <c r="BA133" s="302"/>
    </row>
    <row r="134">
      <c r="A134" s="292" t="s">
        <v>777</v>
      </c>
      <c r="B134" s="292"/>
      <c r="C134" s="292">
        <f t="shared" si="9"/>
        <v>1</v>
      </c>
      <c r="D134" s="51" t="b">
        <v>1</v>
      </c>
      <c r="E134" s="53" t="str">
        <f t="shared" si="8"/>
        <v>service_history</v>
      </c>
      <c r="F134" s="53" t="s">
        <v>653</v>
      </c>
      <c r="G134" s="53" t="s">
        <v>833</v>
      </c>
      <c r="H134" s="53" t="str">
        <f t="shared" si="1"/>
        <v>service.removed_flag</v>
      </c>
      <c r="I134" s="299">
        <f>countif(redb_table.field,H134)</f>
        <v>1</v>
      </c>
      <c r="J134" s="299" t="b">
        <v>0</v>
      </c>
      <c r="K134" s="299" t="b">
        <v>1</v>
      </c>
      <c r="L134" s="53" t="s">
        <v>831</v>
      </c>
      <c r="M134" s="53" t="b">
        <v>0</v>
      </c>
      <c r="N134" s="53" t="b">
        <v>0</v>
      </c>
      <c r="O134" s="53"/>
      <c r="P134" s="53"/>
      <c r="Q134" s="312" t="b">
        <v>0</v>
      </c>
      <c r="R134" s="300" t="b">
        <v>0</v>
      </c>
      <c r="S134" s="300" t="b">
        <v>0</v>
      </c>
      <c r="T134" s="300" t="b">
        <v>0</v>
      </c>
      <c r="U134" s="300"/>
      <c r="V134" s="300"/>
      <c r="W134" s="301"/>
      <c r="X134" s="302"/>
      <c r="Y134" s="303" t="b">
        <v>0</v>
      </c>
      <c r="Z134" s="304"/>
      <c r="AA134" s="305"/>
      <c r="AB134" s="306"/>
      <c r="AC134" s="305"/>
      <c r="AD134" s="306"/>
      <c r="AE134" s="302"/>
      <c r="AF134" s="303" t="b">
        <v>0</v>
      </c>
      <c r="AG134" s="304"/>
      <c r="AH134" s="304"/>
      <c r="AI134" s="307"/>
      <c r="AJ134" s="305"/>
      <c r="AK134" s="305"/>
      <c r="AL134" s="305"/>
      <c r="AM134" s="305"/>
      <c r="AN134" s="306"/>
      <c r="AO134" s="305"/>
      <c r="AP134" s="306"/>
      <c r="AQ134" s="302"/>
      <c r="AR134" s="302"/>
      <c r="AS134" s="302"/>
      <c r="AT134" s="302"/>
      <c r="AU134" s="302"/>
      <c r="AV134" s="302"/>
      <c r="AW134" s="302"/>
      <c r="AX134" s="302"/>
      <c r="AY134" s="302"/>
      <c r="AZ134" s="302"/>
      <c r="BA134" s="302"/>
    </row>
    <row r="135">
      <c r="A135" s="292" t="s">
        <v>777</v>
      </c>
      <c r="B135" s="292"/>
      <c r="C135" s="292">
        <f t="shared" si="9"/>
        <v>1</v>
      </c>
      <c r="D135" s="51" t="b">
        <v>1</v>
      </c>
      <c r="E135" s="53" t="str">
        <f t="shared" si="8"/>
        <v>service_history</v>
      </c>
      <c r="F135" s="53" t="s">
        <v>653</v>
      </c>
      <c r="G135" s="53" t="s">
        <v>834</v>
      </c>
      <c r="H135" s="53" t="str">
        <f t="shared" si="1"/>
        <v>service.etl_job</v>
      </c>
      <c r="I135" s="299">
        <f>countif(redb_table.field,H135)</f>
        <v>1</v>
      </c>
      <c r="J135" s="299" t="b">
        <v>0</v>
      </c>
      <c r="K135" s="299" t="b">
        <v>0</v>
      </c>
      <c r="L135" s="53" t="s">
        <v>780</v>
      </c>
      <c r="M135" s="53" t="b">
        <v>0</v>
      </c>
      <c r="N135" s="53" t="b">
        <v>0</v>
      </c>
      <c r="O135" s="53"/>
      <c r="P135" s="53"/>
      <c r="Q135" s="312" t="b">
        <v>0</v>
      </c>
      <c r="R135" s="300" t="b">
        <v>0</v>
      </c>
      <c r="S135" s="300" t="b">
        <v>0</v>
      </c>
      <c r="T135" s="300" t="b">
        <v>0</v>
      </c>
      <c r="U135" s="300"/>
      <c r="V135" s="300"/>
      <c r="W135" s="301"/>
      <c r="X135" s="302"/>
      <c r="Y135" s="303" t="b">
        <v>0</v>
      </c>
      <c r="Z135" s="304"/>
      <c r="AA135" s="305"/>
      <c r="AB135" s="306"/>
      <c r="AC135" s="305"/>
      <c r="AD135" s="306"/>
      <c r="AE135" s="302"/>
      <c r="AF135" s="303" t="b">
        <v>0</v>
      </c>
      <c r="AG135" s="304"/>
      <c r="AH135" s="304"/>
      <c r="AI135" s="307"/>
      <c r="AJ135" s="305"/>
      <c r="AK135" s="305"/>
      <c r="AL135" s="305"/>
      <c r="AM135" s="305"/>
      <c r="AN135" s="306"/>
      <c r="AO135" s="305"/>
      <c r="AP135" s="306"/>
      <c r="AQ135" s="302"/>
      <c r="AR135" s="302"/>
      <c r="AS135" s="302"/>
      <c r="AT135" s="302"/>
      <c r="AU135" s="302"/>
      <c r="AV135" s="302"/>
      <c r="AW135" s="302"/>
      <c r="AX135" s="302"/>
      <c r="AY135" s="302"/>
      <c r="AZ135" s="302"/>
      <c r="BA135" s="302"/>
    </row>
    <row r="136">
      <c r="A136" s="292" t="s">
        <v>777</v>
      </c>
      <c r="B136" s="292"/>
      <c r="C136" s="292">
        <f t="shared" si="9"/>
        <v>1</v>
      </c>
      <c r="D136" s="51" t="b">
        <v>1</v>
      </c>
      <c r="E136" s="53" t="str">
        <f t="shared" si="8"/>
        <v>service_history</v>
      </c>
      <c r="F136" s="53" t="s">
        <v>653</v>
      </c>
      <c r="G136" s="53" t="s">
        <v>836</v>
      </c>
      <c r="H136" s="53" t="str">
        <f t="shared" si="1"/>
        <v>service.update_date</v>
      </c>
      <c r="I136" s="299">
        <f>countif(redb_table.field,H136)</f>
        <v>1</v>
      </c>
      <c r="J136" s="299" t="b">
        <v>0</v>
      </c>
      <c r="K136" s="299" t="b">
        <v>0</v>
      </c>
      <c r="L136" s="53" t="s">
        <v>824</v>
      </c>
      <c r="M136" s="53" t="b">
        <v>0</v>
      </c>
      <c r="N136" s="53" t="b">
        <v>0</v>
      </c>
      <c r="O136" s="53"/>
      <c r="P136" s="53"/>
      <c r="Q136" s="312" t="b">
        <v>0</v>
      </c>
      <c r="R136" s="300" t="b">
        <v>0</v>
      </c>
      <c r="S136" s="300" t="b">
        <v>0</v>
      </c>
      <c r="T136" s="300" t="b">
        <v>0</v>
      </c>
      <c r="U136" s="300"/>
      <c r="V136" s="300"/>
      <c r="W136" s="301"/>
      <c r="X136" s="302"/>
      <c r="Y136" s="303" t="b">
        <v>0</v>
      </c>
      <c r="Z136" s="304"/>
      <c r="AA136" s="305"/>
      <c r="AB136" s="306"/>
      <c r="AC136" s="305"/>
      <c r="AD136" s="306"/>
      <c r="AE136" s="302"/>
      <c r="AF136" s="303" t="b">
        <v>0</v>
      </c>
      <c r="AG136" s="304"/>
      <c r="AH136" s="304"/>
      <c r="AI136" s="307"/>
      <c r="AJ136" s="305"/>
      <c r="AK136" s="305"/>
      <c r="AL136" s="305"/>
      <c r="AM136" s="305"/>
      <c r="AN136" s="306"/>
      <c r="AO136" s="305"/>
      <c r="AP136" s="306"/>
      <c r="AQ136" s="302"/>
      <c r="AR136" s="302"/>
      <c r="AS136" s="302"/>
      <c r="AT136" s="302"/>
      <c r="AU136" s="302"/>
      <c r="AV136" s="302"/>
      <c r="AW136" s="302"/>
      <c r="AX136" s="302"/>
      <c r="AY136" s="302"/>
      <c r="AZ136" s="302"/>
      <c r="BA136" s="302"/>
    </row>
    <row r="137">
      <c r="A137" s="292" t="s">
        <v>777</v>
      </c>
      <c r="B137" s="292"/>
      <c r="C137" s="292">
        <f t="shared" si="9"/>
        <v>2</v>
      </c>
      <c r="D137" s="51" t="b">
        <v>1</v>
      </c>
      <c r="E137" s="53" t="str">
        <f t="shared" si="8"/>
        <v>condemnation_history</v>
      </c>
      <c r="F137" s="53" t="s">
        <v>654</v>
      </c>
      <c r="G137" s="53" t="s">
        <v>956</v>
      </c>
      <c r="H137" s="53" t="str">
        <f t="shared" si="1"/>
        <v>condemnation.condemnation_id</v>
      </c>
      <c r="I137" s="299">
        <f>countif(redb_table.field,H137)</f>
        <v>1</v>
      </c>
      <c r="J137" s="299" t="b">
        <v>1</v>
      </c>
      <c r="K137" s="299" t="b">
        <v>0</v>
      </c>
      <c r="L137" s="53" t="s">
        <v>795</v>
      </c>
      <c r="M137" s="53" t="b">
        <v>0</v>
      </c>
      <c r="N137" s="53" t="b">
        <v>0</v>
      </c>
      <c r="O137" s="53"/>
      <c r="P137" s="53"/>
      <c r="Q137" s="312" t="b">
        <v>0</v>
      </c>
      <c r="R137" s="300" t="b">
        <v>0</v>
      </c>
      <c r="S137" s="300" t="b">
        <v>0</v>
      </c>
      <c r="T137" s="300" t="b">
        <v>0</v>
      </c>
      <c r="U137" s="300"/>
      <c r="V137" s="300"/>
      <c r="W137" s="301"/>
      <c r="X137" s="302"/>
      <c r="Y137" s="303" t="b">
        <v>0</v>
      </c>
      <c r="Z137" s="304"/>
      <c r="AA137" s="305"/>
      <c r="AB137" s="306"/>
      <c r="AC137" s="305"/>
      <c r="AD137" s="306"/>
      <c r="AE137" s="302"/>
      <c r="AF137" s="303" t="b">
        <v>0</v>
      </c>
      <c r="AG137" s="304"/>
      <c r="AH137" s="304"/>
      <c r="AI137" s="307"/>
      <c r="AJ137" s="305"/>
      <c r="AK137" s="305"/>
      <c r="AL137" s="305"/>
      <c r="AM137" s="305"/>
      <c r="AN137" s="306"/>
      <c r="AO137" s="305"/>
      <c r="AP137" s="306"/>
      <c r="AQ137" s="302"/>
      <c r="AR137" s="302"/>
      <c r="AS137" s="302"/>
      <c r="AT137" s="302"/>
      <c r="AU137" s="302"/>
      <c r="AV137" s="302"/>
      <c r="AW137" s="302"/>
      <c r="AX137" s="302"/>
      <c r="AY137" s="302"/>
      <c r="AZ137" s="302"/>
      <c r="BA137" s="302"/>
    </row>
    <row r="138">
      <c r="A138" s="292" t="s">
        <v>777</v>
      </c>
      <c r="B138" s="292"/>
      <c r="C138" s="292">
        <f t="shared" si="9"/>
        <v>2</v>
      </c>
      <c r="D138" s="51" t="b">
        <v>1</v>
      </c>
      <c r="E138" s="53" t="str">
        <f t="shared" si="8"/>
        <v>condemnation_history</v>
      </c>
      <c r="F138" s="53" t="s">
        <v>654</v>
      </c>
      <c r="G138" s="53" t="s">
        <v>958</v>
      </c>
      <c r="H138" s="53" t="str">
        <f t="shared" si="1"/>
        <v>condemnation.inspection_id</v>
      </c>
      <c r="I138" s="299">
        <f>countif(redb_table.field,H138)</f>
        <v>2</v>
      </c>
      <c r="J138" s="299" t="b">
        <v>0</v>
      </c>
      <c r="K138" s="299" t="b">
        <v>0</v>
      </c>
      <c r="L138" s="53" t="s">
        <v>795</v>
      </c>
      <c r="M138" s="53" t="b">
        <v>0</v>
      </c>
      <c r="N138" s="53" t="b">
        <v>0</v>
      </c>
      <c r="O138" s="53"/>
      <c r="P138" s="53"/>
      <c r="Q138" s="312" t="b">
        <v>0</v>
      </c>
      <c r="R138" s="300" t="b">
        <v>0</v>
      </c>
      <c r="S138" s="300" t="b">
        <v>0</v>
      </c>
      <c r="T138" s="300" t="b">
        <v>0</v>
      </c>
      <c r="U138" s="300"/>
      <c r="V138" s="300"/>
      <c r="W138" s="301"/>
      <c r="X138" s="302"/>
      <c r="Y138" s="303" t="b">
        <v>0</v>
      </c>
      <c r="Z138" s="304"/>
      <c r="AA138" s="305"/>
      <c r="AB138" s="306"/>
      <c r="AC138" s="305"/>
      <c r="AD138" s="306"/>
      <c r="AE138" s="302"/>
      <c r="AF138" s="303" t="b">
        <v>0</v>
      </c>
      <c r="AG138" s="304"/>
      <c r="AH138" s="304"/>
      <c r="AI138" s="307"/>
      <c r="AJ138" s="305"/>
      <c r="AK138" s="305"/>
      <c r="AL138" s="305"/>
      <c r="AM138" s="305"/>
      <c r="AN138" s="306"/>
      <c r="AO138" s="305"/>
      <c r="AP138" s="306"/>
      <c r="AQ138" s="302"/>
      <c r="AR138" s="302"/>
      <c r="AS138" s="302"/>
      <c r="AT138" s="302"/>
      <c r="AU138" s="302"/>
      <c r="AV138" s="302"/>
      <c r="AW138" s="302"/>
      <c r="AX138" s="302"/>
      <c r="AY138" s="302"/>
      <c r="AZ138" s="302"/>
      <c r="BA138" s="302"/>
    </row>
    <row r="139">
      <c r="A139" s="292" t="s">
        <v>777</v>
      </c>
      <c r="B139" s="292"/>
      <c r="C139" s="292">
        <f t="shared" si="9"/>
        <v>2</v>
      </c>
      <c r="D139" s="51" t="b">
        <v>1</v>
      </c>
      <c r="E139" s="53" t="str">
        <f t="shared" si="8"/>
        <v>condemnation_history</v>
      </c>
      <c r="F139" s="53" t="s">
        <v>654</v>
      </c>
      <c r="G139" s="53" t="s">
        <v>953</v>
      </c>
      <c r="H139" s="53" t="str">
        <f t="shared" si="1"/>
        <v>condemnation.notification_id</v>
      </c>
      <c r="I139" s="299">
        <f>countif(redb_table.field,H139)</f>
        <v>1</v>
      </c>
      <c r="J139" s="299" t="b">
        <v>0</v>
      </c>
      <c r="K139" s="299" t="b">
        <v>0</v>
      </c>
      <c r="L139" s="53" t="s">
        <v>824</v>
      </c>
      <c r="M139" s="53" t="b">
        <v>0</v>
      </c>
      <c r="N139" s="53" t="b">
        <v>0</v>
      </c>
      <c r="O139" s="53"/>
      <c r="P139" s="53"/>
      <c r="Q139" s="312" t="b">
        <v>0</v>
      </c>
      <c r="R139" s="300" t="b">
        <v>0</v>
      </c>
      <c r="S139" s="300" t="b">
        <v>0</v>
      </c>
      <c r="T139" s="300" t="b">
        <v>0</v>
      </c>
      <c r="U139" s="300"/>
      <c r="V139" s="300"/>
      <c r="W139" s="301"/>
      <c r="X139" s="302"/>
      <c r="Y139" s="303" t="b">
        <v>0</v>
      </c>
      <c r="Z139" s="304"/>
      <c r="AA139" s="305"/>
      <c r="AB139" s="306"/>
      <c r="AC139" s="305"/>
      <c r="AD139" s="306"/>
      <c r="AE139" s="302"/>
      <c r="AF139" s="303" t="b">
        <v>0</v>
      </c>
      <c r="AG139" s="304"/>
      <c r="AH139" s="304"/>
      <c r="AI139" s="307"/>
      <c r="AJ139" s="305"/>
      <c r="AK139" s="305"/>
      <c r="AL139" s="305"/>
      <c r="AM139" s="305"/>
      <c r="AN139" s="306"/>
      <c r="AO139" s="305"/>
      <c r="AP139" s="306"/>
      <c r="AQ139" s="302"/>
      <c r="AR139" s="302"/>
      <c r="AS139" s="302"/>
      <c r="AT139" s="302"/>
      <c r="AU139" s="302"/>
      <c r="AV139" s="302"/>
      <c r="AW139" s="302"/>
      <c r="AX139" s="302"/>
      <c r="AY139" s="302"/>
      <c r="AZ139" s="302"/>
      <c r="BA139" s="302"/>
    </row>
    <row r="140">
      <c r="A140" s="292" t="s">
        <v>777</v>
      </c>
      <c r="B140" s="292"/>
      <c r="C140" s="292">
        <f t="shared" si="9"/>
        <v>2</v>
      </c>
      <c r="D140" s="51" t="b">
        <v>1</v>
      </c>
      <c r="E140" s="53" t="str">
        <f t="shared" si="8"/>
        <v>condemnation_history</v>
      </c>
      <c r="F140" s="53" t="s">
        <v>654</v>
      </c>
      <c r="G140" s="53" t="s">
        <v>960</v>
      </c>
      <c r="H140" s="53" t="str">
        <f t="shared" si="1"/>
        <v>condemnation.condemnation_type</v>
      </c>
      <c r="I140" s="299">
        <f>countif(redb_table.field,H140)</f>
        <v>1</v>
      </c>
      <c r="J140" s="299" t="b">
        <v>0</v>
      </c>
      <c r="K140" s="299" t="b">
        <v>0</v>
      </c>
      <c r="L140" s="53" t="s">
        <v>780</v>
      </c>
      <c r="M140" s="53" t="b">
        <v>0</v>
      </c>
      <c r="N140" s="53" t="b">
        <v>0</v>
      </c>
      <c r="O140" s="53"/>
      <c r="P140" s="53"/>
      <c r="Q140" s="312" t="b">
        <v>0</v>
      </c>
      <c r="R140" s="300" t="b">
        <v>0</v>
      </c>
      <c r="S140" s="300" t="b">
        <v>0</v>
      </c>
      <c r="T140" s="300" t="b">
        <v>0</v>
      </c>
      <c r="U140" s="300"/>
      <c r="V140" s="300"/>
      <c r="W140" s="301"/>
      <c r="X140" s="302"/>
      <c r="Y140" s="303" t="b">
        <v>0</v>
      </c>
      <c r="Z140" s="304"/>
      <c r="AA140" s="305"/>
      <c r="AB140" s="306"/>
      <c r="AC140" s="305"/>
      <c r="AD140" s="306"/>
      <c r="AE140" s="302"/>
      <c r="AF140" s="303" t="b">
        <v>0</v>
      </c>
      <c r="AG140" s="304"/>
      <c r="AH140" s="304"/>
      <c r="AI140" s="307"/>
      <c r="AJ140" s="305"/>
      <c r="AK140" s="305"/>
      <c r="AL140" s="305"/>
      <c r="AM140" s="305"/>
      <c r="AN140" s="306"/>
      <c r="AO140" s="305"/>
      <c r="AP140" s="306"/>
      <c r="AQ140" s="302"/>
      <c r="AR140" s="302"/>
      <c r="AS140" s="302"/>
      <c r="AT140" s="302"/>
      <c r="AU140" s="302"/>
      <c r="AV140" s="302"/>
      <c r="AW140" s="302"/>
      <c r="AX140" s="302"/>
      <c r="AY140" s="302"/>
      <c r="AZ140" s="302"/>
      <c r="BA140" s="302"/>
    </row>
    <row r="141">
      <c r="A141" s="292" t="s">
        <v>777</v>
      </c>
      <c r="B141" s="292"/>
      <c r="C141" s="292">
        <f t="shared" si="9"/>
        <v>2</v>
      </c>
      <c r="D141" s="51" t="b">
        <v>1</v>
      </c>
      <c r="E141" s="53" t="str">
        <f t="shared" si="8"/>
        <v>condemnation_history</v>
      </c>
      <c r="F141" s="53" t="s">
        <v>654</v>
      </c>
      <c r="G141" s="53" t="s">
        <v>961</v>
      </c>
      <c r="H141" s="53" t="str">
        <f t="shared" si="1"/>
        <v>condemnation.status</v>
      </c>
      <c r="I141" s="299">
        <f>countif(redb_table.field,H141)</f>
        <v>1</v>
      </c>
      <c r="J141" s="299" t="b">
        <v>0</v>
      </c>
      <c r="K141" s="299" t="b">
        <v>0</v>
      </c>
      <c r="L141" s="53" t="s">
        <v>780</v>
      </c>
      <c r="M141" s="53" t="b">
        <v>0</v>
      </c>
      <c r="N141" s="53" t="b">
        <v>0</v>
      </c>
      <c r="O141" s="53"/>
      <c r="P141" s="53"/>
      <c r="Q141" s="312" t="b">
        <v>0</v>
      </c>
      <c r="R141" s="300" t="b">
        <v>0</v>
      </c>
      <c r="S141" s="300" t="b">
        <v>0</v>
      </c>
      <c r="T141" s="300" t="b">
        <v>0</v>
      </c>
      <c r="U141" s="300"/>
      <c r="V141" s="300"/>
      <c r="W141" s="301"/>
      <c r="X141" s="302"/>
      <c r="Y141" s="303" t="b">
        <v>0</v>
      </c>
      <c r="Z141" s="304"/>
      <c r="AA141" s="305"/>
      <c r="AB141" s="306"/>
      <c r="AC141" s="305"/>
      <c r="AD141" s="306"/>
      <c r="AE141" s="302"/>
      <c r="AF141" s="303" t="b">
        <v>0</v>
      </c>
      <c r="AG141" s="304"/>
      <c r="AH141" s="304"/>
      <c r="AI141" s="307"/>
      <c r="AJ141" s="305"/>
      <c r="AK141" s="305"/>
      <c r="AL141" s="305"/>
      <c r="AM141" s="305"/>
      <c r="AN141" s="306"/>
      <c r="AO141" s="305"/>
      <c r="AP141" s="306"/>
      <c r="AQ141" s="302"/>
      <c r="AR141" s="302"/>
      <c r="AS141" s="302"/>
      <c r="AT141" s="302"/>
      <c r="AU141" s="302"/>
      <c r="AV141" s="302"/>
      <c r="AW141" s="302"/>
      <c r="AX141" s="302"/>
      <c r="AY141" s="302"/>
      <c r="AZ141" s="302"/>
      <c r="BA141" s="302"/>
    </row>
    <row r="142">
      <c r="A142" s="292" t="s">
        <v>777</v>
      </c>
      <c r="B142" s="292"/>
      <c r="C142" s="292">
        <f t="shared" si="9"/>
        <v>2</v>
      </c>
      <c r="D142" s="51" t="b">
        <v>1</v>
      </c>
      <c r="E142" s="53" t="str">
        <f t="shared" si="8"/>
        <v>condemnation_history</v>
      </c>
      <c r="F142" s="53" t="s">
        <v>654</v>
      </c>
      <c r="G142" s="53" t="s">
        <v>828</v>
      </c>
      <c r="H142" s="53" t="str">
        <f t="shared" si="1"/>
        <v>condemnation.create_date</v>
      </c>
      <c r="I142" s="299">
        <f>countif(redb_table.field,H142)</f>
        <v>1</v>
      </c>
      <c r="J142" s="299" t="b">
        <v>0</v>
      </c>
      <c r="K142" s="299" t="b">
        <v>0</v>
      </c>
      <c r="L142" s="53" t="s">
        <v>824</v>
      </c>
      <c r="M142" s="53" t="b">
        <v>0</v>
      </c>
      <c r="N142" s="53" t="b">
        <v>0</v>
      </c>
      <c r="O142" s="53"/>
      <c r="P142" s="53"/>
      <c r="Q142" s="312" t="b">
        <v>0</v>
      </c>
      <c r="R142" s="300" t="b">
        <v>0</v>
      </c>
      <c r="S142" s="300" t="b">
        <v>0</v>
      </c>
      <c r="T142" s="300" t="b">
        <v>0</v>
      </c>
      <c r="U142" s="300"/>
      <c r="V142" s="300"/>
      <c r="W142" s="301"/>
      <c r="X142" s="302"/>
      <c r="Y142" s="303" t="b">
        <v>0</v>
      </c>
      <c r="Z142" s="304"/>
      <c r="AA142" s="305"/>
      <c r="AB142" s="306"/>
      <c r="AC142" s="305"/>
      <c r="AD142" s="306"/>
      <c r="AE142" s="302"/>
      <c r="AF142" s="303" t="b">
        <v>0</v>
      </c>
      <c r="AG142" s="304"/>
      <c r="AH142" s="304"/>
      <c r="AI142" s="307"/>
      <c r="AJ142" s="305"/>
      <c r="AK142" s="305"/>
      <c r="AL142" s="305"/>
      <c r="AM142" s="305"/>
      <c r="AN142" s="306"/>
      <c r="AO142" s="305"/>
      <c r="AP142" s="306"/>
      <c r="AQ142" s="302"/>
      <c r="AR142" s="302"/>
      <c r="AS142" s="302"/>
      <c r="AT142" s="302"/>
      <c r="AU142" s="302"/>
      <c r="AV142" s="302"/>
      <c r="AW142" s="302"/>
      <c r="AX142" s="302"/>
      <c r="AY142" s="302"/>
      <c r="AZ142" s="302"/>
      <c r="BA142" s="302"/>
    </row>
    <row r="143">
      <c r="A143" s="292" t="s">
        <v>777</v>
      </c>
      <c r="B143" s="292"/>
      <c r="C143" s="292">
        <f t="shared" si="9"/>
        <v>2</v>
      </c>
      <c r="D143" s="51" t="b">
        <v>1</v>
      </c>
      <c r="E143" s="53" t="str">
        <f t="shared" si="8"/>
        <v>condemnation_history</v>
      </c>
      <c r="F143" s="53" t="s">
        <v>654</v>
      </c>
      <c r="G143" s="53" t="s">
        <v>829</v>
      </c>
      <c r="H143" s="53" t="str">
        <f t="shared" si="1"/>
        <v>condemnation.current_flag</v>
      </c>
      <c r="I143" s="299">
        <f>countif(redb_table.field,H143)</f>
        <v>1</v>
      </c>
      <c r="J143" s="299" t="b">
        <v>0</v>
      </c>
      <c r="K143" s="299" t="b">
        <v>1</v>
      </c>
      <c r="L143" s="53" t="s">
        <v>831</v>
      </c>
      <c r="M143" s="53" t="b">
        <v>0</v>
      </c>
      <c r="N143" s="53" t="b">
        <v>0</v>
      </c>
      <c r="O143" s="53"/>
      <c r="P143" s="53"/>
      <c r="Q143" s="312" t="b">
        <v>0</v>
      </c>
      <c r="R143" s="300" t="b">
        <v>0</v>
      </c>
      <c r="S143" s="300" t="b">
        <v>0</v>
      </c>
      <c r="T143" s="300" t="b">
        <v>0</v>
      </c>
      <c r="U143" s="300"/>
      <c r="V143" s="300"/>
      <c r="W143" s="301"/>
      <c r="X143" s="302"/>
      <c r="Y143" s="303" t="b">
        <v>0</v>
      </c>
      <c r="Z143" s="304"/>
      <c r="AA143" s="305"/>
      <c r="AB143" s="306"/>
      <c r="AC143" s="305"/>
      <c r="AD143" s="306"/>
      <c r="AE143" s="302"/>
      <c r="AF143" s="303" t="b">
        <v>0</v>
      </c>
      <c r="AG143" s="304"/>
      <c r="AH143" s="304"/>
      <c r="AI143" s="307"/>
      <c r="AJ143" s="305"/>
      <c r="AK143" s="305"/>
      <c r="AL143" s="305"/>
      <c r="AM143" s="305"/>
      <c r="AN143" s="306"/>
      <c r="AO143" s="305"/>
      <c r="AP143" s="306"/>
      <c r="AQ143" s="302"/>
      <c r="AR143" s="302"/>
      <c r="AS143" s="302"/>
      <c r="AT143" s="302"/>
      <c r="AU143" s="302"/>
      <c r="AV143" s="302"/>
      <c r="AW143" s="302"/>
      <c r="AX143" s="302"/>
      <c r="AY143" s="302"/>
      <c r="AZ143" s="302"/>
      <c r="BA143" s="302"/>
    </row>
    <row r="144">
      <c r="A144" s="292" t="s">
        <v>777</v>
      </c>
      <c r="B144" s="292"/>
      <c r="C144" s="292">
        <f t="shared" si="9"/>
        <v>2</v>
      </c>
      <c r="D144" s="51" t="b">
        <v>1</v>
      </c>
      <c r="E144" s="53" t="str">
        <f t="shared" si="8"/>
        <v>condemnation_history</v>
      </c>
      <c r="F144" s="53" t="s">
        <v>654</v>
      </c>
      <c r="G144" s="53" t="s">
        <v>833</v>
      </c>
      <c r="H144" s="53" t="str">
        <f t="shared" si="1"/>
        <v>condemnation.removed_flag</v>
      </c>
      <c r="I144" s="299">
        <f>countif(redb_table.field,H144)</f>
        <v>1</v>
      </c>
      <c r="J144" s="299" t="b">
        <v>0</v>
      </c>
      <c r="K144" s="299" t="b">
        <v>1</v>
      </c>
      <c r="L144" s="53" t="s">
        <v>831</v>
      </c>
      <c r="M144" s="53" t="b">
        <v>0</v>
      </c>
      <c r="N144" s="53" t="b">
        <v>0</v>
      </c>
      <c r="O144" s="53"/>
      <c r="P144" s="53"/>
      <c r="Q144" s="312" t="b">
        <v>0</v>
      </c>
      <c r="R144" s="300" t="b">
        <v>0</v>
      </c>
      <c r="S144" s="300" t="b">
        <v>0</v>
      </c>
      <c r="T144" s="300" t="b">
        <v>0</v>
      </c>
      <c r="U144" s="300"/>
      <c r="V144" s="300"/>
      <c r="W144" s="301"/>
      <c r="X144" s="302"/>
      <c r="Y144" s="303" t="b">
        <v>0</v>
      </c>
      <c r="Z144" s="304"/>
      <c r="AA144" s="305"/>
      <c r="AB144" s="306"/>
      <c r="AC144" s="305"/>
      <c r="AD144" s="306"/>
      <c r="AE144" s="302"/>
      <c r="AF144" s="303" t="b">
        <v>0</v>
      </c>
      <c r="AG144" s="304"/>
      <c r="AH144" s="304"/>
      <c r="AI144" s="307"/>
      <c r="AJ144" s="305"/>
      <c r="AK144" s="305"/>
      <c r="AL144" s="305"/>
      <c r="AM144" s="305"/>
      <c r="AN144" s="306"/>
      <c r="AO144" s="305"/>
      <c r="AP144" s="306"/>
      <c r="AQ144" s="302"/>
      <c r="AR144" s="302"/>
      <c r="AS144" s="302"/>
      <c r="AT144" s="302"/>
      <c r="AU144" s="302"/>
      <c r="AV144" s="302"/>
      <c r="AW144" s="302"/>
      <c r="AX144" s="302"/>
      <c r="AY144" s="302"/>
      <c r="AZ144" s="302"/>
      <c r="BA144" s="302"/>
    </row>
    <row r="145">
      <c r="A145" s="292" t="s">
        <v>777</v>
      </c>
      <c r="B145" s="292"/>
      <c r="C145" s="292">
        <f t="shared" si="9"/>
        <v>2</v>
      </c>
      <c r="D145" s="51" t="b">
        <v>1</v>
      </c>
      <c r="E145" s="53" t="str">
        <f t="shared" si="8"/>
        <v>condemnation_history</v>
      </c>
      <c r="F145" s="53" t="s">
        <v>654</v>
      </c>
      <c r="G145" s="53" t="s">
        <v>834</v>
      </c>
      <c r="H145" s="53" t="str">
        <f t="shared" si="1"/>
        <v>condemnation.etl_job</v>
      </c>
      <c r="I145" s="299">
        <f>countif(redb_table.field,H145)</f>
        <v>1</v>
      </c>
      <c r="J145" s="299" t="b">
        <v>0</v>
      </c>
      <c r="K145" s="299" t="b">
        <v>0</v>
      </c>
      <c r="L145" s="53" t="s">
        <v>780</v>
      </c>
      <c r="M145" s="53" t="b">
        <v>0</v>
      </c>
      <c r="N145" s="53" t="b">
        <v>0</v>
      </c>
      <c r="O145" s="53"/>
      <c r="P145" s="53"/>
      <c r="Q145" s="312" t="b">
        <v>0</v>
      </c>
      <c r="R145" s="300" t="b">
        <v>0</v>
      </c>
      <c r="S145" s="300" t="b">
        <v>0</v>
      </c>
      <c r="T145" s="300" t="b">
        <v>0</v>
      </c>
      <c r="U145" s="300"/>
      <c r="V145" s="300"/>
      <c r="W145" s="301"/>
      <c r="X145" s="302"/>
      <c r="Y145" s="303" t="b">
        <v>0</v>
      </c>
      <c r="Z145" s="304"/>
      <c r="AA145" s="305"/>
      <c r="AB145" s="306"/>
      <c r="AC145" s="305"/>
      <c r="AD145" s="306"/>
      <c r="AE145" s="302"/>
      <c r="AF145" s="303" t="b">
        <v>0</v>
      </c>
      <c r="AG145" s="304"/>
      <c r="AH145" s="304"/>
      <c r="AI145" s="307"/>
      <c r="AJ145" s="305"/>
      <c r="AK145" s="305"/>
      <c r="AL145" s="305"/>
      <c r="AM145" s="305"/>
      <c r="AN145" s="306"/>
      <c r="AO145" s="305"/>
      <c r="AP145" s="306"/>
      <c r="AQ145" s="302"/>
      <c r="AR145" s="302"/>
      <c r="AS145" s="302"/>
      <c r="AT145" s="302"/>
      <c r="AU145" s="302"/>
      <c r="AV145" s="302"/>
      <c r="AW145" s="302"/>
      <c r="AX145" s="302"/>
      <c r="AY145" s="302"/>
      <c r="AZ145" s="302"/>
      <c r="BA145" s="302"/>
    </row>
    <row r="146">
      <c r="A146" s="292" t="s">
        <v>777</v>
      </c>
      <c r="B146" s="292"/>
      <c r="C146" s="292">
        <f t="shared" si="9"/>
        <v>2</v>
      </c>
      <c r="D146" s="51" t="b">
        <v>1</v>
      </c>
      <c r="E146" s="53" t="str">
        <f t="shared" si="8"/>
        <v>condemnation_history</v>
      </c>
      <c r="F146" s="53" t="s">
        <v>654</v>
      </c>
      <c r="G146" s="53" t="s">
        <v>836</v>
      </c>
      <c r="H146" s="53" t="str">
        <f t="shared" si="1"/>
        <v>condemnation.update_date</v>
      </c>
      <c r="I146" s="299">
        <f>countif(redb_table.field,H146)</f>
        <v>1</v>
      </c>
      <c r="J146" s="299" t="b">
        <v>0</v>
      </c>
      <c r="K146" s="299" t="b">
        <v>0</v>
      </c>
      <c r="L146" s="53" t="s">
        <v>824</v>
      </c>
      <c r="M146" s="53" t="b">
        <v>0</v>
      </c>
      <c r="N146" s="53" t="b">
        <v>0</v>
      </c>
      <c r="O146" s="53"/>
      <c r="P146" s="53"/>
      <c r="Q146" s="312" t="b">
        <v>0</v>
      </c>
      <c r="R146" s="300" t="b">
        <v>0</v>
      </c>
      <c r="S146" s="300" t="b">
        <v>0</v>
      </c>
      <c r="T146" s="300" t="b">
        <v>0</v>
      </c>
      <c r="U146" s="300"/>
      <c r="V146" s="300"/>
      <c r="W146" s="301"/>
      <c r="X146" s="302"/>
      <c r="Y146" s="303" t="b">
        <v>0</v>
      </c>
      <c r="Z146" s="304"/>
      <c r="AA146" s="305"/>
      <c r="AB146" s="306"/>
      <c r="AC146" s="305"/>
      <c r="AD146" s="306"/>
      <c r="AE146" s="302"/>
      <c r="AF146" s="303" t="b">
        <v>0</v>
      </c>
      <c r="AG146" s="304"/>
      <c r="AH146" s="304"/>
      <c r="AI146" s="307"/>
      <c r="AJ146" s="305"/>
      <c r="AK146" s="305"/>
      <c r="AL146" s="305"/>
      <c r="AM146" s="305"/>
      <c r="AN146" s="306"/>
      <c r="AO146" s="305"/>
      <c r="AP146" s="306"/>
      <c r="AQ146" s="302"/>
      <c r="AR146" s="302"/>
      <c r="AS146" s="302"/>
      <c r="AT146" s="302"/>
      <c r="AU146" s="302"/>
      <c r="AV146" s="302"/>
      <c r="AW146" s="302"/>
      <c r="AX146" s="302"/>
      <c r="AY146" s="302"/>
      <c r="AZ146" s="302"/>
      <c r="BA146" s="302"/>
    </row>
    <row r="147">
      <c r="A147" s="292" t="s">
        <v>777</v>
      </c>
      <c r="B147" s="292"/>
      <c r="C147" s="292">
        <f t="shared" si="9"/>
        <v>1</v>
      </c>
      <c r="D147" s="51" t="b">
        <v>1</v>
      </c>
      <c r="E147" s="53" t="str">
        <f t="shared" si="8"/>
        <v>inspection_history</v>
      </c>
      <c r="F147" s="53" t="s">
        <v>655</v>
      </c>
      <c r="G147" s="53" t="s">
        <v>958</v>
      </c>
      <c r="H147" s="53" t="str">
        <f t="shared" si="1"/>
        <v>inspection.inspection_id</v>
      </c>
      <c r="I147" s="299">
        <f>countif(redb_table.field,H147)</f>
        <v>1</v>
      </c>
      <c r="J147" s="299" t="b">
        <v>1</v>
      </c>
      <c r="K147" s="299" t="b">
        <v>0</v>
      </c>
      <c r="L147" s="53" t="s">
        <v>795</v>
      </c>
      <c r="M147" s="53" t="b">
        <v>0</v>
      </c>
      <c r="N147" s="53" t="b">
        <v>0</v>
      </c>
      <c r="O147" s="53"/>
      <c r="P147" s="53"/>
      <c r="Q147" s="312" t="b">
        <v>0</v>
      </c>
      <c r="R147" s="300" t="b">
        <v>0</v>
      </c>
      <c r="S147" s="300" t="b">
        <v>0</v>
      </c>
      <c r="T147" s="300" t="b">
        <v>0</v>
      </c>
      <c r="U147" s="300"/>
      <c r="V147" s="300"/>
      <c r="W147" s="301"/>
      <c r="X147" s="302"/>
      <c r="Y147" s="303" t="b">
        <v>0</v>
      </c>
      <c r="Z147" s="304"/>
      <c r="AA147" s="305"/>
      <c r="AB147" s="306"/>
      <c r="AC147" s="305"/>
      <c r="AD147" s="306"/>
      <c r="AE147" s="302"/>
      <c r="AF147" s="303" t="b">
        <v>0</v>
      </c>
      <c r="AG147" s="304"/>
      <c r="AH147" s="304"/>
      <c r="AI147" s="307"/>
      <c r="AJ147" s="305"/>
      <c r="AK147" s="305"/>
      <c r="AL147" s="305"/>
      <c r="AM147" s="305"/>
      <c r="AN147" s="306"/>
      <c r="AO147" s="305"/>
      <c r="AP147" s="306"/>
      <c r="AQ147" s="302"/>
      <c r="AR147" s="302"/>
      <c r="AS147" s="302"/>
      <c r="AT147" s="302"/>
      <c r="AU147" s="302"/>
      <c r="AV147" s="302"/>
      <c r="AW147" s="302"/>
      <c r="AX147" s="302"/>
      <c r="AY147" s="302"/>
      <c r="AZ147" s="302"/>
      <c r="BA147" s="302"/>
    </row>
    <row r="148">
      <c r="A148" s="292" t="s">
        <v>777</v>
      </c>
      <c r="B148" s="292"/>
      <c r="C148" s="292">
        <f t="shared" si="9"/>
        <v>1</v>
      </c>
      <c r="D148" s="51" t="b">
        <v>1</v>
      </c>
      <c r="E148" s="53" t="str">
        <f t="shared" si="8"/>
        <v>inspection_history</v>
      </c>
      <c r="F148" s="53" t="s">
        <v>655</v>
      </c>
      <c r="G148" s="53" t="s">
        <v>838</v>
      </c>
      <c r="H148" s="53" t="str">
        <f t="shared" si="1"/>
        <v>inspection.building_id</v>
      </c>
      <c r="I148" s="299">
        <f>countif(redb_table.field,H148)</f>
        <v>2</v>
      </c>
      <c r="J148" s="299" t="b">
        <v>0</v>
      </c>
      <c r="K148" s="299" t="b">
        <v>0</v>
      </c>
      <c r="L148" s="53" t="s">
        <v>795</v>
      </c>
      <c r="M148" s="53" t="b">
        <v>0</v>
      </c>
      <c r="N148" s="53" t="b">
        <v>0</v>
      </c>
      <c r="O148" s="53"/>
      <c r="P148" s="53"/>
      <c r="Q148" s="312" t="b">
        <v>0</v>
      </c>
      <c r="R148" s="300" t="b">
        <v>0</v>
      </c>
      <c r="S148" s="300" t="b">
        <v>0</v>
      </c>
      <c r="T148" s="300" t="b">
        <v>0</v>
      </c>
      <c r="U148" s="300"/>
      <c r="V148" s="300"/>
      <c r="W148" s="301"/>
      <c r="X148" s="302"/>
      <c r="Y148" s="303" t="b">
        <v>0</v>
      </c>
      <c r="Z148" s="304"/>
      <c r="AA148" s="305"/>
      <c r="AB148" s="306"/>
      <c r="AC148" s="305"/>
      <c r="AD148" s="306"/>
      <c r="AE148" s="302"/>
      <c r="AF148" s="303" t="b">
        <v>0</v>
      </c>
      <c r="AG148" s="304"/>
      <c r="AH148" s="304"/>
      <c r="AI148" s="307"/>
      <c r="AJ148" s="305"/>
      <c r="AK148" s="305"/>
      <c r="AL148" s="305"/>
      <c r="AM148" s="305"/>
      <c r="AN148" s="306"/>
      <c r="AO148" s="305"/>
      <c r="AP148" s="306"/>
      <c r="AQ148" s="302"/>
      <c r="AR148" s="302"/>
      <c r="AS148" s="302"/>
      <c r="AT148" s="302"/>
      <c r="AU148" s="302"/>
      <c r="AV148" s="302"/>
      <c r="AW148" s="302"/>
      <c r="AX148" s="302"/>
      <c r="AY148" s="302"/>
      <c r="AZ148" s="302"/>
      <c r="BA148" s="302"/>
    </row>
    <row r="149">
      <c r="A149" s="292" t="s">
        <v>777</v>
      </c>
      <c r="B149" s="292"/>
      <c r="C149" s="292">
        <f t="shared" si="9"/>
        <v>1</v>
      </c>
      <c r="D149" s="51" t="b">
        <v>1</v>
      </c>
      <c r="E149" s="53" t="str">
        <f t="shared" si="8"/>
        <v>inspection_history</v>
      </c>
      <c r="F149" s="53" t="s">
        <v>655</v>
      </c>
      <c r="G149" s="53" t="s">
        <v>965</v>
      </c>
      <c r="H149" s="53" t="str">
        <f t="shared" si="1"/>
        <v>inspection.inspection_date</v>
      </c>
      <c r="I149" s="299">
        <f>countif(redb_table.field,H149)</f>
        <v>1</v>
      </c>
      <c r="J149" s="299" t="b">
        <v>0</v>
      </c>
      <c r="K149" s="299" t="b">
        <v>0</v>
      </c>
      <c r="L149" s="53" t="s">
        <v>824</v>
      </c>
      <c r="M149" s="53" t="b">
        <v>0</v>
      </c>
      <c r="N149" s="53" t="b">
        <v>0</v>
      </c>
      <c r="O149" s="53"/>
      <c r="P149" s="53"/>
      <c r="Q149" s="312" t="b">
        <v>0</v>
      </c>
      <c r="R149" s="300" t="b">
        <v>0</v>
      </c>
      <c r="S149" s="300" t="b">
        <v>0</v>
      </c>
      <c r="T149" s="300" t="b">
        <v>0</v>
      </c>
      <c r="U149" s="300"/>
      <c r="V149" s="300"/>
      <c r="W149" s="301"/>
      <c r="X149" s="302"/>
      <c r="Y149" s="303" t="b">
        <v>0</v>
      </c>
      <c r="Z149" s="304"/>
      <c r="AA149" s="305"/>
      <c r="AB149" s="306"/>
      <c r="AC149" s="305"/>
      <c r="AD149" s="306"/>
      <c r="AE149" s="302"/>
      <c r="AF149" s="303" t="b">
        <v>0</v>
      </c>
      <c r="AG149" s="304"/>
      <c r="AH149" s="304"/>
      <c r="AI149" s="307"/>
      <c r="AJ149" s="305"/>
      <c r="AK149" s="305"/>
      <c r="AL149" s="305"/>
      <c r="AM149" s="305"/>
      <c r="AN149" s="306"/>
      <c r="AO149" s="305"/>
      <c r="AP149" s="306"/>
      <c r="AQ149" s="302"/>
      <c r="AR149" s="302"/>
      <c r="AS149" s="302"/>
      <c r="AT149" s="302"/>
      <c r="AU149" s="302"/>
      <c r="AV149" s="302"/>
      <c r="AW149" s="302"/>
      <c r="AX149" s="302"/>
      <c r="AY149" s="302"/>
      <c r="AZ149" s="302"/>
      <c r="BA149" s="302"/>
    </row>
    <row r="150">
      <c r="A150" s="292" t="s">
        <v>777</v>
      </c>
      <c r="B150" s="292"/>
      <c r="C150" s="292">
        <f t="shared" si="9"/>
        <v>1</v>
      </c>
      <c r="D150" s="51" t="b">
        <v>1</v>
      </c>
      <c r="E150" s="53" t="str">
        <f t="shared" si="8"/>
        <v>inspection_history</v>
      </c>
      <c r="F150" s="53" t="s">
        <v>655</v>
      </c>
      <c r="G150" s="53" t="s">
        <v>966</v>
      </c>
      <c r="H150" s="53" t="str">
        <f t="shared" si="1"/>
        <v>inspection.inspection_type_id</v>
      </c>
      <c r="I150" s="299">
        <f>countif(redb_table.field,H150)</f>
        <v>2</v>
      </c>
      <c r="J150" s="299" t="b">
        <v>0</v>
      </c>
      <c r="K150" s="299" t="b">
        <v>0</v>
      </c>
      <c r="L150" s="53" t="s">
        <v>795</v>
      </c>
      <c r="M150" s="53" t="b">
        <v>0</v>
      </c>
      <c r="N150" s="53" t="b">
        <v>0</v>
      </c>
      <c r="O150" s="53"/>
      <c r="P150" s="53"/>
      <c r="Q150" s="312" t="b">
        <v>0</v>
      </c>
      <c r="R150" s="300" t="b">
        <v>0</v>
      </c>
      <c r="S150" s="300" t="b">
        <v>0</v>
      </c>
      <c r="T150" s="300" t="b">
        <v>0</v>
      </c>
      <c r="U150" s="300"/>
      <c r="V150" s="300"/>
      <c r="W150" s="301"/>
      <c r="X150" s="302"/>
      <c r="Y150" s="303" t="b">
        <v>0</v>
      </c>
      <c r="Z150" s="304"/>
      <c r="AA150" s="305"/>
      <c r="AB150" s="306"/>
      <c r="AC150" s="305"/>
      <c r="AD150" s="306"/>
      <c r="AE150" s="302"/>
      <c r="AF150" s="303" t="b">
        <v>0</v>
      </c>
      <c r="AG150" s="304"/>
      <c r="AH150" s="304"/>
      <c r="AI150" s="307"/>
      <c r="AJ150" s="305"/>
      <c r="AK150" s="305"/>
      <c r="AL150" s="305"/>
      <c r="AM150" s="305"/>
      <c r="AN150" s="306"/>
      <c r="AO150" s="305"/>
      <c r="AP150" s="306"/>
      <c r="AQ150" s="302"/>
      <c r="AR150" s="302"/>
      <c r="AS150" s="302"/>
      <c r="AT150" s="302"/>
      <c r="AU150" s="302"/>
      <c r="AV150" s="302"/>
      <c r="AW150" s="302"/>
      <c r="AX150" s="302"/>
      <c r="AY150" s="302"/>
      <c r="AZ150" s="302"/>
      <c r="BA150" s="302"/>
    </row>
    <row r="151">
      <c r="A151" s="292" t="s">
        <v>777</v>
      </c>
      <c r="B151" s="292"/>
      <c r="C151" s="292">
        <f t="shared" si="9"/>
        <v>1</v>
      </c>
      <c r="D151" s="51" t="b">
        <v>1</v>
      </c>
      <c r="E151" s="53" t="str">
        <f t="shared" si="8"/>
        <v>inspection_history</v>
      </c>
      <c r="F151" s="53" t="s">
        <v>655</v>
      </c>
      <c r="G151" s="53" t="s">
        <v>968</v>
      </c>
      <c r="H151" s="53" t="str">
        <f t="shared" si="1"/>
        <v>inspection.number_of_violations</v>
      </c>
      <c r="I151" s="299">
        <f>countif(redb_table.field,H151)</f>
        <v>1</v>
      </c>
      <c r="J151" s="299" t="b">
        <v>0</v>
      </c>
      <c r="K151" s="299" t="b">
        <v>0</v>
      </c>
      <c r="L151" s="53" t="s">
        <v>795</v>
      </c>
      <c r="M151" s="53" t="b">
        <v>0</v>
      </c>
      <c r="N151" s="53" t="b">
        <v>0</v>
      </c>
      <c r="O151" s="53"/>
      <c r="P151" s="53"/>
      <c r="Q151" s="312" t="b">
        <v>0</v>
      </c>
      <c r="R151" s="300" t="b">
        <v>0</v>
      </c>
      <c r="S151" s="300" t="b">
        <v>0</v>
      </c>
      <c r="T151" s="300" t="b">
        <v>0</v>
      </c>
      <c r="U151" s="300"/>
      <c r="V151" s="300"/>
      <c r="W151" s="301"/>
      <c r="X151" s="302"/>
      <c r="Y151" s="303" t="b">
        <v>0</v>
      </c>
      <c r="Z151" s="304"/>
      <c r="AA151" s="305"/>
      <c r="AB151" s="306"/>
      <c r="AC151" s="305"/>
      <c r="AD151" s="306"/>
      <c r="AE151" s="302"/>
      <c r="AF151" s="303" t="b">
        <v>0</v>
      </c>
      <c r="AG151" s="304"/>
      <c r="AH151" s="304"/>
      <c r="AI151" s="307"/>
      <c r="AJ151" s="305"/>
      <c r="AK151" s="305"/>
      <c r="AL151" s="305"/>
      <c r="AM151" s="305"/>
      <c r="AN151" s="306"/>
      <c r="AO151" s="305"/>
      <c r="AP151" s="306"/>
      <c r="AQ151" s="302"/>
      <c r="AR151" s="302"/>
      <c r="AS151" s="302"/>
      <c r="AT151" s="302"/>
      <c r="AU151" s="302"/>
      <c r="AV151" s="302"/>
      <c r="AW151" s="302"/>
      <c r="AX151" s="302"/>
      <c r="AY151" s="302"/>
      <c r="AZ151" s="302"/>
      <c r="BA151" s="302"/>
    </row>
    <row r="152">
      <c r="A152" s="292" t="s">
        <v>777</v>
      </c>
      <c r="B152" s="292"/>
      <c r="C152" s="292">
        <f t="shared" si="9"/>
        <v>1</v>
      </c>
      <c r="D152" s="51" t="b">
        <v>1</v>
      </c>
      <c r="E152" s="53" t="str">
        <f t="shared" si="8"/>
        <v>inspection_history</v>
      </c>
      <c r="F152" s="53" t="s">
        <v>655</v>
      </c>
      <c r="G152" s="53" t="s">
        <v>969</v>
      </c>
      <c r="H152" s="53" t="str">
        <f t="shared" si="1"/>
        <v>inspection.date_entered</v>
      </c>
      <c r="I152" s="299">
        <f>countif(redb_table.field,H152)</f>
        <v>1</v>
      </c>
      <c r="J152" s="299" t="b">
        <v>0</v>
      </c>
      <c r="K152" s="299" t="b">
        <v>0</v>
      </c>
      <c r="L152" s="53" t="s">
        <v>824</v>
      </c>
      <c r="M152" s="53" t="b">
        <v>0</v>
      </c>
      <c r="N152" s="53" t="b">
        <v>0</v>
      </c>
      <c r="O152" s="53"/>
      <c r="P152" s="53"/>
      <c r="Q152" s="312" t="b">
        <v>0</v>
      </c>
      <c r="R152" s="300" t="b">
        <v>0</v>
      </c>
      <c r="S152" s="300" t="b">
        <v>0</v>
      </c>
      <c r="T152" s="300" t="b">
        <v>0</v>
      </c>
      <c r="U152" s="300"/>
      <c r="V152" s="300"/>
      <c r="W152" s="301"/>
      <c r="X152" s="302"/>
      <c r="Y152" s="303" t="b">
        <v>0</v>
      </c>
      <c r="Z152" s="304"/>
      <c r="AA152" s="305"/>
      <c r="AB152" s="306"/>
      <c r="AC152" s="305"/>
      <c r="AD152" s="306"/>
      <c r="AE152" s="302"/>
      <c r="AF152" s="303" t="b">
        <v>0</v>
      </c>
      <c r="AG152" s="304"/>
      <c r="AH152" s="304"/>
      <c r="AI152" s="307"/>
      <c r="AJ152" s="305"/>
      <c r="AK152" s="305"/>
      <c r="AL152" s="305"/>
      <c r="AM152" s="305"/>
      <c r="AN152" s="306"/>
      <c r="AO152" s="305"/>
      <c r="AP152" s="306"/>
      <c r="AQ152" s="302"/>
      <c r="AR152" s="302"/>
      <c r="AS152" s="302"/>
      <c r="AT152" s="302"/>
      <c r="AU152" s="302"/>
      <c r="AV152" s="302"/>
      <c r="AW152" s="302"/>
      <c r="AX152" s="302"/>
      <c r="AY152" s="302"/>
      <c r="AZ152" s="302"/>
      <c r="BA152" s="302"/>
    </row>
    <row r="153">
      <c r="A153" s="292" t="s">
        <v>777</v>
      </c>
      <c r="B153" s="292"/>
      <c r="C153" s="292">
        <f t="shared" si="9"/>
        <v>1</v>
      </c>
      <c r="D153" s="51" t="b">
        <v>1</v>
      </c>
      <c r="E153" s="53" t="str">
        <f t="shared" si="8"/>
        <v>inspection_history</v>
      </c>
      <c r="F153" s="53" t="s">
        <v>655</v>
      </c>
      <c r="G153" s="53" t="s">
        <v>953</v>
      </c>
      <c r="H153" s="53" t="str">
        <f t="shared" si="1"/>
        <v>inspection.notification_id</v>
      </c>
      <c r="I153" s="299">
        <f>countif(redb_table.field,H153)</f>
        <v>1</v>
      </c>
      <c r="J153" s="299" t="b">
        <v>0</v>
      </c>
      <c r="K153" s="299" t="b">
        <v>0</v>
      </c>
      <c r="L153" s="53" t="s">
        <v>795</v>
      </c>
      <c r="M153" s="53" t="b">
        <v>0</v>
      </c>
      <c r="N153" s="53" t="b">
        <v>0</v>
      </c>
      <c r="O153" s="53"/>
      <c r="P153" s="53"/>
      <c r="Q153" s="312" t="b">
        <v>0</v>
      </c>
      <c r="R153" s="300" t="b">
        <v>0</v>
      </c>
      <c r="S153" s="300" t="b">
        <v>0</v>
      </c>
      <c r="T153" s="300" t="b">
        <v>0</v>
      </c>
      <c r="U153" s="300"/>
      <c r="V153" s="300"/>
      <c r="W153" s="301"/>
      <c r="X153" s="302"/>
      <c r="Y153" s="303" t="b">
        <v>0</v>
      </c>
      <c r="Z153" s="304"/>
      <c r="AA153" s="305"/>
      <c r="AB153" s="306"/>
      <c r="AC153" s="305"/>
      <c r="AD153" s="306"/>
      <c r="AE153" s="302"/>
      <c r="AF153" s="303" t="b">
        <v>0</v>
      </c>
      <c r="AG153" s="304"/>
      <c r="AH153" s="304"/>
      <c r="AI153" s="307"/>
      <c r="AJ153" s="305"/>
      <c r="AK153" s="305"/>
      <c r="AL153" s="305"/>
      <c r="AM153" s="305"/>
      <c r="AN153" s="306"/>
      <c r="AO153" s="305"/>
      <c r="AP153" s="306"/>
      <c r="AQ153" s="302"/>
      <c r="AR153" s="302"/>
      <c r="AS153" s="302"/>
      <c r="AT153" s="302"/>
      <c r="AU153" s="302"/>
      <c r="AV153" s="302"/>
      <c r="AW153" s="302"/>
      <c r="AX153" s="302"/>
      <c r="AY153" s="302"/>
      <c r="AZ153" s="302"/>
      <c r="BA153" s="302"/>
    </row>
    <row r="154">
      <c r="A154" s="292" t="s">
        <v>777</v>
      </c>
      <c r="B154" s="292"/>
      <c r="C154" s="292">
        <f t="shared" si="9"/>
        <v>1</v>
      </c>
      <c r="D154" s="51" t="b">
        <v>1</v>
      </c>
      <c r="E154" s="53" t="str">
        <f t="shared" si="8"/>
        <v>inspection_history</v>
      </c>
      <c r="F154" s="53" t="s">
        <v>655</v>
      </c>
      <c r="G154" s="53" t="s">
        <v>970</v>
      </c>
      <c r="H154" s="53" t="str">
        <f t="shared" si="1"/>
        <v>inspection.original_reinspect_date</v>
      </c>
      <c r="I154" s="299">
        <f>countif(redb_table.field,H154)</f>
        <v>1</v>
      </c>
      <c r="J154" s="299" t="b">
        <v>0</v>
      </c>
      <c r="K154" s="299" t="b">
        <v>0</v>
      </c>
      <c r="L154" s="53" t="s">
        <v>824</v>
      </c>
      <c r="M154" s="53" t="b">
        <v>0</v>
      </c>
      <c r="N154" s="53" t="b">
        <v>0</v>
      </c>
      <c r="O154" s="53"/>
      <c r="P154" s="53"/>
      <c r="Q154" s="312" t="b">
        <v>0</v>
      </c>
      <c r="R154" s="300" t="b">
        <v>0</v>
      </c>
      <c r="S154" s="300" t="b">
        <v>0</v>
      </c>
      <c r="T154" s="300" t="b">
        <v>0</v>
      </c>
      <c r="U154" s="300"/>
      <c r="V154" s="300"/>
      <c r="W154" s="301"/>
      <c r="X154" s="302"/>
      <c r="Y154" s="303" t="b">
        <v>0</v>
      </c>
      <c r="Z154" s="304"/>
      <c r="AA154" s="305"/>
      <c r="AB154" s="306"/>
      <c r="AC154" s="305"/>
      <c r="AD154" s="306"/>
      <c r="AE154" s="302"/>
      <c r="AF154" s="303" t="b">
        <v>0</v>
      </c>
      <c r="AG154" s="304"/>
      <c r="AH154" s="304"/>
      <c r="AI154" s="307"/>
      <c r="AJ154" s="305"/>
      <c r="AK154" s="305"/>
      <c r="AL154" s="305"/>
      <c r="AM154" s="305"/>
      <c r="AN154" s="306"/>
      <c r="AO154" s="305"/>
      <c r="AP154" s="306"/>
      <c r="AQ154" s="302"/>
      <c r="AR154" s="302"/>
      <c r="AS154" s="302"/>
      <c r="AT154" s="302"/>
      <c r="AU154" s="302"/>
      <c r="AV154" s="302"/>
      <c r="AW154" s="302"/>
      <c r="AX154" s="302"/>
      <c r="AY154" s="302"/>
      <c r="AZ154" s="302"/>
      <c r="BA154" s="302"/>
    </row>
    <row r="155">
      <c r="A155" s="292" t="s">
        <v>777</v>
      </c>
      <c r="B155" s="292"/>
      <c r="C155" s="292">
        <f t="shared" si="9"/>
        <v>1</v>
      </c>
      <c r="D155" s="51" t="b">
        <v>1</v>
      </c>
      <c r="E155" s="53" t="str">
        <f t="shared" si="8"/>
        <v>inspection_history</v>
      </c>
      <c r="F155" s="53" t="s">
        <v>655</v>
      </c>
      <c r="G155" s="53" t="s">
        <v>971</v>
      </c>
      <c r="H155" s="53" t="str">
        <f t="shared" si="1"/>
        <v>inspection.misc_reinspect_date</v>
      </c>
      <c r="I155" s="299">
        <f>countif(redb_table.field,H155)</f>
        <v>1</v>
      </c>
      <c r="J155" s="299" t="b">
        <v>0</v>
      </c>
      <c r="K155" s="299" t="b">
        <v>0</v>
      </c>
      <c r="L155" s="53" t="s">
        <v>824</v>
      </c>
      <c r="M155" s="53" t="b">
        <v>0</v>
      </c>
      <c r="N155" s="53" t="b">
        <v>0</v>
      </c>
      <c r="O155" s="53"/>
      <c r="P155" s="53"/>
      <c r="Q155" s="312" t="b">
        <v>0</v>
      </c>
      <c r="R155" s="300" t="b">
        <v>0</v>
      </c>
      <c r="S155" s="300" t="b">
        <v>0</v>
      </c>
      <c r="T155" s="300" t="b">
        <v>0</v>
      </c>
      <c r="U155" s="300"/>
      <c r="V155" s="300"/>
      <c r="W155" s="301"/>
      <c r="X155" s="302"/>
      <c r="Y155" s="303" t="b">
        <v>0</v>
      </c>
      <c r="Z155" s="304"/>
      <c r="AA155" s="305"/>
      <c r="AB155" s="306"/>
      <c r="AC155" s="305"/>
      <c r="AD155" s="306"/>
      <c r="AE155" s="302"/>
      <c r="AF155" s="303" t="b">
        <v>0</v>
      </c>
      <c r="AG155" s="304"/>
      <c r="AH155" s="304"/>
      <c r="AI155" s="307"/>
      <c r="AJ155" s="305"/>
      <c r="AK155" s="305"/>
      <c r="AL155" s="305"/>
      <c r="AM155" s="305"/>
      <c r="AN155" s="306"/>
      <c r="AO155" s="305"/>
      <c r="AP155" s="306"/>
      <c r="AQ155" s="302"/>
      <c r="AR155" s="302"/>
      <c r="AS155" s="302"/>
      <c r="AT155" s="302"/>
      <c r="AU155" s="302"/>
      <c r="AV155" s="302"/>
      <c r="AW155" s="302"/>
      <c r="AX155" s="302"/>
      <c r="AY155" s="302"/>
      <c r="AZ155" s="302"/>
      <c r="BA155" s="302"/>
    </row>
    <row r="156">
      <c r="A156" s="292" t="s">
        <v>777</v>
      </c>
      <c r="B156" s="292"/>
      <c r="C156" s="292">
        <f t="shared" si="9"/>
        <v>1</v>
      </c>
      <c r="D156" s="51" t="b">
        <v>1</v>
      </c>
      <c r="E156" s="53" t="str">
        <f t="shared" si="8"/>
        <v>inspection_history</v>
      </c>
      <c r="F156" s="53" t="s">
        <v>655</v>
      </c>
      <c r="G156" s="53" t="s">
        <v>972</v>
      </c>
      <c r="H156" s="53" t="str">
        <f t="shared" si="1"/>
        <v>inspection.date_abated</v>
      </c>
      <c r="I156" s="299">
        <f>countif(redb_table.field,H156)</f>
        <v>1</v>
      </c>
      <c r="J156" s="299" t="b">
        <v>0</v>
      </c>
      <c r="K156" s="299" t="b">
        <v>0</v>
      </c>
      <c r="L156" s="53" t="s">
        <v>824</v>
      </c>
      <c r="M156" s="53" t="b">
        <v>0</v>
      </c>
      <c r="N156" s="53" t="b">
        <v>0</v>
      </c>
      <c r="O156" s="53"/>
      <c r="P156" s="53"/>
      <c r="Q156" s="312" t="b">
        <v>0</v>
      </c>
      <c r="R156" s="300" t="b">
        <v>0</v>
      </c>
      <c r="S156" s="300" t="b">
        <v>0</v>
      </c>
      <c r="T156" s="300" t="b">
        <v>0</v>
      </c>
      <c r="U156" s="300"/>
      <c r="V156" s="300"/>
      <c r="W156" s="301"/>
      <c r="X156" s="302"/>
      <c r="Y156" s="303" t="b">
        <v>0</v>
      </c>
      <c r="Z156" s="304"/>
      <c r="AA156" s="305"/>
      <c r="AB156" s="306"/>
      <c r="AC156" s="305"/>
      <c r="AD156" s="306"/>
      <c r="AE156" s="302"/>
      <c r="AF156" s="303" t="b">
        <v>0</v>
      </c>
      <c r="AG156" s="304"/>
      <c r="AH156" s="304"/>
      <c r="AI156" s="307"/>
      <c r="AJ156" s="305"/>
      <c r="AK156" s="305"/>
      <c r="AL156" s="305"/>
      <c r="AM156" s="305"/>
      <c r="AN156" s="306"/>
      <c r="AO156" s="305"/>
      <c r="AP156" s="306"/>
      <c r="AQ156" s="302"/>
      <c r="AR156" s="302"/>
      <c r="AS156" s="302"/>
      <c r="AT156" s="302"/>
      <c r="AU156" s="302"/>
      <c r="AV156" s="302"/>
      <c r="AW156" s="302"/>
      <c r="AX156" s="302"/>
      <c r="AY156" s="302"/>
      <c r="AZ156" s="302"/>
      <c r="BA156" s="302"/>
    </row>
    <row r="157">
      <c r="A157" s="292" t="s">
        <v>777</v>
      </c>
      <c r="B157" s="292"/>
      <c r="C157" s="292">
        <f t="shared" si="9"/>
        <v>1</v>
      </c>
      <c r="D157" s="51" t="b">
        <v>1</v>
      </c>
      <c r="E157" s="53" t="str">
        <f t="shared" si="8"/>
        <v>inspection_history</v>
      </c>
      <c r="F157" s="53" t="s">
        <v>655</v>
      </c>
      <c r="G157" s="53" t="s">
        <v>973</v>
      </c>
      <c r="H157" s="53" t="str">
        <f t="shared" si="1"/>
        <v>inspection.date_complied</v>
      </c>
      <c r="I157" s="299">
        <f>countif(redb_table.field,H157)</f>
        <v>1</v>
      </c>
      <c r="J157" s="299" t="b">
        <v>0</v>
      </c>
      <c r="K157" s="299" t="b">
        <v>0</v>
      </c>
      <c r="L157" s="53" t="s">
        <v>824</v>
      </c>
      <c r="M157" s="53" t="b">
        <v>0</v>
      </c>
      <c r="N157" s="53" t="b">
        <v>0</v>
      </c>
      <c r="O157" s="53"/>
      <c r="P157" s="53"/>
      <c r="Q157" s="312" t="b">
        <v>0</v>
      </c>
      <c r="R157" s="300" t="b">
        <v>0</v>
      </c>
      <c r="S157" s="300" t="b">
        <v>0</v>
      </c>
      <c r="T157" s="300" t="b">
        <v>0</v>
      </c>
      <c r="U157" s="300"/>
      <c r="V157" s="300"/>
      <c r="W157" s="301"/>
      <c r="X157" s="302"/>
      <c r="Y157" s="303" t="b">
        <v>0</v>
      </c>
      <c r="Z157" s="304"/>
      <c r="AA157" s="305"/>
      <c r="AB157" s="306"/>
      <c r="AC157" s="305"/>
      <c r="AD157" s="306"/>
      <c r="AE157" s="302"/>
      <c r="AF157" s="303" t="b">
        <v>0</v>
      </c>
      <c r="AG157" s="304"/>
      <c r="AH157" s="304"/>
      <c r="AI157" s="307"/>
      <c r="AJ157" s="305"/>
      <c r="AK157" s="305"/>
      <c r="AL157" s="305"/>
      <c r="AM157" s="305"/>
      <c r="AN157" s="306"/>
      <c r="AO157" s="305"/>
      <c r="AP157" s="306"/>
      <c r="AQ157" s="302"/>
      <c r="AR157" s="302"/>
      <c r="AS157" s="302"/>
      <c r="AT157" s="302"/>
      <c r="AU157" s="302"/>
      <c r="AV157" s="302"/>
      <c r="AW157" s="302"/>
      <c r="AX157" s="302"/>
      <c r="AY157" s="302"/>
      <c r="AZ157" s="302"/>
      <c r="BA157" s="302"/>
    </row>
    <row r="158">
      <c r="A158" s="292" t="s">
        <v>777</v>
      </c>
      <c r="B158" s="292"/>
      <c r="C158" s="292">
        <f t="shared" si="9"/>
        <v>1</v>
      </c>
      <c r="D158" s="51" t="b">
        <v>1</v>
      </c>
      <c r="E158" s="53" t="str">
        <f t="shared" si="8"/>
        <v>inspection_history</v>
      </c>
      <c r="F158" s="53" t="s">
        <v>655</v>
      </c>
      <c r="G158" s="53" t="s">
        <v>974</v>
      </c>
      <c r="H158" s="53" t="str">
        <f t="shared" si="1"/>
        <v>inspection.original_inspector_number</v>
      </c>
      <c r="I158" s="299">
        <f>countif(redb_table.field,H158)</f>
        <v>1</v>
      </c>
      <c r="J158" s="299" t="b">
        <v>0</v>
      </c>
      <c r="K158" s="299" t="b">
        <v>0</v>
      </c>
      <c r="L158" s="53" t="s">
        <v>795</v>
      </c>
      <c r="M158" s="53" t="b">
        <v>0</v>
      </c>
      <c r="N158" s="53" t="b">
        <v>0</v>
      </c>
      <c r="O158" s="53"/>
      <c r="P158" s="53"/>
      <c r="Q158" s="312" t="b">
        <v>0</v>
      </c>
      <c r="R158" s="300" t="b">
        <v>0</v>
      </c>
      <c r="S158" s="300" t="b">
        <v>0</v>
      </c>
      <c r="T158" s="300" t="b">
        <v>0</v>
      </c>
      <c r="U158" s="300"/>
      <c r="V158" s="300"/>
      <c r="W158" s="301"/>
      <c r="X158" s="302"/>
      <c r="Y158" s="303" t="b">
        <v>0</v>
      </c>
      <c r="Z158" s="304"/>
      <c r="AA158" s="305"/>
      <c r="AB158" s="306"/>
      <c r="AC158" s="305"/>
      <c r="AD158" s="306"/>
      <c r="AE158" s="302"/>
      <c r="AF158" s="303" t="b">
        <v>0</v>
      </c>
      <c r="AG158" s="304"/>
      <c r="AH158" s="304"/>
      <c r="AI158" s="307"/>
      <c r="AJ158" s="305"/>
      <c r="AK158" s="305"/>
      <c r="AL158" s="305"/>
      <c r="AM158" s="305"/>
      <c r="AN158" s="306"/>
      <c r="AO158" s="305"/>
      <c r="AP158" s="306"/>
      <c r="AQ158" s="302"/>
      <c r="AR158" s="302"/>
      <c r="AS158" s="302"/>
      <c r="AT158" s="302"/>
      <c r="AU158" s="302"/>
      <c r="AV158" s="302"/>
      <c r="AW158" s="302"/>
      <c r="AX158" s="302"/>
      <c r="AY158" s="302"/>
      <c r="AZ158" s="302"/>
      <c r="BA158" s="302"/>
    </row>
    <row r="159">
      <c r="A159" s="292" t="s">
        <v>777</v>
      </c>
      <c r="B159" s="292"/>
      <c r="C159" s="292">
        <f t="shared" si="9"/>
        <v>1</v>
      </c>
      <c r="D159" s="51" t="b">
        <v>1</v>
      </c>
      <c r="E159" s="53" t="str">
        <f t="shared" si="8"/>
        <v>inspection_history</v>
      </c>
      <c r="F159" s="53" t="s">
        <v>655</v>
      </c>
      <c r="G159" s="53" t="s">
        <v>828</v>
      </c>
      <c r="H159" s="53" t="str">
        <f t="shared" si="1"/>
        <v>inspection.create_date</v>
      </c>
      <c r="I159" s="299">
        <f>countif(redb_table.field,H159)</f>
        <v>1</v>
      </c>
      <c r="J159" s="299" t="b">
        <v>0</v>
      </c>
      <c r="K159" s="299" t="b">
        <v>0</v>
      </c>
      <c r="L159" s="53" t="s">
        <v>824</v>
      </c>
      <c r="M159" s="53" t="b">
        <v>0</v>
      </c>
      <c r="N159" s="53" t="b">
        <v>0</v>
      </c>
      <c r="O159" s="53"/>
      <c r="P159" s="53"/>
      <c r="Q159" s="312" t="b">
        <v>0</v>
      </c>
      <c r="R159" s="300" t="b">
        <v>0</v>
      </c>
      <c r="S159" s="300" t="b">
        <v>0</v>
      </c>
      <c r="T159" s="300" t="b">
        <v>0</v>
      </c>
      <c r="U159" s="300"/>
      <c r="V159" s="300"/>
      <c r="W159" s="301"/>
      <c r="X159" s="302"/>
      <c r="Y159" s="303" t="b">
        <v>0</v>
      </c>
      <c r="Z159" s="304"/>
      <c r="AA159" s="305"/>
      <c r="AB159" s="306"/>
      <c r="AC159" s="305"/>
      <c r="AD159" s="306"/>
      <c r="AE159" s="302"/>
      <c r="AF159" s="303" t="b">
        <v>0</v>
      </c>
      <c r="AG159" s="304"/>
      <c r="AH159" s="304"/>
      <c r="AI159" s="307"/>
      <c r="AJ159" s="305"/>
      <c r="AK159" s="305"/>
      <c r="AL159" s="305"/>
      <c r="AM159" s="305"/>
      <c r="AN159" s="306"/>
      <c r="AO159" s="305"/>
      <c r="AP159" s="306"/>
      <c r="AQ159" s="302"/>
      <c r="AR159" s="302"/>
      <c r="AS159" s="302"/>
      <c r="AT159" s="302"/>
      <c r="AU159" s="302"/>
      <c r="AV159" s="302"/>
      <c r="AW159" s="302"/>
      <c r="AX159" s="302"/>
      <c r="AY159" s="302"/>
      <c r="AZ159" s="302"/>
      <c r="BA159" s="302"/>
    </row>
    <row r="160">
      <c r="A160" s="292" t="s">
        <v>777</v>
      </c>
      <c r="B160" s="292"/>
      <c r="C160" s="292">
        <f t="shared" si="9"/>
        <v>1</v>
      </c>
      <c r="D160" s="51" t="b">
        <v>1</v>
      </c>
      <c r="E160" s="53" t="str">
        <f t="shared" si="8"/>
        <v>inspection_history</v>
      </c>
      <c r="F160" s="53" t="s">
        <v>655</v>
      </c>
      <c r="G160" s="53" t="s">
        <v>829</v>
      </c>
      <c r="H160" s="53" t="str">
        <f t="shared" si="1"/>
        <v>inspection.current_flag</v>
      </c>
      <c r="I160" s="299">
        <f>countif(redb_table.field,H160)</f>
        <v>1</v>
      </c>
      <c r="J160" s="299" t="b">
        <v>0</v>
      </c>
      <c r="K160" s="299" t="b">
        <v>1</v>
      </c>
      <c r="L160" s="53" t="s">
        <v>831</v>
      </c>
      <c r="M160" s="53" t="b">
        <v>0</v>
      </c>
      <c r="N160" s="53" t="b">
        <v>0</v>
      </c>
      <c r="O160" s="53"/>
      <c r="P160" s="53"/>
      <c r="Q160" s="312" t="b">
        <v>0</v>
      </c>
      <c r="R160" s="300" t="b">
        <v>0</v>
      </c>
      <c r="S160" s="300" t="b">
        <v>0</v>
      </c>
      <c r="T160" s="300" t="b">
        <v>0</v>
      </c>
      <c r="U160" s="300"/>
      <c r="V160" s="300"/>
      <c r="W160" s="301"/>
      <c r="X160" s="302"/>
      <c r="Y160" s="303" t="b">
        <v>0</v>
      </c>
      <c r="Z160" s="304"/>
      <c r="AA160" s="305"/>
      <c r="AB160" s="306"/>
      <c r="AC160" s="305"/>
      <c r="AD160" s="306"/>
      <c r="AE160" s="302"/>
      <c r="AF160" s="303" t="b">
        <v>0</v>
      </c>
      <c r="AG160" s="304"/>
      <c r="AH160" s="304"/>
      <c r="AI160" s="307"/>
      <c r="AJ160" s="305"/>
      <c r="AK160" s="305"/>
      <c r="AL160" s="305"/>
      <c r="AM160" s="305"/>
      <c r="AN160" s="306"/>
      <c r="AO160" s="305"/>
      <c r="AP160" s="306"/>
      <c r="AQ160" s="302"/>
      <c r="AR160" s="302"/>
      <c r="AS160" s="302"/>
      <c r="AT160" s="302"/>
      <c r="AU160" s="302"/>
      <c r="AV160" s="302"/>
      <c r="AW160" s="302"/>
      <c r="AX160" s="302"/>
      <c r="AY160" s="302"/>
      <c r="AZ160" s="302"/>
      <c r="BA160" s="302"/>
    </row>
    <row r="161">
      <c r="A161" s="292" t="s">
        <v>777</v>
      </c>
      <c r="B161" s="292"/>
      <c r="C161" s="292">
        <f t="shared" si="9"/>
        <v>1</v>
      </c>
      <c r="D161" s="51" t="b">
        <v>1</v>
      </c>
      <c r="E161" s="53" t="str">
        <f t="shared" si="8"/>
        <v>inspection_history</v>
      </c>
      <c r="F161" s="53" t="s">
        <v>655</v>
      </c>
      <c r="G161" s="53" t="s">
        <v>833</v>
      </c>
      <c r="H161" s="53" t="str">
        <f t="shared" si="1"/>
        <v>inspection.removed_flag</v>
      </c>
      <c r="I161" s="299">
        <f>countif(redb_table.field,H161)</f>
        <v>1</v>
      </c>
      <c r="J161" s="299" t="b">
        <v>0</v>
      </c>
      <c r="K161" s="299" t="b">
        <v>1</v>
      </c>
      <c r="L161" s="53" t="s">
        <v>831</v>
      </c>
      <c r="M161" s="53" t="b">
        <v>0</v>
      </c>
      <c r="N161" s="53" t="b">
        <v>0</v>
      </c>
      <c r="O161" s="53"/>
      <c r="P161" s="53"/>
      <c r="Q161" s="312" t="b">
        <v>0</v>
      </c>
      <c r="R161" s="300" t="b">
        <v>0</v>
      </c>
      <c r="S161" s="300" t="b">
        <v>0</v>
      </c>
      <c r="T161" s="300" t="b">
        <v>0</v>
      </c>
      <c r="U161" s="300"/>
      <c r="V161" s="300"/>
      <c r="W161" s="301"/>
      <c r="X161" s="302"/>
      <c r="Y161" s="303" t="b">
        <v>0</v>
      </c>
      <c r="Z161" s="304"/>
      <c r="AA161" s="305"/>
      <c r="AB161" s="306"/>
      <c r="AC161" s="305"/>
      <c r="AD161" s="306"/>
      <c r="AE161" s="302"/>
      <c r="AF161" s="303" t="b">
        <v>0</v>
      </c>
      <c r="AG161" s="304"/>
      <c r="AH161" s="304"/>
      <c r="AI161" s="307"/>
      <c r="AJ161" s="305"/>
      <c r="AK161" s="305"/>
      <c r="AL161" s="305"/>
      <c r="AM161" s="305"/>
      <c r="AN161" s="306"/>
      <c r="AO161" s="305"/>
      <c r="AP161" s="306"/>
      <c r="AQ161" s="302"/>
      <c r="AR161" s="302"/>
      <c r="AS161" s="302"/>
      <c r="AT161" s="302"/>
      <c r="AU161" s="302"/>
      <c r="AV161" s="302"/>
      <c r="AW161" s="302"/>
      <c r="AX161" s="302"/>
      <c r="AY161" s="302"/>
      <c r="AZ161" s="302"/>
      <c r="BA161" s="302"/>
    </row>
    <row r="162">
      <c r="A162" s="292" t="s">
        <v>777</v>
      </c>
      <c r="B162" s="292"/>
      <c r="C162" s="292">
        <f t="shared" si="9"/>
        <v>1</v>
      </c>
      <c r="D162" s="51" t="b">
        <v>1</v>
      </c>
      <c r="E162" s="53" t="str">
        <f t="shared" si="8"/>
        <v>inspection_history</v>
      </c>
      <c r="F162" s="53" t="s">
        <v>655</v>
      </c>
      <c r="G162" s="53" t="s">
        <v>834</v>
      </c>
      <c r="H162" s="53" t="str">
        <f t="shared" si="1"/>
        <v>inspection.etl_job</v>
      </c>
      <c r="I162" s="299">
        <f>countif(redb_table.field,H162)</f>
        <v>1</v>
      </c>
      <c r="J162" s="299" t="b">
        <v>0</v>
      </c>
      <c r="K162" s="299" t="b">
        <v>0</v>
      </c>
      <c r="L162" s="53" t="s">
        <v>780</v>
      </c>
      <c r="M162" s="53" t="b">
        <v>0</v>
      </c>
      <c r="N162" s="53" t="b">
        <v>0</v>
      </c>
      <c r="O162" s="53"/>
      <c r="P162" s="53"/>
      <c r="Q162" s="312" t="b">
        <v>0</v>
      </c>
      <c r="R162" s="300" t="b">
        <v>0</v>
      </c>
      <c r="S162" s="300" t="b">
        <v>0</v>
      </c>
      <c r="T162" s="300" t="b">
        <v>0</v>
      </c>
      <c r="U162" s="300"/>
      <c r="V162" s="300"/>
      <c r="W162" s="301"/>
      <c r="X162" s="302"/>
      <c r="Y162" s="303" t="b">
        <v>0</v>
      </c>
      <c r="Z162" s="304"/>
      <c r="AA162" s="305"/>
      <c r="AB162" s="306"/>
      <c r="AC162" s="305"/>
      <c r="AD162" s="306"/>
      <c r="AE162" s="302"/>
      <c r="AF162" s="303" t="b">
        <v>0</v>
      </c>
      <c r="AG162" s="304"/>
      <c r="AH162" s="304"/>
      <c r="AI162" s="307"/>
      <c r="AJ162" s="305"/>
      <c r="AK162" s="305"/>
      <c r="AL162" s="305"/>
      <c r="AM162" s="305"/>
      <c r="AN162" s="306"/>
      <c r="AO162" s="305"/>
      <c r="AP162" s="306"/>
      <c r="AQ162" s="302"/>
      <c r="AR162" s="302"/>
      <c r="AS162" s="302"/>
      <c r="AT162" s="302"/>
      <c r="AU162" s="302"/>
      <c r="AV162" s="302"/>
      <c r="AW162" s="302"/>
      <c r="AX162" s="302"/>
      <c r="AY162" s="302"/>
      <c r="AZ162" s="302"/>
      <c r="BA162" s="302"/>
    </row>
    <row r="163">
      <c r="A163" s="292" t="s">
        <v>777</v>
      </c>
      <c r="B163" s="292"/>
      <c r="C163" s="292">
        <f t="shared" si="9"/>
        <v>1</v>
      </c>
      <c r="D163" s="51" t="b">
        <v>1</v>
      </c>
      <c r="E163" s="53" t="str">
        <f t="shared" si="8"/>
        <v>inspection_history</v>
      </c>
      <c r="F163" s="53" t="s">
        <v>655</v>
      </c>
      <c r="G163" s="53" t="s">
        <v>836</v>
      </c>
      <c r="H163" s="53" t="str">
        <f t="shared" si="1"/>
        <v>inspection.update_date</v>
      </c>
      <c r="I163" s="299">
        <f>countif(redb_table.field,H163)</f>
        <v>1</v>
      </c>
      <c r="J163" s="299" t="b">
        <v>0</v>
      </c>
      <c r="K163" s="299" t="b">
        <v>0</v>
      </c>
      <c r="L163" s="53" t="s">
        <v>824</v>
      </c>
      <c r="M163" s="53" t="b">
        <v>0</v>
      </c>
      <c r="N163" s="53" t="b">
        <v>0</v>
      </c>
      <c r="O163" s="53"/>
      <c r="P163" s="53"/>
      <c r="Q163" s="312" t="b">
        <v>0</v>
      </c>
      <c r="R163" s="300" t="b">
        <v>0</v>
      </c>
      <c r="S163" s="300" t="b">
        <v>0</v>
      </c>
      <c r="T163" s="300" t="b">
        <v>0</v>
      </c>
      <c r="U163" s="300"/>
      <c r="V163" s="300"/>
      <c r="W163" s="301"/>
      <c r="X163" s="302"/>
      <c r="Y163" s="303" t="b">
        <v>0</v>
      </c>
      <c r="Z163" s="304"/>
      <c r="AA163" s="305"/>
      <c r="AB163" s="306"/>
      <c r="AC163" s="305"/>
      <c r="AD163" s="306"/>
      <c r="AE163" s="302"/>
      <c r="AF163" s="303" t="b">
        <v>0</v>
      </c>
      <c r="AG163" s="304"/>
      <c r="AH163" s="304"/>
      <c r="AI163" s="307"/>
      <c r="AJ163" s="305"/>
      <c r="AK163" s="305"/>
      <c r="AL163" s="305"/>
      <c r="AM163" s="305"/>
      <c r="AN163" s="306"/>
      <c r="AO163" s="305"/>
      <c r="AP163" s="306"/>
      <c r="AQ163" s="302"/>
      <c r="AR163" s="302"/>
      <c r="AS163" s="302"/>
      <c r="AT163" s="302"/>
      <c r="AU163" s="302"/>
      <c r="AV163" s="302"/>
      <c r="AW163" s="302"/>
      <c r="AX163" s="302"/>
      <c r="AY163" s="302"/>
      <c r="AZ163" s="302"/>
      <c r="BA163" s="302"/>
    </row>
    <row r="164">
      <c r="A164" s="292" t="s">
        <v>777</v>
      </c>
      <c r="B164" s="292"/>
      <c r="C164" s="292">
        <f t="shared" si="9"/>
        <v>2</v>
      </c>
      <c r="D164" s="51" t="b">
        <v>1</v>
      </c>
      <c r="E164" s="53" t="str">
        <f t="shared" si="8"/>
        <v>assessment_history</v>
      </c>
      <c r="F164" s="53" t="s">
        <v>656</v>
      </c>
      <c r="G164" s="53" t="s">
        <v>978</v>
      </c>
      <c r="H164" s="53" t="str">
        <f t="shared" si="1"/>
        <v>assessment.assessment_id</v>
      </c>
      <c r="I164" s="299">
        <f>countif(redb_table.field,H164)</f>
        <v>1</v>
      </c>
      <c r="J164" s="299" t="b">
        <v>1</v>
      </c>
      <c r="K164" s="299" t="b">
        <v>0</v>
      </c>
      <c r="L164" s="53" t="s">
        <v>795</v>
      </c>
      <c r="M164" s="53" t="b">
        <v>0</v>
      </c>
      <c r="N164" s="53" t="b">
        <v>0</v>
      </c>
      <c r="O164" s="53"/>
      <c r="P164" s="53"/>
      <c r="Q164" s="312" t="b">
        <v>0</v>
      </c>
      <c r="R164" s="300" t="b">
        <v>0</v>
      </c>
      <c r="S164" s="300" t="b">
        <v>0</v>
      </c>
      <c r="T164" s="300" t="b">
        <v>0</v>
      </c>
      <c r="U164" s="300"/>
      <c r="V164" s="300"/>
      <c r="W164" s="301"/>
      <c r="X164" s="302"/>
      <c r="Y164" s="303" t="b">
        <v>0</v>
      </c>
      <c r="Z164" s="304"/>
      <c r="AA164" s="305"/>
      <c r="AB164" s="306"/>
      <c r="AC164" s="305"/>
      <c r="AD164" s="306"/>
      <c r="AE164" s="302"/>
      <c r="AF164" s="303" t="b">
        <v>0</v>
      </c>
      <c r="AG164" s="304"/>
      <c r="AH164" s="304"/>
      <c r="AI164" s="307"/>
      <c r="AJ164" s="305"/>
      <c r="AK164" s="305"/>
      <c r="AL164" s="305"/>
      <c r="AM164" s="305"/>
      <c r="AN164" s="306"/>
      <c r="AO164" s="305"/>
      <c r="AP164" s="306"/>
      <c r="AQ164" s="302"/>
      <c r="AR164" s="302"/>
      <c r="AS164" s="302"/>
      <c r="AT164" s="302"/>
      <c r="AU164" s="302"/>
      <c r="AV164" s="302"/>
      <c r="AW164" s="302"/>
      <c r="AX164" s="302"/>
      <c r="AY164" s="302"/>
      <c r="AZ164" s="302"/>
      <c r="BA164" s="302"/>
    </row>
    <row r="165">
      <c r="A165" s="292" t="s">
        <v>777</v>
      </c>
      <c r="B165" s="292"/>
      <c r="C165" s="292">
        <f t="shared" si="9"/>
        <v>2</v>
      </c>
      <c r="D165" s="51" t="b">
        <v>1</v>
      </c>
      <c r="E165" s="53" t="str">
        <f t="shared" si="8"/>
        <v>assessment_history</v>
      </c>
      <c r="F165" s="53" t="s">
        <v>656</v>
      </c>
      <c r="G165" s="53" t="s">
        <v>778</v>
      </c>
      <c r="H165" s="53" t="str">
        <f t="shared" si="1"/>
        <v>assessment.parcel_id</v>
      </c>
      <c r="I165" s="299">
        <f>countif(redb_table.field,H165)</f>
        <v>2</v>
      </c>
      <c r="J165" s="299" t="b">
        <v>0</v>
      </c>
      <c r="K165" s="299" t="b">
        <v>0</v>
      </c>
      <c r="L165" s="53" t="s">
        <v>795</v>
      </c>
      <c r="M165" s="53" t="b">
        <v>0</v>
      </c>
      <c r="N165" s="53" t="b">
        <v>0</v>
      </c>
      <c r="O165" s="53"/>
      <c r="P165" s="53"/>
      <c r="Q165" s="312" t="b">
        <v>0</v>
      </c>
      <c r="R165" s="300" t="b">
        <v>0</v>
      </c>
      <c r="S165" s="300" t="b">
        <v>0</v>
      </c>
      <c r="T165" s="300" t="b">
        <v>0</v>
      </c>
      <c r="U165" s="300"/>
      <c r="V165" s="300"/>
      <c r="W165" s="301"/>
      <c r="X165" s="302"/>
      <c r="Y165" s="303" t="b">
        <v>0</v>
      </c>
      <c r="Z165" s="304"/>
      <c r="AA165" s="305"/>
      <c r="AB165" s="306"/>
      <c r="AC165" s="305"/>
      <c r="AD165" s="306"/>
      <c r="AE165" s="302"/>
      <c r="AF165" s="303" t="b">
        <v>0</v>
      </c>
      <c r="AG165" s="304"/>
      <c r="AH165" s="304"/>
      <c r="AI165" s="307"/>
      <c r="AJ165" s="305"/>
      <c r="AK165" s="305"/>
      <c r="AL165" s="305"/>
      <c r="AM165" s="305"/>
      <c r="AN165" s="306"/>
      <c r="AO165" s="305"/>
      <c r="AP165" s="306"/>
      <c r="AQ165" s="302"/>
      <c r="AR165" s="302"/>
      <c r="AS165" s="302"/>
      <c r="AT165" s="302"/>
      <c r="AU165" s="302"/>
      <c r="AV165" s="302"/>
      <c r="AW165" s="302"/>
      <c r="AX165" s="302"/>
      <c r="AY165" s="302"/>
      <c r="AZ165" s="302"/>
      <c r="BA165" s="302"/>
    </row>
    <row r="166">
      <c r="A166" s="292" t="s">
        <v>777</v>
      </c>
      <c r="B166" s="292"/>
      <c r="C166" s="292">
        <f t="shared" si="9"/>
        <v>2</v>
      </c>
      <c r="D166" s="51" t="b">
        <v>1</v>
      </c>
      <c r="E166" s="53" t="str">
        <f t="shared" si="8"/>
        <v>assessment_history</v>
      </c>
      <c r="F166" s="53" t="s">
        <v>656</v>
      </c>
      <c r="G166" s="53" t="s">
        <v>980</v>
      </c>
      <c r="H166" s="53" t="str">
        <f t="shared" si="1"/>
        <v>assessment.assessment_date</v>
      </c>
      <c r="I166" s="299">
        <f>countif(redb_table.field,H166)</f>
        <v>1</v>
      </c>
      <c r="J166" s="299" t="b">
        <v>0</v>
      </c>
      <c r="K166" s="299" t="b">
        <v>0</v>
      </c>
      <c r="L166" s="53" t="s">
        <v>824</v>
      </c>
      <c r="M166" s="53" t="b">
        <v>0</v>
      </c>
      <c r="N166" s="53" t="b">
        <v>0</v>
      </c>
      <c r="O166" s="53"/>
      <c r="P166" s="53"/>
      <c r="Q166" s="312" t="b">
        <v>0</v>
      </c>
      <c r="R166" s="300" t="b">
        <v>0</v>
      </c>
      <c r="S166" s="300" t="b">
        <v>0</v>
      </c>
      <c r="T166" s="300" t="b">
        <v>0</v>
      </c>
      <c r="U166" s="300"/>
      <c r="V166" s="300"/>
      <c r="W166" s="301"/>
      <c r="X166" s="302"/>
      <c r="Y166" s="303" t="b">
        <v>0</v>
      </c>
      <c r="Z166" s="304"/>
      <c r="AA166" s="305"/>
      <c r="AB166" s="306"/>
      <c r="AC166" s="305"/>
      <c r="AD166" s="306"/>
      <c r="AE166" s="302"/>
      <c r="AF166" s="303" t="b">
        <v>0</v>
      </c>
      <c r="AG166" s="304"/>
      <c r="AH166" s="304"/>
      <c r="AI166" s="307"/>
      <c r="AJ166" s="305"/>
      <c r="AK166" s="305"/>
      <c r="AL166" s="305"/>
      <c r="AM166" s="305"/>
      <c r="AN166" s="306"/>
      <c r="AO166" s="305"/>
      <c r="AP166" s="306"/>
      <c r="AQ166" s="302"/>
      <c r="AR166" s="302"/>
      <c r="AS166" s="302"/>
      <c r="AT166" s="302"/>
      <c r="AU166" s="302"/>
      <c r="AV166" s="302"/>
      <c r="AW166" s="302"/>
      <c r="AX166" s="302"/>
      <c r="AY166" s="302"/>
      <c r="AZ166" s="302"/>
      <c r="BA166" s="302"/>
    </row>
    <row r="167">
      <c r="A167" s="292" t="s">
        <v>777</v>
      </c>
      <c r="B167" s="292"/>
      <c r="C167" s="292">
        <f t="shared" si="9"/>
        <v>2</v>
      </c>
      <c r="D167" s="51" t="b">
        <v>1</v>
      </c>
      <c r="E167" s="53" t="str">
        <f t="shared" si="8"/>
        <v>assessment_history</v>
      </c>
      <c r="F167" s="53" t="s">
        <v>656</v>
      </c>
      <c r="G167" s="53" t="s">
        <v>981</v>
      </c>
      <c r="H167" s="53" t="str">
        <f t="shared" si="1"/>
        <v>assessment.assessment_amount</v>
      </c>
      <c r="I167" s="299">
        <f>countif(redb_table.field,H167)</f>
        <v>1</v>
      </c>
      <c r="J167" s="299" t="b">
        <v>0</v>
      </c>
      <c r="K167" s="299" t="b">
        <v>0</v>
      </c>
      <c r="L167" s="53" t="s">
        <v>822</v>
      </c>
      <c r="M167" s="53" t="b">
        <v>0</v>
      </c>
      <c r="N167" s="53" t="b">
        <v>0</v>
      </c>
      <c r="O167" s="53"/>
      <c r="P167" s="53"/>
      <c r="Q167" s="312" t="b">
        <v>0</v>
      </c>
      <c r="R167" s="300" t="b">
        <v>0</v>
      </c>
      <c r="S167" s="300" t="b">
        <v>0</v>
      </c>
      <c r="T167" s="300" t="b">
        <v>0</v>
      </c>
      <c r="U167" s="300"/>
      <c r="V167" s="300"/>
      <c r="W167" s="301"/>
      <c r="X167" s="302"/>
      <c r="Y167" s="303" t="b">
        <v>0</v>
      </c>
      <c r="Z167" s="304"/>
      <c r="AA167" s="305"/>
      <c r="AB167" s="306"/>
      <c r="AC167" s="305"/>
      <c r="AD167" s="306"/>
      <c r="AE167" s="302"/>
      <c r="AF167" s="303" t="b">
        <v>0</v>
      </c>
      <c r="AG167" s="304"/>
      <c r="AH167" s="304"/>
      <c r="AI167" s="307"/>
      <c r="AJ167" s="305"/>
      <c r="AK167" s="305"/>
      <c r="AL167" s="305"/>
      <c r="AM167" s="305"/>
      <c r="AN167" s="306"/>
      <c r="AO167" s="305"/>
      <c r="AP167" s="306"/>
      <c r="AQ167" s="302"/>
      <c r="AR167" s="302"/>
      <c r="AS167" s="302"/>
      <c r="AT167" s="302"/>
      <c r="AU167" s="302"/>
      <c r="AV167" s="302"/>
      <c r="AW167" s="302"/>
      <c r="AX167" s="302"/>
      <c r="AY167" s="302"/>
      <c r="AZ167" s="302"/>
      <c r="BA167" s="302"/>
    </row>
    <row r="168">
      <c r="A168" s="292" t="s">
        <v>777</v>
      </c>
      <c r="B168" s="292"/>
      <c r="C168" s="292">
        <f t="shared" si="9"/>
        <v>2</v>
      </c>
      <c r="D168" s="51" t="b">
        <v>1</v>
      </c>
      <c r="E168" s="53" t="str">
        <f t="shared" si="8"/>
        <v>assessment_history</v>
      </c>
      <c r="F168" s="53" t="s">
        <v>656</v>
      </c>
      <c r="G168" s="53" t="s">
        <v>983</v>
      </c>
      <c r="H168" s="53" t="str">
        <f t="shared" si="1"/>
        <v>assessment.land_value</v>
      </c>
      <c r="I168" s="299">
        <f>countif(redb_table.field,H168)</f>
        <v>1</v>
      </c>
      <c r="J168" s="299" t="b">
        <v>0</v>
      </c>
      <c r="K168" s="299" t="b">
        <v>0</v>
      </c>
      <c r="L168" s="53" t="s">
        <v>822</v>
      </c>
      <c r="M168" s="53" t="b">
        <v>0</v>
      </c>
      <c r="N168" s="53" t="b">
        <v>0</v>
      </c>
      <c r="O168" s="53"/>
      <c r="P168" s="53"/>
      <c r="Q168" s="312" t="b">
        <v>0</v>
      </c>
      <c r="R168" s="300" t="b">
        <v>0</v>
      </c>
      <c r="S168" s="300" t="b">
        <v>0</v>
      </c>
      <c r="T168" s="300" t="b">
        <v>0</v>
      </c>
      <c r="U168" s="300"/>
      <c r="V168" s="300"/>
      <c r="W168" s="301"/>
      <c r="X168" s="302"/>
      <c r="Y168" s="303" t="b">
        <v>0</v>
      </c>
      <c r="Z168" s="304"/>
      <c r="AA168" s="305"/>
      <c r="AB168" s="306"/>
      <c r="AC168" s="305"/>
      <c r="AD168" s="306"/>
      <c r="AE168" s="302"/>
      <c r="AF168" s="303" t="b">
        <v>0</v>
      </c>
      <c r="AG168" s="304"/>
      <c r="AH168" s="304"/>
      <c r="AI168" s="307"/>
      <c r="AJ168" s="305"/>
      <c r="AK168" s="305"/>
      <c r="AL168" s="305"/>
      <c r="AM168" s="305"/>
      <c r="AN168" s="306"/>
      <c r="AO168" s="305"/>
      <c r="AP168" s="306"/>
      <c r="AQ168" s="302"/>
      <c r="AR168" s="302"/>
      <c r="AS168" s="302"/>
      <c r="AT168" s="302"/>
      <c r="AU168" s="302"/>
      <c r="AV168" s="302"/>
      <c r="AW168" s="302"/>
      <c r="AX168" s="302"/>
      <c r="AY168" s="302"/>
      <c r="AZ168" s="302"/>
      <c r="BA168" s="302"/>
    </row>
    <row r="169">
      <c r="A169" s="292" t="s">
        <v>777</v>
      </c>
      <c r="B169" s="292"/>
      <c r="C169" s="292">
        <f t="shared" si="9"/>
        <v>2</v>
      </c>
      <c r="D169" s="51" t="b">
        <v>1</v>
      </c>
      <c r="E169" s="53" t="str">
        <f t="shared" si="8"/>
        <v>assessment_history</v>
      </c>
      <c r="F169" s="53" t="s">
        <v>656</v>
      </c>
      <c r="G169" s="53" t="s">
        <v>984</v>
      </c>
      <c r="H169" s="53" t="str">
        <f t="shared" si="1"/>
        <v>assessment.improvement_value</v>
      </c>
      <c r="I169" s="299">
        <f>countif(redb_table.field,H169)</f>
        <v>1</v>
      </c>
      <c r="J169" s="299" t="b">
        <v>0</v>
      </c>
      <c r="K169" s="299" t="b">
        <v>0</v>
      </c>
      <c r="L169" s="53" t="s">
        <v>822</v>
      </c>
      <c r="M169" s="53" t="b">
        <v>0</v>
      </c>
      <c r="N169" s="53" t="b">
        <v>0</v>
      </c>
      <c r="O169" s="53"/>
      <c r="P169" s="53"/>
      <c r="Q169" s="312" t="b">
        <v>0</v>
      </c>
      <c r="R169" s="300" t="b">
        <v>0</v>
      </c>
      <c r="S169" s="300" t="b">
        <v>0</v>
      </c>
      <c r="T169" s="300" t="b">
        <v>0</v>
      </c>
      <c r="U169" s="300"/>
      <c r="V169" s="300"/>
      <c r="W169" s="301"/>
      <c r="X169" s="302"/>
      <c r="Y169" s="303" t="b">
        <v>0</v>
      </c>
      <c r="Z169" s="304"/>
      <c r="AA169" s="305"/>
      <c r="AB169" s="306"/>
      <c r="AC169" s="305"/>
      <c r="AD169" s="306"/>
      <c r="AE169" s="302"/>
      <c r="AF169" s="303" t="b">
        <v>0</v>
      </c>
      <c r="AG169" s="304"/>
      <c r="AH169" s="304"/>
      <c r="AI169" s="307"/>
      <c r="AJ169" s="305"/>
      <c r="AK169" s="305"/>
      <c r="AL169" s="305"/>
      <c r="AM169" s="305"/>
      <c r="AN169" s="306"/>
      <c r="AO169" s="305"/>
      <c r="AP169" s="306"/>
      <c r="AQ169" s="302"/>
      <c r="AR169" s="302"/>
      <c r="AS169" s="302"/>
      <c r="AT169" s="302"/>
      <c r="AU169" s="302"/>
      <c r="AV169" s="302"/>
      <c r="AW169" s="302"/>
      <c r="AX169" s="302"/>
      <c r="AY169" s="302"/>
      <c r="AZ169" s="302"/>
      <c r="BA169" s="302"/>
    </row>
    <row r="170">
      <c r="A170" s="292" t="s">
        <v>777</v>
      </c>
      <c r="B170" s="292"/>
      <c r="C170" s="292">
        <f t="shared" si="9"/>
        <v>2</v>
      </c>
      <c r="D170" s="51" t="b">
        <v>1</v>
      </c>
      <c r="E170" s="53" t="str">
        <f t="shared" si="8"/>
        <v>assessment_history</v>
      </c>
      <c r="F170" s="53" t="s">
        <v>656</v>
      </c>
      <c r="G170" s="53" t="s">
        <v>986</v>
      </c>
      <c r="H170" s="53" t="str">
        <f t="shared" si="1"/>
        <v>assessment.bill_land</v>
      </c>
      <c r="I170" s="299">
        <f>countif(redb_table.field,H170)</f>
        <v>1</v>
      </c>
      <c r="J170" s="299" t="b">
        <v>0</v>
      </c>
      <c r="K170" s="299" t="b">
        <v>0</v>
      </c>
      <c r="L170" s="53" t="s">
        <v>822</v>
      </c>
      <c r="M170" s="53" t="b">
        <v>0</v>
      </c>
      <c r="N170" s="53" t="b">
        <v>0</v>
      </c>
      <c r="O170" s="53"/>
      <c r="P170" s="53"/>
      <c r="Q170" s="312" t="b">
        <v>0</v>
      </c>
      <c r="R170" s="300" t="b">
        <v>0</v>
      </c>
      <c r="S170" s="300" t="b">
        <v>0</v>
      </c>
      <c r="T170" s="300" t="b">
        <v>0</v>
      </c>
      <c r="U170" s="300"/>
      <c r="V170" s="300"/>
      <c r="W170" s="301"/>
      <c r="X170" s="302"/>
      <c r="Y170" s="303" t="b">
        <v>0</v>
      </c>
      <c r="Z170" s="304"/>
      <c r="AA170" s="305"/>
      <c r="AB170" s="306"/>
      <c r="AC170" s="305"/>
      <c r="AD170" s="306"/>
      <c r="AE170" s="302"/>
      <c r="AF170" s="303" t="b">
        <v>0</v>
      </c>
      <c r="AG170" s="304"/>
      <c r="AH170" s="304"/>
      <c r="AI170" s="307"/>
      <c r="AJ170" s="305"/>
      <c r="AK170" s="305"/>
      <c r="AL170" s="305"/>
      <c r="AM170" s="305"/>
      <c r="AN170" s="306"/>
      <c r="AO170" s="305"/>
      <c r="AP170" s="306"/>
      <c r="AQ170" s="302"/>
      <c r="AR170" s="302"/>
      <c r="AS170" s="302"/>
      <c r="AT170" s="302"/>
      <c r="AU170" s="302"/>
      <c r="AV170" s="302"/>
      <c r="AW170" s="302"/>
      <c r="AX170" s="302"/>
      <c r="AY170" s="302"/>
      <c r="AZ170" s="302"/>
      <c r="BA170" s="302"/>
    </row>
    <row r="171">
      <c r="A171" s="292" t="s">
        <v>777</v>
      </c>
      <c r="B171" s="292"/>
      <c r="C171" s="292">
        <f t="shared" si="9"/>
        <v>2</v>
      </c>
      <c r="D171" s="51" t="b">
        <v>1</v>
      </c>
      <c r="E171" s="53" t="str">
        <f t="shared" si="8"/>
        <v>assessment_history</v>
      </c>
      <c r="F171" s="53" t="s">
        <v>656</v>
      </c>
      <c r="G171" s="53" t="s">
        <v>987</v>
      </c>
      <c r="H171" s="53" t="str">
        <f t="shared" si="1"/>
        <v>assessment.bill_impr</v>
      </c>
      <c r="I171" s="299">
        <f>countif(redb_table.field,H171)</f>
        <v>1</v>
      </c>
      <c r="J171" s="299" t="b">
        <v>0</v>
      </c>
      <c r="K171" s="299" t="b">
        <v>0</v>
      </c>
      <c r="L171" s="53" t="s">
        <v>822</v>
      </c>
      <c r="M171" s="53" t="b">
        <v>0</v>
      </c>
      <c r="N171" s="53" t="b">
        <v>0</v>
      </c>
      <c r="O171" s="53"/>
      <c r="P171" s="53"/>
      <c r="Q171" s="312" t="b">
        <v>0</v>
      </c>
      <c r="R171" s="300" t="b">
        <v>0</v>
      </c>
      <c r="S171" s="300" t="b">
        <v>0</v>
      </c>
      <c r="T171" s="300" t="b">
        <v>0</v>
      </c>
      <c r="U171" s="300"/>
      <c r="V171" s="300"/>
      <c r="W171" s="301"/>
      <c r="X171" s="302"/>
      <c r="Y171" s="303" t="b">
        <v>0</v>
      </c>
      <c r="Z171" s="304"/>
      <c r="AA171" s="305"/>
      <c r="AB171" s="306"/>
      <c r="AC171" s="305"/>
      <c r="AD171" s="306"/>
      <c r="AE171" s="302"/>
      <c r="AF171" s="303" t="b">
        <v>0</v>
      </c>
      <c r="AG171" s="304"/>
      <c r="AH171" s="304"/>
      <c r="AI171" s="307"/>
      <c r="AJ171" s="305"/>
      <c r="AK171" s="305"/>
      <c r="AL171" s="305"/>
      <c r="AM171" s="305"/>
      <c r="AN171" s="306"/>
      <c r="AO171" s="305"/>
      <c r="AP171" s="306"/>
      <c r="AQ171" s="302"/>
      <c r="AR171" s="302"/>
      <c r="AS171" s="302"/>
      <c r="AT171" s="302"/>
      <c r="AU171" s="302"/>
      <c r="AV171" s="302"/>
      <c r="AW171" s="302"/>
      <c r="AX171" s="302"/>
      <c r="AY171" s="302"/>
      <c r="AZ171" s="302"/>
      <c r="BA171" s="302"/>
    </row>
    <row r="172">
      <c r="A172" s="292" t="s">
        <v>777</v>
      </c>
      <c r="B172" s="292"/>
      <c r="C172" s="292">
        <f t="shared" si="9"/>
        <v>2</v>
      </c>
      <c r="D172" s="51" t="b">
        <v>1</v>
      </c>
      <c r="E172" s="53" t="str">
        <f t="shared" si="8"/>
        <v>assessment_history</v>
      </c>
      <c r="F172" s="53" t="s">
        <v>656</v>
      </c>
      <c r="G172" s="53" t="s">
        <v>988</v>
      </c>
      <c r="H172" s="53" t="str">
        <f t="shared" si="1"/>
        <v>assessment.apr_land</v>
      </c>
      <c r="I172" s="299">
        <f>countif(redb_table.field,H172)</f>
        <v>1</v>
      </c>
      <c r="J172" s="299" t="b">
        <v>0</v>
      </c>
      <c r="K172" s="299" t="b">
        <v>0</v>
      </c>
      <c r="L172" s="53" t="s">
        <v>822</v>
      </c>
      <c r="M172" s="53" t="b">
        <v>0</v>
      </c>
      <c r="N172" s="53" t="b">
        <v>0</v>
      </c>
      <c r="O172" s="53"/>
      <c r="P172" s="53"/>
      <c r="Q172" s="312" t="b">
        <v>0</v>
      </c>
      <c r="R172" s="300" t="b">
        <v>0</v>
      </c>
      <c r="S172" s="300" t="b">
        <v>0</v>
      </c>
      <c r="T172" s="300" t="b">
        <v>0</v>
      </c>
      <c r="U172" s="300"/>
      <c r="V172" s="300"/>
      <c r="W172" s="301"/>
      <c r="X172" s="302"/>
      <c r="Y172" s="303" t="b">
        <v>0</v>
      </c>
      <c r="Z172" s="304"/>
      <c r="AA172" s="305"/>
      <c r="AB172" s="306"/>
      <c r="AC172" s="305"/>
      <c r="AD172" s="306"/>
      <c r="AE172" s="302"/>
      <c r="AF172" s="303" t="b">
        <v>0</v>
      </c>
      <c r="AG172" s="304"/>
      <c r="AH172" s="304"/>
      <c r="AI172" s="307"/>
      <c r="AJ172" s="305"/>
      <c r="AK172" s="305"/>
      <c r="AL172" s="305"/>
      <c r="AM172" s="305"/>
      <c r="AN172" s="306"/>
      <c r="AO172" s="305"/>
      <c r="AP172" s="306"/>
      <c r="AQ172" s="302"/>
      <c r="AR172" s="302"/>
      <c r="AS172" s="302"/>
      <c r="AT172" s="302"/>
      <c r="AU172" s="302"/>
      <c r="AV172" s="302"/>
      <c r="AW172" s="302"/>
      <c r="AX172" s="302"/>
      <c r="AY172" s="302"/>
      <c r="AZ172" s="302"/>
      <c r="BA172" s="302"/>
    </row>
    <row r="173">
      <c r="A173" s="292" t="s">
        <v>777</v>
      </c>
      <c r="B173" s="292"/>
      <c r="C173" s="292">
        <f t="shared" si="9"/>
        <v>2</v>
      </c>
      <c r="D173" s="51" t="b">
        <v>1</v>
      </c>
      <c r="E173" s="53" t="str">
        <f t="shared" si="8"/>
        <v>assessment_history</v>
      </c>
      <c r="F173" s="53" t="s">
        <v>656</v>
      </c>
      <c r="G173" s="53" t="s">
        <v>989</v>
      </c>
      <c r="H173" s="53" t="str">
        <f t="shared" si="1"/>
        <v>assessment.cost_apr_impove</v>
      </c>
      <c r="I173" s="299">
        <f>countif(redb_table.field,H173)</f>
        <v>1</v>
      </c>
      <c r="J173" s="299" t="b">
        <v>0</v>
      </c>
      <c r="K173" s="299" t="b">
        <v>0</v>
      </c>
      <c r="L173" s="53" t="s">
        <v>822</v>
      </c>
      <c r="M173" s="53" t="b">
        <v>0</v>
      </c>
      <c r="N173" s="53" t="b">
        <v>0</v>
      </c>
      <c r="O173" s="53"/>
      <c r="P173" s="53"/>
      <c r="Q173" s="312" t="b">
        <v>0</v>
      </c>
      <c r="R173" s="300" t="b">
        <v>0</v>
      </c>
      <c r="S173" s="300" t="b">
        <v>0</v>
      </c>
      <c r="T173" s="300" t="b">
        <v>0</v>
      </c>
      <c r="U173" s="300"/>
      <c r="V173" s="300"/>
      <c r="W173" s="301"/>
      <c r="X173" s="302"/>
      <c r="Y173" s="303" t="b">
        <v>0</v>
      </c>
      <c r="Z173" s="304"/>
      <c r="AA173" s="305"/>
      <c r="AB173" s="306"/>
      <c r="AC173" s="305"/>
      <c r="AD173" s="306"/>
      <c r="AE173" s="302"/>
      <c r="AF173" s="303" t="b">
        <v>0</v>
      </c>
      <c r="AG173" s="304"/>
      <c r="AH173" s="304"/>
      <c r="AI173" s="307"/>
      <c r="AJ173" s="305"/>
      <c r="AK173" s="305"/>
      <c r="AL173" s="305"/>
      <c r="AM173" s="305"/>
      <c r="AN173" s="306"/>
      <c r="AO173" s="305"/>
      <c r="AP173" s="306"/>
      <c r="AQ173" s="302"/>
      <c r="AR173" s="302"/>
      <c r="AS173" s="302"/>
      <c r="AT173" s="302"/>
      <c r="AU173" s="302"/>
      <c r="AV173" s="302"/>
      <c r="AW173" s="302"/>
      <c r="AX173" s="302"/>
      <c r="AY173" s="302"/>
      <c r="AZ173" s="302"/>
      <c r="BA173" s="302"/>
    </row>
    <row r="174">
      <c r="A174" s="292" t="s">
        <v>777</v>
      </c>
      <c r="B174" s="292"/>
      <c r="C174" s="292">
        <f t="shared" si="9"/>
        <v>2</v>
      </c>
      <c r="D174" s="51" t="b">
        <v>1</v>
      </c>
      <c r="E174" s="53" t="str">
        <f t="shared" si="8"/>
        <v>assessment_history</v>
      </c>
      <c r="F174" s="53" t="s">
        <v>656</v>
      </c>
      <c r="G174" s="53" t="s">
        <v>991</v>
      </c>
      <c r="H174" s="53" t="str">
        <f t="shared" si="1"/>
        <v>assessment.asmt_appeal_year</v>
      </c>
      <c r="I174" s="299">
        <f>countif(redb_table.field,H174)</f>
        <v>1</v>
      </c>
      <c r="J174" s="299" t="b">
        <v>0</v>
      </c>
      <c r="K174" s="299" t="b">
        <v>0</v>
      </c>
      <c r="L174" s="53" t="s">
        <v>795</v>
      </c>
      <c r="M174" s="53" t="b">
        <v>0</v>
      </c>
      <c r="N174" s="53" t="b">
        <v>0</v>
      </c>
      <c r="O174" s="53"/>
      <c r="P174" s="53"/>
      <c r="Q174" s="312" t="b">
        <v>0</v>
      </c>
      <c r="R174" s="300" t="b">
        <v>0</v>
      </c>
      <c r="S174" s="300" t="b">
        <v>0</v>
      </c>
      <c r="T174" s="300" t="b">
        <v>0</v>
      </c>
      <c r="U174" s="300"/>
      <c r="V174" s="300"/>
      <c r="W174" s="301"/>
      <c r="X174" s="302"/>
      <c r="Y174" s="303" t="b">
        <v>0</v>
      </c>
      <c r="Z174" s="304"/>
      <c r="AA174" s="305"/>
      <c r="AB174" s="306"/>
      <c r="AC174" s="305"/>
      <c r="AD174" s="306"/>
      <c r="AE174" s="302"/>
      <c r="AF174" s="303" t="b">
        <v>0</v>
      </c>
      <c r="AG174" s="304"/>
      <c r="AH174" s="304"/>
      <c r="AI174" s="307"/>
      <c r="AJ174" s="305"/>
      <c r="AK174" s="305"/>
      <c r="AL174" s="305"/>
      <c r="AM174" s="305"/>
      <c r="AN174" s="306"/>
      <c r="AO174" s="305"/>
      <c r="AP174" s="306"/>
      <c r="AQ174" s="302"/>
      <c r="AR174" s="302"/>
      <c r="AS174" s="302"/>
      <c r="AT174" s="302"/>
      <c r="AU174" s="302"/>
      <c r="AV174" s="302"/>
      <c r="AW174" s="302"/>
      <c r="AX174" s="302"/>
      <c r="AY174" s="302"/>
      <c r="AZ174" s="302"/>
      <c r="BA174" s="302"/>
    </row>
    <row r="175">
      <c r="A175" s="292" t="s">
        <v>777</v>
      </c>
      <c r="B175" s="292"/>
      <c r="C175" s="292">
        <f t="shared" si="9"/>
        <v>2</v>
      </c>
      <c r="D175" s="51" t="b">
        <v>1</v>
      </c>
      <c r="E175" s="53" t="str">
        <f t="shared" si="8"/>
        <v>assessment_history</v>
      </c>
      <c r="F175" s="53" t="s">
        <v>656</v>
      </c>
      <c r="G175" s="53" t="s">
        <v>992</v>
      </c>
      <c r="H175" s="53" t="str">
        <f t="shared" si="1"/>
        <v>assessment.asmt_appeal_num</v>
      </c>
      <c r="I175" s="299">
        <f>countif(redb_table.field,H175)</f>
        <v>1</v>
      </c>
      <c r="J175" s="299" t="b">
        <v>0</v>
      </c>
      <c r="K175" s="299" t="b">
        <v>0</v>
      </c>
      <c r="L175" s="53" t="s">
        <v>795</v>
      </c>
      <c r="M175" s="53" t="b">
        <v>0</v>
      </c>
      <c r="N175" s="53" t="b">
        <v>0</v>
      </c>
      <c r="O175" s="53"/>
      <c r="P175" s="53"/>
      <c r="Q175" s="312" t="b">
        <v>0</v>
      </c>
      <c r="R175" s="300" t="b">
        <v>0</v>
      </c>
      <c r="S175" s="300" t="b">
        <v>0</v>
      </c>
      <c r="T175" s="300" t="b">
        <v>0</v>
      </c>
      <c r="U175" s="300"/>
      <c r="V175" s="300"/>
      <c r="W175" s="301"/>
      <c r="X175" s="302"/>
      <c r="Y175" s="303" t="b">
        <v>0</v>
      </c>
      <c r="Z175" s="304"/>
      <c r="AA175" s="305"/>
      <c r="AB175" s="306"/>
      <c r="AC175" s="305"/>
      <c r="AD175" s="306"/>
      <c r="AE175" s="302"/>
      <c r="AF175" s="303" t="b">
        <v>0</v>
      </c>
      <c r="AG175" s="304"/>
      <c r="AH175" s="304"/>
      <c r="AI175" s="307"/>
      <c r="AJ175" s="305"/>
      <c r="AK175" s="305"/>
      <c r="AL175" s="305"/>
      <c r="AM175" s="305"/>
      <c r="AN175" s="306"/>
      <c r="AO175" s="305"/>
      <c r="AP175" s="306"/>
      <c r="AQ175" s="302"/>
      <c r="AR175" s="302"/>
      <c r="AS175" s="302"/>
      <c r="AT175" s="302"/>
      <c r="AU175" s="302"/>
      <c r="AV175" s="302"/>
      <c r="AW175" s="302"/>
      <c r="AX175" s="302"/>
      <c r="AY175" s="302"/>
      <c r="AZ175" s="302"/>
      <c r="BA175" s="302"/>
    </row>
    <row r="176">
      <c r="A176" s="292" t="s">
        <v>777</v>
      </c>
      <c r="B176" s="292"/>
      <c r="C176" s="292">
        <f t="shared" si="9"/>
        <v>2</v>
      </c>
      <c r="D176" s="51" t="b">
        <v>1</v>
      </c>
      <c r="E176" s="53" t="str">
        <f t="shared" si="8"/>
        <v>assessment_history</v>
      </c>
      <c r="F176" s="53" t="s">
        <v>656</v>
      </c>
      <c r="G176" s="53" t="s">
        <v>994</v>
      </c>
      <c r="H176" s="53" t="str">
        <f t="shared" si="1"/>
        <v>assessment.asmt_appeal_type</v>
      </c>
      <c r="I176" s="299">
        <f>countif(redb_table.field,H176)</f>
        <v>1</v>
      </c>
      <c r="J176" s="299" t="b">
        <v>0</v>
      </c>
      <c r="K176" s="299" t="b">
        <v>0</v>
      </c>
      <c r="L176" s="53" t="s">
        <v>780</v>
      </c>
      <c r="M176" s="53" t="b">
        <v>0</v>
      </c>
      <c r="N176" s="53" t="b">
        <v>0</v>
      </c>
      <c r="O176" s="53"/>
      <c r="P176" s="53"/>
      <c r="Q176" s="312" t="b">
        <v>0</v>
      </c>
      <c r="R176" s="300" t="b">
        <v>0</v>
      </c>
      <c r="S176" s="300" t="b">
        <v>0</v>
      </c>
      <c r="T176" s="300" t="b">
        <v>0</v>
      </c>
      <c r="U176" s="300"/>
      <c r="V176" s="300"/>
      <c r="W176" s="301"/>
      <c r="X176" s="302"/>
      <c r="Y176" s="303" t="b">
        <v>0</v>
      </c>
      <c r="Z176" s="304"/>
      <c r="AA176" s="305"/>
      <c r="AB176" s="306"/>
      <c r="AC176" s="305"/>
      <c r="AD176" s="306"/>
      <c r="AE176" s="302"/>
      <c r="AF176" s="303" t="b">
        <v>0</v>
      </c>
      <c r="AG176" s="304"/>
      <c r="AH176" s="304"/>
      <c r="AI176" s="307"/>
      <c r="AJ176" s="305"/>
      <c r="AK176" s="305"/>
      <c r="AL176" s="305"/>
      <c r="AM176" s="305"/>
      <c r="AN176" s="306"/>
      <c r="AO176" s="305"/>
      <c r="AP176" s="306"/>
      <c r="AQ176" s="302"/>
      <c r="AR176" s="302"/>
      <c r="AS176" s="302"/>
      <c r="AT176" s="302"/>
      <c r="AU176" s="302"/>
      <c r="AV176" s="302"/>
      <c r="AW176" s="302"/>
      <c r="AX176" s="302"/>
      <c r="AY176" s="302"/>
      <c r="AZ176" s="302"/>
      <c r="BA176" s="302"/>
    </row>
    <row r="177">
      <c r="A177" s="292" t="s">
        <v>777</v>
      </c>
      <c r="B177" s="292"/>
      <c r="C177" s="292">
        <f t="shared" si="9"/>
        <v>2</v>
      </c>
      <c r="D177" s="51" t="b">
        <v>1</v>
      </c>
      <c r="E177" s="53" t="str">
        <f t="shared" si="8"/>
        <v>assessment_history</v>
      </c>
      <c r="F177" s="53" t="s">
        <v>656</v>
      </c>
      <c r="G177" s="53" t="s">
        <v>995</v>
      </c>
      <c r="H177" s="53" t="str">
        <f t="shared" si="1"/>
        <v>assessment.prior_asd_land</v>
      </c>
      <c r="I177" s="299">
        <f>countif(redb_table.field,H177)</f>
        <v>1</v>
      </c>
      <c r="J177" s="299" t="b">
        <v>0</v>
      </c>
      <c r="K177" s="299" t="b">
        <v>0</v>
      </c>
      <c r="L177" s="53" t="s">
        <v>822</v>
      </c>
      <c r="M177" s="53" t="b">
        <v>0</v>
      </c>
      <c r="N177" s="53" t="b">
        <v>0</v>
      </c>
      <c r="O177" s="53"/>
      <c r="P177" s="53"/>
      <c r="Q177" s="312" t="b">
        <v>0</v>
      </c>
      <c r="R177" s="300" t="b">
        <v>0</v>
      </c>
      <c r="S177" s="300" t="b">
        <v>0</v>
      </c>
      <c r="T177" s="300" t="b">
        <v>0</v>
      </c>
      <c r="U177" s="300"/>
      <c r="V177" s="300"/>
      <c r="W177" s="301"/>
      <c r="X177" s="302"/>
      <c r="Y177" s="303" t="b">
        <v>0</v>
      </c>
      <c r="Z177" s="304"/>
      <c r="AA177" s="305"/>
      <c r="AB177" s="306"/>
      <c r="AC177" s="305"/>
      <c r="AD177" s="306"/>
      <c r="AE177" s="302"/>
      <c r="AF177" s="303" t="b">
        <v>0</v>
      </c>
      <c r="AG177" s="304"/>
      <c r="AH177" s="304"/>
      <c r="AI177" s="307"/>
      <c r="AJ177" s="305"/>
      <c r="AK177" s="305"/>
      <c r="AL177" s="305"/>
      <c r="AM177" s="305"/>
      <c r="AN177" s="306"/>
      <c r="AO177" s="305"/>
      <c r="AP177" s="306"/>
      <c r="AQ177" s="302"/>
      <c r="AR177" s="302"/>
      <c r="AS177" s="302"/>
      <c r="AT177" s="302"/>
      <c r="AU177" s="302"/>
      <c r="AV177" s="302"/>
      <c r="AW177" s="302"/>
      <c r="AX177" s="302"/>
      <c r="AY177" s="302"/>
      <c r="AZ177" s="302"/>
      <c r="BA177" s="302"/>
    </row>
    <row r="178">
      <c r="A178" s="292" t="s">
        <v>777</v>
      </c>
      <c r="B178" s="292"/>
      <c r="C178" s="292">
        <f t="shared" si="9"/>
        <v>2</v>
      </c>
      <c r="D178" s="51" t="b">
        <v>1</v>
      </c>
      <c r="E178" s="53" t="str">
        <f t="shared" si="8"/>
        <v>assessment_history</v>
      </c>
      <c r="F178" s="53" t="s">
        <v>656</v>
      </c>
      <c r="G178" s="53" t="s">
        <v>996</v>
      </c>
      <c r="H178" s="53" t="str">
        <f t="shared" si="1"/>
        <v>assessment.prior_asd_improve</v>
      </c>
      <c r="I178" s="299">
        <f>countif(redb_table.field,H178)</f>
        <v>1</v>
      </c>
      <c r="J178" s="299" t="b">
        <v>0</v>
      </c>
      <c r="K178" s="299" t="b">
        <v>0</v>
      </c>
      <c r="L178" s="53" t="s">
        <v>822</v>
      </c>
      <c r="M178" s="53" t="b">
        <v>0</v>
      </c>
      <c r="N178" s="53" t="b">
        <v>0</v>
      </c>
      <c r="O178" s="53"/>
      <c r="P178" s="53"/>
      <c r="Q178" s="312" t="b">
        <v>0</v>
      </c>
      <c r="R178" s="300" t="b">
        <v>0</v>
      </c>
      <c r="S178" s="300" t="b">
        <v>0</v>
      </c>
      <c r="T178" s="300" t="b">
        <v>0</v>
      </c>
      <c r="U178" s="300"/>
      <c r="V178" s="300"/>
      <c r="W178" s="301"/>
      <c r="X178" s="302"/>
      <c r="Y178" s="303" t="b">
        <v>0</v>
      </c>
      <c r="Z178" s="304"/>
      <c r="AA178" s="305"/>
      <c r="AB178" s="306"/>
      <c r="AC178" s="305"/>
      <c r="AD178" s="306"/>
      <c r="AE178" s="302"/>
      <c r="AF178" s="303" t="b">
        <v>0</v>
      </c>
      <c r="AG178" s="304"/>
      <c r="AH178" s="304"/>
      <c r="AI178" s="307"/>
      <c r="AJ178" s="305"/>
      <c r="AK178" s="305"/>
      <c r="AL178" s="305"/>
      <c r="AM178" s="305"/>
      <c r="AN178" s="306"/>
      <c r="AO178" s="305"/>
      <c r="AP178" s="306"/>
      <c r="AQ178" s="302"/>
      <c r="AR178" s="302"/>
      <c r="AS178" s="302"/>
      <c r="AT178" s="302"/>
      <c r="AU178" s="302"/>
      <c r="AV178" s="302"/>
      <c r="AW178" s="302"/>
      <c r="AX178" s="302"/>
      <c r="AY178" s="302"/>
      <c r="AZ178" s="302"/>
      <c r="BA178" s="302"/>
    </row>
    <row r="179">
      <c r="A179" s="292" t="s">
        <v>777</v>
      </c>
      <c r="B179" s="292"/>
      <c r="C179" s="292">
        <f t="shared" si="9"/>
        <v>2</v>
      </c>
      <c r="D179" s="51" t="b">
        <v>1</v>
      </c>
      <c r="E179" s="53" t="str">
        <f t="shared" si="8"/>
        <v>assessment_history</v>
      </c>
      <c r="F179" s="53" t="s">
        <v>656</v>
      </c>
      <c r="G179" s="53" t="s">
        <v>997</v>
      </c>
      <c r="H179" s="53" t="str">
        <f t="shared" si="1"/>
        <v>assessment.prior_asd_total</v>
      </c>
      <c r="I179" s="299">
        <f>countif(redb_table.field,H179)</f>
        <v>1</v>
      </c>
      <c r="J179" s="299" t="b">
        <v>0</v>
      </c>
      <c r="K179" s="299" t="b">
        <v>0</v>
      </c>
      <c r="L179" s="53" t="s">
        <v>822</v>
      </c>
      <c r="M179" s="53" t="b">
        <v>0</v>
      </c>
      <c r="N179" s="53" t="b">
        <v>0</v>
      </c>
      <c r="O179" s="53"/>
      <c r="P179" s="53"/>
      <c r="Q179" s="312" t="b">
        <v>0</v>
      </c>
      <c r="R179" s="300" t="b">
        <v>0</v>
      </c>
      <c r="S179" s="300" t="b">
        <v>0</v>
      </c>
      <c r="T179" s="300" t="b">
        <v>0</v>
      </c>
      <c r="U179" s="300"/>
      <c r="V179" s="300"/>
      <c r="W179" s="301"/>
      <c r="X179" s="302"/>
      <c r="Y179" s="303" t="b">
        <v>0</v>
      </c>
      <c r="Z179" s="304"/>
      <c r="AA179" s="305"/>
      <c r="AB179" s="306"/>
      <c r="AC179" s="305"/>
      <c r="AD179" s="306"/>
      <c r="AE179" s="302"/>
      <c r="AF179" s="303" t="b">
        <v>0</v>
      </c>
      <c r="AG179" s="304"/>
      <c r="AH179" s="304"/>
      <c r="AI179" s="307"/>
      <c r="AJ179" s="305"/>
      <c r="AK179" s="305"/>
      <c r="AL179" s="305"/>
      <c r="AM179" s="305"/>
      <c r="AN179" s="306"/>
      <c r="AO179" s="305"/>
      <c r="AP179" s="306"/>
      <c r="AQ179" s="302"/>
      <c r="AR179" s="302"/>
      <c r="AS179" s="302"/>
      <c r="AT179" s="302"/>
      <c r="AU179" s="302"/>
      <c r="AV179" s="302"/>
      <c r="AW179" s="302"/>
      <c r="AX179" s="302"/>
      <c r="AY179" s="302"/>
      <c r="AZ179" s="302"/>
      <c r="BA179" s="302"/>
    </row>
    <row r="180">
      <c r="A180" s="292" t="s">
        <v>777</v>
      </c>
      <c r="B180" s="292"/>
      <c r="C180" s="292">
        <f t="shared" si="9"/>
        <v>2</v>
      </c>
      <c r="D180" s="51" t="b">
        <v>1</v>
      </c>
      <c r="E180" s="53" t="str">
        <f t="shared" si="8"/>
        <v>assessment_history</v>
      </c>
      <c r="F180" s="53" t="s">
        <v>656</v>
      </c>
      <c r="G180" s="53" t="s">
        <v>828</v>
      </c>
      <c r="H180" s="53" t="str">
        <f t="shared" si="1"/>
        <v>assessment.create_date</v>
      </c>
      <c r="I180" s="299">
        <f>countif(redb_table.field,H180)</f>
        <v>1</v>
      </c>
      <c r="J180" s="299" t="b">
        <v>0</v>
      </c>
      <c r="K180" s="299" t="b">
        <v>0</v>
      </c>
      <c r="L180" s="53" t="s">
        <v>824</v>
      </c>
      <c r="M180" s="53" t="b">
        <v>0</v>
      </c>
      <c r="N180" s="53" t="b">
        <v>0</v>
      </c>
      <c r="O180" s="53"/>
      <c r="P180" s="53"/>
      <c r="Q180" s="312" t="b">
        <v>0</v>
      </c>
      <c r="R180" s="300" t="b">
        <v>0</v>
      </c>
      <c r="S180" s="300" t="b">
        <v>0</v>
      </c>
      <c r="T180" s="300" t="b">
        <v>0</v>
      </c>
      <c r="U180" s="300"/>
      <c r="V180" s="300"/>
      <c r="W180" s="301"/>
      <c r="X180" s="302"/>
      <c r="Y180" s="303" t="b">
        <v>0</v>
      </c>
      <c r="Z180" s="304"/>
      <c r="AA180" s="305"/>
      <c r="AB180" s="306"/>
      <c r="AC180" s="305"/>
      <c r="AD180" s="306"/>
      <c r="AE180" s="302"/>
      <c r="AF180" s="303" t="b">
        <v>0</v>
      </c>
      <c r="AG180" s="304"/>
      <c r="AH180" s="304"/>
      <c r="AI180" s="307"/>
      <c r="AJ180" s="305"/>
      <c r="AK180" s="305"/>
      <c r="AL180" s="305"/>
      <c r="AM180" s="305"/>
      <c r="AN180" s="306"/>
      <c r="AO180" s="305"/>
      <c r="AP180" s="306"/>
      <c r="AQ180" s="302"/>
      <c r="AR180" s="302"/>
      <c r="AS180" s="302"/>
      <c r="AT180" s="302"/>
      <c r="AU180" s="302"/>
      <c r="AV180" s="302"/>
      <c r="AW180" s="302"/>
      <c r="AX180" s="302"/>
      <c r="AY180" s="302"/>
      <c r="AZ180" s="302"/>
      <c r="BA180" s="302"/>
    </row>
    <row r="181">
      <c r="A181" s="292" t="s">
        <v>777</v>
      </c>
      <c r="B181" s="292"/>
      <c r="C181" s="292">
        <f t="shared" si="9"/>
        <v>2</v>
      </c>
      <c r="D181" s="51" t="b">
        <v>1</v>
      </c>
      <c r="E181" s="53" t="str">
        <f t="shared" si="8"/>
        <v>assessment_history</v>
      </c>
      <c r="F181" s="53" t="s">
        <v>656</v>
      </c>
      <c r="G181" s="53" t="s">
        <v>829</v>
      </c>
      <c r="H181" s="53" t="str">
        <f t="shared" si="1"/>
        <v>assessment.current_flag</v>
      </c>
      <c r="I181" s="299">
        <f>countif(redb_table.field,H181)</f>
        <v>1</v>
      </c>
      <c r="J181" s="299" t="b">
        <v>0</v>
      </c>
      <c r="K181" s="299" t="b">
        <v>1</v>
      </c>
      <c r="L181" s="53" t="s">
        <v>831</v>
      </c>
      <c r="M181" s="53" t="b">
        <v>0</v>
      </c>
      <c r="N181" s="53" t="b">
        <v>0</v>
      </c>
      <c r="O181" s="53"/>
      <c r="P181" s="53"/>
      <c r="Q181" s="312" t="b">
        <v>0</v>
      </c>
      <c r="R181" s="300" t="b">
        <v>0</v>
      </c>
      <c r="S181" s="300" t="b">
        <v>0</v>
      </c>
      <c r="T181" s="300" t="b">
        <v>0</v>
      </c>
      <c r="U181" s="300"/>
      <c r="V181" s="300"/>
      <c r="W181" s="301"/>
      <c r="X181" s="302"/>
      <c r="Y181" s="303" t="b">
        <v>0</v>
      </c>
      <c r="Z181" s="304"/>
      <c r="AA181" s="305"/>
      <c r="AB181" s="306"/>
      <c r="AC181" s="305"/>
      <c r="AD181" s="306"/>
      <c r="AE181" s="302"/>
      <c r="AF181" s="303" t="b">
        <v>0</v>
      </c>
      <c r="AG181" s="304"/>
      <c r="AH181" s="304"/>
      <c r="AI181" s="307"/>
      <c r="AJ181" s="305"/>
      <c r="AK181" s="305"/>
      <c r="AL181" s="305"/>
      <c r="AM181" s="305"/>
      <c r="AN181" s="306"/>
      <c r="AO181" s="305"/>
      <c r="AP181" s="306"/>
      <c r="AQ181" s="302"/>
      <c r="AR181" s="302"/>
      <c r="AS181" s="302"/>
      <c r="AT181" s="302"/>
      <c r="AU181" s="302"/>
      <c r="AV181" s="302"/>
      <c r="AW181" s="302"/>
      <c r="AX181" s="302"/>
      <c r="AY181" s="302"/>
      <c r="AZ181" s="302"/>
      <c r="BA181" s="302"/>
    </row>
    <row r="182">
      <c r="A182" s="292" t="s">
        <v>777</v>
      </c>
      <c r="B182" s="292"/>
      <c r="C182" s="292">
        <f t="shared" si="9"/>
        <v>2</v>
      </c>
      <c r="D182" s="51" t="b">
        <v>1</v>
      </c>
      <c r="E182" s="53" t="str">
        <f t="shared" si="8"/>
        <v>assessment_history</v>
      </c>
      <c r="F182" s="53" t="s">
        <v>656</v>
      </c>
      <c r="G182" s="53" t="s">
        <v>833</v>
      </c>
      <c r="H182" s="53" t="str">
        <f t="shared" si="1"/>
        <v>assessment.removed_flag</v>
      </c>
      <c r="I182" s="299">
        <f>countif(redb_table.field,H182)</f>
        <v>1</v>
      </c>
      <c r="J182" s="299" t="b">
        <v>0</v>
      </c>
      <c r="K182" s="299" t="b">
        <v>1</v>
      </c>
      <c r="L182" s="53" t="s">
        <v>831</v>
      </c>
      <c r="M182" s="53" t="b">
        <v>0</v>
      </c>
      <c r="N182" s="53" t="b">
        <v>0</v>
      </c>
      <c r="O182" s="53"/>
      <c r="P182" s="53"/>
      <c r="Q182" s="312" t="b">
        <v>0</v>
      </c>
      <c r="R182" s="300" t="b">
        <v>0</v>
      </c>
      <c r="S182" s="300" t="b">
        <v>0</v>
      </c>
      <c r="T182" s="300" t="b">
        <v>0</v>
      </c>
      <c r="U182" s="300"/>
      <c r="V182" s="300"/>
      <c r="W182" s="301"/>
      <c r="X182" s="302"/>
      <c r="Y182" s="303" t="b">
        <v>0</v>
      </c>
      <c r="Z182" s="304"/>
      <c r="AA182" s="305"/>
      <c r="AB182" s="306"/>
      <c r="AC182" s="305"/>
      <c r="AD182" s="306"/>
      <c r="AE182" s="302"/>
      <c r="AF182" s="303" t="b">
        <v>0</v>
      </c>
      <c r="AG182" s="304"/>
      <c r="AH182" s="304"/>
      <c r="AI182" s="307"/>
      <c r="AJ182" s="305"/>
      <c r="AK182" s="305"/>
      <c r="AL182" s="305"/>
      <c r="AM182" s="305"/>
      <c r="AN182" s="306"/>
      <c r="AO182" s="305"/>
      <c r="AP182" s="306"/>
      <c r="AQ182" s="302"/>
      <c r="AR182" s="302"/>
      <c r="AS182" s="302"/>
      <c r="AT182" s="302"/>
      <c r="AU182" s="302"/>
      <c r="AV182" s="302"/>
      <c r="AW182" s="302"/>
      <c r="AX182" s="302"/>
      <c r="AY182" s="302"/>
      <c r="AZ182" s="302"/>
      <c r="BA182" s="302"/>
    </row>
    <row r="183">
      <c r="A183" s="292" t="s">
        <v>777</v>
      </c>
      <c r="B183" s="292"/>
      <c r="C183" s="292">
        <f t="shared" si="9"/>
        <v>2</v>
      </c>
      <c r="D183" s="51" t="b">
        <v>1</v>
      </c>
      <c r="E183" s="53" t="str">
        <f t="shared" si="8"/>
        <v>assessment_history</v>
      </c>
      <c r="F183" s="53" t="s">
        <v>656</v>
      </c>
      <c r="G183" s="53" t="s">
        <v>834</v>
      </c>
      <c r="H183" s="53" t="str">
        <f t="shared" si="1"/>
        <v>assessment.etl_job</v>
      </c>
      <c r="I183" s="299">
        <f>countif(redb_table.field,H183)</f>
        <v>1</v>
      </c>
      <c r="J183" s="299" t="b">
        <v>0</v>
      </c>
      <c r="K183" s="299" t="b">
        <v>0</v>
      </c>
      <c r="L183" s="53" t="s">
        <v>780</v>
      </c>
      <c r="M183" s="53" t="b">
        <v>0</v>
      </c>
      <c r="N183" s="53" t="b">
        <v>0</v>
      </c>
      <c r="O183" s="53"/>
      <c r="P183" s="53"/>
      <c r="Q183" s="312" t="b">
        <v>0</v>
      </c>
      <c r="R183" s="300" t="b">
        <v>0</v>
      </c>
      <c r="S183" s="300" t="b">
        <v>0</v>
      </c>
      <c r="T183" s="300" t="b">
        <v>0</v>
      </c>
      <c r="U183" s="300"/>
      <c r="V183" s="300"/>
      <c r="W183" s="301"/>
      <c r="X183" s="302"/>
      <c r="Y183" s="303" t="b">
        <v>0</v>
      </c>
      <c r="Z183" s="304"/>
      <c r="AA183" s="305"/>
      <c r="AB183" s="306"/>
      <c r="AC183" s="305"/>
      <c r="AD183" s="306"/>
      <c r="AE183" s="302"/>
      <c r="AF183" s="303" t="b">
        <v>0</v>
      </c>
      <c r="AG183" s="304"/>
      <c r="AH183" s="304"/>
      <c r="AI183" s="307"/>
      <c r="AJ183" s="305"/>
      <c r="AK183" s="305"/>
      <c r="AL183" s="305"/>
      <c r="AM183" s="305"/>
      <c r="AN183" s="306"/>
      <c r="AO183" s="305"/>
      <c r="AP183" s="306"/>
      <c r="AQ183" s="302"/>
      <c r="AR183" s="302"/>
      <c r="AS183" s="302"/>
      <c r="AT183" s="302"/>
      <c r="AU183" s="302"/>
      <c r="AV183" s="302"/>
      <c r="AW183" s="302"/>
      <c r="AX183" s="302"/>
      <c r="AY183" s="302"/>
      <c r="AZ183" s="302"/>
      <c r="BA183" s="302"/>
    </row>
    <row r="184">
      <c r="A184" s="292" t="s">
        <v>777</v>
      </c>
      <c r="B184" s="292"/>
      <c r="C184" s="292">
        <f t="shared" si="9"/>
        <v>2</v>
      </c>
      <c r="D184" s="51" t="b">
        <v>1</v>
      </c>
      <c r="E184" s="53" t="str">
        <f t="shared" si="8"/>
        <v>assessment_history</v>
      </c>
      <c r="F184" s="53" t="s">
        <v>656</v>
      </c>
      <c r="G184" s="53" t="s">
        <v>836</v>
      </c>
      <c r="H184" s="53" t="str">
        <f t="shared" si="1"/>
        <v>assessment.update_date</v>
      </c>
      <c r="I184" s="299">
        <f>countif(redb_table.field,H184)</f>
        <v>1</v>
      </c>
      <c r="J184" s="299" t="b">
        <v>0</v>
      </c>
      <c r="K184" s="299" t="b">
        <v>0</v>
      </c>
      <c r="L184" s="53" t="s">
        <v>824</v>
      </c>
      <c r="M184" s="53" t="b">
        <v>0</v>
      </c>
      <c r="N184" s="53" t="b">
        <v>0</v>
      </c>
      <c r="O184" s="53"/>
      <c r="P184" s="53"/>
      <c r="Q184" s="312" t="b">
        <v>0</v>
      </c>
      <c r="R184" s="300" t="b">
        <v>0</v>
      </c>
      <c r="S184" s="300" t="b">
        <v>0</v>
      </c>
      <c r="T184" s="300" t="b">
        <v>0</v>
      </c>
      <c r="U184" s="300"/>
      <c r="V184" s="300"/>
      <c r="W184" s="301"/>
      <c r="X184" s="302"/>
      <c r="Y184" s="303" t="b">
        <v>0</v>
      </c>
      <c r="Z184" s="304"/>
      <c r="AA184" s="305"/>
      <c r="AB184" s="306"/>
      <c r="AC184" s="305"/>
      <c r="AD184" s="306"/>
      <c r="AE184" s="302"/>
      <c r="AF184" s="303" t="b">
        <v>0</v>
      </c>
      <c r="AG184" s="304"/>
      <c r="AH184" s="304"/>
      <c r="AI184" s="307"/>
      <c r="AJ184" s="305"/>
      <c r="AK184" s="305"/>
      <c r="AL184" s="305"/>
      <c r="AM184" s="305"/>
      <c r="AN184" s="306"/>
      <c r="AO184" s="305"/>
      <c r="AP184" s="306"/>
      <c r="AQ184" s="302"/>
      <c r="AR184" s="302"/>
      <c r="AS184" s="302"/>
      <c r="AT184" s="302"/>
      <c r="AU184" s="302"/>
      <c r="AV184" s="302"/>
      <c r="AW184" s="302"/>
      <c r="AX184" s="302"/>
      <c r="AY184" s="302"/>
      <c r="AZ184" s="302"/>
      <c r="BA184" s="302"/>
    </row>
    <row r="185">
      <c r="A185" s="292" t="s">
        <v>777</v>
      </c>
      <c r="B185" s="292"/>
      <c r="C185" s="292">
        <f t="shared" si="9"/>
        <v>1</v>
      </c>
      <c r="D185" s="51" t="b">
        <v>1</v>
      </c>
      <c r="E185" s="53" t="str">
        <f t="shared" si="8"/>
        <v>tax_delinquency_history</v>
      </c>
      <c r="F185" s="53" t="s">
        <v>998</v>
      </c>
      <c r="G185" s="53" t="s">
        <v>999</v>
      </c>
      <c r="H185" s="53" t="str">
        <f t="shared" si="1"/>
        <v>tax_delinquency.tax_delinquency_id</v>
      </c>
      <c r="I185" s="299">
        <f>countif(redb_table.field,H185)</f>
        <v>1</v>
      </c>
      <c r="J185" s="299" t="b">
        <v>1</v>
      </c>
      <c r="K185" s="299" t="b">
        <v>0</v>
      </c>
      <c r="L185" s="53" t="s">
        <v>795</v>
      </c>
      <c r="M185" s="53" t="b">
        <v>0</v>
      </c>
      <c r="N185" s="53" t="b">
        <v>0</v>
      </c>
      <c r="O185" s="53"/>
      <c r="P185" s="53"/>
      <c r="Q185" s="312" t="b">
        <v>0</v>
      </c>
      <c r="R185" s="300" t="b">
        <v>0</v>
      </c>
      <c r="S185" s="300" t="b">
        <v>0</v>
      </c>
      <c r="T185" s="300" t="b">
        <v>0</v>
      </c>
      <c r="U185" s="300"/>
      <c r="V185" s="300"/>
      <c r="W185" s="301"/>
      <c r="X185" s="302"/>
      <c r="Y185" s="303" t="b">
        <v>0</v>
      </c>
      <c r="Z185" s="304"/>
      <c r="AA185" s="305"/>
      <c r="AB185" s="306"/>
      <c r="AC185" s="305"/>
      <c r="AD185" s="306"/>
      <c r="AE185" s="302"/>
      <c r="AF185" s="303" t="b">
        <v>0</v>
      </c>
      <c r="AG185" s="304"/>
      <c r="AH185" s="304"/>
      <c r="AI185" s="307"/>
      <c r="AJ185" s="305"/>
      <c r="AK185" s="305"/>
      <c r="AL185" s="305"/>
      <c r="AM185" s="305"/>
      <c r="AN185" s="306"/>
      <c r="AO185" s="305"/>
      <c r="AP185" s="306"/>
      <c r="AQ185" s="302"/>
      <c r="AR185" s="302"/>
      <c r="AS185" s="302"/>
      <c r="AT185" s="302"/>
      <c r="AU185" s="302"/>
      <c r="AV185" s="302"/>
      <c r="AW185" s="302"/>
      <c r="AX185" s="302"/>
      <c r="AY185" s="302"/>
      <c r="AZ185" s="302"/>
      <c r="BA185" s="302"/>
    </row>
    <row r="186">
      <c r="A186" s="292" t="s">
        <v>777</v>
      </c>
      <c r="B186" s="292"/>
      <c r="C186" s="292">
        <f t="shared" si="9"/>
        <v>1</v>
      </c>
      <c r="D186" s="51" t="b">
        <v>1</v>
      </c>
      <c r="E186" s="53" t="str">
        <f t="shared" si="8"/>
        <v>tax_delinquency_history</v>
      </c>
      <c r="F186" s="53" t="s">
        <v>998</v>
      </c>
      <c r="G186" s="53" t="s">
        <v>902</v>
      </c>
      <c r="H186" s="53" t="str">
        <f t="shared" si="1"/>
        <v>tax_delinquency.legal_entity_id</v>
      </c>
      <c r="I186" s="299">
        <f>countif(redb_table.field,H186)</f>
        <v>2</v>
      </c>
      <c r="J186" s="299" t="b">
        <v>0</v>
      </c>
      <c r="K186" s="299" t="b">
        <v>0</v>
      </c>
      <c r="L186" s="53" t="s">
        <v>795</v>
      </c>
      <c r="M186" s="53" t="b">
        <v>0</v>
      </c>
      <c r="N186" s="53" t="b">
        <v>0</v>
      </c>
      <c r="O186" s="53"/>
      <c r="P186" s="53"/>
      <c r="Q186" s="312" t="b">
        <v>0</v>
      </c>
      <c r="R186" s="300" t="b">
        <v>0</v>
      </c>
      <c r="S186" s="300" t="b">
        <v>0</v>
      </c>
      <c r="T186" s="300" t="b">
        <v>0</v>
      </c>
      <c r="U186" s="300"/>
      <c r="V186" s="300"/>
      <c r="W186" s="301"/>
      <c r="X186" s="302"/>
      <c r="Y186" s="303" t="b">
        <v>0</v>
      </c>
      <c r="Z186" s="304"/>
      <c r="AA186" s="305"/>
      <c r="AB186" s="306"/>
      <c r="AC186" s="305"/>
      <c r="AD186" s="306"/>
      <c r="AE186" s="302"/>
      <c r="AF186" s="303" t="b">
        <v>0</v>
      </c>
      <c r="AG186" s="304"/>
      <c r="AH186" s="304"/>
      <c r="AI186" s="307"/>
      <c r="AJ186" s="305"/>
      <c r="AK186" s="305"/>
      <c r="AL186" s="305"/>
      <c r="AM186" s="305"/>
      <c r="AN186" s="306"/>
      <c r="AO186" s="305"/>
      <c r="AP186" s="306"/>
      <c r="AQ186" s="302"/>
      <c r="AR186" s="302"/>
      <c r="AS186" s="302"/>
      <c r="AT186" s="302"/>
      <c r="AU186" s="302"/>
      <c r="AV186" s="302"/>
      <c r="AW186" s="302"/>
      <c r="AX186" s="302"/>
      <c r="AY186" s="302"/>
      <c r="AZ186" s="302"/>
      <c r="BA186" s="302"/>
    </row>
    <row r="187">
      <c r="A187" s="292" t="s">
        <v>777</v>
      </c>
      <c r="B187" s="292"/>
      <c r="C187" s="292">
        <f t="shared" si="9"/>
        <v>1</v>
      </c>
      <c r="D187" s="51" t="b">
        <v>1</v>
      </c>
      <c r="E187" s="53" t="str">
        <f t="shared" si="8"/>
        <v>tax_delinquency_history</v>
      </c>
      <c r="F187" s="53" t="s">
        <v>998</v>
      </c>
      <c r="G187" s="53" t="s">
        <v>1002</v>
      </c>
      <c r="H187" s="53" t="str">
        <f t="shared" si="1"/>
        <v>tax_delinquency.last_paid_year</v>
      </c>
      <c r="I187" s="299">
        <f>countif(redb_table.field,H187)</f>
        <v>1</v>
      </c>
      <c r="J187" s="299" t="b">
        <v>0</v>
      </c>
      <c r="K187" s="299" t="b">
        <v>0</v>
      </c>
      <c r="L187" s="53" t="s">
        <v>795</v>
      </c>
      <c r="M187" s="53" t="b">
        <v>0</v>
      </c>
      <c r="N187" s="53" t="b">
        <v>0</v>
      </c>
      <c r="O187" s="53"/>
      <c r="P187" s="53"/>
      <c r="Q187" s="312" t="b">
        <v>0</v>
      </c>
      <c r="R187" s="300" t="b">
        <v>0</v>
      </c>
      <c r="S187" s="300" t="b">
        <v>0</v>
      </c>
      <c r="T187" s="300" t="b">
        <v>0</v>
      </c>
      <c r="U187" s="300"/>
      <c r="V187" s="300"/>
      <c r="W187" s="301"/>
      <c r="X187" s="302"/>
      <c r="Y187" s="303" t="b">
        <v>0</v>
      </c>
      <c r="Z187" s="304"/>
      <c r="AA187" s="305"/>
      <c r="AB187" s="306"/>
      <c r="AC187" s="305"/>
      <c r="AD187" s="306"/>
      <c r="AE187" s="302"/>
      <c r="AF187" s="303" t="b">
        <v>0</v>
      </c>
      <c r="AG187" s="304"/>
      <c r="AH187" s="304"/>
      <c r="AI187" s="307"/>
      <c r="AJ187" s="305"/>
      <c r="AK187" s="305"/>
      <c r="AL187" s="305"/>
      <c r="AM187" s="305"/>
      <c r="AN187" s="306"/>
      <c r="AO187" s="305"/>
      <c r="AP187" s="306"/>
      <c r="AQ187" s="302"/>
      <c r="AR187" s="302"/>
      <c r="AS187" s="302"/>
      <c r="AT187" s="302"/>
      <c r="AU187" s="302"/>
      <c r="AV187" s="302"/>
      <c r="AW187" s="302"/>
      <c r="AX187" s="302"/>
      <c r="AY187" s="302"/>
      <c r="AZ187" s="302"/>
      <c r="BA187" s="302"/>
    </row>
    <row r="188">
      <c r="A188" s="292" t="s">
        <v>777</v>
      </c>
      <c r="B188" s="292"/>
      <c r="C188" s="292">
        <f t="shared" si="9"/>
        <v>1</v>
      </c>
      <c r="D188" s="51" t="b">
        <v>1</v>
      </c>
      <c r="E188" s="53" t="str">
        <f t="shared" si="8"/>
        <v>tax_delinquency_history</v>
      </c>
      <c r="F188" s="53" t="s">
        <v>998</v>
      </c>
      <c r="G188" s="53" t="s">
        <v>1003</v>
      </c>
      <c r="H188" s="53" t="str">
        <f t="shared" si="1"/>
        <v>tax_delinquency.amount_delinquent</v>
      </c>
      <c r="I188" s="299">
        <f>countif(redb_table.field,H188)</f>
        <v>1</v>
      </c>
      <c r="J188" s="299" t="b">
        <v>0</v>
      </c>
      <c r="K188" s="299" t="b">
        <v>0</v>
      </c>
      <c r="L188" s="53" t="s">
        <v>822</v>
      </c>
      <c r="M188" s="53" t="b">
        <v>0</v>
      </c>
      <c r="N188" s="53" t="b">
        <v>0</v>
      </c>
      <c r="O188" s="53"/>
      <c r="P188" s="53"/>
      <c r="Q188" s="312" t="b">
        <v>0</v>
      </c>
      <c r="R188" s="300" t="b">
        <v>0</v>
      </c>
      <c r="S188" s="300" t="b">
        <v>0</v>
      </c>
      <c r="T188" s="300" t="b">
        <v>0</v>
      </c>
      <c r="U188" s="300"/>
      <c r="V188" s="300"/>
      <c r="W188" s="301"/>
      <c r="X188" s="302"/>
      <c r="Y188" s="303" t="b">
        <v>0</v>
      </c>
      <c r="Z188" s="304"/>
      <c r="AA188" s="305"/>
      <c r="AB188" s="306"/>
      <c r="AC188" s="305"/>
      <c r="AD188" s="306"/>
      <c r="AE188" s="302"/>
      <c r="AF188" s="303" t="b">
        <v>0</v>
      </c>
      <c r="AG188" s="304"/>
      <c r="AH188" s="304"/>
      <c r="AI188" s="307"/>
      <c r="AJ188" s="305"/>
      <c r="AK188" s="305"/>
      <c r="AL188" s="305"/>
      <c r="AM188" s="305"/>
      <c r="AN188" s="306"/>
      <c r="AO188" s="305"/>
      <c r="AP188" s="306"/>
      <c r="AQ188" s="302"/>
      <c r="AR188" s="302"/>
      <c r="AS188" s="302"/>
      <c r="AT188" s="302"/>
      <c r="AU188" s="302"/>
      <c r="AV188" s="302"/>
      <c r="AW188" s="302"/>
      <c r="AX188" s="302"/>
      <c r="AY188" s="302"/>
      <c r="AZ188" s="302"/>
      <c r="BA188" s="302"/>
    </row>
    <row r="189">
      <c r="A189" s="292" t="s">
        <v>777</v>
      </c>
      <c r="B189" s="292"/>
      <c r="C189" s="292">
        <f t="shared" si="9"/>
        <v>1</v>
      </c>
      <c r="D189" s="51" t="b">
        <v>1</v>
      </c>
      <c r="E189" s="53" t="str">
        <f t="shared" si="8"/>
        <v>tax_delinquency_history</v>
      </c>
      <c r="F189" s="53" t="s">
        <v>998</v>
      </c>
      <c r="G189" s="53" t="s">
        <v>828</v>
      </c>
      <c r="H189" s="53" t="str">
        <f t="shared" si="1"/>
        <v>tax_delinquency.create_date</v>
      </c>
      <c r="I189" s="299">
        <f>countif(redb_table.field,H189)</f>
        <v>1</v>
      </c>
      <c r="J189" s="299" t="b">
        <v>0</v>
      </c>
      <c r="K189" s="299" t="b">
        <v>0</v>
      </c>
      <c r="L189" s="53" t="s">
        <v>824</v>
      </c>
      <c r="M189" s="53" t="b">
        <v>0</v>
      </c>
      <c r="N189" s="53" t="b">
        <v>0</v>
      </c>
      <c r="O189" s="53"/>
      <c r="P189" s="53"/>
      <c r="Q189" s="312" t="b">
        <v>0</v>
      </c>
      <c r="R189" s="300" t="b">
        <v>0</v>
      </c>
      <c r="S189" s="300" t="b">
        <v>0</v>
      </c>
      <c r="T189" s="300" t="b">
        <v>0</v>
      </c>
      <c r="U189" s="300"/>
      <c r="V189" s="300"/>
      <c r="W189" s="301"/>
      <c r="X189" s="302"/>
      <c r="Y189" s="303" t="b">
        <v>0</v>
      </c>
      <c r="Z189" s="304"/>
      <c r="AA189" s="305"/>
      <c r="AB189" s="306"/>
      <c r="AC189" s="305"/>
      <c r="AD189" s="306"/>
      <c r="AE189" s="302"/>
      <c r="AF189" s="303" t="b">
        <v>0</v>
      </c>
      <c r="AG189" s="304"/>
      <c r="AH189" s="304"/>
      <c r="AI189" s="307"/>
      <c r="AJ189" s="305"/>
      <c r="AK189" s="305"/>
      <c r="AL189" s="305"/>
      <c r="AM189" s="305"/>
      <c r="AN189" s="306"/>
      <c r="AO189" s="305"/>
      <c r="AP189" s="306"/>
      <c r="AQ189" s="302"/>
      <c r="AR189" s="302"/>
      <c r="AS189" s="302"/>
      <c r="AT189" s="302"/>
      <c r="AU189" s="302"/>
      <c r="AV189" s="302"/>
      <c r="AW189" s="302"/>
      <c r="AX189" s="302"/>
      <c r="AY189" s="302"/>
      <c r="AZ189" s="302"/>
      <c r="BA189" s="302"/>
    </row>
    <row r="190">
      <c r="A190" s="292" t="s">
        <v>777</v>
      </c>
      <c r="B190" s="292"/>
      <c r="C190" s="292">
        <f t="shared" si="9"/>
        <v>1</v>
      </c>
      <c r="D190" s="51" t="b">
        <v>1</v>
      </c>
      <c r="E190" s="53" t="str">
        <f t="shared" si="8"/>
        <v>tax_delinquency_history</v>
      </c>
      <c r="F190" s="53" t="s">
        <v>998</v>
      </c>
      <c r="G190" s="53" t="s">
        <v>829</v>
      </c>
      <c r="H190" s="53" t="str">
        <f t="shared" si="1"/>
        <v>tax_delinquency.current_flag</v>
      </c>
      <c r="I190" s="299">
        <f>countif(redb_table.field,H190)</f>
        <v>1</v>
      </c>
      <c r="J190" s="299" t="b">
        <v>0</v>
      </c>
      <c r="K190" s="299" t="b">
        <v>1</v>
      </c>
      <c r="L190" s="53" t="s">
        <v>831</v>
      </c>
      <c r="M190" s="53" t="b">
        <v>0</v>
      </c>
      <c r="N190" s="53" t="b">
        <v>0</v>
      </c>
      <c r="O190" s="53"/>
      <c r="P190" s="53"/>
      <c r="Q190" s="312" t="b">
        <v>0</v>
      </c>
      <c r="R190" s="300" t="b">
        <v>0</v>
      </c>
      <c r="S190" s="300" t="b">
        <v>0</v>
      </c>
      <c r="T190" s="300" t="b">
        <v>0</v>
      </c>
      <c r="U190" s="300"/>
      <c r="V190" s="300"/>
      <c r="W190" s="301"/>
      <c r="X190" s="302"/>
      <c r="Y190" s="303" t="b">
        <v>0</v>
      </c>
      <c r="Z190" s="304"/>
      <c r="AA190" s="305"/>
      <c r="AB190" s="306"/>
      <c r="AC190" s="305"/>
      <c r="AD190" s="306"/>
      <c r="AE190" s="302"/>
      <c r="AF190" s="303" t="b">
        <v>0</v>
      </c>
      <c r="AG190" s="304"/>
      <c r="AH190" s="304"/>
      <c r="AI190" s="307"/>
      <c r="AJ190" s="305"/>
      <c r="AK190" s="305"/>
      <c r="AL190" s="305"/>
      <c r="AM190" s="305"/>
      <c r="AN190" s="306"/>
      <c r="AO190" s="305"/>
      <c r="AP190" s="306"/>
      <c r="AQ190" s="302"/>
      <c r="AR190" s="302"/>
      <c r="AS190" s="302"/>
      <c r="AT190" s="302"/>
      <c r="AU190" s="302"/>
      <c r="AV190" s="302"/>
      <c r="AW190" s="302"/>
      <c r="AX190" s="302"/>
      <c r="AY190" s="302"/>
      <c r="AZ190" s="302"/>
      <c r="BA190" s="302"/>
    </row>
    <row r="191">
      <c r="A191" s="292" t="s">
        <v>777</v>
      </c>
      <c r="B191" s="292"/>
      <c r="C191" s="292">
        <f t="shared" si="9"/>
        <v>1</v>
      </c>
      <c r="D191" s="51" t="b">
        <v>1</v>
      </c>
      <c r="E191" s="53" t="str">
        <f t="shared" si="8"/>
        <v>tax_delinquency_history</v>
      </c>
      <c r="F191" s="53" t="s">
        <v>998</v>
      </c>
      <c r="G191" s="53" t="s">
        <v>833</v>
      </c>
      <c r="H191" s="53" t="str">
        <f t="shared" si="1"/>
        <v>tax_delinquency.removed_flag</v>
      </c>
      <c r="I191" s="299">
        <f>countif(redb_table.field,H191)</f>
        <v>1</v>
      </c>
      <c r="J191" s="299" t="b">
        <v>0</v>
      </c>
      <c r="K191" s="299" t="b">
        <v>1</v>
      </c>
      <c r="L191" s="53" t="s">
        <v>831</v>
      </c>
      <c r="M191" s="53" t="b">
        <v>0</v>
      </c>
      <c r="N191" s="53" t="b">
        <v>0</v>
      </c>
      <c r="O191" s="53"/>
      <c r="P191" s="53"/>
      <c r="Q191" s="312" t="b">
        <v>0</v>
      </c>
      <c r="R191" s="300" t="b">
        <v>0</v>
      </c>
      <c r="S191" s="300" t="b">
        <v>0</v>
      </c>
      <c r="T191" s="300" t="b">
        <v>0</v>
      </c>
      <c r="U191" s="300"/>
      <c r="V191" s="300"/>
      <c r="W191" s="301"/>
      <c r="X191" s="302"/>
      <c r="Y191" s="303" t="b">
        <v>0</v>
      </c>
      <c r="Z191" s="304"/>
      <c r="AA191" s="305"/>
      <c r="AB191" s="306"/>
      <c r="AC191" s="305"/>
      <c r="AD191" s="306"/>
      <c r="AE191" s="302"/>
      <c r="AF191" s="303" t="b">
        <v>0</v>
      </c>
      <c r="AG191" s="304"/>
      <c r="AH191" s="304"/>
      <c r="AI191" s="307"/>
      <c r="AJ191" s="305"/>
      <c r="AK191" s="305"/>
      <c r="AL191" s="305"/>
      <c r="AM191" s="305"/>
      <c r="AN191" s="306"/>
      <c r="AO191" s="305"/>
      <c r="AP191" s="306"/>
      <c r="AQ191" s="302"/>
      <c r="AR191" s="302"/>
      <c r="AS191" s="302"/>
      <c r="AT191" s="302"/>
      <c r="AU191" s="302"/>
      <c r="AV191" s="302"/>
      <c r="AW191" s="302"/>
      <c r="AX191" s="302"/>
      <c r="AY191" s="302"/>
      <c r="AZ191" s="302"/>
      <c r="BA191" s="302"/>
    </row>
    <row r="192">
      <c r="A192" s="292" t="s">
        <v>777</v>
      </c>
      <c r="B192" s="292"/>
      <c r="C192" s="292">
        <f t="shared" si="9"/>
        <v>1</v>
      </c>
      <c r="D192" s="51" t="b">
        <v>1</v>
      </c>
      <c r="E192" s="53" t="str">
        <f t="shared" si="8"/>
        <v>tax_delinquency_history</v>
      </c>
      <c r="F192" s="53" t="s">
        <v>998</v>
      </c>
      <c r="G192" s="53" t="s">
        <v>834</v>
      </c>
      <c r="H192" s="53" t="str">
        <f t="shared" si="1"/>
        <v>tax_delinquency.etl_job</v>
      </c>
      <c r="I192" s="299">
        <f>countif(redb_table.field,H192)</f>
        <v>1</v>
      </c>
      <c r="J192" s="299" t="b">
        <v>0</v>
      </c>
      <c r="K192" s="299" t="b">
        <v>0</v>
      </c>
      <c r="L192" s="53" t="s">
        <v>780</v>
      </c>
      <c r="M192" s="53" t="b">
        <v>0</v>
      </c>
      <c r="N192" s="53" t="b">
        <v>0</v>
      </c>
      <c r="O192" s="53"/>
      <c r="P192" s="53"/>
      <c r="Q192" s="312" t="b">
        <v>0</v>
      </c>
      <c r="R192" s="300" t="b">
        <v>0</v>
      </c>
      <c r="S192" s="300" t="b">
        <v>0</v>
      </c>
      <c r="T192" s="300" t="b">
        <v>0</v>
      </c>
      <c r="U192" s="300"/>
      <c r="V192" s="300"/>
      <c r="W192" s="301"/>
      <c r="X192" s="302"/>
      <c r="Y192" s="303" t="b">
        <v>0</v>
      </c>
      <c r="Z192" s="304"/>
      <c r="AA192" s="305"/>
      <c r="AB192" s="306"/>
      <c r="AC192" s="305"/>
      <c r="AD192" s="306"/>
      <c r="AE192" s="302"/>
      <c r="AF192" s="303" t="b">
        <v>0</v>
      </c>
      <c r="AG192" s="304"/>
      <c r="AH192" s="304"/>
      <c r="AI192" s="307"/>
      <c r="AJ192" s="305"/>
      <c r="AK192" s="305"/>
      <c r="AL192" s="305"/>
      <c r="AM192" s="305"/>
      <c r="AN192" s="306"/>
      <c r="AO192" s="305"/>
      <c r="AP192" s="306"/>
      <c r="AQ192" s="302"/>
      <c r="AR192" s="302"/>
      <c r="AS192" s="302"/>
      <c r="AT192" s="302"/>
      <c r="AU192" s="302"/>
      <c r="AV192" s="302"/>
      <c r="AW192" s="302"/>
      <c r="AX192" s="302"/>
      <c r="AY192" s="302"/>
      <c r="AZ192" s="302"/>
      <c r="BA192" s="302"/>
    </row>
    <row r="193">
      <c r="A193" s="292" t="s">
        <v>777</v>
      </c>
      <c r="B193" s="292"/>
      <c r="C193" s="292">
        <f t="shared" si="9"/>
        <v>1</v>
      </c>
      <c r="D193" s="51" t="b">
        <v>1</v>
      </c>
      <c r="E193" s="53" t="str">
        <f t="shared" si="8"/>
        <v>tax_delinquency_history</v>
      </c>
      <c r="F193" s="53" t="s">
        <v>998</v>
      </c>
      <c r="G193" s="53" t="s">
        <v>836</v>
      </c>
      <c r="H193" s="53" t="str">
        <f t="shared" si="1"/>
        <v>tax_delinquency.update_date</v>
      </c>
      <c r="I193" s="299">
        <f>countif(redb_table.field,H193)</f>
        <v>1</v>
      </c>
      <c r="J193" s="299" t="b">
        <v>0</v>
      </c>
      <c r="K193" s="299" t="b">
        <v>0</v>
      </c>
      <c r="L193" s="53" t="s">
        <v>824</v>
      </c>
      <c r="M193" s="53" t="b">
        <v>0</v>
      </c>
      <c r="N193" s="53" t="b">
        <v>0</v>
      </c>
      <c r="O193" s="53"/>
      <c r="P193" s="53"/>
      <c r="Q193" s="312" t="b">
        <v>0</v>
      </c>
      <c r="R193" s="300" t="b">
        <v>0</v>
      </c>
      <c r="S193" s="300" t="b">
        <v>0</v>
      </c>
      <c r="T193" s="300" t="b">
        <v>0</v>
      </c>
      <c r="U193" s="300"/>
      <c r="V193" s="300"/>
      <c r="W193" s="301"/>
      <c r="X193" s="302"/>
      <c r="Y193" s="303" t="b">
        <v>0</v>
      </c>
      <c r="Z193" s="304"/>
      <c r="AA193" s="305"/>
      <c r="AB193" s="306"/>
      <c r="AC193" s="305"/>
      <c r="AD193" s="306"/>
      <c r="AE193" s="302"/>
      <c r="AF193" s="303" t="b">
        <v>0</v>
      </c>
      <c r="AG193" s="304"/>
      <c r="AH193" s="304"/>
      <c r="AI193" s="307"/>
      <c r="AJ193" s="305"/>
      <c r="AK193" s="305"/>
      <c r="AL193" s="305"/>
      <c r="AM193" s="305"/>
      <c r="AN193" s="306"/>
      <c r="AO193" s="305"/>
      <c r="AP193" s="306"/>
      <c r="AQ193" s="302"/>
      <c r="AR193" s="302"/>
      <c r="AS193" s="302"/>
      <c r="AT193" s="302"/>
      <c r="AU193" s="302"/>
      <c r="AV193" s="302"/>
      <c r="AW193" s="302"/>
      <c r="AX193" s="302"/>
      <c r="AY193" s="302"/>
      <c r="AZ193" s="302"/>
      <c r="BA193" s="302"/>
    </row>
    <row r="194">
      <c r="A194" s="292" t="s">
        <v>777</v>
      </c>
      <c r="B194" s="292"/>
      <c r="C194" s="292">
        <f t="shared" si="9"/>
        <v>2</v>
      </c>
      <c r="D194" s="51" t="b">
        <v>1</v>
      </c>
      <c r="E194" s="53" t="str">
        <f t="shared" si="8"/>
        <v>fee_history</v>
      </c>
      <c r="F194" s="53" t="s">
        <v>658</v>
      </c>
      <c r="G194" s="53" t="s">
        <v>950</v>
      </c>
      <c r="H194" s="53" t="str">
        <f t="shared" si="1"/>
        <v>fee.fee_id</v>
      </c>
      <c r="I194" s="299">
        <f>countif(redb_table.field,H194)</f>
        <v>1</v>
      </c>
      <c r="J194" s="299" t="b">
        <v>1</v>
      </c>
      <c r="K194" s="299" t="b">
        <v>0</v>
      </c>
      <c r="L194" s="53" t="s">
        <v>795</v>
      </c>
      <c r="M194" s="53" t="b">
        <v>0</v>
      </c>
      <c r="N194" s="53" t="b">
        <v>0</v>
      </c>
      <c r="O194" s="53"/>
      <c r="P194" s="53"/>
      <c r="Q194" s="312" t="b">
        <v>0</v>
      </c>
      <c r="R194" s="300" t="b">
        <v>0</v>
      </c>
      <c r="S194" s="300" t="b">
        <v>0</v>
      </c>
      <c r="T194" s="300" t="b">
        <v>0</v>
      </c>
      <c r="U194" s="300"/>
      <c r="V194" s="300"/>
      <c r="W194" s="301"/>
      <c r="X194" s="302"/>
      <c r="Y194" s="303" t="b">
        <v>0</v>
      </c>
      <c r="Z194" s="304"/>
      <c r="AA194" s="305"/>
      <c r="AB194" s="306"/>
      <c r="AC194" s="305"/>
      <c r="AD194" s="306"/>
      <c r="AE194" s="302"/>
      <c r="AF194" s="303" t="b">
        <v>0</v>
      </c>
      <c r="AG194" s="304"/>
      <c r="AH194" s="304"/>
      <c r="AI194" s="307"/>
      <c r="AJ194" s="305"/>
      <c r="AK194" s="305"/>
      <c r="AL194" s="305"/>
      <c r="AM194" s="305"/>
      <c r="AN194" s="306"/>
      <c r="AO194" s="305"/>
      <c r="AP194" s="306"/>
      <c r="AQ194" s="302"/>
      <c r="AR194" s="302"/>
      <c r="AS194" s="302"/>
      <c r="AT194" s="302"/>
      <c r="AU194" s="302"/>
      <c r="AV194" s="302"/>
      <c r="AW194" s="302"/>
      <c r="AX194" s="302"/>
      <c r="AY194" s="302"/>
      <c r="AZ194" s="302"/>
      <c r="BA194" s="302"/>
    </row>
    <row r="195">
      <c r="A195" s="292" t="s">
        <v>777</v>
      </c>
      <c r="B195" s="292"/>
      <c r="C195" s="292">
        <f t="shared" si="9"/>
        <v>2</v>
      </c>
      <c r="D195" s="51" t="b">
        <v>1</v>
      </c>
      <c r="E195" s="53" t="str">
        <f t="shared" si="8"/>
        <v>fee_history</v>
      </c>
      <c r="F195" s="53" t="s">
        <v>658</v>
      </c>
      <c r="G195" s="53" t="s">
        <v>1007</v>
      </c>
      <c r="H195" s="53" t="str">
        <f t="shared" si="1"/>
        <v>fee.fee_debit_ammount</v>
      </c>
      <c r="I195" s="299">
        <f>countif(redb_table.field,H195)</f>
        <v>1</v>
      </c>
      <c r="J195" s="299" t="b">
        <v>0</v>
      </c>
      <c r="K195" s="299" t="b">
        <v>0</v>
      </c>
      <c r="L195" s="53" t="s">
        <v>822</v>
      </c>
      <c r="M195" s="53" t="b">
        <v>0</v>
      </c>
      <c r="N195" s="53" t="b">
        <v>0</v>
      </c>
      <c r="O195" s="53"/>
      <c r="P195" s="53"/>
      <c r="Q195" s="312" t="b">
        <v>0</v>
      </c>
      <c r="R195" s="300" t="b">
        <v>0</v>
      </c>
      <c r="S195" s="300" t="b">
        <v>0</v>
      </c>
      <c r="T195" s="300" t="b">
        <v>0</v>
      </c>
      <c r="U195" s="300"/>
      <c r="V195" s="300"/>
      <c r="W195" s="301"/>
      <c r="X195" s="302"/>
      <c r="Y195" s="303" t="b">
        <v>0</v>
      </c>
      <c r="Z195" s="304"/>
      <c r="AA195" s="305"/>
      <c r="AB195" s="306"/>
      <c r="AC195" s="305"/>
      <c r="AD195" s="306"/>
      <c r="AE195" s="302"/>
      <c r="AF195" s="303" t="b">
        <v>0</v>
      </c>
      <c r="AG195" s="304"/>
      <c r="AH195" s="304"/>
      <c r="AI195" s="307"/>
      <c r="AJ195" s="305"/>
      <c r="AK195" s="305"/>
      <c r="AL195" s="305"/>
      <c r="AM195" s="305"/>
      <c r="AN195" s="306"/>
      <c r="AO195" s="305"/>
      <c r="AP195" s="306"/>
      <c r="AQ195" s="302"/>
      <c r="AR195" s="302"/>
      <c r="AS195" s="302"/>
      <c r="AT195" s="302"/>
      <c r="AU195" s="302"/>
      <c r="AV195" s="302"/>
      <c r="AW195" s="302"/>
      <c r="AX195" s="302"/>
      <c r="AY195" s="302"/>
      <c r="AZ195" s="302"/>
      <c r="BA195" s="302"/>
    </row>
    <row r="196">
      <c r="A196" s="292" t="s">
        <v>777</v>
      </c>
      <c r="B196" s="292"/>
      <c r="C196" s="292">
        <f t="shared" si="9"/>
        <v>2</v>
      </c>
      <c r="D196" s="51" t="b">
        <v>1</v>
      </c>
      <c r="E196" s="53" t="str">
        <f t="shared" si="8"/>
        <v>fee_history</v>
      </c>
      <c r="F196" s="53" t="s">
        <v>658</v>
      </c>
      <c r="G196" s="53" t="s">
        <v>1008</v>
      </c>
      <c r="H196" s="53" t="str">
        <f t="shared" si="1"/>
        <v>fee.fee_credit_ammount</v>
      </c>
      <c r="I196" s="299">
        <f>countif(redb_table.field,H196)</f>
        <v>1</v>
      </c>
      <c r="J196" s="299" t="b">
        <v>0</v>
      </c>
      <c r="K196" s="299" t="b">
        <v>0</v>
      </c>
      <c r="L196" s="53" t="s">
        <v>822</v>
      </c>
      <c r="M196" s="53" t="b">
        <v>0</v>
      </c>
      <c r="N196" s="53" t="b">
        <v>0</v>
      </c>
      <c r="O196" s="53"/>
      <c r="P196" s="53"/>
      <c r="Q196" s="312" t="b">
        <v>0</v>
      </c>
      <c r="R196" s="300" t="b">
        <v>0</v>
      </c>
      <c r="S196" s="300" t="b">
        <v>0</v>
      </c>
      <c r="T196" s="300" t="b">
        <v>0</v>
      </c>
      <c r="U196" s="300"/>
      <c r="V196" s="300"/>
      <c r="W196" s="301"/>
      <c r="X196" s="302"/>
      <c r="Y196" s="303" t="b">
        <v>0</v>
      </c>
      <c r="Z196" s="304"/>
      <c r="AA196" s="305"/>
      <c r="AB196" s="306"/>
      <c r="AC196" s="305"/>
      <c r="AD196" s="306"/>
      <c r="AE196" s="302"/>
      <c r="AF196" s="303" t="b">
        <v>0</v>
      </c>
      <c r="AG196" s="304"/>
      <c r="AH196" s="304"/>
      <c r="AI196" s="307"/>
      <c r="AJ196" s="305"/>
      <c r="AK196" s="305"/>
      <c r="AL196" s="305"/>
      <c r="AM196" s="305"/>
      <c r="AN196" s="306"/>
      <c r="AO196" s="305"/>
      <c r="AP196" s="306"/>
      <c r="AQ196" s="302"/>
      <c r="AR196" s="302"/>
      <c r="AS196" s="302"/>
      <c r="AT196" s="302"/>
      <c r="AU196" s="302"/>
      <c r="AV196" s="302"/>
      <c r="AW196" s="302"/>
      <c r="AX196" s="302"/>
      <c r="AY196" s="302"/>
      <c r="AZ196" s="302"/>
      <c r="BA196" s="302"/>
    </row>
    <row r="197">
      <c r="A197" s="292" t="s">
        <v>777</v>
      </c>
      <c r="B197" s="292"/>
      <c r="C197" s="292">
        <f t="shared" si="9"/>
        <v>2</v>
      </c>
      <c r="D197" s="51" t="b">
        <v>1</v>
      </c>
      <c r="E197" s="53" t="str">
        <f t="shared" si="8"/>
        <v>fee_history</v>
      </c>
      <c r="F197" s="53" t="s">
        <v>658</v>
      </c>
      <c r="G197" s="53" t="s">
        <v>828</v>
      </c>
      <c r="H197" s="53" t="str">
        <f t="shared" si="1"/>
        <v>fee.create_date</v>
      </c>
      <c r="I197" s="299">
        <f>countif(redb_table.field,H197)</f>
        <v>1</v>
      </c>
      <c r="J197" s="299" t="b">
        <v>0</v>
      </c>
      <c r="K197" s="299" t="b">
        <v>0</v>
      </c>
      <c r="L197" s="53" t="s">
        <v>824</v>
      </c>
      <c r="M197" s="53" t="b">
        <v>0</v>
      </c>
      <c r="N197" s="53" t="b">
        <v>0</v>
      </c>
      <c r="O197" s="53"/>
      <c r="P197" s="53"/>
      <c r="Q197" s="312" t="b">
        <v>0</v>
      </c>
      <c r="R197" s="300" t="b">
        <v>0</v>
      </c>
      <c r="S197" s="300" t="b">
        <v>0</v>
      </c>
      <c r="T197" s="300" t="b">
        <v>0</v>
      </c>
      <c r="U197" s="300"/>
      <c r="V197" s="300"/>
      <c r="W197" s="301"/>
      <c r="X197" s="302"/>
      <c r="Y197" s="303" t="b">
        <v>0</v>
      </c>
      <c r="Z197" s="304"/>
      <c r="AA197" s="305"/>
      <c r="AB197" s="306"/>
      <c r="AC197" s="305"/>
      <c r="AD197" s="306"/>
      <c r="AE197" s="302"/>
      <c r="AF197" s="303" t="b">
        <v>0</v>
      </c>
      <c r="AG197" s="304"/>
      <c r="AH197" s="304"/>
      <c r="AI197" s="307"/>
      <c r="AJ197" s="305"/>
      <c r="AK197" s="305"/>
      <c r="AL197" s="305"/>
      <c r="AM197" s="305"/>
      <c r="AN197" s="306"/>
      <c r="AO197" s="305"/>
      <c r="AP197" s="306"/>
      <c r="AQ197" s="302"/>
      <c r="AR197" s="302"/>
      <c r="AS197" s="302"/>
      <c r="AT197" s="302"/>
      <c r="AU197" s="302"/>
      <c r="AV197" s="302"/>
      <c r="AW197" s="302"/>
      <c r="AX197" s="302"/>
      <c r="AY197" s="302"/>
      <c r="AZ197" s="302"/>
      <c r="BA197" s="302"/>
    </row>
    <row r="198">
      <c r="A198" s="292" t="s">
        <v>777</v>
      </c>
      <c r="B198" s="292"/>
      <c r="C198" s="292">
        <f t="shared" si="9"/>
        <v>2</v>
      </c>
      <c r="D198" s="51" t="b">
        <v>1</v>
      </c>
      <c r="E198" s="53" t="str">
        <f t="shared" si="8"/>
        <v>fee_history</v>
      </c>
      <c r="F198" s="53" t="s">
        <v>658</v>
      </c>
      <c r="G198" s="53" t="s">
        <v>829</v>
      </c>
      <c r="H198" s="53" t="str">
        <f t="shared" si="1"/>
        <v>fee.current_flag</v>
      </c>
      <c r="I198" s="299">
        <f>countif(redb_table.field,H198)</f>
        <v>1</v>
      </c>
      <c r="J198" s="299" t="b">
        <v>0</v>
      </c>
      <c r="K198" s="299" t="b">
        <v>1</v>
      </c>
      <c r="L198" s="53" t="s">
        <v>831</v>
      </c>
      <c r="M198" s="53" t="b">
        <v>0</v>
      </c>
      <c r="N198" s="53" t="b">
        <v>0</v>
      </c>
      <c r="O198" s="53"/>
      <c r="P198" s="53"/>
      <c r="Q198" s="312" t="b">
        <v>0</v>
      </c>
      <c r="R198" s="300" t="b">
        <v>0</v>
      </c>
      <c r="S198" s="300" t="b">
        <v>0</v>
      </c>
      <c r="T198" s="300" t="b">
        <v>0</v>
      </c>
      <c r="U198" s="300"/>
      <c r="V198" s="300"/>
      <c r="W198" s="301"/>
      <c r="X198" s="302"/>
      <c r="Y198" s="303" t="b">
        <v>0</v>
      </c>
      <c r="Z198" s="304"/>
      <c r="AA198" s="305"/>
      <c r="AB198" s="306"/>
      <c r="AC198" s="305"/>
      <c r="AD198" s="306"/>
      <c r="AE198" s="302"/>
      <c r="AF198" s="303" t="b">
        <v>0</v>
      </c>
      <c r="AG198" s="304"/>
      <c r="AH198" s="304"/>
      <c r="AI198" s="307"/>
      <c r="AJ198" s="305"/>
      <c r="AK198" s="305"/>
      <c r="AL198" s="305"/>
      <c r="AM198" s="305"/>
      <c r="AN198" s="306"/>
      <c r="AO198" s="305"/>
      <c r="AP198" s="306"/>
      <c r="AQ198" s="302"/>
      <c r="AR198" s="302"/>
      <c r="AS198" s="302"/>
      <c r="AT198" s="302"/>
      <c r="AU198" s="302"/>
      <c r="AV198" s="302"/>
      <c r="AW198" s="302"/>
      <c r="AX198" s="302"/>
      <c r="AY198" s="302"/>
      <c r="AZ198" s="302"/>
      <c r="BA198" s="302"/>
    </row>
    <row r="199">
      <c r="A199" s="292" t="s">
        <v>777</v>
      </c>
      <c r="B199" s="292"/>
      <c r="C199" s="292">
        <f t="shared" si="9"/>
        <v>2</v>
      </c>
      <c r="D199" s="51" t="b">
        <v>1</v>
      </c>
      <c r="E199" s="53" t="str">
        <f t="shared" si="8"/>
        <v>fee_history</v>
      </c>
      <c r="F199" s="53" t="s">
        <v>658</v>
      </c>
      <c r="G199" s="53" t="s">
        <v>833</v>
      </c>
      <c r="H199" s="53" t="str">
        <f t="shared" si="1"/>
        <v>fee.removed_flag</v>
      </c>
      <c r="I199" s="299">
        <f>countif(redb_table.field,H199)</f>
        <v>1</v>
      </c>
      <c r="J199" s="299" t="b">
        <v>0</v>
      </c>
      <c r="K199" s="299" t="b">
        <v>1</v>
      </c>
      <c r="L199" s="53" t="s">
        <v>831</v>
      </c>
      <c r="M199" s="53" t="b">
        <v>0</v>
      </c>
      <c r="N199" s="53" t="b">
        <v>0</v>
      </c>
      <c r="O199" s="53"/>
      <c r="P199" s="53"/>
      <c r="Q199" s="312" t="b">
        <v>0</v>
      </c>
      <c r="R199" s="300" t="b">
        <v>0</v>
      </c>
      <c r="S199" s="300" t="b">
        <v>0</v>
      </c>
      <c r="T199" s="300" t="b">
        <v>0</v>
      </c>
      <c r="U199" s="300"/>
      <c r="V199" s="300"/>
      <c r="W199" s="301"/>
      <c r="X199" s="302"/>
      <c r="Y199" s="303" t="b">
        <v>0</v>
      </c>
      <c r="Z199" s="304"/>
      <c r="AA199" s="305"/>
      <c r="AB199" s="306"/>
      <c r="AC199" s="305"/>
      <c r="AD199" s="306"/>
      <c r="AE199" s="302"/>
      <c r="AF199" s="303" t="b">
        <v>0</v>
      </c>
      <c r="AG199" s="304"/>
      <c r="AH199" s="304"/>
      <c r="AI199" s="307"/>
      <c r="AJ199" s="305"/>
      <c r="AK199" s="305"/>
      <c r="AL199" s="305"/>
      <c r="AM199" s="305"/>
      <c r="AN199" s="306"/>
      <c r="AO199" s="305"/>
      <c r="AP199" s="306"/>
      <c r="AQ199" s="302"/>
      <c r="AR199" s="302"/>
      <c r="AS199" s="302"/>
      <c r="AT199" s="302"/>
      <c r="AU199" s="302"/>
      <c r="AV199" s="302"/>
      <c r="AW199" s="302"/>
      <c r="AX199" s="302"/>
      <c r="AY199" s="302"/>
      <c r="AZ199" s="302"/>
      <c r="BA199" s="302"/>
    </row>
    <row r="200">
      <c r="A200" s="292" t="s">
        <v>777</v>
      </c>
      <c r="B200" s="292"/>
      <c r="C200" s="292">
        <f t="shared" si="9"/>
        <v>2</v>
      </c>
      <c r="D200" s="51" t="b">
        <v>1</v>
      </c>
      <c r="E200" s="53" t="str">
        <f t="shared" si="8"/>
        <v>fee_history</v>
      </c>
      <c r="F200" s="53" t="s">
        <v>658</v>
      </c>
      <c r="G200" s="53" t="s">
        <v>834</v>
      </c>
      <c r="H200" s="53" t="str">
        <f t="shared" si="1"/>
        <v>fee.etl_job</v>
      </c>
      <c r="I200" s="299">
        <f>countif(redb_table.field,H200)</f>
        <v>1</v>
      </c>
      <c r="J200" s="299" t="b">
        <v>0</v>
      </c>
      <c r="K200" s="299" t="b">
        <v>0</v>
      </c>
      <c r="L200" s="53" t="s">
        <v>780</v>
      </c>
      <c r="M200" s="53" t="b">
        <v>0</v>
      </c>
      <c r="N200" s="53" t="b">
        <v>0</v>
      </c>
      <c r="O200" s="53"/>
      <c r="P200" s="53"/>
      <c r="Q200" s="312" t="b">
        <v>0</v>
      </c>
      <c r="R200" s="300" t="b">
        <v>0</v>
      </c>
      <c r="S200" s="300" t="b">
        <v>0</v>
      </c>
      <c r="T200" s="300" t="b">
        <v>0</v>
      </c>
      <c r="U200" s="300"/>
      <c r="V200" s="300"/>
      <c r="W200" s="301"/>
      <c r="X200" s="302"/>
      <c r="Y200" s="303" t="b">
        <v>0</v>
      </c>
      <c r="Z200" s="304"/>
      <c r="AA200" s="305"/>
      <c r="AB200" s="306"/>
      <c r="AC200" s="305"/>
      <c r="AD200" s="306"/>
      <c r="AE200" s="302"/>
      <c r="AF200" s="303" t="b">
        <v>0</v>
      </c>
      <c r="AG200" s="304"/>
      <c r="AH200" s="304"/>
      <c r="AI200" s="307"/>
      <c r="AJ200" s="305"/>
      <c r="AK200" s="305"/>
      <c r="AL200" s="305"/>
      <c r="AM200" s="305"/>
      <c r="AN200" s="306"/>
      <c r="AO200" s="305"/>
      <c r="AP200" s="306"/>
      <c r="AQ200" s="302"/>
      <c r="AR200" s="302"/>
      <c r="AS200" s="302"/>
      <c r="AT200" s="302"/>
      <c r="AU200" s="302"/>
      <c r="AV200" s="302"/>
      <c r="AW200" s="302"/>
      <c r="AX200" s="302"/>
      <c r="AY200" s="302"/>
      <c r="AZ200" s="302"/>
      <c r="BA200" s="302"/>
    </row>
    <row r="201">
      <c r="A201" s="292" t="s">
        <v>777</v>
      </c>
      <c r="B201" s="292"/>
      <c r="C201" s="292">
        <f t="shared" si="9"/>
        <v>2</v>
      </c>
      <c r="D201" s="51" t="b">
        <v>1</v>
      </c>
      <c r="E201" s="53" t="str">
        <f t="shared" si="8"/>
        <v>fee_history</v>
      </c>
      <c r="F201" s="53" t="s">
        <v>658</v>
      </c>
      <c r="G201" s="53" t="s">
        <v>836</v>
      </c>
      <c r="H201" s="53" t="str">
        <f t="shared" si="1"/>
        <v>fee.update_date</v>
      </c>
      <c r="I201" s="299">
        <f>countif(redb_table.field,H201)</f>
        <v>1</v>
      </c>
      <c r="J201" s="299" t="b">
        <v>0</v>
      </c>
      <c r="K201" s="299" t="b">
        <v>0</v>
      </c>
      <c r="L201" s="53" t="s">
        <v>824</v>
      </c>
      <c r="M201" s="53" t="b">
        <v>0</v>
      </c>
      <c r="N201" s="53" t="b">
        <v>0</v>
      </c>
      <c r="O201" s="53"/>
      <c r="P201" s="53"/>
      <c r="Q201" s="312" t="b">
        <v>0</v>
      </c>
      <c r="R201" s="300" t="b">
        <v>0</v>
      </c>
      <c r="S201" s="300" t="b">
        <v>0</v>
      </c>
      <c r="T201" s="300" t="b">
        <v>0</v>
      </c>
      <c r="U201" s="300"/>
      <c r="V201" s="300"/>
      <c r="W201" s="301"/>
      <c r="X201" s="302"/>
      <c r="Y201" s="303" t="b">
        <v>0</v>
      </c>
      <c r="Z201" s="304"/>
      <c r="AA201" s="305"/>
      <c r="AB201" s="306"/>
      <c r="AC201" s="305"/>
      <c r="AD201" s="306"/>
      <c r="AE201" s="302"/>
      <c r="AF201" s="303" t="b">
        <v>0</v>
      </c>
      <c r="AG201" s="304"/>
      <c r="AH201" s="304"/>
      <c r="AI201" s="307"/>
      <c r="AJ201" s="305"/>
      <c r="AK201" s="305"/>
      <c r="AL201" s="305"/>
      <c r="AM201" s="305"/>
      <c r="AN201" s="306"/>
      <c r="AO201" s="305"/>
      <c r="AP201" s="306"/>
      <c r="AQ201" s="302"/>
      <c r="AR201" s="302"/>
      <c r="AS201" s="302"/>
      <c r="AT201" s="302"/>
      <c r="AU201" s="302"/>
      <c r="AV201" s="302"/>
      <c r="AW201" s="302"/>
      <c r="AX201" s="302"/>
      <c r="AY201" s="302"/>
      <c r="AZ201" s="302"/>
      <c r="BA201" s="302"/>
    </row>
    <row r="202">
      <c r="A202" s="292" t="s">
        <v>777</v>
      </c>
      <c r="B202" s="292"/>
      <c r="C202" s="292">
        <f t="shared" si="9"/>
        <v>1</v>
      </c>
      <c r="D202" s="51" t="b">
        <v>1</v>
      </c>
      <c r="E202" s="53" t="str">
        <f t="shared" si="8"/>
        <v>notification_history</v>
      </c>
      <c r="F202" s="53" t="s">
        <v>1012</v>
      </c>
      <c r="G202" s="53" t="s">
        <v>953</v>
      </c>
      <c r="H202" s="53" t="str">
        <f t="shared" si="1"/>
        <v>notification.notification_id</v>
      </c>
      <c r="I202" s="299">
        <f>countif(redb_table.field,H202)</f>
        <v>1</v>
      </c>
      <c r="J202" s="299" t="b">
        <v>1</v>
      </c>
      <c r="K202" s="299" t="b">
        <v>0</v>
      </c>
      <c r="L202" s="53" t="s">
        <v>795</v>
      </c>
      <c r="M202" s="53" t="b">
        <v>0</v>
      </c>
      <c r="N202" s="53" t="b">
        <v>0</v>
      </c>
      <c r="O202" s="53"/>
      <c r="P202" s="53"/>
      <c r="Q202" s="312" t="b">
        <v>0</v>
      </c>
      <c r="R202" s="300" t="b">
        <v>0</v>
      </c>
      <c r="S202" s="300" t="b">
        <v>0</v>
      </c>
      <c r="T202" s="300" t="b">
        <v>0</v>
      </c>
      <c r="U202" s="300"/>
      <c r="V202" s="300"/>
      <c r="W202" s="301"/>
      <c r="X202" s="302"/>
      <c r="Y202" s="303" t="b">
        <v>0</v>
      </c>
      <c r="Z202" s="304"/>
      <c r="AA202" s="305"/>
      <c r="AB202" s="306"/>
      <c r="AC202" s="305"/>
      <c r="AD202" s="306"/>
      <c r="AE202" s="302"/>
      <c r="AF202" s="303" t="b">
        <v>0</v>
      </c>
      <c r="AG202" s="304"/>
      <c r="AH202" s="304"/>
      <c r="AI202" s="307"/>
      <c r="AJ202" s="305"/>
      <c r="AK202" s="305"/>
      <c r="AL202" s="305"/>
      <c r="AM202" s="305"/>
      <c r="AN202" s="306"/>
      <c r="AO202" s="305"/>
      <c r="AP202" s="306"/>
      <c r="AQ202" s="302"/>
      <c r="AR202" s="302"/>
      <c r="AS202" s="302"/>
      <c r="AT202" s="302"/>
      <c r="AU202" s="302"/>
      <c r="AV202" s="302"/>
      <c r="AW202" s="302"/>
      <c r="AX202" s="302"/>
      <c r="AY202" s="302"/>
      <c r="AZ202" s="302"/>
      <c r="BA202" s="302"/>
    </row>
    <row r="203">
      <c r="A203" s="292" t="s">
        <v>777</v>
      </c>
      <c r="B203" s="292"/>
      <c r="C203" s="292">
        <f t="shared" si="9"/>
        <v>1</v>
      </c>
      <c r="D203" s="51" t="b">
        <v>1</v>
      </c>
      <c r="E203" s="53" t="str">
        <f t="shared" si="8"/>
        <v>notification_history</v>
      </c>
      <c r="F203" s="53" t="s">
        <v>1012</v>
      </c>
      <c r="G203" s="53" t="s">
        <v>1013</v>
      </c>
      <c r="H203" s="53" t="str">
        <f t="shared" si="1"/>
        <v>notification.notification_date</v>
      </c>
      <c r="I203" s="299">
        <f>countif(redb_table.field,H203)</f>
        <v>1</v>
      </c>
      <c r="J203" s="299" t="b">
        <v>0</v>
      </c>
      <c r="K203" s="299" t="b">
        <v>0</v>
      </c>
      <c r="L203" s="53" t="s">
        <v>824</v>
      </c>
      <c r="M203" s="53" t="b">
        <v>0</v>
      </c>
      <c r="N203" s="53" t="b">
        <v>0</v>
      </c>
      <c r="O203" s="53"/>
      <c r="P203" s="53"/>
      <c r="Q203" s="312" t="b">
        <v>0</v>
      </c>
      <c r="R203" s="300" t="b">
        <v>0</v>
      </c>
      <c r="S203" s="300" t="b">
        <v>0</v>
      </c>
      <c r="T203" s="300" t="b">
        <v>0</v>
      </c>
      <c r="U203" s="300"/>
      <c r="V203" s="300"/>
      <c r="W203" s="301"/>
      <c r="X203" s="302"/>
      <c r="Y203" s="303" t="b">
        <v>0</v>
      </c>
      <c r="Z203" s="304"/>
      <c r="AA203" s="305"/>
      <c r="AB203" s="306"/>
      <c r="AC203" s="305"/>
      <c r="AD203" s="306"/>
      <c r="AE203" s="302"/>
      <c r="AF203" s="303" t="b">
        <v>0</v>
      </c>
      <c r="AG203" s="304"/>
      <c r="AH203" s="304"/>
      <c r="AI203" s="307"/>
      <c r="AJ203" s="305"/>
      <c r="AK203" s="305"/>
      <c r="AL203" s="305"/>
      <c r="AM203" s="305"/>
      <c r="AN203" s="306"/>
      <c r="AO203" s="305"/>
      <c r="AP203" s="306"/>
      <c r="AQ203" s="302"/>
      <c r="AR203" s="302"/>
      <c r="AS203" s="302"/>
      <c r="AT203" s="302"/>
      <c r="AU203" s="302"/>
      <c r="AV203" s="302"/>
      <c r="AW203" s="302"/>
      <c r="AX203" s="302"/>
      <c r="AY203" s="302"/>
      <c r="AZ203" s="302"/>
      <c r="BA203" s="302"/>
    </row>
    <row r="204">
      <c r="A204" s="292" t="s">
        <v>777</v>
      </c>
      <c r="B204" s="292"/>
      <c r="C204" s="292">
        <f t="shared" si="9"/>
        <v>1</v>
      </c>
      <c r="D204" s="51" t="b">
        <v>1</v>
      </c>
      <c r="E204" s="53" t="str">
        <f t="shared" si="8"/>
        <v>notification_history</v>
      </c>
      <c r="F204" s="53" t="s">
        <v>1012</v>
      </c>
      <c r="G204" s="53" t="s">
        <v>1015</v>
      </c>
      <c r="H204" s="53" t="str">
        <f t="shared" si="1"/>
        <v>notification.notification_type</v>
      </c>
      <c r="I204" s="299">
        <f>countif(redb_table.field,H204)</f>
        <v>1</v>
      </c>
      <c r="J204" s="299" t="b">
        <v>0</v>
      </c>
      <c r="K204" s="299" t="b">
        <v>0</v>
      </c>
      <c r="L204" s="53" t="s">
        <v>780</v>
      </c>
      <c r="M204" s="53" t="b">
        <v>0</v>
      </c>
      <c r="N204" s="53" t="b">
        <v>0</v>
      </c>
      <c r="O204" s="53"/>
      <c r="P204" s="53"/>
      <c r="Q204" s="312" t="b">
        <v>0</v>
      </c>
      <c r="R204" s="300" t="b">
        <v>0</v>
      </c>
      <c r="S204" s="300" t="b">
        <v>0</v>
      </c>
      <c r="T204" s="300" t="b">
        <v>0</v>
      </c>
      <c r="U204" s="300"/>
      <c r="V204" s="300"/>
      <c r="W204" s="301"/>
      <c r="X204" s="302"/>
      <c r="Y204" s="303" t="b">
        <v>0</v>
      </c>
      <c r="Z204" s="304"/>
      <c r="AA204" s="305"/>
      <c r="AB204" s="306"/>
      <c r="AC204" s="305"/>
      <c r="AD204" s="306"/>
      <c r="AE204" s="302"/>
      <c r="AF204" s="303" t="b">
        <v>0</v>
      </c>
      <c r="AG204" s="304"/>
      <c r="AH204" s="304"/>
      <c r="AI204" s="307"/>
      <c r="AJ204" s="305"/>
      <c r="AK204" s="305"/>
      <c r="AL204" s="305"/>
      <c r="AM204" s="305"/>
      <c r="AN204" s="306"/>
      <c r="AO204" s="305"/>
      <c r="AP204" s="306"/>
      <c r="AQ204" s="302"/>
      <c r="AR204" s="302"/>
      <c r="AS204" s="302"/>
      <c r="AT204" s="302"/>
      <c r="AU204" s="302"/>
      <c r="AV204" s="302"/>
      <c r="AW204" s="302"/>
      <c r="AX204" s="302"/>
      <c r="AY204" s="302"/>
      <c r="AZ204" s="302"/>
      <c r="BA204" s="302"/>
    </row>
    <row r="205">
      <c r="A205" s="292" t="s">
        <v>777</v>
      </c>
      <c r="B205" s="292"/>
      <c r="C205" s="292">
        <f t="shared" si="9"/>
        <v>1</v>
      </c>
      <c r="D205" s="51" t="b">
        <v>1</v>
      </c>
      <c r="E205" s="53" t="str">
        <f t="shared" si="8"/>
        <v>notification_history</v>
      </c>
      <c r="F205" s="53" t="s">
        <v>1012</v>
      </c>
      <c r="G205" s="53" t="s">
        <v>778</v>
      </c>
      <c r="H205" s="53" t="str">
        <f t="shared" si="1"/>
        <v>notification.parcel_id</v>
      </c>
      <c r="I205" s="299">
        <f>countif(redb_table.field,H205)</f>
        <v>1</v>
      </c>
      <c r="J205" s="299" t="b">
        <v>0</v>
      </c>
      <c r="K205" s="299" t="b">
        <v>0</v>
      </c>
      <c r="L205" s="53" t="s">
        <v>795</v>
      </c>
      <c r="M205" s="53" t="b">
        <v>0</v>
      </c>
      <c r="N205" s="53" t="b">
        <v>0</v>
      </c>
      <c r="O205" s="53"/>
      <c r="P205" s="53"/>
      <c r="Q205" s="312" t="b">
        <v>0</v>
      </c>
      <c r="R205" s="300" t="b">
        <v>0</v>
      </c>
      <c r="S205" s="300" t="b">
        <v>0</v>
      </c>
      <c r="T205" s="300" t="b">
        <v>0</v>
      </c>
      <c r="U205" s="300"/>
      <c r="V205" s="300"/>
      <c r="W205" s="301"/>
      <c r="X205" s="302"/>
      <c r="Y205" s="303" t="b">
        <v>0</v>
      </c>
      <c r="Z205" s="304"/>
      <c r="AA205" s="305"/>
      <c r="AB205" s="306"/>
      <c r="AC205" s="305"/>
      <c r="AD205" s="306"/>
      <c r="AE205" s="302"/>
      <c r="AF205" s="303" t="b">
        <v>0</v>
      </c>
      <c r="AG205" s="304"/>
      <c r="AH205" s="304"/>
      <c r="AI205" s="307"/>
      <c r="AJ205" s="305"/>
      <c r="AK205" s="305"/>
      <c r="AL205" s="305"/>
      <c r="AM205" s="305"/>
      <c r="AN205" s="306"/>
      <c r="AO205" s="305"/>
      <c r="AP205" s="306"/>
      <c r="AQ205" s="302"/>
      <c r="AR205" s="302"/>
      <c r="AS205" s="302"/>
      <c r="AT205" s="302"/>
      <c r="AU205" s="302"/>
      <c r="AV205" s="302"/>
      <c r="AW205" s="302"/>
      <c r="AX205" s="302"/>
      <c r="AY205" s="302"/>
      <c r="AZ205" s="302"/>
      <c r="BA205" s="302"/>
    </row>
    <row r="206">
      <c r="A206" s="292" t="s">
        <v>777</v>
      </c>
      <c r="B206" s="292"/>
      <c r="C206" s="292">
        <f t="shared" si="9"/>
        <v>1</v>
      </c>
      <c r="D206" s="51" t="b">
        <v>1</v>
      </c>
      <c r="E206" s="53" t="str">
        <f t="shared" si="8"/>
        <v>notification_history</v>
      </c>
      <c r="F206" s="53" t="s">
        <v>1012</v>
      </c>
      <c r="G206" s="53" t="s">
        <v>1017</v>
      </c>
      <c r="H206" s="53" t="str">
        <f t="shared" si="1"/>
        <v>notification.notification_source</v>
      </c>
      <c r="I206" s="299">
        <f>countif(redb_table.field,H206)</f>
        <v>1</v>
      </c>
      <c r="J206" s="299" t="b">
        <v>0</v>
      </c>
      <c r="K206" s="299" t="b">
        <v>0</v>
      </c>
      <c r="L206" s="53" t="s">
        <v>780</v>
      </c>
      <c r="M206" s="53" t="b">
        <v>0</v>
      </c>
      <c r="N206" s="53" t="b">
        <v>0</v>
      </c>
      <c r="O206" s="53"/>
      <c r="P206" s="53"/>
      <c r="Q206" s="312" t="b">
        <v>0</v>
      </c>
      <c r="R206" s="300" t="b">
        <v>0</v>
      </c>
      <c r="S206" s="300" t="b">
        <v>0</v>
      </c>
      <c r="T206" s="300" t="b">
        <v>0</v>
      </c>
      <c r="U206" s="300"/>
      <c r="V206" s="300"/>
      <c r="W206" s="301"/>
      <c r="X206" s="302"/>
      <c r="Y206" s="303" t="b">
        <v>0</v>
      </c>
      <c r="Z206" s="304"/>
      <c r="AA206" s="305"/>
      <c r="AB206" s="306"/>
      <c r="AC206" s="305"/>
      <c r="AD206" s="306"/>
      <c r="AE206" s="302"/>
      <c r="AF206" s="303" t="b">
        <v>0</v>
      </c>
      <c r="AG206" s="304"/>
      <c r="AH206" s="304"/>
      <c r="AI206" s="307"/>
      <c r="AJ206" s="305"/>
      <c r="AK206" s="305"/>
      <c r="AL206" s="305"/>
      <c r="AM206" s="305"/>
      <c r="AN206" s="306"/>
      <c r="AO206" s="305"/>
      <c r="AP206" s="306"/>
      <c r="AQ206" s="302"/>
      <c r="AR206" s="302"/>
      <c r="AS206" s="302"/>
      <c r="AT206" s="302"/>
      <c r="AU206" s="302"/>
      <c r="AV206" s="302"/>
      <c r="AW206" s="302"/>
      <c r="AX206" s="302"/>
      <c r="AY206" s="302"/>
      <c r="AZ206" s="302"/>
      <c r="BA206" s="302"/>
    </row>
    <row r="207">
      <c r="A207" s="292" t="s">
        <v>777</v>
      </c>
      <c r="B207" s="292"/>
      <c r="C207" s="292">
        <f t="shared" si="9"/>
        <v>1</v>
      </c>
      <c r="D207" s="51" t="b">
        <v>1</v>
      </c>
      <c r="E207" s="53" t="str">
        <f t="shared" si="8"/>
        <v>notification_history</v>
      </c>
      <c r="F207" s="53" t="s">
        <v>1012</v>
      </c>
      <c r="G207" s="53" t="s">
        <v>1018</v>
      </c>
      <c r="H207" s="53" t="str">
        <f t="shared" si="1"/>
        <v>notification.manage_id</v>
      </c>
      <c r="I207" s="299">
        <f>countif(redb_table.field,H207)</f>
        <v>1</v>
      </c>
      <c r="J207" s="299" t="b">
        <v>0</v>
      </c>
      <c r="K207" s="299" t="b">
        <v>0</v>
      </c>
      <c r="L207" s="53" t="s">
        <v>795</v>
      </c>
      <c r="M207" s="53" t="b">
        <v>0</v>
      </c>
      <c r="N207" s="53" t="b">
        <v>0</v>
      </c>
      <c r="O207" s="53"/>
      <c r="P207" s="53"/>
      <c r="Q207" s="312" t="b">
        <v>0</v>
      </c>
      <c r="R207" s="300" t="b">
        <v>0</v>
      </c>
      <c r="S207" s="300" t="b">
        <v>0</v>
      </c>
      <c r="T207" s="300" t="b">
        <v>0</v>
      </c>
      <c r="U207" s="300"/>
      <c r="V207" s="300"/>
      <c r="W207" s="301"/>
      <c r="X207" s="302"/>
      <c r="Y207" s="303" t="b">
        <v>0</v>
      </c>
      <c r="Z207" s="304"/>
      <c r="AA207" s="305"/>
      <c r="AB207" s="306"/>
      <c r="AC207" s="305"/>
      <c r="AD207" s="306"/>
      <c r="AE207" s="302"/>
      <c r="AF207" s="303" t="b">
        <v>0</v>
      </c>
      <c r="AG207" s="304"/>
      <c r="AH207" s="304"/>
      <c r="AI207" s="307"/>
      <c r="AJ207" s="305"/>
      <c r="AK207" s="305"/>
      <c r="AL207" s="305"/>
      <c r="AM207" s="305"/>
      <c r="AN207" s="306"/>
      <c r="AO207" s="305"/>
      <c r="AP207" s="306"/>
      <c r="AQ207" s="302"/>
      <c r="AR207" s="302"/>
      <c r="AS207" s="302"/>
      <c r="AT207" s="302"/>
      <c r="AU207" s="302"/>
      <c r="AV207" s="302"/>
      <c r="AW207" s="302"/>
      <c r="AX207" s="302"/>
      <c r="AY207" s="302"/>
      <c r="AZ207" s="302"/>
      <c r="BA207" s="302"/>
    </row>
    <row r="208">
      <c r="A208" s="292" t="s">
        <v>777</v>
      </c>
      <c r="B208" s="292"/>
      <c r="C208" s="292">
        <f t="shared" si="9"/>
        <v>1</v>
      </c>
      <c r="D208" s="51" t="b">
        <v>1</v>
      </c>
      <c r="E208" s="53" t="str">
        <f t="shared" si="8"/>
        <v>notification_history</v>
      </c>
      <c r="F208" s="53" t="s">
        <v>1012</v>
      </c>
      <c r="G208" s="53" t="s">
        <v>828</v>
      </c>
      <c r="H208" s="53" t="str">
        <f t="shared" si="1"/>
        <v>notification.create_date</v>
      </c>
      <c r="I208" s="299">
        <f>countif(redb_table.field,H208)</f>
        <v>1</v>
      </c>
      <c r="J208" s="299" t="b">
        <v>0</v>
      </c>
      <c r="K208" s="299" t="b">
        <v>0</v>
      </c>
      <c r="L208" s="53" t="s">
        <v>824</v>
      </c>
      <c r="M208" s="53" t="b">
        <v>0</v>
      </c>
      <c r="N208" s="53" t="b">
        <v>0</v>
      </c>
      <c r="O208" s="53"/>
      <c r="P208" s="53"/>
      <c r="Q208" s="312" t="b">
        <v>0</v>
      </c>
      <c r="R208" s="300" t="b">
        <v>0</v>
      </c>
      <c r="S208" s="300" t="b">
        <v>0</v>
      </c>
      <c r="T208" s="300" t="b">
        <v>0</v>
      </c>
      <c r="U208" s="300"/>
      <c r="V208" s="300"/>
      <c r="W208" s="301"/>
      <c r="X208" s="302"/>
      <c r="Y208" s="303" t="b">
        <v>0</v>
      </c>
      <c r="Z208" s="304"/>
      <c r="AA208" s="305"/>
      <c r="AB208" s="306"/>
      <c r="AC208" s="305"/>
      <c r="AD208" s="306"/>
      <c r="AE208" s="302"/>
      <c r="AF208" s="303" t="b">
        <v>0</v>
      </c>
      <c r="AG208" s="304"/>
      <c r="AH208" s="304"/>
      <c r="AI208" s="307"/>
      <c r="AJ208" s="305"/>
      <c r="AK208" s="305"/>
      <c r="AL208" s="305"/>
      <c r="AM208" s="305"/>
      <c r="AN208" s="306"/>
      <c r="AO208" s="305"/>
      <c r="AP208" s="306"/>
      <c r="AQ208" s="302"/>
      <c r="AR208" s="302"/>
      <c r="AS208" s="302"/>
      <c r="AT208" s="302"/>
      <c r="AU208" s="302"/>
      <c r="AV208" s="302"/>
      <c r="AW208" s="302"/>
      <c r="AX208" s="302"/>
      <c r="AY208" s="302"/>
      <c r="AZ208" s="302"/>
      <c r="BA208" s="302"/>
    </row>
    <row r="209">
      <c r="A209" s="292" t="s">
        <v>777</v>
      </c>
      <c r="B209" s="292"/>
      <c r="C209" s="292">
        <f t="shared" si="9"/>
        <v>1</v>
      </c>
      <c r="D209" s="51" t="b">
        <v>1</v>
      </c>
      <c r="E209" s="53" t="str">
        <f t="shared" si="8"/>
        <v>notification_history</v>
      </c>
      <c r="F209" s="53" t="s">
        <v>1012</v>
      </c>
      <c r="G209" s="53" t="s">
        <v>829</v>
      </c>
      <c r="H209" s="53" t="str">
        <f t="shared" si="1"/>
        <v>notification.current_flag</v>
      </c>
      <c r="I209" s="299">
        <f>countif(redb_table.field,H209)</f>
        <v>1</v>
      </c>
      <c r="J209" s="299" t="b">
        <v>0</v>
      </c>
      <c r="K209" s="299" t="b">
        <v>1</v>
      </c>
      <c r="L209" s="53" t="s">
        <v>831</v>
      </c>
      <c r="M209" s="53" t="b">
        <v>0</v>
      </c>
      <c r="N209" s="53" t="b">
        <v>0</v>
      </c>
      <c r="O209" s="53"/>
      <c r="P209" s="53"/>
      <c r="Q209" s="312" t="b">
        <v>0</v>
      </c>
      <c r="R209" s="300" t="b">
        <v>0</v>
      </c>
      <c r="S209" s="300" t="b">
        <v>0</v>
      </c>
      <c r="T209" s="300" t="b">
        <v>0</v>
      </c>
      <c r="U209" s="300"/>
      <c r="V209" s="300"/>
      <c r="W209" s="301"/>
      <c r="X209" s="302"/>
      <c r="Y209" s="303" t="b">
        <v>0</v>
      </c>
      <c r="Z209" s="304"/>
      <c r="AA209" s="305"/>
      <c r="AB209" s="306"/>
      <c r="AC209" s="305"/>
      <c r="AD209" s="306"/>
      <c r="AE209" s="302"/>
      <c r="AF209" s="303" t="b">
        <v>0</v>
      </c>
      <c r="AG209" s="304"/>
      <c r="AH209" s="304"/>
      <c r="AI209" s="307"/>
      <c r="AJ209" s="305"/>
      <c r="AK209" s="305"/>
      <c r="AL209" s="305"/>
      <c r="AM209" s="305"/>
      <c r="AN209" s="306"/>
      <c r="AO209" s="305"/>
      <c r="AP209" s="306"/>
      <c r="AQ209" s="302"/>
      <c r="AR209" s="302"/>
      <c r="AS209" s="302"/>
      <c r="AT209" s="302"/>
      <c r="AU209" s="302"/>
      <c r="AV209" s="302"/>
      <c r="AW209" s="302"/>
      <c r="AX209" s="302"/>
      <c r="AY209" s="302"/>
      <c r="AZ209" s="302"/>
      <c r="BA209" s="302"/>
    </row>
    <row r="210">
      <c r="A210" s="292" t="s">
        <v>777</v>
      </c>
      <c r="B210" s="292"/>
      <c r="C210" s="292">
        <f t="shared" si="9"/>
        <v>1</v>
      </c>
      <c r="D210" s="51" t="b">
        <v>1</v>
      </c>
      <c r="E210" s="53" t="str">
        <f t="shared" si="8"/>
        <v>notification_history</v>
      </c>
      <c r="F210" s="53" t="s">
        <v>1012</v>
      </c>
      <c r="G210" s="53" t="s">
        <v>833</v>
      </c>
      <c r="H210" s="53" t="str">
        <f t="shared" si="1"/>
        <v>notification.removed_flag</v>
      </c>
      <c r="I210" s="299">
        <f>countif(redb_table.field,H210)</f>
        <v>1</v>
      </c>
      <c r="J210" s="299" t="b">
        <v>0</v>
      </c>
      <c r="K210" s="299" t="b">
        <v>1</v>
      </c>
      <c r="L210" s="53" t="s">
        <v>831</v>
      </c>
      <c r="M210" s="53" t="b">
        <v>0</v>
      </c>
      <c r="N210" s="53" t="b">
        <v>0</v>
      </c>
      <c r="O210" s="53"/>
      <c r="P210" s="53"/>
      <c r="Q210" s="312" t="b">
        <v>0</v>
      </c>
      <c r="R210" s="300" t="b">
        <v>0</v>
      </c>
      <c r="S210" s="300" t="b">
        <v>0</v>
      </c>
      <c r="T210" s="300" t="b">
        <v>0</v>
      </c>
      <c r="U210" s="300"/>
      <c r="V210" s="300"/>
      <c r="W210" s="301"/>
      <c r="X210" s="302"/>
      <c r="Y210" s="303" t="b">
        <v>0</v>
      </c>
      <c r="Z210" s="304"/>
      <c r="AA210" s="305"/>
      <c r="AB210" s="306"/>
      <c r="AC210" s="305"/>
      <c r="AD210" s="306"/>
      <c r="AE210" s="302"/>
      <c r="AF210" s="303" t="b">
        <v>0</v>
      </c>
      <c r="AG210" s="304"/>
      <c r="AH210" s="304"/>
      <c r="AI210" s="307"/>
      <c r="AJ210" s="305"/>
      <c r="AK210" s="305"/>
      <c r="AL210" s="305"/>
      <c r="AM210" s="305"/>
      <c r="AN210" s="306"/>
      <c r="AO210" s="305"/>
      <c r="AP210" s="306"/>
      <c r="AQ210" s="302"/>
      <c r="AR210" s="302"/>
      <c r="AS210" s="302"/>
      <c r="AT210" s="302"/>
      <c r="AU210" s="302"/>
      <c r="AV210" s="302"/>
      <c r="AW210" s="302"/>
      <c r="AX210" s="302"/>
      <c r="AY210" s="302"/>
      <c r="AZ210" s="302"/>
      <c r="BA210" s="302"/>
    </row>
    <row r="211">
      <c r="A211" s="292" t="s">
        <v>777</v>
      </c>
      <c r="B211" s="292"/>
      <c r="C211" s="292">
        <f t="shared" si="9"/>
        <v>1</v>
      </c>
      <c r="D211" s="51" t="b">
        <v>1</v>
      </c>
      <c r="E211" s="53" t="str">
        <f t="shared" si="8"/>
        <v>notification_history</v>
      </c>
      <c r="F211" s="53" t="s">
        <v>1012</v>
      </c>
      <c r="G211" s="53" t="s">
        <v>834</v>
      </c>
      <c r="H211" s="53" t="str">
        <f t="shared" si="1"/>
        <v>notification.etl_job</v>
      </c>
      <c r="I211" s="299">
        <f>countif(redb_table.field,H211)</f>
        <v>1</v>
      </c>
      <c r="J211" s="299" t="b">
        <v>0</v>
      </c>
      <c r="K211" s="299" t="b">
        <v>0</v>
      </c>
      <c r="L211" s="53" t="s">
        <v>780</v>
      </c>
      <c r="M211" s="53" t="b">
        <v>0</v>
      </c>
      <c r="N211" s="53" t="b">
        <v>0</v>
      </c>
      <c r="O211" s="53"/>
      <c r="P211" s="53"/>
      <c r="Q211" s="312" t="b">
        <v>0</v>
      </c>
      <c r="R211" s="300" t="b">
        <v>0</v>
      </c>
      <c r="S211" s="300" t="b">
        <v>0</v>
      </c>
      <c r="T211" s="300" t="b">
        <v>0</v>
      </c>
      <c r="U211" s="300"/>
      <c r="V211" s="300"/>
      <c r="W211" s="301"/>
      <c r="X211" s="302"/>
      <c r="Y211" s="303" t="b">
        <v>0</v>
      </c>
      <c r="Z211" s="304"/>
      <c r="AA211" s="305"/>
      <c r="AB211" s="306"/>
      <c r="AC211" s="305"/>
      <c r="AD211" s="306"/>
      <c r="AE211" s="302"/>
      <c r="AF211" s="303" t="b">
        <v>0</v>
      </c>
      <c r="AG211" s="304"/>
      <c r="AH211" s="304"/>
      <c r="AI211" s="307"/>
      <c r="AJ211" s="305"/>
      <c r="AK211" s="305"/>
      <c r="AL211" s="305"/>
      <c r="AM211" s="305"/>
      <c r="AN211" s="306"/>
      <c r="AO211" s="305"/>
      <c r="AP211" s="306"/>
      <c r="AQ211" s="302"/>
      <c r="AR211" s="302"/>
      <c r="AS211" s="302"/>
      <c r="AT211" s="302"/>
      <c r="AU211" s="302"/>
      <c r="AV211" s="302"/>
      <c r="AW211" s="302"/>
      <c r="AX211" s="302"/>
      <c r="AY211" s="302"/>
      <c r="AZ211" s="302"/>
      <c r="BA211" s="302"/>
    </row>
    <row r="212">
      <c r="A212" s="292" t="s">
        <v>777</v>
      </c>
      <c r="B212" s="292"/>
      <c r="C212" s="292">
        <f t="shared" si="9"/>
        <v>1</v>
      </c>
      <c r="D212" s="51" t="b">
        <v>1</v>
      </c>
      <c r="E212" s="53" t="str">
        <f t="shared" si="8"/>
        <v>notification_history</v>
      </c>
      <c r="F212" s="53" t="s">
        <v>1012</v>
      </c>
      <c r="G212" s="53" t="s">
        <v>836</v>
      </c>
      <c r="H212" s="53" t="str">
        <f t="shared" si="1"/>
        <v>notification.update_date</v>
      </c>
      <c r="I212" s="299">
        <f>countif(redb_table.field,H212)</f>
        <v>1</v>
      </c>
      <c r="J212" s="299" t="b">
        <v>0</v>
      </c>
      <c r="K212" s="299" t="b">
        <v>0</v>
      </c>
      <c r="L212" s="53" t="s">
        <v>824</v>
      </c>
      <c r="M212" s="53" t="b">
        <v>0</v>
      </c>
      <c r="N212" s="53" t="b">
        <v>0</v>
      </c>
      <c r="O212" s="53"/>
      <c r="P212" s="53"/>
      <c r="Q212" s="312" t="b">
        <v>0</v>
      </c>
      <c r="R212" s="300" t="b">
        <v>0</v>
      </c>
      <c r="S212" s="300" t="b">
        <v>0</v>
      </c>
      <c r="T212" s="300" t="b">
        <v>0</v>
      </c>
      <c r="U212" s="300"/>
      <c r="V212" s="300"/>
      <c r="W212" s="301"/>
      <c r="X212" s="302"/>
      <c r="Y212" s="303" t="b">
        <v>0</v>
      </c>
      <c r="Z212" s="304"/>
      <c r="AA212" s="305"/>
      <c r="AB212" s="306"/>
      <c r="AC212" s="305"/>
      <c r="AD212" s="306"/>
      <c r="AE212" s="302"/>
      <c r="AF212" s="303" t="b">
        <v>0</v>
      </c>
      <c r="AG212" s="304"/>
      <c r="AH212" s="304"/>
      <c r="AI212" s="307"/>
      <c r="AJ212" s="305"/>
      <c r="AK212" s="305"/>
      <c r="AL212" s="305"/>
      <c r="AM212" s="305"/>
      <c r="AN212" s="306"/>
      <c r="AO212" s="305"/>
      <c r="AP212" s="306"/>
      <c r="AQ212" s="302"/>
      <c r="AR212" s="302"/>
      <c r="AS212" s="302"/>
      <c r="AT212" s="302"/>
      <c r="AU212" s="302"/>
      <c r="AV212" s="302"/>
      <c r="AW212" s="302"/>
      <c r="AX212" s="302"/>
      <c r="AY212" s="302"/>
      <c r="AZ212" s="302"/>
      <c r="BA212" s="302"/>
    </row>
    <row r="213">
      <c r="A213" s="292" t="s">
        <v>777</v>
      </c>
      <c r="B213" s="292"/>
      <c r="C213" s="292">
        <f t="shared" si="9"/>
        <v>2</v>
      </c>
      <c r="D213" s="51" t="b">
        <v>1</v>
      </c>
      <c r="E213" s="53" t="str">
        <f t="shared" si="8"/>
        <v>municipality_history</v>
      </c>
      <c r="F213" s="53" t="s">
        <v>661</v>
      </c>
      <c r="G213" s="53" t="s">
        <v>798</v>
      </c>
      <c r="H213" s="53" t="str">
        <f t="shared" si="1"/>
        <v>municipality.municipality_id</v>
      </c>
      <c r="I213" s="299">
        <f>countif(redb_table.field,H213)</f>
        <v>1</v>
      </c>
      <c r="J213" s="299" t="b">
        <v>1</v>
      </c>
      <c r="K213" s="299" t="b">
        <v>0</v>
      </c>
      <c r="L213" s="53" t="s">
        <v>795</v>
      </c>
      <c r="M213" s="53" t="b">
        <v>0</v>
      </c>
      <c r="N213" s="53" t="b">
        <v>0</v>
      </c>
      <c r="O213" s="53"/>
      <c r="P213" s="53"/>
      <c r="Q213" s="312" t="b">
        <v>0</v>
      </c>
      <c r="R213" s="300" t="b">
        <v>0</v>
      </c>
      <c r="S213" s="300" t="b">
        <v>0</v>
      </c>
      <c r="T213" s="300" t="b">
        <v>0</v>
      </c>
      <c r="U213" s="300"/>
      <c r="V213" s="300"/>
      <c r="W213" s="301"/>
      <c r="X213" s="302"/>
      <c r="Y213" s="303" t="b">
        <v>0</v>
      </c>
      <c r="Z213" s="304"/>
      <c r="AA213" s="305"/>
      <c r="AB213" s="306"/>
      <c r="AC213" s="305"/>
      <c r="AD213" s="306"/>
      <c r="AE213" s="302"/>
      <c r="AF213" s="303" t="b">
        <v>0</v>
      </c>
      <c r="AG213" s="304"/>
      <c r="AH213" s="304"/>
      <c r="AI213" s="307"/>
      <c r="AJ213" s="305"/>
      <c r="AK213" s="305"/>
      <c r="AL213" s="305"/>
      <c r="AM213" s="305"/>
      <c r="AN213" s="306"/>
      <c r="AO213" s="305"/>
      <c r="AP213" s="306"/>
      <c r="AQ213" s="302"/>
      <c r="AR213" s="302"/>
      <c r="AS213" s="302"/>
      <c r="AT213" s="302"/>
      <c r="AU213" s="302"/>
      <c r="AV213" s="302"/>
      <c r="AW213" s="302"/>
      <c r="AX213" s="302"/>
      <c r="AY213" s="302"/>
      <c r="AZ213" s="302"/>
      <c r="BA213" s="302"/>
    </row>
    <row r="214">
      <c r="A214" s="292" t="s">
        <v>777</v>
      </c>
      <c r="B214" s="292"/>
      <c r="C214" s="292">
        <f t="shared" si="9"/>
        <v>2</v>
      </c>
      <c r="D214" s="51" t="b">
        <v>1</v>
      </c>
      <c r="E214" s="53" t="str">
        <f t="shared" si="8"/>
        <v>municipality_history</v>
      </c>
      <c r="F214" s="53" t="s">
        <v>661</v>
      </c>
      <c r="G214" s="53" t="s">
        <v>661</v>
      </c>
      <c r="H214" s="53" t="str">
        <f t="shared" si="1"/>
        <v>municipality.municipality</v>
      </c>
      <c r="I214" s="299">
        <f>countif(redb_table.field,H214)</f>
        <v>1</v>
      </c>
      <c r="J214" s="299" t="b">
        <v>0</v>
      </c>
      <c r="K214" s="299" t="b">
        <v>0</v>
      </c>
      <c r="L214" s="53" t="s">
        <v>780</v>
      </c>
      <c r="M214" s="53" t="b">
        <v>0</v>
      </c>
      <c r="N214" s="53" t="b">
        <v>0</v>
      </c>
      <c r="O214" s="53"/>
      <c r="P214" s="53"/>
      <c r="Q214" s="312" t="b">
        <v>0</v>
      </c>
      <c r="R214" s="300" t="b">
        <v>0</v>
      </c>
      <c r="S214" s="300" t="b">
        <v>0</v>
      </c>
      <c r="T214" s="300" t="b">
        <v>0</v>
      </c>
      <c r="U214" s="300"/>
      <c r="V214" s="300"/>
      <c r="W214" s="301"/>
      <c r="X214" s="302"/>
      <c r="Y214" s="303" t="b">
        <v>0</v>
      </c>
      <c r="Z214" s="304"/>
      <c r="AA214" s="305"/>
      <c r="AB214" s="306"/>
      <c r="AC214" s="305"/>
      <c r="AD214" s="306"/>
      <c r="AE214" s="302"/>
      <c r="AF214" s="303" t="b">
        <v>0</v>
      </c>
      <c r="AG214" s="304"/>
      <c r="AH214" s="304"/>
      <c r="AI214" s="307"/>
      <c r="AJ214" s="305"/>
      <c r="AK214" s="305"/>
      <c r="AL214" s="305"/>
      <c r="AM214" s="305"/>
      <c r="AN214" s="306"/>
      <c r="AO214" s="305"/>
      <c r="AP214" s="306"/>
      <c r="AQ214" s="302"/>
      <c r="AR214" s="302"/>
      <c r="AS214" s="302"/>
      <c r="AT214" s="302"/>
      <c r="AU214" s="302"/>
      <c r="AV214" s="302"/>
      <c r="AW214" s="302"/>
      <c r="AX214" s="302"/>
      <c r="AY214" s="302"/>
      <c r="AZ214" s="302"/>
      <c r="BA214" s="302"/>
    </row>
    <row r="215">
      <c r="A215" s="292" t="s">
        <v>777</v>
      </c>
      <c r="B215" s="292"/>
      <c r="C215" s="292">
        <f t="shared" si="9"/>
        <v>2</v>
      </c>
      <c r="D215" s="51" t="b">
        <v>1</v>
      </c>
      <c r="E215" s="53" t="str">
        <f t="shared" si="8"/>
        <v>municipality_history</v>
      </c>
      <c r="F215" s="53" t="s">
        <v>661</v>
      </c>
      <c r="G215" s="53" t="s">
        <v>828</v>
      </c>
      <c r="H215" s="53" t="str">
        <f t="shared" si="1"/>
        <v>municipality.create_date</v>
      </c>
      <c r="I215" s="299">
        <f>countif(redb_table.field,H215)</f>
        <v>1</v>
      </c>
      <c r="J215" s="299" t="b">
        <v>0</v>
      </c>
      <c r="K215" s="299" t="b">
        <v>0</v>
      </c>
      <c r="L215" s="53" t="s">
        <v>824</v>
      </c>
      <c r="M215" s="53" t="b">
        <v>0</v>
      </c>
      <c r="N215" s="53" t="b">
        <v>0</v>
      </c>
      <c r="O215" s="53"/>
      <c r="P215" s="53"/>
      <c r="Q215" s="312" t="b">
        <v>0</v>
      </c>
      <c r="R215" s="300" t="b">
        <v>0</v>
      </c>
      <c r="S215" s="300" t="b">
        <v>0</v>
      </c>
      <c r="T215" s="300" t="b">
        <v>0</v>
      </c>
      <c r="U215" s="300"/>
      <c r="V215" s="300"/>
      <c r="W215" s="301"/>
      <c r="X215" s="302"/>
      <c r="Y215" s="303" t="b">
        <v>0</v>
      </c>
      <c r="Z215" s="304"/>
      <c r="AA215" s="305"/>
      <c r="AB215" s="306"/>
      <c r="AC215" s="305"/>
      <c r="AD215" s="306"/>
      <c r="AE215" s="302"/>
      <c r="AF215" s="303" t="b">
        <v>0</v>
      </c>
      <c r="AG215" s="304"/>
      <c r="AH215" s="304"/>
      <c r="AI215" s="307"/>
      <c r="AJ215" s="305"/>
      <c r="AK215" s="305"/>
      <c r="AL215" s="305"/>
      <c r="AM215" s="305"/>
      <c r="AN215" s="306"/>
      <c r="AO215" s="305"/>
      <c r="AP215" s="306"/>
      <c r="AQ215" s="302"/>
      <c r="AR215" s="302"/>
      <c r="AS215" s="302"/>
      <c r="AT215" s="302"/>
      <c r="AU215" s="302"/>
      <c r="AV215" s="302"/>
      <c r="AW215" s="302"/>
      <c r="AX215" s="302"/>
      <c r="AY215" s="302"/>
      <c r="AZ215" s="302"/>
      <c r="BA215" s="302"/>
    </row>
    <row r="216">
      <c r="A216" s="292" t="s">
        <v>777</v>
      </c>
      <c r="B216" s="292"/>
      <c r="C216" s="292">
        <f t="shared" si="9"/>
        <v>2</v>
      </c>
      <c r="D216" s="51" t="b">
        <v>1</v>
      </c>
      <c r="E216" s="53" t="str">
        <f t="shared" si="8"/>
        <v>municipality_history</v>
      </c>
      <c r="F216" s="53" t="s">
        <v>661</v>
      </c>
      <c r="G216" s="53" t="s">
        <v>829</v>
      </c>
      <c r="H216" s="53" t="str">
        <f t="shared" si="1"/>
        <v>municipality.current_flag</v>
      </c>
      <c r="I216" s="299">
        <f>countif(redb_table.field,H216)</f>
        <v>1</v>
      </c>
      <c r="J216" s="299" t="b">
        <v>0</v>
      </c>
      <c r="K216" s="299" t="b">
        <v>1</v>
      </c>
      <c r="L216" s="53" t="s">
        <v>831</v>
      </c>
      <c r="M216" s="53" t="b">
        <v>0</v>
      </c>
      <c r="N216" s="53" t="b">
        <v>0</v>
      </c>
      <c r="O216" s="53"/>
      <c r="P216" s="53"/>
      <c r="Q216" s="312" t="b">
        <v>0</v>
      </c>
      <c r="R216" s="300" t="b">
        <v>0</v>
      </c>
      <c r="S216" s="300" t="b">
        <v>0</v>
      </c>
      <c r="T216" s="300" t="b">
        <v>0</v>
      </c>
      <c r="U216" s="300"/>
      <c r="V216" s="300"/>
      <c r="W216" s="301"/>
      <c r="X216" s="302"/>
      <c r="Y216" s="303" t="b">
        <v>0</v>
      </c>
      <c r="Z216" s="304"/>
      <c r="AA216" s="305"/>
      <c r="AB216" s="306"/>
      <c r="AC216" s="305"/>
      <c r="AD216" s="306"/>
      <c r="AE216" s="302"/>
      <c r="AF216" s="303" t="b">
        <v>0</v>
      </c>
      <c r="AG216" s="304"/>
      <c r="AH216" s="304"/>
      <c r="AI216" s="307"/>
      <c r="AJ216" s="305"/>
      <c r="AK216" s="305"/>
      <c r="AL216" s="305"/>
      <c r="AM216" s="305"/>
      <c r="AN216" s="306"/>
      <c r="AO216" s="305"/>
      <c r="AP216" s="306"/>
      <c r="AQ216" s="302"/>
      <c r="AR216" s="302"/>
      <c r="AS216" s="302"/>
      <c r="AT216" s="302"/>
      <c r="AU216" s="302"/>
      <c r="AV216" s="302"/>
      <c r="AW216" s="302"/>
      <c r="AX216" s="302"/>
      <c r="AY216" s="302"/>
      <c r="AZ216" s="302"/>
      <c r="BA216" s="302"/>
    </row>
    <row r="217">
      <c r="A217" s="292" t="s">
        <v>777</v>
      </c>
      <c r="B217" s="292"/>
      <c r="C217" s="292">
        <f t="shared" si="9"/>
        <v>2</v>
      </c>
      <c r="D217" s="51" t="b">
        <v>1</v>
      </c>
      <c r="E217" s="53" t="str">
        <f t="shared" si="8"/>
        <v>municipality_history</v>
      </c>
      <c r="F217" s="53" t="s">
        <v>661</v>
      </c>
      <c r="G217" s="53" t="s">
        <v>833</v>
      </c>
      <c r="H217" s="53" t="str">
        <f t="shared" si="1"/>
        <v>municipality.removed_flag</v>
      </c>
      <c r="I217" s="299">
        <f>countif(redb_table.field,H217)</f>
        <v>1</v>
      </c>
      <c r="J217" s="299" t="b">
        <v>0</v>
      </c>
      <c r="K217" s="299" t="b">
        <v>1</v>
      </c>
      <c r="L217" s="53" t="s">
        <v>831</v>
      </c>
      <c r="M217" s="53" t="b">
        <v>0</v>
      </c>
      <c r="N217" s="53" t="b">
        <v>0</v>
      </c>
      <c r="O217" s="53"/>
      <c r="P217" s="53"/>
      <c r="Q217" s="312" t="b">
        <v>0</v>
      </c>
      <c r="R217" s="300" t="b">
        <v>0</v>
      </c>
      <c r="S217" s="300" t="b">
        <v>0</v>
      </c>
      <c r="T217" s="300" t="b">
        <v>0</v>
      </c>
      <c r="U217" s="300"/>
      <c r="V217" s="300"/>
      <c r="W217" s="301"/>
      <c r="X217" s="302"/>
      <c r="Y217" s="303" t="b">
        <v>0</v>
      </c>
      <c r="Z217" s="304"/>
      <c r="AA217" s="305"/>
      <c r="AB217" s="306"/>
      <c r="AC217" s="305"/>
      <c r="AD217" s="306"/>
      <c r="AE217" s="302"/>
      <c r="AF217" s="303" t="b">
        <v>0</v>
      </c>
      <c r="AG217" s="304"/>
      <c r="AH217" s="304"/>
      <c r="AI217" s="307"/>
      <c r="AJ217" s="305"/>
      <c r="AK217" s="305"/>
      <c r="AL217" s="305"/>
      <c r="AM217" s="305"/>
      <c r="AN217" s="306"/>
      <c r="AO217" s="305"/>
      <c r="AP217" s="306"/>
      <c r="AQ217" s="302"/>
      <c r="AR217" s="302"/>
      <c r="AS217" s="302"/>
      <c r="AT217" s="302"/>
      <c r="AU217" s="302"/>
      <c r="AV217" s="302"/>
      <c r="AW217" s="302"/>
      <c r="AX217" s="302"/>
      <c r="AY217" s="302"/>
      <c r="AZ217" s="302"/>
      <c r="BA217" s="302"/>
    </row>
    <row r="218">
      <c r="A218" s="292" t="s">
        <v>777</v>
      </c>
      <c r="B218" s="292"/>
      <c r="C218" s="292">
        <f t="shared" si="9"/>
        <v>2</v>
      </c>
      <c r="D218" s="51" t="b">
        <v>1</v>
      </c>
      <c r="E218" s="53" t="str">
        <f t="shared" si="8"/>
        <v>municipality_history</v>
      </c>
      <c r="F218" s="53" t="s">
        <v>661</v>
      </c>
      <c r="G218" s="53" t="s">
        <v>834</v>
      </c>
      <c r="H218" s="53" t="str">
        <f t="shared" si="1"/>
        <v>municipality.etl_job</v>
      </c>
      <c r="I218" s="299">
        <f>countif(redb_table.field,H218)</f>
        <v>1</v>
      </c>
      <c r="J218" s="299" t="b">
        <v>0</v>
      </c>
      <c r="K218" s="299" t="b">
        <v>0</v>
      </c>
      <c r="L218" s="53" t="s">
        <v>780</v>
      </c>
      <c r="M218" s="53" t="b">
        <v>0</v>
      </c>
      <c r="N218" s="53" t="b">
        <v>0</v>
      </c>
      <c r="O218" s="53"/>
      <c r="P218" s="53"/>
      <c r="Q218" s="312" t="b">
        <v>0</v>
      </c>
      <c r="R218" s="300" t="b">
        <v>0</v>
      </c>
      <c r="S218" s="300" t="b">
        <v>0</v>
      </c>
      <c r="T218" s="300" t="b">
        <v>0</v>
      </c>
      <c r="U218" s="300"/>
      <c r="V218" s="300"/>
      <c r="W218" s="301"/>
      <c r="X218" s="302"/>
      <c r="Y218" s="303" t="b">
        <v>0</v>
      </c>
      <c r="Z218" s="304"/>
      <c r="AA218" s="305"/>
      <c r="AB218" s="306"/>
      <c r="AC218" s="305"/>
      <c r="AD218" s="306"/>
      <c r="AE218" s="302"/>
      <c r="AF218" s="303" t="b">
        <v>0</v>
      </c>
      <c r="AG218" s="304"/>
      <c r="AH218" s="304"/>
      <c r="AI218" s="307"/>
      <c r="AJ218" s="305"/>
      <c r="AK218" s="305"/>
      <c r="AL218" s="305"/>
      <c r="AM218" s="305"/>
      <c r="AN218" s="306"/>
      <c r="AO218" s="305"/>
      <c r="AP218" s="306"/>
      <c r="AQ218" s="302"/>
      <c r="AR218" s="302"/>
      <c r="AS218" s="302"/>
      <c r="AT218" s="302"/>
      <c r="AU218" s="302"/>
      <c r="AV218" s="302"/>
      <c r="AW218" s="302"/>
      <c r="AX218" s="302"/>
      <c r="AY218" s="302"/>
      <c r="AZ218" s="302"/>
      <c r="BA218" s="302"/>
    </row>
    <row r="219">
      <c r="A219" s="292" t="s">
        <v>777</v>
      </c>
      <c r="B219" s="292"/>
      <c r="C219" s="292">
        <f t="shared" si="9"/>
        <v>2</v>
      </c>
      <c r="D219" s="51" t="b">
        <v>1</v>
      </c>
      <c r="E219" s="53" t="str">
        <f t="shared" si="8"/>
        <v>municipality_history</v>
      </c>
      <c r="F219" s="53" t="s">
        <v>661</v>
      </c>
      <c r="G219" s="53" t="s">
        <v>836</v>
      </c>
      <c r="H219" s="53" t="str">
        <f t="shared" si="1"/>
        <v>municipality.update_date</v>
      </c>
      <c r="I219" s="299">
        <f>countif(redb_table.field,H219)</f>
        <v>1</v>
      </c>
      <c r="J219" s="299" t="b">
        <v>0</v>
      </c>
      <c r="K219" s="299" t="b">
        <v>0</v>
      </c>
      <c r="L219" s="53" t="s">
        <v>824</v>
      </c>
      <c r="M219" s="53" t="b">
        <v>0</v>
      </c>
      <c r="N219" s="53" t="b">
        <v>0</v>
      </c>
      <c r="O219" s="53"/>
      <c r="P219" s="53"/>
      <c r="Q219" s="312" t="b">
        <v>0</v>
      </c>
      <c r="R219" s="300" t="b">
        <v>0</v>
      </c>
      <c r="S219" s="300" t="b">
        <v>0</v>
      </c>
      <c r="T219" s="300" t="b">
        <v>0</v>
      </c>
      <c r="U219" s="300"/>
      <c r="V219" s="300"/>
      <c r="W219" s="301"/>
      <c r="X219" s="302"/>
      <c r="Y219" s="303" t="b">
        <v>0</v>
      </c>
      <c r="Z219" s="304"/>
      <c r="AA219" s="305"/>
      <c r="AB219" s="306"/>
      <c r="AC219" s="305"/>
      <c r="AD219" s="306"/>
      <c r="AE219" s="302"/>
      <c r="AF219" s="303" t="b">
        <v>0</v>
      </c>
      <c r="AG219" s="304"/>
      <c r="AH219" s="304"/>
      <c r="AI219" s="307"/>
      <c r="AJ219" s="305"/>
      <c r="AK219" s="305"/>
      <c r="AL219" s="305"/>
      <c r="AM219" s="305"/>
      <c r="AN219" s="306"/>
      <c r="AO219" s="305"/>
      <c r="AP219" s="306"/>
      <c r="AQ219" s="302"/>
      <c r="AR219" s="302"/>
      <c r="AS219" s="302"/>
      <c r="AT219" s="302"/>
      <c r="AU219" s="302"/>
      <c r="AV219" s="302"/>
      <c r="AW219" s="302"/>
      <c r="AX219" s="302"/>
      <c r="AY219" s="302"/>
      <c r="AZ219" s="302"/>
      <c r="BA219" s="302"/>
    </row>
    <row r="220">
      <c r="A220" s="292" t="s">
        <v>777</v>
      </c>
      <c r="B220" s="292"/>
      <c r="C220" s="292">
        <f t="shared" si="9"/>
        <v>1</v>
      </c>
      <c r="D220" s="51" t="b">
        <v>1</v>
      </c>
      <c r="E220" s="53" t="str">
        <f t="shared" si="8"/>
        <v>division_history</v>
      </c>
      <c r="F220" s="53" t="s">
        <v>662</v>
      </c>
      <c r="G220" s="53" t="s">
        <v>947</v>
      </c>
      <c r="H220" s="53" t="str">
        <f t="shared" si="1"/>
        <v>division.division_id</v>
      </c>
      <c r="I220" s="299">
        <f>countif(redb_table.field,H220)</f>
        <v>1</v>
      </c>
      <c r="J220" s="299" t="b">
        <v>1</v>
      </c>
      <c r="K220" s="299" t="b">
        <v>0</v>
      </c>
      <c r="L220" s="53" t="s">
        <v>795</v>
      </c>
      <c r="M220" s="53" t="b">
        <v>0</v>
      </c>
      <c r="N220" s="53" t="b">
        <v>0</v>
      </c>
      <c r="O220" s="53"/>
      <c r="P220" s="53"/>
      <c r="Q220" s="312" t="b">
        <v>0</v>
      </c>
      <c r="R220" s="300" t="b">
        <v>0</v>
      </c>
      <c r="S220" s="300" t="b">
        <v>0</v>
      </c>
      <c r="T220" s="300" t="b">
        <v>0</v>
      </c>
      <c r="U220" s="300"/>
      <c r="V220" s="300"/>
      <c r="W220" s="301"/>
      <c r="X220" s="302"/>
      <c r="Y220" s="303" t="b">
        <v>0</v>
      </c>
      <c r="Z220" s="304"/>
      <c r="AA220" s="305"/>
      <c r="AB220" s="306"/>
      <c r="AC220" s="305"/>
      <c r="AD220" s="306"/>
      <c r="AE220" s="302"/>
      <c r="AF220" s="303" t="b">
        <v>0</v>
      </c>
      <c r="AG220" s="304"/>
      <c r="AH220" s="304"/>
      <c r="AI220" s="307"/>
      <c r="AJ220" s="305"/>
      <c r="AK220" s="305"/>
      <c r="AL220" s="305"/>
      <c r="AM220" s="305"/>
      <c r="AN220" s="306"/>
      <c r="AO220" s="305"/>
      <c r="AP220" s="306"/>
      <c r="AQ220" s="302"/>
      <c r="AR220" s="302"/>
      <c r="AS220" s="302"/>
      <c r="AT220" s="302"/>
      <c r="AU220" s="302"/>
      <c r="AV220" s="302"/>
      <c r="AW220" s="302"/>
      <c r="AX220" s="302"/>
      <c r="AY220" s="302"/>
      <c r="AZ220" s="302"/>
      <c r="BA220" s="302"/>
    </row>
    <row r="221">
      <c r="A221" s="292" t="s">
        <v>777</v>
      </c>
      <c r="B221" s="292"/>
      <c r="C221" s="292">
        <f t="shared" si="9"/>
        <v>1</v>
      </c>
      <c r="D221" s="51" t="b">
        <v>1</v>
      </c>
      <c r="E221" s="53" t="str">
        <f t="shared" si="8"/>
        <v>division_history</v>
      </c>
      <c r="F221" s="53" t="s">
        <v>662</v>
      </c>
      <c r="G221" s="53" t="s">
        <v>662</v>
      </c>
      <c r="H221" s="53" t="str">
        <f t="shared" si="1"/>
        <v>division.division</v>
      </c>
      <c r="I221" s="299">
        <f>countif(redb_table.field,H221)</f>
        <v>1</v>
      </c>
      <c r="J221" s="299" t="b">
        <v>0</v>
      </c>
      <c r="K221" s="299" t="b">
        <v>0</v>
      </c>
      <c r="L221" s="53" t="s">
        <v>780</v>
      </c>
      <c r="M221" s="53" t="b">
        <v>0</v>
      </c>
      <c r="N221" s="53" t="b">
        <v>0</v>
      </c>
      <c r="O221" s="53"/>
      <c r="P221" s="53"/>
      <c r="Q221" s="312" t="b">
        <v>0</v>
      </c>
      <c r="R221" s="300" t="b">
        <v>0</v>
      </c>
      <c r="S221" s="300" t="b">
        <v>0</v>
      </c>
      <c r="T221" s="300" t="b">
        <v>0</v>
      </c>
      <c r="U221" s="300"/>
      <c r="V221" s="300"/>
      <c r="W221" s="301"/>
      <c r="X221" s="302"/>
      <c r="Y221" s="303" t="b">
        <v>0</v>
      </c>
      <c r="Z221" s="304"/>
      <c r="AA221" s="305"/>
      <c r="AB221" s="306"/>
      <c r="AC221" s="305"/>
      <c r="AD221" s="306"/>
      <c r="AE221" s="302"/>
      <c r="AF221" s="303" t="b">
        <v>0</v>
      </c>
      <c r="AG221" s="304"/>
      <c r="AH221" s="304"/>
      <c r="AI221" s="307"/>
      <c r="AJ221" s="305"/>
      <c r="AK221" s="305"/>
      <c r="AL221" s="305"/>
      <c r="AM221" s="305"/>
      <c r="AN221" s="306"/>
      <c r="AO221" s="305"/>
      <c r="AP221" s="306"/>
      <c r="AQ221" s="302"/>
      <c r="AR221" s="302"/>
      <c r="AS221" s="302"/>
      <c r="AT221" s="302"/>
      <c r="AU221" s="302"/>
      <c r="AV221" s="302"/>
      <c r="AW221" s="302"/>
      <c r="AX221" s="302"/>
      <c r="AY221" s="302"/>
      <c r="AZ221" s="302"/>
      <c r="BA221" s="302"/>
    </row>
    <row r="222">
      <c r="A222" s="292" t="s">
        <v>777</v>
      </c>
      <c r="B222" s="292"/>
      <c r="C222" s="292">
        <f t="shared" si="9"/>
        <v>1</v>
      </c>
      <c r="D222" s="51" t="b">
        <v>1</v>
      </c>
      <c r="E222" s="53" t="str">
        <f t="shared" si="8"/>
        <v>division_history</v>
      </c>
      <c r="F222" s="53" t="s">
        <v>662</v>
      </c>
      <c r="G222" s="53" t="s">
        <v>828</v>
      </c>
      <c r="H222" s="53" t="str">
        <f t="shared" si="1"/>
        <v>division.create_date</v>
      </c>
      <c r="I222" s="299">
        <f>countif(redb_table.field,H222)</f>
        <v>1</v>
      </c>
      <c r="J222" s="299" t="b">
        <v>0</v>
      </c>
      <c r="K222" s="299" t="b">
        <v>0</v>
      </c>
      <c r="L222" s="53" t="s">
        <v>824</v>
      </c>
      <c r="M222" s="53" t="b">
        <v>0</v>
      </c>
      <c r="N222" s="53" t="b">
        <v>0</v>
      </c>
      <c r="O222" s="53"/>
      <c r="P222" s="53"/>
      <c r="Q222" s="312" t="b">
        <v>0</v>
      </c>
      <c r="R222" s="300" t="b">
        <v>0</v>
      </c>
      <c r="S222" s="300" t="b">
        <v>0</v>
      </c>
      <c r="T222" s="300" t="b">
        <v>0</v>
      </c>
      <c r="U222" s="300"/>
      <c r="V222" s="300"/>
      <c r="W222" s="301"/>
      <c r="X222" s="302"/>
      <c r="Y222" s="303" t="b">
        <v>0</v>
      </c>
      <c r="Z222" s="304"/>
      <c r="AA222" s="305"/>
      <c r="AB222" s="306"/>
      <c r="AC222" s="305"/>
      <c r="AD222" s="306"/>
      <c r="AE222" s="302"/>
      <c r="AF222" s="303" t="b">
        <v>0</v>
      </c>
      <c r="AG222" s="304"/>
      <c r="AH222" s="304"/>
      <c r="AI222" s="307"/>
      <c r="AJ222" s="305"/>
      <c r="AK222" s="305"/>
      <c r="AL222" s="305"/>
      <c r="AM222" s="305"/>
      <c r="AN222" s="306"/>
      <c r="AO222" s="305"/>
      <c r="AP222" s="306"/>
      <c r="AQ222" s="302"/>
      <c r="AR222" s="302"/>
      <c r="AS222" s="302"/>
      <c r="AT222" s="302"/>
      <c r="AU222" s="302"/>
      <c r="AV222" s="302"/>
      <c r="AW222" s="302"/>
      <c r="AX222" s="302"/>
      <c r="AY222" s="302"/>
      <c r="AZ222" s="302"/>
      <c r="BA222" s="302"/>
    </row>
    <row r="223">
      <c r="A223" s="292" t="s">
        <v>777</v>
      </c>
      <c r="B223" s="292"/>
      <c r="C223" s="292">
        <f t="shared" si="9"/>
        <v>1</v>
      </c>
      <c r="D223" s="51" t="b">
        <v>1</v>
      </c>
      <c r="E223" s="53" t="str">
        <f t="shared" si="8"/>
        <v>division_history</v>
      </c>
      <c r="F223" s="53" t="s">
        <v>662</v>
      </c>
      <c r="G223" s="53" t="s">
        <v>829</v>
      </c>
      <c r="H223" s="53" t="str">
        <f t="shared" si="1"/>
        <v>division.current_flag</v>
      </c>
      <c r="I223" s="299">
        <f>countif(redb_table.field,H223)</f>
        <v>1</v>
      </c>
      <c r="J223" s="299" t="b">
        <v>0</v>
      </c>
      <c r="K223" s="299" t="b">
        <v>1</v>
      </c>
      <c r="L223" s="53" t="s">
        <v>831</v>
      </c>
      <c r="M223" s="53" t="b">
        <v>0</v>
      </c>
      <c r="N223" s="53" t="b">
        <v>0</v>
      </c>
      <c r="O223" s="53"/>
      <c r="P223" s="53"/>
      <c r="Q223" s="312" t="b">
        <v>0</v>
      </c>
      <c r="R223" s="300" t="b">
        <v>0</v>
      </c>
      <c r="S223" s="300" t="b">
        <v>0</v>
      </c>
      <c r="T223" s="300" t="b">
        <v>0</v>
      </c>
      <c r="U223" s="300"/>
      <c r="V223" s="300"/>
      <c r="W223" s="301"/>
      <c r="X223" s="302"/>
      <c r="Y223" s="303" t="b">
        <v>0</v>
      </c>
      <c r="Z223" s="304"/>
      <c r="AA223" s="305"/>
      <c r="AB223" s="306"/>
      <c r="AC223" s="305"/>
      <c r="AD223" s="306"/>
      <c r="AE223" s="302"/>
      <c r="AF223" s="303" t="b">
        <v>0</v>
      </c>
      <c r="AG223" s="304"/>
      <c r="AH223" s="304"/>
      <c r="AI223" s="307"/>
      <c r="AJ223" s="305"/>
      <c r="AK223" s="305"/>
      <c r="AL223" s="305"/>
      <c r="AM223" s="305"/>
      <c r="AN223" s="306"/>
      <c r="AO223" s="305"/>
      <c r="AP223" s="306"/>
      <c r="AQ223" s="302"/>
      <c r="AR223" s="302"/>
      <c r="AS223" s="302"/>
      <c r="AT223" s="302"/>
      <c r="AU223" s="302"/>
      <c r="AV223" s="302"/>
      <c r="AW223" s="302"/>
      <c r="AX223" s="302"/>
      <c r="AY223" s="302"/>
      <c r="AZ223" s="302"/>
      <c r="BA223" s="302"/>
    </row>
    <row r="224">
      <c r="A224" s="292" t="s">
        <v>777</v>
      </c>
      <c r="B224" s="292"/>
      <c r="C224" s="292">
        <f t="shared" si="9"/>
        <v>1</v>
      </c>
      <c r="D224" s="51" t="b">
        <v>1</v>
      </c>
      <c r="E224" s="53" t="str">
        <f t="shared" si="8"/>
        <v>division_history</v>
      </c>
      <c r="F224" s="53" t="s">
        <v>662</v>
      </c>
      <c r="G224" s="53" t="s">
        <v>833</v>
      </c>
      <c r="H224" s="53" t="str">
        <f t="shared" si="1"/>
        <v>division.removed_flag</v>
      </c>
      <c r="I224" s="299">
        <f>countif(redb_table.field,H224)</f>
        <v>1</v>
      </c>
      <c r="J224" s="299" t="b">
        <v>0</v>
      </c>
      <c r="K224" s="299" t="b">
        <v>1</v>
      </c>
      <c r="L224" s="53" t="s">
        <v>831</v>
      </c>
      <c r="M224" s="53" t="b">
        <v>0</v>
      </c>
      <c r="N224" s="53" t="b">
        <v>0</v>
      </c>
      <c r="O224" s="53"/>
      <c r="P224" s="53"/>
      <c r="Q224" s="312" t="b">
        <v>0</v>
      </c>
      <c r="R224" s="300" t="b">
        <v>0</v>
      </c>
      <c r="S224" s="300" t="b">
        <v>0</v>
      </c>
      <c r="T224" s="300" t="b">
        <v>0</v>
      </c>
      <c r="U224" s="300"/>
      <c r="V224" s="300"/>
      <c r="W224" s="301"/>
      <c r="X224" s="302"/>
      <c r="Y224" s="303" t="b">
        <v>0</v>
      </c>
      <c r="Z224" s="304"/>
      <c r="AA224" s="305"/>
      <c r="AB224" s="306"/>
      <c r="AC224" s="305"/>
      <c r="AD224" s="306"/>
      <c r="AE224" s="302"/>
      <c r="AF224" s="303" t="b">
        <v>0</v>
      </c>
      <c r="AG224" s="304"/>
      <c r="AH224" s="304"/>
      <c r="AI224" s="307"/>
      <c r="AJ224" s="305"/>
      <c r="AK224" s="305"/>
      <c r="AL224" s="305"/>
      <c r="AM224" s="305"/>
      <c r="AN224" s="306"/>
      <c r="AO224" s="305"/>
      <c r="AP224" s="306"/>
      <c r="AQ224" s="302"/>
      <c r="AR224" s="302"/>
      <c r="AS224" s="302"/>
      <c r="AT224" s="302"/>
      <c r="AU224" s="302"/>
      <c r="AV224" s="302"/>
      <c r="AW224" s="302"/>
      <c r="AX224" s="302"/>
      <c r="AY224" s="302"/>
      <c r="AZ224" s="302"/>
      <c r="BA224" s="302"/>
    </row>
    <row r="225">
      <c r="A225" s="292" t="s">
        <v>777</v>
      </c>
      <c r="B225" s="292"/>
      <c r="C225" s="292">
        <f t="shared" si="9"/>
        <v>1</v>
      </c>
      <c r="D225" s="51" t="b">
        <v>1</v>
      </c>
      <c r="E225" s="53" t="str">
        <f t="shared" si="8"/>
        <v>division_history</v>
      </c>
      <c r="F225" s="53" t="s">
        <v>662</v>
      </c>
      <c r="G225" s="53" t="s">
        <v>834</v>
      </c>
      <c r="H225" s="53" t="str">
        <f t="shared" si="1"/>
        <v>division.etl_job</v>
      </c>
      <c r="I225" s="299">
        <f>countif(redb_table.field,H225)</f>
        <v>1</v>
      </c>
      <c r="J225" s="299" t="b">
        <v>0</v>
      </c>
      <c r="K225" s="299" t="b">
        <v>0</v>
      </c>
      <c r="L225" s="53" t="s">
        <v>780</v>
      </c>
      <c r="M225" s="53" t="b">
        <v>0</v>
      </c>
      <c r="N225" s="53" t="b">
        <v>0</v>
      </c>
      <c r="O225" s="53"/>
      <c r="P225" s="53"/>
      <c r="Q225" s="312" t="b">
        <v>0</v>
      </c>
      <c r="R225" s="300" t="b">
        <v>0</v>
      </c>
      <c r="S225" s="300" t="b">
        <v>0</v>
      </c>
      <c r="T225" s="300" t="b">
        <v>0</v>
      </c>
      <c r="U225" s="300"/>
      <c r="V225" s="300"/>
      <c r="W225" s="301"/>
      <c r="X225" s="302"/>
      <c r="Y225" s="303" t="b">
        <v>0</v>
      </c>
      <c r="Z225" s="304"/>
      <c r="AA225" s="305"/>
      <c r="AB225" s="306"/>
      <c r="AC225" s="305"/>
      <c r="AD225" s="306"/>
      <c r="AE225" s="302"/>
      <c r="AF225" s="303" t="b">
        <v>0</v>
      </c>
      <c r="AG225" s="304"/>
      <c r="AH225" s="304"/>
      <c r="AI225" s="307"/>
      <c r="AJ225" s="305"/>
      <c r="AK225" s="305"/>
      <c r="AL225" s="305"/>
      <c r="AM225" s="305"/>
      <c r="AN225" s="306"/>
      <c r="AO225" s="305"/>
      <c r="AP225" s="306"/>
      <c r="AQ225" s="302"/>
      <c r="AR225" s="302"/>
      <c r="AS225" s="302"/>
      <c r="AT225" s="302"/>
      <c r="AU225" s="302"/>
      <c r="AV225" s="302"/>
      <c r="AW225" s="302"/>
      <c r="AX225" s="302"/>
      <c r="AY225" s="302"/>
      <c r="AZ225" s="302"/>
      <c r="BA225" s="302"/>
    </row>
    <row r="226">
      <c r="A226" s="292" t="s">
        <v>777</v>
      </c>
      <c r="B226" s="292"/>
      <c r="C226" s="292">
        <f t="shared" si="9"/>
        <v>1</v>
      </c>
      <c r="D226" s="51" t="b">
        <v>1</v>
      </c>
      <c r="E226" s="53" t="str">
        <f t="shared" si="8"/>
        <v>division_history</v>
      </c>
      <c r="F226" s="53" t="s">
        <v>662</v>
      </c>
      <c r="G226" s="53" t="s">
        <v>836</v>
      </c>
      <c r="H226" s="53" t="str">
        <f t="shared" si="1"/>
        <v>division.update_date</v>
      </c>
      <c r="I226" s="299">
        <f>countif(redb_table.field,H226)</f>
        <v>1</v>
      </c>
      <c r="J226" s="299" t="b">
        <v>0</v>
      </c>
      <c r="K226" s="299" t="b">
        <v>0</v>
      </c>
      <c r="L226" s="53" t="s">
        <v>824</v>
      </c>
      <c r="M226" s="53" t="b">
        <v>0</v>
      </c>
      <c r="N226" s="53" t="b">
        <v>0</v>
      </c>
      <c r="O226" s="53"/>
      <c r="P226" s="53"/>
      <c r="Q226" s="312" t="b">
        <v>0</v>
      </c>
      <c r="R226" s="300" t="b">
        <v>0</v>
      </c>
      <c r="S226" s="300" t="b">
        <v>0</v>
      </c>
      <c r="T226" s="300" t="b">
        <v>0</v>
      </c>
      <c r="U226" s="300"/>
      <c r="V226" s="300"/>
      <c r="W226" s="301"/>
      <c r="X226" s="302"/>
      <c r="Y226" s="303" t="b">
        <v>0</v>
      </c>
      <c r="Z226" s="304"/>
      <c r="AA226" s="305"/>
      <c r="AB226" s="306"/>
      <c r="AC226" s="305"/>
      <c r="AD226" s="306"/>
      <c r="AE226" s="302"/>
      <c r="AF226" s="303" t="b">
        <v>0</v>
      </c>
      <c r="AG226" s="304"/>
      <c r="AH226" s="304"/>
      <c r="AI226" s="307"/>
      <c r="AJ226" s="305"/>
      <c r="AK226" s="305"/>
      <c r="AL226" s="305"/>
      <c r="AM226" s="305"/>
      <c r="AN226" s="306"/>
      <c r="AO226" s="305"/>
      <c r="AP226" s="306"/>
      <c r="AQ226" s="302"/>
      <c r="AR226" s="302"/>
      <c r="AS226" s="302"/>
      <c r="AT226" s="302"/>
      <c r="AU226" s="302"/>
      <c r="AV226" s="302"/>
      <c r="AW226" s="302"/>
      <c r="AX226" s="302"/>
      <c r="AY226" s="302"/>
      <c r="AZ226" s="302"/>
      <c r="BA226" s="302"/>
    </row>
    <row r="227">
      <c r="A227" s="292" t="s">
        <v>777</v>
      </c>
      <c r="B227" s="292"/>
      <c r="C227" s="292">
        <f t="shared" si="9"/>
        <v>2</v>
      </c>
      <c r="D227" s="51" t="b">
        <v>1</v>
      </c>
      <c r="E227" s="53" t="str">
        <f t="shared" si="8"/>
        <v>service_type_history</v>
      </c>
      <c r="F227" s="53" t="s">
        <v>663</v>
      </c>
      <c r="G227" s="53" t="s">
        <v>949</v>
      </c>
      <c r="H227" s="53" t="str">
        <f t="shared" si="1"/>
        <v>service_type.service_type_id</v>
      </c>
      <c r="I227" s="299">
        <f>countif(redb_table.field,H227)</f>
        <v>1</v>
      </c>
      <c r="J227" s="299" t="b">
        <v>1</v>
      </c>
      <c r="K227" s="299" t="b">
        <v>0</v>
      </c>
      <c r="L227" s="53" t="s">
        <v>795</v>
      </c>
      <c r="M227" s="53" t="b">
        <v>0</v>
      </c>
      <c r="N227" s="53" t="b">
        <v>0</v>
      </c>
      <c r="O227" s="53"/>
      <c r="P227" s="53"/>
      <c r="Q227" s="312" t="b">
        <v>0</v>
      </c>
      <c r="R227" s="300" t="b">
        <v>0</v>
      </c>
      <c r="S227" s="300" t="b">
        <v>0</v>
      </c>
      <c r="T227" s="300" t="b">
        <v>0</v>
      </c>
      <c r="U227" s="300"/>
      <c r="V227" s="300"/>
      <c r="W227" s="301"/>
      <c r="X227" s="302"/>
      <c r="Y227" s="303" t="b">
        <v>0</v>
      </c>
      <c r="Z227" s="304"/>
      <c r="AA227" s="305"/>
      <c r="AB227" s="306"/>
      <c r="AC227" s="305"/>
      <c r="AD227" s="306"/>
      <c r="AE227" s="302"/>
      <c r="AF227" s="303" t="b">
        <v>0</v>
      </c>
      <c r="AG227" s="304"/>
      <c r="AH227" s="304"/>
      <c r="AI227" s="307"/>
      <c r="AJ227" s="305"/>
      <c r="AK227" s="305"/>
      <c r="AL227" s="305"/>
      <c r="AM227" s="305"/>
      <c r="AN227" s="306"/>
      <c r="AO227" s="305"/>
      <c r="AP227" s="306"/>
      <c r="AQ227" s="302"/>
      <c r="AR227" s="302"/>
      <c r="AS227" s="302"/>
      <c r="AT227" s="302"/>
      <c r="AU227" s="302"/>
      <c r="AV227" s="302"/>
      <c r="AW227" s="302"/>
      <c r="AX227" s="302"/>
      <c r="AY227" s="302"/>
      <c r="AZ227" s="302"/>
      <c r="BA227" s="302"/>
    </row>
    <row r="228">
      <c r="A228" s="292" t="s">
        <v>777</v>
      </c>
      <c r="B228" s="292"/>
      <c r="C228" s="292">
        <f t="shared" si="9"/>
        <v>2</v>
      </c>
      <c r="D228" s="51" t="b">
        <v>1</v>
      </c>
      <c r="E228" s="53" t="str">
        <f t="shared" si="8"/>
        <v>service_type_history</v>
      </c>
      <c r="F228" s="53" t="s">
        <v>663</v>
      </c>
      <c r="G228" s="53" t="s">
        <v>663</v>
      </c>
      <c r="H228" s="53" t="str">
        <f t="shared" si="1"/>
        <v>service_type.service_type</v>
      </c>
      <c r="I228" s="299">
        <f>countif(redb_table.field,H228)</f>
        <v>1</v>
      </c>
      <c r="J228" s="299" t="b">
        <v>0</v>
      </c>
      <c r="K228" s="299" t="b">
        <v>0</v>
      </c>
      <c r="L228" s="53" t="s">
        <v>780</v>
      </c>
      <c r="M228" s="53" t="b">
        <v>0</v>
      </c>
      <c r="N228" s="53" t="b">
        <v>0</v>
      </c>
      <c r="O228" s="53"/>
      <c r="P228" s="53"/>
      <c r="Q228" s="312" t="b">
        <v>0</v>
      </c>
      <c r="R228" s="300" t="b">
        <v>0</v>
      </c>
      <c r="S228" s="300" t="b">
        <v>0</v>
      </c>
      <c r="T228" s="300" t="b">
        <v>0</v>
      </c>
      <c r="U228" s="300"/>
      <c r="V228" s="300"/>
      <c r="W228" s="301"/>
      <c r="X228" s="302"/>
      <c r="Y228" s="303" t="b">
        <v>0</v>
      </c>
      <c r="Z228" s="304"/>
      <c r="AA228" s="305"/>
      <c r="AB228" s="306"/>
      <c r="AC228" s="305"/>
      <c r="AD228" s="306"/>
      <c r="AE228" s="302"/>
      <c r="AF228" s="303" t="b">
        <v>0</v>
      </c>
      <c r="AG228" s="304"/>
      <c r="AH228" s="304"/>
      <c r="AI228" s="307"/>
      <c r="AJ228" s="305"/>
      <c r="AK228" s="305"/>
      <c r="AL228" s="305"/>
      <c r="AM228" s="305"/>
      <c r="AN228" s="306"/>
      <c r="AO228" s="305"/>
      <c r="AP228" s="306"/>
      <c r="AQ228" s="302"/>
      <c r="AR228" s="302"/>
      <c r="AS228" s="302"/>
      <c r="AT228" s="302"/>
      <c r="AU228" s="302"/>
      <c r="AV228" s="302"/>
      <c r="AW228" s="302"/>
      <c r="AX228" s="302"/>
      <c r="AY228" s="302"/>
      <c r="AZ228" s="302"/>
      <c r="BA228" s="302"/>
    </row>
    <row r="229">
      <c r="A229" s="292" t="s">
        <v>777</v>
      </c>
      <c r="B229" s="292"/>
      <c r="C229" s="292">
        <f t="shared" si="9"/>
        <v>2</v>
      </c>
      <c r="D229" s="51" t="b">
        <v>1</v>
      </c>
      <c r="E229" s="53" t="str">
        <f t="shared" si="8"/>
        <v>service_type_history</v>
      </c>
      <c r="F229" s="53" t="s">
        <v>663</v>
      </c>
      <c r="G229" s="53" t="s">
        <v>828</v>
      </c>
      <c r="H229" s="53" t="str">
        <f t="shared" si="1"/>
        <v>service_type.create_date</v>
      </c>
      <c r="I229" s="299">
        <f>countif(redb_table.field,H229)</f>
        <v>1</v>
      </c>
      <c r="J229" s="299" t="b">
        <v>0</v>
      </c>
      <c r="K229" s="299" t="b">
        <v>0</v>
      </c>
      <c r="L229" s="53" t="s">
        <v>824</v>
      </c>
      <c r="M229" s="53" t="b">
        <v>0</v>
      </c>
      <c r="N229" s="53" t="b">
        <v>0</v>
      </c>
      <c r="O229" s="53"/>
      <c r="P229" s="53"/>
      <c r="Q229" s="312" t="b">
        <v>0</v>
      </c>
      <c r="R229" s="300" t="b">
        <v>0</v>
      </c>
      <c r="S229" s="300" t="b">
        <v>0</v>
      </c>
      <c r="T229" s="300" t="b">
        <v>0</v>
      </c>
      <c r="U229" s="300"/>
      <c r="V229" s="300"/>
      <c r="W229" s="301"/>
      <c r="X229" s="302"/>
      <c r="Y229" s="303" t="b">
        <v>0</v>
      </c>
      <c r="Z229" s="304"/>
      <c r="AA229" s="305"/>
      <c r="AB229" s="306"/>
      <c r="AC229" s="305"/>
      <c r="AD229" s="306"/>
      <c r="AE229" s="302"/>
      <c r="AF229" s="303" t="b">
        <v>0</v>
      </c>
      <c r="AG229" s="304"/>
      <c r="AH229" s="304"/>
      <c r="AI229" s="307"/>
      <c r="AJ229" s="305"/>
      <c r="AK229" s="305"/>
      <c r="AL229" s="305"/>
      <c r="AM229" s="305"/>
      <c r="AN229" s="306"/>
      <c r="AO229" s="305"/>
      <c r="AP229" s="306"/>
      <c r="AQ229" s="302"/>
      <c r="AR229" s="302"/>
      <c r="AS229" s="302"/>
      <c r="AT229" s="302"/>
      <c r="AU229" s="302"/>
      <c r="AV229" s="302"/>
      <c r="AW229" s="302"/>
      <c r="AX229" s="302"/>
      <c r="AY229" s="302"/>
      <c r="AZ229" s="302"/>
      <c r="BA229" s="302"/>
    </row>
    <row r="230">
      <c r="A230" s="292" t="s">
        <v>777</v>
      </c>
      <c r="B230" s="292"/>
      <c r="C230" s="292">
        <f t="shared" si="9"/>
        <v>2</v>
      </c>
      <c r="D230" s="51" t="b">
        <v>1</v>
      </c>
      <c r="E230" s="53" t="str">
        <f t="shared" si="8"/>
        <v>service_type_history</v>
      </c>
      <c r="F230" s="53" t="s">
        <v>663</v>
      </c>
      <c r="G230" s="53" t="s">
        <v>829</v>
      </c>
      <c r="H230" s="53" t="str">
        <f t="shared" si="1"/>
        <v>service_type.current_flag</v>
      </c>
      <c r="I230" s="299">
        <f>countif(redb_table.field,H230)</f>
        <v>1</v>
      </c>
      <c r="J230" s="299" t="b">
        <v>0</v>
      </c>
      <c r="K230" s="299" t="b">
        <v>1</v>
      </c>
      <c r="L230" s="53" t="s">
        <v>831</v>
      </c>
      <c r="M230" s="53" t="b">
        <v>0</v>
      </c>
      <c r="N230" s="53" t="b">
        <v>0</v>
      </c>
      <c r="O230" s="53"/>
      <c r="P230" s="53"/>
      <c r="Q230" s="312" t="b">
        <v>0</v>
      </c>
      <c r="R230" s="300" t="b">
        <v>0</v>
      </c>
      <c r="S230" s="300" t="b">
        <v>0</v>
      </c>
      <c r="T230" s="300" t="b">
        <v>0</v>
      </c>
      <c r="U230" s="300"/>
      <c r="V230" s="300"/>
      <c r="W230" s="301"/>
      <c r="X230" s="302"/>
      <c r="Y230" s="303" t="b">
        <v>0</v>
      </c>
      <c r="Z230" s="304"/>
      <c r="AA230" s="305"/>
      <c r="AB230" s="306"/>
      <c r="AC230" s="305"/>
      <c r="AD230" s="306"/>
      <c r="AE230" s="302"/>
      <c r="AF230" s="303" t="b">
        <v>0</v>
      </c>
      <c r="AG230" s="304"/>
      <c r="AH230" s="304"/>
      <c r="AI230" s="307"/>
      <c r="AJ230" s="305"/>
      <c r="AK230" s="305"/>
      <c r="AL230" s="305"/>
      <c r="AM230" s="305"/>
      <c r="AN230" s="306"/>
      <c r="AO230" s="305"/>
      <c r="AP230" s="306"/>
      <c r="AQ230" s="302"/>
      <c r="AR230" s="302"/>
      <c r="AS230" s="302"/>
      <c r="AT230" s="302"/>
      <c r="AU230" s="302"/>
      <c r="AV230" s="302"/>
      <c r="AW230" s="302"/>
      <c r="AX230" s="302"/>
      <c r="AY230" s="302"/>
      <c r="AZ230" s="302"/>
      <c r="BA230" s="302"/>
    </row>
    <row r="231">
      <c r="A231" s="292" t="s">
        <v>777</v>
      </c>
      <c r="B231" s="292"/>
      <c r="C231" s="292">
        <f t="shared" si="9"/>
        <v>2</v>
      </c>
      <c r="D231" s="51" t="b">
        <v>1</v>
      </c>
      <c r="E231" s="53" t="str">
        <f t="shared" si="8"/>
        <v>service_type_history</v>
      </c>
      <c r="F231" s="53" t="s">
        <v>663</v>
      </c>
      <c r="G231" s="53" t="s">
        <v>833</v>
      </c>
      <c r="H231" s="53" t="str">
        <f t="shared" si="1"/>
        <v>service_type.removed_flag</v>
      </c>
      <c r="I231" s="299">
        <f>countif(redb_table.field,H231)</f>
        <v>1</v>
      </c>
      <c r="J231" s="299" t="b">
        <v>0</v>
      </c>
      <c r="K231" s="299" t="b">
        <v>1</v>
      </c>
      <c r="L231" s="53" t="s">
        <v>831</v>
      </c>
      <c r="M231" s="53" t="b">
        <v>0</v>
      </c>
      <c r="N231" s="53" t="b">
        <v>0</v>
      </c>
      <c r="O231" s="53"/>
      <c r="P231" s="53"/>
      <c r="Q231" s="312" t="b">
        <v>0</v>
      </c>
      <c r="R231" s="300" t="b">
        <v>0</v>
      </c>
      <c r="S231" s="300" t="b">
        <v>0</v>
      </c>
      <c r="T231" s="300" t="b">
        <v>0</v>
      </c>
      <c r="U231" s="300"/>
      <c r="V231" s="300"/>
      <c r="W231" s="301"/>
      <c r="X231" s="302"/>
      <c r="Y231" s="303" t="b">
        <v>0</v>
      </c>
      <c r="Z231" s="304"/>
      <c r="AA231" s="305"/>
      <c r="AB231" s="306"/>
      <c r="AC231" s="305"/>
      <c r="AD231" s="306"/>
      <c r="AE231" s="302"/>
      <c r="AF231" s="303" t="b">
        <v>0</v>
      </c>
      <c r="AG231" s="304"/>
      <c r="AH231" s="304"/>
      <c r="AI231" s="307"/>
      <c r="AJ231" s="305"/>
      <c r="AK231" s="305"/>
      <c r="AL231" s="305"/>
      <c r="AM231" s="305"/>
      <c r="AN231" s="306"/>
      <c r="AO231" s="305"/>
      <c r="AP231" s="306"/>
      <c r="AQ231" s="302"/>
      <c r="AR231" s="302"/>
      <c r="AS231" s="302"/>
      <c r="AT231" s="302"/>
      <c r="AU231" s="302"/>
      <c r="AV231" s="302"/>
      <c r="AW231" s="302"/>
      <c r="AX231" s="302"/>
      <c r="AY231" s="302"/>
      <c r="AZ231" s="302"/>
      <c r="BA231" s="302"/>
    </row>
    <row r="232">
      <c r="A232" s="292" t="s">
        <v>777</v>
      </c>
      <c r="B232" s="292"/>
      <c r="C232" s="292">
        <f t="shared" si="9"/>
        <v>2</v>
      </c>
      <c r="D232" s="51" t="b">
        <v>1</v>
      </c>
      <c r="E232" s="53" t="str">
        <f t="shared" si="8"/>
        <v>service_type_history</v>
      </c>
      <c r="F232" s="53" t="s">
        <v>663</v>
      </c>
      <c r="G232" s="53" t="s">
        <v>834</v>
      </c>
      <c r="H232" s="53" t="str">
        <f t="shared" si="1"/>
        <v>service_type.etl_job</v>
      </c>
      <c r="I232" s="299">
        <f>countif(redb_table.field,H232)</f>
        <v>1</v>
      </c>
      <c r="J232" s="299" t="b">
        <v>0</v>
      </c>
      <c r="K232" s="299" t="b">
        <v>0</v>
      </c>
      <c r="L232" s="53" t="s">
        <v>780</v>
      </c>
      <c r="M232" s="53" t="b">
        <v>0</v>
      </c>
      <c r="N232" s="53" t="b">
        <v>0</v>
      </c>
      <c r="O232" s="53"/>
      <c r="P232" s="53"/>
      <c r="Q232" s="312" t="b">
        <v>0</v>
      </c>
      <c r="R232" s="300" t="b">
        <v>0</v>
      </c>
      <c r="S232" s="300" t="b">
        <v>0</v>
      </c>
      <c r="T232" s="300" t="b">
        <v>0</v>
      </c>
      <c r="U232" s="300"/>
      <c r="V232" s="300"/>
      <c r="W232" s="301"/>
      <c r="X232" s="302"/>
      <c r="Y232" s="303" t="b">
        <v>0</v>
      </c>
      <c r="Z232" s="304"/>
      <c r="AA232" s="305"/>
      <c r="AB232" s="306"/>
      <c r="AC232" s="305"/>
      <c r="AD232" s="306"/>
      <c r="AE232" s="302"/>
      <c r="AF232" s="303" t="b">
        <v>0</v>
      </c>
      <c r="AG232" s="304"/>
      <c r="AH232" s="304"/>
      <c r="AI232" s="307"/>
      <c r="AJ232" s="305"/>
      <c r="AK232" s="305"/>
      <c r="AL232" s="305"/>
      <c r="AM232" s="305"/>
      <c r="AN232" s="306"/>
      <c r="AO232" s="305"/>
      <c r="AP232" s="306"/>
      <c r="AQ232" s="302"/>
      <c r="AR232" s="302"/>
      <c r="AS232" s="302"/>
      <c r="AT232" s="302"/>
      <c r="AU232" s="302"/>
      <c r="AV232" s="302"/>
      <c r="AW232" s="302"/>
      <c r="AX232" s="302"/>
      <c r="AY232" s="302"/>
      <c r="AZ232" s="302"/>
      <c r="BA232" s="302"/>
    </row>
    <row r="233">
      <c r="A233" s="292" t="s">
        <v>777</v>
      </c>
      <c r="B233" s="292"/>
      <c r="C233" s="292">
        <f t="shared" si="9"/>
        <v>2</v>
      </c>
      <c r="D233" s="51" t="b">
        <v>1</v>
      </c>
      <c r="E233" s="53" t="str">
        <f t="shared" si="8"/>
        <v>service_type_history</v>
      </c>
      <c r="F233" s="53" t="s">
        <v>663</v>
      </c>
      <c r="G233" s="53" t="s">
        <v>836</v>
      </c>
      <c r="H233" s="53" t="str">
        <f t="shared" si="1"/>
        <v>service_type.update_date</v>
      </c>
      <c r="I233" s="299">
        <f>countif(redb_table.field,H233)</f>
        <v>1</v>
      </c>
      <c r="J233" s="299" t="b">
        <v>0</v>
      </c>
      <c r="K233" s="299" t="b">
        <v>0</v>
      </c>
      <c r="L233" s="53" t="s">
        <v>824</v>
      </c>
      <c r="M233" s="53" t="b">
        <v>0</v>
      </c>
      <c r="N233" s="53" t="b">
        <v>0</v>
      </c>
      <c r="O233" s="53"/>
      <c r="P233" s="53"/>
      <c r="Q233" s="312" t="b">
        <v>0</v>
      </c>
      <c r="R233" s="300" t="b">
        <v>0</v>
      </c>
      <c r="S233" s="300" t="b">
        <v>0</v>
      </c>
      <c r="T233" s="300" t="b">
        <v>0</v>
      </c>
      <c r="U233" s="300"/>
      <c r="V233" s="300"/>
      <c r="W233" s="301"/>
      <c r="X233" s="302"/>
      <c r="Y233" s="303" t="b">
        <v>0</v>
      </c>
      <c r="Z233" s="304"/>
      <c r="AA233" s="305"/>
      <c r="AB233" s="306"/>
      <c r="AC233" s="305"/>
      <c r="AD233" s="306"/>
      <c r="AE233" s="302"/>
      <c r="AF233" s="303" t="b">
        <v>0</v>
      </c>
      <c r="AG233" s="304"/>
      <c r="AH233" s="304"/>
      <c r="AI233" s="307"/>
      <c r="AJ233" s="305"/>
      <c r="AK233" s="305"/>
      <c r="AL233" s="305"/>
      <c r="AM233" s="305"/>
      <c r="AN233" s="306"/>
      <c r="AO233" s="305"/>
      <c r="AP233" s="306"/>
      <c r="AQ233" s="302"/>
      <c r="AR233" s="302"/>
      <c r="AS233" s="302"/>
      <c r="AT233" s="302"/>
      <c r="AU233" s="302"/>
      <c r="AV233" s="302"/>
      <c r="AW233" s="302"/>
      <c r="AX233" s="302"/>
      <c r="AY233" s="302"/>
      <c r="AZ233" s="302"/>
      <c r="BA233" s="302"/>
    </row>
    <row r="234">
      <c r="A234" s="292" t="s">
        <v>777</v>
      </c>
      <c r="B234" s="292"/>
      <c r="C234" s="292">
        <f t="shared" si="9"/>
        <v>1</v>
      </c>
      <c r="D234" s="51" t="b">
        <v>1</v>
      </c>
      <c r="E234" s="53" t="str">
        <f t="shared" si="8"/>
        <v>zoning_class_history</v>
      </c>
      <c r="F234" s="53" t="s">
        <v>664</v>
      </c>
      <c r="G234" s="53" t="s">
        <v>800</v>
      </c>
      <c r="H234" s="53" t="str">
        <f t="shared" si="1"/>
        <v>zoning_class.zoning_class_id</v>
      </c>
      <c r="I234" s="299">
        <f>countif(redb_table.field,H234)</f>
        <v>1</v>
      </c>
      <c r="J234" s="299" t="b">
        <v>1</v>
      </c>
      <c r="K234" s="299" t="b">
        <v>0</v>
      </c>
      <c r="L234" s="53" t="s">
        <v>795</v>
      </c>
      <c r="M234" s="53" t="b">
        <v>0</v>
      </c>
      <c r="N234" s="53" t="b">
        <v>0</v>
      </c>
      <c r="O234" s="53"/>
      <c r="P234" s="53"/>
      <c r="Q234" s="312" t="b">
        <v>0</v>
      </c>
      <c r="R234" s="300" t="b">
        <v>0</v>
      </c>
      <c r="S234" s="300" t="b">
        <v>0</v>
      </c>
      <c r="T234" s="300" t="b">
        <v>0</v>
      </c>
      <c r="U234" s="300"/>
      <c r="V234" s="300"/>
      <c r="W234" s="301"/>
      <c r="X234" s="302"/>
      <c r="Y234" s="303" t="b">
        <v>0</v>
      </c>
      <c r="Z234" s="304"/>
      <c r="AA234" s="305"/>
      <c r="AB234" s="306"/>
      <c r="AC234" s="305"/>
      <c r="AD234" s="306"/>
      <c r="AE234" s="302"/>
      <c r="AF234" s="303" t="b">
        <v>0</v>
      </c>
      <c r="AG234" s="304"/>
      <c r="AH234" s="304"/>
      <c r="AI234" s="307"/>
      <c r="AJ234" s="305"/>
      <c r="AK234" s="305"/>
      <c r="AL234" s="305"/>
      <c r="AM234" s="305"/>
      <c r="AN234" s="306"/>
      <c r="AO234" s="305"/>
      <c r="AP234" s="306"/>
      <c r="AQ234" s="302"/>
      <c r="AR234" s="302"/>
      <c r="AS234" s="302"/>
      <c r="AT234" s="302"/>
      <c r="AU234" s="302"/>
      <c r="AV234" s="302"/>
      <c r="AW234" s="302"/>
      <c r="AX234" s="302"/>
      <c r="AY234" s="302"/>
      <c r="AZ234" s="302"/>
      <c r="BA234" s="302"/>
    </row>
    <row r="235">
      <c r="A235" s="292" t="s">
        <v>777</v>
      </c>
      <c r="B235" s="292"/>
      <c r="C235" s="292">
        <f t="shared" si="9"/>
        <v>1</v>
      </c>
      <c r="D235" s="51" t="b">
        <v>1</v>
      </c>
      <c r="E235" s="53" t="str">
        <f t="shared" si="8"/>
        <v>zoning_class_history</v>
      </c>
      <c r="F235" s="53" t="s">
        <v>664</v>
      </c>
      <c r="G235" s="53" t="s">
        <v>664</v>
      </c>
      <c r="H235" s="53" t="str">
        <f t="shared" si="1"/>
        <v>zoning_class.zoning_class</v>
      </c>
      <c r="I235" s="299">
        <f>countif(redb_table.field,H235)</f>
        <v>1</v>
      </c>
      <c r="J235" s="299" t="b">
        <v>0</v>
      </c>
      <c r="K235" s="299" t="b">
        <v>0</v>
      </c>
      <c r="L235" s="53" t="s">
        <v>780</v>
      </c>
      <c r="M235" s="53" t="b">
        <v>0</v>
      </c>
      <c r="N235" s="53" t="b">
        <v>0</v>
      </c>
      <c r="O235" s="53"/>
      <c r="P235" s="53"/>
      <c r="Q235" s="312" t="b">
        <v>0</v>
      </c>
      <c r="R235" s="300" t="b">
        <v>0</v>
      </c>
      <c r="S235" s="300" t="b">
        <v>0</v>
      </c>
      <c r="T235" s="300" t="b">
        <v>0</v>
      </c>
      <c r="U235" s="300"/>
      <c r="V235" s="300"/>
      <c r="W235" s="301"/>
      <c r="X235" s="302"/>
      <c r="Y235" s="303" t="b">
        <v>0</v>
      </c>
      <c r="Z235" s="304"/>
      <c r="AA235" s="305"/>
      <c r="AB235" s="306"/>
      <c r="AC235" s="305"/>
      <c r="AD235" s="306"/>
      <c r="AE235" s="302"/>
      <c r="AF235" s="303" t="b">
        <v>0</v>
      </c>
      <c r="AG235" s="304"/>
      <c r="AH235" s="304"/>
      <c r="AI235" s="307"/>
      <c r="AJ235" s="305"/>
      <c r="AK235" s="305"/>
      <c r="AL235" s="305"/>
      <c r="AM235" s="305"/>
      <c r="AN235" s="306"/>
      <c r="AO235" s="305"/>
      <c r="AP235" s="306"/>
      <c r="AQ235" s="302"/>
      <c r="AR235" s="302"/>
      <c r="AS235" s="302"/>
      <c r="AT235" s="302"/>
      <c r="AU235" s="302"/>
      <c r="AV235" s="302"/>
      <c r="AW235" s="302"/>
      <c r="AX235" s="302"/>
      <c r="AY235" s="302"/>
      <c r="AZ235" s="302"/>
      <c r="BA235" s="302"/>
    </row>
    <row r="236">
      <c r="A236" s="292" t="s">
        <v>777</v>
      </c>
      <c r="B236" s="292"/>
      <c r="C236" s="292">
        <f t="shared" si="9"/>
        <v>1</v>
      </c>
      <c r="D236" s="51" t="b">
        <v>1</v>
      </c>
      <c r="E236" s="53" t="str">
        <f t="shared" si="8"/>
        <v>zoning_class_history</v>
      </c>
      <c r="F236" s="53" t="s">
        <v>664</v>
      </c>
      <c r="G236" s="53" t="s">
        <v>828</v>
      </c>
      <c r="H236" s="53" t="str">
        <f t="shared" si="1"/>
        <v>zoning_class.create_date</v>
      </c>
      <c r="I236" s="299">
        <f>countif(redb_table.field,H236)</f>
        <v>1</v>
      </c>
      <c r="J236" s="299" t="b">
        <v>0</v>
      </c>
      <c r="K236" s="299" t="b">
        <v>0</v>
      </c>
      <c r="L236" s="53" t="s">
        <v>824</v>
      </c>
      <c r="M236" s="53" t="b">
        <v>0</v>
      </c>
      <c r="N236" s="53" t="b">
        <v>0</v>
      </c>
      <c r="O236" s="53"/>
      <c r="P236" s="53"/>
      <c r="Q236" s="312" t="b">
        <v>0</v>
      </c>
      <c r="R236" s="300" t="b">
        <v>0</v>
      </c>
      <c r="S236" s="300" t="b">
        <v>0</v>
      </c>
      <c r="T236" s="300" t="b">
        <v>0</v>
      </c>
      <c r="U236" s="300"/>
      <c r="V236" s="300"/>
      <c r="W236" s="301"/>
      <c r="X236" s="302"/>
      <c r="Y236" s="303" t="b">
        <v>0</v>
      </c>
      <c r="Z236" s="304"/>
      <c r="AA236" s="305"/>
      <c r="AB236" s="306"/>
      <c r="AC236" s="305"/>
      <c r="AD236" s="306"/>
      <c r="AE236" s="302"/>
      <c r="AF236" s="303" t="b">
        <v>0</v>
      </c>
      <c r="AG236" s="304"/>
      <c r="AH236" s="304"/>
      <c r="AI236" s="307"/>
      <c r="AJ236" s="305"/>
      <c r="AK236" s="305"/>
      <c r="AL236" s="305"/>
      <c r="AM236" s="305"/>
      <c r="AN236" s="306"/>
      <c r="AO236" s="305"/>
      <c r="AP236" s="306"/>
      <c r="AQ236" s="302"/>
      <c r="AR236" s="302"/>
      <c r="AS236" s="302"/>
      <c r="AT236" s="302"/>
      <c r="AU236" s="302"/>
      <c r="AV236" s="302"/>
      <c r="AW236" s="302"/>
      <c r="AX236" s="302"/>
      <c r="AY236" s="302"/>
      <c r="AZ236" s="302"/>
      <c r="BA236" s="302"/>
    </row>
    <row r="237">
      <c r="A237" s="292" t="s">
        <v>777</v>
      </c>
      <c r="B237" s="292"/>
      <c r="C237" s="292">
        <f t="shared" si="9"/>
        <v>1</v>
      </c>
      <c r="D237" s="51" t="b">
        <v>1</v>
      </c>
      <c r="E237" s="53" t="str">
        <f t="shared" si="8"/>
        <v>zoning_class_history</v>
      </c>
      <c r="F237" s="53" t="s">
        <v>664</v>
      </c>
      <c r="G237" s="53" t="s">
        <v>829</v>
      </c>
      <c r="H237" s="53" t="str">
        <f t="shared" si="1"/>
        <v>zoning_class.current_flag</v>
      </c>
      <c r="I237" s="299">
        <f>countif(redb_table.field,H237)</f>
        <v>1</v>
      </c>
      <c r="J237" s="299" t="b">
        <v>0</v>
      </c>
      <c r="K237" s="299" t="b">
        <v>1</v>
      </c>
      <c r="L237" s="53" t="s">
        <v>831</v>
      </c>
      <c r="M237" s="53" t="b">
        <v>0</v>
      </c>
      <c r="N237" s="53" t="b">
        <v>0</v>
      </c>
      <c r="O237" s="53"/>
      <c r="P237" s="53"/>
      <c r="Q237" s="312" t="b">
        <v>0</v>
      </c>
      <c r="R237" s="300" t="b">
        <v>0</v>
      </c>
      <c r="S237" s="300" t="b">
        <v>0</v>
      </c>
      <c r="T237" s="300" t="b">
        <v>0</v>
      </c>
      <c r="U237" s="300"/>
      <c r="V237" s="300"/>
      <c r="W237" s="301"/>
      <c r="X237" s="302"/>
      <c r="Y237" s="303" t="b">
        <v>0</v>
      </c>
      <c r="Z237" s="304"/>
      <c r="AA237" s="305"/>
      <c r="AB237" s="306"/>
      <c r="AC237" s="305"/>
      <c r="AD237" s="306"/>
      <c r="AE237" s="302"/>
      <c r="AF237" s="303" t="b">
        <v>0</v>
      </c>
      <c r="AG237" s="304"/>
      <c r="AH237" s="304"/>
      <c r="AI237" s="307"/>
      <c r="AJ237" s="305"/>
      <c r="AK237" s="305"/>
      <c r="AL237" s="305"/>
      <c r="AM237" s="305"/>
      <c r="AN237" s="306"/>
      <c r="AO237" s="305"/>
      <c r="AP237" s="306"/>
      <c r="AQ237" s="302"/>
      <c r="AR237" s="302"/>
      <c r="AS237" s="302"/>
      <c r="AT237" s="302"/>
      <c r="AU237" s="302"/>
      <c r="AV237" s="302"/>
      <c r="AW237" s="302"/>
      <c r="AX237" s="302"/>
      <c r="AY237" s="302"/>
      <c r="AZ237" s="302"/>
      <c r="BA237" s="302"/>
    </row>
    <row r="238">
      <c r="A238" s="292" t="s">
        <v>777</v>
      </c>
      <c r="B238" s="292"/>
      <c r="C238" s="292">
        <f t="shared" si="9"/>
        <v>1</v>
      </c>
      <c r="D238" s="51" t="b">
        <v>1</v>
      </c>
      <c r="E238" s="53" t="str">
        <f t="shared" si="8"/>
        <v>zoning_class_history</v>
      </c>
      <c r="F238" s="53" t="s">
        <v>664</v>
      </c>
      <c r="G238" s="53" t="s">
        <v>833</v>
      </c>
      <c r="H238" s="53" t="str">
        <f t="shared" si="1"/>
        <v>zoning_class.removed_flag</v>
      </c>
      <c r="I238" s="299">
        <f>countif(redb_table.field,H238)</f>
        <v>1</v>
      </c>
      <c r="J238" s="299" t="b">
        <v>0</v>
      </c>
      <c r="K238" s="299" t="b">
        <v>1</v>
      </c>
      <c r="L238" s="53" t="s">
        <v>831</v>
      </c>
      <c r="M238" s="53" t="b">
        <v>0</v>
      </c>
      <c r="N238" s="53" t="b">
        <v>0</v>
      </c>
      <c r="O238" s="53"/>
      <c r="P238" s="53"/>
      <c r="Q238" s="312" t="b">
        <v>0</v>
      </c>
      <c r="R238" s="300" t="b">
        <v>0</v>
      </c>
      <c r="S238" s="300" t="b">
        <v>0</v>
      </c>
      <c r="T238" s="300" t="b">
        <v>0</v>
      </c>
      <c r="U238" s="300"/>
      <c r="V238" s="300"/>
      <c r="W238" s="301"/>
      <c r="X238" s="302"/>
      <c r="Y238" s="303" t="b">
        <v>0</v>
      </c>
      <c r="Z238" s="304"/>
      <c r="AA238" s="305"/>
      <c r="AB238" s="306"/>
      <c r="AC238" s="305"/>
      <c r="AD238" s="306"/>
      <c r="AE238" s="302"/>
      <c r="AF238" s="303" t="b">
        <v>0</v>
      </c>
      <c r="AG238" s="304"/>
      <c r="AH238" s="304"/>
      <c r="AI238" s="307"/>
      <c r="AJ238" s="305"/>
      <c r="AK238" s="305"/>
      <c r="AL238" s="305"/>
      <c r="AM238" s="305"/>
      <c r="AN238" s="306"/>
      <c r="AO238" s="305"/>
      <c r="AP238" s="306"/>
      <c r="AQ238" s="302"/>
      <c r="AR238" s="302"/>
      <c r="AS238" s="302"/>
      <c r="AT238" s="302"/>
      <c r="AU238" s="302"/>
      <c r="AV238" s="302"/>
      <c r="AW238" s="302"/>
      <c r="AX238" s="302"/>
      <c r="AY238" s="302"/>
      <c r="AZ238" s="302"/>
      <c r="BA238" s="302"/>
    </row>
    <row r="239">
      <c r="A239" s="292" t="s">
        <v>777</v>
      </c>
      <c r="B239" s="292"/>
      <c r="C239" s="292">
        <f t="shared" si="9"/>
        <v>1</v>
      </c>
      <c r="D239" s="51" t="b">
        <v>1</v>
      </c>
      <c r="E239" s="53" t="str">
        <f t="shared" si="8"/>
        <v>zoning_class_history</v>
      </c>
      <c r="F239" s="53" t="s">
        <v>664</v>
      </c>
      <c r="G239" s="53" t="s">
        <v>834</v>
      </c>
      <c r="H239" s="53" t="str">
        <f t="shared" si="1"/>
        <v>zoning_class.etl_job</v>
      </c>
      <c r="I239" s="299">
        <f>countif(redb_table.field,H239)</f>
        <v>1</v>
      </c>
      <c r="J239" s="299" t="b">
        <v>0</v>
      </c>
      <c r="K239" s="299" t="b">
        <v>0</v>
      </c>
      <c r="L239" s="53" t="s">
        <v>780</v>
      </c>
      <c r="M239" s="53" t="b">
        <v>0</v>
      </c>
      <c r="N239" s="53" t="b">
        <v>0</v>
      </c>
      <c r="O239" s="53"/>
      <c r="P239" s="53"/>
      <c r="Q239" s="312" t="b">
        <v>0</v>
      </c>
      <c r="R239" s="300" t="b">
        <v>0</v>
      </c>
      <c r="S239" s="300" t="b">
        <v>0</v>
      </c>
      <c r="T239" s="300" t="b">
        <v>0</v>
      </c>
      <c r="U239" s="300"/>
      <c r="V239" s="300"/>
      <c r="W239" s="301"/>
      <c r="X239" s="302"/>
      <c r="Y239" s="303" t="b">
        <v>0</v>
      </c>
      <c r="Z239" s="304"/>
      <c r="AA239" s="305"/>
      <c r="AB239" s="306"/>
      <c r="AC239" s="305"/>
      <c r="AD239" s="306"/>
      <c r="AE239" s="302"/>
      <c r="AF239" s="303" t="b">
        <v>0</v>
      </c>
      <c r="AG239" s="304"/>
      <c r="AH239" s="304"/>
      <c r="AI239" s="307"/>
      <c r="AJ239" s="305"/>
      <c r="AK239" s="305"/>
      <c r="AL239" s="305"/>
      <c r="AM239" s="305"/>
      <c r="AN239" s="306"/>
      <c r="AO239" s="305"/>
      <c r="AP239" s="306"/>
      <c r="AQ239" s="302"/>
      <c r="AR239" s="302"/>
      <c r="AS239" s="302"/>
      <c r="AT239" s="302"/>
      <c r="AU239" s="302"/>
      <c r="AV239" s="302"/>
      <c r="AW239" s="302"/>
      <c r="AX239" s="302"/>
      <c r="AY239" s="302"/>
      <c r="AZ239" s="302"/>
      <c r="BA239" s="302"/>
    </row>
    <row r="240">
      <c r="A240" s="292" t="s">
        <v>777</v>
      </c>
      <c r="B240" s="292"/>
      <c r="C240" s="292">
        <f t="shared" si="9"/>
        <v>1</v>
      </c>
      <c r="D240" s="51" t="b">
        <v>1</v>
      </c>
      <c r="E240" s="53" t="str">
        <f t="shared" si="8"/>
        <v>zoning_class_history</v>
      </c>
      <c r="F240" s="53" t="s">
        <v>664</v>
      </c>
      <c r="G240" s="53" t="s">
        <v>836</v>
      </c>
      <c r="H240" s="53" t="str">
        <f t="shared" si="1"/>
        <v>zoning_class.update_date</v>
      </c>
      <c r="I240" s="299">
        <f>countif(redb_table.field,H240)</f>
        <v>1</v>
      </c>
      <c r="J240" s="299" t="b">
        <v>0</v>
      </c>
      <c r="K240" s="299" t="b">
        <v>0</v>
      </c>
      <c r="L240" s="53" t="s">
        <v>824</v>
      </c>
      <c r="M240" s="53" t="b">
        <v>0</v>
      </c>
      <c r="N240" s="53" t="b">
        <v>0</v>
      </c>
      <c r="O240" s="53"/>
      <c r="P240" s="53"/>
      <c r="Q240" s="312" t="b">
        <v>0</v>
      </c>
      <c r="R240" s="300" t="b">
        <v>0</v>
      </c>
      <c r="S240" s="300" t="b">
        <v>0</v>
      </c>
      <c r="T240" s="300" t="b">
        <v>0</v>
      </c>
      <c r="U240" s="300"/>
      <c r="V240" s="300"/>
      <c r="W240" s="301"/>
      <c r="X240" s="302"/>
      <c r="Y240" s="303" t="b">
        <v>0</v>
      </c>
      <c r="Z240" s="304"/>
      <c r="AA240" s="305"/>
      <c r="AB240" s="306"/>
      <c r="AC240" s="305"/>
      <c r="AD240" s="306"/>
      <c r="AE240" s="302"/>
      <c r="AF240" s="303" t="b">
        <v>0</v>
      </c>
      <c r="AG240" s="304"/>
      <c r="AH240" s="304"/>
      <c r="AI240" s="307"/>
      <c r="AJ240" s="305"/>
      <c r="AK240" s="305"/>
      <c r="AL240" s="305"/>
      <c r="AM240" s="305"/>
      <c r="AN240" s="306"/>
      <c r="AO240" s="305"/>
      <c r="AP240" s="306"/>
      <c r="AQ240" s="302"/>
      <c r="AR240" s="302"/>
      <c r="AS240" s="302"/>
      <c r="AT240" s="302"/>
      <c r="AU240" s="302"/>
      <c r="AV240" s="302"/>
      <c r="AW240" s="302"/>
      <c r="AX240" s="302"/>
      <c r="AY240" s="302"/>
      <c r="AZ240" s="302"/>
      <c r="BA240" s="302"/>
    </row>
    <row r="241">
      <c r="A241" s="292" t="s">
        <v>777</v>
      </c>
      <c r="B241" s="292"/>
      <c r="C241" s="292">
        <f t="shared" si="9"/>
        <v>2</v>
      </c>
      <c r="D241" s="51" t="b">
        <v>1</v>
      </c>
      <c r="E241" s="53" t="str">
        <f t="shared" si="8"/>
        <v>county_id_mapping_history</v>
      </c>
      <c r="F241" s="53" t="s">
        <v>733</v>
      </c>
      <c r="G241" s="53" t="s">
        <v>778</v>
      </c>
      <c r="H241" s="53" t="str">
        <f t="shared" si="1"/>
        <v>county_id_mapping.parcel_id</v>
      </c>
      <c r="I241" s="299">
        <f>countif(redb_table.field,H241)</f>
        <v>1</v>
      </c>
      <c r="J241" s="299" t="b">
        <v>1</v>
      </c>
      <c r="K241" s="299" t="b">
        <v>0</v>
      </c>
      <c r="L241" s="53" t="s">
        <v>795</v>
      </c>
      <c r="M241" s="53" t="b">
        <v>0</v>
      </c>
      <c r="N241" s="53" t="b">
        <v>0</v>
      </c>
      <c r="O241" s="53"/>
      <c r="P241" s="53"/>
      <c r="Q241" s="312" t="b">
        <v>0</v>
      </c>
      <c r="R241" s="300" t="b">
        <v>0</v>
      </c>
      <c r="S241" s="300" t="b">
        <v>0</v>
      </c>
      <c r="T241" s="300" t="b">
        <v>0</v>
      </c>
      <c r="U241" s="300"/>
      <c r="V241" s="300"/>
      <c r="W241" s="301"/>
      <c r="X241" s="302"/>
      <c r="Y241" s="303" t="b">
        <v>0</v>
      </c>
      <c r="Z241" s="304"/>
      <c r="AA241" s="305"/>
      <c r="AB241" s="306"/>
      <c r="AC241" s="305"/>
      <c r="AD241" s="306"/>
      <c r="AE241" s="302"/>
      <c r="AF241" s="303" t="b">
        <v>0</v>
      </c>
      <c r="AG241" s="304"/>
      <c r="AH241" s="304"/>
      <c r="AI241" s="307"/>
      <c r="AJ241" s="305"/>
      <c r="AK241" s="305"/>
      <c r="AL241" s="305"/>
      <c r="AM241" s="305"/>
      <c r="AN241" s="306"/>
      <c r="AO241" s="305"/>
      <c r="AP241" s="306"/>
      <c r="AQ241" s="302"/>
      <c r="AR241" s="302"/>
      <c r="AS241" s="302"/>
      <c r="AT241" s="302"/>
      <c r="AU241" s="302"/>
      <c r="AV241" s="302"/>
      <c r="AW241" s="302"/>
      <c r="AX241" s="302"/>
      <c r="AY241" s="302"/>
      <c r="AZ241" s="302"/>
      <c r="BA241" s="302"/>
    </row>
    <row r="242">
      <c r="A242" s="292" t="s">
        <v>777</v>
      </c>
      <c r="B242" s="292"/>
      <c r="C242" s="292">
        <f t="shared" si="9"/>
        <v>2</v>
      </c>
      <c r="D242" s="51" t="b">
        <v>1</v>
      </c>
      <c r="E242" s="53" t="str">
        <f t="shared" si="8"/>
        <v>county_id_mapping_history</v>
      </c>
      <c r="F242" s="53" t="s">
        <v>733</v>
      </c>
      <c r="G242" s="53" t="s">
        <v>1033</v>
      </c>
      <c r="H242" s="53" t="str">
        <f t="shared" si="1"/>
        <v>county_id_mapping.municpal_parcel_id</v>
      </c>
      <c r="I242" s="299">
        <f>countif(redb_table.field,H242)</f>
        <v>1</v>
      </c>
      <c r="J242" s="299" t="b">
        <v>0</v>
      </c>
      <c r="K242" s="299" t="b">
        <v>0</v>
      </c>
      <c r="L242" s="53" t="s">
        <v>780</v>
      </c>
      <c r="M242" s="53" t="b">
        <v>0</v>
      </c>
      <c r="N242" s="53" t="b">
        <v>0</v>
      </c>
      <c r="O242" s="53"/>
      <c r="P242" s="53"/>
      <c r="Q242" s="312" t="b">
        <v>0</v>
      </c>
      <c r="R242" s="300" t="b">
        <v>0</v>
      </c>
      <c r="S242" s="300" t="b">
        <v>0</v>
      </c>
      <c r="T242" s="300" t="b">
        <v>0</v>
      </c>
      <c r="U242" s="300"/>
      <c r="V242" s="300"/>
      <c r="W242" s="301"/>
      <c r="X242" s="302"/>
      <c r="Y242" s="303" t="b">
        <v>0</v>
      </c>
      <c r="Z242" s="304"/>
      <c r="AA242" s="305"/>
      <c r="AB242" s="306"/>
      <c r="AC242" s="305"/>
      <c r="AD242" s="306"/>
      <c r="AE242" s="302"/>
      <c r="AF242" s="303" t="b">
        <v>0</v>
      </c>
      <c r="AG242" s="304"/>
      <c r="AH242" s="304"/>
      <c r="AI242" s="307"/>
      <c r="AJ242" s="305"/>
      <c r="AK242" s="305"/>
      <c r="AL242" s="305"/>
      <c r="AM242" s="305"/>
      <c r="AN242" s="306"/>
      <c r="AO242" s="305"/>
      <c r="AP242" s="306"/>
      <c r="AQ242" s="302"/>
      <c r="AR242" s="302"/>
      <c r="AS242" s="302"/>
      <c r="AT242" s="302"/>
      <c r="AU242" s="302"/>
      <c r="AV242" s="302"/>
      <c r="AW242" s="302"/>
      <c r="AX242" s="302"/>
      <c r="AY242" s="302"/>
      <c r="AZ242" s="302"/>
      <c r="BA242" s="302"/>
    </row>
    <row r="243">
      <c r="A243" s="292" t="s">
        <v>777</v>
      </c>
      <c r="B243" s="292"/>
      <c r="C243" s="292">
        <f t="shared" si="9"/>
        <v>2</v>
      </c>
      <c r="D243" s="51" t="b">
        <v>1</v>
      </c>
      <c r="E243" s="53" t="str">
        <f t="shared" si="8"/>
        <v>county_id_mapping_history</v>
      </c>
      <c r="F243" s="53" t="s">
        <v>733</v>
      </c>
      <c r="G243" s="53" t="s">
        <v>798</v>
      </c>
      <c r="H243" s="53" t="str">
        <f t="shared" si="1"/>
        <v>county_id_mapping.municipality_id</v>
      </c>
      <c r="I243" s="299">
        <f>countif(redb_table.field,H243)</f>
        <v>1</v>
      </c>
      <c r="J243" s="299" t="b">
        <v>0</v>
      </c>
      <c r="K243" s="299" t="b">
        <v>0</v>
      </c>
      <c r="L243" s="53" t="s">
        <v>795</v>
      </c>
      <c r="M243" s="53" t="b">
        <v>0</v>
      </c>
      <c r="N243" s="53" t="b">
        <v>0</v>
      </c>
      <c r="O243" s="53"/>
      <c r="P243" s="53"/>
      <c r="Q243" s="312" t="b">
        <v>0</v>
      </c>
      <c r="R243" s="300" t="b">
        <v>0</v>
      </c>
      <c r="S243" s="300" t="b">
        <v>0</v>
      </c>
      <c r="T243" s="300" t="b">
        <v>0</v>
      </c>
      <c r="U243" s="300"/>
      <c r="V243" s="300"/>
      <c r="W243" s="301"/>
      <c r="X243" s="302"/>
      <c r="Y243" s="303" t="b">
        <v>0</v>
      </c>
      <c r="Z243" s="304"/>
      <c r="AA243" s="305"/>
      <c r="AB243" s="306"/>
      <c r="AC243" s="305"/>
      <c r="AD243" s="306"/>
      <c r="AE243" s="302"/>
      <c r="AF243" s="303" t="b">
        <v>0</v>
      </c>
      <c r="AG243" s="304"/>
      <c r="AH243" s="304"/>
      <c r="AI243" s="307"/>
      <c r="AJ243" s="305"/>
      <c r="AK243" s="305"/>
      <c r="AL243" s="305"/>
      <c r="AM243" s="305"/>
      <c r="AN243" s="306"/>
      <c r="AO243" s="305"/>
      <c r="AP243" s="306"/>
      <c r="AQ243" s="302"/>
      <c r="AR243" s="302"/>
      <c r="AS243" s="302"/>
      <c r="AT243" s="302"/>
      <c r="AU243" s="302"/>
      <c r="AV243" s="302"/>
      <c r="AW243" s="302"/>
      <c r="AX243" s="302"/>
      <c r="AY243" s="302"/>
      <c r="AZ243" s="302"/>
      <c r="BA243" s="302"/>
    </row>
    <row r="244">
      <c r="A244" s="292" t="s">
        <v>777</v>
      </c>
      <c r="B244" s="292"/>
      <c r="C244" s="292">
        <f t="shared" si="9"/>
        <v>2</v>
      </c>
      <c r="D244" s="51" t="b">
        <v>1</v>
      </c>
      <c r="E244" s="53" t="str">
        <f t="shared" si="8"/>
        <v>county_id_mapping_history</v>
      </c>
      <c r="F244" s="53" t="s">
        <v>733</v>
      </c>
      <c r="G244" s="53" t="s">
        <v>828</v>
      </c>
      <c r="H244" s="53" t="str">
        <f t="shared" si="1"/>
        <v>county_id_mapping.create_date</v>
      </c>
      <c r="I244" s="299">
        <f>countif(redb_table.field,H244)</f>
        <v>1</v>
      </c>
      <c r="J244" s="299" t="b">
        <v>0</v>
      </c>
      <c r="K244" s="299" t="b">
        <v>0</v>
      </c>
      <c r="L244" s="53" t="s">
        <v>824</v>
      </c>
      <c r="M244" s="53" t="b">
        <v>0</v>
      </c>
      <c r="N244" s="53" t="b">
        <v>0</v>
      </c>
      <c r="O244" s="53"/>
      <c r="P244" s="53"/>
      <c r="Q244" s="312" t="b">
        <v>0</v>
      </c>
      <c r="R244" s="300" t="b">
        <v>0</v>
      </c>
      <c r="S244" s="300" t="b">
        <v>0</v>
      </c>
      <c r="T244" s="300" t="b">
        <v>0</v>
      </c>
      <c r="U244" s="300"/>
      <c r="V244" s="300"/>
      <c r="W244" s="301"/>
      <c r="X244" s="302"/>
      <c r="Y244" s="303" t="b">
        <v>0</v>
      </c>
      <c r="Z244" s="304"/>
      <c r="AA244" s="305"/>
      <c r="AB244" s="306"/>
      <c r="AC244" s="305"/>
      <c r="AD244" s="306"/>
      <c r="AE244" s="302"/>
      <c r="AF244" s="303" t="b">
        <v>0</v>
      </c>
      <c r="AG244" s="304"/>
      <c r="AH244" s="304"/>
      <c r="AI244" s="307"/>
      <c r="AJ244" s="305"/>
      <c r="AK244" s="305"/>
      <c r="AL244" s="305"/>
      <c r="AM244" s="305"/>
      <c r="AN244" s="306"/>
      <c r="AO244" s="305"/>
      <c r="AP244" s="306"/>
      <c r="AQ244" s="302"/>
      <c r="AR244" s="302"/>
      <c r="AS244" s="302"/>
      <c r="AT244" s="302"/>
      <c r="AU244" s="302"/>
      <c r="AV244" s="302"/>
      <c r="AW244" s="302"/>
      <c r="AX244" s="302"/>
      <c r="AY244" s="302"/>
      <c r="AZ244" s="302"/>
      <c r="BA244" s="302"/>
    </row>
    <row r="245">
      <c r="A245" s="292" t="s">
        <v>777</v>
      </c>
      <c r="B245" s="292"/>
      <c r="C245" s="292">
        <f t="shared" si="9"/>
        <v>2</v>
      </c>
      <c r="D245" s="51" t="b">
        <v>1</v>
      </c>
      <c r="E245" s="53" t="str">
        <f t="shared" si="8"/>
        <v>county_id_mapping_history</v>
      </c>
      <c r="F245" s="53" t="s">
        <v>733</v>
      </c>
      <c r="G245" s="53" t="s">
        <v>829</v>
      </c>
      <c r="H245" s="53" t="str">
        <f t="shared" si="1"/>
        <v>county_id_mapping.current_flag</v>
      </c>
      <c r="I245" s="299">
        <f>countif(redb_table.field,H245)</f>
        <v>1</v>
      </c>
      <c r="J245" s="299" t="b">
        <v>0</v>
      </c>
      <c r="K245" s="299" t="b">
        <v>1</v>
      </c>
      <c r="L245" s="53" t="s">
        <v>831</v>
      </c>
      <c r="M245" s="53" t="b">
        <v>0</v>
      </c>
      <c r="N245" s="53" t="b">
        <v>0</v>
      </c>
      <c r="O245" s="53"/>
      <c r="P245" s="53"/>
      <c r="Q245" s="312" t="b">
        <v>0</v>
      </c>
      <c r="R245" s="300" t="b">
        <v>0</v>
      </c>
      <c r="S245" s="300" t="b">
        <v>0</v>
      </c>
      <c r="T245" s="300" t="b">
        <v>0</v>
      </c>
      <c r="U245" s="300"/>
      <c r="V245" s="300"/>
      <c r="W245" s="301"/>
      <c r="X245" s="302"/>
      <c r="Y245" s="303" t="b">
        <v>0</v>
      </c>
      <c r="Z245" s="304"/>
      <c r="AA245" s="305"/>
      <c r="AB245" s="306"/>
      <c r="AC245" s="305"/>
      <c r="AD245" s="306"/>
      <c r="AE245" s="302"/>
      <c r="AF245" s="303" t="b">
        <v>0</v>
      </c>
      <c r="AG245" s="304"/>
      <c r="AH245" s="304"/>
      <c r="AI245" s="307"/>
      <c r="AJ245" s="305"/>
      <c r="AK245" s="305"/>
      <c r="AL245" s="305"/>
      <c r="AM245" s="305"/>
      <c r="AN245" s="306"/>
      <c r="AO245" s="305"/>
      <c r="AP245" s="306"/>
      <c r="AQ245" s="302"/>
      <c r="AR245" s="302"/>
      <c r="AS245" s="302"/>
      <c r="AT245" s="302"/>
      <c r="AU245" s="302"/>
      <c r="AV245" s="302"/>
      <c r="AW245" s="302"/>
      <c r="AX245" s="302"/>
      <c r="AY245" s="302"/>
      <c r="AZ245" s="302"/>
      <c r="BA245" s="302"/>
    </row>
    <row r="246">
      <c r="A246" s="292" t="s">
        <v>777</v>
      </c>
      <c r="B246" s="292"/>
      <c r="C246" s="292">
        <f t="shared" si="9"/>
        <v>2</v>
      </c>
      <c r="D246" s="51" t="b">
        <v>1</v>
      </c>
      <c r="E246" s="53" t="str">
        <f t="shared" si="8"/>
        <v>county_id_mapping_history</v>
      </c>
      <c r="F246" s="53" t="s">
        <v>733</v>
      </c>
      <c r="G246" s="53" t="s">
        <v>833</v>
      </c>
      <c r="H246" s="53" t="str">
        <f t="shared" si="1"/>
        <v>county_id_mapping.removed_flag</v>
      </c>
      <c r="I246" s="299">
        <f>countif(redb_table.field,H246)</f>
        <v>1</v>
      </c>
      <c r="J246" s="299" t="b">
        <v>0</v>
      </c>
      <c r="K246" s="299" t="b">
        <v>1</v>
      </c>
      <c r="L246" s="53" t="s">
        <v>831</v>
      </c>
      <c r="M246" s="53" t="b">
        <v>0</v>
      </c>
      <c r="N246" s="53" t="b">
        <v>0</v>
      </c>
      <c r="O246" s="53"/>
      <c r="P246" s="53"/>
      <c r="Q246" s="312" t="b">
        <v>0</v>
      </c>
      <c r="R246" s="300" t="b">
        <v>0</v>
      </c>
      <c r="S246" s="300" t="b">
        <v>0</v>
      </c>
      <c r="T246" s="300" t="b">
        <v>0</v>
      </c>
      <c r="U246" s="300"/>
      <c r="V246" s="300"/>
      <c r="W246" s="301"/>
      <c r="X246" s="302"/>
      <c r="Y246" s="303" t="b">
        <v>0</v>
      </c>
      <c r="Z246" s="304"/>
      <c r="AA246" s="305"/>
      <c r="AB246" s="306"/>
      <c r="AC246" s="305"/>
      <c r="AD246" s="306"/>
      <c r="AE246" s="302"/>
      <c r="AF246" s="303" t="b">
        <v>0</v>
      </c>
      <c r="AG246" s="304"/>
      <c r="AH246" s="304"/>
      <c r="AI246" s="307"/>
      <c r="AJ246" s="305"/>
      <c r="AK246" s="305"/>
      <c r="AL246" s="305"/>
      <c r="AM246" s="305"/>
      <c r="AN246" s="306"/>
      <c r="AO246" s="305"/>
      <c r="AP246" s="306"/>
      <c r="AQ246" s="302"/>
      <c r="AR246" s="302"/>
      <c r="AS246" s="302"/>
      <c r="AT246" s="302"/>
      <c r="AU246" s="302"/>
      <c r="AV246" s="302"/>
      <c r="AW246" s="302"/>
      <c r="AX246" s="302"/>
      <c r="AY246" s="302"/>
      <c r="AZ246" s="302"/>
      <c r="BA246" s="302"/>
    </row>
    <row r="247">
      <c r="A247" s="292" t="s">
        <v>777</v>
      </c>
      <c r="B247" s="292"/>
      <c r="C247" s="292">
        <f t="shared" si="9"/>
        <v>2</v>
      </c>
      <c r="D247" s="51" t="b">
        <v>1</v>
      </c>
      <c r="E247" s="53" t="str">
        <f t="shared" si="8"/>
        <v>county_id_mapping_history</v>
      </c>
      <c r="F247" s="53" t="s">
        <v>733</v>
      </c>
      <c r="G247" s="53" t="s">
        <v>834</v>
      </c>
      <c r="H247" s="53" t="str">
        <f t="shared" si="1"/>
        <v>county_id_mapping.etl_job</v>
      </c>
      <c r="I247" s="299">
        <f>countif(redb_table.field,H247)</f>
        <v>1</v>
      </c>
      <c r="J247" s="299" t="b">
        <v>0</v>
      </c>
      <c r="K247" s="299" t="b">
        <v>0</v>
      </c>
      <c r="L247" s="53" t="s">
        <v>780</v>
      </c>
      <c r="M247" s="53" t="b">
        <v>0</v>
      </c>
      <c r="N247" s="53" t="b">
        <v>0</v>
      </c>
      <c r="O247" s="53"/>
      <c r="P247" s="53"/>
      <c r="Q247" s="312" t="b">
        <v>0</v>
      </c>
      <c r="R247" s="300" t="b">
        <v>0</v>
      </c>
      <c r="S247" s="300" t="b">
        <v>0</v>
      </c>
      <c r="T247" s="300" t="b">
        <v>0</v>
      </c>
      <c r="U247" s="300"/>
      <c r="V247" s="300"/>
      <c r="W247" s="301"/>
      <c r="X247" s="302"/>
      <c r="Y247" s="303" t="b">
        <v>0</v>
      </c>
      <c r="Z247" s="304"/>
      <c r="AA247" s="305"/>
      <c r="AB247" s="306"/>
      <c r="AC247" s="305"/>
      <c r="AD247" s="306"/>
      <c r="AE247" s="302"/>
      <c r="AF247" s="303" t="b">
        <v>0</v>
      </c>
      <c r="AG247" s="304"/>
      <c r="AH247" s="304"/>
      <c r="AI247" s="307"/>
      <c r="AJ247" s="305"/>
      <c r="AK247" s="305"/>
      <c r="AL247" s="305"/>
      <c r="AM247" s="305"/>
      <c r="AN247" s="306"/>
      <c r="AO247" s="305"/>
      <c r="AP247" s="306"/>
      <c r="AQ247" s="302"/>
      <c r="AR247" s="302"/>
      <c r="AS247" s="302"/>
      <c r="AT247" s="302"/>
      <c r="AU247" s="302"/>
      <c r="AV247" s="302"/>
      <c r="AW247" s="302"/>
      <c r="AX247" s="302"/>
      <c r="AY247" s="302"/>
      <c r="AZ247" s="302"/>
      <c r="BA247" s="302"/>
    </row>
    <row r="248">
      <c r="A248" s="292" t="s">
        <v>777</v>
      </c>
      <c r="B248" s="292"/>
      <c r="C248" s="292">
        <f t="shared" si="9"/>
        <v>2</v>
      </c>
      <c r="D248" s="51" t="b">
        <v>1</v>
      </c>
      <c r="E248" s="53" t="str">
        <f t="shared" si="8"/>
        <v>county_id_mapping_history</v>
      </c>
      <c r="F248" s="53" t="s">
        <v>733</v>
      </c>
      <c r="G248" s="53" t="s">
        <v>836</v>
      </c>
      <c r="H248" s="53" t="str">
        <f t="shared" si="1"/>
        <v>county_id_mapping.update_date</v>
      </c>
      <c r="I248" s="299">
        <f>countif(redb_table.field,H248)</f>
        <v>1</v>
      </c>
      <c r="J248" s="299" t="b">
        <v>0</v>
      </c>
      <c r="K248" s="299" t="b">
        <v>0</v>
      </c>
      <c r="L248" s="53" t="s">
        <v>824</v>
      </c>
      <c r="M248" s="53" t="b">
        <v>0</v>
      </c>
      <c r="N248" s="53" t="b">
        <v>0</v>
      </c>
      <c r="O248" s="53"/>
      <c r="P248" s="53"/>
      <c r="Q248" s="312" t="b">
        <v>0</v>
      </c>
      <c r="R248" s="300" t="b">
        <v>0</v>
      </c>
      <c r="S248" s="300" t="b">
        <v>0</v>
      </c>
      <c r="T248" s="300" t="b">
        <v>0</v>
      </c>
      <c r="U248" s="300"/>
      <c r="V248" s="300"/>
      <c r="W248" s="301"/>
      <c r="X248" s="302"/>
      <c r="Y248" s="303" t="b">
        <v>0</v>
      </c>
      <c r="Z248" s="304"/>
      <c r="AA248" s="305"/>
      <c r="AB248" s="306"/>
      <c r="AC248" s="305"/>
      <c r="AD248" s="306"/>
      <c r="AE248" s="302"/>
      <c r="AF248" s="303" t="b">
        <v>0</v>
      </c>
      <c r="AG248" s="304"/>
      <c r="AH248" s="304"/>
      <c r="AI248" s="307"/>
      <c r="AJ248" s="305"/>
      <c r="AK248" s="305"/>
      <c r="AL248" s="305"/>
      <c r="AM248" s="305"/>
      <c r="AN248" s="306"/>
      <c r="AO248" s="305"/>
      <c r="AP248" s="306"/>
      <c r="AQ248" s="302"/>
      <c r="AR248" s="302"/>
      <c r="AS248" s="302"/>
      <c r="AT248" s="302"/>
      <c r="AU248" s="302"/>
      <c r="AV248" s="302"/>
      <c r="AW248" s="302"/>
      <c r="AX248" s="302"/>
      <c r="AY248" s="302"/>
      <c r="AZ248" s="302"/>
      <c r="BA248" s="302"/>
    </row>
    <row r="249">
      <c r="A249" s="292" t="s">
        <v>777</v>
      </c>
      <c r="B249" s="292"/>
      <c r="C249" s="292">
        <f t="shared" si="9"/>
        <v>1</v>
      </c>
      <c r="D249" s="51" t="b">
        <v>1</v>
      </c>
      <c r="E249" s="53" t="str">
        <f t="shared" si="8"/>
        <v>use_type_history</v>
      </c>
      <c r="F249" s="53" t="s">
        <v>1042</v>
      </c>
      <c r="G249" s="53" t="s">
        <v>844</v>
      </c>
      <c r="H249" s="53" t="str">
        <f t="shared" si="1"/>
        <v>use_type.use_type_id</v>
      </c>
      <c r="I249" s="299">
        <f>countif(redb_table.field,H249)</f>
        <v>1</v>
      </c>
      <c r="J249" s="299" t="b">
        <v>1</v>
      </c>
      <c r="K249" s="299" t="b">
        <v>0</v>
      </c>
      <c r="L249" s="53" t="s">
        <v>795</v>
      </c>
      <c r="M249" s="53" t="b">
        <v>0</v>
      </c>
      <c r="N249" s="53" t="b">
        <v>0</v>
      </c>
      <c r="O249" s="53"/>
      <c r="P249" s="53"/>
      <c r="Q249" s="312" t="b">
        <v>0</v>
      </c>
      <c r="R249" s="300" t="b">
        <v>0</v>
      </c>
      <c r="S249" s="300" t="b">
        <v>0</v>
      </c>
      <c r="T249" s="300" t="b">
        <v>0</v>
      </c>
      <c r="U249" s="300"/>
      <c r="V249" s="300"/>
      <c r="W249" s="301"/>
      <c r="X249" s="302"/>
      <c r="Y249" s="303" t="b">
        <v>0</v>
      </c>
      <c r="Z249" s="304"/>
      <c r="AA249" s="305"/>
      <c r="AB249" s="306"/>
      <c r="AC249" s="305"/>
      <c r="AD249" s="306"/>
      <c r="AE249" s="302"/>
      <c r="AF249" s="303" t="b">
        <v>0</v>
      </c>
      <c r="AG249" s="304"/>
      <c r="AH249" s="304"/>
      <c r="AI249" s="307"/>
      <c r="AJ249" s="305"/>
      <c r="AK249" s="305"/>
      <c r="AL249" s="305"/>
      <c r="AM249" s="305"/>
      <c r="AN249" s="306"/>
      <c r="AO249" s="305"/>
      <c r="AP249" s="306"/>
      <c r="AQ249" s="302"/>
      <c r="AR249" s="302"/>
      <c r="AS249" s="302"/>
      <c r="AT249" s="302"/>
      <c r="AU249" s="302"/>
      <c r="AV249" s="302"/>
      <c r="AW249" s="302"/>
      <c r="AX249" s="302"/>
      <c r="AY249" s="302"/>
      <c r="AZ249" s="302"/>
      <c r="BA249" s="302"/>
    </row>
    <row r="250">
      <c r="A250" s="292" t="s">
        <v>777</v>
      </c>
      <c r="B250" s="292"/>
      <c r="C250" s="292">
        <f t="shared" si="9"/>
        <v>1</v>
      </c>
      <c r="D250" s="51" t="b">
        <v>1</v>
      </c>
      <c r="E250" s="53" t="str">
        <f t="shared" si="8"/>
        <v>use_type_history</v>
      </c>
      <c r="F250" s="53" t="s">
        <v>1042</v>
      </c>
      <c r="G250" s="53" t="s">
        <v>1042</v>
      </c>
      <c r="H250" s="53" t="str">
        <f t="shared" si="1"/>
        <v>use_type.use_type</v>
      </c>
      <c r="I250" s="299">
        <f>countif(redb_table.field,H250)</f>
        <v>1</v>
      </c>
      <c r="J250" s="299" t="b">
        <v>0</v>
      </c>
      <c r="K250" s="299" t="b">
        <v>0</v>
      </c>
      <c r="L250" s="53" t="s">
        <v>795</v>
      </c>
      <c r="M250" s="53" t="b">
        <v>0</v>
      </c>
      <c r="N250" s="53" t="b">
        <v>0</v>
      </c>
      <c r="O250" s="53"/>
      <c r="P250" s="53"/>
      <c r="Q250" s="312" t="b">
        <v>0</v>
      </c>
      <c r="R250" s="300" t="b">
        <v>0</v>
      </c>
      <c r="S250" s="300" t="b">
        <v>0</v>
      </c>
      <c r="T250" s="300" t="b">
        <v>0</v>
      </c>
      <c r="U250" s="300"/>
      <c r="V250" s="300"/>
      <c r="W250" s="301"/>
      <c r="X250" s="302"/>
      <c r="Y250" s="303" t="b">
        <v>0</v>
      </c>
      <c r="Z250" s="304"/>
      <c r="AA250" s="305"/>
      <c r="AB250" s="306"/>
      <c r="AC250" s="305"/>
      <c r="AD250" s="306"/>
      <c r="AE250" s="302"/>
      <c r="AF250" s="303" t="b">
        <v>0</v>
      </c>
      <c r="AG250" s="304"/>
      <c r="AH250" s="304"/>
      <c r="AI250" s="307"/>
      <c r="AJ250" s="305"/>
      <c r="AK250" s="305"/>
      <c r="AL250" s="305"/>
      <c r="AM250" s="305"/>
      <c r="AN250" s="306"/>
      <c r="AO250" s="305"/>
      <c r="AP250" s="306"/>
      <c r="AQ250" s="302"/>
      <c r="AR250" s="302"/>
      <c r="AS250" s="302"/>
      <c r="AT250" s="302"/>
      <c r="AU250" s="302"/>
      <c r="AV250" s="302"/>
      <c r="AW250" s="302"/>
      <c r="AX250" s="302"/>
      <c r="AY250" s="302"/>
      <c r="AZ250" s="302"/>
      <c r="BA250" s="302"/>
    </row>
    <row r="251">
      <c r="A251" s="292" t="s">
        <v>777</v>
      </c>
      <c r="B251" s="292"/>
      <c r="C251" s="292">
        <f t="shared" si="9"/>
        <v>1</v>
      </c>
      <c r="D251" s="51" t="b">
        <v>1</v>
      </c>
      <c r="E251" s="53" t="str">
        <f t="shared" si="8"/>
        <v>use_type_history</v>
      </c>
      <c r="F251" s="53" t="s">
        <v>1042</v>
      </c>
      <c r="G251" s="53" t="s">
        <v>828</v>
      </c>
      <c r="H251" s="53" t="str">
        <f t="shared" si="1"/>
        <v>use_type.create_date</v>
      </c>
      <c r="I251" s="299">
        <f>countif(redb_table.field,H251)</f>
        <v>1</v>
      </c>
      <c r="J251" s="299" t="b">
        <v>0</v>
      </c>
      <c r="K251" s="299" t="b">
        <v>0</v>
      </c>
      <c r="L251" s="53" t="s">
        <v>824</v>
      </c>
      <c r="M251" s="53" t="b">
        <v>0</v>
      </c>
      <c r="N251" s="53" t="b">
        <v>0</v>
      </c>
      <c r="O251" s="53"/>
      <c r="P251" s="53"/>
      <c r="Q251" s="312" t="b">
        <v>0</v>
      </c>
      <c r="R251" s="300" t="b">
        <v>0</v>
      </c>
      <c r="S251" s="300" t="b">
        <v>0</v>
      </c>
      <c r="T251" s="300" t="b">
        <v>0</v>
      </c>
      <c r="U251" s="300"/>
      <c r="V251" s="300"/>
      <c r="W251" s="301"/>
      <c r="X251" s="302"/>
      <c r="Y251" s="303" t="b">
        <v>0</v>
      </c>
      <c r="Z251" s="304"/>
      <c r="AA251" s="305"/>
      <c r="AB251" s="306"/>
      <c r="AC251" s="305"/>
      <c r="AD251" s="306"/>
      <c r="AE251" s="302"/>
      <c r="AF251" s="303" t="b">
        <v>0</v>
      </c>
      <c r="AG251" s="304"/>
      <c r="AH251" s="304"/>
      <c r="AI251" s="307"/>
      <c r="AJ251" s="305"/>
      <c r="AK251" s="305"/>
      <c r="AL251" s="305"/>
      <c r="AM251" s="305"/>
      <c r="AN251" s="306"/>
      <c r="AO251" s="305"/>
      <c r="AP251" s="306"/>
      <c r="AQ251" s="302"/>
      <c r="AR251" s="302"/>
      <c r="AS251" s="302"/>
      <c r="AT251" s="302"/>
      <c r="AU251" s="302"/>
      <c r="AV251" s="302"/>
      <c r="AW251" s="302"/>
      <c r="AX251" s="302"/>
      <c r="AY251" s="302"/>
      <c r="AZ251" s="302"/>
      <c r="BA251" s="302"/>
    </row>
    <row r="252">
      <c r="A252" s="292" t="s">
        <v>777</v>
      </c>
      <c r="B252" s="292"/>
      <c r="C252" s="292">
        <f t="shared" si="9"/>
        <v>1</v>
      </c>
      <c r="D252" s="51" t="b">
        <v>1</v>
      </c>
      <c r="E252" s="53" t="str">
        <f t="shared" si="8"/>
        <v>use_type_history</v>
      </c>
      <c r="F252" s="53" t="s">
        <v>1042</v>
      </c>
      <c r="G252" s="53" t="s">
        <v>829</v>
      </c>
      <c r="H252" s="53" t="str">
        <f t="shared" si="1"/>
        <v>use_type.current_flag</v>
      </c>
      <c r="I252" s="299">
        <f>countif(redb_table.field,H252)</f>
        <v>1</v>
      </c>
      <c r="J252" s="299" t="b">
        <v>0</v>
      </c>
      <c r="K252" s="299" t="b">
        <v>1</v>
      </c>
      <c r="L252" s="53" t="s">
        <v>831</v>
      </c>
      <c r="M252" s="53" t="b">
        <v>0</v>
      </c>
      <c r="N252" s="53" t="b">
        <v>0</v>
      </c>
      <c r="O252" s="53"/>
      <c r="P252" s="53"/>
      <c r="Q252" s="312" t="b">
        <v>0</v>
      </c>
      <c r="R252" s="300" t="b">
        <v>0</v>
      </c>
      <c r="S252" s="300" t="b">
        <v>0</v>
      </c>
      <c r="T252" s="300" t="b">
        <v>0</v>
      </c>
      <c r="U252" s="300"/>
      <c r="V252" s="300"/>
      <c r="W252" s="301"/>
      <c r="X252" s="302"/>
      <c r="Y252" s="303" t="b">
        <v>0</v>
      </c>
      <c r="Z252" s="304"/>
      <c r="AA252" s="305"/>
      <c r="AB252" s="306"/>
      <c r="AC252" s="305"/>
      <c r="AD252" s="306"/>
      <c r="AE252" s="302"/>
      <c r="AF252" s="303" t="b">
        <v>0</v>
      </c>
      <c r="AG252" s="304"/>
      <c r="AH252" s="304"/>
      <c r="AI252" s="307"/>
      <c r="AJ252" s="305"/>
      <c r="AK252" s="305"/>
      <c r="AL252" s="305"/>
      <c r="AM252" s="305"/>
      <c r="AN252" s="306"/>
      <c r="AO252" s="305"/>
      <c r="AP252" s="306"/>
      <c r="AQ252" s="302"/>
      <c r="AR252" s="302"/>
      <c r="AS252" s="302"/>
      <c r="AT252" s="302"/>
      <c r="AU252" s="302"/>
      <c r="AV252" s="302"/>
      <c r="AW252" s="302"/>
      <c r="AX252" s="302"/>
      <c r="AY252" s="302"/>
      <c r="AZ252" s="302"/>
      <c r="BA252" s="302"/>
    </row>
    <row r="253">
      <c r="A253" s="292" t="s">
        <v>777</v>
      </c>
      <c r="B253" s="292"/>
      <c r="C253" s="292">
        <f t="shared" si="9"/>
        <v>1</v>
      </c>
      <c r="D253" s="51" t="b">
        <v>1</v>
      </c>
      <c r="E253" s="53" t="str">
        <f t="shared" si="8"/>
        <v>use_type_history</v>
      </c>
      <c r="F253" s="53" t="s">
        <v>1042</v>
      </c>
      <c r="G253" s="53" t="s">
        <v>833</v>
      </c>
      <c r="H253" s="53" t="str">
        <f t="shared" si="1"/>
        <v>use_type.removed_flag</v>
      </c>
      <c r="I253" s="299">
        <f>countif(redb_table.field,H253)</f>
        <v>1</v>
      </c>
      <c r="J253" s="299" t="b">
        <v>0</v>
      </c>
      <c r="K253" s="299" t="b">
        <v>1</v>
      </c>
      <c r="L253" s="53" t="s">
        <v>831</v>
      </c>
      <c r="M253" s="53" t="b">
        <v>0</v>
      </c>
      <c r="N253" s="53" t="b">
        <v>0</v>
      </c>
      <c r="O253" s="53"/>
      <c r="P253" s="53"/>
      <c r="Q253" s="312" t="b">
        <v>0</v>
      </c>
      <c r="R253" s="300" t="b">
        <v>0</v>
      </c>
      <c r="S253" s="300" t="b">
        <v>0</v>
      </c>
      <c r="T253" s="300" t="b">
        <v>0</v>
      </c>
      <c r="U253" s="300"/>
      <c r="V253" s="300"/>
      <c r="W253" s="301"/>
      <c r="X253" s="302"/>
      <c r="Y253" s="303" t="b">
        <v>0</v>
      </c>
      <c r="Z253" s="304"/>
      <c r="AA253" s="305"/>
      <c r="AB253" s="306"/>
      <c r="AC253" s="305"/>
      <c r="AD253" s="306"/>
      <c r="AE253" s="302"/>
      <c r="AF253" s="303" t="b">
        <v>0</v>
      </c>
      <c r="AG253" s="304"/>
      <c r="AH253" s="304"/>
      <c r="AI253" s="307"/>
      <c r="AJ253" s="305"/>
      <c r="AK253" s="305"/>
      <c r="AL253" s="305"/>
      <c r="AM253" s="305"/>
      <c r="AN253" s="306"/>
      <c r="AO253" s="305"/>
      <c r="AP253" s="306"/>
      <c r="AQ253" s="302"/>
      <c r="AR253" s="302"/>
      <c r="AS253" s="302"/>
      <c r="AT253" s="302"/>
      <c r="AU253" s="302"/>
      <c r="AV253" s="302"/>
      <c r="AW253" s="302"/>
      <c r="AX253" s="302"/>
      <c r="AY253" s="302"/>
      <c r="AZ253" s="302"/>
      <c r="BA253" s="302"/>
    </row>
    <row r="254">
      <c r="A254" s="292" t="s">
        <v>777</v>
      </c>
      <c r="B254" s="292"/>
      <c r="C254" s="292">
        <f t="shared" si="9"/>
        <v>1</v>
      </c>
      <c r="D254" s="51" t="b">
        <v>1</v>
      </c>
      <c r="E254" s="53" t="str">
        <f t="shared" si="8"/>
        <v>use_type_history</v>
      </c>
      <c r="F254" s="53" t="s">
        <v>1042</v>
      </c>
      <c r="G254" s="53" t="s">
        <v>834</v>
      </c>
      <c r="H254" s="53" t="str">
        <f t="shared" si="1"/>
        <v>use_type.etl_job</v>
      </c>
      <c r="I254" s="299">
        <f>countif(redb_table.field,H254)</f>
        <v>1</v>
      </c>
      <c r="J254" s="299" t="b">
        <v>0</v>
      </c>
      <c r="K254" s="299" t="b">
        <v>0</v>
      </c>
      <c r="L254" s="53" t="s">
        <v>780</v>
      </c>
      <c r="M254" s="53" t="b">
        <v>0</v>
      </c>
      <c r="N254" s="53" t="b">
        <v>0</v>
      </c>
      <c r="O254" s="53"/>
      <c r="P254" s="53"/>
      <c r="Q254" s="312" t="b">
        <v>0</v>
      </c>
      <c r="R254" s="300" t="b">
        <v>0</v>
      </c>
      <c r="S254" s="300" t="b">
        <v>0</v>
      </c>
      <c r="T254" s="300" t="b">
        <v>0</v>
      </c>
      <c r="U254" s="300"/>
      <c r="V254" s="300"/>
      <c r="W254" s="301"/>
      <c r="X254" s="302"/>
      <c r="Y254" s="303" t="b">
        <v>0</v>
      </c>
      <c r="Z254" s="304"/>
      <c r="AA254" s="305"/>
      <c r="AB254" s="306"/>
      <c r="AC254" s="305"/>
      <c r="AD254" s="306"/>
      <c r="AE254" s="302"/>
      <c r="AF254" s="303" t="b">
        <v>0</v>
      </c>
      <c r="AG254" s="304"/>
      <c r="AH254" s="304"/>
      <c r="AI254" s="307"/>
      <c r="AJ254" s="305"/>
      <c r="AK254" s="305"/>
      <c r="AL254" s="305"/>
      <c r="AM254" s="305"/>
      <c r="AN254" s="306"/>
      <c r="AO254" s="305"/>
      <c r="AP254" s="306"/>
      <c r="AQ254" s="302"/>
      <c r="AR254" s="302"/>
      <c r="AS254" s="302"/>
      <c r="AT254" s="302"/>
      <c r="AU254" s="302"/>
      <c r="AV254" s="302"/>
      <c r="AW254" s="302"/>
      <c r="AX254" s="302"/>
      <c r="AY254" s="302"/>
      <c r="AZ254" s="302"/>
      <c r="BA254" s="302"/>
    </row>
    <row r="255">
      <c r="A255" s="292" t="s">
        <v>777</v>
      </c>
      <c r="B255" s="292"/>
      <c r="C255" s="292">
        <f t="shared" si="9"/>
        <v>1</v>
      </c>
      <c r="D255" s="51" t="b">
        <v>1</v>
      </c>
      <c r="E255" s="53" t="str">
        <f t="shared" si="8"/>
        <v>use_type_history</v>
      </c>
      <c r="F255" s="53" t="s">
        <v>1042</v>
      </c>
      <c r="G255" s="53" t="s">
        <v>836</v>
      </c>
      <c r="H255" s="53" t="str">
        <f t="shared" si="1"/>
        <v>use_type.update_date</v>
      </c>
      <c r="I255" s="299">
        <f>countif(redb_table.field,H255)</f>
        <v>1</v>
      </c>
      <c r="J255" s="299" t="b">
        <v>0</v>
      </c>
      <c r="K255" s="299" t="b">
        <v>0</v>
      </c>
      <c r="L255" s="53" t="s">
        <v>824</v>
      </c>
      <c r="M255" s="53" t="b">
        <v>0</v>
      </c>
      <c r="N255" s="53" t="b">
        <v>0</v>
      </c>
      <c r="O255" s="53"/>
      <c r="P255" s="53"/>
      <c r="Q255" s="312" t="b">
        <v>0</v>
      </c>
      <c r="R255" s="300" t="b">
        <v>0</v>
      </c>
      <c r="S255" s="300" t="b">
        <v>0</v>
      </c>
      <c r="T255" s="300" t="b">
        <v>0</v>
      </c>
      <c r="U255" s="300"/>
      <c r="V255" s="300"/>
      <c r="W255" s="301"/>
      <c r="X255" s="302"/>
      <c r="Y255" s="303" t="b">
        <v>0</v>
      </c>
      <c r="Z255" s="304"/>
      <c r="AA255" s="305"/>
      <c r="AB255" s="306"/>
      <c r="AC255" s="305"/>
      <c r="AD255" s="306"/>
      <c r="AE255" s="302"/>
      <c r="AF255" s="303" t="b">
        <v>0</v>
      </c>
      <c r="AG255" s="304"/>
      <c r="AH255" s="304"/>
      <c r="AI255" s="307"/>
      <c r="AJ255" s="305"/>
      <c r="AK255" s="305"/>
      <c r="AL255" s="305"/>
      <c r="AM255" s="305"/>
      <c r="AN255" s="306"/>
      <c r="AO255" s="305"/>
      <c r="AP255" s="306"/>
      <c r="AQ255" s="302"/>
      <c r="AR255" s="302"/>
      <c r="AS255" s="302"/>
      <c r="AT255" s="302"/>
      <c r="AU255" s="302"/>
      <c r="AV255" s="302"/>
      <c r="AW255" s="302"/>
      <c r="AX255" s="302"/>
      <c r="AY255" s="302"/>
      <c r="AZ255" s="302"/>
      <c r="BA255" s="302"/>
    </row>
    <row r="256">
      <c r="A256" s="292" t="s">
        <v>777</v>
      </c>
      <c r="B256" s="292"/>
      <c r="C256" s="292">
        <f t="shared" si="9"/>
        <v>2</v>
      </c>
      <c r="D256" s="51" t="b">
        <v>1</v>
      </c>
      <c r="E256" s="53" t="str">
        <f t="shared" si="8"/>
        <v>permit_type_history</v>
      </c>
      <c r="F256" s="53" t="s">
        <v>666</v>
      </c>
      <c r="G256" s="53" t="s">
        <v>1056</v>
      </c>
      <c r="H256" s="53" t="str">
        <f t="shared" si="1"/>
        <v>permit_type.permit_type_id</v>
      </c>
      <c r="I256" s="299">
        <f>countif(redb_table.field,H256)</f>
        <v>1</v>
      </c>
      <c r="J256" s="299" t="b">
        <v>1</v>
      </c>
      <c r="K256" s="299" t="b">
        <v>0</v>
      </c>
      <c r="L256" s="53" t="s">
        <v>795</v>
      </c>
      <c r="M256" s="53" t="b">
        <v>0</v>
      </c>
      <c r="N256" s="53" t="b">
        <v>0</v>
      </c>
      <c r="O256" s="53"/>
      <c r="P256" s="53"/>
      <c r="Q256" s="312" t="b">
        <v>0</v>
      </c>
      <c r="R256" s="300" t="b">
        <v>0</v>
      </c>
      <c r="S256" s="300" t="b">
        <v>0</v>
      </c>
      <c r="T256" s="300" t="b">
        <v>0</v>
      </c>
      <c r="U256" s="300"/>
      <c r="V256" s="300"/>
      <c r="W256" s="301"/>
      <c r="X256" s="302"/>
      <c r="Y256" s="303" t="b">
        <v>0</v>
      </c>
      <c r="Z256" s="304"/>
      <c r="AA256" s="305"/>
      <c r="AB256" s="306"/>
      <c r="AC256" s="305"/>
      <c r="AD256" s="306"/>
      <c r="AE256" s="302"/>
      <c r="AF256" s="303" t="b">
        <v>0</v>
      </c>
      <c r="AG256" s="304"/>
      <c r="AH256" s="304"/>
      <c r="AI256" s="307"/>
      <c r="AJ256" s="305"/>
      <c r="AK256" s="305"/>
      <c r="AL256" s="305"/>
      <c r="AM256" s="305"/>
      <c r="AN256" s="306"/>
      <c r="AO256" s="305"/>
      <c r="AP256" s="306"/>
      <c r="AQ256" s="302"/>
      <c r="AR256" s="302"/>
      <c r="AS256" s="302"/>
      <c r="AT256" s="302"/>
      <c r="AU256" s="302"/>
      <c r="AV256" s="302"/>
      <c r="AW256" s="302"/>
      <c r="AX256" s="302"/>
      <c r="AY256" s="302"/>
      <c r="AZ256" s="302"/>
      <c r="BA256" s="302"/>
    </row>
    <row r="257">
      <c r="A257" s="292" t="s">
        <v>777</v>
      </c>
      <c r="B257" s="292"/>
      <c r="C257" s="292">
        <f t="shared" si="9"/>
        <v>2</v>
      </c>
      <c r="D257" s="51" t="b">
        <v>1</v>
      </c>
      <c r="E257" s="53" t="str">
        <f t="shared" si="8"/>
        <v>permit_type_history</v>
      </c>
      <c r="F257" s="53" t="s">
        <v>666</v>
      </c>
      <c r="G257" s="53" t="s">
        <v>666</v>
      </c>
      <c r="H257" s="53" t="str">
        <f t="shared" si="1"/>
        <v>permit_type.permit_type</v>
      </c>
      <c r="I257" s="299">
        <f>countif(redb_table.field,H257)</f>
        <v>1</v>
      </c>
      <c r="J257" s="299" t="b">
        <v>0</v>
      </c>
      <c r="K257" s="299" t="b">
        <v>0</v>
      </c>
      <c r="L257" s="53" t="s">
        <v>780</v>
      </c>
      <c r="M257" s="53" t="b">
        <v>0</v>
      </c>
      <c r="N257" s="53" t="b">
        <v>0</v>
      </c>
      <c r="O257" s="53"/>
      <c r="P257" s="53"/>
      <c r="Q257" s="312" t="b">
        <v>0</v>
      </c>
      <c r="R257" s="300" t="b">
        <v>0</v>
      </c>
      <c r="S257" s="300" t="b">
        <v>0</v>
      </c>
      <c r="T257" s="300" t="b">
        <v>0</v>
      </c>
      <c r="U257" s="300"/>
      <c r="V257" s="300"/>
      <c r="W257" s="301"/>
      <c r="X257" s="302"/>
      <c r="Y257" s="303" t="b">
        <v>0</v>
      </c>
      <c r="Z257" s="304"/>
      <c r="AA257" s="305"/>
      <c r="AB257" s="306"/>
      <c r="AC257" s="305"/>
      <c r="AD257" s="306"/>
      <c r="AE257" s="302"/>
      <c r="AF257" s="303" t="b">
        <v>0</v>
      </c>
      <c r="AG257" s="304"/>
      <c r="AH257" s="304"/>
      <c r="AI257" s="307"/>
      <c r="AJ257" s="305"/>
      <c r="AK257" s="305"/>
      <c r="AL257" s="305"/>
      <c r="AM257" s="305"/>
      <c r="AN257" s="306"/>
      <c r="AO257" s="305"/>
      <c r="AP257" s="306"/>
      <c r="AQ257" s="302"/>
      <c r="AR257" s="302"/>
      <c r="AS257" s="302"/>
      <c r="AT257" s="302"/>
      <c r="AU257" s="302"/>
      <c r="AV257" s="302"/>
      <c r="AW257" s="302"/>
      <c r="AX257" s="302"/>
      <c r="AY257" s="302"/>
      <c r="AZ257" s="302"/>
      <c r="BA257" s="302"/>
    </row>
    <row r="258">
      <c r="A258" s="292" t="s">
        <v>777</v>
      </c>
      <c r="B258" s="292"/>
      <c r="C258" s="292">
        <f t="shared" si="9"/>
        <v>2</v>
      </c>
      <c r="D258" s="51" t="b">
        <v>1</v>
      </c>
      <c r="E258" s="53" t="str">
        <f t="shared" si="8"/>
        <v>permit_type_history</v>
      </c>
      <c r="F258" s="53" t="s">
        <v>666</v>
      </c>
      <c r="G258" s="53" t="s">
        <v>828</v>
      </c>
      <c r="H258" s="53" t="str">
        <f t="shared" si="1"/>
        <v>permit_type.create_date</v>
      </c>
      <c r="I258" s="299">
        <f>countif(redb_table.field,H258)</f>
        <v>1</v>
      </c>
      <c r="J258" s="299" t="b">
        <v>0</v>
      </c>
      <c r="K258" s="299" t="b">
        <v>0</v>
      </c>
      <c r="L258" s="53" t="s">
        <v>824</v>
      </c>
      <c r="M258" s="53" t="b">
        <v>0</v>
      </c>
      <c r="N258" s="53" t="b">
        <v>0</v>
      </c>
      <c r="O258" s="53"/>
      <c r="P258" s="53"/>
      <c r="Q258" s="312" t="b">
        <v>0</v>
      </c>
      <c r="R258" s="300" t="b">
        <v>0</v>
      </c>
      <c r="S258" s="300" t="b">
        <v>0</v>
      </c>
      <c r="T258" s="300" t="b">
        <v>0</v>
      </c>
      <c r="U258" s="300"/>
      <c r="V258" s="300"/>
      <c r="W258" s="301"/>
      <c r="X258" s="302"/>
      <c r="Y258" s="303" t="b">
        <v>0</v>
      </c>
      <c r="Z258" s="304"/>
      <c r="AA258" s="305"/>
      <c r="AB258" s="306"/>
      <c r="AC258" s="305"/>
      <c r="AD258" s="306"/>
      <c r="AE258" s="302"/>
      <c r="AF258" s="303" t="b">
        <v>0</v>
      </c>
      <c r="AG258" s="304"/>
      <c r="AH258" s="304"/>
      <c r="AI258" s="307"/>
      <c r="AJ258" s="305"/>
      <c r="AK258" s="305"/>
      <c r="AL258" s="305"/>
      <c r="AM258" s="305"/>
      <c r="AN258" s="306"/>
      <c r="AO258" s="305"/>
      <c r="AP258" s="306"/>
      <c r="AQ258" s="302"/>
      <c r="AR258" s="302"/>
      <c r="AS258" s="302"/>
      <c r="AT258" s="302"/>
      <c r="AU258" s="302"/>
      <c r="AV258" s="302"/>
      <c r="AW258" s="302"/>
      <c r="AX258" s="302"/>
      <c r="AY258" s="302"/>
      <c r="AZ258" s="302"/>
      <c r="BA258" s="302"/>
    </row>
    <row r="259">
      <c r="A259" s="292" t="s">
        <v>777</v>
      </c>
      <c r="B259" s="292"/>
      <c r="C259" s="292">
        <f t="shared" si="9"/>
        <v>2</v>
      </c>
      <c r="D259" s="51" t="b">
        <v>1</v>
      </c>
      <c r="E259" s="53" t="str">
        <f t="shared" si="8"/>
        <v>permit_type_history</v>
      </c>
      <c r="F259" s="53" t="s">
        <v>666</v>
      </c>
      <c r="G259" s="53" t="s">
        <v>829</v>
      </c>
      <c r="H259" s="53" t="str">
        <f t="shared" si="1"/>
        <v>permit_type.current_flag</v>
      </c>
      <c r="I259" s="299">
        <f>countif(redb_table.field,H259)</f>
        <v>1</v>
      </c>
      <c r="J259" s="299" t="b">
        <v>0</v>
      </c>
      <c r="K259" s="299" t="b">
        <v>1</v>
      </c>
      <c r="L259" s="53" t="s">
        <v>831</v>
      </c>
      <c r="M259" s="53" t="b">
        <v>0</v>
      </c>
      <c r="N259" s="53" t="b">
        <v>0</v>
      </c>
      <c r="O259" s="53"/>
      <c r="P259" s="53"/>
      <c r="Q259" s="312" t="b">
        <v>0</v>
      </c>
      <c r="R259" s="300" t="b">
        <v>0</v>
      </c>
      <c r="S259" s="300" t="b">
        <v>0</v>
      </c>
      <c r="T259" s="300" t="b">
        <v>0</v>
      </c>
      <c r="U259" s="300"/>
      <c r="V259" s="300"/>
      <c r="W259" s="301"/>
      <c r="X259" s="302"/>
      <c r="Y259" s="303" t="b">
        <v>0</v>
      </c>
      <c r="Z259" s="304"/>
      <c r="AA259" s="305"/>
      <c r="AB259" s="306"/>
      <c r="AC259" s="305"/>
      <c r="AD259" s="306"/>
      <c r="AE259" s="302"/>
      <c r="AF259" s="303" t="b">
        <v>0</v>
      </c>
      <c r="AG259" s="304"/>
      <c r="AH259" s="304"/>
      <c r="AI259" s="307"/>
      <c r="AJ259" s="305"/>
      <c r="AK259" s="305"/>
      <c r="AL259" s="305"/>
      <c r="AM259" s="305"/>
      <c r="AN259" s="306"/>
      <c r="AO259" s="305"/>
      <c r="AP259" s="306"/>
      <c r="AQ259" s="302"/>
      <c r="AR259" s="302"/>
      <c r="AS259" s="302"/>
      <c r="AT259" s="302"/>
      <c r="AU259" s="302"/>
      <c r="AV259" s="302"/>
      <c r="AW259" s="302"/>
      <c r="AX259" s="302"/>
      <c r="AY259" s="302"/>
      <c r="AZ259" s="302"/>
      <c r="BA259" s="302"/>
    </row>
    <row r="260">
      <c r="A260" s="292" t="s">
        <v>777</v>
      </c>
      <c r="B260" s="292"/>
      <c r="C260" s="292">
        <f t="shared" si="9"/>
        <v>2</v>
      </c>
      <c r="D260" s="51" t="b">
        <v>1</v>
      </c>
      <c r="E260" s="53" t="str">
        <f t="shared" si="8"/>
        <v>permit_type_history</v>
      </c>
      <c r="F260" s="53" t="s">
        <v>666</v>
      </c>
      <c r="G260" s="53" t="s">
        <v>833</v>
      </c>
      <c r="H260" s="53" t="str">
        <f t="shared" si="1"/>
        <v>permit_type.removed_flag</v>
      </c>
      <c r="I260" s="299">
        <f>countif(redb_table.field,H260)</f>
        <v>1</v>
      </c>
      <c r="J260" s="299" t="b">
        <v>0</v>
      </c>
      <c r="K260" s="299" t="b">
        <v>1</v>
      </c>
      <c r="L260" s="53" t="s">
        <v>831</v>
      </c>
      <c r="M260" s="53" t="b">
        <v>0</v>
      </c>
      <c r="N260" s="53" t="b">
        <v>0</v>
      </c>
      <c r="O260" s="53"/>
      <c r="P260" s="53"/>
      <c r="Q260" s="312" t="b">
        <v>0</v>
      </c>
      <c r="R260" s="300" t="b">
        <v>0</v>
      </c>
      <c r="S260" s="300" t="b">
        <v>0</v>
      </c>
      <c r="T260" s="300" t="b">
        <v>0</v>
      </c>
      <c r="U260" s="300"/>
      <c r="V260" s="300"/>
      <c r="W260" s="301"/>
      <c r="X260" s="302"/>
      <c r="Y260" s="303" t="b">
        <v>0</v>
      </c>
      <c r="Z260" s="304"/>
      <c r="AA260" s="305"/>
      <c r="AB260" s="306"/>
      <c r="AC260" s="305"/>
      <c r="AD260" s="306"/>
      <c r="AE260" s="302"/>
      <c r="AF260" s="303" t="b">
        <v>0</v>
      </c>
      <c r="AG260" s="304"/>
      <c r="AH260" s="304"/>
      <c r="AI260" s="307"/>
      <c r="AJ260" s="305"/>
      <c r="AK260" s="305"/>
      <c r="AL260" s="305"/>
      <c r="AM260" s="305"/>
      <c r="AN260" s="306"/>
      <c r="AO260" s="305"/>
      <c r="AP260" s="306"/>
      <c r="AQ260" s="302"/>
      <c r="AR260" s="302"/>
      <c r="AS260" s="302"/>
      <c r="AT260" s="302"/>
      <c r="AU260" s="302"/>
      <c r="AV260" s="302"/>
      <c r="AW260" s="302"/>
      <c r="AX260" s="302"/>
      <c r="AY260" s="302"/>
      <c r="AZ260" s="302"/>
      <c r="BA260" s="302"/>
    </row>
    <row r="261">
      <c r="A261" s="292" t="s">
        <v>777</v>
      </c>
      <c r="B261" s="292"/>
      <c r="C261" s="292">
        <f t="shared" si="9"/>
        <v>2</v>
      </c>
      <c r="D261" s="51" t="b">
        <v>1</v>
      </c>
      <c r="E261" s="53" t="str">
        <f t="shared" si="8"/>
        <v>permit_type_history</v>
      </c>
      <c r="F261" s="53" t="s">
        <v>666</v>
      </c>
      <c r="G261" s="53" t="s">
        <v>834</v>
      </c>
      <c r="H261" s="53" t="str">
        <f t="shared" si="1"/>
        <v>permit_type.etl_job</v>
      </c>
      <c r="I261" s="299">
        <f>countif(redb_table.field,H261)</f>
        <v>1</v>
      </c>
      <c r="J261" s="299" t="b">
        <v>0</v>
      </c>
      <c r="K261" s="299" t="b">
        <v>0</v>
      </c>
      <c r="L261" s="53" t="s">
        <v>780</v>
      </c>
      <c r="M261" s="53" t="b">
        <v>0</v>
      </c>
      <c r="N261" s="53" t="b">
        <v>0</v>
      </c>
      <c r="O261" s="53"/>
      <c r="P261" s="53"/>
      <c r="Q261" s="312" t="b">
        <v>0</v>
      </c>
      <c r="R261" s="300" t="b">
        <v>0</v>
      </c>
      <c r="S261" s="300" t="b">
        <v>0</v>
      </c>
      <c r="T261" s="300" t="b">
        <v>0</v>
      </c>
      <c r="U261" s="300"/>
      <c r="V261" s="300"/>
      <c r="W261" s="301"/>
      <c r="X261" s="302"/>
      <c r="Y261" s="303" t="b">
        <v>0</v>
      </c>
      <c r="Z261" s="304"/>
      <c r="AA261" s="305"/>
      <c r="AB261" s="306"/>
      <c r="AC261" s="305"/>
      <c r="AD261" s="306"/>
      <c r="AE261" s="302"/>
      <c r="AF261" s="303" t="b">
        <v>0</v>
      </c>
      <c r="AG261" s="304"/>
      <c r="AH261" s="304"/>
      <c r="AI261" s="307"/>
      <c r="AJ261" s="305"/>
      <c r="AK261" s="305"/>
      <c r="AL261" s="305"/>
      <c r="AM261" s="305"/>
      <c r="AN261" s="306"/>
      <c r="AO261" s="305"/>
      <c r="AP261" s="306"/>
      <c r="AQ261" s="302"/>
      <c r="AR261" s="302"/>
      <c r="AS261" s="302"/>
      <c r="AT261" s="302"/>
      <c r="AU261" s="302"/>
      <c r="AV261" s="302"/>
      <c r="AW261" s="302"/>
      <c r="AX261" s="302"/>
      <c r="AY261" s="302"/>
      <c r="AZ261" s="302"/>
      <c r="BA261" s="302"/>
    </row>
    <row r="262">
      <c r="A262" s="292" t="s">
        <v>777</v>
      </c>
      <c r="B262" s="292"/>
      <c r="C262" s="292">
        <f t="shared" si="9"/>
        <v>2</v>
      </c>
      <c r="D262" s="51" t="b">
        <v>1</v>
      </c>
      <c r="E262" s="53" t="str">
        <f t="shared" si="8"/>
        <v>permit_type_history</v>
      </c>
      <c r="F262" s="53" t="s">
        <v>666</v>
      </c>
      <c r="G262" s="53" t="s">
        <v>836</v>
      </c>
      <c r="H262" s="53" t="str">
        <f t="shared" si="1"/>
        <v>permit_type.update_date</v>
      </c>
      <c r="I262" s="299">
        <f>countif(redb_table.field,H262)</f>
        <v>1</v>
      </c>
      <c r="J262" s="299" t="b">
        <v>0</v>
      </c>
      <c r="K262" s="299" t="b">
        <v>0</v>
      </c>
      <c r="L262" s="53" t="s">
        <v>824</v>
      </c>
      <c r="M262" s="53" t="b">
        <v>0</v>
      </c>
      <c r="N262" s="53" t="b">
        <v>0</v>
      </c>
      <c r="O262" s="53"/>
      <c r="P262" s="53"/>
      <c r="Q262" s="312" t="b">
        <v>0</v>
      </c>
      <c r="R262" s="300" t="b">
        <v>0</v>
      </c>
      <c r="S262" s="300" t="b">
        <v>0</v>
      </c>
      <c r="T262" s="300" t="b">
        <v>0</v>
      </c>
      <c r="U262" s="300"/>
      <c r="V262" s="300"/>
      <c r="W262" s="301"/>
      <c r="X262" s="302"/>
      <c r="Y262" s="303" t="b">
        <v>0</v>
      </c>
      <c r="Z262" s="304"/>
      <c r="AA262" s="305"/>
      <c r="AB262" s="306"/>
      <c r="AC262" s="305"/>
      <c r="AD262" s="306"/>
      <c r="AE262" s="302"/>
      <c r="AF262" s="303" t="b">
        <v>0</v>
      </c>
      <c r="AG262" s="304"/>
      <c r="AH262" s="304"/>
      <c r="AI262" s="307"/>
      <c r="AJ262" s="305"/>
      <c r="AK262" s="305"/>
      <c r="AL262" s="305"/>
      <c r="AM262" s="305"/>
      <c r="AN262" s="306"/>
      <c r="AO262" s="305"/>
      <c r="AP262" s="306"/>
      <c r="AQ262" s="302"/>
      <c r="AR262" s="302"/>
      <c r="AS262" s="302"/>
      <c r="AT262" s="302"/>
      <c r="AU262" s="302"/>
      <c r="AV262" s="302"/>
      <c r="AW262" s="302"/>
      <c r="AX262" s="302"/>
      <c r="AY262" s="302"/>
      <c r="AZ262" s="302"/>
      <c r="BA262" s="302"/>
    </row>
    <row r="263">
      <c r="A263" s="292" t="s">
        <v>777</v>
      </c>
      <c r="B263" s="292"/>
      <c r="C263" s="292">
        <f t="shared" si="9"/>
        <v>1</v>
      </c>
      <c r="D263" s="51" t="b">
        <v>1</v>
      </c>
      <c r="E263" s="53" t="str">
        <f t="shared" si="8"/>
        <v>inspection_type_history</v>
      </c>
      <c r="F263" s="53" t="s">
        <v>667</v>
      </c>
      <c r="G263" s="53" t="s">
        <v>966</v>
      </c>
      <c r="H263" s="53" t="str">
        <f t="shared" si="1"/>
        <v>inspection_type.inspection_type_id</v>
      </c>
      <c r="I263" s="299">
        <f>countif(redb_table.field,H263)</f>
        <v>1</v>
      </c>
      <c r="J263" s="299" t="b">
        <v>1</v>
      </c>
      <c r="K263" s="299" t="b">
        <v>0</v>
      </c>
      <c r="L263" s="53" t="s">
        <v>795</v>
      </c>
      <c r="M263" s="53" t="b">
        <v>0</v>
      </c>
      <c r="N263" s="53" t="b">
        <v>0</v>
      </c>
      <c r="O263" s="53"/>
      <c r="P263" s="53"/>
      <c r="Q263" s="312" t="b">
        <v>0</v>
      </c>
      <c r="R263" s="300" t="b">
        <v>0</v>
      </c>
      <c r="S263" s="300" t="b">
        <v>0</v>
      </c>
      <c r="T263" s="300" t="b">
        <v>0</v>
      </c>
      <c r="U263" s="300"/>
      <c r="V263" s="300"/>
      <c r="W263" s="301"/>
      <c r="X263" s="302"/>
      <c r="Y263" s="303" t="b">
        <v>0</v>
      </c>
      <c r="Z263" s="304"/>
      <c r="AA263" s="305"/>
      <c r="AB263" s="306"/>
      <c r="AC263" s="305"/>
      <c r="AD263" s="306"/>
      <c r="AE263" s="302"/>
      <c r="AF263" s="303" t="b">
        <v>0</v>
      </c>
      <c r="AG263" s="304"/>
      <c r="AH263" s="304"/>
      <c r="AI263" s="307"/>
      <c r="AJ263" s="305"/>
      <c r="AK263" s="305"/>
      <c r="AL263" s="305"/>
      <c r="AM263" s="305"/>
      <c r="AN263" s="306"/>
      <c r="AO263" s="305"/>
      <c r="AP263" s="306"/>
      <c r="AQ263" s="302"/>
      <c r="AR263" s="302"/>
      <c r="AS263" s="302"/>
      <c r="AT263" s="302"/>
      <c r="AU263" s="302"/>
      <c r="AV263" s="302"/>
      <c r="AW263" s="302"/>
      <c r="AX263" s="302"/>
      <c r="AY263" s="302"/>
      <c r="AZ263" s="302"/>
      <c r="BA263" s="302"/>
    </row>
    <row r="264">
      <c r="A264" s="292" t="s">
        <v>777</v>
      </c>
      <c r="B264" s="292"/>
      <c r="C264" s="292">
        <f t="shared" si="9"/>
        <v>1</v>
      </c>
      <c r="D264" s="51" t="b">
        <v>1</v>
      </c>
      <c r="E264" s="53" t="str">
        <f t="shared" si="8"/>
        <v>inspection_type_history</v>
      </c>
      <c r="F264" s="53" t="s">
        <v>667</v>
      </c>
      <c r="G264" s="53" t="s">
        <v>667</v>
      </c>
      <c r="H264" s="53" t="str">
        <f t="shared" si="1"/>
        <v>inspection_type.inspection_type</v>
      </c>
      <c r="I264" s="299">
        <f>countif(redb_table.field,H264)</f>
        <v>1</v>
      </c>
      <c r="J264" s="299" t="b">
        <v>0</v>
      </c>
      <c r="K264" s="299" t="b">
        <v>0</v>
      </c>
      <c r="L264" s="53" t="s">
        <v>780</v>
      </c>
      <c r="M264" s="53" t="b">
        <v>0</v>
      </c>
      <c r="N264" s="53" t="b">
        <v>0</v>
      </c>
      <c r="O264" s="53"/>
      <c r="P264" s="53"/>
      <c r="Q264" s="312" t="b">
        <v>0</v>
      </c>
      <c r="R264" s="300" t="b">
        <v>0</v>
      </c>
      <c r="S264" s="300" t="b">
        <v>0</v>
      </c>
      <c r="T264" s="300" t="b">
        <v>0</v>
      </c>
      <c r="U264" s="300"/>
      <c r="V264" s="300"/>
      <c r="W264" s="301"/>
      <c r="X264" s="302"/>
      <c r="Y264" s="303" t="b">
        <v>0</v>
      </c>
      <c r="Z264" s="304"/>
      <c r="AA264" s="305"/>
      <c r="AB264" s="306"/>
      <c r="AC264" s="305"/>
      <c r="AD264" s="306"/>
      <c r="AE264" s="302"/>
      <c r="AF264" s="303" t="b">
        <v>0</v>
      </c>
      <c r="AG264" s="304"/>
      <c r="AH264" s="304"/>
      <c r="AI264" s="307"/>
      <c r="AJ264" s="305"/>
      <c r="AK264" s="305"/>
      <c r="AL264" s="305"/>
      <c r="AM264" s="305"/>
      <c r="AN264" s="306"/>
      <c r="AO264" s="305"/>
      <c r="AP264" s="306"/>
      <c r="AQ264" s="302"/>
      <c r="AR264" s="302"/>
      <c r="AS264" s="302"/>
      <c r="AT264" s="302"/>
      <c r="AU264" s="302"/>
      <c r="AV264" s="302"/>
      <c r="AW264" s="302"/>
      <c r="AX264" s="302"/>
      <c r="AY264" s="302"/>
      <c r="AZ264" s="302"/>
      <c r="BA264" s="302"/>
    </row>
    <row r="265">
      <c r="A265" s="292" t="s">
        <v>777</v>
      </c>
      <c r="B265" s="292"/>
      <c r="C265" s="292">
        <f t="shared" si="9"/>
        <v>1</v>
      </c>
      <c r="D265" s="51" t="b">
        <v>1</v>
      </c>
      <c r="E265" s="53" t="str">
        <f t="shared" si="8"/>
        <v>inspection_type_history</v>
      </c>
      <c r="F265" s="53" t="s">
        <v>667</v>
      </c>
      <c r="G265" s="53" t="s">
        <v>828</v>
      </c>
      <c r="H265" s="53" t="str">
        <f t="shared" si="1"/>
        <v>inspection_type.create_date</v>
      </c>
      <c r="I265" s="299">
        <f>countif(redb_table.field,H265)</f>
        <v>1</v>
      </c>
      <c r="J265" s="299" t="b">
        <v>0</v>
      </c>
      <c r="K265" s="299" t="b">
        <v>0</v>
      </c>
      <c r="L265" s="53" t="s">
        <v>824</v>
      </c>
      <c r="M265" s="53" t="b">
        <v>0</v>
      </c>
      <c r="N265" s="53" t="b">
        <v>0</v>
      </c>
      <c r="O265" s="53"/>
      <c r="P265" s="53"/>
      <c r="Q265" s="312" t="b">
        <v>0</v>
      </c>
      <c r="R265" s="300" t="b">
        <v>0</v>
      </c>
      <c r="S265" s="300" t="b">
        <v>0</v>
      </c>
      <c r="T265" s="300" t="b">
        <v>0</v>
      </c>
      <c r="U265" s="300"/>
      <c r="V265" s="300"/>
      <c r="W265" s="301"/>
      <c r="X265" s="302"/>
      <c r="Y265" s="303" t="b">
        <v>0</v>
      </c>
      <c r="Z265" s="304"/>
      <c r="AA265" s="305"/>
      <c r="AB265" s="306"/>
      <c r="AC265" s="305"/>
      <c r="AD265" s="306"/>
      <c r="AE265" s="302"/>
      <c r="AF265" s="303" t="b">
        <v>0</v>
      </c>
      <c r="AG265" s="304"/>
      <c r="AH265" s="304"/>
      <c r="AI265" s="307"/>
      <c r="AJ265" s="305"/>
      <c r="AK265" s="305"/>
      <c r="AL265" s="305"/>
      <c r="AM265" s="305"/>
      <c r="AN265" s="306"/>
      <c r="AO265" s="305"/>
      <c r="AP265" s="306"/>
      <c r="AQ265" s="302"/>
      <c r="AR265" s="302"/>
      <c r="AS265" s="302"/>
      <c r="AT265" s="302"/>
      <c r="AU265" s="302"/>
      <c r="AV265" s="302"/>
      <c r="AW265" s="302"/>
      <c r="AX265" s="302"/>
      <c r="AY265" s="302"/>
      <c r="AZ265" s="302"/>
      <c r="BA265" s="302"/>
    </row>
    <row r="266">
      <c r="A266" s="292" t="s">
        <v>777</v>
      </c>
      <c r="B266" s="292"/>
      <c r="C266" s="292">
        <f t="shared" si="9"/>
        <v>1</v>
      </c>
      <c r="D266" s="51" t="b">
        <v>1</v>
      </c>
      <c r="E266" s="53" t="str">
        <f t="shared" si="8"/>
        <v>inspection_type_history</v>
      </c>
      <c r="F266" s="53" t="s">
        <v>667</v>
      </c>
      <c r="G266" s="53" t="s">
        <v>829</v>
      </c>
      <c r="H266" s="53" t="str">
        <f t="shared" si="1"/>
        <v>inspection_type.current_flag</v>
      </c>
      <c r="I266" s="299">
        <f>countif(redb_table.field,H266)</f>
        <v>1</v>
      </c>
      <c r="J266" s="299" t="b">
        <v>0</v>
      </c>
      <c r="K266" s="299" t="b">
        <v>1</v>
      </c>
      <c r="L266" s="53" t="s">
        <v>831</v>
      </c>
      <c r="M266" s="53" t="b">
        <v>0</v>
      </c>
      <c r="N266" s="53" t="b">
        <v>0</v>
      </c>
      <c r="O266" s="53"/>
      <c r="P266" s="53"/>
      <c r="Q266" s="312" t="b">
        <v>0</v>
      </c>
      <c r="R266" s="300" t="b">
        <v>0</v>
      </c>
      <c r="S266" s="300" t="b">
        <v>0</v>
      </c>
      <c r="T266" s="300" t="b">
        <v>0</v>
      </c>
      <c r="U266" s="300"/>
      <c r="V266" s="300"/>
      <c r="W266" s="301"/>
      <c r="X266" s="302"/>
      <c r="Y266" s="303" t="b">
        <v>0</v>
      </c>
      <c r="Z266" s="304"/>
      <c r="AA266" s="305"/>
      <c r="AB266" s="306"/>
      <c r="AC266" s="305"/>
      <c r="AD266" s="306"/>
      <c r="AE266" s="302"/>
      <c r="AF266" s="303" t="b">
        <v>0</v>
      </c>
      <c r="AG266" s="304"/>
      <c r="AH266" s="304"/>
      <c r="AI266" s="307"/>
      <c r="AJ266" s="305"/>
      <c r="AK266" s="305"/>
      <c r="AL266" s="305"/>
      <c r="AM266" s="305"/>
      <c r="AN266" s="306"/>
      <c r="AO266" s="305"/>
      <c r="AP266" s="306"/>
      <c r="AQ266" s="302"/>
      <c r="AR266" s="302"/>
      <c r="AS266" s="302"/>
      <c r="AT266" s="302"/>
      <c r="AU266" s="302"/>
      <c r="AV266" s="302"/>
      <c r="AW266" s="302"/>
      <c r="AX266" s="302"/>
      <c r="AY266" s="302"/>
      <c r="AZ266" s="302"/>
      <c r="BA266" s="302"/>
    </row>
    <row r="267">
      <c r="A267" s="292" t="s">
        <v>777</v>
      </c>
      <c r="B267" s="292"/>
      <c r="C267" s="292">
        <f t="shared" si="9"/>
        <v>1</v>
      </c>
      <c r="D267" s="51" t="b">
        <v>1</v>
      </c>
      <c r="E267" s="53" t="str">
        <f t="shared" si="8"/>
        <v>inspection_type_history</v>
      </c>
      <c r="F267" s="53" t="s">
        <v>667</v>
      </c>
      <c r="G267" s="53" t="s">
        <v>833</v>
      </c>
      <c r="H267" s="53" t="str">
        <f t="shared" si="1"/>
        <v>inspection_type.removed_flag</v>
      </c>
      <c r="I267" s="299">
        <f>countif(redb_table.field,H267)</f>
        <v>1</v>
      </c>
      <c r="J267" s="299" t="b">
        <v>0</v>
      </c>
      <c r="K267" s="299" t="b">
        <v>1</v>
      </c>
      <c r="L267" s="53" t="s">
        <v>831</v>
      </c>
      <c r="M267" s="53" t="b">
        <v>0</v>
      </c>
      <c r="N267" s="53" t="b">
        <v>0</v>
      </c>
      <c r="O267" s="53"/>
      <c r="P267" s="53"/>
      <c r="Q267" s="312" t="b">
        <v>0</v>
      </c>
      <c r="R267" s="300" t="b">
        <v>0</v>
      </c>
      <c r="S267" s="300" t="b">
        <v>0</v>
      </c>
      <c r="T267" s="300" t="b">
        <v>0</v>
      </c>
      <c r="U267" s="300"/>
      <c r="V267" s="300"/>
      <c r="W267" s="301"/>
      <c r="X267" s="302"/>
      <c r="Y267" s="303" t="b">
        <v>0</v>
      </c>
      <c r="Z267" s="304"/>
      <c r="AA267" s="305"/>
      <c r="AB267" s="306"/>
      <c r="AC267" s="305"/>
      <c r="AD267" s="306"/>
      <c r="AE267" s="302"/>
      <c r="AF267" s="303" t="b">
        <v>0</v>
      </c>
      <c r="AG267" s="304"/>
      <c r="AH267" s="304"/>
      <c r="AI267" s="307"/>
      <c r="AJ267" s="305"/>
      <c r="AK267" s="305"/>
      <c r="AL267" s="305"/>
      <c r="AM267" s="305"/>
      <c r="AN267" s="306"/>
      <c r="AO267" s="305"/>
      <c r="AP267" s="306"/>
      <c r="AQ267" s="302"/>
      <c r="AR267" s="302"/>
      <c r="AS267" s="302"/>
      <c r="AT267" s="302"/>
      <c r="AU267" s="302"/>
      <c r="AV267" s="302"/>
      <c r="AW267" s="302"/>
      <c r="AX267" s="302"/>
      <c r="AY267" s="302"/>
      <c r="AZ267" s="302"/>
      <c r="BA267" s="302"/>
    </row>
    <row r="268">
      <c r="A268" s="292" t="s">
        <v>777</v>
      </c>
      <c r="B268" s="292"/>
      <c r="C268" s="292">
        <f t="shared" si="9"/>
        <v>1</v>
      </c>
      <c r="D268" s="51" t="b">
        <v>1</v>
      </c>
      <c r="E268" s="53" t="str">
        <f t="shared" si="8"/>
        <v>inspection_type_history</v>
      </c>
      <c r="F268" s="53" t="s">
        <v>667</v>
      </c>
      <c r="G268" s="53" t="s">
        <v>834</v>
      </c>
      <c r="H268" s="53" t="str">
        <f t="shared" si="1"/>
        <v>inspection_type.etl_job</v>
      </c>
      <c r="I268" s="299">
        <f>countif(redb_table.field,H268)</f>
        <v>1</v>
      </c>
      <c r="J268" s="299" t="b">
        <v>0</v>
      </c>
      <c r="K268" s="299" t="b">
        <v>0</v>
      </c>
      <c r="L268" s="53" t="s">
        <v>780</v>
      </c>
      <c r="M268" s="53" t="b">
        <v>0</v>
      </c>
      <c r="N268" s="53" t="b">
        <v>0</v>
      </c>
      <c r="O268" s="53"/>
      <c r="P268" s="53"/>
      <c r="Q268" s="312" t="b">
        <v>0</v>
      </c>
      <c r="R268" s="300" t="b">
        <v>0</v>
      </c>
      <c r="S268" s="300" t="b">
        <v>0</v>
      </c>
      <c r="T268" s="300" t="b">
        <v>0</v>
      </c>
      <c r="U268" s="300"/>
      <c r="V268" s="300"/>
      <c r="W268" s="301"/>
      <c r="X268" s="302"/>
      <c r="Y268" s="303" t="b">
        <v>0</v>
      </c>
      <c r="Z268" s="304"/>
      <c r="AA268" s="305"/>
      <c r="AB268" s="306"/>
      <c r="AC268" s="305"/>
      <c r="AD268" s="306"/>
      <c r="AE268" s="302"/>
      <c r="AF268" s="303" t="b">
        <v>0</v>
      </c>
      <c r="AG268" s="304"/>
      <c r="AH268" s="304"/>
      <c r="AI268" s="307"/>
      <c r="AJ268" s="305"/>
      <c r="AK268" s="305"/>
      <c r="AL268" s="305"/>
      <c r="AM268" s="305"/>
      <c r="AN268" s="306"/>
      <c r="AO268" s="305"/>
      <c r="AP268" s="306"/>
      <c r="AQ268" s="302"/>
      <c r="AR268" s="302"/>
      <c r="AS268" s="302"/>
      <c r="AT268" s="302"/>
      <c r="AU268" s="302"/>
      <c r="AV268" s="302"/>
      <c r="AW268" s="302"/>
      <c r="AX268" s="302"/>
      <c r="AY268" s="302"/>
      <c r="AZ268" s="302"/>
      <c r="BA268" s="302"/>
    </row>
    <row r="269">
      <c r="A269" s="292" t="s">
        <v>777</v>
      </c>
      <c r="B269" s="292"/>
      <c r="C269" s="292">
        <f t="shared" si="9"/>
        <v>1</v>
      </c>
      <c r="D269" s="51" t="b">
        <v>1</v>
      </c>
      <c r="E269" s="53" t="str">
        <f t="shared" si="8"/>
        <v>inspection_type_history</v>
      </c>
      <c r="F269" s="53" t="s">
        <v>667</v>
      </c>
      <c r="G269" s="53" t="s">
        <v>836</v>
      </c>
      <c r="H269" s="53" t="str">
        <f t="shared" si="1"/>
        <v>inspection_type.update_date</v>
      </c>
      <c r="I269" s="299">
        <f>countif(redb_table.field,H269)</f>
        <v>1</v>
      </c>
      <c r="J269" s="299" t="b">
        <v>0</v>
      </c>
      <c r="K269" s="299" t="b">
        <v>0</v>
      </c>
      <c r="L269" s="53" t="s">
        <v>824</v>
      </c>
      <c r="M269" s="53" t="b">
        <v>0</v>
      </c>
      <c r="N269" s="53" t="b">
        <v>0</v>
      </c>
      <c r="O269" s="53"/>
      <c r="P269" s="53"/>
      <c r="Q269" s="312" t="b">
        <v>0</v>
      </c>
      <c r="R269" s="300" t="b">
        <v>0</v>
      </c>
      <c r="S269" s="300" t="b">
        <v>0</v>
      </c>
      <c r="T269" s="300" t="b">
        <v>0</v>
      </c>
      <c r="U269" s="300"/>
      <c r="V269" s="300"/>
      <c r="W269" s="301"/>
      <c r="X269" s="302"/>
      <c r="Y269" s="303" t="b">
        <v>0</v>
      </c>
      <c r="Z269" s="304"/>
      <c r="AA269" s="305"/>
      <c r="AB269" s="306"/>
      <c r="AC269" s="305"/>
      <c r="AD269" s="306"/>
      <c r="AE269" s="302"/>
      <c r="AF269" s="303" t="b">
        <v>0</v>
      </c>
      <c r="AG269" s="304"/>
      <c r="AH269" s="304"/>
      <c r="AI269" s="307"/>
      <c r="AJ269" s="305"/>
      <c r="AK269" s="305"/>
      <c r="AL269" s="305"/>
      <c r="AM269" s="305"/>
      <c r="AN269" s="306"/>
      <c r="AO269" s="305"/>
      <c r="AP269" s="306"/>
      <c r="AQ269" s="302"/>
      <c r="AR269" s="302"/>
      <c r="AS269" s="302"/>
      <c r="AT269" s="302"/>
      <c r="AU269" s="302"/>
      <c r="AV269" s="302"/>
      <c r="AW269" s="302"/>
      <c r="AX269" s="302"/>
      <c r="AY269" s="302"/>
      <c r="AZ269" s="302"/>
      <c r="BA269" s="302"/>
    </row>
    <row r="270">
      <c r="A270" s="292"/>
      <c r="B270" s="292"/>
      <c r="C270" s="292">
        <f t="shared" si="9"/>
        <v>2</v>
      </c>
      <c r="D270" s="51" t="b">
        <v>1</v>
      </c>
      <c r="E270" s="53" t="str">
        <f t="shared" si="8"/>
        <v>_history</v>
      </c>
      <c r="F270" s="53"/>
      <c r="G270" s="53"/>
      <c r="H270" s="53" t="str">
        <f t="shared" si="1"/>
        <v>.</v>
      </c>
      <c r="I270" s="299">
        <f>countif(redb_table.field,H270)</f>
        <v>5</v>
      </c>
      <c r="J270" s="299" t="b">
        <v>0</v>
      </c>
      <c r="K270" s="299" t="b">
        <v>0</v>
      </c>
      <c r="L270" s="53"/>
      <c r="M270" s="53"/>
      <c r="N270" s="53"/>
      <c r="O270" s="53"/>
      <c r="P270" s="53"/>
      <c r="Q270" s="312" t="b">
        <v>0</v>
      </c>
      <c r="R270" s="300" t="b">
        <v>0</v>
      </c>
      <c r="S270" s="300" t="b">
        <v>0</v>
      </c>
      <c r="T270" s="300" t="b">
        <v>0</v>
      </c>
      <c r="U270" s="300"/>
      <c r="V270" s="300"/>
      <c r="W270" s="301"/>
      <c r="X270" s="302"/>
      <c r="Y270" s="303" t="b">
        <v>0</v>
      </c>
      <c r="Z270" s="304"/>
      <c r="AA270" s="305"/>
      <c r="AB270" s="306"/>
      <c r="AC270" s="305"/>
      <c r="AD270" s="306"/>
      <c r="AE270" s="302"/>
      <c r="AF270" s="303" t="b">
        <v>0</v>
      </c>
      <c r="AG270" s="304"/>
      <c r="AH270" s="304"/>
      <c r="AI270" s="307"/>
      <c r="AJ270" s="305"/>
      <c r="AK270" s="305"/>
      <c r="AL270" s="305"/>
      <c r="AM270" s="305"/>
      <c r="AN270" s="306"/>
      <c r="AO270" s="305"/>
      <c r="AP270" s="306"/>
      <c r="AQ270" s="302"/>
      <c r="AR270" s="302"/>
      <c r="AS270" s="302"/>
      <c r="AT270" s="302"/>
      <c r="AU270" s="302"/>
      <c r="AV270" s="302"/>
      <c r="AW270" s="302"/>
      <c r="AX270" s="302"/>
      <c r="AY270" s="302"/>
      <c r="AZ270" s="302"/>
      <c r="BA270" s="302"/>
    </row>
    <row r="271">
      <c r="A271" s="292"/>
      <c r="B271" s="292"/>
      <c r="C271" s="292">
        <f t="shared" si="9"/>
        <v>2</v>
      </c>
      <c r="D271" s="51" t="b">
        <v>1</v>
      </c>
      <c r="E271" s="53" t="str">
        <f t="shared" si="8"/>
        <v>_history</v>
      </c>
      <c r="F271" s="53"/>
      <c r="G271" s="53"/>
      <c r="H271" s="53" t="str">
        <f t="shared" si="1"/>
        <v>.</v>
      </c>
      <c r="I271" s="299">
        <f>countif(redb_table.field,H271)</f>
        <v>5</v>
      </c>
      <c r="J271" s="299" t="b">
        <v>0</v>
      </c>
      <c r="K271" s="299" t="b">
        <v>0</v>
      </c>
      <c r="L271" s="53"/>
      <c r="M271" s="53"/>
      <c r="N271" s="53"/>
      <c r="O271" s="53"/>
      <c r="P271" s="53"/>
      <c r="Q271" s="312" t="b">
        <v>0</v>
      </c>
      <c r="R271" s="300" t="b">
        <v>0</v>
      </c>
      <c r="S271" s="300" t="b">
        <v>0</v>
      </c>
      <c r="T271" s="300" t="b">
        <v>0</v>
      </c>
      <c r="U271" s="300"/>
      <c r="V271" s="300"/>
      <c r="W271" s="301"/>
      <c r="X271" s="302"/>
      <c r="Y271" s="303" t="b">
        <v>0</v>
      </c>
      <c r="Z271" s="304"/>
      <c r="AA271" s="305"/>
      <c r="AB271" s="306"/>
      <c r="AC271" s="305"/>
      <c r="AD271" s="306"/>
      <c r="AE271" s="302"/>
      <c r="AF271" s="303" t="b">
        <v>0</v>
      </c>
      <c r="AG271" s="304"/>
      <c r="AH271" s="304"/>
      <c r="AI271" s="307"/>
      <c r="AJ271" s="305"/>
      <c r="AK271" s="305"/>
      <c r="AL271" s="305"/>
      <c r="AM271" s="305"/>
      <c r="AN271" s="306"/>
      <c r="AO271" s="305"/>
      <c r="AP271" s="306"/>
      <c r="AQ271" s="302"/>
      <c r="AR271" s="302"/>
      <c r="AS271" s="302"/>
      <c r="AT271" s="302"/>
      <c r="AU271" s="302"/>
      <c r="AV271" s="302"/>
      <c r="AW271" s="302"/>
      <c r="AX271" s="302"/>
      <c r="AY271" s="302"/>
      <c r="AZ271" s="302"/>
      <c r="BA271" s="302"/>
    </row>
    <row r="272">
      <c r="A272" s="292" t="s">
        <v>1082</v>
      </c>
      <c r="B272" s="292"/>
      <c r="C272" s="292">
        <f t="shared" si="9"/>
        <v>1</v>
      </c>
      <c r="D272" s="51" t="b">
        <v>1</v>
      </c>
      <c r="E272" s="53" t="str">
        <f t="shared" si="8"/>
        <v>parcel_history</v>
      </c>
      <c r="F272" s="53" t="s">
        <v>647</v>
      </c>
      <c r="G272" s="53" t="s">
        <v>793</v>
      </c>
      <c r="H272" s="53" t="str">
        <f t="shared" si="1"/>
        <v>parcel.owner_id</v>
      </c>
      <c r="I272" s="299">
        <f>countif(redb_table.field,H272)</f>
        <v>2</v>
      </c>
      <c r="J272" s="299" t="b">
        <v>0</v>
      </c>
      <c r="K272" s="299" t="b">
        <v>0</v>
      </c>
      <c r="L272" s="53"/>
      <c r="M272" s="53" t="s">
        <v>736</v>
      </c>
      <c r="N272" s="53"/>
      <c r="O272" s="53" t="s">
        <v>650</v>
      </c>
      <c r="P272" s="53" t="s">
        <v>902</v>
      </c>
      <c r="Q272" s="312" t="b">
        <v>0</v>
      </c>
      <c r="R272" s="300" t="b">
        <v>0</v>
      </c>
      <c r="S272" s="300" t="b">
        <v>0</v>
      </c>
      <c r="T272" s="300" t="b">
        <v>0</v>
      </c>
      <c r="U272" s="300"/>
      <c r="V272" s="300"/>
      <c r="W272" s="301"/>
      <c r="X272" s="302"/>
      <c r="Y272" s="303" t="b">
        <v>0</v>
      </c>
      <c r="Z272" s="304"/>
      <c r="AA272" s="305"/>
      <c r="AB272" s="306"/>
      <c r="AC272" s="305"/>
      <c r="AD272" s="306"/>
      <c r="AE272" s="302"/>
      <c r="AF272" s="303" t="b">
        <v>0</v>
      </c>
      <c r="AG272" s="304"/>
      <c r="AH272" s="304"/>
      <c r="AI272" s="307"/>
      <c r="AJ272" s="305"/>
      <c r="AK272" s="305"/>
      <c r="AL272" s="305"/>
      <c r="AM272" s="305"/>
      <c r="AN272" s="306"/>
      <c r="AO272" s="305"/>
      <c r="AP272" s="306"/>
      <c r="AQ272" s="302"/>
      <c r="AR272" s="302"/>
      <c r="AS272" s="302"/>
      <c r="AT272" s="302"/>
      <c r="AU272" s="302"/>
      <c r="AV272" s="302"/>
      <c r="AW272" s="302"/>
      <c r="AX272" s="302"/>
      <c r="AY272" s="302"/>
      <c r="AZ272" s="302"/>
      <c r="BA272" s="302"/>
    </row>
    <row r="273">
      <c r="A273" s="292" t="s">
        <v>1082</v>
      </c>
      <c r="B273" s="292"/>
      <c r="C273" s="292">
        <f t="shared" si="9"/>
        <v>1</v>
      </c>
      <c r="D273" s="51" t="b">
        <v>1</v>
      </c>
      <c r="E273" s="53" t="str">
        <f t="shared" si="8"/>
        <v>parcel_history</v>
      </c>
      <c r="F273" s="53" t="s">
        <v>647</v>
      </c>
      <c r="G273" s="53" t="s">
        <v>798</v>
      </c>
      <c r="H273" s="53" t="str">
        <f t="shared" si="1"/>
        <v>parcel.municipality_id</v>
      </c>
      <c r="I273" s="299">
        <f>countif(redb_table.field,H273)</f>
        <v>2</v>
      </c>
      <c r="J273" s="299" t="b">
        <v>0</v>
      </c>
      <c r="K273" s="299" t="b">
        <v>0</v>
      </c>
      <c r="L273" s="53"/>
      <c r="M273" s="53" t="s">
        <v>736</v>
      </c>
      <c r="N273" s="53"/>
      <c r="O273" s="53" t="s">
        <v>661</v>
      </c>
      <c r="P273" s="53" t="s">
        <v>798</v>
      </c>
      <c r="Q273" s="312" t="b">
        <v>0</v>
      </c>
      <c r="R273" s="300" t="b">
        <v>0</v>
      </c>
      <c r="S273" s="300" t="b">
        <v>0</v>
      </c>
      <c r="T273" s="300" t="b">
        <v>0</v>
      </c>
      <c r="U273" s="300"/>
      <c r="V273" s="300"/>
      <c r="W273" s="301"/>
      <c r="X273" s="302"/>
      <c r="Y273" s="303" t="b">
        <v>0</v>
      </c>
      <c r="Z273" s="304"/>
      <c r="AA273" s="305"/>
      <c r="AB273" s="306"/>
      <c r="AC273" s="305"/>
      <c r="AD273" s="306"/>
      <c r="AE273" s="302"/>
      <c r="AF273" s="303" t="b">
        <v>0</v>
      </c>
      <c r="AG273" s="304"/>
      <c r="AH273" s="304"/>
      <c r="AI273" s="307"/>
      <c r="AJ273" s="305"/>
      <c r="AK273" s="305"/>
      <c r="AL273" s="305"/>
      <c r="AM273" s="305"/>
      <c r="AN273" s="306"/>
      <c r="AO273" s="305"/>
      <c r="AP273" s="306"/>
      <c r="AQ273" s="302"/>
      <c r="AR273" s="302"/>
      <c r="AS273" s="302"/>
      <c r="AT273" s="302"/>
      <c r="AU273" s="302"/>
      <c r="AV273" s="302"/>
      <c r="AW273" s="302"/>
      <c r="AX273" s="302"/>
      <c r="AY273" s="302"/>
      <c r="AZ273" s="302"/>
      <c r="BA273" s="302"/>
    </row>
    <row r="274">
      <c r="A274" s="292" t="s">
        <v>1082</v>
      </c>
      <c r="B274" s="292"/>
      <c r="C274" s="292">
        <f t="shared" si="9"/>
        <v>1</v>
      </c>
      <c r="D274" s="51" t="b">
        <v>1</v>
      </c>
      <c r="E274" s="53" t="str">
        <f t="shared" si="8"/>
        <v>parcel_history</v>
      </c>
      <c r="F274" s="53" t="s">
        <v>647</v>
      </c>
      <c r="G274" s="53" t="s">
        <v>800</v>
      </c>
      <c r="H274" s="53" t="str">
        <f t="shared" si="1"/>
        <v>parcel.zoning_class_id</v>
      </c>
      <c r="I274" s="299">
        <f>countif(redb_table.field,H274)</f>
        <v>2</v>
      </c>
      <c r="J274" s="299" t="b">
        <v>0</v>
      </c>
      <c r="K274" s="299" t="b">
        <v>0</v>
      </c>
      <c r="L274" s="53"/>
      <c r="M274" s="53" t="s">
        <v>736</v>
      </c>
      <c r="N274" s="53"/>
      <c r="O274" s="53" t="s">
        <v>664</v>
      </c>
      <c r="P274" s="53" t="s">
        <v>800</v>
      </c>
      <c r="Q274" s="312" t="b">
        <v>0</v>
      </c>
      <c r="R274" s="300" t="b">
        <v>0</v>
      </c>
      <c r="S274" s="300" t="b">
        <v>0</v>
      </c>
      <c r="T274" s="300" t="b">
        <v>0</v>
      </c>
      <c r="U274" s="300"/>
      <c r="V274" s="300"/>
      <c r="W274" s="301"/>
      <c r="X274" s="302"/>
      <c r="Y274" s="303" t="b">
        <v>0</v>
      </c>
      <c r="Z274" s="304"/>
      <c r="AA274" s="305"/>
      <c r="AB274" s="306"/>
      <c r="AC274" s="305"/>
      <c r="AD274" s="306"/>
      <c r="AE274" s="302"/>
      <c r="AF274" s="303" t="b">
        <v>0</v>
      </c>
      <c r="AG274" s="304"/>
      <c r="AH274" s="304"/>
      <c r="AI274" s="307"/>
      <c r="AJ274" s="305"/>
      <c r="AK274" s="305"/>
      <c r="AL274" s="305"/>
      <c r="AM274" s="305"/>
      <c r="AN274" s="306"/>
      <c r="AO274" s="305"/>
      <c r="AP274" s="306"/>
      <c r="AQ274" s="302"/>
      <c r="AR274" s="302"/>
      <c r="AS274" s="302"/>
      <c r="AT274" s="302"/>
      <c r="AU274" s="302"/>
      <c r="AV274" s="302"/>
      <c r="AW274" s="302"/>
      <c r="AX274" s="302"/>
      <c r="AY274" s="302"/>
      <c r="AZ274" s="302"/>
      <c r="BA274" s="302"/>
    </row>
    <row r="275">
      <c r="A275" s="292" t="s">
        <v>1082</v>
      </c>
      <c r="B275" s="292"/>
      <c r="C275" s="292">
        <f t="shared" si="9"/>
        <v>1</v>
      </c>
      <c r="D275" s="51" t="b">
        <v>1</v>
      </c>
      <c r="E275" s="53" t="str">
        <f t="shared" si="8"/>
        <v>parcel_history</v>
      </c>
      <c r="F275" s="53" t="s">
        <v>647</v>
      </c>
      <c r="G275" s="53" t="s">
        <v>804</v>
      </c>
      <c r="H275" s="53" t="str">
        <f t="shared" si="1"/>
        <v>parcel.address_id</v>
      </c>
      <c r="I275" s="299">
        <f>countif(redb_table.field,H275)</f>
        <v>2</v>
      </c>
      <c r="J275" s="299" t="b">
        <v>0</v>
      </c>
      <c r="K275" s="299" t="b">
        <v>0</v>
      </c>
      <c r="L275" s="53"/>
      <c r="M275" s="53" t="s">
        <v>736</v>
      </c>
      <c r="N275" s="53"/>
      <c r="O275" s="53" t="s">
        <v>651</v>
      </c>
      <c r="P275" s="53" t="s">
        <v>804</v>
      </c>
      <c r="Q275" s="312" t="b">
        <v>0</v>
      </c>
      <c r="R275" s="300" t="b">
        <v>0</v>
      </c>
      <c r="S275" s="300" t="b">
        <v>0</v>
      </c>
      <c r="T275" s="300" t="b">
        <v>0</v>
      </c>
      <c r="U275" s="300"/>
      <c r="V275" s="300"/>
      <c r="W275" s="301"/>
      <c r="X275" s="302"/>
      <c r="Y275" s="303" t="b">
        <v>0</v>
      </c>
      <c r="Z275" s="304"/>
      <c r="AA275" s="305"/>
      <c r="AB275" s="306"/>
      <c r="AC275" s="305"/>
      <c r="AD275" s="306"/>
      <c r="AE275" s="302"/>
      <c r="AF275" s="303" t="b">
        <v>0</v>
      </c>
      <c r="AG275" s="304"/>
      <c r="AH275" s="304"/>
      <c r="AI275" s="307"/>
      <c r="AJ275" s="305"/>
      <c r="AK275" s="305"/>
      <c r="AL275" s="305"/>
      <c r="AM275" s="305"/>
      <c r="AN275" s="306"/>
      <c r="AO275" s="305"/>
      <c r="AP275" s="306"/>
      <c r="AQ275" s="302"/>
      <c r="AR275" s="302"/>
      <c r="AS275" s="302"/>
      <c r="AT275" s="302"/>
      <c r="AU275" s="302"/>
      <c r="AV275" s="302"/>
      <c r="AW275" s="302"/>
      <c r="AX275" s="302"/>
      <c r="AY275" s="302"/>
      <c r="AZ275" s="302"/>
      <c r="BA275" s="302"/>
    </row>
    <row r="276">
      <c r="A276" s="292" t="s">
        <v>1082</v>
      </c>
      <c r="B276" s="292"/>
      <c r="C276" s="292">
        <f t="shared" si="9"/>
        <v>2</v>
      </c>
      <c r="D276" s="51" t="b">
        <v>1</v>
      </c>
      <c r="E276" s="53" t="str">
        <f t="shared" si="8"/>
        <v>building_history</v>
      </c>
      <c r="F276" s="53" t="s">
        <v>648</v>
      </c>
      <c r="G276" s="53" t="s">
        <v>778</v>
      </c>
      <c r="H276" s="53" t="str">
        <f t="shared" si="1"/>
        <v>building.parcel_id</v>
      </c>
      <c r="I276" s="299">
        <f>countif(redb_table.field,H276)</f>
        <v>2</v>
      </c>
      <c r="J276" s="299" t="b">
        <v>0</v>
      </c>
      <c r="K276" s="299" t="b">
        <v>0</v>
      </c>
      <c r="L276" s="53"/>
      <c r="M276" s="53" t="s">
        <v>736</v>
      </c>
      <c r="N276" s="53"/>
      <c r="O276" s="53" t="s">
        <v>647</v>
      </c>
      <c r="P276" s="53" t="s">
        <v>778</v>
      </c>
      <c r="Q276" s="312" t="b">
        <v>0</v>
      </c>
      <c r="R276" s="300" t="b">
        <v>0</v>
      </c>
      <c r="S276" s="300" t="b">
        <v>0</v>
      </c>
      <c r="T276" s="300" t="b">
        <v>0</v>
      </c>
      <c r="U276" s="300"/>
      <c r="V276" s="300"/>
      <c r="W276" s="301"/>
      <c r="X276" s="302"/>
      <c r="Y276" s="303" t="b">
        <v>0</v>
      </c>
      <c r="Z276" s="304"/>
      <c r="AA276" s="305"/>
      <c r="AB276" s="306"/>
      <c r="AC276" s="305"/>
      <c r="AD276" s="306"/>
      <c r="AE276" s="302"/>
      <c r="AF276" s="303" t="b">
        <v>0</v>
      </c>
      <c r="AG276" s="304"/>
      <c r="AH276" s="304"/>
      <c r="AI276" s="307"/>
      <c r="AJ276" s="305"/>
      <c r="AK276" s="305"/>
      <c r="AL276" s="305"/>
      <c r="AM276" s="305"/>
      <c r="AN276" s="306"/>
      <c r="AO276" s="305"/>
      <c r="AP276" s="306"/>
      <c r="AQ276" s="302"/>
      <c r="AR276" s="302"/>
      <c r="AS276" s="302"/>
      <c r="AT276" s="302"/>
      <c r="AU276" s="302"/>
      <c r="AV276" s="302"/>
      <c r="AW276" s="302"/>
      <c r="AX276" s="302"/>
      <c r="AY276" s="302"/>
      <c r="AZ276" s="302"/>
      <c r="BA276" s="302"/>
    </row>
    <row r="277">
      <c r="A277" s="292" t="s">
        <v>1082</v>
      </c>
      <c r="B277" s="292"/>
      <c r="C277" s="292">
        <f t="shared" si="9"/>
        <v>2</v>
      </c>
      <c r="D277" s="51" t="b">
        <v>1</v>
      </c>
      <c r="E277" s="53" t="str">
        <f t="shared" si="8"/>
        <v>building_history</v>
      </c>
      <c r="F277" s="53" t="s">
        <v>648</v>
      </c>
      <c r="G277" s="53" t="s">
        <v>793</v>
      </c>
      <c r="H277" s="53" t="str">
        <f t="shared" si="1"/>
        <v>building.owner_id</v>
      </c>
      <c r="I277" s="299">
        <f>countif(redb_table.field,H277)</f>
        <v>2</v>
      </c>
      <c r="J277" s="299" t="b">
        <v>0</v>
      </c>
      <c r="K277" s="299" t="b">
        <v>0</v>
      </c>
      <c r="L277" s="53"/>
      <c r="M277" s="53" t="s">
        <v>736</v>
      </c>
      <c r="N277" s="53"/>
      <c r="O277" s="53" t="s">
        <v>650</v>
      </c>
      <c r="P277" s="53" t="s">
        <v>902</v>
      </c>
      <c r="Q277" s="312" t="b">
        <v>0</v>
      </c>
      <c r="R277" s="300" t="b">
        <v>0</v>
      </c>
      <c r="S277" s="300" t="b">
        <v>0</v>
      </c>
      <c r="T277" s="300" t="b">
        <v>0</v>
      </c>
      <c r="U277" s="300"/>
      <c r="V277" s="300"/>
      <c r="W277" s="301"/>
      <c r="X277" s="302"/>
      <c r="Y277" s="303" t="b">
        <v>0</v>
      </c>
      <c r="Z277" s="304"/>
      <c r="AA277" s="305"/>
      <c r="AB277" s="306"/>
      <c r="AC277" s="305"/>
      <c r="AD277" s="306"/>
      <c r="AE277" s="302"/>
      <c r="AF277" s="303" t="b">
        <v>0</v>
      </c>
      <c r="AG277" s="304"/>
      <c r="AH277" s="304"/>
      <c r="AI277" s="307"/>
      <c r="AJ277" s="305"/>
      <c r="AK277" s="305"/>
      <c r="AL277" s="305"/>
      <c r="AM277" s="305"/>
      <c r="AN277" s="306"/>
      <c r="AO277" s="305"/>
      <c r="AP277" s="306"/>
      <c r="AQ277" s="302"/>
      <c r="AR277" s="302"/>
      <c r="AS277" s="302"/>
      <c r="AT277" s="302"/>
      <c r="AU277" s="302"/>
      <c r="AV277" s="302"/>
      <c r="AW277" s="302"/>
      <c r="AX277" s="302"/>
      <c r="AY277" s="302"/>
      <c r="AZ277" s="302"/>
      <c r="BA277" s="302"/>
    </row>
    <row r="278">
      <c r="A278" s="292" t="s">
        <v>1082</v>
      </c>
      <c r="B278" s="292"/>
      <c r="C278" s="292">
        <f t="shared" si="9"/>
        <v>2</v>
      </c>
      <c r="D278" s="51" t="b">
        <v>1</v>
      </c>
      <c r="E278" s="53" t="str">
        <f t="shared" si="8"/>
        <v>building_history</v>
      </c>
      <c r="F278" s="53" t="s">
        <v>648</v>
      </c>
      <c r="G278" s="53" t="s">
        <v>844</v>
      </c>
      <c r="H278" s="53" t="str">
        <f t="shared" si="1"/>
        <v>building.use_type_id</v>
      </c>
      <c r="I278" s="299">
        <f>countif(redb_table.field,H278)</f>
        <v>2</v>
      </c>
      <c r="J278" s="299" t="b">
        <v>0</v>
      </c>
      <c r="K278" s="299" t="b">
        <v>0</v>
      </c>
      <c r="L278" s="53"/>
      <c r="M278" s="53" t="s">
        <v>736</v>
      </c>
      <c r="N278" s="53"/>
      <c r="O278" s="53" t="s">
        <v>1042</v>
      </c>
      <c r="P278" s="53" t="s">
        <v>844</v>
      </c>
      <c r="Q278" s="312" t="b">
        <v>0</v>
      </c>
      <c r="R278" s="300" t="b">
        <v>0</v>
      </c>
      <c r="S278" s="300" t="b">
        <v>0</v>
      </c>
      <c r="T278" s="300" t="b">
        <v>0</v>
      </c>
      <c r="U278" s="300"/>
      <c r="V278" s="300"/>
      <c r="W278" s="301"/>
      <c r="X278" s="302"/>
      <c r="Y278" s="303" t="b">
        <v>0</v>
      </c>
      <c r="Z278" s="304"/>
      <c r="AA278" s="305"/>
      <c r="AB278" s="306"/>
      <c r="AC278" s="305"/>
      <c r="AD278" s="306"/>
      <c r="AE278" s="302"/>
      <c r="AF278" s="303" t="b">
        <v>0</v>
      </c>
      <c r="AG278" s="304"/>
      <c r="AH278" s="304"/>
      <c r="AI278" s="307"/>
      <c r="AJ278" s="305"/>
      <c r="AK278" s="305"/>
      <c r="AL278" s="305"/>
      <c r="AM278" s="305"/>
      <c r="AN278" s="306"/>
      <c r="AO278" s="305"/>
      <c r="AP278" s="306"/>
      <c r="AQ278" s="302"/>
      <c r="AR278" s="302"/>
      <c r="AS278" s="302"/>
      <c r="AT278" s="302"/>
      <c r="AU278" s="302"/>
      <c r="AV278" s="302"/>
      <c r="AW278" s="302"/>
      <c r="AX278" s="302"/>
      <c r="AY278" s="302"/>
      <c r="AZ278" s="302"/>
      <c r="BA278" s="302"/>
    </row>
    <row r="279">
      <c r="A279" s="292" t="s">
        <v>1082</v>
      </c>
      <c r="B279" s="292"/>
      <c r="C279" s="292">
        <f t="shared" si="9"/>
        <v>1</v>
      </c>
      <c r="D279" s="51" t="b">
        <v>1</v>
      </c>
      <c r="E279" s="53" t="str">
        <f t="shared" si="8"/>
        <v>unit_history</v>
      </c>
      <c r="F279" s="53" t="s">
        <v>649</v>
      </c>
      <c r="G279" s="53" t="s">
        <v>838</v>
      </c>
      <c r="H279" s="53" t="str">
        <f t="shared" si="1"/>
        <v>unit.building_id</v>
      </c>
      <c r="I279" s="299">
        <f>countif(redb_table.field,H279)</f>
        <v>2</v>
      </c>
      <c r="J279" s="299" t="b">
        <v>0</v>
      </c>
      <c r="K279" s="299" t="b">
        <v>0</v>
      </c>
      <c r="L279" s="53"/>
      <c r="M279" s="53" t="s">
        <v>736</v>
      </c>
      <c r="N279" s="53"/>
      <c r="O279" s="53" t="s">
        <v>648</v>
      </c>
      <c r="P279" s="53" t="s">
        <v>838</v>
      </c>
      <c r="Q279" s="312" t="b">
        <v>0</v>
      </c>
      <c r="R279" s="300" t="b">
        <v>0</v>
      </c>
      <c r="S279" s="300" t="b">
        <v>0</v>
      </c>
      <c r="T279" s="300" t="b">
        <v>0</v>
      </c>
      <c r="U279" s="300"/>
      <c r="V279" s="300"/>
      <c r="W279" s="301"/>
      <c r="X279" s="302"/>
      <c r="Y279" s="303" t="b">
        <v>0</v>
      </c>
      <c r="Z279" s="304"/>
      <c r="AA279" s="305"/>
      <c r="AB279" s="306"/>
      <c r="AC279" s="305"/>
      <c r="AD279" s="306"/>
      <c r="AE279" s="302"/>
      <c r="AF279" s="303" t="b">
        <v>0</v>
      </c>
      <c r="AG279" s="304"/>
      <c r="AH279" s="304"/>
      <c r="AI279" s="307"/>
      <c r="AJ279" s="305"/>
      <c r="AK279" s="305"/>
      <c r="AL279" s="305"/>
      <c r="AM279" s="305"/>
      <c r="AN279" s="306"/>
      <c r="AO279" s="305"/>
      <c r="AP279" s="306"/>
      <c r="AQ279" s="302"/>
      <c r="AR279" s="302"/>
      <c r="AS279" s="302"/>
      <c r="AT279" s="302"/>
      <c r="AU279" s="302"/>
      <c r="AV279" s="302"/>
      <c r="AW279" s="302"/>
      <c r="AX279" s="302"/>
      <c r="AY279" s="302"/>
      <c r="AZ279" s="302"/>
      <c r="BA279" s="302"/>
    </row>
    <row r="280">
      <c r="A280" s="292" t="s">
        <v>1082</v>
      </c>
      <c r="B280" s="292"/>
      <c r="C280" s="292">
        <f t="shared" si="9"/>
        <v>1</v>
      </c>
      <c r="D280" s="51" t="b">
        <v>1</v>
      </c>
      <c r="E280" s="53" t="str">
        <f t="shared" si="8"/>
        <v>unit_history</v>
      </c>
      <c r="F280" s="53" t="s">
        <v>649</v>
      </c>
      <c r="G280" s="53" t="s">
        <v>793</v>
      </c>
      <c r="H280" s="53" t="str">
        <f t="shared" si="1"/>
        <v>unit.owner_id</v>
      </c>
      <c r="I280" s="299">
        <f>countif(redb_table.field,H280)</f>
        <v>2</v>
      </c>
      <c r="J280" s="299" t="b">
        <v>0</v>
      </c>
      <c r="K280" s="299" t="b">
        <v>0</v>
      </c>
      <c r="L280" s="53"/>
      <c r="M280" s="53" t="s">
        <v>736</v>
      </c>
      <c r="N280" s="53"/>
      <c r="O280" s="53" t="s">
        <v>650</v>
      </c>
      <c r="P280" s="53" t="s">
        <v>902</v>
      </c>
      <c r="Q280" s="312" t="b">
        <v>0</v>
      </c>
      <c r="R280" s="300" t="b">
        <v>0</v>
      </c>
      <c r="S280" s="300" t="b">
        <v>0</v>
      </c>
      <c r="T280" s="300" t="b">
        <v>0</v>
      </c>
      <c r="U280" s="300"/>
      <c r="V280" s="300"/>
      <c r="W280" s="301"/>
      <c r="X280" s="302"/>
      <c r="Y280" s="303" t="b">
        <v>0</v>
      </c>
      <c r="Z280" s="304"/>
      <c r="AA280" s="305"/>
      <c r="AB280" s="306"/>
      <c r="AC280" s="305"/>
      <c r="AD280" s="306"/>
      <c r="AE280" s="302"/>
      <c r="AF280" s="303" t="b">
        <v>0</v>
      </c>
      <c r="AG280" s="304"/>
      <c r="AH280" s="304"/>
      <c r="AI280" s="307"/>
      <c r="AJ280" s="305"/>
      <c r="AK280" s="305"/>
      <c r="AL280" s="305"/>
      <c r="AM280" s="305"/>
      <c r="AN280" s="306"/>
      <c r="AO280" s="305"/>
      <c r="AP280" s="306"/>
      <c r="AQ280" s="302"/>
      <c r="AR280" s="302"/>
      <c r="AS280" s="302"/>
      <c r="AT280" s="302"/>
      <c r="AU280" s="302"/>
      <c r="AV280" s="302"/>
      <c r="AW280" s="302"/>
      <c r="AX280" s="302"/>
      <c r="AY280" s="302"/>
      <c r="AZ280" s="302"/>
      <c r="BA280" s="302"/>
    </row>
    <row r="281">
      <c r="A281" s="292" t="s">
        <v>1082</v>
      </c>
      <c r="B281" s="292"/>
      <c r="C281" s="292">
        <f t="shared" si="9"/>
        <v>1</v>
      </c>
      <c r="D281" s="51" t="b">
        <v>1</v>
      </c>
      <c r="E281" s="53" t="str">
        <f t="shared" si="8"/>
        <v>unit_history</v>
      </c>
      <c r="F281" s="53" t="s">
        <v>649</v>
      </c>
      <c r="G281" s="53" t="s">
        <v>844</v>
      </c>
      <c r="H281" s="53" t="str">
        <f t="shared" si="1"/>
        <v>unit.use_type_id</v>
      </c>
      <c r="I281" s="299">
        <f>countif(redb_table.field,H281)</f>
        <v>2</v>
      </c>
      <c r="J281" s="299" t="b">
        <v>0</v>
      </c>
      <c r="K281" s="299" t="b">
        <v>0</v>
      </c>
      <c r="L281" s="53"/>
      <c r="M281" s="53" t="s">
        <v>736</v>
      </c>
      <c r="N281" s="53"/>
      <c r="O281" s="53" t="s">
        <v>1042</v>
      </c>
      <c r="P281" s="53" t="s">
        <v>844</v>
      </c>
      <c r="Q281" s="312" t="b">
        <v>0</v>
      </c>
      <c r="R281" s="300" t="b">
        <v>0</v>
      </c>
      <c r="S281" s="300" t="b">
        <v>0</v>
      </c>
      <c r="T281" s="300" t="b">
        <v>0</v>
      </c>
      <c r="U281" s="300"/>
      <c r="V281" s="300"/>
      <c r="W281" s="301"/>
      <c r="X281" s="302"/>
      <c r="Y281" s="303" t="b">
        <v>0</v>
      </c>
      <c r="Z281" s="304"/>
      <c r="AA281" s="305"/>
      <c r="AB281" s="306"/>
      <c r="AC281" s="305"/>
      <c r="AD281" s="306"/>
      <c r="AE281" s="302"/>
      <c r="AF281" s="303" t="b">
        <v>0</v>
      </c>
      <c r="AG281" s="304"/>
      <c r="AH281" s="304"/>
      <c r="AI281" s="307"/>
      <c r="AJ281" s="305"/>
      <c r="AK281" s="305"/>
      <c r="AL281" s="305"/>
      <c r="AM281" s="305"/>
      <c r="AN281" s="306"/>
      <c r="AO281" s="305"/>
      <c r="AP281" s="306"/>
      <c r="AQ281" s="302"/>
      <c r="AR281" s="302"/>
      <c r="AS281" s="302"/>
      <c r="AT281" s="302"/>
      <c r="AU281" s="302"/>
      <c r="AV281" s="302"/>
      <c r="AW281" s="302"/>
      <c r="AX281" s="302"/>
      <c r="AY281" s="302"/>
      <c r="AZ281" s="302"/>
      <c r="BA281" s="302"/>
    </row>
    <row r="282">
      <c r="A282" s="292" t="s">
        <v>1082</v>
      </c>
      <c r="B282" s="292"/>
      <c r="C282" s="292">
        <f t="shared" si="9"/>
        <v>1</v>
      </c>
      <c r="D282" s="51" t="b">
        <v>1</v>
      </c>
      <c r="E282" s="53" t="str">
        <f t="shared" si="8"/>
        <v>unit_history</v>
      </c>
      <c r="F282" s="53" t="s">
        <v>649</v>
      </c>
      <c r="G282" s="53" t="s">
        <v>804</v>
      </c>
      <c r="H282" s="53" t="str">
        <f t="shared" si="1"/>
        <v>unit.address_id</v>
      </c>
      <c r="I282" s="299">
        <f>countif(redb_table.field,H282)</f>
        <v>2</v>
      </c>
      <c r="J282" s="299" t="b">
        <v>0</v>
      </c>
      <c r="K282" s="299" t="b">
        <v>0</v>
      </c>
      <c r="L282" s="53"/>
      <c r="M282" s="53" t="s">
        <v>736</v>
      </c>
      <c r="N282" s="53"/>
      <c r="O282" s="53" t="s">
        <v>651</v>
      </c>
      <c r="P282" s="53" t="s">
        <v>804</v>
      </c>
      <c r="Q282" s="312" t="b">
        <v>0</v>
      </c>
      <c r="R282" s="300" t="b">
        <v>0</v>
      </c>
      <c r="S282" s="300" t="b">
        <v>0</v>
      </c>
      <c r="T282" s="300" t="b">
        <v>0</v>
      </c>
      <c r="U282" s="300"/>
      <c r="V282" s="300"/>
      <c r="W282" s="301"/>
      <c r="X282" s="302"/>
      <c r="Y282" s="303" t="b">
        <v>0</v>
      </c>
      <c r="Z282" s="304"/>
      <c r="AA282" s="305"/>
      <c r="AB282" s="306"/>
      <c r="AC282" s="305"/>
      <c r="AD282" s="306"/>
      <c r="AE282" s="302"/>
      <c r="AF282" s="303" t="b">
        <v>0</v>
      </c>
      <c r="AG282" s="304"/>
      <c r="AH282" s="304"/>
      <c r="AI282" s="307"/>
      <c r="AJ282" s="305"/>
      <c r="AK282" s="305"/>
      <c r="AL282" s="305"/>
      <c r="AM282" s="305"/>
      <c r="AN282" s="306"/>
      <c r="AO282" s="305"/>
      <c r="AP282" s="306"/>
      <c r="AQ282" s="302"/>
      <c r="AR282" s="302"/>
      <c r="AS282" s="302"/>
      <c r="AT282" s="302"/>
      <c r="AU282" s="302"/>
      <c r="AV282" s="302"/>
      <c r="AW282" s="302"/>
      <c r="AX282" s="302"/>
      <c r="AY282" s="302"/>
      <c r="AZ282" s="302"/>
      <c r="BA282" s="302"/>
    </row>
    <row r="283">
      <c r="A283" s="292" t="s">
        <v>1082</v>
      </c>
      <c r="B283" s="292"/>
      <c r="C283" s="292">
        <f t="shared" si="9"/>
        <v>2</v>
      </c>
      <c r="D283" s="51" t="b">
        <v>1</v>
      </c>
      <c r="E283" s="53" t="str">
        <f t="shared" si="8"/>
        <v>address_history</v>
      </c>
      <c r="F283" s="53" t="s">
        <v>651</v>
      </c>
      <c r="G283" s="53" t="s">
        <v>804</v>
      </c>
      <c r="H283" s="53" t="str">
        <f t="shared" si="1"/>
        <v>address.address_id</v>
      </c>
      <c r="I283" s="299">
        <f>countif(redb_table.field,H283)</f>
        <v>2</v>
      </c>
      <c r="J283" s="299" t="b">
        <v>0</v>
      </c>
      <c r="K283" s="299" t="b">
        <v>0</v>
      </c>
      <c r="L283" s="53"/>
      <c r="M283" s="53" t="s">
        <v>736</v>
      </c>
      <c r="N283" s="53"/>
      <c r="O283" s="53" t="s">
        <v>650</v>
      </c>
      <c r="P283" s="53" t="s">
        <v>804</v>
      </c>
      <c r="Q283" s="312" t="b">
        <v>0</v>
      </c>
      <c r="R283" s="300" t="b">
        <v>0</v>
      </c>
      <c r="S283" s="300" t="b">
        <v>0</v>
      </c>
      <c r="T283" s="300" t="b">
        <v>0</v>
      </c>
      <c r="U283" s="300"/>
      <c r="V283" s="300"/>
      <c r="W283" s="301"/>
      <c r="X283" s="302"/>
      <c r="Y283" s="303" t="b">
        <v>0</v>
      </c>
      <c r="Z283" s="304"/>
      <c r="AA283" s="305"/>
      <c r="AB283" s="306"/>
      <c r="AC283" s="305"/>
      <c r="AD283" s="306"/>
      <c r="AE283" s="302"/>
      <c r="AF283" s="303" t="b">
        <v>0</v>
      </c>
      <c r="AG283" s="304"/>
      <c r="AH283" s="304"/>
      <c r="AI283" s="307"/>
      <c r="AJ283" s="305"/>
      <c r="AK283" s="305"/>
      <c r="AL283" s="305"/>
      <c r="AM283" s="305"/>
      <c r="AN283" s="306"/>
      <c r="AO283" s="305"/>
      <c r="AP283" s="306"/>
      <c r="AQ283" s="302"/>
      <c r="AR283" s="302"/>
      <c r="AS283" s="302"/>
      <c r="AT283" s="302"/>
      <c r="AU283" s="302"/>
      <c r="AV283" s="302"/>
      <c r="AW283" s="302"/>
      <c r="AX283" s="302"/>
      <c r="AY283" s="302"/>
      <c r="AZ283" s="302"/>
      <c r="BA283" s="302"/>
    </row>
    <row r="284">
      <c r="A284" s="292" t="s">
        <v>1082</v>
      </c>
      <c r="B284" s="292"/>
      <c r="C284" s="292">
        <f t="shared" si="9"/>
        <v>1</v>
      </c>
      <c r="D284" s="51" t="b">
        <v>1</v>
      </c>
      <c r="E284" s="53" t="str">
        <f t="shared" si="8"/>
        <v>permit_history</v>
      </c>
      <c r="F284" s="53" t="s">
        <v>652</v>
      </c>
      <c r="G284" s="53" t="s">
        <v>922</v>
      </c>
      <c r="H284" s="53" t="str">
        <f t="shared" si="1"/>
        <v>permit.permit_id_type</v>
      </c>
      <c r="I284" s="299">
        <f>countif(redb_table.field,H284)</f>
        <v>2</v>
      </c>
      <c r="J284" s="299" t="b">
        <v>0</v>
      </c>
      <c r="K284" s="299" t="b">
        <v>0</v>
      </c>
      <c r="L284" s="53"/>
      <c r="M284" s="53" t="s">
        <v>736</v>
      </c>
      <c r="N284" s="53"/>
      <c r="O284" s="53" t="s">
        <v>666</v>
      </c>
      <c r="P284" s="53" t="s">
        <v>1056</v>
      </c>
      <c r="Q284" s="312" t="b">
        <v>0</v>
      </c>
      <c r="R284" s="300" t="b">
        <v>0</v>
      </c>
      <c r="S284" s="300" t="b">
        <v>0</v>
      </c>
      <c r="T284" s="300" t="b">
        <v>0</v>
      </c>
      <c r="U284" s="300"/>
      <c r="V284" s="300"/>
      <c r="W284" s="301"/>
      <c r="X284" s="302"/>
      <c r="Y284" s="303" t="b">
        <v>0</v>
      </c>
      <c r="Z284" s="304"/>
      <c r="AA284" s="305"/>
      <c r="AB284" s="306"/>
      <c r="AC284" s="305"/>
      <c r="AD284" s="306"/>
      <c r="AE284" s="302"/>
      <c r="AF284" s="303" t="b">
        <v>0</v>
      </c>
      <c r="AG284" s="304"/>
      <c r="AH284" s="304"/>
      <c r="AI284" s="307"/>
      <c r="AJ284" s="305"/>
      <c r="AK284" s="305"/>
      <c r="AL284" s="305"/>
      <c r="AM284" s="305"/>
      <c r="AN284" s="306"/>
      <c r="AO284" s="305"/>
      <c r="AP284" s="306"/>
      <c r="AQ284" s="302"/>
      <c r="AR284" s="302"/>
      <c r="AS284" s="302"/>
      <c r="AT284" s="302"/>
      <c r="AU284" s="302"/>
      <c r="AV284" s="302"/>
      <c r="AW284" s="302"/>
      <c r="AX284" s="302"/>
      <c r="AY284" s="302"/>
      <c r="AZ284" s="302"/>
      <c r="BA284" s="302"/>
    </row>
    <row r="285">
      <c r="A285" s="292" t="s">
        <v>1082</v>
      </c>
      <c r="B285" s="292"/>
      <c r="C285" s="292">
        <f t="shared" si="9"/>
        <v>1</v>
      </c>
      <c r="D285" s="51" t="b">
        <v>1</v>
      </c>
      <c r="E285" s="53" t="str">
        <f t="shared" si="8"/>
        <v>permit_history</v>
      </c>
      <c r="F285" s="53" t="s">
        <v>652</v>
      </c>
      <c r="G285" s="53" t="s">
        <v>923</v>
      </c>
      <c r="H285" s="53" t="str">
        <f t="shared" si="1"/>
        <v>permit.applicant_id</v>
      </c>
      <c r="I285" s="299">
        <f>countif(redb_table.field,H285)</f>
        <v>2</v>
      </c>
      <c r="J285" s="299" t="b">
        <v>0</v>
      </c>
      <c r="K285" s="299" t="b">
        <v>0</v>
      </c>
      <c r="L285" s="53"/>
      <c r="M285" s="53" t="s">
        <v>736</v>
      </c>
      <c r="N285" s="53"/>
      <c r="O285" s="53" t="s">
        <v>650</v>
      </c>
      <c r="P285" s="53" t="s">
        <v>902</v>
      </c>
      <c r="Q285" s="312" t="b">
        <v>0</v>
      </c>
      <c r="R285" s="300" t="b">
        <v>0</v>
      </c>
      <c r="S285" s="300" t="b">
        <v>0</v>
      </c>
      <c r="T285" s="300" t="b">
        <v>0</v>
      </c>
      <c r="U285" s="300"/>
      <c r="V285" s="300"/>
      <c r="W285" s="301"/>
      <c r="X285" s="302"/>
      <c r="Y285" s="303" t="b">
        <v>0</v>
      </c>
      <c r="Z285" s="304"/>
      <c r="AA285" s="305"/>
      <c r="AB285" s="306"/>
      <c r="AC285" s="305"/>
      <c r="AD285" s="306"/>
      <c r="AE285" s="302"/>
      <c r="AF285" s="303" t="b">
        <v>0</v>
      </c>
      <c r="AG285" s="304"/>
      <c r="AH285" s="304"/>
      <c r="AI285" s="307"/>
      <c r="AJ285" s="305"/>
      <c r="AK285" s="305"/>
      <c r="AL285" s="305"/>
      <c r="AM285" s="305"/>
      <c r="AN285" s="306"/>
      <c r="AO285" s="305"/>
      <c r="AP285" s="306"/>
      <c r="AQ285" s="302"/>
      <c r="AR285" s="302"/>
      <c r="AS285" s="302"/>
      <c r="AT285" s="302"/>
      <c r="AU285" s="302"/>
      <c r="AV285" s="302"/>
      <c r="AW285" s="302"/>
      <c r="AX285" s="302"/>
      <c r="AY285" s="302"/>
      <c r="AZ285" s="302"/>
      <c r="BA285" s="302"/>
    </row>
    <row r="286">
      <c r="A286" s="292" t="s">
        <v>1082</v>
      </c>
      <c r="B286" s="292"/>
      <c r="C286" s="292">
        <f t="shared" si="9"/>
        <v>1</v>
      </c>
      <c r="D286" s="51" t="b">
        <v>1</v>
      </c>
      <c r="E286" s="53" t="str">
        <f t="shared" si="8"/>
        <v>permit_history</v>
      </c>
      <c r="F286" s="53" t="s">
        <v>652</v>
      </c>
      <c r="G286" s="53" t="s">
        <v>924</v>
      </c>
      <c r="H286" s="53" t="str">
        <f t="shared" si="1"/>
        <v>permit.contractor_id</v>
      </c>
      <c r="I286" s="299">
        <f>countif(redb_table.field,H286)</f>
        <v>2</v>
      </c>
      <c r="J286" s="299" t="b">
        <v>0</v>
      </c>
      <c r="K286" s="299" t="b">
        <v>0</v>
      </c>
      <c r="L286" s="53"/>
      <c r="M286" s="53" t="s">
        <v>736</v>
      </c>
      <c r="N286" s="53"/>
      <c r="O286" s="53" t="s">
        <v>650</v>
      </c>
      <c r="P286" s="53" t="s">
        <v>902</v>
      </c>
      <c r="Q286" s="312" t="b">
        <v>0</v>
      </c>
      <c r="R286" s="300" t="b">
        <v>0</v>
      </c>
      <c r="S286" s="300" t="b">
        <v>0</v>
      </c>
      <c r="T286" s="300" t="b">
        <v>0</v>
      </c>
      <c r="U286" s="300"/>
      <c r="V286" s="300"/>
      <c r="W286" s="301"/>
      <c r="X286" s="302"/>
      <c r="Y286" s="303" t="b">
        <v>0</v>
      </c>
      <c r="Z286" s="304"/>
      <c r="AA286" s="305"/>
      <c r="AB286" s="306"/>
      <c r="AC286" s="305"/>
      <c r="AD286" s="306"/>
      <c r="AE286" s="302"/>
      <c r="AF286" s="303" t="b">
        <v>0</v>
      </c>
      <c r="AG286" s="304"/>
      <c r="AH286" s="304"/>
      <c r="AI286" s="307"/>
      <c r="AJ286" s="305"/>
      <c r="AK286" s="305"/>
      <c r="AL286" s="305"/>
      <c r="AM286" s="305"/>
      <c r="AN286" s="306"/>
      <c r="AO286" s="305"/>
      <c r="AP286" s="306"/>
      <c r="AQ286" s="302"/>
      <c r="AR286" s="302"/>
      <c r="AS286" s="302"/>
      <c r="AT286" s="302"/>
      <c r="AU286" s="302"/>
      <c r="AV286" s="302"/>
      <c r="AW286" s="302"/>
      <c r="AX286" s="302"/>
      <c r="AY286" s="302"/>
      <c r="AZ286" s="302"/>
      <c r="BA286" s="302"/>
    </row>
    <row r="287">
      <c r="A287" s="292" t="s">
        <v>1082</v>
      </c>
      <c r="B287" s="292"/>
      <c r="C287" s="292">
        <f t="shared" si="9"/>
        <v>2</v>
      </c>
      <c r="D287" s="51" t="b">
        <v>1</v>
      </c>
      <c r="E287" s="53" t="str">
        <f t="shared" si="8"/>
        <v>service_history</v>
      </c>
      <c r="F287" s="53" t="s">
        <v>653</v>
      </c>
      <c r="G287" s="53" t="s">
        <v>778</v>
      </c>
      <c r="H287" s="53" t="str">
        <f t="shared" si="1"/>
        <v>service.parcel_id</v>
      </c>
      <c r="I287" s="299">
        <f>countif(redb_table.field,H287)</f>
        <v>2</v>
      </c>
      <c r="J287" s="299" t="b">
        <v>0</v>
      </c>
      <c r="K287" s="299" t="b">
        <v>0</v>
      </c>
      <c r="L287" s="53"/>
      <c r="M287" s="53" t="s">
        <v>736</v>
      </c>
      <c r="N287" s="53"/>
      <c r="O287" s="53" t="s">
        <v>647</v>
      </c>
      <c r="P287" s="53" t="s">
        <v>778</v>
      </c>
      <c r="Q287" s="312" t="b">
        <v>0</v>
      </c>
      <c r="R287" s="300" t="b">
        <v>0</v>
      </c>
      <c r="S287" s="300" t="b">
        <v>0</v>
      </c>
      <c r="T287" s="300" t="b">
        <v>0</v>
      </c>
      <c r="U287" s="300"/>
      <c r="V287" s="300"/>
      <c r="W287" s="301"/>
      <c r="X287" s="302"/>
      <c r="Y287" s="303" t="b">
        <v>0</v>
      </c>
      <c r="Z287" s="304"/>
      <c r="AA287" s="305"/>
      <c r="AB287" s="306"/>
      <c r="AC287" s="305"/>
      <c r="AD287" s="306"/>
      <c r="AE287" s="302"/>
      <c r="AF287" s="303" t="b">
        <v>0</v>
      </c>
      <c r="AG287" s="304"/>
      <c r="AH287" s="304"/>
      <c r="AI287" s="307"/>
      <c r="AJ287" s="305"/>
      <c r="AK287" s="305"/>
      <c r="AL287" s="305"/>
      <c r="AM287" s="305"/>
      <c r="AN287" s="306"/>
      <c r="AO287" s="305"/>
      <c r="AP287" s="306"/>
      <c r="AQ287" s="302"/>
      <c r="AR287" s="302"/>
      <c r="AS287" s="302"/>
      <c r="AT287" s="302"/>
      <c r="AU287" s="302"/>
      <c r="AV287" s="302"/>
      <c r="AW287" s="302"/>
      <c r="AX287" s="302"/>
      <c r="AY287" s="302"/>
      <c r="AZ287" s="302"/>
      <c r="BA287" s="302"/>
    </row>
    <row r="288">
      <c r="A288" s="292" t="s">
        <v>1082</v>
      </c>
      <c r="B288" s="292"/>
      <c r="C288" s="292">
        <f t="shared" si="9"/>
        <v>2</v>
      </c>
      <c r="D288" s="51" t="b">
        <v>1</v>
      </c>
      <c r="E288" s="53" t="str">
        <f t="shared" si="8"/>
        <v>service_history</v>
      </c>
      <c r="F288" s="53" t="s">
        <v>653</v>
      </c>
      <c r="G288" s="53" t="s">
        <v>838</v>
      </c>
      <c r="H288" s="53" t="str">
        <f t="shared" si="1"/>
        <v>service.building_id</v>
      </c>
      <c r="I288" s="299">
        <f>countif(redb_table.field,H288)</f>
        <v>2</v>
      </c>
      <c r="J288" s="299" t="b">
        <v>0</v>
      </c>
      <c r="K288" s="299" t="b">
        <v>0</v>
      </c>
      <c r="L288" s="53"/>
      <c r="M288" s="53" t="s">
        <v>736</v>
      </c>
      <c r="N288" s="53"/>
      <c r="O288" s="53" t="s">
        <v>648</v>
      </c>
      <c r="P288" s="53" t="s">
        <v>838</v>
      </c>
      <c r="Q288" s="312" t="b">
        <v>0</v>
      </c>
      <c r="R288" s="300" t="b">
        <v>0</v>
      </c>
      <c r="S288" s="300" t="b">
        <v>0</v>
      </c>
      <c r="T288" s="300" t="b">
        <v>0</v>
      </c>
      <c r="U288" s="300"/>
      <c r="V288" s="300"/>
      <c r="W288" s="301"/>
      <c r="X288" s="302"/>
      <c r="Y288" s="303" t="b">
        <v>0</v>
      </c>
      <c r="Z288" s="304"/>
      <c r="AA288" s="305"/>
      <c r="AB288" s="306"/>
      <c r="AC288" s="305"/>
      <c r="AD288" s="306"/>
      <c r="AE288" s="302"/>
      <c r="AF288" s="303" t="b">
        <v>0</v>
      </c>
      <c r="AG288" s="304"/>
      <c r="AH288" s="304"/>
      <c r="AI288" s="307"/>
      <c r="AJ288" s="305"/>
      <c r="AK288" s="305"/>
      <c r="AL288" s="305"/>
      <c r="AM288" s="305"/>
      <c r="AN288" s="306"/>
      <c r="AO288" s="305"/>
      <c r="AP288" s="306"/>
      <c r="AQ288" s="302"/>
      <c r="AR288" s="302"/>
      <c r="AS288" s="302"/>
      <c r="AT288" s="302"/>
      <c r="AU288" s="302"/>
      <c r="AV288" s="302"/>
      <c r="AW288" s="302"/>
      <c r="AX288" s="302"/>
      <c r="AY288" s="302"/>
      <c r="AZ288" s="302"/>
      <c r="BA288" s="302"/>
    </row>
    <row r="289">
      <c r="A289" s="292" t="s">
        <v>1082</v>
      </c>
      <c r="B289" s="292"/>
      <c r="C289" s="292">
        <f t="shared" si="9"/>
        <v>2</v>
      </c>
      <c r="D289" s="51" t="b">
        <v>1</v>
      </c>
      <c r="E289" s="53" t="str">
        <f t="shared" si="8"/>
        <v>service_history</v>
      </c>
      <c r="F289" s="53" t="s">
        <v>653</v>
      </c>
      <c r="G289" s="53" t="s">
        <v>883</v>
      </c>
      <c r="H289" s="53" t="str">
        <f t="shared" si="1"/>
        <v>service.unit_id</v>
      </c>
      <c r="I289" s="299">
        <f>countif(redb_table.field,H289)</f>
        <v>2</v>
      </c>
      <c r="J289" s="299" t="b">
        <v>0</v>
      </c>
      <c r="K289" s="299" t="b">
        <v>0</v>
      </c>
      <c r="L289" s="53"/>
      <c r="M289" s="53" t="s">
        <v>736</v>
      </c>
      <c r="N289" s="53"/>
      <c r="O289" s="53" t="s">
        <v>649</v>
      </c>
      <c r="P289" s="53" t="s">
        <v>883</v>
      </c>
      <c r="Q289" s="312" t="b">
        <v>0</v>
      </c>
      <c r="R289" s="300" t="b">
        <v>0</v>
      </c>
      <c r="S289" s="300" t="b">
        <v>0</v>
      </c>
      <c r="T289" s="300" t="b">
        <v>0</v>
      </c>
      <c r="U289" s="300"/>
      <c r="V289" s="300"/>
      <c r="W289" s="301"/>
      <c r="X289" s="302"/>
      <c r="Y289" s="303" t="b">
        <v>0</v>
      </c>
      <c r="Z289" s="304"/>
      <c r="AA289" s="305"/>
      <c r="AB289" s="306"/>
      <c r="AC289" s="305"/>
      <c r="AD289" s="306"/>
      <c r="AE289" s="302"/>
      <c r="AF289" s="303" t="b">
        <v>0</v>
      </c>
      <c r="AG289" s="304"/>
      <c r="AH289" s="304"/>
      <c r="AI289" s="307"/>
      <c r="AJ289" s="305"/>
      <c r="AK289" s="305"/>
      <c r="AL289" s="305"/>
      <c r="AM289" s="305"/>
      <c r="AN289" s="306"/>
      <c r="AO289" s="305"/>
      <c r="AP289" s="306"/>
      <c r="AQ289" s="302"/>
      <c r="AR289" s="302"/>
      <c r="AS289" s="302"/>
      <c r="AT289" s="302"/>
      <c r="AU289" s="302"/>
      <c r="AV289" s="302"/>
      <c r="AW289" s="302"/>
      <c r="AX289" s="302"/>
      <c r="AY289" s="302"/>
      <c r="AZ289" s="302"/>
      <c r="BA289" s="302"/>
    </row>
    <row r="290">
      <c r="A290" s="292" t="s">
        <v>1082</v>
      </c>
      <c r="B290" s="292"/>
      <c r="C290" s="292">
        <f t="shared" si="9"/>
        <v>2</v>
      </c>
      <c r="D290" s="51" t="b">
        <v>1</v>
      </c>
      <c r="E290" s="53" t="str">
        <f t="shared" si="8"/>
        <v>service_history</v>
      </c>
      <c r="F290" s="53" t="s">
        <v>653</v>
      </c>
      <c r="G290" s="53" t="s">
        <v>793</v>
      </c>
      <c r="H290" s="53" t="str">
        <f t="shared" si="1"/>
        <v>service.owner_id</v>
      </c>
      <c r="I290" s="299">
        <f>countif(redb_table.field,H290)</f>
        <v>2</v>
      </c>
      <c r="J290" s="299" t="b">
        <v>0</v>
      </c>
      <c r="K290" s="299" t="b">
        <v>0</v>
      </c>
      <c r="L290" s="53"/>
      <c r="M290" s="53" t="s">
        <v>736</v>
      </c>
      <c r="N290" s="53"/>
      <c r="O290" s="53" t="s">
        <v>650</v>
      </c>
      <c r="P290" s="53" t="s">
        <v>902</v>
      </c>
      <c r="Q290" s="312" t="b">
        <v>0</v>
      </c>
      <c r="R290" s="300" t="b">
        <v>0</v>
      </c>
      <c r="S290" s="300" t="b">
        <v>0</v>
      </c>
      <c r="T290" s="300" t="b">
        <v>0</v>
      </c>
      <c r="U290" s="300"/>
      <c r="V290" s="300"/>
      <c r="W290" s="301"/>
      <c r="X290" s="302"/>
      <c r="Y290" s="303" t="b">
        <v>0</v>
      </c>
      <c r="Z290" s="304"/>
      <c r="AA290" s="305"/>
      <c r="AB290" s="306"/>
      <c r="AC290" s="305"/>
      <c r="AD290" s="306"/>
      <c r="AE290" s="302"/>
      <c r="AF290" s="303" t="b">
        <v>0</v>
      </c>
      <c r="AG290" s="304"/>
      <c r="AH290" s="304"/>
      <c r="AI290" s="307"/>
      <c r="AJ290" s="305"/>
      <c r="AK290" s="305"/>
      <c r="AL290" s="305"/>
      <c r="AM290" s="305"/>
      <c r="AN290" s="306"/>
      <c r="AO290" s="305"/>
      <c r="AP290" s="306"/>
      <c r="AQ290" s="302"/>
      <c r="AR290" s="302"/>
      <c r="AS290" s="302"/>
      <c r="AT290" s="302"/>
      <c r="AU290" s="302"/>
      <c r="AV290" s="302"/>
      <c r="AW290" s="302"/>
      <c r="AX290" s="302"/>
      <c r="AY290" s="302"/>
      <c r="AZ290" s="302"/>
      <c r="BA290" s="302"/>
    </row>
    <row r="291">
      <c r="A291" s="292" t="s">
        <v>1082</v>
      </c>
      <c r="B291" s="292"/>
      <c r="C291" s="292">
        <f t="shared" si="9"/>
        <v>2</v>
      </c>
      <c r="D291" s="51" t="b">
        <v>1</v>
      </c>
      <c r="E291" s="53" t="str">
        <f t="shared" si="8"/>
        <v>service_history</v>
      </c>
      <c r="F291" s="53" t="s">
        <v>653</v>
      </c>
      <c r="G291" s="53" t="s">
        <v>947</v>
      </c>
      <c r="H291" s="53" t="str">
        <f t="shared" si="1"/>
        <v>service.division_id</v>
      </c>
      <c r="I291" s="299">
        <f>countif(redb_table.field,H291)</f>
        <v>2</v>
      </c>
      <c r="J291" s="299" t="b">
        <v>0</v>
      </c>
      <c r="K291" s="299" t="b">
        <v>0</v>
      </c>
      <c r="L291" s="53"/>
      <c r="M291" s="53" t="s">
        <v>736</v>
      </c>
      <c r="N291" s="53"/>
      <c r="O291" s="53" t="s">
        <v>662</v>
      </c>
      <c r="P291" s="53" t="s">
        <v>947</v>
      </c>
      <c r="Q291" s="312" t="b">
        <v>0</v>
      </c>
      <c r="R291" s="300" t="b">
        <v>0</v>
      </c>
      <c r="S291" s="300" t="b">
        <v>0</v>
      </c>
      <c r="T291" s="300" t="b">
        <v>0</v>
      </c>
      <c r="U291" s="300"/>
      <c r="V291" s="300"/>
      <c r="W291" s="301"/>
      <c r="X291" s="302"/>
      <c r="Y291" s="303" t="b">
        <v>0</v>
      </c>
      <c r="Z291" s="304"/>
      <c r="AA291" s="305"/>
      <c r="AB291" s="306"/>
      <c r="AC291" s="305"/>
      <c r="AD291" s="306"/>
      <c r="AE291" s="302"/>
      <c r="AF291" s="303" t="b">
        <v>0</v>
      </c>
      <c r="AG291" s="304"/>
      <c r="AH291" s="304"/>
      <c r="AI291" s="307"/>
      <c r="AJ291" s="305"/>
      <c r="AK291" s="305"/>
      <c r="AL291" s="305"/>
      <c r="AM291" s="305"/>
      <c r="AN291" s="306"/>
      <c r="AO291" s="305"/>
      <c r="AP291" s="306"/>
      <c r="AQ291" s="302"/>
      <c r="AR291" s="302"/>
      <c r="AS291" s="302"/>
      <c r="AT291" s="302"/>
      <c r="AU291" s="302"/>
      <c r="AV291" s="302"/>
      <c r="AW291" s="302"/>
      <c r="AX291" s="302"/>
      <c r="AY291" s="302"/>
      <c r="AZ291" s="302"/>
      <c r="BA291" s="302"/>
    </row>
    <row r="292">
      <c r="A292" s="292" t="s">
        <v>1082</v>
      </c>
      <c r="B292" s="292"/>
      <c r="C292" s="292">
        <f t="shared" si="9"/>
        <v>2</v>
      </c>
      <c r="D292" s="51" t="b">
        <v>1</v>
      </c>
      <c r="E292" s="53" t="str">
        <f t="shared" si="8"/>
        <v>service_history</v>
      </c>
      <c r="F292" s="53" t="s">
        <v>653</v>
      </c>
      <c r="G292" s="53" t="s">
        <v>949</v>
      </c>
      <c r="H292" s="53" t="str">
        <f t="shared" si="1"/>
        <v>service.service_type_id</v>
      </c>
      <c r="I292" s="299">
        <f>countif(redb_table.field,H292)</f>
        <v>2</v>
      </c>
      <c r="J292" s="299" t="b">
        <v>0</v>
      </c>
      <c r="K292" s="299" t="b">
        <v>0</v>
      </c>
      <c r="L292" s="53"/>
      <c r="M292" s="53" t="s">
        <v>736</v>
      </c>
      <c r="N292" s="53"/>
      <c r="O292" s="53" t="s">
        <v>663</v>
      </c>
      <c r="P292" s="53" t="s">
        <v>949</v>
      </c>
      <c r="Q292" s="312" t="b">
        <v>0</v>
      </c>
      <c r="R292" s="300" t="b">
        <v>0</v>
      </c>
      <c r="S292" s="300" t="b">
        <v>0</v>
      </c>
      <c r="T292" s="300" t="b">
        <v>0</v>
      </c>
      <c r="U292" s="300"/>
      <c r="V292" s="300"/>
      <c r="W292" s="301"/>
      <c r="X292" s="302"/>
      <c r="Y292" s="303" t="b">
        <v>0</v>
      </c>
      <c r="Z292" s="304"/>
      <c r="AA292" s="305"/>
      <c r="AB292" s="306"/>
      <c r="AC292" s="305"/>
      <c r="AD292" s="306"/>
      <c r="AE292" s="302"/>
      <c r="AF292" s="303" t="b">
        <v>0</v>
      </c>
      <c r="AG292" s="304"/>
      <c r="AH292" s="304"/>
      <c r="AI292" s="307"/>
      <c r="AJ292" s="305"/>
      <c r="AK292" s="305"/>
      <c r="AL292" s="305"/>
      <c r="AM292" s="305"/>
      <c r="AN292" s="306"/>
      <c r="AO292" s="305"/>
      <c r="AP292" s="306"/>
      <c r="AQ292" s="302"/>
      <c r="AR292" s="302"/>
      <c r="AS292" s="302"/>
      <c r="AT292" s="302"/>
      <c r="AU292" s="302"/>
      <c r="AV292" s="302"/>
      <c r="AW292" s="302"/>
      <c r="AX292" s="302"/>
      <c r="AY292" s="302"/>
      <c r="AZ292" s="302"/>
      <c r="BA292" s="302"/>
    </row>
    <row r="293">
      <c r="A293" s="292" t="s">
        <v>1082</v>
      </c>
      <c r="B293" s="292"/>
      <c r="C293" s="292">
        <f t="shared" si="9"/>
        <v>2</v>
      </c>
      <c r="D293" s="51" t="b">
        <v>1</v>
      </c>
      <c r="E293" s="53" t="str">
        <f t="shared" si="8"/>
        <v>service_history</v>
      </c>
      <c r="F293" s="53" t="s">
        <v>653</v>
      </c>
      <c r="G293" s="53" t="s">
        <v>950</v>
      </c>
      <c r="H293" s="53" t="str">
        <f t="shared" si="1"/>
        <v>service.fee_id</v>
      </c>
      <c r="I293" s="299">
        <f>countif(redb_table.field,H293)</f>
        <v>2</v>
      </c>
      <c r="J293" s="299" t="b">
        <v>0</v>
      </c>
      <c r="K293" s="299" t="b">
        <v>0</v>
      </c>
      <c r="L293" s="53"/>
      <c r="M293" s="53" t="s">
        <v>736</v>
      </c>
      <c r="N293" s="53"/>
      <c r="O293" s="53" t="s">
        <v>658</v>
      </c>
      <c r="P293" s="53" t="s">
        <v>950</v>
      </c>
      <c r="Q293" s="312" t="b">
        <v>0</v>
      </c>
      <c r="R293" s="300" t="b">
        <v>0</v>
      </c>
      <c r="S293" s="300" t="b">
        <v>0</v>
      </c>
      <c r="T293" s="300" t="b">
        <v>0</v>
      </c>
      <c r="U293" s="300"/>
      <c r="V293" s="300"/>
      <c r="W293" s="301"/>
      <c r="X293" s="302"/>
      <c r="Y293" s="303" t="b">
        <v>0</v>
      </c>
      <c r="Z293" s="304"/>
      <c r="AA293" s="305"/>
      <c r="AB293" s="306"/>
      <c r="AC293" s="305"/>
      <c r="AD293" s="306"/>
      <c r="AE293" s="302"/>
      <c r="AF293" s="303" t="b">
        <v>0</v>
      </c>
      <c r="AG293" s="304"/>
      <c r="AH293" s="304"/>
      <c r="AI293" s="307"/>
      <c r="AJ293" s="305"/>
      <c r="AK293" s="305"/>
      <c r="AL293" s="305"/>
      <c r="AM293" s="305"/>
      <c r="AN293" s="306"/>
      <c r="AO293" s="305"/>
      <c r="AP293" s="306"/>
      <c r="AQ293" s="302"/>
      <c r="AR293" s="302"/>
      <c r="AS293" s="302"/>
      <c r="AT293" s="302"/>
      <c r="AU293" s="302"/>
      <c r="AV293" s="302"/>
      <c r="AW293" s="302"/>
      <c r="AX293" s="302"/>
      <c r="AY293" s="302"/>
      <c r="AZ293" s="302"/>
      <c r="BA293" s="302"/>
    </row>
    <row r="294">
      <c r="A294" s="292" t="s">
        <v>1082</v>
      </c>
      <c r="B294" s="292"/>
      <c r="C294" s="292">
        <f t="shared" si="9"/>
        <v>1</v>
      </c>
      <c r="D294" s="51" t="b">
        <v>1</v>
      </c>
      <c r="E294" s="53" t="str">
        <f t="shared" si="8"/>
        <v>condemnation_history</v>
      </c>
      <c r="F294" s="53" t="s">
        <v>654</v>
      </c>
      <c r="G294" s="53" t="s">
        <v>958</v>
      </c>
      <c r="H294" s="53" t="str">
        <f t="shared" si="1"/>
        <v>condemnation.inspection_id</v>
      </c>
      <c r="I294" s="299">
        <f>countif(redb_table.field,H294)</f>
        <v>2</v>
      </c>
      <c r="J294" s="299" t="b">
        <v>0</v>
      </c>
      <c r="K294" s="299" t="b">
        <v>0</v>
      </c>
      <c r="L294" s="53"/>
      <c r="M294" s="53" t="s">
        <v>736</v>
      </c>
      <c r="N294" s="53"/>
      <c r="O294" s="53" t="s">
        <v>655</v>
      </c>
      <c r="P294" s="53" t="s">
        <v>958</v>
      </c>
      <c r="Q294" s="312" t="b">
        <v>0</v>
      </c>
      <c r="R294" s="300" t="b">
        <v>0</v>
      </c>
      <c r="S294" s="300" t="b">
        <v>0</v>
      </c>
      <c r="T294" s="300" t="b">
        <v>0</v>
      </c>
      <c r="U294" s="300"/>
      <c r="V294" s="300"/>
      <c r="W294" s="301"/>
      <c r="X294" s="302"/>
      <c r="Y294" s="303" t="b">
        <v>0</v>
      </c>
      <c r="Z294" s="304"/>
      <c r="AA294" s="305"/>
      <c r="AB294" s="306"/>
      <c r="AC294" s="305"/>
      <c r="AD294" s="306"/>
      <c r="AE294" s="302"/>
      <c r="AF294" s="303" t="b">
        <v>0</v>
      </c>
      <c r="AG294" s="304"/>
      <c r="AH294" s="304"/>
      <c r="AI294" s="307"/>
      <c r="AJ294" s="305"/>
      <c r="AK294" s="305"/>
      <c r="AL294" s="305"/>
      <c r="AM294" s="305"/>
      <c r="AN294" s="306"/>
      <c r="AO294" s="305"/>
      <c r="AP294" s="306"/>
      <c r="AQ294" s="302"/>
      <c r="AR294" s="302"/>
      <c r="AS294" s="302"/>
      <c r="AT294" s="302"/>
      <c r="AU294" s="302"/>
      <c r="AV294" s="302"/>
      <c r="AW294" s="302"/>
      <c r="AX294" s="302"/>
      <c r="AY294" s="302"/>
      <c r="AZ294" s="302"/>
      <c r="BA294" s="302"/>
    </row>
    <row r="295">
      <c r="A295" s="292" t="s">
        <v>1082</v>
      </c>
      <c r="B295" s="292"/>
      <c r="C295" s="292">
        <f t="shared" si="9"/>
        <v>2</v>
      </c>
      <c r="D295" s="51" t="b">
        <v>1</v>
      </c>
      <c r="E295" s="53" t="str">
        <f t="shared" si="8"/>
        <v>inspection_history</v>
      </c>
      <c r="F295" s="53" t="s">
        <v>655</v>
      </c>
      <c r="G295" s="53" t="s">
        <v>838</v>
      </c>
      <c r="H295" s="53" t="str">
        <f t="shared" si="1"/>
        <v>inspection.building_id</v>
      </c>
      <c r="I295" s="299">
        <f>countif(redb_table.field,H295)</f>
        <v>2</v>
      </c>
      <c r="J295" s="299" t="b">
        <v>0</v>
      </c>
      <c r="K295" s="299" t="b">
        <v>0</v>
      </c>
      <c r="L295" s="53"/>
      <c r="M295" s="53" t="s">
        <v>736</v>
      </c>
      <c r="N295" s="53"/>
      <c r="O295" s="53" t="s">
        <v>648</v>
      </c>
      <c r="P295" s="53" t="s">
        <v>838</v>
      </c>
      <c r="Q295" s="312" t="b">
        <v>0</v>
      </c>
      <c r="R295" s="300" t="b">
        <v>0</v>
      </c>
      <c r="S295" s="300" t="b">
        <v>0</v>
      </c>
      <c r="T295" s="300" t="b">
        <v>0</v>
      </c>
      <c r="U295" s="300"/>
      <c r="V295" s="300"/>
      <c r="W295" s="301"/>
      <c r="X295" s="302"/>
      <c r="Y295" s="303" t="b">
        <v>0</v>
      </c>
      <c r="Z295" s="304"/>
      <c r="AA295" s="305"/>
      <c r="AB295" s="306"/>
      <c r="AC295" s="305"/>
      <c r="AD295" s="306"/>
      <c r="AE295" s="302"/>
      <c r="AF295" s="303" t="b">
        <v>0</v>
      </c>
      <c r="AG295" s="304"/>
      <c r="AH295" s="304"/>
      <c r="AI295" s="307"/>
      <c r="AJ295" s="305"/>
      <c r="AK295" s="305"/>
      <c r="AL295" s="305"/>
      <c r="AM295" s="305"/>
      <c r="AN295" s="306"/>
      <c r="AO295" s="305"/>
      <c r="AP295" s="306"/>
      <c r="AQ295" s="302"/>
      <c r="AR295" s="302"/>
      <c r="AS295" s="302"/>
      <c r="AT295" s="302"/>
      <c r="AU295" s="302"/>
      <c r="AV295" s="302"/>
      <c r="AW295" s="302"/>
      <c r="AX295" s="302"/>
      <c r="AY295" s="302"/>
      <c r="AZ295" s="302"/>
      <c r="BA295" s="302"/>
    </row>
    <row r="296">
      <c r="A296" s="292" t="s">
        <v>1082</v>
      </c>
      <c r="B296" s="292"/>
      <c r="C296" s="292">
        <f t="shared" si="9"/>
        <v>2</v>
      </c>
      <c r="D296" s="51" t="b">
        <v>1</v>
      </c>
      <c r="E296" s="53" t="str">
        <f t="shared" si="8"/>
        <v>inspection_history</v>
      </c>
      <c r="F296" s="53" t="s">
        <v>655</v>
      </c>
      <c r="G296" s="53" t="s">
        <v>966</v>
      </c>
      <c r="H296" s="53" t="str">
        <f t="shared" si="1"/>
        <v>inspection.inspection_type_id</v>
      </c>
      <c r="I296" s="299">
        <f>countif(redb_table.field,H296)</f>
        <v>2</v>
      </c>
      <c r="J296" s="299" t="b">
        <v>0</v>
      </c>
      <c r="K296" s="299" t="b">
        <v>0</v>
      </c>
      <c r="L296" s="53"/>
      <c r="M296" s="53" t="s">
        <v>736</v>
      </c>
      <c r="N296" s="53"/>
      <c r="O296" s="53" t="s">
        <v>667</v>
      </c>
      <c r="P296" s="53" t="s">
        <v>966</v>
      </c>
      <c r="Q296" s="312" t="b">
        <v>0</v>
      </c>
      <c r="R296" s="300" t="b">
        <v>0</v>
      </c>
      <c r="S296" s="300" t="b">
        <v>0</v>
      </c>
      <c r="T296" s="300" t="b">
        <v>0</v>
      </c>
      <c r="U296" s="300"/>
      <c r="V296" s="300"/>
      <c r="W296" s="301"/>
      <c r="X296" s="302"/>
      <c r="Y296" s="303" t="b">
        <v>0</v>
      </c>
      <c r="Z296" s="304"/>
      <c r="AA296" s="305"/>
      <c r="AB296" s="306"/>
      <c r="AC296" s="305"/>
      <c r="AD296" s="306"/>
      <c r="AE296" s="302"/>
      <c r="AF296" s="303" t="b">
        <v>0</v>
      </c>
      <c r="AG296" s="304"/>
      <c r="AH296" s="304"/>
      <c r="AI296" s="307"/>
      <c r="AJ296" s="305"/>
      <c r="AK296" s="305"/>
      <c r="AL296" s="305"/>
      <c r="AM296" s="305"/>
      <c r="AN296" s="306"/>
      <c r="AO296" s="305"/>
      <c r="AP296" s="306"/>
      <c r="AQ296" s="302"/>
      <c r="AR296" s="302"/>
      <c r="AS296" s="302"/>
      <c r="AT296" s="302"/>
      <c r="AU296" s="302"/>
      <c r="AV296" s="302"/>
      <c r="AW296" s="302"/>
      <c r="AX296" s="302"/>
      <c r="AY296" s="302"/>
      <c r="AZ296" s="302"/>
      <c r="BA296" s="302"/>
    </row>
    <row r="297">
      <c r="A297" s="292" t="s">
        <v>1082</v>
      </c>
      <c r="B297" s="292"/>
      <c r="C297" s="292">
        <f t="shared" si="9"/>
        <v>1</v>
      </c>
      <c r="D297" s="51" t="b">
        <v>1</v>
      </c>
      <c r="E297" s="53" t="str">
        <f t="shared" si="8"/>
        <v>assessment_history</v>
      </c>
      <c r="F297" s="53" t="s">
        <v>656</v>
      </c>
      <c r="G297" s="53" t="s">
        <v>778</v>
      </c>
      <c r="H297" s="53" t="str">
        <f t="shared" si="1"/>
        <v>assessment.parcel_id</v>
      </c>
      <c r="I297" s="299">
        <f>countif(redb_table.field,H297)</f>
        <v>2</v>
      </c>
      <c r="J297" s="299" t="b">
        <v>0</v>
      </c>
      <c r="K297" s="299" t="b">
        <v>0</v>
      </c>
      <c r="L297" s="53"/>
      <c r="M297" s="53" t="s">
        <v>736</v>
      </c>
      <c r="N297" s="53"/>
      <c r="O297" s="53" t="s">
        <v>647</v>
      </c>
      <c r="P297" s="53" t="s">
        <v>778</v>
      </c>
      <c r="Q297" s="312" t="b">
        <v>0</v>
      </c>
      <c r="R297" s="300" t="b">
        <v>0</v>
      </c>
      <c r="S297" s="300" t="b">
        <v>0</v>
      </c>
      <c r="T297" s="300" t="b">
        <v>0</v>
      </c>
      <c r="U297" s="300"/>
      <c r="V297" s="300"/>
      <c r="W297" s="301"/>
      <c r="X297" s="302"/>
      <c r="Y297" s="303" t="b">
        <v>0</v>
      </c>
      <c r="Z297" s="304"/>
      <c r="AA297" s="305"/>
      <c r="AB297" s="306"/>
      <c r="AC297" s="305"/>
      <c r="AD297" s="306"/>
      <c r="AE297" s="302"/>
      <c r="AF297" s="303" t="b">
        <v>0</v>
      </c>
      <c r="AG297" s="304"/>
      <c r="AH297" s="304"/>
      <c r="AI297" s="307"/>
      <c r="AJ297" s="305"/>
      <c r="AK297" s="305"/>
      <c r="AL297" s="305"/>
      <c r="AM297" s="305"/>
      <c r="AN297" s="306"/>
      <c r="AO297" s="305"/>
      <c r="AP297" s="306"/>
      <c r="AQ297" s="302"/>
      <c r="AR297" s="302"/>
      <c r="AS297" s="302"/>
      <c r="AT297" s="302"/>
      <c r="AU297" s="302"/>
      <c r="AV297" s="302"/>
      <c r="AW297" s="302"/>
      <c r="AX297" s="302"/>
      <c r="AY297" s="302"/>
      <c r="AZ297" s="302"/>
      <c r="BA297" s="302"/>
    </row>
    <row r="298">
      <c r="A298" s="292" t="s">
        <v>1082</v>
      </c>
      <c r="B298" s="292"/>
      <c r="C298" s="292">
        <f t="shared" si="9"/>
        <v>2</v>
      </c>
      <c r="D298" s="51" t="b">
        <v>1</v>
      </c>
      <c r="E298" s="53" t="str">
        <f t="shared" si="8"/>
        <v>tax_delinquency_history</v>
      </c>
      <c r="F298" s="53" t="s">
        <v>998</v>
      </c>
      <c r="G298" s="53" t="s">
        <v>902</v>
      </c>
      <c r="H298" s="53" t="str">
        <f t="shared" si="1"/>
        <v>tax_delinquency.legal_entity_id</v>
      </c>
      <c r="I298" s="299">
        <f>countif(redb_table.field,H298)</f>
        <v>2</v>
      </c>
      <c r="J298" s="299" t="b">
        <v>0</v>
      </c>
      <c r="K298" s="299" t="b">
        <v>0</v>
      </c>
      <c r="L298" s="53"/>
      <c r="M298" s="53" t="s">
        <v>736</v>
      </c>
      <c r="N298" s="53"/>
      <c r="O298" s="53" t="s">
        <v>650</v>
      </c>
      <c r="P298" s="53" t="s">
        <v>902</v>
      </c>
      <c r="Q298" s="312" t="b">
        <v>0</v>
      </c>
      <c r="R298" s="300" t="b">
        <v>0</v>
      </c>
      <c r="S298" s="300" t="b">
        <v>0</v>
      </c>
      <c r="T298" s="300" t="b">
        <v>0</v>
      </c>
      <c r="U298" s="300"/>
      <c r="V298" s="300"/>
      <c r="W298" s="301"/>
      <c r="X298" s="302"/>
      <c r="Y298" s="303" t="b">
        <v>0</v>
      </c>
      <c r="Z298" s="304"/>
      <c r="AA298" s="305"/>
      <c r="AB298" s="306"/>
      <c r="AC298" s="305"/>
      <c r="AD298" s="306"/>
      <c r="AE298" s="302"/>
      <c r="AF298" s="303" t="b">
        <v>0</v>
      </c>
      <c r="AG298" s="304"/>
      <c r="AH298" s="304"/>
      <c r="AI298" s="307"/>
      <c r="AJ298" s="305"/>
      <c r="AK298" s="305"/>
      <c r="AL298" s="305"/>
      <c r="AM298" s="305"/>
      <c r="AN298" s="306"/>
      <c r="AO298" s="305"/>
      <c r="AP298" s="306"/>
      <c r="AQ298" s="302"/>
      <c r="AR298" s="302"/>
      <c r="AS298" s="302"/>
      <c r="AT298" s="302"/>
      <c r="AU298" s="302"/>
      <c r="AV298" s="302"/>
      <c r="AW298" s="302"/>
      <c r="AX298" s="302"/>
      <c r="AY298" s="302"/>
      <c r="AZ298" s="302"/>
      <c r="BA298" s="302"/>
    </row>
    <row r="299">
      <c r="A299" s="292" t="s">
        <v>1082</v>
      </c>
      <c r="B299" s="292"/>
      <c r="C299" s="292">
        <f t="shared" si="9"/>
        <v>1</v>
      </c>
      <c r="D299" s="51" t="b">
        <v>1</v>
      </c>
      <c r="E299" s="53" t="str">
        <f t="shared" si="8"/>
        <v>municipal_parcel_id_mapping_history</v>
      </c>
      <c r="F299" s="53" t="s">
        <v>646</v>
      </c>
      <c r="G299" s="53" t="s">
        <v>778</v>
      </c>
      <c r="H299" s="53" t="str">
        <f t="shared" si="1"/>
        <v>municipal_parcel_id_mapping.parcel_id</v>
      </c>
      <c r="I299" s="299">
        <f>countif(redb_table.field,H299)</f>
        <v>1</v>
      </c>
      <c r="J299" s="299" t="b">
        <v>0</v>
      </c>
      <c r="K299" s="299" t="b">
        <v>0</v>
      </c>
      <c r="L299" s="53"/>
      <c r="M299" s="53" t="s">
        <v>736</v>
      </c>
      <c r="N299" s="53"/>
      <c r="O299" s="53" t="s">
        <v>647</v>
      </c>
      <c r="P299" s="53" t="s">
        <v>778</v>
      </c>
      <c r="Q299" s="312" t="b">
        <v>0</v>
      </c>
      <c r="R299" s="300" t="b">
        <v>0</v>
      </c>
      <c r="S299" s="300" t="b">
        <v>0</v>
      </c>
      <c r="T299" s="300" t="b">
        <v>0</v>
      </c>
      <c r="U299" s="300"/>
      <c r="V299" s="300"/>
      <c r="W299" s="301"/>
      <c r="X299" s="302"/>
      <c r="Y299" s="303" t="b">
        <v>0</v>
      </c>
      <c r="Z299" s="304"/>
      <c r="AA299" s="305"/>
      <c r="AB299" s="306"/>
      <c r="AC299" s="305"/>
      <c r="AD299" s="306"/>
      <c r="AE299" s="302"/>
      <c r="AF299" s="303" t="b">
        <v>0</v>
      </c>
      <c r="AG299" s="304"/>
      <c r="AH299" s="304"/>
      <c r="AI299" s="307"/>
      <c r="AJ299" s="305"/>
      <c r="AK299" s="305"/>
      <c r="AL299" s="305"/>
      <c r="AM299" s="305"/>
      <c r="AN299" s="306"/>
      <c r="AO299" s="305"/>
      <c r="AP299" s="306"/>
      <c r="AQ299" s="302"/>
      <c r="AR299" s="302"/>
      <c r="AS299" s="302"/>
      <c r="AT299" s="302"/>
      <c r="AU299" s="302"/>
      <c r="AV299" s="302"/>
      <c r="AW299" s="302"/>
      <c r="AX299" s="302"/>
      <c r="AY299" s="302"/>
      <c r="AZ299" s="302"/>
      <c r="BA299" s="302"/>
    </row>
    <row r="300">
      <c r="A300" s="292" t="s">
        <v>1082</v>
      </c>
      <c r="B300" s="292"/>
      <c r="C300" s="292">
        <f t="shared" si="9"/>
        <v>1</v>
      </c>
      <c r="D300" s="51" t="b">
        <v>1</v>
      </c>
      <c r="E300" s="53" t="str">
        <f t="shared" si="8"/>
        <v>municipal_parcel_id_mapping_history</v>
      </c>
      <c r="F300" s="53" t="s">
        <v>646</v>
      </c>
      <c r="G300" s="53" t="s">
        <v>798</v>
      </c>
      <c r="H300" s="53" t="str">
        <f t="shared" si="1"/>
        <v>municipal_parcel_id_mapping.municipality_id</v>
      </c>
      <c r="I300" s="299">
        <f>countif(redb_table.field,H300)</f>
        <v>1</v>
      </c>
      <c r="J300" s="299" t="b">
        <v>0</v>
      </c>
      <c r="K300" s="299" t="b">
        <v>0</v>
      </c>
      <c r="L300" s="53"/>
      <c r="M300" s="53" t="s">
        <v>736</v>
      </c>
      <c r="N300" s="53"/>
      <c r="O300" s="53" t="s">
        <v>661</v>
      </c>
      <c r="P300" s="53" t="s">
        <v>798</v>
      </c>
      <c r="Q300" s="312" t="b">
        <v>0</v>
      </c>
      <c r="R300" s="300" t="b">
        <v>0</v>
      </c>
      <c r="S300" s="300" t="b">
        <v>0</v>
      </c>
      <c r="T300" s="300" t="b">
        <v>0</v>
      </c>
      <c r="U300" s="300"/>
      <c r="V300" s="300"/>
      <c r="W300" s="301"/>
      <c r="X300" s="302"/>
      <c r="Y300" s="303" t="b">
        <v>0</v>
      </c>
      <c r="Z300" s="304"/>
      <c r="AA300" s="305"/>
      <c r="AB300" s="306"/>
      <c r="AC300" s="305"/>
      <c r="AD300" s="306"/>
      <c r="AE300" s="302"/>
      <c r="AF300" s="303" t="b">
        <v>0</v>
      </c>
      <c r="AG300" s="304"/>
      <c r="AH300" s="304"/>
      <c r="AI300" s="307"/>
      <c r="AJ300" s="305"/>
      <c r="AK300" s="305"/>
      <c r="AL300" s="305"/>
      <c r="AM300" s="305"/>
      <c r="AN300" s="306"/>
      <c r="AO300" s="305"/>
      <c r="AP300" s="306"/>
      <c r="AQ300" s="302"/>
      <c r="AR300" s="302"/>
      <c r="AS300" s="302"/>
      <c r="AT300" s="302"/>
      <c r="AU300" s="302"/>
      <c r="AV300" s="302"/>
      <c r="AW300" s="302"/>
      <c r="AX300" s="302"/>
      <c r="AY300" s="302"/>
      <c r="AZ300" s="302"/>
      <c r="BA300" s="302"/>
    </row>
    <row r="301">
      <c r="A301" s="292"/>
      <c r="B301" s="292"/>
      <c r="C301" s="292">
        <f t="shared" si="9"/>
        <v>2</v>
      </c>
      <c r="D301" s="51" t="b">
        <v>1</v>
      </c>
      <c r="E301" s="53" t="str">
        <f t="shared" si="8"/>
        <v>_history</v>
      </c>
      <c r="F301" s="53"/>
      <c r="G301" s="53"/>
      <c r="H301" s="53" t="str">
        <f t="shared" si="1"/>
        <v>.</v>
      </c>
      <c r="I301" s="299">
        <f>countif(redb_table.field,H301)</f>
        <v>5</v>
      </c>
      <c r="J301" s="299" t="b">
        <v>0</v>
      </c>
      <c r="K301" s="299" t="b">
        <v>0</v>
      </c>
      <c r="L301" s="53"/>
      <c r="M301" s="53"/>
      <c r="N301" s="53"/>
      <c r="O301" s="53"/>
      <c r="P301" s="53"/>
      <c r="Q301" s="312" t="b">
        <v>0</v>
      </c>
      <c r="R301" s="300" t="b">
        <v>0</v>
      </c>
      <c r="S301" s="300" t="b">
        <v>0</v>
      </c>
      <c r="T301" s="300" t="b">
        <v>0</v>
      </c>
      <c r="U301" s="300"/>
      <c r="V301" s="300"/>
      <c r="W301" s="301"/>
      <c r="X301" s="302"/>
      <c r="Y301" s="303" t="b">
        <v>0</v>
      </c>
      <c r="Z301" s="304"/>
      <c r="AA301" s="305"/>
      <c r="AB301" s="306"/>
      <c r="AC301" s="305"/>
      <c r="AD301" s="306"/>
      <c r="AE301" s="302"/>
      <c r="AF301" s="303" t="b">
        <v>0</v>
      </c>
      <c r="AG301" s="304"/>
      <c r="AH301" s="304"/>
      <c r="AI301" s="307"/>
      <c r="AJ301" s="305"/>
      <c r="AK301" s="305"/>
      <c r="AL301" s="305"/>
      <c r="AM301" s="305"/>
      <c r="AN301" s="306"/>
      <c r="AO301" s="305"/>
      <c r="AP301" s="306"/>
      <c r="AQ301" s="302"/>
      <c r="AR301" s="302"/>
      <c r="AS301" s="302"/>
      <c r="AT301" s="302"/>
      <c r="AU301" s="302"/>
      <c r="AV301" s="302"/>
      <c r="AW301" s="302"/>
      <c r="AX301" s="302"/>
      <c r="AY301" s="302"/>
      <c r="AZ301" s="302"/>
      <c r="BA301" s="302"/>
    </row>
    <row r="302">
      <c r="A302" s="292"/>
      <c r="B302" s="292"/>
      <c r="C302" s="292">
        <f t="shared" si="9"/>
        <v>2</v>
      </c>
      <c r="D302" s="51" t="b">
        <v>1</v>
      </c>
      <c r="E302" s="53" t="str">
        <f t="shared" si="8"/>
        <v>_history</v>
      </c>
      <c r="F302" s="53"/>
      <c r="G302" s="53"/>
      <c r="H302" s="53" t="str">
        <f t="shared" si="1"/>
        <v>.</v>
      </c>
      <c r="I302" s="299">
        <f>countif(redb_table.field,H302)</f>
        <v>5</v>
      </c>
      <c r="J302" s="299" t="b">
        <v>0</v>
      </c>
      <c r="K302" s="299" t="b">
        <v>0</v>
      </c>
      <c r="L302" s="53"/>
      <c r="M302" s="53"/>
      <c r="N302" s="53"/>
      <c r="O302" s="53"/>
      <c r="P302" s="53"/>
      <c r="Q302" s="312" t="b">
        <v>0</v>
      </c>
      <c r="R302" s="300" t="b">
        <v>0</v>
      </c>
      <c r="S302" s="300" t="b">
        <v>0</v>
      </c>
      <c r="T302" s="300" t="b">
        <v>0</v>
      </c>
      <c r="U302" s="300"/>
      <c r="V302" s="300"/>
      <c r="W302" s="301"/>
      <c r="X302" s="302"/>
      <c r="Y302" s="303" t="b">
        <v>0</v>
      </c>
      <c r="Z302" s="304"/>
      <c r="AA302" s="305"/>
      <c r="AB302" s="306"/>
      <c r="AC302" s="305"/>
      <c r="AD302" s="306"/>
      <c r="AE302" s="302"/>
      <c r="AF302" s="303" t="b">
        <v>0</v>
      </c>
      <c r="AG302" s="304"/>
      <c r="AH302" s="304"/>
      <c r="AI302" s="307"/>
      <c r="AJ302" s="305"/>
      <c r="AK302" s="305"/>
      <c r="AL302" s="305"/>
      <c r="AM302" s="305"/>
      <c r="AN302" s="306"/>
      <c r="AO302" s="305"/>
      <c r="AP302" s="306"/>
      <c r="AQ302" s="302"/>
      <c r="AR302" s="302"/>
      <c r="AS302" s="302"/>
      <c r="AT302" s="302"/>
      <c r="AU302" s="302"/>
      <c r="AV302" s="302"/>
      <c r="AW302" s="302"/>
      <c r="AX302" s="302"/>
      <c r="AY302" s="302"/>
      <c r="AZ302" s="302"/>
      <c r="BA302" s="302"/>
    </row>
    <row r="303">
      <c r="A303" s="292" t="s">
        <v>777</v>
      </c>
      <c r="B303" s="292"/>
      <c r="C303" s="292">
        <f t="shared" si="9"/>
        <v>1</v>
      </c>
      <c r="D303" s="51" t="b">
        <v>1</v>
      </c>
      <c r="E303" s="53" t="str">
        <f t="shared" si="8"/>
        <v>county_id_mapping_history</v>
      </c>
      <c r="F303" s="53" t="s">
        <v>733</v>
      </c>
      <c r="G303" s="53" t="s">
        <v>734</v>
      </c>
      <c r="H303" s="53" t="str">
        <f t="shared" si="1"/>
        <v>county_id_mapping.county_id</v>
      </c>
      <c r="I303" s="299">
        <f>countif(redb_table.field,H303)</f>
        <v>1</v>
      </c>
      <c r="J303" s="299" t="b">
        <v>0</v>
      </c>
      <c r="K303" s="299" t="b">
        <v>0</v>
      </c>
      <c r="L303" s="53" t="s">
        <v>79</v>
      </c>
      <c r="M303" s="53" t="s">
        <v>1146</v>
      </c>
      <c r="N303" s="53"/>
      <c r="O303" s="53"/>
      <c r="P303" s="53"/>
      <c r="Q303" s="312" t="b">
        <v>1</v>
      </c>
      <c r="R303" s="300" t="b">
        <v>0</v>
      </c>
      <c r="S303" s="300" t="b">
        <v>0</v>
      </c>
      <c r="T303" s="300" t="b">
        <v>0</v>
      </c>
      <c r="U303" s="300"/>
      <c r="V303" s="300"/>
      <c r="W303" s="301"/>
      <c r="X303" s="302"/>
      <c r="Y303" s="303" t="b">
        <v>0</v>
      </c>
      <c r="Z303" s="304"/>
      <c r="AA303" s="305"/>
      <c r="AB303" s="306"/>
      <c r="AC303" s="305"/>
      <c r="AD303" s="306"/>
      <c r="AE303" s="302"/>
      <c r="AF303" s="303" t="b">
        <f t="shared" ref="AF303:AF305" si="10">D303</f>
        <v>1</v>
      </c>
      <c r="AG303" s="304"/>
      <c r="AH303" s="304"/>
      <c r="AI303" s="307"/>
      <c r="AJ303" s="305"/>
      <c r="AK303" s="305"/>
      <c r="AL303" s="305"/>
      <c r="AM303" s="305"/>
      <c r="AN303" s="306"/>
      <c r="AO303" s="305"/>
      <c r="AP303" s="306"/>
      <c r="AQ303" s="302"/>
      <c r="AR303" s="302"/>
      <c r="AS303" s="302"/>
      <c r="AT303" s="302"/>
      <c r="AU303" s="302"/>
      <c r="AV303" s="302"/>
      <c r="AW303" s="302"/>
      <c r="AX303" s="302"/>
      <c r="AY303" s="302"/>
      <c r="AZ303" s="302"/>
      <c r="BA303" s="302"/>
    </row>
    <row r="304">
      <c r="A304" s="292" t="s">
        <v>777</v>
      </c>
      <c r="B304" s="292"/>
      <c r="C304" s="292">
        <f t="shared" si="9"/>
        <v>1</v>
      </c>
      <c r="D304" s="51" t="b">
        <v>1</v>
      </c>
      <c r="E304" s="53" t="str">
        <f t="shared" si="8"/>
        <v>county_id_mapping_history</v>
      </c>
      <c r="F304" s="53" t="s">
        <v>733</v>
      </c>
      <c r="G304" s="53" t="s">
        <v>1148</v>
      </c>
      <c r="H304" s="53" t="str">
        <f t="shared" si="1"/>
        <v>county_id_mapping.county_entiry_id_type</v>
      </c>
      <c r="I304" s="299">
        <f>countif(redb_table.field,H304)</f>
        <v>1</v>
      </c>
      <c r="J304" s="299" t="b">
        <v>0</v>
      </c>
      <c r="K304" s="299" t="b">
        <v>0</v>
      </c>
      <c r="L304" s="53" t="s">
        <v>79</v>
      </c>
      <c r="M304" s="53" t="s">
        <v>311</v>
      </c>
      <c r="N304" s="53"/>
      <c r="O304" s="53"/>
      <c r="P304" s="53"/>
      <c r="Q304" s="312" t="b">
        <v>1</v>
      </c>
      <c r="R304" s="300" t="b">
        <v>0</v>
      </c>
      <c r="S304" s="300" t="b">
        <v>0</v>
      </c>
      <c r="T304" s="300" t="b">
        <v>0</v>
      </c>
      <c r="U304" s="300"/>
      <c r="V304" s="300"/>
      <c r="W304" s="301"/>
      <c r="X304" s="302"/>
      <c r="Y304" s="303" t="b">
        <v>0</v>
      </c>
      <c r="Z304" s="304" t="str">
        <f t="shared" ref="Z304:Z305" si="11">if(not(Y304),"",if(#REF!,"true","false"))</f>
        <v/>
      </c>
      <c r="AA304" s="305" t="str">
        <f t="shared" ref="AA304:AA305" si="12">if(not(Y304),"",if(#REF!=#REF!,"","***"&amp;#REF!&amp;".xml &lt;?xml version=""1.0"" encoding=""UTF-8""?&gt;&lt;schema&gt;")&amp;"&lt;column comment="""" default="""" key="""&amp;Z304&amp;""" label="""&amp;#REF!&amp;""" length=""255"" nullable=""true"" originalDbColumnName="""&amp;#REF!&amp;""" originalLength=""-1"" pattern="""" precision=""-1"" talendType=""id_String"" type=""""/&gt;"&amp;if(#REF!=#REF!,"","&lt;/schema&gt;"))</f>
        <v/>
      </c>
      <c r="AB304" s="306"/>
      <c r="AC304" s="305" t="str">
        <f t="shared" ref="AC304:AC305" si="13">iferror(IFS(left(AA304,3)="***",replace(replace(replace(AA304,find(".xml",AA304),5,".xml"&amp;char(10)),1,3,""),find("&lt;schema&gt;",replace(replace(AA304,find(".xml",AA304),5,".xml"&amp;char(10)),1,3,"")),8,"&lt;schema&gt;"&amp;char(10)),right(AA304,9)="&lt;/schema&gt;",replace(AA304,find("&lt;/schema&gt;",AA304),9,char(10)&amp;"&lt;/schema&gt;"&amp;char(10))),AA304)</f>
        <v/>
      </c>
      <c r="AD304" s="306"/>
      <c r="AE304" s="302"/>
      <c r="AF304" s="303" t="b">
        <f t="shared" si="10"/>
        <v>1</v>
      </c>
      <c r="AG304" s="304"/>
      <c r="AH304" s="304" t="str">
        <f t="shared" ref="AH304:AH305" si="14">if(not(AF304),"",if(#REF!,"true","false"))</f>
        <v>#REF!</v>
      </c>
      <c r="AI304" s="307" t="str">
        <f t="array" ref="AI304">index(REDB_contr_order,match(F304,REDB_constr_tablenames,0),1)</f>
        <v>#N/A</v>
      </c>
      <c r="AJ304" s="305" t="str">
        <f t="shared" ref="AJ304:AJ305" si="15">"CREATE TABLE """&amp;F304&amp;""" ("</f>
        <v>CREATE TABLE "county_id_mapping" (</v>
      </c>
      <c r="AK304" s="319"/>
      <c r="AL304" s="319"/>
      <c r="AM304" s="305" t="str">
        <f t="shared" ref="AM304:AM305" si="16">if(not(AF304),"",if(#REF!=#REF!,"","***"&amp;#REF!&amp;".xml &lt;?xml version=""1.0"" encoding=""UTF-8""?&gt;&lt;schema&gt;")&amp;"&lt;column comment="""" default="""" key="""&amp;AH304&amp;""" label="""&amp;#REF!&amp;""" length=""255"" nullable=""true"" originalDbColumnName="""&amp;#REF!&amp;""" originalLength=""-1"" pattern="""" precision=""-1"" talendType=""id_String"" type=""""/&gt;"&amp;if(#REF!=#REF!,"","&lt;/schema&gt;"))</f>
        <v>#REF!</v>
      </c>
      <c r="AN304" s="306"/>
      <c r="AO304" s="305" t="str">
        <f t="shared" ref="AO304:AO305" si="17">iferror(IFS(left(AM304,3)="***",replace(replace(replace(AM304,find(".xml",AM304),5,".xml"&amp;char(10)),1,3,""),find("&lt;schema&gt;",replace(replace(AM304,find(".xml",AM304),5,".xml"&amp;char(10)),1,3,"")),8,"&lt;schema&gt;"&amp;char(10)),right(AM304,9)="&lt;/schema&gt;",replace(AM304,find("&lt;/schema&gt;",AM304),9,char(10)&amp;"&lt;/schema&gt;"&amp;char(10))),AM304)</f>
        <v>#REF!</v>
      </c>
      <c r="AP304" s="306"/>
      <c r="AQ304" s="302"/>
      <c r="AR304" s="302"/>
      <c r="AS304" s="302"/>
      <c r="AT304" s="302"/>
      <c r="AU304" s="302"/>
      <c r="AV304" s="302"/>
      <c r="AW304" s="302"/>
      <c r="AX304" s="302"/>
      <c r="AY304" s="302"/>
      <c r="AZ304" s="302"/>
      <c r="BA304" s="302"/>
    </row>
    <row r="305">
      <c r="A305" s="292" t="s">
        <v>777</v>
      </c>
      <c r="B305" s="292"/>
      <c r="C305" s="292">
        <f t="shared" si="9"/>
        <v>1</v>
      </c>
      <c r="D305" s="51" t="b">
        <v>1</v>
      </c>
      <c r="E305" s="53" t="str">
        <f t="shared" si="8"/>
        <v>county_id_mapping_history</v>
      </c>
      <c r="F305" s="53" t="s">
        <v>733</v>
      </c>
      <c r="G305" s="53" t="s">
        <v>1158</v>
      </c>
      <c r="H305" s="53" t="str">
        <f t="shared" si="1"/>
        <v>county_id_mapping.county_entity_id</v>
      </c>
      <c r="I305" s="299">
        <f>countif(redb_table.field,H305)</f>
        <v>1</v>
      </c>
      <c r="J305" s="299" t="b">
        <v>1</v>
      </c>
      <c r="K305" s="299" t="b">
        <v>0</v>
      </c>
      <c r="L305" s="53" t="s">
        <v>79</v>
      </c>
      <c r="M305" s="53" t="s">
        <v>1146</v>
      </c>
      <c r="N305" s="53"/>
      <c r="O305" s="325"/>
      <c r="P305" s="325"/>
      <c r="Q305" s="312" t="b">
        <v>1</v>
      </c>
      <c r="R305" s="300" t="b">
        <v>0</v>
      </c>
      <c r="S305" s="300" t="b">
        <v>0</v>
      </c>
      <c r="T305" s="300" t="b">
        <v>0</v>
      </c>
      <c r="U305" s="300"/>
      <c r="V305" s="300"/>
      <c r="W305" s="301"/>
      <c r="X305" s="302"/>
      <c r="Y305" s="303" t="b">
        <v>0</v>
      </c>
      <c r="Z305" s="304" t="str">
        <f t="shared" si="11"/>
        <v/>
      </c>
      <c r="AA305" s="305" t="str">
        <f t="shared" si="12"/>
        <v/>
      </c>
      <c r="AB305" s="306"/>
      <c r="AC305" s="305" t="str">
        <f t="shared" si="13"/>
        <v/>
      </c>
      <c r="AD305" s="306"/>
      <c r="AE305" s="302"/>
      <c r="AF305" s="303" t="b">
        <f t="shared" si="10"/>
        <v>1</v>
      </c>
      <c r="AG305" s="304"/>
      <c r="AH305" s="304" t="str">
        <f t="shared" si="14"/>
        <v>#REF!</v>
      </c>
      <c r="AI305" s="307" t="str">
        <f t="array" ref="AI305">index(REDB_contr_order,match(F305,REDB_constr_tablenames,0),1)</f>
        <v>#N/A</v>
      </c>
      <c r="AJ305" s="305" t="str">
        <f t="shared" si="15"/>
        <v>CREATE TABLE "county_id_mapping" (</v>
      </c>
      <c r="AK305" s="319"/>
      <c r="AL305" s="319"/>
      <c r="AM305" s="305" t="str">
        <f t="shared" si="16"/>
        <v>#REF!</v>
      </c>
      <c r="AN305" s="306"/>
      <c r="AO305" s="305" t="str">
        <f t="shared" si="17"/>
        <v>#REF!</v>
      </c>
      <c r="AP305" s="306"/>
      <c r="AQ305" s="302"/>
      <c r="AR305" s="302"/>
      <c r="AS305" s="302"/>
      <c r="AT305" s="302"/>
      <c r="AU305" s="302"/>
      <c r="AV305" s="302"/>
      <c r="AW305" s="302"/>
      <c r="AX305" s="302"/>
      <c r="AY305" s="302"/>
      <c r="AZ305" s="302"/>
      <c r="BA305" s="302"/>
    </row>
    <row r="306">
      <c r="A306" s="292" t="s">
        <v>777</v>
      </c>
      <c r="B306" s="292"/>
      <c r="C306" s="292">
        <f t="shared" si="9"/>
        <v>1</v>
      </c>
      <c r="D306" s="51" t="b">
        <v>1</v>
      </c>
      <c r="E306" s="53"/>
      <c r="F306" s="53" t="s">
        <v>733</v>
      </c>
      <c r="G306" s="53" t="s">
        <v>197</v>
      </c>
      <c r="H306" s="53" t="str">
        <f t="shared" si="1"/>
        <v>county_id_mapping.redb_parcel_id</v>
      </c>
      <c r="I306" s="299">
        <f>countif(redb_table.field,H306)</f>
        <v>1</v>
      </c>
      <c r="J306" s="299" t="b">
        <v>1</v>
      </c>
      <c r="K306" s="299" t="b">
        <v>0</v>
      </c>
      <c r="L306" s="53"/>
      <c r="M306" s="53"/>
      <c r="N306" s="53"/>
      <c r="O306" s="53"/>
      <c r="P306" s="53"/>
      <c r="Q306" s="312" t="b">
        <v>0</v>
      </c>
      <c r="R306" s="300" t="b">
        <v>0</v>
      </c>
      <c r="S306" s="300" t="b">
        <v>0</v>
      </c>
      <c r="T306" s="300" t="b">
        <v>0</v>
      </c>
      <c r="U306" s="300"/>
      <c r="V306" s="300"/>
      <c r="W306" s="326"/>
      <c r="X306" s="302"/>
      <c r="Y306" s="303" t="b">
        <v>0</v>
      </c>
      <c r="Z306" s="304"/>
      <c r="AA306" s="305"/>
      <c r="AB306" s="306"/>
      <c r="AC306" s="305"/>
      <c r="AD306" s="306"/>
      <c r="AE306" s="302"/>
      <c r="AF306" s="303" t="b">
        <v>0</v>
      </c>
      <c r="AG306" s="304"/>
      <c r="AH306" s="304"/>
      <c r="AI306" s="307"/>
      <c r="AJ306" s="305"/>
      <c r="AK306" s="305"/>
      <c r="AL306" s="305"/>
      <c r="AM306" s="305"/>
      <c r="AN306" s="306"/>
      <c r="AO306" s="305"/>
      <c r="AP306" s="306"/>
      <c r="AQ306" s="302"/>
      <c r="AR306" s="302"/>
      <c r="AS306" s="302"/>
      <c r="AT306" s="302"/>
      <c r="AU306" s="302"/>
      <c r="AV306" s="302"/>
      <c r="AW306" s="302"/>
      <c r="AX306" s="302"/>
      <c r="AY306" s="302"/>
      <c r="AZ306" s="302"/>
      <c r="BA306" s="302"/>
    </row>
    <row r="307">
      <c r="A307" s="292" t="s">
        <v>777</v>
      </c>
      <c r="B307" s="292"/>
      <c r="C307" s="292">
        <f t="shared" si="9"/>
        <v>2</v>
      </c>
      <c r="D307" s="51" t="b">
        <v>1</v>
      </c>
      <c r="E307" s="53"/>
      <c r="F307" s="53" t="s">
        <v>647</v>
      </c>
      <c r="G307" s="53" t="s">
        <v>197</v>
      </c>
      <c r="H307" s="53" t="str">
        <f t="shared" si="1"/>
        <v>parcel.redb_parcel_id</v>
      </c>
      <c r="I307" s="299">
        <f>countif(redb_table.field,H307)</f>
        <v>1</v>
      </c>
      <c r="J307" s="299" t="b">
        <v>1</v>
      </c>
      <c r="K307" s="299" t="b">
        <v>0</v>
      </c>
      <c r="L307" s="53" t="s">
        <v>79</v>
      </c>
      <c r="M307" s="53" t="s">
        <v>311</v>
      </c>
      <c r="N307" s="53"/>
      <c r="O307" s="53" t="s">
        <v>646</v>
      </c>
      <c r="P307" s="53" t="s">
        <v>197</v>
      </c>
      <c r="Q307" s="312" t="b">
        <v>1</v>
      </c>
      <c r="R307" s="300" t="b">
        <v>0</v>
      </c>
      <c r="S307" s="300" t="b">
        <v>0</v>
      </c>
      <c r="T307" s="300" t="b">
        <v>0</v>
      </c>
      <c r="U307" s="300"/>
      <c r="V307" s="300"/>
      <c r="W307" s="326"/>
      <c r="X307" s="302"/>
      <c r="Y307" s="303" t="b">
        <v>0</v>
      </c>
      <c r="Z307" s="304" t="str">
        <f t="shared" ref="Z307:Z310" si="18">if(not(Y307),"",if(#REF!,"true","false"))</f>
        <v/>
      </c>
      <c r="AA307" s="305" t="str">
        <f t="shared" ref="AA307:AA310" si="19">if(not(Y307),"",if(#REF!=#REF!,"","***"&amp;#REF!&amp;".xml &lt;?xml version=""1.0"" encoding=""UTF-8""?&gt;&lt;schema&gt;")&amp;"&lt;column comment="""" default="""" key="""&amp;Z307&amp;""" label="""&amp;#REF!&amp;""" length=""255"" nullable=""true"" originalDbColumnName="""&amp;#REF!&amp;""" originalLength=""-1"" pattern="""" precision=""-1"" talendType=""id_String"" type=""""/&gt;"&amp;if(#REF!=#REF!,"","&lt;/schema&gt;"))</f>
        <v/>
      </c>
      <c r="AB307" s="306"/>
      <c r="AC307" s="305" t="str">
        <f t="shared" ref="AC307:AC310" si="20">iferror(IFS(left(AA307,3)="***",replace(replace(replace(AA307,find(".xml",AA307),5,".xml"&amp;char(10)),1,3,""),find("&lt;schema&gt;",replace(replace(AA307,find(".xml",AA307),5,".xml"&amp;char(10)),1,3,"")),8,"&lt;schema&gt;"&amp;char(10)),right(AA307,9)="&lt;/schema&gt;",replace(AA307,find("&lt;/schema&gt;",AA307),9,char(10)&amp;"&lt;/schema&gt;"&amp;char(10))),AA307)</f>
        <v/>
      </c>
      <c r="AD307" s="306"/>
      <c r="AE307" s="302"/>
      <c r="AF307" s="303" t="b">
        <f t="shared" ref="AF307:AF310" si="21">D307</f>
        <v>1</v>
      </c>
      <c r="AG307" s="304"/>
      <c r="AH307" s="304" t="str">
        <f t="shared" ref="AH307:AH310" si="22">if(not(AF307),"",if(#REF!,"true","false"))</f>
        <v>#REF!</v>
      </c>
      <c r="AI307" s="307">
        <f t="array" ref="AI307">index(REDB_contr_order,match(F307,REDB_constr_tablenames,0),1)</f>
        <v>2</v>
      </c>
      <c r="AJ307" s="305" t="str">
        <f t="shared" ref="AJ307:AJ310" si="23">"CREATE TABLE """&amp;F307&amp;""" ("</f>
        <v>CREATE TABLE "parcel" (</v>
      </c>
      <c r="AK307" s="305"/>
      <c r="AL307" s="305"/>
      <c r="AM307" s="305" t="str">
        <f t="shared" ref="AM307:AM310" si="24">if(not(AF307),"",if(#REF!=#REF!,"","***"&amp;#REF!&amp;".xml &lt;?xml version=""1.0"" encoding=""UTF-8""?&gt;&lt;schema&gt;")&amp;"&lt;column comment="""" default="""" key="""&amp;AH307&amp;""" label="""&amp;#REF!&amp;""" length=""255"" nullable=""true"" originalDbColumnName="""&amp;#REF!&amp;""" originalLength=""-1"" pattern="""" precision=""-1"" talendType=""id_String"" type=""""/&gt;"&amp;if(#REF!=#REF!,"","&lt;/schema&gt;"))</f>
        <v>#REF!</v>
      </c>
      <c r="AN307" s="306"/>
      <c r="AO307" s="305" t="str">
        <f t="shared" ref="AO307:AO310" si="25">iferror(IFS(left(AM307,3)="***",replace(replace(replace(AM307,find(".xml",AM307),5,".xml"&amp;char(10)),1,3,""),find("&lt;schema&gt;",replace(replace(AM307,find(".xml",AM307),5,".xml"&amp;char(10)),1,3,"")),8,"&lt;schema&gt;"&amp;char(10)),right(AM307,9)="&lt;/schema&gt;",replace(AM307,find("&lt;/schema&gt;",AM307),9,char(10)&amp;"&lt;/schema&gt;"&amp;char(10))),AM307)</f>
        <v>#REF!</v>
      </c>
      <c r="AP307" s="306"/>
      <c r="AQ307" s="302"/>
      <c r="AR307" s="302"/>
      <c r="AS307" s="302"/>
      <c r="AT307" s="302"/>
      <c r="AU307" s="302"/>
      <c r="AV307" s="302"/>
      <c r="AW307" s="302"/>
      <c r="AX307" s="302"/>
      <c r="AY307" s="302"/>
      <c r="AZ307" s="302"/>
      <c r="BA307" s="302"/>
    </row>
    <row r="308">
      <c r="A308" s="292" t="s">
        <v>777</v>
      </c>
      <c r="B308" s="292"/>
      <c r="C308" s="292">
        <v>1.0</v>
      </c>
      <c r="D308" s="51" t="b">
        <v>1</v>
      </c>
      <c r="E308" s="53" t="str">
        <f t="shared" ref="E308:E310" si="26">F308&amp;"_history"</f>
        <v>building_history</v>
      </c>
      <c r="F308" s="53" t="s">
        <v>648</v>
      </c>
      <c r="G308" s="53" t="s">
        <v>1180</v>
      </c>
      <c r="H308" s="53" t="str">
        <f t="shared" si="1"/>
        <v>building.commercial_building</v>
      </c>
      <c r="I308" s="299">
        <f>countif(redb_table.field,H308)</f>
        <v>1</v>
      </c>
      <c r="J308" s="299" t="b">
        <v>0</v>
      </c>
      <c r="K308" s="299" t="b">
        <v>0</v>
      </c>
      <c r="L308" s="53" t="s">
        <v>1181</v>
      </c>
      <c r="M308" s="53" t="s">
        <v>311</v>
      </c>
      <c r="N308" s="53"/>
      <c r="O308" s="327"/>
      <c r="P308" s="327"/>
      <c r="Q308" s="312" t="b">
        <v>1</v>
      </c>
      <c r="R308" s="300" t="b">
        <v>0</v>
      </c>
      <c r="S308" s="300" t="b">
        <v>0</v>
      </c>
      <c r="T308" s="300" t="b">
        <v>0</v>
      </c>
      <c r="U308" s="300"/>
      <c r="V308" s="300"/>
      <c r="W308" s="326"/>
      <c r="X308" s="302"/>
      <c r="Y308" s="303" t="b">
        <v>0</v>
      </c>
      <c r="Z308" s="304" t="str">
        <f t="shared" si="18"/>
        <v/>
      </c>
      <c r="AA308" s="305" t="str">
        <f t="shared" si="19"/>
        <v/>
      </c>
      <c r="AB308" s="306"/>
      <c r="AC308" s="305" t="str">
        <f t="shared" si="20"/>
        <v/>
      </c>
      <c r="AD308" s="306"/>
      <c r="AE308" s="302"/>
      <c r="AF308" s="303" t="b">
        <f t="shared" si="21"/>
        <v>1</v>
      </c>
      <c r="AG308" s="304"/>
      <c r="AH308" s="304" t="str">
        <f t="shared" si="22"/>
        <v>#REF!</v>
      </c>
      <c r="AI308" s="307">
        <f t="array" ref="AI308">index(REDB_contr_order,match(F308,REDB_constr_tablenames,0),1)</f>
        <v>3</v>
      </c>
      <c r="AJ308" s="305" t="str">
        <f t="shared" si="23"/>
        <v>CREATE TABLE "building" (</v>
      </c>
      <c r="AK308" s="305"/>
      <c r="AL308" s="305"/>
      <c r="AM308" s="305" t="str">
        <f t="shared" si="24"/>
        <v>#REF!</v>
      </c>
      <c r="AN308" s="306"/>
      <c r="AO308" s="305" t="str">
        <f t="shared" si="25"/>
        <v>#REF!</v>
      </c>
      <c r="AP308" s="306"/>
      <c r="AQ308" s="302"/>
      <c r="AR308" s="302"/>
      <c r="AS308" s="302"/>
      <c r="AT308" s="302"/>
      <c r="AU308" s="302"/>
      <c r="AV308" s="302"/>
      <c r="AW308" s="302"/>
      <c r="AX308" s="302"/>
      <c r="AY308" s="302"/>
      <c r="AZ308" s="302"/>
      <c r="BA308" s="302"/>
    </row>
    <row r="309">
      <c r="A309" s="292" t="s">
        <v>777</v>
      </c>
      <c r="B309" s="292"/>
      <c r="C309" s="292">
        <v>1.0</v>
      </c>
      <c r="D309" s="51" t="b">
        <v>1</v>
      </c>
      <c r="E309" s="53" t="str">
        <f t="shared" si="26"/>
        <v>building_history</v>
      </c>
      <c r="F309" s="53" t="s">
        <v>648</v>
      </c>
      <c r="G309" s="53" t="s">
        <v>1186</v>
      </c>
      <c r="H309" s="53" t="str">
        <f t="shared" si="1"/>
        <v>building.residential_building</v>
      </c>
      <c r="I309" s="299">
        <f>countif(redb_table.field,H309)</f>
        <v>1</v>
      </c>
      <c r="J309" s="299" t="b">
        <v>0</v>
      </c>
      <c r="K309" s="299" t="b">
        <v>0</v>
      </c>
      <c r="L309" s="53" t="s">
        <v>1181</v>
      </c>
      <c r="M309" s="53" t="s">
        <v>311</v>
      </c>
      <c r="N309" s="53"/>
      <c r="O309" s="327"/>
      <c r="P309" s="327"/>
      <c r="Q309" s="300" t="b">
        <v>1</v>
      </c>
      <c r="R309" s="300" t="b">
        <v>0</v>
      </c>
      <c r="S309" s="300" t="b">
        <v>0</v>
      </c>
      <c r="T309" s="300" t="b">
        <v>0</v>
      </c>
      <c r="U309" s="300"/>
      <c r="V309" s="300"/>
      <c r="W309" s="326"/>
      <c r="X309" s="302"/>
      <c r="Y309" s="303" t="b">
        <v>0</v>
      </c>
      <c r="Z309" s="304" t="str">
        <f t="shared" si="18"/>
        <v/>
      </c>
      <c r="AA309" s="305" t="str">
        <f t="shared" si="19"/>
        <v/>
      </c>
      <c r="AB309" s="306"/>
      <c r="AC309" s="305" t="str">
        <f t="shared" si="20"/>
        <v/>
      </c>
      <c r="AD309" s="306"/>
      <c r="AE309" s="302"/>
      <c r="AF309" s="303" t="b">
        <f t="shared" si="21"/>
        <v>1</v>
      </c>
      <c r="AG309" s="304"/>
      <c r="AH309" s="304" t="str">
        <f t="shared" si="22"/>
        <v>#REF!</v>
      </c>
      <c r="AI309" s="307">
        <f t="array" ref="AI309">index(REDB_contr_order,match(F309,REDB_constr_tablenames,0),1)</f>
        <v>3</v>
      </c>
      <c r="AJ309" s="305" t="str">
        <f t="shared" si="23"/>
        <v>CREATE TABLE "building" (</v>
      </c>
      <c r="AK309" s="305"/>
      <c r="AL309" s="305"/>
      <c r="AM309" s="305" t="str">
        <f t="shared" si="24"/>
        <v>#REF!</v>
      </c>
      <c r="AN309" s="306"/>
      <c r="AO309" s="305" t="str">
        <f t="shared" si="25"/>
        <v>#REF!</v>
      </c>
      <c r="AP309" s="306"/>
      <c r="AQ309" s="302"/>
      <c r="AR309" s="302"/>
      <c r="AS309" s="302"/>
      <c r="AT309" s="302"/>
      <c r="AU309" s="302"/>
      <c r="AV309" s="302"/>
      <c r="AW309" s="302"/>
      <c r="AX309" s="302"/>
      <c r="AY309" s="302"/>
      <c r="AZ309" s="302"/>
      <c r="BA309" s="302"/>
    </row>
    <row r="310">
      <c r="A310" s="292" t="s">
        <v>777</v>
      </c>
      <c r="B310" s="292"/>
      <c r="C310" s="292"/>
      <c r="D310" s="51" t="b">
        <v>1</v>
      </c>
      <c r="E310" s="53" t="str">
        <f t="shared" si="26"/>
        <v>unit_history</v>
      </c>
      <c r="F310" s="53" t="s">
        <v>649</v>
      </c>
      <c r="G310" s="53" t="s">
        <v>1189</v>
      </c>
      <c r="H310" s="53" t="str">
        <f t="shared" si="1"/>
        <v>unit.building_section</v>
      </c>
      <c r="I310" s="299">
        <f>countif(redb_table.field,H310)</f>
        <v>1</v>
      </c>
      <c r="J310" s="299" t="b">
        <v>0</v>
      </c>
      <c r="K310" s="299" t="b">
        <v>0</v>
      </c>
      <c r="L310" s="53" t="s">
        <v>1181</v>
      </c>
      <c r="M310" s="53" t="s">
        <v>311</v>
      </c>
      <c r="N310" s="53"/>
      <c r="O310" s="327"/>
      <c r="P310" s="327"/>
      <c r="Q310" s="312" t="b">
        <v>1</v>
      </c>
      <c r="R310" s="300" t="b">
        <v>0</v>
      </c>
      <c r="S310" s="300" t="b">
        <v>0</v>
      </c>
      <c r="T310" s="300" t="b">
        <v>0</v>
      </c>
      <c r="U310" s="300"/>
      <c r="V310" s="300"/>
      <c r="W310" s="326"/>
      <c r="X310" s="302"/>
      <c r="Y310" s="304" t="b">
        <v>0</v>
      </c>
      <c r="Z310" s="304" t="str">
        <f t="shared" si="18"/>
        <v/>
      </c>
      <c r="AA310" s="305" t="str">
        <f t="shared" si="19"/>
        <v/>
      </c>
      <c r="AB310" s="306"/>
      <c r="AC310" s="305" t="str">
        <f t="shared" si="20"/>
        <v/>
      </c>
      <c r="AD310" s="306"/>
      <c r="AE310" s="302"/>
      <c r="AF310" s="303" t="b">
        <f t="shared" si="21"/>
        <v>1</v>
      </c>
      <c r="AG310" s="304"/>
      <c r="AH310" s="304" t="str">
        <f t="shared" si="22"/>
        <v>#REF!</v>
      </c>
      <c r="AI310" s="307"/>
      <c r="AJ310" s="305" t="str">
        <f t="shared" si="23"/>
        <v>CREATE TABLE "unit" (</v>
      </c>
      <c r="AK310" s="305"/>
      <c r="AL310" s="305"/>
      <c r="AM310" s="305" t="str">
        <f t="shared" si="24"/>
        <v>#REF!</v>
      </c>
      <c r="AN310" s="306"/>
      <c r="AO310" s="305" t="str">
        <f t="shared" si="25"/>
        <v>#REF!</v>
      </c>
      <c r="AP310" s="306"/>
      <c r="AQ310" s="302"/>
      <c r="AR310" s="302"/>
      <c r="AS310" s="302"/>
      <c r="AT310" s="302"/>
      <c r="AU310" s="302"/>
      <c r="AV310" s="302"/>
      <c r="AW310" s="302"/>
      <c r="AX310" s="302"/>
      <c r="AY310" s="302"/>
      <c r="AZ310" s="302"/>
      <c r="BA310" s="302"/>
    </row>
    <row r="311">
      <c r="A311" s="292" t="s">
        <v>777</v>
      </c>
      <c r="B311" s="292"/>
      <c r="C311" s="292"/>
      <c r="D311" s="51" t="b">
        <v>1</v>
      </c>
      <c r="E311" s="53"/>
      <c r="F311" s="53" t="s">
        <v>647</v>
      </c>
      <c r="G311" s="316" t="s">
        <v>1193</v>
      </c>
      <c r="H311" s="53" t="str">
        <f t="shared" si="1"/>
        <v>parcel.redb_address_id</v>
      </c>
      <c r="I311" s="299">
        <f>countif(redb_table.field,H311)</f>
        <v>1</v>
      </c>
      <c r="J311" s="299" t="b">
        <v>1</v>
      </c>
      <c r="K311" s="299" t="b">
        <v>0</v>
      </c>
      <c r="L311" s="53"/>
      <c r="M311" s="53"/>
      <c r="N311" s="53"/>
      <c r="O311" s="327"/>
      <c r="P311" s="327"/>
      <c r="Q311" s="312" t="b">
        <v>0</v>
      </c>
      <c r="R311" s="300" t="b">
        <v>0</v>
      </c>
      <c r="S311" s="300" t="b">
        <v>0</v>
      </c>
      <c r="T311" s="300" t="b">
        <v>0</v>
      </c>
      <c r="U311" s="300"/>
      <c r="V311" s="300"/>
      <c r="W311" s="326"/>
      <c r="X311" s="302"/>
      <c r="Y311" s="304" t="b">
        <v>0</v>
      </c>
      <c r="Z311" s="304"/>
      <c r="AA311" s="305"/>
      <c r="AB311" s="306"/>
      <c r="AC311" s="305"/>
      <c r="AD311" s="306"/>
      <c r="AE311" s="302"/>
      <c r="AF311" s="303" t="b">
        <v>0</v>
      </c>
      <c r="AG311" s="304"/>
      <c r="AH311" s="304"/>
      <c r="AI311" s="307"/>
      <c r="AJ311" s="305"/>
      <c r="AK311" s="305"/>
      <c r="AL311" s="305"/>
      <c r="AM311" s="305"/>
      <c r="AN311" s="306"/>
      <c r="AO311" s="305"/>
      <c r="AP311" s="306"/>
      <c r="AQ311" s="302"/>
      <c r="AR311" s="302"/>
      <c r="AS311" s="302"/>
      <c r="AT311" s="302"/>
      <c r="AU311" s="302"/>
      <c r="AV311" s="302"/>
      <c r="AW311" s="302"/>
      <c r="AX311" s="302"/>
      <c r="AY311" s="302"/>
      <c r="AZ311" s="302"/>
      <c r="BA311" s="302"/>
    </row>
    <row r="312">
      <c r="A312" s="292" t="s">
        <v>777</v>
      </c>
      <c r="B312" s="292"/>
      <c r="C312" s="292">
        <v>1.0</v>
      </c>
      <c r="D312" s="51" t="b">
        <v>1</v>
      </c>
      <c r="E312" s="53"/>
      <c r="F312" s="53"/>
      <c r="G312" s="53"/>
      <c r="H312" s="53" t="str">
        <f t="shared" si="1"/>
        <v>.</v>
      </c>
      <c r="I312" s="299">
        <f>countif(redb_table.field,H312)</f>
        <v>5</v>
      </c>
      <c r="J312" s="299" t="b">
        <v>0</v>
      </c>
      <c r="K312" s="299" t="b">
        <v>0</v>
      </c>
      <c r="L312" s="53"/>
      <c r="M312" s="53"/>
      <c r="N312" s="53"/>
      <c r="O312" s="53"/>
      <c r="P312" s="53"/>
      <c r="Q312" s="300"/>
      <c r="R312" s="300"/>
      <c r="S312" s="300"/>
      <c r="T312" s="300"/>
      <c r="U312" s="300"/>
      <c r="V312" s="300"/>
      <c r="W312" s="326"/>
      <c r="X312" s="302"/>
      <c r="Y312" s="304" t="b">
        <v>0</v>
      </c>
      <c r="Z312" s="304" t="str">
        <f t="shared" ref="Z312:Z315" si="27">if(not(Y312),"",if(#REF!,"true","false"))</f>
        <v/>
      </c>
      <c r="AA312" s="305" t="str">
        <f t="shared" ref="AA312:AA315" si="28">if(not(Y312),"",if(#REF!=#REF!,"","***"&amp;#REF!&amp;".xml &lt;?xml version=""1.0"" encoding=""UTF-8""?&gt;&lt;schema&gt;")&amp;"&lt;column comment="""" default="""" key="""&amp;Z312&amp;""" label="""&amp;#REF!&amp;""" length=""255"" nullable=""true"" originalDbColumnName="""&amp;#REF!&amp;""" originalLength=""-1"" pattern="""" precision=""-1"" talendType=""id_String"" type=""""/&gt;"&amp;if(#REF!=#REF!,"","&lt;/schema&gt;"))</f>
        <v/>
      </c>
      <c r="AB312" s="306"/>
      <c r="AC312" s="305" t="str">
        <f t="shared" ref="AC312:AC315" si="29">iferror(IFS(left(AA312,3)="***",replace(replace(replace(AA312,find(".xml",AA312),5,".xml"&amp;char(10)),1,3,""),find("&lt;schema&gt;",replace(replace(AA312,find(".xml",AA312),5,".xml"&amp;char(10)),1,3,"")),8,"&lt;schema&gt;"&amp;char(10)),right(AA312,9)="&lt;/schema&gt;",replace(AA312,find("&lt;/schema&gt;",AA312),9,char(10)&amp;"&lt;/schema&gt;"&amp;char(10))),AA312)</f>
        <v/>
      </c>
      <c r="AD312" s="306"/>
      <c r="AE312" s="302"/>
      <c r="AF312" s="303" t="b">
        <f t="shared" ref="AF312:AF315" si="30">D312</f>
        <v>1</v>
      </c>
      <c r="AG312" s="304"/>
      <c r="AH312" s="304" t="str">
        <f t="shared" ref="AH312:AH315" si="31">if(not(AF312),"",if(#REF!,"true","false"))</f>
        <v>#REF!</v>
      </c>
      <c r="AI312" s="307"/>
      <c r="AJ312" s="305" t="str">
        <f t="shared" ref="AJ312:AJ314" si="32">"CREATE TABLE """&amp;F312&amp;""" ("</f>
        <v>CREATE TABLE "" (</v>
      </c>
      <c r="AK312" s="305"/>
      <c r="AL312" s="305"/>
      <c r="AM312" s="305" t="str">
        <f t="shared" ref="AM312:AM315" si="33">if(not(AF312),"",if(#REF!=#REF!,"","***"&amp;#REF!&amp;".xml &lt;?xml version=""1.0"" encoding=""UTF-8""?&gt;&lt;schema&gt;")&amp;"&lt;column comment="""" default="""" key="""&amp;AH312&amp;""" label="""&amp;#REF!&amp;""" length=""255"" nullable=""true"" originalDbColumnName="""&amp;#REF!&amp;""" originalLength=""-1"" pattern="""" precision=""-1"" talendType=""id_String"" type=""""/&gt;"&amp;if(#REF!=#REF!,"","&lt;/schema&gt;"))</f>
        <v>#REF!</v>
      </c>
      <c r="AN312" s="306"/>
      <c r="AO312" s="305" t="str">
        <f t="shared" ref="AO312:AO315" si="34">iferror(IFS(left(AM312,3)="***",replace(replace(replace(AM312,find(".xml",AM312),5,".xml"&amp;char(10)),1,3,""),find("&lt;schema&gt;",replace(replace(AM312,find(".xml",AM312),5,".xml"&amp;char(10)),1,3,"")),8,"&lt;schema&gt;"&amp;char(10)),right(AM312,9)="&lt;/schema&gt;",replace(AM312,find("&lt;/schema&gt;",AM312),9,char(10)&amp;"&lt;/schema&gt;"&amp;char(10))),AM312)</f>
        <v>#REF!</v>
      </c>
      <c r="AP312" s="306"/>
      <c r="AQ312" s="302"/>
      <c r="AR312" s="302"/>
      <c r="AS312" s="302"/>
      <c r="AT312" s="302"/>
      <c r="AU312" s="302"/>
      <c r="AV312" s="302"/>
      <c r="AW312" s="302"/>
      <c r="AX312" s="302"/>
      <c r="AY312" s="302"/>
      <c r="AZ312" s="302"/>
      <c r="BA312" s="302"/>
    </row>
    <row r="313">
      <c r="A313" s="292"/>
      <c r="B313" s="292" t="s">
        <v>401</v>
      </c>
      <c r="C313" s="292">
        <v>1.0</v>
      </c>
      <c r="D313" s="51" t="b">
        <v>0</v>
      </c>
      <c r="E313" s="53" t="str">
        <f t="shared" ref="E313:E315" si="35">F313&amp;"_history"</f>
        <v>-_history</v>
      </c>
      <c r="F313" s="53" t="s">
        <v>401</v>
      </c>
      <c r="G313" s="53" t="s">
        <v>401</v>
      </c>
      <c r="H313" s="53" t="str">
        <f t="shared" si="1"/>
        <v>-.-</v>
      </c>
      <c r="I313" s="299">
        <f>countif(redb_table.field,H313)</f>
        <v>1</v>
      </c>
      <c r="J313" s="299" t="b">
        <v>0</v>
      </c>
      <c r="K313" s="299" t="b">
        <v>0</v>
      </c>
      <c r="L313" s="53" t="s">
        <v>401</v>
      </c>
      <c r="M313" s="53" t="s">
        <v>401</v>
      </c>
      <c r="N313" s="53"/>
      <c r="O313" s="53" t="s">
        <v>401</v>
      </c>
      <c r="P313" s="53" t="s">
        <v>401</v>
      </c>
      <c r="Q313" s="312" t="b">
        <v>1</v>
      </c>
      <c r="R313" s="312" t="b">
        <v>1</v>
      </c>
      <c r="S313" s="312" t="b">
        <v>1</v>
      </c>
      <c r="T313" s="312" t="b">
        <v>1</v>
      </c>
      <c r="U313" s="312"/>
      <c r="V313" s="312"/>
      <c r="W313" s="326"/>
      <c r="X313" s="302"/>
      <c r="Y313" s="304" t="b">
        <v>0</v>
      </c>
      <c r="Z313" s="304" t="str">
        <f t="shared" si="27"/>
        <v/>
      </c>
      <c r="AA313" s="305" t="str">
        <f t="shared" si="28"/>
        <v/>
      </c>
      <c r="AB313" s="306"/>
      <c r="AC313" s="305" t="str">
        <f t="shared" si="29"/>
        <v/>
      </c>
      <c r="AD313" s="306"/>
      <c r="AE313" s="302"/>
      <c r="AF313" s="303" t="b">
        <f t="shared" si="30"/>
        <v>0</v>
      </c>
      <c r="AG313" s="304"/>
      <c r="AH313" s="304" t="str">
        <f t="shared" si="31"/>
        <v/>
      </c>
      <c r="AI313" s="307"/>
      <c r="AJ313" s="305" t="str">
        <f t="shared" si="32"/>
        <v>CREATE TABLE "-" (</v>
      </c>
      <c r="AK313" s="305"/>
      <c r="AL313" s="305"/>
      <c r="AM313" s="305" t="str">
        <f t="shared" si="33"/>
        <v/>
      </c>
      <c r="AN313" s="306"/>
      <c r="AO313" s="305" t="str">
        <f t="shared" si="34"/>
        <v/>
      </c>
      <c r="AP313" s="306"/>
      <c r="AQ313" s="302"/>
      <c r="AR313" s="302"/>
      <c r="AS313" s="302"/>
      <c r="AT313" s="302"/>
      <c r="AU313" s="302"/>
      <c r="AV313" s="302"/>
      <c r="AW313" s="302"/>
      <c r="AX313" s="302"/>
      <c r="AY313" s="302"/>
      <c r="AZ313" s="302"/>
      <c r="BA313" s="302"/>
    </row>
    <row r="314">
      <c r="A314" s="292" t="s">
        <v>728</v>
      </c>
      <c r="B314" s="292">
        <v>1.0</v>
      </c>
      <c r="C314" s="292">
        <f>1</f>
        <v>1</v>
      </c>
      <c r="D314" s="51" t="b">
        <v>1</v>
      </c>
      <c r="E314" s="53" t="str">
        <f t="shared" si="35"/>
        <v>county_id_mapping_history</v>
      </c>
      <c r="F314" s="53" t="str">
        <f>IFERROR(__xludf.DUMMYFUNCTION("QUERY(City_Fields_for_REDB,""select AA, AC where W = TRUE"", 0)"),"county_id_mapping")</f>
        <v>county_id_mapping</v>
      </c>
      <c r="G314" s="53" t="str">
        <f>IFERROR(__xludf.DUMMYFUNCTION("""COMPUTED_VALUE"""),"county_id")</f>
        <v>county_id</v>
      </c>
      <c r="H314" s="53"/>
      <c r="I314" s="299"/>
      <c r="J314" s="299" t="b">
        <v>0</v>
      </c>
      <c r="K314" s="299" t="b">
        <v>0</v>
      </c>
      <c r="L314" s="53" t="s">
        <v>79</v>
      </c>
      <c r="M314" s="53" t="s">
        <v>736</v>
      </c>
      <c r="N314" s="53"/>
      <c r="O314" s="53" t="s">
        <v>737</v>
      </c>
      <c r="P314" s="53" t="s">
        <v>197</v>
      </c>
      <c r="Q314" s="300" t="b">
        <v>1</v>
      </c>
      <c r="R314" s="300" t="b">
        <v>0</v>
      </c>
      <c r="S314" s="300" t="b">
        <v>0</v>
      </c>
      <c r="T314" s="300" t="b">
        <v>0</v>
      </c>
      <c r="U314" s="300" t="str">
        <f>if(not(D314),"",textjoin(";",FALSE,G314,L314,J314,K314))</f>
        <v>county_id;INT;FALSE;FALSE</v>
      </c>
      <c r="V314" s="300" t="str">
        <f>if(M314="CODE",textjoin(";",FALSE,F314,G314,O314,P314))</f>
        <v>county_id_mapping;county_id;Municipal_Parcel_id_Mapping_history;redb_parcel_id</v>
      </c>
      <c r="W314" s="301"/>
      <c r="X314" s="302"/>
      <c r="Y314" s="303" t="b">
        <v>1</v>
      </c>
      <c r="Z314" s="304" t="str">
        <f t="shared" si="27"/>
        <v>#REF!</v>
      </c>
      <c r="AA314" s="305" t="str">
        <f t="shared" si="28"/>
        <v>#REF!</v>
      </c>
      <c r="AB314" s="306"/>
      <c r="AC314" s="305" t="str">
        <f t="shared" si="29"/>
        <v>#REF!</v>
      </c>
      <c r="AD314" s="306"/>
      <c r="AE314" s="302"/>
      <c r="AF314" s="303" t="b">
        <f t="shared" si="30"/>
        <v>1</v>
      </c>
      <c r="AG314" s="304"/>
      <c r="AH314" s="304" t="str">
        <f t="shared" si="31"/>
        <v>#REF!</v>
      </c>
      <c r="AI314" s="307"/>
      <c r="AJ314" s="305" t="str">
        <f t="shared" si="32"/>
        <v>CREATE TABLE "county_id_mapping" (</v>
      </c>
      <c r="AK314" s="305"/>
      <c r="AL314" s="305"/>
      <c r="AM314" s="305" t="str">
        <f t="shared" si="33"/>
        <v>#REF!</v>
      </c>
      <c r="AN314" s="306"/>
      <c r="AO314" s="305" t="str">
        <f t="shared" si="34"/>
        <v>#REF!</v>
      </c>
      <c r="AP314" s="306"/>
      <c r="AQ314" s="302"/>
      <c r="AR314" s="302"/>
      <c r="AS314" s="302"/>
      <c r="AT314" s="302"/>
      <c r="AU314" s="302"/>
      <c r="AV314" s="302"/>
      <c r="AW314" s="302"/>
      <c r="AX314" s="302"/>
      <c r="AY314" s="302"/>
      <c r="AZ314" s="302"/>
      <c r="BA314" s="302"/>
    </row>
    <row r="315">
      <c r="A315" s="292" t="s">
        <v>728</v>
      </c>
      <c r="B315" s="292">
        <v>35.0</v>
      </c>
      <c r="C315" s="292" t="str">
        <f>if(F315=#REF!,#REF!,if(#REF!=1,2,1))</f>
        <v>#REF!</v>
      </c>
      <c r="D315" s="51" t="b">
        <v>1</v>
      </c>
      <c r="E315" s="53" t="str">
        <f t="shared" si="35"/>
        <v>county_id_mapping_history</v>
      </c>
      <c r="F315" s="311" t="str">
        <f>IFERROR(__xludf.DUMMYFUNCTION("""COMPUTED_VALUE"""),"county_id_mapping")</f>
        <v>county_id_mapping</v>
      </c>
      <c r="G315" s="53" t="str">
        <f>IFERROR(__xludf.DUMMYFUNCTION("""COMPUTED_VALUE"""),"county_id")</f>
        <v>county_id</v>
      </c>
      <c r="H315" s="53"/>
      <c r="I315" s="299"/>
      <c r="J315" s="299" t="b">
        <v>0</v>
      </c>
      <c r="K315" s="299" t="b">
        <v>0</v>
      </c>
      <c r="L315" s="308" t="str">
        <f t="array" ref="L315">iferror(index('Type Mapping'!$A$2:$D$21,match(#REF!,'Type Mapping'!$B$2:$B$21,0),4),"type mismatch")</f>
        <v>type mismatch</v>
      </c>
      <c r="M315" s="53" t="s">
        <v>736</v>
      </c>
      <c r="N315" s="53"/>
      <c r="O315" s="53"/>
      <c r="P315" s="53"/>
      <c r="Q315" s="300" t="b">
        <v>0</v>
      </c>
      <c r="R315" s="300" t="b">
        <v>0</v>
      </c>
      <c r="S315" s="300" t="b">
        <v>0</v>
      </c>
      <c r="T315" s="300" t="b">
        <v>0</v>
      </c>
      <c r="U315" s="300"/>
      <c r="V315" s="300"/>
      <c r="W315" s="301" t="s">
        <v>863</v>
      </c>
      <c r="X315" s="302"/>
      <c r="Y315" s="303" t="b">
        <v>1</v>
      </c>
      <c r="Z315" s="304" t="str">
        <f t="shared" si="27"/>
        <v>#REF!</v>
      </c>
      <c r="AA315" s="305" t="str">
        <f t="shared" si="28"/>
        <v>#REF!</v>
      </c>
      <c r="AB315" s="306"/>
      <c r="AC315" s="305" t="str">
        <f t="shared" si="29"/>
        <v>#REF!</v>
      </c>
      <c r="AD315" s="306"/>
      <c r="AE315" s="302"/>
      <c r="AF315" s="303" t="b">
        <f t="shared" si="30"/>
        <v>1</v>
      </c>
      <c r="AG315" s="304"/>
      <c r="AH315" s="304" t="str">
        <f t="shared" si="31"/>
        <v>#REF!</v>
      </c>
      <c r="AI315" s="307"/>
      <c r="AJ315" s="305"/>
      <c r="AK315" s="305"/>
      <c r="AL315" s="305"/>
      <c r="AM315" s="305" t="str">
        <f t="shared" si="33"/>
        <v>#REF!</v>
      </c>
      <c r="AN315" s="306"/>
      <c r="AO315" s="305" t="str">
        <f t="shared" si="34"/>
        <v>#REF!</v>
      </c>
      <c r="AP315" s="306"/>
      <c r="AQ315" s="302"/>
      <c r="AR315" s="302"/>
      <c r="AS315" s="302"/>
      <c r="AT315" s="302"/>
      <c r="AU315" s="302"/>
      <c r="AV315" s="302"/>
      <c r="AW315" s="302"/>
      <c r="AX315" s="302"/>
      <c r="AY315" s="302"/>
      <c r="AZ315" s="302"/>
      <c r="BA315" s="302"/>
    </row>
    <row r="316">
      <c r="A316" s="328"/>
      <c r="B316" s="328"/>
      <c r="C316" s="328"/>
      <c r="D316" s="51" t="b">
        <v>1</v>
      </c>
      <c r="E316" s="308"/>
      <c r="F316" s="308" t="str">
        <f>IFERROR(__xludf.DUMMYFUNCTION("""COMPUTED_VALUE"""),"county_id_mapping")</f>
        <v>county_id_mapping</v>
      </c>
      <c r="G316" s="308" t="str">
        <f>IFERROR(__xludf.DUMMYFUNCTION("""COMPUTED_VALUE"""),"county_id")</f>
        <v>county_id</v>
      </c>
      <c r="H316" s="308"/>
      <c r="I316" s="317"/>
      <c r="J316" s="317"/>
      <c r="K316" s="317"/>
      <c r="L316" s="308"/>
      <c r="M316" s="308"/>
      <c r="N316" s="308"/>
      <c r="O316" s="308"/>
      <c r="P316" s="308"/>
      <c r="Q316" s="302"/>
      <c r="R316" s="302"/>
      <c r="S316" s="302"/>
      <c r="T316" s="302"/>
      <c r="U316" s="302"/>
      <c r="V316" s="302"/>
      <c r="W316" s="302"/>
      <c r="X316" s="302"/>
      <c r="Y316" s="302"/>
      <c r="Z316" s="302"/>
      <c r="AA316" s="302"/>
      <c r="AB316" s="302"/>
      <c r="AC316" s="302"/>
      <c r="AD316" s="302"/>
      <c r="AE316" s="302"/>
      <c r="AF316" s="302"/>
      <c r="AG316" s="302"/>
      <c r="AH316" s="302"/>
      <c r="AI316" s="329"/>
      <c r="AJ316" s="302"/>
      <c r="AK316" s="302"/>
      <c r="AL316" s="302"/>
      <c r="AM316" s="302"/>
      <c r="AN316" s="302"/>
      <c r="AO316" s="302"/>
      <c r="AP316" s="302"/>
      <c r="AQ316" s="302"/>
      <c r="AR316" s="302"/>
      <c r="AS316" s="302"/>
      <c r="AT316" s="302"/>
      <c r="AU316" s="302"/>
      <c r="AV316" s="302"/>
      <c r="AW316" s="302"/>
      <c r="AX316" s="302"/>
      <c r="AY316" s="302"/>
      <c r="AZ316" s="302"/>
      <c r="BA316" s="302"/>
    </row>
    <row r="317">
      <c r="A317" s="328"/>
      <c r="B317" s="328"/>
      <c r="C317" s="328"/>
      <c r="D317" s="51" t="b">
        <v>1</v>
      </c>
      <c r="E317" s="308"/>
      <c r="F317" s="308" t="str">
        <f>IFERROR(__xludf.DUMMYFUNCTION("""COMPUTED_VALUE"""),"county_id_mapping")</f>
        <v>county_id_mapping</v>
      </c>
      <c r="G317" s="308" t="str">
        <f>IFERROR(__xludf.DUMMYFUNCTION("""COMPUTED_VALUE"""),"county_id")</f>
        <v>county_id</v>
      </c>
      <c r="H317" s="308"/>
      <c r="I317" s="317"/>
      <c r="J317" s="317"/>
      <c r="K317" s="317"/>
      <c r="L317" s="308"/>
      <c r="M317" s="308"/>
      <c r="N317" s="308"/>
      <c r="O317" s="308"/>
      <c r="P317" s="308"/>
      <c r="Q317" s="302"/>
      <c r="R317" s="302"/>
      <c r="S317" s="302"/>
      <c r="T317" s="302"/>
      <c r="U317" s="302"/>
      <c r="V317" s="302"/>
      <c r="W317" s="302"/>
      <c r="X317" s="302"/>
      <c r="Y317" s="302"/>
      <c r="Z317" s="302"/>
      <c r="AA317" s="302"/>
      <c r="AB317" s="302"/>
      <c r="AC317" s="302"/>
      <c r="AD317" s="302"/>
      <c r="AE317" s="302"/>
      <c r="AF317" s="302"/>
      <c r="AG317" s="302"/>
      <c r="AH317" s="302"/>
      <c r="AI317" s="329"/>
      <c r="AJ317" s="302"/>
      <c r="AK317" s="302"/>
      <c r="AL317" s="302"/>
      <c r="AM317" s="302"/>
      <c r="AN317" s="302"/>
      <c r="AO317" s="302"/>
      <c r="AP317" s="302"/>
      <c r="AQ317" s="302"/>
      <c r="AR317" s="302"/>
      <c r="AS317" s="302"/>
      <c r="AT317" s="302"/>
      <c r="AU317" s="302"/>
      <c r="AV317" s="302"/>
      <c r="AW317" s="302"/>
      <c r="AX317" s="302"/>
      <c r="AY317" s="302"/>
      <c r="AZ317" s="302"/>
      <c r="BA317" s="302"/>
    </row>
    <row r="318">
      <c r="A318" s="328"/>
      <c r="B318" s="328"/>
      <c r="C318" s="328"/>
      <c r="D318" s="51" t="b">
        <v>1</v>
      </c>
      <c r="E318" s="308"/>
      <c r="F318" s="308" t="str">
        <f>IFERROR(__xludf.DUMMYFUNCTION("""COMPUTED_VALUE"""),"building")</f>
        <v>building</v>
      </c>
      <c r="G318" s="308" t="str">
        <f>IFERROR(__xludf.DUMMYFUNCTION("""COMPUTED_VALUE"""),"building_category_id")</f>
        <v>building_category_id</v>
      </c>
      <c r="H318" s="308"/>
      <c r="I318" s="317"/>
      <c r="J318" s="317"/>
      <c r="K318" s="317"/>
      <c r="L318" s="308"/>
      <c r="M318" s="308"/>
      <c r="N318" s="308"/>
      <c r="O318" s="308"/>
      <c r="P318" s="308"/>
      <c r="Q318" s="302"/>
      <c r="R318" s="302"/>
      <c r="S318" s="302"/>
      <c r="T318" s="302"/>
      <c r="U318" s="302"/>
      <c r="V318" s="302"/>
      <c r="W318" s="302"/>
      <c r="X318" s="302"/>
      <c r="Y318" s="302"/>
      <c r="Z318" s="302"/>
      <c r="AA318" s="302"/>
      <c r="AB318" s="302"/>
      <c r="AC318" s="302"/>
      <c r="AD318" s="302"/>
      <c r="AE318" s="302"/>
      <c r="AF318" s="302"/>
      <c r="AG318" s="302"/>
      <c r="AH318" s="302"/>
      <c r="AI318" s="329"/>
      <c r="AJ318" s="302"/>
      <c r="AK318" s="302"/>
      <c r="AL318" s="302"/>
      <c r="AM318" s="302"/>
      <c r="AN318" s="302"/>
      <c r="AO318" s="302"/>
      <c r="AP318" s="302"/>
      <c r="AQ318" s="302"/>
      <c r="AR318" s="302"/>
      <c r="AS318" s="302"/>
      <c r="AT318" s="302"/>
      <c r="AU318" s="302"/>
      <c r="AV318" s="302"/>
      <c r="AW318" s="302"/>
      <c r="AX318" s="302"/>
      <c r="AY318" s="302"/>
      <c r="AZ318" s="302"/>
      <c r="BA318" s="302"/>
    </row>
    <row r="319">
      <c r="A319" s="328"/>
      <c r="B319" s="328"/>
      <c r="C319" s="328"/>
      <c r="D319" s="51" t="b">
        <v>1</v>
      </c>
      <c r="E319" s="308"/>
      <c r="F319" s="308" t="str">
        <f>IFERROR(__xludf.DUMMYFUNCTION("""COMPUTED_VALUE"""),"building")</f>
        <v>building</v>
      </c>
      <c r="G319" s="308" t="str">
        <f>IFERROR(__xludf.DUMMYFUNCTION("""COMPUTED_VALUE"""),"building_type_ID")</f>
        <v>building_type_ID</v>
      </c>
      <c r="H319" s="308"/>
      <c r="I319" s="317"/>
      <c r="J319" s="317"/>
      <c r="K319" s="317"/>
      <c r="L319" s="308"/>
      <c r="M319" s="308"/>
      <c r="N319" s="308"/>
      <c r="O319" s="308"/>
      <c r="P319" s="308"/>
      <c r="Q319" s="302"/>
      <c r="R319" s="302"/>
      <c r="S319" s="302"/>
      <c r="T319" s="302"/>
      <c r="U319" s="302"/>
      <c r="V319" s="302"/>
      <c r="W319" s="302"/>
      <c r="X319" s="302"/>
      <c r="Y319" s="302"/>
      <c r="Z319" s="302"/>
      <c r="AA319" s="302"/>
      <c r="AB319" s="302"/>
      <c r="AC319" s="302"/>
      <c r="AD319" s="302"/>
      <c r="AE319" s="302"/>
      <c r="AF319" s="302"/>
      <c r="AG319" s="302"/>
      <c r="AH319" s="302"/>
      <c r="AI319" s="329"/>
      <c r="AJ319" s="302"/>
      <c r="AK319" s="302"/>
      <c r="AL319" s="302"/>
      <c r="AM319" s="302"/>
      <c r="AN319" s="302"/>
      <c r="AO319" s="302"/>
      <c r="AP319" s="302"/>
      <c r="AQ319" s="302"/>
      <c r="AR319" s="302"/>
      <c r="AS319" s="302"/>
      <c r="AT319" s="302"/>
      <c r="AU319" s="302"/>
      <c r="AV319" s="302"/>
      <c r="AW319" s="302"/>
      <c r="AX319" s="302"/>
      <c r="AY319" s="302"/>
      <c r="AZ319" s="302"/>
      <c r="BA319" s="302"/>
    </row>
    <row r="320">
      <c r="A320" s="328"/>
      <c r="B320" s="328"/>
      <c r="C320" s="328"/>
      <c r="D320" s="51" t="b">
        <v>1</v>
      </c>
      <c r="E320" s="308"/>
      <c r="F320" s="308" t="str">
        <f>IFERROR(__xludf.DUMMYFUNCTION("""COMPUTED_VALUE"""),"building")</f>
        <v>building</v>
      </c>
      <c r="G320" s="308" t="str">
        <f>IFERROR(__xludf.DUMMYFUNCTION("""COMPUTED_VALUE"""),"building_ground_floor_area")</f>
        <v>building_ground_floor_area</v>
      </c>
      <c r="H320" s="308"/>
      <c r="I320" s="317"/>
      <c r="J320" s="317"/>
      <c r="K320" s="317"/>
      <c r="L320" s="308"/>
      <c r="M320" s="308"/>
      <c r="N320" s="308"/>
      <c r="O320" s="308"/>
      <c r="P320" s="308"/>
      <c r="Q320" s="302"/>
      <c r="R320" s="302"/>
      <c r="S320" s="302"/>
      <c r="T320" s="302"/>
      <c r="U320" s="302"/>
      <c r="V320" s="302"/>
      <c r="W320" s="302"/>
      <c r="X320" s="302"/>
      <c r="Y320" s="302"/>
      <c r="Z320" s="302"/>
      <c r="AA320" s="302"/>
      <c r="AB320" s="302"/>
      <c r="AC320" s="302"/>
      <c r="AD320" s="302"/>
      <c r="AE320" s="302"/>
      <c r="AF320" s="302"/>
      <c r="AG320" s="302"/>
      <c r="AH320" s="302"/>
      <c r="AI320" s="329"/>
      <c r="AJ320" s="302"/>
      <c r="AK320" s="302"/>
      <c r="AL320" s="302"/>
      <c r="AM320" s="302"/>
      <c r="AN320" s="302"/>
      <c r="AO320" s="302"/>
      <c r="AP320" s="302"/>
      <c r="AQ320" s="302"/>
      <c r="AR320" s="302"/>
      <c r="AS320" s="302"/>
      <c r="AT320" s="302"/>
      <c r="AU320" s="302"/>
      <c r="AV320" s="302"/>
      <c r="AW320" s="302"/>
      <c r="AX320" s="302"/>
      <c r="AY320" s="302"/>
      <c r="AZ320" s="302"/>
      <c r="BA320" s="302"/>
    </row>
    <row r="321">
      <c r="A321" s="328"/>
      <c r="B321" s="328"/>
      <c r="C321" s="328"/>
      <c r="D321" s="51" t="b">
        <v>1</v>
      </c>
      <c r="E321" s="308"/>
      <c r="F321" s="308" t="str">
        <f>IFERROR(__xludf.DUMMYFUNCTION("""COMPUTED_VALUE"""),"building")</f>
        <v>building</v>
      </c>
      <c r="G321" s="308" t="str">
        <f>IFERROR(__xludf.DUMMYFUNCTION("""COMPUTED_VALUE"""),"ext_wall_type_ID")</f>
        <v>ext_wall_type_ID</v>
      </c>
      <c r="H321" s="308"/>
      <c r="I321" s="317"/>
      <c r="J321" s="317"/>
      <c r="K321" s="317"/>
      <c r="L321" s="308"/>
      <c r="M321" s="308"/>
      <c r="N321" s="308"/>
      <c r="O321" s="308"/>
      <c r="P321" s="308"/>
      <c r="Q321" s="302"/>
      <c r="R321" s="302"/>
      <c r="S321" s="302"/>
      <c r="T321" s="302"/>
      <c r="U321" s="302"/>
      <c r="V321" s="302"/>
      <c r="W321" s="302"/>
      <c r="X321" s="302"/>
      <c r="Y321" s="302"/>
      <c r="Z321" s="302"/>
      <c r="AA321" s="302"/>
      <c r="AB321" s="302"/>
      <c r="AC321" s="302"/>
      <c r="AD321" s="302"/>
      <c r="AE321" s="302"/>
      <c r="AF321" s="302"/>
      <c r="AG321" s="302"/>
      <c r="AH321" s="302"/>
      <c r="AI321" s="329"/>
      <c r="AJ321" s="302"/>
      <c r="AK321" s="302"/>
      <c r="AL321" s="302"/>
      <c r="AM321" s="302"/>
      <c r="AN321" s="302"/>
      <c r="AO321" s="302"/>
      <c r="AP321" s="302"/>
      <c r="AQ321" s="302"/>
      <c r="AR321" s="302"/>
      <c r="AS321" s="302"/>
      <c r="AT321" s="302"/>
      <c r="AU321" s="302"/>
      <c r="AV321" s="302"/>
      <c r="AW321" s="302"/>
      <c r="AX321" s="302"/>
      <c r="AY321" s="302"/>
      <c r="AZ321" s="302"/>
      <c r="BA321" s="302"/>
    </row>
    <row r="322">
      <c r="A322" s="328"/>
      <c r="B322" s="328"/>
      <c r="C322" s="328"/>
      <c r="D322" s="51" t="b">
        <v>1</v>
      </c>
      <c r="E322" s="308"/>
      <c r="F322" s="308" t="str">
        <f>IFERROR(__xludf.DUMMYFUNCTION("""COMPUTED_VALUE"""),"building")</f>
        <v>building</v>
      </c>
      <c r="G322" s="308" t="str">
        <f>IFERROR(__xludf.DUMMYFUNCTION("""COMPUTED_VALUE"""),"stories_id")</f>
        <v>stories_id</v>
      </c>
      <c r="H322" s="308"/>
      <c r="I322" s="317"/>
      <c r="J322" s="317"/>
      <c r="K322" s="317"/>
      <c r="L322" s="308"/>
      <c r="M322" s="308"/>
      <c r="N322" s="308"/>
      <c r="O322" s="308"/>
      <c r="P322" s="308"/>
      <c r="Q322" s="302"/>
      <c r="R322" s="302"/>
      <c r="S322" s="302"/>
      <c r="T322" s="302"/>
      <c r="U322" s="302"/>
      <c r="V322" s="302"/>
      <c r="W322" s="302"/>
      <c r="X322" s="302"/>
      <c r="Y322" s="302"/>
      <c r="Z322" s="302"/>
      <c r="AA322" s="302"/>
      <c r="AB322" s="302"/>
      <c r="AC322" s="302"/>
      <c r="AD322" s="302"/>
      <c r="AE322" s="302"/>
      <c r="AF322" s="302"/>
      <c r="AG322" s="302"/>
      <c r="AH322" s="302"/>
      <c r="AI322" s="329"/>
      <c r="AJ322" s="302"/>
      <c r="AK322" s="302"/>
      <c r="AL322" s="302"/>
      <c r="AM322" s="302"/>
      <c r="AN322" s="302"/>
      <c r="AO322" s="302"/>
      <c r="AP322" s="302"/>
      <c r="AQ322" s="302"/>
      <c r="AR322" s="302"/>
      <c r="AS322" s="302"/>
      <c r="AT322" s="302"/>
      <c r="AU322" s="302"/>
      <c r="AV322" s="302"/>
      <c r="AW322" s="302"/>
      <c r="AX322" s="302"/>
      <c r="AY322" s="302"/>
      <c r="AZ322" s="302"/>
      <c r="BA322" s="302"/>
    </row>
    <row r="323">
      <c r="A323" s="328"/>
      <c r="B323" s="328"/>
      <c r="C323" s="328"/>
      <c r="D323" s="51" t="b">
        <v>1</v>
      </c>
      <c r="E323" s="308"/>
      <c r="F323" s="308" t="str">
        <f>IFERROR(__xludf.DUMMYFUNCTION("""COMPUTED_VALUE"""),"building")</f>
        <v>building</v>
      </c>
      <c r="G323" s="308" t="str">
        <f>IFERROR(__xludf.DUMMYFUNCTION("""COMPUTED_VALUE"""),"building_year_built")</f>
        <v>building_year_built</v>
      </c>
      <c r="H323" s="308"/>
      <c r="I323" s="317"/>
      <c r="J323" s="317"/>
      <c r="K323" s="317"/>
      <c r="L323" s="308"/>
      <c r="M323" s="308"/>
      <c r="N323" s="308"/>
      <c r="O323" s="308"/>
      <c r="P323" s="308"/>
      <c r="Q323" s="302"/>
      <c r="R323" s="302"/>
      <c r="S323" s="302"/>
      <c r="T323" s="302"/>
      <c r="U323" s="302"/>
      <c r="V323" s="302"/>
      <c r="W323" s="302"/>
      <c r="X323" s="302"/>
      <c r="Y323" s="302"/>
      <c r="Z323" s="302"/>
      <c r="AA323" s="302"/>
      <c r="AB323" s="302"/>
      <c r="AC323" s="302"/>
      <c r="AD323" s="302"/>
      <c r="AE323" s="302"/>
      <c r="AF323" s="302"/>
      <c r="AG323" s="302"/>
      <c r="AH323" s="302"/>
      <c r="AI323" s="329"/>
      <c r="AJ323" s="302"/>
      <c r="AK323" s="302"/>
      <c r="AL323" s="302"/>
      <c r="AM323" s="302"/>
      <c r="AN323" s="302"/>
      <c r="AO323" s="302"/>
      <c r="AP323" s="302"/>
      <c r="AQ323" s="302"/>
      <c r="AR323" s="302"/>
      <c r="AS323" s="302"/>
      <c r="AT323" s="302"/>
      <c r="AU323" s="302"/>
      <c r="AV323" s="302"/>
      <c r="AW323" s="302"/>
      <c r="AX323" s="302"/>
      <c r="AY323" s="302"/>
      <c r="AZ323" s="302"/>
      <c r="BA323" s="302"/>
    </row>
    <row r="324">
      <c r="A324" s="328"/>
      <c r="B324" s="328"/>
      <c r="C324" s="328"/>
      <c r="D324" s="51" t="b">
        <v>1</v>
      </c>
      <c r="E324" s="308"/>
      <c r="F324" s="308" t="str">
        <f>IFERROR(__xludf.DUMMYFUNCTION("""COMPUTED_VALUE"""),"building")</f>
        <v>building</v>
      </c>
      <c r="G324" s="308" t="str">
        <f>IFERROR(__xludf.DUMMYFUNCTION("""COMPUTED_VALUE"""),"building_const_type_ID")</f>
        <v>building_const_type_ID</v>
      </c>
      <c r="H324" s="308"/>
      <c r="I324" s="317"/>
      <c r="J324" s="317"/>
      <c r="K324" s="317"/>
      <c r="L324" s="308"/>
      <c r="M324" s="308"/>
      <c r="N324" s="308"/>
      <c r="O324" s="308"/>
      <c r="P324" s="308"/>
      <c r="Q324" s="302"/>
      <c r="R324" s="302"/>
      <c r="S324" s="302"/>
      <c r="T324" s="302"/>
      <c r="U324" s="302"/>
      <c r="V324" s="302"/>
      <c r="W324" s="302"/>
      <c r="X324" s="302"/>
      <c r="Y324" s="302"/>
      <c r="Z324" s="302"/>
      <c r="AA324" s="302"/>
      <c r="AB324" s="302"/>
      <c r="AC324" s="302"/>
      <c r="AD324" s="302"/>
      <c r="AE324" s="302"/>
      <c r="AF324" s="302"/>
      <c r="AG324" s="302"/>
      <c r="AH324" s="302"/>
      <c r="AI324" s="329"/>
      <c r="AJ324" s="302"/>
      <c r="AK324" s="302"/>
      <c r="AL324" s="302"/>
      <c r="AM324" s="302"/>
      <c r="AN324" s="302"/>
      <c r="AO324" s="302"/>
      <c r="AP324" s="302"/>
      <c r="AQ324" s="302"/>
      <c r="AR324" s="302"/>
      <c r="AS324" s="302"/>
      <c r="AT324" s="302"/>
      <c r="AU324" s="302"/>
      <c r="AV324" s="302"/>
      <c r="AW324" s="302"/>
      <c r="AX324" s="302"/>
      <c r="AY324" s="302"/>
      <c r="AZ324" s="302"/>
      <c r="BA324" s="302"/>
    </row>
    <row r="325">
      <c r="A325" s="328"/>
      <c r="B325" s="328"/>
      <c r="C325" s="328"/>
      <c r="D325" s="51" t="b">
        <v>1</v>
      </c>
      <c r="E325" s="308"/>
      <c r="F325" s="308" t="str">
        <f>IFERROR(__xludf.DUMMYFUNCTION("""COMPUTED_VALUE"""),"building")</f>
        <v>building</v>
      </c>
      <c r="G325" s="308" t="str">
        <f>IFERROR(__xludf.DUMMYFUNCTION("""COMPUTED_VALUE"""),"building_total_apts")</f>
        <v>building_total_apts</v>
      </c>
      <c r="H325" s="308"/>
      <c r="I325" s="317"/>
      <c r="J325" s="317"/>
      <c r="K325" s="317"/>
      <c r="L325" s="308"/>
      <c r="M325" s="308"/>
      <c r="N325" s="308"/>
      <c r="O325" s="308"/>
      <c r="P325" s="308"/>
      <c r="Q325" s="302"/>
      <c r="R325" s="302"/>
      <c r="S325" s="302"/>
      <c r="T325" s="302"/>
      <c r="U325" s="302"/>
      <c r="V325" s="302"/>
      <c r="W325" s="302"/>
      <c r="X325" s="302"/>
      <c r="Y325" s="302"/>
      <c r="Z325" s="302"/>
      <c r="AA325" s="302"/>
      <c r="AB325" s="302"/>
      <c r="AC325" s="302"/>
      <c r="AD325" s="302"/>
      <c r="AE325" s="302"/>
      <c r="AF325" s="302"/>
      <c r="AG325" s="302"/>
      <c r="AH325" s="302"/>
      <c r="AI325" s="329"/>
      <c r="AJ325" s="302"/>
      <c r="AK325" s="302"/>
      <c r="AL325" s="302"/>
      <c r="AM325" s="302"/>
      <c r="AN325" s="302"/>
      <c r="AO325" s="302"/>
      <c r="AP325" s="302"/>
      <c r="AQ325" s="302"/>
      <c r="AR325" s="302"/>
      <c r="AS325" s="302"/>
      <c r="AT325" s="302"/>
      <c r="AU325" s="302"/>
      <c r="AV325" s="302"/>
      <c r="AW325" s="302"/>
      <c r="AX325" s="302"/>
      <c r="AY325" s="302"/>
      <c r="AZ325" s="302"/>
      <c r="BA325" s="302"/>
    </row>
    <row r="326">
      <c r="A326" s="328"/>
      <c r="B326" s="328"/>
      <c r="C326" s="328"/>
      <c r="D326" s="51" t="b">
        <v>1</v>
      </c>
      <c r="E326" s="308"/>
      <c r="F326" s="308" t="str">
        <f>IFERROR(__xludf.DUMMYFUNCTION("""COMPUTED_VALUE"""),"building")</f>
        <v>building</v>
      </c>
      <c r="G326" s="308" t="str">
        <f>IFERROR(__xludf.DUMMYFUNCTION("""COMPUTED_VALUE"""),"building_eff_apts")</f>
        <v>building_eff_apts</v>
      </c>
      <c r="H326" s="308"/>
      <c r="I326" s="317"/>
      <c r="J326" s="317"/>
      <c r="K326" s="317"/>
      <c r="L326" s="308"/>
      <c r="M326" s="308"/>
      <c r="N326" s="308"/>
      <c r="O326" s="308"/>
      <c r="P326" s="308"/>
      <c r="Q326" s="302"/>
      <c r="R326" s="302"/>
      <c r="S326" s="302"/>
      <c r="T326" s="302"/>
      <c r="U326" s="302"/>
      <c r="V326" s="302"/>
      <c r="W326" s="302"/>
      <c r="X326" s="302"/>
      <c r="Y326" s="302"/>
      <c r="Z326" s="302"/>
      <c r="AA326" s="302"/>
      <c r="AB326" s="302"/>
      <c r="AC326" s="302"/>
      <c r="AD326" s="302"/>
      <c r="AE326" s="302"/>
      <c r="AF326" s="302"/>
      <c r="AG326" s="302"/>
      <c r="AH326" s="302"/>
      <c r="AI326" s="329"/>
      <c r="AJ326" s="302"/>
      <c r="AK326" s="302"/>
      <c r="AL326" s="302"/>
      <c r="AM326" s="302"/>
      <c r="AN326" s="302"/>
      <c r="AO326" s="302"/>
      <c r="AP326" s="302"/>
      <c r="AQ326" s="302"/>
      <c r="AR326" s="302"/>
      <c r="AS326" s="302"/>
      <c r="AT326" s="302"/>
      <c r="AU326" s="302"/>
      <c r="AV326" s="302"/>
      <c r="AW326" s="302"/>
      <c r="AX326" s="302"/>
      <c r="AY326" s="302"/>
      <c r="AZ326" s="302"/>
      <c r="BA326" s="302"/>
    </row>
    <row r="327">
      <c r="A327" s="328"/>
      <c r="B327" s="328"/>
      <c r="C327" s="328"/>
      <c r="D327" s="51" t="b">
        <v>1</v>
      </c>
      <c r="E327" s="308"/>
      <c r="F327" s="308" t="str">
        <f>IFERROR(__xludf.DUMMYFUNCTION("""COMPUTED_VALUE"""),"building")</f>
        <v>building</v>
      </c>
      <c r="G327" s="308" t="str">
        <f>IFERROR(__xludf.DUMMYFUNCTION("""COMPUTED_VALUE"""),"building_1br_apts")</f>
        <v>building_1br_apts</v>
      </c>
      <c r="H327" s="308"/>
      <c r="I327" s="317"/>
      <c r="J327" s="317"/>
      <c r="K327" s="317"/>
      <c r="L327" s="308"/>
      <c r="M327" s="308"/>
      <c r="N327" s="308"/>
      <c r="O327" s="308"/>
      <c r="P327" s="308"/>
      <c r="Q327" s="302"/>
      <c r="R327" s="302"/>
      <c r="S327" s="302"/>
      <c r="T327" s="302"/>
      <c r="U327" s="302"/>
      <c r="V327" s="302"/>
      <c r="W327" s="302"/>
      <c r="X327" s="302"/>
      <c r="Y327" s="302"/>
      <c r="Z327" s="302"/>
      <c r="AA327" s="302"/>
      <c r="AB327" s="302"/>
      <c r="AC327" s="302"/>
      <c r="AD327" s="302"/>
      <c r="AE327" s="302"/>
      <c r="AF327" s="302"/>
      <c r="AG327" s="302"/>
      <c r="AH327" s="302"/>
      <c r="AI327" s="329"/>
      <c r="AJ327" s="302"/>
      <c r="AK327" s="302"/>
      <c r="AL327" s="302"/>
      <c r="AM327" s="302"/>
      <c r="AN327" s="302"/>
      <c r="AO327" s="302"/>
      <c r="AP327" s="302"/>
      <c r="AQ327" s="302"/>
      <c r="AR327" s="302"/>
      <c r="AS327" s="302"/>
      <c r="AT327" s="302"/>
      <c r="AU327" s="302"/>
      <c r="AV327" s="302"/>
      <c r="AW327" s="302"/>
      <c r="AX327" s="302"/>
      <c r="AY327" s="302"/>
      <c r="AZ327" s="302"/>
      <c r="BA327" s="302"/>
    </row>
    <row r="328">
      <c r="A328" s="328"/>
      <c r="B328" s="328"/>
      <c r="C328" s="328"/>
      <c r="D328" s="51" t="b">
        <v>1</v>
      </c>
      <c r="E328" s="308"/>
      <c r="F328" s="308" t="str">
        <f>IFERROR(__xludf.DUMMYFUNCTION("""COMPUTED_VALUE"""),"building")</f>
        <v>building</v>
      </c>
      <c r="G328" s="308" t="str">
        <f>IFERROR(__xludf.DUMMYFUNCTION("""COMPUTED_VALUE"""),"building_2br_apts")</f>
        <v>building_2br_apts</v>
      </c>
      <c r="H328" s="308"/>
      <c r="I328" s="317"/>
      <c r="J328" s="317"/>
      <c r="K328" s="317"/>
      <c r="L328" s="308"/>
      <c r="M328" s="308"/>
      <c r="N328" s="308"/>
      <c r="O328" s="308"/>
      <c r="P328" s="308"/>
      <c r="Q328" s="302"/>
      <c r="R328" s="302"/>
      <c r="S328" s="302"/>
      <c r="T328" s="302"/>
      <c r="U328" s="302"/>
      <c r="V328" s="302"/>
      <c r="W328" s="302"/>
      <c r="X328" s="302"/>
      <c r="Y328" s="302"/>
      <c r="Z328" s="302"/>
      <c r="AA328" s="302"/>
      <c r="AB328" s="302"/>
      <c r="AC328" s="302"/>
      <c r="AD328" s="302"/>
      <c r="AE328" s="302"/>
      <c r="AF328" s="302"/>
      <c r="AG328" s="302"/>
      <c r="AH328" s="302"/>
      <c r="AI328" s="329"/>
      <c r="AJ328" s="302"/>
      <c r="AK328" s="302"/>
      <c r="AL328" s="302"/>
      <c r="AM328" s="302"/>
      <c r="AN328" s="302"/>
      <c r="AO328" s="302"/>
      <c r="AP328" s="302"/>
      <c r="AQ328" s="302"/>
      <c r="AR328" s="302"/>
      <c r="AS328" s="302"/>
      <c r="AT328" s="302"/>
      <c r="AU328" s="302"/>
      <c r="AV328" s="302"/>
      <c r="AW328" s="302"/>
      <c r="AX328" s="302"/>
      <c r="AY328" s="302"/>
      <c r="AZ328" s="302"/>
      <c r="BA328" s="302"/>
    </row>
    <row r="329">
      <c r="A329" s="328"/>
      <c r="B329" s="328"/>
      <c r="C329" s="328"/>
      <c r="D329" s="51" t="b">
        <v>1</v>
      </c>
      <c r="E329" s="308"/>
      <c r="F329" s="308" t="str">
        <f>IFERROR(__xludf.DUMMYFUNCTION("""COMPUTED_VALUE"""),"building")</f>
        <v>building</v>
      </c>
      <c r="G329" s="308" t="str">
        <f>IFERROR(__xludf.DUMMYFUNCTION("""COMPUTED_VALUE"""),"building_3br_apts")</f>
        <v>building_3br_apts</v>
      </c>
      <c r="H329" s="308"/>
      <c r="I329" s="317"/>
      <c r="J329" s="317"/>
      <c r="K329" s="317"/>
      <c r="L329" s="308"/>
      <c r="M329" s="308"/>
      <c r="N329" s="308"/>
      <c r="O329" s="308"/>
      <c r="P329" s="308"/>
      <c r="Q329" s="302"/>
      <c r="R329" s="302"/>
      <c r="S329" s="302"/>
      <c r="T329" s="302"/>
      <c r="U329" s="302"/>
      <c r="V329" s="302"/>
      <c r="W329" s="302"/>
      <c r="X329" s="302"/>
      <c r="Y329" s="302"/>
      <c r="Z329" s="302"/>
      <c r="AA329" s="302"/>
      <c r="AB329" s="302"/>
      <c r="AC329" s="302"/>
      <c r="AD329" s="302"/>
      <c r="AE329" s="302"/>
      <c r="AF329" s="302"/>
      <c r="AG329" s="302"/>
      <c r="AH329" s="302"/>
      <c r="AI329" s="329"/>
      <c r="AJ329" s="302"/>
      <c r="AK329" s="302"/>
      <c r="AL329" s="302"/>
      <c r="AM329" s="302"/>
      <c r="AN329" s="302"/>
      <c r="AO329" s="302"/>
      <c r="AP329" s="302"/>
      <c r="AQ329" s="302"/>
      <c r="AR329" s="302"/>
      <c r="AS329" s="302"/>
      <c r="AT329" s="302"/>
      <c r="AU329" s="302"/>
      <c r="AV329" s="302"/>
      <c r="AW329" s="302"/>
      <c r="AX329" s="302"/>
      <c r="AY329" s="302"/>
      <c r="AZ329" s="302"/>
      <c r="BA329" s="302"/>
    </row>
    <row r="330">
      <c r="A330" s="328"/>
      <c r="B330" s="328"/>
      <c r="C330" s="328"/>
      <c r="D330" s="51" t="b">
        <v>1</v>
      </c>
      <c r="E330" s="308"/>
      <c r="F330" s="308" t="str">
        <f>IFERROR(__xludf.DUMMYFUNCTION("""COMPUTED_VALUE"""),"building")</f>
        <v>building</v>
      </c>
      <c r="G330" s="308" t="str">
        <f>IFERROR(__xludf.DUMMYFUNCTION("""COMPUTED_VALUE"""),"building_other_apts")</f>
        <v>building_other_apts</v>
      </c>
      <c r="H330" s="308"/>
      <c r="I330" s="317"/>
      <c r="J330" s="317"/>
      <c r="K330" s="317"/>
      <c r="L330" s="308"/>
      <c r="M330" s="308"/>
      <c r="N330" s="308"/>
      <c r="O330" s="308"/>
      <c r="P330" s="308"/>
      <c r="Q330" s="302"/>
      <c r="R330" s="302"/>
      <c r="S330" s="302"/>
      <c r="T330" s="302"/>
      <c r="U330" s="302"/>
      <c r="V330" s="302"/>
      <c r="W330" s="302"/>
      <c r="X330" s="302"/>
      <c r="Y330" s="302"/>
      <c r="Z330" s="302"/>
      <c r="AA330" s="302"/>
      <c r="AB330" s="302"/>
      <c r="AC330" s="302"/>
      <c r="AD330" s="302"/>
      <c r="AE330" s="302"/>
      <c r="AF330" s="302"/>
      <c r="AG330" s="302"/>
      <c r="AH330" s="302"/>
      <c r="AI330" s="329"/>
      <c r="AJ330" s="302"/>
      <c r="AK330" s="302"/>
      <c r="AL330" s="302"/>
      <c r="AM330" s="302"/>
      <c r="AN330" s="302"/>
      <c r="AO330" s="302"/>
      <c r="AP330" s="302"/>
      <c r="AQ330" s="302"/>
      <c r="AR330" s="302"/>
      <c r="AS330" s="302"/>
      <c r="AT330" s="302"/>
      <c r="AU330" s="302"/>
      <c r="AV330" s="302"/>
      <c r="AW330" s="302"/>
      <c r="AX330" s="302"/>
      <c r="AY330" s="302"/>
      <c r="AZ330" s="302"/>
      <c r="BA330" s="302"/>
    </row>
    <row r="331">
      <c r="A331" s="328"/>
      <c r="B331" s="328"/>
      <c r="C331" s="328"/>
      <c r="D331" s="51" t="b">
        <v>1</v>
      </c>
      <c r="E331" s="308"/>
      <c r="F331" s="308" t="str">
        <f>IFERROR(__xludf.DUMMYFUNCTION("""COMPUTED_VALUE"""),"building")</f>
        <v>building</v>
      </c>
      <c r="G331" s="308" t="str">
        <f>IFERROR(__xludf.DUMMYFUNCTION("""COMPUTED_VALUE"""),"building_com_record_updated")</f>
        <v>building_com_record_updated</v>
      </c>
      <c r="H331" s="308"/>
      <c r="I331" s="317"/>
      <c r="J331" s="317"/>
      <c r="K331" s="317"/>
      <c r="L331" s="308"/>
      <c r="M331" s="308"/>
      <c r="N331" s="308"/>
      <c r="O331" s="308"/>
      <c r="P331" s="308"/>
      <c r="Q331" s="302"/>
      <c r="R331" s="302"/>
      <c r="S331" s="302"/>
      <c r="T331" s="302"/>
      <c r="U331" s="302"/>
      <c r="V331" s="302"/>
      <c r="W331" s="302"/>
      <c r="X331" s="302"/>
      <c r="Y331" s="302"/>
      <c r="Z331" s="302"/>
      <c r="AA331" s="302"/>
      <c r="AB331" s="302"/>
      <c r="AC331" s="302"/>
      <c r="AD331" s="302"/>
      <c r="AE331" s="302"/>
      <c r="AF331" s="302"/>
      <c r="AG331" s="302"/>
      <c r="AH331" s="302"/>
      <c r="AI331" s="329"/>
      <c r="AJ331" s="302"/>
      <c r="AK331" s="302"/>
      <c r="AL331" s="302"/>
      <c r="AM331" s="302"/>
      <c r="AN331" s="302"/>
      <c r="AO331" s="302"/>
      <c r="AP331" s="302"/>
      <c r="AQ331" s="302"/>
      <c r="AR331" s="302"/>
      <c r="AS331" s="302"/>
      <c r="AT331" s="302"/>
      <c r="AU331" s="302"/>
      <c r="AV331" s="302"/>
      <c r="AW331" s="302"/>
      <c r="AX331" s="302"/>
      <c r="AY331" s="302"/>
      <c r="AZ331" s="302"/>
      <c r="BA331" s="302"/>
    </row>
    <row r="332">
      <c r="A332" s="328"/>
      <c r="B332" s="328"/>
      <c r="C332" s="328"/>
      <c r="D332" s="51" t="b">
        <v>1</v>
      </c>
      <c r="E332" s="308"/>
      <c r="F332" s="308" t="str">
        <f>IFERROR(__xludf.DUMMYFUNCTION("""COMPUTED_VALUE"""),"county_id_mapping")</f>
        <v>county_id_mapping</v>
      </c>
      <c r="G332" s="308" t="str">
        <f>IFERROR(__xludf.DUMMYFUNCTION("""COMPUTED_VALUE"""),"parcel_id")</f>
        <v>parcel_id</v>
      </c>
      <c r="H332" s="308"/>
      <c r="I332" s="317"/>
      <c r="J332" s="317"/>
      <c r="K332" s="317"/>
      <c r="L332" s="308"/>
      <c r="M332" s="308"/>
      <c r="N332" s="308"/>
      <c r="O332" s="308"/>
      <c r="P332" s="308"/>
      <c r="Q332" s="302"/>
      <c r="R332" s="302"/>
      <c r="S332" s="302"/>
      <c r="T332" s="302"/>
      <c r="U332" s="302"/>
      <c r="V332" s="302"/>
      <c r="W332" s="302"/>
      <c r="X332" s="302"/>
      <c r="Y332" s="302"/>
      <c r="Z332" s="302"/>
      <c r="AA332" s="302"/>
      <c r="AB332" s="302"/>
      <c r="AC332" s="302"/>
      <c r="AD332" s="302"/>
      <c r="AE332" s="302"/>
      <c r="AF332" s="302"/>
      <c r="AG332" s="302"/>
      <c r="AH332" s="302"/>
      <c r="AI332" s="329"/>
      <c r="AJ332" s="302"/>
      <c r="AK332" s="302"/>
      <c r="AL332" s="302"/>
      <c r="AM332" s="302"/>
      <c r="AN332" s="302"/>
      <c r="AO332" s="302"/>
      <c r="AP332" s="302"/>
      <c r="AQ332" s="302"/>
      <c r="AR332" s="302"/>
      <c r="AS332" s="302"/>
      <c r="AT332" s="302"/>
      <c r="AU332" s="302"/>
      <c r="AV332" s="302"/>
      <c r="AW332" s="302"/>
      <c r="AX332" s="302"/>
      <c r="AY332" s="302"/>
      <c r="AZ332" s="302"/>
      <c r="BA332" s="302"/>
    </row>
    <row r="333">
      <c r="A333" s="328"/>
      <c r="B333" s="328"/>
      <c r="C333" s="328"/>
      <c r="D333" s="51" t="b">
        <v>1</v>
      </c>
      <c r="E333" s="308"/>
      <c r="F333" s="308" t="str">
        <f>IFERROR(__xludf.DUMMYFUNCTION("""COMPUTED_VALUE"""),"county_id_mapping")</f>
        <v>county_id_mapping</v>
      </c>
      <c r="G333" s="308" t="str">
        <f>IFERROR(__xludf.DUMMYFUNCTION("""COMPUTED_VALUE"""),"parcel_id")</f>
        <v>parcel_id</v>
      </c>
      <c r="H333" s="308"/>
      <c r="I333" s="317"/>
      <c r="J333" s="317"/>
      <c r="K333" s="317"/>
      <c r="L333" s="308"/>
      <c r="M333" s="308"/>
      <c r="N333" s="308"/>
      <c r="O333" s="308"/>
      <c r="P333" s="308"/>
      <c r="Q333" s="302"/>
      <c r="R333" s="302"/>
      <c r="S333" s="302"/>
      <c r="T333" s="302"/>
      <c r="U333" s="302"/>
      <c r="V333" s="302"/>
      <c r="W333" s="302"/>
      <c r="X333" s="302"/>
      <c r="Y333" s="302"/>
      <c r="Z333" s="302"/>
      <c r="AA333" s="302"/>
      <c r="AB333" s="302"/>
      <c r="AC333" s="302"/>
      <c r="AD333" s="302"/>
      <c r="AE333" s="302"/>
      <c r="AF333" s="302"/>
      <c r="AG333" s="302"/>
      <c r="AH333" s="302"/>
      <c r="AI333" s="329"/>
      <c r="AJ333" s="302"/>
      <c r="AK333" s="302"/>
      <c r="AL333" s="302"/>
      <c r="AM333" s="302"/>
      <c r="AN333" s="302"/>
      <c r="AO333" s="302"/>
      <c r="AP333" s="302"/>
      <c r="AQ333" s="302"/>
      <c r="AR333" s="302"/>
      <c r="AS333" s="302"/>
      <c r="AT333" s="302"/>
      <c r="AU333" s="302"/>
      <c r="AV333" s="302"/>
      <c r="AW333" s="302"/>
      <c r="AX333" s="302"/>
      <c r="AY333" s="302"/>
      <c r="AZ333" s="302"/>
      <c r="BA333" s="302"/>
    </row>
    <row r="334">
      <c r="A334" s="328"/>
      <c r="B334" s="328"/>
      <c r="C334" s="328"/>
      <c r="D334" s="51" t="b">
        <v>1</v>
      </c>
      <c r="E334" s="308"/>
      <c r="F334" s="308" t="str">
        <f>IFERROR(__xludf.DUMMYFUNCTION("""COMPUTED_VALUE"""),"county_id_mapping")</f>
        <v>county_id_mapping</v>
      </c>
      <c r="G334" s="308" t="str">
        <f>IFERROR(__xludf.DUMMYFUNCTION("""COMPUTED_VALUE"""),"parcel_id")</f>
        <v>parcel_id</v>
      </c>
      <c r="H334" s="308"/>
      <c r="I334" s="317"/>
      <c r="J334" s="317"/>
      <c r="K334" s="317"/>
      <c r="L334" s="308"/>
      <c r="M334" s="308"/>
      <c r="N334" s="308"/>
      <c r="O334" s="308"/>
      <c r="P334" s="308"/>
      <c r="Q334" s="302"/>
      <c r="R334" s="302"/>
      <c r="S334" s="302"/>
      <c r="T334" s="302"/>
      <c r="U334" s="302"/>
      <c r="V334" s="302"/>
      <c r="W334" s="302"/>
      <c r="X334" s="302"/>
      <c r="Y334" s="302"/>
      <c r="Z334" s="302"/>
      <c r="AA334" s="302"/>
      <c r="AB334" s="302"/>
      <c r="AC334" s="302"/>
      <c r="AD334" s="302"/>
      <c r="AE334" s="302"/>
      <c r="AF334" s="302"/>
      <c r="AG334" s="302"/>
      <c r="AH334" s="302"/>
      <c r="AI334" s="329"/>
      <c r="AJ334" s="302"/>
      <c r="AK334" s="302"/>
      <c r="AL334" s="302"/>
      <c r="AM334" s="302"/>
      <c r="AN334" s="302"/>
      <c r="AO334" s="302"/>
      <c r="AP334" s="302"/>
      <c r="AQ334" s="302"/>
      <c r="AR334" s="302"/>
      <c r="AS334" s="302"/>
      <c r="AT334" s="302"/>
      <c r="AU334" s="302"/>
      <c r="AV334" s="302"/>
      <c r="AW334" s="302"/>
      <c r="AX334" s="302"/>
      <c r="AY334" s="302"/>
      <c r="AZ334" s="302"/>
      <c r="BA334" s="302"/>
    </row>
    <row r="335">
      <c r="A335" s="328"/>
      <c r="B335" s="328"/>
      <c r="C335" s="328"/>
      <c r="D335" s="51" t="b">
        <v>1</v>
      </c>
      <c r="E335" s="308"/>
      <c r="F335" s="308" t="str">
        <f>IFERROR(__xludf.DUMMYFUNCTION("""COMPUTED_VALUE"""),"county_id_mapping")</f>
        <v>county_id_mapping</v>
      </c>
      <c r="G335" s="308" t="str">
        <f>IFERROR(__xludf.DUMMYFUNCTION("""COMPUTED_VALUE"""),"building_num")</f>
        <v>building_num</v>
      </c>
      <c r="H335" s="308"/>
      <c r="I335" s="317"/>
      <c r="J335" s="317"/>
      <c r="K335" s="317"/>
      <c r="L335" s="308"/>
      <c r="M335" s="308"/>
      <c r="N335" s="308"/>
      <c r="O335" s="308"/>
      <c r="P335" s="308"/>
      <c r="Q335" s="302"/>
      <c r="R335" s="302"/>
      <c r="S335" s="302"/>
      <c r="T335" s="302"/>
      <c r="U335" s="302"/>
      <c r="V335" s="302"/>
      <c r="W335" s="302"/>
      <c r="X335" s="302"/>
      <c r="Y335" s="302"/>
      <c r="Z335" s="302"/>
      <c r="AA335" s="302"/>
      <c r="AB335" s="302"/>
      <c r="AC335" s="302"/>
      <c r="AD335" s="302"/>
      <c r="AE335" s="302"/>
      <c r="AF335" s="302"/>
      <c r="AG335" s="302"/>
      <c r="AH335" s="302"/>
      <c r="AI335" s="329"/>
      <c r="AJ335" s="302"/>
      <c r="AK335" s="302"/>
      <c r="AL335" s="302"/>
      <c r="AM335" s="302"/>
      <c r="AN335" s="302"/>
      <c r="AO335" s="302"/>
      <c r="AP335" s="302"/>
      <c r="AQ335" s="302"/>
      <c r="AR335" s="302"/>
      <c r="AS335" s="302"/>
      <c r="AT335" s="302"/>
      <c r="AU335" s="302"/>
      <c r="AV335" s="302"/>
      <c r="AW335" s="302"/>
      <c r="AX335" s="302"/>
      <c r="AY335" s="302"/>
      <c r="AZ335" s="302"/>
      <c r="BA335" s="302"/>
    </row>
    <row r="336">
      <c r="A336" s="328"/>
      <c r="B336" s="328"/>
      <c r="C336" s="328"/>
      <c r="D336" s="51" t="b">
        <v>1</v>
      </c>
      <c r="E336" s="308"/>
      <c r="F336" s="308" t="str">
        <f>IFERROR(__xludf.DUMMYFUNCTION("""COMPUTED_VALUE"""),"building")</f>
        <v>building</v>
      </c>
      <c r="G336" s="308" t="str">
        <f>IFERROR(__xludf.DUMMYFUNCTION("""COMPUTED_VALUE"""),"residence_type_ID")</f>
        <v>residence_type_ID</v>
      </c>
      <c r="H336" s="308"/>
      <c r="I336" s="317"/>
      <c r="J336" s="317"/>
      <c r="K336" s="317"/>
      <c r="L336" s="308"/>
      <c r="M336" s="308"/>
      <c r="N336" s="308"/>
      <c r="O336" s="308"/>
      <c r="P336" s="308"/>
      <c r="Q336" s="302"/>
      <c r="R336" s="302"/>
      <c r="S336" s="302"/>
      <c r="T336" s="302"/>
      <c r="U336" s="302"/>
      <c r="V336" s="302"/>
      <c r="W336" s="302"/>
      <c r="X336" s="302"/>
      <c r="Y336" s="302"/>
      <c r="Z336" s="302"/>
      <c r="AA336" s="302"/>
      <c r="AB336" s="302"/>
      <c r="AC336" s="302"/>
      <c r="AD336" s="302"/>
      <c r="AE336" s="302"/>
      <c r="AF336" s="302"/>
      <c r="AG336" s="302"/>
      <c r="AH336" s="302"/>
      <c r="AI336" s="329"/>
      <c r="AJ336" s="302"/>
      <c r="AK336" s="302"/>
      <c r="AL336" s="302"/>
      <c r="AM336" s="302"/>
      <c r="AN336" s="302"/>
      <c r="AO336" s="302"/>
      <c r="AP336" s="302"/>
      <c r="AQ336" s="302"/>
      <c r="AR336" s="302"/>
      <c r="AS336" s="302"/>
      <c r="AT336" s="302"/>
      <c r="AU336" s="302"/>
      <c r="AV336" s="302"/>
      <c r="AW336" s="302"/>
      <c r="AX336" s="302"/>
      <c r="AY336" s="302"/>
      <c r="AZ336" s="302"/>
      <c r="BA336" s="302"/>
    </row>
    <row r="337">
      <c r="A337" s="328"/>
      <c r="B337" s="328"/>
      <c r="C337" s="328"/>
      <c r="D337" s="51" t="b">
        <v>1</v>
      </c>
      <c r="E337" s="308"/>
      <c r="F337" s="308" t="str">
        <f>IFERROR(__xludf.DUMMYFUNCTION("""COMPUTED_VALUE"""),"building")</f>
        <v>building</v>
      </c>
      <c r="G337" s="308" t="str">
        <f>IFERROR(__xludf.DUMMYFUNCTION("""COMPUTED_VALUE"""),"basement_type_ID")</f>
        <v>basement_type_ID</v>
      </c>
      <c r="H337" s="308"/>
      <c r="I337" s="317"/>
      <c r="J337" s="317"/>
      <c r="K337" s="317"/>
      <c r="L337" s="308"/>
      <c r="M337" s="308"/>
      <c r="N337" s="308"/>
      <c r="O337" s="308"/>
      <c r="P337" s="308"/>
      <c r="Q337" s="302"/>
      <c r="R337" s="302"/>
      <c r="S337" s="302"/>
      <c r="T337" s="302"/>
      <c r="U337" s="302"/>
      <c r="V337" s="302"/>
      <c r="W337" s="302"/>
      <c r="X337" s="302"/>
      <c r="Y337" s="302"/>
      <c r="Z337" s="302"/>
      <c r="AA337" s="302"/>
      <c r="AB337" s="302"/>
      <c r="AC337" s="302"/>
      <c r="AD337" s="302"/>
      <c r="AE337" s="302"/>
      <c r="AF337" s="302"/>
      <c r="AG337" s="302"/>
      <c r="AH337" s="302"/>
      <c r="AI337" s="329"/>
      <c r="AJ337" s="302"/>
      <c r="AK337" s="302"/>
      <c r="AL337" s="302"/>
      <c r="AM337" s="302"/>
      <c r="AN337" s="302"/>
      <c r="AO337" s="302"/>
      <c r="AP337" s="302"/>
      <c r="AQ337" s="302"/>
      <c r="AR337" s="302"/>
      <c r="AS337" s="302"/>
      <c r="AT337" s="302"/>
      <c r="AU337" s="302"/>
      <c r="AV337" s="302"/>
      <c r="AW337" s="302"/>
      <c r="AX337" s="302"/>
      <c r="AY337" s="302"/>
      <c r="AZ337" s="302"/>
      <c r="BA337" s="302"/>
    </row>
    <row r="338">
      <c r="A338" s="328"/>
      <c r="B338" s="328"/>
      <c r="C338" s="328"/>
      <c r="D338" s="51" t="b">
        <v>1</v>
      </c>
      <c r="E338" s="308"/>
      <c r="F338" s="308" t="str">
        <f>IFERROR(__xludf.DUMMYFUNCTION("""COMPUTED_VALUE"""),"building")</f>
        <v>building</v>
      </c>
      <c r="G338" s="308" t="str">
        <f>IFERROR(__xludf.DUMMYFUNCTION("""COMPUTED_VALUE"""),"basement_finish_type_ID")</f>
        <v>basement_finish_type_ID</v>
      </c>
      <c r="H338" s="308"/>
      <c r="I338" s="317"/>
      <c r="J338" s="317"/>
      <c r="K338" s="317"/>
      <c r="L338" s="308"/>
      <c r="M338" s="308"/>
      <c r="N338" s="308"/>
      <c r="O338" s="308"/>
      <c r="P338" s="308"/>
      <c r="Q338" s="302"/>
      <c r="R338" s="302"/>
      <c r="S338" s="302"/>
      <c r="T338" s="302"/>
      <c r="U338" s="302"/>
      <c r="V338" s="302"/>
      <c r="W338" s="302"/>
      <c r="X338" s="302"/>
      <c r="Y338" s="302"/>
      <c r="Z338" s="302"/>
      <c r="AA338" s="302"/>
      <c r="AB338" s="302"/>
      <c r="AC338" s="302"/>
      <c r="AD338" s="302"/>
      <c r="AE338" s="302"/>
      <c r="AF338" s="302"/>
      <c r="AG338" s="302"/>
      <c r="AH338" s="302"/>
      <c r="AI338" s="329"/>
      <c r="AJ338" s="302"/>
      <c r="AK338" s="302"/>
      <c r="AL338" s="302"/>
      <c r="AM338" s="302"/>
      <c r="AN338" s="302"/>
      <c r="AO338" s="302"/>
      <c r="AP338" s="302"/>
      <c r="AQ338" s="302"/>
      <c r="AR338" s="302"/>
      <c r="AS338" s="302"/>
      <c r="AT338" s="302"/>
      <c r="AU338" s="302"/>
      <c r="AV338" s="302"/>
      <c r="AW338" s="302"/>
      <c r="AX338" s="302"/>
      <c r="AY338" s="302"/>
      <c r="AZ338" s="302"/>
      <c r="BA338" s="302"/>
    </row>
    <row r="339">
      <c r="A339" s="328"/>
      <c r="B339" s="328"/>
      <c r="C339" s="328"/>
      <c r="D339" s="51" t="b">
        <v>1</v>
      </c>
      <c r="E339" s="308"/>
      <c r="F339" s="308" t="str">
        <f>IFERROR(__xludf.DUMMYFUNCTION("""COMPUTED_VALUE"""),"building")</f>
        <v>building</v>
      </c>
      <c r="G339" s="308" t="str">
        <f>IFERROR(__xludf.DUMMYFUNCTION("""COMPUTED_VALUE"""),"basement_area_finished")</f>
        <v>basement_area_finished</v>
      </c>
      <c r="H339" s="308"/>
      <c r="I339" s="317"/>
      <c r="J339" s="317"/>
      <c r="K339" s="317"/>
      <c r="L339" s="308"/>
      <c r="M339" s="308"/>
      <c r="N339" s="308"/>
      <c r="O339" s="308"/>
      <c r="P339" s="308"/>
      <c r="Q339" s="302"/>
      <c r="R339" s="302"/>
      <c r="S339" s="302"/>
      <c r="T339" s="302"/>
      <c r="U339" s="302"/>
      <c r="V339" s="302"/>
      <c r="W339" s="302"/>
      <c r="X339" s="302"/>
      <c r="Y339" s="302"/>
      <c r="Z339" s="302"/>
      <c r="AA339" s="302"/>
      <c r="AB339" s="302"/>
      <c r="AC339" s="302"/>
      <c r="AD339" s="302"/>
      <c r="AE339" s="302"/>
      <c r="AF339" s="302"/>
      <c r="AG339" s="302"/>
      <c r="AH339" s="302"/>
      <c r="AI339" s="329"/>
      <c r="AJ339" s="302"/>
      <c r="AK339" s="302"/>
      <c r="AL339" s="302"/>
      <c r="AM339" s="302"/>
      <c r="AN339" s="302"/>
      <c r="AO339" s="302"/>
      <c r="AP339" s="302"/>
      <c r="AQ339" s="302"/>
      <c r="AR339" s="302"/>
      <c r="AS339" s="302"/>
      <c r="AT339" s="302"/>
      <c r="AU339" s="302"/>
      <c r="AV339" s="302"/>
      <c r="AW339" s="302"/>
      <c r="AX339" s="302"/>
      <c r="AY339" s="302"/>
      <c r="AZ339" s="302"/>
      <c r="BA339" s="302"/>
    </row>
    <row r="340">
      <c r="A340" s="328"/>
      <c r="B340" s="328"/>
      <c r="C340" s="328"/>
      <c r="D340" s="51" t="b">
        <v>1</v>
      </c>
      <c r="E340" s="308"/>
      <c r="F340" s="308" t="str">
        <f>IFERROR(__xludf.DUMMYFUNCTION("""COMPUTED_VALUE"""),"building")</f>
        <v>building</v>
      </c>
      <c r="G340" s="308" t="str">
        <f>IFERROR(__xludf.DUMMYFUNCTION("""COMPUTED_VALUE"""),"basement_area_partial")</f>
        <v>basement_area_partial</v>
      </c>
      <c r="H340" s="308"/>
      <c r="I340" s="317"/>
      <c r="J340" s="317"/>
      <c r="K340" s="317"/>
      <c r="L340" s="308"/>
      <c r="M340" s="308"/>
      <c r="N340" s="308"/>
      <c r="O340" s="308"/>
      <c r="P340" s="308"/>
      <c r="Q340" s="302"/>
      <c r="R340" s="302"/>
      <c r="S340" s="302"/>
      <c r="T340" s="302"/>
      <c r="U340" s="302"/>
      <c r="V340" s="302"/>
      <c r="W340" s="302"/>
      <c r="X340" s="302"/>
      <c r="Y340" s="302"/>
      <c r="Z340" s="302"/>
      <c r="AA340" s="302"/>
      <c r="AB340" s="302"/>
      <c r="AC340" s="302"/>
      <c r="AD340" s="302"/>
      <c r="AE340" s="302"/>
      <c r="AF340" s="302"/>
      <c r="AG340" s="302"/>
      <c r="AH340" s="302"/>
      <c r="AI340" s="329"/>
      <c r="AJ340" s="302"/>
      <c r="AK340" s="302"/>
      <c r="AL340" s="302"/>
      <c r="AM340" s="302"/>
      <c r="AN340" s="302"/>
      <c r="AO340" s="302"/>
      <c r="AP340" s="302"/>
      <c r="AQ340" s="302"/>
      <c r="AR340" s="302"/>
      <c r="AS340" s="302"/>
      <c r="AT340" s="302"/>
      <c r="AU340" s="302"/>
      <c r="AV340" s="302"/>
      <c r="AW340" s="302"/>
      <c r="AX340" s="302"/>
      <c r="AY340" s="302"/>
      <c r="AZ340" s="302"/>
      <c r="BA340" s="302"/>
    </row>
    <row r="341">
      <c r="A341" s="328"/>
      <c r="B341" s="328"/>
      <c r="C341" s="328"/>
      <c r="D341" s="51" t="b">
        <v>1</v>
      </c>
      <c r="E341" s="308"/>
      <c r="F341" s="308" t="str">
        <f>IFERROR(__xludf.DUMMYFUNCTION("""COMPUTED_VALUE"""),"building")</f>
        <v>building</v>
      </c>
      <c r="G341" s="308" t="str">
        <f>IFERROR(__xludf.DUMMYFUNCTION("""COMPUTED_VALUE"""),"ext_wall_type_ID")</f>
        <v>ext_wall_type_ID</v>
      </c>
      <c r="H341" s="308"/>
      <c r="I341" s="317"/>
      <c r="J341" s="317"/>
      <c r="K341" s="317"/>
      <c r="L341" s="308"/>
      <c r="M341" s="308"/>
      <c r="N341" s="308"/>
      <c r="O341" s="308"/>
      <c r="P341" s="308"/>
      <c r="Q341" s="302"/>
      <c r="R341" s="302"/>
      <c r="S341" s="302"/>
      <c r="T341" s="302"/>
      <c r="U341" s="302"/>
      <c r="V341" s="302"/>
      <c r="W341" s="302"/>
      <c r="X341" s="302"/>
      <c r="Y341" s="302"/>
      <c r="Z341" s="302"/>
      <c r="AA341" s="302"/>
      <c r="AB341" s="302"/>
      <c r="AC341" s="302"/>
      <c r="AD341" s="302"/>
      <c r="AE341" s="302"/>
      <c r="AF341" s="302"/>
      <c r="AG341" s="302"/>
      <c r="AH341" s="302"/>
      <c r="AI341" s="329"/>
      <c r="AJ341" s="302"/>
      <c r="AK341" s="302"/>
      <c r="AL341" s="302"/>
      <c r="AM341" s="302"/>
      <c r="AN341" s="302"/>
      <c r="AO341" s="302"/>
      <c r="AP341" s="302"/>
      <c r="AQ341" s="302"/>
      <c r="AR341" s="302"/>
      <c r="AS341" s="302"/>
      <c r="AT341" s="302"/>
      <c r="AU341" s="302"/>
      <c r="AV341" s="302"/>
      <c r="AW341" s="302"/>
      <c r="AX341" s="302"/>
      <c r="AY341" s="302"/>
      <c r="AZ341" s="302"/>
      <c r="BA341" s="302"/>
    </row>
    <row r="342">
      <c r="A342" s="328"/>
      <c r="B342" s="328"/>
      <c r="C342" s="328"/>
      <c r="D342" s="51" t="b">
        <v>1</v>
      </c>
      <c r="E342" s="308"/>
      <c r="F342" s="308" t="str">
        <f>IFERROR(__xludf.DUMMYFUNCTION("""COMPUTED_VALUE"""),"building")</f>
        <v>building</v>
      </c>
      <c r="G342" s="308" t="str">
        <f>IFERROR(__xludf.DUMMYFUNCTION("""COMPUTED_VALUE"""),"LivingAreaTotal")</f>
        <v>LivingAreaTotal</v>
      </c>
      <c r="H342" s="308"/>
      <c r="I342" s="317"/>
      <c r="J342" s="317"/>
      <c r="K342" s="317"/>
      <c r="L342" s="308"/>
      <c r="M342" s="308"/>
      <c r="N342" s="308"/>
      <c r="O342" s="308"/>
      <c r="P342" s="308"/>
      <c r="Q342" s="302"/>
      <c r="R342" s="302"/>
      <c r="S342" s="302"/>
      <c r="T342" s="302"/>
      <c r="U342" s="302"/>
      <c r="V342" s="302"/>
      <c r="W342" s="302"/>
      <c r="X342" s="302"/>
      <c r="Y342" s="302"/>
      <c r="Z342" s="302"/>
      <c r="AA342" s="302"/>
      <c r="AB342" s="302"/>
      <c r="AC342" s="302"/>
      <c r="AD342" s="302"/>
      <c r="AE342" s="302"/>
      <c r="AF342" s="302"/>
      <c r="AG342" s="302"/>
      <c r="AH342" s="302"/>
      <c r="AI342" s="329"/>
      <c r="AJ342" s="302"/>
      <c r="AK342" s="302"/>
      <c r="AL342" s="302"/>
      <c r="AM342" s="302"/>
      <c r="AN342" s="302"/>
      <c r="AO342" s="302"/>
      <c r="AP342" s="302"/>
      <c r="AQ342" s="302"/>
      <c r="AR342" s="302"/>
      <c r="AS342" s="302"/>
      <c r="AT342" s="302"/>
      <c r="AU342" s="302"/>
      <c r="AV342" s="302"/>
      <c r="AW342" s="302"/>
      <c r="AX342" s="302"/>
      <c r="AY342" s="302"/>
      <c r="AZ342" s="302"/>
      <c r="BA342" s="302"/>
    </row>
    <row r="343">
      <c r="A343" s="328"/>
      <c r="B343" s="328"/>
      <c r="C343" s="328"/>
      <c r="D343" s="51" t="b">
        <v>1</v>
      </c>
      <c r="E343" s="308"/>
      <c r="F343" s="308" t="str">
        <f>IFERROR(__xludf.DUMMYFUNCTION("""COMPUTED_VALUE"""),"building")</f>
        <v>building</v>
      </c>
      <c r="G343" s="308" t="str">
        <f>IFERROR(__xludf.DUMMYFUNCTION("""COMPUTED_VALUE"""),"LivingAreaAtGrade")</f>
        <v>LivingAreaAtGrade</v>
      </c>
      <c r="H343" s="308"/>
      <c r="I343" s="317"/>
      <c r="J343" s="317"/>
      <c r="K343" s="317"/>
      <c r="L343" s="308"/>
      <c r="M343" s="308"/>
      <c r="N343" s="308"/>
      <c r="O343" s="308"/>
      <c r="P343" s="308"/>
      <c r="Q343" s="302"/>
      <c r="R343" s="302"/>
      <c r="S343" s="302"/>
      <c r="T343" s="302"/>
      <c r="U343" s="302"/>
      <c r="V343" s="302"/>
      <c r="W343" s="302"/>
      <c r="X343" s="302"/>
      <c r="Y343" s="302"/>
      <c r="Z343" s="302"/>
      <c r="AA343" s="302"/>
      <c r="AB343" s="302"/>
      <c r="AC343" s="302"/>
      <c r="AD343" s="302"/>
      <c r="AE343" s="302"/>
      <c r="AF343" s="302"/>
      <c r="AG343" s="302"/>
      <c r="AH343" s="302"/>
      <c r="AI343" s="329"/>
      <c r="AJ343" s="302"/>
      <c r="AK343" s="302"/>
      <c r="AL343" s="302"/>
      <c r="AM343" s="302"/>
      <c r="AN343" s="302"/>
      <c r="AO343" s="302"/>
      <c r="AP343" s="302"/>
      <c r="AQ343" s="302"/>
      <c r="AR343" s="302"/>
      <c r="AS343" s="302"/>
      <c r="AT343" s="302"/>
      <c r="AU343" s="302"/>
      <c r="AV343" s="302"/>
      <c r="AW343" s="302"/>
      <c r="AX343" s="302"/>
      <c r="AY343" s="302"/>
      <c r="AZ343" s="302"/>
      <c r="BA343" s="302"/>
    </row>
    <row r="344">
      <c r="A344" s="328"/>
      <c r="B344" s="328"/>
      <c r="C344" s="328"/>
      <c r="D344" s="51" t="b">
        <v>1</v>
      </c>
      <c r="E344" s="308"/>
      <c r="F344" s="308" t="str">
        <f>IFERROR(__xludf.DUMMYFUNCTION("""COMPUTED_VALUE"""),"building")</f>
        <v>building</v>
      </c>
      <c r="G344" s="308" t="str">
        <f>IFERROR(__xludf.DUMMYFUNCTION("""COMPUTED_VALUE"""),"LivingAreaUpDown")</f>
        <v>LivingAreaUpDown</v>
      </c>
      <c r="H344" s="308"/>
      <c r="I344" s="317"/>
      <c r="J344" s="317"/>
      <c r="K344" s="317"/>
      <c r="L344" s="308"/>
      <c r="M344" s="308"/>
      <c r="N344" s="308"/>
      <c r="O344" s="308"/>
      <c r="P344" s="308"/>
      <c r="Q344" s="302"/>
      <c r="R344" s="302"/>
      <c r="S344" s="302"/>
      <c r="T344" s="302"/>
      <c r="U344" s="302"/>
      <c r="V344" s="302"/>
      <c r="W344" s="302"/>
      <c r="X344" s="302"/>
      <c r="Y344" s="302"/>
      <c r="Z344" s="302"/>
      <c r="AA344" s="302"/>
      <c r="AB344" s="302"/>
      <c r="AC344" s="302"/>
      <c r="AD344" s="302"/>
      <c r="AE344" s="302"/>
      <c r="AF344" s="302"/>
      <c r="AG344" s="302"/>
      <c r="AH344" s="302"/>
      <c r="AI344" s="329"/>
      <c r="AJ344" s="302"/>
      <c r="AK344" s="302"/>
      <c r="AL344" s="302"/>
      <c r="AM344" s="302"/>
      <c r="AN344" s="302"/>
      <c r="AO344" s="302"/>
      <c r="AP344" s="302"/>
      <c r="AQ344" s="302"/>
      <c r="AR344" s="302"/>
      <c r="AS344" s="302"/>
      <c r="AT344" s="302"/>
      <c r="AU344" s="302"/>
      <c r="AV344" s="302"/>
      <c r="AW344" s="302"/>
      <c r="AX344" s="302"/>
      <c r="AY344" s="302"/>
      <c r="AZ344" s="302"/>
      <c r="BA344" s="302"/>
    </row>
    <row r="345">
      <c r="A345" s="328"/>
      <c r="B345" s="328"/>
      <c r="C345" s="328"/>
      <c r="D345" s="51" t="b">
        <v>1</v>
      </c>
      <c r="E345" s="308"/>
      <c r="F345" s="308" t="str">
        <f>IFERROR(__xludf.DUMMYFUNCTION("""COMPUTED_VALUE"""),"building")</f>
        <v>building</v>
      </c>
      <c r="G345" s="308" t="str">
        <f>IFERROR(__xludf.DUMMYFUNCTION("""COMPUTED_VALUE"""),"**FIELD MISSING**")</f>
        <v>**FIELD MISSING**</v>
      </c>
      <c r="H345" s="308"/>
      <c r="I345" s="317"/>
      <c r="J345" s="317"/>
      <c r="K345" s="317"/>
      <c r="L345" s="308"/>
      <c r="M345" s="308"/>
      <c r="N345" s="308"/>
      <c r="O345" s="308"/>
      <c r="P345" s="308"/>
      <c r="Q345" s="302"/>
      <c r="R345" s="302"/>
      <c r="S345" s="302"/>
      <c r="T345" s="302"/>
      <c r="U345" s="302"/>
      <c r="V345" s="302"/>
      <c r="W345" s="302"/>
      <c r="X345" s="302"/>
      <c r="Y345" s="302"/>
      <c r="Z345" s="302"/>
      <c r="AA345" s="302"/>
      <c r="AB345" s="302"/>
      <c r="AC345" s="302"/>
      <c r="AD345" s="302"/>
      <c r="AE345" s="302"/>
      <c r="AF345" s="302"/>
      <c r="AG345" s="302"/>
      <c r="AH345" s="302"/>
      <c r="AI345" s="329"/>
      <c r="AJ345" s="302"/>
      <c r="AK345" s="302"/>
      <c r="AL345" s="302"/>
      <c r="AM345" s="302"/>
      <c r="AN345" s="302"/>
      <c r="AO345" s="302"/>
      <c r="AP345" s="302"/>
      <c r="AQ345" s="302"/>
      <c r="AR345" s="302"/>
      <c r="AS345" s="302"/>
      <c r="AT345" s="302"/>
      <c r="AU345" s="302"/>
      <c r="AV345" s="302"/>
      <c r="AW345" s="302"/>
      <c r="AX345" s="302"/>
      <c r="AY345" s="302"/>
      <c r="AZ345" s="302"/>
      <c r="BA345" s="302"/>
    </row>
    <row r="346">
      <c r="A346" s="328"/>
      <c r="B346" s="328"/>
      <c r="C346" s="328"/>
      <c r="D346" s="51" t="b">
        <v>1</v>
      </c>
      <c r="E346" s="308"/>
      <c r="F346" s="308" t="str">
        <f>IFERROR(__xludf.DUMMYFUNCTION("""COMPUTED_VALUE"""),"building")</f>
        <v>building</v>
      </c>
      <c r="G346" s="308" t="str">
        <f>IFERROR(__xludf.DUMMYFUNCTION("""COMPUTED_VALUE"""),"stories_ID")</f>
        <v>stories_ID</v>
      </c>
      <c r="H346" s="308"/>
      <c r="I346" s="317"/>
      <c r="J346" s="317"/>
      <c r="K346" s="317"/>
      <c r="L346" s="308"/>
      <c r="M346" s="308"/>
      <c r="N346" s="308"/>
      <c r="O346" s="308"/>
      <c r="P346" s="308"/>
      <c r="Q346" s="302"/>
      <c r="R346" s="302"/>
      <c r="S346" s="302"/>
      <c r="T346" s="302"/>
      <c r="U346" s="302"/>
      <c r="V346" s="302"/>
      <c r="W346" s="302"/>
      <c r="X346" s="302"/>
      <c r="Y346" s="302"/>
      <c r="Z346" s="302"/>
      <c r="AA346" s="302"/>
      <c r="AB346" s="302"/>
      <c r="AC346" s="302"/>
      <c r="AD346" s="302"/>
      <c r="AE346" s="302"/>
      <c r="AF346" s="302"/>
      <c r="AG346" s="302"/>
      <c r="AH346" s="302"/>
      <c r="AI346" s="329"/>
      <c r="AJ346" s="302"/>
      <c r="AK346" s="302"/>
      <c r="AL346" s="302"/>
      <c r="AM346" s="302"/>
      <c r="AN346" s="302"/>
      <c r="AO346" s="302"/>
      <c r="AP346" s="302"/>
      <c r="AQ346" s="302"/>
      <c r="AR346" s="302"/>
      <c r="AS346" s="302"/>
      <c r="AT346" s="302"/>
      <c r="AU346" s="302"/>
      <c r="AV346" s="302"/>
      <c r="AW346" s="302"/>
      <c r="AX346" s="302"/>
      <c r="AY346" s="302"/>
      <c r="AZ346" s="302"/>
      <c r="BA346" s="302"/>
    </row>
    <row r="347">
      <c r="A347" s="328"/>
      <c r="B347" s="328"/>
      <c r="C347" s="328"/>
      <c r="D347" s="51" t="b">
        <v>1</v>
      </c>
      <c r="E347" s="308"/>
      <c r="F347" s="308" t="str">
        <f>IFERROR(__xludf.DUMMYFUNCTION("""COMPUTED_VALUE"""),"unit")</f>
        <v>unit</v>
      </c>
      <c r="G347" s="308" t="str">
        <f>IFERROR(__xludf.DUMMYFUNCTION("""COMPUTED_VALUE"""),"FullBaths")</f>
        <v>FullBaths</v>
      </c>
      <c r="H347" s="308"/>
      <c r="I347" s="317"/>
      <c r="J347" s="317"/>
      <c r="K347" s="317"/>
      <c r="L347" s="308"/>
      <c r="M347" s="308"/>
      <c r="N347" s="308"/>
      <c r="O347" s="308"/>
      <c r="P347" s="308"/>
      <c r="Q347" s="302"/>
      <c r="R347" s="302"/>
      <c r="S347" s="302"/>
      <c r="T347" s="302"/>
      <c r="U347" s="302"/>
      <c r="V347" s="302"/>
      <c r="W347" s="302"/>
      <c r="X347" s="302"/>
      <c r="Y347" s="302"/>
      <c r="Z347" s="302"/>
      <c r="AA347" s="302"/>
      <c r="AB347" s="302"/>
      <c r="AC347" s="302"/>
      <c r="AD347" s="302"/>
      <c r="AE347" s="302"/>
      <c r="AF347" s="302"/>
      <c r="AG347" s="302"/>
      <c r="AH347" s="302"/>
      <c r="AI347" s="329"/>
      <c r="AJ347" s="302"/>
      <c r="AK347" s="302"/>
      <c r="AL347" s="302"/>
      <c r="AM347" s="302"/>
      <c r="AN347" s="302"/>
      <c r="AO347" s="302"/>
      <c r="AP347" s="302"/>
      <c r="AQ347" s="302"/>
      <c r="AR347" s="302"/>
      <c r="AS347" s="302"/>
      <c r="AT347" s="302"/>
      <c r="AU347" s="302"/>
      <c r="AV347" s="302"/>
      <c r="AW347" s="302"/>
      <c r="AX347" s="302"/>
      <c r="AY347" s="302"/>
      <c r="AZ347" s="302"/>
      <c r="BA347" s="302"/>
    </row>
    <row r="348">
      <c r="A348" s="328"/>
      <c r="B348" s="328"/>
      <c r="C348" s="328"/>
      <c r="D348" s="51" t="b">
        <v>1</v>
      </c>
      <c r="E348" s="308"/>
      <c r="F348" s="308" t="str">
        <f>IFERROR(__xludf.DUMMYFUNCTION("""COMPUTED_VALUE"""),"unit")</f>
        <v>unit</v>
      </c>
      <c r="G348" s="308" t="str">
        <f>IFERROR(__xludf.DUMMYFUNCTION("""COMPUTED_VALUE"""),"HalfBaths")</f>
        <v>HalfBaths</v>
      </c>
      <c r="H348" s="308"/>
      <c r="I348" s="317"/>
      <c r="J348" s="317"/>
      <c r="K348" s="317"/>
      <c r="L348" s="308"/>
      <c r="M348" s="308"/>
      <c r="N348" s="308"/>
      <c r="O348" s="308"/>
      <c r="P348" s="308"/>
      <c r="Q348" s="302"/>
      <c r="R348" s="302"/>
      <c r="S348" s="302"/>
      <c r="T348" s="302"/>
      <c r="U348" s="302"/>
      <c r="V348" s="302"/>
      <c r="W348" s="302"/>
      <c r="X348" s="302"/>
      <c r="Y348" s="302"/>
      <c r="Z348" s="302"/>
      <c r="AA348" s="302"/>
      <c r="AB348" s="302"/>
      <c r="AC348" s="302"/>
      <c r="AD348" s="302"/>
      <c r="AE348" s="302"/>
      <c r="AF348" s="302"/>
      <c r="AG348" s="302"/>
      <c r="AH348" s="302"/>
      <c r="AI348" s="329"/>
      <c r="AJ348" s="302"/>
      <c r="AK348" s="302"/>
      <c r="AL348" s="302"/>
      <c r="AM348" s="302"/>
      <c r="AN348" s="302"/>
      <c r="AO348" s="302"/>
      <c r="AP348" s="302"/>
      <c r="AQ348" s="302"/>
      <c r="AR348" s="302"/>
      <c r="AS348" s="302"/>
      <c r="AT348" s="302"/>
      <c r="AU348" s="302"/>
      <c r="AV348" s="302"/>
      <c r="AW348" s="302"/>
      <c r="AX348" s="302"/>
      <c r="AY348" s="302"/>
      <c r="AZ348" s="302"/>
      <c r="BA348" s="302"/>
    </row>
    <row r="349">
      <c r="A349" s="328"/>
      <c r="B349" s="328"/>
      <c r="C349" s="328"/>
      <c r="D349" s="51" t="b">
        <v>1</v>
      </c>
      <c r="E349" s="308"/>
      <c r="F349" s="308" t="str">
        <f>IFERROR(__xludf.DUMMYFUNCTION("""COMPUTED_VALUE"""),"unit")</f>
        <v>unit</v>
      </c>
      <c r="G349" s="308" t="str">
        <f>IFERROR(__xludf.DUMMYFUNCTION("""COMPUTED_VALUE"""),"AirCondCentral")</f>
        <v>AirCondCentral</v>
      </c>
      <c r="H349" s="308"/>
      <c r="I349" s="317"/>
      <c r="J349" s="317"/>
      <c r="K349" s="317"/>
      <c r="L349" s="308"/>
      <c r="M349" s="308"/>
      <c r="N349" s="308"/>
      <c r="O349" s="308"/>
      <c r="P349" s="308"/>
      <c r="Q349" s="302"/>
      <c r="R349" s="302"/>
      <c r="S349" s="302"/>
      <c r="T349" s="302"/>
      <c r="U349" s="302"/>
      <c r="V349" s="302"/>
      <c r="W349" s="302"/>
      <c r="X349" s="302"/>
      <c r="Y349" s="302"/>
      <c r="Z349" s="302"/>
      <c r="AA349" s="302"/>
      <c r="AB349" s="302"/>
      <c r="AC349" s="302"/>
      <c r="AD349" s="302"/>
      <c r="AE349" s="302"/>
      <c r="AF349" s="302"/>
      <c r="AG349" s="302"/>
      <c r="AH349" s="302"/>
      <c r="AI349" s="329"/>
      <c r="AJ349" s="302"/>
      <c r="AK349" s="302"/>
      <c r="AL349" s="302"/>
      <c r="AM349" s="302"/>
      <c r="AN349" s="302"/>
      <c r="AO349" s="302"/>
      <c r="AP349" s="302"/>
      <c r="AQ349" s="302"/>
      <c r="AR349" s="302"/>
      <c r="AS349" s="302"/>
      <c r="AT349" s="302"/>
      <c r="AU349" s="302"/>
      <c r="AV349" s="302"/>
      <c r="AW349" s="302"/>
      <c r="AX349" s="302"/>
      <c r="AY349" s="302"/>
      <c r="AZ349" s="302"/>
      <c r="BA349" s="302"/>
    </row>
    <row r="350">
      <c r="A350" s="328"/>
      <c r="B350" s="328"/>
      <c r="C350" s="328"/>
      <c r="D350" s="51" t="b">
        <v>1</v>
      </c>
      <c r="E350" s="308"/>
      <c r="F350" s="308" t="str">
        <f>IFERROR(__xludf.DUMMYFUNCTION("""COMPUTED_VALUE"""),"unit")</f>
        <v>unit</v>
      </c>
      <c r="G350" s="308" t="str">
        <f>IFERROR(__xludf.DUMMYFUNCTION("""COMPUTED_VALUE"""),"AirCondWindow")</f>
        <v>AirCondWindow</v>
      </c>
      <c r="H350" s="308"/>
      <c r="I350" s="317"/>
      <c r="J350" s="317"/>
      <c r="K350" s="317"/>
      <c r="L350" s="308"/>
      <c r="M350" s="308"/>
      <c r="N350" s="308"/>
      <c r="O350" s="308"/>
      <c r="P350" s="308"/>
      <c r="Q350" s="302"/>
      <c r="R350" s="302"/>
      <c r="S350" s="302"/>
      <c r="T350" s="302"/>
      <c r="U350" s="302"/>
      <c r="V350" s="302"/>
      <c r="W350" s="302"/>
      <c r="X350" s="302"/>
      <c r="Y350" s="302"/>
      <c r="Z350" s="302"/>
      <c r="AA350" s="302"/>
      <c r="AB350" s="302"/>
      <c r="AC350" s="302"/>
      <c r="AD350" s="302"/>
      <c r="AE350" s="302"/>
      <c r="AF350" s="302"/>
      <c r="AG350" s="302"/>
      <c r="AH350" s="302"/>
      <c r="AI350" s="329"/>
      <c r="AJ350" s="302"/>
      <c r="AK350" s="302"/>
      <c r="AL350" s="302"/>
      <c r="AM350" s="302"/>
      <c r="AN350" s="302"/>
      <c r="AO350" s="302"/>
      <c r="AP350" s="302"/>
      <c r="AQ350" s="302"/>
      <c r="AR350" s="302"/>
      <c r="AS350" s="302"/>
      <c r="AT350" s="302"/>
      <c r="AU350" s="302"/>
      <c r="AV350" s="302"/>
      <c r="AW350" s="302"/>
      <c r="AX350" s="302"/>
      <c r="AY350" s="302"/>
      <c r="AZ350" s="302"/>
      <c r="BA350" s="302"/>
    </row>
    <row r="351">
      <c r="A351" s="328"/>
      <c r="B351" s="328"/>
      <c r="C351" s="328"/>
      <c r="D351" s="51" t="b">
        <v>1</v>
      </c>
      <c r="E351" s="308"/>
      <c r="F351" s="308" t="str">
        <f>IFERROR(__xludf.DUMMYFUNCTION("""COMPUTED_VALUE"""),"unit")</f>
        <v>unit</v>
      </c>
      <c r="G351" s="308" t="str">
        <f>IFERROR(__xludf.DUMMYFUNCTION("""COMPUTED_VALUE"""),"CentralHeating")</f>
        <v>CentralHeating</v>
      </c>
      <c r="H351" s="308"/>
      <c r="I351" s="317"/>
      <c r="J351" s="317"/>
      <c r="K351" s="317"/>
      <c r="L351" s="308"/>
      <c r="M351" s="308"/>
      <c r="N351" s="308"/>
      <c r="O351" s="308"/>
      <c r="P351" s="308"/>
      <c r="Q351" s="302"/>
      <c r="R351" s="302"/>
      <c r="S351" s="302"/>
      <c r="T351" s="302"/>
      <c r="U351" s="302"/>
      <c r="V351" s="302"/>
      <c r="W351" s="302"/>
      <c r="X351" s="302"/>
      <c r="Y351" s="302"/>
      <c r="Z351" s="302"/>
      <c r="AA351" s="302"/>
      <c r="AB351" s="302"/>
      <c r="AC351" s="302"/>
      <c r="AD351" s="302"/>
      <c r="AE351" s="302"/>
      <c r="AF351" s="302"/>
      <c r="AG351" s="302"/>
      <c r="AH351" s="302"/>
      <c r="AI351" s="329"/>
      <c r="AJ351" s="302"/>
      <c r="AK351" s="302"/>
      <c r="AL351" s="302"/>
      <c r="AM351" s="302"/>
      <c r="AN351" s="302"/>
      <c r="AO351" s="302"/>
      <c r="AP351" s="302"/>
      <c r="AQ351" s="302"/>
      <c r="AR351" s="302"/>
      <c r="AS351" s="302"/>
      <c r="AT351" s="302"/>
      <c r="AU351" s="302"/>
      <c r="AV351" s="302"/>
      <c r="AW351" s="302"/>
      <c r="AX351" s="302"/>
      <c r="AY351" s="302"/>
      <c r="AZ351" s="302"/>
      <c r="BA351" s="302"/>
    </row>
    <row r="352">
      <c r="A352" s="328"/>
      <c r="B352" s="328"/>
      <c r="C352" s="328"/>
      <c r="D352" s="51" t="b">
        <v>1</v>
      </c>
      <c r="E352" s="308"/>
      <c r="F352" s="308" t="str">
        <f>IFERROR(__xludf.DUMMYFUNCTION("""COMPUTED_VALUE"""),"unit")</f>
        <v>unit</v>
      </c>
      <c r="G352" s="308" t="str">
        <f>IFERROR(__xludf.DUMMYFUNCTION("""COMPUTED_VALUE"""),"**FIELD MISSING**")</f>
        <v>**FIELD MISSING**</v>
      </c>
      <c r="H352" s="308"/>
      <c r="I352" s="317"/>
      <c r="J352" s="317"/>
      <c r="K352" s="317"/>
      <c r="L352" s="308"/>
      <c r="M352" s="308"/>
      <c r="N352" s="308"/>
      <c r="O352" s="308"/>
      <c r="P352" s="308"/>
      <c r="Q352" s="302"/>
      <c r="R352" s="302"/>
      <c r="S352" s="302"/>
      <c r="T352" s="302"/>
      <c r="U352" s="302"/>
      <c r="V352" s="302"/>
      <c r="W352" s="302"/>
      <c r="X352" s="302"/>
      <c r="Y352" s="302"/>
      <c r="Z352" s="302"/>
      <c r="AA352" s="302"/>
      <c r="AB352" s="302"/>
      <c r="AC352" s="302"/>
      <c r="AD352" s="302"/>
      <c r="AE352" s="302"/>
      <c r="AF352" s="302"/>
      <c r="AG352" s="302"/>
      <c r="AH352" s="302"/>
      <c r="AI352" s="329"/>
      <c r="AJ352" s="302"/>
      <c r="AK352" s="302"/>
      <c r="AL352" s="302"/>
      <c r="AM352" s="302"/>
      <c r="AN352" s="302"/>
      <c r="AO352" s="302"/>
      <c r="AP352" s="302"/>
      <c r="AQ352" s="302"/>
      <c r="AR352" s="302"/>
      <c r="AS352" s="302"/>
      <c r="AT352" s="302"/>
      <c r="AU352" s="302"/>
      <c r="AV352" s="302"/>
      <c r="AW352" s="302"/>
      <c r="AX352" s="302"/>
      <c r="AY352" s="302"/>
      <c r="AZ352" s="302"/>
      <c r="BA352" s="302"/>
    </row>
    <row r="353">
      <c r="A353" s="328"/>
      <c r="B353" s="328"/>
      <c r="C353" s="328"/>
      <c r="D353" s="51" t="b">
        <v>1</v>
      </c>
      <c r="E353" s="308"/>
      <c r="F353" s="308" t="str">
        <f>IFERROR(__xludf.DUMMYFUNCTION("""COMPUTED_VALUE"""),"unit")</f>
        <v>unit</v>
      </c>
      <c r="G353" s="308" t="str">
        <f>IFERROR(__xludf.DUMMYFUNCTION("""COMPUTED_VALUE"""),"Garage")</f>
        <v>Garage</v>
      </c>
      <c r="H353" s="308"/>
      <c r="I353" s="317"/>
      <c r="J353" s="317"/>
      <c r="K353" s="317"/>
      <c r="L353" s="308"/>
      <c r="M353" s="308"/>
      <c r="N353" s="308"/>
      <c r="O353" s="308"/>
      <c r="P353" s="308"/>
      <c r="Q353" s="302"/>
      <c r="R353" s="302"/>
      <c r="S353" s="302"/>
      <c r="T353" s="302"/>
      <c r="U353" s="302"/>
      <c r="V353" s="302"/>
      <c r="W353" s="302"/>
      <c r="X353" s="302"/>
      <c r="Y353" s="302"/>
      <c r="Z353" s="302"/>
      <c r="AA353" s="302"/>
      <c r="AB353" s="302"/>
      <c r="AC353" s="302"/>
      <c r="AD353" s="302"/>
      <c r="AE353" s="302"/>
      <c r="AF353" s="302"/>
      <c r="AG353" s="302"/>
      <c r="AH353" s="302"/>
      <c r="AI353" s="329"/>
      <c r="AJ353" s="302"/>
      <c r="AK353" s="302"/>
      <c r="AL353" s="302"/>
      <c r="AM353" s="302"/>
      <c r="AN353" s="302"/>
      <c r="AO353" s="302"/>
      <c r="AP353" s="302"/>
      <c r="AQ353" s="302"/>
      <c r="AR353" s="302"/>
      <c r="AS353" s="302"/>
      <c r="AT353" s="302"/>
      <c r="AU353" s="302"/>
      <c r="AV353" s="302"/>
      <c r="AW353" s="302"/>
      <c r="AX353" s="302"/>
      <c r="AY353" s="302"/>
      <c r="AZ353" s="302"/>
      <c r="BA353" s="302"/>
    </row>
    <row r="354">
      <c r="A354" s="328"/>
      <c r="B354" s="328"/>
      <c r="C354" s="328"/>
      <c r="D354" s="51" t="b">
        <v>1</v>
      </c>
      <c r="E354" s="308"/>
      <c r="F354" s="308" t="str">
        <f>IFERROR(__xludf.DUMMYFUNCTION("""COMPUTED_VALUE"""),"unit")</f>
        <v>unit</v>
      </c>
      <c r="G354" s="308" t="str">
        <f>IFERROR(__xludf.DUMMYFUNCTION("""COMPUTED_VALUE"""),"Garage")</f>
        <v>Garage</v>
      </c>
      <c r="H354" s="308"/>
      <c r="I354" s="317"/>
      <c r="J354" s="317"/>
      <c r="K354" s="317"/>
      <c r="L354" s="308"/>
      <c r="M354" s="308"/>
      <c r="N354" s="308"/>
      <c r="O354" s="308"/>
      <c r="P354" s="308"/>
      <c r="Q354" s="302"/>
      <c r="R354" s="302"/>
      <c r="S354" s="302"/>
      <c r="T354" s="302"/>
      <c r="U354" s="302"/>
      <c r="V354" s="302"/>
      <c r="W354" s="302"/>
      <c r="X354" s="302"/>
      <c r="Y354" s="302"/>
      <c r="Z354" s="302"/>
      <c r="AA354" s="302"/>
      <c r="AB354" s="302"/>
      <c r="AC354" s="302"/>
      <c r="AD354" s="302"/>
      <c r="AE354" s="302"/>
      <c r="AF354" s="302"/>
      <c r="AG354" s="302"/>
      <c r="AH354" s="302"/>
      <c r="AI354" s="329"/>
      <c r="AJ354" s="302"/>
      <c r="AK354" s="302"/>
      <c r="AL354" s="302"/>
      <c r="AM354" s="302"/>
      <c r="AN354" s="302"/>
      <c r="AO354" s="302"/>
      <c r="AP354" s="302"/>
      <c r="AQ354" s="302"/>
      <c r="AR354" s="302"/>
      <c r="AS354" s="302"/>
      <c r="AT354" s="302"/>
      <c r="AU354" s="302"/>
      <c r="AV354" s="302"/>
      <c r="AW354" s="302"/>
      <c r="AX354" s="302"/>
      <c r="AY354" s="302"/>
      <c r="AZ354" s="302"/>
      <c r="BA354" s="302"/>
    </row>
    <row r="355">
      <c r="A355" s="328"/>
      <c r="B355" s="328"/>
      <c r="C355" s="328"/>
      <c r="D355" s="51" t="b">
        <v>1</v>
      </c>
      <c r="E355" s="308"/>
      <c r="F355" s="308" t="str">
        <f>IFERROR(__xludf.DUMMYFUNCTION("""COMPUTED_VALUE"""),"unit")</f>
        <v>unit</v>
      </c>
      <c r="G355" s="308" t="str">
        <f>IFERROR(__xludf.DUMMYFUNCTION("""COMPUTED_VALUE"""),"Carport")</f>
        <v>Carport</v>
      </c>
      <c r="H355" s="308"/>
      <c r="I355" s="317"/>
      <c r="J355" s="317"/>
      <c r="K355" s="317"/>
      <c r="L355" s="308"/>
      <c r="M355" s="308"/>
      <c r="N355" s="308"/>
      <c r="O355" s="308"/>
      <c r="P355" s="308"/>
      <c r="Q355" s="302"/>
      <c r="R355" s="302"/>
      <c r="S355" s="302"/>
      <c r="T355" s="302"/>
      <c r="U355" s="302"/>
      <c r="V355" s="302"/>
      <c r="W355" s="302"/>
      <c r="X355" s="302"/>
      <c r="Y355" s="302"/>
      <c r="Z355" s="302"/>
      <c r="AA355" s="302"/>
      <c r="AB355" s="302"/>
      <c r="AC355" s="302"/>
      <c r="AD355" s="302"/>
      <c r="AE355" s="302"/>
      <c r="AF355" s="302"/>
      <c r="AG355" s="302"/>
      <c r="AH355" s="302"/>
      <c r="AI355" s="329"/>
      <c r="AJ355" s="302"/>
      <c r="AK355" s="302"/>
      <c r="AL355" s="302"/>
      <c r="AM355" s="302"/>
      <c r="AN355" s="302"/>
      <c r="AO355" s="302"/>
      <c r="AP355" s="302"/>
      <c r="AQ355" s="302"/>
      <c r="AR355" s="302"/>
      <c r="AS355" s="302"/>
      <c r="AT355" s="302"/>
      <c r="AU355" s="302"/>
      <c r="AV355" s="302"/>
      <c r="AW355" s="302"/>
      <c r="AX355" s="302"/>
      <c r="AY355" s="302"/>
      <c r="AZ355" s="302"/>
      <c r="BA355" s="302"/>
    </row>
    <row r="356">
      <c r="A356" s="328"/>
      <c r="B356" s="328"/>
      <c r="C356" s="328"/>
      <c r="D356" s="51" t="b">
        <v>1</v>
      </c>
      <c r="E356" s="308"/>
      <c r="F356" s="308" t="str">
        <f>IFERROR(__xludf.DUMMYFUNCTION("""COMPUTED_VALUE"""),"unit")</f>
        <v>unit</v>
      </c>
      <c r="G356" s="308" t="str">
        <f>IFERROR(__xludf.DUMMYFUNCTION("""COMPUTED_VALUE"""),"Carport")</f>
        <v>Carport</v>
      </c>
      <c r="H356" s="308"/>
      <c r="I356" s="317"/>
      <c r="J356" s="317"/>
      <c r="K356" s="317"/>
      <c r="L356" s="308"/>
      <c r="M356" s="308"/>
      <c r="N356" s="308"/>
      <c r="O356" s="308"/>
      <c r="P356" s="308"/>
      <c r="Q356" s="302"/>
      <c r="R356" s="302"/>
      <c r="S356" s="302"/>
      <c r="T356" s="302"/>
      <c r="U356" s="302"/>
      <c r="V356" s="302"/>
      <c r="W356" s="302"/>
      <c r="X356" s="302"/>
      <c r="Y356" s="302"/>
      <c r="Z356" s="302"/>
      <c r="AA356" s="302"/>
      <c r="AB356" s="302"/>
      <c r="AC356" s="302"/>
      <c r="AD356" s="302"/>
      <c r="AE356" s="302"/>
      <c r="AF356" s="302"/>
      <c r="AG356" s="302"/>
      <c r="AH356" s="302"/>
      <c r="AI356" s="329"/>
      <c r="AJ356" s="302"/>
      <c r="AK356" s="302"/>
      <c r="AL356" s="302"/>
      <c r="AM356" s="302"/>
      <c r="AN356" s="302"/>
      <c r="AO356" s="302"/>
      <c r="AP356" s="302"/>
      <c r="AQ356" s="302"/>
      <c r="AR356" s="302"/>
      <c r="AS356" s="302"/>
      <c r="AT356" s="302"/>
      <c r="AU356" s="302"/>
      <c r="AV356" s="302"/>
      <c r="AW356" s="302"/>
      <c r="AX356" s="302"/>
      <c r="AY356" s="302"/>
      <c r="AZ356" s="302"/>
      <c r="BA356" s="302"/>
    </row>
    <row r="357">
      <c r="A357" s="328"/>
      <c r="B357" s="328"/>
      <c r="C357" s="328"/>
      <c r="D357" s="51" t="b">
        <v>1</v>
      </c>
      <c r="E357" s="308"/>
      <c r="F357" s="308" t="str">
        <f>IFERROR(__xludf.DUMMYFUNCTION("""COMPUTED_VALUE"""),"building")</f>
        <v>building</v>
      </c>
      <c r="G357" s="308" t="str">
        <f>IFERROR(__xludf.DUMMYFUNCTION("""COMPUTED_VALUE"""),"YearBuilt")</f>
        <v>YearBuilt</v>
      </c>
      <c r="H357" s="308"/>
      <c r="I357" s="317"/>
      <c r="J357" s="317"/>
      <c r="K357" s="317"/>
      <c r="L357" s="308"/>
      <c r="M357" s="308"/>
      <c r="N357" s="308"/>
      <c r="O357" s="308"/>
      <c r="P357" s="308"/>
      <c r="Q357" s="302"/>
      <c r="R357" s="302"/>
      <c r="S357" s="302"/>
      <c r="T357" s="302"/>
      <c r="U357" s="302"/>
      <c r="V357" s="302"/>
      <c r="W357" s="302"/>
      <c r="X357" s="302"/>
      <c r="Y357" s="302"/>
      <c r="Z357" s="302"/>
      <c r="AA357" s="302"/>
      <c r="AB357" s="302"/>
      <c r="AC357" s="302"/>
      <c r="AD357" s="302"/>
      <c r="AE357" s="302"/>
      <c r="AF357" s="302"/>
      <c r="AG357" s="302"/>
      <c r="AH357" s="302"/>
      <c r="AI357" s="329"/>
      <c r="AJ357" s="302"/>
      <c r="AK357" s="302"/>
      <c r="AL357" s="302"/>
      <c r="AM357" s="302"/>
      <c r="AN357" s="302"/>
      <c r="AO357" s="302"/>
      <c r="AP357" s="302"/>
      <c r="AQ357" s="302"/>
      <c r="AR357" s="302"/>
      <c r="AS357" s="302"/>
      <c r="AT357" s="302"/>
      <c r="AU357" s="302"/>
      <c r="AV357" s="302"/>
      <c r="AW357" s="302"/>
      <c r="AX357" s="302"/>
      <c r="AY357" s="302"/>
      <c r="AZ357" s="302"/>
      <c r="BA357" s="302"/>
    </row>
    <row r="358">
      <c r="A358" s="328"/>
      <c r="B358" s="328"/>
      <c r="C358" s="328"/>
      <c r="D358" s="51" t="b">
        <v>1</v>
      </c>
      <c r="E358" s="308"/>
      <c r="F358" s="308" t="str">
        <f>IFERROR(__xludf.DUMMYFUNCTION("""COMPUTED_VALUE"""),"building")</f>
        <v>building</v>
      </c>
      <c r="G358" s="308" t="str">
        <f>IFERROR(__xludf.DUMMYFUNCTION("""COMPUTED_VALUE"""),"res_model_ID")</f>
        <v>res_model_ID</v>
      </c>
      <c r="H358" s="308"/>
      <c r="I358" s="317"/>
      <c r="J358" s="317"/>
      <c r="K358" s="317"/>
      <c r="L358" s="308"/>
      <c r="M358" s="308"/>
      <c r="N358" s="308"/>
      <c r="O358" s="308"/>
      <c r="P358" s="308"/>
      <c r="Q358" s="302"/>
      <c r="R358" s="302"/>
      <c r="S358" s="302"/>
      <c r="T358" s="302"/>
      <c r="U358" s="302"/>
      <c r="V358" s="302"/>
      <c r="W358" s="302"/>
      <c r="X358" s="302"/>
      <c r="Y358" s="302"/>
      <c r="Z358" s="302"/>
      <c r="AA358" s="302"/>
      <c r="AB358" s="302"/>
      <c r="AC358" s="302"/>
      <c r="AD358" s="302"/>
      <c r="AE358" s="302"/>
      <c r="AF358" s="302"/>
      <c r="AG358" s="302"/>
      <c r="AH358" s="302"/>
      <c r="AI358" s="329"/>
      <c r="AJ358" s="302"/>
      <c r="AK358" s="302"/>
      <c r="AL358" s="302"/>
      <c r="AM358" s="302"/>
      <c r="AN358" s="302"/>
      <c r="AO358" s="302"/>
      <c r="AP358" s="302"/>
      <c r="AQ358" s="302"/>
      <c r="AR358" s="302"/>
      <c r="AS358" s="302"/>
      <c r="AT358" s="302"/>
      <c r="AU358" s="302"/>
      <c r="AV358" s="302"/>
      <c r="AW358" s="302"/>
      <c r="AX358" s="302"/>
      <c r="AY358" s="302"/>
      <c r="AZ358" s="302"/>
      <c r="BA358" s="302"/>
    </row>
    <row r="359">
      <c r="A359" s="328"/>
      <c r="B359" s="328"/>
      <c r="C359" s="328"/>
      <c r="D359" s="51" t="b">
        <v>1</v>
      </c>
      <c r="E359" s="308"/>
      <c r="F359" s="308" t="str">
        <f>IFERROR(__xludf.DUMMYFUNCTION("""COMPUTED_VALUE"""),"building")</f>
        <v>building</v>
      </c>
      <c r="G359" s="308" t="str">
        <f>IFERROR(__xludf.DUMMYFUNCTION("""COMPUTED_VALUE"""),"res_model_ID")</f>
        <v>res_model_ID</v>
      </c>
      <c r="H359" s="308"/>
      <c r="I359" s="317"/>
      <c r="J359" s="317"/>
      <c r="K359" s="317"/>
      <c r="L359" s="308"/>
      <c r="M359" s="308"/>
      <c r="N359" s="308"/>
      <c r="O359" s="308"/>
      <c r="P359" s="308"/>
      <c r="Q359" s="302"/>
      <c r="R359" s="302"/>
      <c r="S359" s="302"/>
      <c r="T359" s="302"/>
      <c r="U359" s="302"/>
      <c r="V359" s="302"/>
      <c r="W359" s="302"/>
      <c r="X359" s="302"/>
      <c r="Y359" s="302"/>
      <c r="Z359" s="302"/>
      <c r="AA359" s="302"/>
      <c r="AB359" s="302"/>
      <c r="AC359" s="302"/>
      <c r="AD359" s="302"/>
      <c r="AE359" s="302"/>
      <c r="AF359" s="302"/>
      <c r="AG359" s="302"/>
      <c r="AH359" s="302"/>
      <c r="AI359" s="329"/>
      <c r="AJ359" s="302"/>
      <c r="AK359" s="302"/>
      <c r="AL359" s="302"/>
      <c r="AM359" s="302"/>
      <c r="AN359" s="302"/>
      <c r="AO359" s="302"/>
      <c r="AP359" s="302"/>
      <c r="AQ359" s="302"/>
      <c r="AR359" s="302"/>
      <c r="AS359" s="302"/>
      <c r="AT359" s="302"/>
      <c r="AU359" s="302"/>
      <c r="AV359" s="302"/>
      <c r="AW359" s="302"/>
      <c r="AX359" s="302"/>
      <c r="AY359" s="302"/>
      <c r="AZ359" s="302"/>
      <c r="BA359" s="302"/>
    </row>
    <row r="360">
      <c r="A360" s="328"/>
      <c r="B360" s="328"/>
      <c r="C360" s="328"/>
      <c r="D360" s="51" t="b">
        <v>1</v>
      </c>
      <c r="E360" s="308"/>
      <c r="F360" s="308" t="str">
        <f>IFERROR(__xludf.DUMMYFUNCTION("""COMPUTED_VALUE"""),"building")</f>
        <v>building</v>
      </c>
      <c r="G360" s="308" t="str">
        <f>IFERROR(__xludf.DUMMYFUNCTION("""COMPUTED_VALUE"""),"YearBuilt")</f>
        <v>YearBuilt</v>
      </c>
      <c r="H360" s="308"/>
      <c r="I360" s="317"/>
      <c r="J360" s="317"/>
      <c r="K360" s="317"/>
      <c r="L360" s="308"/>
      <c r="M360" s="308"/>
      <c r="N360" s="308"/>
      <c r="O360" s="308"/>
      <c r="P360" s="308"/>
      <c r="Q360" s="302"/>
      <c r="R360" s="302"/>
      <c r="S360" s="302"/>
      <c r="T360" s="302"/>
      <c r="U360" s="302"/>
      <c r="V360" s="302"/>
      <c r="W360" s="302"/>
      <c r="X360" s="302"/>
      <c r="Y360" s="302"/>
      <c r="Z360" s="302"/>
      <c r="AA360" s="302"/>
      <c r="AB360" s="302"/>
      <c r="AC360" s="302"/>
      <c r="AD360" s="302"/>
      <c r="AE360" s="302"/>
      <c r="AF360" s="302"/>
      <c r="AG360" s="302"/>
      <c r="AH360" s="302"/>
      <c r="AI360" s="329"/>
      <c r="AJ360" s="302"/>
      <c r="AK360" s="302"/>
      <c r="AL360" s="302"/>
      <c r="AM360" s="302"/>
      <c r="AN360" s="302"/>
      <c r="AO360" s="302"/>
      <c r="AP360" s="302"/>
      <c r="AQ360" s="302"/>
      <c r="AR360" s="302"/>
      <c r="AS360" s="302"/>
      <c r="AT360" s="302"/>
      <c r="AU360" s="302"/>
      <c r="AV360" s="302"/>
      <c r="AW360" s="302"/>
      <c r="AX360" s="302"/>
      <c r="AY360" s="302"/>
      <c r="AZ360" s="302"/>
      <c r="BA360" s="302"/>
    </row>
    <row r="361">
      <c r="A361" s="328"/>
      <c r="B361" s="328"/>
      <c r="C361" s="328"/>
      <c r="D361" s="51" t="b">
        <v>1</v>
      </c>
      <c r="E361" s="308"/>
      <c r="F361" s="308" t="str">
        <f>IFERROR(__xludf.DUMMYFUNCTION("""COMPUTED_VALUE"""),"building")</f>
        <v>building</v>
      </c>
      <c r="G361" s="308" t="str">
        <f>IFERROR(__xludf.DUMMYFUNCTION("""COMPUTED_VALUE"""),"???")</f>
        <v>???</v>
      </c>
      <c r="H361" s="308"/>
      <c r="I361" s="317"/>
      <c r="J361" s="317"/>
      <c r="K361" s="317"/>
      <c r="L361" s="308"/>
      <c r="M361" s="308"/>
      <c r="N361" s="308"/>
      <c r="O361" s="308"/>
      <c r="P361" s="308"/>
      <c r="Q361" s="302"/>
      <c r="R361" s="302"/>
      <c r="S361" s="302"/>
      <c r="T361" s="302"/>
      <c r="U361" s="302"/>
      <c r="V361" s="302"/>
      <c r="W361" s="302"/>
      <c r="X361" s="302"/>
      <c r="Y361" s="302"/>
      <c r="Z361" s="302"/>
      <c r="AA361" s="302"/>
      <c r="AB361" s="302"/>
      <c r="AC361" s="302"/>
      <c r="AD361" s="302"/>
      <c r="AE361" s="302"/>
      <c r="AF361" s="302"/>
      <c r="AG361" s="302"/>
      <c r="AH361" s="302"/>
      <c r="AI361" s="329"/>
      <c r="AJ361" s="302"/>
      <c r="AK361" s="302"/>
      <c r="AL361" s="302"/>
      <c r="AM361" s="302"/>
      <c r="AN361" s="302"/>
      <c r="AO361" s="302"/>
      <c r="AP361" s="302"/>
      <c r="AQ361" s="302"/>
      <c r="AR361" s="302"/>
      <c r="AS361" s="302"/>
      <c r="AT361" s="302"/>
      <c r="AU361" s="302"/>
      <c r="AV361" s="302"/>
      <c r="AW361" s="302"/>
      <c r="AX361" s="302"/>
      <c r="AY361" s="302"/>
      <c r="AZ361" s="302"/>
      <c r="BA361" s="302"/>
    </row>
    <row r="362">
      <c r="A362" s="328"/>
      <c r="B362" s="328"/>
      <c r="C362" s="328"/>
      <c r="D362" s="51" t="b">
        <v>1</v>
      </c>
      <c r="E362" s="308"/>
      <c r="F362" s="308" t="str">
        <f>IFERROR(__xludf.DUMMYFUNCTION("""COMPUTED_VALUE"""),"building")</f>
        <v>building</v>
      </c>
      <c r="G362" s="308" t="str">
        <f>IFERROR(__xludf.DUMMYFUNCTION("""COMPUTED_VALUE"""),"???")</f>
        <v>???</v>
      </c>
      <c r="H362" s="308"/>
      <c r="I362" s="317"/>
      <c r="J362" s="317"/>
      <c r="K362" s="317"/>
      <c r="L362" s="308"/>
      <c r="M362" s="308"/>
      <c r="N362" s="308"/>
      <c r="O362" s="308"/>
      <c r="P362" s="308"/>
      <c r="Q362" s="302"/>
      <c r="R362" s="302"/>
      <c r="S362" s="302"/>
      <c r="T362" s="302"/>
      <c r="U362" s="302"/>
      <c r="V362" s="302"/>
      <c r="W362" s="302"/>
      <c r="X362" s="302"/>
      <c r="Y362" s="302"/>
      <c r="Z362" s="302"/>
      <c r="AA362" s="302"/>
      <c r="AB362" s="302"/>
      <c r="AC362" s="302"/>
      <c r="AD362" s="302"/>
      <c r="AE362" s="302"/>
      <c r="AF362" s="302"/>
      <c r="AG362" s="302"/>
      <c r="AH362" s="302"/>
      <c r="AI362" s="329"/>
      <c r="AJ362" s="302"/>
      <c r="AK362" s="302"/>
      <c r="AL362" s="302"/>
      <c r="AM362" s="302"/>
      <c r="AN362" s="302"/>
      <c r="AO362" s="302"/>
      <c r="AP362" s="302"/>
      <c r="AQ362" s="302"/>
      <c r="AR362" s="302"/>
      <c r="AS362" s="302"/>
      <c r="AT362" s="302"/>
      <c r="AU362" s="302"/>
      <c r="AV362" s="302"/>
      <c r="AW362" s="302"/>
      <c r="AX362" s="302"/>
      <c r="AY362" s="302"/>
      <c r="AZ362" s="302"/>
      <c r="BA362" s="302"/>
    </row>
    <row r="363">
      <c r="A363" s="328"/>
      <c r="B363" s="328"/>
      <c r="C363" s="328"/>
      <c r="D363" s="51" t="b">
        <v>1</v>
      </c>
      <c r="E363" s="308"/>
      <c r="F363" s="308" t="str">
        <f>IFERROR(__xludf.DUMMYFUNCTION("""COMPUTED_VALUE"""),"data_age_table")</f>
        <v>data_age_table</v>
      </c>
      <c r="G363" s="308" t="str">
        <f>IFERROR(__xludf.DUMMYFUNCTION("""COMPUTED_VALUE"""),"???")</f>
        <v>???</v>
      </c>
      <c r="H363" s="308"/>
      <c r="I363" s="317"/>
      <c r="J363" s="317"/>
      <c r="K363" s="317"/>
      <c r="L363" s="308"/>
      <c r="M363" s="308"/>
      <c r="N363" s="308"/>
      <c r="O363" s="308"/>
      <c r="P363" s="308"/>
      <c r="Q363" s="302"/>
      <c r="R363" s="302"/>
      <c r="S363" s="302"/>
      <c r="T363" s="302"/>
      <c r="U363" s="302"/>
      <c r="V363" s="302"/>
      <c r="W363" s="302"/>
      <c r="X363" s="302"/>
      <c r="Y363" s="302"/>
      <c r="Z363" s="302"/>
      <c r="AA363" s="302"/>
      <c r="AB363" s="302"/>
      <c r="AC363" s="302"/>
      <c r="AD363" s="302"/>
      <c r="AE363" s="302"/>
      <c r="AF363" s="302"/>
      <c r="AG363" s="302"/>
      <c r="AH363" s="302"/>
      <c r="AI363" s="329"/>
      <c r="AJ363" s="302"/>
      <c r="AK363" s="302"/>
      <c r="AL363" s="302"/>
      <c r="AM363" s="302"/>
      <c r="AN363" s="302"/>
      <c r="AO363" s="302"/>
      <c r="AP363" s="302"/>
      <c r="AQ363" s="302"/>
      <c r="AR363" s="302"/>
      <c r="AS363" s="302"/>
      <c r="AT363" s="302"/>
      <c r="AU363" s="302"/>
      <c r="AV363" s="302"/>
      <c r="AW363" s="302"/>
      <c r="AX363" s="302"/>
      <c r="AY363" s="302"/>
      <c r="AZ363" s="302"/>
      <c r="BA363" s="302"/>
    </row>
    <row r="364">
      <c r="A364" s="328"/>
      <c r="B364" s="328"/>
      <c r="C364" s="328"/>
      <c r="D364" s="51" t="b">
        <v>1</v>
      </c>
      <c r="E364" s="308"/>
      <c r="F364" s="308" t="str">
        <f>IFERROR(__xludf.DUMMYFUNCTION("""COMPUTED_VALUE"""),"data_age_table")</f>
        <v>data_age_table</v>
      </c>
      <c r="G364" s="308" t="str">
        <f>IFERROR(__xludf.DUMMYFUNCTION("""COMPUTED_VALUE"""),"???")</f>
        <v>???</v>
      </c>
      <c r="H364" s="308"/>
      <c r="I364" s="317"/>
      <c r="J364" s="317"/>
      <c r="K364" s="317"/>
      <c r="L364" s="308"/>
      <c r="M364" s="308"/>
      <c r="N364" s="308"/>
      <c r="O364" s="308"/>
      <c r="P364" s="308"/>
      <c r="Q364" s="302"/>
      <c r="R364" s="302"/>
      <c r="S364" s="302"/>
      <c r="T364" s="302"/>
      <c r="U364" s="302"/>
      <c r="V364" s="302"/>
      <c r="W364" s="302"/>
      <c r="X364" s="302"/>
      <c r="Y364" s="302"/>
      <c r="Z364" s="302"/>
      <c r="AA364" s="302"/>
      <c r="AB364" s="302"/>
      <c r="AC364" s="302"/>
      <c r="AD364" s="302"/>
      <c r="AE364" s="302"/>
      <c r="AF364" s="302"/>
      <c r="AG364" s="302"/>
      <c r="AH364" s="302"/>
      <c r="AI364" s="329"/>
      <c r="AJ364" s="302"/>
      <c r="AK364" s="302"/>
      <c r="AL364" s="302"/>
      <c r="AM364" s="302"/>
      <c r="AN364" s="302"/>
      <c r="AO364" s="302"/>
      <c r="AP364" s="302"/>
      <c r="AQ364" s="302"/>
      <c r="AR364" s="302"/>
      <c r="AS364" s="302"/>
      <c r="AT364" s="302"/>
      <c r="AU364" s="302"/>
      <c r="AV364" s="302"/>
      <c r="AW364" s="302"/>
      <c r="AX364" s="302"/>
      <c r="AY364" s="302"/>
      <c r="AZ364" s="302"/>
      <c r="BA364" s="302"/>
    </row>
    <row r="365">
      <c r="A365" s="328"/>
      <c r="B365" s="328"/>
      <c r="C365" s="328"/>
      <c r="D365" s="51" t="b">
        <v>1</v>
      </c>
      <c r="E365" s="308"/>
      <c r="F365" s="308" t="str">
        <f>IFERROR(__xludf.DUMMYFUNCTION("""COMPUTED_VALUE"""),"data_age_table")</f>
        <v>data_age_table</v>
      </c>
      <c r="G365" s="308" t="str">
        <f>IFERROR(__xludf.DUMMYFUNCTION("""COMPUTED_VALUE"""),"???")</f>
        <v>???</v>
      </c>
      <c r="H365" s="308"/>
      <c r="I365" s="317"/>
      <c r="J365" s="317"/>
      <c r="K365" s="317"/>
      <c r="L365" s="308"/>
      <c r="M365" s="308"/>
      <c r="N365" s="308"/>
      <c r="O365" s="308"/>
      <c r="P365" s="308"/>
      <c r="Q365" s="302"/>
      <c r="R365" s="302"/>
      <c r="S365" s="302"/>
      <c r="T365" s="302"/>
      <c r="U365" s="302"/>
      <c r="V365" s="302"/>
      <c r="W365" s="302"/>
      <c r="X365" s="302"/>
      <c r="Y365" s="302"/>
      <c r="Z365" s="302"/>
      <c r="AA365" s="302"/>
      <c r="AB365" s="302"/>
      <c r="AC365" s="302"/>
      <c r="AD365" s="302"/>
      <c r="AE365" s="302"/>
      <c r="AF365" s="302"/>
      <c r="AG365" s="302"/>
      <c r="AH365" s="302"/>
      <c r="AI365" s="329"/>
      <c r="AJ365" s="302"/>
      <c r="AK365" s="302"/>
      <c r="AL365" s="302"/>
      <c r="AM365" s="302"/>
      <c r="AN365" s="302"/>
      <c r="AO365" s="302"/>
      <c r="AP365" s="302"/>
      <c r="AQ365" s="302"/>
      <c r="AR365" s="302"/>
      <c r="AS365" s="302"/>
      <c r="AT365" s="302"/>
      <c r="AU365" s="302"/>
      <c r="AV365" s="302"/>
      <c r="AW365" s="302"/>
      <c r="AX365" s="302"/>
      <c r="AY365" s="302"/>
      <c r="AZ365" s="302"/>
      <c r="BA365" s="302"/>
    </row>
    <row r="366">
      <c r="A366" s="328"/>
      <c r="B366" s="328"/>
      <c r="C366" s="328"/>
      <c r="D366" s="51" t="b">
        <v>1</v>
      </c>
      <c r="E366" s="308"/>
      <c r="F366" s="308" t="str">
        <f>IFERROR(__xludf.DUMMYFUNCTION("""COMPUTED_VALUE"""),"municipal_parcel_id_mapping")</f>
        <v>municipal_parcel_id_mapping</v>
      </c>
      <c r="G366" s="308" t="str">
        <f>IFERROR(__xludf.DUMMYFUNCTION("""COMPUTED_VALUE"""),"parcel_id")</f>
        <v>parcel_id</v>
      </c>
      <c r="H366" s="308"/>
      <c r="I366" s="317"/>
      <c r="J366" s="317"/>
      <c r="K366" s="317"/>
      <c r="L366" s="308"/>
      <c r="M366" s="308"/>
      <c r="N366" s="308"/>
      <c r="O366" s="308"/>
      <c r="P366" s="308"/>
      <c r="Q366" s="302"/>
      <c r="R366" s="302"/>
      <c r="S366" s="302"/>
      <c r="T366" s="302"/>
      <c r="U366" s="302"/>
      <c r="V366" s="302"/>
      <c r="W366" s="302"/>
      <c r="X366" s="302"/>
      <c r="Y366" s="302"/>
      <c r="Z366" s="302"/>
      <c r="AA366" s="302"/>
      <c r="AB366" s="302"/>
      <c r="AC366" s="302"/>
      <c r="AD366" s="302"/>
      <c r="AE366" s="302"/>
      <c r="AF366" s="302"/>
      <c r="AG366" s="302"/>
      <c r="AH366" s="302"/>
      <c r="AI366" s="329"/>
      <c r="AJ366" s="302"/>
      <c r="AK366" s="302"/>
      <c r="AL366" s="302"/>
      <c r="AM366" s="302"/>
      <c r="AN366" s="302"/>
      <c r="AO366" s="302"/>
      <c r="AP366" s="302"/>
      <c r="AQ366" s="302"/>
      <c r="AR366" s="302"/>
      <c r="AS366" s="302"/>
      <c r="AT366" s="302"/>
      <c r="AU366" s="302"/>
      <c r="AV366" s="302"/>
      <c r="AW366" s="302"/>
      <c r="AX366" s="302"/>
      <c r="AY366" s="302"/>
      <c r="AZ366" s="302"/>
      <c r="BA366" s="302"/>
    </row>
    <row r="367">
      <c r="A367" s="328"/>
      <c r="B367" s="328"/>
      <c r="C367" s="328"/>
      <c r="D367" s="51" t="b">
        <v>1</v>
      </c>
      <c r="E367" s="308"/>
      <c r="F367" s="308" t="str">
        <f>IFERROR(__xludf.DUMMYFUNCTION("""COMPUTED_VALUE"""),"municipal_parcel_id_mapping")</f>
        <v>municipal_parcel_id_mapping</v>
      </c>
      <c r="G367" s="308" t="str">
        <f>IFERROR(__xludf.DUMMYFUNCTION("""COMPUTED_VALUE"""),"parcel_id")</f>
        <v>parcel_id</v>
      </c>
      <c r="H367" s="308"/>
      <c r="I367" s="317"/>
      <c r="J367" s="317"/>
      <c r="K367" s="317"/>
      <c r="L367" s="308"/>
      <c r="M367" s="308"/>
      <c r="N367" s="308"/>
      <c r="O367" s="308"/>
      <c r="P367" s="308"/>
      <c r="Q367" s="302"/>
      <c r="R367" s="302"/>
      <c r="S367" s="302"/>
      <c r="T367" s="302"/>
      <c r="U367" s="302"/>
      <c r="V367" s="302"/>
      <c r="W367" s="302"/>
      <c r="X367" s="302"/>
      <c r="Y367" s="302"/>
      <c r="Z367" s="302"/>
      <c r="AA367" s="302"/>
      <c r="AB367" s="302"/>
      <c r="AC367" s="302"/>
      <c r="AD367" s="302"/>
      <c r="AE367" s="302"/>
      <c r="AF367" s="302"/>
      <c r="AG367" s="302"/>
      <c r="AH367" s="302"/>
      <c r="AI367" s="329"/>
      <c r="AJ367" s="302"/>
      <c r="AK367" s="302"/>
      <c r="AL367" s="302"/>
      <c r="AM367" s="302"/>
      <c r="AN367" s="302"/>
      <c r="AO367" s="302"/>
      <c r="AP367" s="302"/>
      <c r="AQ367" s="302"/>
      <c r="AR367" s="302"/>
      <c r="AS367" s="302"/>
      <c r="AT367" s="302"/>
      <c r="AU367" s="302"/>
      <c r="AV367" s="302"/>
      <c r="AW367" s="302"/>
      <c r="AX367" s="302"/>
      <c r="AY367" s="302"/>
      <c r="AZ367" s="302"/>
      <c r="BA367" s="302"/>
    </row>
    <row r="368">
      <c r="A368" s="328"/>
      <c r="B368" s="328"/>
      <c r="C368" s="328"/>
      <c r="D368" s="51" t="b">
        <v>1</v>
      </c>
      <c r="E368" s="308"/>
      <c r="F368" s="308" t="str">
        <f>IFERROR(__xludf.DUMMYFUNCTION("""COMPUTED_VALUE"""),"municipal_parcel_id_mapping")</f>
        <v>municipal_parcel_id_mapping</v>
      </c>
      <c r="G368" s="308" t="str">
        <f>IFERROR(__xludf.DUMMYFUNCTION("""COMPUTED_VALUE"""),"parcel_id")</f>
        <v>parcel_id</v>
      </c>
      <c r="H368" s="308"/>
      <c r="I368" s="317"/>
      <c r="J368" s="317"/>
      <c r="K368" s="317"/>
      <c r="L368" s="308"/>
      <c r="M368" s="308"/>
      <c r="N368" s="308"/>
      <c r="O368" s="308"/>
      <c r="P368" s="308"/>
      <c r="Q368" s="302"/>
      <c r="R368" s="302"/>
      <c r="S368" s="302"/>
      <c r="T368" s="302"/>
      <c r="U368" s="302"/>
      <c r="V368" s="302"/>
      <c r="W368" s="302"/>
      <c r="X368" s="302"/>
      <c r="Y368" s="302"/>
      <c r="Z368" s="302"/>
      <c r="AA368" s="302"/>
      <c r="AB368" s="302"/>
      <c r="AC368" s="302"/>
      <c r="AD368" s="302"/>
      <c r="AE368" s="302"/>
      <c r="AF368" s="302"/>
      <c r="AG368" s="302"/>
      <c r="AH368" s="302"/>
      <c r="AI368" s="329"/>
      <c r="AJ368" s="302"/>
      <c r="AK368" s="302"/>
      <c r="AL368" s="302"/>
      <c r="AM368" s="302"/>
      <c r="AN368" s="302"/>
      <c r="AO368" s="302"/>
      <c r="AP368" s="302"/>
      <c r="AQ368" s="302"/>
      <c r="AR368" s="302"/>
      <c r="AS368" s="302"/>
      <c r="AT368" s="302"/>
      <c r="AU368" s="302"/>
      <c r="AV368" s="302"/>
      <c r="AW368" s="302"/>
      <c r="AX368" s="302"/>
      <c r="AY368" s="302"/>
      <c r="AZ368" s="302"/>
      <c r="BA368" s="302"/>
    </row>
    <row r="369">
      <c r="A369" s="328"/>
      <c r="B369" s="328"/>
      <c r="C369" s="328"/>
      <c r="D369" s="51" t="b">
        <v>1</v>
      </c>
      <c r="E369" s="308"/>
      <c r="F369" s="308" t="str">
        <f>IFERROR(__xludf.DUMMYFUNCTION("""COMPUTED_VALUE"""),"building")</f>
        <v>building</v>
      </c>
      <c r="G369" s="308" t="str">
        <f>IFERROR(__xludf.DUMMYFUNCTION("""COMPUTED_VALUE"""),"building_num")</f>
        <v>building_num</v>
      </c>
      <c r="H369" s="308"/>
      <c r="I369" s="317"/>
      <c r="J369" s="317"/>
      <c r="K369" s="317"/>
      <c r="L369" s="308"/>
      <c r="M369" s="308"/>
      <c r="N369" s="308"/>
      <c r="O369" s="308"/>
      <c r="P369" s="308"/>
      <c r="Q369" s="302"/>
      <c r="R369" s="302"/>
      <c r="S369" s="302"/>
      <c r="T369" s="302"/>
      <c r="U369" s="302"/>
      <c r="V369" s="302"/>
      <c r="W369" s="302"/>
      <c r="X369" s="302"/>
      <c r="Y369" s="302"/>
      <c r="Z369" s="302"/>
      <c r="AA369" s="302"/>
      <c r="AB369" s="302"/>
      <c r="AC369" s="302"/>
      <c r="AD369" s="302"/>
      <c r="AE369" s="302"/>
      <c r="AF369" s="302"/>
      <c r="AG369" s="302"/>
      <c r="AH369" s="302"/>
      <c r="AI369" s="329"/>
      <c r="AJ369" s="302"/>
      <c r="AK369" s="302"/>
      <c r="AL369" s="302"/>
      <c r="AM369" s="302"/>
      <c r="AN369" s="302"/>
      <c r="AO369" s="302"/>
      <c r="AP369" s="302"/>
      <c r="AQ369" s="302"/>
      <c r="AR369" s="302"/>
      <c r="AS369" s="302"/>
      <c r="AT369" s="302"/>
      <c r="AU369" s="302"/>
      <c r="AV369" s="302"/>
      <c r="AW369" s="302"/>
      <c r="AX369" s="302"/>
      <c r="AY369" s="302"/>
      <c r="AZ369" s="302"/>
      <c r="BA369" s="302"/>
    </row>
    <row r="370">
      <c r="A370" s="328"/>
      <c r="B370" s="328"/>
      <c r="C370" s="328"/>
      <c r="D370" s="51" t="b">
        <v>1</v>
      </c>
      <c r="E370" s="308"/>
      <c r="F370" s="308" t="str">
        <f>IFERROR(__xludf.DUMMYFUNCTION("""COMPUTED_VALUE"""),"building")</f>
        <v>building</v>
      </c>
      <c r="G370" s="308" t="str">
        <f>IFERROR(__xludf.DUMMYFUNCTION("""COMPUTED_VALUE"""),"building_improve_ num")</f>
        <v>building_improve_ num</v>
      </c>
      <c r="H370" s="308"/>
      <c r="I370" s="317"/>
      <c r="J370" s="317"/>
      <c r="K370" s="317"/>
      <c r="L370" s="308"/>
      <c r="M370" s="308"/>
      <c r="N370" s="308"/>
      <c r="O370" s="308"/>
      <c r="P370" s="308"/>
      <c r="Q370" s="302"/>
      <c r="R370" s="302"/>
      <c r="S370" s="302"/>
      <c r="T370" s="302"/>
      <c r="U370" s="302"/>
      <c r="V370" s="302"/>
      <c r="W370" s="302"/>
      <c r="X370" s="302"/>
      <c r="Y370" s="302"/>
      <c r="Z370" s="302"/>
      <c r="AA370" s="302"/>
      <c r="AB370" s="302"/>
      <c r="AC370" s="302"/>
      <c r="AD370" s="302"/>
      <c r="AE370" s="302"/>
      <c r="AF370" s="302"/>
      <c r="AG370" s="302"/>
      <c r="AH370" s="302"/>
      <c r="AI370" s="329"/>
      <c r="AJ370" s="302"/>
      <c r="AK370" s="302"/>
      <c r="AL370" s="302"/>
      <c r="AM370" s="302"/>
      <c r="AN370" s="302"/>
      <c r="AO370" s="302"/>
      <c r="AP370" s="302"/>
      <c r="AQ370" s="302"/>
      <c r="AR370" s="302"/>
      <c r="AS370" s="302"/>
      <c r="AT370" s="302"/>
      <c r="AU370" s="302"/>
      <c r="AV370" s="302"/>
      <c r="AW370" s="302"/>
      <c r="AX370" s="302"/>
      <c r="AY370" s="302"/>
      <c r="AZ370" s="302"/>
      <c r="BA370" s="302"/>
    </row>
    <row r="371">
      <c r="A371" s="328"/>
      <c r="B371" s="328"/>
      <c r="C371" s="328"/>
      <c r="D371" s="51" t="b">
        <v>1</v>
      </c>
      <c r="E371" s="308"/>
      <c r="F371" s="308" t="str">
        <f>IFERROR(__xludf.DUMMYFUNCTION("""COMPUTED_VALUE"""),"building")</f>
        <v>building</v>
      </c>
      <c r="G371" s="308" t="str">
        <f>IFERROR(__xludf.DUMMYFUNCTION("""COMPUTED_VALUE"""),"building_improve_ ID")</f>
        <v>building_improve_ ID</v>
      </c>
      <c r="H371" s="308"/>
      <c r="I371" s="317"/>
      <c r="J371" s="317"/>
      <c r="K371" s="317"/>
      <c r="L371" s="308"/>
      <c r="M371" s="308"/>
      <c r="N371" s="308"/>
      <c r="O371" s="308"/>
      <c r="P371" s="308"/>
      <c r="Q371" s="302"/>
      <c r="R371" s="302"/>
      <c r="S371" s="302"/>
      <c r="T371" s="302"/>
      <c r="U371" s="302"/>
      <c r="V371" s="302"/>
      <c r="W371" s="302"/>
      <c r="X371" s="302"/>
      <c r="Y371" s="302"/>
      <c r="Z371" s="302"/>
      <c r="AA371" s="302"/>
      <c r="AB371" s="302"/>
      <c r="AC371" s="302"/>
      <c r="AD371" s="302"/>
      <c r="AE371" s="302"/>
      <c r="AF371" s="302"/>
      <c r="AG371" s="302"/>
      <c r="AH371" s="302"/>
      <c r="AI371" s="329"/>
      <c r="AJ371" s="302"/>
      <c r="AK371" s="302"/>
      <c r="AL371" s="302"/>
      <c r="AM371" s="302"/>
      <c r="AN371" s="302"/>
      <c r="AO371" s="302"/>
      <c r="AP371" s="302"/>
      <c r="AQ371" s="302"/>
      <c r="AR371" s="302"/>
      <c r="AS371" s="302"/>
      <c r="AT371" s="302"/>
      <c r="AU371" s="302"/>
      <c r="AV371" s="302"/>
      <c r="AW371" s="302"/>
      <c r="AX371" s="302"/>
      <c r="AY371" s="302"/>
      <c r="AZ371" s="302"/>
      <c r="BA371" s="302"/>
    </row>
    <row r="372">
      <c r="A372" s="328"/>
      <c r="B372" s="328"/>
      <c r="C372" s="328"/>
      <c r="D372" s="51" t="b">
        <v>1</v>
      </c>
      <c r="E372" s="308"/>
      <c r="F372" s="308" t="str">
        <f>IFERROR(__xludf.DUMMYFUNCTION("""COMPUTED_VALUE"""),"municipal_parcel_id_mapping")</f>
        <v>municipal_parcel_id_mapping</v>
      </c>
      <c r="G372" s="308" t="str">
        <f>IFERROR(__xludf.DUMMYFUNCTION("""COMPUTED_VALUE"""),"parcel_id")</f>
        <v>parcel_id</v>
      </c>
      <c r="H372" s="308"/>
      <c r="I372" s="317"/>
      <c r="J372" s="317"/>
      <c r="K372" s="317"/>
      <c r="L372" s="308"/>
      <c r="M372" s="308"/>
      <c r="N372" s="308"/>
      <c r="O372" s="308"/>
      <c r="P372" s="308"/>
      <c r="Q372" s="302"/>
      <c r="R372" s="302"/>
      <c r="S372" s="302"/>
      <c r="T372" s="302"/>
      <c r="U372" s="302"/>
      <c r="V372" s="302"/>
      <c r="W372" s="302"/>
      <c r="X372" s="302"/>
      <c r="Y372" s="302"/>
      <c r="Z372" s="302"/>
      <c r="AA372" s="302"/>
      <c r="AB372" s="302"/>
      <c r="AC372" s="302"/>
      <c r="AD372" s="302"/>
      <c r="AE372" s="302"/>
      <c r="AF372" s="302"/>
      <c r="AG372" s="302"/>
      <c r="AH372" s="302"/>
      <c r="AI372" s="329"/>
      <c r="AJ372" s="302"/>
      <c r="AK372" s="302"/>
      <c r="AL372" s="302"/>
      <c r="AM372" s="302"/>
      <c r="AN372" s="302"/>
      <c r="AO372" s="302"/>
      <c r="AP372" s="302"/>
      <c r="AQ372" s="302"/>
      <c r="AR372" s="302"/>
      <c r="AS372" s="302"/>
      <c r="AT372" s="302"/>
      <c r="AU372" s="302"/>
      <c r="AV372" s="302"/>
      <c r="AW372" s="302"/>
      <c r="AX372" s="302"/>
      <c r="AY372" s="302"/>
      <c r="AZ372" s="302"/>
      <c r="BA372" s="302"/>
    </row>
    <row r="373">
      <c r="A373" s="328"/>
      <c r="B373" s="328"/>
      <c r="C373" s="328"/>
      <c r="D373" s="51" t="b">
        <v>1</v>
      </c>
      <c r="E373" s="308"/>
      <c r="F373" s="308" t="str">
        <f>IFERROR(__xludf.DUMMYFUNCTION("""COMPUTED_VALUE"""),"municipal_parcel_id_mapping")</f>
        <v>municipal_parcel_id_mapping</v>
      </c>
      <c r="G373" s="308" t="str">
        <f>IFERROR(__xludf.DUMMYFUNCTION("""COMPUTED_VALUE"""),"parcel_id")</f>
        <v>parcel_id</v>
      </c>
      <c r="H373" s="308"/>
      <c r="I373" s="317"/>
      <c r="J373" s="317"/>
      <c r="K373" s="317"/>
      <c r="L373" s="308"/>
      <c r="M373" s="308"/>
      <c r="N373" s="308"/>
      <c r="O373" s="308"/>
      <c r="P373" s="308"/>
      <c r="Q373" s="302"/>
      <c r="R373" s="302"/>
      <c r="S373" s="302"/>
      <c r="T373" s="302"/>
      <c r="U373" s="302"/>
      <c r="V373" s="302"/>
      <c r="W373" s="302"/>
      <c r="X373" s="302"/>
      <c r="Y373" s="302"/>
      <c r="Z373" s="302"/>
      <c r="AA373" s="302"/>
      <c r="AB373" s="302"/>
      <c r="AC373" s="302"/>
      <c r="AD373" s="302"/>
      <c r="AE373" s="302"/>
      <c r="AF373" s="302"/>
      <c r="AG373" s="302"/>
      <c r="AH373" s="302"/>
      <c r="AI373" s="329"/>
      <c r="AJ373" s="302"/>
      <c r="AK373" s="302"/>
      <c r="AL373" s="302"/>
      <c r="AM373" s="302"/>
      <c r="AN373" s="302"/>
      <c r="AO373" s="302"/>
      <c r="AP373" s="302"/>
      <c r="AQ373" s="302"/>
      <c r="AR373" s="302"/>
      <c r="AS373" s="302"/>
      <c r="AT373" s="302"/>
      <c r="AU373" s="302"/>
      <c r="AV373" s="302"/>
      <c r="AW373" s="302"/>
      <c r="AX373" s="302"/>
      <c r="AY373" s="302"/>
      <c r="AZ373" s="302"/>
      <c r="BA373" s="302"/>
    </row>
    <row r="374">
      <c r="A374" s="328"/>
      <c r="B374" s="328"/>
      <c r="C374" s="328"/>
      <c r="D374" s="51" t="b">
        <v>1</v>
      </c>
      <c r="E374" s="308"/>
      <c r="F374" s="308" t="str">
        <f>IFERROR(__xludf.DUMMYFUNCTION("""COMPUTED_VALUE"""),"municipal_parcel_id_mapping")</f>
        <v>municipal_parcel_id_mapping</v>
      </c>
      <c r="G374" s="308" t="str">
        <f>IFERROR(__xludf.DUMMYFUNCTION("""COMPUTED_VALUE"""),"parcel_id")</f>
        <v>parcel_id</v>
      </c>
      <c r="H374" s="308"/>
      <c r="I374" s="317"/>
      <c r="J374" s="317"/>
      <c r="K374" s="317"/>
      <c r="L374" s="308"/>
      <c r="M374" s="308"/>
      <c r="N374" s="308"/>
      <c r="O374" s="308"/>
      <c r="P374" s="308"/>
      <c r="Q374" s="302"/>
      <c r="R374" s="302"/>
      <c r="S374" s="302"/>
      <c r="T374" s="302"/>
      <c r="U374" s="302"/>
      <c r="V374" s="302"/>
      <c r="W374" s="302"/>
      <c r="X374" s="302"/>
      <c r="Y374" s="302"/>
      <c r="Z374" s="302"/>
      <c r="AA374" s="302"/>
      <c r="AB374" s="302"/>
      <c r="AC374" s="302"/>
      <c r="AD374" s="302"/>
      <c r="AE374" s="302"/>
      <c r="AF374" s="302"/>
      <c r="AG374" s="302"/>
      <c r="AH374" s="302"/>
      <c r="AI374" s="329"/>
      <c r="AJ374" s="302"/>
      <c r="AK374" s="302"/>
      <c r="AL374" s="302"/>
      <c r="AM374" s="302"/>
      <c r="AN374" s="302"/>
      <c r="AO374" s="302"/>
      <c r="AP374" s="302"/>
      <c r="AQ374" s="302"/>
      <c r="AR374" s="302"/>
      <c r="AS374" s="302"/>
      <c r="AT374" s="302"/>
      <c r="AU374" s="302"/>
      <c r="AV374" s="302"/>
      <c r="AW374" s="302"/>
      <c r="AX374" s="302"/>
      <c r="AY374" s="302"/>
      <c r="AZ374" s="302"/>
      <c r="BA374" s="302"/>
    </row>
    <row r="375">
      <c r="A375" s="328"/>
      <c r="B375" s="328"/>
      <c r="C375" s="328"/>
      <c r="D375" s="51" t="b">
        <v>1</v>
      </c>
      <c r="E375" s="308"/>
      <c r="F375" s="308" t="str">
        <f>IFERROR(__xludf.DUMMYFUNCTION("""COMPUTED_VALUE"""),"building")</f>
        <v>building</v>
      </c>
      <c r="G375" s="308" t="str">
        <f>IFERROR(__xludf.DUMMYFUNCTION("""COMPUTED_VALUE"""),"building_num")</f>
        <v>building_num</v>
      </c>
      <c r="H375" s="308"/>
      <c r="I375" s="317"/>
      <c r="J375" s="317"/>
      <c r="K375" s="317"/>
      <c r="L375" s="308"/>
      <c r="M375" s="308"/>
      <c r="N375" s="308"/>
      <c r="O375" s="308"/>
      <c r="P375" s="308"/>
      <c r="Q375" s="302"/>
      <c r="R375" s="302"/>
      <c r="S375" s="302"/>
      <c r="T375" s="302"/>
      <c r="U375" s="302"/>
      <c r="V375" s="302"/>
      <c r="W375" s="302"/>
      <c r="X375" s="302"/>
      <c r="Y375" s="302"/>
      <c r="Z375" s="302"/>
      <c r="AA375" s="302"/>
      <c r="AB375" s="302"/>
      <c r="AC375" s="302"/>
      <c r="AD375" s="302"/>
      <c r="AE375" s="302"/>
      <c r="AF375" s="302"/>
      <c r="AG375" s="302"/>
      <c r="AH375" s="302"/>
      <c r="AI375" s="329"/>
      <c r="AJ375" s="302"/>
      <c r="AK375" s="302"/>
      <c r="AL375" s="302"/>
      <c r="AM375" s="302"/>
      <c r="AN375" s="302"/>
      <c r="AO375" s="302"/>
      <c r="AP375" s="302"/>
      <c r="AQ375" s="302"/>
      <c r="AR375" s="302"/>
      <c r="AS375" s="302"/>
      <c r="AT375" s="302"/>
      <c r="AU375" s="302"/>
      <c r="AV375" s="302"/>
      <c r="AW375" s="302"/>
      <c r="AX375" s="302"/>
      <c r="AY375" s="302"/>
      <c r="AZ375" s="302"/>
      <c r="BA375" s="302"/>
    </row>
    <row r="376">
      <c r="A376" s="328"/>
      <c r="B376" s="328"/>
      <c r="C376" s="328"/>
      <c r="D376" s="51" t="b">
        <v>1</v>
      </c>
      <c r="E376" s="308"/>
      <c r="F376" s="308" t="str">
        <f>IFERROR(__xludf.DUMMYFUNCTION("""COMPUTED_VALUE"""),"???")</f>
        <v>???</v>
      </c>
      <c r="G376" s="308" t="str">
        <f>IFERROR(__xludf.DUMMYFUNCTION("""COMPUTED_VALUE"""),"???")</f>
        <v>???</v>
      </c>
      <c r="H376" s="308"/>
      <c r="I376" s="317"/>
      <c r="J376" s="317"/>
      <c r="K376" s="317"/>
      <c r="L376" s="308"/>
      <c r="M376" s="308"/>
      <c r="N376" s="308"/>
      <c r="O376" s="308"/>
      <c r="P376" s="308"/>
      <c r="Q376" s="302"/>
      <c r="R376" s="302"/>
      <c r="S376" s="302"/>
      <c r="T376" s="302"/>
      <c r="U376" s="302"/>
      <c r="V376" s="302"/>
      <c r="W376" s="302"/>
      <c r="X376" s="302"/>
      <c r="Y376" s="302"/>
      <c r="Z376" s="302"/>
      <c r="AA376" s="302"/>
      <c r="AB376" s="302"/>
      <c r="AC376" s="302"/>
      <c r="AD376" s="302"/>
      <c r="AE376" s="302"/>
      <c r="AF376" s="302"/>
      <c r="AG376" s="302"/>
      <c r="AH376" s="302"/>
      <c r="AI376" s="329"/>
      <c r="AJ376" s="302"/>
      <c r="AK376" s="302"/>
      <c r="AL376" s="302"/>
      <c r="AM376" s="302"/>
      <c r="AN376" s="302"/>
      <c r="AO376" s="302"/>
      <c r="AP376" s="302"/>
      <c r="AQ376" s="302"/>
      <c r="AR376" s="302"/>
      <c r="AS376" s="302"/>
      <c r="AT376" s="302"/>
      <c r="AU376" s="302"/>
      <c r="AV376" s="302"/>
      <c r="AW376" s="302"/>
      <c r="AX376" s="302"/>
      <c r="AY376" s="302"/>
      <c r="AZ376" s="302"/>
      <c r="BA376" s="302"/>
    </row>
    <row r="377">
      <c r="A377" s="328"/>
      <c r="B377" s="328"/>
      <c r="C377" s="328"/>
      <c r="D377" s="51" t="b">
        <v>1</v>
      </c>
      <c r="E377" s="308"/>
      <c r="F377" s="308" t="str">
        <f>IFERROR(__xludf.DUMMYFUNCTION("""COMPUTED_VALUE"""),"???")</f>
        <v>???</v>
      </c>
      <c r="G377" s="308" t="str">
        <f>IFERROR(__xludf.DUMMYFUNCTION("""COMPUTED_VALUE"""),"???")</f>
        <v>???</v>
      </c>
      <c r="H377" s="308"/>
      <c r="I377" s="317"/>
      <c r="J377" s="317"/>
      <c r="K377" s="317"/>
      <c r="L377" s="308"/>
      <c r="M377" s="308"/>
      <c r="N377" s="308"/>
      <c r="O377" s="308"/>
      <c r="P377" s="308"/>
      <c r="Q377" s="302"/>
      <c r="R377" s="302"/>
      <c r="S377" s="302"/>
      <c r="T377" s="302"/>
      <c r="U377" s="302"/>
      <c r="V377" s="302"/>
      <c r="W377" s="302"/>
      <c r="X377" s="302"/>
      <c r="Y377" s="302"/>
      <c r="Z377" s="302"/>
      <c r="AA377" s="302"/>
      <c r="AB377" s="302"/>
      <c r="AC377" s="302"/>
      <c r="AD377" s="302"/>
      <c r="AE377" s="302"/>
      <c r="AF377" s="302"/>
      <c r="AG377" s="302"/>
      <c r="AH377" s="302"/>
      <c r="AI377" s="329"/>
      <c r="AJ377" s="302"/>
      <c r="AK377" s="302"/>
      <c r="AL377" s="302"/>
      <c r="AM377" s="302"/>
      <c r="AN377" s="302"/>
      <c r="AO377" s="302"/>
      <c r="AP377" s="302"/>
      <c r="AQ377" s="302"/>
      <c r="AR377" s="302"/>
      <c r="AS377" s="302"/>
      <c r="AT377" s="302"/>
      <c r="AU377" s="302"/>
      <c r="AV377" s="302"/>
      <c r="AW377" s="302"/>
      <c r="AX377" s="302"/>
      <c r="AY377" s="302"/>
      <c r="AZ377" s="302"/>
      <c r="BA377" s="302"/>
    </row>
    <row r="378">
      <c r="A378" s="328"/>
      <c r="B378" s="328"/>
      <c r="C378" s="328"/>
      <c r="D378" s="51" t="b">
        <v>1</v>
      </c>
      <c r="E378" s="308"/>
      <c r="F378" s="308" t="str">
        <f>IFERROR(__xludf.DUMMYFUNCTION("""COMPUTED_VALUE"""),"")</f>
        <v/>
      </c>
      <c r="G378" s="308" t="str">
        <f>IFERROR(__xludf.DUMMYFUNCTION("""COMPUTED_VALUE"""),"")</f>
        <v/>
      </c>
      <c r="H378" s="308"/>
      <c r="I378" s="317"/>
      <c r="J378" s="317"/>
      <c r="K378" s="317"/>
      <c r="L378" s="308"/>
      <c r="M378" s="308"/>
      <c r="N378" s="308"/>
      <c r="O378" s="308"/>
      <c r="P378" s="308"/>
      <c r="Q378" s="302"/>
      <c r="R378" s="302"/>
      <c r="S378" s="302"/>
      <c r="T378" s="302"/>
      <c r="U378" s="302"/>
      <c r="V378" s="302"/>
      <c r="W378" s="302"/>
      <c r="X378" s="302"/>
      <c r="Y378" s="302"/>
      <c r="Z378" s="302"/>
      <c r="AA378" s="302"/>
      <c r="AB378" s="302"/>
      <c r="AC378" s="302"/>
      <c r="AD378" s="302"/>
      <c r="AE378" s="302"/>
      <c r="AF378" s="302"/>
      <c r="AG378" s="302"/>
      <c r="AH378" s="302"/>
      <c r="AI378" s="329"/>
      <c r="AJ378" s="302"/>
      <c r="AK378" s="302"/>
      <c r="AL378" s="302"/>
      <c r="AM378" s="302"/>
      <c r="AN378" s="302"/>
      <c r="AO378" s="302"/>
      <c r="AP378" s="302"/>
      <c r="AQ378" s="302"/>
      <c r="AR378" s="302"/>
      <c r="AS378" s="302"/>
      <c r="AT378" s="302"/>
      <c r="AU378" s="302"/>
      <c r="AV378" s="302"/>
      <c r="AW378" s="302"/>
      <c r="AX378" s="302"/>
      <c r="AY378" s="302"/>
      <c r="AZ378" s="302"/>
      <c r="BA378" s="302"/>
    </row>
    <row r="379">
      <c r="A379" s="328"/>
      <c r="B379" s="328"/>
      <c r="C379" s="328"/>
      <c r="D379" s="51" t="b">
        <v>1</v>
      </c>
      <c r="E379" s="308"/>
      <c r="F379" s="308" t="str">
        <f>IFERROR(__xludf.DUMMYFUNCTION("""COMPUTED_VALUE"""),"building")</f>
        <v>building</v>
      </c>
      <c r="G379" s="308" t="str">
        <f>IFERROR(__xludf.DUMMYFUNCTION("""COMPUTED_VALUE"""),"FramingType")</f>
        <v>FramingType</v>
      </c>
      <c r="H379" s="308"/>
      <c r="I379" s="317"/>
      <c r="J379" s="317"/>
      <c r="K379" s="317"/>
      <c r="L379" s="308"/>
      <c r="M379" s="308"/>
      <c r="N379" s="308"/>
      <c r="O379" s="308"/>
      <c r="P379" s="308"/>
      <c r="Q379" s="302"/>
      <c r="R379" s="302"/>
      <c r="S379" s="302"/>
      <c r="T379" s="302"/>
      <c r="U379" s="302"/>
      <c r="V379" s="302"/>
      <c r="W379" s="302"/>
      <c r="X379" s="302"/>
      <c r="Y379" s="302"/>
      <c r="Z379" s="302"/>
      <c r="AA379" s="302"/>
      <c r="AB379" s="302"/>
      <c r="AC379" s="302"/>
      <c r="AD379" s="302"/>
      <c r="AE379" s="302"/>
      <c r="AF379" s="302"/>
      <c r="AG379" s="302"/>
      <c r="AH379" s="302"/>
      <c r="AI379" s="329"/>
      <c r="AJ379" s="302"/>
      <c r="AK379" s="302"/>
      <c r="AL379" s="302"/>
      <c r="AM379" s="302"/>
      <c r="AN379" s="302"/>
      <c r="AO379" s="302"/>
      <c r="AP379" s="302"/>
      <c r="AQ379" s="302"/>
      <c r="AR379" s="302"/>
      <c r="AS379" s="302"/>
      <c r="AT379" s="302"/>
      <c r="AU379" s="302"/>
      <c r="AV379" s="302"/>
      <c r="AW379" s="302"/>
      <c r="AX379" s="302"/>
      <c r="AY379" s="302"/>
      <c r="AZ379" s="302"/>
      <c r="BA379" s="302"/>
    </row>
    <row r="380">
      <c r="A380" s="328"/>
      <c r="B380" s="328"/>
      <c r="C380" s="328"/>
      <c r="D380" s="51" t="b">
        <v>1</v>
      </c>
      <c r="E380" s="308"/>
      <c r="F380" s="308" t="str">
        <f>IFERROR(__xludf.DUMMYFUNCTION("""COMPUTED_VALUE"""),"building")</f>
        <v>building</v>
      </c>
      <c r="G380" s="308" t="str">
        <f>IFERROR(__xludf.DUMMYFUNCTION("""COMPUTED_VALUE"""),"ExcavType")</f>
        <v>ExcavType</v>
      </c>
      <c r="H380" s="308"/>
      <c r="I380" s="317"/>
      <c r="J380" s="317"/>
      <c r="K380" s="317"/>
      <c r="L380" s="308"/>
      <c r="M380" s="308"/>
      <c r="N380" s="308"/>
      <c r="O380" s="308"/>
      <c r="P380" s="308"/>
      <c r="Q380" s="302"/>
      <c r="R380" s="302"/>
      <c r="S380" s="302"/>
      <c r="T380" s="302"/>
      <c r="U380" s="302"/>
      <c r="V380" s="302"/>
      <c r="W380" s="302"/>
      <c r="X380" s="302"/>
      <c r="Y380" s="302"/>
      <c r="Z380" s="302"/>
      <c r="AA380" s="302"/>
      <c r="AB380" s="302"/>
      <c r="AC380" s="302"/>
      <c r="AD380" s="302"/>
      <c r="AE380" s="302"/>
      <c r="AF380" s="302"/>
      <c r="AG380" s="302"/>
      <c r="AH380" s="302"/>
      <c r="AI380" s="329"/>
      <c r="AJ380" s="302"/>
      <c r="AK380" s="302"/>
      <c r="AL380" s="302"/>
      <c r="AM380" s="302"/>
      <c r="AN380" s="302"/>
      <c r="AO380" s="302"/>
      <c r="AP380" s="302"/>
      <c r="AQ380" s="302"/>
      <c r="AR380" s="302"/>
      <c r="AS380" s="302"/>
      <c r="AT380" s="302"/>
      <c r="AU380" s="302"/>
      <c r="AV380" s="302"/>
      <c r="AW380" s="302"/>
      <c r="AX380" s="302"/>
      <c r="AY380" s="302"/>
      <c r="AZ380" s="302"/>
      <c r="BA380" s="302"/>
    </row>
    <row r="381">
      <c r="A381" s="328"/>
      <c r="B381" s="328"/>
      <c r="C381" s="328"/>
      <c r="D381" s="51" t="b">
        <v>1</v>
      </c>
      <c r="E381" s="308"/>
      <c r="F381" s="308" t="str">
        <f>IFERROR(__xludf.DUMMYFUNCTION("""COMPUTED_VALUE"""),"building")</f>
        <v>building</v>
      </c>
      <c r="G381" s="308" t="str">
        <f>IFERROR(__xludf.DUMMYFUNCTION("""COMPUTED_VALUE"""),"ext_wall_type_ID")</f>
        <v>ext_wall_type_ID</v>
      </c>
      <c r="H381" s="308"/>
      <c r="I381" s="317"/>
      <c r="J381" s="317"/>
      <c r="K381" s="317"/>
      <c r="L381" s="308"/>
      <c r="M381" s="308"/>
      <c r="N381" s="308"/>
      <c r="O381" s="308"/>
      <c r="P381" s="308"/>
      <c r="Q381" s="302"/>
      <c r="R381" s="302"/>
      <c r="S381" s="302"/>
      <c r="T381" s="302"/>
      <c r="U381" s="302"/>
      <c r="V381" s="302"/>
      <c r="W381" s="302"/>
      <c r="X381" s="302"/>
      <c r="Y381" s="302"/>
      <c r="Z381" s="302"/>
      <c r="AA381" s="302"/>
      <c r="AB381" s="302"/>
      <c r="AC381" s="302"/>
      <c r="AD381" s="302"/>
      <c r="AE381" s="302"/>
      <c r="AF381" s="302"/>
      <c r="AG381" s="302"/>
      <c r="AH381" s="302"/>
      <c r="AI381" s="329"/>
      <c r="AJ381" s="302"/>
      <c r="AK381" s="302"/>
      <c r="AL381" s="302"/>
      <c r="AM381" s="302"/>
      <c r="AN381" s="302"/>
      <c r="AO381" s="302"/>
      <c r="AP381" s="302"/>
      <c r="AQ381" s="302"/>
      <c r="AR381" s="302"/>
      <c r="AS381" s="302"/>
      <c r="AT381" s="302"/>
      <c r="AU381" s="302"/>
      <c r="AV381" s="302"/>
      <c r="AW381" s="302"/>
      <c r="AX381" s="302"/>
      <c r="AY381" s="302"/>
      <c r="AZ381" s="302"/>
      <c r="BA381" s="302"/>
    </row>
    <row r="382">
      <c r="A382" s="328"/>
      <c r="B382" s="328"/>
      <c r="C382" s="328"/>
      <c r="D382" s="51" t="b">
        <v>1</v>
      </c>
      <c r="E382" s="308"/>
      <c r="F382" s="308" t="str">
        <f>IFERROR(__xludf.DUMMYFUNCTION("""COMPUTED_VALUE"""),"???")</f>
        <v>???</v>
      </c>
      <c r="G382" s="308" t="str">
        <f>IFERROR(__xludf.DUMMYFUNCTION("""COMPUTED_VALUE"""),"???")</f>
        <v>???</v>
      </c>
      <c r="H382" s="308"/>
      <c r="I382" s="317"/>
      <c r="J382" s="317"/>
      <c r="K382" s="317"/>
      <c r="L382" s="308"/>
      <c r="M382" s="308"/>
      <c r="N382" s="308"/>
      <c r="O382" s="308"/>
      <c r="P382" s="308"/>
      <c r="Q382" s="302"/>
      <c r="R382" s="302"/>
      <c r="S382" s="302"/>
      <c r="T382" s="302"/>
      <c r="U382" s="302"/>
      <c r="V382" s="302"/>
      <c r="W382" s="302"/>
      <c r="X382" s="302"/>
      <c r="Y382" s="302"/>
      <c r="Z382" s="302"/>
      <c r="AA382" s="302"/>
      <c r="AB382" s="302"/>
      <c r="AC382" s="302"/>
      <c r="AD382" s="302"/>
      <c r="AE382" s="302"/>
      <c r="AF382" s="302"/>
      <c r="AG382" s="302"/>
      <c r="AH382" s="302"/>
      <c r="AI382" s="329"/>
      <c r="AJ382" s="302"/>
      <c r="AK382" s="302"/>
      <c r="AL382" s="302"/>
      <c r="AM382" s="302"/>
      <c r="AN382" s="302"/>
      <c r="AO382" s="302"/>
      <c r="AP382" s="302"/>
      <c r="AQ382" s="302"/>
      <c r="AR382" s="302"/>
      <c r="AS382" s="302"/>
      <c r="AT382" s="302"/>
      <c r="AU382" s="302"/>
      <c r="AV382" s="302"/>
      <c r="AW382" s="302"/>
      <c r="AX382" s="302"/>
      <c r="AY382" s="302"/>
      <c r="AZ382" s="302"/>
      <c r="BA382" s="302"/>
    </row>
    <row r="383">
      <c r="A383" s="328"/>
      <c r="B383" s="328"/>
      <c r="C383" s="328"/>
      <c r="D383" s="51" t="b">
        <v>1</v>
      </c>
      <c r="E383" s="308"/>
      <c r="F383" s="308" t="str">
        <f>IFERROR(__xludf.DUMMYFUNCTION("""COMPUTED_VALUE"""),"???")</f>
        <v>???</v>
      </c>
      <c r="G383" s="308" t="str">
        <f>IFERROR(__xludf.DUMMYFUNCTION("""COMPUTED_VALUE"""),"???")</f>
        <v>???</v>
      </c>
      <c r="H383" s="308"/>
      <c r="I383" s="317"/>
      <c r="J383" s="317"/>
      <c r="K383" s="317"/>
      <c r="L383" s="308"/>
      <c r="M383" s="308"/>
      <c r="N383" s="308"/>
      <c r="O383" s="308"/>
      <c r="P383" s="308"/>
      <c r="Q383" s="302"/>
      <c r="R383" s="302"/>
      <c r="S383" s="302"/>
      <c r="T383" s="302"/>
      <c r="U383" s="302"/>
      <c r="V383" s="302"/>
      <c r="W383" s="302"/>
      <c r="X383" s="302"/>
      <c r="Y383" s="302"/>
      <c r="Z383" s="302"/>
      <c r="AA383" s="302"/>
      <c r="AB383" s="302"/>
      <c r="AC383" s="302"/>
      <c r="AD383" s="302"/>
      <c r="AE383" s="302"/>
      <c r="AF383" s="302"/>
      <c r="AG383" s="302"/>
      <c r="AH383" s="302"/>
      <c r="AI383" s="329"/>
      <c r="AJ383" s="302"/>
      <c r="AK383" s="302"/>
      <c r="AL383" s="302"/>
      <c r="AM383" s="302"/>
      <c r="AN383" s="302"/>
      <c r="AO383" s="302"/>
      <c r="AP383" s="302"/>
      <c r="AQ383" s="302"/>
      <c r="AR383" s="302"/>
      <c r="AS383" s="302"/>
      <c r="AT383" s="302"/>
      <c r="AU383" s="302"/>
      <c r="AV383" s="302"/>
      <c r="AW383" s="302"/>
      <c r="AX383" s="302"/>
      <c r="AY383" s="302"/>
      <c r="AZ383" s="302"/>
      <c r="BA383" s="302"/>
    </row>
    <row r="384">
      <c r="A384" s="328"/>
      <c r="B384" s="328"/>
      <c r="C384" s="328"/>
      <c r="D384" s="51" t="b">
        <v>1</v>
      </c>
      <c r="E384" s="308"/>
      <c r="F384" s="308" t="str">
        <f>IFERROR(__xludf.DUMMYFUNCTION("""COMPUTED_VALUE"""),"building")</f>
        <v>building</v>
      </c>
      <c r="G384" s="308" t="str">
        <f>IFERROR(__xludf.DUMMYFUNCTION("""COMPUTED_VALUE"""),"StoryHeight")</f>
        <v>StoryHeight</v>
      </c>
      <c r="H384" s="308"/>
      <c r="I384" s="317"/>
      <c r="J384" s="317"/>
      <c r="K384" s="317"/>
      <c r="L384" s="308"/>
      <c r="M384" s="308"/>
      <c r="N384" s="308"/>
      <c r="O384" s="308"/>
      <c r="P384" s="308"/>
      <c r="Q384" s="302"/>
      <c r="R384" s="302"/>
      <c r="S384" s="302"/>
      <c r="T384" s="302"/>
      <c r="U384" s="302"/>
      <c r="V384" s="302"/>
      <c r="W384" s="302"/>
      <c r="X384" s="302"/>
      <c r="Y384" s="302"/>
      <c r="Z384" s="302"/>
      <c r="AA384" s="302"/>
      <c r="AB384" s="302"/>
      <c r="AC384" s="302"/>
      <c r="AD384" s="302"/>
      <c r="AE384" s="302"/>
      <c r="AF384" s="302"/>
      <c r="AG384" s="302"/>
      <c r="AH384" s="302"/>
      <c r="AI384" s="329"/>
      <c r="AJ384" s="302"/>
      <c r="AK384" s="302"/>
      <c r="AL384" s="302"/>
      <c r="AM384" s="302"/>
      <c r="AN384" s="302"/>
      <c r="AO384" s="302"/>
      <c r="AP384" s="302"/>
      <c r="AQ384" s="302"/>
      <c r="AR384" s="302"/>
      <c r="AS384" s="302"/>
      <c r="AT384" s="302"/>
      <c r="AU384" s="302"/>
      <c r="AV384" s="302"/>
      <c r="AW384" s="302"/>
      <c r="AX384" s="302"/>
      <c r="AY384" s="302"/>
      <c r="AZ384" s="302"/>
      <c r="BA384" s="302"/>
    </row>
    <row r="385">
      <c r="A385" s="328"/>
      <c r="B385" s="328"/>
      <c r="C385" s="328"/>
      <c r="D385" s="51" t="b">
        <v>1</v>
      </c>
      <c r="E385" s="308"/>
      <c r="F385" s="308" t="str">
        <f>IFERROR(__xludf.DUMMYFUNCTION("""COMPUTED_VALUE"""),"building")</f>
        <v>building</v>
      </c>
      <c r="G385" s="308" t="str">
        <f>IFERROR(__xludf.DUMMYFUNCTION("""COMPUTED_VALUE"""),"GroundFloorArea")</f>
        <v>GroundFloorArea</v>
      </c>
      <c r="H385" s="308"/>
      <c r="I385" s="317"/>
      <c r="J385" s="317"/>
      <c r="K385" s="317"/>
      <c r="L385" s="308"/>
      <c r="M385" s="308"/>
      <c r="N385" s="308"/>
      <c r="O385" s="308"/>
      <c r="P385" s="308"/>
      <c r="Q385" s="302"/>
      <c r="R385" s="302"/>
      <c r="S385" s="302"/>
      <c r="T385" s="302"/>
      <c r="U385" s="302"/>
      <c r="V385" s="302"/>
      <c r="W385" s="302"/>
      <c r="X385" s="302"/>
      <c r="Y385" s="302"/>
      <c r="Z385" s="302"/>
      <c r="AA385" s="302"/>
      <c r="AB385" s="302"/>
      <c r="AC385" s="302"/>
      <c r="AD385" s="302"/>
      <c r="AE385" s="302"/>
      <c r="AF385" s="302"/>
      <c r="AG385" s="302"/>
      <c r="AH385" s="302"/>
      <c r="AI385" s="329"/>
      <c r="AJ385" s="302"/>
      <c r="AK385" s="302"/>
      <c r="AL385" s="302"/>
      <c r="AM385" s="302"/>
      <c r="AN385" s="302"/>
      <c r="AO385" s="302"/>
      <c r="AP385" s="302"/>
      <c r="AQ385" s="302"/>
      <c r="AR385" s="302"/>
      <c r="AS385" s="302"/>
      <c r="AT385" s="302"/>
      <c r="AU385" s="302"/>
      <c r="AV385" s="302"/>
      <c r="AW385" s="302"/>
      <c r="AX385" s="302"/>
      <c r="AY385" s="302"/>
      <c r="AZ385" s="302"/>
      <c r="BA385" s="302"/>
    </row>
    <row r="386">
      <c r="A386" s="328"/>
      <c r="B386" s="328"/>
      <c r="C386" s="328"/>
      <c r="D386" s="51" t="b">
        <v>1</v>
      </c>
      <c r="E386" s="308"/>
      <c r="F386" s="308" t="str">
        <f>IFERROR(__xludf.DUMMYFUNCTION("""COMPUTED_VALUE"""),"???")</f>
        <v>???</v>
      </c>
      <c r="G386" s="308" t="str">
        <f>IFERROR(__xludf.DUMMYFUNCTION("""COMPUTED_VALUE"""),"???")</f>
        <v>???</v>
      </c>
      <c r="H386" s="308"/>
      <c r="I386" s="317"/>
      <c r="J386" s="317"/>
      <c r="K386" s="317"/>
      <c r="L386" s="308"/>
      <c r="M386" s="308"/>
      <c r="N386" s="308"/>
      <c r="O386" s="308"/>
      <c r="P386" s="308"/>
      <c r="Q386" s="302"/>
      <c r="R386" s="302"/>
      <c r="S386" s="302"/>
      <c r="T386" s="302"/>
      <c r="U386" s="302"/>
      <c r="V386" s="302"/>
      <c r="W386" s="302"/>
      <c r="X386" s="302"/>
      <c r="Y386" s="302"/>
      <c r="Z386" s="302"/>
      <c r="AA386" s="302"/>
      <c r="AB386" s="302"/>
      <c r="AC386" s="302"/>
      <c r="AD386" s="302"/>
      <c r="AE386" s="302"/>
      <c r="AF386" s="302"/>
      <c r="AG386" s="302"/>
      <c r="AH386" s="302"/>
      <c r="AI386" s="329"/>
      <c r="AJ386" s="302"/>
      <c r="AK386" s="302"/>
      <c r="AL386" s="302"/>
      <c r="AM386" s="302"/>
      <c r="AN386" s="302"/>
      <c r="AO386" s="302"/>
      <c r="AP386" s="302"/>
      <c r="AQ386" s="302"/>
      <c r="AR386" s="302"/>
      <c r="AS386" s="302"/>
      <c r="AT386" s="302"/>
      <c r="AU386" s="302"/>
      <c r="AV386" s="302"/>
      <c r="AW386" s="302"/>
      <c r="AX386" s="302"/>
      <c r="AY386" s="302"/>
      <c r="AZ386" s="302"/>
      <c r="BA386" s="302"/>
    </row>
    <row r="387">
      <c r="A387" s="328"/>
      <c r="B387" s="328"/>
      <c r="C387" s="328"/>
      <c r="D387" s="51" t="b">
        <v>1</v>
      </c>
      <c r="E387" s="308"/>
      <c r="F387" s="308" t="str">
        <f>IFERROR(__xludf.DUMMYFUNCTION("""COMPUTED_VALUE"""),"???")</f>
        <v>???</v>
      </c>
      <c r="G387" s="308" t="str">
        <f>IFERROR(__xludf.DUMMYFUNCTION("""COMPUTED_VALUE"""),"???")</f>
        <v>???</v>
      </c>
      <c r="H387" s="308"/>
      <c r="I387" s="317"/>
      <c r="J387" s="317"/>
      <c r="K387" s="317"/>
      <c r="L387" s="308"/>
      <c r="M387" s="308"/>
      <c r="N387" s="308"/>
      <c r="O387" s="308"/>
      <c r="P387" s="308"/>
      <c r="Q387" s="302"/>
      <c r="R387" s="302"/>
      <c r="S387" s="302"/>
      <c r="T387" s="302"/>
      <c r="U387" s="302"/>
      <c r="V387" s="302"/>
      <c r="W387" s="302"/>
      <c r="X387" s="302"/>
      <c r="Y387" s="302"/>
      <c r="Z387" s="302"/>
      <c r="AA387" s="302"/>
      <c r="AB387" s="302"/>
      <c r="AC387" s="302"/>
      <c r="AD387" s="302"/>
      <c r="AE387" s="302"/>
      <c r="AF387" s="302"/>
      <c r="AG387" s="302"/>
      <c r="AH387" s="302"/>
      <c r="AI387" s="329"/>
      <c r="AJ387" s="302"/>
      <c r="AK387" s="302"/>
      <c r="AL387" s="302"/>
      <c r="AM387" s="302"/>
      <c r="AN387" s="302"/>
      <c r="AO387" s="302"/>
      <c r="AP387" s="302"/>
      <c r="AQ387" s="302"/>
      <c r="AR387" s="302"/>
      <c r="AS387" s="302"/>
      <c r="AT387" s="302"/>
      <c r="AU387" s="302"/>
      <c r="AV387" s="302"/>
      <c r="AW387" s="302"/>
      <c r="AX387" s="302"/>
      <c r="AY387" s="302"/>
      <c r="AZ387" s="302"/>
      <c r="BA387" s="302"/>
    </row>
    <row r="388">
      <c r="A388" s="328"/>
      <c r="B388" s="328"/>
      <c r="C388" s="328"/>
      <c r="D388" s="51" t="b">
        <v>1</v>
      </c>
      <c r="E388" s="308"/>
      <c r="F388" s="308" t="str">
        <f>IFERROR(__xludf.DUMMYFUNCTION("""COMPUTED_VALUE"""),"???")</f>
        <v>???</v>
      </c>
      <c r="G388" s="308" t="str">
        <f>IFERROR(__xludf.DUMMYFUNCTION("""COMPUTED_VALUE"""),"???")</f>
        <v>???</v>
      </c>
      <c r="H388" s="308"/>
      <c r="I388" s="317"/>
      <c r="J388" s="317"/>
      <c r="K388" s="317"/>
      <c r="L388" s="308"/>
      <c r="M388" s="308"/>
      <c r="N388" s="308"/>
      <c r="O388" s="308"/>
      <c r="P388" s="308"/>
      <c r="Q388" s="302"/>
      <c r="R388" s="302"/>
      <c r="S388" s="302"/>
      <c r="T388" s="302"/>
      <c r="U388" s="302"/>
      <c r="V388" s="302"/>
      <c r="W388" s="302"/>
      <c r="X388" s="302"/>
      <c r="Y388" s="302"/>
      <c r="Z388" s="302"/>
      <c r="AA388" s="302"/>
      <c r="AB388" s="302"/>
      <c r="AC388" s="302"/>
      <c r="AD388" s="302"/>
      <c r="AE388" s="302"/>
      <c r="AF388" s="302"/>
      <c r="AG388" s="302"/>
      <c r="AH388" s="302"/>
      <c r="AI388" s="329"/>
      <c r="AJ388" s="302"/>
      <c r="AK388" s="302"/>
      <c r="AL388" s="302"/>
      <c r="AM388" s="302"/>
      <c r="AN388" s="302"/>
      <c r="AO388" s="302"/>
      <c r="AP388" s="302"/>
      <c r="AQ388" s="302"/>
      <c r="AR388" s="302"/>
      <c r="AS388" s="302"/>
      <c r="AT388" s="302"/>
      <c r="AU388" s="302"/>
      <c r="AV388" s="302"/>
      <c r="AW388" s="302"/>
      <c r="AX388" s="302"/>
      <c r="AY388" s="302"/>
      <c r="AZ388" s="302"/>
      <c r="BA388" s="302"/>
    </row>
    <row r="389">
      <c r="A389" s="328"/>
      <c r="B389" s="328"/>
      <c r="C389" s="328"/>
      <c r="D389" s="51" t="b">
        <v>1</v>
      </c>
      <c r="E389" s="308"/>
      <c r="F389" s="308" t="str">
        <f>IFERROR(__xludf.DUMMYFUNCTION("""COMPUTED_VALUE"""),"???")</f>
        <v>???</v>
      </c>
      <c r="G389" s="308" t="str">
        <f>IFERROR(__xludf.DUMMYFUNCTION("""COMPUTED_VALUE"""),"???")</f>
        <v>???</v>
      </c>
      <c r="H389" s="308"/>
      <c r="I389" s="317"/>
      <c r="J389" s="317"/>
      <c r="K389" s="317"/>
      <c r="L389" s="308"/>
      <c r="M389" s="308"/>
      <c r="N389" s="308"/>
      <c r="O389" s="308"/>
      <c r="P389" s="308"/>
      <c r="Q389" s="302"/>
      <c r="R389" s="302"/>
      <c r="S389" s="302"/>
      <c r="T389" s="302"/>
      <c r="U389" s="302"/>
      <c r="V389" s="302"/>
      <c r="W389" s="302"/>
      <c r="X389" s="302"/>
      <c r="Y389" s="302"/>
      <c r="Z389" s="302"/>
      <c r="AA389" s="302"/>
      <c r="AB389" s="302"/>
      <c r="AC389" s="302"/>
      <c r="AD389" s="302"/>
      <c r="AE389" s="302"/>
      <c r="AF389" s="302"/>
      <c r="AG389" s="302"/>
      <c r="AH389" s="302"/>
      <c r="AI389" s="329"/>
      <c r="AJ389" s="302"/>
      <c r="AK389" s="302"/>
      <c r="AL389" s="302"/>
      <c r="AM389" s="302"/>
      <c r="AN389" s="302"/>
      <c r="AO389" s="302"/>
      <c r="AP389" s="302"/>
      <c r="AQ389" s="302"/>
      <c r="AR389" s="302"/>
      <c r="AS389" s="302"/>
      <c r="AT389" s="302"/>
      <c r="AU389" s="302"/>
      <c r="AV389" s="302"/>
      <c r="AW389" s="302"/>
      <c r="AX389" s="302"/>
      <c r="AY389" s="302"/>
      <c r="AZ389" s="302"/>
      <c r="BA389" s="302"/>
    </row>
    <row r="390">
      <c r="A390" s="328"/>
      <c r="B390" s="328"/>
      <c r="C390" s="328"/>
      <c r="D390" s="51" t="b">
        <v>1</v>
      </c>
      <c r="E390" s="308"/>
      <c r="F390" s="308" t="str">
        <f>IFERROR(__xludf.DUMMYFUNCTION("""COMPUTED_VALUE"""),"???")</f>
        <v>???</v>
      </c>
      <c r="G390" s="308" t="str">
        <f>IFERROR(__xludf.DUMMYFUNCTION("""COMPUTED_VALUE"""),"???")</f>
        <v>???</v>
      </c>
      <c r="H390" s="308"/>
      <c r="I390" s="317"/>
      <c r="J390" s="317"/>
      <c r="K390" s="317"/>
      <c r="L390" s="308"/>
      <c r="M390" s="308"/>
      <c r="N390" s="308"/>
      <c r="O390" s="308"/>
      <c r="P390" s="308"/>
      <c r="Q390" s="302"/>
      <c r="R390" s="302"/>
      <c r="S390" s="302"/>
      <c r="T390" s="302"/>
      <c r="U390" s="302"/>
      <c r="V390" s="302"/>
      <c r="W390" s="302"/>
      <c r="X390" s="302"/>
      <c r="Y390" s="302"/>
      <c r="Z390" s="302"/>
      <c r="AA390" s="302"/>
      <c r="AB390" s="302"/>
      <c r="AC390" s="302"/>
      <c r="AD390" s="302"/>
      <c r="AE390" s="302"/>
      <c r="AF390" s="302"/>
      <c r="AG390" s="302"/>
      <c r="AH390" s="302"/>
      <c r="AI390" s="329"/>
      <c r="AJ390" s="302"/>
      <c r="AK390" s="302"/>
      <c r="AL390" s="302"/>
      <c r="AM390" s="302"/>
      <c r="AN390" s="302"/>
      <c r="AO390" s="302"/>
      <c r="AP390" s="302"/>
      <c r="AQ390" s="302"/>
      <c r="AR390" s="302"/>
      <c r="AS390" s="302"/>
      <c r="AT390" s="302"/>
      <c r="AU390" s="302"/>
      <c r="AV390" s="302"/>
      <c r="AW390" s="302"/>
      <c r="AX390" s="302"/>
      <c r="AY390" s="302"/>
      <c r="AZ390" s="302"/>
      <c r="BA390" s="302"/>
    </row>
    <row r="391">
      <c r="A391" s="328"/>
      <c r="B391" s="328"/>
      <c r="C391" s="328"/>
      <c r="D391" s="51" t="b">
        <v>1</v>
      </c>
      <c r="E391" s="308"/>
      <c r="F391" s="308" t="str">
        <f>IFERROR(__xludf.DUMMYFUNCTION("""COMPUTED_VALUE"""),"???")</f>
        <v>???</v>
      </c>
      <c r="G391" s="308" t="str">
        <f>IFERROR(__xludf.DUMMYFUNCTION("""COMPUTED_VALUE"""),"???")</f>
        <v>???</v>
      </c>
      <c r="H391" s="308"/>
      <c r="I391" s="317"/>
      <c r="J391" s="317"/>
      <c r="K391" s="317"/>
      <c r="L391" s="308"/>
      <c r="M391" s="308"/>
      <c r="N391" s="308"/>
      <c r="O391" s="308"/>
      <c r="P391" s="308"/>
      <c r="Q391" s="302"/>
      <c r="R391" s="302"/>
      <c r="S391" s="302"/>
      <c r="T391" s="302"/>
      <c r="U391" s="302"/>
      <c r="V391" s="302"/>
      <c r="W391" s="302"/>
      <c r="X391" s="302"/>
      <c r="Y391" s="302"/>
      <c r="Z391" s="302"/>
      <c r="AA391" s="302"/>
      <c r="AB391" s="302"/>
      <c r="AC391" s="302"/>
      <c r="AD391" s="302"/>
      <c r="AE391" s="302"/>
      <c r="AF391" s="302"/>
      <c r="AG391" s="302"/>
      <c r="AH391" s="302"/>
      <c r="AI391" s="329"/>
      <c r="AJ391" s="302"/>
      <c r="AK391" s="302"/>
      <c r="AL391" s="302"/>
      <c r="AM391" s="302"/>
      <c r="AN391" s="302"/>
      <c r="AO391" s="302"/>
      <c r="AP391" s="302"/>
      <c r="AQ391" s="302"/>
      <c r="AR391" s="302"/>
      <c r="AS391" s="302"/>
      <c r="AT391" s="302"/>
      <c r="AU391" s="302"/>
      <c r="AV391" s="302"/>
      <c r="AW391" s="302"/>
      <c r="AX391" s="302"/>
      <c r="AY391" s="302"/>
      <c r="AZ391" s="302"/>
      <c r="BA391" s="302"/>
    </row>
    <row r="392">
      <c r="A392" s="328"/>
      <c r="B392" s="328"/>
      <c r="C392" s="328"/>
      <c r="D392" s="51" t="b">
        <v>1</v>
      </c>
      <c r="E392" s="308"/>
      <c r="F392" s="308" t="str">
        <f>IFERROR(__xludf.DUMMYFUNCTION("""COMPUTED_VALUE"""),"???")</f>
        <v>???</v>
      </c>
      <c r="G392" s="308" t="str">
        <f>IFERROR(__xludf.DUMMYFUNCTION("""COMPUTED_VALUE"""),"???")</f>
        <v>???</v>
      </c>
      <c r="H392" s="308"/>
      <c r="I392" s="317"/>
      <c r="J392" s="317"/>
      <c r="K392" s="317"/>
      <c r="L392" s="308"/>
      <c r="M392" s="308"/>
      <c r="N392" s="308"/>
      <c r="O392" s="308"/>
      <c r="P392" s="308"/>
      <c r="Q392" s="302"/>
      <c r="R392" s="302"/>
      <c r="S392" s="302"/>
      <c r="T392" s="302"/>
      <c r="U392" s="302"/>
      <c r="V392" s="302"/>
      <c r="W392" s="302"/>
      <c r="X392" s="302"/>
      <c r="Y392" s="302"/>
      <c r="Z392" s="302"/>
      <c r="AA392" s="302"/>
      <c r="AB392" s="302"/>
      <c r="AC392" s="302"/>
      <c r="AD392" s="302"/>
      <c r="AE392" s="302"/>
      <c r="AF392" s="302"/>
      <c r="AG392" s="302"/>
      <c r="AH392" s="302"/>
      <c r="AI392" s="329"/>
      <c r="AJ392" s="302"/>
      <c r="AK392" s="302"/>
      <c r="AL392" s="302"/>
      <c r="AM392" s="302"/>
      <c r="AN392" s="302"/>
      <c r="AO392" s="302"/>
      <c r="AP392" s="302"/>
      <c r="AQ392" s="302"/>
      <c r="AR392" s="302"/>
      <c r="AS392" s="302"/>
      <c r="AT392" s="302"/>
      <c r="AU392" s="302"/>
      <c r="AV392" s="302"/>
      <c r="AW392" s="302"/>
      <c r="AX392" s="302"/>
      <c r="AY392" s="302"/>
      <c r="AZ392" s="302"/>
      <c r="BA392" s="302"/>
    </row>
    <row r="393">
      <c r="A393" s="328"/>
      <c r="B393" s="328"/>
      <c r="C393" s="328"/>
      <c r="D393" s="51" t="b">
        <v>1</v>
      </c>
      <c r="E393" s="308"/>
      <c r="F393" s="308" t="str">
        <f>IFERROR(__xludf.DUMMYFUNCTION("""COMPUTED_VALUE"""),"???")</f>
        <v>???</v>
      </c>
      <c r="G393" s="308" t="str">
        <f>IFERROR(__xludf.DUMMYFUNCTION("""COMPUTED_VALUE"""),"???")</f>
        <v>???</v>
      </c>
      <c r="H393" s="308"/>
      <c r="I393" s="317"/>
      <c r="J393" s="317"/>
      <c r="K393" s="317"/>
      <c r="L393" s="308"/>
      <c r="M393" s="308"/>
      <c r="N393" s="308"/>
      <c r="O393" s="308"/>
      <c r="P393" s="308"/>
      <c r="Q393" s="302"/>
      <c r="R393" s="302"/>
      <c r="S393" s="302"/>
      <c r="T393" s="302"/>
      <c r="U393" s="302"/>
      <c r="V393" s="302"/>
      <c r="W393" s="302"/>
      <c r="X393" s="302"/>
      <c r="Y393" s="302"/>
      <c r="Z393" s="302"/>
      <c r="AA393" s="302"/>
      <c r="AB393" s="302"/>
      <c r="AC393" s="302"/>
      <c r="AD393" s="302"/>
      <c r="AE393" s="302"/>
      <c r="AF393" s="302"/>
      <c r="AG393" s="302"/>
      <c r="AH393" s="302"/>
      <c r="AI393" s="329"/>
      <c r="AJ393" s="302"/>
      <c r="AK393" s="302"/>
      <c r="AL393" s="302"/>
      <c r="AM393" s="302"/>
      <c r="AN393" s="302"/>
      <c r="AO393" s="302"/>
      <c r="AP393" s="302"/>
      <c r="AQ393" s="302"/>
      <c r="AR393" s="302"/>
      <c r="AS393" s="302"/>
      <c r="AT393" s="302"/>
      <c r="AU393" s="302"/>
      <c r="AV393" s="302"/>
      <c r="AW393" s="302"/>
      <c r="AX393" s="302"/>
      <c r="AY393" s="302"/>
      <c r="AZ393" s="302"/>
      <c r="BA393" s="302"/>
    </row>
    <row r="394">
      <c r="A394" s="328"/>
      <c r="B394" s="328"/>
      <c r="C394" s="328"/>
      <c r="D394" s="51" t="b">
        <v>1</v>
      </c>
      <c r="E394" s="308"/>
      <c r="F394" s="308" t="str">
        <f>IFERROR(__xludf.DUMMYFUNCTION("""COMPUTED_VALUE"""),"???")</f>
        <v>???</v>
      </c>
      <c r="G394" s="308" t="str">
        <f>IFERROR(__xludf.DUMMYFUNCTION("""COMPUTED_VALUE"""),"???")</f>
        <v>???</v>
      </c>
      <c r="H394" s="308"/>
      <c r="I394" s="317"/>
      <c r="J394" s="317"/>
      <c r="K394" s="317"/>
      <c r="L394" s="308"/>
      <c r="M394" s="308"/>
      <c r="N394" s="308"/>
      <c r="O394" s="308"/>
      <c r="P394" s="308"/>
      <c r="Q394" s="302"/>
      <c r="R394" s="302"/>
      <c r="S394" s="302"/>
      <c r="T394" s="302"/>
      <c r="U394" s="302"/>
      <c r="V394" s="302"/>
      <c r="W394" s="302"/>
      <c r="X394" s="302"/>
      <c r="Y394" s="302"/>
      <c r="Z394" s="302"/>
      <c r="AA394" s="302"/>
      <c r="AB394" s="302"/>
      <c r="AC394" s="302"/>
      <c r="AD394" s="302"/>
      <c r="AE394" s="302"/>
      <c r="AF394" s="302"/>
      <c r="AG394" s="302"/>
      <c r="AH394" s="302"/>
      <c r="AI394" s="329"/>
      <c r="AJ394" s="302"/>
      <c r="AK394" s="302"/>
      <c r="AL394" s="302"/>
      <c r="AM394" s="302"/>
      <c r="AN394" s="302"/>
      <c r="AO394" s="302"/>
      <c r="AP394" s="302"/>
      <c r="AQ394" s="302"/>
      <c r="AR394" s="302"/>
      <c r="AS394" s="302"/>
      <c r="AT394" s="302"/>
      <c r="AU394" s="302"/>
      <c r="AV394" s="302"/>
      <c r="AW394" s="302"/>
      <c r="AX394" s="302"/>
      <c r="AY394" s="302"/>
      <c r="AZ394" s="302"/>
      <c r="BA394" s="302"/>
    </row>
    <row r="395">
      <c r="A395" s="328"/>
      <c r="B395" s="328"/>
      <c r="C395" s="328"/>
      <c r="D395" s="51" t="b">
        <v>1</v>
      </c>
      <c r="E395" s="308"/>
      <c r="F395" s="308" t="str">
        <f>IFERROR(__xludf.DUMMYFUNCTION("""COMPUTED_VALUE"""),"???")</f>
        <v>???</v>
      </c>
      <c r="G395" s="308" t="str">
        <f>IFERROR(__xludf.DUMMYFUNCTION("""COMPUTED_VALUE"""),"???")</f>
        <v>???</v>
      </c>
      <c r="H395" s="308"/>
      <c r="I395" s="317"/>
      <c r="J395" s="317"/>
      <c r="K395" s="317"/>
      <c r="L395" s="308"/>
      <c r="M395" s="308"/>
      <c r="N395" s="308"/>
      <c r="O395" s="308"/>
      <c r="P395" s="308"/>
      <c r="Q395" s="302"/>
      <c r="R395" s="302"/>
      <c r="S395" s="302"/>
      <c r="T395" s="302"/>
      <c r="U395" s="302"/>
      <c r="V395" s="302"/>
      <c r="W395" s="302"/>
      <c r="X395" s="302"/>
      <c r="Y395" s="302"/>
      <c r="Z395" s="302"/>
      <c r="AA395" s="302"/>
      <c r="AB395" s="302"/>
      <c r="AC395" s="302"/>
      <c r="AD395" s="302"/>
      <c r="AE395" s="302"/>
      <c r="AF395" s="302"/>
      <c r="AG395" s="302"/>
      <c r="AH395" s="302"/>
      <c r="AI395" s="329"/>
      <c r="AJ395" s="302"/>
      <c r="AK395" s="302"/>
      <c r="AL395" s="302"/>
      <c r="AM395" s="302"/>
      <c r="AN395" s="302"/>
      <c r="AO395" s="302"/>
      <c r="AP395" s="302"/>
      <c r="AQ395" s="302"/>
      <c r="AR395" s="302"/>
      <c r="AS395" s="302"/>
      <c r="AT395" s="302"/>
      <c r="AU395" s="302"/>
      <c r="AV395" s="302"/>
      <c r="AW395" s="302"/>
      <c r="AX395" s="302"/>
      <c r="AY395" s="302"/>
      <c r="AZ395" s="302"/>
      <c r="BA395" s="302"/>
    </row>
    <row r="396">
      <c r="A396" s="328"/>
      <c r="B396" s="328"/>
      <c r="C396" s="328"/>
      <c r="D396" s="51" t="b">
        <v>1</v>
      </c>
      <c r="E396" s="308"/>
      <c r="F396" s="308" t="str">
        <f>IFERROR(__xludf.DUMMYFUNCTION("""COMPUTED_VALUE"""),"**field missing**")</f>
        <v>**field missing**</v>
      </c>
      <c r="G396" s="308" t="str">
        <f>IFERROR(__xludf.DUMMYFUNCTION("""COMPUTED_VALUE"""),"**FIELD MISSING**")</f>
        <v>**FIELD MISSING**</v>
      </c>
      <c r="H396" s="308"/>
      <c r="I396" s="317"/>
      <c r="J396" s="317"/>
      <c r="K396" s="317"/>
      <c r="L396" s="308"/>
      <c r="M396" s="308"/>
      <c r="N396" s="308"/>
      <c r="O396" s="308"/>
      <c r="P396" s="308"/>
      <c r="Q396" s="302"/>
      <c r="R396" s="302"/>
      <c r="S396" s="302"/>
      <c r="T396" s="302"/>
      <c r="U396" s="302"/>
      <c r="V396" s="302"/>
      <c r="W396" s="302"/>
      <c r="X396" s="302"/>
      <c r="Y396" s="302"/>
      <c r="Z396" s="302"/>
      <c r="AA396" s="302"/>
      <c r="AB396" s="302"/>
      <c r="AC396" s="302"/>
      <c r="AD396" s="302"/>
      <c r="AE396" s="302"/>
      <c r="AF396" s="302"/>
      <c r="AG396" s="302"/>
      <c r="AH396" s="302"/>
      <c r="AI396" s="329"/>
      <c r="AJ396" s="302"/>
      <c r="AK396" s="302"/>
      <c r="AL396" s="302"/>
      <c r="AM396" s="302"/>
      <c r="AN396" s="302"/>
      <c r="AO396" s="302"/>
      <c r="AP396" s="302"/>
      <c r="AQ396" s="302"/>
      <c r="AR396" s="302"/>
      <c r="AS396" s="302"/>
      <c r="AT396" s="302"/>
      <c r="AU396" s="302"/>
      <c r="AV396" s="302"/>
      <c r="AW396" s="302"/>
      <c r="AX396" s="302"/>
      <c r="AY396" s="302"/>
      <c r="AZ396" s="302"/>
      <c r="BA396" s="302"/>
    </row>
    <row r="397">
      <c r="A397" s="328"/>
      <c r="B397" s="328"/>
      <c r="C397" s="328"/>
      <c r="D397" s="51" t="b">
        <v>1</v>
      </c>
      <c r="E397" s="308"/>
      <c r="F397" s="308" t="str">
        <f>IFERROR(__xludf.DUMMYFUNCTION("""COMPUTED_VALUE"""),"**field missing**")</f>
        <v>**field missing**</v>
      </c>
      <c r="G397" s="308" t="str">
        <f>IFERROR(__xludf.DUMMYFUNCTION("""COMPUTED_VALUE"""),"**FIELD MISSING**")</f>
        <v>**FIELD MISSING**</v>
      </c>
      <c r="H397" s="308"/>
      <c r="I397" s="317"/>
      <c r="J397" s="317"/>
      <c r="K397" s="317"/>
      <c r="L397" s="308"/>
      <c r="M397" s="308"/>
      <c r="N397" s="308"/>
      <c r="O397" s="308"/>
      <c r="P397" s="308"/>
      <c r="Q397" s="302"/>
      <c r="R397" s="302"/>
      <c r="S397" s="302"/>
      <c r="T397" s="302"/>
      <c r="U397" s="302"/>
      <c r="V397" s="302"/>
      <c r="W397" s="302"/>
      <c r="X397" s="302"/>
      <c r="Y397" s="302"/>
      <c r="Z397" s="302"/>
      <c r="AA397" s="302"/>
      <c r="AB397" s="302"/>
      <c r="AC397" s="302"/>
      <c r="AD397" s="302"/>
      <c r="AE397" s="302"/>
      <c r="AF397" s="302"/>
      <c r="AG397" s="302"/>
      <c r="AH397" s="302"/>
      <c r="AI397" s="329"/>
      <c r="AJ397" s="302"/>
      <c r="AK397" s="302"/>
      <c r="AL397" s="302"/>
      <c r="AM397" s="302"/>
      <c r="AN397" s="302"/>
      <c r="AO397" s="302"/>
      <c r="AP397" s="302"/>
      <c r="AQ397" s="302"/>
      <c r="AR397" s="302"/>
      <c r="AS397" s="302"/>
      <c r="AT397" s="302"/>
      <c r="AU397" s="302"/>
      <c r="AV397" s="302"/>
      <c r="AW397" s="302"/>
      <c r="AX397" s="302"/>
      <c r="AY397" s="302"/>
      <c r="AZ397" s="302"/>
      <c r="BA397" s="302"/>
    </row>
    <row r="398">
      <c r="A398" s="328"/>
      <c r="B398" s="328"/>
      <c r="C398" s="328"/>
      <c r="D398" s="51" t="b">
        <v>1</v>
      </c>
      <c r="E398" s="308"/>
      <c r="F398" s="308" t="str">
        <f>IFERROR(__xludf.DUMMYFUNCTION("""COMPUTED_VALUE"""),"**field missing**")</f>
        <v>**field missing**</v>
      </c>
      <c r="G398" s="308" t="str">
        <f>IFERROR(__xludf.DUMMYFUNCTION("""COMPUTED_VALUE"""),"**FIELD MISSING**")</f>
        <v>**FIELD MISSING**</v>
      </c>
      <c r="H398" s="308"/>
      <c r="I398" s="317"/>
      <c r="J398" s="317"/>
      <c r="K398" s="317"/>
      <c r="L398" s="308"/>
      <c r="M398" s="308"/>
      <c r="N398" s="308"/>
      <c r="O398" s="308"/>
      <c r="P398" s="308"/>
      <c r="Q398" s="302"/>
      <c r="R398" s="302"/>
      <c r="S398" s="302"/>
      <c r="T398" s="302"/>
      <c r="U398" s="302"/>
      <c r="V398" s="302"/>
      <c r="W398" s="302"/>
      <c r="X398" s="302"/>
      <c r="Y398" s="302"/>
      <c r="Z398" s="302"/>
      <c r="AA398" s="302"/>
      <c r="AB398" s="302"/>
      <c r="AC398" s="302"/>
      <c r="AD398" s="302"/>
      <c r="AE398" s="302"/>
      <c r="AF398" s="302"/>
      <c r="AG398" s="302"/>
      <c r="AH398" s="302"/>
      <c r="AI398" s="329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</row>
    <row r="399">
      <c r="A399" s="328"/>
      <c r="B399" s="328"/>
      <c r="C399" s="328"/>
      <c r="D399" s="51" t="b">
        <v>1</v>
      </c>
      <c r="E399" s="308"/>
      <c r="F399" s="308" t="str">
        <f>IFERROR(__xludf.DUMMYFUNCTION("""COMPUTED_VALUE"""),"**field missing**")</f>
        <v>**field missing**</v>
      </c>
      <c r="G399" s="308" t="str">
        <f>IFERROR(__xludf.DUMMYFUNCTION("""COMPUTED_VALUE"""),"**FIELD MISSING**")</f>
        <v>**FIELD MISSING**</v>
      </c>
      <c r="H399" s="308"/>
      <c r="I399" s="317"/>
      <c r="J399" s="317"/>
      <c r="K399" s="317"/>
      <c r="L399" s="308"/>
      <c r="M399" s="308"/>
      <c r="N399" s="308"/>
      <c r="O399" s="308"/>
      <c r="P399" s="308"/>
      <c r="Q399" s="302"/>
      <c r="R399" s="302"/>
      <c r="S399" s="302"/>
      <c r="T399" s="302"/>
      <c r="U399" s="302"/>
      <c r="V399" s="302"/>
      <c r="W399" s="302"/>
      <c r="X399" s="302"/>
      <c r="Y399" s="302"/>
      <c r="Z399" s="302"/>
      <c r="AA399" s="302"/>
      <c r="AB399" s="302"/>
      <c r="AC399" s="302"/>
      <c r="AD399" s="302"/>
      <c r="AE399" s="302"/>
      <c r="AF399" s="302"/>
      <c r="AG399" s="302"/>
      <c r="AH399" s="302"/>
      <c r="AI399" s="329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</row>
    <row r="400">
      <c r="A400" s="328"/>
      <c r="B400" s="328"/>
      <c r="C400" s="328"/>
      <c r="D400" s="51" t="b">
        <v>1</v>
      </c>
      <c r="E400" s="308"/>
      <c r="F400" s="308" t="str">
        <f>IFERROR(__xludf.DUMMYFUNCTION("""COMPUTED_VALUE"""),"**field missing**")</f>
        <v>**field missing**</v>
      </c>
      <c r="G400" s="308" t="str">
        <f>IFERROR(__xludf.DUMMYFUNCTION("""COMPUTED_VALUE"""),"**FIELD MISSING**")</f>
        <v>**FIELD MISSING**</v>
      </c>
      <c r="H400" s="308"/>
      <c r="I400" s="317"/>
      <c r="J400" s="317"/>
      <c r="K400" s="317"/>
      <c r="L400" s="308"/>
      <c r="M400" s="308"/>
      <c r="N400" s="308"/>
      <c r="O400" s="308"/>
      <c r="P400" s="308"/>
      <c r="Q400" s="302"/>
      <c r="R400" s="302"/>
      <c r="S400" s="302"/>
      <c r="T400" s="302"/>
      <c r="U400" s="302"/>
      <c r="V400" s="302"/>
      <c r="W400" s="302"/>
      <c r="X400" s="302"/>
      <c r="Y400" s="302"/>
      <c r="Z400" s="302"/>
      <c r="AA400" s="302"/>
      <c r="AB400" s="302"/>
      <c r="AC400" s="302"/>
      <c r="AD400" s="302"/>
      <c r="AE400" s="302"/>
      <c r="AF400" s="302"/>
      <c r="AG400" s="302"/>
      <c r="AH400" s="302"/>
      <c r="AI400" s="329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</row>
    <row r="401">
      <c r="A401" s="328"/>
      <c r="B401" s="328"/>
      <c r="C401" s="328"/>
      <c r="D401" s="51" t="b">
        <v>1</v>
      </c>
      <c r="E401" s="308"/>
      <c r="F401" s="308" t="str">
        <f>IFERROR(__xludf.DUMMYFUNCTION("""COMPUTED_VALUE"""),"**field missing**")</f>
        <v>**field missing**</v>
      </c>
      <c r="G401" s="308" t="str">
        <f>IFERROR(__xludf.DUMMYFUNCTION("""COMPUTED_VALUE"""),"**FIELD MISSING**")</f>
        <v>**FIELD MISSING**</v>
      </c>
      <c r="H401" s="308"/>
      <c r="I401" s="317"/>
      <c r="J401" s="317"/>
      <c r="K401" s="317"/>
      <c r="L401" s="308"/>
      <c r="M401" s="308"/>
      <c r="N401" s="308"/>
      <c r="O401" s="308"/>
      <c r="P401" s="308"/>
      <c r="Q401" s="302"/>
      <c r="R401" s="302"/>
      <c r="S401" s="302"/>
      <c r="T401" s="302"/>
      <c r="U401" s="302"/>
      <c r="V401" s="302"/>
      <c r="W401" s="302"/>
      <c r="X401" s="302"/>
      <c r="Y401" s="302"/>
      <c r="Z401" s="302"/>
      <c r="AA401" s="302"/>
      <c r="AB401" s="302"/>
      <c r="AC401" s="302"/>
      <c r="AD401" s="302"/>
      <c r="AE401" s="302"/>
      <c r="AF401" s="302"/>
      <c r="AG401" s="302"/>
      <c r="AH401" s="302"/>
      <c r="AI401" s="329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</row>
    <row r="402">
      <c r="A402" s="328"/>
      <c r="B402" s="328"/>
      <c r="C402" s="328"/>
      <c r="D402" s="51" t="b">
        <v>1</v>
      </c>
      <c r="E402" s="308"/>
      <c r="F402" s="308" t="str">
        <f>IFERROR(__xludf.DUMMYFUNCTION("""COMPUTED_VALUE"""),"**field missing**")</f>
        <v>**field missing**</v>
      </c>
      <c r="G402" s="308" t="str">
        <f>IFERROR(__xludf.DUMMYFUNCTION("""COMPUTED_VALUE"""),"**FIELD MISSING**")</f>
        <v>**FIELD MISSING**</v>
      </c>
      <c r="H402" s="308"/>
      <c r="I402" s="317"/>
      <c r="J402" s="317"/>
      <c r="K402" s="317"/>
      <c r="L402" s="308"/>
      <c r="M402" s="308"/>
      <c r="N402" s="308"/>
      <c r="O402" s="308"/>
      <c r="P402" s="308"/>
      <c r="Q402" s="302"/>
      <c r="R402" s="302"/>
      <c r="S402" s="302"/>
      <c r="T402" s="302"/>
      <c r="U402" s="302"/>
      <c r="V402" s="302"/>
      <c r="W402" s="302"/>
      <c r="X402" s="302"/>
      <c r="Y402" s="302"/>
      <c r="Z402" s="302"/>
      <c r="AA402" s="302"/>
      <c r="AB402" s="302"/>
      <c r="AC402" s="302"/>
      <c r="AD402" s="302"/>
      <c r="AE402" s="302"/>
      <c r="AF402" s="302"/>
      <c r="AG402" s="302"/>
      <c r="AH402" s="302"/>
      <c r="AI402" s="329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</row>
    <row r="403">
      <c r="A403" s="328"/>
      <c r="B403" s="328"/>
      <c r="C403" s="328"/>
      <c r="D403" s="51" t="b">
        <v>1</v>
      </c>
      <c r="E403" s="308"/>
      <c r="F403" s="308" t="str">
        <f>IFERROR(__xludf.DUMMYFUNCTION("""COMPUTED_VALUE"""),"**field missing**")</f>
        <v>**field missing**</v>
      </c>
      <c r="G403" s="308" t="str">
        <f>IFERROR(__xludf.DUMMYFUNCTION("""COMPUTED_VALUE"""),"**FIELD MISSING**")</f>
        <v>**FIELD MISSING**</v>
      </c>
      <c r="H403" s="308"/>
      <c r="I403" s="317"/>
      <c r="J403" s="317"/>
      <c r="K403" s="317"/>
      <c r="L403" s="308"/>
      <c r="M403" s="308"/>
      <c r="N403" s="308"/>
      <c r="O403" s="308"/>
      <c r="P403" s="308"/>
      <c r="Q403" s="302"/>
      <c r="R403" s="302"/>
      <c r="S403" s="302"/>
      <c r="T403" s="302"/>
      <c r="U403" s="302"/>
      <c r="V403" s="302"/>
      <c r="W403" s="302"/>
      <c r="X403" s="302"/>
      <c r="Y403" s="302"/>
      <c r="Z403" s="302"/>
      <c r="AA403" s="302"/>
      <c r="AB403" s="302"/>
      <c r="AC403" s="302"/>
      <c r="AD403" s="302"/>
      <c r="AE403" s="302"/>
      <c r="AF403" s="302"/>
      <c r="AG403" s="302"/>
      <c r="AH403" s="302"/>
      <c r="AI403" s="329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</row>
    <row r="404">
      <c r="A404" s="328"/>
      <c r="B404" s="328"/>
      <c r="C404" s="328"/>
      <c r="D404" s="51" t="b">
        <v>1</v>
      </c>
      <c r="E404" s="308"/>
      <c r="F404" s="308" t="str">
        <f>IFERROR(__xludf.DUMMYFUNCTION("""COMPUTED_VALUE"""),"**field missing**")</f>
        <v>**field missing**</v>
      </c>
      <c r="G404" s="308" t="str">
        <f>IFERROR(__xludf.DUMMYFUNCTION("""COMPUTED_VALUE"""),"**FIELD MISSING**")</f>
        <v>**FIELD MISSING**</v>
      </c>
      <c r="H404" s="308"/>
      <c r="I404" s="317"/>
      <c r="J404" s="317"/>
      <c r="K404" s="317"/>
      <c r="L404" s="308"/>
      <c r="M404" s="308"/>
      <c r="N404" s="308"/>
      <c r="O404" s="308"/>
      <c r="P404" s="308"/>
      <c r="Q404" s="302"/>
      <c r="R404" s="302"/>
      <c r="S404" s="302"/>
      <c r="T404" s="302"/>
      <c r="U404" s="302"/>
      <c r="V404" s="302"/>
      <c r="W404" s="302"/>
      <c r="X404" s="302"/>
      <c r="Y404" s="302"/>
      <c r="Z404" s="302"/>
      <c r="AA404" s="302"/>
      <c r="AB404" s="302"/>
      <c r="AC404" s="302"/>
      <c r="AD404" s="302"/>
      <c r="AE404" s="302"/>
      <c r="AF404" s="302"/>
      <c r="AG404" s="302"/>
      <c r="AH404" s="302"/>
      <c r="AI404" s="329"/>
      <c r="AJ404" s="302"/>
      <c r="AK404" s="302"/>
      <c r="AL404" s="302"/>
      <c r="AM404" s="302"/>
      <c r="AN404" s="302"/>
      <c r="AO404" s="302"/>
      <c r="AP404" s="302"/>
      <c r="AQ404" s="302"/>
      <c r="AR404" s="302"/>
      <c r="AS404" s="302"/>
      <c r="AT404" s="302"/>
      <c r="AU404" s="302"/>
      <c r="AV404" s="302"/>
      <c r="AW404" s="302"/>
      <c r="AX404" s="302"/>
      <c r="AY404" s="302"/>
      <c r="AZ404" s="302"/>
      <c r="BA404" s="302"/>
    </row>
    <row r="405">
      <c r="A405" s="328"/>
      <c r="B405" s="328"/>
      <c r="C405" s="328"/>
      <c r="D405" s="51" t="b">
        <v>1</v>
      </c>
      <c r="E405" s="308"/>
      <c r="F405" s="308" t="str">
        <f>IFERROR(__xludf.DUMMYFUNCTION("""COMPUTED_VALUE"""),"**field missing**")</f>
        <v>**field missing**</v>
      </c>
      <c r="G405" s="308" t="str">
        <f>IFERROR(__xludf.DUMMYFUNCTION("""COMPUTED_VALUE"""),"**FIELD MISSING**")</f>
        <v>**FIELD MISSING**</v>
      </c>
      <c r="H405" s="308"/>
      <c r="I405" s="317"/>
      <c r="J405" s="317"/>
      <c r="K405" s="317"/>
      <c r="L405" s="308"/>
      <c r="M405" s="308"/>
      <c r="N405" s="308"/>
      <c r="O405" s="308"/>
      <c r="P405" s="308"/>
      <c r="Q405" s="302"/>
      <c r="R405" s="302"/>
      <c r="S405" s="302"/>
      <c r="T405" s="302"/>
      <c r="U405" s="302"/>
      <c r="V405" s="302"/>
      <c r="W405" s="302"/>
      <c r="X405" s="302"/>
      <c r="Y405" s="302"/>
      <c r="Z405" s="302"/>
      <c r="AA405" s="302"/>
      <c r="AB405" s="302"/>
      <c r="AC405" s="302"/>
      <c r="AD405" s="302"/>
      <c r="AE405" s="302"/>
      <c r="AF405" s="302"/>
      <c r="AG405" s="302"/>
      <c r="AH405" s="302"/>
      <c r="AI405" s="329"/>
      <c r="AJ405" s="302"/>
      <c r="AK405" s="302"/>
      <c r="AL405" s="302"/>
      <c r="AM405" s="302"/>
      <c r="AN405" s="302"/>
      <c r="AO405" s="302"/>
      <c r="AP405" s="302"/>
      <c r="AQ405" s="302"/>
      <c r="AR405" s="302"/>
      <c r="AS405" s="302"/>
      <c r="AT405" s="302"/>
      <c r="AU405" s="302"/>
      <c r="AV405" s="302"/>
      <c r="AW405" s="302"/>
      <c r="AX405" s="302"/>
      <c r="AY405" s="302"/>
      <c r="AZ405" s="302"/>
      <c r="BA405" s="302"/>
    </row>
    <row r="406">
      <c r="A406" s="328"/>
      <c r="B406" s="328"/>
      <c r="C406" s="328"/>
      <c r="D406" s="51" t="b">
        <v>1</v>
      </c>
      <c r="E406" s="308"/>
      <c r="F406" s="308" t="str">
        <f>IFERROR(__xludf.DUMMYFUNCTION("""COMPUTED_VALUE"""),"parcel")</f>
        <v>parcel</v>
      </c>
      <c r="G406" s="308" t="str">
        <f>IFERROR(__xludf.DUMMYFUNCTION("""COMPUTED_VALUE"""),"city_block_ number")</f>
        <v>city_block_ number</v>
      </c>
      <c r="H406" s="308"/>
      <c r="I406" s="317"/>
      <c r="J406" s="317"/>
      <c r="K406" s="317"/>
      <c r="L406" s="308"/>
      <c r="M406" s="308"/>
      <c r="N406" s="308"/>
      <c r="O406" s="308"/>
      <c r="P406" s="308"/>
      <c r="Q406" s="302"/>
      <c r="R406" s="302"/>
      <c r="S406" s="302"/>
      <c r="T406" s="302"/>
      <c r="U406" s="302"/>
      <c r="V406" s="302"/>
      <c r="W406" s="302"/>
      <c r="X406" s="302"/>
      <c r="Y406" s="302"/>
      <c r="Z406" s="302"/>
      <c r="AA406" s="302"/>
      <c r="AB406" s="302"/>
      <c r="AC406" s="302"/>
      <c r="AD406" s="302"/>
      <c r="AE406" s="302"/>
      <c r="AF406" s="302"/>
      <c r="AG406" s="302"/>
      <c r="AH406" s="302"/>
      <c r="AI406" s="329"/>
      <c r="AJ406" s="302"/>
      <c r="AK406" s="302"/>
      <c r="AL406" s="302"/>
      <c r="AM406" s="302"/>
      <c r="AN406" s="302"/>
      <c r="AO406" s="302"/>
      <c r="AP406" s="302"/>
      <c r="AQ406" s="302"/>
      <c r="AR406" s="302"/>
      <c r="AS406" s="302"/>
      <c r="AT406" s="302"/>
      <c r="AU406" s="302"/>
      <c r="AV406" s="302"/>
      <c r="AW406" s="302"/>
      <c r="AX406" s="302"/>
      <c r="AY406" s="302"/>
      <c r="AZ406" s="302"/>
      <c r="BA406" s="302"/>
    </row>
    <row r="407">
      <c r="A407" s="328"/>
      <c r="B407" s="328"/>
      <c r="C407" s="328"/>
      <c r="D407" s="51" t="b">
        <v>1</v>
      </c>
      <c r="E407" s="308"/>
      <c r="F407" s="308" t="str">
        <f>IFERROR(__xludf.DUMMYFUNCTION("""COMPUTED_VALUE"""),"parcel")</f>
        <v>parcel</v>
      </c>
      <c r="G407" s="308" t="str">
        <f>IFERROR(__xludf.DUMMYFUNCTION("""COMPUTED_VALUE"""),"parcel_number")</f>
        <v>parcel_number</v>
      </c>
      <c r="H407" s="308"/>
      <c r="I407" s="317"/>
      <c r="J407" s="317"/>
      <c r="K407" s="317"/>
      <c r="L407" s="308"/>
      <c r="M407" s="308"/>
      <c r="N407" s="308"/>
      <c r="O407" s="308"/>
      <c r="P407" s="308"/>
      <c r="Q407" s="302"/>
      <c r="R407" s="302"/>
      <c r="S407" s="302"/>
      <c r="T407" s="302"/>
      <c r="U407" s="302"/>
      <c r="V407" s="302"/>
      <c r="W407" s="302"/>
      <c r="X407" s="302"/>
      <c r="Y407" s="302"/>
      <c r="Z407" s="302"/>
      <c r="AA407" s="302"/>
      <c r="AB407" s="302"/>
      <c r="AC407" s="302"/>
      <c r="AD407" s="302"/>
      <c r="AE407" s="302"/>
      <c r="AF407" s="302"/>
      <c r="AG407" s="302"/>
      <c r="AH407" s="302"/>
      <c r="AI407" s="329"/>
      <c r="AJ407" s="302"/>
      <c r="AK407" s="302"/>
      <c r="AL407" s="302"/>
      <c r="AM407" s="302"/>
      <c r="AN407" s="302"/>
      <c r="AO407" s="302"/>
      <c r="AP407" s="302"/>
      <c r="AQ407" s="302"/>
      <c r="AR407" s="302"/>
      <c r="AS407" s="302"/>
      <c r="AT407" s="302"/>
      <c r="AU407" s="302"/>
      <c r="AV407" s="302"/>
      <c r="AW407" s="302"/>
      <c r="AX407" s="302"/>
      <c r="AY407" s="302"/>
      <c r="AZ407" s="302"/>
      <c r="BA407" s="302"/>
    </row>
    <row r="408">
      <c r="A408" s="328"/>
      <c r="B408" s="328"/>
      <c r="C408" s="328"/>
      <c r="D408" s="51" t="b">
        <v>1</v>
      </c>
      <c r="E408" s="308"/>
      <c r="F408" s="308" t="str">
        <f>IFERROR(__xludf.DUMMYFUNCTION("""COMPUTED_VALUE"""),"parcel")</f>
        <v>parcel</v>
      </c>
      <c r="G408" s="308" t="str">
        <f>IFERROR(__xludf.DUMMYFUNCTION("""COMPUTED_VALUE"""),"parcel_taxing_status")</f>
        <v>parcel_taxing_status</v>
      </c>
      <c r="H408" s="308"/>
      <c r="I408" s="317"/>
      <c r="J408" s="317"/>
      <c r="K408" s="317"/>
      <c r="L408" s="308"/>
      <c r="M408" s="308"/>
      <c r="N408" s="308"/>
      <c r="O408" s="308"/>
      <c r="P408" s="308"/>
      <c r="Q408" s="302"/>
      <c r="R408" s="302"/>
      <c r="S408" s="302"/>
      <c r="T408" s="302"/>
      <c r="U408" s="302"/>
      <c r="V408" s="302"/>
      <c r="W408" s="302"/>
      <c r="X408" s="302"/>
      <c r="Y408" s="302"/>
      <c r="Z408" s="302"/>
      <c r="AA408" s="302"/>
      <c r="AB408" s="302"/>
      <c r="AC408" s="302"/>
      <c r="AD408" s="302"/>
      <c r="AE408" s="302"/>
      <c r="AF408" s="302"/>
      <c r="AG408" s="302"/>
      <c r="AH408" s="302"/>
      <c r="AI408" s="329"/>
      <c r="AJ408" s="302"/>
      <c r="AK408" s="302"/>
      <c r="AL408" s="302"/>
      <c r="AM408" s="302"/>
      <c r="AN408" s="302"/>
      <c r="AO408" s="302"/>
      <c r="AP408" s="302"/>
      <c r="AQ408" s="302"/>
      <c r="AR408" s="302"/>
      <c r="AS408" s="302"/>
      <c r="AT408" s="302"/>
      <c r="AU408" s="302"/>
      <c r="AV408" s="302"/>
      <c r="AW408" s="302"/>
      <c r="AX408" s="302"/>
      <c r="AY408" s="302"/>
      <c r="AZ408" s="302"/>
      <c r="BA408" s="302"/>
    </row>
    <row r="409">
      <c r="A409" s="328"/>
      <c r="B409" s="328"/>
      <c r="C409" s="328"/>
      <c r="D409" s="51" t="b">
        <v>1</v>
      </c>
      <c r="E409" s="308"/>
      <c r="F409" s="308" t="str">
        <f>IFERROR(__xludf.DUMMYFUNCTION("""COMPUTED_VALUE"""),"county_id_mapping")</f>
        <v>county_id_mapping</v>
      </c>
      <c r="G409" s="308" t="str">
        <f>IFERROR(__xludf.DUMMYFUNCTION("""COMPUTED_VALUE"""),"county_id")</f>
        <v>county_id</v>
      </c>
      <c r="H409" s="308"/>
      <c r="I409" s="317"/>
      <c r="J409" s="317"/>
      <c r="K409" s="317"/>
      <c r="L409" s="308"/>
      <c r="M409" s="308"/>
      <c r="N409" s="308"/>
      <c r="O409" s="308"/>
      <c r="P409" s="308"/>
      <c r="Q409" s="302"/>
      <c r="R409" s="302"/>
      <c r="S409" s="302"/>
      <c r="T409" s="302"/>
      <c r="U409" s="302"/>
      <c r="V409" s="302"/>
      <c r="W409" s="302"/>
      <c r="X409" s="302"/>
      <c r="Y409" s="302"/>
      <c r="Z409" s="302"/>
      <c r="AA409" s="302"/>
      <c r="AB409" s="302"/>
      <c r="AC409" s="302"/>
      <c r="AD409" s="302"/>
      <c r="AE409" s="302"/>
      <c r="AF409" s="302"/>
      <c r="AG409" s="302"/>
      <c r="AH409" s="302"/>
      <c r="AI409" s="329"/>
      <c r="AJ409" s="302"/>
      <c r="AK409" s="302"/>
      <c r="AL409" s="302"/>
      <c r="AM409" s="302"/>
      <c r="AN409" s="302"/>
      <c r="AO409" s="302"/>
      <c r="AP409" s="302"/>
      <c r="AQ409" s="302"/>
      <c r="AR409" s="302"/>
      <c r="AS409" s="302"/>
      <c r="AT409" s="302"/>
      <c r="AU409" s="302"/>
      <c r="AV409" s="302"/>
      <c r="AW409" s="302"/>
      <c r="AX409" s="302"/>
      <c r="AY409" s="302"/>
      <c r="AZ409" s="302"/>
      <c r="BA409" s="302"/>
    </row>
    <row r="410">
      <c r="A410" s="328"/>
      <c r="B410" s="328"/>
      <c r="C410" s="328"/>
      <c r="D410" s="51" t="b">
        <v>1</v>
      </c>
      <c r="E410" s="308"/>
      <c r="F410" s="308" t="str">
        <f>IFERROR(__xludf.DUMMYFUNCTION("""COMPUTED_VALUE"""),"parcel")</f>
        <v>parcel</v>
      </c>
      <c r="G410" s="308" t="str">
        <f>IFERROR(__xludf.DUMMYFUNCTION("""COMPUTED_VALUE"""),"primary_address_count")</f>
        <v>primary_address_count</v>
      </c>
      <c r="H410" s="308"/>
      <c r="I410" s="317"/>
      <c r="J410" s="317"/>
      <c r="K410" s="317"/>
      <c r="L410" s="308"/>
      <c r="M410" s="308"/>
      <c r="N410" s="308"/>
      <c r="O410" s="308"/>
      <c r="P410" s="308"/>
      <c r="Q410" s="302"/>
      <c r="R410" s="302"/>
      <c r="S410" s="302"/>
      <c r="T410" s="302"/>
      <c r="U410" s="302"/>
      <c r="V410" s="302"/>
      <c r="W410" s="302"/>
      <c r="X410" s="302"/>
      <c r="Y410" s="302"/>
      <c r="Z410" s="302"/>
      <c r="AA410" s="302"/>
      <c r="AB410" s="302"/>
      <c r="AC410" s="302"/>
      <c r="AD410" s="302"/>
      <c r="AE410" s="302"/>
      <c r="AF410" s="302"/>
      <c r="AG410" s="302"/>
      <c r="AH410" s="302"/>
      <c r="AI410" s="329"/>
      <c r="AJ410" s="302"/>
      <c r="AK410" s="302"/>
      <c r="AL410" s="302"/>
      <c r="AM410" s="302"/>
      <c r="AN410" s="302"/>
      <c r="AO410" s="302"/>
      <c r="AP410" s="302"/>
      <c r="AQ410" s="302"/>
      <c r="AR410" s="302"/>
      <c r="AS410" s="302"/>
      <c r="AT410" s="302"/>
      <c r="AU410" s="302"/>
      <c r="AV410" s="302"/>
      <c r="AW410" s="302"/>
      <c r="AX410" s="302"/>
      <c r="AY410" s="302"/>
      <c r="AZ410" s="302"/>
      <c r="BA410" s="302"/>
    </row>
    <row r="411">
      <c r="A411" s="328"/>
      <c r="B411" s="328"/>
      <c r="C411" s="328"/>
      <c r="D411" s="51" t="b">
        <v>1</v>
      </c>
      <c r="E411" s="308"/>
      <c r="F411" s="308" t="str">
        <f>IFERROR(__xludf.DUMMYFUNCTION("""COMPUTED_VALUE"""),"legal_entity")</f>
        <v>legal_entity</v>
      </c>
      <c r="G411" s="308" t="str">
        <f>IFERROR(__xludf.DUMMYFUNCTION("""COMPUTED_VALUE"""),"legal_entity_name")</f>
        <v>legal_entity_name</v>
      </c>
      <c r="H411" s="308"/>
      <c r="I411" s="317"/>
      <c r="J411" s="317"/>
      <c r="K411" s="317"/>
      <c r="L411" s="308"/>
      <c r="M411" s="308"/>
      <c r="N411" s="308"/>
      <c r="O411" s="308"/>
      <c r="P411" s="308"/>
      <c r="Q411" s="302"/>
      <c r="R411" s="302"/>
      <c r="S411" s="302"/>
      <c r="T411" s="302"/>
      <c r="U411" s="302"/>
      <c r="V411" s="302"/>
      <c r="W411" s="302"/>
      <c r="X411" s="302"/>
      <c r="Y411" s="302"/>
      <c r="Z411" s="302"/>
      <c r="AA411" s="302"/>
      <c r="AB411" s="302"/>
      <c r="AC411" s="302"/>
      <c r="AD411" s="302"/>
      <c r="AE411" s="302"/>
      <c r="AF411" s="302"/>
      <c r="AG411" s="302"/>
      <c r="AH411" s="302"/>
      <c r="AI411" s="329"/>
      <c r="AJ411" s="302"/>
      <c r="AK411" s="302"/>
      <c r="AL411" s="302"/>
      <c r="AM411" s="302"/>
      <c r="AN411" s="302"/>
      <c r="AO411" s="302"/>
      <c r="AP411" s="302"/>
      <c r="AQ411" s="302"/>
      <c r="AR411" s="302"/>
      <c r="AS411" s="302"/>
      <c r="AT411" s="302"/>
      <c r="AU411" s="302"/>
      <c r="AV411" s="302"/>
      <c r="AW411" s="302"/>
      <c r="AX411" s="302"/>
      <c r="AY411" s="302"/>
      <c r="AZ411" s="302"/>
      <c r="BA411" s="302"/>
    </row>
    <row r="412">
      <c r="A412" s="328"/>
      <c r="B412" s="328"/>
      <c r="C412" s="328"/>
      <c r="D412" s="51" t="b">
        <v>1</v>
      </c>
      <c r="E412" s="308"/>
      <c r="F412" s="308" t="str">
        <f>IFERROR(__xludf.DUMMYFUNCTION("""COMPUTED_VALUE"""),"legal_entity")</f>
        <v>legal_entity</v>
      </c>
      <c r="G412" s="308" t="str">
        <f>IFERROR(__xludf.DUMMYFUNCTION("""COMPUTED_VALUE"""),"legal_entity_second_name")</f>
        <v>legal_entity_second_name</v>
      </c>
      <c r="H412" s="308"/>
      <c r="I412" s="317"/>
      <c r="J412" s="317"/>
      <c r="K412" s="317"/>
      <c r="L412" s="308"/>
      <c r="M412" s="308"/>
      <c r="N412" s="308"/>
      <c r="O412" s="308"/>
      <c r="P412" s="308"/>
      <c r="Q412" s="302"/>
      <c r="R412" s="302"/>
      <c r="S412" s="302"/>
      <c r="T412" s="302"/>
      <c r="U412" s="302"/>
      <c r="V412" s="302"/>
      <c r="W412" s="302"/>
      <c r="X412" s="302"/>
      <c r="Y412" s="302"/>
      <c r="Z412" s="302"/>
      <c r="AA412" s="302"/>
      <c r="AB412" s="302"/>
      <c r="AC412" s="302"/>
      <c r="AD412" s="302"/>
      <c r="AE412" s="302"/>
      <c r="AF412" s="302"/>
      <c r="AG412" s="302"/>
      <c r="AH412" s="302"/>
      <c r="AI412" s="329"/>
      <c r="AJ412" s="302"/>
      <c r="AK412" s="302"/>
      <c r="AL412" s="302"/>
      <c r="AM412" s="302"/>
      <c r="AN412" s="302"/>
      <c r="AO412" s="302"/>
      <c r="AP412" s="302"/>
      <c r="AQ412" s="302"/>
      <c r="AR412" s="302"/>
      <c r="AS412" s="302"/>
      <c r="AT412" s="302"/>
      <c r="AU412" s="302"/>
      <c r="AV412" s="302"/>
      <c r="AW412" s="302"/>
      <c r="AX412" s="302"/>
      <c r="AY412" s="302"/>
      <c r="AZ412" s="302"/>
      <c r="BA412" s="302"/>
    </row>
    <row r="413">
      <c r="A413" s="328"/>
      <c r="B413" s="328"/>
      <c r="C413" s="328"/>
      <c r="D413" s="51" t="b">
        <v>1</v>
      </c>
      <c r="E413" s="308"/>
      <c r="F413" s="308" t="str">
        <f>IFERROR(__xludf.DUMMYFUNCTION("""COMPUTED_VALUE"""),"address")</f>
        <v>address</v>
      </c>
      <c r="G413" s="308" t="str">
        <f>IFERROR(__xludf.DUMMYFUNCTION("""COMPUTED_VALUE"""),"city")</f>
        <v>city</v>
      </c>
      <c r="H413" s="308"/>
      <c r="I413" s="317"/>
      <c r="J413" s="317"/>
      <c r="K413" s="317"/>
      <c r="L413" s="308"/>
      <c r="M413" s="308"/>
      <c r="N413" s="308"/>
      <c r="O413" s="308"/>
      <c r="P413" s="308"/>
      <c r="Q413" s="302"/>
      <c r="R413" s="302"/>
      <c r="S413" s="302"/>
      <c r="T413" s="302"/>
      <c r="U413" s="302"/>
      <c r="V413" s="302"/>
      <c r="W413" s="302"/>
      <c r="X413" s="302"/>
      <c r="Y413" s="302"/>
      <c r="Z413" s="302"/>
      <c r="AA413" s="302"/>
      <c r="AB413" s="302"/>
      <c r="AC413" s="302"/>
      <c r="AD413" s="302"/>
      <c r="AE413" s="302"/>
      <c r="AF413" s="302"/>
      <c r="AG413" s="302"/>
      <c r="AH413" s="302"/>
      <c r="AI413" s="329"/>
      <c r="AJ413" s="302"/>
      <c r="AK413" s="302"/>
      <c r="AL413" s="302"/>
      <c r="AM413" s="302"/>
      <c r="AN413" s="302"/>
      <c r="AO413" s="302"/>
      <c r="AP413" s="302"/>
      <c r="AQ413" s="302"/>
      <c r="AR413" s="302"/>
      <c r="AS413" s="302"/>
      <c r="AT413" s="302"/>
      <c r="AU413" s="302"/>
      <c r="AV413" s="302"/>
      <c r="AW413" s="302"/>
      <c r="AX413" s="302"/>
      <c r="AY413" s="302"/>
      <c r="AZ413" s="302"/>
      <c r="BA413" s="302"/>
    </row>
    <row r="414">
      <c r="A414" s="328"/>
      <c r="B414" s="328"/>
      <c r="C414" s="328"/>
      <c r="D414" s="51" t="b">
        <v>1</v>
      </c>
      <c r="E414" s="308"/>
      <c r="F414" s="308" t="str">
        <f>IFERROR(__xludf.DUMMYFUNCTION("""COMPUTED_VALUE"""),"address")</f>
        <v>address</v>
      </c>
      <c r="G414" s="308" t="str">
        <f>IFERROR(__xludf.DUMMYFUNCTION("""COMPUTED_VALUE"""),"state")</f>
        <v>state</v>
      </c>
      <c r="H414" s="308"/>
      <c r="I414" s="317"/>
      <c r="J414" s="317"/>
      <c r="K414" s="317"/>
      <c r="L414" s="308"/>
      <c r="M414" s="308"/>
      <c r="N414" s="308"/>
      <c r="O414" s="308"/>
      <c r="P414" s="308"/>
      <c r="Q414" s="302"/>
      <c r="R414" s="302"/>
      <c r="S414" s="302"/>
      <c r="T414" s="302"/>
      <c r="U414" s="302"/>
      <c r="V414" s="302"/>
      <c r="W414" s="302"/>
      <c r="X414" s="302"/>
      <c r="Y414" s="302"/>
      <c r="Z414" s="302"/>
      <c r="AA414" s="302"/>
      <c r="AB414" s="302"/>
      <c r="AC414" s="302"/>
      <c r="AD414" s="302"/>
      <c r="AE414" s="302"/>
      <c r="AF414" s="302"/>
      <c r="AG414" s="302"/>
      <c r="AH414" s="302"/>
      <c r="AI414" s="329"/>
      <c r="AJ414" s="302"/>
      <c r="AK414" s="302"/>
      <c r="AL414" s="302"/>
      <c r="AM414" s="302"/>
      <c r="AN414" s="302"/>
      <c r="AO414" s="302"/>
      <c r="AP414" s="302"/>
      <c r="AQ414" s="302"/>
      <c r="AR414" s="302"/>
      <c r="AS414" s="302"/>
      <c r="AT414" s="302"/>
      <c r="AU414" s="302"/>
      <c r="AV414" s="302"/>
      <c r="AW414" s="302"/>
      <c r="AX414" s="302"/>
      <c r="AY414" s="302"/>
      <c r="AZ414" s="302"/>
      <c r="BA414" s="302"/>
    </row>
    <row r="415">
      <c r="A415" s="328"/>
      <c r="B415" s="328"/>
      <c r="C415" s="328"/>
      <c r="D415" s="51" t="b">
        <v>1</v>
      </c>
      <c r="E415" s="308"/>
      <c r="F415" s="308" t="str">
        <f>IFERROR(__xludf.DUMMYFUNCTION("""COMPUTED_VALUE"""),"address")</f>
        <v>address</v>
      </c>
      <c r="G415" s="308" t="str">
        <f>IFERROR(__xludf.DUMMYFUNCTION("""COMPUTED_VALUE"""),"country")</f>
        <v>country</v>
      </c>
      <c r="H415" s="308"/>
      <c r="I415" s="317"/>
      <c r="J415" s="317"/>
      <c r="K415" s="317"/>
      <c r="L415" s="308"/>
      <c r="M415" s="308"/>
      <c r="N415" s="308"/>
      <c r="O415" s="308"/>
      <c r="P415" s="308"/>
      <c r="Q415" s="302"/>
      <c r="R415" s="302"/>
      <c r="S415" s="302"/>
      <c r="T415" s="302"/>
      <c r="U415" s="302"/>
      <c r="V415" s="302"/>
      <c r="W415" s="302"/>
      <c r="X415" s="302"/>
      <c r="Y415" s="302"/>
      <c r="Z415" s="302"/>
      <c r="AA415" s="302"/>
      <c r="AB415" s="302"/>
      <c r="AC415" s="302"/>
      <c r="AD415" s="302"/>
      <c r="AE415" s="302"/>
      <c r="AF415" s="302"/>
      <c r="AG415" s="302"/>
      <c r="AH415" s="302"/>
      <c r="AI415" s="329"/>
      <c r="AJ415" s="302"/>
      <c r="AK415" s="302"/>
      <c r="AL415" s="302"/>
      <c r="AM415" s="302"/>
      <c r="AN415" s="302"/>
      <c r="AO415" s="302"/>
      <c r="AP415" s="302"/>
      <c r="AQ415" s="302"/>
      <c r="AR415" s="302"/>
      <c r="AS415" s="302"/>
      <c r="AT415" s="302"/>
      <c r="AU415" s="302"/>
      <c r="AV415" s="302"/>
      <c r="AW415" s="302"/>
      <c r="AX415" s="302"/>
      <c r="AY415" s="302"/>
      <c r="AZ415" s="302"/>
      <c r="BA415" s="302"/>
    </row>
    <row r="416">
      <c r="A416" s="328"/>
      <c r="B416" s="328"/>
      <c r="C416" s="328"/>
      <c r="D416" s="51" t="b">
        <v>1</v>
      </c>
      <c r="E416" s="308"/>
      <c r="F416" s="308" t="str">
        <f>IFERROR(__xludf.DUMMYFUNCTION("""COMPUTED_VALUE"""),"address")</f>
        <v>address</v>
      </c>
      <c r="G416" s="308" t="str">
        <f>IFERROR(__xludf.DUMMYFUNCTION("""COMPUTED_VALUE"""),"zip_code")</f>
        <v>zip_code</v>
      </c>
      <c r="H416" s="308"/>
      <c r="I416" s="317"/>
      <c r="J416" s="317"/>
      <c r="K416" s="317"/>
      <c r="L416" s="308"/>
      <c r="M416" s="308"/>
      <c r="N416" s="308"/>
      <c r="O416" s="308"/>
      <c r="P416" s="308"/>
      <c r="Q416" s="302"/>
      <c r="R416" s="302"/>
      <c r="S416" s="302"/>
      <c r="T416" s="302"/>
      <c r="U416" s="302"/>
      <c r="V416" s="302"/>
      <c r="W416" s="302"/>
      <c r="X416" s="302"/>
      <c r="Y416" s="302"/>
      <c r="Z416" s="302"/>
      <c r="AA416" s="302"/>
      <c r="AB416" s="302"/>
      <c r="AC416" s="302"/>
      <c r="AD416" s="302"/>
      <c r="AE416" s="302"/>
      <c r="AF416" s="302"/>
      <c r="AG416" s="302"/>
      <c r="AH416" s="302"/>
      <c r="AI416" s="329"/>
      <c r="AJ416" s="302"/>
      <c r="AK416" s="302"/>
      <c r="AL416" s="302"/>
      <c r="AM416" s="302"/>
      <c r="AN416" s="302"/>
      <c r="AO416" s="302"/>
      <c r="AP416" s="302"/>
      <c r="AQ416" s="302"/>
      <c r="AR416" s="302"/>
      <c r="AS416" s="302"/>
      <c r="AT416" s="302"/>
      <c r="AU416" s="302"/>
      <c r="AV416" s="302"/>
      <c r="AW416" s="302"/>
      <c r="AX416" s="302"/>
      <c r="AY416" s="302"/>
      <c r="AZ416" s="302"/>
      <c r="BA416" s="302"/>
    </row>
    <row r="417">
      <c r="A417" s="328"/>
      <c r="B417" s="328"/>
      <c r="C417" s="328"/>
      <c r="D417" s="51" t="b">
        <v>1</v>
      </c>
      <c r="E417" s="308"/>
      <c r="F417" s="308" t="str">
        <f>IFERROR(__xludf.DUMMYFUNCTION("""COMPUTED_VALUE"""),"parcel | building | unit")</f>
        <v>parcel | building | unit</v>
      </c>
      <c r="G417" s="308" t="str">
        <f>IFERROR(__xludf.DUMMYFUNCTION("""COMPUTED_VALUE"""),"description")</f>
        <v>description</v>
      </c>
      <c r="H417" s="308"/>
      <c r="I417" s="317"/>
      <c r="J417" s="317"/>
      <c r="K417" s="317"/>
      <c r="L417" s="308"/>
      <c r="M417" s="308"/>
      <c r="N417" s="308"/>
      <c r="O417" s="308"/>
      <c r="P417" s="308"/>
      <c r="Q417" s="302"/>
      <c r="R417" s="302"/>
      <c r="S417" s="302"/>
      <c r="T417" s="302"/>
      <c r="U417" s="302"/>
      <c r="V417" s="302"/>
      <c r="W417" s="302"/>
      <c r="X417" s="302"/>
      <c r="Y417" s="302"/>
      <c r="Z417" s="302"/>
      <c r="AA417" s="302"/>
      <c r="AB417" s="302"/>
      <c r="AC417" s="302"/>
      <c r="AD417" s="302"/>
      <c r="AE417" s="302"/>
      <c r="AF417" s="302"/>
      <c r="AG417" s="302"/>
      <c r="AH417" s="302"/>
      <c r="AI417" s="329"/>
      <c r="AJ417" s="302"/>
      <c r="AK417" s="302"/>
      <c r="AL417" s="302"/>
      <c r="AM417" s="302"/>
      <c r="AN417" s="302"/>
      <c r="AO417" s="302"/>
      <c r="AP417" s="302"/>
      <c r="AQ417" s="302"/>
      <c r="AR417" s="302"/>
      <c r="AS417" s="302"/>
      <c r="AT417" s="302"/>
      <c r="AU417" s="302"/>
      <c r="AV417" s="302"/>
      <c r="AW417" s="302"/>
      <c r="AX417" s="302"/>
      <c r="AY417" s="302"/>
      <c r="AZ417" s="302"/>
      <c r="BA417" s="302"/>
    </row>
    <row r="418">
      <c r="A418" s="328"/>
      <c r="B418" s="328"/>
      <c r="C418" s="328"/>
      <c r="D418" s="51" t="b">
        <v>1</v>
      </c>
      <c r="E418" s="308"/>
      <c r="F418" s="308" t="str">
        <f>IFERROR(__xludf.DUMMYFUNCTION("""COMPUTED_VALUE"""),"parcel | building | unit")</f>
        <v>parcel | building | unit</v>
      </c>
      <c r="G418" s="308" t="str">
        <f>IFERROR(__xludf.DUMMYFUNCTION("""COMPUTED_VALUE"""),"description")</f>
        <v>description</v>
      </c>
      <c r="H418" s="308"/>
      <c r="I418" s="317"/>
      <c r="J418" s="317"/>
      <c r="K418" s="317"/>
      <c r="L418" s="308"/>
      <c r="M418" s="308"/>
      <c r="N418" s="308"/>
      <c r="O418" s="308"/>
      <c r="P418" s="308"/>
      <c r="Q418" s="302"/>
      <c r="R418" s="302"/>
      <c r="S418" s="302"/>
      <c r="T418" s="302"/>
      <c r="U418" s="302"/>
      <c r="V418" s="302"/>
      <c r="W418" s="302"/>
      <c r="X418" s="302"/>
      <c r="Y418" s="302"/>
      <c r="Z418" s="302"/>
      <c r="AA418" s="302"/>
      <c r="AB418" s="302"/>
      <c r="AC418" s="302"/>
      <c r="AD418" s="302"/>
      <c r="AE418" s="302"/>
      <c r="AF418" s="302"/>
      <c r="AG418" s="302"/>
      <c r="AH418" s="302"/>
      <c r="AI418" s="329"/>
      <c r="AJ418" s="302"/>
      <c r="AK418" s="302"/>
      <c r="AL418" s="302"/>
      <c r="AM418" s="302"/>
      <c r="AN418" s="302"/>
      <c r="AO418" s="302"/>
      <c r="AP418" s="302"/>
      <c r="AQ418" s="302"/>
      <c r="AR418" s="302"/>
      <c r="AS418" s="302"/>
      <c r="AT418" s="302"/>
      <c r="AU418" s="302"/>
      <c r="AV418" s="302"/>
      <c r="AW418" s="302"/>
      <c r="AX418" s="302"/>
      <c r="AY418" s="302"/>
      <c r="AZ418" s="302"/>
      <c r="BA418" s="302"/>
    </row>
    <row r="419">
      <c r="A419" s="328"/>
      <c r="B419" s="328"/>
      <c r="C419" s="328"/>
      <c r="D419" s="51" t="b">
        <v>1</v>
      </c>
      <c r="E419" s="308"/>
      <c r="F419" s="308" t="str">
        <f>IFERROR(__xludf.DUMMYFUNCTION("""COMPUTED_VALUE"""),"parcel | building | unit")</f>
        <v>parcel | building | unit</v>
      </c>
      <c r="G419" s="308" t="str">
        <f>IFERROR(__xludf.DUMMYFUNCTION("""COMPUTED_VALUE"""),"description")</f>
        <v>description</v>
      </c>
      <c r="H419" s="308"/>
      <c r="I419" s="317"/>
      <c r="J419" s="317"/>
      <c r="K419" s="317"/>
      <c r="L419" s="308"/>
      <c r="M419" s="308"/>
      <c r="N419" s="308"/>
      <c r="O419" s="308"/>
      <c r="P419" s="308"/>
      <c r="Q419" s="302"/>
      <c r="R419" s="302"/>
      <c r="S419" s="302"/>
      <c r="T419" s="302"/>
      <c r="U419" s="302"/>
      <c r="V419" s="302"/>
      <c r="W419" s="302"/>
      <c r="X419" s="302"/>
      <c r="Y419" s="302"/>
      <c r="Z419" s="302"/>
      <c r="AA419" s="302"/>
      <c r="AB419" s="302"/>
      <c r="AC419" s="302"/>
      <c r="AD419" s="302"/>
      <c r="AE419" s="302"/>
      <c r="AF419" s="302"/>
      <c r="AG419" s="302"/>
      <c r="AH419" s="302"/>
      <c r="AI419" s="329"/>
      <c r="AJ419" s="302"/>
      <c r="AK419" s="302"/>
      <c r="AL419" s="302"/>
      <c r="AM419" s="302"/>
      <c r="AN419" s="302"/>
      <c r="AO419" s="302"/>
      <c r="AP419" s="302"/>
      <c r="AQ419" s="302"/>
      <c r="AR419" s="302"/>
      <c r="AS419" s="302"/>
      <c r="AT419" s="302"/>
      <c r="AU419" s="302"/>
      <c r="AV419" s="302"/>
      <c r="AW419" s="302"/>
      <c r="AX419" s="302"/>
      <c r="AY419" s="302"/>
      <c r="AZ419" s="302"/>
      <c r="BA419" s="302"/>
    </row>
    <row r="420">
      <c r="A420" s="328"/>
      <c r="B420" s="328"/>
      <c r="C420" s="328"/>
      <c r="D420" s="51" t="b">
        <v>1</v>
      </c>
      <c r="E420" s="308"/>
      <c r="F420" s="308" t="str">
        <f>IFERROR(__xludf.DUMMYFUNCTION("""COMPUTED_VALUE"""),"parcel | building | unit")</f>
        <v>parcel | building | unit</v>
      </c>
      <c r="G420" s="308" t="str">
        <f>IFERROR(__xludf.DUMMYFUNCTION("""COMPUTED_VALUE"""),"description")</f>
        <v>description</v>
      </c>
      <c r="H420" s="308"/>
      <c r="I420" s="317"/>
      <c r="J420" s="317"/>
      <c r="K420" s="317"/>
      <c r="L420" s="308"/>
      <c r="M420" s="308"/>
      <c r="N420" s="308"/>
      <c r="O420" s="308"/>
      <c r="P420" s="308"/>
      <c r="Q420" s="302"/>
      <c r="R420" s="302"/>
      <c r="S420" s="302"/>
      <c r="T420" s="302"/>
      <c r="U420" s="302"/>
      <c r="V420" s="302"/>
      <c r="W420" s="302"/>
      <c r="X420" s="302"/>
      <c r="Y420" s="302"/>
      <c r="Z420" s="302"/>
      <c r="AA420" s="302"/>
      <c r="AB420" s="302"/>
      <c r="AC420" s="302"/>
      <c r="AD420" s="302"/>
      <c r="AE420" s="302"/>
      <c r="AF420" s="302"/>
      <c r="AG420" s="302"/>
      <c r="AH420" s="302"/>
      <c r="AI420" s="329"/>
      <c r="AJ420" s="302"/>
      <c r="AK420" s="302"/>
      <c r="AL420" s="302"/>
      <c r="AM420" s="302"/>
      <c r="AN420" s="302"/>
      <c r="AO420" s="302"/>
      <c r="AP420" s="302"/>
      <c r="AQ420" s="302"/>
      <c r="AR420" s="302"/>
      <c r="AS420" s="302"/>
      <c r="AT420" s="302"/>
      <c r="AU420" s="302"/>
      <c r="AV420" s="302"/>
      <c r="AW420" s="302"/>
      <c r="AX420" s="302"/>
      <c r="AY420" s="302"/>
      <c r="AZ420" s="302"/>
      <c r="BA420" s="302"/>
    </row>
    <row r="421">
      <c r="A421" s="328"/>
      <c r="B421" s="328"/>
      <c r="C421" s="328"/>
      <c r="D421" s="51" t="b">
        <v>1</v>
      </c>
      <c r="E421" s="308"/>
      <c r="F421" s="308" t="str">
        <f>IFERROR(__xludf.DUMMYFUNCTION("""COMPUTED_VALUE"""),"parcel | building | unit")</f>
        <v>parcel | building | unit</v>
      </c>
      <c r="G421" s="308" t="str">
        <f>IFERROR(__xludf.DUMMYFUNCTION("""COMPUTED_VALUE"""),"description")</f>
        <v>description</v>
      </c>
      <c r="H421" s="308"/>
      <c r="I421" s="317"/>
      <c r="J421" s="317"/>
      <c r="K421" s="317"/>
      <c r="L421" s="308"/>
      <c r="M421" s="308"/>
      <c r="N421" s="308"/>
      <c r="O421" s="308"/>
      <c r="P421" s="308"/>
      <c r="Q421" s="302"/>
      <c r="R421" s="302"/>
      <c r="S421" s="302"/>
      <c r="T421" s="302"/>
      <c r="U421" s="302"/>
      <c r="V421" s="302"/>
      <c r="W421" s="302"/>
      <c r="X421" s="302"/>
      <c r="Y421" s="302"/>
      <c r="Z421" s="302"/>
      <c r="AA421" s="302"/>
      <c r="AB421" s="302"/>
      <c r="AC421" s="302"/>
      <c r="AD421" s="302"/>
      <c r="AE421" s="302"/>
      <c r="AF421" s="302"/>
      <c r="AG421" s="302"/>
      <c r="AH421" s="302"/>
      <c r="AI421" s="329"/>
      <c r="AJ421" s="302"/>
      <c r="AK421" s="302"/>
      <c r="AL421" s="302"/>
      <c r="AM421" s="302"/>
      <c r="AN421" s="302"/>
      <c r="AO421" s="302"/>
      <c r="AP421" s="302"/>
      <c r="AQ421" s="302"/>
      <c r="AR421" s="302"/>
      <c r="AS421" s="302"/>
      <c r="AT421" s="302"/>
      <c r="AU421" s="302"/>
      <c r="AV421" s="302"/>
      <c r="AW421" s="302"/>
      <c r="AX421" s="302"/>
      <c r="AY421" s="302"/>
      <c r="AZ421" s="302"/>
      <c r="BA421" s="302"/>
    </row>
    <row r="422">
      <c r="A422" s="328"/>
      <c r="B422" s="328"/>
      <c r="C422" s="328"/>
      <c r="D422" s="51" t="b">
        <v>1</v>
      </c>
      <c r="E422" s="308"/>
      <c r="F422" s="308" t="str">
        <f>IFERROR(__xludf.DUMMYFUNCTION("""COMPUTED_VALUE"""),"parcel | building | unit")</f>
        <v>parcel | building | unit</v>
      </c>
      <c r="G422" s="308" t="str">
        <f>IFERROR(__xludf.DUMMYFUNCTION("""COMPUTED_VALUE"""),"assr_class_code")</f>
        <v>assr_class_code</v>
      </c>
      <c r="H422" s="308"/>
      <c r="I422" s="317"/>
      <c r="J422" s="317"/>
      <c r="K422" s="317"/>
      <c r="L422" s="308"/>
      <c r="M422" s="308"/>
      <c r="N422" s="308"/>
      <c r="O422" s="308"/>
      <c r="P422" s="308"/>
      <c r="Q422" s="302"/>
      <c r="R422" s="302"/>
      <c r="S422" s="302"/>
      <c r="T422" s="302"/>
      <c r="U422" s="302"/>
      <c r="V422" s="302"/>
      <c r="W422" s="302"/>
      <c r="X422" s="302"/>
      <c r="Y422" s="302"/>
      <c r="Z422" s="302"/>
      <c r="AA422" s="302"/>
      <c r="AB422" s="302"/>
      <c r="AC422" s="302"/>
      <c r="AD422" s="302"/>
      <c r="AE422" s="302"/>
      <c r="AF422" s="302"/>
      <c r="AG422" s="302"/>
      <c r="AH422" s="302"/>
      <c r="AI422" s="329"/>
      <c r="AJ422" s="302"/>
      <c r="AK422" s="302"/>
      <c r="AL422" s="302"/>
      <c r="AM422" s="302"/>
      <c r="AN422" s="302"/>
      <c r="AO422" s="302"/>
      <c r="AP422" s="302"/>
      <c r="AQ422" s="302"/>
      <c r="AR422" s="302"/>
      <c r="AS422" s="302"/>
      <c r="AT422" s="302"/>
      <c r="AU422" s="302"/>
      <c r="AV422" s="302"/>
      <c r="AW422" s="302"/>
      <c r="AX422" s="302"/>
      <c r="AY422" s="302"/>
      <c r="AZ422" s="302"/>
      <c r="BA422" s="302"/>
    </row>
    <row r="423">
      <c r="A423" s="328"/>
      <c r="B423" s="328"/>
      <c r="C423" s="328"/>
      <c r="D423" s="51" t="b">
        <v>1</v>
      </c>
      <c r="E423" s="308"/>
      <c r="F423" s="308" t="str">
        <f>IFERROR(__xludf.DUMMYFUNCTION("""COMPUTED_VALUE"""),"assessor_land_use")</f>
        <v>assessor_land_use</v>
      </c>
      <c r="G423" s="308" t="str">
        <f>IFERROR(__xludf.DUMMYFUNCTION("""COMPUTED_VALUE"""),"assr_land_use_code")</f>
        <v>assr_land_use_code</v>
      </c>
      <c r="H423" s="308"/>
      <c r="I423" s="317"/>
      <c r="J423" s="317"/>
      <c r="K423" s="317"/>
      <c r="L423" s="308"/>
      <c r="M423" s="308"/>
      <c r="N423" s="308"/>
      <c r="O423" s="308"/>
      <c r="P423" s="308"/>
      <c r="Q423" s="302"/>
      <c r="R423" s="302"/>
      <c r="S423" s="302"/>
      <c r="T423" s="302"/>
      <c r="U423" s="302"/>
      <c r="V423" s="302"/>
      <c r="W423" s="302"/>
      <c r="X423" s="302"/>
      <c r="Y423" s="302"/>
      <c r="Z423" s="302"/>
      <c r="AA423" s="302"/>
      <c r="AB423" s="302"/>
      <c r="AC423" s="302"/>
      <c r="AD423" s="302"/>
      <c r="AE423" s="302"/>
      <c r="AF423" s="302"/>
      <c r="AG423" s="302"/>
      <c r="AH423" s="302"/>
      <c r="AI423" s="329"/>
      <c r="AJ423" s="302"/>
      <c r="AK423" s="302"/>
      <c r="AL423" s="302"/>
      <c r="AM423" s="302"/>
      <c r="AN423" s="302"/>
      <c r="AO423" s="302"/>
      <c r="AP423" s="302"/>
      <c r="AQ423" s="302"/>
      <c r="AR423" s="302"/>
      <c r="AS423" s="302"/>
      <c r="AT423" s="302"/>
      <c r="AU423" s="302"/>
      <c r="AV423" s="302"/>
      <c r="AW423" s="302"/>
      <c r="AX423" s="302"/>
      <c r="AY423" s="302"/>
      <c r="AZ423" s="302"/>
      <c r="BA423" s="302"/>
    </row>
    <row r="424">
      <c r="A424" s="328"/>
      <c r="B424" s="328"/>
      <c r="C424" s="328"/>
      <c r="D424" s="51" t="b">
        <v>1</v>
      </c>
      <c r="E424" s="308"/>
      <c r="F424" s="308" t="str">
        <f>IFERROR(__xludf.DUMMYFUNCTION("""COMPUTED_VALUE"""),"assessor_land_use")</f>
        <v>assessor_land_use</v>
      </c>
      <c r="G424" s="308" t="str">
        <f>IFERROR(__xludf.DUMMYFUNCTION("""COMPUTED_VALUE"""),"assr_land_use_code")</f>
        <v>assr_land_use_code</v>
      </c>
      <c r="H424" s="308"/>
      <c r="I424" s="317"/>
      <c r="J424" s="317"/>
      <c r="K424" s="317"/>
      <c r="L424" s="308"/>
      <c r="M424" s="308"/>
      <c r="N424" s="308"/>
      <c r="O424" s="308"/>
      <c r="P424" s="308"/>
      <c r="Q424" s="302"/>
      <c r="R424" s="302"/>
      <c r="S424" s="302"/>
      <c r="T424" s="302"/>
      <c r="U424" s="302"/>
      <c r="V424" s="302"/>
      <c r="W424" s="302"/>
      <c r="X424" s="302"/>
      <c r="Y424" s="302"/>
      <c r="Z424" s="302"/>
      <c r="AA424" s="302"/>
      <c r="AB424" s="302"/>
      <c r="AC424" s="302"/>
      <c r="AD424" s="302"/>
      <c r="AE424" s="302"/>
      <c r="AF424" s="302"/>
      <c r="AG424" s="302"/>
      <c r="AH424" s="302"/>
      <c r="AI424" s="329"/>
      <c r="AJ424" s="302"/>
      <c r="AK424" s="302"/>
      <c r="AL424" s="302"/>
      <c r="AM424" s="302"/>
      <c r="AN424" s="302"/>
      <c r="AO424" s="302"/>
      <c r="AP424" s="302"/>
      <c r="AQ424" s="302"/>
      <c r="AR424" s="302"/>
      <c r="AS424" s="302"/>
      <c r="AT424" s="302"/>
      <c r="AU424" s="302"/>
      <c r="AV424" s="302"/>
      <c r="AW424" s="302"/>
      <c r="AX424" s="302"/>
      <c r="AY424" s="302"/>
      <c r="AZ424" s="302"/>
      <c r="BA424" s="302"/>
    </row>
    <row r="425">
      <c r="A425" s="328"/>
      <c r="B425" s="328"/>
      <c r="C425" s="328"/>
      <c r="D425" s="51" t="b">
        <v>1</v>
      </c>
      <c r="E425" s="308"/>
      <c r="F425" s="308" t="str">
        <f>IFERROR(__xludf.DUMMYFUNCTION("""COMPUTED_VALUE"""),"vacancy")</f>
        <v>vacancy</v>
      </c>
      <c r="G425" s="308" t="str">
        <f>IFERROR(__xludf.DUMMYFUNCTION("""COMPUTED_VALUE"""),"assesor_marked_vacant_lot")</f>
        <v>assesor_marked_vacant_lot</v>
      </c>
      <c r="H425" s="308"/>
      <c r="I425" s="317"/>
      <c r="J425" s="317"/>
      <c r="K425" s="317"/>
      <c r="L425" s="308"/>
      <c r="M425" s="308"/>
      <c r="N425" s="308"/>
      <c r="O425" s="308"/>
      <c r="P425" s="308"/>
      <c r="Q425" s="302"/>
      <c r="R425" s="302"/>
      <c r="S425" s="302"/>
      <c r="T425" s="302"/>
      <c r="U425" s="302"/>
      <c r="V425" s="302"/>
      <c r="W425" s="302"/>
      <c r="X425" s="302"/>
      <c r="Y425" s="302"/>
      <c r="Z425" s="302"/>
      <c r="AA425" s="302"/>
      <c r="AB425" s="302"/>
      <c r="AC425" s="302"/>
      <c r="AD425" s="302"/>
      <c r="AE425" s="302"/>
      <c r="AF425" s="302"/>
      <c r="AG425" s="302"/>
      <c r="AH425" s="302"/>
      <c r="AI425" s="329"/>
      <c r="AJ425" s="302"/>
      <c r="AK425" s="302"/>
      <c r="AL425" s="302"/>
      <c r="AM425" s="302"/>
      <c r="AN425" s="302"/>
      <c r="AO425" s="302"/>
      <c r="AP425" s="302"/>
      <c r="AQ425" s="302"/>
      <c r="AR425" s="302"/>
      <c r="AS425" s="302"/>
      <c r="AT425" s="302"/>
      <c r="AU425" s="302"/>
      <c r="AV425" s="302"/>
      <c r="AW425" s="302"/>
      <c r="AX425" s="302"/>
      <c r="AY425" s="302"/>
      <c r="AZ425" s="302"/>
      <c r="BA425" s="302"/>
    </row>
    <row r="426">
      <c r="A426" s="328"/>
      <c r="B426" s="328"/>
      <c r="C426" s="328"/>
      <c r="D426" s="51" t="b">
        <v>1</v>
      </c>
      <c r="E426" s="308"/>
      <c r="F426" s="308" t="str">
        <f>IFERROR(__xludf.DUMMYFUNCTION("""COMPUTED_VALUE"""),"special_business_distr")</f>
        <v>special_business_distr</v>
      </c>
      <c r="G426" s="308" t="str">
        <f>IFERROR(__xludf.DUMMYFUNCTION("""COMPUTED_VALUE"""),"special_business_distr_code")</f>
        <v>special_business_distr_code</v>
      </c>
      <c r="H426" s="308"/>
      <c r="I426" s="317"/>
      <c r="J426" s="317"/>
      <c r="K426" s="317"/>
      <c r="L426" s="308"/>
      <c r="M426" s="308"/>
      <c r="N426" s="308"/>
      <c r="O426" s="308"/>
      <c r="P426" s="308"/>
      <c r="Q426" s="302"/>
      <c r="R426" s="302"/>
      <c r="S426" s="302"/>
      <c r="T426" s="302"/>
      <c r="U426" s="302"/>
      <c r="V426" s="302"/>
      <c r="W426" s="302"/>
      <c r="X426" s="302"/>
      <c r="Y426" s="302"/>
      <c r="Z426" s="302"/>
      <c r="AA426" s="302"/>
      <c r="AB426" s="302"/>
      <c r="AC426" s="302"/>
      <c r="AD426" s="302"/>
      <c r="AE426" s="302"/>
      <c r="AF426" s="302"/>
      <c r="AG426" s="302"/>
      <c r="AH426" s="302"/>
      <c r="AI426" s="329"/>
      <c r="AJ426" s="302"/>
      <c r="AK426" s="302"/>
      <c r="AL426" s="302"/>
      <c r="AM426" s="302"/>
      <c r="AN426" s="302"/>
      <c r="AO426" s="302"/>
      <c r="AP426" s="302"/>
      <c r="AQ426" s="302"/>
      <c r="AR426" s="302"/>
      <c r="AS426" s="302"/>
      <c r="AT426" s="302"/>
      <c r="AU426" s="302"/>
      <c r="AV426" s="302"/>
      <c r="AW426" s="302"/>
      <c r="AX426" s="302"/>
      <c r="AY426" s="302"/>
      <c r="AZ426" s="302"/>
      <c r="BA426" s="302"/>
    </row>
    <row r="427">
      <c r="A427" s="328"/>
      <c r="B427" s="328"/>
      <c r="C427" s="328"/>
      <c r="D427" s="51" t="b">
        <v>1</v>
      </c>
      <c r="E427" s="308"/>
      <c r="F427" s="308" t="str">
        <f>IFERROR(__xludf.DUMMYFUNCTION("""COMPUTED_VALUE"""),"special_business_distr")</f>
        <v>special_business_distr</v>
      </c>
      <c r="G427" s="308" t="str">
        <f>IFERROR(__xludf.DUMMYFUNCTION("""COMPUTED_VALUE"""),"special_business_distr_code")</f>
        <v>special_business_distr_code</v>
      </c>
      <c r="H427" s="308"/>
      <c r="I427" s="317"/>
      <c r="J427" s="317"/>
      <c r="K427" s="317"/>
      <c r="L427" s="308"/>
      <c r="M427" s="308"/>
      <c r="N427" s="308"/>
      <c r="O427" s="308"/>
      <c r="P427" s="308"/>
      <c r="Q427" s="302"/>
      <c r="R427" s="302"/>
      <c r="S427" s="302"/>
      <c r="T427" s="302"/>
      <c r="U427" s="302"/>
      <c r="V427" s="302"/>
      <c r="W427" s="302"/>
      <c r="X427" s="302"/>
      <c r="Y427" s="302"/>
      <c r="Z427" s="302"/>
      <c r="AA427" s="302"/>
      <c r="AB427" s="302"/>
      <c r="AC427" s="302"/>
      <c r="AD427" s="302"/>
      <c r="AE427" s="302"/>
      <c r="AF427" s="302"/>
      <c r="AG427" s="302"/>
      <c r="AH427" s="302"/>
      <c r="AI427" s="329"/>
      <c r="AJ427" s="302"/>
      <c r="AK427" s="302"/>
      <c r="AL427" s="302"/>
      <c r="AM427" s="302"/>
      <c r="AN427" s="302"/>
      <c r="AO427" s="302"/>
      <c r="AP427" s="302"/>
      <c r="AQ427" s="302"/>
      <c r="AR427" s="302"/>
      <c r="AS427" s="302"/>
      <c r="AT427" s="302"/>
      <c r="AU427" s="302"/>
      <c r="AV427" s="302"/>
      <c r="AW427" s="302"/>
      <c r="AX427" s="302"/>
      <c r="AY427" s="302"/>
      <c r="AZ427" s="302"/>
      <c r="BA427" s="302"/>
    </row>
    <row r="428">
      <c r="A428" s="328"/>
      <c r="B428" s="328"/>
      <c r="C428" s="328"/>
      <c r="D428" s="51" t="b">
        <v>1</v>
      </c>
      <c r="E428" s="308"/>
      <c r="F428" s="308" t="str">
        <f>IFERROR(__xludf.DUMMYFUNCTION("""COMPUTED_VALUE"""),"special_business_distr")</f>
        <v>special_business_distr</v>
      </c>
      <c r="G428" s="308" t="str">
        <f>IFERROR(__xludf.DUMMYFUNCTION("""COMPUTED_VALUE"""),"tif_disctrict_code")</f>
        <v>tif_disctrict_code</v>
      </c>
      <c r="H428" s="308"/>
      <c r="I428" s="317"/>
      <c r="J428" s="317"/>
      <c r="K428" s="317"/>
      <c r="L428" s="308"/>
      <c r="M428" s="308"/>
      <c r="N428" s="308"/>
      <c r="O428" s="308"/>
      <c r="P428" s="308"/>
      <c r="Q428" s="302"/>
      <c r="R428" s="302"/>
      <c r="S428" s="302"/>
      <c r="T428" s="302"/>
      <c r="U428" s="302"/>
      <c r="V428" s="302"/>
      <c r="W428" s="302"/>
      <c r="X428" s="302"/>
      <c r="Y428" s="302"/>
      <c r="Z428" s="302"/>
      <c r="AA428" s="302"/>
      <c r="AB428" s="302"/>
      <c r="AC428" s="302"/>
      <c r="AD428" s="302"/>
      <c r="AE428" s="302"/>
      <c r="AF428" s="302"/>
      <c r="AG428" s="302"/>
      <c r="AH428" s="302"/>
      <c r="AI428" s="329"/>
      <c r="AJ428" s="302"/>
      <c r="AK428" s="302"/>
      <c r="AL428" s="302"/>
      <c r="AM428" s="302"/>
      <c r="AN428" s="302"/>
      <c r="AO428" s="302"/>
      <c r="AP428" s="302"/>
      <c r="AQ428" s="302"/>
      <c r="AR428" s="302"/>
      <c r="AS428" s="302"/>
      <c r="AT428" s="302"/>
      <c r="AU428" s="302"/>
      <c r="AV428" s="302"/>
      <c r="AW428" s="302"/>
      <c r="AX428" s="302"/>
      <c r="AY428" s="302"/>
      <c r="AZ428" s="302"/>
      <c r="BA428" s="302"/>
    </row>
    <row r="429">
      <c r="A429" s="328"/>
      <c r="B429" s="328"/>
      <c r="C429" s="328"/>
      <c r="D429" s="51" t="b">
        <v>1</v>
      </c>
      <c r="E429" s="308"/>
      <c r="F429" s="308" t="str">
        <f>IFERROR(__xludf.DUMMYFUNCTION("""COMPUTED_VALUE"""),"unit")</f>
        <v>unit</v>
      </c>
      <c r="G429" s="308" t="str">
        <f>IFERROR(__xludf.DUMMYFUNCTION("""COMPUTED_VALUE"""),"marked_as_condominium")</f>
        <v>marked_as_condominium</v>
      </c>
      <c r="H429" s="308"/>
      <c r="I429" s="317"/>
      <c r="J429" s="317"/>
      <c r="K429" s="317"/>
      <c r="L429" s="308"/>
      <c r="M429" s="308"/>
      <c r="N429" s="308"/>
      <c r="O429" s="308"/>
      <c r="P429" s="308"/>
      <c r="Q429" s="302"/>
      <c r="R429" s="302"/>
      <c r="S429" s="302"/>
      <c r="T429" s="302"/>
      <c r="U429" s="302"/>
      <c r="V429" s="302"/>
      <c r="W429" s="302"/>
      <c r="X429" s="302"/>
      <c r="Y429" s="302"/>
      <c r="Z429" s="302"/>
      <c r="AA429" s="302"/>
      <c r="AB429" s="302"/>
      <c r="AC429" s="302"/>
      <c r="AD429" s="302"/>
      <c r="AE429" s="302"/>
      <c r="AF429" s="302"/>
      <c r="AG429" s="302"/>
      <c r="AH429" s="302"/>
      <c r="AI429" s="329"/>
      <c r="AJ429" s="302"/>
      <c r="AK429" s="302"/>
      <c r="AL429" s="302"/>
      <c r="AM429" s="302"/>
      <c r="AN429" s="302"/>
      <c r="AO429" s="302"/>
      <c r="AP429" s="302"/>
      <c r="AQ429" s="302"/>
      <c r="AR429" s="302"/>
      <c r="AS429" s="302"/>
      <c r="AT429" s="302"/>
      <c r="AU429" s="302"/>
      <c r="AV429" s="302"/>
      <c r="AW429" s="302"/>
      <c r="AX429" s="302"/>
      <c r="AY429" s="302"/>
      <c r="AZ429" s="302"/>
      <c r="BA429" s="302"/>
    </row>
    <row r="430">
      <c r="A430" s="328"/>
      <c r="B430" s="328"/>
      <c r="C430" s="328"/>
      <c r="D430" s="51" t="b">
        <v>1</v>
      </c>
      <c r="E430" s="308"/>
      <c r="F430" s="308" t="str">
        <f>IFERROR(__xludf.DUMMYFUNCTION("""COMPUTED_VALUE"""),"building")</f>
        <v>building</v>
      </c>
      <c r="G430" s="308" t="str">
        <f>IFERROR(__xludf.DUMMYFUNCTION("""COMPUTED_VALUE"""),"number_apts")</f>
        <v>number_apts</v>
      </c>
      <c r="H430" s="308"/>
      <c r="I430" s="317"/>
      <c r="J430" s="317"/>
      <c r="K430" s="317"/>
      <c r="L430" s="308"/>
      <c r="M430" s="308"/>
      <c r="N430" s="308"/>
      <c r="O430" s="308"/>
      <c r="P430" s="308"/>
      <c r="Q430" s="302"/>
      <c r="R430" s="302"/>
      <c r="S430" s="302"/>
      <c r="T430" s="302"/>
      <c r="U430" s="302"/>
      <c r="V430" s="302"/>
      <c r="W430" s="302"/>
      <c r="X430" s="302"/>
      <c r="Y430" s="302"/>
      <c r="Z430" s="302"/>
      <c r="AA430" s="302"/>
      <c r="AB430" s="302"/>
      <c r="AC430" s="302"/>
      <c r="AD430" s="302"/>
      <c r="AE430" s="302"/>
      <c r="AF430" s="302"/>
      <c r="AG430" s="302"/>
      <c r="AH430" s="302"/>
      <c r="AI430" s="329"/>
      <c r="AJ430" s="302"/>
      <c r="AK430" s="302"/>
      <c r="AL430" s="302"/>
      <c r="AM430" s="302"/>
      <c r="AN430" s="302"/>
      <c r="AO430" s="302"/>
      <c r="AP430" s="302"/>
      <c r="AQ430" s="302"/>
      <c r="AR430" s="302"/>
      <c r="AS430" s="302"/>
      <c r="AT430" s="302"/>
      <c r="AU430" s="302"/>
      <c r="AV430" s="302"/>
      <c r="AW430" s="302"/>
      <c r="AX430" s="302"/>
      <c r="AY430" s="302"/>
      <c r="AZ430" s="302"/>
      <c r="BA430" s="302"/>
    </row>
    <row r="431">
      <c r="A431" s="328"/>
      <c r="B431" s="328"/>
      <c r="C431" s="328"/>
      <c r="D431" s="51" t="b">
        <v>1</v>
      </c>
      <c r="E431" s="308"/>
      <c r="F431" s="308" t="str">
        <f>IFERROR(__xludf.DUMMYFUNCTION("""COMPUTED_VALUE"""),"parcel")</f>
        <v>parcel</v>
      </c>
      <c r="G431" s="308" t="str">
        <f>IFERROR(__xludf.DUMMYFUNCTION("""COMPUTED_VALUE"""),"frontage_to_street")</f>
        <v>frontage_to_street</v>
      </c>
      <c r="H431" s="308"/>
      <c r="I431" s="317"/>
      <c r="J431" s="317"/>
      <c r="K431" s="317"/>
      <c r="L431" s="308"/>
      <c r="M431" s="308"/>
      <c r="N431" s="308"/>
      <c r="O431" s="308"/>
      <c r="P431" s="308"/>
      <c r="Q431" s="302"/>
      <c r="R431" s="302"/>
      <c r="S431" s="302"/>
      <c r="T431" s="302"/>
      <c r="U431" s="302"/>
      <c r="V431" s="302"/>
      <c r="W431" s="302"/>
      <c r="X431" s="302"/>
      <c r="Y431" s="302"/>
      <c r="Z431" s="302"/>
      <c r="AA431" s="302"/>
      <c r="AB431" s="302"/>
      <c r="AC431" s="302"/>
      <c r="AD431" s="302"/>
      <c r="AE431" s="302"/>
      <c r="AF431" s="302"/>
      <c r="AG431" s="302"/>
      <c r="AH431" s="302"/>
      <c r="AI431" s="329"/>
      <c r="AJ431" s="302"/>
      <c r="AK431" s="302"/>
      <c r="AL431" s="302"/>
      <c r="AM431" s="302"/>
      <c r="AN431" s="302"/>
      <c r="AO431" s="302"/>
      <c r="AP431" s="302"/>
      <c r="AQ431" s="302"/>
      <c r="AR431" s="302"/>
      <c r="AS431" s="302"/>
      <c r="AT431" s="302"/>
      <c r="AU431" s="302"/>
      <c r="AV431" s="302"/>
      <c r="AW431" s="302"/>
      <c r="AX431" s="302"/>
      <c r="AY431" s="302"/>
      <c r="AZ431" s="302"/>
      <c r="BA431" s="302"/>
    </row>
    <row r="432">
      <c r="A432" s="328"/>
      <c r="B432" s="328"/>
      <c r="C432" s="328"/>
      <c r="D432" s="51" t="b">
        <v>1</v>
      </c>
      <c r="E432" s="308"/>
      <c r="F432" s="308" t="str">
        <f>IFERROR(__xludf.DUMMYFUNCTION("""COMPUTED_VALUE"""),"parcel")</f>
        <v>parcel</v>
      </c>
      <c r="G432" s="308" t="str">
        <f>IFERROR(__xludf.DUMMYFUNCTION("""COMPUTED_VALUE"""),"Land_Area")</f>
        <v>Land_Area</v>
      </c>
      <c r="H432" s="308"/>
      <c r="I432" s="317"/>
      <c r="J432" s="317"/>
      <c r="K432" s="317"/>
      <c r="L432" s="308"/>
      <c r="M432" s="308"/>
      <c r="N432" s="308"/>
      <c r="O432" s="308"/>
      <c r="P432" s="308"/>
      <c r="Q432" s="302"/>
      <c r="R432" s="302"/>
      <c r="S432" s="302"/>
      <c r="T432" s="302"/>
      <c r="U432" s="302"/>
      <c r="V432" s="302"/>
      <c r="W432" s="302"/>
      <c r="X432" s="302"/>
      <c r="Y432" s="302"/>
      <c r="Z432" s="302"/>
      <c r="AA432" s="302"/>
      <c r="AB432" s="302"/>
      <c r="AC432" s="302"/>
      <c r="AD432" s="302"/>
      <c r="AE432" s="302"/>
      <c r="AF432" s="302"/>
      <c r="AG432" s="302"/>
      <c r="AH432" s="302"/>
      <c r="AI432" s="329"/>
      <c r="AJ432" s="302"/>
      <c r="AK432" s="302"/>
      <c r="AL432" s="302"/>
      <c r="AM432" s="302"/>
      <c r="AN432" s="302"/>
      <c r="AO432" s="302"/>
      <c r="AP432" s="302"/>
      <c r="AQ432" s="302"/>
      <c r="AR432" s="302"/>
      <c r="AS432" s="302"/>
      <c r="AT432" s="302"/>
      <c r="AU432" s="302"/>
      <c r="AV432" s="302"/>
      <c r="AW432" s="302"/>
      <c r="AX432" s="302"/>
      <c r="AY432" s="302"/>
      <c r="AZ432" s="302"/>
      <c r="BA432" s="302"/>
    </row>
    <row r="433">
      <c r="A433" s="328"/>
      <c r="B433" s="328"/>
      <c r="C433" s="328"/>
      <c r="D433" s="51" t="b">
        <v>1</v>
      </c>
      <c r="E433" s="308"/>
      <c r="F433" s="308" t="str">
        <f>IFERROR(__xludf.DUMMYFUNCTION("""COMPUTED_VALUE"""),"parcel | building | unit")</f>
        <v>parcel | building | unit</v>
      </c>
      <c r="G433" s="308" t="str">
        <f>IFERROR(__xludf.DUMMYFUNCTION("""COMPUTED_VALUE"""),"rec_of_deeds_date")</f>
        <v>rec_of_deeds_date</v>
      </c>
      <c r="H433" s="308"/>
      <c r="I433" s="317"/>
      <c r="J433" s="317"/>
      <c r="K433" s="317"/>
      <c r="L433" s="308"/>
      <c r="M433" s="308"/>
      <c r="N433" s="308"/>
      <c r="O433" s="308"/>
      <c r="P433" s="308"/>
      <c r="Q433" s="302"/>
      <c r="R433" s="302"/>
      <c r="S433" s="302"/>
      <c r="T433" s="302"/>
      <c r="U433" s="302"/>
      <c r="V433" s="302"/>
      <c r="W433" s="302"/>
      <c r="X433" s="302"/>
      <c r="Y433" s="302"/>
      <c r="Z433" s="302"/>
      <c r="AA433" s="302"/>
      <c r="AB433" s="302"/>
      <c r="AC433" s="302"/>
      <c r="AD433" s="302"/>
      <c r="AE433" s="302"/>
      <c r="AF433" s="302"/>
      <c r="AG433" s="302"/>
      <c r="AH433" s="302"/>
      <c r="AI433" s="329"/>
      <c r="AJ433" s="302"/>
      <c r="AK433" s="302"/>
      <c r="AL433" s="302"/>
      <c r="AM433" s="302"/>
      <c r="AN433" s="302"/>
      <c r="AO433" s="302"/>
      <c r="AP433" s="302"/>
      <c r="AQ433" s="302"/>
      <c r="AR433" s="302"/>
      <c r="AS433" s="302"/>
      <c r="AT433" s="302"/>
      <c r="AU433" s="302"/>
      <c r="AV433" s="302"/>
      <c r="AW433" s="302"/>
      <c r="AX433" s="302"/>
      <c r="AY433" s="302"/>
      <c r="AZ433" s="302"/>
      <c r="BA433" s="302"/>
    </row>
    <row r="434">
      <c r="A434" s="328"/>
      <c r="B434" s="328"/>
      <c r="C434" s="328"/>
      <c r="D434" s="51" t="b">
        <v>1</v>
      </c>
      <c r="E434" s="308"/>
      <c r="F434" s="308" t="str">
        <f>IFERROR(__xludf.DUMMYFUNCTION("""COMPUTED_VALUE"""),"parcel | building | unit")</f>
        <v>parcel | building | unit</v>
      </c>
      <c r="G434" s="308" t="str">
        <f>IFERROR(__xludf.DUMMYFUNCTION("""COMPUTED_VALUE"""),"rec_of_deeds_number")</f>
        <v>rec_of_deeds_number</v>
      </c>
      <c r="H434" s="308"/>
      <c r="I434" s="317"/>
      <c r="J434" s="317"/>
      <c r="K434" s="317"/>
      <c r="L434" s="308"/>
      <c r="M434" s="308"/>
      <c r="N434" s="308"/>
      <c r="O434" s="308"/>
      <c r="P434" s="308"/>
      <c r="Q434" s="302"/>
      <c r="R434" s="302"/>
      <c r="S434" s="302"/>
      <c r="T434" s="302"/>
      <c r="U434" s="302"/>
      <c r="V434" s="302"/>
      <c r="W434" s="302"/>
      <c r="X434" s="302"/>
      <c r="Y434" s="302"/>
      <c r="Z434" s="302"/>
      <c r="AA434" s="302"/>
      <c r="AB434" s="302"/>
      <c r="AC434" s="302"/>
      <c r="AD434" s="302"/>
      <c r="AE434" s="302"/>
      <c r="AF434" s="302"/>
      <c r="AG434" s="302"/>
      <c r="AH434" s="302"/>
      <c r="AI434" s="329"/>
      <c r="AJ434" s="302"/>
      <c r="AK434" s="302"/>
      <c r="AL434" s="302"/>
      <c r="AM434" s="302"/>
      <c r="AN434" s="302"/>
      <c r="AO434" s="302"/>
      <c r="AP434" s="302"/>
      <c r="AQ434" s="302"/>
      <c r="AR434" s="302"/>
      <c r="AS434" s="302"/>
      <c r="AT434" s="302"/>
      <c r="AU434" s="302"/>
      <c r="AV434" s="302"/>
      <c r="AW434" s="302"/>
      <c r="AX434" s="302"/>
      <c r="AY434" s="302"/>
      <c r="AZ434" s="302"/>
      <c r="BA434" s="302"/>
    </row>
    <row r="435">
      <c r="A435" s="328"/>
      <c r="B435" s="328"/>
      <c r="C435" s="328"/>
      <c r="D435" s="51" t="b">
        <v>1</v>
      </c>
      <c r="E435" s="308"/>
      <c r="F435" s="308" t="str">
        <f>IFERROR(__xludf.DUMMYFUNCTION("""COMPUTED_VALUE"""),"assessment")</f>
        <v>assessment</v>
      </c>
      <c r="G435" s="308" t="str">
        <f>IFERROR(__xludf.DUMMYFUNCTION("""COMPUTED_VALUE"""),"assessed_parcel_land_value")</f>
        <v>assessed_parcel_land_value</v>
      </c>
      <c r="H435" s="308"/>
      <c r="I435" s="317"/>
      <c r="J435" s="317"/>
      <c r="K435" s="317"/>
      <c r="L435" s="308"/>
      <c r="M435" s="308"/>
      <c r="N435" s="308"/>
      <c r="O435" s="308"/>
      <c r="P435" s="308"/>
      <c r="Q435" s="302"/>
      <c r="R435" s="302"/>
      <c r="S435" s="302"/>
      <c r="T435" s="302"/>
      <c r="U435" s="302"/>
      <c r="V435" s="302"/>
      <c r="W435" s="302"/>
      <c r="X435" s="302"/>
      <c r="Y435" s="302"/>
      <c r="Z435" s="302"/>
      <c r="AA435" s="302"/>
      <c r="AB435" s="302"/>
      <c r="AC435" s="302"/>
      <c r="AD435" s="302"/>
      <c r="AE435" s="302"/>
      <c r="AF435" s="302"/>
      <c r="AG435" s="302"/>
      <c r="AH435" s="302"/>
      <c r="AI435" s="329"/>
      <c r="AJ435" s="302"/>
      <c r="AK435" s="302"/>
      <c r="AL435" s="302"/>
      <c r="AM435" s="302"/>
      <c r="AN435" s="302"/>
      <c r="AO435" s="302"/>
      <c r="AP435" s="302"/>
      <c r="AQ435" s="302"/>
      <c r="AR435" s="302"/>
      <c r="AS435" s="302"/>
      <c r="AT435" s="302"/>
      <c r="AU435" s="302"/>
      <c r="AV435" s="302"/>
      <c r="AW435" s="302"/>
      <c r="AX435" s="302"/>
      <c r="AY435" s="302"/>
      <c r="AZ435" s="302"/>
      <c r="BA435" s="302"/>
    </row>
    <row r="436">
      <c r="A436" s="328"/>
      <c r="B436" s="328"/>
      <c r="C436" s="328"/>
      <c r="D436" s="51" t="b">
        <v>1</v>
      </c>
      <c r="E436" s="308"/>
      <c r="F436" s="308" t="str">
        <f>IFERROR(__xludf.DUMMYFUNCTION("""COMPUTED_VALUE"""),"assessment")</f>
        <v>assessment</v>
      </c>
      <c r="G436" s="308" t="str">
        <f>IFERROR(__xludf.DUMMYFUNCTION("""COMPUTED_VALUE"""),"assessed_parcel_impr_value")</f>
        <v>assessed_parcel_impr_value</v>
      </c>
      <c r="H436" s="308"/>
      <c r="I436" s="317"/>
      <c r="J436" s="317"/>
      <c r="K436" s="317"/>
      <c r="L436" s="308"/>
      <c r="M436" s="308"/>
      <c r="N436" s="308"/>
      <c r="O436" s="308"/>
      <c r="P436" s="308"/>
      <c r="Q436" s="302"/>
      <c r="R436" s="302"/>
      <c r="S436" s="302"/>
      <c r="T436" s="302"/>
      <c r="U436" s="302"/>
      <c r="V436" s="302"/>
      <c r="W436" s="302"/>
      <c r="X436" s="302"/>
      <c r="Y436" s="302"/>
      <c r="Z436" s="302"/>
      <c r="AA436" s="302"/>
      <c r="AB436" s="302"/>
      <c r="AC436" s="302"/>
      <c r="AD436" s="302"/>
      <c r="AE436" s="302"/>
      <c r="AF436" s="302"/>
      <c r="AG436" s="302"/>
      <c r="AH436" s="302"/>
      <c r="AI436" s="329"/>
      <c r="AJ436" s="302"/>
      <c r="AK436" s="302"/>
      <c r="AL436" s="302"/>
      <c r="AM436" s="302"/>
      <c r="AN436" s="302"/>
      <c r="AO436" s="302"/>
      <c r="AP436" s="302"/>
      <c r="AQ436" s="302"/>
      <c r="AR436" s="302"/>
      <c r="AS436" s="302"/>
      <c r="AT436" s="302"/>
      <c r="AU436" s="302"/>
      <c r="AV436" s="302"/>
      <c r="AW436" s="302"/>
      <c r="AX436" s="302"/>
      <c r="AY436" s="302"/>
      <c r="AZ436" s="302"/>
      <c r="BA436" s="302"/>
    </row>
    <row r="437">
      <c r="A437" s="328"/>
      <c r="B437" s="328"/>
      <c r="C437" s="328"/>
      <c r="D437" s="51" t="b">
        <v>1</v>
      </c>
      <c r="E437" s="308"/>
      <c r="F437" s="308" t="str">
        <f>IFERROR(__xludf.DUMMYFUNCTION("""COMPUTED_VALUE"""),"assessment")</f>
        <v>assessment</v>
      </c>
      <c r="G437" s="308" t="str">
        <f>IFERROR(__xludf.DUMMYFUNCTION("""COMPUTED_VALUE"""),"assessed_parcel_total_value")</f>
        <v>assessed_parcel_total_value</v>
      </c>
      <c r="H437" s="308"/>
      <c r="I437" s="317"/>
      <c r="J437" s="317"/>
      <c r="K437" s="317"/>
      <c r="L437" s="308"/>
      <c r="M437" s="308"/>
      <c r="N437" s="308"/>
      <c r="O437" s="308"/>
      <c r="P437" s="308"/>
      <c r="Q437" s="302"/>
      <c r="R437" s="302"/>
      <c r="S437" s="302"/>
      <c r="T437" s="302"/>
      <c r="U437" s="302"/>
      <c r="V437" s="302"/>
      <c r="W437" s="302"/>
      <c r="X437" s="302"/>
      <c r="Y437" s="302"/>
      <c r="Z437" s="302"/>
      <c r="AA437" s="302"/>
      <c r="AB437" s="302"/>
      <c r="AC437" s="302"/>
      <c r="AD437" s="302"/>
      <c r="AE437" s="302"/>
      <c r="AF437" s="302"/>
      <c r="AG437" s="302"/>
      <c r="AH437" s="302"/>
      <c r="AI437" s="329"/>
      <c r="AJ437" s="302"/>
      <c r="AK437" s="302"/>
      <c r="AL437" s="302"/>
      <c r="AM437" s="302"/>
      <c r="AN437" s="302"/>
      <c r="AO437" s="302"/>
      <c r="AP437" s="302"/>
      <c r="AQ437" s="302"/>
      <c r="AR437" s="302"/>
      <c r="AS437" s="302"/>
      <c r="AT437" s="302"/>
      <c r="AU437" s="302"/>
      <c r="AV437" s="302"/>
      <c r="AW437" s="302"/>
      <c r="AX437" s="302"/>
      <c r="AY437" s="302"/>
      <c r="AZ437" s="302"/>
      <c r="BA437" s="302"/>
    </row>
    <row r="438">
      <c r="A438" s="328"/>
      <c r="B438" s="328"/>
      <c r="C438" s="328"/>
      <c r="D438" s="51" t="b">
        <v>1</v>
      </c>
      <c r="E438" s="308"/>
      <c r="F438" s="308" t="str">
        <f>IFERROR(__xludf.DUMMYFUNCTION("""COMPUTED_VALUE"""),"assessment")</f>
        <v>assessment</v>
      </c>
      <c r="G438" s="308" t="str">
        <f>IFERROR(__xludf.DUMMYFUNCTION("""COMPUTED_VALUE"""),"assessed_bill_for_land")</f>
        <v>assessed_bill_for_land</v>
      </c>
      <c r="H438" s="308"/>
      <c r="I438" s="317"/>
      <c r="J438" s="317"/>
      <c r="K438" s="317"/>
      <c r="L438" s="308"/>
      <c r="M438" s="308"/>
      <c r="N438" s="308"/>
      <c r="O438" s="308"/>
      <c r="P438" s="308"/>
      <c r="Q438" s="302"/>
      <c r="R438" s="302"/>
      <c r="S438" s="302"/>
      <c r="T438" s="302"/>
      <c r="U438" s="302"/>
      <c r="V438" s="302"/>
      <c r="W438" s="302"/>
      <c r="X438" s="302"/>
      <c r="Y438" s="302"/>
      <c r="Z438" s="302"/>
      <c r="AA438" s="302"/>
      <c r="AB438" s="302"/>
      <c r="AC438" s="302"/>
      <c r="AD438" s="302"/>
      <c r="AE438" s="302"/>
      <c r="AF438" s="302"/>
      <c r="AG438" s="302"/>
      <c r="AH438" s="302"/>
      <c r="AI438" s="329"/>
      <c r="AJ438" s="302"/>
      <c r="AK438" s="302"/>
      <c r="AL438" s="302"/>
      <c r="AM438" s="302"/>
      <c r="AN438" s="302"/>
      <c r="AO438" s="302"/>
      <c r="AP438" s="302"/>
      <c r="AQ438" s="302"/>
      <c r="AR438" s="302"/>
      <c r="AS438" s="302"/>
      <c r="AT438" s="302"/>
      <c r="AU438" s="302"/>
      <c r="AV438" s="302"/>
      <c r="AW438" s="302"/>
      <c r="AX438" s="302"/>
      <c r="AY438" s="302"/>
      <c r="AZ438" s="302"/>
      <c r="BA438" s="302"/>
    </row>
    <row r="439">
      <c r="A439" s="328"/>
      <c r="B439" s="328"/>
      <c r="C439" s="328"/>
      <c r="D439" s="51" t="b">
        <v>1</v>
      </c>
      <c r="E439" s="308"/>
      <c r="F439" s="308" t="str">
        <f>IFERROR(__xludf.DUMMYFUNCTION("""COMPUTED_VALUE"""),"assessment")</f>
        <v>assessment</v>
      </c>
      <c r="G439" s="308" t="str">
        <f>IFERROR(__xludf.DUMMYFUNCTION("""COMPUTED_VALUE"""),"assessed_bill_for_impr")</f>
        <v>assessed_bill_for_impr</v>
      </c>
      <c r="H439" s="308"/>
      <c r="I439" s="317"/>
      <c r="J439" s="317"/>
      <c r="K439" s="317"/>
      <c r="L439" s="308"/>
      <c r="M439" s="308"/>
      <c r="N439" s="308"/>
      <c r="O439" s="308"/>
      <c r="P439" s="308"/>
      <c r="Q439" s="302"/>
      <c r="R439" s="302"/>
      <c r="S439" s="302"/>
      <c r="T439" s="302"/>
      <c r="U439" s="302"/>
      <c r="V439" s="302"/>
      <c r="W439" s="302"/>
      <c r="X439" s="302"/>
      <c r="Y439" s="302"/>
      <c r="Z439" s="302"/>
      <c r="AA439" s="302"/>
      <c r="AB439" s="302"/>
      <c r="AC439" s="302"/>
      <c r="AD439" s="302"/>
      <c r="AE439" s="302"/>
      <c r="AF439" s="302"/>
      <c r="AG439" s="302"/>
      <c r="AH439" s="302"/>
      <c r="AI439" s="329"/>
      <c r="AJ439" s="302"/>
      <c r="AK439" s="302"/>
      <c r="AL439" s="302"/>
      <c r="AM439" s="302"/>
      <c r="AN439" s="302"/>
      <c r="AO439" s="302"/>
      <c r="AP439" s="302"/>
      <c r="AQ439" s="302"/>
      <c r="AR439" s="302"/>
      <c r="AS439" s="302"/>
      <c r="AT439" s="302"/>
      <c r="AU439" s="302"/>
      <c r="AV439" s="302"/>
      <c r="AW439" s="302"/>
      <c r="AX439" s="302"/>
      <c r="AY439" s="302"/>
      <c r="AZ439" s="302"/>
      <c r="BA439" s="302"/>
    </row>
    <row r="440">
      <c r="A440" s="328"/>
      <c r="B440" s="328"/>
      <c r="C440" s="328"/>
      <c r="D440" s="51" t="b">
        <v>1</v>
      </c>
      <c r="E440" s="308"/>
      <c r="F440" s="308" t="str">
        <f>IFERROR(__xludf.DUMMYFUNCTION("""COMPUTED_VALUE"""),"assessment")</f>
        <v>assessment</v>
      </c>
      <c r="G440" s="308" t="str">
        <f>IFERROR(__xludf.DUMMYFUNCTION("""COMPUTED_VALUE"""),"assessed_bill_for_total")</f>
        <v>assessed_bill_for_total</v>
      </c>
      <c r="H440" s="308"/>
      <c r="I440" s="317"/>
      <c r="J440" s="317"/>
      <c r="K440" s="317"/>
      <c r="L440" s="308"/>
      <c r="M440" s="308"/>
      <c r="N440" s="308"/>
      <c r="O440" s="308"/>
      <c r="P440" s="308"/>
      <c r="Q440" s="302"/>
      <c r="R440" s="302"/>
      <c r="S440" s="302"/>
      <c r="T440" s="302"/>
      <c r="U440" s="302"/>
      <c r="V440" s="302"/>
      <c r="W440" s="302"/>
      <c r="X440" s="302"/>
      <c r="Y440" s="302"/>
      <c r="Z440" s="302"/>
      <c r="AA440" s="302"/>
      <c r="AB440" s="302"/>
      <c r="AC440" s="302"/>
      <c r="AD440" s="302"/>
      <c r="AE440" s="302"/>
      <c r="AF440" s="302"/>
      <c r="AG440" s="302"/>
      <c r="AH440" s="302"/>
      <c r="AI440" s="329"/>
      <c r="AJ440" s="302"/>
      <c r="AK440" s="302"/>
      <c r="AL440" s="302"/>
      <c r="AM440" s="302"/>
      <c r="AN440" s="302"/>
      <c r="AO440" s="302"/>
      <c r="AP440" s="302"/>
      <c r="AQ440" s="302"/>
      <c r="AR440" s="302"/>
      <c r="AS440" s="302"/>
      <c r="AT440" s="302"/>
      <c r="AU440" s="302"/>
      <c r="AV440" s="302"/>
      <c r="AW440" s="302"/>
      <c r="AX440" s="302"/>
      <c r="AY440" s="302"/>
      <c r="AZ440" s="302"/>
      <c r="BA440" s="302"/>
    </row>
    <row r="441">
      <c r="A441" s="328"/>
      <c r="B441" s="328"/>
      <c r="C441" s="328"/>
      <c r="D441" s="51" t="b">
        <v>1</v>
      </c>
      <c r="E441" s="308"/>
      <c r="F441" s="308" t="str">
        <f>IFERROR(__xludf.DUMMYFUNCTION("""COMPUTED_VALUE"""),"assessment")</f>
        <v>assessment</v>
      </c>
      <c r="G441" s="308" t="str">
        <f>IFERROR(__xludf.DUMMYFUNCTION("""COMPUTED_VALUE"""),"appraised_land_value")</f>
        <v>appraised_land_value</v>
      </c>
      <c r="H441" s="308"/>
      <c r="I441" s="317"/>
      <c r="J441" s="317"/>
      <c r="K441" s="317"/>
      <c r="L441" s="308"/>
      <c r="M441" s="308"/>
      <c r="N441" s="308"/>
      <c r="O441" s="308"/>
      <c r="P441" s="308"/>
      <c r="Q441" s="302"/>
      <c r="R441" s="302"/>
      <c r="S441" s="302"/>
      <c r="T441" s="302"/>
      <c r="U441" s="302"/>
      <c r="V441" s="302"/>
      <c r="W441" s="302"/>
      <c r="X441" s="302"/>
      <c r="Y441" s="302"/>
      <c r="Z441" s="302"/>
      <c r="AA441" s="302"/>
      <c r="AB441" s="302"/>
      <c r="AC441" s="302"/>
      <c r="AD441" s="302"/>
      <c r="AE441" s="302"/>
      <c r="AF441" s="302"/>
      <c r="AG441" s="302"/>
      <c r="AH441" s="302"/>
      <c r="AI441" s="329"/>
      <c r="AJ441" s="302"/>
      <c r="AK441" s="302"/>
      <c r="AL441" s="302"/>
      <c r="AM441" s="302"/>
      <c r="AN441" s="302"/>
      <c r="AO441" s="302"/>
      <c r="AP441" s="302"/>
      <c r="AQ441" s="302"/>
      <c r="AR441" s="302"/>
      <c r="AS441" s="302"/>
      <c r="AT441" s="302"/>
      <c r="AU441" s="302"/>
      <c r="AV441" s="302"/>
      <c r="AW441" s="302"/>
      <c r="AX441" s="302"/>
      <c r="AY441" s="302"/>
      <c r="AZ441" s="302"/>
      <c r="BA441" s="302"/>
    </row>
    <row r="442">
      <c r="A442" s="328"/>
      <c r="B442" s="328"/>
      <c r="C442" s="328"/>
      <c r="D442" s="51" t="b">
        <v>1</v>
      </c>
      <c r="E442" s="308"/>
      <c r="F442" s="308" t="str">
        <f>IFERROR(__xludf.DUMMYFUNCTION("""COMPUTED_VALUE"""),"assessment")</f>
        <v>assessment</v>
      </c>
      <c r="G442" s="308" t="str">
        <f>IFERROR(__xludf.DUMMYFUNCTION("""COMPUTED_VALUE"""),"cost_for_appr_impr")</f>
        <v>cost_for_appr_impr</v>
      </c>
      <c r="H442" s="308"/>
      <c r="I442" s="317"/>
      <c r="J442" s="317"/>
      <c r="K442" s="317"/>
      <c r="L442" s="308"/>
      <c r="M442" s="308"/>
      <c r="N442" s="308"/>
      <c r="O442" s="308"/>
      <c r="P442" s="308"/>
      <c r="Q442" s="302"/>
      <c r="R442" s="302"/>
      <c r="S442" s="302"/>
      <c r="T442" s="302"/>
      <c r="U442" s="302"/>
      <c r="V442" s="302"/>
      <c r="W442" s="302"/>
      <c r="X442" s="302"/>
      <c r="Y442" s="302"/>
      <c r="Z442" s="302"/>
      <c r="AA442" s="302"/>
      <c r="AB442" s="302"/>
      <c r="AC442" s="302"/>
      <c r="AD442" s="302"/>
      <c r="AE442" s="302"/>
      <c r="AF442" s="302"/>
      <c r="AG442" s="302"/>
      <c r="AH442" s="302"/>
      <c r="AI442" s="329"/>
      <c r="AJ442" s="302"/>
      <c r="AK442" s="302"/>
      <c r="AL442" s="302"/>
      <c r="AM442" s="302"/>
      <c r="AN442" s="302"/>
      <c r="AO442" s="302"/>
      <c r="AP442" s="302"/>
      <c r="AQ442" s="302"/>
      <c r="AR442" s="302"/>
      <c r="AS442" s="302"/>
      <c r="AT442" s="302"/>
      <c r="AU442" s="302"/>
      <c r="AV442" s="302"/>
      <c r="AW442" s="302"/>
      <c r="AX442" s="302"/>
      <c r="AY442" s="302"/>
      <c r="AZ442" s="302"/>
      <c r="BA442" s="302"/>
    </row>
    <row r="443">
      <c r="A443" s="328"/>
      <c r="B443" s="328"/>
      <c r="C443" s="328"/>
      <c r="D443" s="51" t="b">
        <v>1</v>
      </c>
      <c r="E443" s="308"/>
      <c r="F443" s="308" t="str">
        <f>IFERROR(__xludf.DUMMYFUNCTION("""COMPUTED_VALUE"""),"assessment")</f>
        <v>assessment</v>
      </c>
      <c r="G443" s="308" t="str">
        <f>IFERROR(__xludf.DUMMYFUNCTION("""COMPUTED_VALUE"""),"asmt_appeal_year")</f>
        <v>asmt_appeal_year</v>
      </c>
      <c r="H443" s="308"/>
      <c r="I443" s="317"/>
      <c r="J443" s="317"/>
      <c r="K443" s="317"/>
      <c r="L443" s="308"/>
      <c r="M443" s="308"/>
      <c r="N443" s="308"/>
      <c r="O443" s="308"/>
      <c r="P443" s="308"/>
      <c r="Q443" s="302"/>
      <c r="R443" s="302"/>
      <c r="S443" s="302"/>
      <c r="T443" s="302"/>
      <c r="U443" s="302"/>
      <c r="V443" s="302"/>
      <c r="W443" s="302"/>
      <c r="X443" s="302"/>
      <c r="Y443" s="302"/>
      <c r="Z443" s="302"/>
      <c r="AA443" s="302"/>
      <c r="AB443" s="302"/>
      <c r="AC443" s="302"/>
      <c r="AD443" s="302"/>
      <c r="AE443" s="302"/>
      <c r="AF443" s="302"/>
      <c r="AG443" s="302"/>
      <c r="AH443" s="302"/>
      <c r="AI443" s="329"/>
      <c r="AJ443" s="302"/>
      <c r="AK443" s="302"/>
      <c r="AL443" s="302"/>
      <c r="AM443" s="302"/>
      <c r="AN443" s="302"/>
      <c r="AO443" s="302"/>
      <c r="AP443" s="302"/>
      <c r="AQ443" s="302"/>
      <c r="AR443" s="302"/>
      <c r="AS443" s="302"/>
      <c r="AT443" s="302"/>
      <c r="AU443" s="302"/>
      <c r="AV443" s="302"/>
      <c r="AW443" s="302"/>
      <c r="AX443" s="302"/>
      <c r="AY443" s="302"/>
      <c r="AZ443" s="302"/>
      <c r="BA443" s="302"/>
    </row>
    <row r="444">
      <c r="A444" s="328"/>
      <c r="B444" s="328"/>
      <c r="C444" s="328"/>
      <c r="D444" s="51" t="b">
        <v>1</v>
      </c>
      <c r="E444" s="308"/>
      <c r="F444" s="308" t="str">
        <f>IFERROR(__xludf.DUMMYFUNCTION("""COMPUTED_VALUE"""),"assessment")</f>
        <v>assessment</v>
      </c>
      <c r="G444" s="308" t="str">
        <f>IFERROR(__xludf.DUMMYFUNCTION("""COMPUTED_VALUE"""),"asmt_appeal_num")</f>
        <v>asmt_appeal_num</v>
      </c>
      <c r="H444" s="308"/>
      <c r="I444" s="317"/>
      <c r="J444" s="317"/>
      <c r="K444" s="317"/>
      <c r="L444" s="308"/>
      <c r="M444" s="308"/>
      <c r="N444" s="308"/>
      <c r="O444" s="308"/>
      <c r="P444" s="308"/>
      <c r="Q444" s="302"/>
      <c r="R444" s="302"/>
      <c r="S444" s="302"/>
      <c r="T444" s="302"/>
      <c r="U444" s="302"/>
      <c r="V444" s="302"/>
      <c r="W444" s="302"/>
      <c r="X444" s="302"/>
      <c r="Y444" s="302"/>
      <c r="Z444" s="302"/>
      <c r="AA444" s="302"/>
      <c r="AB444" s="302"/>
      <c r="AC444" s="302"/>
      <c r="AD444" s="302"/>
      <c r="AE444" s="302"/>
      <c r="AF444" s="302"/>
      <c r="AG444" s="302"/>
      <c r="AH444" s="302"/>
      <c r="AI444" s="329"/>
      <c r="AJ444" s="302"/>
      <c r="AK444" s="302"/>
      <c r="AL444" s="302"/>
      <c r="AM444" s="302"/>
      <c r="AN444" s="302"/>
      <c r="AO444" s="302"/>
      <c r="AP444" s="302"/>
      <c r="AQ444" s="302"/>
      <c r="AR444" s="302"/>
      <c r="AS444" s="302"/>
      <c r="AT444" s="302"/>
      <c r="AU444" s="302"/>
      <c r="AV444" s="302"/>
      <c r="AW444" s="302"/>
      <c r="AX444" s="302"/>
      <c r="AY444" s="302"/>
      <c r="AZ444" s="302"/>
      <c r="BA444" s="302"/>
    </row>
    <row r="445">
      <c r="A445" s="328"/>
      <c r="B445" s="328"/>
      <c r="C445" s="328"/>
      <c r="D445" s="51" t="b">
        <v>1</v>
      </c>
      <c r="E445" s="308"/>
      <c r="F445" s="308" t="str">
        <f>IFERROR(__xludf.DUMMYFUNCTION("""COMPUTED_VALUE"""),"assessment")</f>
        <v>assessment</v>
      </c>
      <c r="G445" s="308" t="str">
        <f>IFERROR(__xludf.DUMMYFUNCTION("""COMPUTED_VALUE"""),"asmt_appeal_type")</f>
        <v>asmt_appeal_type</v>
      </c>
      <c r="H445" s="308"/>
      <c r="I445" s="317"/>
      <c r="J445" s="317"/>
      <c r="K445" s="317"/>
      <c r="L445" s="308"/>
      <c r="M445" s="308"/>
      <c r="N445" s="308"/>
      <c r="O445" s="308"/>
      <c r="P445" s="308"/>
      <c r="Q445" s="302"/>
      <c r="R445" s="302"/>
      <c r="S445" s="302"/>
      <c r="T445" s="302"/>
      <c r="U445" s="302"/>
      <c r="V445" s="302"/>
      <c r="W445" s="302"/>
      <c r="X445" s="302"/>
      <c r="Y445" s="302"/>
      <c r="Z445" s="302"/>
      <c r="AA445" s="302"/>
      <c r="AB445" s="302"/>
      <c r="AC445" s="302"/>
      <c r="AD445" s="302"/>
      <c r="AE445" s="302"/>
      <c r="AF445" s="302"/>
      <c r="AG445" s="302"/>
      <c r="AH445" s="302"/>
      <c r="AI445" s="329"/>
      <c r="AJ445" s="302"/>
      <c r="AK445" s="302"/>
      <c r="AL445" s="302"/>
      <c r="AM445" s="302"/>
      <c r="AN445" s="302"/>
      <c r="AO445" s="302"/>
      <c r="AP445" s="302"/>
      <c r="AQ445" s="302"/>
      <c r="AR445" s="302"/>
      <c r="AS445" s="302"/>
      <c r="AT445" s="302"/>
      <c r="AU445" s="302"/>
      <c r="AV445" s="302"/>
      <c r="AW445" s="302"/>
      <c r="AX445" s="302"/>
      <c r="AY445" s="302"/>
      <c r="AZ445" s="302"/>
      <c r="BA445" s="302"/>
    </row>
    <row r="446">
      <c r="A446" s="328"/>
      <c r="B446" s="328"/>
      <c r="C446" s="328"/>
      <c r="D446" s="51" t="b">
        <v>1</v>
      </c>
      <c r="E446" s="308"/>
      <c r="F446" s="308" t="str">
        <f>IFERROR(__xludf.DUMMYFUNCTION("""COMPUTED_VALUE"""),"assessment")</f>
        <v>assessment</v>
      </c>
      <c r="G446" s="308" t="str">
        <f>IFERROR(__xludf.DUMMYFUNCTION("""COMPUTED_VALUE"""),"prior_assessed_land_value")</f>
        <v>prior_assessed_land_value</v>
      </c>
      <c r="H446" s="308"/>
      <c r="I446" s="317"/>
      <c r="J446" s="317"/>
      <c r="K446" s="317"/>
      <c r="L446" s="308"/>
      <c r="M446" s="308"/>
      <c r="N446" s="308"/>
      <c r="O446" s="308"/>
      <c r="P446" s="308"/>
      <c r="Q446" s="302"/>
      <c r="R446" s="302"/>
      <c r="S446" s="302"/>
      <c r="T446" s="302"/>
      <c r="U446" s="302"/>
      <c r="V446" s="302"/>
      <c r="W446" s="302"/>
      <c r="X446" s="302"/>
      <c r="Y446" s="302"/>
      <c r="Z446" s="302"/>
      <c r="AA446" s="302"/>
      <c r="AB446" s="302"/>
      <c r="AC446" s="302"/>
      <c r="AD446" s="302"/>
      <c r="AE446" s="302"/>
      <c r="AF446" s="302"/>
      <c r="AG446" s="302"/>
      <c r="AH446" s="302"/>
      <c r="AI446" s="329"/>
      <c r="AJ446" s="302"/>
      <c r="AK446" s="302"/>
      <c r="AL446" s="302"/>
      <c r="AM446" s="302"/>
      <c r="AN446" s="302"/>
      <c r="AO446" s="302"/>
      <c r="AP446" s="302"/>
      <c r="AQ446" s="302"/>
      <c r="AR446" s="302"/>
      <c r="AS446" s="302"/>
      <c r="AT446" s="302"/>
      <c r="AU446" s="302"/>
      <c r="AV446" s="302"/>
      <c r="AW446" s="302"/>
      <c r="AX446" s="302"/>
      <c r="AY446" s="302"/>
      <c r="AZ446" s="302"/>
      <c r="BA446" s="302"/>
    </row>
    <row r="447">
      <c r="A447" s="328"/>
      <c r="B447" s="328"/>
      <c r="C447" s="328"/>
      <c r="D447" s="51" t="b">
        <v>1</v>
      </c>
      <c r="E447" s="308"/>
      <c r="F447" s="308" t="str">
        <f>IFERROR(__xludf.DUMMYFUNCTION("""COMPUTED_VALUE"""),"assessment")</f>
        <v>assessment</v>
      </c>
      <c r="G447" s="308" t="str">
        <f>IFERROR(__xludf.DUMMYFUNCTION("""COMPUTED_VALUE"""),"prior_assessed_impr_value")</f>
        <v>prior_assessed_impr_value</v>
      </c>
      <c r="H447" s="308"/>
      <c r="I447" s="317"/>
      <c r="J447" s="317"/>
      <c r="K447" s="317"/>
      <c r="L447" s="308"/>
      <c r="M447" s="308"/>
      <c r="N447" s="308"/>
      <c r="O447" s="308"/>
      <c r="P447" s="308"/>
      <c r="Q447" s="302"/>
      <c r="R447" s="302"/>
      <c r="S447" s="302"/>
      <c r="T447" s="302"/>
      <c r="U447" s="302"/>
      <c r="V447" s="302"/>
      <c r="W447" s="302"/>
      <c r="X447" s="302"/>
      <c r="Y447" s="302"/>
      <c r="Z447" s="302"/>
      <c r="AA447" s="302"/>
      <c r="AB447" s="302"/>
      <c r="AC447" s="302"/>
      <c r="AD447" s="302"/>
      <c r="AE447" s="302"/>
      <c r="AF447" s="302"/>
      <c r="AG447" s="302"/>
      <c r="AH447" s="302"/>
      <c r="AI447" s="329"/>
      <c r="AJ447" s="302"/>
      <c r="AK447" s="302"/>
      <c r="AL447" s="302"/>
      <c r="AM447" s="302"/>
      <c r="AN447" s="302"/>
      <c r="AO447" s="302"/>
      <c r="AP447" s="302"/>
      <c r="AQ447" s="302"/>
      <c r="AR447" s="302"/>
      <c r="AS447" s="302"/>
      <c r="AT447" s="302"/>
      <c r="AU447" s="302"/>
      <c r="AV447" s="302"/>
      <c r="AW447" s="302"/>
      <c r="AX447" s="302"/>
      <c r="AY447" s="302"/>
      <c r="AZ447" s="302"/>
      <c r="BA447" s="302"/>
    </row>
    <row r="448">
      <c r="A448" s="328"/>
      <c r="B448" s="328"/>
      <c r="C448" s="328"/>
      <c r="D448" s="51" t="b">
        <v>1</v>
      </c>
      <c r="E448" s="308"/>
      <c r="F448" s="308" t="str">
        <f>IFERROR(__xludf.DUMMYFUNCTION("""COMPUTED_VALUE"""),"assessment")</f>
        <v>assessment</v>
      </c>
      <c r="G448" s="308" t="str">
        <f>IFERROR(__xludf.DUMMYFUNCTION("""COMPUTED_VALUE"""),"prior_assessed_total_value")</f>
        <v>prior_assessed_total_value</v>
      </c>
      <c r="H448" s="308"/>
      <c r="I448" s="317"/>
      <c r="J448" s="317"/>
      <c r="K448" s="317"/>
      <c r="L448" s="308"/>
      <c r="M448" s="308"/>
      <c r="N448" s="308"/>
      <c r="O448" s="308"/>
      <c r="P448" s="308"/>
      <c r="Q448" s="302"/>
      <c r="R448" s="302"/>
      <c r="S448" s="302"/>
      <c r="T448" s="302"/>
      <c r="U448" s="302"/>
      <c r="V448" s="302"/>
      <c r="W448" s="302"/>
      <c r="X448" s="302"/>
      <c r="Y448" s="302"/>
      <c r="Z448" s="302"/>
      <c r="AA448" s="302"/>
      <c r="AB448" s="302"/>
      <c r="AC448" s="302"/>
      <c r="AD448" s="302"/>
      <c r="AE448" s="302"/>
      <c r="AF448" s="302"/>
      <c r="AG448" s="302"/>
      <c r="AH448" s="302"/>
      <c r="AI448" s="329"/>
      <c r="AJ448" s="302"/>
      <c r="AK448" s="302"/>
      <c r="AL448" s="302"/>
      <c r="AM448" s="302"/>
      <c r="AN448" s="302"/>
      <c r="AO448" s="302"/>
      <c r="AP448" s="302"/>
      <c r="AQ448" s="302"/>
      <c r="AR448" s="302"/>
      <c r="AS448" s="302"/>
      <c r="AT448" s="302"/>
      <c r="AU448" s="302"/>
      <c r="AV448" s="302"/>
      <c r="AW448" s="302"/>
      <c r="AX448" s="302"/>
      <c r="AY448" s="302"/>
      <c r="AZ448" s="302"/>
      <c r="BA448" s="302"/>
    </row>
    <row r="449">
      <c r="A449" s="328"/>
      <c r="B449" s="328"/>
      <c r="C449" s="328"/>
      <c r="D449" s="51" t="b">
        <v>1</v>
      </c>
      <c r="E449" s="308"/>
      <c r="F449" s="308" t="str">
        <f>IFERROR(__xludf.DUMMYFUNCTION("""COMPUTED_VALUE"""),"assessment")</f>
        <v>assessment</v>
      </c>
      <c r="G449" s="308" t="str">
        <f>IFERROR(__xludf.DUMMYFUNCTION("""COMPUTED_VALUE"""),"prior_tax_ammount")</f>
        <v>prior_tax_ammount</v>
      </c>
      <c r="H449" s="308"/>
      <c r="I449" s="317"/>
      <c r="J449" s="317"/>
      <c r="K449" s="317"/>
      <c r="L449" s="308"/>
      <c r="M449" s="308"/>
      <c r="N449" s="308"/>
      <c r="O449" s="308"/>
      <c r="P449" s="308"/>
      <c r="Q449" s="302"/>
      <c r="R449" s="302"/>
      <c r="S449" s="302"/>
      <c r="T449" s="302"/>
      <c r="U449" s="302"/>
      <c r="V449" s="302"/>
      <c r="W449" s="302"/>
      <c r="X449" s="302"/>
      <c r="Y449" s="302"/>
      <c r="Z449" s="302"/>
      <c r="AA449" s="302"/>
      <c r="AB449" s="302"/>
      <c r="AC449" s="302"/>
      <c r="AD449" s="302"/>
      <c r="AE449" s="302"/>
      <c r="AF449" s="302"/>
      <c r="AG449" s="302"/>
      <c r="AH449" s="302"/>
      <c r="AI449" s="329"/>
      <c r="AJ449" s="302"/>
      <c r="AK449" s="302"/>
      <c r="AL449" s="302"/>
      <c r="AM449" s="302"/>
      <c r="AN449" s="302"/>
      <c r="AO449" s="302"/>
      <c r="AP449" s="302"/>
      <c r="AQ449" s="302"/>
      <c r="AR449" s="302"/>
      <c r="AS449" s="302"/>
      <c r="AT449" s="302"/>
      <c r="AU449" s="302"/>
      <c r="AV449" s="302"/>
      <c r="AW449" s="302"/>
      <c r="AX449" s="302"/>
      <c r="AY449" s="302"/>
      <c r="AZ449" s="302"/>
      <c r="BA449" s="302"/>
    </row>
    <row r="450">
      <c r="A450" s="328"/>
      <c r="B450" s="328"/>
      <c r="C450" s="328"/>
      <c r="D450" s="51" t="b">
        <v>1</v>
      </c>
      <c r="E450" s="308"/>
      <c r="F450" s="308" t="str">
        <f>IFERROR(__xludf.DUMMYFUNCTION("""COMPUTED_VALUE"""),"cda_land_use")</f>
        <v>cda_land_use</v>
      </c>
      <c r="G450" s="308" t="str">
        <f>IFERROR(__xludf.DUMMYFUNCTION("""COMPUTED_VALUE"""),"cda_land_use_code")</f>
        <v>cda_land_use_code</v>
      </c>
      <c r="H450" s="308"/>
      <c r="I450" s="317"/>
      <c r="J450" s="317"/>
      <c r="K450" s="317"/>
      <c r="L450" s="308"/>
      <c r="M450" s="308"/>
      <c r="N450" s="308"/>
      <c r="O450" s="308"/>
      <c r="P450" s="308"/>
      <c r="Q450" s="302"/>
      <c r="R450" s="302"/>
      <c r="S450" s="302"/>
      <c r="T450" s="302"/>
      <c r="U450" s="302"/>
      <c r="V450" s="302"/>
      <c r="W450" s="302"/>
      <c r="X450" s="302"/>
      <c r="Y450" s="302"/>
      <c r="Z450" s="302"/>
      <c r="AA450" s="302"/>
      <c r="AB450" s="302"/>
      <c r="AC450" s="302"/>
      <c r="AD450" s="302"/>
      <c r="AE450" s="302"/>
      <c r="AF450" s="302"/>
      <c r="AG450" s="302"/>
      <c r="AH450" s="302"/>
      <c r="AI450" s="329"/>
      <c r="AJ450" s="302"/>
      <c r="AK450" s="302"/>
      <c r="AL450" s="302"/>
      <c r="AM450" s="302"/>
      <c r="AN450" s="302"/>
      <c r="AO450" s="302"/>
      <c r="AP450" s="302"/>
      <c r="AQ450" s="302"/>
      <c r="AR450" s="302"/>
      <c r="AS450" s="302"/>
      <c r="AT450" s="302"/>
      <c r="AU450" s="302"/>
      <c r="AV450" s="302"/>
      <c r="AW450" s="302"/>
      <c r="AX450" s="302"/>
      <c r="AY450" s="302"/>
      <c r="AZ450" s="302"/>
      <c r="BA450" s="302"/>
    </row>
    <row r="451">
      <c r="A451" s="328"/>
      <c r="B451" s="328"/>
      <c r="C451" s="328"/>
      <c r="D451" s="51" t="b">
        <v>1</v>
      </c>
      <c r="E451" s="308"/>
      <c r="F451" s="308" t="str">
        <f>IFERROR(__xludf.DUMMYFUNCTION("""COMPUTED_VALUE"""),"cda_land_use")</f>
        <v>cda_land_use</v>
      </c>
      <c r="G451" s="308" t="str">
        <f>IFERROR(__xludf.DUMMYFUNCTION("""COMPUTED_VALUE"""),"cda_land_use_code")</f>
        <v>cda_land_use_code</v>
      </c>
      <c r="H451" s="308"/>
      <c r="I451" s="317"/>
      <c r="J451" s="317"/>
      <c r="K451" s="317"/>
      <c r="L451" s="308"/>
      <c r="M451" s="308"/>
      <c r="N451" s="308"/>
      <c r="O451" s="308"/>
      <c r="P451" s="308"/>
      <c r="Q451" s="302"/>
      <c r="R451" s="302"/>
      <c r="S451" s="302"/>
      <c r="T451" s="302"/>
      <c r="U451" s="302"/>
      <c r="V451" s="302"/>
      <c r="W451" s="302"/>
      <c r="X451" s="302"/>
      <c r="Y451" s="302"/>
      <c r="Z451" s="302"/>
      <c r="AA451" s="302"/>
      <c r="AB451" s="302"/>
      <c r="AC451" s="302"/>
      <c r="AD451" s="302"/>
      <c r="AE451" s="302"/>
      <c r="AF451" s="302"/>
      <c r="AG451" s="302"/>
      <c r="AH451" s="302"/>
      <c r="AI451" s="329"/>
      <c r="AJ451" s="302"/>
      <c r="AK451" s="302"/>
      <c r="AL451" s="302"/>
      <c r="AM451" s="302"/>
      <c r="AN451" s="302"/>
      <c r="AO451" s="302"/>
      <c r="AP451" s="302"/>
      <c r="AQ451" s="302"/>
      <c r="AR451" s="302"/>
      <c r="AS451" s="302"/>
      <c r="AT451" s="302"/>
      <c r="AU451" s="302"/>
      <c r="AV451" s="302"/>
      <c r="AW451" s="302"/>
      <c r="AX451" s="302"/>
      <c r="AY451" s="302"/>
      <c r="AZ451" s="302"/>
      <c r="BA451" s="302"/>
    </row>
    <row r="452">
      <c r="A452" s="328"/>
      <c r="B452" s="328"/>
      <c r="C452" s="328"/>
      <c r="D452" s="51" t="b">
        <v>1</v>
      </c>
      <c r="E452" s="308"/>
      <c r="F452" s="308" t="str">
        <f>IFERROR(__xludf.DUMMYFUNCTION("""COMPUTED_VALUE"""),"parcel")</f>
        <v>parcel</v>
      </c>
      <c r="G452" s="308" t="str">
        <f>IFERROR(__xludf.DUMMYFUNCTION("""COMPUTED_VALUE"""),"zoning_class")</f>
        <v>zoning_class</v>
      </c>
      <c r="H452" s="308"/>
      <c r="I452" s="317"/>
      <c r="J452" s="317"/>
      <c r="K452" s="317"/>
      <c r="L452" s="308"/>
      <c r="M452" s="308"/>
      <c r="N452" s="308"/>
      <c r="O452" s="308"/>
      <c r="P452" s="308"/>
      <c r="Q452" s="302"/>
      <c r="R452" s="302"/>
      <c r="S452" s="302"/>
      <c r="T452" s="302"/>
      <c r="U452" s="302"/>
      <c r="V452" s="302"/>
      <c r="W452" s="302"/>
      <c r="X452" s="302"/>
      <c r="Y452" s="302"/>
      <c r="Z452" s="302"/>
      <c r="AA452" s="302"/>
      <c r="AB452" s="302"/>
      <c r="AC452" s="302"/>
      <c r="AD452" s="302"/>
      <c r="AE452" s="302"/>
      <c r="AF452" s="302"/>
      <c r="AG452" s="302"/>
      <c r="AH452" s="302"/>
      <c r="AI452" s="329"/>
      <c r="AJ452" s="302"/>
      <c r="AK452" s="302"/>
      <c r="AL452" s="302"/>
      <c r="AM452" s="302"/>
      <c r="AN452" s="302"/>
      <c r="AO452" s="302"/>
      <c r="AP452" s="302"/>
      <c r="AQ452" s="302"/>
      <c r="AR452" s="302"/>
      <c r="AS452" s="302"/>
      <c r="AT452" s="302"/>
      <c r="AU452" s="302"/>
      <c r="AV452" s="302"/>
      <c r="AW452" s="302"/>
      <c r="AX452" s="302"/>
      <c r="AY452" s="302"/>
      <c r="AZ452" s="302"/>
      <c r="BA452" s="302"/>
    </row>
    <row r="453">
      <c r="A453" s="328"/>
      <c r="B453" s="328"/>
      <c r="C453" s="328"/>
      <c r="D453" s="51" t="b">
        <v>1</v>
      </c>
      <c r="E453" s="308"/>
      <c r="F453" s="308" t="str">
        <f>IFERROR(__xludf.DUMMYFUNCTION("""COMPUTED_VALUE"""),"sales")</f>
        <v>sales</v>
      </c>
      <c r="G453" s="308" t="str">
        <f>IFERROR(__xludf.DUMMYFUNCTION("""COMPUTED_VALUE"""),"res_sale_price")</f>
        <v>res_sale_price</v>
      </c>
      <c r="H453" s="308"/>
      <c r="I453" s="317"/>
      <c r="J453" s="317"/>
      <c r="K453" s="317"/>
      <c r="L453" s="308"/>
      <c r="M453" s="308"/>
      <c r="N453" s="308"/>
      <c r="O453" s="308"/>
      <c r="P453" s="308"/>
      <c r="Q453" s="302"/>
      <c r="R453" s="302"/>
      <c r="S453" s="302"/>
      <c r="T453" s="302"/>
      <c r="U453" s="302"/>
      <c r="V453" s="302"/>
      <c r="W453" s="302"/>
      <c r="X453" s="302"/>
      <c r="Y453" s="302"/>
      <c r="Z453" s="302"/>
      <c r="AA453" s="302"/>
      <c r="AB453" s="302"/>
      <c r="AC453" s="302"/>
      <c r="AD453" s="302"/>
      <c r="AE453" s="302"/>
      <c r="AF453" s="302"/>
      <c r="AG453" s="302"/>
      <c r="AH453" s="302"/>
      <c r="AI453" s="329"/>
      <c r="AJ453" s="302"/>
      <c r="AK453" s="302"/>
      <c r="AL453" s="302"/>
      <c r="AM453" s="302"/>
      <c r="AN453" s="302"/>
      <c r="AO453" s="302"/>
      <c r="AP453" s="302"/>
      <c r="AQ453" s="302"/>
      <c r="AR453" s="302"/>
      <c r="AS453" s="302"/>
      <c r="AT453" s="302"/>
      <c r="AU453" s="302"/>
      <c r="AV453" s="302"/>
      <c r="AW453" s="302"/>
      <c r="AX453" s="302"/>
      <c r="AY453" s="302"/>
      <c r="AZ453" s="302"/>
      <c r="BA453" s="302"/>
    </row>
    <row r="454">
      <c r="A454" s="328"/>
      <c r="B454" s="328"/>
      <c r="C454" s="328"/>
      <c r="D454" s="51" t="b">
        <v>1</v>
      </c>
      <c r="E454" s="308"/>
      <c r="F454" s="308" t="str">
        <f>IFERROR(__xludf.DUMMYFUNCTION("""COMPUTED_VALUE"""),"sales")</f>
        <v>sales</v>
      </c>
      <c r="G454" s="308" t="str">
        <f>IFERROR(__xludf.DUMMYFUNCTION("""COMPUTED_VALUE"""),"res_sale_date")</f>
        <v>res_sale_date</v>
      </c>
      <c r="H454" s="308"/>
      <c r="I454" s="317"/>
      <c r="J454" s="317"/>
      <c r="K454" s="317"/>
      <c r="L454" s="308"/>
      <c r="M454" s="308"/>
      <c r="N454" s="308"/>
      <c r="O454" s="308"/>
      <c r="P454" s="308"/>
      <c r="Q454" s="302"/>
      <c r="R454" s="302"/>
      <c r="S454" s="302"/>
      <c r="T454" s="302"/>
      <c r="U454" s="302"/>
      <c r="V454" s="302"/>
      <c r="W454" s="302"/>
      <c r="X454" s="302"/>
      <c r="Y454" s="302"/>
      <c r="Z454" s="302"/>
      <c r="AA454" s="302"/>
      <c r="AB454" s="302"/>
      <c r="AC454" s="302"/>
      <c r="AD454" s="302"/>
      <c r="AE454" s="302"/>
      <c r="AF454" s="302"/>
      <c r="AG454" s="302"/>
      <c r="AH454" s="302"/>
      <c r="AI454" s="329"/>
      <c r="AJ454" s="302"/>
      <c r="AK454" s="302"/>
      <c r="AL454" s="302"/>
      <c r="AM454" s="302"/>
      <c r="AN454" s="302"/>
      <c r="AO454" s="302"/>
      <c r="AP454" s="302"/>
      <c r="AQ454" s="302"/>
      <c r="AR454" s="302"/>
      <c r="AS454" s="302"/>
      <c r="AT454" s="302"/>
      <c r="AU454" s="302"/>
      <c r="AV454" s="302"/>
      <c r="AW454" s="302"/>
      <c r="AX454" s="302"/>
      <c r="AY454" s="302"/>
      <c r="AZ454" s="302"/>
      <c r="BA454" s="302"/>
    </row>
    <row r="455">
      <c r="A455" s="328"/>
      <c r="B455" s="328"/>
      <c r="C455" s="328"/>
      <c r="D455" s="51" t="b">
        <v>1</v>
      </c>
      <c r="E455" s="308"/>
      <c r="F455" s="308" t="str">
        <f>IFERROR(__xludf.DUMMYFUNCTION("""COMPUTED_VALUE"""),"vacancyy")</f>
        <v>vacancyy</v>
      </c>
      <c r="G455" s="308" t="str">
        <f>IFERROR(__xludf.DUMMYFUNCTION("""COMPUTED_VALUE"""),"year_building_marked_vacant")</f>
        <v>year_building_marked_vacant</v>
      </c>
      <c r="H455" s="308"/>
      <c r="I455" s="317"/>
      <c r="J455" s="317"/>
      <c r="K455" s="317"/>
      <c r="L455" s="308"/>
      <c r="M455" s="308"/>
      <c r="N455" s="308"/>
      <c r="O455" s="308"/>
      <c r="P455" s="308"/>
      <c r="Q455" s="302"/>
      <c r="R455" s="302"/>
      <c r="S455" s="302"/>
      <c r="T455" s="302"/>
      <c r="U455" s="302"/>
      <c r="V455" s="302"/>
      <c r="W455" s="302"/>
      <c r="X455" s="302"/>
      <c r="Y455" s="302"/>
      <c r="Z455" s="302"/>
      <c r="AA455" s="302"/>
      <c r="AB455" s="302"/>
      <c r="AC455" s="302"/>
      <c r="AD455" s="302"/>
      <c r="AE455" s="302"/>
      <c r="AF455" s="302"/>
      <c r="AG455" s="302"/>
      <c r="AH455" s="302"/>
      <c r="AI455" s="329"/>
      <c r="AJ455" s="302"/>
      <c r="AK455" s="302"/>
      <c r="AL455" s="302"/>
      <c r="AM455" s="302"/>
      <c r="AN455" s="302"/>
      <c r="AO455" s="302"/>
      <c r="AP455" s="302"/>
      <c r="AQ455" s="302"/>
      <c r="AR455" s="302"/>
      <c r="AS455" s="302"/>
      <c r="AT455" s="302"/>
      <c r="AU455" s="302"/>
      <c r="AV455" s="302"/>
      <c r="AW455" s="302"/>
      <c r="AX455" s="302"/>
      <c r="AY455" s="302"/>
      <c r="AZ455" s="302"/>
      <c r="BA455" s="302"/>
    </row>
    <row r="456">
      <c r="A456" s="328"/>
      <c r="B456" s="328"/>
      <c r="C456" s="328"/>
      <c r="D456" s="51" t="b">
        <v>1</v>
      </c>
      <c r="E456" s="308"/>
      <c r="F456" s="308" t="str">
        <f>IFERROR(__xludf.DUMMYFUNCTION("""COMPUTED_VALUE"""),"parcel")</f>
        <v>parcel</v>
      </c>
      <c r="G456" s="308" t="str">
        <f>IFERROR(__xludf.DUMMYFUNCTION("""COMPUTED_VALUE"""),"ward_number")</f>
        <v>ward_number</v>
      </c>
      <c r="H456" s="308"/>
      <c r="I456" s="317"/>
      <c r="J456" s="317"/>
      <c r="K456" s="317"/>
      <c r="L456" s="308"/>
      <c r="M456" s="308"/>
      <c r="N456" s="308"/>
      <c r="O456" s="308"/>
      <c r="P456" s="308"/>
      <c r="Q456" s="302"/>
      <c r="R456" s="302"/>
      <c r="S456" s="302"/>
      <c r="T456" s="302"/>
      <c r="U456" s="302"/>
      <c r="V456" s="302"/>
      <c r="W456" s="302"/>
      <c r="X456" s="302"/>
      <c r="Y456" s="302"/>
      <c r="Z456" s="302"/>
      <c r="AA456" s="302"/>
      <c r="AB456" s="302"/>
      <c r="AC456" s="302"/>
      <c r="AD456" s="302"/>
      <c r="AE456" s="302"/>
      <c r="AF456" s="302"/>
      <c r="AG456" s="302"/>
      <c r="AH456" s="302"/>
      <c r="AI456" s="329"/>
      <c r="AJ456" s="302"/>
      <c r="AK456" s="302"/>
      <c r="AL456" s="302"/>
      <c r="AM456" s="302"/>
      <c r="AN456" s="302"/>
      <c r="AO456" s="302"/>
      <c r="AP456" s="302"/>
      <c r="AQ456" s="302"/>
      <c r="AR456" s="302"/>
      <c r="AS456" s="302"/>
      <c r="AT456" s="302"/>
      <c r="AU456" s="302"/>
      <c r="AV456" s="302"/>
      <c r="AW456" s="302"/>
      <c r="AX456" s="302"/>
      <c r="AY456" s="302"/>
      <c r="AZ456" s="302"/>
      <c r="BA456" s="302"/>
    </row>
    <row r="457">
      <c r="A457" s="328"/>
      <c r="B457" s="328"/>
      <c r="C457" s="328"/>
      <c r="D457" s="51" t="b">
        <v>1</v>
      </c>
      <c r="E457" s="308"/>
      <c r="F457" s="308" t="str">
        <f>IFERROR(__xludf.DUMMYFUNCTION("""COMPUTED_VALUE"""),"parcel")</f>
        <v>parcel</v>
      </c>
      <c r="G457" s="308" t="str">
        <f>IFERROR(__xludf.DUMMYFUNCTION("""COMPUTED_VALUE"""),"voting_precinct_number")</f>
        <v>voting_precinct_number</v>
      </c>
      <c r="H457" s="308"/>
      <c r="I457" s="317"/>
      <c r="J457" s="317"/>
      <c r="K457" s="317"/>
      <c r="L457" s="308"/>
      <c r="M457" s="308"/>
      <c r="N457" s="308"/>
      <c r="O457" s="308"/>
      <c r="P457" s="308"/>
      <c r="Q457" s="302"/>
      <c r="R457" s="302"/>
      <c r="S457" s="302"/>
      <c r="T457" s="302"/>
      <c r="U457" s="302"/>
      <c r="V457" s="302"/>
      <c r="W457" s="302"/>
      <c r="X457" s="302"/>
      <c r="Y457" s="302"/>
      <c r="Z457" s="302"/>
      <c r="AA457" s="302"/>
      <c r="AB457" s="302"/>
      <c r="AC457" s="302"/>
      <c r="AD457" s="302"/>
      <c r="AE457" s="302"/>
      <c r="AF457" s="302"/>
      <c r="AG457" s="302"/>
      <c r="AH457" s="302"/>
      <c r="AI457" s="329"/>
      <c r="AJ457" s="302"/>
      <c r="AK457" s="302"/>
      <c r="AL457" s="302"/>
      <c r="AM457" s="302"/>
      <c r="AN457" s="302"/>
      <c r="AO457" s="302"/>
      <c r="AP457" s="302"/>
      <c r="AQ457" s="302"/>
      <c r="AR457" s="302"/>
      <c r="AS457" s="302"/>
      <c r="AT457" s="302"/>
      <c r="AU457" s="302"/>
      <c r="AV457" s="302"/>
      <c r="AW457" s="302"/>
      <c r="AX457" s="302"/>
      <c r="AY457" s="302"/>
      <c r="AZ457" s="302"/>
      <c r="BA457" s="302"/>
    </row>
    <row r="458">
      <c r="A458" s="328"/>
      <c r="B458" s="328"/>
      <c r="C458" s="328"/>
      <c r="D458" s="51" t="b">
        <v>1</v>
      </c>
      <c r="E458" s="308"/>
      <c r="F458" s="308" t="str">
        <f>IFERROR(__xludf.DUMMYFUNCTION("""COMPUTED_VALUE"""),"parcel")</f>
        <v>parcel</v>
      </c>
      <c r="G458" s="308" t="str">
        <f>IFERROR(__xludf.DUMMYFUNCTION("""COMPUTED_VALUE"""),"insp_area_number")</f>
        <v>insp_area_number</v>
      </c>
      <c r="H458" s="308"/>
      <c r="I458" s="317"/>
      <c r="J458" s="317"/>
      <c r="K458" s="317"/>
      <c r="L458" s="308"/>
      <c r="M458" s="308"/>
      <c r="N458" s="308"/>
      <c r="O458" s="308"/>
      <c r="P458" s="308"/>
      <c r="Q458" s="302"/>
      <c r="R458" s="302"/>
      <c r="S458" s="302"/>
      <c r="T458" s="302"/>
      <c r="U458" s="302"/>
      <c r="V458" s="302"/>
      <c r="W458" s="302"/>
      <c r="X458" s="302"/>
      <c r="Y458" s="302"/>
      <c r="Z458" s="302"/>
      <c r="AA458" s="302"/>
      <c r="AB458" s="302"/>
      <c r="AC458" s="302"/>
      <c r="AD458" s="302"/>
      <c r="AE458" s="302"/>
      <c r="AF458" s="302"/>
      <c r="AG458" s="302"/>
      <c r="AH458" s="302"/>
      <c r="AI458" s="329"/>
      <c r="AJ458" s="302"/>
      <c r="AK458" s="302"/>
      <c r="AL458" s="302"/>
      <c r="AM458" s="302"/>
      <c r="AN458" s="302"/>
      <c r="AO458" s="302"/>
      <c r="AP458" s="302"/>
      <c r="AQ458" s="302"/>
      <c r="AR458" s="302"/>
      <c r="AS458" s="302"/>
      <c r="AT458" s="302"/>
      <c r="AU458" s="302"/>
      <c r="AV458" s="302"/>
      <c r="AW458" s="302"/>
      <c r="AX458" s="302"/>
      <c r="AY458" s="302"/>
      <c r="AZ458" s="302"/>
      <c r="BA458" s="302"/>
    </row>
    <row r="459">
      <c r="A459" s="328"/>
      <c r="B459" s="328"/>
      <c r="C459" s="328"/>
      <c r="D459" s="51" t="b">
        <v>1</v>
      </c>
      <c r="E459" s="308"/>
      <c r="F459" s="308" t="str">
        <f>IFERROR(__xludf.DUMMYFUNCTION("""COMPUTED_VALUE"""),"parcel")</f>
        <v>parcel</v>
      </c>
      <c r="G459" s="308" t="str">
        <f>IFERROR(__xludf.DUMMYFUNCTION("""COMPUTED_VALUE"""),"neighborhood_id")</f>
        <v>neighborhood_id</v>
      </c>
      <c r="H459" s="308"/>
      <c r="I459" s="317"/>
      <c r="J459" s="317"/>
      <c r="K459" s="317"/>
      <c r="L459" s="308"/>
      <c r="M459" s="308"/>
      <c r="N459" s="308"/>
      <c r="O459" s="308"/>
      <c r="P459" s="308"/>
      <c r="Q459" s="302"/>
      <c r="R459" s="302"/>
      <c r="S459" s="302"/>
      <c r="T459" s="302"/>
      <c r="U459" s="302"/>
      <c r="V459" s="302"/>
      <c r="W459" s="302"/>
      <c r="X459" s="302"/>
      <c r="Y459" s="302"/>
      <c r="Z459" s="302"/>
      <c r="AA459" s="302"/>
      <c r="AB459" s="302"/>
      <c r="AC459" s="302"/>
      <c r="AD459" s="302"/>
      <c r="AE459" s="302"/>
      <c r="AF459" s="302"/>
      <c r="AG459" s="302"/>
      <c r="AH459" s="302"/>
      <c r="AI459" s="329"/>
      <c r="AJ459" s="302"/>
      <c r="AK459" s="302"/>
      <c r="AL459" s="302"/>
      <c r="AM459" s="302"/>
      <c r="AN459" s="302"/>
      <c r="AO459" s="302"/>
      <c r="AP459" s="302"/>
      <c r="AQ459" s="302"/>
      <c r="AR459" s="302"/>
      <c r="AS459" s="302"/>
      <c r="AT459" s="302"/>
      <c r="AU459" s="302"/>
      <c r="AV459" s="302"/>
      <c r="AW459" s="302"/>
      <c r="AX459" s="302"/>
      <c r="AY459" s="302"/>
      <c r="AZ459" s="302"/>
      <c r="BA459" s="302"/>
    </row>
    <row r="460">
      <c r="A460" s="328"/>
      <c r="B460" s="328"/>
      <c r="C460" s="328"/>
      <c r="D460" s="51" t="b">
        <v>1</v>
      </c>
      <c r="E460" s="308"/>
      <c r="F460" s="308" t="str">
        <f>IFERROR(__xludf.DUMMYFUNCTION("""COMPUTED_VALUE"""),"parcel")</f>
        <v>parcel</v>
      </c>
      <c r="G460" s="308" t="str">
        <f>IFERROR(__xludf.DUMMYFUNCTION("""COMPUTED_VALUE"""),"police_distr")</f>
        <v>police_distr</v>
      </c>
      <c r="H460" s="308"/>
      <c r="I460" s="317"/>
      <c r="J460" s="317"/>
      <c r="K460" s="317"/>
      <c r="L460" s="308"/>
      <c r="M460" s="308"/>
      <c r="N460" s="308"/>
      <c r="O460" s="308"/>
      <c r="P460" s="308"/>
      <c r="Q460" s="302"/>
      <c r="R460" s="302"/>
      <c r="S460" s="302"/>
      <c r="T460" s="302"/>
      <c r="U460" s="302"/>
      <c r="V460" s="302"/>
      <c r="W460" s="302"/>
      <c r="X460" s="302"/>
      <c r="Y460" s="302"/>
      <c r="Z460" s="302"/>
      <c r="AA460" s="302"/>
      <c r="AB460" s="302"/>
      <c r="AC460" s="302"/>
      <c r="AD460" s="302"/>
      <c r="AE460" s="302"/>
      <c r="AF460" s="302"/>
      <c r="AG460" s="302"/>
      <c r="AH460" s="302"/>
      <c r="AI460" s="329"/>
      <c r="AJ460" s="302"/>
      <c r="AK460" s="302"/>
      <c r="AL460" s="302"/>
      <c r="AM460" s="302"/>
      <c r="AN460" s="302"/>
      <c r="AO460" s="302"/>
      <c r="AP460" s="302"/>
      <c r="AQ460" s="302"/>
      <c r="AR460" s="302"/>
      <c r="AS460" s="302"/>
      <c r="AT460" s="302"/>
      <c r="AU460" s="302"/>
      <c r="AV460" s="302"/>
      <c r="AW460" s="302"/>
      <c r="AX460" s="302"/>
      <c r="AY460" s="302"/>
      <c r="AZ460" s="302"/>
      <c r="BA460" s="302"/>
    </row>
    <row r="461">
      <c r="A461" s="328"/>
      <c r="B461" s="328"/>
      <c r="C461" s="328"/>
      <c r="D461" s="51" t="b">
        <v>1</v>
      </c>
      <c r="E461" s="308"/>
      <c r="F461" s="308" t="str">
        <f>IFERROR(__xludf.DUMMYFUNCTION("""COMPUTED_VALUE"""),"parcel")</f>
        <v>parcel</v>
      </c>
      <c r="G461" s="308" t="str">
        <f>IFERROR(__xludf.DUMMYFUNCTION("""COMPUTED_VALUE"""),"census_tract_id")</f>
        <v>census_tract_id</v>
      </c>
      <c r="H461" s="308"/>
      <c r="I461" s="317"/>
      <c r="J461" s="317"/>
      <c r="K461" s="317"/>
      <c r="L461" s="308"/>
      <c r="M461" s="308"/>
      <c r="N461" s="308"/>
      <c r="O461" s="308"/>
      <c r="P461" s="308"/>
      <c r="Q461" s="302"/>
      <c r="R461" s="302"/>
      <c r="S461" s="302"/>
      <c r="T461" s="302"/>
      <c r="U461" s="302"/>
      <c r="V461" s="302"/>
      <c r="W461" s="302"/>
      <c r="X461" s="302"/>
      <c r="Y461" s="302"/>
      <c r="Z461" s="302"/>
      <c r="AA461" s="302"/>
      <c r="AB461" s="302"/>
      <c r="AC461" s="302"/>
      <c r="AD461" s="302"/>
      <c r="AE461" s="302"/>
      <c r="AF461" s="302"/>
      <c r="AG461" s="302"/>
      <c r="AH461" s="302"/>
      <c r="AI461" s="329"/>
      <c r="AJ461" s="302"/>
      <c r="AK461" s="302"/>
      <c r="AL461" s="302"/>
      <c r="AM461" s="302"/>
      <c r="AN461" s="302"/>
      <c r="AO461" s="302"/>
      <c r="AP461" s="302"/>
      <c r="AQ461" s="302"/>
      <c r="AR461" s="302"/>
      <c r="AS461" s="302"/>
      <c r="AT461" s="302"/>
      <c r="AU461" s="302"/>
      <c r="AV461" s="302"/>
      <c r="AW461" s="302"/>
      <c r="AX461" s="302"/>
      <c r="AY461" s="302"/>
      <c r="AZ461" s="302"/>
      <c r="BA461" s="302"/>
    </row>
    <row r="462">
      <c r="A462" s="328"/>
      <c r="B462" s="328"/>
      <c r="C462" s="328"/>
      <c r="D462" s="51" t="b">
        <v>1</v>
      </c>
      <c r="E462" s="308"/>
      <c r="F462" s="308" t="str">
        <f>IFERROR(__xludf.DUMMYFUNCTION("""COMPUTED_VALUE"""),"parcel")</f>
        <v>parcel</v>
      </c>
      <c r="G462" s="308" t="str">
        <f>IFERROR(__xludf.DUMMYFUNCTION("""COMPUTED_VALUE"""),"census_block_id")</f>
        <v>census_block_id</v>
      </c>
      <c r="H462" s="308"/>
      <c r="I462" s="317"/>
      <c r="J462" s="317"/>
      <c r="K462" s="317"/>
      <c r="L462" s="308"/>
      <c r="M462" s="308"/>
      <c r="N462" s="308"/>
      <c r="O462" s="308"/>
      <c r="P462" s="308"/>
      <c r="Q462" s="302"/>
      <c r="R462" s="302"/>
      <c r="S462" s="302"/>
      <c r="T462" s="302"/>
      <c r="U462" s="302"/>
      <c r="V462" s="302"/>
      <c r="W462" s="302"/>
      <c r="X462" s="302"/>
      <c r="Y462" s="302"/>
      <c r="Z462" s="302"/>
      <c r="AA462" s="302"/>
      <c r="AB462" s="302"/>
      <c r="AC462" s="302"/>
      <c r="AD462" s="302"/>
      <c r="AE462" s="302"/>
      <c r="AF462" s="302"/>
      <c r="AG462" s="302"/>
      <c r="AH462" s="302"/>
      <c r="AI462" s="329"/>
      <c r="AJ462" s="302"/>
      <c r="AK462" s="302"/>
      <c r="AL462" s="302"/>
      <c r="AM462" s="302"/>
      <c r="AN462" s="302"/>
      <c r="AO462" s="302"/>
      <c r="AP462" s="302"/>
      <c r="AQ462" s="302"/>
      <c r="AR462" s="302"/>
      <c r="AS462" s="302"/>
      <c r="AT462" s="302"/>
      <c r="AU462" s="302"/>
      <c r="AV462" s="302"/>
      <c r="AW462" s="302"/>
      <c r="AX462" s="302"/>
      <c r="AY462" s="302"/>
      <c r="AZ462" s="302"/>
      <c r="BA462" s="302"/>
    </row>
    <row r="463">
      <c r="A463" s="328"/>
      <c r="B463" s="328"/>
      <c r="C463" s="328"/>
      <c r="D463" s="51" t="b">
        <v>1</v>
      </c>
      <c r="E463" s="308"/>
      <c r="F463" s="308" t="str">
        <f>IFERROR(__xludf.DUMMYFUNCTION("""COMPUTED_VALUE"""),"parcel")</f>
        <v>parcel</v>
      </c>
      <c r="G463" s="308" t="str">
        <f>IFERROR(__xludf.DUMMYFUNCTION("""COMPUTED_VALUE"""),"assessor_nbhrhd")</f>
        <v>assessor_nbhrhd</v>
      </c>
      <c r="H463" s="308"/>
      <c r="I463" s="317"/>
      <c r="J463" s="317"/>
      <c r="K463" s="317"/>
      <c r="L463" s="308"/>
      <c r="M463" s="308"/>
      <c r="N463" s="308"/>
      <c r="O463" s="308"/>
      <c r="P463" s="308"/>
      <c r="Q463" s="302"/>
      <c r="R463" s="302"/>
      <c r="S463" s="302"/>
      <c r="T463" s="302"/>
      <c r="U463" s="302"/>
      <c r="V463" s="302"/>
      <c r="W463" s="302"/>
      <c r="X463" s="302"/>
      <c r="Y463" s="302"/>
      <c r="Z463" s="302"/>
      <c r="AA463" s="302"/>
      <c r="AB463" s="302"/>
      <c r="AC463" s="302"/>
      <c r="AD463" s="302"/>
      <c r="AE463" s="302"/>
      <c r="AF463" s="302"/>
      <c r="AG463" s="302"/>
      <c r="AH463" s="302"/>
      <c r="AI463" s="329"/>
      <c r="AJ463" s="302"/>
      <c r="AK463" s="302"/>
      <c r="AL463" s="302"/>
      <c r="AM463" s="302"/>
      <c r="AN463" s="302"/>
      <c r="AO463" s="302"/>
      <c r="AP463" s="302"/>
      <c r="AQ463" s="302"/>
      <c r="AR463" s="302"/>
      <c r="AS463" s="302"/>
      <c r="AT463" s="302"/>
      <c r="AU463" s="302"/>
      <c r="AV463" s="302"/>
      <c r="AW463" s="302"/>
      <c r="AX463" s="302"/>
      <c r="AY463" s="302"/>
      <c r="AZ463" s="302"/>
      <c r="BA463" s="302"/>
    </row>
    <row r="464">
      <c r="A464" s="328"/>
      <c r="B464" s="328"/>
      <c r="C464" s="328"/>
      <c r="D464" s="51" t="b">
        <v>1</v>
      </c>
      <c r="E464" s="308"/>
      <c r="F464" s="308" t="str">
        <f>IFERROR(__xludf.DUMMYFUNCTION("""COMPUTED_VALUE"""),"parcel")</f>
        <v>parcel</v>
      </c>
      <c r="G464" s="308" t="str">
        <f>IFERROR(__xludf.DUMMYFUNCTION("""COMPUTED_VALUE"""),"spec_parcel_type")</f>
        <v>spec_parcel_type</v>
      </c>
      <c r="H464" s="308"/>
      <c r="I464" s="317"/>
      <c r="J464" s="317"/>
      <c r="K464" s="317"/>
      <c r="L464" s="308"/>
      <c r="M464" s="308"/>
      <c r="N464" s="308"/>
      <c r="O464" s="308"/>
      <c r="P464" s="308"/>
      <c r="Q464" s="302"/>
      <c r="R464" s="302"/>
      <c r="S464" s="302"/>
      <c r="T464" s="302"/>
      <c r="U464" s="302"/>
      <c r="V464" s="302"/>
      <c r="W464" s="302"/>
      <c r="X464" s="302"/>
      <c r="Y464" s="302"/>
      <c r="Z464" s="302"/>
      <c r="AA464" s="302"/>
      <c r="AB464" s="302"/>
      <c r="AC464" s="302"/>
      <c r="AD464" s="302"/>
      <c r="AE464" s="302"/>
      <c r="AF464" s="302"/>
      <c r="AG464" s="302"/>
      <c r="AH464" s="302"/>
      <c r="AI464" s="329"/>
      <c r="AJ464" s="302"/>
      <c r="AK464" s="302"/>
      <c r="AL464" s="302"/>
      <c r="AM464" s="302"/>
      <c r="AN464" s="302"/>
      <c r="AO464" s="302"/>
      <c r="AP464" s="302"/>
      <c r="AQ464" s="302"/>
      <c r="AR464" s="302"/>
      <c r="AS464" s="302"/>
      <c r="AT464" s="302"/>
      <c r="AU464" s="302"/>
      <c r="AV464" s="302"/>
      <c r="AW464" s="302"/>
      <c r="AX464" s="302"/>
      <c r="AY464" s="302"/>
      <c r="AZ464" s="302"/>
      <c r="BA464" s="302"/>
    </row>
    <row r="465">
      <c r="A465" s="328"/>
      <c r="B465" s="328"/>
      <c r="C465" s="328"/>
      <c r="D465" s="51" t="b">
        <v>1</v>
      </c>
      <c r="E465" s="308"/>
      <c r="F465" s="308" t="str">
        <f>IFERROR(__xludf.DUMMYFUNCTION("""COMPUTED_VALUE"""),"parcel")</f>
        <v>parcel</v>
      </c>
      <c r="G465" s="308" t="str">
        <f>IFERROR(__xludf.DUMMYFUNCTION("""COMPUTED_VALUE"""),"sub_parcel_type")</f>
        <v>sub_parcel_type</v>
      </c>
      <c r="H465" s="308"/>
      <c r="I465" s="317"/>
      <c r="J465" s="317"/>
      <c r="K465" s="317"/>
      <c r="L465" s="308"/>
      <c r="M465" s="308"/>
      <c r="N465" s="308"/>
      <c r="O465" s="308"/>
      <c r="P465" s="308"/>
      <c r="Q465" s="302"/>
      <c r="R465" s="302"/>
      <c r="S465" s="302"/>
      <c r="T465" s="302"/>
      <c r="U465" s="302"/>
      <c r="V465" s="302"/>
      <c r="W465" s="302"/>
      <c r="X465" s="302"/>
      <c r="Y465" s="302"/>
      <c r="Z465" s="302"/>
      <c r="AA465" s="302"/>
      <c r="AB465" s="302"/>
      <c r="AC465" s="302"/>
      <c r="AD465" s="302"/>
      <c r="AE465" s="302"/>
      <c r="AF465" s="302"/>
      <c r="AG465" s="302"/>
      <c r="AH465" s="302"/>
      <c r="AI465" s="329"/>
      <c r="AJ465" s="302"/>
      <c r="AK465" s="302"/>
      <c r="AL465" s="302"/>
      <c r="AM465" s="302"/>
      <c r="AN465" s="302"/>
      <c r="AO465" s="302"/>
      <c r="AP465" s="302"/>
      <c r="AQ465" s="302"/>
      <c r="AR465" s="302"/>
      <c r="AS465" s="302"/>
      <c r="AT465" s="302"/>
      <c r="AU465" s="302"/>
      <c r="AV465" s="302"/>
      <c r="AW465" s="302"/>
      <c r="AX465" s="302"/>
      <c r="AY465" s="302"/>
      <c r="AZ465" s="302"/>
      <c r="BA465" s="302"/>
    </row>
    <row r="466">
      <c r="A466" s="328"/>
      <c r="B466" s="328"/>
      <c r="C466" s="328"/>
      <c r="D466" s="51" t="b">
        <v>1</v>
      </c>
      <c r="E466" s="308"/>
      <c r="F466" s="308" t="str">
        <f>IFERROR(__xludf.DUMMYFUNCTION("""COMPUTED_VALUE"""),"parcel")</f>
        <v>parcel</v>
      </c>
      <c r="G466" s="308" t="str">
        <f>IFERROR(__xludf.DUMMYFUNCTION("""COMPUTED_VALUE"""),"gis_city_block")</f>
        <v>gis_city_block</v>
      </c>
      <c r="H466" s="308"/>
      <c r="I466" s="317"/>
      <c r="J466" s="317"/>
      <c r="K466" s="317"/>
      <c r="L466" s="308"/>
      <c r="M466" s="308"/>
      <c r="N466" s="308"/>
      <c r="O466" s="308"/>
      <c r="P466" s="308"/>
      <c r="Q466" s="302"/>
      <c r="R466" s="302"/>
      <c r="S466" s="302"/>
      <c r="T466" s="302"/>
      <c r="U466" s="302"/>
      <c r="V466" s="302"/>
      <c r="W466" s="302"/>
      <c r="X466" s="302"/>
      <c r="Y466" s="302"/>
      <c r="Z466" s="302"/>
      <c r="AA466" s="302"/>
      <c r="AB466" s="302"/>
      <c r="AC466" s="302"/>
      <c r="AD466" s="302"/>
      <c r="AE466" s="302"/>
      <c r="AF466" s="302"/>
      <c r="AG466" s="302"/>
      <c r="AH466" s="302"/>
      <c r="AI466" s="329"/>
      <c r="AJ466" s="302"/>
      <c r="AK466" s="302"/>
      <c r="AL466" s="302"/>
      <c r="AM466" s="302"/>
      <c r="AN466" s="302"/>
      <c r="AO466" s="302"/>
      <c r="AP466" s="302"/>
      <c r="AQ466" s="302"/>
      <c r="AR466" s="302"/>
      <c r="AS466" s="302"/>
      <c r="AT466" s="302"/>
      <c r="AU466" s="302"/>
      <c r="AV466" s="302"/>
      <c r="AW466" s="302"/>
      <c r="AX466" s="302"/>
      <c r="AY466" s="302"/>
      <c r="AZ466" s="302"/>
      <c r="BA466" s="302"/>
    </row>
    <row r="467">
      <c r="A467" s="328"/>
      <c r="B467" s="328"/>
      <c r="C467" s="328"/>
      <c r="D467" s="51" t="b">
        <v>1</v>
      </c>
      <c r="E467" s="308"/>
      <c r="F467" s="308" t="str">
        <f>IFERROR(__xludf.DUMMYFUNCTION("""COMPUTED_VALUE"""),"parcel")</f>
        <v>parcel</v>
      </c>
      <c r="G467" s="308" t="str">
        <f>IFERROR(__xludf.DUMMYFUNCTION("""COMPUTED_VALUE"""),"gis_parcel")</f>
        <v>gis_parcel</v>
      </c>
      <c r="H467" s="308"/>
      <c r="I467" s="317"/>
      <c r="J467" s="317"/>
      <c r="K467" s="317"/>
      <c r="L467" s="308"/>
      <c r="M467" s="308"/>
      <c r="N467" s="308"/>
      <c r="O467" s="308"/>
      <c r="P467" s="308"/>
      <c r="Q467" s="302"/>
      <c r="R467" s="302"/>
      <c r="S467" s="302"/>
      <c r="T467" s="302"/>
      <c r="U467" s="302"/>
      <c r="V467" s="302"/>
      <c r="W467" s="302"/>
      <c r="X467" s="302"/>
      <c r="Y467" s="302"/>
      <c r="Z467" s="302"/>
      <c r="AA467" s="302"/>
      <c r="AB467" s="302"/>
      <c r="AC467" s="302"/>
      <c r="AD467" s="302"/>
      <c r="AE467" s="302"/>
      <c r="AF467" s="302"/>
      <c r="AG467" s="302"/>
      <c r="AH467" s="302"/>
      <c r="AI467" s="329"/>
      <c r="AJ467" s="302"/>
      <c r="AK467" s="302"/>
      <c r="AL467" s="302"/>
      <c r="AM467" s="302"/>
      <c r="AN467" s="302"/>
      <c r="AO467" s="302"/>
      <c r="AP467" s="302"/>
      <c r="AQ467" s="302"/>
      <c r="AR467" s="302"/>
      <c r="AS467" s="302"/>
      <c r="AT467" s="302"/>
      <c r="AU467" s="302"/>
      <c r="AV467" s="302"/>
      <c r="AW467" s="302"/>
      <c r="AX467" s="302"/>
      <c r="AY467" s="302"/>
      <c r="AZ467" s="302"/>
      <c r="BA467" s="302"/>
    </row>
    <row r="468">
      <c r="A468" s="328"/>
      <c r="B468" s="328"/>
      <c r="C468" s="328"/>
      <c r="D468" s="51" t="b">
        <v>1</v>
      </c>
      <c r="E468" s="308"/>
      <c r="F468" s="308" t="str">
        <f>IFERROR(__xludf.DUMMYFUNCTION("""COMPUTED_VALUE"""),"parcel")</f>
        <v>parcel</v>
      </c>
      <c r="G468" s="308" t="str">
        <f>IFERROR(__xludf.DUMMYFUNCTION("""COMPUTED_VALUE"""),"gis_owner_code")</f>
        <v>gis_owner_code</v>
      </c>
      <c r="H468" s="308"/>
      <c r="I468" s="317"/>
      <c r="J468" s="317"/>
      <c r="K468" s="317"/>
      <c r="L468" s="308"/>
      <c r="M468" s="308"/>
      <c r="N468" s="308"/>
      <c r="O468" s="308"/>
      <c r="P468" s="308"/>
      <c r="Q468" s="302"/>
      <c r="R468" s="302"/>
      <c r="S468" s="302"/>
      <c r="T468" s="302"/>
      <c r="U468" s="302"/>
      <c r="V468" s="302"/>
      <c r="W468" s="302"/>
      <c r="X468" s="302"/>
      <c r="Y468" s="302"/>
      <c r="Z468" s="302"/>
      <c r="AA468" s="302"/>
      <c r="AB468" s="302"/>
      <c r="AC468" s="302"/>
      <c r="AD468" s="302"/>
      <c r="AE468" s="302"/>
      <c r="AF468" s="302"/>
      <c r="AG468" s="302"/>
      <c r="AH468" s="302"/>
      <c r="AI468" s="329"/>
      <c r="AJ468" s="302"/>
      <c r="AK468" s="302"/>
      <c r="AL468" s="302"/>
      <c r="AM468" s="302"/>
      <c r="AN468" s="302"/>
      <c r="AO468" s="302"/>
      <c r="AP468" s="302"/>
      <c r="AQ468" s="302"/>
      <c r="AR468" s="302"/>
      <c r="AS468" s="302"/>
      <c r="AT468" s="302"/>
      <c r="AU468" s="302"/>
      <c r="AV468" s="302"/>
      <c r="AW468" s="302"/>
      <c r="AX468" s="302"/>
      <c r="AY468" s="302"/>
      <c r="AZ468" s="302"/>
      <c r="BA468" s="302"/>
    </row>
    <row r="469">
      <c r="A469" s="328"/>
      <c r="B469" s="328"/>
      <c r="C469" s="328"/>
      <c r="D469" s="51" t="b">
        <v>1</v>
      </c>
      <c r="E469" s="308"/>
      <c r="F469" s="308" t="str">
        <f>IFERROR(__xludf.DUMMYFUNCTION("""COMPUTED_VALUE"""),"county_id_mapping")</f>
        <v>county_id_mapping</v>
      </c>
      <c r="G469" s="308" t="str">
        <f>IFERROR(__xludf.DUMMYFUNCTION("""COMPUTED_VALUE"""),"county_handle")</f>
        <v>county_handle</v>
      </c>
      <c r="H469" s="308"/>
      <c r="I469" s="317"/>
      <c r="J469" s="317"/>
      <c r="K469" s="317"/>
      <c r="L469" s="308"/>
      <c r="M469" s="308"/>
      <c r="N469" s="308"/>
      <c r="O469" s="308"/>
      <c r="P469" s="308"/>
      <c r="Q469" s="302"/>
      <c r="R469" s="302"/>
      <c r="S469" s="302"/>
      <c r="T469" s="302"/>
      <c r="U469" s="302"/>
      <c r="V469" s="302"/>
      <c r="W469" s="302"/>
      <c r="X469" s="302"/>
      <c r="Y469" s="302"/>
      <c r="Z469" s="302"/>
      <c r="AA469" s="302"/>
      <c r="AB469" s="302"/>
      <c r="AC469" s="302"/>
      <c r="AD469" s="302"/>
      <c r="AE469" s="302"/>
      <c r="AF469" s="302"/>
      <c r="AG469" s="302"/>
      <c r="AH469" s="302"/>
      <c r="AI469" s="329"/>
      <c r="AJ469" s="302"/>
      <c r="AK469" s="302"/>
      <c r="AL469" s="302"/>
      <c r="AM469" s="302"/>
      <c r="AN469" s="302"/>
      <c r="AO469" s="302"/>
      <c r="AP469" s="302"/>
      <c r="AQ469" s="302"/>
      <c r="AR469" s="302"/>
      <c r="AS469" s="302"/>
      <c r="AT469" s="302"/>
      <c r="AU469" s="302"/>
      <c r="AV469" s="302"/>
      <c r="AW469" s="302"/>
      <c r="AX469" s="302"/>
      <c r="AY469" s="302"/>
      <c r="AZ469" s="302"/>
      <c r="BA469" s="302"/>
    </row>
    <row r="470">
      <c r="A470" s="328"/>
      <c r="B470" s="328"/>
      <c r="C470" s="328"/>
      <c r="D470" s="51" t="b">
        <v>1</v>
      </c>
      <c r="E470" s="308"/>
      <c r="F470" s="308" t="str">
        <f>IFERROR(__xludf.DUMMYFUNCTION("""COMPUTED_VALUE"""),"building")</f>
        <v>building</v>
      </c>
      <c r="G470" s="308" t="str">
        <f>IFERROR(__xludf.DUMMYFUNCTION("""COMPUTED_VALUE"""),"owner_occ_code")</f>
        <v>owner_occ_code</v>
      </c>
      <c r="H470" s="308"/>
      <c r="I470" s="317"/>
      <c r="J470" s="317"/>
      <c r="K470" s="317"/>
      <c r="L470" s="308"/>
      <c r="M470" s="308"/>
      <c r="N470" s="308"/>
      <c r="O470" s="308"/>
      <c r="P470" s="308"/>
      <c r="Q470" s="302"/>
      <c r="R470" s="302"/>
      <c r="S470" s="302"/>
      <c r="T470" s="302"/>
      <c r="U470" s="302"/>
      <c r="V470" s="302"/>
      <c r="W470" s="302"/>
      <c r="X470" s="302"/>
      <c r="Y470" s="302"/>
      <c r="Z470" s="302"/>
      <c r="AA470" s="302"/>
      <c r="AB470" s="302"/>
      <c r="AC470" s="302"/>
      <c r="AD470" s="302"/>
      <c r="AE470" s="302"/>
      <c r="AF470" s="302"/>
      <c r="AG470" s="302"/>
      <c r="AH470" s="302"/>
      <c r="AI470" s="329"/>
      <c r="AJ470" s="302"/>
      <c r="AK470" s="302"/>
      <c r="AL470" s="302"/>
      <c r="AM470" s="302"/>
      <c r="AN470" s="302"/>
      <c r="AO470" s="302"/>
      <c r="AP470" s="302"/>
      <c r="AQ470" s="302"/>
      <c r="AR470" s="302"/>
      <c r="AS470" s="302"/>
      <c r="AT470" s="302"/>
      <c r="AU470" s="302"/>
      <c r="AV470" s="302"/>
      <c r="AW470" s="302"/>
      <c r="AX470" s="302"/>
      <c r="AY470" s="302"/>
      <c r="AZ470" s="302"/>
      <c r="BA470" s="302"/>
    </row>
    <row r="471">
      <c r="A471" s="328"/>
      <c r="B471" s="328"/>
      <c r="C471" s="328"/>
      <c r="D471" s="51" t="b">
        <v>1</v>
      </c>
      <c r="E471" s="308"/>
      <c r="F471" s="308" t="str">
        <f>IFERROR(__xludf.DUMMYFUNCTION("""COMPUTED_VALUE"""),"parcel | building | unit")</f>
        <v>parcel | building | unit</v>
      </c>
      <c r="G471" s="308" t="str">
        <f>IFERROR(__xludf.DUMMYFUNCTION("""COMPUTED_VALUE"""),"owner_updated_date")</f>
        <v>owner_updated_date</v>
      </c>
      <c r="H471" s="308"/>
      <c r="I471" s="317"/>
      <c r="J471" s="317"/>
      <c r="K471" s="317"/>
      <c r="L471" s="308"/>
      <c r="M471" s="308"/>
      <c r="N471" s="308"/>
      <c r="O471" s="308"/>
      <c r="P471" s="308"/>
      <c r="Q471" s="302"/>
      <c r="R471" s="302"/>
      <c r="S471" s="302"/>
      <c r="T471" s="302"/>
      <c r="U471" s="302"/>
      <c r="V471" s="302"/>
      <c r="W471" s="302"/>
      <c r="X471" s="302"/>
      <c r="Y471" s="302"/>
      <c r="Z471" s="302"/>
      <c r="AA471" s="302"/>
      <c r="AB471" s="302"/>
      <c r="AC471" s="302"/>
      <c r="AD471" s="302"/>
      <c r="AE471" s="302"/>
      <c r="AF471" s="302"/>
      <c r="AG471" s="302"/>
      <c r="AH471" s="302"/>
      <c r="AI471" s="329"/>
      <c r="AJ471" s="302"/>
      <c r="AK471" s="302"/>
      <c r="AL471" s="302"/>
      <c r="AM471" s="302"/>
      <c r="AN471" s="302"/>
      <c r="AO471" s="302"/>
      <c r="AP471" s="302"/>
      <c r="AQ471" s="302"/>
      <c r="AR471" s="302"/>
      <c r="AS471" s="302"/>
      <c r="AT471" s="302"/>
      <c r="AU471" s="302"/>
      <c r="AV471" s="302"/>
      <c r="AW471" s="302"/>
      <c r="AX471" s="302"/>
      <c r="AY471" s="302"/>
      <c r="AZ471" s="302"/>
      <c r="BA471" s="302"/>
    </row>
    <row r="472">
      <c r="A472" s="328"/>
      <c r="B472" s="328"/>
      <c r="C472" s="328"/>
      <c r="D472" s="51" t="b">
        <v>1</v>
      </c>
      <c r="E472" s="308"/>
      <c r="F472" s="308" t="str">
        <f>IFERROR(__xludf.DUMMYFUNCTION("""COMPUTED_VALUE"""),"")</f>
        <v/>
      </c>
      <c r="G472" s="308" t="str">
        <f>IFERROR(__xludf.DUMMYFUNCTION("""COMPUTED_VALUE"""),"")</f>
        <v/>
      </c>
      <c r="H472" s="308"/>
      <c r="I472" s="317"/>
      <c r="J472" s="317"/>
      <c r="K472" s="317"/>
      <c r="L472" s="308"/>
      <c r="M472" s="308"/>
      <c r="N472" s="308"/>
      <c r="O472" s="308"/>
      <c r="P472" s="308"/>
      <c r="Q472" s="302"/>
      <c r="R472" s="302"/>
      <c r="S472" s="302"/>
      <c r="T472" s="302"/>
      <c r="U472" s="302"/>
      <c r="V472" s="302"/>
      <c r="W472" s="302"/>
      <c r="X472" s="302"/>
      <c r="Y472" s="302"/>
      <c r="Z472" s="302"/>
      <c r="AA472" s="302"/>
      <c r="AB472" s="302"/>
      <c r="AC472" s="302"/>
      <c r="AD472" s="302"/>
      <c r="AE472" s="302"/>
      <c r="AF472" s="302"/>
      <c r="AG472" s="302"/>
      <c r="AH472" s="302"/>
      <c r="AI472" s="329"/>
      <c r="AJ472" s="302"/>
      <c r="AK472" s="302"/>
      <c r="AL472" s="302"/>
      <c r="AM472" s="302"/>
      <c r="AN472" s="302"/>
      <c r="AO472" s="302"/>
      <c r="AP472" s="302"/>
      <c r="AQ472" s="302"/>
      <c r="AR472" s="302"/>
      <c r="AS472" s="302"/>
      <c r="AT472" s="302"/>
      <c r="AU472" s="302"/>
      <c r="AV472" s="302"/>
      <c r="AW472" s="302"/>
      <c r="AX472" s="302"/>
      <c r="AY472" s="302"/>
      <c r="AZ472" s="302"/>
      <c r="BA472" s="302"/>
    </row>
    <row r="473">
      <c r="A473" s="328"/>
      <c r="B473" s="328"/>
      <c r="C473" s="328"/>
      <c r="D473" s="51" t="b">
        <v>1</v>
      </c>
      <c r="E473" s="308"/>
      <c r="F473" s="308" t="str">
        <f>IFERROR(__xludf.DUMMYFUNCTION("""COMPUTED_VALUE"""),"")</f>
        <v/>
      </c>
      <c r="G473" s="308" t="str">
        <f>IFERROR(__xludf.DUMMYFUNCTION("""COMPUTED_VALUE"""),"")</f>
        <v/>
      </c>
      <c r="H473" s="308"/>
      <c r="I473" s="317"/>
      <c r="J473" s="317"/>
      <c r="K473" s="317"/>
      <c r="L473" s="308"/>
      <c r="M473" s="308"/>
      <c r="N473" s="308"/>
      <c r="O473" s="308"/>
      <c r="P473" s="308"/>
      <c r="Q473" s="302"/>
      <c r="R473" s="302"/>
      <c r="S473" s="302"/>
      <c r="T473" s="302"/>
      <c r="U473" s="302"/>
      <c r="V473" s="302"/>
      <c r="W473" s="302"/>
      <c r="X473" s="302"/>
      <c r="Y473" s="302"/>
      <c r="Z473" s="302"/>
      <c r="AA473" s="302"/>
      <c r="AB473" s="302"/>
      <c r="AC473" s="302"/>
      <c r="AD473" s="302"/>
      <c r="AE473" s="302"/>
      <c r="AF473" s="302"/>
      <c r="AG473" s="302"/>
      <c r="AH473" s="302"/>
      <c r="AI473" s="329"/>
      <c r="AJ473" s="302"/>
      <c r="AK473" s="302"/>
      <c r="AL473" s="302"/>
      <c r="AM473" s="302"/>
      <c r="AN473" s="302"/>
      <c r="AO473" s="302"/>
      <c r="AP473" s="302"/>
      <c r="AQ473" s="302"/>
      <c r="AR473" s="302"/>
      <c r="AS473" s="302"/>
      <c r="AT473" s="302"/>
      <c r="AU473" s="302"/>
      <c r="AV473" s="302"/>
      <c r="AW473" s="302"/>
      <c r="AX473" s="302"/>
      <c r="AY473" s="302"/>
      <c r="AZ473" s="302"/>
      <c r="BA473" s="302"/>
    </row>
    <row r="474">
      <c r="A474" s="328"/>
      <c r="B474" s="328"/>
      <c r="C474" s="328"/>
      <c r="D474" s="51" t="b">
        <v>1</v>
      </c>
      <c r="E474" s="308"/>
      <c r="F474" s="308" t="str">
        <f>IFERROR(__xludf.DUMMYFUNCTION("""COMPUTED_VALUE"""),"")</f>
        <v/>
      </c>
      <c r="G474" s="308" t="str">
        <f>IFERROR(__xludf.DUMMYFUNCTION("""COMPUTED_VALUE"""),"")</f>
        <v/>
      </c>
      <c r="H474" s="308"/>
      <c r="I474" s="317"/>
      <c r="J474" s="317"/>
      <c r="K474" s="317"/>
      <c r="L474" s="308"/>
      <c r="M474" s="308"/>
      <c r="N474" s="308"/>
      <c r="O474" s="308"/>
      <c r="P474" s="308"/>
      <c r="Q474" s="302"/>
      <c r="R474" s="302"/>
      <c r="S474" s="302"/>
      <c r="T474" s="302"/>
      <c r="U474" s="302"/>
      <c r="V474" s="302"/>
      <c r="W474" s="302"/>
      <c r="X474" s="302"/>
      <c r="Y474" s="302"/>
      <c r="Z474" s="302"/>
      <c r="AA474" s="302"/>
      <c r="AB474" s="302"/>
      <c r="AC474" s="302"/>
      <c r="AD474" s="302"/>
      <c r="AE474" s="302"/>
      <c r="AF474" s="302"/>
      <c r="AG474" s="302"/>
      <c r="AH474" s="302"/>
      <c r="AI474" s="329"/>
      <c r="AJ474" s="302"/>
      <c r="AK474" s="302"/>
      <c r="AL474" s="302"/>
      <c r="AM474" s="302"/>
      <c r="AN474" s="302"/>
      <c r="AO474" s="302"/>
      <c r="AP474" s="302"/>
      <c r="AQ474" s="302"/>
      <c r="AR474" s="302"/>
      <c r="AS474" s="302"/>
      <c r="AT474" s="302"/>
      <c r="AU474" s="302"/>
      <c r="AV474" s="302"/>
      <c r="AW474" s="302"/>
      <c r="AX474" s="302"/>
      <c r="AY474" s="302"/>
      <c r="AZ474" s="302"/>
      <c r="BA474" s="302"/>
    </row>
    <row r="475">
      <c r="A475" s="328"/>
      <c r="B475" s="328"/>
      <c r="C475" s="328"/>
      <c r="D475" s="51" t="b">
        <v>1</v>
      </c>
      <c r="E475" s="308"/>
      <c r="F475" s="308" t="str">
        <f>IFERROR(__xludf.DUMMYFUNCTION("""COMPUTED_VALUE"""),"")</f>
        <v/>
      </c>
      <c r="G475" s="308" t="str">
        <f>IFERROR(__xludf.DUMMYFUNCTION("""COMPUTED_VALUE"""),"")</f>
        <v/>
      </c>
      <c r="H475" s="308"/>
      <c r="I475" s="317"/>
      <c r="J475" s="317"/>
      <c r="K475" s="317"/>
      <c r="L475" s="308"/>
      <c r="M475" s="308"/>
      <c r="N475" s="308"/>
      <c r="O475" s="308"/>
      <c r="P475" s="308"/>
      <c r="Q475" s="302"/>
      <c r="R475" s="302"/>
      <c r="S475" s="302"/>
      <c r="T475" s="302"/>
      <c r="U475" s="302"/>
      <c r="V475" s="302"/>
      <c r="W475" s="302"/>
      <c r="X475" s="302"/>
      <c r="Y475" s="302"/>
      <c r="Z475" s="302"/>
      <c r="AA475" s="302"/>
      <c r="AB475" s="302"/>
      <c r="AC475" s="302"/>
      <c r="AD475" s="302"/>
      <c r="AE475" s="302"/>
      <c r="AF475" s="302"/>
      <c r="AG475" s="302"/>
      <c r="AH475" s="302"/>
      <c r="AI475" s="329"/>
      <c r="AJ475" s="302"/>
      <c r="AK475" s="302"/>
      <c r="AL475" s="302"/>
      <c r="AM475" s="302"/>
      <c r="AN475" s="302"/>
      <c r="AO475" s="302"/>
      <c r="AP475" s="302"/>
      <c r="AQ475" s="302"/>
      <c r="AR475" s="302"/>
      <c r="AS475" s="302"/>
      <c r="AT475" s="302"/>
      <c r="AU475" s="302"/>
      <c r="AV475" s="302"/>
      <c r="AW475" s="302"/>
      <c r="AX475" s="302"/>
      <c r="AY475" s="302"/>
      <c r="AZ475" s="302"/>
      <c r="BA475" s="302"/>
    </row>
    <row r="476">
      <c r="A476" s="328"/>
      <c r="B476" s="328"/>
      <c r="C476" s="328"/>
      <c r="D476" s="51" t="b">
        <v>1</v>
      </c>
      <c r="E476" s="308"/>
      <c r="F476" s="308" t="str">
        <f>IFERROR(__xludf.DUMMYFUNCTION("""COMPUTED_VALUE"""),"")</f>
        <v/>
      </c>
      <c r="G476" s="308" t="str">
        <f>IFERROR(__xludf.DUMMYFUNCTION("""COMPUTED_VALUE"""),"")</f>
        <v/>
      </c>
      <c r="H476" s="308"/>
      <c r="I476" s="317"/>
      <c r="J476" s="317"/>
      <c r="K476" s="317"/>
      <c r="L476" s="308"/>
      <c r="M476" s="308"/>
      <c r="N476" s="308"/>
      <c r="O476" s="308"/>
      <c r="P476" s="308"/>
      <c r="Q476" s="302"/>
      <c r="R476" s="302"/>
      <c r="S476" s="302"/>
      <c r="T476" s="302"/>
      <c r="U476" s="302"/>
      <c r="V476" s="302"/>
      <c r="W476" s="302"/>
      <c r="X476" s="302"/>
      <c r="Y476" s="302"/>
      <c r="Z476" s="302"/>
      <c r="AA476" s="302"/>
      <c r="AB476" s="302"/>
      <c r="AC476" s="302"/>
      <c r="AD476" s="302"/>
      <c r="AE476" s="302"/>
      <c r="AF476" s="302"/>
      <c r="AG476" s="302"/>
      <c r="AH476" s="302"/>
      <c r="AI476" s="329"/>
      <c r="AJ476" s="302"/>
      <c r="AK476" s="302"/>
      <c r="AL476" s="302"/>
      <c r="AM476" s="302"/>
      <c r="AN476" s="302"/>
      <c r="AO476" s="302"/>
      <c r="AP476" s="302"/>
      <c r="AQ476" s="302"/>
      <c r="AR476" s="302"/>
      <c r="AS476" s="302"/>
      <c r="AT476" s="302"/>
      <c r="AU476" s="302"/>
      <c r="AV476" s="302"/>
      <c r="AW476" s="302"/>
      <c r="AX476" s="302"/>
      <c r="AY476" s="302"/>
      <c r="AZ476" s="302"/>
      <c r="BA476" s="302"/>
    </row>
    <row r="477">
      <c r="A477" s="328"/>
      <c r="B477" s="328"/>
      <c r="C477" s="328"/>
      <c r="D477" s="51" t="b">
        <v>1</v>
      </c>
      <c r="E477" s="308"/>
      <c r="F477" s="308" t="str">
        <f>IFERROR(__xludf.DUMMYFUNCTION("""COMPUTED_VALUE"""),"")</f>
        <v/>
      </c>
      <c r="G477" s="308" t="str">
        <f>IFERROR(__xludf.DUMMYFUNCTION("""COMPUTED_VALUE"""),"")</f>
        <v/>
      </c>
      <c r="H477" s="308"/>
      <c r="I477" s="317"/>
      <c r="J477" s="317"/>
      <c r="K477" s="317"/>
      <c r="L477" s="308"/>
      <c r="M477" s="308"/>
      <c r="N477" s="308"/>
      <c r="O477" s="308"/>
      <c r="P477" s="308"/>
      <c r="Q477" s="302"/>
      <c r="R477" s="302"/>
      <c r="S477" s="302"/>
      <c r="T477" s="302"/>
      <c r="U477" s="302"/>
      <c r="V477" s="302"/>
      <c r="W477" s="302"/>
      <c r="X477" s="302"/>
      <c r="Y477" s="302"/>
      <c r="Z477" s="302"/>
      <c r="AA477" s="302"/>
      <c r="AB477" s="302"/>
      <c r="AC477" s="302"/>
      <c r="AD477" s="302"/>
      <c r="AE477" s="302"/>
      <c r="AF477" s="302"/>
      <c r="AG477" s="302"/>
      <c r="AH477" s="302"/>
      <c r="AI477" s="329"/>
      <c r="AJ477" s="302"/>
      <c r="AK477" s="302"/>
      <c r="AL477" s="302"/>
      <c r="AM477" s="302"/>
      <c r="AN477" s="302"/>
      <c r="AO477" s="302"/>
      <c r="AP477" s="302"/>
      <c r="AQ477" s="302"/>
      <c r="AR477" s="302"/>
      <c r="AS477" s="302"/>
      <c r="AT477" s="302"/>
      <c r="AU477" s="302"/>
      <c r="AV477" s="302"/>
      <c r="AW477" s="302"/>
      <c r="AX477" s="302"/>
      <c r="AY477" s="302"/>
      <c r="AZ477" s="302"/>
      <c r="BA477" s="302"/>
    </row>
    <row r="478">
      <c r="A478" s="328"/>
      <c r="B478" s="328"/>
      <c r="C478" s="328"/>
      <c r="D478" s="51" t="b">
        <v>1</v>
      </c>
      <c r="E478" s="308"/>
      <c r="F478" s="308" t="str">
        <f>IFERROR(__xludf.DUMMYFUNCTION("""COMPUTED_VALUE"""),"")</f>
        <v/>
      </c>
      <c r="G478" s="308" t="str">
        <f>IFERROR(__xludf.DUMMYFUNCTION("""COMPUTED_VALUE"""),"")</f>
        <v/>
      </c>
      <c r="H478" s="308"/>
      <c r="I478" s="317"/>
      <c r="J478" s="317"/>
      <c r="K478" s="317"/>
      <c r="L478" s="308"/>
      <c r="M478" s="308"/>
      <c r="N478" s="308"/>
      <c r="O478" s="308"/>
      <c r="P478" s="308"/>
      <c r="Q478" s="302"/>
      <c r="R478" s="302"/>
      <c r="S478" s="302"/>
      <c r="T478" s="302"/>
      <c r="U478" s="302"/>
      <c r="V478" s="302"/>
      <c r="W478" s="302"/>
      <c r="X478" s="302"/>
      <c r="Y478" s="302"/>
      <c r="Z478" s="302"/>
      <c r="AA478" s="302"/>
      <c r="AB478" s="302"/>
      <c r="AC478" s="302"/>
      <c r="AD478" s="302"/>
      <c r="AE478" s="302"/>
      <c r="AF478" s="302"/>
      <c r="AG478" s="302"/>
      <c r="AH478" s="302"/>
      <c r="AI478" s="329"/>
      <c r="AJ478" s="302"/>
      <c r="AK478" s="302"/>
      <c r="AL478" s="302"/>
      <c r="AM478" s="302"/>
      <c r="AN478" s="302"/>
      <c r="AO478" s="302"/>
      <c r="AP478" s="302"/>
      <c r="AQ478" s="302"/>
      <c r="AR478" s="302"/>
      <c r="AS478" s="302"/>
      <c r="AT478" s="302"/>
      <c r="AU478" s="302"/>
      <c r="AV478" s="302"/>
      <c r="AW478" s="302"/>
      <c r="AX478" s="302"/>
      <c r="AY478" s="302"/>
      <c r="AZ478" s="302"/>
      <c r="BA478" s="302"/>
    </row>
    <row r="479">
      <c r="A479" s="328"/>
      <c r="B479" s="328"/>
      <c r="C479" s="328"/>
      <c r="D479" s="51" t="b">
        <v>1</v>
      </c>
      <c r="E479" s="308"/>
      <c r="F479" s="308" t="str">
        <f>IFERROR(__xludf.DUMMYFUNCTION("""COMPUTED_VALUE"""),"")</f>
        <v/>
      </c>
      <c r="G479" s="308" t="str">
        <f>IFERROR(__xludf.DUMMYFUNCTION("""COMPUTED_VALUE"""),"")</f>
        <v/>
      </c>
      <c r="H479" s="308"/>
      <c r="I479" s="317"/>
      <c r="J479" s="317"/>
      <c r="K479" s="317"/>
      <c r="L479" s="308"/>
      <c r="M479" s="308"/>
      <c r="N479" s="308"/>
      <c r="O479" s="308"/>
      <c r="P479" s="308"/>
      <c r="Q479" s="302"/>
      <c r="R479" s="302"/>
      <c r="S479" s="302"/>
      <c r="T479" s="302"/>
      <c r="U479" s="302"/>
      <c r="V479" s="302"/>
      <c r="W479" s="302"/>
      <c r="X479" s="302"/>
      <c r="Y479" s="302"/>
      <c r="Z479" s="302"/>
      <c r="AA479" s="302"/>
      <c r="AB479" s="302"/>
      <c r="AC479" s="302"/>
      <c r="AD479" s="302"/>
      <c r="AE479" s="302"/>
      <c r="AF479" s="302"/>
      <c r="AG479" s="302"/>
      <c r="AH479" s="302"/>
      <c r="AI479" s="329"/>
      <c r="AJ479" s="302"/>
      <c r="AK479" s="302"/>
      <c r="AL479" s="302"/>
      <c r="AM479" s="302"/>
      <c r="AN479" s="302"/>
      <c r="AO479" s="302"/>
      <c r="AP479" s="302"/>
      <c r="AQ479" s="302"/>
      <c r="AR479" s="302"/>
      <c r="AS479" s="302"/>
      <c r="AT479" s="302"/>
      <c r="AU479" s="302"/>
      <c r="AV479" s="302"/>
      <c r="AW479" s="302"/>
      <c r="AX479" s="302"/>
      <c r="AY479" s="302"/>
      <c r="AZ479" s="302"/>
      <c r="BA479" s="302"/>
    </row>
    <row r="480">
      <c r="A480" s="328"/>
      <c r="B480" s="328"/>
      <c r="C480" s="328"/>
      <c r="D480" s="51" t="b">
        <v>1</v>
      </c>
      <c r="E480" s="308"/>
      <c r="F480" s="308" t="str">
        <f>IFERROR(__xludf.DUMMYFUNCTION("""COMPUTED_VALUE"""),"")</f>
        <v/>
      </c>
      <c r="G480" s="308" t="str">
        <f>IFERROR(__xludf.DUMMYFUNCTION("""COMPUTED_VALUE"""),"")</f>
        <v/>
      </c>
      <c r="H480" s="308"/>
      <c r="I480" s="317"/>
      <c r="J480" s="317"/>
      <c r="K480" s="317"/>
      <c r="L480" s="308"/>
      <c r="M480" s="308"/>
      <c r="N480" s="308"/>
      <c r="O480" s="308"/>
      <c r="P480" s="308"/>
      <c r="Q480" s="302"/>
      <c r="R480" s="302"/>
      <c r="S480" s="302"/>
      <c r="T480" s="302"/>
      <c r="U480" s="302"/>
      <c r="V480" s="302"/>
      <c r="W480" s="302"/>
      <c r="X480" s="302"/>
      <c r="Y480" s="302"/>
      <c r="Z480" s="302"/>
      <c r="AA480" s="302"/>
      <c r="AB480" s="302"/>
      <c r="AC480" s="302"/>
      <c r="AD480" s="302"/>
      <c r="AE480" s="302"/>
      <c r="AF480" s="302"/>
      <c r="AG480" s="302"/>
      <c r="AH480" s="302"/>
      <c r="AI480" s="329"/>
      <c r="AJ480" s="302"/>
      <c r="AK480" s="302"/>
      <c r="AL480" s="302"/>
      <c r="AM480" s="302"/>
      <c r="AN480" s="302"/>
      <c r="AO480" s="302"/>
      <c r="AP480" s="302"/>
      <c r="AQ480" s="302"/>
      <c r="AR480" s="302"/>
      <c r="AS480" s="302"/>
      <c r="AT480" s="302"/>
      <c r="AU480" s="302"/>
      <c r="AV480" s="302"/>
      <c r="AW480" s="302"/>
      <c r="AX480" s="302"/>
      <c r="AY480" s="302"/>
      <c r="AZ480" s="302"/>
      <c r="BA480" s="302"/>
    </row>
    <row r="481">
      <c r="A481" s="328"/>
      <c r="B481" s="328"/>
      <c r="C481" s="328"/>
      <c r="D481" s="51" t="b">
        <v>1</v>
      </c>
      <c r="E481" s="308"/>
      <c r="F481" s="308" t="str">
        <f>IFERROR(__xludf.DUMMYFUNCTION("""COMPUTED_VALUE"""),"")</f>
        <v/>
      </c>
      <c r="G481" s="308" t="str">
        <f>IFERROR(__xludf.DUMMYFUNCTION("""COMPUTED_VALUE"""),"")</f>
        <v/>
      </c>
      <c r="H481" s="308"/>
      <c r="I481" s="317"/>
      <c r="J481" s="317"/>
      <c r="K481" s="317"/>
      <c r="L481" s="308"/>
      <c r="M481" s="308"/>
      <c r="N481" s="308"/>
      <c r="O481" s="308"/>
      <c r="P481" s="308"/>
      <c r="Q481" s="302"/>
      <c r="R481" s="302"/>
      <c r="S481" s="302"/>
      <c r="T481" s="302"/>
      <c r="U481" s="302"/>
      <c r="V481" s="302"/>
      <c r="W481" s="302"/>
      <c r="X481" s="302"/>
      <c r="Y481" s="302"/>
      <c r="Z481" s="302"/>
      <c r="AA481" s="302"/>
      <c r="AB481" s="302"/>
      <c r="AC481" s="302"/>
      <c r="AD481" s="302"/>
      <c r="AE481" s="302"/>
      <c r="AF481" s="302"/>
      <c r="AG481" s="302"/>
      <c r="AH481" s="302"/>
      <c r="AI481" s="329"/>
      <c r="AJ481" s="302"/>
      <c r="AK481" s="302"/>
      <c r="AL481" s="302"/>
      <c r="AM481" s="302"/>
      <c r="AN481" s="302"/>
      <c r="AO481" s="302"/>
      <c r="AP481" s="302"/>
      <c r="AQ481" s="302"/>
      <c r="AR481" s="302"/>
      <c r="AS481" s="302"/>
      <c r="AT481" s="302"/>
      <c r="AU481" s="302"/>
      <c r="AV481" s="302"/>
      <c r="AW481" s="302"/>
      <c r="AX481" s="302"/>
      <c r="AY481" s="302"/>
      <c r="AZ481" s="302"/>
      <c r="BA481" s="302"/>
    </row>
    <row r="482">
      <c r="A482" s="328"/>
      <c r="B482" s="328"/>
      <c r="C482" s="328"/>
      <c r="D482" s="51" t="b">
        <v>1</v>
      </c>
      <c r="E482" s="308"/>
      <c r="F482" s="308" t="str">
        <f>IFERROR(__xludf.DUMMYFUNCTION("""COMPUTED_VALUE"""),"")</f>
        <v/>
      </c>
      <c r="G482" s="308" t="str">
        <f>IFERROR(__xludf.DUMMYFUNCTION("""COMPUTED_VALUE"""),"")</f>
        <v/>
      </c>
      <c r="H482" s="308"/>
      <c r="I482" s="317"/>
      <c r="J482" s="317"/>
      <c r="K482" s="317"/>
      <c r="L482" s="308"/>
      <c r="M482" s="308"/>
      <c r="N482" s="308"/>
      <c r="O482" s="308"/>
      <c r="P482" s="308"/>
      <c r="Q482" s="302"/>
      <c r="R482" s="302"/>
      <c r="S482" s="302"/>
      <c r="T482" s="302"/>
      <c r="U482" s="302"/>
      <c r="V482" s="302"/>
      <c r="W482" s="302"/>
      <c r="X482" s="302"/>
      <c r="Y482" s="302"/>
      <c r="Z482" s="302"/>
      <c r="AA482" s="302"/>
      <c r="AB482" s="302"/>
      <c r="AC482" s="302"/>
      <c r="AD482" s="302"/>
      <c r="AE482" s="302"/>
      <c r="AF482" s="302"/>
      <c r="AG482" s="302"/>
      <c r="AH482" s="302"/>
      <c r="AI482" s="329"/>
      <c r="AJ482" s="302"/>
      <c r="AK482" s="302"/>
      <c r="AL482" s="302"/>
      <c r="AM482" s="302"/>
      <c r="AN482" s="302"/>
      <c r="AO482" s="302"/>
      <c r="AP482" s="302"/>
      <c r="AQ482" s="302"/>
      <c r="AR482" s="302"/>
      <c r="AS482" s="302"/>
      <c r="AT482" s="302"/>
      <c r="AU482" s="302"/>
      <c r="AV482" s="302"/>
      <c r="AW482" s="302"/>
      <c r="AX482" s="302"/>
      <c r="AY482" s="302"/>
      <c r="AZ482" s="302"/>
      <c r="BA482" s="302"/>
    </row>
    <row r="483">
      <c r="A483" s="328"/>
      <c r="B483" s="328"/>
      <c r="C483" s="328"/>
      <c r="D483" s="51" t="b">
        <v>1</v>
      </c>
      <c r="E483" s="308"/>
      <c r="F483" s="308" t="str">
        <f>IFERROR(__xludf.DUMMYFUNCTION("""COMPUTED_VALUE"""),"")</f>
        <v/>
      </c>
      <c r="G483" s="308" t="str">
        <f>IFERROR(__xludf.DUMMYFUNCTION("""COMPUTED_VALUE"""),"")</f>
        <v/>
      </c>
      <c r="H483" s="308"/>
      <c r="I483" s="317"/>
      <c r="J483" s="317"/>
      <c r="K483" s="317"/>
      <c r="L483" s="308"/>
      <c r="M483" s="308"/>
      <c r="N483" s="308"/>
      <c r="O483" s="308"/>
      <c r="P483" s="308"/>
      <c r="Q483" s="302"/>
      <c r="R483" s="302"/>
      <c r="S483" s="302"/>
      <c r="T483" s="302"/>
      <c r="U483" s="302"/>
      <c r="V483" s="302"/>
      <c r="W483" s="302"/>
      <c r="X483" s="302"/>
      <c r="Y483" s="302"/>
      <c r="Z483" s="302"/>
      <c r="AA483" s="302"/>
      <c r="AB483" s="302"/>
      <c r="AC483" s="302"/>
      <c r="AD483" s="302"/>
      <c r="AE483" s="302"/>
      <c r="AF483" s="302"/>
      <c r="AG483" s="302"/>
      <c r="AH483" s="302"/>
      <c r="AI483" s="329"/>
      <c r="AJ483" s="302"/>
      <c r="AK483" s="302"/>
      <c r="AL483" s="302"/>
      <c r="AM483" s="302"/>
      <c r="AN483" s="302"/>
      <c r="AO483" s="302"/>
      <c r="AP483" s="302"/>
      <c r="AQ483" s="302"/>
      <c r="AR483" s="302"/>
      <c r="AS483" s="302"/>
      <c r="AT483" s="302"/>
      <c r="AU483" s="302"/>
      <c r="AV483" s="302"/>
      <c r="AW483" s="302"/>
      <c r="AX483" s="302"/>
      <c r="AY483" s="302"/>
      <c r="AZ483" s="302"/>
      <c r="BA483" s="302"/>
    </row>
    <row r="484">
      <c r="A484" s="328"/>
      <c r="B484" s="328"/>
      <c r="C484" s="328"/>
      <c r="D484" s="51" t="b">
        <v>1</v>
      </c>
      <c r="E484" s="308"/>
      <c r="F484" s="308" t="str">
        <f>IFERROR(__xludf.DUMMYFUNCTION("""COMPUTED_VALUE"""),"")</f>
        <v/>
      </c>
      <c r="G484" s="308" t="str">
        <f>IFERROR(__xludf.DUMMYFUNCTION("""COMPUTED_VALUE"""),"")</f>
        <v/>
      </c>
      <c r="H484" s="308"/>
      <c r="I484" s="317"/>
      <c r="J484" s="317"/>
      <c r="K484" s="317"/>
      <c r="L484" s="308"/>
      <c r="M484" s="308"/>
      <c r="N484" s="308"/>
      <c r="O484" s="308"/>
      <c r="P484" s="308"/>
      <c r="Q484" s="302"/>
      <c r="R484" s="302"/>
      <c r="S484" s="302"/>
      <c r="T484" s="302"/>
      <c r="U484" s="302"/>
      <c r="V484" s="302"/>
      <c r="W484" s="302"/>
      <c r="X484" s="302"/>
      <c r="Y484" s="302"/>
      <c r="Z484" s="302"/>
      <c r="AA484" s="302"/>
      <c r="AB484" s="302"/>
      <c r="AC484" s="302"/>
      <c r="AD484" s="302"/>
      <c r="AE484" s="302"/>
      <c r="AF484" s="302"/>
      <c r="AG484" s="302"/>
      <c r="AH484" s="302"/>
      <c r="AI484" s="329"/>
      <c r="AJ484" s="302"/>
      <c r="AK484" s="302"/>
      <c r="AL484" s="302"/>
      <c r="AM484" s="302"/>
      <c r="AN484" s="302"/>
      <c r="AO484" s="302"/>
      <c r="AP484" s="302"/>
      <c r="AQ484" s="302"/>
      <c r="AR484" s="302"/>
      <c r="AS484" s="302"/>
      <c r="AT484" s="302"/>
      <c r="AU484" s="302"/>
      <c r="AV484" s="302"/>
      <c r="AW484" s="302"/>
      <c r="AX484" s="302"/>
      <c r="AY484" s="302"/>
      <c r="AZ484" s="302"/>
      <c r="BA484" s="302"/>
    </row>
    <row r="485">
      <c r="A485" s="328"/>
      <c r="B485" s="328"/>
      <c r="C485" s="328"/>
      <c r="D485" s="51" t="b">
        <v>1</v>
      </c>
      <c r="E485" s="308"/>
      <c r="F485" s="308" t="str">
        <f>IFERROR(__xludf.DUMMYFUNCTION("""COMPUTED_VALUE"""),"")</f>
        <v/>
      </c>
      <c r="G485" s="308" t="str">
        <f>IFERROR(__xludf.DUMMYFUNCTION("""COMPUTED_VALUE"""),"")</f>
        <v/>
      </c>
      <c r="H485" s="308"/>
      <c r="I485" s="317"/>
      <c r="J485" s="317"/>
      <c r="K485" s="317"/>
      <c r="L485" s="308"/>
      <c r="M485" s="308"/>
      <c r="N485" s="308"/>
      <c r="O485" s="308"/>
      <c r="P485" s="308"/>
      <c r="Q485" s="302"/>
      <c r="R485" s="302"/>
      <c r="S485" s="302"/>
      <c r="T485" s="302"/>
      <c r="U485" s="302"/>
      <c r="V485" s="302"/>
      <c r="W485" s="302"/>
      <c r="X485" s="302"/>
      <c r="Y485" s="302"/>
      <c r="Z485" s="302"/>
      <c r="AA485" s="302"/>
      <c r="AB485" s="302"/>
      <c r="AC485" s="302"/>
      <c r="AD485" s="302"/>
      <c r="AE485" s="302"/>
      <c r="AF485" s="302"/>
      <c r="AG485" s="302"/>
      <c r="AH485" s="302"/>
      <c r="AI485" s="329"/>
      <c r="AJ485" s="302"/>
      <c r="AK485" s="302"/>
      <c r="AL485" s="302"/>
      <c r="AM485" s="302"/>
      <c r="AN485" s="302"/>
      <c r="AO485" s="302"/>
      <c r="AP485" s="302"/>
      <c r="AQ485" s="302"/>
      <c r="AR485" s="302"/>
      <c r="AS485" s="302"/>
      <c r="AT485" s="302"/>
      <c r="AU485" s="302"/>
      <c r="AV485" s="302"/>
      <c r="AW485" s="302"/>
      <c r="AX485" s="302"/>
      <c r="AY485" s="302"/>
      <c r="AZ485" s="302"/>
      <c r="BA485" s="302"/>
    </row>
    <row r="486">
      <c r="A486" s="328"/>
      <c r="B486" s="328"/>
      <c r="C486" s="328"/>
      <c r="D486" s="51" t="b">
        <v>1</v>
      </c>
      <c r="E486" s="308"/>
      <c r="F486" s="308" t="str">
        <f>IFERROR(__xludf.DUMMYFUNCTION("""COMPUTED_VALUE"""),"")</f>
        <v/>
      </c>
      <c r="G486" s="308" t="str">
        <f>IFERROR(__xludf.DUMMYFUNCTION("""COMPUTED_VALUE"""),"")</f>
        <v/>
      </c>
      <c r="H486" s="308"/>
      <c r="I486" s="317"/>
      <c r="J486" s="317"/>
      <c r="K486" s="317"/>
      <c r="L486" s="308"/>
      <c r="M486" s="308"/>
      <c r="N486" s="308"/>
      <c r="O486" s="308"/>
      <c r="P486" s="308"/>
      <c r="Q486" s="302"/>
      <c r="R486" s="302"/>
      <c r="S486" s="302"/>
      <c r="T486" s="302"/>
      <c r="U486" s="302"/>
      <c r="V486" s="302"/>
      <c r="W486" s="302"/>
      <c r="X486" s="302"/>
      <c r="Y486" s="302"/>
      <c r="Z486" s="302"/>
      <c r="AA486" s="302"/>
      <c r="AB486" s="302"/>
      <c r="AC486" s="302"/>
      <c r="AD486" s="302"/>
      <c r="AE486" s="302"/>
      <c r="AF486" s="302"/>
      <c r="AG486" s="302"/>
      <c r="AH486" s="302"/>
      <c r="AI486" s="329"/>
      <c r="AJ486" s="302"/>
      <c r="AK486" s="302"/>
      <c r="AL486" s="302"/>
      <c r="AM486" s="302"/>
      <c r="AN486" s="302"/>
      <c r="AO486" s="302"/>
      <c r="AP486" s="302"/>
      <c r="AQ486" s="302"/>
      <c r="AR486" s="302"/>
      <c r="AS486" s="302"/>
      <c r="AT486" s="302"/>
      <c r="AU486" s="302"/>
      <c r="AV486" s="302"/>
      <c r="AW486" s="302"/>
      <c r="AX486" s="302"/>
      <c r="AY486" s="302"/>
      <c r="AZ486" s="302"/>
      <c r="BA486" s="302"/>
    </row>
    <row r="487">
      <c r="A487" s="328"/>
      <c r="B487" s="328"/>
      <c r="C487" s="328"/>
      <c r="D487" s="51" t="b">
        <v>1</v>
      </c>
      <c r="E487" s="308"/>
      <c r="F487" s="308" t="str">
        <f>IFERROR(__xludf.DUMMYFUNCTION("""COMPUTED_VALUE"""),"")</f>
        <v/>
      </c>
      <c r="G487" s="308" t="str">
        <f>IFERROR(__xludf.DUMMYFUNCTION("""COMPUTED_VALUE"""),"")</f>
        <v/>
      </c>
      <c r="H487" s="308"/>
      <c r="I487" s="317"/>
      <c r="J487" s="317"/>
      <c r="K487" s="317"/>
      <c r="L487" s="308"/>
      <c r="M487" s="308"/>
      <c r="N487" s="308"/>
      <c r="O487" s="308"/>
      <c r="P487" s="308"/>
      <c r="Q487" s="302"/>
      <c r="R487" s="302"/>
      <c r="S487" s="302"/>
      <c r="T487" s="302"/>
      <c r="U487" s="302"/>
      <c r="V487" s="302"/>
      <c r="W487" s="302"/>
      <c r="X487" s="302"/>
      <c r="Y487" s="302"/>
      <c r="Z487" s="302"/>
      <c r="AA487" s="302"/>
      <c r="AB487" s="302"/>
      <c r="AC487" s="302"/>
      <c r="AD487" s="302"/>
      <c r="AE487" s="302"/>
      <c r="AF487" s="302"/>
      <c r="AG487" s="302"/>
      <c r="AH487" s="302"/>
      <c r="AI487" s="329"/>
      <c r="AJ487" s="302"/>
      <c r="AK487" s="302"/>
      <c r="AL487" s="302"/>
      <c r="AM487" s="302"/>
      <c r="AN487" s="302"/>
      <c r="AO487" s="302"/>
      <c r="AP487" s="302"/>
      <c r="AQ487" s="302"/>
      <c r="AR487" s="302"/>
      <c r="AS487" s="302"/>
      <c r="AT487" s="302"/>
      <c r="AU487" s="302"/>
      <c r="AV487" s="302"/>
      <c r="AW487" s="302"/>
      <c r="AX487" s="302"/>
      <c r="AY487" s="302"/>
      <c r="AZ487" s="302"/>
      <c r="BA487" s="302"/>
    </row>
    <row r="488">
      <c r="A488" s="328"/>
      <c r="B488" s="328"/>
      <c r="C488" s="328"/>
      <c r="D488" s="51" t="b">
        <v>1</v>
      </c>
      <c r="E488" s="308"/>
      <c r="F488" s="308" t="str">
        <f>IFERROR(__xludf.DUMMYFUNCTION("""COMPUTED_VALUE"""),"")</f>
        <v/>
      </c>
      <c r="G488" s="308" t="str">
        <f>IFERROR(__xludf.DUMMYFUNCTION("""COMPUTED_VALUE"""),"")</f>
        <v/>
      </c>
      <c r="H488" s="308"/>
      <c r="I488" s="317"/>
      <c r="J488" s="317"/>
      <c r="K488" s="317"/>
      <c r="L488" s="308"/>
      <c r="M488" s="308"/>
      <c r="N488" s="308"/>
      <c r="O488" s="308"/>
      <c r="P488" s="308"/>
      <c r="Q488" s="302"/>
      <c r="R488" s="302"/>
      <c r="S488" s="302"/>
      <c r="T488" s="302"/>
      <c r="U488" s="302"/>
      <c r="V488" s="302"/>
      <c r="W488" s="302"/>
      <c r="X488" s="302"/>
      <c r="Y488" s="302"/>
      <c r="Z488" s="302"/>
      <c r="AA488" s="302"/>
      <c r="AB488" s="302"/>
      <c r="AC488" s="302"/>
      <c r="AD488" s="302"/>
      <c r="AE488" s="302"/>
      <c r="AF488" s="302"/>
      <c r="AG488" s="302"/>
      <c r="AH488" s="302"/>
      <c r="AI488" s="329"/>
      <c r="AJ488" s="302"/>
      <c r="AK488" s="302"/>
      <c r="AL488" s="302"/>
      <c r="AM488" s="302"/>
      <c r="AN488" s="302"/>
      <c r="AO488" s="302"/>
      <c r="AP488" s="302"/>
      <c r="AQ488" s="302"/>
      <c r="AR488" s="302"/>
      <c r="AS488" s="302"/>
      <c r="AT488" s="302"/>
      <c r="AU488" s="302"/>
      <c r="AV488" s="302"/>
      <c r="AW488" s="302"/>
      <c r="AX488" s="302"/>
      <c r="AY488" s="302"/>
      <c r="AZ488" s="302"/>
      <c r="BA488" s="302"/>
    </row>
    <row r="489">
      <c r="A489" s="328"/>
      <c r="B489" s="328"/>
      <c r="C489" s="328"/>
      <c r="D489" s="51" t="b">
        <v>1</v>
      </c>
      <c r="E489" s="308"/>
      <c r="F489" s="308" t="str">
        <f>IFERROR(__xludf.DUMMYFUNCTION("""COMPUTED_VALUE"""),"")</f>
        <v/>
      </c>
      <c r="G489" s="308" t="str">
        <f>IFERROR(__xludf.DUMMYFUNCTION("""COMPUTED_VALUE"""),"")</f>
        <v/>
      </c>
      <c r="H489" s="308"/>
      <c r="I489" s="317"/>
      <c r="J489" s="317"/>
      <c r="K489" s="317"/>
      <c r="L489" s="308"/>
      <c r="M489" s="308"/>
      <c r="N489" s="308"/>
      <c r="O489" s="308"/>
      <c r="P489" s="308"/>
      <c r="Q489" s="302"/>
      <c r="R489" s="302"/>
      <c r="S489" s="302"/>
      <c r="T489" s="302"/>
      <c r="U489" s="302"/>
      <c r="V489" s="302"/>
      <c r="W489" s="302"/>
      <c r="X489" s="302"/>
      <c r="Y489" s="302"/>
      <c r="Z489" s="302"/>
      <c r="AA489" s="302"/>
      <c r="AB489" s="302"/>
      <c r="AC489" s="302"/>
      <c r="AD489" s="302"/>
      <c r="AE489" s="302"/>
      <c r="AF489" s="302"/>
      <c r="AG489" s="302"/>
      <c r="AH489" s="302"/>
      <c r="AI489" s="329"/>
      <c r="AJ489" s="302"/>
      <c r="AK489" s="302"/>
      <c r="AL489" s="302"/>
      <c r="AM489" s="302"/>
      <c r="AN489" s="302"/>
      <c r="AO489" s="302"/>
      <c r="AP489" s="302"/>
      <c r="AQ489" s="302"/>
      <c r="AR489" s="302"/>
      <c r="AS489" s="302"/>
      <c r="AT489" s="302"/>
      <c r="AU489" s="302"/>
      <c r="AV489" s="302"/>
      <c r="AW489" s="302"/>
      <c r="AX489" s="302"/>
      <c r="AY489" s="302"/>
      <c r="AZ489" s="302"/>
      <c r="BA489" s="302"/>
    </row>
    <row r="490">
      <c r="A490" s="328"/>
      <c r="B490" s="328"/>
      <c r="C490" s="328"/>
      <c r="D490" s="51" t="b">
        <v>1</v>
      </c>
      <c r="E490" s="308"/>
      <c r="F490" s="308" t="str">
        <f>IFERROR(__xludf.DUMMYFUNCTION("""COMPUTED_VALUE"""),"")</f>
        <v/>
      </c>
      <c r="G490" s="308" t="str">
        <f>IFERROR(__xludf.DUMMYFUNCTION("""COMPUTED_VALUE"""),"")</f>
        <v/>
      </c>
      <c r="H490" s="308"/>
      <c r="I490" s="317"/>
      <c r="J490" s="317"/>
      <c r="K490" s="317"/>
      <c r="L490" s="308"/>
      <c r="M490" s="308"/>
      <c r="N490" s="308"/>
      <c r="O490" s="308"/>
      <c r="P490" s="308"/>
      <c r="Q490" s="302"/>
      <c r="R490" s="302"/>
      <c r="S490" s="302"/>
      <c r="T490" s="302"/>
      <c r="U490" s="302"/>
      <c r="V490" s="302"/>
      <c r="W490" s="302"/>
      <c r="X490" s="302"/>
      <c r="Y490" s="302"/>
      <c r="Z490" s="302"/>
      <c r="AA490" s="302"/>
      <c r="AB490" s="302"/>
      <c r="AC490" s="302"/>
      <c r="AD490" s="302"/>
      <c r="AE490" s="302"/>
      <c r="AF490" s="302"/>
      <c r="AG490" s="302"/>
      <c r="AH490" s="302"/>
      <c r="AI490" s="329"/>
      <c r="AJ490" s="302"/>
      <c r="AK490" s="302"/>
      <c r="AL490" s="302"/>
      <c r="AM490" s="302"/>
      <c r="AN490" s="302"/>
      <c r="AO490" s="302"/>
      <c r="AP490" s="302"/>
      <c r="AQ490" s="302"/>
      <c r="AR490" s="302"/>
      <c r="AS490" s="302"/>
      <c r="AT490" s="302"/>
      <c r="AU490" s="302"/>
      <c r="AV490" s="302"/>
      <c r="AW490" s="302"/>
      <c r="AX490" s="302"/>
      <c r="AY490" s="302"/>
      <c r="AZ490" s="302"/>
      <c r="BA490" s="302"/>
    </row>
    <row r="491">
      <c r="A491" s="328"/>
      <c r="B491" s="328"/>
      <c r="C491" s="328"/>
      <c r="D491" s="51" t="b">
        <v>1</v>
      </c>
      <c r="E491" s="308"/>
      <c r="F491" s="308" t="str">
        <f>IFERROR(__xludf.DUMMYFUNCTION("""COMPUTED_VALUE"""),"")</f>
        <v/>
      </c>
      <c r="G491" s="308" t="str">
        <f>IFERROR(__xludf.DUMMYFUNCTION("""COMPUTED_VALUE"""),"")</f>
        <v/>
      </c>
      <c r="H491" s="308"/>
      <c r="I491" s="317"/>
      <c r="J491" s="317"/>
      <c r="K491" s="317"/>
      <c r="L491" s="308"/>
      <c r="M491" s="308"/>
      <c r="N491" s="308"/>
      <c r="O491" s="308"/>
      <c r="P491" s="308"/>
      <c r="Q491" s="302"/>
      <c r="R491" s="302"/>
      <c r="S491" s="302"/>
      <c r="T491" s="302"/>
      <c r="U491" s="302"/>
      <c r="V491" s="302"/>
      <c r="W491" s="302"/>
      <c r="X491" s="302"/>
      <c r="Y491" s="302"/>
      <c r="Z491" s="302"/>
      <c r="AA491" s="302"/>
      <c r="AB491" s="302"/>
      <c r="AC491" s="302"/>
      <c r="AD491" s="302"/>
      <c r="AE491" s="302"/>
      <c r="AF491" s="302"/>
      <c r="AG491" s="302"/>
      <c r="AH491" s="302"/>
      <c r="AI491" s="329"/>
      <c r="AJ491" s="302"/>
      <c r="AK491" s="302"/>
      <c r="AL491" s="302"/>
      <c r="AM491" s="302"/>
      <c r="AN491" s="302"/>
      <c r="AO491" s="302"/>
      <c r="AP491" s="302"/>
      <c r="AQ491" s="302"/>
      <c r="AR491" s="302"/>
      <c r="AS491" s="302"/>
      <c r="AT491" s="302"/>
      <c r="AU491" s="302"/>
      <c r="AV491" s="302"/>
      <c r="AW491" s="302"/>
      <c r="AX491" s="302"/>
      <c r="AY491" s="302"/>
      <c r="AZ491" s="302"/>
      <c r="BA491" s="302"/>
    </row>
    <row r="492">
      <c r="A492" s="328"/>
      <c r="B492" s="328"/>
      <c r="C492" s="328"/>
      <c r="D492" s="51" t="b">
        <v>1</v>
      </c>
      <c r="E492" s="308"/>
      <c r="F492" s="308" t="str">
        <f>IFERROR(__xludf.DUMMYFUNCTION("""COMPUTED_VALUE"""),"")</f>
        <v/>
      </c>
      <c r="G492" s="308" t="str">
        <f>IFERROR(__xludf.DUMMYFUNCTION("""COMPUTED_VALUE"""),"")</f>
        <v/>
      </c>
      <c r="H492" s="308"/>
      <c r="I492" s="317"/>
      <c r="J492" s="317"/>
      <c r="K492" s="317"/>
      <c r="L492" s="308"/>
      <c r="M492" s="308"/>
      <c r="N492" s="308"/>
      <c r="O492" s="308"/>
      <c r="P492" s="308"/>
      <c r="Q492" s="302"/>
      <c r="R492" s="302"/>
      <c r="S492" s="302"/>
      <c r="T492" s="302"/>
      <c r="U492" s="302"/>
      <c r="V492" s="302"/>
      <c r="W492" s="302"/>
      <c r="X492" s="302"/>
      <c r="Y492" s="302"/>
      <c r="Z492" s="302"/>
      <c r="AA492" s="302"/>
      <c r="AB492" s="302"/>
      <c r="AC492" s="302"/>
      <c r="AD492" s="302"/>
      <c r="AE492" s="302"/>
      <c r="AF492" s="302"/>
      <c r="AG492" s="302"/>
      <c r="AH492" s="302"/>
      <c r="AI492" s="329"/>
      <c r="AJ492" s="302"/>
      <c r="AK492" s="302"/>
      <c r="AL492" s="302"/>
      <c r="AM492" s="302"/>
      <c r="AN492" s="302"/>
      <c r="AO492" s="302"/>
      <c r="AP492" s="302"/>
      <c r="AQ492" s="302"/>
      <c r="AR492" s="302"/>
      <c r="AS492" s="302"/>
      <c r="AT492" s="302"/>
      <c r="AU492" s="302"/>
      <c r="AV492" s="302"/>
      <c r="AW492" s="302"/>
      <c r="AX492" s="302"/>
      <c r="AY492" s="302"/>
      <c r="AZ492" s="302"/>
      <c r="BA492" s="302"/>
    </row>
    <row r="493">
      <c r="A493" s="328"/>
      <c r="B493" s="328"/>
      <c r="C493" s="328"/>
      <c r="D493" s="51" t="b">
        <v>1</v>
      </c>
      <c r="E493" s="308"/>
      <c r="F493" s="308" t="str">
        <f>IFERROR(__xludf.DUMMYFUNCTION("""COMPUTED_VALUE"""),"")</f>
        <v/>
      </c>
      <c r="G493" s="308" t="str">
        <f>IFERROR(__xludf.DUMMYFUNCTION("""COMPUTED_VALUE"""),"")</f>
        <v/>
      </c>
      <c r="H493" s="308"/>
      <c r="I493" s="317"/>
      <c r="J493" s="317"/>
      <c r="K493" s="317"/>
      <c r="L493" s="308"/>
      <c r="M493" s="308"/>
      <c r="N493" s="308"/>
      <c r="O493" s="308"/>
      <c r="P493" s="308"/>
      <c r="Q493" s="302"/>
      <c r="R493" s="302"/>
      <c r="S493" s="302"/>
      <c r="T493" s="302"/>
      <c r="U493" s="302"/>
      <c r="V493" s="302"/>
      <c r="W493" s="302"/>
      <c r="X493" s="302"/>
      <c r="Y493" s="302"/>
      <c r="Z493" s="302"/>
      <c r="AA493" s="302"/>
      <c r="AB493" s="302"/>
      <c r="AC493" s="302"/>
      <c r="AD493" s="302"/>
      <c r="AE493" s="302"/>
      <c r="AF493" s="302"/>
      <c r="AG493" s="302"/>
      <c r="AH493" s="302"/>
      <c r="AI493" s="329"/>
      <c r="AJ493" s="302"/>
      <c r="AK493" s="302"/>
      <c r="AL493" s="302"/>
      <c r="AM493" s="302"/>
      <c r="AN493" s="302"/>
      <c r="AO493" s="302"/>
      <c r="AP493" s="302"/>
      <c r="AQ493" s="302"/>
      <c r="AR493" s="302"/>
      <c r="AS493" s="302"/>
      <c r="AT493" s="302"/>
      <c r="AU493" s="302"/>
      <c r="AV493" s="302"/>
      <c r="AW493" s="302"/>
      <c r="AX493" s="302"/>
      <c r="AY493" s="302"/>
      <c r="AZ493" s="302"/>
      <c r="BA493" s="302"/>
    </row>
    <row r="494">
      <c r="A494" s="328"/>
      <c r="B494" s="328"/>
      <c r="C494" s="328"/>
      <c r="D494" s="51" t="b">
        <v>1</v>
      </c>
      <c r="E494" s="308"/>
      <c r="F494" s="308" t="str">
        <f>IFERROR(__xludf.DUMMYFUNCTION("""COMPUTED_VALUE"""),"")</f>
        <v/>
      </c>
      <c r="G494" s="308" t="str">
        <f>IFERROR(__xludf.DUMMYFUNCTION("""COMPUTED_VALUE"""),"")</f>
        <v/>
      </c>
      <c r="H494" s="308"/>
      <c r="I494" s="317"/>
      <c r="J494" s="317"/>
      <c r="K494" s="317"/>
      <c r="L494" s="308"/>
      <c r="M494" s="308"/>
      <c r="N494" s="308"/>
      <c r="O494" s="308"/>
      <c r="P494" s="308"/>
      <c r="Q494" s="302"/>
      <c r="R494" s="302"/>
      <c r="S494" s="302"/>
      <c r="T494" s="302"/>
      <c r="U494" s="302"/>
      <c r="V494" s="302"/>
      <c r="W494" s="302"/>
      <c r="X494" s="302"/>
      <c r="Y494" s="302"/>
      <c r="Z494" s="302"/>
      <c r="AA494" s="302"/>
      <c r="AB494" s="302"/>
      <c r="AC494" s="302"/>
      <c r="AD494" s="302"/>
      <c r="AE494" s="302"/>
      <c r="AF494" s="302"/>
      <c r="AG494" s="302"/>
      <c r="AH494" s="302"/>
      <c r="AI494" s="329"/>
      <c r="AJ494" s="302"/>
      <c r="AK494" s="302"/>
      <c r="AL494" s="302"/>
      <c r="AM494" s="302"/>
      <c r="AN494" s="302"/>
      <c r="AO494" s="302"/>
      <c r="AP494" s="302"/>
      <c r="AQ494" s="302"/>
      <c r="AR494" s="302"/>
      <c r="AS494" s="302"/>
      <c r="AT494" s="302"/>
      <c r="AU494" s="302"/>
      <c r="AV494" s="302"/>
      <c r="AW494" s="302"/>
      <c r="AX494" s="302"/>
      <c r="AY494" s="302"/>
      <c r="AZ494" s="302"/>
      <c r="BA494" s="302"/>
    </row>
    <row r="495">
      <c r="A495" s="328"/>
      <c r="B495" s="328"/>
      <c r="C495" s="328"/>
      <c r="D495" s="51" t="b">
        <v>1</v>
      </c>
      <c r="E495" s="308"/>
      <c r="F495" s="308" t="str">
        <f>IFERROR(__xludf.DUMMYFUNCTION("""COMPUTED_VALUE"""),"")</f>
        <v/>
      </c>
      <c r="G495" s="308" t="str">
        <f>IFERROR(__xludf.DUMMYFUNCTION("""COMPUTED_VALUE"""),"")</f>
        <v/>
      </c>
      <c r="H495" s="308"/>
      <c r="I495" s="317"/>
      <c r="J495" s="317"/>
      <c r="K495" s="317"/>
      <c r="L495" s="308"/>
      <c r="M495" s="308"/>
      <c r="N495" s="308"/>
      <c r="O495" s="308"/>
      <c r="P495" s="308"/>
      <c r="Q495" s="302"/>
      <c r="R495" s="302"/>
      <c r="S495" s="302"/>
      <c r="T495" s="302"/>
      <c r="U495" s="302"/>
      <c r="V495" s="302"/>
      <c r="W495" s="302"/>
      <c r="X495" s="302"/>
      <c r="Y495" s="302"/>
      <c r="Z495" s="302"/>
      <c r="AA495" s="302"/>
      <c r="AB495" s="302"/>
      <c r="AC495" s="302"/>
      <c r="AD495" s="302"/>
      <c r="AE495" s="302"/>
      <c r="AF495" s="302"/>
      <c r="AG495" s="302"/>
      <c r="AH495" s="302"/>
      <c r="AI495" s="329"/>
      <c r="AJ495" s="302"/>
      <c r="AK495" s="302"/>
      <c r="AL495" s="302"/>
      <c r="AM495" s="302"/>
      <c r="AN495" s="302"/>
      <c r="AO495" s="302"/>
      <c r="AP495" s="302"/>
      <c r="AQ495" s="302"/>
      <c r="AR495" s="302"/>
      <c r="AS495" s="302"/>
      <c r="AT495" s="302"/>
      <c r="AU495" s="302"/>
      <c r="AV495" s="302"/>
      <c r="AW495" s="302"/>
      <c r="AX495" s="302"/>
      <c r="AY495" s="302"/>
      <c r="AZ495" s="302"/>
      <c r="BA495" s="302"/>
    </row>
    <row r="496">
      <c r="A496" s="328"/>
      <c r="B496" s="328"/>
      <c r="C496" s="328"/>
      <c r="D496" s="51" t="b">
        <v>1</v>
      </c>
      <c r="E496" s="308"/>
      <c r="F496" s="308" t="str">
        <f>IFERROR(__xludf.DUMMYFUNCTION("""COMPUTED_VALUE"""),"")</f>
        <v/>
      </c>
      <c r="G496" s="308" t="str">
        <f>IFERROR(__xludf.DUMMYFUNCTION("""COMPUTED_VALUE"""),"")</f>
        <v/>
      </c>
      <c r="H496" s="308"/>
      <c r="I496" s="317"/>
      <c r="J496" s="317"/>
      <c r="K496" s="317"/>
      <c r="L496" s="308"/>
      <c r="M496" s="308"/>
      <c r="N496" s="308"/>
      <c r="O496" s="308"/>
      <c r="P496" s="308"/>
      <c r="Q496" s="302"/>
      <c r="R496" s="302"/>
      <c r="S496" s="302"/>
      <c r="T496" s="302"/>
      <c r="U496" s="302"/>
      <c r="V496" s="302"/>
      <c r="W496" s="302"/>
      <c r="X496" s="302"/>
      <c r="Y496" s="302"/>
      <c r="Z496" s="302"/>
      <c r="AA496" s="302"/>
      <c r="AB496" s="302"/>
      <c r="AC496" s="302"/>
      <c r="AD496" s="302"/>
      <c r="AE496" s="302"/>
      <c r="AF496" s="302"/>
      <c r="AG496" s="302"/>
      <c r="AH496" s="302"/>
      <c r="AI496" s="329"/>
      <c r="AJ496" s="302"/>
      <c r="AK496" s="302"/>
      <c r="AL496" s="302"/>
      <c r="AM496" s="302"/>
      <c r="AN496" s="302"/>
      <c r="AO496" s="302"/>
      <c r="AP496" s="302"/>
      <c r="AQ496" s="302"/>
      <c r="AR496" s="302"/>
      <c r="AS496" s="302"/>
      <c r="AT496" s="302"/>
      <c r="AU496" s="302"/>
      <c r="AV496" s="302"/>
      <c r="AW496" s="302"/>
      <c r="AX496" s="302"/>
      <c r="AY496" s="302"/>
      <c r="AZ496" s="302"/>
      <c r="BA496" s="302"/>
    </row>
    <row r="497">
      <c r="A497" s="328"/>
      <c r="B497" s="328"/>
      <c r="C497" s="328"/>
      <c r="D497" s="51" t="b">
        <v>1</v>
      </c>
      <c r="E497" s="308"/>
      <c r="F497" s="308" t="str">
        <f>IFERROR(__xludf.DUMMYFUNCTION("""COMPUTED_VALUE"""),"")</f>
        <v/>
      </c>
      <c r="G497" s="308" t="str">
        <f>IFERROR(__xludf.DUMMYFUNCTION("""COMPUTED_VALUE"""),"")</f>
        <v/>
      </c>
      <c r="H497" s="308"/>
      <c r="I497" s="317"/>
      <c r="J497" s="317"/>
      <c r="K497" s="317"/>
      <c r="L497" s="308"/>
      <c r="M497" s="308"/>
      <c r="N497" s="308"/>
      <c r="O497" s="308"/>
      <c r="P497" s="308"/>
      <c r="Q497" s="302"/>
      <c r="R497" s="302"/>
      <c r="S497" s="302"/>
      <c r="T497" s="302"/>
      <c r="U497" s="302"/>
      <c r="V497" s="302"/>
      <c r="W497" s="302"/>
      <c r="X497" s="302"/>
      <c r="Y497" s="302"/>
      <c r="Z497" s="302"/>
      <c r="AA497" s="302"/>
      <c r="AB497" s="302"/>
      <c r="AC497" s="302"/>
      <c r="AD497" s="302"/>
      <c r="AE497" s="302"/>
      <c r="AF497" s="302"/>
      <c r="AG497" s="302"/>
      <c r="AH497" s="302"/>
      <c r="AI497" s="329"/>
      <c r="AJ497" s="302"/>
      <c r="AK497" s="302"/>
      <c r="AL497" s="302"/>
      <c r="AM497" s="302"/>
      <c r="AN497" s="302"/>
      <c r="AO497" s="302"/>
      <c r="AP497" s="302"/>
      <c r="AQ497" s="302"/>
      <c r="AR497" s="302"/>
      <c r="AS497" s="302"/>
      <c r="AT497" s="302"/>
      <c r="AU497" s="302"/>
      <c r="AV497" s="302"/>
      <c r="AW497" s="302"/>
      <c r="AX497" s="302"/>
      <c r="AY497" s="302"/>
      <c r="AZ497" s="302"/>
      <c r="BA497" s="302"/>
    </row>
    <row r="498">
      <c r="A498" s="328"/>
      <c r="B498" s="328"/>
      <c r="C498" s="328"/>
      <c r="D498" s="51" t="b">
        <v>1</v>
      </c>
      <c r="E498" s="308"/>
      <c r="F498" s="308" t="str">
        <f>IFERROR(__xludf.DUMMYFUNCTION("""COMPUTED_VALUE"""),"")</f>
        <v/>
      </c>
      <c r="G498" s="308" t="str">
        <f>IFERROR(__xludf.DUMMYFUNCTION("""COMPUTED_VALUE"""),"")</f>
        <v/>
      </c>
      <c r="H498" s="308"/>
      <c r="I498" s="317"/>
      <c r="J498" s="317"/>
      <c r="K498" s="317"/>
      <c r="L498" s="308"/>
      <c r="M498" s="308"/>
      <c r="N498" s="308"/>
      <c r="O498" s="308"/>
      <c r="P498" s="308"/>
      <c r="Q498" s="302"/>
      <c r="R498" s="302"/>
      <c r="S498" s="302"/>
      <c r="T498" s="302"/>
      <c r="U498" s="302"/>
      <c r="V498" s="302"/>
      <c r="W498" s="302"/>
      <c r="X498" s="302"/>
      <c r="Y498" s="302"/>
      <c r="Z498" s="302"/>
      <c r="AA498" s="302"/>
      <c r="AB498" s="302"/>
      <c r="AC498" s="302"/>
      <c r="AD498" s="302"/>
      <c r="AE498" s="302"/>
      <c r="AF498" s="302"/>
      <c r="AG498" s="302"/>
      <c r="AH498" s="302"/>
      <c r="AI498" s="329"/>
      <c r="AJ498" s="302"/>
      <c r="AK498" s="302"/>
      <c r="AL498" s="302"/>
      <c r="AM498" s="302"/>
      <c r="AN498" s="302"/>
      <c r="AO498" s="302"/>
      <c r="AP498" s="302"/>
      <c r="AQ498" s="302"/>
      <c r="AR498" s="302"/>
      <c r="AS498" s="302"/>
      <c r="AT498" s="302"/>
      <c r="AU498" s="302"/>
      <c r="AV498" s="302"/>
      <c r="AW498" s="302"/>
      <c r="AX498" s="302"/>
      <c r="AY498" s="302"/>
      <c r="AZ498" s="302"/>
      <c r="BA498" s="302"/>
    </row>
    <row r="499">
      <c r="A499" s="328"/>
      <c r="B499" s="328"/>
      <c r="C499" s="328"/>
      <c r="D499" s="51" t="b">
        <v>1</v>
      </c>
      <c r="E499" s="308"/>
      <c r="F499" s="308" t="str">
        <f>IFERROR(__xludf.DUMMYFUNCTION("""COMPUTED_VALUE"""),"")</f>
        <v/>
      </c>
      <c r="G499" s="308" t="str">
        <f>IFERROR(__xludf.DUMMYFUNCTION("""COMPUTED_VALUE"""),"")</f>
        <v/>
      </c>
      <c r="H499" s="308"/>
      <c r="I499" s="317"/>
      <c r="J499" s="317"/>
      <c r="K499" s="317"/>
      <c r="L499" s="308"/>
      <c r="M499" s="308"/>
      <c r="N499" s="308"/>
      <c r="O499" s="308"/>
      <c r="P499" s="308"/>
      <c r="Q499" s="302"/>
      <c r="R499" s="302"/>
      <c r="S499" s="302"/>
      <c r="T499" s="302"/>
      <c r="U499" s="302"/>
      <c r="V499" s="302"/>
      <c r="W499" s="302"/>
      <c r="X499" s="302"/>
      <c r="Y499" s="302"/>
      <c r="Z499" s="302"/>
      <c r="AA499" s="302"/>
      <c r="AB499" s="302"/>
      <c r="AC499" s="302"/>
      <c r="AD499" s="302"/>
      <c r="AE499" s="302"/>
      <c r="AF499" s="302"/>
      <c r="AG499" s="302"/>
      <c r="AH499" s="302"/>
      <c r="AI499" s="329"/>
      <c r="AJ499" s="302"/>
      <c r="AK499" s="302"/>
      <c r="AL499" s="302"/>
      <c r="AM499" s="302"/>
      <c r="AN499" s="302"/>
      <c r="AO499" s="302"/>
      <c r="AP499" s="302"/>
      <c r="AQ499" s="302"/>
      <c r="AR499" s="302"/>
      <c r="AS499" s="302"/>
      <c r="AT499" s="302"/>
      <c r="AU499" s="302"/>
      <c r="AV499" s="302"/>
      <c r="AW499" s="302"/>
      <c r="AX499" s="302"/>
      <c r="AY499" s="302"/>
      <c r="AZ499" s="302"/>
      <c r="BA499" s="302"/>
    </row>
    <row r="500">
      <c r="A500" s="328"/>
      <c r="B500" s="328"/>
      <c r="C500" s="328"/>
      <c r="D500" s="51" t="b">
        <v>1</v>
      </c>
      <c r="E500" s="308"/>
      <c r="F500" s="308" t="str">
        <f>IFERROR(__xludf.DUMMYFUNCTION("""COMPUTED_VALUE"""),"")</f>
        <v/>
      </c>
      <c r="G500" s="308" t="str">
        <f>IFERROR(__xludf.DUMMYFUNCTION("""COMPUTED_VALUE"""),"")</f>
        <v/>
      </c>
      <c r="H500" s="308"/>
      <c r="I500" s="317"/>
      <c r="J500" s="317"/>
      <c r="K500" s="317"/>
      <c r="L500" s="308"/>
      <c r="M500" s="308"/>
      <c r="N500" s="308"/>
      <c r="O500" s="308"/>
      <c r="P500" s="308"/>
      <c r="Q500" s="302"/>
      <c r="R500" s="302"/>
      <c r="S500" s="302"/>
      <c r="T500" s="302"/>
      <c r="U500" s="302"/>
      <c r="V500" s="302"/>
      <c r="W500" s="302"/>
      <c r="X500" s="302"/>
      <c r="Y500" s="302"/>
      <c r="Z500" s="302"/>
      <c r="AA500" s="302"/>
      <c r="AB500" s="302"/>
      <c r="AC500" s="302"/>
      <c r="AD500" s="302"/>
      <c r="AE500" s="302"/>
      <c r="AF500" s="302"/>
      <c r="AG500" s="302"/>
      <c r="AH500" s="302"/>
      <c r="AI500" s="329"/>
      <c r="AJ500" s="302"/>
      <c r="AK500" s="302"/>
      <c r="AL500" s="302"/>
      <c r="AM500" s="302"/>
      <c r="AN500" s="302"/>
      <c r="AO500" s="302"/>
      <c r="AP500" s="302"/>
      <c r="AQ500" s="302"/>
      <c r="AR500" s="302"/>
      <c r="AS500" s="302"/>
      <c r="AT500" s="302"/>
      <c r="AU500" s="302"/>
      <c r="AV500" s="302"/>
      <c r="AW500" s="302"/>
      <c r="AX500" s="302"/>
      <c r="AY500" s="302"/>
      <c r="AZ500" s="302"/>
      <c r="BA500" s="302"/>
    </row>
    <row r="501">
      <c r="A501" s="328"/>
      <c r="B501" s="328"/>
      <c r="C501" s="328"/>
      <c r="D501" s="51" t="b">
        <v>1</v>
      </c>
      <c r="E501" s="308"/>
      <c r="F501" s="308" t="str">
        <f>IFERROR(__xludf.DUMMYFUNCTION("""COMPUTED_VALUE"""),"")</f>
        <v/>
      </c>
      <c r="G501" s="308" t="str">
        <f>IFERROR(__xludf.DUMMYFUNCTION("""COMPUTED_VALUE"""),"")</f>
        <v/>
      </c>
      <c r="H501" s="308"/>
      <c r="I501" s="317"/>
      <c r="J501" s="317"/>
      <c r="K501" s="317"/>
      <c r="L501" s="308"/>
      <c r="M501" s="308"/>
      <c r="N501" s="308"/>
      <c r="O501" s="308"/>
      <c r="P501" s="308"/>
      <c r="Q501" s="302"/>
      <c r="R501" s="302"/>
      <c r="S501" s="302"/>
      <c r="T501" s="302"/>
      <c r="U501" s="302"/>
      <c r="V501" s="302"/>
      <c r="W501" s="302"/>
      <c r="X501" s="302"/>
      <c r="Y501" s="302"/>
      <c r="Z501" s="302"/>
      <c r="AA501" s="302"/>
      <c r="AB501" s="302"/>
      <c r="AC501" s="302"/>
      <c r="AD501" s="302"/>
      <c r="AE501" s="302"/>
      <c r="AF501" s="302"/>
      <c r="AG501" s="302"/>
      <c r="AH501" s="302"/>
      <c r="AI501" s="329"/>
      <c r="AJ501" s="302"/>
      <c r="AK501" s="302"/>
      <c r="AL501" s="302"/>
      <c r="AM501" s="302"/>
      <c r="AN501" s="302"/>
      <c r="AO501" s="302"/>
      <c r="AP501" s="302"/>
      <c r="AQ501" s="302"/>
      <c r="AR501" s="302"/>
      <c r="AS501" s="302"/>
      <c r="AT501" s="302"/>
      <c r="AU501" s="302"/>
      <c r="AV501" s="302"/>
      <c r="AW501" s="302"/>
      <c r="AX501" s="302"/>
      <c r="AY501" s="302"/>
      <c r="AZ501" s="302"/>
      <c r="BA501" s="302"/>
    </row>
    <row r="502">
      <c r="A502" s="328"/>
      <c r="B502" s="328"/>
      <c r="C502" s="328"/>
      <c r="D502" s="51" t="b">
        <v>1</v>
      </c>
      <c r="E502" s="308"/>
      <c r="F502" s="308" t="str">
        <f>IFERROR(__xludf.DUMMYFUNCTION("""COMPUTED_VALUE"""),"")</f>
        <v/>
      </c>
      <c r="G502" s="308" t="str">
        <f>IFERROR(__xludf.DUMMYFUNCTION("""COMPUTED_VALUE"""),"")</f>
        <v/>
      </c>
      <c r="H502" s="308"/>
      <c r="I502" s="317"/>
      <c r="J502" s="317"/>
      <c r="K502" s="317"/>
      <c r="L502" s="308"/>
      <c r="M502" s="308"/>
      <c r="N502" s="308"/>
      <c r="O502" s="308"/>
      <c r="P502" s="308"/>
      <c r="Q502" s="302"/>
      <c r="R502" s="302"/>
      <c r="S502" s="302"/>
      <c r="T502" s="302"/>
      <c r="U502" s="302"/>
      <c r="V502" s="302"/>
      <c r="W502" s="302"/>
      <c r="X502" s="302"/>
      <c r="Y502" s="302"/>
      <c r="Z502" s="302"/>
      <c r="AA502" s="302"/>
      <c r="AB502" s="302"/>
      <c r="AC502" s="302"/>
      <c r="AD502" s="302"/>
      <c r="AE502" s="302"/>
      <c r="AF502" s="302"/>
      <c r="AG502" s="302"/>
      <c r="AH502" s="302"/>
      <c r="AI502" s="329"/>
      <c r="AJ502" s="302"/>
      <c r="AK502" s="302"/>
      <c r="AL502" s="302"/>
      <c r="AM502" s="302"/>
      <c r="AN502" s="302"/>
      <c r="AO502" s="302"/>
      <c r="AP502" s="302"/>
      <c r="AQ502" s="302"/>
      <c r="AR502" s="302"/>
      <c r="AS502" s="302"/>
      <c r="AT502" s="302"/>
      <c r="AU502" s="302"/>
      <c r="AV502" s="302"/>
      <c r="AW502" s="302"/>
      <c r="AX502" s="302"/>
      <c r="AY502" s="302"/>
      <c r="AZ502" s="302"/>
      <c r="BA502" s="302"/>
    </row>
    <row r="503">
      <c r="A503" s="328"/>
      <c r="B503" s="328"/>
      <c r="C503" s="328"/>
      <c r="D503" s="51" t="b">
        <v>1</v>
      </c>
      <c r="E503" s="308"/>
      <c r="F503" s="308" t="str">
        <f>IFERROR(__xludf.DUMMYFUNCTION("""COMPUTED_VALUE"""),"")</f>
        <v/>
      </c>
      <c r="G503" s="308" t="str">
        <f>IFERROR(__xludf.DUMMYFUNCTION("""COMPUTED_VALUE"""),"")</f>
        <v/>
      </c>
      <c r="H503" s="308"/>
      <c r="I503" s="317"/>
      <c r="J503" s="317"/>
      <c r="K503" s="317"/>
      <c r="L503" s="308"/>
      <c r="M503" s="308"/>
      <c r="N503" s="308"/>
      <c r="O503" s="308"/>
      <c r="P503" s="308"/>
      <c r="Q503" s="302"/>
      <c r="R503" s="302"/>
      <c r="S503" s="302"/>
      <c r="T503" s="302"/>
      <c r="U503" s="302"/>
      <c r="V503" s="302"/>
      <c r="W503" s="302"/>
      <c r="X503" s="302"/>
      <c r="Y503" s="302"/>
      <c r="Z503" s="302"/>
      <c r="AA503" s="302"/>
      <c r="AB503" s="302"/>
      <c r="AC503" s="302"/>
      <c r="AD503" s="302"/>
      <c r="AE503" s="302"/>
      <c r="AF503" s="302"/>
      <c r="AG503" s="302"/>
      <c r="AH503" s="302"/>
      <c r="AI503" s="329"/>
      <c r="AJ503" s="302"/>
      <c r="AK503" s="302"/>
      <c r="AL503" s="302"/>
      <c r="AM503" s="302"/>
      <c r="AN503" s="302"/>
      <c r="AO503" s="302"/>
      <c r="AP503" s="302"/>
      <c r="AQ503" s="302"/>
      <c r="AR503" s="302"/>
      <c r="AS503" s="302"/>
      <c r="AT503" s="302"/>
      <c r="AU503" s="302"/>
      <c r="AV503" s="302"/>
      <c r="AW503" s="302"/>
      <c r="AX503" s="302"/>
      <c r="AY503" s="302"/>
      <c r="AZ503" s="302"/>
      <c r="BA503" s="302"/>
    </row>
    <row r="504">
      <c r="A504" s="328"/>
      <c r="B504" s="328"/>
      <c r="C504" s="328"/>
      <c r="D504" s="51" t="b">
        <v>1</v>
      </c>
      <c r="E504" s="308"/>
      <c r="F504" s="308" t="str">
        <f>IFERROR(__xludf.DUMMYFUNCTION("""COMPUTED_VALUE"""),"assessment")</f>
        <v>assessment</v>
      </c>
      <c r="G504" s="308" t="str">
        <f>IFERROR(__xludf.DUMMYFUNCTION("""COMPUTED_VALUE"""),"**FIELD MISSING**")</f>
        <v>**FIELD MISSING**</v>
      </c>
      <c r="H504" s="308"/>
      <c r="I504" s="317"/>
      <c r="J504" s="317"/>
      <c r="K504" s="317"/>
      <c r="L504" s="308"/>
      <c r="M504" s="308"/>
      <c r="N504" s="308"/>
      <c r="O504" s="308"/>
      <c r="P504" s="308"/>
      <c r="Q504" s="302"/>
      <c r="R504" s="302"/>
      <c r="S504" s="302"/>
      <c r="T504" s="302"/>
      <c r="U504" s="302"/>
      <c r="V504" s="302"/>
      <c r="W504" s="302"/>
      <c r="X504" s="302"/>
      <c r="Y504" s="302"/>
      <c r="Z504" s="302"/>
      <c r="AA504" s="302"/>
      <c r="AB504" s="302"/>
      <c r="AC504" s="302"/>
      <c r="AD504" s="302"/>
      <c r="AE504" s="302"/>
      <c r="AF504" s="302"/>
      <c r="AG504" s="302"/>
      <c r="AH504" s="302"/>
      <c r="AI504" s="329"/>
      <c r="AJ504" s="302"/>
      <c r="AK504" s="302"/>
      <c r="AL504" s="302"/>
      <c r="AM504" s="302"/>
      <c r="AN504" s="302"/>
      <c r="AO504" s="302"/>
      <c r="AP504" s="302"/>
      <c r="AQ504" s="302"/>
      <c r="AR504" s="302"/>
      <c r="AS504" s="302"/>
      <c r="AT504" s="302"/>
      <c r="AU504" s="302"/>
      <c r="AV504" s="302"/>
      <c r="AW504" s="302"/>
      <c r="AX504" s="302"/>
      <c r="AY504" s="302"/>
      <c r="AZ504" s="302"/>
      <c r="BA504" s="302"/>
    </row>
    <row r="505">
      <c r="A505" s="328"/>
      <c r="B505" s="328"/>
      <c r="C505" s="328"/>
      <c r="D505" s="51" t="b">
        <v>1</v>
      </c>
      <c r="E505" s="308"/>
      <c r="F505" s="308" t="str">
        <f>IFERROR(__xludf.DUMMYFUNCTION("""COMPUTED_VALUE"""),"assessment")</f>
        <v>assessment</v>
      </c>
      <c r="G505" s="308" t="str">
        <f>IFERROR(__xludf.DUMMYFUNCTION("""COMPUTED_VALUE"""),"**FIELD MISSING**")</f>
        <v>**FIELD MISSING**</v>
      </c>
      <c r="H505" s="308"/>
      <c r="I505" s="317"/>
      <c r="J505" s="317"/>
      <c r="K505" s="317"/>
      <c r="L505" s="308"/>
      <c r="M505" s="308"/>
      <c r="N505" s="308"/>
      <c r="O505" s="308"/>
      <c r="P505" s="308"/>
      <c r="Q505" s="302"/>
      <c r="R505" s="302"/>
      <c r="S505" s="302"/>
      <c r="T505" s="302"/>
      <c r="U505" s="302"/>
      <c r="V505" s="302"/>
      <c r="W505" s="302"/>
      <c r="X505" s="302"/>
      <c r="Y505" s="302"/>
      <c r="Z505" s="302"/>
      <c r="AA505" s="302"/>
      <c r="AB505" s="302"/>
      <c r="AC505" s="302"/>
      <c r="AD505" s="302"/>
      <c r="AE505" s="302"/>
      <c r="AF505" s="302"/>
      <c r="AG505" s="302"/>
      <c r="AH505" s="302"/>
      <c r="AI505" s="329"/>
      <c r="AJ505" s="302"/>
      <c r="AK505" s="302"/>
      <c r="AL505" s="302"/>
      <c r="AM505" s="302"/>
      <c r="AN505" s="302"/>
      <c r="AO505" s="302"/>
      <c r="AP505" s="302"/>
      <c r="AQ505" s="302"/>
      <c r="AR505" s="302"/>
      <c r="AS505" s="302"/>
      <c r="AT505" s="302"/>
      <c r="AU505" s="302"/>
      <c r="AV505" s="302"/>
      <c r="AW505" s="302"/>
      <c r="AX505" s="302"/>
      <c r="AY505" s="302"/>
      <c r="AZ505" s="302"/>
      <c r="BA505" s="302"/>
    </row>
    <row r="506">
      <c r="A506" s="328"/>
      <c r="B506" s="328"/>
      <c r="C506" s="328"/>
      <c r="D506" s="51" t="b">
        <v>1</v>
      </c>
      <c r="E506" s="308"/>
      <c r="F506" s="308" t="str">
        <f>IFERROR(__xludf.DUMMYFUNCTION("""COMPUTED_VALUE"""),"assessment")</f>
        <v>assessment</v>
      </c>
      <c r="G506" s="308" t="str">
        <f>IFERROR(__xludf.DUMMYFUNCTION("""COMPUTED_VALUE"""),"**FIELD MISSING**")</f>
        <v>**FIELD MISSING**</v>
      </c>
      <c r="H506" s="308"/>
      <c r="I506" s="317"/>
      <c r="J506" s="317"/>
      <c r="K506" s="317"/>
      <c r="L506" s="308"/>
      <c r="M506" s="308"/>
      <c r="N506" s="308"/>
      <c r="O506" s="308"/>
      <c r="P506" s="308"/>
      <c r="Q506" s="302"/>
      <c r="R506" s="302"/>
      <c r="S506" s="302"/>
      <c r="T506" s="302"/>
      <c r="U506" s="302"/>
      <c r="V506" s="302"/>
      <c r="W506" s="302"/>
      <c r="X506" s="302"/>
      <c r="Y506" s="302"/>
      <c r="Z506" s="302"/>
      <c r="AA506" s="302"/>
      <c r="AB506" s="302"/>
      <c r="AC506" s="302"/>
      <c r="AD506" s="302"/>
      <c r="AE506" s="302"/>
      <c r="AF506" s="302"/>
      <c r="AG506" s="302"/>
      <c r="AH506" s="302"/>
      <c r="AI506" s="329"/>
      <c r="AJ506" s="302"/>
      <c r="AK506" s="302"/>
      <c r="AL506" s="302"/>
      <c r="AM506" s="302"/>
      <c r="AN506" s="302"/>
      <c r="AO506" s="302"/>
      <c r="AP506" s="302"/>
      <c r="AQ506" s="302"/>
      <c r="AR506" s="302"/>
      <c r="AS506" s="302"/>
      <c r="AT506" s="302"/>
      <c r="AU506" s="302"/>
      <c r="AV506" s="302"/>
      <c r="AW506" s="302"/>
      <c r="AX506" s="302"/>
      <c r="AY506" s="302"/>
      <c r="AZ506" s="302"/>
      <c r="BA506" s="302"/>
    </row>
    <row r="507">
      <c r="A507" s="328"/>
      <c r="B507" s="328"/>
      <c r="C507" s="328"/>
      <c r="D507" s="51" t="b">
        <v>1</v>
      </c>
      <c r="E507" s="308"/>
      <c r="F507" s="308" t="str">
        <f>IFERROR(__xludf.DUMMYFUNCTION("""COMPUTED_VALUE"""),"assessment")</f>
        <v>assessment</v>
      </c>
      <c r="G507" s="308" t="str">
        <f>IFERROR(__xludf.DUMMYFUNCTION("""COMPUTED_VALUE"""),"**FIELD MISSING**")</f>
        <v>**FIELD MISSING**</v>
      </c>
      <c r="H507" s="308"/>
      <c r="I507" s="317"/>
      <c r="J507" s="317"/>
      <c r="K507" s="317"/>
      <c r="L507" s="308"/>
      <c r="M507" s="308"/>
      <c r="N507" s="308"/>
      <c r="O507" s="308"/>
      <c r="P507" s="308"/>
      <c r="Q507" s="302"/>
      <c r="R507" s="302"/>
      <c r="S507" s="302"/>
      <c r="T507" s="302"/>
      <c r="U507" s="302"/>
      <c r="V507" s="302"/>
      <c r="W507" s="302"/>
      <c r="X507" s="302"/>
      <c r="Y507" s="302"/>
      <c r="Z507" s="302"/>
      <c r="AA507" s="302"/>
      <c r="AB507" s="302"/>
      <c r="AC507" s="302"/>
      <c r="AD507" s="302"/>
      <c r="AE507" s="302"/>
      <c r="AF507" s="302"/>
      <c r="AG507" s="302"/>
      <c r="AH507" s="302"/>
      <c r="AI507" s="329"/>
      <c r="AJ507" s="302"/>
      <c r="AK507" s="302"/>
      <c r="AL507" s="302"/>
      <c r="AM507" s="302"/>
      <c r="AN507" s="302"/>
      <c r="AO507" s="302"/>
      <c r="AP507" s="302"/>
      <c r="AQ507" s="302"/>
      <c r="AR507" s="302"/>
      <c r="AS507" s="302"/>
      <c r="AT507" s="302"/>
      <c r="AU507" s="302"/>
      <c r="AV507" s="302"/>
      <c r="AW507" s="302"/>
      <c r="AX507" s="302"/>
      <c r="AY507" s="302"/>
      <c r="AZ507" s="302"/>
      <c r="BA507" s="302"/>
    </row>
    <row r="508">
      <c r="A508" s="328"/>
      <c r="B508" s="328"/>
      <c r="C508" s="328"/>
      <c r="D508" s="51" t="b">
        <v>1</v>
      </c>
      <c r="E508" s="308"/>
      <c r="F508" s="308" t="str">
        <f>IFERROR(__xludf.DUMMYFUNCTION("""COMPUTED_VALUE"""),"assessment")</f>
        <v>assessment</v>
      </c>
      <c r="G508" s="308" t="str">
        <f>IFERROR(__xludf.DUMMYFUNCTION("""COMPUTED_VALUE"""),"**FIELD MISSING**")</f>
        <v>**FIELD MISSING**</v>
      </c>
      <c r="H508" s="308"/>
      <c r="I508" s="317"/>
      <c r="J508" s="317"/>
      <c r="K508" s="317"/>
      <c r="L508" s="308"/>
      <c r="M508" s="308"/>
      <c r="N508" s="308"/>
      <c r="O508" s="308"/>
      <c r="P508" s="308"/>
      <c r="Q508" s="302"/>
      <c r="R508" s="302"/>
      <c r="S508" s="302"/>
      <c r="T508" s="302"/>
      <c r="U508" s="302"/>
      <c r="V508" s="302"/>
      <c r="W508" s="302"/>
      <c r="X508" s="302"/>
      <c r="Y508" s="302"/>
      <c r="Z508" s="302"/>
      <c r="AA508" s="302"/>
      <c r="AB508" s="302"/>
      <c r="AC508" s="302"/>
      <c r="AD508" s="302"/>
      <c r="AE508" s="302"/>
      <c r="AF508" s="302"/>
      <c r="AG508" s="302"/>
      <c r="AH508" s="302"/>
      <c r="AI508" s="329"/>
      <c r="AJ508" s="302"/>
      <c r="AK508" s="302"/>
      <c r="AL508" s="302"/>
      <c r="AM508" s="302"/>
      <c r="AN508" s="302"/>
      <c r="AO508" s="302"/>
      <c r="AP508" s="302"/>
      <c r="AQ508" s="302"/>
      <c r="AR508" s="302"/>
      <c r="AS508" s="302"/>
      <c r="AT508" s="302"/>
      <c r="AU508" s="302"/>
      <c r="AV508" s="302"/>
      <c r="AW508" s="302"/>
      <c r="AX508" s="302"/>
      <c r="AY508" s="302"/>
      <c r="AZ508" s="302"/>
      <c r="BA508" s="302"/>
    </row>
    <row r="509">
      <c r="A509" s="328"/>
      <c r="B509" s="328"/>
      <c r="C509" s="328"/>
      <c r="D509" s="51" t="b">
        <v>1</v>
      </c>
      <c r="E509" s="308"/>
      <c r="F509" s="308" t="str">
        <f>IFERROR(__xludf.DUMMYFUNCTION("""COMPUTED_VALUE"""),"assessment")</f>
        <v>assessment</v>
      </c>
      <c r="G509" s="308" t="str">
        <f>IFERROR(__xludf.DUMMYFUNCTION("""COMPUTED_VALUE"""),"**FIELD MISSING**")</f>
        <v>**FIELD MISSING**</v>
      </c>
      <c r="H509" s="308"/>
      <c r="I509" s="317"/>
      <c r="J509" s="317"/>
      <c r="K509" s="317"/>
      <c r="L509" s="308"/>
      <c r="M509" s="308"/>
      <c r="N509" s="308"/>
      <c r="O509" s="308"/>
      <c r="P509" s="308"/>
      <c r="Q509" s="302"/>
      <c r="R509" s="302"/>
      <c r="S509" s="302"/>
      <c r="T509" s="302"/>
      <c r="U509" s="302"/>
      <c r="V509" s="302"/>
      <c r="W509" s="302"/>
      <c r="X509" s="302"/>
      <c r="Y509" s="302"/>
      <c r="Z509" s="302"/>
      <c r="AA509" s="302"/>
      <c r="AB509" s="302"/>
      <c r="AC509" s="302"/>
      <c r="AD509" s="302"/>
      <c r="AE509" s="302"/>
      <c r="AF509" s="302"/>
      <c r="AG509" s="302"/>
      <c r="AH509" s="302"/>
      <c r="AI509" s="329"/>
      <c r="AJ509" s="302"/>
      <c r="AK509" s="302"/>
      <c r="AL509" s="302"/>
      <c r="AM509" s="302"/>
      <c r="AN509" s="302"/>
      <c r="AO509" s="302"/>
      <c r="AP509" s="302"/>
      <c r="AQ509" s="302"/>
      <c r="AR509" s="302"/>
      <c r="AS509" s="302"/>
      <c r="AT509" s="302"/>
      <c r="AU509" s="302"/>
      <c r="AV509" s="302"/>
      <c r="AW509" s="302"/>
      <c r="AX509" s="302"/>
      <c r="AY509" s="302"/>
      <c r="AZ509" s="302"/>
      <c r="BA509" s="302"/>
    </row>
    <row r="510">
      <c r="A510" s="328"/>
      <c r="B510" s="328"/>
      <c r="C510" s="328"/>
      <c r="D510" s="51" t="b">
        <v>1</v>
      </c>
      <c r="E510" s="308"/>
      <c r="F510" s="308" t="str">
        <f>IFERROR(__xludf.DUMMYFUNCTION("""COMPUTED_VALUE"""),"assessment")</f>
        <v>assessment</v>
      </c>
      <c r="G510" s="308" t="str">
        <f>IFERROR(__xludf.DUMMYFUNCTION("""COMPUTED_VALUE"""),"**FIELD MISSING**")</f>
        <v>**FIELD MISSING**</v>
      </c>
      <c r="H510" s="308"/>
      <c r="I510" s="317"/>
      <c r="J510" s="317"/>
      <c r="K510" s="317"/>
      <c r="L510" s="308"/>
      <c r="M510" s="308"/>
      <c r="N510" s="308"/>
      <c r="O510" s="308"/>
      <c r="P510" s="308"/>
      <c r="Q510" s="302"/>
      <c r="R510" s="302"/>
      <c r="S510" s="302"/>
      <c r="T510" s="302"/>
      <c r="U510" s="302"/>
      <c r="V510" s="302"/>
      <c r="W510" s="302"/>
      <c r="X510" s="302"/>
      <c r="Y510" s="302"/>
      <c r="Z510" s="302"/>
      <c r="AA510" s="302"/>
      <c r="AB510" s="302"/>
      <c r="AC510" s="302"/>
      <c r="AD510" s="302"/>
      <c r="AE510" s="302"/>
      <c r="AF510" s="302"/>
      <c r="AG510" s="302"/>
      <c r="AH510" s="302"/>
      <c r="AI510" s="329"/>
      <c r="AJ510" s="302"/>
      <c r="AK510" s="302"/>
      <c r="AL510" s="302"/>
      <c r="AM510" s="302"/>
      <c r="AN510" s="302"/>
      <c r="AO510" s="302"/>
      <c r="AP510" s="302"/>
      <c r="AQ510" s="302"/>
      <c r="AR510" s="302"/>
      <c r="AS510" s="302"/>
      <c r="AT510" s="302"/>
      <c r="AU510" s="302"/>
      <c r="AV510" s="302"/>
      <c r="AW510" s="302"/>
      <c r="AX510" s="302"/>
      <c r="AY510" s="302"/>
      <c r="AZ510" s="302"/>
      <c r="BA510" s="302"/>
    </row>
    <row r="511">
      <c r="A511" s="328"/>
      <c r="B511" s="328"/>
      <c r="C511" s="328"/>
      <c r="D511" s="51" t="b">
        <v>1</v>
      </c>
      <c r="E511" s="308"/>
      <c r="F511" s="308" t="str">
        <f>IFERROR(__xludf.DUMMYFUNCTION("""COMPUTED_VALUE"""),"assessment")</f>
        <v>assessment</v>
      </c>
      <c r="G511" s="308" t="str">
        <f>IFERROR(__xludf.DUMMYFUNCTION("""COMPUTED_VALUE"""),"**FIELD MISSING**")</f>
        <v>**FIELD MISSING**</v>
      </c>
      <c r="H511" s="308"/>
      <c r="I511" s="317"/>
      <c r="J511" s="317"/>
      <c r="K511" s="317"/>
      <c r="L511" s="308"/>
      <c r="M511" s="308"/>
      <c r="N511" s="308"/>
      <c r="O511" s="308"/>
      <c r="P511" s="308"/>
      <c r="Q511" s="302"/>
      <c r="R511" s="302"/>
      <c r="S511" s="302"/>
      <c r="T511" s="302"/>
      <c r="U511" s="302"/>
      <c r="V511" s="302"/>
      <c r="W511" s="302"/>
      <c r="X511" s="302"/>
      <c r="Y511" s="302"/>
      <c r="Z511" s="302"/>
      <c r="AA511" s="302"/>
      <c r="AB511" s="302"/>
      <c r="AC511" s="302"/>
      <c r="AD511" s="302"/>
      <c r="AE511" s="302"/>
      <c r="AF511" s="302"/>
      <c r="AG511" s="302"/>
      <c r="AH511" s="302"/>
      <c r="AI511" s="329"/>
      <c r="AJ511" s="302"/>
      <c r="AK511" s="302"/>
      <c r="AL511" s="302"/>
      <c r="AM511" s="302"/>
      <c r="AN511" s="302"/>
      <c r="AO511" s="302"/>
      <c r="AP511" s="302"/>
      <c r="AQ511" s="302"/>
      <c r="AR511" s="302"/>
      <c r="AS511" s="302"/>
      <c r="AT511" s="302"/>
      <c r="AU511" s="302"/>
      <c r="AV511" s="302"/>
      <c r="AW511" s="302"/>
      <c r="AX511" s="302"/>
      <c r="AY511" s="302"/>
      <c r="AZ511" s="302"/>
      <c r="BA511" s="302"/>
    </row>
    <row r="512">
      <c r="A512" s="328"/>
      <c r="B512" s="328"/>
      <c r="C512" s="328"/>
      <c r="D512" s="51" t="b">
        <v>1</v>
      </c>
      <c r="E512" s="308"/>
      <c r="F512" s="308" t="str">
        <f>IFERROR(__xludf.DUMMYFUNCTION("""COMPUTED_VALUE"""),"assessment")</f>
        <v>assessment</v>
      </c>
      <c r="G512" s="308" t="str">
        <f>IFERROR(__xludf.DUMMYFUNCTION("""COMPUTED_VALUE"""),"**FIELD MISSING**")</f>
        <v>**FIELD MISSING**</v>
      </c>
      <c r="H512" s="308"/>
      <c r="I512" s="317"/>
      <c r="J512" s="317"/>
      <c r="K512" s="317"/>
      <c r="L512" s="308"/>
      <c r="M512" s="308"/>
      <c r="N512" s="308"/>
      <c r="O512" s="308"/>
      <c r="P512" s="308"/>
      <c r="Q512" s="302"/>
      <c r="R512" s="302"/>
      <c r="S512" s="302"/>
      <c r="T512" s="302"/>
      <c r="U512" s="302"/>
      <c r="V512" s="302"/>
      <c r="W512" s="302"/>
      <c r="X512" s="302"/>
      <c r="Y512" s="302"/>
      <c r="Z512" s="302"/>
      <c r="AA512" s="302"/>
      <c r="AB512" s="302"/>
      <c r="AC512" s="302"/>
      <c r="AD512" s="302"/>
      <c r="AE512" s="302"/>
      <c r="AF512" s="302"/>
      <c r="AG512" s="302"/>
      <c r="AH512" s="302"/>
      <c r="AI512" s="329"/>
      <c r="AJ512" s="302"/>
      <c r="AK512" s="302"/>
      <c r="AL512" s="302"/>
      <c r="AM512" s="302"/>
      <c r="AN512" s="302"/>
      <c r="AO512" s="302"/>
      <c r="AP512" s="302"/>
      <c r="AQ512" s="302"/>
      <c r="AR512" s="302"/>
      <c r="AS512" s="302"/>
      <c r="AT512" s="302"/>
      <c r="AU512" s="302"/>
      <c r="AV512" s="302"/>
      <c r="AW512" s="302"/>
      <c r="AX512" s="302"/>
      <c r="AY512" s="302"/>
      <c r="AZ512" s="302"/>
      <c r="BA512" s="302"/>
    </row>
    <row r="513">
      <c r="A513" s="328"/>
      <c r="B513" s="328"/>
      <c r="C513" s="328"/>
      <c r="D513" s="51" t="b">
        <v>1</v>
      </c>
      <c r="E513" s="308"/>
      <c r="F513" s="308" t="str">
        <f>IFERROR(__xludf.DUMMYFUNCTION("""COMPUTED_VALUE"""),"assessment")</f>
        <v>assessment</v>
      </c>
      <c r="G513" s="308" t="str">
        <f>IFERROR(__xludf.DUMMYFUNCTION("""COMPUTED_VALUE"""),"**FIELD MISSING**")</f>
        <v>**FIELD MISSING**</v>
      </c>
      <c r="H513" s="308"/>
      <c r="I513" s="317"/>
      <c r="J513" s="317"/>
      <c r="K513" s="317"/>
      <c r="L513" s="308"/>
      <c r="M513" s="308"/>
      <c r="N513" s="308"/>
      <c r="O513" s="308"/>
      <c r="P513" s="308"/>
      <c r="Q513" s="302"/>
      <c r="R513" s="302"/>
      <c r="S513" s="302"/>
      <c r="T513" s="302"/>
      <c r="U513" s="302"/>
      <c r="V513" s="302"/>
      <c r="W513" s="302"/>
      <c r="X513" s="302"/>
      <c r="Y513" s="302"/>
      <c r="Z513" s="302"/>
      <c r="AA513" s="302"/>
      <c r="AB513" s="302"/>
      <c r="AC513" s="302"/>
      <c r="AD513" s="302"/>
      <c r="AE513" s="302"/>
      <c r="AF513" s="302"/>
      <c r="AG513" s="302"/>
      <c r="AH513" s="302"/>
      <c r="AI513" s="329"/>
      <c r="AJ513" s="302"/>
      <c r="AK513" s="302"/>
      <c r="AL513" s="302"/>
      <c r="AM513" s="302"/>
      <c r="AN513" s="302"/>
      <c r="AO513" s="302"/>
      <c r="AP513" s="302"/>
      <c r="AQ513" s="302"/>
      <c r="AR513" s="302"/>
      <c r="AS513" s="302"/>
      <c r="AT513" s="302"/>
      <c r="AU513" s="302"/>
      <c r="AV513" s="302"/>
      <c r="AW513" s="302"/>
      <c r="AX513" s="302"/>
      <c r="AY513" s="302"/>
      <c r="AZ513" s="302"/>
      <c r="BA513" s="302"/>
    </row>
    <row r="514">
      <c r="A514" s="328"/>
      <c r="B514" s="328"/>
      <c r="C514" s="328"/>
      <c r="D514" s="51" t="b">
        <v>1</v>
      </c>
      <c r="E514" s="308"/>
      <c r="F514" s="308" t="str">
        <f>IFERROR(__xludf.DUMMYFUNCTION("""COMPUTED_VALUE"""),"assessment")</f>
        <v>assessment</v>
      </c>
      <c r="G514" s="308" t="str">
        <f>IFERROR(__xludf.DUMMYFUNCTION("""COMPUTED_VALUE"""),"**FIELD MISSING**")</f>
        <v>**FIELD MISSING**</v>
      </c>
      <c r="H514" s="308"/>
      <c r="I514" s="317"/>
      <c r="J514" s="317"/>
      <c r="K514" s="317"/>
      <c r="L514" s="308"/>
      <c r="M514" s="308"/>
      <c r="N514" s="308"/>
      <c r="O514" s="308"/>
      <c r="P514" s="308"/>
      <c r="Q514" s="302"/>
      <c r="R514" s="302"/>
      <c r="S514" s="302"/>
      <c r="T514" s="302"/>
      <c r="U514" s="302"/>
      <c r="V514" s="302"/>
      <c r="W514" s="302"/>
      <c r="X514" s="302"/>
      <c r="Y514" s="302"/>
      <c r="Z514" s="302"/>
      <c r="AA514" s="302"/>
      <c r="AB514" s="302"/>
      <c r="AC514" s="302"/>
      <c r="AD514" s="302"/>
      <c r="AE514" s="302"/>
      <c r="AF514" s="302"/>
      <c r="AG514" s="302"/>
      <c r="AH514" s="302"/>
      <c r="AI514" s="329"/>
      <c r="AJ514" s="302"/>
      <c r="AK514" s="302"/>
      <c r="AL514" s="302"/>
      <c r="AM514" s="302"/>
      <c r="AN514" s="302"/>
      <c r="AO514" s="302"/>
      <c r="AP514" s="302"/>
      <c r="AQ514" s="302"/>
      <c r="AR514" s="302"/>
      <c r="AS514" s="302"/>
      <c r="AT514" s="302"/>
      <c r="AU514" s="302"/>
      <c r="AV514" s="302"/>
      <c r="AW514" s="302"/>
      <c r="AX514" s="302"/>
      <c r="AY514" s="302"/>
      <c r="AZ514" s="302"/>
      <c r="BA514" s="302"/>
    </row>
    <row r="515">
      <c r="A515" s="328"/>
      <c r="B515" s="328"/>
      <c r="C515" s="328"/>
      <c r="D515" s="51" t="b">
        <v>1</v>
      </c>
      <c r="E515" s="308"/>
      <c r="F515" s="308" t="str">
        <f>IFERROR(__xludf.DUMMYFUNCTION("""COMPUTED_VALUE"""),"assessment")</f>
        <v>assessment</v>
      </c>
      <c r="G515" s="308" t="str">
        <f>IFERROR(__xludf.DUMMYFUNCTION("""COMPUTED_VALUE"""),"**FIELD MISSING**")</f>
        <v>**FIELD MISSING**</v>
      </c>
      <c r="H515" s="308"/>
      <c r="I515" s="317"/>
      <c r="J515" s="317"/>
      <c r="K515" s="317"/>
      <c r="L515" s="308"/>
      <c r="M515" s="308"/>
      <c r="N515" s="308"/>
      <c r="O515" s="308"/>
      <c r="P515" s="308"/>
      <c r="Q515" s="302"/>
      <c r="R515" s="302"/>
      <c r="S515" s="302"/>
      <c r="T515" s="302"/>
      <c r="U515" s="302"/>
      <c r="V515" s="302"/>
      <c r="W515" s="302"/>
      <c r="X515" s="302"/>
      <c r="Y515" s="302"/>
      <c r="Z515" s="302"/>
      <c r="AA515" s="302"/>
      <c r="AB515" s="302"/>
      <c r="AC515" s="302"/>
      <c r="AD515" s="302"/>
      <c r="AE515" s="302"/>
      <c r="AF515" s="302"/>
      <c r="AG515" s="302"/>
      <c r="AH515" s="302"/>
      <c r="AI515" s="329"/>
      <c r="AJ515" s="302"/>
      <c r="AK515" s="302"/>
      <c r="AL515" s="302"/>
      <c r="AM515" s="302"/>
      <c r="AN515" s="302"/>
      <c r="AO515" s="302"/>
      <c r="AP515" s="302"/>
      <c r="AQ515" s="302"/>
      <c r="AR515" s="302"/>
      <c r="AS515" s="302"/>
      <c r="AT515" s="302"/>
      <c r="AU515" s="302"/>
      <c r="AV515" s="302"/>
      <c r="AW515" s="302"/>
      <c r="AX515" s="302"/>
      <c r="AY515" s="302"/>
      <c r="AZ515" s="302"/>
      <c r="BA515" s="302"/>
    </row>
    <row r="516">
      <c r="A516" s="328"/>
      <c r="B516" s="328"/>
      <c r="C516" s="328"/>
      <c r="D516" s="51" t="b">
        <v>1</v>
      </c>
      <c r="E516" s="308"/>
      <c r="F516" s="308" t="str">
        <f>IFERROR(__xludf.DUMMYFUNCTION("""COMPUTED_VALUE"""),"assessment")</f>
        <v>assessment</v>
      </c>
      <c r="G516" s="308" t="str">
        <f>IFERROR(__xludf.DUMMYFUNCTION("""COMPUTED_VALUE"""),"**FIELD MISSING**")</f>
        <v>**FIELD MISSING**</v>
      </c>
      <c r="H516" s="308"/>
      <c r="I516" s="317"/>
      <c r="J516" s="317"/>
      <c r="K516" s="317"/>
      <c r="L516" s="308"/>
      <c r="M516" s="308"/>
      <c r="N516" s="308"/>
      <c r="O516" s="308"/>
      <c r="P516" s="308"/>
      <c r="Q516" s="302"/>
      <c r="R516" s="302"/>
      <c r="S516" s="302"/>
      <c r="T516" s="302"/>
      <c r="U516" s="302"/>
      <c r="V516" s="302"/>
      <c r="W516" s="302"/>
      <c r="X516" s="302"/>
      <c r="Y516" s="302"/>
      <c r="Z516" s="302"/>
      <c r="AA516" s="302"/>
      <c r="AB516" s="302"/>
      <c r="AC516" s="302"/>
      <c r="AD516" s="302"/>
      <c r="AE516" s="302"/>
      <c r="AF516" s="302"/>
      <c r="AG516" s="302"/>
      <c r="AH516" s="302"/>
      <c r="AI516" s="329"/>
      <c r="AJ516" s="302"/>
      <c r="AK516" s="302"/>
      <c r="AL516" s="302"/>
      <c r="AM516" s="302"/>
      <c r="AN516" s="302"/>
      <c r="AO516" s="302"/>
      <c r="AP516" s="302"/>
      <c r="AQ516" s="302"/>
      <c r="AR516" s="302"/>
      <c r="AS516" s="302"/>
      <c r="AT516" s="302"/>
      <c r="AU516" s="302"/>
      <c r="AV516" s="302"/>
      <c r="AW516" s="302"/>
      <c r="AX516" s="302"/>
      <c r="AY516" s="302"/>
      <c r="AZ516" s="302"/>
      <c r="BA516" s="302"/>
    </row>
    <row r="517">
      <c r="A517" s="328"/>
      <c r="B517" s="328"/>
      <c r="C517" s="328"/>
      <c r="D517" s="51" t="b">
        <v>1</v>
      </c>
      <c r="E517" s="308"/>
      <c r="F517" s="308" t="str">
        <f>IFERROR(__xludf.DUMMYFUNCTION("""COMPUTED_VALUE"""),"**field missing**")</f>
        <v>**field missing**</v>
      </c>
      <c r="G517" s="308" t="str">
        <f>IFERROR(__xludf.DUMMYFUNCTION("""COMPUTED_VALUE"""),"**FIELD MISSING**")</f>
        <v>**FIELD MISSING**</v>
      </c>
      <c r="H517" s="308"/>
      <c r="I517" s="317"/>
      <c r="J517" s="317"/>
      <c r="K517" s="317"/>
      <c r="L517" s="308"/>
      <c r="M517" s="308"/>
      <c r="N517" s="308"/>
      <c r="O517" s="308"/>
      <c r="P517" s="308"/>
      <c r="Q517" s="302"/>
      <c r="R517" s="302"/>
      <c r="S517" s="302"/>
      <c r="T517" s="302"/>
      <c r="U517" s="302"/>
      <c r="V517" s="302"/>
      <c r="W517" s="302"/>
      <c r="X517" s="302"/>
      <c r="Y517" s="302"/>
      <c r="Z517" s="302"/>
      <c r="AA517" s="302"/>
      <c r="AB517" s="302"/>
      <c r="AC517" s="302"/>
      <c r="AD517" s="302"/>
      <c r="AE517" s="302"/>
      <c r="AF517" s="302"/>
      <c r="AG517" s="302"/>
      <c r="AH517" s="302"/>
      <c r="AI517" s="329"/>
      <c r="AJ517" s="302"/>
      <c r="AK517" s="302"/>
      <c r="AL517" s="302"/>
      <c r="AM517" s="302"/>
      <c r="AN517" s="302"/>
      <c r="AO517" s="302"/>
      <c r="AP517" s="302"/>
      <c r="AQ517" s="302"/>
      <c r="AR517" s="302"/>
      <c r="AS517" s="302"/>
      <c r="AT517" s="302"/>
      <c r="AU517" s="302"/>
      <c r="AV517" s="302"/>
      <c r="AW517" s="302"/>
      <c r="AX517" s="302"/>
      <c r="AY517" s="302"/>
      <c r="AZ517" s="302"/>
      <c r="BA517" s="302"/>
    </row>
    <row r="518">
      <c r="A518" s="328"/>
      <c r="B518" s="328"/>
      <c r="C518" s="328"/>
      <c r="D518" s="51" t="b">
        <v>1</v>
      </c>
      <c r="E518" s="308"/>
      <c r="F518" s="308" t="str">
        <f>IFERROR(__xludf.DUMMYFUNCTION("""COMPUTED_VALUE"""),"**field missing**")</f>
        <v>**field missing**</v>
      </c>
      <c r="G518" s="308" t="str">
        <f>IFERROR(__xludf.DUMMYFUNCTION("""COMPUTED_VALUE"""),"**FIELD MISSING**")</f>
        <v>**FIELD MISSING**</v>
      </c>
      <c r="H518" s="308"/>
      <c r="I518" s="317"/>
      <c r="J518" s="317"/>
      <c r="K518" s="317"/>
      <c r="L518" s="308"/>
      <c r="M518" s="308"/>
      <c r="N518" s="308"/>
      <c r="O518" s="308"/>
      <c r="P518" s="308"/>
      <c r="Q518" s="302"/>
      <c r="R518" s="302"/>
      <c r="S518" s="302"/>
      <c r="T518" s="302"/>
      <c r="U518" s="302"/>
      <c r="V518" s="302"/>
      <c r="W518" s="302"/>
      <c r="X518" s="302"/>
      <c r="Y518" s="302"/>
      <c r="Z518" s="302"/>
      <c r="AA518" s="302"/>
      <c r="AB518" s="302"/>
      <c r="AC518" s="302"/>
      <c r="AD518" s="302"/>
      <c r="AE518" s="302"/>
      <c r="AF518" s="302"/>
      <c r="AG518" s="302"/>
      <c r="AH518" s="302"/>
      <c r="AI518" s="329"/>
      <c r="AJ518" s="302"/>
      <c r="AK518" s="302"/>
      <c r="AL518" s="302"/>
      <c r="AM518" s="302"/>
      <c r="AN518" s="302"/>
      <c r="AO518" s="302"/>
      <c r="AP518" s="302"/>
      <c r="AQ518" s="302"/>
      <c r="AR518" s="302"/>
      <c r="AS518" s="302"/>
      <c r="AT518" s="302"/>
      <c r="AU518" s="302"/>
      <c r="AV518" s="302"/>
      <c r="AW518" s="302"/>
      <c r="AX518" s="302"/>
      <c r="AY518" s="302"/>
      <c r="AZ518" s="302"/>
      <c r="BA518" s="302"/>
    </row>
    <row r="519">
      <c r="A519" s="328"/>
      <c r="B519" s="328"/>
      <c r="C519" s="328"/>
      <c r="D519" s="51" t="b">
        <v>1</v>
      </c>
      <c r="E519" s="308"/>
      <c r="F519" s="308" t="str">
        <f>IFERROR(__xludf.DUMMYFUNCTION("""COMPUTED_VALUE"""),"**field missing**")</f>
        <v>**field missing**</v>
      </c>
      <c r="G519" s="308" t="str">
        <f>IFERROR(__xludf.DUMMYFUNCTION("""COMPUTED_VALUE"""),"**FIELD MISSING**")</f>
        <v>**FIELD MISSING**</v>
      </c>
      <c r="H519" s="308"/>
      <c r="I519" s="317"/>
      <c r="J519" s="317"/>
      <c r="K519" s="317"/>
      <c r="L519" s="308"/>
      <c r="M519" s="308"/>
      <c r="N519" s="308"/>
      <c r="O519" s="308"/>
      <c r="P519" s="308"/>
      <c r="Q519" s="302"/>
      <c r="R519" s="302"/>
      <c r="S519" s="302"/>
      <c r="T519" s="302"/>
      <c r="U519" s="302"/>
      <c r="V519" s="302"/>
      <c r="W519" s="302"/>
      <c r="X519" s="302"/>
      <c r="Y519" s="302"/>
      <c r="Z519" s="302"/>
      <c r="AA519" s="302"/>
      <c r="AB519" s="302"/>
      <c r="AC519" s="302"/>
      <c r="AD519" s="302"/>
      <c r="AE519" s="302"/>
      <c r="AF519" s="302"/>
      <c r="AG519" s="302"/>
      <c r="AH519" s="302"/>
      <c r="AI519" s="329"/>
      <c r="AJ519" s="302"/>
      <c r="AK519" s="302"/>
      <c r="AL519" s="302"/>
      <c r="AM519" s="302"/>
      <c r="AN519" s="302"/>
      <c r="AO519" s="302"/>
      <c r="AP519" s="302"/>
      <c r="AQ519" s="302"/>
      <c r="AR519" s="302"/>
      <c r="AS519" s="302"/>
      <c r="AT519" s="302"/>
      <c r="AU519" s="302"/>
      <c r="AV519" s="302"/>
      <c r="AW519" s="302"/>
      <c r="AX519" s="302"/>
      <c r="AY519" s="302"/>
      <c r="AZ519" s="302"/>
      <c r="BA519" s="302"/>
    </row>
    <row r="520">
      <c r="A520" s="328"/>
      <c r="B520" s="328"/>
      <c r="C520" s="328"/>
      <c r="D520" s="51" t="b">
        <v>1</v>
      </c>
      <c r="E520" s="308"/>
      <c r="F520" s="308" t="str">
        <f>IFERROR(__xludf.DUMMYFUNCTION("""COMPUTED_VALUE"""),"**field missing**")</f>
        <v>**field missing**</v>
      </c>
      <c r="G520" s="308" t="str">
        <f>IFERROR(__xludf.DUMMYFUNCTION("""COMPUTED_VALUE"""),"**FIELD MISSING**")</f>
        <v>**FIELD MISSING**</v>
      </c>
      <c r="H520" s="308"/>
      <c r="I520" s="317"/>
      <c r="J520" s="317"/>
      <c r="K520" s="317"/>
      <c r="L520" s="308"/>
      <c r="M520" s="308"/>
      <c r="N520" s="308"/>
      <c r="O520" s="308"/>
      <c r="P520" s="308"/>
      <c r="Q520" s="302"/>
      <c r="R520" s="302"/>
      <c r="S520" s="302"/>
      <c r="T520" s="302"/>
      <c r="U520" s="302"/>
      <c r="V520" s="302"/>
      <c r="W520" s="302"/>
      <c r="X520" s="302"/>
      <c r="Y520" s="302"/>
      <c r="Z520" s="302"/>
      <c r="AA520" s="302"/>
      <c r="AB520" s="302"/>
      <c r="AC520" s="302"/>
      <c r="AD520" s="302"/>
      <c r="AE520" s="302"/>
      <c r="AF520" s="302"/>
      <c r="AG520" s="302"/>
      <c r="AH520" s="302"/>
      <c r="AI520" s="329"/>
      <c r="AJ520" s="302"/>
      <c r="AK520" s="302"/>
      <c r="AL520" s="302"/>
      <c r="AM520" s="302"/>
      <c r="AN520" s="302"/>
      <c r="AO520" s="302"/>
      <c r="AP520" s="302"/>
      <c r="AQ520" s="302"/>
      <c r="AR520" s="302"/>
      <c r="AS520" s="302"/>
      <c r="AT520" s="302"/>
      <c r="AU520" s="302"/>
      <c r="AV520" s="302"/>
      <c r="AW520" s="302"/>
      <c r="AX520" s="302"/>
      <c r="AY520" s="302"/>
      <c r="AZ520" s="302"/>
      <c r="BA520" s="302"/>
    </row>
    <row r="521">
      <c r="A521" s="328"/>
      <c r="B521" s="328"/>
      <c r="C521" s="328"/>
      <c r="D521" s="51" t="b">
        <v>1</v>
      </c>
      <c r="E521" s="308"/>
      <c r="F521" s="308" t="str">
        <f>IFERROR(__xludf.DUMMYFUNCTION("""COMPUTED_VALUE"""),"**field missing**")</f>
        <v>**field missing**</v>
      </c>
      <c r="G521" s="308" t="str">
        <f>IFERROR(__xludf.DUMMYFUNCTION("""COMPUTED_VALUE"""),"**FIELD MISSING**")</f>
        <v>**FIELD MISSING**</v>
      </c>
      <c r="H521" s="308"/>
      <c r="I521" s="317"/>
      <c r="J521" s="317"/>
      <c r="K521" s="317"/>
      <c r="L521" s="308"/>
      <c r="M521" s="308"/>
      <c r="N521" s="308"/>
      <c r="O521" s="308"/>
      <c r="P521" s="308"/>
      <c r="Q521" s="302"/>
      <c r="R521" s="302"/>
      <c r="S521" s="302"/>
      <c r="T521" s="302"/>
      <c r="U521" s="302"/>
      <c r="V521" s="302"/>
      <c r="W521" s="302"/>
      <c r="X521" s="302"/>
      <c r="Y521" s="302"/>
      <c r="Z521" s="302"/>
      <c r="AA521" s="302"/>
      <c r="AB521" s="302"/>
      <c r="AC521" s="302"/>
      <c r="AD521" s="302"/>
      <c r="AE521" s="302"/>
      <c r="AF521" s="302"/>
      <c r="AG521" s="302"/>
      <c r="AH521" s="302"/>
      <c r="AI521" s="329"/>
      <c r="AJ521" s="302"/>
      <c r="AK521" s="302"/>
      <c r="AL521" s="302"/>
      <c r="AM521" s="302"/>
      <c r="AN521" s="302"/>
      <c r="AO521" s="302"/>
      <c r="AP521" s="302"/>
      <c r="AQ521" s="302"/>
      <c r="AR521" s="302"/>
      <c r="AS521" s="302"/>
      <c r="AT521" s="302"/>
      <c r="AU521" s="302"/>
      <c r="AV521" s="302"/>
      <c r="AW521" s="302"/>
      <c r="AX521" s="302"/>
      <c r="AY521" s="302"/>
      <c r="AZ521" s="302"/>
      <c r="BA521" s="302"/>
    </row>
    <row r="522">
      <c r="A522" s="328"/>
      <c r="B522" s="328"/>
      <c r="C522" s="328"/>
      <c r="D522" s="51" t="b">
        <v>1</v>
      </c>
      <c r="E522" s="308"/>
      <c r="F522" s="308" t="str">
        <f>IFERROR(__xludf.DUMMYFUNCTION("""COMPUTED_VALUE"""),"???")</f>
        <v>???</v>
      </c>
      <c r="G522" s="308" t="str">
        <f>IFERROR(__xludf.DUMMYFUNCTION("""COMPUTED_VALUE"""),"???")</f>
        <v>???</v>
      </c>
      <c r="H522" s="308"/>
      <c r="I522" s="317"/>
      <c r="J522" s="317"/>
      <c r="K522" s="317"/>
      <c r="L522" s="308"/>
      <c r="M522" s="308"/>
      <c r="N522" s="308"/>
      <c r="O522" s="308"/>
      <c r="P522" s="308"/>
      <c r="Q522" s="302"/>
      <c r="R522" s="302"/>
      <c r="S522" s="302"/>
      <c r="T522" s="302"/>
      <c r="U522" s="302"/>
      <c r="V522" s="302"/>
      <c r="W522" s="302"/>
      <c r="X522" s="302"/>
      <c r="Y522" s="302"/>
      <c r="Z522" s="302"/>
      <c r="AA522" s="302"/>
      <c r="AB522" s="302"/>
      <c r="AC522" s="302"/>
      <c r="AD522" s="302"/>
      <c r="AE522" s="302"/>
      <c r="AF522" s="302"/>
      <c r="AG522" s="302"/>
      <c r="AH522" s="302"/>
      <c r="AI522" s="329"/>
      <c r="AJ522" s="302"/>
      <c r="AK522" s="302"/>
      <c r="AL522" s="302"/>
      <c r="AM522" s="302"/>
      <c r="AN522" s="302"/>
      <c r="AO522" s="302"/>
      <c r="AP522" s="302"/>
      <c r="AQ522" s="302"/>
      <c r="AR522" s="302"/>
      <c r="AS522" s="302"/>
      <c r="AT522" s="302"/>
      <c r="AU522" s="302"/>
      <c r="AV522" s="302"/>
      <c r="AW522" s="302"/>
      <c r="AX522" s="302"/>
      <c r="AY522" s="302"/>
      <c r="AZ522" s="302"/>
      <c r="BA522" s="302"/>
    </row>
    <row r="523">
      <c r="A523" s="328"/>
      <c r="B523" s="328"/>
      <c r="C523" s="328"/>
      <c r="D523" s="51" t="b">
        <v>1</v>
      </c>
      <c r="E523" s="308"/>
      <c r="F523" s="308" t="str">
        <f>IFERROR(__xludf.DUMMYFUNCTION("""COMPUTED_VALUE"""),"municipal_parcel_id_mapping")</f>
        <v>municipal_parcel_id_mapping</v>
      </c>
      <c r="G523" s="308" t="str">
        <f>IFERROR(__xludf.DUMMYFUNCTION("""COMPUTED_VALUE"""),"parcel_id")</f>
        <v>parcel_id</v>
      </c>
      <c r="H523" s="308"/>
      <c r="I523" s="317"/>
      <c r="J523" s="317"/>
      <c r="K523" s="317"/>
      <c r="L523" s="308"/>
      <c r="M523" s="308"/>
      <c r="N523" s="308"/>
      <c r="O523" s="308"/>
      <c r="P523" s="308"/>
      <c r="Q523" s="302"/>
      <c r="R523" s="302"/>
      <c r="S523" s="302"/>
      <c r="T523" s="302"/>
      <c r="U523" s="302"/>
      <c r="V523" s="302"/>
      <c r="W523" s="302"/>
      <c r="X523" s="302"/>
      <c r="Y523" s="302"/>
      <c r="Z523" s="302"/>
      <c r="AA523" s="302"/>
      <c r="AB523" s="302"/>
      <c r="AC523" s="302"/>
      <c r="AD523" s="302"/>
      <c r="AE523" s="302"/>
      <c r="AF523" s="302"/>
      <c r="AG523" s="302"/>
      <c r="AH523" s="302"/>
      <c r="AI523" s="329"/>
      <c r="AJ523" s="302"/>
      <c r="AK523" s="302"/>
      <c r="AL523" s="302"/>
      <c r="AM523" s="302"/>
      <c r="AN523" s="302"/>
      <c r="AO523" s="302"/>
      <c r="AP523" s="302"/>
      <c r="AQ523" s="302"/>
      <c r="AR523" s="302"/>
      <c r="AS523" s="302"/>
      <c r="AT523" s="302"/>
      <c r="AU523" s="302"/>
      <c r="AV523" s="302"/>
      <c r="AW523" s="302"/>
      <c r="AX523" s="302"/>
      <c r="AY523" s="302"/>
      <c r="AZ523" s="302"/>
      <c r="BA523" s="302"/>
    </row>
    <row r="524">
      <c r="A524" s="328"/>
      <c r="B524" s="328"/>
      <c r="C524" s="328"/>
      <c r="D524" s="51" t="b">
        <v>1</v>
      </c>
      <c r="E524" s="308"/>
      <c r="F524" s="308" t="str">
        <f>IFERROR(__xludf.DUMMYFUNCTION("""COMPUTED_VALUE"""),"municipal_parcel_id_mapping")</f>
        <v>municipal_parcel_id_mapping</v>
      </c>
      <c r="G524" s="308" t="str">
        <f>IFERROR(__xludf.DUMMYFUNCTION("""COMPUTED_VALUE"""),"parcel_id")</f>
        <v>parcel_id</v>
      </c>
      <c r="H524" s="308"/>
      <c r="I524" s="317"/>
      <c r="J524" s="317"/>
      <c r="K524" s="317"/>
      <c r="L524" s="308"/>
      <c r="M524" s="308"/>
      <c r="N524" s="308"/>
      <c r="O524" s="308"/>
      <c r="P524" s="308"/>
      <c r="Q524" s="302"/>
      <c r="R524" s="302"/>
      <c r="S524" s="302"/>
      <c r="T524" s="302"/>
      <c r="U524" s="302"/>
      <c r="V524" s="302"/>
      <c r="W524" s="302"/>
      <c r="X524" s="302"/>
      <c r="Y524" s="302"/>
      <c r="Z524" s="302"/>
      <c r="AA524" s="302"/>
      <c r="AB524" s="302"/>
      <c r="AC524" s="302"/>
      <c r="AD524" s="302"/>
      <c r="AE524" s="302"/>
      <c r="AF524" s="302"/>
      <c r="AG524" s="302"/>
      <c r="AH524" s="302"/>
      <c r="AI524" s="329"/>
      <c r="AJ524" s="302"/>
      <c r="AK524" s="302"/>
      <c r="AL524" s="302"/>
      <c r="AM524" s="302"/>
      <c r="AN524" s="302"/>
      <c r="AO524" s="302"/>
      <c r="AP524" s="302"/>
      <c r="AQ524" s="302"/>
      <c r="AR524" s="302"/>
      <c r="AS524" s="302"/>
      <c r="AT524" s="302"/>
      <c r="AU524" s="302"/>
      <c r="AV524" s="302"/>
      <c r="AW524" s="302"/>
      <c r="AX524" s="302"/>
      <c r="AY524" s="302"/>
      <c r="AZ524" s="302"/>
      <c r="BA524" s="302"/>
    </row>
    <row r="525">
      <c r="A525" s="328"/>
      <c r="B525" s="328"/>
      <c r="C525" s="328"/>
      <c r="D525" s="51" t="b">
        <v>1</v>
      </c>
      <c r="E525" s="308"/>
      <c r="F525" s="308" t="str">
        <f>IFERROR(__xludf.DUMMYFUNCTION("""COMPUTED_VALUE"""),"municipal_parcel_id_mapping")</f>
        <v>municipal_parcel_id_mapping</v>
      </c>
      <c r="G525" s="308" t="str">
        <f>IFERROR(__xludf.DUMMYFUNCTION("""COMPUTED_VALUE"""),"parcel_id")</f>
        <v>parcel_id</v>
      </c>
      <c r="H525" s="308"/>
      <c r="I525" s="317"/>
      <c r="J525" s="317"/>
      <c r="K525" s="317"/>
      <c r="L525" s="308"/>
      <c r="M525" s="308"/>
      <c r="N525" s="308"/>
      <c r="O525" s="308"/>
      <c r="P525" s="308"/>
      <c r="Q525" s="302"/>
      <c r="R525" s="302"/>
      <c r="S525" s="302"/>
      <c r="T525" s="302"/>
      <c r="U525" s="302"/>
      <c r="V525" s="302"/>
      <c r="W525" s="302"/>
      <c r="X525" s="302"/>
      <c r="Y525" s="302"/>
      <c r="Z525" s="302"/>
      <c r="AA525" s="302"/>
      <c r="AB525" s="302"/>
      <c r="AC525" s="302"/>
      <c r="AD525" s="302"/>
      <c r="AE525" s="302"/>
      <c r="AF525" s="302"/>
      <c r="AG525" s="302"/>
      <c r="AH525" s="302"/>
      <c r="AI525" s="329"/>
      <c r="AJ525" s="302"/>
      <c r="AK525" s="302"/>
      <c r="AL525" s="302"/>
      <c r="AM525" s="302"/>
      <c r="AN525" s="302"/>
      <c r="AO525" s="302"/>
      <c r="AP525" s="302"/>
      <c r="AQ525" s="302"/>
      <c r="AR525" s="302"/>
      <c r="AS525" s="302"/>
      <c r="AT525" s="302"/>
      <c r="AU525" s="302"/>
      <c r="AV525" s="302"/>
      <c r="AW525" s="302"/>
      <c r="AX525" s="302"/>
      <c r="AY525" s="302"/>
      <c r="AZ525" s="302"/>
      <c r="BA525" s="302"/>
    </row>
    <row r="526">
      <c r="A526" s="328"/>
      <c r="B526" s="328"/>
      <c r="C526" s="328"/>
      <c r="D526" s="51" t="b">
        <v>1</v>
      </c>
      <c r="E526" s="308"/>
      <c r="F526" s="308" t="str">
        <f>IFERROR(__xludf.DUMMYFUNCTION("""COMPUTED_VALUE"""),"tax-delinquency")</f>
        <v>tax-delinquency</v>
      </c>
      <c r="G526" s="308" t="str">
        <f>IFERROR(__xludf.DUMMYFUNCTION("""COMPUTED_VALUE"""),"Last_Paid_Year")</f>
        <v>Last_Paid_Year</v>
      </c>
      <c r="H526" s="308"/>
      <c r="I526" s="317"/>
      <c r="J526" s="317"/>
      <c r="K526" s="317"/>
      <c r="L526" s="308"/>
      <c r="M526" s="308"/>
      <c r="N526" s="308"/>
      <c r="O526" s="308"/>
      <c r="P526" s="308"/>
      <c r="Q526" s="302"/>
      <c r="R526" s="302"/>
      <c r="S526" s="302"/>
      <c r="T526" s="302"/>
      <c r="U526" s="302"/>
      <c r="V526" s="302"/>
      <c r="W526" s="302"/>
      <c r="X526" s="302"/>
      <c r="Y526" s="302"/>
      <c r="Z526" s="302"/>
      <c r="AA526" s="302"/>
      <c r="AB526" s="302"/>
      <c r="AC526" s="302"/>
      <c r="AD526" s="302"/>
      <c r="AE526" s="302"/>
      <c r="AF526" s="302"/>
      <c r="AG526" s="302"/>
      <c r="AH526" s="302"/>
      <c r="AI526" s="329"/>
      <c r="AJ526" s="302"/>
      <c r="AK526" s="302"/>
      <c r="AL526" s="302"/>
      <c r="AM526" s="302"/>
      <c r="AN526" s="302"/>
      <c r="AO526" s="302"/>
      <c r="AP526" s="302"/>
      <c r="AQ526" s="302"/>
      <c r="AR526" s="302"/>
      <c r="AS526" s="302"/>
      <c r="AT526" s="302"/>
      <c r="AU526" s="302"/>
      <c r="AV526" s="302"/>
      <c r="AW526" s="302"/>
      <c r="AX526" s="302"/>
      <c r="AY526" s="302"/>
      <c r="AZ526" s="302"/>
      <c r="BA526" s="302"/>
    </row>
    <row r="527">
      <c r="A527" s="328"/>
      <c r="B527" s="328"/>
      <c r="C527" s="328"/>
      <c r="D527" s="51" t="b">
        <v>1</v>
      </c>
      <c r="E527" s="308"/>
      <c r="F527" s="308" t="str">
        <f>IFERROR(__xludf.DUMMYFUNCTION("""COMPUTED_VALUE"""),"???")</f>
        <v>???</v>
      </c>
      <c r="G527" s="308" t="str">
        <f>IFERROR(__xludf.DUMMYFUNCTION("""COMPUTED_VALUE"""),"???")</f>
        <v>???</v>
      </c>
      <c r="H527" s="308"/>
      <c r="I527" s="317"/>
      <c r="J527" s="317"/>
      <c r="K527" s="317"/>
      <c r="L527" s="308"/>
      <c r="M527" s="308"/>
      <c r="N527" s="308"/>
      <c r="O527" s="308"/>
      <c r="P527" s="308"/>
      <c r="Q527" s="302"/>
      <c r="R527" s="302"/>
      <c r="S527" s="302"/>
      <c r="T527" s="302"/>
      <c r="U527" s="302"/>
      <c r="V527" s="302"/>
      <c r="W527" s="302"/>
      <c r="X527" s="302"/>
      <c r="Y527" s="302"/>
      <c r="Z527" s="302"/>
      <c r="AA527" s="302"/>
      <c r="AB527" s="302"/>
      <c r="AC527" s="302"/>
      <c r="AD527" s="302"/>
      <c r="AE527" s="302"/>
      <c r="AF527" s="302"/>
      <c r="AG527" s="302"/>
      <c r="AH527" s="302"/>
      <c r="AI527" s="329"/>
      <c r="AJ527" s="302"/>
      <c r="AK527" s="302"/>
      <c r="AL527" s="302"/>
      <c r="AM527" s="302"/>
      <c r="AN527" s="302"/>
      <c r="AO527" s="302"/>
      <c r="AP527" s="302"/>
      <c r="AQ527" s="302"/>
      <c r="AR527" s="302"/>
      <c r="AS527" s="302"/>
      <c r="AT527" s="302"/>
      <c r="AU527" s="302"/>
      <c r="AV527" s="302"/>
      <c r="AW527" s="302"/>
      <c r="AX527" s="302"/>
      <c r="AY527" s="302"/>
      <c r="AZ527" s="302"/>
      <c r="BA527" s="302"/>
    </row>
    <row r="528">
      <c r="A528" s="328"/>
      <c r="B528" s="328"/>
      <c r="C528" s="328"/>
      <c r="D528" s="51" t="b">
        <v>1</v>
      </c>
      <c r="E528" s="308"/>
      <c r="F528" s="308" t="str">
        <f>IFERROR(__xludf.DUMMYFUNCTION("""COMPUTED_VALUE"""),"tax-delinquency")</f>
        <v>tax-delinquency</v>
      </c>
      <c r="G528" s="308" t="str">
        <f>IFERROR(__xludf.DUMMYFUNCTION("""COMPUTED_VALUE"""),"Last_Paid_Year")</f>
        <v>Last_Paid_Year</v>
      </c>
      <c r="H528" s="308"/>
      <c r="I528" s="317"/>
      <c r="J528" s="317"/>
      <c r="K528" s="317"/>
      <c r="L528" s="308"/>
      <c r="M528" s="308"/>
      <c r="N528" s="308"/>
      <c r="O528" s="308"/>
      <c r="P528" s="308"/>
      <c r="Q528" s="302"/>
      <c r="R528" s="302"/>
      <c r="S528" s="302"/>
      <c r="T528" s="302"/>
      <c r="U528" s="302"/>
      <c r="V528" s="302"/>
      <c r="W528" s="302"/>
      <c r="X528" s="302"/>
      <c r="Y528" s="302"/>
      <c r="Z528" s="302"/>
      <c r="AA528" s="302"/>
      <c r="AB528" s="302"/>
      <c r="AC528" s="302"/>
      <c r="AD528" s="302"/>
      <c r="AE528" s="302"/>
      <c r="AF528" s="302"/>
      <c r="AG528" s="302"/>
      <c r="AH528" s="302"/>
      <c r="AI528" s="329"/>
      <c r="AJ528" s="302"/>
      <c r="AK528" s="302"/>
      <c r="AL528" s="302"/>
      <c r="AM528" s="302"/>
      <c r="AN528" s="302"/>
      <c r="AO528" s="302"/>
      <c r="AP528" s="302"/>
      <c r="AQ528" s="302"/>
      <c r="AR528" s="302"/>
      <c r="AS528" s="302"/>
      <c r="AT528" s="302"/>
      <c r="AU528" s="302"/>
      <c r="AV528" s="302"/>
      <c r="AW528" s="302"/>
      <c r="AX528" s="302"/>
      <c r="AY528" s="302"/>
      <c r="AZ528" s="302"/>
      <c r="BA528" s="302"/>
    </row>
    <row r="529">
      <c r="A529" s="328"/>
      <c r="B529" s="328"/>
      <c r="C529" s="328"/>
      <c r="D529" s="51" t="b">
        <v>1</v>
      </c>
      <c r="E529" s="308"/>
      <c r="F529" s="308" t="str">
        <f>IFERROR(__xludf.DUMMYFUNCTION("""COMPUTED_VALUE"""),"tax-delinquency")</f>
        <v>tax-delinquency</v>
      </c>
      <c r="G529" s="308" t="str">
        <f>IFERROR(__xludf.DUMMYFUNCTION("""COMPUTED_VALUE"""),"???")</f>
        <v>???</v>
      </c>
      <c r="H529" s="308"/>
      <c r="I529" s="317"/>
      <c r="J529" s="317"/>
      <c r="K529" s="317"/>
      <c r="L529" s="308"/>
      <c r="M529" s="308"/>
      <c r="N529" s="308"/>
      <c r="O529" s="308"/>
      <c r="P529" s="308"/>
      <c r="Q529" s="302"/>
      <c r="R529" s="302"/>
      <c r="S529" s="302"/>
      <c r="T529" s="302"/>
      <c r="U529" s="302"/>
      <c r="V529" s="302"/>
      <c r="W529" s="302"/>
      <c r="X529" s="302"/>
      <c r="Y529" s="302"/>
      <c r="Z529" s="302"/>
      <c r="AA529" s="302"/>
      <c r="AB529" s="302"/>
      <c r="AC529" s="302"/>
      <c r="AD529" s="302"/>
      <c r="AE529" s="302"/>
      <c r="AF529" s="302"/>
      <c r="AG529" s="302"/>
      <c r="AH529" s="302"/>
      <c r="AI529" s="329"/>
      <c r="AJ529" s="302"/>
      <c r="AK529" s="302"/>
      <c r="AL529" s="302"/>
      <c r="AM529" s="302"/>
      <c r="AN529" s="302"/>
      <c r="AO529" s="302"/>
      <c r="AP529" s="302"/>
      <c r="AQ529" s="302"/>
      <c r="AR529" s="302"/>
      <c r="AS529" s="302"/>
      <c r="AT529" s="302"/>
      <c r="AU529" s="302"/>
      <c r="AV529" s="302"/>
      <c r="AW529" s="302"/>
      <c r="AX529" s="302"/>
      <c r="AY529" s="302"/>
      <c r="AZ529" s="302"/>
      <c r="BA529" s="302"/>
    </row>
    <row r="530">
      <c r="A530" s="328"/>
      <c r="B530" s="328"/>
      <c r="C530" s="328"/>
      <c r="D530" s="51" t="b">
        <v>1</v>
      </c>
      <c r="E530" s="308"/>
      <c r="F530" s="308" t="str">
        <f>IFERROR(__xludf.DUMMYFUNCTION("""COMPUTED_VALUE"""),"**field missing**")</f>
        <v>**field missing**</v>
      </c>
      <c r="G530" s="308" t="str">
        <f>IFERROR(__xludf.DUMMYFUNCTION("""COMPUTED_VALUE"""),"**FIELD MISSING**")</f>
        <v>**FIELD MISSING**</v>
      </c>
      <c r="H530" s="308"/>
      <c r="I530" s="317"/>
      <c r="J530" s="317"/>
      <c r="K530" s="317"/>
      <c r="L530" s="308"/>
      <c r="M530" s="308"/>
      <c r="N530" s="308"/>
      <c r="O530" s="308"/>
      <c r="P530" s="308"/>
      <c r="Q530" s="302"/>
      <c r="R530" s="302"/>
      <c r="S530" s="302"/>
      <c r="T530" s="302"/>
      <c r="U530" s="302"/>
      <c r="V530" s="302"/>
      <c r="W530" s="302"/>
      <c r="X530" s="302"/>
      <c r="Y530" s="302"/>
      <c r="Z530" s="302"/>
      <c r="AA530" s="302"/>
      <c r="AB530" s="302"/>
      <c r="AC530" s="302"/>
      <c r="AD530" s="302"/>
      <c r="AE530" s="302"/>
      <c r="AF530" s="302"/>
      <c r="AG530" s="302"/>
      <c r="AH530" s="302"/>
      <c r="AI530" s="329"/>
      <c r="AJ530" s="302"/>
      <c r="AK530" s="302"/>
      <c r="AL530" s="302"/>
      <c r="AM530" s="302"/>
      <c r="AN530" s="302"/>
      <c r="AO530" s="302"/>
      <c r="AP530" s="302"/>
      <c r="AQ530" s="302"/>
      <c r="AR530" s="302"/>
      <c r="AS530" s="302"/>
      <c r="AT530" s="302"/>
      <c r="AU530" s="302"/>
      <c r="AV530" s="302"/>
      <c r="AW530" s="302"/>
      <c r="AX530" s="302"/>
      <c r="AY530" s="302"/>
      <c r="AZ530" s="302"/>
      <c r="BA530" s="302"/>
    </row>
    <row r="531">
      <c r="A531" s="328"/>
      <c r="B531" s="328"/>
      <c r="C531" s="328"/>
      <c r="D531" s="51" t="b">
        <v>1</v>
      </c>
      <c r="E531" s="308"/>
      <c r="F531" s="308" t="str">
        <f>IFERROR(__xludf.DUMMYFUNCTION("""COMPUTED_VALUE"""),"assessment")</f>
        <v>assessment</v>
      </c>
      <c r="G531" s="308" t="str">
        <f>IFERROR(__xludf.DUMMYFUNCTION("""COMPUTED_VALUE"""),"Land_Value")</f>
        <v>Land_Value</v>
      </c>
      <c r="H531" s="308"/>
      <c r="I531" s="317"/>
      <c r="J531" s="317"/>
      <c r="K531" s="317"/>
      <c r="L531" s="308"/>
      <c r="M531" s="308"/>
      <c r="N531" s="308"/>
      <c r="O531" s="308"/>
      <c r="P531" s="308"/>
      <c r="Q531" s="302"/>
      <c r="R531" s="302"/>
      <c r="S531" s="302"/>
      <c r="T531" s="302"/>
      <c r="U531" s="302"/>
      <c r="V531" s="302"/>
      <c r="W531" s="302"/>
      <c r="X531" s="302"/>
      <c r="Y531" s="302"/>
      <c r="Z531" s="302"/>
      <c r="AA531" s="302"/>
      <c r="AB531" s="302"/>
      <c r="AC531" s="302"/>
      <c r="AD531" s="302"/>
      <c r="AE531" s="302"/>
      <c r="AF531" s="302"/>
      <c r="AG531" s="302"/>
      <c r="AH531" s="302"/>
      <c r="AI531" s="329"/>
      <c r="AJ531" s="302"/>
      <c r="AK531" s="302"/>
      <c r="AL531" s="302"/>
      <c r="AM531" s="302"/>
      <c r="AN531" s="302"/>
      <c r="AO531" s="302"/>
      <c r="AP531" s="302"/>
      <c r="AQ531" s="302"/>
      <c r="AR531" s="302"/>
      <c r="AS531" s="302"/>
      <c r="AT531" s="302"/>
      <c r="AU531" s="302"/>
      <c r="AV531" s="302"/>
      <c r="AW531" s="302"/>
      <c r="AX531" s="302"/>
      <c r="AY531" s="302"/>
      <c r="AZ531" s="302"/>
      <c r="BA531" s="302"/>
    </row>
    <row r="532">
      <c r="A532" s="328"/>
      <c r="B532" s="328"/>
      <c r="C532" s="328"/>
      <c r="D532" s="51" t="b">
        <v>1</v>
      </c>
      <c r="E532" s="308"/>
      <c r="F532" s="308" t="str">
        <f>IFERROR(__xludf.DUMMYFUNCTION("""COMPUTED_VALUE"""),"assessment")</f>
        <v>assessment</v>
      </c>
      <c r="G532" s="308" t="str">
        <f>IFERROR(__xludf.DUMMYFUNCTION("""COMPUTED_VALUE"""),"Improvement_Value")</f>
        <v>Improvement_Value</v>
      </c>
      <c r="H532" s="308"/>
      <c r="I532" s="317"/>
      <c r="J532" s="317"/>
      <c r="K532" s="317"/>
      <c r="L532" s="308"/>
      <c r="M532" s="308"/>
      <c r="N532" s="308"/>
      <c r="O532" s="308"/>
      <c r="P532" s="308"/>
      <c r="Q532" s="302"/>
      <c r="R532" s="302"/>
      <c r="S532" s="302"/>
      <c r="T532" s="302"/>
      <c r="U532" s="302"/>
      <c r="V532" s="302"/>
      <c r="W532" s="302"/>
      <c r="X532" s="302"/>
      <c r="Y532" s="302"/>
      <c r="Z532" s="302"/>
      <c r="AA532" s="302"/>
      <c r="AB532" s="302"/>
      <c r="AC532" s="302"/>
      <c r="AD532" s="302"/>
      <c r="AE532" s="302"/>
      <c r="AF532" s="302"/>
      <c r="AG532" s="302"/>
      <c r="AH532" s="302"/>
      <c r="AI532" s="329"/>
      <c r="AJ532" s="302"/>
      <c r="AK532" s="302"/>
      <c r="AL532" s="302"/>
      <c r="AM532" s="302"/>
      <c r="AN532" s="302"/>
      <c r="AO532" s="302"/>
      <c r="AP532" s="302"/>
      <c r="AQ532" s="302"/>
      <c r="AR532" s="302"/>
      <c r="AS532" s="302"/>
      <c r="AT532" s="302"/>
      <c r="AU532" s="302"/>
      <c r="AV532" s="302"/>
      <c r="AW532" s="302"/>
      <c r="AX532" s="302"/>
      <c r="AY532" s="302"/>
      <c r="AZ532" s="302"/>
      <c r="BA532" s="302"/>
    </row>
    <row r="533">
      <c r="A533" s="328"/>
      <c r="B533" s="328"/>
      <c r="C533" s="328"/>
      <c r="D533" s="51" t="b">
        <v>1</v>
      </c>
      <c r="E533" s="308"/>
      <c r="F533" s="308" t="str">
        <f>IFERROR(__xludf.DUMMYFUNCTION("""COMPUTED_VALUE"""),"tax-delinquency")</f>
        <v>tax-delinquency</v>
      </c>
      <c r="G533" s="308" t="str">
        <f>IFERROR(__xludf.DUMMYFUNCTION("""COMPUTED_VALUE"""),"???")</f>
        <v>???</v>
      </c>
      <c r="H533" s="308"/>
      <c r="I533" s="317"/>
      <c r="J533" s="317"/>
      <c r="K533" s="317"/>
      <c r="L533" s="308"/>
      <c r="M533" s="308"/>
      <c r="N533" s="308"/>
      <c r="O533" s="308"/>
      <c r="P533" s="308"/>
      <c r="Q533" s="302"/>
      <c r="R533" s="302"/>
      <c r="S533" s="302"/>
      <c r="T533" s="302"/>
      <c r="U533" s="302"/>
      <c r="V533" s="302"/>
      <c r="W533" s="302"/>
      <c r="X533" s="302"/>
      <c r="Y533" s="302"/>
      <c r="Z533" s="302"/>
      <c r="AA533" s="302"/>
      <c r="AB533" s="302"/>
      <c r="AC533" s="302"/>
      <c r="AD533" s="302"/>
      <c r="AE533" s="302"/>
      <c r="AF533" s="302"/>
      <c r="AG533" s="302"/>
      <c r="AH533" s="302"/>
      <c r="AI533" s="329"/>
      <c r="AJ533" s="302"/>
      <c r="AK533" s="302"/>
      <c r="AL533" s="302"/>
      <c r="AM533" s="302"/>
      <c r="AN533" s="302"/>
      <c r="AO533" s="302"/>
      <c r="AP533" s="302"/>
      <c r="AQ533" s="302"/>
      <c r="AR533" s="302"/>
      <c r="AS533" s="302"/>
      <c r="AT533" s="302"/>
      <c r="AU533" s="302"/>
      <c r="AV533" s="302"/>
      <c r="AW533" s="302"/>
      <c r="AX533" s="302"/>
      <c r="AY533" s="302"/>
      <c r="AZ533" s="302"/>
      <c r="BA533" s="302"/>
    </row>
    <row r="534">
      <c r="A534" s="328"/>
      <c r="B534" s="328"/>
      <c r="C534" s="328"/>
      <c r="D534" s="51" t="b">
        <v>1</v>
      </c>
      <c r="E534" s="308"/>
      <c r="F534" s="308" t="str">
        <f>IFERROR(__xludf.DUMMYFUNCTION("""COMPUTED_VALUE"""),"tax-delinquency")</f>
        <v>tax-delinquency</v>
      </c>
      <c r="G534" s="308" t="str">
        <f>IFERROR(__xludf.DUMMYFUNCTION("""COMPUTED_VALUE"""),"???")</f>
        <v>???</v>
      </c>
      <c r="H534" s="308"/>
      <c r="I534" s="317"/>
      <c r="J534" s="317"/>
      <c r="K534" s="317"/>
      <c r="L534" s="308"/>
      <c r="M534" s="308"/>
      <c r="N534" s="308"/>
      <c r="O534" s="308"/>
      <c r="P534" s="308"/>
      <c r="Q534" s="302"/>
      <c r="R534" s="302"/>
      <c r="S534" s="302"/>
      <c r="T534" s="302"/>
      <c r="U534" s="302"/>
      <c r="V534" s="302"/>
      <c r="W534" s="302"/>
      <c r="X534" s="302"/>
      <c r="Y534" s="302"/>
      <c r="Z534" s="302"/>
      <c r="AA534" s="302"/>
      <c r="AB534" s="302"/>
      <c r="AC534" s="302"/>
      <c r="AD534" s="302"/>
      <c r="AE534" s="302"/>
      <c r="AF534" s="302"/>
      <c r="AG534" s="302"/>
      <c r="AH534" s="302"/>
      <c r="AI534" s="329"/>
      <c r="AJ534" s="302"/>
      <c r="AK534" s="302"/>
      <c r="AL534" s="302"/>
      <c r="AM534" s="302"/>
      <c r="AN534" s="302"/>
      <c r="AO534" s="302"/>
      <c r="AP534" s="302"/>
      <c r="AQ534" s="302"/>
      <c r="AR534" s="302"/>
      <c r="AS534" s="302"/>
      <c r="AT534" s="302"/>
      <c r="AU534" s="302"/>
      <c r="AV534" s="302"/>
      <c r="AW534" s="302"/>
      <c r="AX534" s="302"/>
      <c r="AY534" s="302"/>
      <c r="AZ534" s="302"/>
      <c r="BA534" s="302"/>
    </row>
    <row r="535">
      <c r="A535" s="328"/>
      <c r="B535" s="328"/>
      <c r="C535" s="328"/>
      <c r="D535" s="51" t="b">
        <v>1</v>
      </c>
      <c r="E535" s="308"/>
      <c r="F535" s="308" t="str">
        <f>IFERROR(__xludf.DUMMYFUNCTION("""COMPUTED_VALUE"""),"parcel")</f>
        <v>parcel</v>
      </c>
      <c r="G535" s="308" t="str">
        <f>IFERROR(__xludf.DUMMYFUNCTION("""COMPUTED_VALUE"""),"??")</f>
        <v>??</v>
      </c>
      <c r="H535" s="308"/>
      <c r="I535" s="317"/>
      <c r="J535" s="317"/>
      <c r="K535" s="317"/>
      <c r="L535" s="308"/>
      <c r="M535" s="308"/>
      <c r="N535" s="308"/>
      <c r="O535" s="308"/>
      <c r="P535" s="308"/>
      <c r="Q535" s="302"/>
      <c r="R535" s="302"/>
      <c r="S535" s="302"/>
      <c r="T535" s="302"/>
      <c r="U535" s="302"/>
      <c r="V535" s="302"/>
      <c r="W535" s="302"/>
      <c r="X535" s="302"/>
      <c r="Y535" s="302"/>
      <c r="Z535" s="302"/>
      <c r="AA535" s="302"/>
      <c r="AB535" s="302"/>
      <c r="AC535" s="302"/>
      <c r="AD535" s="302"/>
      <c r="AE535" s="302"/>
      <c r="AF535" s="302"/>
      <c r="AG535" s="302"/>
      <c r="AH535" s="302"/>
      <c r="AI535" s="329"/>
      <c r="AJ535" s="302"/>
      <c r="AK535" s="302"/>
      <c r="AL535" s="302"/>
      <c r="AM535" s="302"/>
      <c r="AN535" s="302"/>
      <c r="AO535" s="302"/>
      <c r="AP535" s="302"/>
      <c r="AQ535" s="302"/>
      <c r="AR535" s="302"/>
      <c r="AS535" s="302"/>
      <c r="AT535" s="302"/>
      <c r="AU535" s="302"/>
      <c r="AV535" s="302"/>
      <c r="AW535" s="302"/>
      <c r="AX535" s="302"/>
      <c r="AY535" s="302"/>
      <c r="AZ535" s="302"/>
      <c r="BA535" s="302"/>
    </row>
    <row r="536">
      <c r="A536" s="328"/>
      <c r="B536" s="328"/>
      <c r="C536" s="328"/>
      <c r="D536" s="51" t="b">
        <v>1</v>
      </c>
      <c r="E536" s="308"/>
      <c r="F536" s="308" t="str">
        <f>IFERROR(__xludf.DUMMYFUNCTION("""COMPUTED_VALUE"""),"???")</f>
        <v>???</v>
      </c>
      <c r="G536" s="308" t="str">
        <f>IFERROR(__xludf.DUMMYFUNCTION("""COMPUTED_VALUE"""),"???")</f>
        <v>???</v>
      </c>
      <c r="H536" s="308"/>
      <c r="I536" s="317"/>
      <c r="J536" s="317"/>
      <c r="K536" s="317"/>
      <c r="L536" s="308"/>
      <c r="M536" s="308"/>
      <c r="N536" s="308"/>
      <c r="O536" s="308"/>
      <c r="P536" s="308"/>
      <c r="Q536" s="302"/>
      <c r="R536" s="302"/>
      <c r="S536" s="302"/>
      <c r="T536" s="302"/>
      <c r="U536" s="302"/>
      <c r="V536" s="302"/>
      <c r="W536" s="302"/>
      <c r="X536" s="302"/>
      <c r="Y536" s="302"/>
      <c r="Z536" s="302"/>
      <c r="AA536" s="302"/>
      <c r="AB536" s="302"/>
      <c r="AC536" s="302"/>
      <c r="AD536" s="302"/>
      <c r="AE536" s="302"/>
      <c r="AF536" s="302"/>
      <c r="AG536" s="302"/>
      <c r="AH536" s="302"/>
      <c r="AI536" s="329"/>
      <c r="AJ536" s="302"/>
      <c r="AK536" s="302"/>
      <c r="AL536" s="302"/>
      <c r="AM536" s="302"/>
      <c r="AN536" s="302"/>
      <c r="AO536" s="302"/>
      <c r="AP536" s="302"/>
      <c r="AQ536" s="302"/>
      <c r="AR536" s="302"/>
      <c r="AS536" s="302"/>
      <c r="AT536" s="302"/>
      <c r="AU536" s="302"/>
      <c r="AV536" s="302"/>
      <c r="AW536" s="302"/>
      <c r="AX536" s="302"/>
      <c r="AY536" s="302"/>
      <c r="AZ536" s="302"/>
      <c r="BA536" s="302"/>
    </row>
    <row r="537">
      <c r="A537" s="328"/>
      <c r="B537" s="328"/>
      <c r="C537" s="328"/>
      <c r="D537" s="51" t="b">
        <v>1</v>
      </c>
      <c r="E537" s="308"/>
      <c r="F537" s="308" t="str">
        <f>IFERROR(__xludf.DUMMYFUNCTION("""COMPUTED_VALUE"""),"???")</f>
        <v>???</v>
      </c>
      <c r="G537" s="308" t="str">
        <f>IFERROR(__xludf.DUMMYFUNCTION("""COMPUTED_VALUE"""),"???")</f>
        <v>???</v>
      </c>
      <c r="H537" s="308"/>
      <c r="I537" s="317"/>
      <c r="J537" s="317"/>
      <c r="K537" s="317"/>
      <c r="L537" s="308"/>
      <c r="M537" s="308"/>
      <c r="N537" s="308"/>
      <c r="O537" s="308"/>
      <c r="P537" s="308"/>
      <c r="Q537" s="302"/>
      <c r="R537" s="302"/>
      <c r="S537" s="302"/>
      <c r="T537" s="302"/>
      <c r="U537" s="302"/>
      <c r="V537" s="302"/>
      <c r="W537" s="302"/>
      <c r="X537" s="302"/>
      <c r="Y537" s="302"/>
      <c r="Z537" s="302"/>
      <c r="AA537" s="302"/>
      <c r="AB537" s="302"/>
      <c r="AC537" s="302"/>
      <c r="AD537" s="302"/>
      <c r="AE537" s="302"/>
      <c r="AF537" s="302"/>
      <c r="AG537" s="302"/>
      <c r="AH537" s="302"/>
      <c r="AI537" s="329"/>
      <c r="AJ537" s="302"/>
      <c r="AK537" s="302"/>
      <c r="AL537" s="302"/>
      <c r="AM537" s="302"/>
      <c r="AN537" s="302"/>
      <c r="AO537" s="302"/>
      <c r="AP537" s="302"/>
      <c r="AQ537" s="302"/>
      <c r="AR537" s="302"/>
      <c r="AS537" s="302"/>
      <c r="AT537" s="302"/>
      <c r="AU537" s="302"/>
      <c r="AV537" s="302"/>
      <c r="AW537" s="302"/>
      <c r="AX537" s="302"/>
      <c r="AY537" s="302"/>
      <c r="AZ537" s="302"/>
      <c r="BA537" s="302"/>
    </row>
    <row r="538">
      <c r="A538" s="328"/>
      <c r="B538" s="328"/>
      <c r="C538" s="328"/>
      <c r="D538" s="51" t="b">
        <v>1</v>
      </c>
      <c r="E538" s="308"/>
      <c r="F538" s="308" t="str">
        <f>IFERROR(__xludf.DUMMYFUNCTION("""COMPUTED_VALUE"""),"???")</f>
        <v>???</v>
      </c>
      <c r="G538" s="308" t="str">
        <f>IFERROR(__xludf.DUMMYFUNCTION("""COMPUTED_VALUE"""),"???")</f>
        <v>???</v>
      </c>
      <c r="H538" s="308"/>
      <c r="I538" s="317"/>
      <c r="J538" s="317"/>
      <c r="K538" s="317"/>
      <c r="L538" s="308"/>
      <c r="M538" s="308"/>
      <c r="N538" s="308"/>
      <c r="O538" s="308"/>
      <c r="P538" s="308"/>
      <c r="Q538" s="302"/>
      <c r="R538" s="302"/>
      <c r="S538" s="302"/>
      <c r="T538" s="302"/>
      <c r="U538" s="302"/>
      <c r="V538" s="302"/>
      <c r="W538" s="302"/>
      <c r="X538" s="302"/>
      <c r="Y538" s="302"/>
      <c r="Z538" s="302"/>
      <c r="AA538" s="302"/>
      <c r="AB538" s="302"/>
      <c r="AC538" s="302"/>
      <c r="AD538" s="302"/>
      <c r="AE538" s="302"/>
      <c r="AF538" s="302"/>
      <c r="AG538" s="302"/>
      <c r="AH538" s="302"/>
      <c r="AI538" s="329"/>
      <c r="AJ538" s="302"/>
      <c r="AK538" s="302"/>
      <c r="AL538" s="302"/>
      <c r="AM538" s="302"/>
      <c r="AN538" s="302"/>
      <c r="AO538" s="302"/>
      <c r="AP538" s="302"/>
      <c r="AQ538" s="302"/>
      <c r="AR538" s="302"/>
      <c r="AS538" s="302"/>
      <c r="AT538" s="302"/>
      <c r="AU538" s="302"/>
      <c r="AV538" s="302"/>
      <c r="AW538" s="302"/>
      <c r="AX538" s="302"/>
      <c r="AY538" s="302"/>
      <c r="AZ538" s="302"/>
      <c r="BA538" s="302"/>
    </row>
    <row r="539">
      <c r="A539" s="328"/>
      <c r="B539" s="328"/>
      <c r="C539" s="328"/>
      <c r="D539" s="51" t="b">
        <v>1</v>
      </c>
      <c r="E539" s="308"/>
      <c r="F539" s="308" t="str">
        <f>IFERROR(__xludf.DUMMYFUNCTION("""COMPUTED_VALUE"""),"???")</f>
        <v>???</v>
      </c>
      <c r="G539" s="308" t="str">
        <f>IFERROR(__xludf.DUMMYFUNCTION("""COMPUTED_VALUE"""),"???")</f>
        <v>???</v>
      </c>
      <c r="H539" s="308"/>
      <c r="I539" s="317"/>
      <c r="J539" s="317"/>
      <c r="K539" s="317"/>
      <c r="L539" s="308"/>
      <c r="M539" s="308"/>
      <c r="N539" s="308"/>
      <c r="O539" s="308"/>
      <c r="P539" s="308"/>
      <c r="Q539" s="302"/>
      <c r="R539" s="302"/>
      <c r="S539" s="302"/>
      <c r="T539" s="302"/>
      <c r="U539" s="302"/>
      <c r="V539" s="302"/>
      <c r="W539" s="302"/>
      <c r="X539" s="302"/>
      <c r="Y539" s="302"/>
      <c r="Z539" s="302"/>
      <c r="AA539" s="302"/>
      <c r="AB539" s="302"/>
      <c r="AC539" s="302"/>
      <c r="AD539" s="302"/>
      <c r="AE539" s="302"/>
      <c r="AF539" s="302"/>
      <c r="AG539" s="302"/>
      <c r="AH539" s="302"/>
      <c r="AI539" s="329"/>
      <c r="AJ539" s="302"/>
      <c r="AK539" s="302"/>
      <c r="AL539" s="302"/>
      <c r="AM539" s="302"/>
      <c r="AN539" s="302"/>
      <c r="AO539" s="302"/>
      <c r="AP539" s="302"/>
      <c r="AQ539" s="302"/>
      <c r="AR539" s="302"/>
      <c r="AS539" s="302"/>
      <c r="AT539" s="302"/>
      <c r="AU539" s="302"/>
      <c r="AV539" s="302"/>
      <c r="AW539" s="302"/>
      <c r="AX539" s="302"/>
      <c r="AY539" s="302"/>
      <c r="AZ539" s="302"/>
      <c r="BA539" s="302"/>
    </row>
    <row r="540">
      <c r="A540" s="328"/>
      <c r="B540" s="328"/>
      <c r="C540" s="328"/>
      <c r="D540" s="51" t="b">
        <v>1</v>
      </c>
      <c r="E540" s="308"/>
      <c r="F540" s="308" t="str">
        <f>IFERROR(__xludf.DUMMYFUNCTION("""COMPUTED_VALUE"""),"usetupe")</f>
        <v>usetupe</v>
      </c>
      <c r="G540" s="308" t="str">
        <f>IFERROR(__xludf.DUMMYFUNCTION("""COMPUTED_VALUE"""),"???")</f>
        <v>???</v>
      </c>
      <c r="H540" s="308"/>
      <c r="I540" s="317"/>
      <c r="J540" s="317"/>
      <c r="K540" s="317"/>
      <c r="L540" s="308"/>
      <c r="M540" s="308"/>
      <c r="N540" s="308"/>
      <c r="O540" s="308"/>
      <c r="P540" s="308"/>
      <c r="Q540" s="302"/>
      <c r="R540" s="302"/>
      <c r="S540" s="302"/>
      <c r="T540" s="302"/>
      <c r="U540" s="302"/>
      <c r="V540" s="302"/>
      <c r="W540" s="302"/>
      <c r="X540" s="302"/>
      <c r="Y540" s="302"/>
      <c r="Z540" s="302"/>
      <c r="AA540" s="302"/>
      <c r="AB540" s="302"/>
      <c r="AC540" s="302"/>
      <c r="AD540" s="302"/>
      <c r="AE540" s="302"/>
      <c r="AF540" s="302"/>
      <c r="AG540" s="302"/>
      <c r="AH540" s="302"/>
      <c r="AI540" s="329"/>
      <c r="AJ540" s="302"/>
      <c r="AK540" s="302"/>
      <c r="AL540" s="302"/>
      <c r="AM540" s="302"/>
      <c r="AN540" s="302"/>
      <c r="AO540" s="302"/>
      <c r="AP540" s="302"/>
      <c r="AQ540" s="302"/>
      <c r="AR540" s="302"/>
      <c r="AS540" s="302"/>
      <c r="AT540" s="302"/>
      <c r="AU540" s="302"/>
      <c r="AV540" s="302"/>
      <c r="AW540" s="302"/>
      <c r="AX540" s="302"/>
      <c r="AY540" s="302"/>
      <c r="AZ540" s="302"/>
      <c r="BA540" s="302"/>
    </row>
    <row r="541">
      <c r="A541" s="328"/>
      <c r="B541" s="328"/>
      <c r="C541" s="328"/>
      <c r="D541" s="51" t="b">
        <v>1</v>
      </c>
      <c r="E541" s="308"/>
      <c r="F541" s="308" t="str">
        <f>IFERROR(__xludf.DUMMYFUNCTION("""COMPUTED_VALUE"""),"spec_bus_dist")</f>
        <v>spec_bus_dist</v>
      </c>
      <c r="G541" s="308" t="str">
        <f>IFERROR(__xludf.DUMMYFUNCTION("""COMPUTED_VALUE"""),"parcel_id")</f>
        <v>parcel_id</v>
      </c>
      <c r="H541" s="308"/>
      <c r="I541" s="317"/>
      <c r="J541" s="317"/>
      <c r="K541" s="317"/>
      <c r="L541" s="308"/>
      <c r="M541" s="308"/>
      <c r="N541" s="308"/>
      <c r="O541" s="308"/>
      <c r="P541" s="308"/>
      <c r="Q541" s="302"/>
      <c r="R541" s="302"/>
      <c r="S541" s="302"/>
      <c r="T541" s="302"/>
      <c r="U541" s="302"/>
      <c r="V541" s="302"/>
      <c r="W541" s="302"/>
      <c r="X541" s="302"/>
      <c r="Y541" s="302"/>
      <c r="Z541" s="302"/>
      <c r="AA541" s="302"/>
      <c r="AB541" s="302"/>
      <c r="AC541" s="302"/>
      <c r="AD541" s="302"/>
      <c r="AE541" s="302"/>
      <c r="AF541" s="302"/>
      <c r="AG541" s="302"/>
      <c r="AH541" s="302"/>
      <c r="AI541" s="329"/>
      <c r="AJ541" s="302"/>
      <c r="AK541" s="302"/>
      <c r="AL541" s="302"/>
      <c r="AM541" s="302"/>
      <c r="AN541" s="302"/>
      <c r="AO541" s="302"/>
      <c r="AP541" s="302"/>
      <c r="AQ541" s="302"/>
      <c r="AR541" s="302"/>
      <c r="AS541" s="302"/>
      <c r="AT541" s="302"/>
      <c r="AU541" s="302"/>
      <c r="AV541" s="302"/>
      <c r="AW541" s="302"/>
      <c r="AX541" s="302"/>
      <c r="AY541" s="302"/>
      <c r="AZ541" s="302"/>
      <c r="BA541" s="302"/>
    </row>
    <row r="542">
      <c r="A542" s="328"/>
      <c r="B542" s="328"/>
      <c r="C542" s="328"/>
      <c r="D542" s="51" t="b">
        <v>1</v>
      </c>
      <c r="E542" s="308"/>
      <c r="F542" s="308" t="str">
        <f>IFERROR(__xludf.DUMMYFUNCTION("""COMPUTED_VALUE"""),"???")</f>
        <v>???</v>
      </c>
      <c r="G542" s="308" t="str">
        <f>IFERROR(__xludf.DUMMYFUNCTION("""COMPUTED_VALUE"""),"???")</f>
        <v>???</v>
      </c>
      <c r="H542" s="308"/>
      <c r="I542" s="317"/>
      <c r="J542" s="317"/>
      <c r="K542" s="317"/>
      <c r="L542" s="308"/>
      <c r="M542" s="308"/>
      <c r="N542" s="308"/>
      <c r="O542" s="308"/>
      <c r="P542" s="308"/>
      <c r="Q542" s="302"/>
      <c r="R542" s="302"/>
      <c r="S542" s="302"/>
      <c r="T542" s="302"/>
      <c r="U542" s="302"/>
      <c r="V542" s="302"/>
      <c r="W542" s="302"/>
      <c r="X542" s="302"/>
      <c r="Y542" s="302"/>
      <c r="Z542" s="302"/>
      <c r="AA542" s="302"/>
      <c r="AB542" s="302"/>
      <c r="AC542" s="302"/>
      <c r="AD542" s="302"/>
      <c r="AE542" s="302"/>
      <c r="AF542" s="302"/>
      <c r="AG542" s="302"/>
      <c r="AH542" s="302"/>
      <c r="AI542" s="329"/>
      <c r="AJ542" s="302"/>
      <c r="AK542" s="302"/>
      <c r="AL542" s="302"/>
      <c r="AM542" s="302"/>
      <c r="AN542" s="302"/>
      <c r="AO542" s="302"/>
      <c r="AP542" s="302"/>
      <c r="AQ542" s="302"/>
      <c r="AR542" s="302"/>
      <c r="AS542" s="302"/>
      <c r="AT542" s="302"/>
      <c r="AU542" s="302"/>
      <c r="AV542" s="302"/>
      <c r="AW542" s="302"/>
      <c r="AX542" s="302"/>
      <c r="AY542" s="302"/>
      <c r="AZ542" s="302"/>
      <c r="BA542" s="302"/>
    </row>
    <row r="543">
      <c r="A543" s="328"/>
      <c r="B543" s="328"/>
      <c r="C543" s="328"/>
      <c r="D543" s="51" t="b">
        <v>1</v>
      </c>
      <c r="E543" s="308"/>
      <c r="F543" s="308" t="str">
        <f>IFERROR(__xludf.DUMMYFUNCTION("""COMPUTED_VALUE"""),"???")</f>
        <v>???</v>
      </c>
      <c r="G543" s="308" t="str">
        <f>IFERROR(__xludf.DUMMYFUNCTION("""COMPUTED_VALUE"""),"???")</f>
        <v>???</v>
      </c>
      <c r="H543" s="308"/>
      <c r="I543" s="317"/>
      <c r="J543" s="317"/>
      <c r="K543" s="317"/>
      <c r="L543" s="308"/>
      <c r="M543" s="308"/>
      <c r="N543" s="308"/>
      <c r="O543" s="308"/>
      <c r="P543" s="308"/>
      <c r="Q543" s="302"/>
      <c r="R543" s="302"/>
      <c r="S543" s="302"/>
      <c r="T543" s="302"/>
      <c r="U543" s="302"/>
      <c r="V543" s="302"/>
      <c r="W543" s="302"/>
      <c r="X543" s="302"/>
      <c r="Y543" s="302"/>
      <c r="Z543" s="302"/>
      <c r="AA543" s="302"/>
      <c r="AB543" s="302"/>
      <c r="AC543" s="302"/>
      <c r="AD543" s="302"/>
      <c r="AE543" s="302"/>
      <c r="AF543" s="302"/>
      <c r="AG543" s="302"/>
      <c r="AH543" s="302"/>
      <c r="AI543" s="329"/>
      <c r="AJ543" s="302"/>
      <c r="AK543" s="302"/>
      <c r="AL543" s="302"/>
      <c r="AM543" s="302"/>
      <c r="AN543" s="302"/>
      <c r="AO543" s="302"/>
      <c r="AP543" s="302"/>
      <c r="AQ543" s="302"/>
      <c r="AR543" s="302"/>
      <c r="AS543" s="302"/>
      <c r="AT543" s="302"/>
      <c r="AU543" s="302"/>
      <c r="AV543" s="302"/>
      <c r="AW543" s="302"/>
      <c r="AX543" s="302"/>
      <c r="AY543" s="302"/>
      <c r="AZ543" s="302"/>
      <c r="BA543" s="302"/>
    </row>
    <row r="544">
      <c r="A544" s="328"/>
      <c r="B544" s="328"/>
      <c r="C544" s="328"/>
      <c r="D544" s="51" t="b">
        <v>1</v>
      </c>
      <c r="E544" s="308"/>
      <c r="F544" s="308" t="str">
        <f>IFERROR(__xludf.DUMMYFUNCTION("""COMPUTED_VALUE"""),"???")</f>
        <v>???</v>
      </c>
      <c r="G544" s="308" t="str">
        <f>IFERROR(__xludf.DUMMYFUNCTION("""COMPUTED_VALUE"""),"???")</f>
        <v>???</v>
      </c>
      <c r="H544" s="308"/>
      <c r="I544" s="317"/>
      <c r="J544" s="317"/>
      <c r="K544" s="317"/>
      <c r="L544" s="308"/>
      <c r="M544" s="308"/>
      <c r="N544" s="308"/>
      <c r="O544" s="308"/>
      <c r="P544" s="308"/>
      <c r="Q544" s="302"/>
      <c r="R544" s="302"/>
      <c r="S544" s="302"/>
      <c r="T544" s="302"/>
      <c r="U544" s="302"/>
      <c r="V544" s="302"/>
      <c r="W544" s="302"/>
      <c r="X544" s="302"/>
      <c r="Y544" s="302"/>
      <c r="Z544" s="302"/>
      <c r="AA544" s="302"/>
      <c r="AB544" s="302"/>
      <c r="AC544" s="302"/>
      <c r="AD544" s="302"/>
      <c r="AE544" s="302"/>
      <c r="AF544" s="302"/>
      <c r="AG544" s="302"/>
      <c r="AH544" s="302"/>
      <c r="AI544" s="329"/>
      <c r="AJ544" s="302"/>
      <c r="AK544" s="302"/>
      <c r="AL544" s="302"/>
      <c r="AM544" s="302"/>
      <c r="AN544" s="302"/>
      <c r="AO544" s="302"/>
      <c r="AP544" s="302"/>
      <c r="AQ544" s="302"/>
      <c r="AR544" s="302"/>
      <c r="AS544" s="302"/>
      <c r="AT544" s="302"/>
      <c r="AU544" s="302"/>
      <c r="AV544" s="302"/>
      <c r="AW544" s="302"/>
      <c r="AX544" s="302"/>
      <c r="AY544" s="302"/>
      <c r="AZ544" s="302"/>
      <c r="BA544" s="302"/>
    </row>
    <row r="545">
      <c r="A545" s="328"/>
      <c r="B545" s="328"/>
      <c r="C545" s="328"/>
      <c r="D545" s="51" t="b">
        <v>1</v>
      </c>
      <c r="E545" s="308"/>
      <c r="F545" s="308" t="str">
        <f>IFERROR(__xludf.DUMMYFUNCTION("""COMPUTED_VALUE"""),"???")</f>
        <v>???</v>
      </c>
      <c r="G545" s="308" t="str">
        <f>IFERROR(__xludf.DUMMYFUNCTION("""COMPUTED_VALUE"""),"???")</f>
        <v>???</v>
      </c>
      <c r="H545" s="308"/>
      <c r="I545" s="317"/>
      <c r="J545" s="317"/>
      <c r="K545" s="317"/>
      <c r="L545" s="308"/>
      <c r="M545" s="308"/>
      <c r="N545" s="308"/>
      <c r="O545" s="308"/>
      <c r="P545" s="308"/>
      <c r="Q545" s="302"/>
      <c r="R545" s="302"/>
      <c r="S545" s="302"/>
      <c r="T545" s="302"/>
      <c r="U545" s="302"/>
      <c r="V545" s="302"/>
      <c r="W545" s="302"/>
      <c r="X545" s="302"/>
      <c r="Y545" s="302"/>
      <c r="Z545" s="302"/>
      <c r="AA545" s="302"/>
      <c r="AB545" s="302"/>
      <c r="AC545" s="302"/>
      <c r="AD545" s="302"/>
      <c r="AE545" s="302"/>
      <c r="AF545" s="302"/>
      <c r="AG545" s="302"/>
      <c r="AH545" s="302"/>
      <c r="AI545" s="329"/>
      <c r="AJ545" s="302"/>
      <c r="AK545" s="302"/>
      <c r="AL545" s="302"/>
      <c r="AM545" s="302"/>
      <c r="AN545" s="302"/>
      <c r="AO545" s="302"/>
      <c r="AP545" s="302"/>
      <c r="AQ545" s="302"/>
      <c r="AR545" s="302"/>
      <c r="AS545" s="302"/>
      <c r="AT545" s="302"/>
      <c r="AU545" s="302"/>
      <c r="AV545" s="302"/>
      <c r="AW545" s="302"/>
      <c r="AX545" s="302"/>
      <c r="AY545" s="302"/>
      <c r="AZ545" s="302"/>
      <c r="BA545" s="302"/>
    </row>
    <row r="546">
      <c r="A546" s="328"/>
      <c r="B546" s="328"/>
      <c r="C546" s="328"/>
      <c r="D546" s="51" t="b">
        <v>1</v>
      </c>
      <c r="E546" s="308"/>
      <c r="F546" s="308" t="str">
        <f>IFERROR(__xludf.DUMMYFUNCTION("""COMPUTED_VALUE"""),"???")</f>
        <v>???</v>
      </c>
      <c r="G546" s="308" t="str">
        <f>IFERROR(__xludf.DUMMYFUNCTION("""COMPUTED_VALUE"""),"???")</f>
        <v>???</v>
      </c>
      <c r="H546" s="308"/>
      <c r="I546" s="317"/>
      <c r="J546" s="317"/>
      <c r="K546" s="317"/>
      <c r="L546" s="308"/>
      <c r="M546" s="308"/>
      <c r="N546" s="308"/>
      <c r="O546" s="308"/>
      <c r="P546" s="308"/>
      <c r="Q546" s="302"/>
      <c r="R546" s="302"/>
      <c r="S546" s="302"/>
      <c r="T546" s="302"/>
      <c r="U546" s="302"/>
      <c r="V546" s="302"/>
      <c r="W546" s="302"/>
      <c r="X546" s="302"/>
      <c r="Y546" s="302"/>
      <c r="Z546" s="302"/>
      <c r="AA546" s="302"/>
      <c r="AB546" s="302"/>
      <c r="AC546" s="302"/>
      <c r="AD546" s="302"/>
      <c r="AE546" s="302"/>
      <c r="AF546" s="302"/>
      <c r="AG546" s="302"/>
      <c r="AH546" s="302"/>
      <c r="AI546" s="329"/>
      <c r="AJ546" s="302"/>
      <c r="AK546" s="302"/>
      <c r="AL546" s="302"/>
      <c r="AM546" s="302"/>
      <c r="AN546" s="302"/>
      <c r="AO546" s="302"/>
      <c r="AP546" s="302"/>
      <c r="AQ546" s="302"/>
      <c r="AR546" s="302"/>
      <c r="AS546" s="302"/>
      <c r="AT546" s="302"/>
      <c r="AU546" s="302"/>
      <c r="AV546" s="302"/>
      <c r="AW546" s="302"/>
      <c r="AX546" s="302"/>
      <c r="AY546" s="302"/>
      <c r="AZ546" s="302"/>
      <c r="BA546" s="302"/>
    </row>
    <row r="547">
      <c r="A547" s="328"/>
      <c r="B547" s="328"/>
      <c r="C547" s="328"/>
      <c r="D547" s="51" t="b">
        <v>1</v>
      </c>
      <c r="E547" s="308"/>
      <c r="F547" s="308" t="str">
        <f>IFERROR(__xludf.DUMMYFUNCTION("""COMPUTED_VALUE"""),"**field missing**")</f>
        <v>**field missing**</v>
      </c>
      <c r="G547" s="308" t="str">
        <f>IFERROR(__xludf.DUMMYFUNCTION("""COMPUTED_VALUE"""),"**FIELD MISSING**")</f>
        <v>**FIELD MISSING**</v>
      </c>
      <c r="H547" s="308"/>
      <c r="I547" s="317"/>
      <c r="J547" s="317"/>
      <c r="K547" s="317"/>
      <c r="L547" s="308"/>
      <c r="M547" s="308"/>
      <c r="N547" s="308"/>
      <c r="O547" s="308"/>
      <c r="P547" s="308"/>
      <c r="Q547" s="302"/>
      <c r="R547" s="302"/>
      <c r="S547" s="302"/>
      <c r="T547" s="302"/>
      <c r="U547" s="302"/>
      <c r="V547" s="302"/>
      <c r="W547" s="302"/>
      <c r="X547" s="302"/>
      <c r="Y547" s="302"/>
      <c r="Z547" s="302"/>
      <c r="AA547" s="302"/>
      <c r="AB547" s="302"/>
      <c r="AC547" s="302"/>
      <c r="AD547" s="302"/>
      <c r="AE547" s="302"/>
      <c r="AF547" s="302"/>
      <c r="AG547" s="302"/>
      <c r="AH547" s="302"/>
      <c r="AI547" s="329"/>
      <c r="AJ547" s="302"/>
      <c r="AK547" s="302"/>
      <c r="AL547" s="302"/>
      <c r="AM547" s="302"/>
      <c r="AN547" s="302"/>
      <c r="AO547" s="302"/>
      <c r="AP547" s="302"/>
      <c r="AQ547" s="302"/>
      <c r="AR547" s="302"/>
      <c r="AS547" s="302"/>
      <c r="AT547" s="302"/>
      <c r="AU547" s="302"/>
      <c r="AV547" s="302"/>
      <c r="AW547" s="302"/>
      <c r="AX547" s="302"/>
      <c r="AY547" s="302"/>
      <c r="AZ547" s="302"/>
      <c r="BA547" s="302"/>
    </row>
    <row r="548">
      <c r="A548" s="328"/>
      <c r="B548" s="328"/>
      <c r="C548" s="328"/>
      <c r="D548" s="51" t="b">
        <v>1</v>
      </c>
      <c r="E548" s="308"/>
      <c r="F548" s="308" t="str">
        <f>IFERROR(__xludf.DUMMYFUNCTION("""COMPUTED_VALUE"""),"???")</f>
        <v>???</v>
      </c>
      <c r="G548" s="308" t="str">
        <f>IFERROR(__xludf.DUMMYFUNCTION("""COMPUTED_VALUE"""),"???")</f>
        <v>???</v>
      </c>
      <c r="H548" s="308"/>
      <c r="I548" s="317"/>
      <c r="J548" s="317"/>
      <c r="K548" s="317"/>
      <c r="L548" s="308"/>
      <c r="M548" s="308"/>
      <c r="N548" s="308"/>
      <c r="O548" s="308"/>
      <c r="P548" s="308"/>
      <c r="Q548" s="302"/>
      <c r="R548" s="302"/>
      <c r="S548" s="302"/>
      <c r="T548" s="302"/>
      <c r="U548" s="302"/>
      <c r="V548" s="302"/>
      <c r="W548" s="302"/>
      <c r="X548" s="302"/>
      <c r="Y548" s="302"/>
      <c r="Z548" s="302"/>
      <c r="AA548" s="302"/>
      <c r="AB548" s="302"/>
      <c r="AC548" s="302"/>
      <c r="AD548" s="302"/>
      <c r="AE548" s="302"/>
      <c r="AF548" s="302"/>
      <c r="AG548" s="302"/>
      <c r="AH548" s="302"/>
      <c r="AI548" s="329"/>
      <c r="AJ548" s="302"/>
      <c r="AK548" s="302"/>
      <c r="AL548" s="302"/>
      <c r="AM548" s="302"/>
      <c r="AN548" s="302"/>
      <c r="AO548" s="302"/>
      <c r="AP548" s="302"/>
      <c r="AQ548" s="302"/>
      <c r="AR548" s="302"/>
      <c r="AS548" s="302"/>
      <c r="AT548" s="302"/>
      <c r="AU548" s="302"/>
      <c r="AV548" s="302"/>
      <c r="AW548" s="302"/>
      <c r="AX548" s="302"/>
      <c r="AY548" s="302"/>
      <c r="AZ548" s="302"/>
      <c r="BA548" s="302"/>
    </row>
    <row r="549">
      <c r="A549" s="328"/>
      <c r="B549" s="328"/>
      <c r="C549" s="328"/>
      <c r="D549" s="51" t="b">
        <v>1</v>
      </c>
      <c r="E549" s="308"/>
      <c r="F549" s="308" t="str">
        <f>IFERROR(__xludf.DUMMYFUNCTION("""COMPUTED_VALUE"""),"???")</f>
        <v>???</v>
      </c>
      <c r="G549" s="308" t="str">
        <f>IFERROR(__xludf.DUMMYFUNCTION("""COMPUTED_VALUE"""),"???")</f>
        <v>???</v>
      </c>
      <c r="H549" s="308"/>
      <c r="I549" s="317"/>
      <c r="J549" s="317"/>
      <c r="K549" s="317"/>
      <c r="L549" s="308"/>
      <c r="M549" s="308"/>
      <c r="N549" s="308"/>
      <c r="O549" s="308"/>
      <c r="P549" s="308"/>
      <c r="Q549" s="302"/>
      <c r="R549" s="302"/>
      <c r="S549" s="302"/>
      <c r="T549" s="302"/>
      <c r="U549" s="302"/>
      <c r="V549" s="302"/>
      <c r="W549" s="302"/>
      <c r="X549" s="302"/>
      <c r="Y549" s="302"/>
      <c r="Z549" s="302"/>
      <c r="AA549" s="302"/>
      <c r="AB549" s="302"/>
      <c r="AC549" s="302"/>
      <c r="AD549" s="302"/>
      <c r="AE549" s="302"/>
      <c r="AF549" s="302"/>
      <c r="AG549" s="302"/>
      <c r="AH549" s="302"/>
      <c r="AI549" s="329"/>
      <c r="AJ549" s="302"/>
      <c r="AK549" s="302"/>
      <c r="AL549" s="302"/>
      <c r="AM549" s="302"/>
      <c r="AN549" s="302"/>
      <c r="AO549" s="302"/>
      <c r="AP549" s="302"/>
      <c r="AQ549" s="302"/>
      <c r="AR549" s="302"/>
      <c r="AS549" s="302"/>
      <c r="AT549" s="302"/>
      <c r="AU549" s="302"/>
      <c r="AV549" s="302"/>
      <c r="AW549" s="302"/>
      <c r="AX549" s="302"/>
      <c r="AY549" s="302"/>
      <c r="AZ549" s="302"/>
      <c r="BA549" s="302"/>
    </row>
    <row r="550">
      <c r="A550" s="328"/>
      <c r="B550" s="328"/>
      <c r="C550" s="328"/>
      <c r="D550" s="51" t="b">
        <v>1</v>
      </c>
      <c r="E550" s="308"/>
      <c r="F550" s="308" t="str">
        <f>IFERROR(__xludf.DUMMYFUNCTION("""COMPUTED_VALUE"""),"???")</f>
        <v>???</v>
      </c>
      <c r="G550" s="308" t="str">
        <f>IFERROR(__xludf.DUMMYFUNCTION("""COMPUTED_VALUE"""),"???")</f>
        <v>???</v>
      </c>
      <c r="H550" s="308"/>
      <c r="I550" s="317"/>
      <c r="J550" s="317"/>
      <c r="K550" s="317"/>
      <c r="L550" s="308"/>
      <c r="M550" s="308"/>
      <c r="N550" s="308"/>
      <c r="O550" s="308"/>
      <c r="P550" s="308"/>
      <c r="Q550" s="302"/>
      <c r="R550" s="302"/>
      <c r="S550" s="302"/>
      <c r="T550" s="302"/>
      <c r="U550" s="302"/>
      <c r="V550" s="302"/>
      <c r="W550" s="302"/>
      <c r="X550" s="302"/>
      <c r="Y550" s="302"/>
      <c r="Z550" s="302"/>
      <c r="AA550" s="302"/>
      <c r="AB550" s="302"/>
      <c r="AC550" s="302"/>
      <c r="AD550" s="302"/>
      <c r="AE550" s="302"/>
      <c r="AF550" s="302"/>
      <c r="AG550" s="302"/>
      <c r="AH550" s="302"/>
      <c r="AI550" s="329"/>
      <c r="AJ550" s="302"/>
      <c r="AK550" s="302"/>
      <c r="AL550" s="302"/>
      <c r="AM550" s="302"/>
      <c r="AN550" s="302"/>
      <c r="AO550" s="302"/>
      <c r="AP550" s="302"/>
      <c r="AQ550" s="302"/>
      <c r="AR550" s="302"/>
      <c r="AS550" s="302"/>
      <c r="AT550" s="302"/>
      <c r="AU550" s="302"/>
      <c r="AV550" s="302"/>
      <c r="AW550" s="302"/>
      <c r="AX550" s="302"/>
      <c r="AY550" s="302"/>
      <c r="AZ550" s="302"/>
      <c r="BA550" s="302"/>
    </row>
    <row r="551">
      <c r="A551" s="328"/>
      <c r="B551" s="328"/>
      <c r="C551" s="328"/>
      <c r="D551" s="51" t="b">
        <v>1</v>
      </c>
      <c r="E551" s="308"/>
      <c r="F551" s="308" t="str">
        <f>IFERROR(__xludf.DUMMYFUNCTION("""COMPUTED_VALUE"""),"???")</f>
        <v>???</v>
      </c>
      <c r="G551" s="308" t="str">
        <f>IFERROR(__xludf.DUMMYFUNCTION("""COMPUTED_VALUE"""),"???")</f>
        <v>???</v>
      </c>
      <c r="H551" s="308"/>
      <c r="I551" s="317"/>
      <c r="J551" s="317"/>
      <c r="K551" s="317"/>
      <c r="L551" s="308"/>
      <c r="M551" s="308"/>
      <c r="N551" s="308"/>
      <c r="O551" s="308"/>
      <c r="P551" s="308"/>
      <c r="Q551" s="302"/>
      <c r="R551" s="302"/>
      <c r="S551" s="302"/>
      <c r="T551" s="302"/>
      <c r="U551" s="302"/>
      <c r="V551" s="302"/>
      <c r="W551" s="302"/>
      <c r="X551" s="302"/>
      <c r="Y551" s="302"/>
      <c r="Z551" s="302"/>
      <c r="AA551" s="302"/>
      <c r="AB551" s="302"/>
      <c r="AC551" s="302"/>
      <c r="AD551" s="302"/>
      <c r="AE551" s="302"/>
      <c r="AF551" s="302"/>
      <c r="AG551" s="302"/>
      <c r="AH551" s="302"/>
      <c r="AI551" s="329"/>
      <c r="AJ551" s="302"/>
      <c r="AK551" s="302"/>
      <c r="AL551" s="302"/>
      <c r="AM551" s="302"/>
      <c r="AN551" s="302"/>
      <c r="AO551" s="302"/>
      <c r="AP551" s="302"/>
      <c r="AQ551" s="302"/>
      <c r="AR551" s="302"/>
      <c r="AS551" s="302"/>
      <c r="AT551" s="302"/>
      <c r="AU551" s="302"/>
      <c r="AV551" s="302"/>
      <c r="AW551" s="302"/>
      <c r="AX551" s="302"/>
      <c r="AY551" s="302"/>
      <c r="AZ551" s="302"/>
      <c r="BA551" s="302"/>
    </row>
    <row r="552">
      <c r="A552" s="328"/>
      <c r="B552" s="328"/>
      <c r="C552" s="328"/>
      <c r="D552" s="51" t="b">
        <v>1</v>
      </c>
      <c r="E552" s="308"/>
      <c r="F552" s="308" t="str">
        <f>IFERROR(__xludf.DUMMYFUNCTION("""COMPUTED_VALUE"""),"???")</f>
        <v>???</v>
      </c>
      <c r="G552" s="308" t="str">
        <f>IFERROR(__xludf.DUMMYFUNCTION("""COMPUTED_VALUE"""),"???")</f>
        <v>???</v>
      </c>
      <c r="H552" s="308"/>
      <c r="I552" s="317"/>
      <c r="J552" s="317"/>
      <c r="K552" s="317"/>
      <c r="L552" s="308"/>
      <c r="M552" s="308"/>
      <c r="N552" s="308"/>
      <c r="O552" s="308"/>
      <c r="P552" s="308"/>
      <c r="Q552" s="302"/>
      <c r="R552" s="302"/>
      <c r="S552" s="302"/>
      <c r="T552" s="302"/>
      <c r="U552" s="302"/>
      <c r="V552" s="302"/>
      <c r="W552" s="302"/>
      <c r="X552" s="302"/>
      <c r="Y552" s="302"/>
      <c r="Z552" s="302"/>
      <c r="AA552" s="302"/>
      <c r="AB552" s="302"/>
      <c r="AC552" s="302"/>
      <c r="AD552" s="302"/>
      <c r="AE552" s="302"/>
      <c r="AF552" s="302"/>
      <c r="AG552" s="302"/>
      <c r="AH552" s="302"/>
      <c r="AI552" s="329"/>
      <c r="AJ552" s="302"/>
      <c r="AK552" s="302"/>
      <c r="AL552" s="302"/>
      <c r="AM552" s="302"/>
      <c r="AN552" s="302"/>
      <c r="AO552" s="302"/>
      <c r="AP552" s="302"/>
      <c r="AQ552" s="302"/>
      <c r="AR552" s="302"/>
      <c r="AS552" s="302"/>
      <c r="AT552" s="302"/>
      <c r="AU552" s="302"/>
      <c r="AV552" s="302"/>
      <c r="AW552" s="302"/>
      <c r="AX552" s="302"/>
      <c r="AY552" s="302"/>
      <c r="AZ552" s="302"/>
      <c r="BA552" s="302"/>
    </row>
    <row r="553">
      <c r="A553" s="328"/>
      <c r="B553" s="328"/>
      <c r="C553" s="328"/>
      <c r="D553" s="51" t="b">
        <v>1</v>
      </c>
      <c r="E553" s="308"/>
      <c r="F553" s="308" t="str">
        <f>IFERROR(__xludf.DUMMYFUNCTION("""COMPUTED_VALUE"""),"tif_dist")</f>
        <v>tif_dist</v>
      </c>
      <c r="G553" s="308" t="str">
        <f>IFERROR(__xludf.DUMMYFUNCTION("""COMPUTED_VALUE"""),"Parcel_ID")</f>
        <v>Parcel_ID</v>
      </c>
      <c r="H553" s="308"/>
      <c r="I553" s="317"/>
      <c r="J553" s="317"/>
      <c r="K553" s="317"/>
      <c r="L553" s="308"/>
      <c r="M553" s="308"/>
      <c r="N553" s="308"/>
      <c r="O553" s="308"/>
      <c r="P553" s="308"/>
      <c r="Q553" s="302"/>
      <c r="R553" s="302"/>
      <c r="S553" s="302"/>
      <c r="T553" s="302"/>
      <c r="U553" s="302"/>
      <c r="V553" s="302"/>
      <c r="W553" s="302"/>
      <c r="X553" s="302"/>
      <c r="Y553" s="302"/>
      <c r="Z553" s="302"/>
      <c r="AA553" s="302"/>
      <c r="AB553" s="302"/>
      <c r="AC553" s="302"/>
      <c r="AD553" s="302"/>
      <c r="AE553" s="302"/>
      <c r="AF553" s="302"/>
      <c r="AG553" s="302"/>
      <c r="AH553" s="302"/>
      <c r="AI553" s="329"/>
      <c r="AJ553" s="302"/>
      <c r="AK553" s="302"/>
      <c r="AL553" s="302"/>
      <c r="AM553" s="302"/>
      <c r="AN553" s="302"/>
      <c r="AO553" s="302"/>
      <c r="AP553" s="302"/>
      <c r="AQ553" s="302"/>
      <c r="AR553" s="302"/>
      <c r="AS553" s="302"/>
      <c r="AT553" s="302"/>
      <c r="AU553" s="302"/>
      <c r="AV553" s="302"/>
      <c r="AW553" s="302"/>
      <c r="AX553" s="302"/>
      <c r="AY553" s="302"/>
      <c r="AZ553" s="302"/>
      <c r="BA553" s="302"/>
    </row>
    <row r="554">
      <c r="A554" s="328"/>
      <c r="B554" s="328"/>
      <c r="C554" s="328"/>
      <c r="D554" s="51" t="b">
        <v>1</v>
      </c>
      <c r="E554" s="308"/>
      <c r="F554" s="308" t="str">
        <f>IFERROR(__xludf.DUMMYFUNCTION("""COMPUTED_VALUE"""),"???")</f>
        <v>???</v>
      </c>
      <c r="G554" s="308" t="str">
        <f>IFERROR(__xludf.DUMMYFUNCTION("""COMPUTED_VALUE"""),"???")</f>
        <v>???</v>
      </c>
      <c r="H554" s="308"/>
      <c r="I554" s="317"/>
      <c r="J554" s="317"/>
      <c r="K554" s="317"/>
      <c r="L554" s="308"/>
      <c r="M554" s="308"/>
      <c r="N554" s="308"/>
      <c r="O554" s="308"/>
      <c r="P554" s="308"/>
      <c r="Q554" s="302"/>
      <c r="R554" s="302"/>
      <c r="S554" s="302"/>
      <c r="T554" s="302"/>
      <c r="U554" s="302"/>
      <c r="V554" s="302"/>
      <c r="W554" s="302"/>
      <c r="X554" s="302"/>
      <c r="Y554" s="302"/>
      <c r="Z554" s="302"/>
      <c r="AA554" s="302"/>
      <c r="AB554" s="302"/>
      <c r="AC554" s="302"/>
      <c r="AD554" s="302"/>
      <c r="AE554" s="302"/>
      <c r="AF554" s="302"/>
      <c r="AG554" s="302"/>
      <c r="AH554" s="302"/>
      <c r="AI554" s="329"/>
      <c r="AJ554" s="302"/>
      <c r="AK554" s="302"/>
      <c r="AL554" s="302"/>
      <c r="AM554" s="302"/>
      <c r="AN554" s="302"/>
      <c r="AO554" s="302"/>
      <c r="AP554" s="302"/>
      <c r="AQ554" s="302"/>
      <c r="AR554" s="302"/>
      <c r="AS554" s="302"/>
      <c r="AT554" s="302"/>
      <c r="AU554" s="302"/>
      <c r="AV554" s="302"/>
      <c r="AW554" s="302"/>
      <c r="AX554" s="302"/>
      <c r="AY554" s="302"/>
      <c r="AZ554" s="302"/>
      <c r="BA554" s="302"/>
    </row>
    <row r="555">
      <c r="A555" s="328"/>
      <c r="B555" s="328"/>
      <c r="C555" s="328"/>
      <c r="D555" s="51" t="b">
        <v>1</v>
      </c>
      <c r="E555" s="308"/>
      <c r="F555" s="308" t="str">
        <f>IFERROR(__xludf.DUMMYFUNCTION("""COMPUTED_VALUE"""),"**field missing**")</f>
        <v>**field missing**</v>
      </c>
      <c r="G555" s="308" t="str">
        <f>IFERROR(__xludf.DUMMYFUNCTION("""COMPUTED_VALUE"""),"**FIELD MISSING**")</f>
        <v>**FIELD MISSING**</v>
      </c>
      <c r="H555" s="308"/>
      <c r="I555" s="317"/>
      <c r="J555" s="317"/>
      <c r="K555" s="317"/>
      <c r="L555" s="308"/>
      <c r="M555" s="308"/>
      <c r="N555" s="308"/>
      <c r="O555" s="308"/>
      <c r="P555" s="308"/>
      <c r="Q555" s="302"/>
      <c r="R555" s="302"/>
      <c r="S555" s="302"/>
      <c r="T555" s="302"/>
      <c r="U555" s="302"/>
      <c r="V555" s="302"/>
      <c r="W555" s="302"/>
      <c r="X555" s="302"/>
      <c r="Y555" s="302"/>
      <c r="Z555" s="302"/>
      <c r="AA555" s="302"/>
      <c r="AB555" s="302"/>
      <c r="AC555" s="302"/>
      <c r="AD555" s="302"/>
      <c r="AE555" s="302"/>
      <c r="AF555" s="302"/>
      <c r="AG555" s="302"/>
      <c r="AH555" s="302"/>
      <c r="AI555" s="329"/>
      <c r="AJ555" s="302"/>
      <c r="AK555" s="302"/>
      <c r="AL555" s="302"/>
      <c r="AM555" s="302"/>
      <c r="AN555" s="302"/>
      <c r="AO555" s="302"/>
      <c r="AP555" s="302"/>
      <c r="AQ555" s="302"/>
      <c r="AR555" s="302"/>
      <c r="AS555" s="302"/>
      <c r="AT555" s="302"/>
      <c r="AU555" s="302"/>
      <c r="AV555" s="302"/>
      <c r="AW555" s="302"/>
      <c r="AX555" s="302"/>
      <c r="AY555" s="302"/>
      <c r="AZ555" s="302"/>
      <c r="BA555" s="302"/>
    </row>
    <row r="556">
      <c r="A556" s="328"/>
      <c r="B556" s="328"/>
      <c r="C556" s="328"/>
      <c r="D556" s="51" t="b">
        <v>1</v>
      </c>
      <c r="E556" s="308"/>
      <c r="F556" s="308" t="str">
        <f>IFERROR(__xludf.DUMMYFUNCTION("""COMPUTED_VALUE"""),"vacancy")</f>
        <v>vacancy</v>
      </c>
      <c r="G556" s="308" t="str">
        <f>IFERROR(__xludf.DUMMYFUNCTION("""COMPUTED_VALUE"""),"**FIELD MISSING**")</f>
        <v>**FIELD MISSING**</v>
      </c>
      <c r="H556" s="308"/>
      <c r="I556" s="317"/>
      <c r="J556" s="317"/>
      <c r="K556" s="317"/>
      <c r="L556" s="308"/>
      <c r="M556" s="308"/>
      <c r="N556" s="308"/>
      <c r="O556" s="308"/>
      <c r="P556" s="308"/>
      <c r="Q556" s="302"/>
      <c r="R556" s="302"/>
      <c r="S556" s="302"/>
      <c r="T556" s="302"/>
      <c r="U556" s="302"/>
      <c r="V556" s="302"/>
      <c r="W556" s="302"/>
      <c r="X556" s="302"/>
      <c r="Y556" s="302"/>
      <c r="Z556" s="302"/>
      <c r="AA556" s="302"/>
      <c r="AB556" s="302"/>
      <c r="AC556" s="302"/>
      <c r="AD556" s="302"/>
      <c r="AE556" s="302"/>
      <c r="AF556" s="302"/>
      <c r="AG556" s="302"/>
      <c r="AH556" s="302"/>
      <c r="AI556" s="329"/>
      <c r="AJ556" s="302"/>
      <c r="AK556" s="302"/>
      <c r="AL556" s="302"/>
      <c r="AM556" s="302"/>
      <c r="AN556" s="302"/>
      <c r="AO556" s="302"/>
      <c r="AP556" s="302"/>
      <c r="AQ556" s="302"/>
      <c r="AR556" s="302"/>
      <c r="AS556" s="302"/>
      <c r="AT556" s="302"/>
      <c r="AU556" s="302"/>
      <c r="AV556" s="302"/>
      <c r="AW556" s="302"/>
      <c r="AX556" s="302"/>
      <c r="AY556" s="302"/>
      <c r="AZ556" s="302"/>
      <c r="BA556" s="302"/>
    </row>
    <row r="557">
      <c r="A557" s="328"/>
      <c r="B557" s="328"/>
      <c r="C557" s="328"/>
      <c r="D557" s="51" t="b">
        <v>1</v>
      </c>
      <c r="E557" s="308"/>
      <c r="F557" s="308" t="str">
        <f>IFERROR(__xludf.DUMMYFUNCTION("""COMPUTED_VALUE"""),"**field missing**")</f>
        <v>**field missing**</v>
      </c>
      <c r="G557" s="308" t="str">
        <f>IFERROR(__xludf.DUMMYFUNCTION("""COMPUTED_VALUE"""),"**FIELD MISSING**")</f>
        <v>**FIELD MISSING**</v>
      </c>
      <c r="H557" s="308"/>
      <c r="I557" s="317"/>
      <c r="J557" s="317"/>
      <c r="K557" s="317"/>
      <c r="L557" s="308"/>
      <c r="M557" s="308"/>
      <c r="N557" s="308"/>
      <c r="O557" s="308"/>
      <c r="P557" s="308"/>
      <c r="Q557" s="302"/>
      <c r="R557" s="302"/>
      <c r="S557" s="302"/>
      <c r="T557" s="302"/>
      <c r="U557" s="302"/>
      <c r="V557" s="302"/>
      <c r="W557" s="302"/>
      <c r="X557" s="302"/>
      <c r="Y557" s="302"/>
      <c r="Z557" s="302"/>
      <c r="AA557" s="302"/>
      <c r="AB557" s="302"/>
      <c r="AC557" s="302"/>
      <c r="AD557" s="302"/>
      <c r="AE557" s="302"/>
      <c r="AF557" s="302"/>
      <c r="AG557" s="302"/>
      <c r="AH557" s="302"/>
      <c r="AI557" s="329"/>
      <c r="AJ557" s="302"/>
      <c r="AK557" s="302"/>
      <c r="AL557" s="302"/>
      <c r="AM557" s="302"/>
      <c r="AN557" s="302"/>
      <c r="AO557" s="302"/>
      <c r="AP557" s="302"/>
      <c r="AQ557" s="302"/>
      <c r="AR557" s="302"/>
      <c r="AS557" s="302"/>
      <c r="AT557" s="302"/>
      <c r="AU557" s="302"/>
      <c r="AV557" s="302"/>
      <c r="AW557" s="302"/>
      <c r="AX557" s="302"/>
      <c r="AY557" s="302"/>
      <c r="AZ557" s="302"/>
      <c r="BA557" s="302"/>
    </row>
    <row r="558">
      <c r="A558" s="328"/>
      <c r="B558" s="328"/>
      <c r="C558" s="328"/>
      <c r="D558" s="51" t="b">
        <v>1</v>
      </c>
      <c r="E558" s="308"/>
      <c r="F558" s="308" t="str">
        <f>IFERROR(__xludf.DUMMYFUNCTION("""COMPUTED_VALUE"""),"**field missing**")</f>
        <v>**field missing**</v>
      </c>
      <c r="G558" s="308" t="str">
        <f>IFERROR(__xludf.DUMMYFUNCTION("""COMPUTED_VALUE"""),"**FIELD MISSING**")</f>
        <v>**FIELD MISSING**</v>
      </c>
      <c r="H558" s="308"/>
      <c r="I558" s="317"/>
      <c r="J558" s="317"/>
      <c r="K558" s="317"/>
      <c r="L558" s="308"/>
      <c r="M558" s="308"/>
      <c r="N558" s="308"/>
      <c r="O558" s="308"/>
      <c r="P558" s="308"/>
      <c r="Q558" s="302"/>
      <c r="R558" s="302"/>
      <c r="S558" s="302"/>
      <c r="T558" s="302"/>
      <c r="U558" s="302"/>
      <c r="V558" s="302"/>
      <c r="W558" s="302"/>
      <c r="X558" s="302"/>
      <c r="Y558" s="302"/>
      <c r="Z558" s="302"/>
      <c r="AA558" s="302"/>
      <c r="AB558" s="302"/>
      <c r="AC558" s="302"/>
      <c r="AD558" s="302"/>
      <c r="AE558" s="302"/>
      <c r="AF558" s="302"/>
      <c r="AG558" s="302"/>
      <c r="AH558" s="302"/>
      <c r="AI558" s="329"/>
      <c r="AJ558" s="302"/>
      <c r="AK558" s="302"/>
      <c r="AL558" s="302"/>
      <c r="AM558" s="302"/>
      <c r="AN558" s="302"/>
      <c r="AO558" s="302"/>
      <c r="AP558" s="302"/>
      <c r="AQ558" s="302"/>
      <c r="AR558" s="302"/>
      <c r="AS558" s="302"/>
      <c r="AT558" s="302"/>
      <c r="AU558" s="302"/>
      <c r="AV558" s="302"/>
      <c r="AW558" s="302"/>
      <c r="AX558" s="302"/>
      <c r="AY558" s="302"/>
      <c r="AZ558" s="302"/>
      <c r="BA558" s="302"/>
    </row>
    <row r="559">
      <c r="A559" s="328"/>
      <c r="B559" s="328"/>
      <c r="C559" s="328"/>
      <c r="D559" s="51" t="b">
        <v>1</v>
      </c>
      <c r="E559" s="308"/>
      <c r="F559" s="308" t="str">
        <f>IFERROR(__xludf.DUMMYFUNCTION("""COMPUTED_VALUE"""),"**field missing**")</f>
        <v>**field missing**</v>
      </c>
      <c r="G559" s="308" t="str">
        <f>IFERROR(__xludf.DUMMYFUNCTION("""COMPUTED_VALUE"""),"**FIELD MISSING**")</f>
        <v>**FIELD MISSING**</v>
      </c>
      <c r="H559" s="308"/>
      <c r="I559" s="317"/>
      <c r="J559" s="317"/>
      <c r="K559" s="317"/>
      <c r="L559" s="308"/>
      <c r="M559" s="308"/>
      <c r="N559" s="308"/>
      <c r="O559" s="308"/>
      <c r="P559" s="308"/>
      <c r="Q559" s="302"/>
      <c r="R559" s="302"/>
      <c r="S559" s="302"/>
      <c r="T559" s="302"/>
      <c r="U559" s="302"/>
      <c r="V559" s="302"/>
      <c r="W559" s="302"/>
      <c r="X559" s="302"/>
      <c r="Y559" s="302"/>
      <c r="Z559" s="302"/>
      <c r="AA559" s="302"/>
      <c r="AB559" s="302"/>
      <c r="AC559" s="302"/>
      <c r="AD559" s="302"/>
      <c r="AE559" s="302"/>
      <c r="AF559" s="302"/>
      <c r="AG559" s="302"/>
      <c r="AH559" s="302"/>
      <c r="AI559" s="329"/>
      <c r="AJ559" s="302"/>
      <c r="AK559" s="302"/>
      <c r="AL559" s="302"/>
      <c r="AM559" s="302"/>
      <c r="AN559" s="302"/>
      <c r="AO559" s="302"/>
      <c r="AP559" s="302"/>
      <c r="AQ559" s="302"/>
      <c r="AR559" s="302"/>
      <c r="AS559" s="302"/>
      <c r="AT559" s="302"/>
      <c r="AU559" s="302"/>
      <c r="AV559" s="302"/>
      <c r="AW559" s="302"/>
      <c r="AX559" s="302"/>
      <c r="AY559" s="302"/>
      <c r="AZ559" s="302"/>
      <c r="BA559" s="302"/>
    </row>
    <row r="560">
      <c r="A560" s="328"/>
      <c r="B560" s="328"/>
      <c r="C560" s="328"/>
      <c r="D560" s="51" t="b">
        <v>1</v>
      </c>
      <c r="E560" s="308"/>
      <c r="F560" s="308" t="str">
        <f>IFERROR(__xludf.DUMMYFUNCTION("""COMPUTED_VALUE"""),"**field missing**")</f>
        <v>**field missing**</v>
      </c>
      <c r="G560" s="308" t="str">
        <f>IFERROR(__xludf.DUMMYFUNCTION("""COMPUTED_VALUE"""),"**FIELD MISSING**")</f>
        <v>**FIELD MISSING**</v>
      </c>
      <c r="H560" s="308"/>
      <c r="I560" s="317"/>
      <c r="J560" s="317"/>
      <c r="K560" s="317"/>
      <c r="L560" s="308"/>
      <c r="M560" s="308"/>
      <c r="N560" s="308"/>
      <c r="O560" s="308"/>
      <c r="P560" s="308"/>
      <c r="Q560" s="302"/>
      <c r="R560" s="302"/>
      <c r="S560" s="302"/>
      <c r="T560" s="302"/>
      <c r="U560" s="302"/>
      <c r="V560" s="302"/>
      <c r="W560" s="302"/>
      <c r="X560" s="302"/>
      <c r="Y560" s="302"/>
      <c r="Z560" s="302"/>
      <c r="AA560" s="302"/>
      <c r="AB560" s="302"/>
      <c r="AC560" s="302"/>
      <c r="AD560" s="302"/>
      <c r="AE560" s="302"/>
      <c r="AF560" s="302"/>
      <c r="AG560" s="302"/>
      <c r="AH560" s="302"/>
      <c r="AI560" s="329"/>
      <c r="AJ560" s="302"/>
      <c r="AK560" s="302"/>
      <c r="AL560" s="302"/>
      <c r="AM560" s="302"/>
      <c r="AN560" s="302"/>
      <c r="AO560" s="302"/>
      <c r="AP560" s="302"/>
      <c r="AQ560" s="302"/>
      <c r="AR560" s="302"/>
      <c r="AS560" s="302"/>
      <c r="AT560" s="302"/>
      <c r="AU560" s="302"/>
      <c r="AV560" s="302"/>
      <c r="AW560" s="302"/>
      <c r="AX560" s="302"/>
      <c r="AY560" s="302"/>
      <c r="AZ560" s="302"/>
      <c r="BA560" s="302"/>
    </row>
    <row r="561">
      <c r="A561" s="328"/>
      <c r="B561" s="328"/>
      <c r="C561" s="328"/>
      <c r="D561" s="51" t="b">
        <v>1</v>
      </c>
      <c r="E561" s="308"/>
      <c r="F561" s="308" t="str">
        <f>IFERROR(__xludf.DUMMYFUNCTION("""COMPUTED_VALUE"""),"**field missing**")</f>
        <v>**field missing**</v>
      </c>
      <c r="G561" s="308" t="str">
        <f>IFERROR(__xludf.DUMMYFUNCTION("""COMPUTED_VALUE"""),"**FIELD MISSING**")</f>
        <v>**FIELD MISSING**</v>
      </c>
      <c r="H561" s="308"/>
      <c r="I561" s="317"/>
      <c r="J561" s="317"/>
      <c r="K561" s="317"/>
      <c r="L561" s="308"/>
      <c r="M561" s="308"/>
      <c r="N561" s="308"/>
      <c r="O561" s="308"/>
      <c r="P561" s="308"/>
      <c r="Q561" s="302"/>
      <c r="R561" s="302"/>
      <c r="S561" s="302"/>
      <c r="T561" s="302"/>
      <c r="U561" s="302"/>
      <c r="V561" s="302"/>
      <c r="W561" s="302"/>
      <c r="X561" s="302"/>
      <c r="Y561" s="302"/>
      <c r="Z561" s="302"/>
      <c r="AA561" s="302"/>
      <c r="AB561" s="302"/>
      <c r="AC561" s="302"/>
      <c r="AD561" s="302"/>
      <c r="AE561" s="302"/>
      <c r="AF561" s="302"/>
      <c r="AG561" s="302"/>
      <c r="AH561" s="302"/>
      <c r="AI561" s="329"/>
      <c r="AJ561" s="302"/>
      <c r="AK561" s="302"/>
      <c r="AL561" s="302"/>
      <c r="AM561" s="302"/>
      <c r="AN561" s="302"/>
      <c r="AO561" s="302"/>
      <c r="AP561" s="302"/>
      <c r="AQ561" s="302"/>
      <c r="AR561" s="302"/>
      <c r="AS561" s="302"/>
      <c r="AT561" s="302"/>
      <c r="AU561" s="302"/>
      <c r="AV561" s="302"/>
      <c r="AW561" s="302"/>
      <c r="AX561" s="302"/>
      <c r="AY561" s="302"/>
      <c r="AZ561" s="302"/>
      <c r="BA561" s="302"/>
    </row>
    <row r="562">
      <c r="A562" s="328"/>
      <c r="B562" s="328"/>
      <c r="C562" s="328"/>
      <c r="D562" s="51" t="b">
        <v>1</v>
      </c>
      <c r="E562" s="308"/>
      <c r="F562" s="308" t="str">
        <f>IFERROR(__xludf.DUMMYFUNCTION("""COMPUTED_VALUE"""),"**field missing**")</f>
        <v>**field missing**</v>
      </c>
      <c r="G562" s="308" t="str">
        <f>IFERROR(__xludf.DUMMYFUNCTION("""COMPUTED_VALUE"""),"**FIELD MISSING**")</f>
        <v>**FIELD MISSING**</v>
      </c>
      <c r="H562" s="308"/>
      <c r="I562" s="317"/>
      <c r="J562" s="317"/>
      <c r="K562" s="317"/>
      <c r="L562" s="308"/>
      <c r="M562" s="308"/>
      <c r="N562" s="308"/>
      <c r="O562" s="308"/>
      <c r="P562" s="308"/>
      <c r="Q562" s="302"/>
      <c r="R562" s="302"/>
      <c r="S562" s="302"/>
      <c r="T562" s="302"/>
      <c r="U562" s="302"/>
      <c r="V562" s="302"/>
      <c r="W562" s="302"/>
      <c r="X562" s="302"/>
      <c r="Y562" s="302"/>
      <c r="Z562" s="302"/>
      <c r="AA562" s="302"/>
      <c r="AB562" s="302"/>
      <c r="AC562" s="302"/>
      <c r="AD562" s="302"/>
      <c r="AE562" s="302"/>
      <c r="AF562" s="302"/>
      <c r="AG562" s="302"/>
      <c r="AH562" s="302"/>
      <c r="AI562" s="329"/>
      <c r="AJ562" s="302"/>
      <c r="AK562" s="302"/>
      <c r="AL562" s="302"/>
      <c r="AM562" s="302"/>
      <c r="AN562" s="302"/>
      <c r="AO562" s="302"/>
      <c r="AP562" s="302"/>
      <c r="AQ562" s="302"/>
      <c r="AR562" s="302"/>
      <c r="AS562" s="302"/>
      <c r="AT562" s="302"/>
      <c r="AU562" s="302"/>
      <c r="AV562" s="302"/>
      <c r="AW562" s="302"/>
      <c r="AX562" s="302"/>
      <c r="AY562" s="302"/>
      <c r="AZ562" s="302"/>
      <c r="BA562" s="302"/>
    </row>
    <row r="563">
      <c r="A563" s="328"/>
      <c r="B563" s="328"/>
      <c r="C563" s="328"/>
      <c r="D563" s="51" t="b">
        <v>1</v>
      </c>
      <c r="E563" s="308"/>
      <c r="F563" s="308" t="str">
        <f>IFERROR(__xludf.DUMMYFUNCTION("""COMPUTED_VALUE"""),"**field missing**")</f>
        <v>**field missing**</v>
      </c>
      <c r="G563" s="308" t="str">
        <f>IFERROR(__xludf.DUMMYFUNCTION("""COMPUTED_VALUE"""),"**FIELD MISSING**")</f>
        <v>**FIELD MISSING**</v>
      </c>
      <c r="H563" s="308"/>
      <c r="I563" s="317"/>
      <c r="J563" s="317"/>
      <c r="K563" s="317"/>
      <c r="L563" s="308"/>
      <c r="M563" s="308"/>
      <c r="N563" s="308"/>
      <c r="O563" s="308"/>
      <c r="P563" s="308"/>
      <c r="Q563" s="302"/>
      <c r="R563" s="302"/>
      <c r="S563" s="302"/>
      <c r="T563" s="302"/>
      <c r="U563" s="302"/>
      <c r="V563" s="302"/>
      <c r="W563" s="302"/>
      <c r="X563" s="302"/>
      <c r="Y563" s="302"/>
      <c r="Z563" s="302"/>
      <c r="AA563" s="302"/>
      <c r="AB563" s="302"/>
      <c r="AC563" s="302"/>
      <c r="AD563" s="302"/>
      <c r="AE563" s="302"/>
      <c r="AF563" s="302"/>
      <c r="AG563" s="302"/>
      <c r="AH563" s="302"/>
      <c r="AI563" s="329"/>
      <c r="AJ563" s="302"/>
      <c r="AK563" s="302"/>
      <c r="AL563" s="302"/>
      <c r="AM563" s="302"/>
      <c r="AN563" s="302"/>
      <c r="AO563" s="302"/>
      <c r="AP563" s="302"/>
      <c r="AQ563" s="302"/>
      <c r="AR563" s="302"/>
      <c r="AS563" s="302"/>
      <c r="AT563" s="302"/>
      <c r="AU563" s="302"/>
      <c r="AV563" s="302"/>
      <c r="AW563" s="302"/>
      <c r="AX563" s="302"/>
      <c r="AY563" s="302"/>
      <c r="AZ563" s="302"/>
      <c r="BA563" s="302"/>
    </row>
    <row r="564">
      <c r="A564" s="328"/>
      <c r="B564" s="328"/>
      <c r="C564" s="328"/>
      <c r="D564" s="51" t="b">
        <v>1</v>
      </c>
      <c r="E564" s="308"/>
      <c r="F564" s="308" t="str">
        <f>IFERROR(__xludf.DUMMYFUNCTION("""COMPUTED_VALUE"""),"**field missing**")</f>
        <v>**field missing**</v>
      </c>
      <c r="G564" s="308" t="str">
        <f>IFERROR(__xludf.DUMMYFUNCTION("""COMPUTED_VALUE"""),"**FIELD MISSING**")</f>
        <v>**FIELD MISSING**</v>
      </c>
      <c r="H564" s="308"/>
      <c r="I564" s="317"/>
      <c r="J564" s="317"/>
      <c r="K564" s="317"/>
      <c r="L564" s="308"/>
      <c r="M564" s="308"/>
      <c r="N564" s="308"/>
      <c r="O564" s="308"/>
      <c r="P564" s="308"/>
      <c r="Q564" s="302"/>
      <c r="R564" s="302"/>
      <c r="S564" s="302"/>
      <c r="T564" s="302"/>
      <c r="U564" s="302"/>
      <c r="V564" s="302"/>
      <c r="W564" s="302"/>
      <c r="X564" s="302"/>
      <c r="Y564" s="302"/>
      <c r="Z564" s="302"/>
      <c r="AA564" s="302"/>
      <c r="AB564" s="302"/>
      <c r="AC564" s="302"/>
      <c r="AD564" s="302"/>
      <c r="AE564" s="302"/>
      <c r="AF564" s="302"/>
      <c r="AG564" s="302"/>
      <c r="AH564" s="302"/>
      <c r="AI564" s="329"/>
      <c r="AJ564" s="302"/>
      <c r="AK564" s="302"/>
      <c r="AL564" s="302"/>
      <c r="AM564" s="302"/>
      <c r="AN564" s="302"/>
      <c r="AO564" s="302"/>
      <c r="AP564" s="302"/>
      <c r="AQ564" s="302"/>
      <c r="AR564" s="302"/>
      <c r="AS564" s="302"/>
      <c r="AT564" s="302"/>
      <c r="AU564" s="302"/>
      <c r="AV564" s="302"/>
      <c r="AW564" s="302"/>
      <c r="AX564" s="302"/>
      <c r="AY564" s="302"/>
      <c r="AZ564" s="302"/>
      <c r="BA564" s="302"/>
    </row>
    <row r="565">
      <c r="A565" s="328"/>
      <c r="B565" s="328"/>
      <c r="C565" s="328"/>
      <c r="D565" s="51" t="b">
        <v>1</v>
      </c>
      <c r="E565" s="308"/>
      <c r="F565" s="308" t="str">
        <f>IFERROR(__xludf.DUMMYFUNCTION("""COMPUTED_VALUE"""),"**field missing**")</f>
        <v>**field missing**</v>
      </c>
      <c r="G565" s="308" t="str">
        <f>IFERROR(__xludf.DUMMYFUNCTION("""COMPUTED_VALUE"""),"**FIELD MISSING**")</f>
        <v>**FIELD MISSING**</v>
      </c>
      <c r="H565" s="308"/>
      <c r="I565" s="317"/>
      <c r="J565" s="317"/>
      <c r="K565" s="317"/>
      <c r="L565" s="308"/>
      <c r="M565" s="308"/>
      <c r="N565" s="308"/>
      <c r="O565" s="308"/>
      <c r="P565" s="308"/>
      <c r="Q565" s="302"/>
      <c r="R565" s="302"/>
      <c r="S565" s="302"/>
      <c r="T565" s="302"/>
      <c r="U565" s="302"/>
      <c r="V565" s="302"/>
      <c r="W565" s="302"/>
      <c r="X565" s="302"/>
      <c r="Y565" s="302"/>
      <c r="Z565" s="302"/>
      <c r="AA565" s="302"/>
      <c r="AB565" s="302"/>
      <c r="AC565" s="302"/>
      <c r="AD565" s="302"/>
      <c r="AE565" s="302"/>
      <c r="AF565" s="302"/>
      <c r="AG565" s="302"/>
      <c r="AH565" s="302"/>
      <c r="AI565" s="329"/>
      <c r="AJ565" s="302"/>
      <c r="AK565" s="302"/>
      <c r="AL565" s="302"/>
      <c r="AM565" s="302"/>
      <c r="AN565" s="302"/>
      <c r="AO565" s="302"/>
      <c r="AP565" s="302"/>
      <c r="AQ565" s="302"/>
      <c r="AR565" s="302"/>
      <c r="AS565" s="302"/>
      <c r="AT565" s="302"/>
      <c r="AU565" s="302"/>
      <c r="AV565" s="302"/>
      <c r="AW565" s="302"/>
      <c r="AX565" s="302"/>
      <c r="AY565" s="302"/>
      <c r="AZ565" s="302"/>
      <c r="BA565" s="302"/>
    </row>
    <row r="566">
      <c r="A566" s="328"/>
      <c r="B566" s="328"/>
      <c r="C566" s="328"/>
      <c r="D566" s="51" t="b">
        <v>1</v>
      </c>
      <c r="E566" s="308"/>
      <c r="F566" s="308" t="str">
        <f>IFERROR(__xludf.DUMMYFUNCTION("""COMPUTED_VALUE"""),"**field missing**")</f>
        <v>**field missing**</v>
      </c>
      <c r="G566" s="308" t="str">
        <f>IFERROR(__xludf.DUMMYFUNCTION("""COMPUTED_VALUE"""),"**FIELD MISSING**")</f>
        <v>**FIELD MISSING**</v>
      </c>
      <c r="H566" s="308"/>
      <c r="I566" s="317"/>
      <c r="J566" s="317"/>
      <c r="K566" s="317"/>
      <c r="L566" s="308"/>
      <c r="M566" s="308"/>
      <c r="N566" s="308"/>
      <c r="O566" s="308"/>
      <c r="P566" s="308"/>
      <c r="Q566" s="302"/>
      <c r="R566" s="302"/>
      <c r="S566" s="302"/>
      <c r="T566" s="302"/>
      <c r="U566" s="302"/>
      <c r="V566" s="302"/>
      <c r="W566" s="302"/>
      <c r="X566" s="302"/>
      <c r="Y566" s="302"/>
      <c r="Z566" s="302"/>
      <c r="AA566" s="302"/>
      <c r="AB566" s="302"/>
      <c r="AC566" s="302"/>
      <c r="AD566" s="302"/>
      <c r="AE566" s="302"/>
      <c r="AF566" s="302"/>
      <c r="AG566" s="302"/>
      <c r="AH566" s="302"/>
      <c r="AI566" s="329"/>
      <c r="AJ566" s="302"/>
      <c r="AK566" s="302"/>
      <c r="AL566" s="302"/>
      <c r="AM566" s="302"/>
      <c r="AN566" s="302"/>
      <c r="AO566" s="302"/>
      <c r="AP566" s="302"/>
      <c r="AQ566" s="302"/>
      <c r="AR566" s="302"/>
      <c r="AS566" s="302"/>
      <c r="AT566" s="302"/>
      <c r="AU566" s="302"/>
      <c r="AV566" s="302"/>
      <c r="AW566" s="302"/>
      <c r="AX566" s="302"/>
      <c r="AY566" s="302"/>
      <c r="AZ566" s="302"/>
      <c r="BA566" s="302"/>
    </row>
    <row r="567">
      <c r="A567" s="328"/>
      <c r="B567" s="328"/>
      <c r="C567" s="328"/>
      <c r="D567" s="51" t="b">
        <v>1</v>
      </c>
      <c r="E567" s="308"/>
      <c r="F567" s="308" t="str">
        <f>IFERROR(__xludf.DUMMYFUNCTION("""COMPUTED_VALUE"""),"**field missing**")</f>
        <v>**field missing**</v>
      </c>
      <c r="G567" s="308" t="str">
        <f>IFERROR(__xludf.DUMMYFUNCTION("""COMPUTED_VALUE"""),"**FIELD MISSING**")</f>
        <v>**FIELD MISSING**</v>
      </c>
      <c r="H567" s="308"/>
      <c r="I567" s="317"/>
      <c r="J567" s="317"/>
      <c r="K567" s="317"/>
      <c r="L567" s="308"/>
      <c r="M567" s="308"/>
      <c r="N567" s="308"/>
      <c r="O567" s="308"/>
      <c r="P567" s="308"/>
      <c r="Q567" s="302"/>
      <c r="R567" s="302"/>
      <c r="S567" s="302"/>
      <c r="T567" s="302"/>
      <c r="U567" s="302"/>
      <c r="V567" s="302"/>
      <c r="W567" s="302"/>
      <c r="X567" s="302"/>
      <c r="Y567" s="302"/>
      <c r="Z567" s="302"/>
      <c r="AA567" s="302"/>
      <c r="AB567" s="302"/>
      <c r="AC567" s="302"/>
      <c r="AD567" s="302"/>
      <c r="AE567" s="302"/>
      <c r="AF567" s="302"/>
      <c r="AG567" s="302"/>
      <c r="AH567" s="302"/>
      <c r="AI567" s="329"/>
      <c r="AJ567" s="302"/>
      <c r="AK567" s="302"/>
      <c r="AL567" s="302"/>
      <c r="AM567" s="302"/>
      <c r="AN567" s="302"/>
      <c r="AO567" s="302"/>
      <c r="AP567" s="302"/>
      <c r="AQ567" s="302"/>
      <c r="AR567" s="302"/>
      <c r="AS567" s="302"/>
      <c r="AT567" s="302"/>
      <c r="AU567" s="302"/>
      <c r="AV567" s="302"/>
      <c r="AW567" s="302"/>
      <c r="AX567" s="302"/>
      <c r="AY567" s="302"/>
      <c r="AZ567" s="302"/>
      <c r="BA567" s="302"/>
    </row>
    <row r="568">
      <c r="A568" s="328"/>
      <c r="B568" s="328"/>
      <c r="C568" s="328"/>
      <c r="D568" s="51" t="b">
        <v>1</v>
      </c>
      <c r="E568" s="308"/>
      <c r="F568" s="308" t="str">
        <f>IFERROR(__xludf.DUMMYFUNCTION("""COMPUTED_VALUE"""),"**field missing**")</f>
        <v>**field missing**</v>
      </c>
      <c r="G568" s="308" t="str">
        <f>IFERROR(__xludf.DUMMYFUNCTION("""COMPUTED_VALUE"""),"**FIELD MISSING**")</f>
        <v>**FIELD MISSING**</v>
      </c>
      <c r="H568" s="308"/>
      <c r="I568" s="317"/>
      <c r="J568" s="317"/>
      <c r="K568" s="317"/>
      <c r="L568" s="308"/>
      <c r="M568" s="308"/>
      <c r="N568" s="308"/>
      <c r="O568" s="308"/>
      <c r="P568" s="308"/>
      <c r="Q568" s="302"/>
      <c r="R568" s="302"/>
      <c r="S568" s="302"/>
      <c r="T568" s="302"/>
      <c r="U568" s="302"/>
      <c r="V568" s="302"/>
      <c r="W568" s="302"/>
      <c r="X568" s="302"/>
      <c r="Y568" s="302"/>
      <c r="Z568" s="302"/>
      <c r="AA568" s="302"/>
      <c r="AB568" s="302"/>
      <c r="AC568" s="302"/>
      <c r="AD568" s="302"/>
      <c r="AE568" s="302"/>
      <c r="AF568" s="302"/>
      <c r="AG568" s="302"/>
      <c r="AH568" s="302"/>
      <c r="AI568" s="329"/>
      <c r="AJ568" s="302"/>
      <c r="AK568" s="302"/>
      <c r="AL568" s="302"/>
      <c r="AM568" s="302"/>
      <c r="AN568" s="302"/>
      <c r="AO568" s="302"/>
      <c r="AP568" s="302"/>
      <c r="AQ568" s="302"/>
      <c r="AR568" s="302"/>
      <c r="AS568" s="302"/>
      <c r="AT568" s="302"/>
      <c r="AU568" s="302"/>
      <c r="AV568" s="302"/>
      <c r="AW568" s="302"/>
      <c r="AX568" s="302"/>
      <c r="AY568" s="302"/>
      <c r="AZ568" s="302"/>
      <c r="BA568" s="302"/>
    </row>
    <row r="569">
      <c r="A569" s="328"/>
      <c r="B569" s="328"/>
      <c r="C569" s="328"/>
      <c r="D569" s="51" t="b">
        <v>1</v>
      </c>
      <c r="E569" s="308"/>
      <c r="F569" s="308" t="str">
        <f>IFERROR(__xludf.DUMMYFUNCTION("""COMPUTED_VALUE"""),"**field missing**")</f>
        <v>**field missing**</v>
      </c>
      <c r="G569" s="308" t="str">
        <f>IFERROR(__xludf.DUMMYFUNCTION("""COMPUTED_VALUE"""),"**FIELD MISSING**")</f>
        <v>**FIELD MISSING**</v>
      </c>
      <c r="H569" s="308"/>
      <c r="I569" s="317"/>
      <c r="J569" s="317"/>
      <c r="K569" s="317"/>
      <c r="L569" s="308"/>
      <c r="M569" s="308"/>
      <c r="N569" s="308"/>
      <c r="O569" s="308"/>
      <c r="P569" s="308"/>
      <c r="Q569" s="302"/>
      <c r="R569" s="302"/>
      <c r="S569" s="302"/>
      <c r="T569" s="302"/>
      <c r="U569" s="302"/>
      <c r="V569" s="302"/>
      <c r="W569" s="302"/>
      <c r="X569" s="302"/>
      <c r="Y569" s="302"/>
      <c r="Z569" s="302"/>
      <c r="AA569" s="302"/>
      <c r="AB569" s="302"/>
      <c r="AC569" s="302"/>
      <c r="AD569" s="302"/>
      <c r="AE569" s="302"/>
      <c r="AF569" s="302"/>
      <c r="AG569" s="302"/>
      <c r="AH569" s="302"/>
      <c r="AI569" s="329"/>
      <c r="AJ569" s="302"/>
      <c r="AK569" s="302"/>
      <c r="AL569" s="302"/>
      <c r="AM569" s="302"/>
      <c r="AN569" s="302"/>
      <c r="AO569" s="302"/>
      <c r="AP569" s="302"/>
      <c r="AQ569" s="302"/>
      <c r="AR569" s="302"/>
      <c r="AS569" s="302"/>
      <c r="AT569" s="302"/>
      <c r="AU569" s="302"/>
      <c r="AV569" s="302"/>
      <c r="AW569" s="302"/>
      <c r="AX569" s="302"/>
      <c r="AY569" s="302"/>
      <c r="AZ569" s="302"/>
      <c r="BA569" s="302"/>
    </row>
    <row r="570">
      <c r="A570" s="328"/>
      <c r="B570" s="328"/>
      <c r="C570" s="328"/>
      <c r="D570" s="51" t="b">
        <v>1</v>
      </c>
      <c r="E570" s="308"/>
      <c r="F570" s="308" t="str">
        <f>IFERROR(__xludf.DUMMYFUNCTION("""COMPUTED_VALUE"""),"**field missing**")</f>
        <v>**field missing**</v>
      </c>
      <c r="G570" s="308" t="str">
        <f>IFERROR(__xludf.DUMMYFUNCTION("""COMPUTED_VALUE"""),"**FIELD MISSING**")</f>
        <v>**FIELD MISSING**</v>
      </c>
      <c r="H570" s="308"/>
      <c r="I570" s="317"/>
      <c r="J570" s="317"/>
      <c r="K570" s="317"/>
      <c r="L570" s="308"/>
      <c r="M570" s="308"/>
      <c r="N570" s="308"/>
      <c r="O570" s="308"/>
      <c r="P570" s="308"/>
      <c r="Q570" s="302"/>
      <c r="R570" s="302"/>
      <c r="S570" s="302"/>
      <c r="T570" s="302"/>
      <c r="U570" s="302"/>
      <c r="V570" s="302"/>
      <c r="W570" s="302"/>
      <c r="X570" s="302"/>
      <c r="Y570" s="302"/>
      <c r="Z570" s="302"/>
      <c r="AA570" s="302"/>
      <c r="AB570" s="302"/>
      <c r="AC570" s="302"/>
      <c r="AD570" s="302"/>
      <c r="AE570" s="302"/>
      <c r="AF570" s="302"/>
      <c r="AG570" s="302"/>
      <c r="AH570" s="302"/>
      <c r="AI570" s="329"/>
      <c r="AJ570" s="302"/>
      <c r="AK570" s="302"/>
      <c r="AL570" s="302"/>
      <c r="AM570" s="302"/>
      <c r="AN570" s="302"/>
      <c r="AO570" s="302"/>
      <c r="AP570" s="302"/>
      <c r="AQ570" s="302"/>
      <c r="AR570" s="302"/>
      <c r="AS570" s="302"/>
      <c r="AT570" s="302"/>
      <c r="AU570" s="302"/>
      <c r="AV570" s="302"/>
      <c r="AW570" s="302"/>
      <c r="AX570" s="302"/>
      <c r="AY570" s="302"/>
      <c r="AZ570" s="302"/>
      <c r="BA570" s="302"/>
    </row>
    <row r="571">
      <c r="A571" s="328"/>
      <c r="B571" s="328"/>
      <c r="C571" s="328"/>
      <c r="D571" s="51" t="b">
        <v>1</v>
      </c>
      <c r="E571" s="308"/>
      <c r="F571" s="308" t="str">
        <f>IFERROR(__xludf.DUMMYFUNCTION("""COMPUTED_VALUE"""),"**field missing**")</f>
        <v>**field missing**</v>
      </c>
      <c r="G571" s="308" t="str">
        <f>IFERROR(__xludf.DUMMYFUNCTION("""COMPUTED_VALUE"""),"**FIELD MISSING**")</f>
        <v>**FIELD MISSING**</v>
      </c>
      <c r="H571" s="308"/>
      <c r="I571" s="317"/>
      <c r="J571" s="317"/>
      <c r="K571" s="317"/>
      <c r="L571" s="308"/>
      <c r="M571" s="308"/>
      <c r="N571" s="308"/>
      <c r="O571" s="308"/>
      <c r="P571" s="308"/>
      <c r="Q571" s="302"/>
      <c r="R571" s="302"/>
      <c r="S571" s="302"/>
      <c r="T571" s="302"/>
      <c r="U571" s="302"/>
      <c r="V571" s="302"/>
      <c r="W571" s="302"/>
      <c r="X571" s="302"/>
      <c r="Y571" s="302"/>
      <c r="Z571" s="302"/>
      <c r="AA571" s="302"/>
      <c r="AB571" s="302"/>
      <c r="AC571" s="302"/>
      <c r="AD571" s="302"/>
      <c r="AE571" s="302"/>
      <c r="AF571" s="302"/>
      <c r="AG571" s="302"/>
      <c r="AH571" s="302"/>
      <c r="AI571" s="329"/>
      <c r="AJ571" s="302"/>
      <c r="AK571" s="302"/>
      <c r="AL571" s="302"/>
      <c r="AM571" s="302"/>
      <c r="AN571" s="302"/>
      <c r="AO571" s="302"/>
      <c r="AP571" s="302"/>
      <c r="AQ571" s="302"/>
      <c r="AR571" s="302"/>
      <c r="AS571" s="302"/>
      <c r="AT571" s="302"/>
      <c r="AU571" s="302"/>
      <c r="AV571" s="302"/>
      <c r="AW571" s="302"/>
      <c r="AX571" s="302"/>
      <c r="AY571" s="302"/>
      <c r="AZ571" s="302"/>
      <c r="BA571" s="302"/>
    </row>
    <row r="572">
      <c r="A572" s="328"/>
      <c r="B572" s="328"/>
      <c r="C572" s="328"/>
      <c r="D572" s="51" t="b">
        <v>1</v>
      </c>
      <c r="E572" s="308"/>
      <c r="F572" s="308" t="str">
        <f>IFERROR(__xludf.DUMMYFUNCTION("""COMPUTED_VALUE"""),"**field missing**")</f>
        <v>**field missing**</v>
      </c>
      <c r="G572" s="308" t="str">
        <f>IFERROR(__xludf.DUMMYFUNCTION("""COMPUTED_VALUE"""),"**FIELD MISSING**")</f>
        <v>**FIELD MISSING**</v>
      </c>
      <c r="H572" s="308"/>
      <c r="I572" s="317"/>
      <c r="J572" s="317"/>
      <c r="K572" s="317"/>
      <c r="L572" s="308"/>
      <c r="M572" s="308"/>
      <c r="N572" s="308"/>
      <c r="O572" s="308"/>
      <c r="P572" s="308"/>
      <c r="Q572" s="302"/>
      <c r="R572" s="302"/>
      <c r="S572" s="302"/>
      <c r="T572" s="302"/>
      <c r="U572" s="302"/>
      <c r="V572" s="302"/>
      <c r="W572" s="302"/>
      <c r="X572" s="302"/>
      <c r="Y572" s="302"/>
      <c r="Z572" s="302"/>
      <c r="AA572" s="302"/>
      <c r="AB572" s="302"/>
      <c r="AC572" s="302"/>
      <c r="AD572" s="302"/>
      <c r="AE572" s="302"/>
      <c r="AF572" s="302"/>
      <c r="AG572" s="302"/>
      <c r="AH572" s="302"/>
      <c r="AI572" s="329"/>
      <c r="AJ572" s="302"/>
      <c r="AK572" s="302"/>
      <c r="AL572" s="302"/>
      <c r="AM572" s="302"/>
      <c r="AN572" s="302"/>
      <c r="AO572" s="302"/>
      <c r="AP572" s="302"/>
      <c r="AQ572" s="302"/>
      <c r="AR572" s="302"/>
      <c r="AS572" s="302"/>
      <c r="AT572" s="302"/>
      <c r="AU572" s="302"/>
      <c r="AV572" s="302"/>
      <c r="AW572" s="302"/>
      <c r="AX572" s="302"/>
      <c r="AY572" s="302"/>
      <c r="AZ572" s="302"/>
      <c r="BA572" s="302"/>
    </row>
    <row r="573">
      <c r="A573" s="328"/>
      <c r="B573" s="328"/>
      <c r="C573" s="328"/>
      <c r="D573" s="51" t="b">
        <v>1</v>
      </c>
      <c r="E573" s="308"/>
      <c r="F573" s="308" t="str">
        <f>IFERROR(__xludf.DUMMYFUNCTION("""COMPUTED_VALUE"""),"**field missing**")</f>
        <v>**field missing**</v>
      </c>
      <c r="G573" s="308" t="str">
        <f>IFERROR(__xludf.DUMMYFUNCTION("""COMPUTED_VALUE"""),"**FIELD MISSING**")</f>
        <v>**FIELD MISSING**</v>
      </c>
      <c r="H573" s="308"/>
      <c r="I573" s="317"/>
      <c r="J573" s="317"/>
      <c r="K573" s="317"/>
      <c r="L573" s="308"/>
      <c r="M573" s="308"/>
      <c r="N573" s="308"/>
      <c r="O573" s="308"/>
      <c r="P573" s="308"/>
      <c r="Q573" s="302"/>
      <c r="R573" s="302"/>
      <c r="S573" s="302"/>
      <c r="T573" s="302"/>
      <c r="U573" s="302"/>
      <c r="V573" s="302"/>
      <c r="W573" s="302"/>
      <c r="X573" s="302"/>
      <c r="Y573" s="302"/>
      <c r="Z573" s="302"/>
      <c r="AA573" s="302"/>
      <c r="AB573" s="302"/>
      <c r="AC573" s="302"/>
      <c r="AD573" s="302"/>
      <c r="AE573" s="302"/>
      <c r="AF573" s="302"/>
      <c r="AG573" s="302"/>
      <c r="AH573" s="302"/>
      <c r="AI573" s="329"/>
      <c r="AJ573" s="302"/>
      <c r="AK573" s="302"/>
      <c r="AL573" s="302"/>
      <c r="AM573" s="302"/>
      <c r="AN573" s="302"/>
      <c r="AO573" s="302"/>
      <c r="AP573" s="302"/>
      <c r="AQ573" s="302"/>
      <c r="AR573" s="302"/>
      <c r="AS573" s="302"/>
      <c r="AT573" s="302"/>
      <c r="AU573" s="302"/>
      <c r="AV573" s="302"/>
      <c r="AW573" s="302"/>
      <c r="AX573" s="302"/>
      <c r="AY573" s="302"/>
      <c r="AZ573" s="302"/>
      <c r="BA573" s="302"/>
    </row>
    <row r="574">
      <c r="A574" s="328"/>
      <c r="B574" s="328"/>
      <c r="C574" s="328"/>
      <c r="D574" s="51" t="b">
        <v>1</v>
      </c>
      <c r="E574" s="308"/>
      <c r="F574" s="308" t="str">
        <f>IFERROR(__xludf.DUMMYFUNCTION("""COMPUTED_VALUE"""),"**field missing**")</f>
        <v>**field missing**</v>
      </c>
      <c r="G574" s="308" t="str">
        <f>IFERROR(__xludf.DUMMYFUNCTION("""COMPUTED_VALUE"""),"**FIELD MISSING**")</f>
        <v>**FIELD MISSING**</v>
      </c>
      <c r="H574" s="308"/>
      <c r="I574" s="317"/>
      <c r="J574" s="317"/>
      <c r="K574" s="317"/>
      <c r="L574" s="308"/>
      <c r="M574" s="308"/>
      <c r="N574" s="308"/>
      <c r="O574" s="308"/>
      <c r="P574" s="308"/>
      <c r="Q574" s="302"/>
      <c r="R574" s="302"/>
      <c r="S574" s="302"/>
      <c r="T574" s="302"/>
      <c r="U574" s="302"/>
      <c r="V574" s="302"/>
      <c r="W574" s="302"/>
      <c r="X574" s="302"/>
      <c r="Y574" s="302"/>
      <c r="Z574" s="302"/>
      <c r="AA574" s="302"/>
      <c r="AB574" s="302"/>
      <c r="AC574" s="302"/>
      <c r="AD574" s="302"/>
      <c r="AE574" s="302"/>
      <c r="AF574" s="302"/>
      <c r="AG574" s="302"/>
      <c r="AH574" s="302"/>
      <c r="AI574" s="329"/>
      <c r="AJ574" s="302"/>
      <c r="AK574" s="302"/>
      <c r="AL574" s="302"/>
      <c r="AM574" s="302"/>
      <c r="AN574" s="302"/>
      <c r="AO574" s="302"/>
      <c r="AP574" s="302"/>
      <c r="AQ574" s="302"/>
      <c r="AR574" s="302"/>
      <c r="AS574" s="302"/>
      <c r="AT574" s="302"/>
      <c r="AU574" s="302"/>
      <c r="AV574" s="302"/>
      <c r="AW574" s="302"/>
      <c r="AX574" s="302"/>
      <c r="AY574" s="302"/>
      <c r="AZ574" s="302"/>
      <c r="BA574" s="302"/>
    </row>
    <row r="575">
      <c r="A575" s="328"/>
      <c r="B575" s="328"/>
      <c r="C575" s="328"/>
      <c r="D575" s="51" t="b">
        <v>1</v>
      </c>
      <c r="E575" s="308"/>
      <c r="F575" s="308" t="str">
        <f>IFERROR(__xludf.DUMMYFUNCTION("""COMPUTED_VALUE"""),"**field missing**")</f>
        <v>**field missing**</v>
      </c>
      <c r="G575" s="308" t="str">
        <f>IFERROR(__xludf.DUMMYFUNCTION("""COMPUTED_VALUE"""),"**FIELD MISSING**")</f>
        <v>**FIELD MISSING**</v>
      </c>
      <c r="H575" s="308"/>
      <c r="I575" s="317"/>
      <c r="J575" s="317"/>
      <c r="K575" s="317"/>
      <c r="L575" s="308"/>
      <c r="M575" s="308"/>
      <c r="N575" s="308"/>
      <c r="O575" s="308"/>
      <c r="P575" s="308"/>
      <c r="Q575" s="302"/>
      <c r="R575" s="302"/>
      <c r="S575" s="302"/>
      <c r="T575" s="302"/>
      <c r="U575" s="302"/>
      <c r="V575" s="302"/>
      <c r="W575" s="302"/>
      <c r="X575" s="302"/>
      <c r="Y575" s="302"/>
      <c r="Z575" s="302"/>
      <c r="AA575" s="302"/>
      <c r="AB575" s="302"/>
      <c r="AC575" s="302"/>
      <c r="AD575" s="302"/>
      <c r="AE575" s="302"/>
      <c r="AF575" s="302"/>
      <c r="AG575" s="302"/>
      <c r="AH575" s="302"/>
      <c r="AI575" s="329"/>
      <c r="AJ575" s="302"/>
      <c r="AK575" s="302"/>
      <c r="AL575" s="302"/>
      <c r="AM575" s="302"/>
      <c r="AN575" s="302"/>
      <c r="AO575" s="302"/>
      <c r="AP575" s="302"/>
      <c r="AQ575" s="302"/>
      <c r="AR575" s="302"/>
      <c r="AS575" s="302"/>
      <c r="AT575" s="302"/>
      <c r="AU575" s="302"/>
      <c r="AV575" s="302"/>
      <c r="AW575" s="302"/>
      <c r="AX575" s="302"/>
      <c r="AY575" s="302"/>
      <c r="AZ575" s="302"/>
      <c r="BA575" s="302"/>
    </row>
    <row r="576">
      <c r="A576" s="328"/>
      <c r="B576" s="328"/>
      <c r="C576" s="328"/>
      <c r="D576" s="51" t="b">
        <v>1</v>
      </c>
      <c r="E576" s="308"/>
      <c r="F576" s="308" t="str">
        <f>IFERROR(__xludf.DUMMYFUNCTION("""COMPUTED_VALUE"""),"**field missing**")</f>
        <v>**field missing**</v>
      </c>
      <c r="G576" s="308" t="str">
        <f>IFERROR(__xludf.DUMMYFUNCTION("""COMPUTED_VALUE"""),"**FIELD MISSING**")</f>
        <v>**FIELD MISSING**</v>
      </c>
      <c r="H576" s="308"/>
      <c r="I576" s="317"/>
      <c r="J576" s="317"/>
      <c r="K576" s="317"/>
      <c r="L576" s="308"/>
      <c r="M576" s="308"/>
      <c r="N576" s="308"/>
      <c r="O576" s="308"/>
      <c r="P576" s="308"/>
      <c r="Q576" s="302"/>
      <c r="R576" s="302"/>
      <c r="S576" s="302"/>
      <c r="T576" s="302"/>
      <c r="U576" s="302"/>
      <c r="V576" s="302"/>
      <c r="W576" s="302"/>
      <c r="X576" s="302"/>
      <c r="Y576" s="302"/>
      <c r="Z576" s="302"/>
      <c r="AA576" s="302"/>
      <c r="AB576" s="302"/>
      <c r="AC576" s="302"/>
      <c r="AD576" s="302"/>
      <c r="AE576" s="302"/>
      <c r="AF576" s="302"/>
      <c r="AG576" s="302"/>
      <c r="AH576" s="302"/>
      <c r="AI576" s="329"/>
      <c r="AJ576" s="302"/>
      <c r="AK576" s="302"/>
      <c r="AL576" s="302"/>
      <c r="AM576" s="302"/>
      <c r="AN576" s="302"/>
      <c r="AO576" s="302"/>
      <c r="AP576" s="302"/>
      <c r="AQ576" s="302"/>
      <c r="AR576" s="302"/>
      <c r="AS576" s="302"/>
      <c r="AT576" s="302"/>
      <c r="AU576" s="302"/>
      <c r="AV576" s="302"/>
      <c r="AW576" s="302"/>
      <c r="AX576" s="302"/>
      <c r="AY576" s="302"/>
      <c r="AZ576" s="302"/>
      <c r="BA576" s="302"/>
    </row>
    <row r="577">
      <c r="A577" s="328"/>
      <c r="B577" s="328"/>
      <c r="C577" s="328"/>
      <c r="D577" s="51" t="b">
        <v>1</v>
      </c>
      <c r="E577" s="308"/>
      <c r="F577" s="308" t="str">
        <f>IFERROR(__xludf.DUMMYFUNCTION("""COMPUTED_VALUE"""),"**field missing**")</f>
        <v>**field missing**</v>
      </c>
      <c r="G577" s="308" t="str">
        <f>IFERROR(__xludf.DUMMYFUNCTION("""COMPUTED_VALUE"""),"**FIELD MISSING**")</f>
        <v>**FIELD MISSING**</v>
      </c>
      <c r="H577" s="308"/>
      <c r="I577" s="317"/>
      <c r="J577" s="317"/>
      <c r="K577" s="317"/>
      <c r="L577" s="308"/>
      <c r="M577" s="308"/>
      <c r="N577" s="308"/>
      <c r="O577" s="308"/>
      <c r="P577" s="308"/>
      <c r="Q577" s="302"/>
      <c r="R577" s="302"/>
      <c r="S577" s="302"/>
      <c r="T577" s="302"/>
      <c r="U577" s="302"/>
      <c r="V577" s="302"/>
      <c r="W577" s="302"/>
      <c r="X577" s="302"/>
      <c r="Y577" s="302"/>
      <c r="Z577" s="302"/>
      <c r="AA577" s="302"/>
      <c r="AB577" s="302"/>
      <c r="AC577" s="302"/>
      <c r="AD577" s="302"/>
      <c r="AE577" s="302"/>
      <c r="AF577" s="302"/>
      <c r="AG577" s="302"/>
      <c r="AH577" s="302"/>
      <c r="AI577" s="329"/>
      <c r="AJ577" s="302"/>
      <c r="AK577" s="302"/>
      <c r="AL577" s="302"/>
      <c r="AM577" s="302"/>
      <c r="AN577" s="302"/>
      <c r="AO577" s="302"/>
      <c r="AP577" s="302"/>
      <c r="AQ577" s="302"/>
      <c r="AR577" s="302"/>
      <c r="AS577" s="302"/>
      <c r="AT577" s="302"/>
      <c r="AU577" s="302"/>
      <c r="AV577" s="302"/>
      <c r="AW577" s="302"/>
      <c r="AX577" s="302"/>
      <c r="AY577" s="302"/>
      <c r="AZ577" s="302"/>
      <c r="BA577" s="302"/>
    </row>
    <row r="578">
      <c r="A578" s="328"/>
      <c r="B578" s="328"/>
      <c r="C578" s="328"/>
      <c r="D578" s="51" t="b">
        <v>1</v>
      </c>
      <c r="E578" s="308"/>
      <c r="F578" s="308" t="str">
        <f>IFERROR(__xludf.DUMMYFUNCTION("""COMPUTED_VALUE"""),"**field missing**")</f>
        <v>**field missing**</v>
      </c>
      <c r="G578" s="308" t="str">
        <f>IFERROR(__xludf.DUMMYFUNCTION("""COMPUTED_VALUE"""),"**FIELD MISSING**")</f>
        <v>**FIELD MISSING**</v>
      </c>
      <c r="H578" s="308"/>
      <c r="I578" s="317"/>
      <c r="J578" s="317"/>
      <c r="K578" s="317"/>
      <c r="L578" s="308"/>
      <c r="M578" s="308"/>
      <c r="N578" s="308"/>
      <c r="O578" s="308"/>
      <c r="P578" s="308"/>
      <c r="Q578" s="302"/>
      <c r="R578" s="302"/>
      <c r="S578" s="302"/>
      <c r="T578" s="302"/>
      <c r="U578" s="302"/>
      <c r="V578" s="302"/>
      <c r="W578" s="302"/>
      <c r="X578" s="302"/>
      <c r="Y578" s="302"/>
      <c r="Z578" s="302"/>
      <c r="AA578" s="302"/>
      <c r="AB578" s="302"/>
      <c r="AC578" s="302"/>
      <c r="AD578" s="302"/>
      <c r="AE578" s="302"/>
      <c r="AF578" s="302"/>
      <c r="AG578" s="302"/>
      <c r="AH578" s="302"/>
      <c r="AI578" s="329"/>
      <c r="AJ578" s="302"/>
      <c r="AK578" s="302"/>
      <c r="AL578" s="302"/>
      <c r="AM578" s="302"/>
      <c r="AN578" s="302"/>
      <c r="AO578" s="302"/>
      <c r="AP578" s="302"/>
      <c r="AQ578" s="302"/>
      <c r="AR578" s="302"/>
      <c r="AS578" s="302"/>
      <c r="AT578" s="302"/>
      <c r="AU578" s="302"/>
      <c r="AV578" s="302"/>
      <c r="AW578" s="302"/>
      <c r="AX578" s="302"/>
      <c r="AY578" s="302"/>
      <c r="AZ578" s="302"/>
      <c r="BA578" s="302"/>
    </row>
    <row r="579">
      <c r="A579" s="328"/>
      <c r="B579" s="328"/>
      <c r="C579" s="328"/>
      <c r="D579" s="51" t="b">
        <v>1</v>
      </c>
      <c r="E579" s="308"/>
      <c r="F579" s="308" t="str">
        <f>IFERROR(__xludf.DUMMYFUNCTION("""COMPUTED_VALUE"""),"**field missing**")</f>
        <v>**field missing**</v>
      </c>
      <c r="G579" s="308" t="str">
        <f>IFERROR(__xludf.DUMMYFUNCTION("""COMPUTED_VALUE"""),"**FIELD MISSING**")</f>
        <v>**FIELD MISSING**</v>
      </c>
      <c r="H579" s="308"/>
      <c r="I579" s="317"/>
      <c r="J579" s="317"/>
      <c r="K579" s="317"/>
      <c r="L579" s="308"/>
      <c r="M579" s="308"/>
      <c r="N579" s="308"/>
      <c r="O579" s="308"/>
      <c r="P579" s="308"/>
      <c r="Q579" s="302"/>
      <c r="R579" s="302"/>
      <c r="S579" s="302"/>
      <c r="T579" s="302"/>
      <c r="U579" s="302"/>
      <c r="V579" s="302"/>
      <c r="W579" s="302"/>
      <c r="X579" s="302"/>
      <c r="Y579" s="302"/>
      <c r="Z579" s="302"/>
      <c r="AA579" s="302"/>
      <c r="AB579" s="302"/>
      <c r="AC579" s="302"/>
      <c r="AD579" s="302"/>
      <c r="AE579" s="302"/>
      <c r="AF579" s="302"/>
      <c r="AG579" s="302"/>
      <c r="AH579" s="302"/>
      <c r="AI579" s="329"/>
      <c r="AJ579" s="302"/>
      <c r="AK579" s="302"/>
      <c r="AL579" s="302"/>
      <c r="AM579" s="302"/>
      <c r="AN579" s="302"/>
      <c r="AO579" s="302"/>
      <c r="AP579" s="302"/>
      <c r="AQ579" s="302"/>
      <c r="AR579" s="302"/>
      <c r="AS579" s="302"/>
      <c r="AT579" s="302"/>
      <c r="AU579" s="302"/>
      <c r="AV579" s="302"/>
      <c r="AW579" s="302"/>
      <c r="AX579" s="302"/>
      <c r="AY579" s="302"/>
      <c r="AZ579" s="302"/>
      <c r="BA579" s="302"/>
    </row>
    <row r="580">
      <c r="A580" s="328"/>
      <c r="B580" s="328"/>
      <c r="C580" s="328"/>
      <c r="D580" s="51" t="b">
        <v>1</v>
      </c>
      <c r="E580" s="308"/>
      <c r="F580" s="308" t="str">
        <f>IFERROR(__xludf.DUMMYFUNCTION("""COMPUTED_VALUE"""),"**field missing**")</f>
        <v>**field missing**</v>
      </c>
      <c r="G580" s="308" t="str">
        <f>IFERROR(__xludf.DUMMYFUNCTION("""COMPUTED_VALUE"""),"**FIELD MISSING**")</f>
        <v>**FIELD MISSING**</v>
      </c>
      <c r="H580" s="308"/>
      <c r="I580" s="317"/>
      <c r="J580" s="317"/>
      <c r="K580" s="317"/>
      <c r="L580" s="308"/>
      <c r="M580" s="308"/>
      <c r="N580" s="308"/>
      <c r="O580" s="308"/>
      <c r="P580" s="308"/>
      <c r="Q580" s="302"/>
      <c r="R580" s="302"/>
      <c r="S580" s="302"/>
      <c r="T580" s="302"/>
      <c r="U580" s="302"/>
      <c r="V580" s="302"/>
      <c r="W580" s="302"/>
      <c r="X580" s="302"/>
      <c r="Y580" s="302"/>
      <c r="Z580" s="302"/>
      <c r="AA580" s="302"/>
      <c r="AB580" s="302"/>
      <c r="AC580" s="302"/>
      <c r="AD580" s="302"/>
      <c r="AE580" s="302"/>
      <c r="AF580" s="302"/>
      <c r="AG580" s="302"/>
      <c r="AH580" s="302"/>
      <c r="AI580" s="329"/>
      <c r="AJ580" s="302"/>
      <c r="AK580" s="302"/>
      <c r="AL580" s="302"/>
      <c r="AM580" s="302"/>
      <c r="AN580" s="302"/>
      <c r="AO580" s="302"/>
      <c r="AP580" s="302"/>
      <c r="AQ580" s="302"/>
      <c r="AR580" s="302"/>
      <c r="AS580" s="302"/>
      <c r="AT580" s="302"/>
      <c r="AU580" s="302"/>
      <c r="AV580" s="302"/>
      <c r="AW580" s="302"/>
      <c r="AX580" s="302"/>
      <c r="AY580" s="302"/>
      <c r="AZ580" s="302"/>
      <c r="BA580" s="302"/>
    </row>
    <row r="581">
      <c r="A581" s="328"/>
      <c r="B581" s="328"/>
      <c r="C581" s="328"/>
      <c r="D581" s="51" t="b">
        <v>1</v>
      </c>
      <c r="E581" s="308"/>
      <c r="F581" s="308" t="str">
        <f>IFERROR(__xludf.DUMMYFUNCTION("""COMPUTED_VALUE"""),"**field missing**")</f>
        <v>**field missing**</v>
      </c>
      <c r="G581" s="308" t="str">
        <f>IFERROR(__xludf.DUMMYFUNCTION("""COMPUTED_VALUE"""),"**FIELD MISSING**")</f>
        <v>**FIELD MISSING**</v>
      </c>
      <c r="H581" s="308"/>
      <c r="I581" s="317"/>
      <c r="J581" s="317"/>
      <c r="K581" s="317"/>
      <c r="L581" s="308"/>
      <c r="M581" s="308"/>
      <c r="N581" s="308"/>
      <c r="O581" s="308"/>
      <c r="P581" s="308"/>
      <c r="Q581" s="302"/>
      <c r="R581" s="302"/>
      <c r="S581" s="302"/>
      <c r="T581" s="302"/>
      <c r="U581" s="302"/>
      <c r="V581" s="302"/>
      <c r="W581" s="302"/>
      <c r="X581" s="302"/>
      <c r="Y581" s="302"/>
      <c r="Z581" s="302"/>
      <c r="AA581" s="302"/>
      <c r="AB581" s="302"/>
      <c r="AC581" s="302"/>
      <c r="AD581" s="302"/>
      <c r="AE581" s="302"/>
      <c r="AF581" s="302"/>
      <c r="AG581" s="302"/>
      <c r="AH581" s="302"/>
      <c r="AI581" s="329"/>
      <c r="AJ581" s="302"/>
      <c r="AK581" s="302"/>
      <c r="AL581" s="302"/>
      <c r="AM581" s="302"/>
      <c r="AN581" s="302"/>
      <c r="AO581" s="302"/>
      <c r="AP581" s="302"/>
      <c r="AQ581" s="302"/>
      <c r="AR581" s="302"/>
      <c r="AS581" s="302"/>
      <c r="AT581" s="302"/>
      <c r="AU581" s="302"/>
      <c r="AV581" s="302"/>
      <c r="AW581" s="302"/>
      <c r="AX581" s="302"/>
      <c r="AY581" s="302"/>
      <c r="AZ581" s="302"/>
      <c r="BA581" s="302"/>
    </row>
    <row r="582">
      <c r="A582" s="328"/>
      <c r="B582" s="328"/>
      <c r="C582" s="328"/>
      <c r="D582" s="51" t="b">
        <v>1</v>
      </c>
      <c r="E582" s="308"/>
      <c r="F582" s="308" t="str">
        <f>IFERROR(__xludf.DUMMYFUNCTION("""COMPUTED_VALUE"""),"**field missing**")</f>
        <v>**field missing**</v>
      </c>
      <c r="G582" s="308" t="str">
        <f>IFERROR(__xludf.DUMMYFUNCTION("""COMPUTED_VALUE"""),"**FIELD MISSING**")</f>
        <v>**FIELD MISSING**</v>
      </c>
      <c r="H582" s="308"/>
      <c r="I582" s="317"/>
      <c r="J582" s="317"/>
      <c r="K582" s="317"/>
      <c r="L582" s="308"/>
      <c r="M582" s="308"/>
      <c r="N582" s="308"/>
      <c r="O582" s="308"/>
      <c r="P582" s="308"/>
      <c r="Q582" s="302"/>
      <c r="R582" s="302"/>
      <c r="S582" s="302"/>
      <c r="T582" s="302"/>
      <c r="U582" s="302"/>
      <c r="V582" s="302"/>
      <c r="W582" s="302"/>
      <c r="X582" s="302"/>
      <c r="Y582" s="302"/>
      <c r="Z582" s="302"/>
      <c r="AA582" s="302"/>
      <c r="AB582" s="302"/>
      <c r="AC582" s="302"/>
      <c r="AD582" s="302"/>
      <c r="AE582" s="302"/>
      <c r="AF582" s="302"/>
      <c r="AG582" s="302"/>
      <c r="AH582" s="302"/>
      <c r="AI582" s="329"/>
      <c r="AJ582" s="302"/>
      <c r="AK582" s="302"/>
      <c r="AL582" s="302"/>
      <c r="AM582" s="302"/>
      <c r="AN582" s="302"/>
      <c r="AO582" s="302"/>
      <c r="AP582" s="302"/>
      <c r="AQ582" s="302"/>
      <c r="AR582" s="302"/>
      <c r="AS582" s="302"/>
      <c r="AT582" s="302"/>
      <c r="AU582" s="302"/>
      <c r="AV582" s="302"/>
      <c r="AW582" s="302"/>
      <c r="AX582" s="302"/>
      <c r="AY582" s="302"/>
      <c r="AZ582" s="302"/>
      <c r="BA582" s="302"/>
    </row>
    <row r="583">
      <c r="A583" s="328"/>
      <c r="B583" s="328"/>
      <c r="C583" s="328"/>
      <c r="D583" s="51" t="b">
        <v>1</v>
      </c>
      <c r="E583" s="308"/>
      <c r="F583" s="308" t="str">
        <f>IFERROR(__xludf.DUMMYFUNCTION("""COMPUTED_VALUE"""),"**field missing**")</f>
        <v>**field missing**</v>
      </c>
      <c r="G583" s="308" t="str">
        <f>IFERROR(__xludf.DUMMYFUNCTION("""COMPUTED_VALUE"""),"**FIELD MISSING**")</f>
        <v>**FIELD MISSING**</v>
      </c>
      <c r="H583" s="308"/>
      <c r="I583" s="317"/>
      <c r="J583" s="317"/>
      <c r="K583" s="317"/>
      <c r="L583" s="308"/>
      <c r="M583" s="308"/>
      <c r="N583" s="308"/>
      <c r="O583" s="308"/>
      <c r="P583" s="308"/>
      <c r="Q583" s="302"/>
      <c r="R583" s="302"/>
      <c r="S583" s="302"/>
      <c r="T583" s="302"/>
      <c r="U583" s="302"/>
      <c r="V583" s="302"/>
      <c r="W583" s="302"/>
      <c r="X583" s="302"/>
      <c r="Y583" s="302"/>
      <c r="Z583" s="302"/>
      <c r="AA583" s="302"/>
      <c r="AB583" s="302"/>
      <c r="AC583" s="302"/>
      <c r="AD583" s="302"/>
      <c r="AE583" s="302"/>
      <c r="AF583" s="302"/>
      <c r="AG583" s="302"/>
      <c r="AH583" s="302"/>
      <c r="AI583" s="329"/>
      <c r="AJ583" s="302"/>
      <c r="AK583" s="302"/>
      <c r="AL583" s="302"/>
      <c r="AM583" s="302"/>
      <c r="AN583" s="302"/>
      <c r="AO583" s="302"/>
      <c r="AP583" s="302"/>
      <c r="AQ583" s="302"/>
      <c r="AR583" s="302"/>
      <c r="AS583" s="302"/>
      <c r="AT583" s="302"/>
      <c r="AU583" s="302"/>
      <c r="AV583" s="302"/>
      <c r="AW583" s="302"/>
      <c r="AX583" s="302"/>
      <c r="AY583" s="302"/>
      <c r="AZ583" s="302"/>
      <c r="BA583" s="302"/>
    </row>
    <row r="584">
      <c r="A584" s="328"/>
      <c r="B584" s="328"/>
      <c r="C584" s="328"/>
      <c r="D584" s="51" t="b">
        <v>1</v>
      </c>
      <c r="E584" s="308"/>
      <c r="F584" s="308" t="str">
        <f>IFERROR(__xludf.DUMMYFUNCTION("""COMPUTED_VALUE"""),"**field missing**")</f>
        <v>**field missing**</v>
      </c>
      <c r="G584" s="308" t="str">
        <f>IFERROR(__xludf.DUMMYFUNCTION("""COMPUTED_VALUE"""),"**FIELD MISSING**")</f>
        <v>**FIELD MISSING**</v>
      </c>
      <c r="H584" s="308"/>
      <c r="I584" s="317"/>
      <c r="J584" s="317"/>
      <c r="K584" s="317"/>
      <c r="L584" s="308"/>
      <c r="M584" s="308"/>
      <c r="N584" s="308"/>
      <c r="O584" s="308"/>
      <c r="P584" s="308"/>
      <c r="Q584" s="302"/>
      <c r="R584" s="302"/>
      <c r="S584" s="302"/>
      <c r="T584" s="302"/>
      <c r="U584" s="302"/>
      <c r="V584" s="302"/>
      <c r="W584" s="302"/>
      <c r="X584" s="302"/>
      <c r="Y584" s="302"/>
      <c r="Z584" s="302"/>
      <c r="AA584" s="302"/>
      <c r="AB584" s="302"/>
      <c r="AC584" s="302"/>
      <c r="AD584" s="302"/>
      <c r="AE584" s="302"/>
      <c r="AF584" s="302"/>
      <c r="AG584" s="302"/>
      <c r="AH584" s="302"/>
      <c r="AI584" s="329"/>
      <c r="AJ584" s="302"/>
      <c r="AK584" s="302"/>
      <c r="AL584" s="302"/>
      <c r="AM584" s="302"/>
      <c r="AN584" s="302"/>
      <c r="AO584" s="302"/>
      <c r="AP584" s="302"/>
      <c r="AQ584" s="302"/>
      <c r="AR584" s="302"/>
      <c r="AS584" s="302"/>
      <c r="AT584" s="302"/>
      <c r="AU584" s="302"/>
      <c r="AV584" s="302"/>
      <c r="AW584" s="302"/>
      <c r="AX584" s="302"/>
      <c r="AY584" s="302"/>
      <c r="AZ584" s="302"/>
      <c r="BA584" s="302"/>
    </row>
    <row r="585">
      <c r="A585" s="328"/>
      <c r="B585" s="328"/>
      <c r="C585" s="328"/>
      <c r="D585" s="51" t="b">
        <v>1</v>
      </c>
      <c r="E585" s="308"/>
      <c r="F585" s="308" t="str">
        <f>IFERROR(__xludf.DUMMYFUNCTION("""COMPUTED_VALUE"""),"permit")</f>
        <v>permit</v>
      </c>
      <c r="G585" s="308" t="str">
        <f>IFERROR(__xludf.DUMMYFUNCTION("""COMPUTED_VALUE"""),"Permit_type_id")</f>
        <v>Permit_type_id</v>
      </c>
      <c r="H585" s="308"/>
      <c r="I585" s="317"/>
      <c r="J585" s="317"/>
      <c r="K585" s="317"/>
      <c r="L585" s="308"/>
      <c r="M585" s="308"/>
      <c r="N585" s="308"/>
      <c r="O585" s="308"/>
      <c r="P585" s="308"/>
      <c r="Q585" s="302"/>
      <c r="R585" s="302"/>
      <c r="S585" s="302"/>
      <c r="T585" s="302"/>
      <c r="U585" s="302"/>
      <c r="V585" s="302"/>
      <c r="W585" s="302"/>
      <c r="X585" s="302"/>
      <c r="Y585" s="302"/>
      <c r="Z585" s="302"/>
      <c r="AA585" s="302"/>
      <c r="AB585" s="302"/>
      <c r="AC585" s="302"/>
      <c r="AD585" s="302"/>
      <c r="AE585" s="302"/>
      <c r="AF585" s="302"/>
      <c r="AG585" s="302"/>
      <c r="AH585" s="302"/>
      <c r="AI585" s="329"/>
      <c r="AJ585" s="302"/>
      <c r="AK585" s="302"/>
      <c r="AL585" s="302"/>
      <c r="AM585" s="302"/>
      <c r="AN585" s="302"/>
      <c r="AO585" s="302"/>
      <c r="AP585" s="302"/>
      <c r="AQ585" s="302"/>
      <c r="AR585" s="302"/>
      <c r="AS585" s="302"/>
      <c r="AT585" s="302"/>
      <c r="AU585" s="302"/>
      <c r="AV585" s="302"/>
      <c r="AW585" s="302"/>
      <c r="AX585" s="302"/>
      <c r="AY585" s="302"/>
      <c r="AZ585" s="302"/>
      <c r="BA585" s="302"/>
    </row>
    <row r="586">
      <c r="A586" s="328"/>
      <c r="B586" s="328"/>
      <c r="C586" s="328"/>
      <c r="D586" s="51" t="b">
        <v>1</v>
      </c>
      <c r="E586" s="308"/>
      <c r="F586" s="308" t="str">
        <f>IFERROR(__xludf.DUMMYFUNCTION("""COMPUTED_VALUE"""),"permit")</f>
        <v>permit</v>
      </c>
      <c r="G586" s="308" t="str">
        <f>IFERROR(__xludf.DUMMYFUNCTION("""COMPUTED_VALUE"""),"AppSource_Id")</f>
        <v>AppSource_Id</v>
      </c>
      <c r="H586" s="308"/>
      <c r="I586" s="317"/>
      <c r="J586" s="317"/>
      <c r="K586" s="317"/>
      <c r="L586" s="308"/>
      <c r="M586" s="308"/>
      <c r="N586" s="308"/>
      <c r="O586" s="308"/>
      <c r="P586" s="308"/>
      <c r="Q586" s="302"/>
      <c r="R586" s="302"/>
      <c r="S586" s="302"/>
      <c r="T586" s="302"/>
      <c r="U586" s="302"/>
      <c r="V586" s="302"/>
      <c r="W586" s="302"/>
      <c r="X586" s="302"/>
      <c r="Y586" s="302"/>
      <c r="Z586" s="302"/>
      <c r="AA586" s="302"/>
      <c r="AB586" s="302"/>
      <c r="AC586" s="302"/>
      <c r="AD586" s="302"/>
      <c r="AE586" s="302"/>
      <c r="AF586" s="302"/>
      <c r="AG586" s="302"/>
      <c r="AH586" s="302"/>
      <c r="AI586" s="329"/>
      <c r="AJ586" s="302"/>
      <c r="AK586" s="302"/>
      <c r="AL586" s="302"/>
      <c r="AM586" s="302"/>
      <c r="AN586" s="302"/>
      <c r="AO586" s="302"/>
      <c r="AP586" s="302"/>
      <c r="AQ586" s="302"/>
      <c r="AR586" s="302"/>
      <c r="AS586" s="302"/>
      <c r="AT586" s="302"/>
      <c r="AU586" s="302"/>
      <c r="AV586" s="302"/>
      <c r="AW586" s="302"/>
      <c r="AX586" s="302"/>
      <c r="AY586" s="302"/>
      <c r="AZ586" s="302"/>
      <c r="BA586" s="302"/>
    </row>
    <row r="587">
      <c r="A587" s="328"/>
      <c r="B587" s="328"/>
      <c r="C587" s="328"/>
      <c r="D587" s="51" t="b">
        <v>1</v>
      </c>
      <c r="E587" s="308"/>
      <c r="F587" s="308" t="str">
        <f>IFERROR(__xludf.DUMMYFUNCTION("""COMPUTED_VALUE"""),"permit")</f>
        <v>permit</v>
      </c>
      <c r="G587" s="308" t="str">
        <f>IFERROR(__xludf.DUMMYFUNCTION("""COMPUTED_VALUE"""),"Permit_id")</f>
        <v>Permit_id</v>
      </c>
      <c r="H587" s="308"/>
      <c r="I587" s="317"/>
      <c r="J587" s="317"/>
      <c r="K587" s="317"/>
      <c r="L587" s="308"/>
      <c r="M587" s="308"/>
      <c r="N587" s="308"/>
      <c r="O587" s="308"/>
      <c r="P587" s="308"/>
      <c r="Q587" s="302"/>
      <c r="R587" s="302"/>
      <c r="S587" s="302"/>
      <c r="T587" s="302"/>
      <c r="U587" s="302"/>
      <c r="V587" s="302"/>
      <c r="W587" s="302"/>
      <c r="X587" s="302"/>
      <c r="Y587" s="302"/>
      <c r="Z587" s="302"/>
      <c r="AA587" s="302"/>
      <c r="AB587" s="302"/>
      <c r="AC587" s="302"/>
      <c r="AD587" s="302"/>
      <c r="AE587" s="302"/>
      <c r="AF587" s="302"/>
      <c r="AG587" s="302"/>
      <c r="AH587" s="302"/>
      <c r="AI587" s="329"/>
      <c r="AJ587" s="302"/>
      <c r="AK587" s="302"/>
      <c r="AL587" s="302"/>
      <c r="AM587" s="302"/>
      <c r="AN587" s="302"/>
      <c r="AO587" s="302"/>
      <c r="AP587" s="302"/>
      <c r="AQ587" s="302"/>
      <c r="AR587" s="302"/>
      <c r="AS587" s="302"/>
      <c r="AT587" s="302"/>
      <c r="AU587" s="302"/>
      <c r="AV587" s="302"/>
      <c r="AW587" s="302"/>
      <c r="AX587" s="302"/>
      <c r="AY587" s="302"/>
      <c r="AZ587" s="302"/>
      <c r="BA587" s="302"/>
    </row>
    <row r="588">
      <c r="A588" s="328"/>
      <c r="B588" s="328"/>
      <c r="C588" s="328"/>
      <c r="D588" s="51" t="b">
        <v>1</v>
      </c>
      <c r="E588" s="308"/>
      <c r="F588" s="308" t="str">
        <f>IFERROR(__xludf.DUMMYFUNCTION("""COMPUTED_VALUE"""),"???")</f>
        <v>???</v>
      </c>
      <c r="G588" s="308" t="str">
        <f>IFERROR(__xludf.DUMMYFUNCTION("""COMPUTED_VALUE"""),"???")</f>
        <v>???</v>
      </c>
      <c r="H588" s="308"/>
      <c r="I588" s="317"/>
      <c r="J588" s="317"/>
      <c r="K588" s="317"/>
      <c r="L588" s="308"/>
      <c r="M588" s="308"/>
      <c r="N588" s="308"/>
      <c r="O588" s="308"/>
      <c r="P588" s="308"/>
      <c r="Q588" s="302"/>
      <c r="R588" s="302"/>
      <c r="S588" s="302"/>
      <c r="T588" s="302"/>
      <c r="U588" s="302"/>
      <c r="V588" s="302"/>
      <c r="W588" s="302"/>
      <c r="X588" s="302"/>
      <c r="Y588" s="302"/>
      <c r="Z588" s="302"/>
      <c r="AA588" s="302"/>
      <c r="AB588" s="302"/>
      <c r="AC588" s="302"/>
      <c r="AD588" s="302"/>
      <c r="AE588" s="302"/>
      <c r="AF588" s="302"/>
      <c r="AG588" s="302"/>
      <c r="AH588" s="302"/>
      <c r="AI588" s="329"/>
      <c r="AJ588" s="302"/>
      <c r="AK588" s="302"/>
      <c r="AL588" s="302"/>
      <c r="AM588" s="302"/>
      <c r="AN588" s="302"/>
      <c r="AO588" s="302"/>
      <c r="AP588" s="302"/>
      <c r="AQ588" s="302"/>
      <c r="AR588" s="302"/>
      <c r="AS588" s="302"/>
      <c r="AT588" s="302"/>
      <c r="AU588" s="302"/>
      <c r="AV588" s="302"/>
      <c r="AW588" s="302"/>
      <c r="AX588" s="302"/>
      <c r="AY588" s="302"/>
      <c r="AZ588" s="302"/>
      <c r="BA588" s="302"/>
    </row>
    <row r="589">
      <c r="A589" s="328"/>
      <c r="B589" s="328"/>
      <c r="C589" s="328"/>
      <c r="D589" s="51" t="b">
        <v>1</v>
      </c>
      <c r="E589" s="308"/>
      <c r="F589" s="308" t="str">
        <f>IFERROR(__xludf.DUMMYFUNCTION("""COMPUTED_VALUE"""),"???")</f>
        <v>???</v>
      </c>
      <c r="G589" s="308" t="str">
        <f>IFERROR(__xludf.DUMMYFUNCTION("""COMPUTED_VALUE"""),"???")</f>
        <v>???</v>
      </c>
      <c r="H589" s="308"/>
      <c r="I589" s="317"/>
      <c r="J589" s="317"/>
      <c r="K589" s="317"/>
      <c r="L589" s="308"/>
      <c r="M589" s="308"/>
      <c r="N589" s="308"/>
      <c r="O589" s="308"/>
      <c r="P589" s="308"/>
      <c r="Q589" s="302"/>
      <c r="R589" s="302"/>
      <c r="S589" s="302"/>
      <c r="T589" s="302"/>
      <c r="U589" s="302"/>
      <c r="V589" s="302"/>
      <c r="W589" s="302"/>
      <c r="X589" s="302"/>
      <c r="Y589" s="302"/>
      <c r="Z589" s="302"/>
      <c r="AA589" s="302"/>
      <c r="AB589" s="302"/>
      <c r="AC589" s="302"/>
      <c r="AD589" s="302"/>
      <c r="AE589" s="302"/>
      <c r="AF589" s="302"/>
      <c r="AG589" s="302"/>
      <c r="AH589" s="302"/>
      <c r="AI589" s="329"/>
      <c r="AJ589" s="302"/>
      <c r="AK589" s="302"/>
      <c r="AL589" s="302"/>
      <c r="AM589" s="302"/>
      <c r="AN589" s="302"/>
      <c r="AO589" s="302"/>
      <c r="AP589" s="302"/>
      <c r="AQ589" s="302"/>
      <c r="AR589" s="302"/>
      <c r="AS589" s="302"/>
      <c r="AT589" s="302"/>
      <c r="AU589" s="302"/>
      <c r="AV589" s="302"/>
      <c r="AW589" s="302"/>
      <c r="AX589" s="302"/>
      <c r="AY589" s="302"/>
      <c r="AZ589" s="302"/>
      <c r="BA589" s="302"/>
    </row>
    <row r="590">
      <c r="A590" s="328"/>
      <c r="B590" s="328"/>
      <c r="C590" s="328"/>
      <c r="D590" s="51" t="b">
        <v>1</v>
      </c>
      <c r="E590" s="308"/>
      <c r="F590" s="308" t="str">
        <f>IFERROR(__xludf.DUMMYFUNCTION("""COMPUTED_VALUE"""),"permit")</f>
        <v>permit</v>
      </c>
      <c r="G590" s="308" t="str">
        <f>IFERROR(__xludf.DUMMYFUNCTION("""COMPUTED_VALUE"""),"Cancel_type_id")</f>
        <v>Cancel_type_id</v>
      </c>
      <c r="H590" s="308"/>
      <c r="I590" s="317"/>
      <c r="J590" s="317"/>
      <c r="K590" s="317"/>
      <c r="L590" s="308"/>
      <c r="M590" s="308"/>
      <c r="N590" s="308"/>
      <c r="O590" s="308"/>
      <c r="P590" s="308"/>
      <c r="Q590" s="302"/>
      <c r="R590" s="302"/>
      <c r="S590" s="302"/>
      <c r="T590" s="302"/>
      <c r="U590" s="302"/>
      <c r="V590" s="302"/>
      <c r="W590" s="302"/>
      <c r="X590" s="302"/>
      <c r="Y590" s="302"/>
      <c r="Z590" s="302"/>
      <c r="AA590" s="302"/>
      <c r="AB590" s="302"/>
      <c r="AC590" s="302"/>
      <c r="AD590" s="302"/>
      <c r="AE590" s="302"/>
      <c r="AF590" s="302"/>
      <c r="AG590" s="302"/>
      <c r="AH590" s="302"/>
      <c r="AI590" s="329"/>
      <c r="AJ590" s="302"/>
      <c r="AK590" s="302"/>
      <c r="AL590" s="302"/>
      <c r="AM590" s="302"/>
      <c r="AN590" s="302"/>
      <c r="AO590" s="302"/>
      <c r="AP590" s="302"/>
      <c r="AQ590" s="302"/>
      <c r="AR590" s="302"/>
      <c r="AS590" s="302"/>
      <c r="AT590" s="302"/>
      <c r="AU590" s="302"/>
      <c r="AV590" s="302"/>
      <c r="AW590" s="302"/>
      <c r="AX590" s="302"/>
      <c r="AY590" s="302"/>
      <c r="AZ590" s="302"/>
      <c r="BA590" s="302"/>
    </row>
    <row r="591">
      <c r="A591" s="328"/>
      <c r="B591" s="328"/>
      <c r="C591" s="328"/>
      <c r="D591" s="51" t="b">
        <v>1</v>
      </c>
      <c r="E591" s="308"/>
      <c r="F591" s="308" t="str">
        <f>IFERROR(__xludf.DUMMYFUNCTION("""COMPUTED_VALUE"""),"")</f>
        <v/>
      </c>
      <c r="G591" s="308" t="str">
        <f>IFERROR(__xludf.DUMMYFUNCTION("""COMPUTED_VALUE"""),"")</f>
        <v/>
      </c>
      <c r="H591" s="308"/>
      <c r="I591" s="317"/>
      <c r="J591" s="317"/>
      <c r="K591" s="317"/>
      <c r="L591" s="308"/>
      <c r="M591" s="308"/>
      <c r="N591" s="308"/>
      <c r="O591" s="308"/>
      <c r="P591" s="308"/>
      <c r="Q591" s="302"/>
      <c r="R591" s="302"/>
      <c r="S591" s="302"/>
      <c r="T591" s="302"/>
      <c r="U591" s="302"/>
      <c r="V591" s="302"/>
      <c r="W591" s="302"/>
      <c r="X591" s="302"/>
      <c r="Y591" s="302"/>
      <c r="Z591" s="302"/>
      <c r="AA591" s="302"/>
      <c r="AB591" s="302"/>
      <c r="AC591" s="302"/>
      <c r="AD591" s="302"/>
      <c r="AE591" s="302"/>
      <c r="AF591" s="302"/>
      <c r="AG591" s="302"/>
      <c r="AH591" s="302"/>
      <c r="AI591" s="329"/>
      <c r="AJ591" s="302"/>
      <c r="AK591" s="302"/>
      <c r="AL591" s="302"/>
      <c r="AM591" s="302"/>
      <c r="AN591" s="302"/>
      <c r="AO591" s="302"/>
      <c r="AP591" s="302"/>
      <c r="AQ591" s="302"/>
      <c r="AR591" s="302"/>
      <c r="AS591" s="302"/>
      <c r="AT591" s="302"/>
      <c r="AU591" s="302"/>
      <c r="AV591" s="302"/>
      <c r="AW591" s="302"/>
      <c r="AX591" s="302"/>
      <c r="AY591" s="302"/>
      <c r="AZ591" s="302"/>
      <c r="BA591" s="302"/>
    </row>
    <row r="592">
      <c r="A592" s="328"/>
      <c r="B592" s="328"/>
      <c r="C592" s="328"/>
      <c r="D592" s="51" t="b">
        <v>1</v>
      </c>
      <c r="E592" s="308"/>
      <c r="F592" s="308" t="str">
        <f>IFERROR(__xludf.DUMMYFUNCTION("""COMPUTED_VALUE"""),"")</f>
        <v/>
      </c>
      <c r="G592" s="308" t="str">
        <f>IFERROR(__xludf.DUMMYFUNCTION("""COMPUTED_VALUE"""),"")</f>
        <v/>
      </c>
      <c r="H592" s="308"/>
      <c r="I592" s="317"/>
      <c r="J592" s="317"/>
      <c r="K592" s="317"/>
      <c r="L592" s="308"/>
      <c r="M592" s="308"/>
      <c r="N592" s="308"/>
      <c r="O592" s="308"/>
      <c r="P592" s="308"/>
      <c r="Q592" s="302"/>
      <c r="R592" s="302"/>
      <c r="S592" s="302"/>
      <c r="T592" s="302"/>
      <c r="U592" s="302"/>
      <c r="V592" s="302"/>
      <c r="W592" s="302"/>
      <c r="X592" s="302"/>
      <c r="Y592" s="302"/>
      <c r="Z592" s="302"/>
      <c r="AA592" s="302"/>
      <c r="AB592" s="302"/>
      <c r="AC592" s="302"/>
      <c r="AD592" s="302"/>
      <c r="AE592" s="302"/>
      <c r="AF592" s="302"/>
      <c r="AG592" s="302"/>
      <c r="AH592" s="302"/>
      <c r="AI592" s="329"/>
      <c r="AJ592" s="302"/>
      <c r="AK592" s="302"/>
      <c r="AL592" s="302"/>
      <c r="AM592" s="302"/>
      <c r="AN592" s="302"/>
      <c r="AO592" s="302"/>
      <c r="AP592" s="302"/>
      <c r="AQ592" s="302"/>
      <c r="AR592" s="302"/>
      <c r="AS592" s="302"/>
      <c r="AT592" s="302"/>
      <c r="AU592" s="302"/>
      <c r="AV592" s="302"/>
      <c r="AW592" s="302"/>
      <c r="AX592" s="302"/>
      <c r="AY592" s="302"/>
      <c r="AZ592" s="302"/>
      <c r="BA592" s="302"/>
    </row>
    <row r="593">
      <c r="A593" s="328"/>
      <c r="B593" s="328"/>
      <c r="C593" s="328"/>
      <c r="D593" s="51" t="b">
        <v>1</v>
      </c>
      <c r="E593" s="308"/>
      <c r="F593" s="308" t="str">
        <f>IFERROR(__xludf.DUMMYFUNCTION("""COMPUTED_VALUE"""),"")</f>
        <v/>
      </c>
      <c r="G593" s="308" t="str">
        <f>IFERROR(__xludf.DUMMYFUNCTION("""COMPUTED_VALUE"""),"")</f>
        <v/>
      </c>
      <c r="H593" s="308"/>
      <c r="I593" s="317"/>
      <c r="J593" s="317"/>
      <c r="K593" s="317"/>
      <c r="L593" s="308"/>
      <c r="M593" s="308"/>
      <c r="N593" s="308"/>
      <c r="O593" s="308"/>
      <c r="P593" s="308"/>
      <c r="Q593" s="302"/>
      <c r="R593" s="302"/>
      <c r="S593" s="302"/>
      <c r="T593" s="302"/>
      <c r="U593" s="302"/>
      <c r="V593" s="302"/>
      <c r="W593" s="302"/>
      <c r="X593" s="302"/>
      <c r="Y593" s="302"/>
      <c r="Z593" s="302"/>
      <c r="AA593" s="302"/>
      <c r="AB593" s="302"/>
      <c r="AC593" s="302"/>
      <c r="AD593" s="302"/>
      <c r="AE593" s="302"/>
      <c r="AF593" s="302"/>
      <c r="AG593" s="302"/>
      <c r="AH593" s="302"/>
      <c r="AI593" s="329"/>
      <c r="AJ593" s="302"/>
      <c r="AK593" s="302"/>
      <c r="AL593" s="302"/>
      <c r="AM593" s="302"/>
      <c r="AN593" s="302"/>
      <c r="AO593" s="302"/>
      <c r="AP593" s="302"/>
      <c r="AQ593" s="302"/>
      <c r="AR593" s="302"/>
      <c r="AS593" s="302"/>
      <c r="AT593" s="302"/>
      <c r="AU593" s="302"/>
      <c r="AV593" s="302"/>
      <c r="AW593" s="302"/>
      <c r="AX593" s="302"/>
      <c r="AY593" s="302"/>
      <c r="AZ593" s="302"/>
      <c r="BA593" s="302"/>
    </row>
    <row r="594">
      <c r="A594" s="328"/>
      <c r="B594" s="328"/>
      <c r="C594" s="328"/>
      <c r="D594" s="51" t="b">
        <v>1</v>
      </c>
      <c r="E594" s="308"/>
      <c r="F594" s="308" t="str">
        <f>IFERROR(__xludf.DUMMYFUNCTION("""COMPUTED_VALUE"""),"permit")</f>
        <v>permit</v>
      </c>
      <c r="G594" s="308" t="str">
        <f>IFERROR(__xludf.DUMMYFUNCTION("""COMPUTED_VALUE"""),"Parcel_id")</f>
        <v>Parcel_id</v>
      </c>
      <c r="H594" s="308"/>
      <c r="I594" s="317"/>
      <c r="J594" s="317"/>
      <c r="K594" s="317"/>
      <c r="L594" s="308"/>
      <c r="M594" s="308"/>
      <c r="N594" s="308"/>
      <c r="O594" s="308"/>
      <c r="P594" s="308"/>
      <c r="Q594" s="302"/>
      <c r="R594" s="302"/>
      <c r="S594" s="302"/>
      <c r="T594" s="302"/>
      <c r="U594" s="302"/>
      <c r="V594" s="302"/>
      <c r="W594" s="302"/>
      <c r="X594" s="302"/>
      <c r="Y594" s="302"/>
      <c r="Z594" s="302"/>
      <c r="AA594" s="302"/>
      <c r="AB594" s="302"/>
      <c r="AC594" s="302"/>
      <c r="AD594" s="302"/>
      <c r="AE594" s="302"/>
      <c r="AF594" s="302"/>
      <c r="AG594" s="302"/>
      <c r="AH594" s="302"/>
      <c r="AI594" s="329"/>
      <c r="AJ594" s="302"/>
      <c r="AK594" s="302"/>
      <c r="AL594" s="302"/>
      <c r="AM594" s="302"/>
      <c r="AN594" s="302"/>
      <c r="AO594" s="302"/>
      <c r="AP594" s="302"/>
      <c r="AQ594" s="302"/>
      <c r="AR594" s="302"/>
      <c r="AS594" s="302"/>
      <c r="AT594" s="302"/>
      <c r="AU594" s="302"/>
      <c r="AV594" s="302"/>
      <c r="AW594" s="302"/>
      <c r="AX594" s="302"/>
      <c r="AY594" s="302"/>
      <c r="AZ594" s="302"/>
      <c r="BA594" s="302"/>
    </row>
    <row r="595">
      <c r="A595" s="328"/>
      <c r="B595" s="328"/>
      <c r="C595" s="328"/>
      <c r="D595" s="51" t="b">
        <v>1</v>
      </c>
      <c r="E595" s="308"/>
      <c r="F595" s="308" t="str">
        <f>IFERROR(__xludf.DUMMYFUNCTION("""COMPUTED_VALUE"""),"")</f>
        <v/>
      </c>
      <c r="G595" s="308" t="str">
        <f>IFERROR(__xludf.DUMMYFUNCTION("""COMPUTED_VALUE"""),"")</f>
        <v/>
      </c>
      <c r="H595" s="308"/>
      <c r="I595" s="317"/>
      <c r="J595" s="317"/>
      <c r="K595" s="317"/>
      <c r="L595" s="308"/>
      <c r="M595" s="308"/>
      <c r="N595" s="308"/>
      <c r="O595" s="308"/>
      <c r="P595" s="308"/>
      <c r="Q595" s="302"/>
      <c r="R595" s="302"/>
      <c r="S595" s="302"/>
      <c r="T595" s="302"/>
      <c r="U595" s="302"/>
      <c r="V595" s="302"/>
      <c r="W595" s="302"/>
      <c r="X595" s="302"/>
      <c r="Y595" s="302"/>
      <c r="Z595" s="302"/>
      <c r="AA595" s="302"/>
      <c r="AB595" s="302"/>
      <c r="AC595" s="302"/>
      <c r="AD595" s="302"/>
      <c r="AE595" s="302"/>
      <c r="AF595" s="302"/>
      <c r="AG595" s="302"/>
      <c r="AH595" s="302"/>
      <c r="AI595" s="329"/>
      <c r="AJ595" s="302"/>
      <c r="AK595" s="302"/>
      <c r="AL595" s="302"/>
      <c r="AM595" s="302"/>
      <c r="AN595" s="302"/>
      <c r="AO595" s="302"/>
      <c r="AP595" s="302"/>
      <c r="AQ595" s="302"/>
      <c r="AR595" s="302"/>
      <c r="AS595" s="302"/>
      <c r="AT595" s="302"/>
      <c r="AU595" s="302"/>
      <c r="AV595" s="302"/>
      <c r="AW595" s="302"/>
      <c r="AX595" s="302"/>
      <c r="AY595" s="302"/>
      <c r="AZ595" s="302"/>
      <c r="BA595" s="302"/>
    </row>
    <row r="596">
      <c r="A596" s="328"/>
      <c r="B596" s="328"/>
      <c r="C596" s="328"/>
      <c r="D596" s="51" t="b">
        <v>1</v>
      </c>
      <c r="E596" s="308"/>
      <c r="F596" s="308" t="str">
        <f>IFERROR(__xludf.DUMMYFUNCTION("""COMPUTED_VALUE"""),"")</f>
        <v/>
      </c>
      <c r="G596" s="308" t="str">
        <f>IFERROR(__xludf.DUMMYFUNCTION("""COMPUTED_VALUE"""),"")</f>
        <v/>
      </c>
      <c r="H596" s="308"/>
      <c r="I596" s="317"/>
      <c r="J596" s="317"/>
      <c r="K596" s="317"/>
      <c r="L596" s="308"/>
      <c r="M596" s="308"/>
      <c r="N596" s="308"/>
      <c r="O596" s="308"/>
      <c r="P596" s="308"/>
      <c r="Q596" s="302"/>
      <c r="R596" s="302"/>
      <c r="S596" s="302"/>
      <c r="T596" s="302"/>
      <c r="U596" s="302"/>
      <c r="V596" s="302"/>
      <c r="W596" s="302"/>
      <c r="X596" s="302"/>
      <c r="Y596" s="302"/>
      <c r="Z596" s="302"/>
      <c r="AA596" s="302"/>
      <c r="AB596" s="302"/>
      <c r="AC596" s="302"/>
      <c r="AD596" s="302"/>
      <c r="AE596" s="302"/>
      <c r="AF596" s="302"/>
      <c r="AG596" s="302"/>
      <c r="AH596" s="302"/>
      <c r="AI596" s="329"/>
      <c r="AJ596" s="302"/>
      <c r="AK596" s="302"/>
      <c r="AL596" s="302"/>
      <c r="AM596" s="302"/>
      <c r="AN596" s="302"/>
      <c r="AO596" s="302"/>
      <c r="AP596" s="302"/>
      <c r="AQ596" s="302"/>
      <c r="AR596" s="302"/>
      <c r="AS596" s="302"/>
      <c r="AT596" s="302"/>
      <c r="AU596" s="302"/>
      <c r="AV596" s="302"/>
      <c r="AW596" s="302"/>
      <c r="AX596" s="302"/>
      <c r="AY596" s="302"/>
      <c r="AZ596" s="302"/>
      <c r="BA596" s="302"/>
    </row>
    <row r="597">
      <c r="A597" s="328"/>
      <c r="B597" s="328"/>
      <c r="C597" s="328"/>
      <c r="D597" s="51" t="b">
        <v>1</v>
      </c>
      <c r="E597" s="308"/>
      <c r="F597" s="308" t="str">
        <f>IFERROR(__xludf.DUMMYFUNCTION("""COMPUTED_VALUE"""),"")</f>
        <v/>
      </c>
      <c r="G597" s="308" t="str">
        <f>IFERROR(__xludf.DUMMYFUNCTION("""COMPUTED_VALUE"""),"")</f>
        <v/>
      </c>
      <c r="H597" s="308"/>
      <c r="I597" s="317"/>
      <c r="J597" s="317"/>
      <c r="K597" s="317"/>
      <c r="L597" s="308"/>
      <c r="M597" s="308"/>
      <c r="N597" s="308"/>
      <c r="O597" s="308"/>
      <c r="P597" s="308"/>
      <c r="Q597" s="302"/>
      <c r="R597" s="302"/>
      <c r="S597" s="302"/>
      <c r="T597" s="302"/>
      <c r="U597" s="302"/>
      <c r="V597" s="302"/>
      <c r="W597" s="302"/>
      <c r="X597" s="302"/>
      <c r="Y597" s="302"/>
      <c r="Z597" s="302"/>
      <c r="AA597" s="302"/>
      <c r="AB597" s="302"/>
      <c r="AC597" s="302"/>
      <c r="AD597" s="302"/>
      <c r="AE597" s="302"/>
      <c r="AF597" s="302"/>
      <c r="AG597" s="302"/>
      <c r="AH597" s="302"/>
      <c r="AI597" s="329"/>
      <c r="AJ597" s="302"/>
      <c r="AK597" s="302"/>
      <c r="AL597" s="302"/>
      <c r="AM597" s="302"/>
      <c r="AN597" s="302"/>
      <c r="AO597" s="302"/>
      <c r="AP597" s="302"/>
      <c r="AQ597" s="302"/>
      <c r="AR597" s="302"/>
      <c r="AS597" s="302"/>
      <c r="AT597" s="302"/>
      <c r="AU597" s="302"/>
      <c r="AV597" s="302"/>
      <c r="AW597" s="302"/>
      <c r="AX597" s="302"/>
      <c r="AY597" s="302"/>
      <c r="AZ597" s="302"/>
      <c r="BA597" s="302"/>
    </row>
    <row r="598">
      <c r="A598" s="328"/>
      <c r="B598" s="328"/>
      <c r="C598" s="328"/>
      <c r="D598" s="51" t="b">
        <v>1</v>
      </c>
      <c r="E598" s="308"/>
      <c r="F598" s="308" t="str">
        <f>IFERROR(__xludf.DUMMYFUNCTION("""COMPUTED_VALUE"""),"")</f>
        <v/>
      </c>
      <c r="G598" s="308" t="str">
        <f>IFERROR(__xludf.DUMMYFUNCTION("""COMPUTED_VALUE"""),"")</f>
        <v/>
      </c>
      <c r="H598" s="308"/>
      <c r="I598" s="317"/>
      <c r="J598" s="317"/>
      <c r="K598" s="317"/>
      <c r="L598" s="308"/>
      <c r="M598" s="308"/>
      <c r="N598" s="308"/>
      <c r="O598" s="308"/>
      <c r="P598" s="308"/>
      <c r="Q598" s="302"/>
      <c r="R598" s="302"/>
      <c r="S598" s="302"/>
      <c r="T598" s="302"/>
      <c r="U598" s="302"/>
      <c r="V598" s="302"/>
      <c r="W598" s="302"/>
      <c r="X598" s="302"/>
      <c r="Y598" s="302"/>
      <c r="Z598" s="302"/>
      <c r="AA598" s="302"/>
      <c r="AB598" s="302"/>
      <c r="AC598" s="302"/>
      <c r="AD598" s="302"/>
      <c r="AE598" s="302"/>
      <c r="AF598" s="302"/>
      <c r="AG598" s="302"/>
      <c r="AH598" s="302"/>
      <c r="AI598" s="329"/>
      <c r="AJ598" s="302"/>
      <c r="AK598" s="302"/>
      <c r="AL598" s="302"/>
      <c r="AM598" s="302"/>
      <c r="AN598" s="302"/>
      <c r="AO598" s="302"/>
      <c r="AP598" s="302"/>
      <c r="AQ598" s="302"/>
      <c r="AR598" s="302"/>
      <c r="AS598" s="302"/>
      <c r="AT598" s="302"/>
      <c r="AU598" s="302"/>
      <c r="AV598" s="302"/>
      <c r="AW598" s="302"/>
      <c r="AX598" s="302"/>
      <c r="AY598" s="302"/>
      <c r="AZ598" s="302"/>
      <c r="BA598" s="302"/>
    </row>
    <row r="599">
      <c r="A599" s="328"/>
      <c r="B599" s="328"/>
      <c r="C599" s="328"/>
      <c r="D599" s="51" t="b">
        <v>1</v>
      </c>
      <c r="E599" s="308"/>
      <c r="F599" s="308" t="str">
        <f>IFERROR(__xludf.DUMMYFUNCTION("""COMPUTED_VALUE"""),"")</f>
        <v/>
      </c>
      <c r="G599" s="308" t="str">
        <f>IFERROR(__xludf.DUMMYFUNCTION("""COMPUTED_VALUE"""),"")</f>
        <v/>
      </c>
      <c r="H599" s="308"/>
      <c r="I599" s="317"/>
      <c r="J599" s="317"/>
      <c r="K599" s="317"/>
      <c r="L599" s="308"/>
      <c r="M599" s="308"/>
      <c r="N599" s="308"/>
      <c r="O599" s="308"/>
      <c r="P599" s="308"/>
      <c r="Q599" s="302"/>
      <c r="R599" s="302"/>
      <c r="S599" s="302"/>
      <c r="T599" s="302"/>
      <c r="U599" s="302"/>
      <c r="V599" s="302"/>
      <c r="W599" s="302"/>
      <c r="X599" s="302"/>
      <c r="Y599" s="302"/>
      <c r="Z599" s="302"/>
      <c r="AA599" s="302"/>
      <c r="AB599" s="302"/>
      <c r="AC599" s="302"/>
      <c r="AD599" s="302"/>
      <c r="AE599" s="302"/>
      <c r="AF599" s="302"/>
      <c r="AG599" s="302"/>
      <c r="AH599" s="302"/>
      <c r="AI599" s="329"/>
      <c r="AJ599" s="302"/>
      <c r="AK599" s="302"/>
      <c r="AL599" s="302"/>
      <c r="AM599" s="302"/>
      <c r="AN599" s="302"/>
      <c r="AO599" s="302"/>
      <c r="AP599" s="302"/>
      <c r="AQ599" s="302"/>
      <c r="AR599" s="302"/>
      <c r="AS599" s="302"/>
      <c r="AT599" s="302"/>
      <c r="AU599" s="302"/>
      <c r="AV599" s="302"/>
      <c r="AW599" s="302"/>
      <c r="AX599" s="302"/>
      <c r="AY599" s="302"/>
      <c r="AZ599" s="302"/>
      <c r="BA599" s="302"/>
    </row>
    <row r="600">
      <c r="A600" s="328"/>
      <c r="B600" s="328"/>
      <c r="C600" s="328"/>
      <c r="D600" s="51" t="b">
        <v>1</v>
      </c>
      <c r="E600" s="308"/>
      <c r="F600" s="308" t="str">
        <f>IFERROR(__xludf.DUMMYFUNCTION("""COMPUTED_VALUE"""),"")</f>
        <v/>
      </c>
      <c r="G600" s="308" t="str">
        <f>IFERROR(__xludf.DUMMYFUNCTION("""COMPUTED_VALUE"""),"")</f>
        <v/>
      </c>
      <c r="H600" s="308"/>
      <c r="I600" s="317"/>
      <c r="J600" s="317"/>
      <c r="K600" s="317"/>
      <c r="L600" s="308"/>
      <c r="M600" s="308"/>
      <c r="N600" s="308"/>
      <c r="O600" s="308"/>
      <c r="P600" s="308"/>
      <c r="Q600" s="302"/>
      <c r="R600" s="302"/>
      <c r="S600" s="302"/>
      <c r="T600" s="302"/>
      <c r="U600" s="302"/>
      <c r="V600" s="302"/>
      <c r="W600" s="302"/>
      <c r="X600" s="302"/>
      <c r="Y600" s="302"/>
      <c r="Z600" s="302"/>
      <c r="AA600" s="302"/>
      <c r="AB600" s="302"/>
      <c r="AC600" s="302"/>
      <c r="AD600" s="302"/>
      <c r="AE600" s="302"/>
      <c r="AF600" s="302"/>
      <c r="AG600" s="302"/>
      <c r="AH600" s="302"/>
      <c r="AI600" s="329"/>
      <c r="AJ600" s="302"/>
      <c r="AK600" s="302"/>
      <c r="AL600" s="302"/>
      <c r="AM600" s="302"/>
      <c r="AN600" s="302"/>
      <c r="AO600" s="302"/>
      <c r="AP600" s="302"/>
      <c r="AQ600" s="302"/>
      <c r="AR600" s="302"/>
      <c r="AS600" s="302"/>
      <c r="AT600" s="302"/>
      <c r="AU600" s="302"/>
      <c r="AV600" s="302"/>
      <c r="AW600" s="302"/>
      <c r="AX600" s="302"/>
      <c r="AY600" s="302"/>
      <c r="AZ600" s="302"/>
      <c r="BA600" s="302"/>
    </row>
    <row r="601">
      <c r="A601" s="328"/>
      <c r="B601" s="328"/>
      <c r="C601" s="328"/>
      <c r="D601" s="51" t="b">
        <v>1</v>
      </c>
      <c r="E601" s="308"/>
      <c r="F601" s="308" t="str">
        <f>IFERROR(__xludf.DUMMYFUNCTION("""COMPUTED_VALUE"""),"")</f>
        <v/>
      </c>
      <c r="G601" s="308" t="str">
        <f>IFERROR(__xludf.DUMMYFUNCTION("""COMPUTED_VALUE"""),"")</f>
        <v/>
      </c>
      <c r="H601" s="308"/>
      <c r="I601" s="317"/>
      <c r="J601" s="317"/>
      <c r="K601" s="317"/>
      <c r="L601" s="308"/>
      <c r="M601" s="308"/>
      <c r="N601" s="308"/>
      <c r="O601" s="308"/>
      <c r="P601" s="308"/>
      <c r="Q601" s="302"/>
      <c r="R601" s="302"/>
      <c r="S601" s="302"/>
      <c r="T601" s="302"/>
      <c r="U601" s="302"/>
      <c r="V601" s="302"/>
      <c r="W601" s="302"/>
      <c r="X601" s="302"/>
      <c r="Y601" s="302"/>
      <c r="Z601" s="302"/>
      <c r="AA601" s="302"/>
      <c r="AB601" s="302"/>
      <c r="AC601" s="302"/>
      <c r="AD601" s="302"/>
      <c r="AE601" s="302"/>
      <c r="AF601" s="302"/>
      <c r="AG601" s="302"/>
      <c r="AH601" s="302"/>
      <c r="AI601" s="329"/>
      <c r="AJ601" s="302"/>
      <c r="AK601" s="302"/>
      <c r="AL601" s="302"/>
      <c r="AM601" s="302"/>
      <c r="AN601" s="302"/>
      <c r="AO601" s="302"/>
      <c r="AP601" s="302"/>
      <c r="AQ601" s="302"/>
      <c r="AR601" s="302"/>
      <c r="AS601" s="302"/>
      <c r="AT601" s="302"/>
      <c r="AU601" s="302"/>
      <c r="AV601" s="302"/>
      <c r="AW601" s="302"/>
      <c r="AX601" s="302"/>
      <c r="AY601" s="302"/>
      <c r="AZ601" s="302"/>
      <c r="BA601" s="302"/>
    </row>
    <row r="602">
      <c r="A602" s="328"/>
      <c r="B602" s="328"/>
      <c r="C602" s="328"/>
      <c r="D602" s="51" t="b">
        <v>1</v>
      </c>
      <c r="E602" s="308"/>
      <c r="F602" s="308" t="str">
        <f>IFERROR(__xludf.DUMMYFUNCTION("""COMPUTED_VALUE"""),"")</f>
        <v/>
      </c>
      <c r="G602" s="308" t="str">
        <f>IFERROR(__xludf.DUMMYFUNCTION("""COMPUTED_VALUE"""),"")</f>
        <v/>
      </c>
      <c r="H602" s="308"/>
      <c r="I602" s="317"/>
      <c r="J602" s="317"/>
      <c r="K602" s="317"/>
      <c r="L602" s="308"/>
      <c r="M602" s="308"/>
      <c r="N602" s="308"/>
      <c r="O602" s="308"/>
      <c r="P602" s="308"/>
      <c r="Q602" s="302"/>
      <c r="R602" s="302"/>
      <c r="S602" s="302"/>
      <c r="T602" s="302"/>
      <c r="U602" s="302"/>
      <c r="V602" s="302"/>
      <c r="W602" s="302"/>
      <c r="X602" s="302"/>
      <c r="Y602" s="302"/>
      <c r="Z602" s="302"/>
      <c r="AA602" s="302"/>
      <c r="AB602" s="302"/>
      <c r="AC602" s="302"/>
      <c r="AD602" s="302"/>
      <c r="AE602" s="302"/>
      <c r="AF602" s="302"/>
      <c r="AG602" s="302"/>
      <c r="AH602" s="302"/>
      <c r="AI602" s="329"/>
      <c r="AJ602" s="302"/>
      <c r="AK602" s="302"/>
      <c r="AL602" s="302"/>
      <c r="AM602" s="302"/>
      <c r="AN602" s="302"/>
      <c r="AO602" s="302"/>
      <c r="AP602" s="302"/>
      <c r="AQ602" s="302"/>
      <c r="AR602" s="302"/>
      <c r="AS602" s="302"/>
      <c r="AT602" s="302"/>
      <c r="AU602" s="302"/>
      <c r="AV602" s="302"/>
      <c r="AW602" s="302"/>
      <c r="AX602" s="302"/>
      <c r="AY602" s="302"/>
      <c r="AZ602" s="302"/>
      <c r="BA602" s="302"/>
    </row>
    <row r="603">
      <c r="A603" s="328"/>
      <c r="B603" s="328"/>
      <c r="C603" s="328"/>
      <c r="D603" s="51" t="b">
        <v>1</v>
      </c>
      <c r="E603" s="308"/>
      <c r="F603" s="308" t="str">
        <f>IFERROR(__xludf.DUMMYFUNCTION("""COMPUTED_VALUE"""),"???")</f>
        <v>???</v>
      </c>
      <c r="G603" s="308" t="str">
        <f>IFERROR(__xludf.DUMMYFUNCTION("""COMPUTED_VALUE"""),"???")</f>
        <v>???</v>
      </c>
      <c r="H603" s="308"/>
      <c r="I603" s="317"/>
      <c r="J603" s="317"/>
      <c r="K603" s="317"/>
      <c r="L603" s="308"/>
      <c r="M603" s="308"/>
      <c r="N603" s="308"/>
      <c r="O603" s="308"/>
      <c r="P603" s="308"/>
      <c r="Q603" s="302"/>
      <c r="R603" s="302"/>
      <c r="S603" s="302"/>
      <c r="T603" s="302"/>
      <c r="U603" s="302"/>
      <c r="V603" s="302"/>
      <c r="W603" s="302"/>
      <c r="X603" s="302"/>
      <c r="Y603" s="302"/>
      <c r="Z603" s="302"/>
      <c r="AA603" s="302"/>
      <c r="AB603" s="302"/>
      <c r="AC603" s="302"/>
      <c r="AD603" s="302"/>
      <c r="AE603" s="302"/>
      <c r="AF603" s="302"/>
      <c r="AG603" s="302"/>
      <c r="AH603" s="302"/>
      <c r="AI603" s="329"/>
      <c r="AJ603" s="302"/>
      <c r="AK603" s="302"/>
      <c r="AL603" s="302"/>
      <c r="AM603" s="302"/>
      <c r="AN603" s="302"/>
      <c r="AO603" s="302"/>
      <c r="AP603" s="302"/>
      <c r="AQ603" s="302"/>
      <c r="AR603" s="302"/>
      <c r="AS603" s="302"/>
      <c r="AT603" s="302"/>
      <c r="AU603" s="302"/>
      <c r="AV603" s="302"/>
      <c r="AW603" s="302"/>
      <c r="AX603" s="302"/>
      <c r="AY603" s="302"/>
      <c r="AZ603" s="302"/>
      <c r="BA603" s="302"/>
    </row>
    <row r="604">
      <c r="A604" s="328"/>
      <c r="B604" s="328"/>
      <c r="C604" s="328"/>
      <c r="D604" s="51" t="b">
        <v>1</v>
      </c>
      <c r="E604" s="308"/>
      <c r="F604" s="308" t="str">
        <f>IFERROR(__xludf.DUMMYFUNCTION("""COMPUTED_VALUE"""),"**field missing**")</f>
        <v>**field missing**</v>
      </c>
      <c r="G604" s="308" t="str">
        <f>IFERROR(__xludf.DUMMYFUNCTION("""COMPUTED_VALUE"""),"**FIELD MISSING**")</f>
        <v>**FIELD MISSING**</v>
      </c>
      <c r="H604" s="308"/>
      <c r="I604" s="317"/>
      <c r="J604" s="317"/>
      <c r="K604" s="317"/>
      <c r="L604" s="308"/>
      <c r="M604" s="308"/>
      <c r="N604" s="308"/>
      <c r="O604" s="308"/>
      <c r="P604" s="308"/>
      <c r="Q604" s="302"/>
      <c r="R604" s="302"/>
      <c r="S604" s="302"/>
      <c r="T604" s="302"/>
      <c r="U604" s="302"/>
      <c r="V604" s="302"/>
      <c r="W604" s="302"/>
      <c r="X604" s="302"/>
      <c r="Y604" s="302"/>
      <c r="Z604" s="302"/>
      <c r="AA604" s="302"/>
      <c r="AB604" s="302"/>
      <c r="AC604" s="302"/>
      <c r="AD604" s="302"/>
      <c r="AE604" s="302"/>
      <c r="AF604" s="302"/>
      <c r="AG604" s="302"/>
      <c r="AH604" s="302"/>
      <c r="AI604" s="329"/>
      <c r="AJ604" s="302"/>
      <c r="AK604" s="302"/>
      <c r="AL604" s="302"/>
      <c r="AM604" s="302"/>
      <c r="AN604" s="302"/>
      <c r="AO604" s="302"/>
      <c r="AP604" s="302"/>
      <c r="AQ604" s="302"/>
      <c r="AR604" s="302"/>
      <c r="AS604" s="302"/>
      <c r="AT604" s="302"/>
      <c r="AU604" s="302"/>
      <c r="AV604" s="302"/>
      <c r="AW604" s="302"/>
      <c r="AX604" s="302"/>
      <c r="AY604" s="302"/>
      <c r="AZ604" s="302"/>
      <c r="BA604" s="302"/>
    </row>
    <row r="605">
      <c r="A605" s="328"/>
      <c r="B605" s="328"/>
      <c r="C605" s="328"/>
      <c r="D605" s="51" t="b">
        <v>1</v>
      </c>
      <c r="E605" s="308"/>
      <c r="F605" s="308" t="str">
        <f>IFERROR(__xludf.DUMMYFUNCTION("""COMPUTED_VALUE"""),"permit")</f>
        <v>permit</v>
      </c>
      <c r="G605" s="308" t="str">
        <f>IFERROR(__xludf.DUMMYFUNCTION("""COMPUTED_VALUE"""),"Application_Date")</f>
        <v>Application_Date</v>
      </c>
      <c r="H605" s="308"/>
      <c r="I605" s="317"/>
      <c r="J605" s="317"/>
      <c r="K605" s="317"/>
      <c r="L605" s="308"/>
      <c r="M605" s="308"/>
      <c r="N605" s="308"/>
      <c r="O605" s="308"/>
      <c r="P605" s="308"/>
      <c r="Q605" s="302"/>
      <c r="R605" s="302"/>
      <c r="S605" s="302"/>
      <c r="T605" s="302"/>
      <c r="U605" s="302"/>
      <c r="V605" s="302"/>
      <c r="W605" s="302"/>
      <c r="X605" s="302"/>
      <c r="Y605" s="302"/>
      <c r="Z605" s="302"/>
      <c r="AA605" s="302"/>
      <c r="AB605" s="302"/>
      <c r="AC605" s="302"/>
      <c r="AD605" s="302"/>
      <c r="AE605" s="302"/>
      <c r="AF605" s="302"/>
      <c r="AG605" s="302"/>
      <c r="AH605" s="302"/>
      <c r="AI605" s="329"/>
      <c r="AJ605" s="302"/>
      <c r="AK605" s="302"/>
      <c r="AL605" s="302"/>
      <c r="AM605" s="302"/>
      <c r="AN605" s="302"/>
      <c r="AO605" s="302"/>
      <c r="AP605" s="302"/>
      <c r="AQ605" s="302"/>
      <c r="AR605" s="302"/>
      <c r="AS605" s="302"/>
      <c r="AT605" s="302"/>
      <c r="AU605" s="302"/>
      <c r="AV605" s="302"/>
      <c r="AW605" s="302"/>
      <c r="AX605" s="302"/>
      <c r="AY605" s="302"/>
      <c r="AZ605" s="302"/>
      <c r="BA605" s="302"/>
    </row>
    <row r="606">
      <c r="A606" s="328"/>
      <c r="B606" s="328"/>
      <c r="C606" s="328"/>
      <c r="D606" s="51" t="b">
        <v>1</v>
      </c>
      <c r="E606" s="308"/>
      <c r="F606" s="308" t="str">
        <f>IFERROR(__xludf.DUMMYFUNCTION("""COMPUTED_VALUE"""),"permit")</f>
        <v>permit</v>
      </c>
      <c r="G606" s="308" t="str">
        <f>IFERROR(__xludf.DUMMYFUNCTION("""COMPUTED_VALUE"""),"Issue_Date")</f>
        <v>Issue_Date</v>
      </c>
      <c r="H606" s="308"/>
      <c r="I606" s="317"/>
      <c r="J606" s="317"/>
      <c r="K606" s="317"/>
      <c r="L606" s="308"/>
      <c r="M606" s="308"/>
      <c r="N606" s="308"/>
      <c r="O606" s="308"/>
      <c r="P606" s="308"/>
      <c r="Q606" s="302"/>
      <c r="R606" s="302"/>
      <c r="S606" s="302"/>
      <c r="T606" s="302"/>
      <c r="U606" s="302"/>
      <c r="V606" s="302"/>
      <c r="W606" s="302"/>
      <c r="X606" s="302"/>
      <c r="Y606" s="302"/>
      <c r="Z606" s="302"/>
      <c r="AA606" s="302"/>
      <c r="AB606" s="302"/>
      <c r="AC606" s="302"/>
      <c r="AD606" s="302"/>
      <c r="AE606" s="302"/>
      <c r="AF606" s="302"/>
      <c r="AG606" s="302"/>
      <c r="AH606" s="302"/>
      <c r="AI606" s="329"/>
      <c r="AJ606" s="302"/>
      <c r="AK606" s="302"/>
      <c r="AL606" s="302"/>
      <c r="AM606" s="302"/>
      <c r="AN606" s="302"/>
      <c r="AO606" s="302"/>
      <c r="AP606" s="302"/>
      <c r="AQ606" s="302"/>
      <c r="AR606" s="302"/>
      <c r="AS606" s="302"/>
      <c r="AT606" s="302"/>
      <c r="AU606" s="302"/>
      <c r="AV606" s="302"/>
      <c r="AW606" s="302"/>
      <c r="AX606" s="302"/>
      <c r="AY606" s="302"/>
      <c r="AZ606" s="302"/>
      <c r="BA606" s="302"/>
    </row>
    <row r="607">
      <c r="A607" s="328"/>
      <c r="B607" s="328"/>
      <c r="C607" s="328"/>
      <c r="D607" s="51" t="b">
        <v>1</v>
      </c>
      <c r="E607" s="308"/>
      <c r="F607" s="308" t="str">
        <f>IFERROR(__xludf.DUMMYFUNCTION("""COMPUTED_VALUE"""),"permit")</f>
        <v>permit</v>
      </c>
      <c r="G607" s="308" t="str">
        <f>IFERROR(__xludf.DUMMYFUNCTION("""COMPUTED_VALUE"""),"Complete_Date")</f>
        <v>Complete_Date</v>
      </c>
      <c r="H607" s="308"/>
      <c r="I607" s="317"/>
      <c r="J607" s="317"/>
      <c r="K607" s="317"/>
      <c r="L607" s="308"/>
      <c r="M607" s="308"/>
      <c r="N607" s="308"/>
      <c r="O607" s="308"/>
      <c r="P607" s="308"/>
      <c r="Q607" s="302"/>
      <c r="R607" s="302"/>
      <c r="S607" s="302"/>
      <c r="T607" s="302"/>
      <c r="U607" s="302"/>
      <c r="V607" s="302"/>
      <c r="W607" s="302"/>
      <c r="X607" s="302"/>
      <c r="Y607" s="302"/>
      <c r="Z607" s="302"/>
      <c r="AA607" s="302"/>
      <c r="AB607" s="302"/>
      <c r="AC607" s="302"/>
      <c r="AD607" s="302"/>
      <c r="AE607" s="302"/>
      <c r="AF607" s="302"/>
      <c r="AG607" s="302"/>
      <c r="AH607" s="302"/>
      <c r="AI607" s="329"/>
      <c r="AJ607" s="302"/>
      <c r="AK607" s="302"/>
      <c r="AL607" s="302"/>
      <c r="AM607" s="302"/>
      <c r="AN607" s="302"/>
      <c r="AO607" s="302"/>
      <c r="AP607" s="302"/>
      <c r="AQ607" s="302"/>
      <c r="AR607" s="302"/>
      <c r="AS607" s="302"/>
      <c r="AT607" s="302"/>
      <c r="AU607" s="302"/>
      <c r="AV607" s="302"/>
      <c r="AW607" s="302"/>
      <c r="AX607" s="302"/>
      <c r="AY607" s="302"/>
      <c r="AZ607" s="302"/>
      <c r="BA607" s="302"/>
    </row>
    <row r="608">
      <c r="A608" s="328"/>
      <c r="B608" s="328"/>
      <c r="C608" s="328"/>
      <c r="D608" s="51" t="b">
        <v>1</v>
      </c>
      <c r="E608" s="308"/>
      <c r="F608" s="308" t="str">
        <f>IFERROR(__xludf.DUMMYFUNCTION("""COMPUTED_VALUE"""),"permit")</f>
        <v>permit</v>
      </c>
      <c r="G608" s="308" t="str">
        <f>IFERROR(__xludf.DUMMYFUNCTION("""COMPUTED_VALUE"""),"Cancel_Date")</f>
        <v>Cancel_Date</v>
      </c>
      <c r="H608" s="308"/>
      <c r="I608" s="317"/>
      <c r="J608" s="317"/>
      <c r="K608" s="317"/>
      <c r="L608" s="308"/>
      <c r="M608" s="308"/>
      <c r="N608" s="308"/>
      <c r="O608" s="308"/>
      <c r="P608" s="308"/>
      <c r="Q608" s="302"/>
      <c r="R608" s="302"/>
      <c r="S608" s="302"/>
      <c r="T608" s="302"/>
      <c r="U608" s="302"/>
      <c r="V608" s="302"/>
      <c r="W608" s="302"/>
      <c r="X608" s="302"/>
      <c r="Y608" s="302"/>
      <c r="Z608" s="302"/>
      <c r="AA608" s="302"/>
      <c r="AB608" s="302"/>
      <c r="AC608" s="302"/>
      <c r="AD608" s="302"/>
      <c r="AE608" s="302"/>
      <c r="AF608" s="302"/>
      <c r="AG608" s="302"/>
      <c r="AH608" s="302"/>
      <c r="AI608" s="329"/>
      <c r="AJ608" s="302"/>
      <c r="AK608" s="302"/>
      <c r="AL608" s="302"/>
      <c r="AM608" s="302"/>
      <c r="AN608" s="302"/>
      <c r="AO608" s="302"/>
      <c r="AP608" s="302"/>
      <c r="AQ608" s="302"/>
      <c r="AR608" s="302"/>
      <c r="AS608" s="302"/>
      <c r="AT608" s="302"/>
      <c r="AU608" s="302"/>
      <c r="AV608" s="302"/>
      <c r="AW608" s="302"/>
      <c r="AX608" s="302"/>
      <c r="AY608" s="302"/>
      <c r="AZ608" s="302"/>
      <c r="BA608" s="302"/>
    </row>
    <row r="609">
      <c r="A609" s="328"/>
      <c r="B609" s="328"/>
      <c r="C609" s="328"/>
      <c r="D609" s="51" t="b">
        <v>1</v>
      </c>
      <c r="E609" s="308"/>
      <c r="F609" s="308" t="str">
        <f>IFERROR(__xludf.DUMMYFUNCTION("""COMPUTED_VALUE"""),"permit")</f>
        <v>permit</v>
      </c>
      <c r="G609" s="308" t="str">
        <f>IFERROR(__xludf.DUMMYFUNCTION("""COMPUTED_VALUE"""),"EstProjectCost")</f>
        <v>EstProjectCost</v>
      </c>
      <c r="H609" s="308"/>
      <c r="I609" s="317"/>
      <c r="J609" s="317"/>
      <c r="K609" s="317"/>
      <c r="L609" s="308"/>
      <c r="M609" s="308"/>
      <c r="N609" s="308"/>
      <c r="O609" s="308"/>
      <c r="P609" s="308"/>
      <c r="Q609" s="302"/>
      <c r="R609" s="302"/>
      <c r="S609" s="302"/>
      <c r="T609" s="302"/>
      <c r="U609" s="302"/>
      <c r="V609" s="302"/>
      <c r="W609" s="302"/>
      <c r="X609" s="302"/>
      <c r="Y609" s="302"/>
      <c r="Z609" s="302"/>
      <c r="AA609" s="302"/>
      <c r="AB609" s="302"/>
      <c r="AC609" s="302"/>
      <c r="AD609" s="302"/>
      <c r="AE609" s="302"/>
      <c r="AF609" s="302"/>
      <c r="AG609" s="302"/>
      <c r="AH609" s="302"/>
      <c r="AI609" s="329"/>
      <c r="AJ609" s="302"/>
      <c r="AK609" s="302"/>
      <c r="AL609" s="302"/>
      <c r="AM609" s="302"/>
      <c r="AN609" s="302"/>
      <c r="AO609" s="302"/>
      <c r="AP609" s="302"/>
      <c r="AQ609" s="302"/>
      <c r="AR609" s="302"/>
      <c r="AS609" s="302"/>
      <c r="AT609" s="302"/>
      <c r="AU609" s="302"/>
      <c r="AV609" s="302"/>
      <c r="AW609" s="302"/>
      <c r="AX609" s="302"/>
      <c r="AY609" s="302"/>
      <c r="AZ609" s="302"/>
      <c r="BA609" s="302"/>
    </row>
    <row r="610">
      <c r="A610" s="328"/>
      <c r="B610" s="328"/>
      <c r="C610" s="328"/>
      <c r="D610" s="51" t="b">
        <v>1</v>
      </c>
      <c r="E610" s="308"/>
      <c r="F610" s="308" t="str">
        <f>IFERROR(__xludf.DUMMYFUNCTION("""COMPUTED_VALUE"""),"permit")</f>
        <v>permit</v>
      </c>
      <c r="G610" s="308" t="str">
        <f>IFERROR(__xludf.DUMMYFUNCTION("""COMPUTED_VALUE"""),"Desription")</f>
        <v>Desription</v>
      </c>
      <c r="H610" s="308"/>
      <c r="I610" s="317"/>
      <c r="J610" s="317"/>
      <c r="K610" s="317"/>
      <c r="L610" s="308"/>
      <c r="M610" s="308"/>
      <c r="N610" s="308"/>
      <c r="O610" s="308"/>
      <c r="P610" s="308"/>
      <c r="Q610" s="302"/>
      <c r="R610" s="302"/>
      <c r="S610" s="302"/>
      <c r="T610" s="302"/>
      <c r="U610" s="302"/>
      <c r="V610" s="302"/>
      <c r="W610" s="302"/>
      <c r="X610" s="302"/>
      <c r="Y610" s="302"/>
      <c r="Z610" s="302"/>
      <c r="AA610" s="302"/>
      <c r="AB610" s="302"/>
      <c r="AC610" s="302"/>
      <c r="AD610" s="302"/>
      <c r="AE610" s="302"/>
      <c r="AF610" s="302"/>
      <c r="AG610" s="302"/>
      <c r="AH610" s="302"/>
      <c r="AI610" s="329"/>
      <c r="AJ610" s="302"/>
      <c r="AK610" s="302"/>
      <c r="AL610" s="302"/>
      <c r="AM610" s="302"/>
      <c r="AN610" s="302"/>
      <c r="AO610" s="302"/>
      <c r="AP610" s="302"/>
      <c r="AQ610" s="302"/>
      <c r="AR610" s="302"/>
      <c r="AS610" s="302"/>
      <c r="AT610" s="302"/>
      <c r="AU610" s="302"/>
      <c r="AV610" s="302"/>
      <c r="AW610" s="302"/>
      <c r="AX610" s="302"/>
      <c r="AY610" s="302"/>
      <c r="AZ610" s="302"/>
      <c r="BA610" s="302"/>
    </row>
    <row r="611">
      <c r="A611" s="328"/>
      <c r="B611" s="328"/>
      <c r="C611" s="328"/>
      <c r="D611" s="51" t="b">
        <v>1</v>
      </c>
      <c r="E611" s="308"/>
      <c r="F611" s="308" t="str">
        <f>IFERROR(__xludf.DUMMYFUNCTION("""COMPUTED_VALUE"""),"???")</f>
        <v>???</v>
      </c>
      <c r="G611" s="308" t="str">
        <f>IFERROR(__xludf.DUMMYFUNCTION("""COMPUTED_VALUE"""),"???")</f>
        <v>???</v>
      </c>
      <c r="H611" s="308"/>
      <c r="I611" s="317"/>
      <c r="J611" s="317"/>
      <c r="K611" s="317"/>
      <c r="L611" s="308"/>
      <c r="M611" s="308"/>
      <c r="N611" s="308"/>
      <c r="O611" s="308"/>
      <c r="P611" s="308"/>
      <c r="Q611" s="302"/>
      <c r="R611" s="302"/>
      <c r="S611" s="302"/>
      <c r="T611" s="302"/>
      <c r="U611" s="302"/>
      <c r="V611" s="302"/>
      <c r="W611" s="302"/>
      <c r="X611" s="302"/>
      <c r="Y611" s="302"/>
      <c r="Z611" s="302"/>
      <c r="AA611" s="302"/>
      <c r="AB611" s="302"/>
      <c r="AC611" s="302"/>
      <c r="AD611" s="302"/>
      <c r="AE611" s="302"/>
      <c r="AF611" s="302"/>
      <c r="AG611" s="302"/>
      <c r="AH611" s="302"/>
      <c r="AI611" s="329"/>
      <c r="AJ611" s="302"/>
      <c r="AK611" s="302"/>
      <c r="AL611" s="302"/>
      <c r="AM611" s="302"/>
      <c r="AN611" s="302"/>
      <c r="AO611" s="302"/>
      <c r="AP611" s="302"/>
      <c r="AQ611" s="302"/>
      <c r="AR611" s="302"/>
      <c r="AS611" s="302"/>
      <c r="AT611" s="302"/>
      <c r="AU611" s="302"/>
      <c r="AV611" s="302"/>
      <c r="AW611" s="302"/>
      <c r="AX611" s="302"/>
      <c r="AY611" s="302"/>
      <c r="AZ611" s="302"/>
      <c r="BA611" s="302"/>
    </row>
    <row r="612">
      <c r="A612" s="328"/>
      <c r="B612" s="328"/>
      <c r="C612" s="328"/>
      <c r="D612" s="51" t="b">
        <v>1</v>
      </c>
      <c r="E612" s="308"/>
      <c r="F612" s="308" t="str">
        <f>IFERROR(__xludf.DUMMYFUNCTION("""COMPUTED_VALUE"""),"???")</f>
        <v>???</v>
      </c>
      <c r="G612" s="308" t="str">
        <f>IFERROR(__xludf.DUMMYFUNCTION("""COMPUTED_VALUE"""),"???")</f>
        <v>???</v>
      </c>
      <c r="H612" s="308"/>
      <c r="I612" s="317"/>
      <c r="J612" s="317"/>
      <c r="K612" s="317"/>
      <c r="L612" s="308"/>
      <c r="M612" s="308"/>
      <c r="N612" s="308"/>
      <c r="O612" s="308"/>
      <c r="P612" s="308"/>
      <c r="Q612" s="302"/>
      <c r="R612" s="302"/>
      <c r="S612" s="302"/>
      <c r="T612" s="302"/>
      <c r="U612" s="302"/>
      <c r="V612" s="302"/>
      <c r="W612" s="302"/>
      <c r="X612" s="302"/>
      <c r="Y612" s="302"/>
      <c r="Z612" s="302"/>
      <c r="AA612" s="302"/>
      <c r="AB612" s="302"/>
      <c r="AC612" s="302"/>
      <c r="AD612" s="302"/>
      <c r="AE612" s="302"/>
      <c r="AF612" s="302"/>
      <c r="AG612" s="302"/>
      <c r="AH612" s="302"/>
      <c r="AI612" s="329"/>
      <c r="AJ612" s="302"/>
      <c r="AK612" s="302"/>
      <c r="AL612" s="302"/>
      <c r="AM612" s="302"/>
      <c r="AN612" s="302"/>
      <c r="AO612" s="302"/>
      <c r="AP612" s="302"/>
      <c r="AQ612" s="302"/>
      <c r="AR612" s="302"/>
      <c r="AS612" s="302"/>
      <c r="AT612" s="302"/>
      <c r="AU612" s="302"/>
      <c r="AV612" s="302"/>
      <c r="AW612" s="302"/>
      <c r="AX612" s="302"/>
      <c r="AY612" s="302"/>
      <c r="AZ612" s="302"/>
      <c r="BA612" s="302"/>
    </row>
    <row r="613">
      <c r="A613" s="328"/>
      <c r="B613" s="328"/>
      <c r="C613" s="328"/>
      <c r="D613" s="51" t="b">
        <v>1</v>
      </c>
      <c r="E613" s="308"/>
      <c r="F613" s="308" t="str">
        <f>IFERROR(__xludf.DUMMYFUNCTION("""COMPUTED_VALUE"""),"???")</f>
        <v>???</v>
      </c>
      <c r="G613" s="308" t="str">
        <f>IFERROR(__xludf.DUMMYFUNCTION("""COMPUTED_VALUE"""),"???")</f>
        <v>???</v>
      </c>
      <c r="H613" s="308"/>
      <c r="I613" s="317"/>
      <c r="J613" s="317"/>
      <c r="K613" s="317"/>
      <c r="L613" s="308"/>
      <c r="M613" s="308"/>
      <c r="N613" s="308"/>
      <c r="O613" s="308"/>
      <c r="P613" s="308"/>
      <c r="Q613" s="302"/>
      <c r="R613" s="302"/>
      <c r="S613" s="302"/>
      <c r="T613" s="302"/>
      <c r="U613" s="302"/>
      <c r="V613" s="302"/>
      <c r="W613" s="302"/>
      <c r="X613" s="302"/>
      <c r="Y613" s="302"/>
      <c r="Z613" s="302"/>
      <c r="AA613" s="302"/>
      <c r="AB613" s="302"/>
      <c r="AC613" s="302"/>
      <c r="AD613" s="302"/>
      <c r="AE613" s="302"/>
      <c r="AF613" s="302"/>
      <c r="AG613" s="302"/>
      <c r="AH613" s="302"/>
      <c r="AI613" s="329"/>
      <c r="AJ613" s="302"/>
      <c r="AK613" s="302"/>
      <c r="AL613" s="302"/>
      <c r="AM613" s="302"/>
      <c r="AN613" s="302"/>
      <c r="AO613" s="302"/>
      <c r="AP613" s="302"/>
      <c r="AQ613" s="302"/>
      <c r="AR613" s="302"/>
      <c r="AS613" s="302"/>
      <c r="AT613" s="302"/>
      <c r="AU613" s="302"/>
      <c r="AV613" s="302"/>
      <c r="AW613" s="302"/>
      <c r="AX613" s="302"/>
      <c r="AY613" s="302"/>
      <c r="AZ613" s="302"/>
      <c r="BA613" s="302"/>
    </row>
    <row r="614">
      <c r="A614" s="328"/>
      <c r="B614" s="328"/>
      <c r="C614" s="328"/>
      <c r="D614" s="51" t="b">
        <v>1</v>
      </c>
      <c r="E614" s="308"/>
      <c r="F614" s="308" t="str">
        <f>IFERROR(__xludf.DUMMYFUNCTION("""COMPUTED_VALUE"""),"???")</f>
        <v>???</v>
      </c>
      <c r="G614" s="308" t="str">
        <f>IFERROR(__xludf.DUMMYFUNCTION("""COMPUTED_VALUE"""),"???")</f>
        <v>???</v>
      </c>
      <c r="H614" s="308"/>
      <c r="I614" s="317"/>
      <c r="J614" s="317"/>
      <c r="K614" s="317"/>
      <c r="L614" s="308"/>
      <c r="M614" s="308"/>
      <c r="N614" s="308"/>
      <c r="O614" s="308"/>
      <c r="P614" s="308"/>
      <c r="Q614" s="302"/>
      <c r="R614" s="302"/>
      <c r="S614" s="302"/>
      <c r="T614" s="302"/>
      <c r="U614" s="302"/>
      <c r="V614" s="302"/>
      <c r="W614" s="302"/>
      <c r="X614" s="302"/>
      <c r="Y614" s="302"/>
      <c r="Z614" s="302"/>
      <c r="AA614" s="302"/>
      <c r="AB614" s="302"/>
      <c r="AC614" s="302"/>
      <c r="AD614" s="302"/>
      <c r="AE614" s="302"/>
      <c r="AF614" s="302"/>
      <c r="AG614" s="302"/>
      <c r="AH614" s="302"/>
      <c r="AI614" s="329"/>
      <c r="AJ614" s="302"/>
      <c r="AK614" s="302"/>
      <c r="AL614" s="302"/>
      <c r="AM614" s="302"/>
      <c r="AN614" s="302"/>
      <c r="AO614" s="302"/>
      <c r="AP614" s="302"/>
      <c r="AQ614" s="302"/>
      <c r="AR614" s="302"/>
      <c r="AS614" s="302"/>
      <c r="AT614" s="302"/>
      <c r="AU614" s="302"/>
      <c r="AV614" s="302"/>
      <c r="AW614" s="302"/>
      <c r="AX614" s="302"/>
      <c r="AY614" s="302"/>
      <c r="AZ614" s="302"/>
      <c r="BA614" s="302"/>
    </row>
    <row r="615">
      <c r="A615" s="328"/>
      <c r="B615" s="328"/>
      <c r="C615" s="328"/>
      <c r="D615" s="51" t="b">
        <v>1</v>
      </c>
      <c r="E615" s="308"/>
      <c r="F615" s="308" t="str">
        <f>IFERROR(__xludf.DUMMYFUNCTION("""COMPUTED_VALUE"""),"permit")</f>
        <v>permit</v>
      </c>
      <c r="G615" s="308" t="str">
        <f>IFERROR(__xludf.DUMMYFUNCTION("""COMPUTED_VALUE"""),"Owner_id")</f>
        <v>Owner_id</v>
      </c>
      <c r="H615" s="308"/>
      <c r="I615" s="317"/>
      <c r="J615" s="317"/>
      <c r="K615" s="317"/>
      <c r="L615" s="308"/>
      <c r="M615" s="308"/>
      <c r="N615" s="308"/>
      <c r="O615" s="308"/>
      <c r="P615" s="308"/>
      <c r="Q615" s="302"/>
      <c r="R615" s="302"/>
      <c r="S615" s="302"/>
      <c r="T615" s="302"/>
      <c r="U615" s="302"/>
      <c r="V615" s="302"/>
      <c r="W615" s="302"/>
      <c r="X615" s="302"/>
      <c r="Y615" s="302"/>
      <c r="Z615" s="302"/>
      <c r="AA615" s="302"/>
      <c r="AB615" s="302"/>
      <c r="AC615" s="302"/>
      <c r="AD615" s="302"/>
      <c r="AE615" s="302"/>
      <c r="AF615" s="302"/>
      <c r="AG615" s="302"/>
      <c r="AH615" s="302"/>
      <c r="AI615" s="329"/>
      <c r="AJ615" s="302"/>
      <c r="AK615" s="302"/>
      <c r="AL615" s="302"/>
      <c r="AM615" s="302"/>
      <c r="AN615" s="302"/>
      <c r="AO615" s="302"/>
      <c r="AP615" s="302"/>
      <c r="AQ615" s="302"/>
      <c r="AR615" s="302"/>
      <c r="AS615" s="302"/>
      <c r="AT615" s="302"/>
      <c r="AU615" s="302"/>
      <c r="AV615" s="302"/>
      <c r="AW615" s="302"/>
      <c r="AX615" s="302"/>
      <c r="AY615" s="302"/>
      <c r="AZ615" s="302"/>
      <c r="BA615" s="302"/>
    </row>
    <row r="616">
      <c r="A616" s="328"/>
      <c r="B616" s="328"/>
      <c r="C616" s="328"/>
      <c r="D616" s="51" t="b">
        <v>1</v>
      </c>
      <c r="E616" s="308"/>
      <c r="F616" s="308" t="str">
        <f>IFERROR(__xludf.DUMMYFUNCTION("""COMPUTED_VALUE"""),"permit")</f>
        <v>permit</v>
      </c>
      <c r="G616" s="308" t="str">
        <f>IFERROR(__xludf.DUMMYFUNCTION("""COMPUTED_VALUE"""),"Owner_id")</f>
        <v>Owner_id</v>
      </c>
      <c r="H616" s="308"/>
      <c r="I616" s="317"/>
      <c r="J616" s="317"/>
      <c r="K616" s="317"/>
      <c r="L616" s="308"/>
      <c r="M616" s="308"/>
      <c r="N616" s="308"/>
      <c r="O616" s="308"/>
      <c r="P616" s="308"/>
      <c r="Q616" s="302"/>
      <c r="R616" s="302"/>
      <c r="S616" s="302"/>
      <c r="T616" s="302"/>
      <c r="U616" s="302"/>
      <c r="V616" s="302"/>
      <c r="W616" s="302"/>
      <c r="X616" s="302"/>
      <c r="Y616" s="302"/>
      <c r="Z616" s="302"/>
      <c r="AA616" s="302"/>
      <c r="AB616" s="302"/>
      <c r="AC616" s="302"/>
      <c r="AD616" s="302"/>
      <c r="AE616" s="302"/>
      <c r="AF616" s="302"/>
      <c r="AG616" s="302"/>
      <c r="AH616" s="302"/>
      <c r="AI616" s="329"/>
      <c r="AJ616" s="302"/>
      <c r="AK616" s="302"/>
      <c r="AL616" s="302"/>
      <c r="AM616" s="302"/>
      <c r="AN616" s="302"/>
      <c r="AO616" s="302"/>
      <c r="AP616" s="302"/>
      <c r="AQ616" s="302"/>
      <c r="AR616" s="302"/>
      <c r="AS616" s="302"/>
      <c r="AT616" s="302"/>
      <c r="AU616" s="302"/>
      <c r="AV616" s="302"/>
      <c r="AW616" s="302"/>
      <c r="AX616" s="302"/>
      <c r="AY616" s="302"/>
      <c r="AZ616" s="302"/>
      <c r="BA616" s="302"/>
    </row>
    <row r="617">
      <c r="A617" s="328"/>
      <c r="B617" s="328"/>
      <c r="C617" s="328"/>
      <c r="D617" s="51" t="b">
        <v>1</v>
      </c>
      <c r="E617" s="308"/>
      <c r="F617" s="308" t="str">
        <f>IFERROR(__xludf.DUMMYFUNCTION("""COMPUTED_VALUE"""),"permit")</f>
        <v>permit</v>
      </c>
      <c r="G617" s="308" t="str">
        <f>IFERROR(__xludf.DUMMYFUNCTION("""COMPUTED_VALUE"""),"Owner_id")</f>
        <v>Owner_id</v>
      </c>
      <c r="H617" s="308"/>
      <c r="I617" s="317"/>
      <c r="J617" s="317"/>
      <c r="K617" s="317"/>
      <c r="L617" s="308"/>
      <c r="M617" s="308"/>
      <c r="N617" s="308"/>
      <c r="O617" s="308"/>
      <c r="P617" s="308"/>
      <c r="Q617" s="302"/>
      <c r="R617" s="302"/>
      <c r="S617" s="302"/>
      <c r="T617" s="302"/>
      <c r="U617" s="302"/>
      <c r="V617" s="302"/>
      <c r="W617" s="302"/>
      <c r="X617" s="302"/>
      <c r="Y617" s="302"/>
      <c r="Z617" s="302"/>
      <c r="AA617" s="302"/>
      <c r="AB617" s="302"/>
      <c r="AC617" s="302"/>
      <c r="AD617" s="302"/>
      <c r="AE617" s="302"/>
      <c r="AF617" s="302"/>
      <c r="AG617" s="302"/>
      <c r="AH617" s="302"/>
      <c r="AI617" s="329"/>
      <c r="AJ617" s="302"/>
      <c r="AK617" s="302"/>
      <c r="AL617" s="302"/>
      <c r="AM617" s="302"/>
      <c r="AN617" s="302"/>
      <c r="AO617" s="302"/>
      <c r="AP617" s="302"/>
      <c r="AQ617" s="302"/>
      <c r="AR617" s="302"/>
      <c r="AS617" s="302"/>
      <c r="AT617" s="302"/>
      <c r="AU617" s="302"/>
      <c r="AV617" s="302"/>
      <c r="AW617" s="302"/>
      <c r="AX617" s="302"/>
      <c r="AY617" s="302"/>
      <c r="AZ617" s="302"/>
      <c r="BA617" s="302"/>
    </row>
    <row r="618">
      <c r="A618" s="328"/>
      <c r="B618" s="328"/>
      <c r="C618" s="328"/>
      <c r="D618" s="51" t="b">
        <v>1</v>
      </c>
      <c r="E618" s="308"/>
      <c r="F618" s="308" t="str">
        <f>IFERROR(__xludf.DUMMYFUNCTION("""COMPUTED_VALUE"""),"permit")</f>
        <v>permit</v>
      </c>
      <c r="G618" s="308" t="str">
        <f>IFERROR(__xludf.DUMMYFUNCTION("""COMPUTED_VALUE"""),"Owner_id")</f>
        <v>Owner_id</v>
      </c>
      <c r="H618" s="308"/>
      <c r="I618" s="317"/>
      <c r="J618" s="317"/>
      <c r="K618" s="317"/>
      <c r="L618" s="308"/>
      <c r="M618" s="308"/>
      <c r="N618" s="308"/>
      <c r="O618" s="308"/>
      <c r="P618" s="308"/>
      <c r="Q618" s="302"/>
      <c r="R618" s="302"/>
      <c r="S618" s="302"/>
      <c r="T618" s="302"/>
      <c r="U618" s="302"/>
      <c r="V618" s="302"/>
      <c r="W618" s="302"/>
      <c r="X618" s="302"/>
      <c r="Y618" s="302"/>
      <c r="Z618" s="302"/>
      <c r="AA618" s="302"/>
      <c r="AB618" s="302"/>
      <c r="AC618" s="302"/>
      <c r="AD618" s="302"/>
      <c r="AE618" s="302"/>
      <c r="AF618" s="302"/>
      <c r="AG618" s="302"/>
      <c r="AH618" s="302"/>
      <c r="AI618" s="329"/>
      <c r="AJ618" s="302"/>
      <c r="AK618" s="302"/>
      <c r="AL618" s="302"/>
      <c r="AM618" s="302"/>
      <c r="AN618" s="302"/>
      <c r="AO618" s="302"/>
      <c r="AP618" s="302"/>
      <c r="AQ618" s="302"/>
      <c r="AR618" s="302"/>
      <c r="AS618" s="302"/>
      <c r="AT618" s="302"/>
      <c r="AU618" s="302"/>
      <c r="AV618" s="302"/>
      <c r="AW618" s="302"/>
      <c r="AX618" s="302"/>
      <c r="AY618" s="302"/>
      <c r="AZ618" s="302"/>
      <c r="BA618" s="302"/>
    </row>
    <row r="619">
      <c r="A619" s="328"/>
      <c r="B619" s="328"/>
      <c r="C619" s="328"/>
      <c r="D619" s="51" t="b">
        <v>1</v>
      </c>
      <c r="E619" s="308"/>
      <c r="F619" s="308" t="str">
        <f>IFERROR(__xludf.DUMMYFUNCTION("""COMPUTED_VALUE"""),"permit")</f>
        <v>permit</v>
      </c>
      <c r="G619" s="308" t="str">
        <f>IFERROR(__xludf.DUMMYFUNCTION("""COMPUTED_VALUE"""),"Owner_id")</f>
        <v>Owner_id</v>
      </c>
      <c r="H619" s="308"/>
      <c r="I619" s="317"/>
      <c r="J619" s="317"/>
      <c r="K619" s="317"/>
      <c r="L619" s="308"/>
      <c r="M619" s="308"/>
      <c r="N619" s="308"/>
      <c r="O619" s="308"/>
      <c r="P619" s="308"/>
      <c r="Q619" s="302"/>
      <c r="R619" s="302"/>
      <c r="S619" s="302"/>
      <c r="T619" s="302"/>
      <c r="U619" s="302"/>
      <c r="V619" s="302"/>
      <c r="W619" s="302"/>
      <c r="X619" s="302"/>
      <c r="Y619" s="302"/>
      <c r="Z619" s="302"/>
      <c r="AA619" s="302"/>
      <c r="AB619" s="302"/>
      <c r="AC619" s="302"/>
      <c r="AD619" s="302"/>
      <c r="AE619" s="302"/>
      <c r="AF619" s="302"/>
      <c r="AG619" s="302"/>
      <c r="AH619" s="302"/>
      <c r="AI619" s="329"/>
      <c r="AJ619" s="302"/>
      <c r="AK619" s="302"/>
      <c r="AL619" s="302"/>
      <c r="AM619" s="302"/>
      <c r="AN619" s="302"/>
      <c r="AO619" s="302"/>
      <c r="AP619" s="302"/>
      <c r="AQ619" s="302"/>
      <c r="AR619" s="302"/>
      <c r="AS619" s="302"/>
      <c r="AT619" s="302"/>
      <c r="AU619" s="302"/>
      <c r="AV619" s="302"/>
      <c r="AW619" s="302"/>
      <c r="AX619" s="302"/>
      <c r="AY619" s="302"/>
      <c r="AZ619" s="302"/>
      <c r="BA619" s="302"/>
    </row>
    <row r="620">
      <c r="A620" s="328"/>
      <c r="B620" s="328"/>
      <c r="C620" s="328"/>
      <c r="D620" s="51" t="b">
        <v>1</v>
      </c>
      <c r="E620" s="308"/>
      <c r="F620" s="308" t="str">
        <f>IFERROR(__xludf.DUMMYFUNCTION("""COMPUTED_VALUE"""),"permit")</f>
        <v>permit</v>
      </c>
      <c r="G620" s="308" t="str">
        <f>IFERROR(__xludf.DUMMYFUNCTION("""COMPUTED_VALUE"""),"Owner_id")</f>
        <v>Owner_id</v>
      </c>
      <c r="H620" s="308"/>
      <c r="I620" s="317"/>
      <c r="J620" s="317"/>
      <c r="K620" s="317"/>
      <c r="L620" s="308"/>
      <c r="M620" s="308"/>
      <c r="N620" s="308"/>
      <c r="O620" s="308"/>
      <c r="P620" s="308"/>
      <c r="Q620" s="302"/>
      <c r="R620" s="302"/>
      <c r="S620" s="302"/>
      <c r="T620" s="302"/>
      <c r="U620" s="302"/>
      <c r="V620" s="302"/>
      <c r="W620" s="302"/>
      <c r="X620" s="302"/>
      <c r="Y620" s="302"/>
      <c r="Z620" s="302"/>
      <c r="AA620" s="302"/>
      <c r="AB620" s="302"/>
      <c r="AC620" s="302"/>
      <c r="AD620" s="302"/>
      <c r="AE620" s="302"/>
      <c r="AF620" s="302"/>
      <c r="AG620" s="302"/>
      <c r="AH620" s="302"/>
      <c r="AI620" s="329"/>
      <c r="AJ620" s="302"/>
      <c r="AK620" s="302"/>
      <c r="AL620" s="302"/>
      <c r="AM620" s="302"/>
      <c r="AN620" s="302"/>
      <c r="AO620" s="302"/>
      <c r="AP620" s="302"/>
      <c r="AQ620" s="302"/>
      <c r="AR620" s="302"/>
      <c r="AS620" s="302"/>
      <c r="AT620" s="302"/>
      <c r="AU620" s="302"/>
      <c r="AV620" s="302"/>
      <c r="AW620" s="302"/>
      <c r="AX620" s="302"/>
      <c r="AY620" s="302"/>
      <c r="AZ620" s="302"/>
      <c r="BA620" s="302"/>
    </row>
    <row r="621">
      <c r="A621" s="328"/>
      <c r="B621" s="328"/>
      <c r="C621" s="328"/>
      <c r="D621" s="51" t="b">
        <v>1</v>
      </c>
      <c r="E621" s="308"/>
      <c r="F621" s="308" t="str">
        <f>IFERROR(__xludf.DUMMYFUNCTION("""COMPUTED_VALUE"""),"permit")</f>
        <v>permit</v>
      </c>
      <c r="G621" s="308" t="str">
        <f>IFERROR(__xludf.DUMMYFUNCTION("""COMPUTED_VALUE"""),"Contractor_id")</f>
        <v>Contractor_id</v>
      </c>
      <c r="H621" s="308"/>
      <c r="I621" s="317"/>
      <c r="J621" s="317"/>
      <c r="K621" s="317"/>
      <c r="L621" s="308"/>
      <c r="M621" s="308"/>
      <c r="N621" s="308"/>
      <c r="O621" s="308"/>
      <c r="P621" s="308"/>
      <c r="Q621" s="302"/>
      <c r="R621" s="302"/>
      <c r="S621" s="302"/>
      <c r="T621" s="302"/>
      <c r="U621" s="302"/>
      <c r="V621" s="302"/>
      <c r="W621" s="302"/>
      <c r="X621" s="302"/>
      <c r="Y621" s="302"/>
      <c r="Z621" s="302"/>
      <c r="AA621" s="302"/>
      <c r="AB621" s="302"/>
      <c r="AC621" s="302"/>
      <c r="AD621" s="302"/>
      <c r="AE621" s="302"/>
      <c r="AF621" s="302"/>
      <c r="AG621" s="302"/>
      <c r="AH621" s="302"/>
      <c r="AI621" s="329"/>
      <c r="AJ621" s="302"/>
      <c r="AK621" s="302"/>
      <c r="AL621" s="302"/>
      <c r="AM621" s="302"/>
      <c r="AN621" s="302"/>
      <c r="AO621" s="302"/>
      <c r="AP621" s="302"/>
      <c r="AQ621" s="302"/>
      <c r="AR621" s="302"/>
      <c r="AS621" s="302"/>
      <c r="AT621" s="302"/>
      <c r="AU621" s="302"/>
      <c r="AV621" s="302"/>
      <c r="AW621" s="302"/>
      <c r="AX621" s="302"/>
      <c r="AY621" s="302"/>
      <c r="AZ621" s="302"/>
      <c r="BA621" s="302"/>
    </row>
    <row r="622">
      <c r="A622" s="328"/>
      <c r="B622" s="328"/>
      <c r="C622" s="328"/>
      <c r="D622" s="51" t="b">
        <v>1</v>
      </c>
      <c r="E622" s="308"/>
      <c r="F622" s="308" t="str">
        <f>IFERROR(__xludf.DUMMYFUNCTION("""COMPUTED_VALUE"""),"permit")</f>
        <v>permit</v>
      </c>
      <c r="G622" s="308" t="str">
        <f>IFERROR(__xludf.DUMMYFUNCTION("""COMPUTED_VALUE"""),"Contractor_id")</f>
        <v>Contractor_id</v>
      </c>
      <c r="H622" s="308"/>
      <c r="I622" s="317"/>
      <c r="J622" s="317"/>
      <c r="K622" s="317"/>
      <c r="L622" s="308"/>
      <c r="M622" s="308"/>
      <c r="N622" s="308"/>
      <c r="O622" s="308"/>
      <c r="P622" s="308"/>
      <c r="Q622" s="302"/>
      <c r="R622" s="302"/>
      <c r="S622" s="302"/>
      <c r="T622" s="302"/>
      <c r="U622" s="302"/>
      <c r="V622" s="302"/>
      <c r="W622" s="302"/>
      <c r="X622" s="302"/>
      <c r="Y622" s="302"/>
      <c r="Z622" s="302"/>
      <c r="AA622" s="302"/>
      <c r="AB622" s="302"/>
      <c r="AC622" s="302"/>
      <c r="AD622" s="302"/>
      <c r="AE622" s="302"/>
      <c r="AF622" s="302"/>
      <c r="AG622" s="302"/>
      <c r="AH622" s="302"/>
      <c r="AI622" s="329"/>
      <c r="AJ622" s="302"/>
      <c r="AK622" s="302"/>
      <c r="AL622" s="302"/>
      <c r="AM622" s="302"/>
      <c r="AN622" s="302"/>
      <c r="AO622" s="302"/>
      <c r="AP622" s="302"/>
      <c r="AQ622" s="302"/>
      <c r="AR622" s="302"/>
      <c r="AS622" s="302"/>
      <c r="AT622" s="302"/>
      <c r="AU622" s="302"/>
      <c r="AV622" s="302"/>
      <c r="AW622" s="302"/>
      <c r="AX622" s="302"/>
      <c r="AY622" s="302"/>
      <c r="AZ622" s="302"/>
      <c r="BA622" s="302"/>
    </row>
    <row r="623">
      <c r="A623" s="328"/>
      <c r="B623" s="328"/>
      <c r="C623" s="328"/>
      <c r="D623" s="51" t="b">
        <v>1</v>
      </c>
      <c r="E623" s="308"/>
      <c r="F623" s="308" t="str">
        <f>IFERROR(__xludf.DUMMYFUNCTION("""COMPUTED_VALUE"""),"permit")</f>
        <v>permit</v>
      </c>
      <c r="G623" s="308" t="str">
        <f>IFERROR(__xludf.DUMMYFUNCTION("""COMPUTED_VALUE"""),"Contractor_id")</f>
        <v>Contractor_id</v>
      </c>
      <c r="H623" s="308"/>
      <c r="I623" s="317"/>
      <c r="J623" s="317"/>
      <c r="K623" s="317"/>
      <c r="L623" s="308"/>
      <c r="M623" s="308"/>
      <c r="N623" s="308"/>
      <c r="O623" s="308"/>
      <c r="P623" s="308"/>
      <c r="Q623" s="302"/>
      <c r="R623" s="302"/>
      <c r="S623" s="302"/>
      <c r="T623" s="302"/>
      <c r="U623" s="302"/>
      <c r="V623" s="302"/>
      <c r="W623" s="302"/>
      <c r="X623" s="302"/>
      <c r="Y623" s="302"/>
      <c r="Z623" s="302"/>
      <c r="AA623" s="302"/>
      <c r="AB623" s="302"/>
      <c r="AC623" s="302"/>
      <c r="AD623" s="302"/>
      <c r="AE623" s="302"/>
      <c r="AF623" s="302"/>
      <c r="AG623" s="302"/>
      <c r="AH623" s="302"/>
      <c r="AI623" s="329"/>
      <c r="AJ623" s="302"/>
      <c r="AK623" s="302"/>
      <c r="AL623" s="302"/>
      <c r="AM623" s="302"/>
      <c r="AN623" s="302"/>
      <c r="AO623" s="302"/>
      <c r="AP623" s="302"/>
      <c r="AQ623" s="302"/>
      <c r="AR623" s="302"/>
      <c r="AS623" s="302"/>
      <c r="AT623" s="302"/>
      <c r="AU623" s="302"/>
      <c r="AV623" s="302"/>
      <c r="AW623" s="302"/>
      <c r="AX623" s="302"/>
      <c r="AY623" s="302"/>
      <c r="AZ623" s="302"/>
      <c r="BA623" s="302"/>
    </row>
    <row r="624">
      <c r="A624" s="328"/>
      <c r="B624" s="328"/>
      <c r="C624" s="328"/>
      <c r="D624" s="51" t="b">
        <v>1</v>
      </c>
      <c r="E624" s="308"/>
      <c r="F624" s="308" t="str">
        <f>IFERROR(__xludf.DUMMYFUNCTION("""COMPUTED_VALUE"""),"permit")</f>
        <v>permit</v>
      </c>
      <c r="G624" s="308" t="str">
        <f>IFERROR(__xludf.DUMMYFUNCTION("""COMPUTED_VALUE"""),"Contractor_id")</f>
        <v>Contractor_id</v>
      </c>
      <c r="H624" s="308"/>
      <c r="I624" s="317"/>
      <c r="J624" s="317"/>
      <c r="K624" s="317"/>
      <c r="L624" s="308"/>
      <c r="M624" s="308"/>
      <c r="N624" s="308"/>
      <c r="O624" s="308"/>
      <c r="P624" s="308"/>
      <c r="Q624" s="302"/>
      <c r="R624" s="302"/>
      <c r="S624" s="302"/>
      <c r="T624" s="302"/>
      <c r="U624" s="302"/>
      <c r="V624" s="302"/>
      <c r="W624" s="302"/>
      <c r="X624" s="302"/>
      <c r="Y624" s="302"/>
      <c r="Z624" s="302"/>
      <c r="AA624" s="302"/>
      <c r="AB624" s="302"/>
      <c r="AC624" s="302"/>
      <c r="AD624" s="302"/>
      <c r="AE624" s="302"/>
      <c r="AF624" s="302"/>
      <c r="AG624" s="302"/>
      <c r="AH624" s="302"/>
      <c r="AI624" s="329"/>
      <c r="AJ624" s="302"/>
      <c r="AK624" s="302"/>
      <c r="AL624" s="302"/>
      <c r="AM624" s="302"/>
      <c r="AN624" s="302"/>
      <c r="AO624" s="302"/>
      <c r="AP624" s="302"/>
      <c r="AQ624" s="302"/>
      <c r="AR624" s="302"/>
      <c r="AS624" s="302"/>
      <c r="AT624" s="302"/>
      <c r="AU624" s="302"/>
      <c r="AV624" s="302"/>
      <c r="AW624" s="302"/>
      <c r="AX624" s="302"/>
      <c r="AY624" s="302"/>
      <c r="AZ624" s="302"/>
      <c r="BA624" s="302"/>
    </row>
    <row r="625">
      <c r="A625" s="328"/>
      <c r="B625" s="328"/>
      <c r="C625" s="328"/>
      <c r="D625" s="51" t="b">
        <v>1</v>
      </c>
      <c r="E625" s="308"/>
      <c r="F625" s="308" t="str">
        <f>IFERROR(__xludf.DUMMYFUNCTION("""COMPUTED_VALUE"""),"permit")</f>
        <v>permit</v>
      </c>
      <c r="G625" s="308" t="str">
        <f>IFERROR(__xludf.DUMMYFUNCTION("""COMPUTED_VALUE"""),"Contractor_id")</f>
        <v>Contractor_id</v>
      </c>
      <c r="H625" s="308"/>
      <c r="I625" s="317"/>
      <c r="J625" s="317"/>
      <c r="K625" s="317"/>
      <c r="L625" s="308"/>
      <c r="M625" s="308"/>
      <c r="N625" s="308"/>
      <c r="O625" s="308"/>
      <c r="P625" s="308"/>
      <c r="Q625" s="302"/>
      <c r="R625" s="302"/>
      <c r="S625" s="302"/>
      <c r="T625" s="302"/>
      <c r="U625" s="302"/>
      <c r="V625" s="302"/>
      <c r="W625" s="302"/>
      <c r="X625" s="302"/>
      <c r="Y625" s="302"/>
      <c r="Z625" s="302"/>
      <c r="AA625" s="302"/>
      <c r="AB625" s="302"/>
      <c r="AC625" s="302"/>
      <c r="AD625" s="302"/>
      <c r="AE625" s="302"/>
      <c r="AF625" s="302"/>
      <c r="AG625" s="302"/>
      <c r="AH625" s="302"/>
      <c r="AI625" s="329"/>
      <c r="AJ625" s="302"/>
      <c r="AK625" s="302"/>
      <c r="AL625" s="302"/>
      <c r="AM625" s="302"/>
      <c r="AN625" s="302"/>
      <c r="AO625" s="302"/>
      <c r="AP625" s="302"/>
      <c r="AQ625" s="302"/>
      <c r="AR625" s="302"/>
      <c r="AS625" s="302"/>
      <c r="AT625" s="302"/>
      <c r="AU625" s="302"/>
      <c r="AV625" s="302"/>
      <c r="AW625" s="302"/>
      <c r="AX625" s="302"/>
      <c r="AY625" s="302"/>
      <c r="AZ625" s="302"/>
      <c r="BA625" s="302"/>
    </row>
    <row r="626">
      <c r="A626" s="328"/>
      <c r="B626" s="328"/>
      <c r="C626" s="328"/>
      <c r="D626" s="51" t="b">
        <v>1</v>
      </c>
      <c r="E626" s="308"/>
      <c r="F626" s="308" t="str">
        <f>IFERROR(__xludf.DUMMYFUNCTION("""COMPUTED_VALUE"""),"permit")</f>
        <v>permit</v>
      </c>
      <c r="G626" s="308" t="str">
        <f>IFERROR(__xludf.DUMMYFUNCTION("""COMPUTED_VALUE"""),"Contractor_id")</f>
        <v>Contractor_id</v>
      </c>
      <c r="H626" s="308"/>
      <c r="I626" s="317"/>
      <c r="J626" s="317"/>
      <c r="K626" s="317"/>
      <c r="L626" s="308"/>
      <c r="M626" s="308"/>
      <c r="N626" s="308"/>
      <c r="O626" s="308"/>
      <c r="P626" s="308"/>
      <c r="Q626" s="302"/>
      <c r="R626" s="302"/>
      <c r="S626" s="302"/>
      <c r="T626" s="302"/>
      <c r="U626" s="302"/>
      <c r="V626" s="302"/>
      <c r="W626" s="302"/>
      <c r="X626" s="302"/>
      <c r="Y626" s="302"/>
      <c r="Z626" s="302"/>
      <c r="AA626" s="302"/>
      <c r="AB626" s="302"/>
      <c r="AC626" s="302"/>
      <c r="AD626" s="302"/>
      <c r="AE626" s="302"/>
      <c r="AF626" s="302"/>
      <c r="AG626" s="302"/>
      <c r="AH626" s="302"/>
      <c r="AI626" s="329"/>
      <c r="AJ626" s="302"/>
      <c r="AK626" s="302"/>
      <c r="AL626" s="302"/>
      <c r="AM626" s="302"/>
      <c r="AN626" s="302"/>
      <c r="AO626" s="302"/>
      <c r="AP626" s="302"/>
      <c r="AQ626" s="302"/>
      <c r="AR626" s="302"/>
      <c r="AS626" s="302"/>
      <c r="AT626" s="302"/>
      <c r="AU626" s="302"/>
      <c r="AV626" s="302"/>
      <c r="AW626" s="302"/>
      <c r="AX626" s="302"/>
      <c r="AY626" s="302"/>
      <c r="AZ626" s="302"/>
      <c r="BA626" s="302"/>
    </row>
    <row r="627">
      <c r="A627" s="328"/>
      <c r="B627" s="328"/>
      <c r="C627" s="328"/>
      <c r="D627" s="51" t="b">
        <v>1</v>
      </c>
      <c r="E627" s="308"/>
      <c r="F627" s="308" t="str">
        <f>IFERROR(__xludf.DUMMYFUNCTION("""COMPUTED_VALUE"""),"permit")</f>
        <v>permit</v>
      </c>
      <c r="G627" s="308" t="str">
        <f>IFERROR(__xludf.DUMMYFUNCTION("""COMPUTED_VALUE"""),"Contractor_id")</f>
        <v>Contractor_id</v>
      </c>
      <c r="H627" s="308"/>
      <c r="I627" s="317"/>
      <c r="J627" s="317"/>
      <c r="K627" s="317"/>
      <c r="L627" s="308"/>
      <c r="M627" s="308"/>
      <c r="N627" s="308"/>
      <c r="O627" s="308"/>
      <c r="P627" s="308"/>
      <c r="Q627" s="302"/>
      <c r="R627" s="302"/>
      <c r="S627" s="302"/>
      <c r="T627" s="302"/>
      <c r="U627" s="302"/>
      <c r="V627" s="302"/>
      <c r="W627" s="302"/>
      <c r="X627" s="302"/>
      <c r="Y627" s="302"/>
      <c r="Z627" s="302"/>
      <c r="AA627" s="302"/>
      <c r="AB627" s="302"/>
      <c r="AC627" s="302"/>
      <c r="AD627" s="302"/>
      <c r="AE627" s="302"/>
      <c r="AF627" s="302"/>
      <c r="AG627" s="302"/>
      <c r="AH627" s="302"/>
      <c r="AI627" s="329"/>
      <c r="AJ627" s="302"/>
      <c r="AK627" s="302"/>
      <c r="AL627" s="302"/>
      <c r="AM627" s="302"/>
      <c r="AN627" s="302"/>
      <c r="AO627" s="302"/>
      <c r="AP627" s="302"/>
      <c r="AQ627" s="302"/>
      <c r="AR627" s="302"/>
      <c r="AS627" s="302"/>
      <c r="AT627" s="302"/>
      <c r="AU627" s="302"/>
      <c r="AV627" s="302"/>
      <c r="AW627" s="302"/>
      <c r="AX627" s="302"/>
      <c r="AY627" s="302"/>
      <c r="AZ627" s="302"/>
      <c r="BA627" s="302"/>
    </row>
    <row r="628">
      <c r="A628" s="328"/>
      <c r="B628" s="328"/>
      <c r="C628" s="328"/>
      <c r="D628" s="51" t="b">
        <v>1</v>
      </c>
      <c r="E628" s="308"/>
      <c r="F628" s="308" t="str">
        <f>IFERROR(__xludf.DUMMYFUNCTION("""COMPUTED_VALUE"""),"permit")</f>
        <v>permit</v>
      </c>
      <c r="G628" s="308" t="str">
        <f>IFERROR(__xludf.DUMMYFUNCTION("""COMPUTED_VALUE"""),"Contractor_id")</f>
        <v>Contractor_id</v>
      </c>
      <c r="H628" s="308"/>
      <c r="I628" s="317"/>
      <c r="J628" s="317"/>
      <c r="K628" s="317"/>
      <c r="L628" s="308"/>
      <c r="M628" s="308"/>
      <c r="N628" s="308"/>
      <c r="O628" s="308"/>
      <c r="P628" s="308"/>
      <c r="Q628" s="302"/>
      <c r="R628" s="302"/>
      <c r="S628" s="302"/>
      <c r="T628" s="302"/>
      <c r="U628" s="302"/>
      <c r="V628" s="302"/>
      <c r="W628" s="302"/>
      <c r="X628" s="302"/>
      <c r="Y628" s="302"/>
      <c r="Z628" s="302"/>
      <c r="AA628" s="302"/>
      <c r="AB628" s="302"/>
      <c r="AC628" s="302"/>
      <c r="AD628" s="302"/>
      <c r="AE628" s="302"/>
      <c r="AF628" s="302"/>
      <c r="AG628" s="302"/>
      <c r="AH628" s="302"/>
      <c r="AI628" s="329"/>
      <c r="AJ628" s="302"/>
      <c r="AK628" s="302"/>
      <c r="AL628" s="302"/>
      <c r="AM628" s="302"/>
      <c r="AN628" s="302"/>
      <c r="AO628" s="302"/>
      <c r="AP628" s="302"/>
      <c r="AQ628" s="302"/>
      <c r="AR628" s="302"/>
      <c r="AS628" s="302"/>
      <c r="AT628" s="302"/>
      <c r="AU628" s="302"/>
      <c r="AV628" s="302"/>
      <c r="AW628" s="302"/>
      <c r="AX628" s="302"/>
      <c r="AY628" s="302"/>
      <c r="AZ628" s="302"/>
      <c r="BA628" s="302"/>
    </row>
    <row r="629">
      <c r="A629" s="328"/>
      <c r="B629" s="328"/>
      <c r="C629" s="328"/>
      <c r="D629" s="51" t="b">
        <v>1</v>
      </c>
      <c r="E629" s="308"/>
      <c r="F629" s="308" t="str">
        <f>IFERROR(__xludf.DUMMYFUNCTION("""COMPUTED_VALUE"""),"permit")</f>
        <v>permit</v>
      </c>
      <c r="G629" s="308" t="str">
        <f>IFERROR(__xludf.DUMMYFUNCTION("""COMPUTED_VALUE"""),"Contractor_id")</f>
        <v>Contractor_id</v>
      </c>
      <c r="H629" s="308"/>
      <c r="I629" s="317"/>
      <c r="J629" s="317"/>
      <c r="K629" s="317"/>
      <c r="L629" s="308"/>
      <c r="M629" s="308"/>
      <c r="N629" s="308"/>
      <c r="O629" s="308"/>
      <c r="P629" s="308"/>
      <c r="Q629" s="302"/>
      <c r="R629" s="302"/>
      <c r="S629" s="302"/>
      <c r="T629" s="302"/>
      <c r="U629" s="302"/>
      <c r="V629" s="302"/>
      <c r="W629" s="302"/>
      <c r="X629" s="302"/>
      <c r="Y629" s="302"/>
      <c r="Z629" s="302"/>
      <c r="AA629" s="302"/>
      <c r="AB629" s="302"/>
      <c r="AC629" s="302"/>
      <c r="AD629" s="302"/>
      <c r="AE629" s="302"/>
      <c r="AF629" s="302"/>
      <c r="AG629" s="302"/>
      <c r="AH629" s="302"/>
      <c r="AI629" s="329"/>
      <c r="AJ629" s="302"/>
      <c r="AK629" s="302"/>
      <c r="AL629" s="302"/>
      <c r="AM629" s="302"/>
      <c r="AN629" s="302"/>
      <c r="AO629" s="302"/>
      <c r="AP629" s="302"/>
      <c r="AQ629" s="302"/>
      <c r="AR629" s="302"/>
      <c r="AS629" s="302"/>
      <c r="AT629" s="302"/>
      <c r="AU629" s="302"/>
      <c r="AV629" s="302"/>
      <c r="AW629" s="302"/>
      <c r="AX629" s="302"/>
      <c r="AY629" s="302"/>
      <c r="AZ629" s="302"/>
      <c r="BA629" s="302"/>
    </row>
    <row r="630">
      <c r="A630" s="328"/>
      <c r="B630" s="328"/>
      <c r="C630" s="328"/>
      <c r="D630" s="51" t="b">
        <v>1</v>
      </c>
      <c r="E630" s="308"/>
      <c r="F630" s="308" t="str">
        <f>IFERROR(__xludf.DUMMYFUNCTION("""COMPUTED_VALUE"""),"geo_id")</f>
        <v>geo_id</v>
      </c>
      <c r="G630" s="308" t="str">
        <f>IFERROR(__xludf.DUMMYFUNCTION("""COMPUTED_VALUE"""),"???")</f>
        <v>???</v>
      </c>
      <c r="H630" s="308"/>
      <c r="I630" s="317"/>
      <c r="J630" s="317"/>
      <c r="K630" s="317"/>
      <c r="L630" s="308"/>
      <c r="M630" s="308"/>
      <c r="N630" s="308"/>
      <c r="O630" s="308"/>
      <c r="P630" s="308"/>
      <c r="Q630" s="302"/>
      <c r="R630" s="302"/>
      <c r="S630" s="302"/>
      <c r="T630" s="302"/>
      <c r="U630" s="302"/>
      <c r="V630" s="302"/>
      <c r="W630" s="302"/>
      <c r="X630" s="302"/>
      <c r="Y630" s="302"/>
      <c r="Z630" s="302"/>
      <c r="AA630" s="302"/>
      <c r="AB630" s="302"/>
      <c r="AC630" s="302"/>
      <c r="AD630" s="302"/>
      <c r="AE630" s="302"/>
      <c r="AF630" s="302"/>
      <c r="AG630" s="302"/>
      <c r="AH630" s="302"/>
      <c r="AI630" s="329"/>
      <c r="AJ630" s="302"/>
      <c r="AK630" s="302"/>
      <c r="AL630" s="302"/>
      <c r="AM630" s="302"/>
      <c r="AN630" s="302"/>
      <c r="AO630" s="302"/>
      <c r="AP630" s="302"/>
      <c r="AQ630" s="302"/>
      <c r="AR630" s="302"/>
      <c r="AS630" s="302"/>
      <c r="AT630" s="302"/>
      <c r="AU630" s="302"/>
      <c r="AV630" s="302"/>
      <c r="AW630" s="302"/>
      <c r="AX630" s="302"/>
      <c r="AY630" s="302"/>
      <c r="AZ630" s="302"/>
      <c r="BA630" s="302"/>
    </row>
    <row r="631">
      <c r="A631" s="328"/>
      <c r="B631" s="328"/>
      <c r="C631" s="328"/>
      <c r="D631" s="51" t="b">
        <v>1</v>
      </c>
      <c r="E631" s="308"/>
      <c r="F631" s="308" t="str">
        <f>IFERROR(__xludf.DUMMYFUNCTION("""COMPUTED_VALUE"""),"geo_id")</f>
        <v>geo_id</v>
      </c>
      <c r="G631" s="308" t="str">
        <f>IFERROR(__xludf.DUMMYFUNCTION("""COMPUTED_VALUE"""),"???")</f>
        <v>???</v>
      </c>
      <c r="H631" s="308"/>
      <c r="I631" s="317"/>
      <c r="J631" s="317"/>
      <c r="K631" s="317"/>
      <c r="L631" s="308"/>
      <c r="M631" s="308"/>
      <c r="N631" s="308"/>
      <c r="O631" s="308"/>
      <c r="P631" s="308"/>
      <c r="Q631" s="302"/>
      <c r="R631" s="302"/>
      <c r="S631" s="302"/>
      <c r="T631" s="302"/>
      <c r="U631" s="302"/>
      <c r="V631" s="302"/>
      <c r="W631" s="302"/>
      <c r="X631" s="302"/>
      <c r="Y631" s="302"/>
      <c r="Z631" s="302"/>
      <c r="AA631" s="302"/>
      <c r="AB631" s="302"/>
      <c r="AC631" s="302"/>
      <c r="AD631" s="302"/>
      <c r="AE631" s="302"/>
      <c r="AF631" s="302"/>
      <c r="AG631" s="302"/>
      <c r="AH631" s="302"/>
      <c r="AI631" s="329"/>
      <c r="AJ631" s="302"/>
      <c r="AK631" s="302"/>
      <c r="AL631" s="302"/>
      <c r="AM631" s="302"/>
      <c r="AN631" s="302"/>
      <c r="AO631" s="302"/>
      <c r="AP631" s="302"/>
      <c r="AQ631" s="302"/>
      <c r="AR631" s="302"/>
      <c r="AS631" s="302"/>
      <c r="AT631" s="302"/>
      <c r="AU631" s="302"/>
      <c r="AV631" s="302"/>
      <c r="AW631" s="302"/>
      <c r="AX631" s="302"/>
      <c r="AY631" s="302"/>
      <c r="AZ631" s="302"/>
      <c r="BA631" s="302"/>
    </row>
    <row r="632">
      <c r="A632" s="328"/>
      <c r="B632" s="328"/>
      <c r="C632" s="328"/>
      <c r="D632" s="51" t="b">
        <v>1</v>
      </c>
      <c r="E632" s="308"/>
      <c r="F632" s="308" t="str">
        <f>IFERROR(__xludf.DUMMYFUNCTION("""COMPUTED_VALUE"""),"geo_id")</f>
        <v>geo_id</v>
      </c>
      <c r="G632" s="308" t="str">
        <f>IFERROR(__xludf.DUMMYFUNCTION("""COMPUTED_VALUE"""),"???")</f>
        <v>???</v>
      </c>
      <c r="H632" s="308"/>
      <c r="I632" s="317"/>
      <c r="J632" s="317"/>
      <c r="K632" s="317"/>
      <c r="L632" s="308"/>
      <c r="M632" s="308"/>
      <c r="N632" s="308"/>
      <c r="O632" s="308"/>
      <c r="P632" s="308"/>
      <c r="Q632" s="302"/>
      <c r="R632" s="302"/>
      <c r="S632" s="302"/>
      <c r="T632" s="302"/>
      <c r="U632" s="302"/>
      <c r="V632" s="302"/>
      <c r="W632" s="302"/>
      <c r="X632" s="302"/>
      <c r="Y632" s="302"/>
      <c r="Z632" s="302"/>
      <c r="AA632" s="302"/>
      <c r="AB632" s="302"/>
      <c r="AC632" s="302"/>
      <c r="AD632" s="302"/>
      <c r="AE632" s="302"/>
      <c r="AF632" s="302"/>
      <c r="AG632" s="302"/>
      <c r="AH632" s="302"/>
      <c r="AI632" s="329"/>
      <c r="AJ632" s="302"/>
      <c r="AK632" s="302"/>
      <c r="AL632" s="302"/>
      <c r="AM632" s="302"/>
      <c r="AN632" s="302"/>
      <c r="AO632" s="302"/>
      <c r="AP632" s="302"/>
      <c r="AQ632" s="302"/>
      <c r="AR632" s="302"/>
      <c r="AS632" s="302"/>
      <c r="AT632" s="302"/>
      <c r="AU632" s="302"/>
      <c r="AV632" s="302"/>
      <c r="AW632" s="302"/>
      <c r="AX632" s="302"/>
      <c r="AY632" s="302"/>
      <c r="AZ632" s="302"/>
      <c r="BA632" s="302"/>
    </row>
    <row r="633">
      <c r="A633" s="328"/>
      <c r="B633" s="328"/>
      <c r="C633" s="328"/>
      <c r="D633" s="51" t="b">
        <v>1</v>
      </c>
      <c r="E633" s="308"/>
      <c r="F633" s="308" t="str">
        <f>IFERROR(__xludf.DUMMYFUNCTION("""COMPUTED_VALUE"""),"geo_id")</f>
        <v>geo_id</v>
      </c>
      <c r="G633" s="308" t="str">
        <f>IFERROR(__xludf.DUMMYFUNCTION("""COMPUTED_VALUE"""),"???")</f>
        <v>???</v>
      </c>
      <c r="H633" s="308"/>
      <c r="I633" s="317"/>
      <c r="J633" s="317"/>
      <c r="K633" s="317"/>
      <c r="L633" s="308"/>
      <c r="M633" s="308"/>
      <c r="N633" s="308"/>
      <c r="O633" s="308"/>
      <c r="P633" s="308"/>
      <c r="Q633" s="302"/>
      <c r="R633" s="302"/>
      <c r="S633" s="302"/>
      <c r="T633" s="302"/>
      <c r="U633" s="302"/>
      <c r="V633" s="302"/>
      <c r="W633" s="302"/>
      <c r="X633" s="302"/>
      <c r="Y633" s="302"/>
      <c r="Z633" s="302"/>
      <c r="AA633" s="302"/>
      <c r="AB633" s="302"/>
      <c r="AC633" s="302"/>
      <c r="AD633" s="302"/>
      <c r="AE633" s="302"/>
      <c r="AF633" s="302"/>
      <c r="AG633" s="302"/>
      <c r="AH633" s="302"/>
      <c r="AI633" s="329"/>
      <c r="AJ633" s="302"/>
      <c r="AK633" s="302"/>
      <c r="AL633" s="302"/>
      <c r="AM633" s="302"/>
      <c r="AN633" s="302"/>
      <c r="AO633" s="302"/>
      <c r="AP633" s="302"/>
      <c r="AQ633" s="302"/>
      <c r="AR633" s="302"/>
      <c r="AS633" s="302"/>
      <c r="AT633" s="302"/>
      <c r="AU633" s="302"/>
      <c r="AV633" s="302"/>
      <c r="AW633" s="302"/>
      <c r="AX633" s="302"/>
      <c r="AY633" s="302"/>
      <c r="AZ633" s="302"/>
      <c r="BA633" s="302"/>
    </row>
    <row r="634">
      <c r="A634" s="328"/>
      <c r="B634" s="328"/>
      <c r="C634" s="328"/>
      <c r="D634" s="51" t="b">
        <v>1</v>
      </c>
      <c r="E634" s="308"/>
      <c r="F634" s="308" t="str">
        <f>IFERROR(__xludf.DUMMYFUNCTION("""COMPUTED_VALUE"""),"geo_id")</f>
        <v>geo_id</v>
      </c>
      <c r="G634" s="308" t="str">
        <f>IFERROR(__xludf.DUMMYFUNCTION("""COMPUTED_VALUE"""),"???")</f>
        <v>???</v>
      </c>
      <c r="H634" s="308"/>
      <c r="I634" s="317"/>
      <c r="J634" s="317"/>
      <c r="K634" s="317"/>
      <c r="L634" s="308"/>
      <c r="M634" s="308"/>
      <c r="N634" s="308"/>
      <c r="O634" s="308"/>
      <c r="P634" s="308"/>
      <c r="Q634" s="302"/>
      <c r="R634" s="302"/>
      <c r="S634" s="302"/>
      <c r="T634" s="302"/>
      <c r="U634" s="302"/>
      <c r="V634" s="302"/>
      <c r="W634" s="302"/>
      <c r="X634" s="302"/>
      <c r="Y634" s="302"/>
      <c r="Z634" s="302"/>
      <c r="AA634" s="302"/>
      <c r="AB634" s="302"/>
      <c r="AC634" s="302"/>
      <c r="AD634" s="302"/>
      <c r="AE634" s="302"/>
      <c r="AF634" s="302"/>
      <c r="AG634" s="302"/>
      <c r="AH634" s="302"/>
      <c r="AI634" s="329"/>
      <c r="AJ634" s="302"/>
      <c r="AK634" s="302"/>
      <c r="AL634" s="302"/>
      <c r="AM634" s="302"/>
      <c r="AN634" s="302"/>
      <c r="AO634" s="302"/>
      <c r="AP634" s="302"/>
      <c r="AQ634" s="302"/>
      <c r="AR634" s="302"/>
      <c r="AS634" s="302"/>
      <c r="AT634" s="302"/>
      <c r="AU634" s="302"/>
      <c r="AV634" s="302"/>
      <c r="AW634" s="302"/>
      <c r="AX634" s="302"/>
      <c r="AY634" s="302"/>
      <c r="AZ634" s="302"/>
      <c r="BA634" s="302"/>
    </row>
    <row r="635">
      <c r="A635" s="328"/>
      <c r="B635" s="328"/>
      <c r="C635" s="328"/>
      <c r="D635" s="51" t="b">
        <v>1</v>
      </c>
      <c r="E635" s="308"/>
      <c r="F635" s="308" t="str">
        <f>IFERROR(__xludf.DUMMYFUNCTION("""COMPUTED_VALUE"""),"geo_id")</f>
        <v>geo_id</v>
      </c>
      <c r="G635" s="308" t="str">
        <f>IFERROR(__xludf.DUMMYFUNCTION("""COMPUTED_VALUE"""),"???")</f>
        <v>???</v>
      </c>
      <c r="H635" s="308"/>
      <c r="I635" s="317"/>
      <c r="J635" s="317"/>
      <c r="K635" s="317"/>
      <c r="L635" s="308"/>
      <c r="M635" s="308"/>
      <c r="N635" s="308"/>
      <c r="O635" s="308"/>
      <c r="P635" s="308"/>
      <c r="Q635" s="302"/>
      <c r="R635" s="302"/>
      <c r="S635" s="302"/>
      <c r="T635" s="302"/>
      <c r="U635" s="302"/>
      <c r="V635" s="302"/>
      <c r="W635" s="302"/>
      <c r="X635" s="302"/>
      <c r="Y635" s="302"/>
      <c r="Z635" s="302"/>
      <c r="AA635" s="302"/>
      <c r="AB635" s="302"/>
      <c r="AC635" s="302"/>
      <c r="AD635" s="302"/>
      <c r="AE635" s="302"/>
      <c r="AF635" s="302"/>
      <c r="AG635" s="302"/>
      <c r="AH635" s="302"/>
      <c r="AI635" s="329"/>
      <c r="AJ635" s="302"/>
      <c r="AK635" s="302"/>
      <c r="AL635" s="302"/>
      <c r="AM635" s="302"/>
      <c r="AN635" s="302"/>
      <c r="AO635" s="302"/>
      <c r="AP635" s="302"/>
      <c r="AQ635" s="302"/>
      <c r="AR635" s="302"/>
      <c r="AS635" s="302"/>
      <c r="AT635" s="302"/>
      <c r="AU635" s="302"/>
      <c r="AV635" s="302"/>
      <c r="AW635" s="302"/>
      <c r="AX635" s="302"/>
      <c r="AY635" s="302"/>
      <c r="AZ635" s="302"/>
      <c r="BA635" s="302"/>
    </row>
    <row r="636">
      <c r="A636" s="328"/>
      <c r="B636" s="328"/>
      <c r="C636" s="328"/>
      <c r="D636" s="51" t="b">
        <v>1</v>
      </c>
      <c r="E636" s="308"/>
      <c r="F636" s="308" t="str">
        <f>IFERROR(__xludf.DUMMYFUNCTION("""COMPUTED_VALUE"""),"geo_id")</f>
        <v>geo_id</v>
      </c>
      <c r="G636" s="308" t="str">
        <f>IFERROR(__xludf.DUMMYFUNCTION("""COMPUTED_VALUE"""),"???")</f>
        <v>???</v>
      </c>
      <c r="H636" s="308"/>
      <c r="I636" s="317"/>
      <c r="J636" s="317"/>
      <c r="K636" s="317"/>
      <c r="L636" s="308"/>
      <c r="M636" s="308"/>
      <c r="N636" s="308"/>
      <c r="O636" s="308"/>
      <c r="P636" s="308"/>
      <c r="Q636" s="302"/>
      <c r="R636" s="302"/>
      <c r="S636" s="302"/>
      <c r="T636" s="302"/>
      <c r="U636" s="302"/>
      <c r="V636" s="302"/>
      <c r="W636" s="302"/>
      <c r="X636" s="302"/>
      <c r="Y636" s="302"/>
      <c r="Z636" s="302"/>
      <c r="AA636" s="302"/>
      <c r="AB636" s="302"/>
      <c r="AC636" s="302"/>
      <c r="AD636" s="302"/>
      <c r="AE636" s="302"/>
      <c r="AF636" s="302"/>
      <c r="AG636" s="302"/>
      <c r="AH636" s="302"/>
      <c r="AI636" s="329"/>
      <c r="AJ636" s="302"/>
      <c r="AK636" s="302"/>
      <c r="AL636" s="302"/>
      <c r="AM636" s="302"/>
      <c r="AN636" s="302"/>
      <c r="AO636" s="302"/>
      <c r="AP636" s="302"/>
      <c r="AQ636" s="302"/>
      <c r="AR636" s="302"/>
      <c r="AS636" s="302"/>
      <c r="AT636" s="302"/>
      <c r="AU636" s="302"/>
      <c r="AV636" s="302"/>
      <c r="AW636" s="302"/>
      <c r="AX636" s="302"/>
      <c r="AY636" s="302"/>
      <c r="AZ636" s="302"/>
      <c r="BA636" s="302"/>
    </row>
    <row r="637">
      <c r="A637" s="328"/>
      <c r="B637" s="328"/>
      <c r="C637" s="328"/>
      <c r="D637" s="51" t="b">
        <v>1</v>
      </c>
      <c r="E637" s="308"/>
      <c r="F637" s="308" t="str">
        <f>IFERROR(__xludf.DUMMYFUNCTION("""COMPUTED_VALUE"""),"geo_id")</f>
        <v>geo_id</v>
      </c>
      <c r="G637" s="308" t="str">
        <f>IFERROR(__xludf.DUMMYFUNCTION("""COMPUTED_VALUE"""),"???")</f>
        <v>???</v>
      </c>
      <c r="H637" s="308"/>
      <c r="I637" s="317"/>
      <c r="J637" s="317"/>
      <c r="K637" s="317"/>
      <c r="L637" s="308"/>
      <c r="M637" s="308"/>
      <c r="N637" s="308"/>
      <c r="O637" s="308"/>
      <c r="P637" s="308"/>
      <c r="Q637" s="302"/>
      <c r="R637" s="302"/>
      <c r="S637" s="302"/>
      <c r="T637" s="302"/>
      <c r="U637" s="302"/>
      <c r="V637" s="302"/>
      <c r="W637" s="302"/>
      <c r="X637" s="302"/>
      <c r="Y637" s="302"/>
      <c r="Z637" s="302"/>
      <c r="AA637" s="302"/>
      <c r="AB637" s="302"/>
      <c r="AC637" s="302"/>
      <c r="AD637" s="302"/>
      <c r="AE637" s="302"/>
      <c r="AF637" s="302"/>
      <c r="AG637" s="302"/>
      <c r="AH637" s="302"/>
      <c r="AI637" s="329"/>
      <c r="AJ637" s="302"/>
      <c r="AK637" s="302"/>
      <c r="AL637" s="302"/>
      <c r="AM637" s="302"/>
      <c r="AN637" s="302"/>
      <c r="AO637" s="302"/>
      <c r="AP637" s="302"/>
      <c r="AQ637" s="302"/>
      <c r="AR637" s="302"/>
      <c r="AS637" s="302"/>
      <c r="AT637" s="302"/>
      <c r="AU637" s="302"/>
      <c r="AV637" s="302"/>
      <c r="AW637" s="302"/>
      <c r="AX637" s="302"/>
      <c r="AY637" s="302"/>
      <c r="AZ637" s="302"/>
      <c r="BA637" s="302"/>
    </row>
    <row r="638">
      <c r="A638" s="328"/>
      <c r="B638" s="328"/>
      <c r="C638" s="328"/>
      <c r="D638" s="51" t="b">
        <v>1</v>
      </c>
      <c r="E638" s="308"/>
      <c r="F638" s="308" t="str">
        <f>IFERROR(__xludf.DUMMYFUNCTION("""COMPUTED_VALUE"""),"geo_id")</f>
        <v>geo_id</v>
      </c>
      <c r="G638" s="308" t="str">
        <f>IFERROR(__xludf.DUMMYFUNCTION("""COMPUTED_VALUE"""),"???")</f>
        <v>???</v>
      </c>
      <c r="H638" s="308"/>
      <c r="I638" s="317"/>
      <c r="J638" s="317"/>
      <c r="K638" s="317"/>
      <c r="L638" s="308"/>
      <c r="M638" s="308"/>
      <c r="N638" s="308"/>
      <c r="O638" s="308"/>
      <c r="P638" s="308"/>
      <c r="Q638" s="302"/>
      <c r="R638" s="302"/>
      <c r="S638" s="302"/>
      <c r="T638" s="302"/>
      <c r="U638" s="302"/>
      <c r="V638" s="302"/>
      <c r="W638" s="302"/>
      <c r="X638" s="302"/>
      <c r="Y638" s="302"/>
      <c r="Z638" s="302"/>
      <c r="AA638" s="302"/>
      <c r="AB638" s="302"/>
      <c r="AC638" s="302"/>
      <c r="AD638" s="302"/>
      <c r="AE638" s="302"/>
      <c r="AF638" s="302"/>
      <c r="AG638" s="302"/>
      <c r="AH638" s="302"/>
      <c r="AI638" s="329"/>
      <c r="AJ638" s="302"/>
      <c r="AK638" s="302"/>
      <c r="AL638" s="302"/>
      <c r="AM638" s="302"/>
      <c r="AN638" s="302"/>
      <c r="AO638" s="302"/>
      <c r="AP638" s="302"/>
      <c r="AQ638" s="302"/>
      <c r="AR638" s="302"/>
      <c r="AS638" s="302"/>
      <c r="AT638" s="302"/>
      <c r="AU638" s="302"/>
      <c r="AV638" s="302"/>
      <c r="AW638" s="302"/>
      <c r="AX638" s="302"/>
      <c r="AY638" s="302"/>
      <c r="AZ638" s="302"/>
      <c r="BA638" s="302"/>
    </row>
    <row r="639">
      <c r="A639" s="328"/>
      <c r="B639" s="328"/>
      <c r="C639" s="328"/>
      <c r="D639" s="51" t="b">
        <v>1</v>
      </c>
      <c r="E639" s="308"/>
      <c r="F639" s="308" t="str">
        <f>IFERROR(__xludf.DUMMYFUNCTION("""COMPUTED_VALUE"""),"geo_id")</f>
        <v>geo_id</v>
      </c>
      <c r="G639" s="308" t="str">
        <f>IFERROR(__xludf.DUMMYFUNCTION("""COMPUTED_VALUE"""),"???")</f>
        <v>???</v>
      </c>
      <c r="H639" s="308"/>
      <c r="I639" s="317"/>
      <c r="J639" s="317"/>
      <c r="K639" s="317"/>
      <c r="L639" s="308"/>
      <c r="M639" s="308"/>
      <c r="N639" s="308"/>
      <c r="O639" s="308"/>
      <c r="P639" s="308"/>
      <c r="Q639" s="302"/>
      <c r="R639" s="302"/>
      <c r="S639" s="302"/>
      <c r="T639" s="302"/>
      <c r="U639" s="302"/>
      <c r="V639" s="302"/>
      <c r="W639" s="302"/>
      <c r="X639" s="302"/>
      <c r="Y639" s="302"/>
      <c r="Z639" s="302"/>
      <c r="AA639" s="302"/>
      <c r="AB639" s="302"/>
      <c r="AC639" s="302"/>
      <c r="AD639" s="302"/>
      <c r="AE639" s="302"/>
      <c r="AF639" s="302"/>
      <c r="AG639" s="302"/>
      <c r="AH639" s="302"/>
      <c r="AI639" s="329"/>
      <c r="AJ639" s="302"/>
      <c r="AK639" s="302"/>
      <c r="AL639" s="302"/>
      <c r="AM639" s="302"/>
      <c r="AN639" s="302"/>
      <c r="AO639" s="302"/>
      <c r="AP639" s="302"/>
      <c r="AQ639" s="302"/>
      <c r="AR639" s="302"/>
      <c r="AS639" s="302"/>
      <c r="AT639" s="302"/>
      <c r="AU639" s="302"/>
      <c r="AV639" s="302"/>
      <c r="AW639" s="302"/>
      <c r="AX639" s="302"/>
      <c r="AY639" s="302"/>
      <c r="AZ639" s="302"/>
      <c r="BA639" s="302"/>
    </row>
    <row r="640">
      <c r="A640" s="328"/>
      <c r="B640" s="328"/>
      <c r="C640" s="328"/>
      <c r="D640" s="51" t="b">
        <v>1</v>
      </c>
      <c r="E640" s="308"/>
      <c r="F640" s="308" t="str">
        <f>IFERROR(__xludf.DUMMYFUNCTION("""COMPUTED_VALUE"""),"geo_id")</f>
        <v>geo_id</v>
      </c>
      <c r="G640" s="308" t="str">
        <f>IFERROR(__xludf.DUMMYFUNCTION("""COMPUTED_VALUE"""),"???")</f>
        <v>???</v>
      </c>
      <c r="H640" s="308"/>
      <c r="I640" s="317"/>
      <c r="J640" s="317"/>
      <c r="K640" s="317"/>
      <c r="L640" s="308"/>
      <c r="M640" s="308"/>
      <c r="N640" s="308"/>
      <c r="O640" s="308"/>
      <c r="P640" s="308"/>
      <c r="Q640" s="302"/>
      <c r="R640" s="302"/>
      <c r="S640" s="302"/>
      <c r="T640" s="302"/>
      <c r="U640" s="302"/>
      <c r="V640" s="302"/>
      <c r="W640" s="302"/>
      <c r="X640" s="302"/>
      <c r="Y640" s="302"/>
      <c r="Z640" s="302"/>
      <c r="AA640" s="302"/>
      <c r="AB640" s="302"/>
      <c r="AC640" s="302"/>
      <c r="AD640" s="302"/>
      <c r="AE640" s="302"/>
      <c r="AF640" s="302"/>
      <c r="AG640" s="302"/>
      <c r="AH640" s="302"/>
      <c r="AI640" s="329"/>
      <c r="AJ640" s="302"/>
      <c r="AK640" s="302"/>
      <c r="AL640" s="302"/>
      <c r="AM640" s="302"/>
      <c r="AN640" s="302"/>
      <c r="AO640" s="302"/>
      <c r="AP640" s="302"/>
      <c r="AQ640" s="302"/>
      <c r="AR640" s="302"/>
      <c r="AS640" s="302"/>
      <c r="AT640" s="302"/>
      <c r="AU640" s="302"/>
      <c r="AV640" s="302"/>
      <c r="AW640" s="302"/>
      <c r="AX640" s="302"/>
      <c r="AY640" s="302"/>
      <c r="AZ640" s="302"/>
      <c r="BA640" s="302"/>
    </row>
    <row r="641">
      <c r="A641" s="328"/>
      <c r="B641" s="328"/>
      <c r="C641" s="328"/>
      <c r="D641" s="51" t="b">
        <v>1</v>
      </c>
      <c r="E641" s="308"/>
      <c r="F641" s="308" t="str">
        <f>IFERROR(__xludf.DUMMYFUNCTION("""COMPUTED_VALUE"""),"geo_id")</f>
        <v>geo_id</v>
      </c>
      <c r="G641" s="308" t="str">
        <f>IFERROR(__xludf.DUMMYFUNCTION("""COMPUTED_VALUE"""),"???")</f>
        <v>???</v>
      </c>
      <c r="H641" s="308"/>
      <c r="I641" s="317"/>
      <c r="J641" s="317"/>
      <c r="K641" s="317"/>
      <c r="L641" s="308"/>
      <c r="M641" s="308"/>
      <c r="N641" s="308"/>
      <c r="O641" s="308"/>
      <c r="P641" s="308"/>
      <c r="Q641" s="302"/>
      <c r="R641" s="302"/>
      <c r="S641" s="302"/>
      <c r="T641" s="302"/>
      <c r="U641" s="302"/>
      <c r="V641" s="302"/>
      <c r="W641" s="302"/>
      <c r="X641" s="302"/>
      <c r="Y641" s="302"/>
      <c r="Z641" s="302"/>
      <c r="AA641" s="302"/>
      <c r="AB641" s="302"/>
      <c r="AC641" s="302"/>
      <c r="AD641" s="302"/>
      <c r="AE641" s="302"/>
      <c r="AF641" s="302"/>
      <c r="AG641" s="302"/>
      <c r="AH641" s="302"/>
      <c r="AI641" s="329"/>
      <c r="AJ641" s="302"/>
      <c r="AK641" s="302"/>
      <c r="AL641" s="302"/>
      <c r="AM641" s="302"/>
      <c r="AN641" s="302"/>
      <c r="AO641" s="302"/>
      <c r="AP641" s="302"/>
      <c r="AQ641" s="302"/>
      <c r="AR641" s="302"/>
      <c r="AS641" s="302"/>
      <c r="AT641" s="302"/>
      <c r="AU641" s="302"/>
      <c r="AV641" s="302"/>
      <c r="AW641" s="302"/>
      <c r="AX641" s="302"/>
      <c r="AY641" s="302"/>
      <c r="AZ641" s="302"/>
      <c r="BA641" s="302"/>
    </row>
    <row r="642">
      <c r="A642" s="328"/>
      <c r="B642" s="328"/>
      <c r="C642" s="328"/>
      <c r="D642" s="51" t="b">
        <v>1</v>
      </c>
      <c r="E642" s="308"/>
      <c r="F642" s="308" t="str">
        <f>IFERROR(__xludf.DUMMYFUNCTION("""COMPUTED_VALUE"""),"geo_id")</f>
        <v>geo_id</v>
      </c>
      <c r="G642" s="308" t="str">
        <f>IFERROR(__xludf.DUMMYFUNCTION("""COMPUTED_VALUE"""),"???")</f>
        <v>???</v>
      </c>
      <c r="H642" s="308"/>
      <c r="I642" s="317"/>
      <c r="J642" s="317"/>
      <c r="K642" s="317"/>
      <c r="L642" s="308"/>
      <c r="M642" s="308"/>
      <c r="N642" s="308"/>
      <c r="O642" s="308"/>
      <c r="P642" s="308"/>
      <c r="Q642" s="302"/>
      <c r="R642" s="302"/>
      <c r="S642" s="302"/>
      <c r="T642" s="302"/>
      <c r="U642" s="302"/>
      <c r="V642" s="302"/>
      <c r="W642" s="302"/>
      <c r="X642" s="302"/>
      <c r="Y642" s="302"/>
      <c r="Z642" s="302"/>
      <c r="AA642" s="302"/>
      <c r="AB642" s="302"/>
      <c r="AC642" s="302"/>
      <c r="AD642" s="302"/>
      <c r="AE642" s="302"/>
      <c r="AF642" s="302"/>
      <c r="AG642" s="302"/>
      <c r="AH642" s="302"/>
      <c r="AI642" s="329"/>
      <c r="AJ642" s="302"/>
      <c r="AK642" s="302"/>
      <c r="AL642" s="302"/>
      <c r="AM642" s="302"/>
      <c r="AN642" s="302"/>
      <c r="AO642" s="302"/>
      <c r="AP642" s="302"/>
      <c r="AQ642" s="302"/>
      <c r="AR642" s="302"/>
      <c r="AS642" s="302"/>
      <c r="AT642" s="302"/>
      <c r="AU642" s="302"/>
      <c r="AV642" s="302"/>
      <c r="AW642" s="302"/>
      <c r="AX642" s="302"/>
      <c r="AY642" s="302"/>
      <c r="AZ642" s="302"/>
      <c r="BA642" s="302"/>
    </row>
    <row r="643">
      <c r="A643" s="328"/>
      <c r="B643" s="328"/>
      <c r="C643" s="328"/>
      <c r="D643" s="51" t="b">
        <v>1</v>
      </c>
      <c r="E643" s="308"/>
      <c r="F643" s="308" t="str">
        <f>IFERROR(__xludf.DUMMYFUNCTION("""COMPUTED_VALUE"""),"geo_id")</f>
        <v>geo_id</v>
      </c>
      <c r="G643" s="308" t="str">
        <f>IFERROR(__xludf.DUMMYFUNCTION("""COMPUTED_VALUE"""),"???")</f>
        <v>???</v>
      </c>
      <c r="H643" s="308"/>
      <c r="I643" s="317"/>
      <c r="J643" s="317"/>
      <c r="K643" s="317"/>
      <c r="L643" s="308"/>
      <c r="M643" s="308"/>
      <c r="N643" s="308"/>
      <c r="O643" s="308"/>
      <c r="P643" s="308"/>
      <c r="Q643" s="302"/>
      <c r="R643" s="302"/>
      <c r="S643" s="302"/>
      <c r="T643" s="302"/>
      <c r="U643" s="302"/>
      <c r="V643" s="302"/>
      <c r="W643" s="302"/>
      <c r="X643" s="302"/>
      <c r="Y643" s="302"/>
      <c r="Z643" s="302"/>
      <c r="AA643" s="302"/>
      <c r="AB643" s="302"/>
      <c r="AC643" s="302"/>
      <c r="AD643" s="302"/>
      <c r="AE643" s="302"/>
      <c r="AF643" s="302"/>
      <c r="AG643" s="302"/>
      <c r="AH643" s="302"/>
      <c r="AI643" s="329"/>
      <c r="AJ643" s="302"/>
      <c r="AK643" s="302"/>
      <c r="AL643" s="302"/>
      <c r="AM643" s="302"/>
      <c r="AN643" s="302"/>
      <c r="AO643" s="302"/>
      <c r="AP643" s="302"/>
      <c r="AQ643" s="302"/>
      <c r="AR643" s="302"/>
      <c r="AS643" s="302"/>
      <c r="AT643" s="302"/>
      <c r="AU643" s="302"/>
      <c r="AV643" s="302"/>
      <c r="AW643" s="302"/>
      <c r="AX643" s="302"/>
      <c r="AY643" s="302"/>
      <c r="AZ643" s="302"/>
      <c r="BA643" s="302"/>
    </row>
    <row r="644">
      <c r="A644" s="328"/>
      <c r="B644" s="328"/>
      <c r="C644" s="328"/>
      <c r="D644" s="51" t="b">
        <v>1</v>
      </c>
      <c r="E644" s="308"/>
      <c r="F644" s="308" t="str">
        <f>IFERROR(__xludf.DUMMYFUNCTION("""COMPUTED_VALUE"""),"geo_id")</f>
        <v>geo_id</v>
      </c>
      <c r="G644" s="308" t="str">
        <f>IFERROR(__xludf.DUMMYFUNCTION("""COMPUTED_VALUE"""),"???")</f>
        <v>???</v>
      </c>
      <c r="H644" s="308"/>
      <c r="I644" s="317"/>
      <c r="J644" s="317"/>
      <c r="K644" s="317"/>
      <c r="L644" s="308"/>
      <c r="M644" s="308"/>
      <c r="N644" s="308"/>
      <c r="O644" s="308"/>
      <c r="P644" s="308"/>
      <c r="Q644" s="302"/>
      <c r="R644" s="302"/>
      <c r="S644" s="302"/>
      <c r="T644" s="302"/>
      <c r="U644" s="302"/>
      <c r="V644" s="302"/>
      <c r="W644" s="302"/>
      <c r="X644" s="302"/>
      <c r="Y644" s="302"/>
      <c r="Z644" s="302"/>
      <c r="AA644" s="302"/>
      <c r="AB644" s="302"/>
      <c r="AC644" s="302"/>
      <c r="AD644" s="302"/>
      <c r="AE644" s="302"/>
      <c r="AF644" s="302"/>
      <c r="AG644" s="302"/>
      <c r="AH644" s="302"/>
      <c r="AI644" s="329"/>
      <c r="AJ644" s="302"/>
      <c r="AK644" s="302"/>
      <c r="AL644" s="302"/>
      <c r="AM644" s="302"/>
      <c r="AN644" s="302"/>
      <c r="AO644" s="302"/>
      <c r="AP644" s="302"/>
      <c r="AQ644" s="302"/>
      <c r="AR644" s="302"/>
      <c r="AS644" s="302"/>
      <c r="AT644" s="302"/>
      <c r="AU644" s="302"/>
      <c r="AV644" s="302"/>
      <c r="AW644" s="302"/>
      <c r="AX644" s="302"/>
      <c r="AY644" s="302"/>
      <c r="AZ644" s="302"/>
      <c r="BA644" s="302"/>
    </row>
    <row r="645">
      <c r="A645" s="328"/>
      <c r="B645" s="328"/>
      <c r="C645" s="328"/>
      <c r="D645" s="51" t="b">
        <v>1</v>
      </c>
      <c r="E645" s="308"/>
      <c r="F645" s="308" t="str">
        <f>IFERROR(__xludf.DUMMYFUNCTION("""COMPUTED_VALUE"""),"geo_id")</f>
        <v>geo_id</v>
      </c>
      <c r="G645" s="308" t="str">
        <f>IFERROR(__xludf.DUMMYFUNCTION("""COMPUTED_VALUE"""),"???")</f>
        <v>???</v>
      </c>
      <c r="H645" s="308"/>
      <c r="I645" s="317"/>
      <c r="J645" s="317"/>
      <c r="K645" s="317"/>
      <c r="L645" s="308"/>
      <c r="M645" s="308"/>
      <c r="N645" s="308"/>
      <c r="O645" s="308"/>
      <c r="P645" s="308"/>
      <c r="Q645" s="302"/>
      <c r="R645" s="302"/>
      <c r="S645" s="302"/>
      <c r="T645" s="302"/>
      <c r="U645" s="302"/>
      <c r="V645" s="302"/>
      <c r="W645" s="302"/>
      <c r="X645" s="302"/>
      <c r="Y645" s="302"/>
      <c r="Z645" s="302"/>
      <c r="AA645" s="302"/>
      <c r="AB645" s="302"/>
      <c r="AC645" s="302"/>
      <c r="AD645" s="302"/>
      <c r="AE645" s="302"/>
      <c r="AF645" s="302"/>
      <c r="AG645" s="302"/>
      <c r="AH645" s="302"/>
      <c r="AI645" s="329"/>
      <c r="AJ645" s="302"/>
      <c r="AK645" s="302"/>
      <c r="AL645" s="302"/>
      <c r="AM645" s="302"/>
      <c r="AN645" s="302"/>
      <c r="AO645" s="302"/>
      <c r="AP645" s="302"/>
      <c r="AQ645" s="302"/>
      <c r="AR645" s="302"/>
      <c r="AS645" s="302"/>
      <c r="AT645" s="302"/>
      <c r="AU645" s="302"/>
      <c r="AV645" s="302"/>
      <c r="AW645" s="302"/>
      <c r="AX645" s="302"/>
      <c r="AY645" s="302"/>
      <c r="AZ645" s="302"/>
      <c r="BA645" s="302"/>
    </row>
    <row r="646">
      <c r="A646" s="328"/>
      <c r="B646" s="328"/>
      <c r="C646" s="328"/>
      <c r="D646" s="51" t="b">
        <v>1</v>
      </c>
      <c r="E646" s="308"/>
      <c r="F646" s="308" t="str">
        <f>IFERROR(__xludf.DUMMYFUNCTION("""COMPUTED_VALUE"""),"geo_id")</f>
        <v>geo_id</v>
      </c>
      <c r="G646" s="308" t="str">
        <f>IFERROR(__xludf.DUMMYFUNCTION("""COMPUTED_VALUE"""),"???")</f>
        <v>???</v>
      </c>
      <c r="H646" s="308"/>
      <c r="I646" s="317"/>
      <c r="J646" s="317"/>
      <c r="K646" s="317"/>
      <c r="L646" s="308"/>
      <c r="M646" s="308"/>
      <c r="N646" s="308"/>
      <c r="O646" s="308"/>
      <c r="P646" s="308"/>
      <c r="Q646" s="302"/>
      <c r="R646" s="302"/>
      <c r="S646" s="302"/>
      <c r="T646" s="302"/>
      <c r="U646" s="302"/>
      <c r="V646" s="302"/>
      <c r="W646" s="302"/>
      <c r="X646" s="302"/>
      <c r="Y646" s="302"/>
      <c r="Z646" s="302"/>
      <c r="AA646" s="302"/>
      <c r="AB646" s="302"/>
      <c r="AC646" s="302"/>
      <c r="AD646" s="302"/>
      <c r="AE646" s="302"/>
      <c r="AF646" s="302"/>
      <c r="AG646" s="302"/>
      <c r="AH646" s="302"/>
      <c r="AI646" s="329"/>
      <c r="AJ646" s="302"/>
      <c r="AK646" s="302"/>
      <c r="AL646" s="302"/>
      <c r="AM646" s="302"/>
      <c r="AN646" s="302"/>
      <c r="AO646" s="302"/>
      <c r="AP646" s="302"/>
      <c r="AQ646" s="302"/>
      <c r="AR646" s="302"/>
      <c r="AS646" s="302"/>
      <c r="AT646" s="302"/>
      <c r="AU646" s="302"/>
      <c r="AV646" s="302"/>
      <c r="AW646" s="302"/>
      <c r="AX646" s="302"/>
      <c r="AY646" s="302"/>
      <c r="AZ646" s="302"/>
      <c r="BA646" s="302"/>
    </row>
    <row r="647">
      <c r="A647" s="328"/>
      <c r="B647" s="328"/>
      <c r="C647" s="328"/>
      <c r="D647" s="51" t="b">
        <v>1</v>
      </c>
      <c r="E647" s="308"/>
      <c r="F647" s="308" t="str">
        <f>IFERROR(__xludf.DUMMYFUNCTION("""COMPUTED_VALUE"""),"geo_id")</f>
        <v>geo_id</v>
      </c>
      <c r="G647" s="308" t="str">
        <f>IFERROR(__xludf.DUMMYFUNCTION("""COMPUTED_VALUE"""),"???")</f>
        <v>???</v>
      </c>
      <c r="H647" s="308"/>
      <c r="I647" s="317"/>
      <c r="J647" s="317"/>
      <c r="K647" s="317"/>
      <c r="L647" s="308"/>
      <c r="M647" s="308"/>
      <c r="N647" s="308"/>
      <c r="O647" s="308"/>
      <c r="P647" s="308"/>
      <c r="Q647" s="302"/>
      <c r="R647" s="302"/>
      <c r="S647" s="302"/>
      <c r="T647" s="302"/>
      <c r="U647" s="302"/>
      <c r="V647" s="302"/>
      <c r="W647" s="302"/>
      <c r="X647" s="302"/>
      <c r="Y647" s="302"/>
      <c r="Z647" s="302"/>
      <c r="AA647" s="302"/>
      <c r="AB647" s="302"/>
      <c r="AC647" s="302"/>
      <c r="AD647" s="302"/>
      <c r="AE647" s="302"/>
      <c r="AF647" s="302"/>
      <c r="AG647" s="302"/>
      <c r="AH647" s="302"/>
      <c r="AI647" s="329"/>
      <c r="AJ647" s="302"/>
      <c r="AK647" s="302"/>
      <c r="AL647" s="302"/>
      <c r="AM647" s="302"/>
      <c r="AN647" s="302"/>
      <c r="AO647" s="302"/>
      <c r="AP647" s="302"/>
      <c r="AQ647" s="302"/>
      <c r="AR647" s="302"/>
      <c r="AS647" s="302"/>
      <c r="AT647" s="302"/>
      <c r="AU647" s="302"/>
      <c r="AV647" s="302"/>
      <c r="AW647" s="302"/>
      <c r="AX647" s="302"/>
      <c r="AY647" s="302"/>
      <c r="AZ647" s="302"/>
      <c r="BA647" s="302"/>
    </row>
    <row r="648">
      <c r="A648" s="328"/>
      <c r="B648" s="328"/>
      <c r="C648" s="328"/>
      <c r="D648" s="51" t="b">
        <v>1</v>
      </c>
      <c r="E648" s="308"/>
      <c r="F648" s="308" t="str">
        <f>IFERROR(__xludf.DUMMYFUNCTION("""COMPUTED_VALUE"""),"geo_id")</f>
        <v>geo_id</v>
      </c>
      <c r="G648" s="308" t="str">
        <f>IFERROR(__xludf.DUMMYFUNCTION("""COMPUTED_VALUE"""),"???")</f>
        <v>???</v>
      </c>
      <c r="H648" s="308"/>
      <c r="I648" s="317"/>
      <c r="J648" s="317"/>
      <c r="K648" s="317"/>
      <c r="L648" s="308"/>
      <c r="M648" s="308"/>
      <c r="N648" s="308"/>
      <c r="O648" s="308"/>
      <c r="P648" s="308"/>
      <c r="Q648" s="302"/>
      <c r="R648" s="302"/>
      <c r="S648" s="302"/>
      <c r="T648" s="302"/>
      <c r="U648" s="302"/>
      <c r="V648" s="302"/>
      <c r="W648" s="302"/>
      <c r="X648" s="302"/>
      <c r="Y648" s="302"/>
      <c r="Z648" s="302"/>
      <c r="AA648" s="302"/>
      <c r="AB648" s="302"/>
      <c r="AC648" s="302"/>
      <c r="AD648" s="302"/>
      <c r="AE648" s="302"/>
      <c r="AF648" s="302"/>
      <c r="AG648" s="302"/>
      <c r="AH648" s="302"/>
      <c r="AI648" s="329"/>
      <c r="AJ648" s="302"/>
      <c r="AK648" s="302"/>
      <c r="AL648" s="302"/>
      <c r="AM648" s="302"/>
      <c r="AN648" s="302"/>
      <c r="AO648" s="302"/>
      <c r="AP648" s="302"/>
      <c r="AQ648" s="302"/>
      <c r="AR648" s="302"/>
      <c r="AS648" s="302"/>
      <c r="AT648" s="302"/>
      <c r="AU648" s="302"/>
      <c r="AV648" s="302"/>
      <c r="AW648" s="302"/>
      <c r="AX648" s="302"/>
      <c r="AY648" s="302"/>
      <c r="AZ648" s="302"/>
      <c r="BA648" s="302"/>
    </row>
    <row r="649">
      <c r="A649" s="328"/>
      <c r="B649" s="328"/>
      <c r="C649" s="328"/>
      <c r="D649" s="51" t="b">
        <v>1</v>
      </c>
      <c r="E649" s="308"/>
      <c r="F649" s="308" t="str">
        <f>IFERROR(__xludf.DUMMYFUNCTION("""COMPUTED_VALUE"""),"geo_id")</f>
        <v>geo_id</v>
      </c>
      <c r="G649" s="308" t="str">
        <f>IFERROR(__xludf.DUMMYFUNCTION("""COMPUTED_VALUE"""),"???")</f>
        <v>???</v>
      </c>
      <c r="H649" s="308"/>
      <c r="I649" s="317"/>
      <c r="J649" s="317"/>
      <c r="K649" s="317"/>
      <c r="L649" s="308"/>
      <c r="M649" s="308"/>
      <c r="N649" s="308"/>
      <c r="O649" s="308"/>
      <c r="P649" s="308"/>
      <c r="Q649" s="302"/>
      <c r="R649" s="302"/>
      <c r="S649" s="302"/>
      <c r="T649" s="302"/>
      <c r="U649" s="302"/>
      <c r="V649" s="302"/>
      <c r="W649" s="302"/>
      <c r="X649" s="302"/>
      <c r="Y649" s="302"/>
      <c r="Z649" s="302"/>
      <c r="AA649" s="302"/>
      <c r="AB649" s="302"/>
      <c r="AC649" s="302"/>
      <c r="AD649" s="302"/>
      <c r="AE649" s="302"/>
      <c r="AF649" s="302"/>
      <c r="AG649" s="302"/>
      <c r="AH649" s="302"/>
      <c r="AI649" s="329"/>
      <c r="AJ649" s="302"/>
      <c r="AK649" s="302"/>
      <c r="AL649" s="302"/>
      <c r="AM649" s="302"/>
      <c r="AN649" s="302"/>
      <c r="AO649" s="302"/>
      <c r="AP649" s="302"/>
      <c r="AQ649" s="302"/>
      <c r="AR649" s="302"/>
      <c r="AS649" s="302"/>
      <c r="AT649" s="302"/>
      <c r="AU649" s="302"/>
      <c r="AV649" s="302"/>
      <c r="AW649" s="302"/>
      <c r="AX649" s="302"/>
      <c r="AY649" s="302"/>
      <c r="AZ649" s="302"/>
      <c r="BA649" s="302"/>
    </row>
    <row r="650">
      <c r="A650" s="328"/>
      <c r="B650" s="328"/>
      <c r="C650" s="328"/>
      <c r="D650" s="51" t="b">
        <v>1</v>
      </c>
      <c r="E650" s="308"/>
      <c r="F650" s="308" t="str">
        <f>IFERROR(__xludf.DUMMYFUNCTION("""COMPUTED_VALUE"""),"geo_id")</f>
        <v>geo_id</v>
      </c>
      <c r="G650" s="308" t="str">
        <f>IFERROR(__xludf.DUMMYFUNCTION("""COMPUTED_VALUE"""),"???")</f>
        <v>???</v>
      </c>
      <c r="H650" s="308"/>
      <c r="I650" s="317"/>
      <c r="J650" s="317"/>
      <c r="K650" s="317"/>
      <c r="L650" s="308"/>
      <c r="M650" s="308"/>
      <c r="N650" s="308"/>
      <c r="O650" s="308"/>
      <c r="P650" s="308"/>
      <c r="Q650" s="302"/>
      <c r="R650" s="302"/>
      <c r="S650" s="302"/>
      <c r="T650" s="302"/>
      <c r="U650" s="302"/>
      <c r="V650" s="302"/>
      <c r="W650" s="302"/>
      <c r="X650" s="302"/>
      <c r="Y650" s="302"/>
      <c r="Z650" s="302"/>
      <c r="AA650" s="302"/>
      <c r="AB650" s="302"/>
      <c r="AC650" s="302"/>
      <c r="AD650" s="302"/>
      <c r="AE650" s="302"/>
      <c r="AF650" s="302"/>
      <c r="AG650" s="302"/>
      <c r="AH650" s="302"/>
      <c r="AI650" s="329"/>
      <c r="AJ650" s="302"/>
      <c r="AK650" s="302"/>
      <c r="AL650" s="302"/>
      <c r="AM650" s="302"/>
      <c r="AN650" s="302"/>
      <c r="AO650" s="302"/>
      <c r="AP650" s="302"/>
      <c r="AQ650" s="302"/>
      <c r="AR650" s="302"/>
      <c r="AS650" s="302"/>
      <c r="AT650" s="302"/>
      <c r="AU650" s="302"/>
      <c r="AV650" s="302"/>
      <c r="AW650" s="302"/>
      <c r="AX650" s="302"/>
      <c r="AY650" s="302"/>
      <c r="AZ650" s="302"/>
      <c r="BA650" s="302"/>
    </row>
    <row r="651">
      <c r="A651" s="328"/>
      <c r="B651" s="328"/>
      <c r="C651" s="328"/>
      <c r="D651" s="51" t="b">
        <v>1</v>
      </c>
      <c r="E651" s="308"/>
      <c r="F651" s="308" t="str">
        <f>IFERROR(__xludf.DUMMYFUNCTION("""COMPUTED_VALUE"""),"**field missing**")</f>
        <v>**field missing**</v>
      </c>
      <c r="G651" s="308" t="str">
        <f>IFERROR(__xludf.DUMMYFUNCTION("""COMPUTED_VALUE"""),"**FIELD MISSING**")</f>
        <v>**FIELD MISSING**</v>
      </c>
      <c r="H651" s="308"/>
      <c r="I651" s="317"/>
      <c r="J651" s="317"/>
      <c r="K651" s="317"/>
      <c r="L651" s="308"/>
      <c r="M651" s="308"/>
      <c r="N651" s="308"/>
      <c r="O651" s="308"/>
      <c r="P651" s="308"/>
      <c r="Q651" s="302"/>
      <c r="R651" s="302"/>
      <c r="S651" s="302"/>
      <c r="T651" s="302"/>
      <c r="U651" s="302"/>
      <c r="V651" s="302"/>
      <c r="W651" s="302"/>
      <c r="X651" s="302"/>
      <c r="Y651" s="302"/>
      <c r="Z651" s="302"/>
      <c r="AA651" s="302"/>
      <c r="AB651" s="302"/>
      <c r="AC651" s="302"/>
      <c r="AD651" s="302"/>
      <c r="AE651" s="302"/>
      <c r="AF651" s="302"/>
      <c r="AG651" s="302"/>
      <c r="AH651" s="302"/>
      <c r="AI651" s="329"/>
      <c r="AJ651" s="302"/>
      <c r="AK651" s="302"/>
      <c r="AL651" s="302"/>
      <c r="AM651" s="302"/>
      <c r="AN651" s="302"/>
      <c r="AO651" s="302"/>
      <c r="AP651" s="302"/>
      <c r="AQ651" s="302"/>
      <c r="AR651" s="302"/>
      <c r="AS651" s="302"/>
      <c r="AT651" s="302"/>
      <c r="AU651" s="302"/>
      <c r="AV651" s="302"/>
      <c r="AW651" s="302"/>
      <c r="AX651" s="302"/>
      <c r="AY651" s="302"/>
      <c r="AZ651" s="302"/>
      <c r="BA651" s="302"/>
    </row>
    <row r="652">
      <c r="A652" s="328"/>
      <c r="B652" s="328"/>
      <c r="C652" s="328"/>
      <c r="D652" s="51" t="b">
        <v>1</v>
      </c>
      <c r="E652" s="308"/>
      <c r="F652" s="308" t="str">
        <f>IFERROR(__xludf.DUMMYFUNCTION("""COMPUTED_VALUE"""),"**field missing**")</f>
        <v>**field missing**</v>
      </c>
      <c r="G652" s="308" t="str">
        <f>IFERROR(__xludf.DUMMYFUNCTION("""COMPUTED_VALUE"""),"**FIELD MISSING**")</f>
        <v>**FIELD MISSING**</v>
      </c>
      <c r="H652" s="308"/>
      <c r="I652" s="317"/>
      <c r="J652" s="317"/>
      <c r="K652" s="317"/>
      <c r="L652" s="308"/>
      <c r="M652" s="308"/>
      <c r="N652" s="308"/>
      <c r="O652" s="308"/>
      <c r="P652" s="308"/>
      <c r="Q652" s="302"/>
      <c r="R652" s="302"/>
      <c r="S652" s="302"/>
      <c r="T652" s="302"/>
      <c r="U652" s="302"/>
      <c r="V652" s="302"/>
      <c r="W652" s="302"/>
      <c r="X652" s="302"/>
      <c r="Y652" s="302"/>
      <c r="Z652" s="302"/>
      <c r="AA652" s="302"/>
      <c r="AB652" s="302"/>
      <c r="AC652" s="302"/>
      <c r="AD652" s="302"/>
      <c r="AE652" s="302"/>
      <c r="AF652" s="302"/>
      <c r="AG652" s="302"/>
      <c r="AH652" s="302"/>
      <c r="AI652" s="329"/>
      <c r="AJ652" s="302"/>
      <c r="AK652" s="302"/>
      <c r="AL652" s="302"/>
      <c r="AM652" s="302"/>
      <c r="AN652" s="302"/>
      <c r="AO652" s="302"/>
      <c r="AP652" s="302"/>
      <c r="AQ652" s="302"/>
      <c r="AR652" s="302"/>
      <c r="AS652" s="302"/>
      <c r="AT652" s="302"/>
      <c r="AU652" s="302"/>
      <c r="AV652" s="302"/>
      <c r="AW652" s="302"/>
      <c r="AX652" s="302"/>
      <c r="AY652" s="302"/>
      <c r="AZ652" s="302"/>
      <c r="BA652" s="302"/>
    </row>
    <row r="653">
      <c r="A653" s="328"/>
      <c r="B653" s="328"/>
      <c r="C653" s="328"/>
      <c r="D653" s="51" t="b">
        <v>1</v>
      </c>
      <c r="E653" s="308"/>
      <c r="F653" s="308" t="str">
        <f>IFERROR(__xludf.DUMMYFUNCTION("""COMPUTED_VALUE"""),"**field missing**")</f>
        <v>**field missing**</v>
      </c>
      <c r="G653" s="308" t="str">
        <f>IFERROR(__xludf.DUMMYFUNCTION("""COMPUTED_VALUE"""),"**FIELD MISSING**")</f>
        <v>**FIELD MISSING**</v>
      </c>
      <c r="H653" s="308"/>
      <c r="I653" s="317"/>
      <c r="J653" s="317"/>
      <c r="K653" s="317"/>
      <c r="L653" s="308"/>
      <c r="M653" s="308"/>
      <c r="N653" s="308"/>
      <c r="O653" s="308"/>
      <c r="P653" s="308"/>
      <c r="Q653" s="302"/>
      <c r="R653" s="302"/>
      <c r="S653" s="302"/>
      <c r="T653" s="302"/>
      <c r="U653" s="302"/>
      <c r="V653" s="302"/>
      <c r="W653" s="302"/>
      <c r="X653" s="302"/>
      <c r="Y653" s="302"/>
      <c r="Z653" s="302"/>
      <c r="AA653" s="302"/>
      <c r="AB653" s="302"/>
      <c r="AC653" s="302"/>
      <c r="AD653" s="302"/>
      <c r="AE653" s="302"/>
      <c r="AF653" s="302"/>
      <c r="AG653" s="302"/>
      <c r="AH653" s="302"/>
      <c r="AI653" s="329"/>
      <c r="AJ653" s="302"/>
      <c r="AK653" s="302"/>
      <c r="AL653" s="302"/>
      <c r="AM653" s="302"/>
      <c r="AN653" s="302"/>
      <c r="AO653" s="302"/>
      <c r="AP653" s="302"/>
      <c r="AQ653" s="302"/>
      <c r="AR653" s="302"/>
      <c r="AS653" s="302"/>
      <c r="AT653" s="302"/>
      <c r="AU653" s="302"/>
      <c r="AV653" s="302"/>
      <c r="AW653" s="302"/>
      <c r="AX653" s="302"/>
      <c r="AY653" s="302"/>
      <c r="AZ653" s="302"/>
      <c r="BA653" s="302"/>
    </row>
    <row r="654">
      <c r="A654" s="328"/>
      <c r="B654" s="328"/>
      <c r="C654" s="328"/>
      <c r="D654" s="51" t="b">
        <v>1</v>
      </c>
      <c r="E654" s="308"/>
      <c r="F654" s="308" t="str">
        <f>IFERROR(__xludf.DUMMYFUNCTION("""COMPUTED_VALUE"""),"**field missing**")</f>
        <v>**field missing**</v>
      </c>
      <c r="G654" s="308" t="str">
        <f>IFERROR(__xludf.DUMMYFUNCTION("""COMPUTED_VALUE"""),"**FIELD MISSING**")</f>
        <v>**FIELD MISSING**</v>
      </c>
      <c r="H654" s="308"/>
      <c r="I654" s="317"/>
      <c r="J654" s="317"/>
      <c r="K654" s="317"/>
      <c r="L654" s="308"/>
      <c r="M654" s="308"/>
      <c r="N654" s="308"/>
      <c r="O654" s="308"/>
      <c r="P654" s="308"/>
      <c r="Q654" s="302"/>
      <c r="R654" s="302"/>
      <c r="S654" s="302"/>
      <c r="T654" s="302"/>
      <c r="U654" s="302"/>
      <c r="V654" s="302"/>
      <c r="W654" s="302"/>
      <c r="X654" s="302"/>
      <c r="Y654" s="302"/>
      <c r="Z654" s="302"/>
      <c r="AA654" s="302"/>
      <c r="AB654" s="302"/>
      <c r="AC654" s="302"/>
      <c r="AD654" s="302"/>
      <c r="AE654" s="302"/>
      <c r="AF654" s="302"/>
      <c r="AG654" s="302"/>
      <c r="AH654" s="302"/>
      <c r="AI654" s="329"/>
      <c r="AJ654" s="302"/>
      <c r="AK654" s="302"/>
      <c r="AL654" s="302"/>
      <c r="AM654" s="302"/>
      <c r="AN654" s="302"/>
      <c r="AO654" s="302"/>
      <c r="AP654" s="302"/>
      <c r="AQ654" s="302"/>
      <c r="AR654" s="302"/>
      <c r="AS654" s="302"/>
      <c r="AT654" s="302"/>
      <c r="AU654" s="302"/>
      <c r="AV654" s="302"/>
      <c r="AW654" s="302"/>
      <c r="AX654" s="302"/>
      <c r="AY654" s="302"/>
      <c r="AZ654" s="302"/>
      <c r="BA654" s="302"/>
    </row>
    <row r="655">
      <c r="A655" s="328"/>
      <c r="B655" s="328"/>
      <c r="C655" s="328"/>
      <c r="D655" s="51" t="b">
        <v>1</v>
      </c>
      <c r="E655" s="308"/>
      <c r="F655" s="308" t="str">
        <f>IFERROR(__xludf.DUMMYFUNCTION("""COMPUTED_VALUE"""),"**field missing**")</f>
        <v>**field missing**</v>
      </c>
      <c r="G655" s="308" t="str">
        <f>IFERROR(__xludf.DUMMYFUNCTION("""COMPUTED_VALUE"""),"**FIELD MISSING**")</f>
        <v>**FIELD MISSING**</v>
      </c>
      <c r="H655" s="308"/>
      <c r="I655" s="317"/>
      <c r="J655" s="317"/>
      <c r="K655" s="317"/>
      <c r="L655" s="308"/>
      <c r="M655" s="308"/>
      <c r="N655" s="308"/>
      <c r="O655" s="308"/>
      <c r="P655" s="308"/>
      <c r="Q655" s="302"/>
      <c r="R655" s="302"/>
      <c r="S655" s="302"/>
      <c r="T655" s="302"/>
      <c r="U655" s="302"/>
      <c r="V655" s="302"/>
      <c r="W655" s="302"/>
      <c r="X655" s="302"/>
      <c r="Y655" s="302"/>
      <c r="Z655" s="302"/>
      <c r="AA655" s="302"/>
      <c r="AB655" s="302"/>
      <c r="AC655" s="302"/>
      <c r="AD655" s="302"/>
      <c r="AE655" s="302"/>
      <c r="AF655" s="302"/>
      <c r="AG655" s="302"/>
      <c r="AH655" s="302"/>
      <c r="AI655" s="329"/>
      <c r="AJ655" s="302"/>
      <c r="AK655" s="302"/>
      <c r="AL655" s="302"/>
      <c r="AM655" s="302"/>
      <c r="AN655" s="302"/>
      <c r="AO655" s="302"/>
      <c r="AP655" s="302"/>
      <c r="AQ655" s="302"/>
      <c r="AR655" s="302"/>
      <c r="AS655" s="302"/>
      <c r="AT655" s="302"/>
      <c r="AU655" s="302"/>
      <c r="AV655" s="302"/>
      <c r="AW655" s="302"/>
      <c r="AX655" s="302"/>
      <c r="AY655" s="302"/>
      <c r="AZ655" s="302"/>
      <c r="BA655" s="302"/>
    </row>
    <row r="656">
      <c r="A656" s="328"/>
      <c r="B656" s="328"/>
      <c r="C656" s="328"/>
      <c r="D656" s="51" t="b">
        <v>1</v>
      </c>
      <c r="E656" s="308"/>
      <c r="F656" s="308" t="str">
        <f>IFERROR(__xludf.DUMMYFUNCTION("""COMPUTED_VALUE"""),"**field missing**")</f>
        <v>**field missing**</v>
      </c>
      <c r="G656" s="308" t="str">
        <f>IFERROR(__xludf.DUMMYFUNCTION("""COMPUTED_VALUE"""),"**FIELD MISSING**")</f>
        <v>**FIELD MISSING**</v>
      </c>
      <c r="H656" s="308"/>
      <c r="I656" s="317"/>
      <c r="J656" s="317"/>
      <c r="K656" s="317"/>
      <c r="L656" s="308"/>
      <c r="M656" s="308"/>
      <c r="N656" s="308"/>
      <c r="O656" s="308"/>
      <c r="P656" s="308"/>
      <c r="Q656" s="302"/>
      <c r="R656" s="302"/>
      <c r="S656" s="302"/>
      <c r="T656" s="302"/>
      <c r="U656" s="302"/>
      <c r="V656" s="302"/>
      <c r="W656" s="302"/>
      <c r="X656" s="302"/>
      <c r="Y656" s="302"/>
      <c r="Z656" s="302"/>
      <c r="AA656" s="302"/>
      <c r="AB656" s="302"/>
      <c r="AC656" s="302"/>
      <c r="AD656" s="302"/>
      <c r="AE656" s="302"/>
      <c r="AF656" s="302"/>
      <c r="AG656" s="302"/>
      <c r="AH656" s="302"/>
      <c r="AI656" s="329"/>
      <c r="AJ656" s="302"/>
      <c r="AK656" s="302"/>
      <c r="AL656" s="302"/>
      <c r="AM656" s="302"/>
      <c r="AN656" s="302"/>
      <c r="AO656" s="302"/>
      <c r="AP656" s="302"/>
      <c r="AQ656" s="302"/>
      <c r="AR656" s="302"/>
      <c r="AS656" s="302"/>
      <c r="AT656" s="302"/>
      <c r="AU656" s="302"/>
      <c r="AV656" s="302"/>
      <c r="AW656" s="302"/>
      <c r="AX656" s="302"/>
      <c r="AY656" s="302"/>
      <c r="AZ656" s="302"/>
      <c r="BA656" s="302"/>
    </row>
    <row r="657">
      <c r="A657" s="328"/>
      <c r="B657" s="328"/>
      <c r="C657" s="328"/>
      <c r="D657" s="51" t="b">
        <v>1</v>
      </c>
      <c r="E657" s="308"/>
      <c r="F657" s="308" t="str">
        <f>IFERROR(__xludf.DUMMYFUNCTION("""COMPUTED_VALUE"""),"**field missing**")</f>
        <v>**field missing**</v>
      </c>
      <c r="G657" s="308" t="str">
        <f>IFERROR(__xludf.DUMMYFUNCTION("""COMPUTED_VALUE"""),"**FIELD MISSING**")</f>
        <v>**FIELD MISSING**</v>
      </c>
      <c r="H657" s="308"/>
      <c r="I657" s="317"/>
      <c r="J657" s="317"/>
      <c r="K657" s="317"/>
      <c r="L657" s="308"/>
      <c r="M657" s="308"/>
      <c r="N657" s="308"/>
      <c r="O657" s="308"/>
      <c r="P657" s="308"/>
      <c r="Q657" s="302"/>
      <c r="R657" s="302"/>
      <c r="S657" s="302"/>
      <c r="T657" s="302"/>
      <c r="U657" s="302"/>
      <c r="V657" s="302"/>
      <c r="W657" s="302"/>
      <c r="X657" s="302"/>
      <c r="Y657" s="302"/>
      <c r="Z657" s="302"/>
      <c r="AA657" s="302"/>
      <c r="AB657" s="302"/>
      <c r="AC657" s="302"/>
      <c r="AD657" s="302"/>
      <c r="AE657" s="302"/>
      <c r="AF657" s="302"/>
      <c r="AG657" s="302"/>
      <c r="AH657" s="302"/>
      <c r="AI657" s="329"/>
      <c r="AJ657" s="302"/>
      <c r="AK657" s="302"/>
      <c r="AL657" s="302"/>
      <c r="AM657" s="302"/>
      <c r="AN657" s="302"/>
      <c r="AO657" s="302"/>
      <c r="AP657" s="302"/>
      <c r="AQ657" s="302"/>
      <c r="AR657" s="302"/>
      <c r="AS657" s="302"/>
      <c r="AT657" s="302"/>
      <c r="AU657" s="302"/>
      <c r="AV657" s="302"/>
      <c r="AW657" s="302"/>
      <c r="AX657" s="302"/>
      <c r="AY657" s="302"/>
      <c r="AZ657" s="302"/>
      <c r="BA657" s="302"/>
    </row>
    <row r="658">
      <c r="A658" s="328"/>
      <c r="B658" s="328"/>
      <c r="C658" s="328"/>
      <c r="D658" s="51" t="b">
        <v>1</v>
      </c>
      <c r="E658" s="308"/>
      <c r="F658" s="308" t="str">
        <f>IFERROR(__xludf.DUMMYFUNCTION("""COMPUTED_VALUE"""),"**field missing**")</f>
        <v>**field missing**</v>
      </c>
      <c r="G658" s="308" t="str">
        <f>IFERROR(__xludf.DUMMYFUNCTION("""COMPUTED_VALUE"""),"**FIELD MISSING**")</f>
        <v>**FIELD MISSING**</v>
      </c>
      <c r="H658" s="308"/>
      <c r="I658" s="317"/>
      <c r="J658" s="317"/>
      <c r="K658" s="317"/>
      <c r="L658" s="308"/>
      <c r="M658" s="308"/>
      <c r="N658" s="308"/>
      <c r="O658" s="308"/>
      <c r="P658" s="308"/>
      <c r="Q658" s="302"/>
      <c r="R658" s="302"/>
      <c r="S658" s="302"/>
      <c r="T658" s="302"/>
      <c r="U658" s="302"/>
      <c r="V658" s="302"/>
      <c r="W658" s="302"/>
      <c r="X658" s="302"/>
      <c r="Y658" s="302"/>
      <c r="Z658" s="302"/>
      <c r="AA658" s="302"/>
      <c r="AB658" s="302"/>
      <c r="AC658" s="302"/>
      <c r="AD658" s="302"/>
      <c r="AE658" s="302"/>
      <c r="AF658" s="302"/>
      <c r="AG658" s="302"/>
      <c r="AH658" s="302"/>
      <c r="AI658" s="329"/>
      <c r="AJ658" s="302"/>
      <c r="AK658" s="302"/>
      <c r="AL658" s="302"/>
      <c r="AM658" s="302"/>
      <c r="AN658" s="302"/>
      <c r="AO658" s="302"/>
      <c r="AP658" s="302"/>
      <c r="AQ658" s="302"/>
      <c r="AR658" s="302"/>
      <c r="AS658" s="302"/>
      <c r="AT658" s="302"/>
      <c r="AU658" s="302"/>
      <c r="AV658" s="302"/>
      <c r="AW658" s="302"/>
      <c r="AX658" s="302"/>
      <c r="AY658" s="302"/>
      <c r="AZ658" s="302"/>
      <c r="BA658" s="302"/>
    </row>
    <row r="659">
      <c r="A659" s="328"/>
      <c r="B659" s="328"/>
      <c r="C659" s="328"/>
      <c r="D659" s="51" t="b">
        <v>1</v>
      </c>
      <c r="E659" s="308"/>
      <c r="F659" s="308" t="str">
        <f>IFERROR(__xludf.DUMMYFUNCTION("""COMPUTED_VALUE"""),"**field missing**")</f>
        <v>**field missing**</v>
      </c>
      <c r="G659" s="308" t="str">
        <f>IFERROR(__xludf.DUMMYFUNCTION("""COMPUTED_VALUE"""),"**FIELD MISSING**")</f>
        <v>**FIELD MISSING**</v>
      </c>
      <c r="H659" s="308"/>
      <c r="I659" s="317"/>
      <c r="J659" s="317"/>
      <c r="K659" s="317"/>
      <c r="L659" s="308"/>
      <c r="M659" s="308"/>
      <c r="N659" s="308"/>
      <c r="O659" s="308"/>
      <c r="P659" s="308"/>
      <c r="Q659" s="302"/>
      <c r="R659" s="302"/>
      <c r="S659" s="302"/>
      <c r="T659" s="302"/>
      <c r="U659" s="302"/>
      <c r="V659" s="302"/>
      <c r="W659" s="302"/>
      <c r="X659" s="302"/>
      <c r="Y659" s="302"/>
      <c r="Z659" s="302"/>
      <c r="AA659" s="302"/>
      <c r="AB659" s="302"/>
      <c r="AC659" s="302"/>
      <c r="AD659" s="302"/>
      <c r="AE659" s="302"/>
      <c r="AF659" s="302"/>
      <c r="AG659" s="302"/>
      <c r="AH659" s="302"/>
      <c r="AI659" s="329"/>
      <c r="AJ659" s="302"/>
      <c r="AK659" s="302"/>
      <c r="AL659" s="302"/>
      <c r="AM659" s="302"/>
      <c r="AN659" s="302"/>
      <c r="AO659" s="302"/>
      <c r="AP659" s="302"/>
      <c r="AQ659" s="302"/>
      <c r="AR659" s="302"/>
      <c r="AS659" s="302"/>
      <c r="AT659" s="302"/>
      <c r="AU659" s="302"/>
      <c r="AV659" s="302"/>
      <c r="AW659" s="302"/>
      <c r="AX659" s="302"/>
      <c r="AY659" s="302"/>
      <c r="AZ659" s="302"/>
      <c r="BA659" s="302"/>
    </row>
    <row r="660">
      <c r="A660" s="328"/>
      <c r="B660" s="328"/>
      <c r="C660" s="328"/>
      <c r="D660" s="51" t="b">
        <v>1</v>
      </c>
      <c r="E660" s="308"/>
      <c r="F660" s="308" t="str">
        <f>IFERROR(__xludf.DUMMYFUNCTION("""COMPUTED_VALUE"""),"**field missing**")</f>
        <v>**field missing**</v>
      </c>
      <c r="G660" s="308" t="str">
        <f>IFERROR(__xludf.DUMMYFUNCTION("""COMPUTED_VALUE"""),"**FIELD MISSING**")</f>
        <v>**FIELD MISSING**</v>
      </c>
      <c r="H660" s="308"/>
      <c r="I660" s="317"/>
      <c r="J660" s="317"/>
      <c r="K660" s="317"/>
      <c r="L660" s="308"/>
      <c r="M660" s="308"/>
      <c r="N660" s="308"/>
      <c r="O660" s="308"/>
      <c r="P660" s="308"/>
      <c r="Q660" s="302"/>
      <c r="R660" s="302"/>
      <c r="S660" s="302"/>
      <c r="T660" s="302"/>
      <c r="U660" s="302"/>
      <c r="V660" s="302"/>
      <c r="W660" s="302"/>
      <c r="X660" s="302"/>
      <c r="Y660" s="302"/>
      <c r="Z660" s="302"/>
      <c r="AA660" s="302"/>
      <c r="AB660" s="302"/>
      <c r="AC660" s="302"/>
      <c r="AD660" s="302"/>
      <c r="AE660" s="302"/>
      <c r="AF660" s="302"/>
      <c r="AG660" s="302"/>
      <c r="AH660" s="302"/>
      <c r="AI660" s="329"/>
      <c r="AJ660" s="302"/>
      <c r="AK660" s="302"/>
      <c r="AL660" s="302"/>
      <c r="AM660" s="302"/>
      <c r="AN660" s="302"/>
      <c r="AO660" s="302"/>
      <c r="AP660" s="302"/>
      <c r="AQ660" s="302"/>
      <c r="AR660" s="302"/>
      <c r="AS660" s="302"/>
      <c r="AT660" s="302"/>
      <c r="AU660" s="302"/>
      <c r="AV660" s="302"/>
      <c r="AW660" s="302"/>
      <c r="AX660" s="302"/>
      <c r="AY660" s="302"/>
      <c r="AZ660" s="302"/>
      <c r="BA660" s="302"/>
    </row>
    <row r="661">
      <c r="A661" s="328"/>
      <c r="B661" s="328"/>
      <c r="C661" s="328"/>
      <c r="D661" s="51" t="b">
        <v>1</v>
      </c>
      <c r="E661" s="308"/>
      <c r="F661" s="308" t="str">
        <f>IFERROR(__xludf.DUMMYFUNCTION("""COMPUTED_VALUE"""),"**field missing**")</f>
        <v>**field missing**</v>
      </c>
      <c r="G661" s="308" t="str">
        <f>IFERROR(__xludf.DUMMYFUNCTION("""COMPUTED_VALUE"""),"**FIELD MISSING**")</f>
        <v>**FIELD MISSING**</v>
      </c>
      <c r="H661" s="308"/>
      <c r="I661" s="317"/>
      <c r="J661" s="317"/>
      <c r="K661" s="317"/>
      <c r="L661" s="308"/>
      <c r="M661" s="308"/>
      <c r="N661" s="308"/>
      <c r="O661" s="308"/>
      <c r="P661" s="308"/>
      <c r="Q661" s="302"/>
      <c r="R661" s="302"/>
      <c r="S661" s="302"/>
      <c r="T661" s="302"/>
      <c r="U661" s="302"/>
      <c r="V661" s="302"/>
      <c r="W661" s="302"/>
      <c r="X661" s="302"/>
      <c r="Y661" s="302"/>
      <c r="Z661" s="302"/>
      <c r="AA661" s="302"/>
      <c r="AB661" s="302"/>
      <c r="AC661" s="302"/>
      <c r="AD661" s="302"/>
      <c r="AE661" s="302"/>
      <c r="AF661" s="302"/>
      <c r="AG661" s="302"/>
      <c r="AH661" s="302"/>
      <c r="AI661" s="329"/>
      <c r="AJ661" s="302"/>
      <c r="AK661" s="302"/>
      <c r="AL661" s="302"/>
      <c r="AM661" s="302"/>
      <c r="AN661" s="302"/>
      <c r="AO661" s="302"/>
      <c r="AP661" s="302"/>
      <c r="AQ661" s="302"/>
      <c r="AR661" s="302"/>
      <c r="AS661" s="302"/>
      <c r="AT661" s="302"/>
      <c r="AU661" s="302"/>
      <c r="AV661" s="302"/>
      <c r="AW661" s="302"/>
      <c r="AX661" s="302"/>
      <c r="AY661" s="302"/>
      <c r="AZ661" s="302"/>
      <c r="BA661" s="302"/>
    </row>
    <row r="662">
      <c r="A662" s="328"/>
      <c r="B662" s="328"/>
      <c r="C662" s="328"/>
      <c r="D662" s="51" t="b">
        <v>1</v>
      </c>
      <c r="E662" s="308"/>
      <c r="F662" s="308" t="str">
        <f>IFERROR(__xludf.DUMMYFUNCTION("""COMPUTED_VALUE"""),"**field missing**")</f>
        <v>**field missing**</v>
      </c>
      <c r="G662" s="308" t="str">
        <f>IFERROR(__xludf.DUMMYFUNCTION("""COMPUTED_VALUE"""),"**FIELD MISSING**")</f>
        <v>**FIELD MISSING**</v>
      </c>
      <c r="H662" s="308"/>
      <c r="I662" s="317"/>
      <c r="J662" s="317"/>
      <c r="K662" s="317"/>
      <c r="L662" s="308"/>
      <c r="M662" s="308"/>
      <c r="N662" s="308"/>
      <c r="O662" s="308"/>
      <c r="P662" s="308"/>
      <c r="Q662" s="302"/>
      <c r="R662" s="302"/>
      <c r="S662" s="302"/>
      <c r="T662" s="302"/>
      <c r="U662" s="302"/>
      <c r="V662" s="302"/>
      <c r="W662" s="302"/>
      <c r="X662" s="302"/>
      <c r="Y662" s="302"/>
      <c r="Z662" s="302"/>
      <c r="AA662" s="302"/>
      <c r="AB662" s="302"/>
      <c r="AC662" s="302"/>
      <c r="AD662" s="302"/>
      <c r="AE662" s="302"/>
      <c r="AF662" s="302"/>
      <c r="AG662" s="302"/>
      <c r="AH662" s="302"/>
      <c r="AI662" s="329"/>
      <c r="AJ662" s="302"/>
      <c r="AK662" s="302"/>
      <c r="AL662" s="302"/>
      <c r="AM662" s="302"/>
      <c r="AN662" s="302"/>
      <c r="AO662" s="302"/>
      <c r="AP662" s="302"/>
      <c r="AQ662" s="302"/>
      <c r="AR662" s="302"/>
      <c r="AS662" s="302"/>
      <c r="AT662" s="302"/>
      <c r="AU662" s="302"/>
      <c r="AV662" s="302"/>
      <c r="AW662" s="302"/>
      <c r="AX662" s="302"/>
      <c r="AY662" s="302"/>
      <c r="AZ662" s="302"/>
      <c r="BA662" s="302"/>
    </row>
    <row r="663">
      <c r="A663" s="328"/>
      <c r="B663" s="328"/>
      <c r="C663" s="328"/>
      <c r="D663" s="51" t="b">
        <v>1</v>
      </c>
      <c r="E663" s="308"/>
      <c r="F663" s="308" t="str">
        <f>IFERROR(__xludf.DUMMYFUNCTION("""COMPUTED_VALUE"""),"**field missing**")</f>
        <v>**field missing**</v>
      </c>
      <c r="G663" s="308" t="str">
        <f>IFERROR(__xludf.DUMMYFUNCTION("""COMPUTED_VALUE"""),"**FIELD MISSING**")</f>
        <v>**FIELD MISSING**</v>
      </c>
      <c r="H663" s="308"/>
      <c r="I663" s="317"/>
      <c r="J663" s="317"/>
      <c r="K663" s="317"/>
      <c r="L663" s="308"/>
      <c r="M663" s="308"/>
      <c r="N663" s="308"/>
      <c r="O663" s="308"/>
      <c r="P663" s="308"/>
      <c r="Q663" s="302"/>
      <c r="R663" s="302"/>
      <c r="S663" s="302"/>
      <c r="T663" s="302"/>
      <c r="U663" s="302"/>
      <c r="V663" s="302"/>
      <c r="W663" s="302"/>
      <c r="X663" s="302"/>
      <c r="Y663" s="302"/>
      <c r="Z663" s="302"/>
      <c r="AA663" s="302"/>
      <c r="AB663" s="302"/>
      <c r="AC663" s="302"/>
      <c r="AD663" s="302"/>
      <c r="AE663" s="302"/>
      <c r="AF663" s="302"/>
      <c r="AG663" s="302"/>
      <c r="AH663" s="302"/>
      <c r="AI663" s="329"/>
      <c r="AJ663" s="302"/>
      <c r="AK663" s="302"/>
      <c r="AL663" s="302"/>
      <c r="AM663" s="302"/>
      <c r="AN663" s="302"/>
      <c r="AO663" s="302"/>
      <c r="AP663" s="302"/>
      <c r="AQ663" s="302"/>
      <c r="AR663" s="302"/>
      <c r="AS663" s="302"/>
      <c r="AT663" s="302"/>
      <c r="AU663" s="302"/>
      <c r="AV663" s="302"/>
      <c r="AW663" s="302"/>
      <c r="AX663" s="302"/>
      <c r="AY663" s="302"/>
      <c r="AZ663" s="302"/>
      <c r="BA663" s="302"/>
    </row>
    <row r="664">
      <c r="A664" s="328"/>
      <c r="B664" s="328"/>
      <c r="C664" s="328"/>
      <c r="D664" s="51" t="b">
        <v>1</v>
      </c>
      <c r="E664" s="308"/>
      <c r="F664" s="308" t="str">
        <f>IFERROR(__xludf.DUMMYFUNCTION("""COMPUTED_VALUE"""),"**field missing**")</f>
        <v>**field missing**</v>
      </c>
      <c r="G664" s="308" t="str">
        <f>IFERROR(__xludf.DUMMYFUNCTION("""COMPUTED_VALUE"""),"**FIELD MISSING**")</f>
        <v>**FIELD MISSING**</v>
      </c>
      <c r="H664" s="308"/>
      <c r="I664" s="317"/>
      <c r="J664" s="317"/>
      <c r="K664" s="317"/>
      <c r="L664" s="308"/>
      <c r="M664" s="308"/>
      <c r="N664" s="308"/>
      <c r="O664" s="308"/>
      <c r="P664" s="308"/>
      <c r="Q664" s="302"/>
      <c r="R664" s="302"/>
      <c r="S664" s="302"/>
      <c r="T664" s="302"/>
      <c r="U664" s="302"/>
      <c r="V664" s="302"/>
      <c r="W664" s="302"/>
      <c r="X664" s="302"/>
      <c r="Y664" s="302"/>
      <c r="Z664" s="302"/>
      <c r="AA664" s="302"/>
      <c r="AB664" s="302"/>
      <c r="AC664" s="302"/>
      <c r="AD664" s="302"/>
      <c r="AE664" s="302"/>
      <c r="AF664" s="302"/>
      <c r="AG664" s="302"/>
      <c r="AH664" s="302"/>
      <c r="AI664" s="329"/>
      <c r="AJ664" s="302"/>
      <c r="AK664" s="302"/>
      <c r="AL664" s="302"/>
      <c r="AM664" s="302"/>
      <c r="AN664" s="302"/>
      <c r="AO664" s="302"/>
      <c r="AP664" s="302"/>
      <c r="AQ664" s="302"/>
      <c r="AR664" s="302"/>
      <c r="AS664" s="302"/>
      <c r="AT664" s="302"/>
      <c r="AU664" s="302"/>
      <c r="AV664" s="302"/>
      <c r="AW664" s="302"/>
      <c r="AX664" s="302"/>
      <c r="AY664" s="302"/>
      <c r="AZ664" s="302"/>
      <c r="BA664" s="302"/>
    </row>
    <row r="665">
      <c r="A665" s="328"/>
      <c r="B665" s="328"/>
      <c r="C665" s="328"/>
      <c r="D665" s="51" t="b">
        <v>1</v>
      </c>
      <c r="E665" s="308"/>
      <c r="F665" s="308" t="str">
        <f>IFERROR(__xludf.DUMMYFUNCTION("""COMPUTED_VALUE"""),"**field missing**")</f>
        <v>**field missing**</v>
      </c>
      <c r="G665" s="308" t="str">
        <f>IFERROR(__xludf.DUMMYFUNCTION("""COMPUTED_VALUE"""),"**FIELD MISSING**")</f>
        <v>**FIELD MISSING**</v>
      </c>
      <c r="H665" s="308"/>
      <c r="I665" s="317"/>
      <c r="J665" s="317"/>
      <c r="K665" s="317"/>
      <c r="L665" s="308"/>
      <c r="M665" s="308"/>
      <c r="N665" s="308"/>
      <c r="O665" s="308"/>
      <c r="P665" s="308"/>
      <c r="Q665" s="302"/>
      <c r="R665" s="302"/>
      <c r="S665" s="302"/>
      <c r="T665" s="302"/>
      <c r="U665" s="302"/>
      <c r="V665" s="302"/>
      <c r="W665" s="302"/>
      <c r="X665" s="302"/>
      <c r="Y665" s="302"/>
      <c r="Z665" s="302"/>
      <c r="AA665" s="302"/>
      <c r="AB665" s="302"/>
      <c r="AC665" s="302"/>
      <c r="AD665" s="302"/>
      <c r="AE665" s="302"/>
      <c r="AF665" s="302"/>
      <c r="AG665" s="302"/>
      <c r="AH665" s="302"/>
      <c r="AI665" s="329"/>
      <c r="AJ665" s="302"/>
      <c r="AK665" s="302"/>
      <c r="AL665" s="302"/>
      <c r="AM665" s="302"/>
      <c r="AN665" s="302"/>
      <c r="AO665" s="302"/>
      <c r="AP665" s="302"/>
      <c r="AQ665" s="302"/>
      <c r="AR665" s="302"/>
      <c r="AS665" s="302"/>
      <c r="AT665" s="302"/>
      <c r="AU665" s="302"/>
      <c r="AV665" s="302"/>
      <c r="AW665" s="302"/>
      <c r="AX665" s="302"/>
      <c r="AY665" s="302"/>
      <c r="AZ665" s="302"/>
      <c r="BA665" s="302"/>
    </row>
    <row r="666">
      <c r="A666" s="328"/>
      <c r="B666" s="328"/>
      <c r="C666" s="328"/>
      <c r="D666" s="51" t="b">
        <v>1</v>
      </c>
      <c r="E666" s="308"/>
      <c r="F666" s="308" t="str">
        <f>IFERROR(__xludf.DUMMYFUNCTION("""COMPUTED_VALUE"""),"**field missing**")</f>
        <v>**field missing**</v>
      </c>
      <c r="G666" s="308" t="str">
        <f>IFERROR(__xludf.DUMMYFUNCTION("""COMPUTED_VALUE"""),"**FIELD MISSING**")</f>
        <v>**FIELD MISSING**</v>
      </c>
      <c r="H666" s="308"/>
      <c r="I666" s="317"/>
      <c r="J666" s="317"/>
      <c r="K666" s="317"/>
      <c r="L666" s="308"/>
      <c r="M666" s="308"/>
      <c r="N666" s="308"/>
      <c r="O666" s="308"/>
      <c r="P666" s="308"/>
      <c r="Q666" s="302"/>
      <c r="R666" s="302"/>
      <c r="S666" s="302"/>
      <c r="T666" s="302"/>
      <c r="U666" s="302"/>
      <c r="V666" s="302"/>
      <c r="W666" s="302"/>
      <c r="X666" s="302"/>
      <c r="Y666" s="302"/>
      <c r="Z666" s="302"/>
      <c r="AA666" s="302"/>
      <c r="AB666" s="302"/>
      <c r="AC666" s="302"/>
      <c r="AD666" s="302"/>
      <c r="AE666" s="302"/>
      <c r="AF666" s="302"/>
      <c r="AG666" s="302"/>
      <c r="AH666" s="302"/>
      <c r="AI666" s="329"/>
      <c r="AJ666" s="302"/>
      <c r="AK666" s="302"/>
      <c r="AL666" s="302"/>
      <c r="AM666" s="302"/>
      <c r="AN666" s="302"/>
      <c r="AO666" s="302"/>
      <c r="AP666" s="302"/>
      <c r="AQ666" s="302"/>
      <c r="AR666" s="302"/>
      <c r="AS666" s="302"/>
      <c r="AT666" s="302"/>
      <c r="AU666" s="302"/>
      <c r="AV666" s="302"/>
      <c r="AW666" s="302"/>
      <c r="AX666" s="302"/>
      <c r="AY666" s="302"/>
      <c r="AZ666" s="302"/>
      <c r="BA666" s="302"/>
    </row>
    <row r="667">
      <c r="A667" s="328"/>
      <c r="B667" s="328"/>
      <c r="C667" s="328"/>
      <c r="D667" s="51" t="b">
        <v>1</v>
      </c>
      <c r="E667" s="308"/>
      <c r="F667" s="308" t="str">
        <f>IFERROR(__xludf.DUMMYFUNCTION("""COMPUTED_VALUE"""),"**field missing**")</f>
        <v>**field missing**</v>
      </c>
      <c r="G667" s="308" t="str">
        <f>IFERROR(__xludf.DUMMYFUNCTION("""COMPUTED_VALUE"""),"**FIELD MISSING**")</f>
        <v>**FIELD MISSING**</v>
      </c>
      <c r="H667" s="308"/>
      <c r="I667" s="317"/>
      <c r="J667" s="317"/>
      <c r="K667" s="317"/>
      <c r="L667" s="308"/>
      <c r="M667" s="308"/>
      <c r="N667" s="308"/>
      <c r="O667" s="308"/>
      <c r="P667" s="308"/>
      <c r="Q667" s="302"/>
      <c r="R667" s="302"/>
      <c r="S667" s="302"/>
      <c r="T667" s="302"/>
      <c r="U667" s="302"/>
      <c r="V667" s="302"/>
      <c r="W667" s="302"/>
      <c r="X667" s="302"/>
      <c r="Y667" s="302"/>
      <c r="Z667" s="302"/>
      <c r="AA667" s="302"/>
      <c r="AB667" s="302"/>
      <c r="AC667" s="302"/>
      <c r="AD667" s="302"/>
      <c r="AE667" s="302"/>
      <c r="AF667" s="302"/>
      <c r="AG667" s="302"/>
      <c r="AH667" s="302"/>
      <c r="AI667" s="329"/>
      <c r="AJ667" s="302"/>
      <c r="AK667" s="302"/>
      <c r="AL667" s="302"/>
      <c r="AM667" s="302"/>
      <c r="AN667" s="302"/>
      <c r="AO667" s="302"/>
      <c r="AP667" s="302"/>
      <c r="AQ667" s="302"/>
      <c r="AR667" s="302"/>
      <c r="AS667" s="302"/>
      <c r="AT667" s="302"/>
      <c r="AU667" s="302"/>
      <c r="AV667" s="302"/>
      <c r="AW667" s="302"/>
      <c r="AX667" s="302"/>
      <c r="AY667" s="302"/>
      <c r="AZ667" s="302"/>
      <c r="BA667" s="302"/>
    </row>
    <row r="668">
      <c r="A668" s="328"/>
      <c r="B668" s="328"/>
      <c r="C668" s="328"/>
      <c r="D668" s="51" t="b">
        <v>1</v>
      </c>
      <c r="E668" s="308"/>
      <c r="F668" s="308" t="str">
        <f>IFERROR(__xludf.DUMMYFUNCTION("""COMPUTED_VALUE"""),"**field missing**")</f>
        <v>**field missing**</v>
      </c>
      <c r="G668" s="308" t="str">
        <f>IFERROR(__xludf.DUMMYFUNCTION("""COMPUTED_VALUE"""),"**FIELD MISSING**")</f>
        <v>**FIELD MISSING**</v>
      </c>
      <c r="H668" s="308"/>
      <c r="I668" s="317"/>
      <c r="J668" s="317"/>
      <c r="K668" s="317"/>
      <c r="L668" s="308"/>
      <c r="M668" s="308"/>
      <c r="N668" s="308"/>
      <c r="O668" s="308"/>
      <c r="P668" s="308"/>
      <c r="Q668" s="302"/>
      <c r="R668" s="302"/>
      <c r="S668" s="302"/>
      <c r="T668" s="302"/>
      <c r="U668" s="302"/>
      <c r="V668" s="302"/>
      <c r="W668" s="302"/>
      <c r="X668" s="302"/>
      <c r="Y668" s="302"/>
      <c r="Z668" s="302"/>
      <c r="AA668" s="302"/>
      <c r="AB668" s="302"/>
      <c r="AC668" s="302"/>
      <c r="AD668" s="302"/>
      <c r="AE668" s="302"/>
      <c r="AF668" s="302"/>
      <c r="AG668" s="302"/>
      <c r="AH668" s="302"/>
      <c r="AI668" s="329"/>
      <c r="AJ668" s="302"/>
      <c r="AK668" s="302"/>
      <c r="AL668" s="302"/>
      <c r="AM668" s="302"/>
      <c r="AN668" s="302"/>
      <c r="AO668" s="302"/>
      <c r="AP668" s="302"/>
      <c r="AQ668" s="302"/>
      <c r="AR668" s="302"/>
      <c r="AS668" s="302"/>
      <c r="AT668" s="302"/>
      <c r="AU668" s="302"/>
      <c r="AV668" s="302"/>
      <c r="AW668" s="302"/>
      <c r="AX668" s="302"/>
      <c r="AY668" s="302"/>
      <c r="AZ668" s="302"/>
      <c r="BA668" s="302"/>
    </row>
    <row r="669">
      <c r="A669" s="328"/>
      <c r="B669" s="328"/>
      <c r="C669" s="328"/>
      <c r="D669" s="51" t="b">
        <v>1</v>
      </c>
      <c r="E669" s="308"/>
      <c r="F669" s="308" t="str">
        <f>IFERROR(__xludf.DUMMYFUNCTION("""COMPUTED_VALUE"""),"**field missing**")</f>
        <v>**field missing**</v>
      </c>
      <c r="G669" s="308" t="str">
        <f>IFERROR(__xludf.DUMMYFUNCTION("""COMPUTED_VALUE"""),"**FIELD MISSING**")</f>
        <v>**FIELD MISSING**</v>
      </c>
      <c r="H669" s="308"/>
      <c r="I669" s="317"/>
      <c r="J669" s="317"/>
      <c r="K669" s="317"/>
      <c r="L669" s="308"/>
      <c r="M669" s="308"/>
      <c r="N669" s="308"/>
      <c r="O669" s="308"/>
      <c r="P669" s="308"/>
      <c r="Q669" s="302"/>
      <c r="R669" s="302"/>
      <c r="S669" s="302"/>
      <c r="T669" s="302"/>
      <c r="U669" s="302"/>
      <c r="V669" s="302"/>
      <c r="W669" s="302"/>
      <c r="X669" s="302"/>
      <c r="Y669" s="302"/>
      <c r="Z669" s="302"/>
      <c r="AA669" s="302"/>
      <c r="AB669" s="302"/>
      <c r="AC669" s="302"/>
      <c r="AD669" s="302"/>
      <c r="AE669" s="302"/>
      <c r="AF669" s="302"/>
      <c r="AG669" s="302"/>
      <c r="AH669" s="302"/>
      <c r="AI669" s="329"/>
      <c r="AJ669" s="302"/>
      <c r="AK669" s="302"/>
      <c r="AL669" s="302"/>
      <c r="AM669" s="302"/>
      <c r="AN669" s="302"/>
      <c r="AO669" s="302"/>
      <c r="AP669" s="302"/>
      <c r="AQ669" s="302"/>
      <c r="AR669" s="302"/>
      <c r="AS669" s="302"/>
      <c r="AT669" s="302"/>
      <c r="AU669" s="302"/>
      <c r="AV669" s="302"/>
      <c r="AW669" s="302"/>
      <c r="AX669" s="302"/>
      <c r="AY669" s="302"/>
      <c r="AZ669" s="302"/>
      <c r="BA669" s="302"/>
    </row>
    <row r="670">
      <c r="A670" s="328"/>
      <c r="B670" s="328"/>
      <c r="C670" s="328"/>
      <c r="D670" s="51" t="b">
        <v>1</v>
      </c>
      <c r="E670" s="308"/>
      <c r="F670" s="308" t="str">
        <f>IFERROR(__xludf.DUMMYFUNCTION("""COMPUTED_VALUE"""),"**field missing**")</f>
        <v>**field missing**</v>
      </c>
      <c r="G670" s="308" t="str">
        <f>IFERROR(__xludf.DUMMYFUNCTION("""COMPUTED_VALUE"""),"**FIELD MISSING**")</f>
        <v>**FIELD MISSING**</v>
      </c>
      <c r="H670" s="308"/>
      <c r="I670" s="317"/>
      <c r="J670" s="317"/>
      <c r="K670" s="317"/>
      <c r="L670" s="308"/>
      <c r="M670" s="308"/>
      <c r="N670" s="308"/>
      <c r="O670" s="308"/>
      <c r="P670" s="308"/>
      <c r="Q670" s="302"/>
      <c r="R670" s="302"/>
      <c r="S670" s="302"/>
      <c r="T670" s="302"/>
      <c r="U670" s="302"/>
      <c r="V670" s="302"/>
      <c r="W670" s="302"/>
      <c r="X670" s="302"/>
      <c r="Y670" s="302"/>
      <c r="Z670" s="302"/>
      <c r="AA670" s="302"/>
      <c r="AB670" s="302"/>
      <c r="AC670" s="302"/>
      <c r="AD670" s="302"/>
      <c r="AE670" s="302"/>
      <c r="AF670" s="302"/>
      <c r="AG670" s="302"/>
      <c r="AH670" s="302"/>
      <c r="AI670" s="329"/>
      <c r="AJ670" s="302"/>
      <c r="AK670" s="302"/>
      <c r="AL670" s="302"/>
      <c r="AM670" s="302"/>
      <c r="AN670" s="302"/>
      <c r="AO670" s="302"/>
      <c r="AP670" s="302"/>
      <c r="AQ670" s="302"/>
      <c r="AR670" s="302"/>
      <c r="AS670" s="302"/>
      <c r="AT670" s="302"/>
      <c r="AU670" s="302"/>
      <c r="AV670" s="302"/>
      <c r="AW670" s="302"/>
      <c r="AX670" s="302"/>
      <c r="AY670" s="302"/>
      <c r="AZ670" s="302"/>
      <c r="BA670" s="302"/>
    </row>
    <row r="671">
      <c r="A671" s="328"/>
      <c r="B671" s="328"/>
      <c r="C671" s="328"/>
      <c r="D671" s="51" t="b">
        <v>1</v>
      </c>
      <c r="E671" s="308"/>
      <c r="F671" s="308" t="str">
        <f>IFERROR(__xludf.DUMMYFUNCTION("""COMPUTED_VALUE"""),"**field missing**")</f>
        <v>**field missing**</v>
      </c>
      <c r="G671" s="308" t="str">
        <f>IFERROR(__xludf.DUMMYFUNCTION("""COMPUTED_VALUE"""),"**FIELD MISSING**")</f>
        <v>**FIELD MISSING**</v>
      </c>
      <c r="H671" s="308"/>
      <c r="I671" s="317"/>
      <c r="J671" s="317"/>
      <c r="K671" s="317"/>
      <c r="L671" s="308"/>
      <c r="M671" s="308"/>
      <c r="N671" s="308"/>
      <c r="O671" s="308"/>
      <c r="P671" s="308"/>
      <c r="Q671" s="302"/>
      <c r="R671" s="302"/>
      <c r="S671" s="302"/>
      <c r="T671" s="302"/>
      <c r="U671" s="302"/>
      <c r="V671" s="302"/>
      <c r="W671" s="302"/>
      <c r="X671" s="302"/>
      <c r="Y671" s="302"/>
      <c r="Z671" s="302"/>
      <c r="AA671" s="302"/>
      <c r="AB671" s="302"/>
      <c r="AC671" s="302"/>
      <c r="AD671" s="302"/>
      <c r="AE671" s="302"/>
      <c r="AF671" s="302"/>
      <c r="AG671" s="302"/>
      <c r="AH671" s="302"/>
      <c r="AI671" s="329"/>
      <c r="AJ671" s="302"/>
      <c r="AK671" s="302"/>
      <c r="AL671" s="302"/>
      <c r="AM671" s="302"/>
      <c r="AN671" s="302"/>
      <c r="AO671" s="302"/>
      <c r="AP671" s="302"/>
      <c r="AQ671" s="302"/>
      <c r="AR671" s="302"/>
      <c r="AS671" s="302"/>
      <c r="AT671" s="302"/>
      <c r="AU671" s="302"/>
      <c r="AV671" s="302"/>
      <c r="AW671" s="302"/>
      <c r="AX671" s="302"/>
      <c r="AY671" s="302"/>
      <c r="AZ671" s="302"/>
      <c r="BA671" s="302"/>
    </row>
    <row r="672">
      <c r="A672" s="328"/>
      <c r="B672" s="328"/>
      <c r="C672" s="328"/>
      <c r="D672" s="51" t="b">
        <v>1</v>
      </c>
      <c r="E672" s="308"/>
      <c r="F672" s="308" t="str">
        <f>IFERROR(__xludf.DUMMYFUNCTION("""COMPUTED_VALUE"""),"**field missing**")</f>
        <v>**field missing**</v>
      </c>
      <c r="G672" s="308" t="str">
        <f>IFERROR(__xludf.DUMMYFUNCTION("""COMPUTED_VALUE"""),"**FIELD MISSING**")</f>
        <v>**FIELD MISSING**</v>
      </c>
      <c r="H672" s="308"/>
      <c r="I672" s="317"/>
      <c r="J672" s="317"/>
      <c r="K672" s="317"/>
      <c r="L672" s="308"/>
      <c r="M672" s="308"/>
      <c r="N672" s="308"/>
      <c r="O672" s="308"/>
      <c r="P672" s="308"/>
      <c r="Q672" s="302"/>
      <c r="R672" s="302"/>
      <c r="S672" s="302"/>
      <c r="T672" s="302"/>
      <c r="U672" s="302"/>
      <c r="V672" s="302"/>
      <c r="W672" s="302"/>
      <c r="X672" s="302"/>
      <c r="Y672" s="302"/>
      <c r="Z672" s="302"/>
      <c r="AA672" s="302"/>
      <c r="AB672" s="302"/>
      <c r="AC672" s="302"/>
      <c r="AD672" s="302"/>
      <c r="AE672" s="302"/>
      <c r="AF672" s="302"/>
      <c r="AG672" s="302"/>
      <c r="AH672" s="302"/>
      <c r="AI672" s="329"/>
      <c r="AJ672" s="302"/>
      <c r="AK672" s="302"/>
      <c r="AL672" s="302"/>
      <c r="AM672" s="302"/>
      <c r="AN672" s="302"/>
      <c r="AO672" s="302"/>
      <c r="AP672" s="302"/>
      <c r="AQ672" s="302"/>
      <c r="AR672" s="302"/>
      <c r="AS672" s="302"/>
      <c r="AT672" s="302"/>
      <c r="AU672" s="302"/>
      <c r="AV672" s="302"/>
      <c r="AW672" s="302"/>
      <c r="AX672" s="302"/>
      <c r="AY672" s="302"/>
      <c r="AZ672" s="302"/>
      <c r="BA672" s="302"/>
    </row>
    <row r="673">
      <c r="A673" s="328"/>
      <c r="B673" s="328"/>
      <c r="C673" s="328"/>
      <c r="D673" s="51" t="b">
        <v>1</v>
      </c>
      <c r="E673" s="308"/>
      <c r="F673" s="308" t="str">
        <f>IFERROR(__xludf.DUMMYFUNCTION("""COMPUTED_VALUE"""),"**field missing**")</f>
        <v>**field missing**</v>
      </c>
      <c r="G673" s="308" t="str">
        <f>IFERROR(__xludf.DUMMYFUNCTION("""COMPUTED_VALUE"""),"**FIELD MISSING**")</f>
        <v>**FIELD MISSING**</v>
      </c>
      <c r="H673" s="308"/>
      <c r="I673" s="317"/>
      <c r="J673" s="317"/>
      <c r="K673" s="317"/>
      <c r="L673" s="308"/>
      <c r="M673" s="308"/>
      <c r="N673" s="308"/>
      <c r="O673" s="308"/>
      <c r="P673" s="308"/>
      <c r="Q673" s="302"/>
      <c r="R673" s="302"/>
      <c r="S673" s="302"/>
      <c r="T673" s="302"/>
      <c r="U673" s="302"/>
      <c r="V673" s="302"/>
      <c r="W673" s="302"/>
      <c r="X673" s="302"/>
      <c r="Y673" s="302"/>
      <c r="Z673" s="302"/>
      <c r="AA673" s="302"/>
      <c r="AB673" s="302"/>
      <c r="AC673" s="302"/>
      <c r="AD673" s="302"/>
      <c r="AE673" s="302"/>
      <c r="AF673" s="302"/>
      <c r="AG673" s="302"/>
      <c r="AH673" s="302"/>
      <c r="AI673" s="329"/>
      <c r="AJ673" s="302"/>
      <c r="AK673" s="302"/>
      <c r="AL673" s="302"/>
      <c r="AM673" s="302"/>
      <c r="AN673" s="302"/>
      <c r="AO673" s="302"/>
      <c r="AP673" s="302"/>
      <c r="AQ673" s="302"/>
      <c r="AR673" s="302"/>
      <c r="AS673" s="302"/>
      <c r="AT673" s="302"/>
      <c r="AU673" s="302"/>
      <c r="AV673" s="302"/>
      <c r="AW673" s="302"/>
      <c r="AX673" s="302"/>
      <c r="AY673" s="302"/>
      <c r="AZ673" s="302"/>
      <c r="BA673" s="302"/>
    </row>
    <row r="674">
      <c r="A674" s="328"/>
      <c r="B674" s="328"/>
      <c r="C674" s="328"/>
      <c r="D674" s="51" t="b">
        <v>1</v>
      </c>
      <c r="E674" s="308"/>
      <c r="F674" s="308" t="str">
        <f>IFERROR(__xludf.DUMMYFUNCTION("""COMPUTED_VALUE"""),"**field missing**")</f>
        <v>**field missing**</v>
      </c>
      <c r="G674" s="308" t="str">
        <f>IFERROR(__xludf.DUMMYFUNCTION("""COMPUTED_VALUE"""),"**FIELD MISSING**")</f>
        <v>**FIELD MISSING**</v>
      </c>
      <c r="H674" s="308"/>
      <c r="I674" s="317"/>
      <c r="J674" s="317"/>
      <c r="K674" s="317"/>
      <c r="L674" s="308"/>
      <c r="M674" s="308"/>
      <c r="N674" s="308"/>
      <c r="O674" s="308"/>
      <c r="P674" s="308"/>
      <c r="Q674" s="302"/>
      <c r="R674" s="302"/>
      <c r="S674" s="302"/>
      <c r="T674" s="302"/>
      <c r="U674" s="302"/>
      <c r="V674" s="302"/>
      <c r="W674" s="302"/>
      <c r="X674" s="302"/>
      <c r="Y674" s="302"/>
      <c r="Z674" s="302"/>
      <c r="AA674" s="302"/>
      <c r="AB674" s="302"/>
      <c r="AC674" s="302"/>
      <c r="AD674" s="302"/>
      <c r="AE674" s="302"/>
      <c r="AF674" s="302"/>
      <c r="AG674" s="302"/>
      <c r="AH674" s="302"/>
      <c r="AI674" s="329"/>
      <c r="AJ674" s="302"/>
      <c r="AK674" s="302"/>
      <c r="AL674" s="302"/>
      <c r="AM674" s="302"/>
      <c r="AN674" s="302"/>
      <c r="AO674" s="302"/>
      <c r="AP674" s="302"/>
      <c r="AQ674" s="302"/>
      <c r="AR674" s="302"/>
      <c r="AS674" s="302"/>
      <c r="AT674" s="302"/>
      <c r="AU674" s="302"/>
      <c r="AV674" s="302"/>
      <c r="AW674" s="302"/>
      <c r="AX674" s="302"/>
      <c r="AY674" s="302"/>
      <c r="AZ674" s="302"/>
      <c r="BA674" s="302"/>
    </row>
    <row r="675">
      <c r="A675" s="328"/>
      <c r="B675" s="328"/>
      <c r="C675" s="328"/>
      <c r="D675" s="51" t="b">
        <v>1</v>
      </c>
      <c r="E675" s="308"/>
      <c r="F675" s="308" t="str">
        <f>IFERROR(__xludf.DUMMYFUNCTION("""COMPUTED_VALUE"""),"**field missing**")</f>
        <v>**field missing**</v>
      </c>
      <c r="G675" s="308" t="str">
        <f>IFERROR(__xludf.DUMMYFUNCTION("""COMPUTED_VALUE"""),"**FIELD MISSING**")</f>
        <v>**FIELD MISSING**</v>
      </c>
      <c r="H675" s="308"/>
      <c r="I675" s="317"/>
      <c r="J675" s="317"/>
      <c r="K675" s="317"/>
      <c r="L675" s="308"/>
      <c r="M675" s="308"/>
      <c r="N675" s="308"/>
      <c r="O675" s="308"/>
      <c r="P675" s="308"/>
      <c r="Q675" s="302"/>
      <c r="R675" s="302"/>
      <c r="S675" s="302"/>
      <c r="T675" s="302"/>
      <c r="U675" s="302"/>
      <c r="V675" s="302"/>
      <c r="W675" s="302"/>
      <c r="X675" s="302"/>
      <c r="Y675" s="302"/>
      <c r="Z675" s="302"/>
      <c r="AA675" s="302"/>
      <c r="AB675" s="302"/>
      <c r="AC675" s="302"/>
      <c r="AD675" s="302"/>
      <c r="AE675" s="302"/>
      <c r="AF675" s="302"/>
      <c r="AG675" s="302"/>
      <c r="AH675" s="302"/>
      <c r="AI675" s="329"/>
      <c r="AJ675" s="302"/>
      <c r="AK675" s="302"/>
      <c r="AL675" s="302"/>
      <c r="AM675" s="302"/>
      <c r="AN675" s="302"/>
      <c r="AO675" s="302"/>
      <c r="AP675" s="302"/>
      <c r="AQ675" s="302"/>
      <c r="AR675" s="302"/>
      <c r="AS675" s="302"/>
      <c r="AT675" s="302"/>
      <c r="AU675" s="302"/>
      <c r="AV675" s="302"/>
      <c r="AW675" s="302"/>
      <c r="AX675" s="302"/>
      <c r="AY675" s="302"/>
      <c r="AZ675" s="302"/>
      <c r="BA675" s="302"/>
    </row>
    <row r="676">
      <c r="A676" s="328"/>
      <c r="B676" s="328"/>
      <c r="C676" s="328"/>
      <c r="D676" s="51" t="b">
        <v>1</v>
      </c>
      <c r="E676" s="308"/>
      <c r="F676" s="308" t="str">
        <f>IFERROR(__xludf.DUMMYFUNCTION("""COMPUTED_VALUE"""),"**field missing**")</f>
        <v>**field missing**</v>
      </c>
      <c r="G676" s="308" t="str">
        <f>IFERROR(__xludf.DUMMYFUNCTION("""COMPUTED_VALUE"""),"**FIELD MISSING**")</f>
        <v>**FIELD MISSING**</v>
      </c>
      <c r="H676" s="308"/>
      <c r="I676" s="317"/>
      <c r="J676" s="317"/>
      <c r="K676" s="317"/>
      <c r="L676" s="308"/>
      <c r="M676" s="308"/>
      <c r="N676" s="308"/>
      <c r="O676" s="308"/>
      <c r="P676" s="308"/>
      <c r="Q676" s="302"/>
      <c r="R676" s="302"/>
      <c r="S676" s="302"/>
      <c r="T676" s="302"/>
      <c r="U676" s="302"/>
      <c r="V676" s="302"/>
      <c r="W676" s="302"/>
      <c r="X676" s="302"/>
      <c r="Y676" s="302"/>
      <c r="Z676" s="302"/>
      <c r="AA676" s="302"/>
      <c r="AB676" s="302"/>
      <c r="AC676" s="302"/>
      <c r="AD676" s="302"/>
      <c r="AE676" s="302"/>
      <c r="AF676" s="302"/>
      <c r="AG676" s="302"/>
      <c r="AH676" s="302"/>
      <c r="AI676" s="329"/>
      <c r="AJ676" s="302"/>
      <c r="AK676" s="302"/>
      <c r="AL676" s="302"/>
      <c r="AM676" s="302"/>
      <c r="AN676" s="302"/>
      <c r="AO676" s="302"/>
      <c r="AP676" s="302"/>
      <c r="AQ676" s="302"/>
      <c r="AR676" s="302"/>
      <c r="AS676" s="302"/>
      <c r="AT676" s="302"/>
      <c r="AU676" s="302"/>
      <c r="AV676" s="302"/>
      <c r="AW676" s="302"/>
      <c r="AX676" s="302"/>
      <c r="AY676" s="302"/>
      <c r="AZ676" s="302"/>
      <c r="BA676" s="302"/>
    </row>
    <row r="677">
      <c r="A677" s="328"/>
      <c r="B677" s="328"/>
      <c r="C677" s="328"/>
      <c r="D677" s="51" t="b">
        <v>1</v>
      </c>
      <c r="E677" s="308"/>
      <c r="F677" s="308" t="str">
        <f>IFERROR(__xludf.DUMMYFUNCTION("""COMPUTED_VALUE"""),"**field missing**")</f>
        <v>**field missing**</v>
      </c>
      <c r="G677" s="308" t="str">
        <f>IFERROR(__xludf.DUMMYFUNCTION("""COMPUTED_VALUE"""),"**FIELD MISSING**")</f>
        <v>**FIELD MISSING**</v>
      </c>
      <c r="H677" s="308"/>
      <c r="I677" s="317"/>
      <c r="J677" s="317"/>
      <c r="K677" s="317"/>
      <c r="L677" s="308"/>
      <c r="M677" s="308"/>
      <c r="N677" s="308"/>
      <c r="O677" s="308"/>
      <c r="P677" s="308"/>
      <c r="Q677" s="302"/>
      <c r="R677" s="302"/>
      <c r="S677" s="302"/>
      <c r="T677" s="302"/>
      <c r="U677" s="302"/>
      <c r="V677" s="302"/>
      <c r="W677" s="302"/>
      <c r="X677" s="302"/>
      <c r="Y677" s="302"/>
      <c r="Z677" s="302"/>
      <c r="AA677" s="302"/>
      <c r="AB677" s="302"/>
      <c r="AC677" s="302"/>
      <c r="AD677" s="302"/>
      <c r="AE677" s="302"/>
      <c r="AF677" s="302"/>
      <c r="AG677" s="302"/>
      <c r="AH677" s="302"/>
      <c r="AI677" s="329"/>
      <c r="AJ677" s="302"/>
      <c r="AK677" s="302"/>
      <c r="AL677" s="302"/>
      <c r="AM677" s="302"/>
      <c r="AN677" s="302"/>
      <c r="AO677" s="302"/>
      <c r="AP677" s="302"/>
      <c r="AQ677" s="302"/>
      <c r="AR677" s="302"/>
      <c r="AS677" s="302"/>
      <c r="AT677" s="302"/>
      <c r="AU677" s="302"/>
      <c r="AV677" s="302"/>
      <c r="AW677" s="302"/>
      <c r="AX677" s="302"/>
      <c r="AY677" s="302"/>
      <c r="AZ677" s="302"/>
      <c r="BA677" s="302"/>
    </row>
    <row r="678">
      <c r="A678" s="328"/>
      <c r="B678" s="328"/>
      <c r="C678" s="328"/>
      <c r="D678" s="51" t="b">
        <v>1</v>
      </c>
      <c r="E678" s="308"/>
      <c r="F678" s="308" t="str">
        <f>IFERROR(__xludf.DUMMYFUNCTION("""COMPUTED_VALUE"""),"**field missing**")</f>
        <v>**field missing**</v>
      </c>
      <c r="G678" s="308" t="str">
        <f>IFERROR(__xludf.DUMMYFUNCTION("""COMPUTED_VALUE"""),"**FIELD MISSING**")</f>
        <v>**FIELD MISSING**</v>
      </c>
      <c r="H678" s="308"/>
      <c r="I678" s="317"/>
      <c r="J678" s="317"/>
      <c r="K678" s="317"/>
      <c r="L678" s="308"/>
      <c r="M678" s="308"/>
      <c r="N678" s="308"/>
      <c r="O678" s="308"/>
      <c r="P678" s="308"/>
      <c r="Q678" s="302"/>
      <c r="R678" s="302"/>
      <c r="S678" s="302"/>
      <c r="T678" s="302"/>
      <c r="U678" s="302"/>
      <c r="V678" s="302"/>
      <c r="W678" s="302"/>
      <c r="X678" s="302"/>
      <c r="Y678" s="302"/>
      <c r="Z678" s="302"/>
      <c r="AA678" s="302"/>
      <c r="AB678" s="302"/>
      <c r="AC678" s="302"/>
      <c r="AD678" s="302"/>
      <c r="AE678" s="302"/>
      <c r="AF678" s="302"/>
      <c r="AG678" s="302"/>
      <c r="AH678" s="302"/>
      <c r="AI678" s="329"/>
      <c r="AJ678" s="302"/>
      <c r="AK678" s="302"/>
      <c r="AL678" s="302"/>
      <c r="AM678" s="302"/>
      <c r="AN678" s="302"/>
      <c r="AO678" s="302"/>
      <c r="AP678" s="302"/>
      <c r="AQ678" s="302"/>
      <c r="AR678" s="302"/>
      <c r="AS678" s="302"/>
      <c r="AT678" s="302"/>
      <c r="AU678" s="302"/>
      <c r="AV678" s="302"/>
      <c r="AW678" s="302"/>
      <c r="AX678" s="302"/>
      <c r="AY678" s="302"/>
      <c r="AZ678" s="302"/>
      <c r="BA678" s="302"/>
    </row>
    <row r="679">
      <c r="A679" s="328"/>
      <c r="B679" s="328"/>
      <c r="C679" s="328"/>
      <c r="D679" s="51" t="b">
        <v>1</v>
      </c>
      <c r="E679" s="308"/>
      <c r="F679" s="308" t="str">
        <f>IFERROR(__xludf.DUMMYFUNCTION("""COMPUTED_VALUE"""),"**field missing**")</f>
        <v>**field missing**</v>
      </c>
      <c r="G679" s="308" t="str">
        <f>IFERROR(__xludf.DUMMYFUNCTION("""COMPUTED_VALUE"""),"**FIELD MISSING**")</f>
        <v>**FIELD MISSING**</v>
      </c>
      <c r="H679" s="308"/>
      <c r="I679" s="317"/>
      <c r="J679" s="317"/>
      <c r="K679" s="317"/>
      <c r="L679" s="308"/>
      <c r="M679" s="308"/>
      <c r="N679" s="308"/>
      <c r="O679" s="308"/>
      <c r="P679" s="308"/>
      <c r="Q679" s="302"/>
      <c r="R679" s="302"/>
      <c r="S679" s="302"/>
      <c r="T679" s="302"/>
      <c r="U679" s="302"/>
      <c r="V679" s="302"/>
      <c r="W679" s="302"/>
      <c r="X679" s="302"/>
      <c r="Y679" s="302"/>
      <c r="Z679" s="302"/>
      <c r="AA679" s="302"/>
      <c r="AB679" s="302"/>
      <c r="AC679" s="302"/>
      <c r="AD679" s="302"/>
      <c r="AE679" s="302"/>
      <c r="AF679" s="302"/>
      <c r="AG679" s="302"/>
      <c r="AH679" s="302"/>
      <c r="AI679" s="329"/>
      <c r="AJ679" s="302"/>
      <c r="AK679" s="302"/>
      <c r="AL679" s="302"/>
      <c r="AM679" s="302"/>
      <c r="AN679" s="302"/>
      <c r="AO679" s="302"/>
      <c r="AP679" s="302"/>
      <c r="AQ679" s="302"/>
      <c r="AR679" s="302"/>
      <c r="AS679" s="302"/>
      <c r="AT679" s="302"/>
      <c r="AU679" s="302"/>
      <c r="AV679" s="302"/>
      <c r="AW679" s="302"/>
      <c r="AX679" s="302"/>
      <c r="AY679" s="302"/>
      <c r="AZ679" s="302"/>
      <c r="BA679" s="302"/>
    </row>
    <row r="680">
      <c r="A680" s="328"/>
      <c r="B680" s="328"/>
      <c r="C680" s="328"/>
      <c r="D680" s="51" t="b">
        <v>1</v>
      </c>
      <c r="E680" s="308"/>
      <c r="F680" s="308" t="str">
        <f>IFERROR(__xludf.DUMMYFUNCTION("""COMPUTED_VALUE"""),"**field missing**")</f>
        <v>**field missing**</v>
      </c>
      <c r="G680" s="308" t="str">
        <f>IFERROR(__xludf.DUMMYFUNCTION("""COMPUTED_VALUE"""),"**FIELD MISSING**")</f>
        <v>**FIELD MISSING**</v>
      </c>
      <c r="H680" s="308"/>
      <c r="I680" s="317"/>
      <c r="J680" s="317"/>
      <c r="K680" s="317"/>
      <c r="L680" s="308"/>
      <c r="M680" s="308"/>
      <c r="N680" s="308"/>
      <c r="O680" s="308"/>
      <c r="P680" s="308"/>
      <c r="Q680" s="302"/>
      <c r="R680" s="302"/>
      <c r="S680" s="302"/>
      <c r="T680" s="302"/>
      <c r="U680" s="302"/>
      <c r="V680" s="302"/>
      <c r="W680" s="302"/>
      <c r="X680" s="302"/>
      <c r="Y680" s="302"/>
      <c r="Z680" s="302"/>
      <c r="AA680" s="302"/>
      <c r="AB680" s="302"/>
      <c r="AC680" s="302"/>
      <c r="AD680" s="302"/>
      <c r="AE680" s="302"/>
      <c r="AF680" s="302"/>
      <c r="AG680" s="302"/>
      <c r="AH680" s="302"/>
      <c r="AI680" s="329"/>
      <c r="AJ680" s="302"/>
      <c r="AK680" s="302"/>
      <c r="AL680" s="302"/>
      <c r="AM680" s="302"/>
      <c r="AN680" s="302"/>
      <c r="AO680" s="302"/>
      <c r="AP680" s="302"/>
      <c r="AQ680" s="302"/>
      <c r="AR680" s="302"/>
      <c r="AS680" s="302"/>
      <c r="AT680" s="302"/>
      <c r="AU680" s="302"/>
      <c r="AV680" s="302"/>
      <c r="AW680" s="302"/>
      <c r="AX680" s="302"/>
      <c r="AY680" s="302"/>
      <c r="AZ680" s="302"/>
      <c r="BA680" s="302"/>
    </row>
    <row r="681">
      <c r="A681" s="328"/>
      <c r="B681" s="328"/>
      <c r="C681" s="328"/>
      <c r="D681" s="51" t="b">
        <v>1</v>
      </c>
      <c r="E681" s="308"/>
      <c r="F681" s="308" t="str">
        <f>IFERROR(__xludf.DUMMYFUNCTION("""COMPUTED_VALUE"""),"**field missing**")</f>
        <v>**field missing**</v>
      </c>
      <c r="G681" s="308" t="str">
        <f>IFERROR(__xludf.DUMMYFUNCTION("""COMPUTED_VALUE"""),"**FIELD MISSING**")</f>
        <v>**FIELD MISSING**</v>
      </c>
      <c r="H681" s="308"/>
      <c r="I681" s="317"/>
      <c r="J681" s="317"/>
      <c r="K681" s="317"/>
      <c r="L681" s="308"/>
      <c r="M681" s="308"/>
      <c r="N681" s="308"/>
      <c r="O681" s="308"/>
      <c r="P681" s="308"/>
      <c r="Q681" s="302"/>
      <c r="R681" s="302"/>
      <c r="S681" s="302"/>
      <c r="T681" s="302"/>
      <c r="U681" s="302"/>
      <c r="V681" s="302"/>
      <c r="W681" s="302"/>
      <c r="X681" s="302"/>
      <c r="Y681" s="302"/>
      <c r="Z681" s="302"/>
      <c r="AA681" s="302"/>
      <c r="AB681" s="302"/>
      <c r="AC681" s="302"/>
      <c r="AD681" s="302"/>
      <c r="AE681" s="302"/>
      <c r="AF681" s="302"/>
      <c r="AG681" s="302"/>
      <c r="AH681" s="302"/>
      <c r="AI681" s="329"/>
      <c r="AJ681" s="302"/>
      <c r="AK681" s="302"/>
      <c r="AL681" s="302"/>
      <c r="AM681" s="302"/>
      <c r="AN681" s="302"/>
      <c r="AO681" s="302"/>
      <c r="AP681" s="302"/>
      <c r="AQ681" s="302"/>
      <c r="AR681" s="302"/>
      <c r="AS681" s="302"/>
      <c r="AT681" s="302"/>
      <c r="AU681" s="302"/>
      <c r="AV681" s="302"/>
      <c r="AW681" s="302"/>
      <c r="AX681" s="302"/>
      <c r="AY681" s="302"/>
      <c r="AZ681" s="302"/>
      <c r="BA681" s="302"/>
    </row>
    <row r="682">
      <c r="A682" s="328"/>
      <c r="B682" s="328"/>
      <c r="C682" s="328"/>
      <c r="D682" s="51" t="b">
        <v>1</v>
      </c>
      <c r="E682" s="308"/>
      <c r="F682" s="308" t="str">
        <f>IFERROR(__xludf.DUMMYFUNCTION("""COMPUTED_VALUE"""),"**field missing**")</f>
        <v>**field missing**</v>
      </c>
      <c r="G682" s="308" t="str">
        <f>IFERROR(__xludf.DUMMYFUNCTION("""COMPUTED_VALUE"""),"**FIELD MISSING**")</f>
        <v>**FIELD MISSING**</v>
      </c>
      <c r="H682" s="308"/>
      <c r="I682" s="317"/>
      <c r="J682" s="317"/>
      <c r="K682" s="317"/>
      <c r="L682" s="308"/>
      <c r="M682" s="308"/>
      <c r="N682" s="308"/>
      <c r="O682" s="308"/>
      <c r="P682" s="308"/>
      <c r="Q682" s="302"/>
      <c r="R682" s="302"/>
      <c r="S682" s="302"/>
      <c r="T682" s="302"/>
      <c r="U682" s="302"/>
      <c r="V682" s="302"/>
      <c r="W682" s="302"/>
      <c r="X682" s="302"/>
      <c r="Y682" s="302"/>
      <c r="Z682" s="302"/>
      <c r="AA682" s="302"/>
      <c r="AB682" s="302"/>
      <c r="AC682" s="302"/>
      <c r="AD682" s="302"/>
      <c r="AE682" s="302"/>
      <c r="AF682" s="302"/>
      <c r="AG682" s="302"/>
      <c r="AH682" s="302"/>
      <c r="AI682" s="329"/>
      <c r="AJ682" s="302"/>
      <c r="AK682" s="302"/>
      <c r="AL682" s="302"/>
      <c r="AM682" s="302"/>
      <c r="AN682" s="302"/>
      <c r="AO682" s="302"/>
      <c r="AP682" s="302"/>
      <c r="AQ682" s="302"/>
      <c r="AR682" s="302"/>
      <c r="AS682" s="302"/>
      <c r="AT682" s="302"/>
      <c r="AU682" s="302"/>
      <c r="AV682" s="302"/>
      <c r="AW682" s="302"/>
      <c r="AX682" s="302"/>
      <c r="AY682" s="302"/>
      <c r="AZ682" s="302"/>
      <c r="BA682" s="302"/>
    </row>
    <row r="683">
      <c r="A683" s="328"/>
      <c r="B683" s="328"/>
      <c r="C683" s="328"/>
      <c r="D683" s="51" t="b">
        <v>1</v>
      </c>
      <c r="E683" s="308"/>
      <c r="F683" s="308" t="str">
        <f>IFERROR(__xludf.DUMMYFUNCTION("""COMPUTED_VALUE"""),"**field missing**")</f>
        <v>**field missing**</v>
      </c>
      <c r="G683" s="308" t="str">
        <f>IFERROR(__xludf.DUMMYFUNCTION("""COMPUTED_VALUE"""),"**FIELD MISSING**")</f>
        <v>**FIELD MISSING**</v>
      </c>
      <c r="H683" s="308"/>
      <c r="I683" s="317"/>
      <c r="J683" s="317"/>
      <c r="K683" s="317"/>
      <c r="L683" s="308"/>
      <c r="M683" s="308"/>
      <c r="N683" s="308"/>
      <c r="O683" s="308"/>
      <c r="P683" s="308"/>
      <c r="Q683" s="302"/>
      <c r="R683" s="302"/>
      <c r="S683" s="302"/>
      <c r="T683" s="302"/>
      <c r="U683" s="302"/>
      <c r="V683" s="302"/>
      <c r="W683" s="302"/>
      <c r="X683" s="302"/>
      <c r="Y683" s="302"/>
      <c r="Z683" s="302"/>
      <c r="AA683" s="302"/>
      <c r="AB683" s="302"/>
      <c r="AC683" s="302"/>
      <c r="AD683" s="302"/>
      <c r="AE683" s="302"/>
      <c r="AF683" s="302"/>
      <c r="AG683" s="302"/>
      <c r="AH683" s="302"/>
      <c r="AI683" s="329"/>
      <c r="AJ683" s="302"/>
      <c r="AK683" s="302"/>
      <c r="AL683" s="302"/>
      <c r="AM683" s="302"/>
      <c r="AN683" s="302"/>
      <c r="AO683" s="302"/>
      <c r="AP683" s="302"/>
      <c r="AQ683" s="302"/>
      <c r="AR683" s="302"/>
      <c r="AS683" s="302"/>
      <c r="AT683" s="302"/>
      <c r="AU683" s="302"/>
      <c r="AV683" s="302"/>
      <c r="AW683" s="302"/>
      <c r="AX683" s="302"/>
      <c r="AY683" s="302"/>
      <c r="AZ683" s="302"/>
      <c r="BA683" s="302"/>
    </row>
    <row r="684">
      <c r="A684" s="328"/>
      <c r="B684" s="328"/>
      <c r="C684" s="328"/>
      <c r="D684" s="51" t="b">
        <v>1</v>
      </c>
      <c r="E684" s="308"/>
      <c r="F684" s="308" t="str">
        <f>IFERROR(__xludf.DUMMYFUNCTION("""COMPUTED_VALUE"""),"**field missing**")</f>
        <v>**field missing**</v>
      </c>
      <c r="G684" s="308" t="str">
        <f>IFERROR(__xludf.DUMMYFUNCTION("""COMPUTED_VALUE"""),"**FIELD MISSING**")</f>
        <v>**FIELD MISSING**</v>
      </c>
      <c r="H684" s="308"/>
      <c r="I684" s="317"/>
      <c r="J684" s="317"/>
      <c r="K684" s="317"/>
      <c r="L684" s="308"/>
      <c r="M684" s="308"/>
      <c r="N684" s="308"/>
      <c r="O684" s="308"/>
      <c r="P684" s="308"/>
      <c r="Q684" s="302"/>
      <c r="R684" s="302"/>
      <c r="S684" s="302"/>
      <c r="T684" s="302"/>
      <c r="U684" s="302"/>
      <c r="V684" s="302"/>
      <c r="W684" s="302"/>
      <c r="X684" s="302"/>
      <c r="Y684" s="302"/>
      <c r="Z684" s="302"/>
      <c r="AA684" s="302"/>
      <c r="AB684" s="302"/>
      <c r="AC684" s="302"/>
      <c r="AD684" s="302"/>
      <c r="AE684" s="302"/>
      <c r="AF684" s="302"/>
      <c r="AG684" s="302"/>
      <c r="AH684" s="302"/>
      <c r="AI684" s="329"/>
      <c r="AJ684" s="302"/>
      <c r="AK684" s="302"/>
      <c r="AL684" s="302"/>
      <c r="AM684" s="302"/>
      <c r="AN684" s="302"/>
      <c r="AO684" s="302"/>
      <c r="AP684" s="302"/>
      <c r="AQ684" s="302"/>
      <c r="AR684" s="302"/>
      <c r="AS684" s="302"/>
      <c r="AT684" s="302"/>
      <c r="AU684" s="302"/>
      <c r="AV684" s="302"/>
      <c r="AW684" s="302"/>
      <c r="AX684" s="302"/>
      <c r="AY684" s="302"/>
      <c r="AZ684" s="302"/>
      <c r="BA684" s="302"/>
    </row>
    <row r="685">
      <c r="A685" s="328"/>
      <c r="B685" s="328"/>
      <c r="C685" s="328"/>
      <c r="D685" s="51" t="b">
        <v>1</v>
      </c>
      <c r="E685" s="308"/>
      <c r="F685" s="308" t="str">
        <f>IFERROR(__xludf.DUMMYFUNCTION("""COMPUTED_VALUE"""),"**field missing**")</f>
        <v>**field missing**</v>
      </c>
      <c r="G685" s="308" t="str">
        <f>IFERROR(__xludf.DUMMYFUNCTION("""COMPUTED_VALUE"""),"**FIELD MISSING**")</f>
        <v>**FIELD MISSING**</v>
      </c>
      <c r="H685" s="308"/>
      <c r="I685" s="317"/>
      <c r="J685" s="317"/>
      <c r="K685" s="317"/>
      <c r="L685" s="308"/>
      <c r="M685" s="308"/>
      <c r="N685" s="308"/>
      <c r="O685" s="308"/>
      <c r="P685" s="308"/>
      <c r="Q685" s="302"/>
      <c r="R685" s="302"/>
      <c r="S685" s="302"/>
      <c r="T685" s="302"/>
      <c r="U685" s="302"/>
      <c r="V685" s="302"/>
      <c r="W685" s="302"/>
      <c r="X685" s="302"/>
      <c r="Y685" s="302"/>
      <c r="Z685" s="302"/>
      <c r="AA685" s="302"/>
      <c r="AB685" s="302"/>
      <c r="AC685" s="302"/>
      <c r="AD685" s="302"/>
      <c r="AE685" s="302"/>
      <c r="AF685" s="302"/>
      <c r="AG685" s="302"/>
      <c r="AH685" s="302"/>
      <c r="AI685" s="329"/>
      <c r="AJ685" s="302"/>
      <c r="AK685" s="302"/>
      <c r="AL685" s="302"/>
      <c r="AM685" s="302"/>
      <c r="AN685" s="302"/>
      <c r="AO685" s="302"/>
      <c r="AP685" s="302"/>
      <c r="AQ685" s="302"/>
      <c r="AR685" s="302"/>
      <c r="AS685" s="302"/>
      <c r="AT685" s="302"/>
      <c r="AU685" s="302"/>
      <c r="AV685" s="302"/>
      <c r="AW685" s="302"/>
      <c r="AX685" s="302"/>
      <c r="AY685" s="302"/>
      <c r="AZ685" s="302"/>
      <c r="BA685" s="302"/>
    </row>
    <row r="686">
      <c r="A686" s="328"/>
      <c r="B686" s="328"/>
      <c r="C686" s="328"/>
      <c r="D686" s="51" t="b">
        <v>1</v>
      </c>
      <c r="E686" s="308"/>
      <c r="F686" s="308" t="str">
        <f>IFERROR(__xludf.DUMMYFUNCTION("""COMPUTED_VALUE"""),"**field missing**")</f>
        <v>**field missing**</v>
      </c>
      <c r="G686" s="308" t="str">
        <f>IFERROR(__xludf.DUMMYFUNCTION("""COMPUTED_VALUE"""),"**FIELD MISSING**")</f>
        <v>**FIELD MISSING**</v>
      </c>
      <c r="H686" s="308"/>
      <c r="I686" s="317"/>
      <c r="J686" s="317"/>
      <c r="K686" s="317"/>
      <c r="L686" s="308"/>
      <c r="M686" s="308"/>
      <c r="N686" s="308"/>
      <c r="O686" s="308"/>
      <c r="P686" s="308"/>
      <c r="Q686" s="302"/>
      <c r="R686" s="302"/>
      <c r="S686" s="302"/>
      <c r="T686" s="302"/>
      <c r="U686" s="302"/>
      <c r="V686" s="302"/>
      <c r="W686" s="302"/>
      <c r="X686" s="302"/>
      <c r="Y686" s="302"/>
      <c r="Z686" s="302"/>
      <c r="AA686" s="302"/>
      <c r="AB686" s="302"/>
      <c r="AC686" s="302"/>
      <c r="AD686" s="302"/>
      <c r="AE686" s="302"/>
      <c r="AF686" s="302"/>
      <c r="AG686" s="302"/>
      <c r="AH686" s="302"/>
      <c r="AI686" s="329"/>
      <c r="AJ686" s="302"/>
      <c r="AK686" s="302"/>
      <c r="AL686" s="302"/>
      <c r="AM686" s="302"/>
      <c r="AN686" s="302"/>
      <c r="AO686" s="302"/>
      <c r="AP686" s="302"/>
      <c r="AQ686" s="302"/>
      <c r="AR686" s="302"/>
      <c r="AS686" s="302"/>
      <c r="AT686" s="302"/>
      <c r="AU686" s="302"/>
      <c r="AV686" s="302"/>
      <c r="AW686" s="302"/>
      <c r="AX686" s="302"/>
      <c r="AY686" s="302"/>
      <c r="AZ686" s="302"/>
      <c r="BA686" s="302"/>
    </row>
    <row r="687">
      <c r="A687" s="328"/>
      <c r="B687" s="328"/>
      <c r="C687" s="328"/>
      <c r="D687" s="51" t="b">
        <v>1</v>
      </c>
      <c r="E687" s="308"/>
      <c r="F687" s="308" t="str">
        <f>IFERROR(__xludf.DUMMYFUNCTION("""COMPUTED_VALUE"""),"**field missing**")</f>
        <v>**field missing**</v>
      </c>
      <c r="G687" s="308" t="str">
        <f>IFERROR(__xludf.DUMMYFUNCTION("""COMPUTED_VALUE"""),"**FIELD MISSING**")</f>
        <v>**FIELD MISSING**</v>
      </c>
      <c r="H687" s="308"/>
      <c r="I687" s="317"/>
      <c r="J687" s="317"/>
      <c r="K687" s="317"/>
      <c r="L687" s="308"/>
      <c r="M687" s="308"/>
      <c r="N687" s="308"/>
      <c r="O687" s="308"/>
      <c r="P687" s="308"/>
      <c r="Q687" s="302"/>
      <c r="R687" s="302"/>
      <c r="S687" s="302"/>
      <c r="T687" s="302"/>
      <c r="U687" s="302"/>
      <c r="V687" s="302"/>
      <c r="W687" s="302"/>
      <c r="X687" s="302"/>
      <c r="Y687" s="302"/>
      <c r="Z687" s="302"/>
      <c r="AA687" s="302"/>
      <c r="AB687" s="302"/>
      <c r="AC687" s="302"/>
      <c r="AD687" s="302"/>
      <c r="AE687" s="302"/>
      <c r="AF687" s="302"/>
      <c r="AG687" s="302"/>
      <c r="AH687" s="302"/>
      <c r="AI687" s="329"/>
      <c r="AJ687" s="302"/>
      <c r="AK687" s="302"/>
      <c r="AL687" s="302"/>
      <c r="AM687" s="302"/>
      <c r="AN687" s="302"/>
      <c r="AO687" s="302"/>
      <c r="AP687" s="302"/>
      <c r="AQ687" s="302"/>
      <c r="AR687" s="302"/>
      <c r="AS687" s="302"/>
      <c r="AT687" s="302"/>
      <c r="AU687" s="302"/>
      <c r="AV687" s="302"/>
      <c r="AW687" s="302"/>
      <c r="AX687" s="302"/>
      <c r="AY687" s="302"/>
      <c r="AZ687" s="302"/>
      <c r="BA687" s="302"/>
    </row>
    <row r="688">
      <c r="A688" s="328"/>
      <c r="B688" s="328"/>
      <c r="C688" s="328"/>
      <c r="D688" s="51" t="b">
        <v>1</v>
      </c>
      <c r="E688" s="308"/>
      <c r="F688" s="308" t="str">
        <f>IFERROR(__xludf.DUMMYFUNCTION("""COMPUTED_VALUE"""),"**field missing**")</f>
        <v>**field missing**</v>
      </c>
      <c r="G688" s="308" t="str">
        <f>IFERROR(__xludf.DUMMYFUNCTION("""COMPUTED_VALUE"""),"**FIELD MISSING**")</f>
        <v>**FIELD MISSING**</v>
      </c>
      <c r="H688" s="308"/>
      <c r="I688" s="317"/>
      <c r="J688" s="317"/>
      <c r="K688" s="317"/>
      <c r="L688" s="308"/>
      <c r="M688" s="308"/>
      <c r="N688" s="308"/>
      <c r="O688" s="308"/>
      <c r="P688" s="308"/>
      <c r="Q688" s="302"/>
      <c r="R688" s="302"/>
      <c r="S688" s="302"/>
      <c r="T688" s="302"/>
      <c r="U688" s="302"/>
      <c r="V688" s="302"/>
      <c r="W688" s="302"/>
      <c r="X688" s="302"/>
      <c r="Y688" s="302"/>
      <c r="Z688" s="302"/>
      <c r="AA688" s="302"/>
      <c r="AB688" s="302"/>
      <c r="AC688" s="302"/>
      <c r="AD688" s="302"/>
      <c r="AE688" s="302"/>
      <c r="AF688" s="302"/>
      <c r="AG688" s="302"/>
      <c r="AH688" s="302"/>
      <c r="AI688" s="329"/>
      <c r="AJ688" s="302"/>
      <c r="AK688" s="302"/>
      <c r="AL688" s="302"/>
      <c r="AM688" s="302"/>
      <c r="AN688" s="302"/>
      <c r="AO688" s="302"/>
      <c r="AP688" s="302"/>
      <c r="AQ688" s="302"/>
      <c r="AR688" s="302"/>
      <c r="AS688" s="302"/>
      <c r="AT688" s="302"/>
      <c r="AU688" s="302"/>
      <c r="AV688" s="302"/>
      <c r="AW688" s="302"/>
      <c r="AX688" s="302"/>
      <c r="AY688" s="302"/>
      <c r="AZ688" s="302"/>
      <c r="BA688" s="302"/>
    </row>
    <row r="689">
      <c r="A689" s="328"/>
      <c r="B689" s="328"/>
      <c r="C689" s="328"/>
      <c r="D689" s="51" t="b">
        <v>1</v>
      </c>
      <c r="E689" s="308"/>
      <c r="F689" s="308" t="str">
        <f>IFERROR(__xludf.DUMMYFUNCTION("""COMPUTED_VALUE"""),"**field missing**")</f>
        <v>**field missing**</v>
      </c>
      <c r="G689" s="308" t="str">
        <f>IFERROR(__xludf.DUMMYFUNCTION("""COMPUTED_VALUE"""),"**FIELD MISSING**")</f>
        <v>**FIELD MISSING**</v>
      </c>
      <c r="H689" s="308"/>
      <c r="I689" s="317"/>
      <c r="J689" s="317"/>
      <c r="K689" s="317"/>
      <c r="L689" s="308"/>
      <c r="M689" s="308"/>
      <c r="N689" s="308"/>
      <c r="O689" s="308"/>
      <c r="P689" s="308"/>
      <c r="Q689" s="302"/>
      <c r="R689" s="302"/>
      <c r="S689" s="302"/>
      <c r="T689" s="302"/>
      <c r="U689" s="302"/>
      <c r="V689" s="302"/>
      <c r="W689" s="302"/>
      <c r="X689" s="302"/>
      <c r="Y689" s="302"/>
      <c r="Z689" s="302"/>
      <c r="AA689" s="302"/>
      <c r="AB689" s="302"/>
      <c r="AC689" s="302"/>
      <c r="AD689" s="302"/>
      <c r="AE689" s="302"/>
      <c r="AF689" s="302"/>
      <c r="AG689" s="302"/>
      <c r="AH689" s="302"/>
      <c r="AI689" s="329"/>
      <c r="AJ689" s="302"/>
      <c r="AK689" s="302"/>
      <c r="AL689" s="302"/>
      <c r="AM689" s="302"/>
      <c r="AN689" s="302"/>
      <c r="AO689" s="302"/>
      <c r="AP689" s="302"/>
      <c r="AQ689" s="302"/>
      <c r="AR689" s="302"/>
      <c r="AS689" s="302"/>
      <c r="AT689" s="302"/>
      <c r="AU689" s="302"/>
      <c r="AV689" s="302"/>
      <c r="AW689" s="302"/>
      <c r="AX689" s="302"/>
      <c r="AY689" s="302"/>
      <c r="AZ689" s="302"/>
      <c r="BA689" s="302"/>
    </row>
    <row r="690">
      <c r="A690" s="328"/>
      <c r="B690" s="328"/>
      <c r="C690" s="328"/>
      <c r="D690" s="51" t="b">
        <v>1</v>
      </c>
      <c r="E690" s="308"/>
      <c r="F690" s="308" t="str">
        <f>IFERROR(__xludf.DUMMYFUNCTION("""COMPUTED_VALUE"""),"**field missing**")</f>
        <v>**field missing**</v>
      </c>
      <c r="G690" s="308" t="str">
        <f>IFERROR(__xludf.DUMMYFUNCTION("""COMPUTED_VALUE"""),"**FIELD MISSING**")</f>
        <v>**FIELD MISSING**</v>
      </c>
      <c r="H690" s="308"/>
      <c r="I690" s="317"/>
      <c r="J690" s="317"/>
      <c r="K690" s="317"/>
      <c r="L690" s="308"/>
      <c r="M690" s="308"/>
      <c r="N690" s="308"/>
      <c r="O690" s="308"/>
      <c r="P690" s="308"/>
      <c r="Q690" s="302"/>
      <c r="R690" s="302"/>
      <c r="S690" s="302"/>
      <c r="T690" s="302"/>
      <c r="U690" s="302"/>
      <c r="V690" s="302"/>
      <c r="W690" s="302"/>
      <c r="X690" s="302"/>
      <c r="Y690" s="302"/>
      <c r="Z690" s="302"/>
      <c r="AA690" s="302"/>
      <c r="AB690" s="302"/>
      <c r="AC690" s="302"/>
      <c r="AD690" s="302"/>
      <c r="AE690" s="302"/>
      <c r="AF690" s="302"/>
      <c r="AG690" s="302"/>
      <c r="AH690" s="302"/>
      <c r="AI690" s="329"/>
      <c r="AJ690" s="302"/>
      <c r="AK690" s="302"/>
      <c r="AL690" s="302"/>
      <c r="AM690" s="302"/>
      <c r="AN690" s="302"/>
      <c r="AO690" s="302"/>
      <c r="AP690" s="302"/>
      <c r="AQ690" s="302"/>
      <c r="AR690" s="302"/>
      <c r="AS690" s="302"/>
      <c r="AT690" s="302"/>
      <c r="AU690" s="302"/>
      <c r="AV690" s="302"/>
      <c r="AW690" s="302"/>
      <c r="AX690" s="302"/>
      <c r="AY690" s="302"/>
      <c r="AZ690" s="302"/>
      <c r="BA690" s="302"/>
    </row>
    <row r="691">
      <c r="A691" s="328"/>
      <c r="B691" s="328"/>
      <c r="C691" s="328"/>
      <c r="D691" s="51" t="b">
        <v>1</v>
      </c>
      <c r="E691" s="308"/>
      <c r="F691" s="308" t="str">
        <f>IFERROR(__xludf.DUMMYFUNCTION("""COMPUTED_VALUE"""),"**field missing**")</f>
        <v>**field missing**</v>
      </c>
      <c r="G691" s="308" t="str">
        <f>IFERROR(__xludf.DUMMYFUNCTION("""COMPUTED_VALUE"""),"**FIELD MISSING**")</f>
        <v>**FIELD MISSING**</v>
      </c>
      <c r="H691" s="308"/>
      <c r="I691" s="317"/>
      <c r="J691" s="317"/>
      <c r="K691" s="317"/>
      <c r="L691" s="308"/>
      <c r="M691" s="308"/>
      <c r="N691" s="308"/>
      <c r="O691" s="308"/>
      <c r="P691" s="308"/>
      <c r="Q691" s="302"/>
      <c r="R691" s="302"/>
      <c r="S691" s="302"/>
      <c r="T691" s="302"/>
      <c r="U691" s="302"/>
      <c r="V691" s="302"/>
      <c r="W691" s="302"/>
      <c r="X691" s="302"/>
      <c r="Y691" s="302"/>
      <c r="Z691" s="302"/>
      <c r="AA691" s="302"/>
      <c r="AB691" s="302"/>
      <c r="AC691" s="302"/>
      <c r="AD691" s="302"/>
      <c r="AE691" s="302"/>
      <c r="AF691" s="302"/>
      <c r="AG691" s="302"/>
      <c r="AH691" s="302"/>
      <c r="AI691" s="329"/>
      <c r="AJ691" s="302"/>
      <c r="AK691" s="302"/>
      <c r="AL691" s="302"/>
      <c r="AM691" s="302"/>
      <c r="AN691" s="302"/>
      <c r="AO691" s="302"/>
      <c r="AP691" s="302"/>
      <c r="AQ691" s="302"/>
      <c r="AR691" s="302"/>
      <c r="AS691" s="302"/>
      <c r="AT691" s="302"/>
      <c r="AU691" s="302"/>
      <c r="AV691" s="302"/>
      <c r="AW691" s="302"/>
      <c r="AX691" s="302"/>
      <c r="AY691" s="302"/>
      <c r="AZ691" s="302"/>
      <c r="BA691" s="302"/>
    </row>
    <row r="692">
      <c r="A692" s="328"/>
      <c r="B692" s="328"/>
      <c r="C692" s="328"/>
      <c r="D692" s="51" t="b">
        <v>1</v>
      </c>
      <c r="E692" s="308"/>
      <c r="F692" s="308" t="str">
        <f>IFERROR(__xludf.DUMMYFUNCTION("""COMPUTED_VALUE"""),"**field missing**")</f>
        <v>**field missing**</v>
      </c>
      <c r="G692" s="308" t="str">
        <f>IFERROR(__xludf.DUMMYFUNCTION("""COMPUTED_VALUE"""),"**FIELD MISSING**")</f>
        <v>**FIELD MISSING**</v>
      </c>
      <c r="H692" s="308"/>
      <c r="I692" s="317"/>
      <c r="J692" s="317"/>
      <c r="K692" s="317"/>
      <c r="L692" s="308"/>
      <c r="M692" s="308"/>
      <c r="N692" s="308"/>
      <c r="O692" s="308"/>
      <c r="P692" s="308"/>
      <c r="Q692" s="302"/>
      <c r="R692" s="302"/>
      <c r="S692" s="302"/>
      <c r="T692" s="302"/>
      <c r="U692" s="302"/>
      <c r="V692" s="302"/>
      <c r="W692" s="302"/>
      <c r="X692" s="302"/>
      <c r="Y692" s="302"/>
      <c r="Z692" s="302"/>
      <c r="AA692" s="302"/>
      <c r="AB692" s="302"/>
      <c r="AC692" s="302"/>
      <c r="AD692" s="302"/>
      <c r="AE692" s="302"/>
      <c r="AF692" s="302"/>
      <c r="AG692" s="302"/>
      <c r="AH692" s="302"/>
      <c r="AI692" s="329"/>
      <c r="AJ692" s="302"/>
      <c r="AK692" s="302"/>
      <c r="AL692" s="302"/>
      <c r="AM692" s="302"/>
      <c r="AN692" s="302"/>
      <c r="AO692" s="302"/>
      <c r="AP692" s="302"/>
      <c r="AQ692" s="302"/>
      <c r="AR692" s="302"/>
      <c r="AS692" s="302"/>
      <c r="AT692" s="302"/>
      <c r="AU692" s="302"/>
      <c r="AV692" s="302"/>
      <c r="AW692" s="302"/>
      <c r="AX692" s="302"/>
      <c r="AY692" s="302"/>
      <c r="AZ692" s="302"/>
      <c r="BA692" s="302"/>
    </row>
    <row r="693">
      <c r="A693" s="328"/>
      <c r="B693" s="328"/>
      <c r="C693" s="328"/>
      <c r="D693" s="51" t="b">
        <v>1</v>
      </c>
      <c r="E693" s="308"/>
      <c r="F693" s="308" t="str">
        <f>IFERROR(__xludf.DUMMYFUNCTION("""COMPUTED_VALUE"""),"**field missing**")</f>
        <v>**field missing**</v>
      </c>
      <c r="G693" s="308" t="str">
        <f>IFERROR(__xludf.DUMMYFUNCTION("""COMPUTED_VALUE"""),"**FIELD MISSING**")</f>
        <v>**FIELD MISSING**</v>
      </c>
      <c r="H693" s="308"/>
      <c r="I693" s="317"/>
      <c r="J693" s="317"/>
      <c r="K693" s="317"/>
      <c r="L693" s="308"/>
      <c r="M693" s="308"/>
      <c r="N693" s="308"/>
      <c r="O693" s="308"/>
      <c r="P693" s="308"/>
      <c r="Q693" s="302"/>
      <c r="R693" s="302"/>
      <c r="S693" s="302"/>
      <c r="T693" s="302"/>
      <c r="U693" s="302"/>
      <c r="V693" s="302"/>
      <c r="W693" s="302"/>
      <c r="X693" s="302"/>
      <c r="Y693" s="302"/>
      <c r="Z693" s="302"/>
      <c r="AA693" s="302"/>
      <c r="AB693" s="302"/>
      <c r="AC693" s="302"/>
      <c r="AD693" s="302"/>
      <c r="AE693" s="302"/>
      <c r="AF693" s="302"/>
      <c r="AG693" s="302"/>
      <c r="AH693" s="302"/>
      <c r="AI693" s="329"/>
      <c r="AJ693" s="302"/>
      <c r="AK693" s="302"/>
      <c r="AL693" s="302"/>
      <c r="AM693" s="302"/>
      <c r="AN693" s="302"/>
      <c r="AO693" s="302"/>
      <c r="AP693" s="302"/>
      <c r="AQ693" s="302"/>
      <c r="AR693" s="302"/>
      <c r="AS693" s="302"/>
      <c r="AT693" s="302"/>
      <c r="AU693" s="302"/>
      <c r="AV693" s="302"/>
      <c r="AW693" s="302"/>
      <c r="AX693" s="302"/>
      <c r="AY693" s="302"/>
      <c r="AZ693" s="302"/>
      <c r="BA693" s="302"/>
    </row>
    <row r="694">
      <c r="A694" s="328"/>
      <c r="B694" s="328"/>
      <c r="C694" s="328"/>
      <c r="D694" s="51" t="b">
        <v>1</v>
      </c>
      <c r="E694" s="308"/>
      <c r="F694" s="308" t="str">
        <f>IFERROR(__xludf.DUMMYFUNCTION("""COMPUTED_VALUE"""),"**field missing**")</f>
        <v>**field missing**</v>
      </c>
      <c r="G694" s="308" t="str">
        <f>IFERROR(__xludf.DUMMYFUNCTION("""COMPUTED_VALUE"""),"**FIELD MISSING**")</f>
        <v>**FIELD MISSING**</v>
      </c>
      <c r="H694" s="308"/>
      <c r="I694" s="317"/>
      <c r="J694" s="317"/>
      <c r="K694" s="317"/>
      <c r="L694" s="308"/>
      <c r="M694" s="308"/>
      <c r="N694" s="308"/>
      <c r="O694" s="308"/>
      <c r="P694" s="308"/>
      <c r="Q694" s="302"/>
      <c r="R694" s="302"/>
      <c r="S694" s="302"/>
      <c r="T694" s="302"/>
      <c r="U694" s="302"/>
      <c r="V694" s="302"/>
      <c r="W694" s="302"/>
      <c r="X694" s="302"/>
      <c r="Y694" s="302"/>
      <c r="Z694" s="302"/>
      <c r="AA694" s="302"/>
      <c r="AB694" s="302"/>
      <c r="AC694" s="302"/>
      <c r="AD694" s="302"/>
      <c r="AE694" s="302"/>
      <c r="AF694" s="302"/>
      <c r="AG694" s="302"/>
      <c r="AH694" s="302"/>
      <c r="AI694" s="329"/>
      <c r="AJ694" s="302"/>
      <c r="AK694" s="302"/>
      <c r="AL694" s="302"/>
      <c r="AM694" s="302"/>
      <c r="AN694" s="302"/>
      <c r="AO694" s="302"/>
      <c r="AP694" s="302"/>
      <c r="AQ694" s="302"/>
      <c r="AR694" s="302"/>
      <c r="AS694" s="302"/>
      <c r="AT694" s="302"/>
      <c r="AU694" s="302"/>
      <c r="AV694" s="302"/>
      <c r="AW694" s="302"/>
      <c r="AX694" s="302"/>
      <c r="AY694" s="302"/>
      <c r="AZ694" s="302"/>
      <c r="BA694" s="302"/>
    </row>
    <row r="695">
      <c r="A695" s="328"/>
      <c r="B695" s="328"/>
      <c r="C695" s="328"/>
      <c r="D695" s="51" t="b">
        <v>1</v>
      </c>
      <c r="E695" s="308"/>
      <c r="F695" s="308" t="str">
        <f>IFERROR(__xludf.DUMMYFUNCTION("""COMPUTED_VALUE"""),"**field missing**")</f>
        <v>**field missing**</v>
      </c>
      <c r="G695" s="308" t="str">
        <f>IFERROR(__xludf.DUMMYFUNCTION("""COMPUTED_VALUE"""),"**FIELD MISSING**")</f>
        <v>**FIELD MISSING**</v>
      </c>
      <c r="H695" s="308"/>
      <c r="I695" s="317"/>
      <c r="J695" s="317"/>
      <c r="K695" s="317"/>
      <c r="L695" s="308"/>
      <c r="M695" s="308"/>
      <c r="N695" s="308"/>
      <c r="O695" s="308"/>
      <c r="P695" s="308"/>
      <c r="Q695" s="302"/>
      <c r="R695" s="302"/>
      <c r="S695" s="302"/>
      <c r="T695" s="302"/>
      <c r="U695" s="302"/>
      <c r="V695" s="302"/>
      <c r="W695" s="302"/>
      <c r="X695" s="302"/>
      <c r="Y695" s="302"/>
      <c r="Z695" s="302"/>
      <c r="AA695" s="302"/>
      <c r="AB695" s="302"/>
      <c r="AC695" s="302"/>
      <c r="AD695" s="302"/>
      <c r="AE695" s="302"/>
      <c r="AF695" s="302"/>
      <c r="AG695" s="302"/>
      <c r="AH695" s="302"/>
      <c r="AI695" s="329"/>
      <c r="AJ695" s="302"/>
      <c r="AK695" s="302"/>
      <c r="AL695" s="302"/>
      <c r="AM695" s="302"/>
      <c r="AN695" s="302"/>
      <c r="AO695" s="302"/>
      <c r="AP695" s="302"/>
      <c r="AQ695" s="302"/>
      <c r="AR695" s="302"/>
      <c r="AS695" s="302"/>
      <c r="AT695" s="302"/>
      <c r="AU695" s="302"/>
      <c r="AV695" s="302"/>
      <c r="AW695" s="302"/>
      <c r="AX695" s="302"/>
      <c r="AY695" s="302"/>
      <c r="AZ695" s="302"/>
      <c r="BA695" s="302"/>
    </row>
    <row r="696">
      <c r="A696" s="328"/>
      <c r="B696" s="328"/>
      <c r="C696" s="328"/>
      <c r="D696" s="51" t="b">
        <v>1</v>
      </c>
      <c r="E696" s="308"/>
      <c r="F696" s="308" t="str">
        <f>IFERROR(__xludf.DUMMYFUNCTION("""COMPUTED_VALUE"""),"**field missing**")</f>
        <v>**field missing**</v>
      </c>
      <c r="G696" s="308" t="str">
        <f>IFERROR(__xludf.DUMMYFUNCTION("""COMPUTED_VALUE"""),"**FIELD MISSING**")</f>
        <v>**FIELD MISSING**</v>
      </c>
      <c r="H696" s="308"/>
      <c r="I696" s="317"/>
      <c r="J696" s="317"/>
      <c r="K696" s="317"/>
      <c r="L696" s="308"/>
      <c r="M696" s="308"/>
      <c r="N696" s="308"/>
      <c r="O696" s="308"/>
      <c r="P696" s="308"/>
      <c r="Q696" s="302"/>
      <c r="R696" s="302"/>
      <c r="S696" s="302"/>
      <c r="T696" s="302"/>
      <c r="U696" s="302"/>
      <c r="V696" s="302"/>
      <c r="W696" s="302"/>
      <c r="X696" s="302"/>
      <c r="Y696" s="302"/>
      <c r="Z696" s="302"/>
      <c r="AA696" s="302"/>
      <c r="AB696" s="302"/>
      <c r="AC696" s="302"/>
      <c r="AD696" s="302"/>
      <c r="AE696" s="302"/>
      <c r="AF696" s="302"/>
      <c r="AG696" s="302"/>
      <c r="AH696" s="302"/>
      <c r="AI696" s="329"/>
      <c r="AJ696" s="302"/>
      <c r="AK696" s="302"/>
      <c r="AL696" s="302"/>
      <c r="AM696" s="302"/>
      <c r="AN696" s="302"/>
      <c r="AO696" s="302"/>
      <c r="AP696" s="302"/>
      <c r="AQ696" s="302"/>
      <c r="AR696" s="302"/>
      <c r="AS696" s="302"/>
      <c r="AT696" s="302"/>
      <c r="AU696" s="302"/>
      <c r="AV696" s="302"/>
      <c r="AW696" s="302"/>
      <c r="AX696" s="302"/>
      <c r="AY696" s="302"/>
      <c r="AZ696" s="302"/>
      <c r="BA696" s="302"/>
    </row>
    <row r="697">
      <c r="A697" s="328"/>
      <c r="B697" s="328"/>
      <c r="C697" s="328"/>
      <c r="D697" s="51" t="b">
        <v>1</v>
      </c>
      <c r="E697" s="308"/>
      <c r="F697" s="308" t="str">
        <f>IFERROR(__xludf.DUMMYFUNCTION("""COMPUTED_VALUE"""),"**field missing**")</f>
        <v>**field missing**</v>
      </c>
      <c r="G697" s="308" t="str">
        <f>IFERROR(__xludf.DUMMYFUNCTION("""COMPUTED_VALUE"""),"**FIELD MISSING**")</f>
        <v>**FIELD MISSING**</v>
      </c>
      <c r="H697" s="308"/>
      <c r="I697" s="317"/>
      <c r="J697" s="317"/>
      <c r="K697" s="317"/>
      <c r="L697" s="308"/>
      <c r="M697" s="308"/>
      <c r="N697" s="308"/>
      <c r="O697" s="308"/>
      <c r="P697" s="308"/>
      <c r="Q697" s="302"/>
      <c r="R697" s="302"/>
      <c r="S697" s="302"/>
      <c r="T697" s="302"/>
      <c r="U697" s="302"/>
      <c r="V697" s="302"/>
      <c r="W697" s="302"/>
      <c r="X697" s="302"/>
      <c r="Y697" s="302"/>
      <c r="Z697" s="302"/>
      <c r="AA697" s="302"/>
      <c r="AB697" s="302"/>
      <c r="AC697" s="302"/>
      <c r="AD697" s="302"/>
      <c r="AE697" s="302"/>
      <c r="AF697" s="302"/>
      <c r="AG697" s="302"/>
      <c r="AH697" s="302"/>
      <c r="AI697" s="329"/>
      <c r="AJ697" s="302"/>
      <c r="AK697" s="302"/>
      <c r="AL697" s="302"/>
      <c r="AM697" s="302"/>
      <c r="AN697" s="302"/>
      <c r="AO697" s="302"/>
      <c r="AP697" s="302"/>
      <c r="AQ697" s="302"/>
      <c r="AR697" s="302"/>
      <c r="AS697" s="302"/>
      <c r="AT697" s="302"/>
      <c r="AU697" s="302"/>
      <c r="AV697" s="302"/>
      <c r="AW697" s="302"/>
      <c r="AX697" s="302"/>
      <c r="AY697" s="302"/>
      <c r="AZ697" s="302"/>
      <c r="BA697" s="302"/>
    </row>
    <row r="698">
      <c r="A698" s="328"/>
      <c r="B698" s="328"/>
      <c r="C698" s="328"/>
      <c r="D698" s="51" t="b">
        <v>1</v>
      </c>
      <c r="E698" s="308"/>
      <c r="F698" s="308" t="str">
        <f>IFERROR(__xludf.DUMMYFUNCTION("""COMPUTED_VALUE"""),"**field missing**")</f>
        <v>**field missing**</v>
      </c>
      <c r="G698" s="308" t="str">
        <f>IFERROR(__xludf.DUMMYFUNCTION("""COMPUTED_VALUE"""),"**FIELD MISSING**")</f>
        <v>**FIELD MISSING**</v>
      </c>
      <c r="H698" s="308"/>
      <c r="I698" s="317"/>
      <c r="J698" s="317"/>
      <c r="K698" s="317"/>
      <c r="L698" s="308"/>
      <c r="M698" s="308"/>
      <c r="N698" s="308"/>
      <c r="O698" s="308"/>
      <c r="P698" s="308"/>
      <c r="Q698" s="302"/>
      <c r="R698" s="302"/>
      <c r="S698" s="302"/>
      <c r="T698" s="302"/>
      <c r="U698" s="302"/>
      <c r="V698" s="302"/>
      <c r="W698" s="302"/>
      <c r="X698" s="302"/>
      <c r="Y698" s="302"/>
      <c r="Z698" s="302"/>
      <c r="AA698" s="302"/>
      <c r="AB698" s="302"/>
      <c r="AC698" s="302"/>
      <c r="AD698" s="302"/>
      <c r="AE698" s="302"/>
      <c r="AF698" s="302"/>
      <c r="AG698" s="302"/>
      <c r="AH698" s="302"/>
      <c r="AI698" s="329"/>
      <c r="AJ698" s="302"/>
      <c r="AK698" s="302"/>
      <c r="AL698" s="302"/>
      <c r="AM698" s="302"/>
      <c r="AN698" s="302"/>
      <c r="AO698" s="302"/>
      <c r="AP698" s="302"/>
      <c r="AQ698" s="302"/>
      <c r="AR698" s="302"/>
      <c r="AS698" s="302"/>
      <c r="AT698" s="302"/>
      <c r="AU698" s="302"/>
      <c r="AV698" s="302"/>
      <c r="AW698" s="302"/>
      <c r="AX698" s="302"/>
      <c r="AY698" s="302"/>
      <c r="AZ698" s="302"/>
      <c r="BA698" s="302"/>
    </row>
    <row r="699">
      <c r="A699" s="328"/>
      <c r="B699" s="328"/>
      <c r="C699" s="328"/>
      <c r="D699" s="51" t="b">
        <v>1</v>
      </c>
      <c r="E699" s="308"/>
      <c r="F699" s="308" t="str">
        <f>IFERROR(__xludf.DUMMYFUNCTION("""COMPUTED_VALUE"""),"**field missing**")</f>
        <v>**field missing**</v>
      </c>
      <c r="G699" s="308" t="str">
        <f>IFERROR(__xludf.DUMMYFUNCTION("""COMPUTED_VALUE"""),"**FIELD MISSING**")</f>
        <v>**FIELD MISSING**</v>
      </c>
      <c r="H699" s="308"/>
      <c r="I699" s="317"/>
      <c r="J699" s="317"/>
      <c r="K699" s="317"/>
      <c r="L699" s="308"/>
      <c r="M699" s="308"/>
      <c r="N699" s="308"/>
      <c r="O699" s="308"/>
      <c r="P699" s="308"/>
      <c r="Q699" s="302"/>
      <c r="R699" s="302"/>
      <c r="S699" s="302"/>
      <c r="T699" s="302"/>
      <c r="U699" s="302"/>
      <c r="V699" s="302"/>
      <c r="W699" s="302"/>
      <c r="X699" s="302"/>
      <c r="Y699" s="302"/>
      <c r="Z699" s="302"/>
      <c r="AA699" s="302"/>
      <c r="AB699" s="302"/>
      <c r="AC699" s="302"/>
      <c r="AD699" s="302"/>
      <c r="AE699" s="302"/>
      <c r="AF699" s="302"/>
      <c r="AG699" s="302"/>
      <c r="AH699" s="302"/>
      <c r="AI699" s="329"/>
      <c r="AJ699" s="302"/>
      <c r="AK699" s="302"/>
      <c r="AL699" s="302"/>
      <c r="AM699" s="302"/>
      <c r="AN699" s="302"/>
      <c r="AO699" s="302"/>
      <c r="AP699" s="302"/>
      <c r="AQ699" s="302"/>
      <c r="AR699" s="302"/>
      <c r="AS699" s="302"/>
      <c r="AT699" s="302"/>
      <c r="AU699" s="302"/>
      <c r="AV699" s="302"/>
      <c r="AW699" s="302"/>
      <c r="AX699" s="302"/>
      <c r="AY699" s="302"/>
      <c r="AZ699" s="302"/>
      <c r="BA699" s="302"/>
    </row>
    <row r="700">
      <c r="A700" s="328"/>
      <c r="B700" s="328"/>
      <c r="C700" s="328"/>
      <c r="D700" s="51" t="b">
        <v>1</v>
      </c>
      <c r="E700" s="308"/>
      <c r="F700" s="308" t="str">
        <f>IFERROR(__xludf.DUMMYFUNCTION("""COMPUTED_VALUE"""),"**field missing**")</f>
        <v>**field missing**</v>
      </c>
      <c r="G700" s="308" t="str">
        <f>IFERROR(__xludf.DUMMYFUNCTION("""COMPUTED_VALUE"""),"**FIELD MISSING**")</f>
        <v>**FIELD MISSING**</v>
      </c>
      <c r="H700" s="308"/>
      <c r="I700" s="317"/>
      <c r="J700" s="317"/>
      <c r="K700" s="317"/>
      <c r="L700" s="308"/>
      <c r="M700" s="308"/>
      <c r="N700" s="308"/>
      <c r="O700" s="308"/>
      <c r="P700" s="308"/>
      <c r="Q700" s="302"/>
      <c r="R700" s="302"/>
      <c r="S700" s="302"/>
      <c r="T700" s="302"/>
      <c r="U700" s="302"/>
      <c r="V700" s="302"/>
      <c r="W700" s="302"/>
      <c r="X700" s="302"/>
      <c r="Y700" s="302"/>
      <c r="Z700" s="302"/>
      <c r="AA700" s="302"/>
      <c r="AB700" s="302"/>
      <c r="AC700" s="302"/>
      <c r="AD700" s="302"/>
      <c r="AE700" s="302"/>
      <c r="AF700" s="302"/>
      <c r="AG700" s="302"/>
      <c r="AH700" s="302"/>
      <c r="AI700" s="329"/>
      <c r="AJ700" s="302"/>
      <c r="AK700" s="302"/>
      <c r="AL700" s="302"/>
      <c r="AM700" s="302"/>
      <c r="AN700" s="302"/>
      <c r="AO700" s="302"/>
      <c r="AP700" s="302"/>
      <c r="AQ700" s="302"/>
      <c r="AR700" s="302"/>
      <c r="AS700" s="302"/>
      <c r="AT700" s="302"/>
      <c r="AU700" s="302"/>
      <c r="AV700" s="302"/>
      <c r="AW700" s="302"/>
      <c r="AX700" s="302"/>
      <c r="AY700" s="302"/>
      <c r="AZ700" s="302"/>
      <c r="BA700" s="302"/>
    </row>
    <row r="701">
      <c r="A701" s="328"/>
      <c r="B701" s="328"/>
      <c r="C701" s="328"/>
      <c r="D701" s="51" t="b">
        <v>1</v>
      </c>
      <c r="E701" s="308"/>
      <c r="F701" s="308" t="str">
        <f>IFERROR(__xludf.DUMMYFUNCTION("""COMPUTED_VALUE"""),"**field missing**")</f>
        <v>**field missing**</v>
      </c>
      <c r="G701" s="308" t="str">
        <f>IFERROR(__xludf.DUMMYFUNCTION("""COMPUTED_VALUE"""),"**FIELD MISSING**")</f>
        <v>**FIELD MISSING**</v>
      </c>
      <c r="H701" s="308"/>
      <c r="I701" s="317"/>
      <c r="J701" s="317"/>
      <c r="K701" s="317"/>
      <c r="L701" s="308"/>
      <c r="M701" s="308"/>
      <c r="N701" s="308"/>
      <c r="O701" s="308"/>
      <c r="P701" s="308"/>
      <c r="Q701" s="302"/>
      <c r="R701" s="302"/>
      <c r="S701" s="302"/>
      <c r="T701" s="302"/>
      <c r="U701" s="302"/>
      <c r="V701" s="302"/>
      <c r="W701" s="302"/>
      <c r="X701" s="302"/>
      <c r="Y701" s="302"/>
      <c r="Z701" s="302"/>
      <c r="AA701" s="302"/>
      <c r="AB701" s="302"/>
      <c r="AC701" s="302"/>
      <c r="AD701" s="302"/>
      <c r="AE701" s="302"/>
      <c r="AF701" s="302"/>
      <c r="AG701" s="302"/>
      <c r="AH701" s="302"/>
      <c r="AI701" s="329"/>
      <c r="AJ701" s="302"/>
      <c r="AK701" s="302"/>
      <c r="AL701" s="302"/>
      <c r="AM701" s="302"/>
      <c r="AN701" s="302"/>
      <c r="AO701" s="302"/>
      <c r="AP701" s="302"/>
      <c r="AQ701" s="302"/>
      <c r="AR701" s="302"/>
      <c r="AS701" s="302"/>
      <c r="AT701" s="302"/>
      <c r="AU701" s="302"/>
      <c r="AV701" s="302"/>
      <c r="AW701" s="302"/>
      <c r="AX701" s="302"/>
      <c r="AY701" s="302"/>
      <c r="AZ701" s="302"/>
      <c r="BA701" s="302"/>
    </row>
    <row r="702">
      <c r="A702" s="328"/>
      <c r="B702" s="328"/>
      <c r="C702" s="328"/>
      <c r="D702" s="51" t="b">
        <v>1</v>
      </c>
      <c r="E702" s="308"/>
      <c r="F702" s="308" t="str">
        <f>IFERROR(__xludf.DUMMYFUNCTION("""COMPUTED_VALUE"""),"**field missing**")</f>
        <v>**field missing**</v>
      </c>
      <c r="G702" s="308" t="str">
        <f>IFERROR(__xludf.DUMMYFUNCTION("""COMPUTED_VALUE"""),"**FIELD MISSING**")</f>
        <v>**FIELD MISSING**</v>
      </c>
      <c r="H702" s="308"/>
      <c r="I702" s="317"/>
      <c r="J702" s="317"/>
      <c r="K702" s="317"/>
      <c r="L702" s="308"/>
      <c r="M702" s="308"/>
      <c r="N702" s="308"/>
      <c r="O702" s="308"/>
      <c r="P702" s="308"/>
      <c r="Q702" s="302"/>
      <c r="R702" s="302"/>
      <c r="S702" s="302"/>
      <c r="T702" s="302"/>
      <c r="U702" s="302"/>
      <c r="V702" s="302"/>
      <c r="W702" s="302"/>
      <c r="X702" s="302"/>
      <c r="Y702" s="302"/>
      <c r="Z702" s="302"/>
      <c r="AA702" s="302"/>
      <c r="AB702" s="302"/>
      <c r="AC702" s="302"/>
      <c r="AD702" s="302"/>
      <c r="AE702" s="302"/>
      <c r="AF702" s="302"/>
      <c r="AG702" s="302"/>
      <c r="AH702" s="302"/>
      <c r="AI702" s="329"/>
      <c r="AJ702" s="302"/>
      <c r="AK702" s="302"/>
      <c r="AL702" s="302"/>
      <c r="AM702" s="302"/>
      <c r="AN702" s="302"/>
      <c r="AO702" s="302"/>
      <c r="AP702" s="302"/>
      <c r="AQ702" s="302"/>
      <c r="AR702" s="302"/>
      <c r="AS702" s="302"/>
      <c r="AT702" s="302"/>
      <c r="AU702" s="302"/>
      <c r="AV702" s="302"/>
      <c r="AW702" s="302"/>
      <c r="AX702" s="302"/>
      <c r="AY702" s="302"/>
      <c r="AZ702" s="302"/>
      <c r="BA702" s="302"/>
    </row>
    <row r="703">
      <c r="A703" s="328"/>
      <c r="B703" s="328"/>
      <c r="C703" s="328"/>
      <c r="D703" s="51" t="b">
        <v>1</v>
      </c>
      <c r="E703" s="308"/>
      <c r="F703" s="308" t="str">
        <f>IFERROR(__xludf.DUMMYFUNCTION("""COMPUTED_VALUE"""),"**field missing**")</f>
        <v>**field missing**</v>
      </c>
      <c r="G703" s="308" t="str">
        <f>IFERROR(__xludf.DUMMYFUNCTION("""COMPUTED_VALUE"""),"**FIELD MISSING**")</f>
        <v>**FIELD MISSING**</v>
      </c>
      <c r="H703" s="308"/>
      <c r="I703" s="317"/>
      <c r="J703" s="317"/>
      <c r="K703" s="317"/>
      <c r="L703" s="308"/>
      <c r="M703" s="308"/>
      <c r="N703" s="308"/>
      <c r="O703" s="308"/>
      <c r="P703" s="308"/>
      <c r="Q703" s="302"/>
      <c r="R703" s="302"/>
      <c r="S703" s="302"/>
      <c r="T703" s="302"/>
      <c r="U703" s="302"/>
      <c r="V703" s="302"/>
      <c r="W703" s="302"/>
      <c r="X703" s="302"/>
      <c r="Y703" s="302"/>
      <c r="Z703" s="302"/>
      <c r="AA703" s="302"/>
      <c r="AB703" s="302"/>
      <c r="AC703" s="302"/>
      <c r="AD703" s="302"/>
      <c r="AE703" s="302"/>
      <c r="AF703" s="302"/>
      <c r="AG703" s="302"/>
      <c r="AH703" s="302"/>
      <c r="AI703" s="329"/>
      <c r="AJ703" s="302"/>
      <c r="AK703" s="302"/>
      <c r="AL703" s="302"/>
      <c r="AM703" s="302"/>
      <c r="AN703" s="302"/>
      <c r="AO703" s="302"/>
      <c r="AP703" s="302"/>
      <c r="AQ703" s="302"/>
      <c r="AR703" s="302"/>
      <c r="AS703" s="302"/>
      <c r="AT703" s="302"/>
      <c r="AU703" s="302"/>
      <c r="AV703" s="302"/>
      <c r="AW703" s="302"/>
      <c r="AX703" s="302"/>
      <c r="AY703" s="302"/>
      <c r="AZ703" s="302"/>
      <c r="BA703" s="302"/>
    </row>
    <row r="704">
      <c r="A704" s="328"/>
      <c r="B704" s="328"/>
      <c r="C704" s="328"/>
      <c r="D704" s="51" t="b">
        <v>1</v>
      </c>
      <c r="E704" s="308"/>
      <c r="F704" s="308" t="str">
        <f>IFERROR(__xludf.DUMMYFUNCTION("""COMPUTED_VALUE"""),"**field missing**")</f>
        <v>**field missing**</v>
      </c>
      <c r="G704" s="308" t="str">
        <f>IFERROR(__xludf.DUMMYFUNCTION("""COMPUTED_VALUE"""),"**FIELD MISSING**")</f>
        <v>**FIELD MISSING**</v>
      </c>
      <c r="H704" s="308"/>
      <c r="I704" s="317"/>
      <c r="J704" s="317"/>
      <c r="K704" s="317"/>
      <c r="L704" s="308"/>
      <c r="M704" s="308"/>
      <c r="N704" s="308"/>
      <c r="O704" s="308"/>
      <c r="P704" s="308"/>
      <c r="Q704" s="302"/>
      <c r="R704" s="302"/>
      <c r="S704" s="302"/>
      <c r="T704" s="302"/>
      <c r="U704" s="302"/>
      <c r="V704" s="302"/>
      <c r="W704" s="302"/>
      <c r="X704" s="302"/>
      <c r="Y704" s="302"/>
      <c r="Z704" s="302"/>
      <c r="AA704" s="302"/>
      <c r="AB704" s="302"/>
      <c r="AC704" s="302"/>
      <c r="AD704" s="302"/>
      <c r="AE704" s="302"/>
      <c r="AF704" s="302"/>
      <c r="AG704" s="302"/>
      <c r="AH704" s="302"/>
      <c r="AI704" s="329"/>
      <c r="AJ704" s="302"/>
      <c r="AK704" s="302"/>
      <c r="AL704" s="302"/>
      <c r="AM704" s="302"/>
      <c r="AN704" s="302"/>
      <c r="AO704" s="302"/>
      <c r="AP704" s="302"/>
      <c r="AQ704" s="302"/>
      <c r="AR704" s="302"/>
      <c r="AS704" s="302"/>
      <c r="AT704" s="302"/>
      <c r="AU704" s="302"/>
      <c r="AV704" s="302"/>
      <c r="AW704" s="302"/>
      <c r="AX704" s="302"/>
      <c r="AY704" s="302"/>
      <c r="AZ704" s="302"/>
      <c r="BA704" s="302"/>
    </row>
    <row r="705">
      <c r="A705" s="328"/>
      <c r="B705" s="328"/>
      <c r="C705" s="328"/>
      <c r="D705" s="51" t="b">
        <v>1</v>
      </c>
      <c r="E705" s="308"/>
      <c r="F705" s="308" t="str">
        <f>IFERROR(__xludf.DUMMYFUNCTION("""COMPUTED_VALUE"""),"**field missing**")</f>
        <v>**field missing**</v>
      </c>
      <c r="G705" s="308" t="str">
        <f>IFERROR(__xludf.DUMMYFUNCTION("""COMPUTED_VALUE"""),"**FIELD MISSING**")</f>
        <v>**FIELD MISSING**</v>
      </c>
      <c r="H705" s="308"/>
      <c r="I705" s="317"/>
      <c r="J705" s="317"/>
      <c r="K705" s="317"/>
      <c r="L705" s="308"/>
      <c r="M705" s="308"/>
      <c r="N705" s="308"/>
      <c r="O705" s="308"/>
      <c r="P705" s="308"/>
      <c r="Q705" s="302"/>
      <c r="R705" s="302"/>
      <c r="S705" s="302"/>
      <c r="T705" s="302"/>
      <c r="U705" s="302"/>
      <c r="V705" s="302"/>
      <c r="W705" s="302"/>
      <c r="X705" s="302"/>
      <c r="Y705" s="302"/>
      <c r="Z705" s="302"/>
      <c r="AA705" s="302"/>
      <c r="AB705" s="302"/>
      <c r="AC705" s="302"/>
      <c r="AD705" s="302"/>
      <c r="AE705" s="302"/>
      <c r="AF705" s="302"/>
      <c r="AG705" s="302"/>
      <c r="AH705" s="302"/>
      <c r="AI705" s="329"/>
      <c r="AJ705" s="302"/>
      <c r="AK705" s="302"/>
      <c r="AL705" s="302"/>
      <c r="AM705" s="302"/>
      <c r="AN705" s="302"/>
      <c r="AO705" s="302"/>
      <c r="AP705" s="302"/>
      <c r="AQ705" s="302"/>
      <c r="AR705" s="302"/>
      <c r="AS705" s="302"/>
      <c r="AT705" s="302"/>
      <c r="AU705" s="302"/>
      <c r="AV705" s="302"/>
      <c r="AW705" s="302"/>
      <c r="AX705" s="302"/>
      <c r="AY705" s="302"/>
      <c r="AZ705" s="302"/>
      <c r="BA705" s="302"/>
    </row>
    <row r="706">
      <c r="A706" s="328"/>
      <c r="B706" s="328"/>
      <c r="C706" s="328"/>
      <c r="D706" s="51" t="b">
        <v>1</v>
      </c>
      <c r="E706" s="308"/>
      <c r="F706" s="308" t="str">
        <f>IFERROR(__xludf.DUMMYFUNCTION("""COMPUTED_VALUE"""),"**field missing**")</f>
        <v>**field missing**</v>
      </c>
      <c r="G706" s="308" t="str">
        <f>IFERROR(__xludf.DUMMYFUNCTION("""COMPUTED_VALUE"""),"**FIELD MISSING**")</f>
        <v>**FIELD MISSING**</v>
      </c>
      <c r="H706" s="308"/>
      <c r="I706" s="317"/>
      <c r="J706" s="317"/>
      <c r="K706" s="317"/>
      <c r="L706" s="308"/>
      <c r="M706" s="308"/>
      <c r="N706" s="308"/>
      <c r="O706" s="308"/>
      <c r="P706" s="308"/>
      <c r="Q706" s="302"/>
      <c r="R706" s="302"/>
      <c r="S706" s="302"/>
      <c r="T706" s="302"/>
      <c r="U706" s="302"/>
      <c r="V706" s="302"/>
      <c r="W706" s="302"/>
      <c r="X706" s="302"/>
      <c r="Y706" s="302"/>
      <c r="Z706" s="302"/>
      <c r="AA706" s="302"/>
      <c r="AB706" s="302"/>
      <c r="AC706" s="302"/>
      <c r="AD706" s="302"/>
      <c r="AE706" s="302"/>
      <c r="AF706" s="302"/>
      <c r="AG706" s="302"/>
      <c r="AH706" s="302"/>
      <c r="AI706" s="329"/>
      <c r="AJ706" s="302"/>
      <c r="AK706" s="302"/>
      <c r="AL706" s="302"/>
      <c r="AM706" s="302"/>
      <c r="AN706" s="302"/>
      <c r="AO706" s="302"/>
      <c r="AP706" s="302"/>
      <c r="AQ706" s="302"/>
      <c r="AR706" s="302"/>
      <c r="AS706" s="302"/>
      <c r="AT706" s="302"/>
      <c r="AU706" s="302"/>
      <c r="AV706" s="302"/>
      <c r="AW706" s="302"/>
      <c r="AX706" s="302"/>
      <c r="AY706" s="302"/>
      <c r="AZ706" s="302"/>
      <c r="BA706" s="302"/>
    </row>
    <row r="707">
      <c r="A707" s="328"/>
      <c r="B707" s="328"/>
      <c r="C707" s="328"/>
      <c r="D707" s="51" t="b">
        <v>1</v>
      </c>
      <c r="E707" s="308"/>
      <c r="F707" s="308" t="str">
        <f>IFERROR(__xludf.DUMMYFUNCTION("""COMPUTED_VALUE"""),"**field missing**")</f>
        <v>**field missing**</v>
      </c>
      <c r="G707" s="308" t="str">
        <f>IFERROR(__xludf.DUMMYFUNCTION("""COMPUTED_VALUE"""),"**FIELD MISSING**")</f>
        <v>**FIELD MISSING**</v>
      </c>
      <c r="H707" s="308"/>
      <c r="I707" s="317"/>
      <c r="J707" s="317"/>
      <c r="K707" s="317"/>
      <c r="L707" s="308"/>
      <c r="M707" s="308"/>
      <c r="N707" s="308"/>
      <c r="O707" s="308"/>
      <c r="P707" s="308"/>
      <c r="Q707" s="302"/>
      <c r="R707" s="302"/>
      <c r="S707" s="302"/>
      <c r="T707" s="302"/>
      <c r="U707" s="302"/>
      <c r="V707" s="302"/>
      <c r="W707" s="302"/>
      <c r="X707" s="302"/>
      <c r="Y707" s="302"/>
      <c r="Z707" s="302"/>
      <c r="AA707" s="302"/>
      <c r="AB707" s="302"/>
      <c r="AC707" s="302"/>
      <c r="AD707" s="302"/>
      <c r="AE707" s="302"/>
      <c r="AF707" s="302"/>
      <c r="AG707" s="302"/>
      <c r="AH707" s="302"/>
      <c r="AI707" s="329"/>
      <c r="AJ707" s="302"/>
      <c r="AK707" s="302"/>
      <c r="AL707" s="302"/>
      <c r="AM707" s="302"/>
      <c r="AN707" s="302"/>
      <c r="AO707" s="302"/>
      <c r="AP707" s="302"/>
      <c r="AQ707" s="302"/>
      <c r="AR707" s="302"/>
      <c r="AS707" s="302"/>
      <c r="AT707" s="302"/>
      <c r="AU707" s="302"/>
      <c r="AV707" s="302"/>
      <c r="AW707" s="302"/>
      <c r="AX707" s="302"/>
      <c r="AY707" s="302"/>
      <c r="AZ707" s="302"/>
      <c r="BA707" s="302"/>
    </row>
    <row r="708">
      <c r="A708" s="328"/>
      <c r="B708" s="328"/>
      <c r="C708" s="328"/>
      <c r="D708" s="51" t="b">
        <v>1</v>
      </c>
      <c r="E708" s="308"/>
      <c r="F708" s="308" t="str">
        <f>IFERROR(__xludf.DUMMYFUNCTION("""COMPUTED_VALUE"""),"**field missing**")</f>
        <v>**field missing**</v>
      </c>
      <c r="G708" s="308" t="str">
        <f>IFERROR(__xludf.DUMMYFUNCTION("""COMPUTED_VALUE"""),"**FIELD MISSING**")</f>
        <v>**FIELD MISSING**</v>
      </c>
      <c r="H708" s="308"/>
      <c r="I708" s="317"/>
      <c r="J708" s="317"/>
      <c r="K708" s="317"/>
      <c r="L708" s="308"/>
      <c r="M708" s="308"/>
      <c r="N708" s="308"/>
      <c r="O708" s="308"/>
      <c r="P708" s="308"/>
      <c r="Q708" s="302"/>
      <c r="R708" s="302"/>
      <c r="S708" s="302"/>
      <c r="T708" s="302"/>
      <c r="U708" s="302"/>
      <c r="V708" s="302"/>
      <c r="W708" s="302"/>
      <c r="X708" s="302"/>
      <c r="Y708" s="302"/>
      <c r="Z708" s="302"/>
      <c r="AA708" s="302"/>
      <c r="AB708" s="302"/>
      <c r="AC708" s="302"/>
      <c r="AD708" s="302"/>
      <c r="AE708" s="302"/>
      <c r="AF708" s="302"/>
      <c r="AG708" s="302"/>
      <c r="AH708" s="302"/>
      <c r="AI708" s="329"/>
      <c r="AJ708" s="302"/>
      <c r="AK708" s="302"/>
      <c r="AL708" s="302"/>
      <c r="AM708" s="302"/>
      <c r="AN708" s="302"/>
      <c r="AO708" s="302"/>
      <c r="AP708" s="302"/>
      <c r="AQ708" s="302"/>
      <c r="AR708" s="302"/>
      <c r="AS708" s="302"/>
      <c r="AT708" s="302"/>
      <c r="AU708" s="302"/>
      <c r="AV708" s="302"/>
      <c r="AW708" s="302"/>
      <c r="AX708" s="302"/>
      <c r="AY708" s="302"/>
      <c r="AZ708" s="302"/>
      <c r="BA708" s="302"/>
    </row>
    <row r="709">
      <c r="A709" s="328"/>
      <c r="B709" s="328"/>
      <c r="C709" s="328"/>
      <c r="D709" s="51" t="b">
        <v>1</v>
      </c>
      <c r="E709" s="308"/>
      <c r="F709" s="308" t="str">
        <f>IFERROR(__xludf.DUMMYFUNCTION("""COMPUTED_VALUE"""),"**field missing**")</f>
        <v>**field missing**</v>
      </c>
      <c r="G709" s="308" t="str">
        <f>IFERROR(__xludf.DUMMYFUNCTION("""COMPUTED_VALUE"""),"**FIELD MISSING**")</f>
        <v>**FIELD MISSING**</v>
      </c>
      <c r="H709" s="308"/>
      <c r="I709" s="317"/>
      <c r="J709" s="317"/>
      <c r="K709" s="317"/>
      <c r="L709" s="308"/>
      <c r="M709" s="308"/>
      <c r="N709" s="308"/>
      <c r="O709" s="308"/>
      <c r="P709" s="308"/>
      <c r="Q709" s="302"/>
      <c r="R709" s="302"/>
      <c r="S709" s="302"/>
      <c r="T709" s="302"/>
      <c r="U709" s="302"/>
      <c r="V709" s="302"/>
      <c r="W709" s="302"/>
      <c r="X709" s="302"/>
      <c r="Y709" s="302"/>
      <c r="Z709" s="302"/>
      <c r="AA709" s="302"/>
      <c r="AB709" s="302"/>
      <c r="AC709" s="302"/>
      <c r="AD709" s="302"/>
      <c r="AE709" s="302"/>
      <c r="AF709" s="302"/>
      <c r="AG709" s="302"/>
      <c r="AH709" s="302"/>
      <c r="AI709" s="329"/>
      <c r="AJ709" s="302"/>
      <c r="AK709" s="302"/>
      <c r="AL709" s="302"/>
      <c r="AM709" s="302"/>
      <c r="AN709" s="302"/>
      <c r="AO709" s="302"/>
      <c r="AP709" s="302"/>
      <c r="AQ709" s="302"/>
      <c r="AR709" s="302"/>
      <c r="AS709" s="302"/>
      <c r="AT709" s="302"/>
      <c r="AU709" s="302"/>
      <c r="AV709" s="302"/>
      <c r="AW709" s="302"/>
      <c r="AX709" s="302"/>
      <c r="AY709" s="302"/>
      <c r="AZ709" s="302"/>
      <c r="BA709" s="302"/>
    </row>
    <row r="710">
      <c r="A710" s="328"/>
      <c r="B710" s="328"/>
      <c r="C710" s="328"/>
      <c r="D710" s="51" t="b">
        <v>1</v>
      </c>
      <c r="E710" s="308"/>
      <c r="F710" s="308" t="str">
        <f>IFERROR(__xludf.DUMMYFUNCTION("""COMPUTED_VALUE"""),"**field missing**")</f>
        <v>**field missing**</v>
      </c>
      <c r="G710" s="308" t="str">
        <f>IFERROR(__xludf.DUMMYFUNCTION("""COMPUTED_VALUE"""),"**FIELD MISSING**")</f>
        <v>**FIELD MISSING**</v>
      </c>
      <c r="H710" s="308"/>
      <c r="I710" s="317"/>
      <c r="J710" s="317"/>
      <c r="K710" s="317"/>
      <c r="L710" s="308"/>
      <c r="M710" s="308"/>
      <c r="N710" s="308"/>
      <c r="O710" s="308"/>
      <c r="P710" s="308"/>
      <c r="Q710" s="302"/>
      <c r="R710" s="302"/>
      <c r="S710" s="302"/>
      <c r="T710" s="302"/>
      <c r="U710" s="302"/>
      <c r="V710" s="302"/>
      <c r="W710" s="302"/>
      <c r="X710" s="302"/>
      <c r="Y710" s="302"/>
      <c r="Z710" s="302"/>
      <c r="AA710" s="302"/>
      <c r="AB710" s="302"/>
      <c r="AC710" s="302"/>
      <c r="AD710" s="302"/>
      <c r="AE710" s="302"/>
      <c r="AF710" s="302"/>
      <c r="AG710" s="302"/>
      <c r="AH710" s="302"/>
      <c r="AI710" s="329"/>
      <c r="AJ710" s="302"/>
      <c r="AK710" s="302"/>
      <c r="AL710" s="302"/>
      <c r="AM710" s="302"/>
      <c r="AN710" s="302"/>
      <c r="AO710" s="302"/>
      <c r="AP710" s="302"/>
      <c r="AQ710" s="302"/>
      <c r="AR710" s="302"/>
      <c r="AS710" s="302"/>
      <c r="AT710" s="302"/>
      <c r="AU710" s="302"/>
      <c r="AV710" s="302"/>
      <c r="AW710" s="302"/>
      <c r="AX710" s="302"/>
      <c r="AY710" s="302"/>
      <c r="AZ710" s="302"/>
      <c r="BA710" s="302"/>
    </row>
    <row r="711">
      <c r="A711" s="328"/>
      <c r="B711" s="328"/>
      <c r="C711" s="328"/>
      <c r="D711" s="51" t="b">
        <v>1</v>
      </c>
      <c r="E711" s="308"/>
      <c r="F711" s="308" t="str">
        <f>IFERROR(__xludf.DUMMYFUNCTION("""COMPUTED_VALUE"""),"**field missing**")</f>
        <v>**field missing**</v>
      </c>
      <c r="G711" s="308" t="str">
        <f>IFERROR(__xludf.DUMMYFUNCTION("""COMPUTED_VALUE"""),"**FIELD MISSING**")</f>
        <v>**FIELD MISSING**</v>
      </c>
      <c r="H711" s="308"/>
      <c r="I711" s="317"/>
      <c r="J711" s="317"/>
      <c r="K711" s="317"/>
      <c r="L711" s="308"/>
      <c r="M711" s="308"/>
      <c r="N711" s="308"/>
      <c r="O711" s="308"/>
      <c r="P711" s="308"/>
      <c r="Q711" s="302"/>
      <c r="R711" s="302"/>
      <c r="S711" s="302"/>
      <c r="T711" s="302"/>
      <c r="U711" s="302"/>
      <c r="V711" s="302"/>
      <c r="W711" s="302"/>
      <c r="X711" s="302"/>
      <c r="Y711" s="302"/>
      <c r="Z711" s="302"/>
      <c r="AA711" s="302"/>
      <c r="AB711" s="302"/>
      <c r="AC711" s="302"/>
      <c r="AD711" s="302"/>
      <c r="AE711" s="302"/>
      <c r="AF711" s="302"/>
      <c r="AG711" s="302"/>
      <c r="AH711" s="302"/>
      <c r="AI711" s="329"/>
      <c r="AJ711" s="302"/>
      <c r="AK711" s="302"/>
      <c r="AL711" s="302"/>
      <c r="AM711" s="302"/>
      <c r="AN711" s="302"/>
      <c r="AO711" s="302"/>
      <c r="AP711" s="302"/>
      <c r="AQ711" s="302"/>
      <c r="AR711" s="302"/>
      <c r="AS711" s="302"/>
      <c r="AT711" s="302"/>
      <c r="AU711" s="302"/>
      <c r="AV711" s="302"/>
      <c r="AW711" s="302"/>
      <c r="AX711" s="302"/>
      <c r="AY711" s="302"/>
      <c r="AZ711" s="302"/>
      <c r="BA711" s="302"/>
    </row>
    <row r="712">
      <c r="A712" s="328"/>
      <c r="B712" s="328"/>
      <c r="C712" s="328"/>
      <c r="D712" s="51" t="b">
        <v>1</v>
      </c>
      <c r="E712" s="308"/>
      <c r="F712" s="308" t="str">
        <f>IFERROR(__xludf.DUMMYFUNCTION("""COMPUTED_VALUE"""),"**field missing**")</f>
        <v>**field missing**</v>
      </c>
      <c r="G712" s="308" t="str">
        <f>IFERROR(__xludf.DUMMYFUNCTION("""COMPUTED_VALUE"""),"**FIELD MISSING**")</f>
        <v>**FIELD MISSING**</v>
      </c>
      <c r="H712" s="308"/>
      <c r="I712" s="317"/>
      <c r="J712" s="317"/>
      <c r="K712" s="317"/>
      <c r="L712" s="308"/>
      <c r="M712" s="308"/>
      <c r="N712" s="308"/>
      <c r="O712" s="308"/>
      <c r="P712" s="308"/>
      <c r="Q712" s="302"/>
      <c r="R712" s="302"/>
      <c r="S712" s="302"/>
      <c r="T712" s="302"/>
      <c r="U712" s="302"/>
      <c r="V712" s="302"/>
      <c r="W712" s="302"/>
      <c r="X712" s="302"/>
      <c r="Y712" s="302"/>
      <c r="Z712" s="302"/>
      <c r="AA712" s="302"/>
      <c r="AB712" s="302"/>
      <c r="AC712" s="302"/>
      <c r="AD712" s="302"/>
      <c r="AE712" s="302"/>
      <c r="AF712" s="302"/>
      <c r="AG712" s="302"/>
      <c r="AH712" s="302"/>
      <c r="AI712" s="329"/>
      <c r="AJ712" s="302"/>
      <c r="AK712" s="302"/>
      <c r="AL712" s="302"/>
      <c r="AM712" s="302"/>
      <c r="AN712" s="302"/>
      <c r="AO712" s="302"/>
      <c r="AP712" s="302"/>
      <c r="AQ712" s="302"/>
      <c r="AR712" s="302"/>
      <c r="AS712" s="302"/>
      <c r="AT712" s="302"/>
      <c r="AU712" s="302"/>
      <c r="AV712" s="302"/>
      <c r="AW712" s="302"/>
      <c r="AX712" s="302"/>
      <c r="AY712" s="302"/>
      <c r="AZ712" s="302"/>
      <c r="BA712" s="302"/>
    </row>
    <row r="713">
      <c r="A713" s="328"/>
      <c r="B713" s="328"/>
      <c r="C713" s="328"/>
      <c r="D713" s="51" t="b">
        <v>1</v>
      </c>
      <c r="E713" s="308"/>
      <c r="F713" s="308" t="str">
        <f>IFERROR(__xludf.DUMMYFUNCTION("""COMPUTED_VALUE"""),"**field missing**")</f>
        <v>**field missing**</v>
      </c>
      <c r="G713" s="308" t="str">
        <f>IFERROR(__xludf.DUMMYFUNCTION("""COMPUTED_VALUE"""),"**FIELD MISSING**")</f>
        <v>**FIELD MISSING**</v>
      </c>
      <c r="H713" s="308"/>
      <c r="I713" s="317"/>
      <c r="J713" s="317"/>
      <c r="K713" s="317"/>
      <c r="L713" s="308"/>
      <c r="M713" s="308"/>
      <c r="N713" s="308"/>
      <c r="O713" s="308"/>
      <c r="P713" s="308"/>
      <c r="Q713" s="302"/>
      <c r="R713" s="302"/>
      <c r="S713" s="302"/>
      <c r="T713" s="302"/>
      <c r="U713" s="302"/>
      <c r="V713" s="302"/>
      <c r="W713" s="302"/>
      <c r="X713" s="302"/>
      <c r="Y713" s="302"/>
      <c r="Z713" s="302"/>
      <c r="AA713" s="302"/>
      <c r="AB713" s="302"/>
      <c r="AC713" s="302"/>
      <c r="AD713" s="302"/>
      <c r="AE713" s="302"/>
      <c r="AF713" s="302"/>
      <c r="AG713" s="302"/>
      <c r="AH713" s="302"/>
      <c r="AI713" s="329"/>
      <c r="AJ713" s="302"/>
      <c r="AK713" s="302"/>
      <c r="AL713" s="302"/>
      <c r="AM713" s="302"/>
      <c r="AN713" s="302"/>
      <c r="AO713" s="302"/>
      <c r="AP713" s="302"/>
      <c r="AQ713" s="302"/>
      <c r="AR713" s="302"/>
      <c r="AS713" s="302"/>
      <c r="AT713" s="302"/>
      <c r="AU713" s="302"/>
      <c r="AV713" s="302"/>
      <c r="AW713" s="302"/>
      <c r="AX713" s="302"/>
      <c r="AY713" s="302"/>
      <c r="AZ713" s="302"/>
      <c r="BA713" s="302"/>
    </row>
    <row r="714">
      <c r="A714" s="328"/>
      <c r="B714" s="328"/>
      <c r="C714" s="328"/>
      <c r="D714" s="51" t="b">
        <v>1</v>
      </c>
      <c r="E714" s="308"/>
      <c r="F714" s="308" t="str">
        <f>IFERROR(__xludf.DUMMYFUNCTION("""COMPUTED_VALUE"""),"**field missing**")</f>
        <v>**field missing**</v>
      </c>
      <c r="G714" s="308" t="str">
        <f>IFERROR(__xludf.DUMMYFUNCTION("""COMPUTED_VALUE"""),"**FIELD MISSING**")</f>
        <v>**FIELD MISSING**</v>
      </c>
      <c r="H714" s="308"/>
      <c r="I714" s="317"/>
      <c r="J714" s="317"/>
      <c r="K714" s="317"/>
      <c r="L714" s="308"/>
      <c r="M714" s="308"/>
      <c r="N714" s="308"/>
      <c r="O714" s="308"/>
      <c r="P714" s="308"/>
      <c r="Q714" s="302"/>
      <c r="R714" s="302"/>
      <c r="S714" s="302"/>
      <c r="T714" s="302"/>
      <c r="U714" s="302"/>
      <c r="V714" s="302"/>
      <c r="W714" s="302"/>
      <c r="X714" s="302"/>
      <c r="Y714" s="302"/>
      <c r="Z714" s="302"/>
      <c r="AA714" s="302"/>
      <c r="AB714" s="302"/>
      <c r="AC714" s="302"/>
      <c r="AD714" s="302"/>
      <c r="AE714" s="302"/>
      <c r="AF714" s="302"/>
      <c r="AG714" s="302"/>
      <c r="AH714" s="302"/>
      <c r="AI714" s="329"/>
      <c r="AJ714" s="302"/>
      <c r="AK714" s="302"/>
      <c r="AL714" s="302"/>
      <c r="AM714" s="302"/>
      <c r="AN714" s="302"/>
      <c r="AO714" s="302"/>
      <c r="AP714" s="302"/>
      <c r="AQ714" s="302"/>
      <c r="AR714" s="302"/>
      <c r="AS714" s="302"/>
      <c r="AT714" s="302"/>
      <c r="AU714" s="302"/>
      <c r="AV714" s="302"/>
      <c r="AW714" s="302"/>
      <c r="AX714" s="302"/>
      <c r="AY714" s="302"/>
      <c r="AZ714" s="302"/>
      <c r="BA714" s="302"/>
    </row>
    <row r="715">
      <c r="A715" s="328"/>
      <c r="B715" s="328"/>
      <c r="C715" s="328"/>
      <c r="D715" s="51" t="b">
        <v>1</v>
      </c>
      <c r="E715" s="308"/>
      <c r="F715" s="308" t="str">
        <f>IFERROR(__xludf.DUMMYFUNCTION("""COMPUTED_VALUE"""),"**field missing**")</f>
        <v>**field missing**</v>
      </c>
      <c r="G715" s="308" t="str">
        <f>IFERROR(__xludf.DUMMYFUNCTION("""COMPUTED_VALUE"""),"**FIELD MISSING**")</f>
        <v>**FIELD MISSING**</v>
      </c>
      <c r="H715" s="308"/>
      <c r="I715" s="317"/>
      <c r="J715" s="317"/>
      <c r="K715" s="317"/>
      <c r="L715" s="308"/>
      <c r="M715" s="308"/>
      <c r="N715" s="308"/>
      <c r="O715" s="308"/>
      <c r="P715" s="308"/>
      <c r="Q715" s="302"/>
      <c r="R715" s="302"/>
      <c r="S715" s="302"/>
      <c r="T715" s="302"/>
      <c r="U715" s="302"/>
      <c r="V715" s="302"/>
      <c r="W715" s="302"/>
      <c r="X715" s="302"/>
      <c r="Y715" s="302"/>
      <c r="Z715" s="302"/>
      <c r="AA715" s="302"/>
      <c r="AB715" s="302"/>
      <c r="AC715" s="302"/>
      <c r="AD715" s="302"/>
      <c r="AE715" s="302"/>
      <c r="AF715" s="302"/>
      <c r="AG715" s="302"/>
      <c r="AH715" s="302"/>
      <c r="AI715" s="329"/>
      <c r="AJ715" s="302"/>
      <c r="AK715" s="302"/>
      <c r="AL715" s="302"/>
      <c r="AM715" s="302"/>
      <c r="AN715" s="302"/>
      <c r="AO715" s="302"/>
      <c r="AP715" s="302"/>
      <c r="AQ715" s="302"/>
      <c r="AR715" s="302"/>
      <c r="AS715" s="302"/>
      <c r="AT715" s="302"/>
      <c r="AU715" s="302"/>
      <c r="AV715" s="302"/>
      <c r="AW715" s="302"/>
      <c r="AX715" s="302"/>
      <c r="AY715" s="302"/>
      <c r="AZ715" s="302"/>
      <c r="BA715" s="302"/>
    </row>
    <row r="716">
      <c r="A716" s="328"/>
      <c r="B716" s="328"/>
      <c r="C716" s="328"/>
      <c r="D716" s="51" t="b">
        <v>1</v>
      </c>
      <c r="E716" s="308"/>
      <c r="F716" s="308" t="str">
        <f>IFERROR(__xludf.DUMMYFUNCTION("""COMPUTED_VALUE"""),"**field missing**")</f>
        <v>**field missing**</v>
      </c>
      <c r="G716" s="308" t="str">
        <f>IFERROR(__xludf.DUMMYFUNCTION("""COMPUTED_VALUE"""),"**FIELD MISSING**")</f>
        <v>**FIELD MISSING**</v>
      </c>
      <c r="H716" s="308"/>
      <c r="I716" s="317"/>
      <c r="J716" s="317"/>
      <c r="K716" s="317"/>
      <c r="L716" s="308"/>
      <c r="M716" s="308"/>
      <c r="N716" s="308"/>
      <c r="O716" s="308"/>
      <c r="P716" s="308"/>
      <c r="Q716" s="302"/>
      <c r="R716" s="302"/>
      <c r="S716" s="302"/>
      <c r="T716" s="302"/>
      <c r="U716" s="302"/>
      <c r="V716" s="302"/>
      <c r="W716" s="302"/>
      <c r="X716" s="302"/>
      <c r="Y716" s="302"/>
      <c r="Z716" s="302"/>
      <c r="AA716" s="302"/>
      <c r="AB716" s="302"/>
      <c r="AC716" s="302"/>
      <c r="AD716" s="302"/>
      <c r="AE716" s="302"/>
      <c r="AF716" s="302"/>
      <c r="AG716" s="302"/>
      <c r="AH716" s="302"/>
      <c r="AI716" s="329"/>
      <c r="AJ716" s="302"/>
      <c r="AK716" s="302"/>
      <c r="AL716" s="302"/>
      <c r="AM716" s="302"/>
      <c r="AN716" s="302"/>
      <c r="AO716" s="302"/>
      <c r="AP716" s="302"/>
      <c r="AQ716" s="302"/>
      <c r="AR716" s="302"/>
      <c r="AS716" s="302"/>
      <c r="AT716" s="302"/>
      <c r="AU716" s="302"/>
      <c r="AV716" s="302"/>
      <c r="AW716" s="302"/>
      <c r="AX716" s="302"/>
      <c r="AY716" s="302"/>
      <c r="AZ716" s="302"/>
      <c r="BA716" s="302"/>
    </row>
    <row r="717">
      <c r="A717" s="328"/>
      <c r="B717" s="328"/>
      <c r="C717" s="328"/>
      <c r="D717" s="51" t="b">
        <v>1</v>
      </c>
      <c r="E717" s="308"/>
      <c r="F717" s="308" t="str">
        <f>IFERROR(__xludf.DUMMYFUNCTION("""COMPUTED_VALUE"""),"**field missing**")</f>
        <v>**field missing**</v>
      </c>
      <c r="G717" s="308" t="str">
        <f>IFERROR(__xludf.DUMMYFUNCTION("""COMPUTED_VALUE"""),"**FIELD MISSING**")</f>
        <v>**FIELD MISSING**</v>
      </c>
      <c r="H717" s="308"/>
      <c r="I717" s="317"/>
      <c r="J717" s="317"/>
      <c r="K717" s="317"/>
      <c r="L717" s="308"/>
      <c r="M717" s="308"/>
      <c r="N717" s="308"/>
      <c r="O717" s="308"/>
      <c r="P717" s="308"/>
      <c r="Q717" s="302"/>
      <c r="R717" s="302"/>
      <c r="S717" s="302"/>
      <c r="T717" s="302"/>
      <c r="U717" s="302"/>
      <c r="V717" s="302"/>
      <c r="W717" s="302"/>
      <c r="X717" s="302"/>
      <c r="Y717" s="302"/>
      <c r="Z717" s="302"/>
      <c r="AA717" s="302"/>
      <c r="AB717" s="302"/>
      <c r="AC717" s="302"/>
      <c r="AD717" s="302"/>
      <c r="AE717" s="302"/>
      <c r="AF717" s="302"/>
      <c r="AG717" s="302"/>
      <c r="AH717" s="302"/>
      <c r="AI717" s="329"/>
      <c r="AJ717" s="302"/>
      <c r="AK717" s="302"/>
      <c r="AL717" s="302"/>
      <c r="AM717" s="302"/>
      <c r="AN717" s="302"/>
      <c r="AO717" s="302"/>
      <c r="AP717" s="302"/>
      <c r="AQ717" s="302"/>
      <c r="AR717" s="302"/>
      <c r="AS717" s="302"/>
      <c r="AT717" s="302"/>
      <c r="AU717" s="302"/>
      <c r="AV717" s="302"/>
      <c r="AW717" s="302"/>
      <c r="AX717" s="302"/>
      <c r="AY717" s="302"/>
      <c r="AZ717" s="302"/>
      <c r="BA717" s="302"/>
    </row>
    <row r="718">
      <c r="A718" s="328"/>
      <c r="B718" s="328"/>
      <c r="C718" s="328"/>
      <c r="D718" s="51" t="b">
        <v>1</v>
      </c>
      <c r="E718" s="308"/>
      <c r="F718" s="308" t="str">
        <f>IFERROR(__xludf.DUMMYFUNCTION("""COMPUTED_VALUE"""),"**field missing**")</f>
        <v>**field missing**</v>
      </c>
      <c r="G718" s="308" t="str">
        <f>IFERROR(__xludf.DUMMYFUNCTION("""COMPUTED_VALUE"""),"**FIELD MISSING**")</f>
        <v>**FIELD MISSING**</v>
      </c>
      <c r="H718" s="308"/>
      <c r="I718" s="317"/>
      <c r="J718" s="317"/>
      <c r="K718" s="317"/>
      <c r="L718" s="308"/>
      <c r="M718" s="308"/>
      <c r="N718" s="308"/>
      <c r="O718" s="308"/>
      <c r="P718" s="308"/>
      <c r="Q718" s="302"/>
      <c r="R718" s="302"/>
      <c r="S718" s="302"/>
      <c r="T718" s="302"/>
      <c r="U718" s="302"/>
      <c r="V718" s="302"/>
      <c r="W718" s="302"/>
      <c r="X718" s="302"/>
      <c r="Y718" s="302"/>
      <c r="Z718" s="302"/>
      <c r="AA718" s="302"/>
      <c r="AB718" s="302"/>
      <c r="AC718" s="302"/>
      <c r="AD718" s="302"/>
      <c r="AE718" s="302"/>
      <c r="AF718" s="302"/>
      <c r="AG718" s="302"/>
      <c r="AH718" s="302"/>
      <c r="AI718" s="329"/>
      <c r="AJ718" s="302"/>
      <c r="AK718" s="302"/>
      <c r="AL718" s="302"/>
      <c r="AM718" s="302"/>
      <c r="AN718" s="302"/>
      <c r="AO718" s="302"/>
      <c r="AP718" s="302"/>
      <c r="AQ718" s="302"/>
      <c r="AR718" s="302"/>
      <c r="AS718" s="302"/>
      <c r="AT718" s="302"/>
      <c r="AU718" s="302"/>
      <c r="AV718" s="302"/>
      <c r="AW718" s="302"/>
      <c r="AX718" s="302"/>
      <c r="AY718" s="302"/>
      <c r="AZ718" s="302"/>
      <c r="BA718" s="302"/>
    </row>
    <row r="719">
      <c r="A719" s="328"/>
      <c r="B719" s="328"/>
      <c r="C719" s="328"/>
      <c r="D719" s="51" t="b">
        <v>1</v>
      </c>
      <c r="E719" s="308"/>
      <c r="F719" s="308" t="str">
        <f>IFERROR(__xludf.DUMMYFUNCTION("""COMPUTED_VALUE"""),"**field missing**")</f>
        <v>**field missing**</v>
      </c>
      <c r="G719" s="308" t="str">
        <f>IFERROR(__xludf.DUMMYFUNCTION("""COMPUTED_VALUE"""),"**FIELD MISSING**")</f>
        <v>**FIELD MISSING**</v>
      </c>
      <c r="H719" s="308"/>
      <c r="I719" s="317"/>
      <c r="J719" s="317"/>
      <c r="K719" s="317"/>
      <c r="L719" s="308"/>
      <c r="M719" s="308"/>
      <c r="N719" s="308"/>
      <c r="O719" s="308"/>
      <c r="P719" s="308"/>
      <c r="Q719" s="302"/>
      <c r="R719" s="302"/>
      <c r="S719" s="302"/>
      <c r="T719" s="302"/>
      <c r="U719" s="302"/>
      <c r="V719" s="302"/>
      <c r="W719" s="302"/>
      <c r="X719" s="302"/>
      <c r="Y719" s="302"/>
      <c r="Z719" s="302"/>
      <c r="AA719" s="302"/>
      <c r="AB719" s="302"/>
      <c r="AC719" s="302"/>
      <c r="AD719" s="302"/>
      <c r="AE719" s="302"/>
      <c r="AF719" s="302"/>
      <c r="AG719" s="302"/>
      <c r="AH719" s="302"/>
      <c r="AI719" s="329"/>
      <c r="AJ719" s="302"/>
      <c r="AK719" s="302"/>
      <c r="AL719" s="302"/>
      <c r="AM719" s="302"/>
      <c r="AN719" s="302"/>
      <c r="AO719" s="302"/>
      <c r="AP719" s="302"/>
      <c r="AQ719" s="302"/>
      <c r="AR719" s="302"/>
      <c r="AS719" s="302"/>
      <c r="AT719" s="302"/>
      <c r="AU719" s="302"/>
      <c r="AV719" s="302"/>
      <c r="AW719" s="302"/>
      <c r="AX719" s="302"/>
      <c r="AY719" s="302"/>
      <c r="AZ719" s="302"/>
      <c r="BA719" s="302"/>
    </row>
    <row r="720">
      <c r="A720" s="328"/>
      <c r="B720" s="328"/>
      <c r="C720" s="328"/>
      <c r="D720" s="51" t="b">
        <v>1</v>
      </c>
      <c r="E720" s="308"/>
      <c r="F720" s="308" t="str">
        <f>IFERROR(__xludf.DUMMYFUNCTION("""COMPUTED_VALUE"""),"**field missing**")</f>
        <v>**field missing**</v>
      </c>
      <c r="G720" s="308" t="str">
        <f>IFERROR(__xludf.DUMMYFUNCTION("""COMPUTED_VALUE"""),"**FIELD MISSING**")</f>
        <v>**FIELD MISSING**</v>
      </c>
      <c r="H720" s="308"/>
      <c r="I720" s="317"/>
      <c r="J720" s="317"/>
      <c r="K720" s="317"/>
      <c r="L720" s="308"/>
      <c r="M720" s="308"/>
      <c r="N720" s="308"/>
      <c r="O720" s="308"/>
      <c r="P720" s="308"/>
      <c r="Q720" s="302"/>
      <c r="R720" s="302"/>
      <c r="S720" s="302"/>
      <c r="T720" s="302"/>
      <c r="U720" s="302"/>
      <c r="V720" s="302"/>
      <c r="W720" s="302"/>
      <c r="X720" s="302"/>
      <c r="Y720" s="302"/>
      <c r="Z720" s="302"/>
      <c r="AA720" s="302"/>
      <c r="AB720" s="302"/>
      <c r="AC720" s="302"/>
      <c r="AD720" s="302"/>
      <c r="AE720" s="302"/>
      <c r="AF720" s="302"/>
      <c r="AG720" s="302"/>
      <c r="AH720" s="302"/>
      <c r="AI720" s="329"/>
      <c r="AJ720" s="302"/>
      <c r="AK720" s="302"/>
      <c r="AL720" s="302"/>
      <c r="AM720" s="302"/>
      <c r="AN720" s="302"/>
      <c r="AO720" s="302"/>
      <c r="AP720" s="302"/>
      <c r="AQ720" s="302"/>
      <c r="AR720" s="302"/>
      <c r="AS720" s="302"/>
      <c r="AT720" s="302"/>
      <c r="AU720" s="302"/>
      <c r="AV720" s="302"/>
      <c r="AW720" s="302"/>
      <c r="AX720" s="302"/>
      <c r="AY720" s="302"/>
      <c r="AZ720" s="302"/>
      <c r="BA720" s="302"/>
    </row>
    <row r="721">
      <c r="A721" s="328"/>
      <c r="B721" s="328"/>
      <c r="C721" s="328"/>
      <c r="D721" s="51" t="b">
        <v>1</v>
      </c>
      <c r="E721" s="308"/>
      <c r="F721" s="308" t="str">
        <f>IFERROR(__xludf.DUMMYFUNCTION("""COMPUTED_VALUE"""),"**field missing**")</f>
        <v>**field missing**</v>
      </c>
      <c r="G721" s="308" t="str">
        <f>IFERROR(__xludf.DUMMYFUNCTION("""COMPUTED_VALUE"""),"**FIELD MISSING**")</f>
        <v>**FIELD MISSING**</v>
      </c>
      <c r="H721" s="308"/>
      <c r="I721" s="317"/>
      <c r="J721" s="317"/>
      <c r="K721" s="317"/>
      <c r="L721" s="308"/>
      <c r="M721" s="308"/>
      <c r="N721" s="308"/>
      <c r="O721" s="308"/>
      <c r="P721" s="308"/>
      <c r="Q721" s="302"/>
      <c r="R721" s="302"/>
      <c r="S721" s="302"/>
      <c r="T721" s="302"/>
      <c r="U721" s="302"/>
      <c r="V721" s="302"/>
      <c r="W721" s="302"/>
      <c r="X721" s="302"/>
      <c r="Y721" s="302"/>
      <c r="Z721" s="302"/>
      <c r="AA721" s="302"/>
      <c r="AB721" s="302"/>
      <c r="AC721" s="302"/>
      <c r="AD721" s="302"/>
      <c r="AE721" s="302"/>
      <c r="AF721" s="302"/>
      <c r="AG721" s="302"/>
      <c r="AH721" s="302"/>
      <c r="AI721" s="329"/>
      <c r="AJ721" s="302"/>
      <c r="AK721" s="302"/>
      <c r="AL721" s="302"/>
      <c r="AM721" s="302"/>
      <c r="AN721" s="302"/>
      <c r="AO721" s="302"/>
      <c r="AP721" s="302"/>
      <c r="AQ721" s="302"/>
      <c r="AR721" s="302"/>
      <c r="AS721" s="302"/>
      <c r="AT721" s="302"/>
      <c r="AU721" s="302"/>
      <c r="AV721" s="302"/>
      <c r="AW721" s="302"/>
      <c r="AX721" s="302"/>
      <c r="AY721" s="302"/>
      <c r="AZ721" s="302"/>
      <c r="BA721" s="302"/>
    </row>
    <row r="722">
      <c r="A722" s="328"/>
      <c r="B722" s="328"/>
      <c r="C722" s="328"/>
      <c r="D722" s="51" t="b">
        <v>1</v>
      </c>
      <c r="E722" s="308"/>
      <c r="F722" s="308" t="str">
        <f>IFERROR(__xludf.DUMMYFUNCTION("""COMPUTED_VALUE"""),"**field missing**")</f>
        <v>**field missing**</v>
      </c>
      <c r="G722" s="308" t="str">
        <f>IFERROR(__xludf.DUMMYFUNCTION("""COMPUTED_VALUE"""),"**FIELD MISSING**")</f>
        <v>**FIELD MISSING**</v>
      </c>
      <c r="H722" s="308"/>
      <c r="I722" s="317"/>
      <c r="J722" s="317"/>
      <c r="K722" s="317"/>
      <c r="L722" s="308"/>
      <c r="M722" s="308"/>
      <c r="N722" s="308"/>
      <c r="O722" s="308"/>
      <c r="P722" s="308"/>
      <c r="Q722" s="302"/>
      <c r="R722" s="302"/>
      <c r="S722" s="302"/>
      <c r="T722" s="302"/>
      <c r="U722" s="302"/>
      <c r="V722" s="302"/>
      <c r="W722" s="302"/>
      <c r="X722" s="302"/>
      <c r="Y722" s="302"/>
      <c r="Z722" s="302"/>
      <c r="AA722" s="302"/>
      <c r="AB722" s="302"/>
      <c r="AC722" s="302"/>
      <c r="AD722" s="302"/>
      <c r="AE722" s="302"/>
      <c r="AF722" s="302"/>
      <c r="AG722" s="302"/>
      <c r="AH722" s="302"/>
      <c r="AI722" s="329"/>
      <c r="AJ722" s="302"/>
      <c r="AK722" s="302"/>
      <c r="AL722" s="302"/>
      <c r="AM722" s="302"/>
      <c r="AN722" s="302"/>
      <c r="AO722" s="302"/>
      <c r="AP722" s="302"/>
      <c r="AQ722" s="302"/>
      <c r="AR722" s="302"/>
      <c r="AS722" s="302"/>
      <c r="AT722" s="302"/>
      <c r="AU722" s="302"/>
      <c r="AV722" s="302"/>
      <c r="AW722" s="302"/>
      <c r="AX722" s="302"/>
      <c r="AY722" s="302"/>
      <c r="AZ722" s="302"/>
      <c r="BA722" s="302"/>
    </row>
    <row r="723">
      <c r="A723" s="328"/>
      <c r="B723" s="328"/>
      <c r="C723" s="328"/>
      <c r="D723" s="51" t="b">
        <v>1</v>
      </c>
      <c r="E723" s="308"/>
      <c r="F723" s="308" t="str">
        <f>IFERROR(__xludf.DUMMYFUNCTION("""COMPUTED_VALUE"""),"permit")</f>
        <v>permit</v>
      </c>
      <c r="G723" s="308" t="str">
        <f>IFERROR(__xludf.DUMMYFUNCTION("""COMPUTED_VALUE"""),"Permit_type_id")</f>
        <v>Permit_type_id</v>
      </c>
      <c r="H723" s="308"/>
      <c r="I723" s="317"/>
      <c r="J723" s="317"/>
      <c r="K723" s="317"/>
      <c r="L723" s="308"/>
      <c r="M723" s="308"/>
      <c r="N723" s="308"/>
      <c r="O723" s="308"/>
      <c r="P723" s="308"/>
      <c r="Q723" s="302"/>
      <c r="R723" s="302"/>
      <c r="S723" s="302"/>
      <c r="T723" s="302"/>
      <c r="U723" s="302"/>
      <c r="V723" s="302"/>
      <c r="W723" s="302"/>
      <c r="X723" s="302"/>
      <c r="Y723" s="302"/>
      <c r="Z723" s="302"/>
      <c r="AA723" s="302"/>
      <c r="AB723" s="302"/>
      <c r="AC723" s="302"/>
      <c r="AD723" s="302"/>
      <c r="AE723" s="302"/>
      <c r="AF723" s="302"/>
      <c r="AG723" s="302"/>
      <c r="AH723" s="302"/>
      <c r="AI723" s="329"/>
      <c r="AJ723" s="302"/>
      <c r="AK723" s="302"/>
      <c r="AL723" s="302"/>
      <c r="AM723" s="302"/>
      <c r="AN723" s="302"/>
      <c r="AO723" s="302"/>
      <c r="AP723" s="302"/>
      <c r="AQ723" s="302"/>
      <c r="AR723" s="302"/>
      <c r="AS723" s="302"/>
      <c r="AT723" s="302"/>
      <c r="AU723" s="302"/>
      <c r="AV723" s="302"/>
      <c r="AW723" s="302"/>
      <c r="AX723" s="302"/>
      <c r="AY723" s="302"/>
      <c r="AZ723" s="302"/>
      <c r="BA723" s="302"/>
    </row>
    <row r="724">
      <c r="A724" s="328"/>
      <c r="B724" s="328"/>
      <c r="C724" s="328"/>
      <c r="D724" s="51" t="b">
        <v>1</v>
      </c>
      <c r="E724" s="308"/>
      <c r="F724" s="308" t="str">
        <f>IFERROR(__xludf.DUMMYFUNCTION("""COMPUTED_VALUE"""),"permit")</f>
        <v>permit</v>
      </c>
      <c r="G724" s="308" t="str">
        <f>IFERROR(__xludf.DUMMYFUNCTION("""COMPUTED_VALUE"""),"AppSource_Id")</f>
        <v>AppSource_Id</v>
      </c>
      <c r="H724" s="308"/>
      <c r="I724" s="317"/>
      <c r="J724" s="317"/>
      <c r="K724" s="317"/>
      <c r="L724" s="308"/>
      <c r="M724" s="308"/>
      <c r="N724" s="308"/>
      <c r="O724" s="308"/>
      <c r="P724" s="308"/>
      <c r="Q724" s="302"/>
      <c r="R724" s="302"/>
      <c r="S724" s="302"/>
      <c r="T724" s="302"/>
      <c r="U724" s="302"/>
      <c r="V724" s="302"/>
      <c r="W724" s="302"/>
      <c r="X724" s="302"/>
      <c r="Y724" s="302"/>
      <c r="Z724" s="302"/>
      <c r="AA724" s="302"/>
      <c r="AB724" s="302"/>
      <c r="AC724" s="302"/>
      <c r="AD724" s="302"/>
      <c r="AE724" s="302"/>
      <c r="AF724" s="302"/>
      <c r="AG724" s="302"/>
      <c r="AH724" s="302"/>
      <c r="AI724" s="329"/>
      <c r="AJ724" s="302"/>
      <c r="AK724" s="302"/>
      <c r="AL724" s="302"/>
      <c r="AM724" s="302"/>
      <c r="AN724" s="302"/>
      <c r="AO724" s="302"/>
      <c r="AP724" s="302"/>
      <c r="AQ724" s="302"/>
      <c r="AR724" s="302"/>
      <c r="AS724" s="302"/>
      <c r="AT724" s="302"/>
      <c r="AU724" s="302"/>
      <c r="AV724" s="302"/>
      <c r="AW724" s="302"/>
      <c r="AX724" s="302"/>
      <c r="AY724" s="302"/>
      <c r="AZ724" s="302"/>
      <c r="BA724" s="302"/>
    </row>
    <row r="725">
      <c r="A725" s="328"/>
      <c r="B725" s="328"/>
      <c r="C725" s="328"/>
      <c r="D725" s="51" t="b">
        <v>1</v>
      </c>
      <c r="E725" s="308"/>
      <c r="F725" s="308" t="str">
        <f>IFERROR(__xludf.DUMMYFUNCTION("""COMPUTED_VALUE"""),"permit")</f>
        <v>permit</v>
      </c>
      <c r="G725" s="308" t="str">
        <f>IFERROR(__xludf.DUMMYFUNCTION("""COMPUTED_VALUE"""),"Permit_id")</f>
        <v>Permit_id</v>
      </c>
      <c r="H725" s="308"/>
      <c r="I725" s="317"/>
      <c r="J725" s="317"/>
      <c r="K725" s="317"/>
      <c r="L725" s="308"/>
      <c r="M725" s="308"/>
      <c r="N725" s="308"/>
      <c r="O725" s="308"/>
      <c r="P725" s="308"/>
      <c r="Q725" s="302"/>
      <c r="R725" s="302"/>
      <c r="S725" s="302"/>
      <c r="T725" s="302"/>
      <c r="U725" s="302"/>
      <c r="V725" s="302"/>
      <c r="W725" s="302"/>
      <c r="X725" s="302"/>
      <c r="Y725" s="302"/>
      <c r="Z725" s="302"/>
      <c r="AA725" s="302"/>
      <c r="AB725" s="302"/>
      <c r="AC725" s="302"/>
      <c r="AD725" s="302"/>
      <c r="AE725" s="302"/>
      <c r="AF725" s="302"/>
      <c r="AG725" s="302"/>
      <c r="AH725" s="302"/>
      <c r="AI725" s="329"/>
      <c r="AJ725" s="302"/>
      <c r="AK725" s="302"/>
      <c r="AL725" s="302"/>
      <c r="AM725" s="302"/>
      <c r="AN725" s="302"/>
      <c r="AO725" s="302"/>
      <c r="AP725" s="302"/>
      <c r="AQ725" s="302"/>
      <c r="AR725" s="302"/>
      <c r="AS725" s="302"/>
      <c r="AT725" s="302"/>
      <c r="AU725" s="302"/>
      <c r="AV725" s="302"/>
      <c r="AW725" s="302"/>
      <c r="AX725" s="302"/>
      <c r="AY725" s="302"/>
      <c r="AZ725" s="302"/>
      <c r="BA725" s="302"/>
    </row>
    <row r="726">
      <c r="A726" s="328"/>
      <c r="B726" s="328"/>
      <c r="C726" s="328"/>
      <c r="D726" s="51" t="b">
        <v>1</v>
      </c>
      <c r="E726" s="308"/>
      <c r="F726" s="308" t="str">
        <f>IFERROR(__xludf.DUMMYFUNCTION("""COMPUTED_VALUE"""),"???")</f>
        <v>???</v>
      </c>
      <c r="G726" s="308" t="str">
        <f>IFERROR(__xludf.DUMMYFUNCTION("""COMPUTED_VALUE"""),"???")</f>
        <v>???</v>
      </c>
      <c r="H726" s="308"/>
      <c r="I726" s="317"/>
      <c r="J726" s="317"/>
      <c r="K726" s="317"/>
      <c r="L726" s="308"/>
      <c r="M726" s="308"/>
      <c r="N726" s="308"/>
      <c r="O726" s="308"/>
      <c r="P726" s="308"/>
      <c r="Q726" s="302"/>
      <c r="R726" s="302"/>
      <c r="S726" s="302"/>
      <c r="T726" s="302"/>
      <c r="U726" s="302"/>
      <c r="V726" s="302"/>
      <c r="W726" s="302"/>
      <c r="X726" s="302"/>
      <c r="Y726" s="302"/>
      <c r="Z726" s="302"/>
      <c r="AA726" s="302"/>
      <c r="AB726" s="302"/>
      <c r="AC726" s="302"/>
      <c r="AD726" s="302"/>
      <c r="AE726" s="302"/>
      <c r="AF726" s="302"/>
      <c r="AG726" s="302"/>
      <c r="AH726" s="302"/>
      <c r="AI726" s="329"/>
      <c r="AJ726" s="302"/>
      <c r="AK726" s="302"/>
      <c r="AL726" s="302"/>
      <c r="AM726" s="302"/>
      <c r="AN726" s="302"/>
      <c r="AO726" s="302"/>
      <c r="AP726" s="302"/>
      <c r="AQ726" s="302"/>
      <c r="AR726" s="302"/>
      <c r="AS726" s="302"/>
      <c r="AT726" s="302"/>
      <c r="AU726" s="302"/>
      <c r="AV726" s="302"/>
      <c r="AW726" s="302"/>
      <c r="AX726" s="302"/>
      <c r="AY726" s="302"/>
      <c r="AZ726" s="302"/>
      <c r="BA726" s="302"/>
    </row>
    <row r="727">
      <c r="A727" s="328"/>
      <c r="B727" s="328"/>
      <c r="C727" s="328"/>
      <c r="D727" s="51" t="b">
        <v>1</v>
      </c>
      <c r="E727" s="308"/>
      <c r="F727" s="308" t="str">
        <f>IFERROR(__xludf.DUMMYFUNCTION("""COMPUTED_VALUE"""),"???")</f>
        <v>???</v>
      </c>
      <c r="G727" s="308" t="str">
        <f>IFERROR(__xludf.DUMMYFUNCTION("""COMPUTED_VALUE"""),"???")</f>
        <v>???</v>
      </c>
      <c r="H727" s="308"/>
      <c r="I727" s="317"/>
      <c r="J727" s="317"/>
      <c r="K727" s="317"/>
      <c r="L727" s="308"/>
      <c r="M727" s="308"/>
      <c r="N727" s="308"/>
      <c r="O727" s="308"/>
      <c r="P727" s="308"/>
      <c r="Q727" s="302"/>
      <c r="R727" s="302"/>
      <c r="S727" s="302"/>
      <c r="T727" s="302"/>
      <c r="U727" s="302"/>
      <c r="V727" s="302"/>
      <c r="W727" s="302"/>
      <c r="X727" s="302"/>
      <c r="Y727" s="302"/>
      <c r="Z727" s="302"/>
      <c r="AA727" s="302"/>
      <c r="AB727" s="302"/>
      <c r="AC727" s="302"/>
      <c r="AD727" s="302"/>
      <c r="AE727" s="302"/>
      <c r="AF727" s="302"/>
      <c r="AG727" s="302"/>
      <c r="AH727" s="302"/>
      <c r="AI727" s="329"/>
      <c r="AJ727" s="302"/>
      <c r="AK727" s="302"/>
      <c r="AL727" s="302"/>
      <c r="AM727" s="302"/>
      <c r="AN727" s="302"/>
      <c r="AO727" s="302"/>
      <c r="AP727" s="302"/>
      <c r="AQ727" s="302"/>
      <c r="AR727" s="302"/>
      <c r="AS727" s="302"/>
      <c r="AT727" s="302"/>
      <c r="AU727" s="302"/>
      <c r="AV727" s="302"/>
      <c r="AW727" s="302"/>
      <c r="AX727" s="302"/>
      <c r="AY727" s="302"/>
      <c r="AZ727" s="302"/>
      <c r="BA727" s="302"/>
    </row>
    <row r="728">
      <c r="A728" s="328"/>
      <c r="B728" s="328"/>
      <c r="C728" s="328"/>
      <c r="D728" s="51" t="b">
        <v>1</v>
      </c>
      <c r="E728" s="308"/>
      <c r="F728" s="308" t="str">
        <f>IFERROR(__xludf.DUMMYFUNCTION("""COMPUTED_VALUE"""),"permit")</f>
        <v>permit</v>
      </c>
      <c r="G728" s="308" t="str">
        <f>IFERROR(__xludf.DUMMYFUNCTION("""COMPUTED_VALUE"""),"Cancel_type_id")</f>
        <v>Cancel_type_id</v>
      </c>
      <c r="H728" s="308"/>
      <c r="I728" s="317"/>
      <c r="J728" s="317"/>
      <c r="K728" s="317"/>
      <c r="L728" s="308"/>
      <c r="M728" s="308"/>
      <c r="N728" s="308"/>
      <c r="O728" s="308"/>
      <c r="P728" s="308"/>
      <c r="Q728" s="302"/>
      <c r="R728" s="302"/>
      <c r="S728" s="302"/>
      <c r="T728" s="302"/>
      <c r="U728" s="302"/>
      <c r="V728" s="302"/>
      <c r="W728" s="302"/>
      <c r="X728" s="302"/>
      <c r="Y728" s="302"/>
      <c r="Z728" s="302"/>
      <c r="AA728" s="302"/>
      <c r="AB728" s="302"/>
      <c r="AC728" s="302"/>
      <c r="AD728" s="302"/>
      <c r="AE728" s="302"/>
      <c r="AF728" s="302"/>
      <c r="AG728" s="302"/>
      <c r="AH728" s="302"/>
      <c r="AI728" s="329"/>
      <c r="AJ728" s="302"/>
      <c r="AK728" s="302"/>
      <c r="AL728" s="302"/>
      <c r="AM728" s="302"/>
      <c r="AN728" s="302"/>
      <c r="AO728" s="302"/>
      <c r="AP728" s="302"/>
      <c r="AQ728" s="302"/>
      <c r="AR728" s="302"/>
      <c r="AS728" s="302"/>
      <c r="AT728" s="302"/>
      <c r="AU728" s="302"/>
      <c r="AV728" s="302"/>
      <c r="AW728" s="302"/>
      <c r="AX728" s="302"/>
      <c r="AY728" s="302"/>
      <c r="AZ728" s="302"/>
      <c r="BA728" s="302"/>
    </row>
    <row r="729">
      <c r="A729" s="328"/>
      <c r="B729" s="328"/>
      <c r="C729" s="328"/>
      <c r="D729" s="51" t="b">
        <v>1</v>
      </c>
      <c r="E729" s="308"/>
      <c r="F729" s="308" t="str">
        <f>IFERROR(__xludf.DUMMYFUNCTION("""COMPUTED_VALUE"""),"")</f>
        <v/>
      </c>
      <c r="G729" s="308" t="str">
        <f>IFERROR(__xludf.DUMMYFUNCTION("""COMPUTED_VALUE"""),"")</f>
        <v/>
      </c>
      <c r="H729" s="308"/>
      <c r="I729" s="317"/>
      <c r="J729" s="317"/>
      <c r="K729" s="317"/>
      <c r="L729" s="308"/>
      <c r="M729" s="308"/>
      <c r="N729" s="308"/>
      <c r="O729" s="308"/>
      <c r="P729" s="308"/>
      <c r="Q729" s="302"/>
      <c r="R729" s="302"/>
      <c r="S729" s="302"/>
      <c r="T729" s="302"/>
      <c r="U729" s="302"/>
      <c r="V729" s="302"/>
      <c r="W729" s="302"/>
      <c r="X729" s="302"/>
      <c r="Y729" s="302"/>
      <c r="Z729" s="302"/>
      <c r="AA729" s="302"/>
      <c r="AB729" s="302"/>
      <c r="AC729" s="302"/>
      <c r="AD729" s="302"/>
      <c r="AE729" s="302"/>
      <c r="AF729" s="302"/>
      <c r="AG729" s="302"/>
      <c r="AH729" s="302"/>
      <c r="AI729" s="329"/>
      <c r="AJ729" s="302"/>
      <c r="AK729" s="302"/>
      <c r="AL729" s="302"/>
      <c r="AM729" s="302"/>
      <c r="AN729" s="302"/>
      <c r="AO729" s="302"/>
      <c r="AP729" s="302"/>
      <c r="AQ729" s="302"/>
      <c r="AR729" s="302"/>
      <c r="AS729" s="302"/>
      <c r="AT729" s="302"/>
      <c r="AU729" s="302"/>
      <c r="AV729" s="302"/>
      <c r="AW729" s="302"/>
      <c r="AX729" s="302"/>
      <c r="AY729" s="302"/>
      <c r="AZ729" s="302"/>
      <c r="BA729" s="302"/>
    </row>
    <row r="730">
      <c r="A730" s="328"/>
      <c r="B730" s="328"/>
      <c r="C730" s="328"/>
      <c r="D730" s="51" t="b">
        <v>1</v>
      </c>
      <c r="E730" s="308"/>
      <c r="F730" s="308" t="str">
        <f>IFERROR(__xludf.DUMMYFUNCTION("""COMPUTED_VALUE"""),"")</f>
        <v/>
      </c>
      <c r="G730" s="308" t="str">
        <f>IFERROR(__xludf.DUMMYFUNCTION("""COMPUTED_VALUE"""),"")</f>
        <v/>
      </c>
      <c r="H730" s="308"/>
      <c r="I730" s="317"/>
      <c r="J730" s="317"/>
      <c r="K730" s="317"/>
      <c r="L730" s="308"/>
      <c r="M730" s="308"/>
      <c r="N730" s="308"/>
      <c r="O730" s="308"/>
      <c r="P730" s="308"/>
      <c r="Q730" s="302"/>
      <c r="R730" s="302"/>
      <c r="S730" s="302"/>
      <c r="T730" s="302"/>
      <c r="U730" s="302"/>
      <c r="V730" s="302"/>
      <c r="W730" s="302"/>
      <c r="X730" s="302"/>
      <c r="Y730" s="302"/>
      <c r="Z730" s="302"/>
      <c r="AA730" s="302"/>
      <c r="AB730" s="302"/>
      <c r="AC730" s="302"/>
      <c r="AD730" s="302"/>
      <c r="AE730" s="302"/>
      <c r="AF730" s="302"/>
      <c r="AG730" s="302"/>
      <c r="AH730" s="302"/>
      <c r="AI730" s="329"/>
      <c r="AJ730" s="302"/>
      <c r="AK730" s="302"/>
      <c r="AL730" s="302"/>
      <c r="AM730" s="302"/>
      <c r="AN730" s="302"/>
      <c r="AO730" s="302"/>
      <c r="AP730" s="302"/>
      <c r="AQ730" s="302"/>
      <c r="AR730" s="302"/>
      <c r="AS730" s="302"/>
      <c r="AT730" s="302"/>
      <c r="AU730" s="302"/>
      <c r="AV730" s="302"/>
      <c r="AW730" s="302"/>
      <c r="AX730" s="302"/>
      <c r="AY730" s="302"/>
      <c r="AZ730" s="302"/>
      <c r="BA730" s="302"/>
    </row>
    <row r="731">
      <c r="A731" s="328"/>
      <c r="B731" s="328"/>
      <c r="C731" s="328"/>
      <c r="D731" s="51" t="b">
        <v>1</v>
      </c>
      <c r="E731" s="308"/>
      <c r="F731" s="308" t="str">
        <f>IFERROR(__xludf.DUMMYFUNCTION("""COMPUTED_VALUE"""),"")</f>
        <v/>
      </c>
      <c r="G731" s="308" t="str">
        <f>IFERROR(__xludf.DUMMYFUNCTION("""COMPUTED_VALUE"""),"")</f>
        <v/>
      </c>
      <c r="H731" s="308"/>
      <c r="I731" s="317"/>
      <c r="J731" s="317"/>
      <c r="K731" s="317"/>
      <c r="L731" s="308"/>
      <c r="M731" s="308"/>
      <c r="N731" s="308"/>
      <c r="O731" s="308"/>
      <c r="P731" s="308"/>
      <c r="Q731" s="302"/>
      <c r="R731" s="302"/>
      <c r="S731" s="302"/>
      <c r="T731" s="302"/>
      <c r="U731" s="302"/>
      <c r="V731" s="302"/>
      <c r="W731" s="302"/>
      <c r="X731" s="302"/>
      <c r="Y731" s="302"/>
      <c r="Z731" s="302"/>
      <c r="AA731" s="302"/>
      <c r="AB731" s="302"/>
      <c r="AC731" s="302"/>
      <c r="AD731" s="302"/>
      <c r="AE731" s="302"/>
      <c r="AF731" s="302"/>
      <c r="AG731" s="302"/>
      <c r="AH731" s="302"/>
      <c r="AI731" s="329"/>
      <c r="AJ731" s="302"/>
      <c r="AK731" s="302"/>
      <c r="AL731" s="302"/>
      <c r="AM731" s="302"/>
      <c r="AN731" s="302"/>
      <c r="AO731" s="302"/>
      <c r="AP731" s="302"/>
      <c r="AQ731" s="302"/>
      <c r="AR731" s="302"/>
      <c r="AS731" s="302"/>
      <c r="AT731" s="302"/>
      <c r="AU731" s="302"/>
      <c r="AV731" s="302"/>
      <c r="AW731" s="302"/>
      <c r="AX731" s="302"/>
      <c r="AY731" s="302"/>
      <c r="AZ731" s="302"/>
      <c r="BA731" s="302"/>
    </row>
    <row r="732">
      <c r="A732" s="328"/>
      <c r="B732" s="328"/>
      <c r="C732" s="328"/>
      <c r="D732" s="51" t="b">
        <v>1</v>
      </c>
      <c r="E732" s="308"/>
      <c r="F732" s="308" t="str">
        <f>IFERROR(__xludf.DUMMYFUNCTION("""COMPUTED_VALUE"""),"permit")</f>
        <v>permit</v>
      </c>
      <c r="G732" s="308" t="str">
        <f>IFERROR(__xludf.DUMMYFUNCTION("""COMPUTED_VALUE"""),"Parcel_id")</f>
        <v>Parcel_id</v>
      </c>
      <c r="H732" s="308"/>
      <c r="I732" s="317"/>
      <c r="J732" s="317"/>
      <c r="K732" s="317"/>
      <c r="L732" s="308"/>
      <c r="M732" s="308"/>
      <c r="N732" s="308"/>
      <c r="O732" s="308"/>
      <c r="P732" s="308"/>
      <c r="Q732" s="302"/>
      <c r="R732" s="302"/>
      <c r="S732" s="302"/>
      <c r="T732" s="302"/>
      <c r="U732" s="302"/>
      <c r="V732" s="302"/>
      <c r="W732" s="302"/>
      <c r="X732" s="302"/>
      <c r="Y732" s="302"/>
      <c r="Z732" s="302"/>
      <c r="AA732" s="302"/>
      <c r="AB732" s="302"/>
      <c r="AC732" s="302"/>
      <c r="AD732" s="302"/>
      <c r="AE732" s="302"/>
      <c r="AF732" s="302"/>
      <c r="AG732" s="302"/>
      <c r="AH732" s="302"/>
      <c r="AI732" s="329"/>
      <c r="AJ732" s="302"/>
      <c r="AK732" s="302"/>
      <c r="AL732" s="302"/>
      <c r="AM732" s="302"/>
      <c r="AN732" s="302"/>
      <c r="AO732" s="302"/>
      <c r="AP732" s="302"/>
      <c r="AQ732" s="302"/>
      <c r="AR732" s="302"/>
      <c r="AS732" s="302"/>
      <c r="AT732" s="302"/>
      <c r="AU732" s="302"/>
      <c r="AV732" s="302"/>
      <c r="AW732" s="302"/>
      <c r="AX732" s="302"/>
      <c r="AY732" s="302"/>
      <c r="AZ732" s="302"/>
      <c r="BA732" s="302"/>
    </row>
    <row r="733">
      <c r="A733" s="328"/>
      <c r="B733" s="328"/>
      <c r="C733" s="328"/>
      <c r="D733" s="51" t="b">
        <v>1</v>
      </c>
      <c r="E733" s="308"/>
      <c r="F733" s="308" t="str">
        <f>IFERROR(__xludf.DUMMYFUNCTION("""COMPUTED_VALUE"""),"")</f>
        <v/>
      </c>
      <c r="G733" s="308" t="str">
        <f>IFERROR(__xludf.DUMMYFUNCTION("""COMPUTED_VALUE"""),"")</f>
        <v/>
      </c>
      <c r="H733" s="308"/>
      <c r="I733" s="317"/>
      <c r="J733" s="317"/>
      <c r="K733" s="317"/>
      <c r="L733" s="308"/>
      <c r="M733" s="308"/>
      <c r="N733" s="308"/>
      <c r="O733" s="308"/>
      <c r="P733" s="308"/>
      <c r="Q733" s="302"/>
      <c r="R733" s="302"/>
      <c r="S733" s="302"/>
      <c r="T733" s="302"/>
      <c r="U733" s="302"/>
      <c r="V733" s="302"/>
      <c r="W733" s="302"/>
      <c r="X733" s="302"/>
      <c r="Y733" s="302"/>
      <c r="Z733" s="302"/>
      <c r="AA733" s="302"/>
      <c r="AB733" s="302"/>
      <c r="AC733" s="302"/>
      <c r="AD733" s="302"/>
      <c r="AE733" s="302"/>
      <c r="AF733" s="302"/>
      <c r="AG733" s="302"/>
      <c r="AH733" s="302"/>
      <c r="AI733" s="329"/>
      <c r="AJ733" s="302"/>
      <c r="AK733" s="302"/>
      <c r="AL733" s="302"/>
      <c r="AM733" s="302"/>
      <c r="AN733" s="302"/>
      <c r="AO733" s="302"/>
      <c r="AP733" s="302"/>
      <c r="AQ733" s="302"/>
      <c r="AR733" s="302"/>
      <c r="AS733" s="302"/>
      <c r="AT733" s="302"/>
      <c r="AU733" s="302"/>
      <c r="AV733" s="302"/>
      <c r="AW733" s="302"/>
      <c r="AX733" s="302"/>
      <c r="AY733" s="302"/>
      <c r="AZ733" s="302"/>
      <c r="BA733" s="302"/>
    </row>
    <row r="734">
      <c r="A734" s="328"/>
      <c r="B734" s="328"/>
      <c r="C734" s="328"/>
      <c r="D734" s="51" t="b">
        <v>1</v>
      </c>
      <c r="E734" s="308"/>
      <c r="F734" s="308" t="str">
        <f>IFERROR(__xludf.DUMMYFUNCTION("""COMPUTED_VALUE"""),"")</f>
        <v/>
      </c>
      <c r="G734" s="308" t="str">
        <f>IFERROR(__xludf.DUMMYFUNCTION("""COMPUTED_VALUE"""),"")</f>
        <v/>
      </c>
      <c r="H734" s="308"/>
      <c r="I734" s="317"/>
      <c r="J734" s="317"/>
      <c r="K734" s="317"/>
      <c r="L734" s="308"/>
      <c r="M734" s="308"/>
      <c r="N734" s="308"/>
      <c r="O734" s="308"/>
      <c r="P734" s="308"/>
      <c r="Q734" s="302"/>
      <c r="R734" s="302"/>
      <c r="S734" s="302"/>
      <c r="T734" s="302"/>
      <c r="U734" s="302"/>
      <c r="V734" s="302"/>
      <c r="W734" s="302"/>
      <c r="X734" s="302"/>
      <c r="Y734" s="302"/>
      <c r="Z734" s="302"/>
      <c r="AA734" s="302"/>
      <c r="AB734" s="302"/>
      <c r="AC734" s="302"/>
      <c r="AD734" s="302"/>
      <c r="AE734" s="302"/>
      <c r="AF734" s="302"/>
      <c r="AG734" s="302"/>
      <c r="AH734" s="302"/>
      <c r="AI734" s="329"/>
      <c r="AJ734" s="302"/>
      <c r="AK734" s="302"/>
      <c r="AL734" s="302"/>
      <c r="AM734" s="302"/>
      <c r="AN734" s="302"/>
      <c r="AO734" s="302"/>
      <c r="AP734" s="302"/>
      <c r="AQ734" s="302"/>
      <c r="AR734" s="302"/>
      <c r="AS734" s="302"/>
      <c r="AT734" s="302"/>
      <c r="AU734" s="302"/>
      <c r="AV734" s="302"/>
      <c r="AW734" s="302"/>
      <c r="AX734" s="302"/>
      <c r="AY734" s="302"/>
      <c r="AZ734" s="302"/>
      <c r="BA734" s="302"/>
    </row>
    <row r="735">
      <c r="A735" s="328"/>
      <c r="B735" s="328"/>
      <c r="C735" s="328"/>
      <c r="D735" s="51" t="b">
        <v>1</v>
      </c>
      <c r="E735" s="308"/>
      <c r="F735" s="308" t="str">
        <f>IFERROR(__xludf.DUMMYFUNCTION("""COMPUTED_VALUE"""),"")</f>
        <v/>
      </c>
      <c r="G735" s="308" t="str">
        <f>IFERROR(__xludf.DUMMYFUNCTION("""COMPUTED_VALUE"""),"")</f>
        <v/>
      </c>
      <c r="H735" s="308"/>
      <c r="I735" s="317"/>
      <c r="J735" s="317"/>
      <c r="K735" s="317"/>
      <c r="L735" s="308"/>
      <c r="M735" s="308"/>
      <c r="N735" s="308"/>
      <c r="O735" s="308"/>
      <c r="P735" s="308"/>
      <c r="Q735" s="302"/>
      <c r="R735" s="302"/>
      <c r="S735" s="302"/>
      <c r="T735" s="302"/>
      <c r="U735" s="302"/>
      <c r="V735" s="302"/>
      <c r="W735" s="302"/>
      <c r="X735" s="302"/>
      <c r="Y735" s="302"/>
      <c r="Z735" s="302"/>
      <c r="AA735" s="302"/>
      <c r="AB735" s="302"/>
      <c r="AC735" s="302"/>
      <c r="AD735" s="302"/>
      <c r="AE735" s="302"/>
      <c r="AF735" s="302"/>
      <c r="AG735" s="302"/>
      <c r="AH735" s="302"/>
      <c r="AI735" s="329"/>
      <c r="AJ735" s="302"/>
      <c r="AK735" s="302"/>
      <c r="AL735" s="302"/>
      <c r="AM735" s="302"/>
      <c r="AN735" s="302"/>
      <c r="AO735" s="302"/>
      <c r="AP735" s="302"/>
      <c r="AQ735" s="302"/>
      <c r="AR735" s="302"/>
      <c r="AS735" s="302"/>
      <c r="AT735" s="302"/>
      <c r="AU735" s="302"/>
      <c r="AV735" s="302"/>
      <c r="AW735" s="302"/>
      <c r="AX735" s="302"/>
      <c r="AY735" s="302"/>
      <c r="AZ735" s="302"/>
      <c r="BA735" s="302"/>
    </row>
    <row r="736">
      <c r="A736" s="328"/>
      <c r="B736" s="328"/>
      <c r="C736" s="328"/>
      <c r="D736" s="51" t="b">
        <v>1</v>
      </c>
      <c r="E736" s="308"/>
      <c r="F736" s="308" t="str">
        <f>IFERROR(__xludf.DUMMYFUNCTION("""COMPUTED_VALUE"""),"")</f>
        <v/>
      </c>
      <c r="G736" s="308" t="str">
        <f>IFERROR(__xludf.DUMMYFUNCTION("""COMPUTED_VALUE"""),"")</f>
        <v/>
      </c>
      <c r="H736" s="308"/>
      <c r="I736" s="317"/>
      <c r="J736" s="317"/>
      <c r="K736" s="317"/>
      <c r="L736" s="308"/>
      <c r="M736" s="308"/>
      <c r="N736" s="308"/>
      <c r="O736" s="308"/>
      <c r="P736" s="308"/>
      <c r="Q736" s="302"/>
      <c r="R736" s="302"/>
      <c r="S736" s="302"/>
      <c r="T736" s="302"/>
      <c r="U736" s="302"/>
      <c r="V736" s="302"/>
      <c r="W736" s="302"/>
      <c r="X736" s="302"/>
      <c r="Y736" s="302"/>
      <c r="Z736" s="302"/>
      <c r="AA736" s="302"/>
      <c r="AB736" s="302"/>
      <c r="AC736" s="302"/>
      <c r="AD736" s="302"/>
      <c r="AE736" s="302"/>
      <c r="AF736" s="302"/>
      <c r="AG736" s="302"/>
      <c r="AH736" s="302"/>
      <c r="AI736" s="329"/>
      <c r="AJ736" s="302"/>
      <c r="AK736" s="302"/>
      <c r="AL736" s="302"/>
      <c r="AM736" s="302"/>
      <c r="AN736" s="302"/>
      <c r="AO736" s="302"/>
      <c r="AP736" s="302"/>
      <c r="AQ736" s="302"/>
      <c r="AR736" s="302"/>
      <c r="AS736" s="302"/>
      <c r="AT736" s="302"/>
      <c r="AU736" s="302"/>
      <c r="AV736" s="302"/>
      <c r="AW736" s="302"/>
      <c r="AX736" s="302"/>
      <c r="AY736" s="302"/>
      <c r="AZ736" s="302"/>
      <c r="BA736" s="302"/>
    </row>
    <row r="737">
      <c r="A737" s="328"/>
      <c r="B737" s="328"/>
      <c r="C737" s="328"/>
      <c r="D737" s="51" t="b">
        <v>1</v>
      </c>
      <c r="E737" s="308"/>
      <c r="F737" s="308" t="str">
        <f>IFERROR(__xludf.DUMMYFUNCTION("""COMPUTED_VALUE"""),"")</f>
        <v/>
      </c>
      <c r="G737" s="308" t="str">
        <f>IFERROR(__xludf.DUMMYFUNCTION("""COMPUTED_VALUE"""),"")</f>
        <v/>
      </c>
      <c r="H737" s="308"/>
      <c r="I737" s="317"/>
      <c r="J737" s="317"/>
      <c r="K737" s="317"/>
      <c r="L737" s="308"/>
      <c r="M737" s="308"/>
      <c r="N737" s="308"/>
      <c r="O737" s="308"/>
      <c r="P737" s="308"/>
      <c r="Q737" s="302"/>
      <c r="R737" s="302"/>
      <c r="S737" s="302"/>
      <c r="T737" s="302"/>
      <c r="U737" s="302"/>
      <c r="V737" s="302"/>
      <c r="W737" s="302"/>
      <c r="X737" s="302"/>
      <c r="Y737" s="302"/>
      <c r="Z737" s="302"/>
      <c r="AA737" s="302"/>
      <c r="AB737" s="302"/>
      <c r="AC737" s="302"/>
      <c r="AD737" s="302"/>
      <c r="AE737" s="302"/>
      <c r="AF737" s="302"/>
      <c r="AG737" s="302"/>
      <c r="AH737" s="302"/>
      <c r="AI737" s="329"/>
      <c r="AJ737" s="302"/>
      <c r="AK737" s="302"/>
      <c r="AL737" s="302"/>
      <c r="AM737" s="302"/>
      <c r="AN737" s="302"/>
      <c r="AO737" s="302"/>
      <c r="AP737" s="302"/>
      <c r="AQ737" s="302"/>
      <c r="AR737" s="302"/>
      <c r="AS737" s="302"/>
      <c r="AT737" s="302"/>
      <c r="AU737" s="302"/>
      <c r="AV737" s="302"/>
      <c r="AW737" s="302"/>
      <c r="AX737" s="302"/>
      <c r="AY737" s="302"/>
      <c r="AZ737" s="302"/>
      <c r="BA737" s="302"/>
    </row>
    <row r="738">
      <c r="A738" s="328"/>
      <c r="B738" s="328"/>
      <c r="C738" s="328"/>
      <c r="D738" s="51" t="b">
        <v>1</v>
      </c>
      <c r="E738" s="308"/>
      <c r="F738" s="308" t="str">
        <f>IFERROR(__xludf.DUMMYFUNCTION("""COMPUTED_VALUE"""),"")</f>
        <v/>
      </c>
      <c r="G738" s="308" t="str">
        <f>IFERROR(__xludf.DUMMYFUNCTION("""COMPUTED_VALUE"""),"")</f>
        <v/>
      </c>
      <c r="H738" s="308"/>
      <c r="I738" s="317"/>
      <c r="J738" s="317"/>
      <c r="K738" s="317"/>
      <c r="L738" s="308"/>
      <c r="M738" s="308"/>
      <c r="N738" s="308"/>
      <c r="O738" s="308"/>
      <c r="P738" s="308"/>
      <c r="Q738" s="302"/>
      <c r="R738" s="302"/>
      <c r="S738" s="302"/>
      <c r="T738" s="302"/>
      <c r="U738" s="302"/>
      <c r="V738" s="302"/>
      <c r="W738" s="302"/>
      <c r="X738" s="302"/>
      <c r="Y738" s="302"/>
      <c r="Z738" s="302"/>
      <c r="AA738" s="302"/>
      <c r="AB738" s="302"/>
      <c r="AC738" s="302"/>
      <c r="AD738" s="302"/>
      <c r="AE738" s="302"/>
      <c r="AF738" s="302"/>
      <c r="AG738" s="302"/>
      <c r="AH738" s="302"/>
      <c r="AI738" s="329"/>
      <c r="AJ738" s="302"/>
      <c r="AK738" s="302"/>
      <c r="AL738" s="302"/>
      <c r="AM738" s="302"/>
      <c r="AN738" s="302"/>
      <c r="AO738" s="302"/>
      <c r="AP738" s="302"/>
      <c r="AQ738" s="302"/>
      <c r="AR738" s="302"/>
      <c r="AS738" s="302"/>
      <c r="AT738" s="302"/>
      <c r="AU738" s="302"/>
      <c r="AV738" s="302"/>
      <c r="AW738" s="302"/>
      <c r="AX738" s="302"/>
      <c r="AY738" s="302"/>
      <c r="AZ738" s="302"/>
      <c r="BA738" s="302"/>
    </row>
    <row r="739">
      <c r="A739" s="328"/>
      <c r="B739" s="328"/>
      <c r="C739" s="328"/>
      <c r="D739" s="51" t="b">
        <v>1</v>
      </c>
      <c r="E739" s="308"/>
      <c r="F739" s="308" t="str">
        <f>IFERROR(__xludf.DUMMYFUNCTION("""COMPUTED_VALUE"""),"")</f>
        <v/>
      </c>
      <c r="G739" s="308" t="str">
        <f>IFERROR(__xludf.DUMMYFUNCTION("""COMPUTED_VALUE"""),"")</f>
        <v/>
      </c>
      <c r="H739" s="308"/>
      <c r="I739" s="317"/>
      <c r="J739" s="317"/>
      <c r="K739" s="317"/>
      <c r="L739" s="308"/>
      <c r="M739" s="308"/>
      <c r="N739" s="308"/>
      <c r="O739" s="308"/>
      <c r="P739" s="308"/>
      <c r="Q739" s="302"/>
      <c r="R739" s="302"/>
      <c r="S739" s="302"/>
      <c r="T739" s="302"/>
      <c r="U739" s="302"/>
      <c r="V739" s="302"/>
      <c r="W739" s="302"/>
      <c r="X739" s="302"/>
      <c r="Y739" s="302"/>
      <c r="Z739" s="302"/>
      <c r="AA739" s="302"/>
      <c r="AB739" s="302"/>
      <c r="AC739" s="302"/>
      <c r="AD739" s="302"/>
      <c r="AE739" s="302"/>
      <c r="AF739" s="302"/>
      <c r="AG739" s="302"/>
      <c r="AH739" s="302"/>
      <c r="AI739" s="329"/>
      <c r="AJ739" s="302"/>
      <c r="AK739" s="302"/>
      <c r="AL739" s="302"/>
      <c r="AM739" s="302"/>
      <c r="AN739" s="302"/>
      <c r="AO739" s="302"/>
      <c r="AP739" s="302"/>
      <c r="AQ739" s="302"/>
      <c r="AR739" s="302"/>
      <c r="AS739" s="302"/>
      <c r="AT739" s="302"/>
      <c r="AU739" s="302"/>
      <c r="AV739" s="302"/>
      <c r="AW739" s="302"/>
      <c r="AX739" s="302"/>
      <c r="AY739" s="302"/>
      <c r="AZ739" s="302"/>
      <c r="BA739" s="302"/>
    </row>
    <row r="740">
      <c r="A740" s="328"/>
      <c r="B740" s="328"/>
      <c r="C740" s="328"/>
      <c r="D740" s="51" t="b">
        <v>1</v>
      </c>
      <c r="E740" s="308"/>
      <c r="F740" s="308" t="str">
        <f>IFERROR(__xludf.DUMMYFUNCTION("""COMPUTED_VALUE"""),"")</f>
        <v/>
      </c>
      <c r="G740" s="308" t="str">
        <f>IFERROR(__xludf.DUMMYFUNCTION("""COMPUTED_VALUE"""),"")</f>
        <v/>
      </c>
      <c r="H740" s="308"/>
      <c r="I740" s="317"/>
      <c r="J740" s="317"/>
      <c r="K740" s="317"/>
      <c r="L740" s="308"/>
      <c r="M740" s="308"/>
      <c r="N740" s="308"/>
      <c r="O740" s="308"/>
      <c r="P740" s="308"/>
      <c r="Q740" s="302"/>
      <c r="R740" s="302"/>
      <c r="S740" s="302"/>
      <c r="T740" s="302"/>
      <c r="U740" s="302"/>
      <c r="V740" s="302"/>
      <c r="W740" s="302"/>
      <c r="X740" s="302"/>
      <c r="Y740" s="302"/>
      <c r="Z740" s="302"/>
      <c r="AA740" s="302"/>
      <c r="AB740" s="302"/>
      <c r="AC740" s="302"/>
      <c r="AD740" s="302"/>
      <c r="AE740" s="302"/>
      <c r="AF740" s="302"/>
      <c r="AG740" s="302"/>
      <c r="AH740" s="302"/>
      <c r="AI740" s="329"/>
      <c r="AJ740" s="302"/>
      <c r="AK740" s="302"/>
      <c r="AL740" s="302"/>
      <c r="AM740" s="302"/>
      <c r="AN740" s="302"/>
      <c r="AO740" s="302"/>
      <c r="AP740" s="302"/>
      <c r="AQ740" s="302"/>
      <c r="AR740" s="302"/>
      <c r="AS740" s="302"/>
      <c r="AT740" s="302"/>
      <c r="AU740" s="302"/>
      <c r="AV740" s="302"/>
      <c r="AW740" s="302"/>
      <c r="AX740" s="302"/>
      <c r="AY740" s="302"/>
      <c r="AZ740" s="302"/>
      <c r="BA740" s="302"/>
    </row>
    <row r="741">
      <c r="A741" s="328"/>
      <c r="B741" s="328"/>
      <c r="C741" s="328"/>
      <c r="D741" s="51" t="b">
        <v>1</v>
      </c>
      <c r="E741" s="308"/>
      <c r="F741" s="308" t="str">
        <f>IFERROR(__xludf.DUMMYFUNCTION("""COMPUTED_VALUE"""),"???")</f>
        <v>???</v>
      </c>
      <c r="G741" s="308" t="str">
        <f>IFERROR(__xludf.DUMMYFUNCTION("""COMPUTED_VALUE"""),"???")</f>
        <v>???</v>
      </c>
      <c r="H741" s="308"/>
      <c r="I741" s="317"/>
      <c r="J741" s="317"/>
      <c r="K741" s="317"/>
      <c r="L741" s="308"/>
      <c r="M741" s="308"/>
      <c r="N741" s="308"/>
      <c r="O741" s="308"/>
      <c r="P741" s="308"/>
      <c r="Q741" s="302"/>
      <c r="R741" s="302"/>
      <c r="S741" s="302"/>
      <c r="T741" s="302"/>
      <c r="U741" s="302"/>
      <c r="V741" s="302"/>
      <c r="W741" s="302"/>
      <c r="X741" s="302"/>
      <c r="Y741" s="302"/>
      <c r="Z741" s="302"/>
      <c r="AA741" s="302"/>
      <c r="AB741" s="302"/>
      <c r="AC741" s="302"/>
      <c r="AD741" s="302"/>
      <c r="AE741" s="302"/>
      <c r="AF741" s="302"/>
      <c r="AG741" s="302"/>
      <c r="AH741" s="302"/>
      <c r="AI741" s="329"/>
      <c r="AJ741" s="302"/>
      <c r="AK741" s="302"/>
      <c r="AL741" s="302"/>
      <c r="AM741" s="302"/>
      <c r="AN741" s="302"/>
      <c r="AO741" s="302"/>
      <c r="AP741" s="302"/>
      <c r="AQ741" s="302"/>
      <c r="AR741" s="302"/>
      <c r="AS741" s="302"/>
      <c r="AT741" s="302"/>
      <c r="AU741" s="302"/>
      <c r="AV741" s="302"/>
      <c r="AW741" s="302"/>
      <c r="AX741" s="302"/>
      <c r="AY741" s="302"/>
      <c r="AZ741" s="302"/>
      <c r="BA741" s="302"/>
    </row>
    <row r="742">
      <c r="A742" s="328"/>
      <c r="B742" s="328"/>
      <c r="C742" s="328"/>
      <c r="D742" s="51" t="b">
        <v>1</v>
      </c>
      <c r="E742" s="308"/>
      <c r="F742" s="308" t="str">
        <f>IFERROR(__xludf.DUMMYFUNCTION("""COMPUTED_VALUE"""),"**field missing**")</f>
        <v>**field missing**</v>
      </c>
      <c r="G742" s="308" t="str">
        <f>IFERROR(__xludf.DUMMYFUNCTION("""COMPUTED_VALUE"""),"**FIELD MISSING**")</f>
        <v>**FIELD MISSING**</v>
      </c>
      <c r="H742" s="308"/>
      <c r="I742" s="317"/>
      <c r="J742" s="317"/>
      <c r="K742" s="317"/>
      <c r="L742" s="308"/>
      <c r="M742" s="308"/>
      <c r="N742" s="308"/>
      <c r="O742" s="308"/>
      <c r="P742" s="308"/>
      <c r="Q742" s="302"/>
      <c r="R742" s="302"/>
      <c r="S742" s="302"/>
      <c r="T742" s="302"/>
      <c r="U742" s="302"/>
      <c r="V742" s="302"/>
      <c r="W742" s="302"/>
      <c r="X742" s="302"/>
      <c r="Y742" s="302"/>
      <c r="Z742" s="302"/>
      <c r="AA742" s="302"/>
      <c r="AB742" s="302"/>
      <c r="AC742" s="302"/>
      <c r="AD742" s="302"/>
      <c r="AE742" s="302"/>
      <c r="AF742" s="302"/>
      <c r="AG742" s="302"/>
      <c r="AH742" s="302"/>
      <c r="AI742" s="329"/>
      <c r="AJ742" s="302"/>
      <c r="AK742" s="302"/>
      <c r="AL742" s="302"/>
      <c r="AM742" s="302"/>
      <c r="AN742" s="302"/>
      <c r="AO742" s="302"/>
      <c r="AP742" s="302"/>
      <c r="AQ742" s="302"/>
      <c r="AR742" s="302"/>
      <c r="AS742" s="302"/>
      <c r="AT742" s="302"/>
      <c r="AU742" s="302"/>
      <c r="AV742" s="302"/>
      <c r="AW742" s="302"/>
      <c r="AX742" s="302"/>
      <c r="AY742" s="302"/>
      <c r="AZ742" s="302"/>
      <c r="BA742" s="302"/>
    </row>
    <row r="743">
      <c r="A743" s="328"/>
      <c r="B743" s="328"/>
      <c r="C743" s="328"/>
      <c r="D743" s="51" t="b">
        <v>1</v>
      </c>
      <c r="E743" s="308"/>
      <c r="F743" s="308" t="str">
        <f>IFERROR(__xludf.DUMMYFUNCTION("""COMPUTED_VALUE"""),"permit")</f>
        <v>permit</v>
      </c>
      <c r="G743" s="308" t="str">
        <f>IFERROR(__xludf.DUMMYFUNCTION("""COMPUTED_VALUE"""),"Application_Date")</f>
        <v>Application_Date</v>
      </c>
      <c r="H743" s="308"/>
      <c r="I743" s="317"/>
      <c r="J743" s="317"/>
      <c r="K743" s="317"/>
      <c r="L743" s="308"/>
      <c r="M743" s="308"/>
      <c r="N743" s="308"/>
      <c r="O743" s="308"/>
      <c r="P743" s="308"/>
      <c r="Q743" s="302"/>
      <c r="R743" s="302"/>
      <c r="S743" s="302"/>
      <c r="T743" s="302"/>
      <c r="U743" s="302"/>
      <c r="V743" s="302"/>
      <c r="W743" s="302"/>
      <c r="X743" s="302"/>
      <c r="Y743" s="302"/>
      <c r="Z743" s="302"/>
      <c r="AA743" s="302"/>
      <c r="AB743" s="302"/>
      <c r="AC743" s="302"/>
      <c r="AD743" s="302"/>
      <c r="AE743" s="302"/>
      <c r="AF743" s="302"/>
      <c r="AG743" s="302"/>
      <c r="AH743" s="302"/>
      <c r="AI743" s="329"/>
      <c r="AJ743" s="302"/>
      <c r="AK743" s="302"/>
      <c r="AL743" s="302"/>
      <c r="AM743" s="302"/>
      <c r="AN743" s="302"/>
      <c r="AO743" s="302"/>
      <c r="AP743" s="302"/>
      <c r="AQ743" s="302"/>
      <c r="AR743" s="302"/>
      <c r="AS743" s="302"/>
      <c r="AT743" s="302"/>
      <c r="AU743" s="302"/>
      <c r="AV743" s="302"/>
      <c r="AW743" s="302"/>
      <c r="AX743" s="302"/>
      <c r="AY743" s="302"/>
      <c r="AZ743" s="302"/>
      <c r="BA743" s="302"/>
    </row>
    <row r="744">
      <c r="A744" s="328"/>
      <c r="B744" s="328"/>
      <c r="C744" s="328"/>
      <c r="D744" s="51" t="b">
        <v>1</v>
      </c>
      <c r="E744" s="308"/>
      <c r="F744" s="308" t="str">
        <f>IFERROR(__xludf.DUMMYFUNCTION("""COMPUTED_VALUE"""),"permit")</f>
        <v>permit</v>
      </c>
      <c r="G744" s="308" t="str">
        <f>IFERROR(__xludf.DUMMYFUNCTION("""COMPUTED_VALUE"""),"Issue_Date")</f>
        <v>Issue_Date</v>
      </c>
      <c r="H744" s="308"/>
      <c r="I744" s="317"/>
      <c r="J744" s="317"/>
      <c r="K744" s="317"/>
      <c r="L744" s="308"/>
      <c r="M744" s="308"/>
      <c r="N744" s="308"/>
      <c r="O744" s="308"/>
      <c r="P744" s="308"/>
      <c r="Q744" s="302"/>
      <c r="R744" s="302"/>
      <c r="S744" s="302"/>
      <c r="T744" s="302"/>
      <c r="U744" s="302"/>
      <c r="V744" s="302"/>
      <c r="W744" s="302"/>
      <c r="X744" s="302"/>
      <c r="Y744" s="302"/>
      <c r="Z744" s="302"/>
      <c r="AA744" s="302"/>
      <c r="AB744" s="302"/>
      <c r="AC744" s="302"/>
      <c r="AD744" s="302"/>
      <c r="AE744" s="302"/>
      <c r="AF744" s="302"/>
      <c r="AG744" s="302"/>
      <c r="AH744" s="302"/>
      <c r="AI744" s="329"/>
      <c r="AJ744" s="302"/>
      <c r="AK744" s="302"/>
      <c r="AL744" s="302"/>
      <c r="AM744" s="302"/>
      <c r="AN744" s="302"/>
      <c r="AO744" s="302"/>
      <c r="AP744" s="302"/>
      <c r="AQ744" s="302"/>
      <c r="AR744" s="302"/>
      <c r="AS744" s="302"/>
      <c r="AT744" s="302"/>
      <c r="AU744" s="302"/>
      <c r="AV744" s="302"/>
      <c r="AW744" s="302"/>
      <c r="AX744" s="302"/>
      <c r="AY744" s="302"/>
      <c r="AZ744" s="302"/>
      <c r="BA744" s="302"/>
    </row>
    <row r="745">
      <c r="A745" s="328"/>
      <c r="B745" s="328"/>
      <c r="C745" s="328"/>
      <c r="D745" s="51" t="b">
        <v>1</v>
      </c>
      <c r="E745" s="308"/>
      <c r="F745" s="308" t="str">
        <f>IFERROR(__xludf.DUMMYFUNCTION("""COMPUTED_VALUE"""),"permit")</f>
        <v>permit</v>
      </c>
      <c r="G745" s="308" t="str">
        <f>IFERROR(__xludf.DUMMYFUNCTION("""COMPUTED_VALUE"""),"Complete_Date")</f>
        <v>Complete_Date</v>
      </c>
      <c r="H745" s="308"/>
      <c r="I745" s="317"/>
      <c r="J745" s="317"/>
      <c r="K745" s="317"/>
      <c r="L745" s="308"/>
      <c r="M745" s="308"/>
      <c r="N745" s="308"/>
      <c r="O745" s="308"/>
      <c r="P745" s="308"/>
      <c r="Q745" s="302"/>
      <c r="R745" s="302"/>
      <c r="S745" s="302"/>
      <c r="T745" s="302"/>
      <c r="U745" s="302"/>
      <c r="V745" s="302"/>
      <c r="W745" s="302"/>
      <c r="X745" s="302"/>
      <c r="Y745" s="302"/>
      <c r="Z745" s="302"/>
      <c r="AA745" s="302"/>
      <c r="AB745" s="302"/>
      <c r="AC745" s="302"/>
      <c r="AD745" s="302"/>
      <c r="AE745" s="302"/>
      <c r="AF745" s="302"/>
      <c r="AG745" s="302"/>
      <c r="AH745" s="302"/>
      <c r="AI745" s="329"/>
      <c r="AJ745" s="302"/>
      <c r="AK745" s="302"/>
      <c r="AL745" s="302"/>
      <c r="AM745" s="302"/>
      <c r="AN745" s="302"/>
      <c r="AO745" s="302"/>
      <c r="AP745" s="302"/>
      <c r="AQ745" s="302"/>
      <c r="AR745" s="302"/>
      <c r="AS745" s="302"/>
      <c r="AT745" s="302"/>
      <c r="AU745" s="302"/>
      <c r="AV745" s="302"/>
      <c r="AW745" s="302"/>
      <c r="AX745" s="302"/>
      <c r="AY745" s="302"/>
      <c r="AZ745" s="302"/>
      <c r="BA745" s="302"/>
    </row>
    <row r="746">
      <c r="A746" s="328"/>
      <c r="B746" s="328"/>
      <c r="C746" s="328"/>
      <c r="D746" s="51" t="b">
        <v>1</v>
      </c>
      <c r="E746" s="308"/>
      <c r="F746" s="308" t="str">
        <f>IFERROR(__xludf.DUMMYFUNCTION("""COMPUTED_VALUE"""),"permit")</f>
        <v>permit</v>
      </c>
      <c r="G746" s="308" t="str">
        <f>IFERROR(__xludf.DUMMYFUNCTION("""COMPUTED_VALUE"""),"Cancel_Date")</f>
        <v>Cancel_Date</v>
      </c>
      <c r="H746" s="308"/>
      <c r="I746" s="317"/>
      <c r="J746" s="317"/>
      <c r="K746" s="317"/>
      <c r="L746" s="308"/>
      <c r="M746" s="308"/>
      <c r="N746" s="308"/>
      <c r="O746" s="308"/>
      <c r="P746" s="308"/>
      <c r="Q746" s="302"/>
      <c r="R746" s="302"/>
      <c r="S746" s="302"/>
      <c r="T746" s="302"/>
      <c r="U746" s="302"/>
      <c r="V746" s="302"/>
      <c r="W746" s="302"/>
      <c r="X746" s="302"/>
      <c r="Y746" s="302"/>
      <c r="Z746" s="302"/>
      <c r="AA746" s="302"/>
      <c r="AB746" s="302"/>
      <c r="AC746" s="302"/>
      <c r="AD746" s="302"/>
      <c r="AE746" s="302"/>
      <c r="AF746" s="302"/>
      <c r="AG746" s="302"/>
      <c r="AH746" s="302"/>
      <c r="AI746" s="329"/>
      <c r="AJ746" s="302"/>
      <c r="AK746" s="302"/>
      <c r="AL746" s="302"/>
      <c r="AM746" s="302"/>
      <c r="AN746" s="302"/>
      <c r="AO746" s="302"/>
      <c r="AP746" s="302"/>
      <c r="AQ746" s="302"/>
      <c r="AR746" s="302"/>
      <c r="AS746" s="302"/>
      <c r="AT746" s="302"/>
      <c r="AU746" s="302"/>
      <c r="AV746" s="302"/>
      <c r="AW746" s="302"/>
      <c r="AX746" s="302"/>
      <c r="AY746" s="302"/>
      <c r="AZ746" s="302"/>
      <c r="BA746" s="302"/>
    </row>
    <row r="747">
      <c r="A747" s="328"/>
      <c r="B747" s="328"/>
      <c r="C747" s="328"/>
      <c r="D747" s="51" t="b">
        <v>1</v>
      </c>
      <c r="E747" s="308"/>
      <c r="F747" s="308" t="str">
        <f>IFERROR(__xludf.DUMMYFUNCTION("""COMPUTED_VALUE"""),"permit")</f>
        <v>permit</v>
      </c>
      <c r="G747" s="308" t="str">
        <f>IFERROR(__xludf.DUMMYFUNCTION("""COMPUTED_VALUE"""),"Estimated_Project_Cost")</f>
        <v>Estimated_Project_Cost</v>
      </c>
      <c r="H747" s="308"/>
      <c r="I747" s="317"/>
      <c r="J747" s="317"/>
      <c r="K747" s="317"/>
      <c r="L747" s="308"/>
      <c r="M747" s="308"/>
      <c r="N747" s="308"/>
      <c r="O747" s="308"/>
      <c r="P747" s="308"/>
      <c r="Q747" s="302"/>
      <c r="R747" s="302"/>
      <c r="S747" s="302"/>
      <c r="T747" s="302"/>
      <c r="U747" s="302"/>
      <c r="V747" s="302"/>
      <c r="W747" s="302"/>
      <c r="X747" s="302"/>
      <c r="Y747" s="302"/>
      <c r="Z747" s="302"/>
      <c r="AA747" s="302"/>
      <c r="AB747" s="302"/>
      <c r="AC747" s="302"/>
      <c r="AD747" s="302"/>
      <c r="AE747" s="302"/>
      <c r="AF747" s="302"/>
      <c r="AG747" s="302"/>
      <c r="AH747" s="302"/>
      <c r="AI747" s="329"/>
      <c r="AJ747" s="302"/>
      <c r="AK747" s="302"/>
      <c r="AL747" s="302"/>
      <c r="AM747" s="302"/>
      <c r="AN747" s="302"/>
      <c r="AO747" s="302"/>
      <c r="AP747" s="302"/>
      <c r="AQ747" s="302"/>
      <c r="AR747" s="302"/>
      <c r="AS747" s="302"/>
      <c r="AT747" s="302"/>
      <c r="AU747" s="302"/>
      <c r="AV747" s="302"/>
      <c r="AW747" s="302"/>
      <c r="AX747" s="302"/>
      <c r="AY747" s="302"/>
      <c r="AZ747" s="302"/>
      <c r="BA747" s="302"/>
    </row>
    <row r="748">
      <c r="A748" s="328"/>
      <c r="B748" s="328"/>
      <c r="C748" s="328"/>
      <c r="D748" s="51" t="b">
        <v>1</v>
      </c>
      <c r="E748" s="308"/>
      <c r="F748" s="308" t="str">
        <f>IFERROR(__xludf.DUMMYFUNCTION("""COMPUTED_VALUE"""),"permit")</f>
        <v>permit</v>
      </c>
      <c r="G748" s="308" t="str">
        <f>IFERROR(__xludf.DUMMYFUNCTION("""COMPUTED_VALUE"""),"Desription")</f>
        <v>Desription</v>
      </c>
      <c r="H748" s="308"/>
      <c r="I748" s="317"/>
      <c r="J748" s="317"/>
      <c r="K748" s="317"/>
      <c r="L748" s="308"/>
      <c r="M748" s="308"/>
      <c r="N748" s="308"/>
      <c r="O748" s="308"/>
      <c r="P748" s="308"/>
      <c r="Q748" s="302"/>
      <c r="R748" s="302"/>
      <c r="S748" s="302"/>
      <c r="T748" s="302"/>
      <c r="U748" s="302"/>
      <c r="V748" s="302"/>
      <c r="W748" s="302"/>
      <c r="X748" s="302"/>
      <c r="Y748" s="302"/>
      <c r="Z748" s="302"/>
      <c r="AA748" s="302"/>
      <c r="AB748" s="302"/>
      <c r="AC748" s="302"/>
      <c r="AD748" s="302"/>
      <c r="AE748" s="302"/>
      <c r="AF748" s="302"/>
      <c r="AG748" s="302"/>
      <c r="AH748" s="302"/>
      <c r="AI748" s="329"/>
      <c r="AJ748" s="302"/>
      <c r="AK748" s="302"/>
      <c r="AL748" s="302"/>
      <c r="AM748" s="302"/>
      <c r="AN748" s="302"/>
      <c r="AO748" s="302"/>
      <c r="AP748" s="302"/>
      <c r="AQ748" s="302"/>
      <c r="AR748" s="302"/>
      <c r="AS748" s="302"/>
      <c r="AT748" s="302"/>
      <c r="AU748" s="302"/>
      <c r="AV748" s="302"/>
      <c r="AW748" s="302"/>
      <c r="AX748" s="302"/>
      <c r="AY748" s="302"/>
      <c r="AZ748" s="302"/>
      <c r="BA748" s="302"/>
    </row>
    <row r="749">
      <c r="A749" s="328"/>
      <c r="B749" s="328"/>
      <c r="C749" s="328"/>
      <c r="D749" s="51" t="b">
        <v>1</v>
      </c>
      <c r="E749" s="308"/>
      <c r="F749" s="308" t="str">
        <f>IFERROR(__xludf.DUMMYFUNCTION("""COMPUTED_VALUE"""),"???")</f>
        <v>???</v>
      </c>
      <c r="G749" s="308" t="str">
        <f>IFERROR(__xludf.DUMMYFUNCTION("""COMPUTED_VALUE"""),"???")</f>
        <v>???</v>
      </c>
      <c r="H749" s="308"/>
      <c r="I749" s="317"/>
      <c r="J749" s="317"/>
      <c r="K749" s="317"/>
      <c r="L749" s="308"/>
      <c r="M749" s="308"/>
      <c r="N749" s="308"/>
      <c r="O749" s="308"/>
      <c r="P749" s="308"/>
      <c r="Q749" s="302"/>
      <c r="R749" s="302"/>
      <c r="S749" s="302"/>
      <c r="T749" s="302"/>
      <c r="U749" s="302"/>
      <c r="V749" s="302"/>
      <c r="W749" s="302"/>
      <c r="X749" s="302"/>
      <c r="Y749" s="302"/>
      <c r="Z749" s="302"/>
      <c r="AA749" s="302"/>
      <c r="AB749" s="302"/>
      <c r="AC749" s="302"/>
      <c r="AD749" s="302"/>
      <c r="AE749" s="302"/>
      <c r="AF749" s="302"/>
      <c r="AG749" s="302"/>
      <c r="AH749" s="302"/>
      <c r="AI749" s="329"/>
      <c r="AJ749" s="302"/>
      <c r="AK749" s="302"/>
      <c r="AL749" s="302"/>
      <c r="AM749" s="302"/>
      <c r="AN749" s="302"/>
      <c r="AO749" s="302"/>
      <c r="AP749" s="302"/>
      <c r="AQ749" s="302"/>
      <c r="AR749" s="302"/>
      <c r="AS749" s="302"/>
      <c r="AT749" s="302"/>
      <c r="AU749" s="302"/>
      <c r="AV749" s="302"/>
      <c r="AW749" s="302"/>
      <c r="AX749" s="302"/>
      <c r="AY749" s="302"/>
      <c r="AZ749" s="302"/>
      <c r="BA749" s="302"/>
    </row>
    <row r="750">
      <c r="A750" s="328"/>
      <c r="B750" s="328"/>
      <c r="C750" s="328"/>
      <c r="D750" s="51" t="b">
        <v>1</v>
      </c>
      <c r="E750" s="308"/>
      <c r="F750" s="308" t="str">
        <f>IFERROR(__xludf.DUMMYFUNCTION("""COMPUTED_VALUE"""),"???")</f>
        <v>???</v>
      </c>
      <c r="G750" s="308" t="str">
        <f>IFERROR(__xludf.DUMMYFUNCTION("""COMPUTED_VALUE"""),"???")</f>
        <v>???</v>
      </c>
      <c r="H750" s="308"/>
      <c r="I750" s="317"/>
      <c r="J750" s="317"/>
      <c r="K750" s="317"/>
      <c r="L750" s="308"/>
      <c r="M750" s="308"/>
      <c r="N750" s="308"/>
      <c r="O750" s="308"/>
      <c r="P750" s="308"/>
      <c r="Q750" s="302"/>
      <c r="R750" s="302"/>
      <c r="S750" s="302"/>
      <c r="T750" s="302"/>
      <c r="U750" s="302"/>
      <c r="V750" s="302"/>
      <c r="W750" s="302"/>
      <c r="X750" s="302"/>
      <c r="Y750" s="302"/>
      <c r="Z750" s="302"/>
      <c r="AA750" s="302"/>
      <c r="AB750" s="302"/>
      <c r="AC750" s="302"/>
      <c r="AD750" s="302"/>
      <c r="AE750" s="302"/>
      <c r="AF750" s="302"/>
      <c r="AG750" s="302"/>
      <c r="AH750" s="302"/>
      <c r="AI750" s="329"/>
      <c r="AJ750" s="302"/>
      <c r="AK750" s="302"/>
      <c r="AL750" s="302"/>
      <c r="AM750" s="302"/>
      <c r="AN750" s="302"/>
      <c r="AO750" s="302"/>
      <c r="AP750" s="302"/>
      <c r="AQ750" s="302"/>
      <c r="AR750" s="302"/>
      <c r="AS750" s="302"/>
      <c r="AT750" s="302"/>
      <c r="AU750" s="302"/>
      <c r="AV750" s="302"/>
      <c r="AW750" s="302"/>
      <c r="AX750" s="302"/>
      <c r="AY750" s="302"/>
      <c r="AZ750" s="302"/>
      <c r="BA750" s="302"/>
    </row>
    <row r="751">
      <c r="A751" s="328"/>
      <c r="B751" s="328"/>
      <c r="C751" s="328"/>
      <c r="D751" s="51" t="b">
        <v>1</v>
      </c>
      <c r="E751" s="308"/>
      <c r="F751" s="308" t="str">
        <f>IFERROR(__xludf.DUMMYFUNCTION("""COMPUTED_VALUE"""),"???")</f>
        <v>???</v>
      </c>
      <c r="G751" s="308" t="str">
        <f>IFERROR(__xludf.DUMMYFUNCTION("""COMPUTED_VALUE"""),"???")</f>
        <v>???</v>
      </c>
      <c r="H751" s="308"/>
      <c r="I751" s="317"/>
      <c r="J751" s="317"/>
      <c r="K751" s="317"/>
      <c r="L751" s="308"/>
      <c r="M751" s="308"/>
      <c r="N751" s="308"/>
      <c r="O751" s="308"/>
      <c r="P751" s="308"/>
      <c r="Q751" s="302"/>
      <c r="R751" s="302"/>
      <c r="S751" s="302"/>
      <c r="T751" s="302"/>
      <c r="U751" s="302"/>
      <c r="V751" s="302"/>
      <c r="W751" s="302"/>
      <c r="X751" s="302"/>
      <c r="Y751" s="302"/>
      <c r="Z751" s="302"/>
      <c r="AA751" s="302"/>
      <c r="AB751" s="302"/>
      <c r="AC751" s="302"/>
      <c r="AD751" s="302"/>
      <c r="AE751" s="302"/>
      <c r="AF751" s="302"/>
      <c r="AG751" s="302"/>
      <c r="AH751" s="302"/>
      <c r="AI751" s="329"/>
      <c r="AJ751" s="302"/>
      <c r="AK751" s="302"/>
      <c r="AL751" s="302"/>
      <c r="AM751" s="302"/>
      <c r="AN751" s="302"/>
      <c r="AO751" s="302"/>
      <c r="AP751" s="302"/>
      <c r="AQ751" s="302"/>
      <c r="AR751" s="302"/>
      <c r="AS751" s="302"/>
      <c r="AT751" s="302"/>
      <c r="AU751" s="302"/>
      <c r="AV751" s="302"/>
      <c r="AW751" s="302"/>
      <c r="AX751" s="302"/>
      <c r="AY751" s="302"/>
      <c r="AZ751" s="302"/>
      <c r="BA751" s="302"/>
    </row>
    <row r="752">
      <c r="A752" s="328"/>
      <c r="B752" s="328"/>
      <c r="C752" s="328"/>
      <c r="D752" s="51" t="b">
        <v>1</v>
      </c>
      <c r="E752" s="308"/>
      <c r="F752" s="308" t="str">
        <f>IFERROR(__xludf.DUMMYFUNCTION("""COMPUTED_VALUE"""),"???")</f>
        <v>???</v>
      </c>
      <c r="G752" s="308" t="str">
        <f>IFERROR(__xludf.DUMMYFUNCTION("""COMPUTED_VALUE"""),"???")</f>
        <v>???</v>
      </c>
      <c r="H752" s="308"/>
      <c r="I752" s="317"/>
      <c r="J752" s="317"/>
      <c r="K752" s="317"/>
      <c r="L752" s="308"/>
      <c r="M752" s="308"/>
      <c r="N752" s="308"/>
      <c r="O752" s="308"/>
      <c r="P752" s="308"/>
      <c r="Q752" s="302"/>
      <c r="R752" s="302"/>
      <c r="S752" s="302"/>
      <c r="T752" s="302"/>
      <c r="U752" s="302"/>
      <c r="V752" s="302"/>
      <c r="W752" s="302"/>
      <c r="X752" s="302"/>
      <c r="Y752" s="302"/>
      <c r="Z752" s="302"/>
      <c r="AA752" s="302"/>
      <c r="AB752" s="302"/>
      <c r="AC752" s="302"/>
      <c r="AD752" s="302"/>
      <c r="AE752" s="302"/>
      <c r="AF752" s="302"/>
      <c r="AG752" s="302"/>
      <c r="AH752" s="302"/>
      <c r="AI752" s="329"/>
      <c r="AJ752" s="302"/>
      <c r="AK752" s="302"/>
      <c r="AL752" s="302"/>
      <c r="AM752" s="302"/>
      <c r="AN752" s="302"/>
      <c r="AO752" s="302"/>
      <c r="AP752" s="302"/>
      <c r="AQ752" s="302"/>
      <c r="AR752" s="302"/>
      <c r="AS752" s="302"/>
      <c r="AT752" s="302"/>
      <c r="AU752" s="302"/>
      <c r="AV752" s="302"/>
      <c r="AW752" s="302"/>
      <c r="AX752" s="302"/>
      <c r="AY752" s="302"/>
      <c r="AZ752" s="302"/>
      <c r="BA752" s="302"/>
    </row>
    <row r="753">
      <c r="A753" s="328"/>
      <c r="B753" s="328"/>
      <c r="C753" s="328"/>
      <c r="D753" s="51" t="b">
        <v>1</v>
      </c>
      <c r="E753" s="308"/>
      <c r="F753" s="308" t="str">
        <f>IFERROR(__xludf.DUMMYFUNCTION("""COMPUTED_VALUE"""),"permit")</f>
        <v>permit</v>
      </c>
      <c r="G753" s="308" t="str">
        <f>IFERROR(__xludf.DUMMYFUNCTION("""COMPUTED_VALUE"""),"Owner_id")</f>
        <v>Owner_id</v>
      </c>
      <c r="H753" s="308"/>
      <c r="I753" s="317"/>
      <c r="J753" s="317"/>
      <c r="K753" s="317"/>
      <c r="L753" s="308"/>
      <c r="M753" s="308"/>
      <c r="N753" s="308"/>
      <c r="O753" s="308"/>
      <c r="P753" s="308"/>
      <c r="Q753" s="302"/>
      <c r="R753" s="302"/>
      <c r="S753" s="302"/>
      <c r="T753" s="302"/>
      <c r="U753" s="302"/>
      <c r="V753" s="302"/>
      <c r="W753" s="302"/>
      <c r="X753" s="302"/>
      <c r="Y753" s="302"/>
      <c r="Z753" s="302"/>
      <c r="AA753" s="302"/>
      <c r="AB753" s="302"/>
      <c r="AC753" s="302"/>
      <c r="AD753" s="302"/>
      <c r="AE753" s="302"/>
      <c r="AF753" s="302"/>
      <c r="AG753" s="302"/>
      <c r="AH753" s="302"/>
      <c r="AI753" s="329"/>
      <c r="AJ753" s="302"/>
      <c r="AK753" s="302"/>
      <c r="AL753" s="302"/>
      <c r="AM753" s="302"/>
      <c r="AN753" s="302"/>
      <c r="AO753" s="302"/>
      <c r="AP753" s="302"/>
      <c r="AQ753" s="302"/>
      <c r="AR753" s="302"/>
      <c r="AS753" s="302"/>
      <c r="AT753" s="302"/>
      <c r="AU753" s="302"/>
      <c r="AV753" s="302"/>
      <c r="AW753" s="302"/>
      <c r="AX753" s="302"/>
      <c r="AY753" s="302"/>
      <c r="AZ753" s="302"/>
      <c r="BA753" s="302"/>
    </row>
    <row r="754">
      <c r="A754" s="328"/>
      <c r="B754" s="328"/>
      <c r="C754" s="328"/>
      <c r="D754" s="51" t="b">
        <v>1</v>
      </c>
      <c r="E754" s="308"/>
      <c r="F754" s="308" t="str">
        <f>IFERROR(__xludf.DUMMYFUNCTION("""COMPUTED_VALUE"""),"permit")</f>
        <v>permit</v>
      </c>
      <c r="G754" s="308" t="str">
        <f>IFERROR(__xludf.DUMMYFUNCTION("""COMPUTED_VALUE"""),"Owner_id")</f>
        <v>Owner_id</v>
      </c>
      <c r="H754" s="308"/>
      <c r="I754" s="317"/>
      <c r="J754" s="317"/>
      <c r="K754" s="317"/>
      <c r="L754" s="308"/>
      <c r="M754" s="308"/>
      <c r="N754" s="308"/>
      <c r="O754" s="308"/>
      <c r="P754" s="308"/>
      <c r="Q754" s="302"/>
      <c r="R754" s="302"/>
      <c r="S754" s="302"/>
      <c r="T754" s="302"/>
      <c r="U754" s="302"/>
      <c r="V754" s="302"/>
      <c r="W754" s="302"/>
      <c r="X754" s="302"/>
      <c r="Y754" s="302"/>
      <c r="Z754" s="302"/>
      <c r="AA754" s="302"/>
      <c r="AB754" s="302"/>
      <c r="AC754" s="302"/>
      <c r="AD754" s="302"/>
      <c r="AE754" s="302"/>
      <c r="AF754" s="302"/>
      <c r="AG754" s="302"/>
      <c r="AH754" s="302"/>
      <c r="AI754" s="329"/>
      <c r="AJ754" s="302"/>
      <c r="AK754" s="302"/>
      <c r="AL754" s="302"/>
      <c r="AM754" s="302"/>
      <c r="AN754" s="302"/>
      <c r="AO754" s="302"/>
      <c r="AP754" s="302"/>
      <c r="AQ754" s="302"/>
      <c r="AR754" s="302"/>
      <c r="AS754" s="302"/>
      <c r="AT754" s="302"/>
      <c r="AU754" s="302"/>
      <c r="AV754" s="302"/>
      <c r="AW754" s="302"/>
      <c r="AX754" s="302"/>
      <c r="AY754" s="302"/>
      <c r="AZ754" s="302"/>
      <c r="BA754" s="302"/>
    </row>
    <row r="755">
      <c r="A755" s="328"/>
      <c r="B755" s="328"/>
      <c r="C755" s="328"/>
      <c r="D755" s="51" t="b">
        <v>1</v>
      </c>
      <c r="E755" s="308"/>
      <c r="F755" s="308" t="str">
        <f>IFERROR(__xludf.DUMMYFUNCTION("""COMPUTED_VALUE"""),"permit")</f>
        <v>permit</v>
      </c>
      <c r="G755" s="308" t="str">
        <f>IFERROR(__xludf.DUMMYFUNCTION("""COMPUTED_VALUE"""),"Owner_id")</f>
        <v>Owner_id</v>
      </c>
      <c r="H755" s="308"/>
      <c r="I755" s="317"/>
      <c r="J755" s="317"/>
      <c r="K755" s="317"/>
      <c r="L755" s="308"/>
      <c r="M755" s="308"/>
      <c r="N755" s="308"/>
      <c r="O755" s="308"/>
      <c r="P755" s="308"/>
      <c r="Q755" s="302"/>
      <c r="R755" s="302"/>
      <c r="S755" s="302"/>
      <c r="T755" s="302"/>
      <c r="U755" s="302"/>
      <c r="V755" s="302"/>
      <c r="W755" s="302"/>
      <c r="X755" s="302"/>
      <c r="Y755" s="302"/>
      <c r="Z755" s="302"/>
      <c r="AA755" s="302"/>
      <c r="AB755" s="302"/>
      <c r="AC755" s="302"/>
      <c r="AD755" s="302"/>
      <c r="AE755" s="302"/>
      <c r="AF755" s="302"/>
      <c r="AG755" s="302"/>
      <c r="AH755" s="302"/>
      <c r="AI755" s="329"/>
      <c r="AJ755" s="302"/>
      <c r="AK755" s="302"/>
      <c r="AL755" s="302"/>
      <c r="AM755" s="302"/>
      <c r="AN755" s="302"/>
      <c r="AO755" s="302"/>
      <c r="AP755" s="302"/>
      <c r="AQ755" s="302"/>
      <c r="AR755" s="302"/>
      <c r="AS755" s="302"/>
      <c r="AT755" s="302"/>
      <c r="AU755" s="302"/>
      <c r="AV755" s="302"/>
      <c r="AW755" s="302"/>
      <c r="AX755" s="302"/>
      <c r="AY755" s="302"/>
      <c r="AZ755" s="302"/>
      <c r="BA755" s="302"/>
    </row>
    <row r="756">
      <c r="A756" s="328"/>
      <c r="B756" s="328"/>
      <c r="C756" s="328"/>
      <c r="D756" s="51" t="b">
        <v>1</v>
      </c>
      <c r="E756" s="308"/>
      <c r="F756" s="308" t="str">
        <f>IFERROR(__xludf.DUMMYFUNCTION("""COMPUTED_VALUE"""),"permit")</f>
        <v>permit</v>
      </c>
      <c r="G756" s="308" t="str">
        <f>IFERROR(__xludf.DUMMYFUNCTION("""COMPUTED_VALUE"""),"Owner_id")</f>
        <v>Owner_id</v>
      </c>
      <c r="H756" s="308"/>
      <c r="I756" s="317"/>
      <c r="J756" s="317"/>
      <c r="K756" s="317"/>
      <c r="L756" s="308"/>
      <c r="M756" s="308"/>
      <c r="N756" s="308"/>
      <c r="O756" s="308"/>
      <c r="P756" s="308"/>
      <c r="Q756" s="302"/>
      <c r="R756" s="302"/>
      <c r="S756" s="302"/>
      <c r="T756" s="302"/>
      <c r="U756" s="302"/>
      <c r="V756" s="302"/>
      <c r="W756" s="302"/>
      <c r="X756" s="302"/>
      <c r="Y756" s="302"/>
      <c r="Z756" s="302"/>
      <c r="AA756" s="302"/>
      <c r="AB756" s="302"/>
      <c r="AC756" s="302"/>
      <c r="AD756" s="302"/>
      <c r="AE756" s="302"/>
      <c r="AF756" s="302"/>
      <c r="AG756" s="302"/>
      <c r="AH756" s="302"/>
      <c r="AI756" s="329"/>
      <c r="AJ756" s="302"/>
      <c r="AK756" s="302"/>
      <c r="AL756" s="302"/>
      <c r="AM756" s="302"/>
      <c r="AN756" s="302"/>
      <c r="AO756" s="302"/>
      <c r="AP756" s="302"/>
      <c r="AQ756" s="302"/>
      <c r="AR756" s="302"/>
      <c r="AS756" s="302"/>
      <c r="AT756" s="302"/>
      <c r="AU756" s="302"/>
      <c r="AV756" s="302"/>
      <c r="AW756" s="302"/>
      <c r="AX756" s="302"/>
      <c r="AY756" s="302"/>
      <c r="AZ756" s="302"/>
      <c r="BA756" s="302"/>
    </row>
    <row r="757">
      <c r="A757" s="328"/>
      <c r="B757" s="328"/>
      <c r="C757" s="328"/>
      <c r="D757" s="51" t="b">
        <v>1</v>
      </c>
      <c r="E757" s="308"/>
      <c r="F757" s="308" t="str">
        <f>IFERROR(__xludf.DUMMYFUNCTION("""COMPUTED_VALUE"""),"permit")</f>
        <v>permit</v>
      </c>
      <c r="G757" s="308" t="str">
        <f>IFERROR(__xludf.DUMMYFUNCTION("""COMPUTED_VALUE"""),"Owner_id")</f>
        <v>Owner_id</v>
      </c>
      <c r="H757" s="308"/>
      <c r="I757" s="317"/>
      <c r="J757" s="317"/>
      <c r="K757" s="317"/>
      <c r="L757" s="308"/>
      <c r="M757" s="308"/>
      <c r="N757" s="308"/>
      <c r="O757" s="308"/>
      <c r="P757" s="308"/>
      <c r="Q757" s="302"/>
      <c r="R757" s="302"/>
      <c r="S757" s="302"/>
      <c r="T757" s="302"/>
      <c r="U757" s="302"/>
      <c r="V757" s="302"/>
      <c r="W757" s="302"/>
      <c r="X757" s="302"/>
      <c r="Y757" s="302"/>
      <c r="Z757" s="302"/>
      <c r="AA757" s="302"/>
      <c r="AB757" s="302"/>
      <c r="AC757" s="302"/>
      <c r="AD757" s="302"/>
      <c r="AE757" s="302"/>
      <c r="AF757" s="302"/>
      <c r="AG757" s="302"/>
      <c r="AH757" s="302"/>
      <c r="AI757" s="329"/>
      <c r="AJ757" s="302"/>
      <c r="AK757" s="302"/>
      <c r="AL757" s="302"/>
      <c r="AM757" s="302"/>
      <c r="AN757" s="302"/>
      <c r="AO757" s="302"/>
      <c r="AP757" s="302"/>
      <c r="AQ757" s="302"/>
      <c r="AR757" s="302"/>
      <c r="AS757" s="302"/>
      <c r="AT757" s="302"/>
      <c r="AU757" s="302"/>
      <c r="AV757" s="302"/>
      <c r="AW757" s="302"/>
      <c r="AX757" s="302"/>
      <c r="AY757" s="302"/>
      <c r="AZ757" s="302"/>
      <c r="BA757" s="302"/>
    </row>
    <row r="758">
      <c r="A758" s="328"/>
      <c r="B758" s="328"/>
      <c r="C758" s="328"/>
      <c r="D758" s="51" t="b">
        <v>1</v>
      </c>
      <c r="E758" s="308"/>
      <c r="F758" s="308" t="str">
        <f>IFERROR(__xludf.DUMMYFUNCTION("""COMPUTED_VALUE"""),"permit")</f>
        <v>permit</v>
      </c>
      <c r="G758" s="308" t="str">
        <f>IFERROR(__xludf.DUMMYFUNCTION("""COMPUTED_VALUE"""),"Owner_id")</f>
        <v>Owner_id</v>
      </c>
      <c r="H758" s="308"/>
      <c r="I758" s="317"/>
      <c r="J758" s="317"/>
      <c r="K758" s="317"/>
      <c r="L758" s="308"/>
      <c r="M758" s="308"/>
      <c r="N758" s="308"/>
      <c r="O758" s="308"/>
      <c r="P758" s="308"/>
      <c r="Q758" s="302"/>
      <c r="R758" s="302"/>
      <c r="S758" s="302"/>
      <c r="T758" s="302"/>
      <c r="U758" s="302"/>
      <c r="V758" s="302"/>
      <c r="W758" s="302"/>
      <c r="X758" s="302"/>
      <c r="Y758" s="302"/>
      <c r="Z758" s="302"/>
      <c r="AA758" s="302"/>
      <c r="AB758" s="302"/>
      <c r="AC758" s="302"/>
      <c r="AD758" s="302"/>
      <c r="AE758" s="302"/>
      <c r="AF758" s="302"/>
      <c r="AG758" s="302"/>
      <c r="AH758" s="302"/>
      <c r="AI758" s="329"/>
      <c r="AJ758" s="302"/>
      <c r="AK758" s="302"/>
      <c r="AL758" s="302"/>
      <c r="AM758" s="302"/>
      <c r="AN758" s="302"/>
      <c r="AO758" s="302"/>
      <c r="AP758" s="302"/>
      <c r="AQ758" s="302"/>
      <c r="AR758" s="302"/>
      <c r="AS758" s="302"/>
      <c r="AT758" s="302"/>
      <c r="AU758" s="302"/>
      <c r="AV758" s="302"/>
      <c r="AW758" s="302"/>
      <c r="AX758" s="302"/>
      <c r="AY758" s="302"/>
      <c r="AZ758" s="302"/>
      <c r="BA758" s="302"/>
    </row>
    <row r="759">
      <c r="A759" s="328"/>
      <c r="B759" s="328"/>
      <c r="C759" s="328"/>
      <c r="D759" s="51" t="b">
        <v>1</v>
      </c>
      <c r="E759" s="308"/>
      <c r="F759" s="308" t="str">
        <f>IFERROR(__xludf.DUMMYFUNCTION("""COMPUTED_VALUE"""),"permit")</f>
        <v>permit</v>
      </c>
      <c r="G759" s="308" t="str">
        <f>IFERROR(__xludf.DUMMYFUNCTION("""COMPUTED_VALUE"""),"Contractor_id")</f>
        <v>Contractor_id</v>
      </c>
      <c r="H759" s="308"/>
      <c r="I759" s="317"/>
      <c r="J759" s="317"/>
      <c r="K759" s="317"/>
      <c r="L759" s="308"/>
      <c r="M759" s="308"/>
      <c r="N759" s="308"/>
      <c r="O759" s="308"/>
      <c r="P759" s="308"/>
      <c r="Q759" s="302"/>
      <c r="R759" s="302"/>
      <c r="S759" s="302"/>
      <c r="T759" s="302"/>
      <c r="U759" s="302"/>
      <c r="V759" s="302"/>
      <c r="W759" s="302"/>
      <c r="X759" s="302"/>
      <c r="Y759" s="302"/>
      <c r="Z759" s="302"/>
      <c r="AA759" s="302"/>
      <c r="AB759" s="302"/>
      <c r="AC759" s="302"/>
      <c r="AD759" s="302"/>
      <c r="AE759" s="302"/>
      <c r="AF759" s="302"/>
      <c r="AG759" s="302"/>
      <c r="AH759" s="302"/>
      <c r="AI759" s="329"/>
      <c r="AJ759" s="302"/>
      <c r="AK759" s="302"/>
      <c r="AL759" s="302"/>
      <c r="AM759" s="302"/>
      <c r="AN759" s="302"/>
      <c r="AO759" s="302"/>
      <c r="AP759" s="302"/>
      <c r="AQ759" s="302"/>
      <c r="AR759" s="302"/>
      <c r="AS759" s="302"/>
      <c r="AT759" s="302"/>
      <c r="AU759" s="302"/>
      <c r="AV759" s="302"/>
      <c r="AW759" s="302"/>
      <c r="AX759" s="302"/>
      <c r="AY759" s="302"/>
      <c r="AZ759" s="302"/>
      <c r="BA759" s="302"/>
    </row>
    <row r="760">
      <c r="A760" s="328"/>
      <c r="B760" s="328"/>
      <c r="C760" s="328"/>
      <c r="D760" s="51" t="b">
        <v>1</v>
      </c>
      <c r="E760" s="308"/>
      <c r="F760" s="308" t="str">
        <f>IFERROR(__xludf.DUMMYFUNCTION("""COMPUTED_VALUE"""),"permit")</f>
        <v>permit</v>
      </c>
      <c r="G760" s="308" t="str">
        <f>IFERROR(__xludf.DUMMYFUNCTION("""COMPUTED_VALUE"""),"Contractor_id")</f>
        <v>Contractor_id</v>
      </c>
      <c r="H760" s="308"/>
      <c r="I760" s="317"/>
      <c r="J760" s="317"/>
      <c r="K760" s="317"/>
      <c r="L760" s="308"/>
      <c r="M760" s="308"/>
      <c r="N760" s="308"/>
      <c r="O760" s="308"/>
      <c r="P760" s="308"/>
      <c r="Q760" s="302"/>
      <c r="R760" s="302"/>
      <c r="S760" s="302"/>
      <c r="T760" s="302"/>
      <c r="U760" s="302"/>
      <c r="V760" s="302"/>
      <c r="W760" s="302"/>
      <c r="X760" s="302"/>
      <c r="Y760" s="302"/>
      <c r="Z760" s="302"/>
      <c r="AA760" s="302"/>
      <c r="AB760" s="302"/>
      <c r="AC760" s="302"/>
      <c r="AD760" s="302"/>
      <c r="AE760" s="302"/>
      <c r="AF760" s="302"/>
      <c r="AG760" s="302"/>
      <c r="AH760" s="302"/>
      <c r="AI760" s="329"/>
      <c r="AJ760" s="302"/>
      <c r="AK760" s="302"/>
      <c r="AL760" s="302"/>
      <c r="AM760" s="302"/>
      <c r="AN760" s="302"/>
      <c r="AO760" s="302"/>
      <c r="AP760" s="302"/>
      <c r="AQ760" s="302"/>
      <c r="AR760" s="302"/>
      <c r="AS760" s="302"/>
      <c r="AT760" s="302"/>
      <c r="AU760" s="302"/>
      <c r="AV760" s="302"/>
      <c r="AW760" s="302"/>
      <c r="AX760" s="302"/>
      <c r="AY760" s="302"/>
      <c r="AZ760" s="302"/>
      <c r="BA760" s="302"/>
    </row>
    <row r="761">
      <c r="A761" s="328"/>
      <c r="B761" s="328"/>
      <c r="C761" s="328"/>
      <c r="D761" s="51" t="b">
        <v>1</v>
      </c>
      <c r="E761" s="308"/>
      <c r="F761" s="308" t="str">
        <f>IFERROR(__xludf.DUMMYFUNCTION("""COMPUTED_VALUE"""),"permit")</f>
        <v>permit</v>
      </c>
      <c r="G761" s="308" t="str">
        <f>IFERROR(__xludf.DUMMYFUNCTION("""COMPUTED_VALUE"""),"Contractor_id")</f>
        <v>Contractor_id</v>
      </c>
      <c r="H761" s="308"/>
      <c r="I761" s="317"/>
      <c r="J761" s="317"/>
      <c r="K761" s="317"/>
      <c r="L761" s="308"/>
      <c r="M761" s="308"/>
      <c r="N761" s="308"/>
      <c r="O761" s="308"/>
      <c r="P761" s="308"/>
      <c r="Q761" s="302"/>
      <c r="R761" s="302"/>
      <c r="S761" s="302"/>
      <c r="T761" s="302"/>
      <c r="U761" s="302"/>
      <c r="V761" s="302"/>
      <c r="W761" s="302"/>
      <c r="X761" s="302"/>
      <c r="Y761" s="302"/>
      <c r="Z761" s="302"/>
      <c r="AA761" s="302"/>
      <c r="AB761" s="302"/>
      <c r="AC761" s="302"/>
      <c r="AD761" s="302"/>
      <c r="AE761" s="302"/>
      <c r="AF761" s="302"/>
      <c r="AG761" s="302"/>
      <c r="AH761" s="302"/>
      <c r="AI761" s="329"/>
      <c r="AJ761" s="302"/>
      <c r="AK761" s="302"/>
      <c r="AL761" s="302"/>
      <c r="AM761" s="302"/>
      <c r="AN761" s="302"/>
      <c r="AO761" s="302"/>
      <c r="AP761" s="302"/>
      <c r="AQ761" s="302"/>
      <c r="AR761" s="302"/>
      <c r="AS761" s="302"/>
      <c r="AT761" s="302"/>
      <c r="AU761" s="302"/>
      <c r="AV761" s="302"/>
      <c r="AW761" s="302"/>
      <c r="AX761" s="302"/>
      <c r="AY761" s="302"/>
      <c r="AZ761" s="302"/>
      <c r="BA761" s="302"/>
    </row>
    <row r="762">
      <c r="A762" s="328"/>
      <c r="B762" s="328"/>
      <c r="C762" s="328"/>
      <c r="D762" s="51" t="b">
        <v>1</v>
      </c>
      <c r="E762" s="308"/>
      <c r="F762" s="308" t="str">
        <f>IFERROR(__xludf.DUMMYFUNCTION("""COMPUTED_VALUE"""),"permit")</f>
        <v>permit</v>
      </c>
      <c r="G762" s="308" t="str">
        <f>IFERROR(__xludf.DUMMYFUNCTION("""COMPUTED_VALUE"""),"Contractor_id")</f>
        <v>Contractor_id</v>
      </c>
      <c r="H762" s="308"/>
      <c r="I762" s="317"/>
      <c r="J762" s="317"/>
      <c r="K762" s="317"/>
      <c r="L762" s="308"/>
      <c r="M762" s="308"/>
      <c r="N762" s="308"/>
      <c r="O762" s="308"/>
      <c r="P762" s="308"/>
      <c r="Q762" s="302"/>
      <c r="R762" s="302"/>
      <c r="S762" s="302"/>
      <c r="T762" s="302"/>
      <c r="U762" s="302"/>
      <c r="V762" s="302"/>
      <c r="W762" s="302"/>
      <c r="X762" s="302"/>
      <c r="Y762" s="302"/>
      <c r="Z762" s="302"/>
      <c r="AA762" s="302"/>
      <c r="AB762" s="302"/>
      <c r="AC762" s="302"/>
      <c r="AD762" s="302"/>
      <c r="AE762" s="302"/>
      <c r="AF762" s="302"/>
      <c r="AG762" s="302"/>
      <c r="AH762" s="302"/>
      <c r="AI762" s="329"/>
      <c r="AJ762" s="302"/>
      <c r="AK762" s="302"/>
      <c r="AL762" s="302"/>
      <c r="AM762" s="302"/>
      <c r="AN762" s="302"/>
      <c r="AO762" s="302"/>
      <c r="AP762" s="302"/>
      <c r="AQ762" s="302"/>
      <c r="AR762" s="302"/>
      <c r="AS762" s="302"/>
      <c r="AT762" s="302"/>
      <c r="AU762" s="302"/>
      <c r="AV762" s="302"/>
      <c r="AW762" s="302"/>
      <c r="AX762" s="302"/>
      <c r="AY762" s="302"/>
      <c r="AZ762" s="302"/>
      <c r="BA762" s="302"/>
    </row>
    <row r="763">
      <c r="A763" s="328"/>
      <c r="B763" s="328"/>
      <c r="C763" s="328"/>
      <c r="D763" s="51" t="b">
        <v>1</v>
      </c>
      <c r="E763" s="308"/>
      <c r="F763" s="308" t="str">
        <f>IFERROR(__xludf.DUMMYFUNCTION("""COMPUTED_VALUE"""),"permit")</f>
        <v>permit</v>
      </c>
      <c r="G763" s="308" t="str">
        <f>IFERROR(__xludf.DUMMYFUNCTION("""COMPUTED_VALUE"""),"Contractor_id")</f>
        <v>Contractor_id</v>
      </c>
      <c r="H763" s="308"/>
      <c r="I763" s="317"/>
      <c r="J763" s="317"/>
      <c r="K763" s="317"/>
      <c r="L763" s="308"/>
      <c r="M763" s="308"/>
      <c r="N763" s="308"/>
      <c r="O763" s="308"/>
      <c r="P763" s="308"/>
      <c r="Q763" s="302"/>
      <c r="R763" s="302"/>
      <c r="S763" s="302"/>
      <c r="T763" s="302"/>
      <c r="U763" s="302"/>
      <c r="V763" s="302"/>
      <c r="W763" s="302"/>
      <c r="X763" s="302"/>
      <c r="Y763" s="302"/>
      <c r="Z763" s="302"/>
      <c r="AA763" s="302"/>
      <c r="AB763" s="302"/>
      <c r="AC763" s="302"/>
      <c r="AD763" s="302"/>
      <c r="AE763" s="302"/>
      <c r="AF763" s="302"/>
      <c r="AG763" s="302"/>
      <c r="AH763" s="302"/>
      <c r="AI763" s="329"/>
      <c r="AJ763" s="302"/>
      <c r="AK763" s="302"/>
      <c r="AL763" s="302"/>
      <c r="AM763" s="302"/>
      <c r="AN763" s="302"/>
      <c r="AO763" s="302"/>
      <c r="AP763" s="302"/>
      <c r="AQ763" s="302"/>
      <c r="AR763" s="302"/>
      <c r="AS763" s="302"/>
      <c r="AT763" s="302"/>
      <c r="AU763" s="302"/>
      <c r="AV763" s="302"/>
      <c r="AW763" s="302"/>
      <c r="AX763" s="302"/>
      <c r="AY763" s="302"/>
      <c r="AZ763" s="302"/>
      <c r="BA763" s="302"/>
    </row>
    <row r="764">
      <c r="A764" s="328"/>
      <c r="B764" s="328"/>
      <c r="C764" s="328"/>
      <c r="D764" s="51" t="b">
        <v>1</v>
      </c>
      <c r="E764" s="308"/>
      <c r="F764" s="308" t="str">
        <f>IFERROR(__xludf.DUMMYFUNCTION("""COMPUTED_VALUE"""),"permit")</f>
        <v>permit</v>
      </c>
      <c r="G764" s="308" t="str">
        <f>IFERROR(__xludf.DUMMYFUNCTION("""COMPUTED_VALUE"""),"Contractor_id")</f>
        <v>Contractor_id</v>
      </c>
      <c r="H764" s="308"/>
      <c r="I764" s="317"/>
      <c r="J764" s="317"/>
      <c r="K764" s="317"/>
      <c r="L764" s="308"/>
      <c r="M764" s="308"/>
      <c r="N764" s="308"/>
      <c r="O764" s="308"/>
      <c r="P764" s="308"/>
      <c r="Q764" s="302"/>
      <c r="R764" s="302"/>
      <c r="S764" s="302"/>
      <c r="T764" s="302"/>
      <c r="U764" s="302"/>
      <c r="V764" s="302"/>
      <c r="W764" s="302"/>
      <c r="X764" s="302"/>
      <c r="Y764" s="302"/>
      <c r="Z764" s="302"/>
      <c r="AA764" s="302"/>
      <c r="AB764" s="302"/>
      <c r="AC764" s="302"/>
      <c r="AD764" s="302"/>
      <c r="AE764" s="302"/>
      <c r="AF764" s="302"/>
      <c r="AG764" s="302"/>
      <c r="AH764" s="302"/>
      <c r="AI764" s="329"/>
      <c r="AJ764" s="302"/>
      <c r="AK764" s="302"/>
      <c r="AL764" s="302"/>
      <c r="AM764" s="302"/>
      <c r="AN764" s="302"/>
      <c r="AO764" s="302"/>
      <c r="AP764" s="302"/>
      <c r="AQ764" s="302"/>
      <c r="AR764" s="302"/>
      <c r="AS764" s="302"/>
      <c r="AT764" s="302"/>
      <c r="AU764" s="302"/>
      <c r="AV764" s="302"/>
      <c r="AW764" s="302"/>
      <c r="AX764" s="302"/>
      <c r="AY764" s="302"/>
      <c r="AZ764" s="302"/>
      <c r="BA764" s="302"/>
    </row>
    <row r="765">
      <c r="A765" s="328"/>
      <c r="B765" s="328"/>
      <c r="C765" s="328"/>
      <c r="D765" s="51" t="b">
        <v>1</v>
      </c>
      <c r="E765" s="308"/>
      <c r="F765" s="308" t="str">
        <f>IFERROR(__xludf.DUMMYFUNCTION("""COMPUTED_VALUE"""),"permit")</f>
        <v>permit</v>
      </c>
      <c r="G765" s="308" t="str">
        <f>IFERROR(__xludf.DUMMYFUNCTION("""COMPUTED_VALUE"""),"Contractor_id")</f>
        <v>Contractor_id</v>
      </c>
      <c r="H765" s="308"/>
      <c r="I765" s="317"/>
      <c r="J765" s="317"/>
      <c r="K765" s="317"/>
      <c r="L765" s="308"/>
      <c r="M765" s="308"/>
      <c r="N765" s="308"/>
      <c r="O765" s="308"/>
      <c r="P765" s="308"/>
      <c r="Q765" s="302"/>
      <c r="R765" s="302"/>
      <c r="S765" s="302"/>
      <c r="T765" s="302"/>
      <c r="U765" s="302"/>
      <c r="V765" s="302"/>
      <c r="W765" s="302"/>
      <c r="X765" s="302"/>
      <c r="Y765" s="302"/>
      <c r="Z765" s="302"/>
      <c r="AA765" s="302"/>
      <c r="AB765" s="302"/>
      <c r="AC765" s="302"/>
      <c r="AD765" s="302"/>
      <c r="AE765" s="302"/>
      <c r="AF765" s="302"/>
      <c r="AG765" s="302"/>
      <c r="AH765" s="302"/>
      <c r="AI765" s="329"/>
      <c r="AJ765" s="302"/>
      <c r="AK765" s="302"/>
      <c r="AL765" s="302"/>
      <c r="AM765" s="302"/>
      <c r="AN765" s="302"/>
      <c r="AO765" s="302"/>
      <c r="AP765" s="302"/>
      <c r="AQ765" s="302"/>
      <c r="AR765" s="302"/>
      <c r="AS765" s="302"/>
      <c r="AT765" s="302"/>
      <c r="AU765" s="302"/>
      <c r="AV765" s="302"/>
      <c r="AW765" s="302"/>
      <c r="AX765" s="302"/>
      <c r="AY765" s="302"/>
      <c r="AZ765" s="302"/>
      <c r="BA765" s="302"/>
    </row>
    <row r="766">
      <c r="A766" s="328"/>
      <c r="B766" s="328"/>
      <c r="C766" s="328"/>
      <c r="D766" s="51" t="b">
        <v>1</v>
      </c>
      <c r="E766" s="308"/>
      <c r="F766" s="308" t="str">
        <f>IFERROR(__xludf.DUMMYFUNCTION("""COMPUTED_VALUE"""),"permit")</f>
        <v>permit</v>
      </c>
      <c r="G766" s="308" t="str">
        <f>IFERROR(__xludf.DUMMYFUNCTION("""COMPUTED_VALUE"""),"Contractor_id")</f>
        <v>Contractor_id</v>
      </c>
      <c r="H766" s="308"/>
      <c r="I766" s="317"/>
      <c r="J766" s="317"/>
      <c r="K766" s="317"/>
      <c r="L766" s="308"/>
      <c r="M766" s="308"/>
      <c r="N766" s="308"/>
      <c r="O766" s="308"/>
      <c r="P766" s="308"/>
      <c r="Q766" s="302"/>
      <c r="R766" s="302"/>
      <c r="S766" s="302"/>
      <c r="T766" s="302"/>
      <c r="U766" s="302"/>
      <c r="V766" s="302"/>
      <c r="W766" s="302"/>
      <c r="X766" s="302"/>
      <c r="Y766" s="302"/>
      <c r="Z766" s="302"/>
      <c r="AA766" s="302"/>
      <c r="AB766" s="302"/>
      <c r="AC766" s="302"/>
      <c r="AD766" s="302"/>
      <c r="AE766" s="302"/>
      <c r="AF766" s="302"/>
      <c r="AG766" s="302"/>
      <c r="AH766" s="302"/>
      <c r="AI766" s="329"/>
      <c r="AJ766" s="302"/>
      <c r="AK766" s="302"/>
      <c r="AL766" s="302"/>
      <c r="AM766" s="302"/>
      <c r="AN766" s="302"/>
      <c r="AO766" s="302"/>
      <c r="AP766" s="302"/>
      <c r="AQ766" s="302"/>
      <c r="AR766" s="302"/>
      <c r="AS766" s="302"/>
      <c r="AT766" s="302"/>
      <c r="AU766" s="302"/>
      <c r="AV766" s="302"/>
      <c r="AW766" s="302"/>
      <c r="AX766" s="302"/>
      <c r="AY766" s="302"/>
      <c r="AZ766" s="302"/>
      <c r="BA766" s="302"/>
    </row>
    <row r="767">
      <c r="A767" s="328"/>
      <c r="B767" s="328"/>
      <c r="C767" s="328"/>
      <c r="D767" s="51" t="b">
        <v>1</v>
      </c>
      <c r="E767" s="308"/>
      <c r="F767" s="308" t="str">
        <f>IFERROR(__xludf.DUMMYFUNCTION("""COMPUTED_VALUE"""),"permit")</f>
        <v>permit</v>
      </c>
      <c r="G767" s="308" t="str">
        <f>IFERROR(__xludf.DUMMYFUNCTION("""COMPUTED_VALUE"""),"Contractor_id")</f>
        <v>Contractor_id</v>
      </c>
      <c r="H767" s="308"/>
      <c r="I767" s="317"/>
      <c r="J767" s="317"/>
      <c r="K767" s="317"/>
      <c r="L767" s="308"/>
      <c r="M767" s="308"/>
      <c r="N767" s="308"/>
      <c r="O767" s="308"/>
      <c r="P767" s="308"/>
      <c r="Q767" s="302"/>
      <c r="R767" s="302"/>
      <c r="S767" s="302"/>
      <c r="T767" s="302"/>
      <c r="U767" s="302"/>
      <c r="V767" s="302"/>
      <c r="W767" s="302"/>
      <c r="X767" s="302"/>
      <c r="Y767" s="302"/>
      <c r="Z767" s="302"/>
      <c r="AA767" s="302"/>
      <c r="AB767" s="302"/>
      <c r="AC767" s="302"/>
      <c r="AD767" s="302"/>
      <c r="AE767" s="302"/>
      <c r="AF767" s="302"/>
      <c r="AG767" s="302"/>
      <c r="AH767" s="302"/>
      <c r="AI767" s="329"/>
      <c r="AJ767" s="302"/>
      <c r="AK767" s="302"/>
      <c r="AL767" s="302"/>
      <c r="AM767" s="302"/>
      <c r="AN767" s="302"/>
      <c r="AO767" s="302"/>
      <c r="AP767" s="302"/>
      <c r="AQ767" s="302"/>
      <c r="AR767" s="302"/>
      <c r="AS767" s="302"/>
      <c r="AT767" s="302"/>
      <c r="AU767" s="302"/>
      <c r="AV767" s="302"/>
      <c r="AW767" s="302"/>
      <c r="AX767" s="302"/>
      <c r="AY767" s="302"/>
      <c r="AZ767" s="302"/>
      <c r="BA767" s="302"/>
    </row>
    <row r="768">
      <c r="A768" s="328"/>
      <c r="B768" s="328"/>
      <c r="C768" s="328"/>
      <c r="D768" s="51" t="b">
        <v>1</v>
      </c>
      <c r="E768" s="308"/>
      <c r="F768" s="308" t="str">
        <f>IFERROR(__xludf.DUMMYFUNCTION("""COMPUTED_VALUE"""),"geo_id")</f>
        <v>geo_id</v>
      </c>
      <c r="G768" s="308" t="str">
        <f>IFERROR(__xludf.DUMMYFUNCTION("""COMPUTED_VALUE"""),"???")</f>
        <v>???</v>
      </c>
      <c r="H768" s="308"/>
      <c r="I768" s="317"/>
      <c r="J768" s="317"/>
      <c r="K768" s="317"/>
      <c r="L768" s="308"/>
      <c r="M768" s="308"/>
      <c r="N768" s="308"/>
      <c r="O768" s="308"/>
      <c r="P768" s="308"/>
      <c r="Q768" s="302"/>
      <c r="R768" s="302"/>
      <c r="S768" s="302"/>
      <c r="T768" s="302"/>
      <c r="U768" s="302"/>
      <c r="V768" s="302"/>
      <c r="W768" s="302"/>
      <c r="X768" s="302"/>
      <c r="Y768" s="302"/>
      <c r="Z768" s="302"/>
      <c r="AA768" s="302"/>
      <c r="AB768" s="302"/>
      <c r="AC768" s="302"/>
      <c r="AD768" s="302"/>
      <c r="AE768" s="302"/>
      <c r="AF768" s="302"/>
      <c r="AG768" s="302"/>
      <c r="AH768" s="302"/>
      <c r="AI768" s="329"/>
      <c r="AJ768" s="302"/>
      <c r="AK768" s="302"/>
      <c r="AL768" s="302"/>
      <c r="AM768" s="302"/>
      <c r="AN768" s="302"/>
      <c r="AO768" s="302"/>
      <c r="AP768" s="302"/>
      <c r="AQ768" s="302"/>
      <c r="AR768" s="302"/>
      <c r="AS768" s="302"/>
      <c r="AT768" s="302"/>
      <c r="AU768" s="302"/>
      <c r="AV768" s="302"/>
      <c r="AW768" s="302"/>
      <c r="AX768" s="302"/>
      <c r="AY768" s="302"/>
      <c r="AZ768" s="302"/>
      <c r="BA768" s="302"/>
    </row>
    <row r="769">
      <c r="A769" s="328"/>
      <c r="B769" s="328"/>
      <c r="C769" s="328"/>
      <c r="D769" s="51" t="b">
        <v>1</v>
      </c>
      <c r="E769" s="308"/>
      <c r="F769" s="308" t="str">
        <f>IFERROR(__xludf.DUMMYFUNCTION("""COMPUTED_VALUE"""),"geo_id")</f>
        <v>geo_id</v>
      </c>
      <c r="G769" s="308" t="str">
        <f>IFERROR(__xludf.DUMMYFUNCTION("""COMPUTED_VALUE"""),"???")</f>
        <v>???</v>
      </c>
      <c r="H769" s="308"/>
      <c r="I769" s="317"/>
      <c r="J769" s="317"/>
      <c r="K769" s="317"/>
      <c r="L769" s="308"/>
      <c r="M769" s="308"/>
      <c r="N769" s="308"/>
      <c r="O769" s="308"/>
      <c r="P769" s="308"/>
      <c r="Q769" s="302"/>
      <c r="R769" s="302"/>
      <c r="S769" s="302"/>
      <c r="T769" s="302"/>
      <c r="U769" s="302"/>
      <c r="V769" s="302"/>
      <c r="W769" s="302"/>
      <c r="X769" s="302"/>
      <c r="Y769" s="302"/>
      <c r="Z769" s="302"/>
      <c r="AA769" s="302"/>
      <c r="AB769" s="302"/>
      <c r="AC769" s="302"/>
      <c r="AD769" s="302"/>
      <c r="AE769" s="302"/>
      <c r="AF769" s="302"/>
      <c r="AG769" s="302"/>
      <c r="AH769" s="302"/>
      <c r="AI769" s="329"/>
      <c r="AJ769" s="302"/>
      <c r="AK769" s="302"/>
      <c r="AL769" s="302"/>
      <c r="AM769" s="302"/>
      <c r="AN769" s="302"/>
      <c r="AO769" s="302"/>
      <c r="AP769" s="302"/>
      <c r="AQ769" s="302"/>
      <c r="AR769" s="302"/>
      <c r="AS769" s="302"/>
      <c r="AT769" s="302"/>
      <c r="AU769" s="302"/>
      <c r="AV769" s="302"/>
      <c r="AW769" s="302"/>
      <c r="AX769" s="302"/>
      <c r="AY769" s="302"/>
      <c r="AZ769" s="302"/>
      <c r="BA769" s="302"/>
    </row>
    <row r="770">
      <c r="A770" s="328"/>
      <c r="B770" s="328"/>
      <c r="C770" s="328"/>
      <c r="D770" s="51" t="b">
        <v>1</v>
      </c>
      <c r="E770" s="308"/>
      <c r="F770" s="308" t="str">
        <f>IFERROR(__xludf.DUMMYFUNCTION("""COMPUTED_VALUE"""),"geo_id")</f>
        <v>geo_id</v>
      </c>
      <c r="G770" s="308" t="str">
        <f>IFERROR(__xludf.DUMMYFUNCTION("""COMPUTED_VALUE"""),"???")</f>
        <v>???</v>
      </c>
      <c r="H770" s="308"/>
      <c r="I770" s="317"/>
      <c r="J770" s="317"/>
      <c r="K770" s="317"/>
      <c r="L770" s="308"/>
      <c r="M770" s="308"/>
      <c r="N770" s="308"/>
      <c r="O770" s="308"/>
      <c r="P770" s="308"/>
      <c r="Q770" s="302"/>
      <c r="R770" s="302"/>
      <c r="S770" s="302"/>
      <c r="T770" s="302"/>
      <c r="U770" s="302"/>
      <c r="V770" s="302"/>
      <c r="W770" s="302"/>
      <c r="X770" s="302"/>
      <c r="Y770" s="302"/>
      <c r="Z770" s="302"/>
      <c r="AA770" s="302"/>
      <c r="AB770" s="302"/>
      <c r="AC770" s="302"/>
      <c r="AD770" s="302"/>
      <c r="AE770" s="302"/>
      <c r="AF770" s="302"/>
      <c r="AG770" s="302"/>
      <c r="AH770" s="302"/>
      <c r="AI770" s="329"/>
      <c r="AJ770" s="302"/>
      <c r="AK770" s="302"/>
      <c r="AL770" s="302"/>
      <c r="AM770" s="302"/>
      <c r="AN770" s="302"/>
      <c r="AO770" s="302"/>
      <c r="AP770" s="302"/>
      <c r="AQ770" s="302"/>
      <c r="AR770" s="302"/>
      <c r="AS770" s="302"/>
      <c r="AT770" s="302"/>
      <c r="AU770" s="302"/>
      <c r="AV770" s="302"/>
      <c r="AW770" s="302"/>
      <c r="AX770" s="302"/>
      <c r="AY770" s="302"/>
      <c r="AZ770" s="302"/>
      <c r="BA770" s="302"/>
    </row>
    <row r="771">
      <c r="A771" s="328"/>
      <c r="B771" s="328"/>
      <c r="C771" s="328"/>
      <c r="D771" s="51" t="b">
        <v>1</v>
      </c>
      <c r="E771" s="308"/>
      <c r="F771" s="308" t="str">
        <f>IFERROR(__xludf.DUMMYFUNCTION("""COMPUTED_VALUE"""),"geo_id")</f>
        <v>geo_id</v>
      </c>
      <c r="G771" s="308" t="str">
        <f>IFERROR(__xludf.DUMMYFUNCTION("""COMPUTED_VALUE"""),"???")</f>
        <v>???</v>
      </c>
      <c r="H771" s="308"/>
      <c r="I771" s="317"/>
      <c r="J771" s="317"/>
      <c r="K771" s="317"/>
      <c r="L771" s="308"/>
      <c r="M771" s="308"/>
      <c r="N771" s="308"/>
      <c r="O771" s="308"/>
      <c r="P771" s="308"/>
      <c r="Q771" s="302"/>
      <c r="R771" s="302"/>
      <c r="S771" s="302"/>
      <c r="T771" s="302"/>
      <c r="U771" s="302"/>
      <c r="V771" s="302"/>
      <c r="W771" s="302"/>
      <c r="X771" s="302"/>
      <c r="Y771" s="302"/>
      <c r="Z771" s="302"/>
      <c r="AA771" s="302"/>
      <c r="AB771" s="302"/>
      <c r="AC771" s="302"/>
      <c r="AD771" s="302"/>
      <c r="AE771" s="302"/>
      <c r="AF771" s="302"/>
      <c r="AG771" s="302"/>
      <c r="AH771" s="302"/>
      <c r="AI771" s="329"/>
      <c r="AJ771" s="302"/>
      <c r="AK771" s="302"/>
      <c r="AL771" s="302"/>
      <c r="AM771" s="302"/>
      <c r="AN771" s="302"/>
      <c r="AO771" s="302"/>
      <c r="AP771" s="302"/>
      <c r="AQ771" s="302"/>
      <c r="AR771" s="302"/>
      <c r="AS771" s="302"/>
      <c r="AT771" s="302"/>
      <c r="AU771" s="302"/>
      <c r="AV771" s="302"/>
      <c r="AW771" s="302"/>
      <c r="AX771" s="302"/>
      <c r="AY771" s="302"/>
      <c r="AZ771" s="302"/>
      <c r="BA771" s="302"/>
    </row>
    <row r="772">
      <c r="A772" s="328"/>
      <c r="B772" s="328"/>
      <c r="C772" s="328"/>
      <c r="D772" s="51" t="b">
        <v>1</v>
      </c>
      <c r="E772" s="308"/>
      <c r="F772" s="308" t="str">
        <f>IFERROR(__xludf.DUMMYFUNCTION("""COMPUTED_VALUE"""),"geo_id")</f>
        <v>geo_id</v>
      </c>
      <c r="G772" s="308" t="str">
        <f>IFERROR(__xludf.DUMMYFUNCTION("""COMPUTED_VALUE"""),"???")</f>
        <v>???</v>
      </c>
      <c r="H772" s="308"/>
      <c r="I772" s="317"/>
      <c r="J772" s="317"/>
      <c r="K772" s="317"/>
      <c r="L772" s="308"/>
      <c r="M772" s="308"/>
      <c r="N772" s="308"/>
      <c r="O772" s="308"/>
      <c r="P772" s="308"/>
      <c r="Q772" s="302"/>
      <c r="R772" s="302"/>
      <c r="S772" s="302"/>
      <c r="T772" s="302"/>
      <c r="U772" s="302"/>
      <c r="V772" s="302"/>
      <c r="W772" s="302"/>
      <c r="X772" s="302"/>
      <c r="Y772" s="302"/>
      <c r="Z772" s="302"/>
      <c r="AA772" s="302"/>
      <c r="AB772" s="302"/>
      <c r="AC772" s="302"/>
      <c r="AD772" s="302"/>
      <c r="AE772" s="302"/>
      <c r="AF772" s="302"/>
      <c r="AG772" s="302"/>
      <c r="AH772" s="302"/>
      <c r="AI772" s="329"/>
      <c r="AJ772" s="302"/>
      <c r="AK772" s="302"/>
      <c r="AL772" s="302"/>
      <c r="AM772" s="302"/>
      <c r="AN772" s="302"/>
      <c r="AO772" s="302"/>
      <c r="AP772" s="302"/>
      <c r="AQ772" s="302"/>
      <c r="AR772" s="302"/>
      <c r="AS772" s="302"/>
      <c r="AT772" s="302"/>
      <c r="AU772" s="302"/>
      <c r="AV772" s="302"/>
      <c r="AW772" s="302"/>
      <c r="AX772" s="302"/>
      <c r="AY772" s="302"/>
      <c r="AZ772" s="302"/>
      <c r="BA772" s="302"/>
    </row>
    <row r="773">
      <c r="A773" s="328"/>
      <c r="B773" s="328"/>
      <c r="C773" s="328"/>
      <c r="D773" s="51" t="b">
        <v>1</v>
      </c>
      <c r="E773" s="308"/>
      <c r="F773" s="308" t="str">
        <f>IFERROR(__xludf.DUMMYFUNCTION("""COMPUTED_VALUE"""),"geo_id")</f>
        <v>geo_id</v>
      </c>
      <c r="G773" s="308" t="str">
        <f>IFERROR(__xludf.DUMMYFUNCTION("""COMPUTED_VALUE"""),"???")</f>
        <v>???</v>
      </c>
      <c r="H773" s="308"/>
      <c r="I773" s="317"/>
      <c r="J773" s="317"/>
      <c r="K773" s="317"/>
      <c r="L773" s="308"/>
      <c r="M773" s="308"/>
      <c r="N773" s="308"/>
      <c r="O773" s="308"/>
      <c r="P773" s="308"/>
      <c r="Q773" s="302"/>
      <c r="R773" s="302"/>
      <c r="S773" s="302"/>
      <c r="T773" s="302"/>
      <c r="U773" s="302"/>
      <c r="V773" s="302"/>
      <c r="W773" s="302"/>
      <c r="X773" s="302"/>
      <c r="Y773" s="302"/>
      <c r="Z773" s="302"/>
      <c r="AA773" s="302"/>
      <c r="AB773" s="302"/>
      <c r="AC773" s="302"/>
      <c r="AD773" s="302"/>
      <c r="AE773" s="302"/>
      <c r="AF773" s="302"/>
      <c r="AG773" s="302"/>
      <c r="AH773" s="302"/>
      <c r="AI773" s="329"/>
      <c r="AJ773" s="302"/>
      <c r="AK773" s="302"/>
      <c r="AL773" s="302"/>
      <c r="AM773" s="302"/>
      <c r="AN773" s="302"/>
      <c r="AO773" s="302"/>
      <c r="AP773" s="302"/>
      <c r="AQ773" s="302"/>
      <c r="AR773" s="302"/>
      <c r="AS773" s="302"/>
      <c r="AT773" s="302"/>
      <c r="AU773" s="302"/>
      <c r="AV773" s="302"/>
      <c r="AW773" s="302"/>
      <c r="AX773" s="302"/>
      <c r="AY773" s="302"/>
      <c r="AZ773" s="302"/>
      <c r="BA773" s="302"/>
    </row>
    <row r="774">
      <c r="A774" s="328"/>
      <c r="B774" s="328"/>
      <c r="C774" s="328"/>
      <c r="D774" s="51" t="b">
        <v>1</v>
      </c>
      <c r="E774" s="308"/>
      <c r="F774" s="308" t="str">
        <f>IFERROR(__xludf.DUMMYFUNCTION("""COMPUTED_VALUE"""),"geo_id")</f>
        <v>geo_id</v>
      </c>
      <c r="G774" s="308" t="str">
        <f>IFERROR(__xludf.DUMMYFUNCTION("""COMPUTED_VALUE"""),"???")</f>
        <v>???</v>
      </c>
      <c r="H774" s="308"/>
      <c r="I774" s="317"/>
      <c r="J774" s="317"/>
      <c r="K774" s="317"/>
      <c r="L774" s="308"/>
      <c r="M774" s="308"/>
      <c r="N774" s="308"/>
      <c r="O774" s="308"/>
      <c r="P774" s="308"/>
      <c r="Q774" s="302"/>
      <c r="R774" s="302"/>
      <c r="S774" s="302"/>
      <c r="T774" s="302"/>
      <c r="U774" s="302"/>
      <c r="V774" s="302"/>
      <c r="W774" s="302"/>
      <c r="X774" s="302"/>
      <c r="Y774" s="302"/>
      <c r="Z774" s="302"/>
      <c r="AA774" s="302"/>
      <c r="AB774" s="302"/>
      <c r="AC774" s="302"/>
      <c r="AD774" s="302"/>
      <c r="AE774" s="302"/>
      <c r="AF774" s="302"/>
      <c r="AG774" s="302"/>
      <c r="AH774" s="302"/>
      <c r="AI774" s="329"/>
      <c r="AJ774" s="302"/>
      <c r="AK774" s="302"/>
      <c r="AL774" s="302"/>
      <c r="AM774" s="302"/>
      <c r="AN774" s="302"/>
      <c r="AO774" s="302"/>
      <c r="AP774" s="302"/>
      <c r="AQ774" s="302"/>
      <c r="AR774" s="302"/>
      <c r="AS774" s="302"/>
      <c r="AT774" s="302"/>
      <c r="AU774" s="302"/>
      <c r="AV774" s="302"/>
      <c r="AW774" s="302"/>
      <c r="AX774" s="302"/>
      <c r="AY774" s="302"/>
      <c r="AZ774" s="302"/>
      <c r="BA774" s="302"/>
    </row>
    <row r="775">
      <c r="A775" s="328"/>
      <c r="B775" s="328"/>
      <c r="C775" s="328"/>
      <c r="D775" s="51" t="b">
        <v>1</v>
      </c>
      <c r="E775" s="308"/>
      <c r="F775" s="308" t="str">
        <f>IFERROR(__xludf.DUMMYFUNCTION("""COMPUTED_VALUE"""),"geo_id")</f>
        <v>geo_id</v>
      </c>
      <c r="G775" s="308" t="str">
        <f>IFERROR(__xludf.DUMMYFUNCTION("""COMPUTED_VALUE"""),"???")</f>
        <v>???</v>
      </c>
      <c r="H775" s="308"/>
      <c r="I775" s="317"/>
      <c r="J775" s="317"/>
      <c r="K775" s="317"/>
      <c r="L775" s="308"/>
      <c r="M775" s="308"/>
      <c r="N775" s="308"/>
      <c r="O775" s="308"/>
      <c r="P775" s="308"/>
      <c r="Q775" s="302"/>
      <c r="R775" s="302"/>
      <c r="S775" s="302"/>
      <c r="T775" s="302"/>
      <c r="U775" s="302"/>
      <c r="V775" s="302"/>
      <c r="W775" s="302"/>
      <c r="X775" s="302"/>
      <c r="Y775" s="302"/>
      <c r="Z775" s="302"/>
      <c r="AA775" s="302"/>
      <c r="AB775" s="302"/>
      <c r="AC775" s="302"/>
      <c r="AD775" s="302"/>
      <c r="AE775" s="302"/>
      <c r="AF775" s="302"/>
      <c r="AG775" s="302"/>
      <c r="AH775" s="302"/>
      <c r="AI775" s="329"/>
      <c r="AJ775" s="302"/>
      <c r="AK775" s="302"/>
      <c r="AL775" s="302"/>
      <c r="AM775" s="302"/>
      <c r="AN775" s="302"/>
      <c r="AO775" s="302"/>
      <c r="AP775" s="302"/>
      <c r="AQ775" s="302"/>
      <c r="AR775" s="302"/>
      <c r="AS775" s="302"/>
      <c r="AT775" s="302"/>
      <c r="AU775" s="302"/>
      <c r="AV775" s="302"/>
      <c r="AW775" s="302"/>
      <c r="AX775" s="302"/>
      <c r="AY775" s="302"/>
      <c r="AZ775" s="302"/>
      <c r="BA775" s="302"/>
    </row>
    <row r="776">
      <c r="A776" s="328"/>
      <c r="B776" s="328"/>
      <c r="C776" s="328"/>
      <c r="D776" s="51" t="b">
        <v>1</v>
      </c>
      <c r="E776" s="308"/>
      <c r="F776" s="308" t="str">
        <f>IFERROR(__xludf.DUMMYFUNCTION("""COMPUTED_VALUE"""),"geo_id")</f>
        <v>geo_id</v>
      </c>
      <c r="G776" s="308" t="str">
        <f>IFERROR(__xludf.DUMMYFUNCTION("""COMPUTED_VALUE"""),"???")</f>
        <v>???</v>
      </c>
      <c r="H776" s="308"/>
      <c r="I776" s="317"/>
      <c r="J776" s="317"/>
      <c r="K776" s="317"/>
      <c r="L776" s="308"/>
      <c r="M776" s="308"/>
      <c r="N776" s="308"/>
      <c r="O776" s="308"/>
      <c r="P776" s="308"/>
      <c r="Q776" s="302"/>
      <c r="R776" s="302"/>
      <c r="S776" s="302"/>
      <c r="T776" s="302"/>
      <c r="U776" s="302"/>
      <c r="V776" s="302"/>
      <c r="W776" s="302"/>
      <c r="X776" s="302"/>
      <c r="Y776" s="302"/>
      <c r="Z776" s="302"/>
      <c r="AA776" s="302"/>
      <c r="AB776" s="302"/>
      <c r="AC776" s="302"/>
      <c r="AD776" s="302"/>
      <c r="AE776" s="302"/>
      <c r="AF776" s="302"/>
      <c r="AG776" s="302"/>
      <c r="AH776" s="302"/>
      <c r="AI776" s="329"/>
      <c r="AJ776" s="302"/>
      <c r="AK776" s="302"/>
      <c r="AL776" s="302"/>
      <c r="AM776" s="302"/>
      <c r="AN776" s="302"/>
      <c r="AO776" s="302"/>
      <c r="AP776" s="302"/>
      <c r="AQ776" s="302"/>
      <c r="AR776" s="302"/>
      <c r="AS776" s="302"/>
      <c r="AT776" s="302"/>
      <c r="AU776" s="302"/>
      <c r="AV776" s="302"/>
      <c r="AW776" s="302"/>
      <c r="AX776" s="302"/>
      <c r="AY776" s="302"/>
      <c r="AZ776" s="302"/>
      <c r="BA776" s="302"/>
    </row>
    <row r="777">
      <c r="A777" s="328"/>
      <c r="B777" s="328"/>
      <c r="C777" s="328"/>
      <c r="D777" s="51" t="b">
        <v>1</v>
      </c>
      <c r="E777" s="308"/>
      <c r="F777" s="308" t="str">
        <f>IFERROR(__xludf.DUMMYFUNCTION("""COMPUTED_VALUE"""),"geo_id")</f>
        <v>geo_id</v>
      </c>
      <c r="G777" s="308" t="str">
        <f>IFERROR(__xludf.DUMMYFUNCTION("""COMPUTED_VALUE"""),"???")</f>
        <v>???</v>
      </c>
      <c r="H777" s="308"/>
      <c r="I777" s="317"/>
      <c r="J777" s="317"/>
      <c r="K777" s="317"/>
      <c r="L777" s="308"/>
      <c r="M777" s="308"/>
      <c r="N777" s="308"/>
      <c r="O777" s="308"/>
      <c r="P777" s="308"/>
      <c r="Q777" s="302"/>
      <c r="R777" s="302"/>
      <c r="S777" s="302"/>
      <c r="T777" s="302"/>
      <c r="U777" s="302"/>
      <c r="V777" s="302"/>
      <c r="W777" s="302"/>
      <c r="X777" s="302"/>
      <c r="Y777" s="302"/>
      <c r="Z777" s="302"/>
      <c r="AA777" s="302"/>
      <c r="AB777" s="302"/>
      <c r="AC777" s="302"/>
      <c r="AD777" s="302"/>
      <c r="AE777" s="302"/>
      <c r="AF777" s="302"/>
      <c r="AG777" s="302"/>
      <c r="AH777" s="302"/>
      <c r="AI777" s="329"/>
      <c r="AJ777" s="302"/>
      <c r="AK777" s="302"/>
      <c r="AL777" s="302"/>
      <c r="AM777" s="302"/>
      <c r="AN777" s="302"/>
      <c r="AO777" s="302"/>
      <c r="AP777" s="302"/>
      <c r="AQ777" s="302"/>
      <c r="AR777" s="302"/>
      <c r="AS777" s="302"/>
      <c r="AT777" s="302"/>
      <c r="AU777" s="302"/>
      <c r="AV777" s="302"/>
      <c r="AW777" s="302"/>
      <c r="AX777" s="302"/>
      <c r="AY777" s="302"/>
      <c r="AZ777" s="302"/>
      <c r="BA777" s="302"/>
    </row>
    <row r="778">
      <c r="A778" s="328"/>
      <c r="B778" s="328"/>
      <c r="C778" s="328"/>
      <c r="D778" s="51" t="b">
        <v>1</v>
      </c>
      <c r="E778" s="308"/>
      <c r="F778" s="308" t="str">
        <f>IFERROR(__xludf.DUMMYFUNCTION("""COMPUTED_VALUE"""),"geo_id")</f>
        <v>geo_id</v>
      </c>
      <c r="G778" s="308" t="str">
        <f>IFERROR(__xludf.DUMMYFUNCTION("""COMPUTED_VALUE"""),"???")</f>
        <v>???</v>
      </c>
      <c r="H778" s="308"/>
      <c r="I778" s="317"/>
      <c r="J778" s="317"/>
      <c r="K778" s="317"/>
      <c r="L778" s="308"/>
      <c r="M778" s="308"/>
      <c r="N778" s="308"/>
      <c r="O778" s="308"/>
      <c r="P778" s="308"/>
      <c r="Q778" s="302"/>
      <c r="R778" s="302"/>
      <c r="S778" s="302"/>
      <c r="T778" s="302"/>
      <c r="U778" s="302"/>
      <c r="V778" s="302"/>
      <c r="W778" s="302"/>
      <c r="X778" s="302"/>
      <c r="Y778" s="302"/>
      <c r="Z778" s="302"/>
      <c r="AA778" s="302"/>
      <c r="AB778" s="302"/>
      <c r="AC778" s="302"/>
      <c r="AD778" s="302"/>
      <c r="AE778" s="302"/>
      <c r="AF778" s="302"/>
      <c r="AG778" s="302"/>
      <c r="AH778" s="302"/>
      <c r="AI778" s="329"/>
      <c r="AJ778" s="302"/>
      <c r="AK778" s="302"/>
      <c r="AL778" s="302"/>
      <c r="AM778" s="302"/>
      <c r="AN778" s="302"/>
      <c r="AO778" s="302"/>
      <c r="AP778" s="302"/>
      <c r="AQ778" s="302"/>
      <c r="AR778" s="302"/>
      <c r="AS778" s="302"/>
      <c r="AT778" s="302"/>
      <c r="AU778" s="302"/>
      <c r="AV778" s="302"/>
      <c r="AW778" s="302"/>
      <c r="AX778" s="302"/>
      <c r="AY778" s="302"/>
      <c r="AZ778" s="302"/>
      <c r="BA778" s="302"/>
    </row>
    <row r="779">
      <c r="A779" s="328"/>
      <c r="B779" s="328"/>
      <c r="C779" s="328"/>
      <c r="D779" s="51" t="b">
        <v>1</v>
      </c>
      <c r="E779" s="308"/>
      <c r="F779" s="308" t="str">
        <f>IFERROR(__xludf.DUMMYFUNCTION("""COMPUTED_VALUE"""),"geo_id")</f>
        <v>geo_id</v>
      </c>
      <c r="G779" s="308" t="str">
        <f>IFERROR(__xludf.DUMMYFUNCTION("""COMPUTED_VALUE"""),"???")</f>
        <v>???</v>
      </c>
      <c r="H779" s="308"/>
      <c r="I779" s="317"/>
      <c r="J779" s="317"/>
      <c r="K779" s="317"/>
      <c r="L779" s="308"/>
      <c r="M779" s="308"/>
      <c r="N779" s="308"/>
      <c r="O779" s="308"/>
      <c r="P779" s="308"/>
      <c r="Q779" s="302"/>
      <c r="R779" s="302"/>
      <c r="S779" s="302"/>
      <c r="T779" s="302"/>
      <c r="U779" s="302"/>
      <c r="V779" s="302"/>
      <c r="W779" s="302"/>
      <c r="X779" s="302"/>
      <c r="Y779" s="302"/>
      <c r="Z779" s="302"/>
      <c r="AA779" s="302"/>
      <c r="AB779" s="302"/>
      <c r="AC779" s="302"/>
      <c r="AD779" s="302"/>
      <c r="AE779" s="302"/>
      <c r="AF779" s="302"/>
      <c r="AG779" s="302"/>
      <c r="AH779" s="302"/>
      <c r="AI779" s="329"/>
      <c r="AJ779" s="302"/>
      <c r="AK779" s="302"/>
      <c r="AL779" s="302"/>
      <c r="AM779" s="302"/>
      <c r="AN779" s="302"/>
      <c r="AO779" s="302"/>
      <c r="AP779" s="302"/>
      <c r="AQ779" s="302"/>
      <c r="AR779" s="302"/>
      <c r="AS779" s="302"/>
      <c r="AT779" s="302"/>
      <c r="AU779" s="302"/>
      <c r="AV779" s="302"/>
      <c r="AW779" s="302"/>
      <c r="AX779" s="302"/>
      <c r="AY779" s="302"/>
      <c r="AZ779" s="302"/>
      <c r="BA779" s="302"/>
    </row>
    <row r="780">
      <c r="A780" s="328"/>
      <c r="B780" s="328"/>
      <c r="C780" s="328"/>
      <c r="D780" s="51" t="b">
        <v>1</v>
      </c>
      <c r="E780" s="308"/>
      <c r="F780" s="308" t="str">
        <f>IFERROR(__xludf.DUMMYFUNCTION("""COMPUTED_VALUE"""),"geo_id")</f>
        <v>geo_id</v>
      </c>
      <c r="G780" s="308" t="str">
        <f>IFERROR(__xludf.DUMMYFUNCTION("""COMPUTED_VALUE"""),"???")</f>
        <v>???</v>
      </c>
      <c r="H780" s="308"/>
      <c r="I780" s="317"/>
      <c r="J780" s="317"/>
      <c r="K780" s="317"/>
      <c r="L780" s="308"/>
      <c r="M780" s="308"/>
      <c r="N780" s="308"/>
      <c r="O780" s="308"/>
      <c r="P780" s="308"/>
      <c r="Q780" s="302"/>
      <c r="R780" s="302"/>
      <c r="S780" s="302"/>
      <c r="T780" s="302"/>
      <c r="U780" s="302"/>
      <c r="V780" s="302"/>
      <c r="W780" s="302"/>
      <c r="X780" s="302"/>
      <c r="Y780" s="302"/>
      <c r="Z780" s="302"/>
      <c r="AA780" s="302"/>
      <c r="AB780" s="302"/>
      <c r="AC780" s="302"/>
      <c r="AD780" s="302"/>
      <c r="AE780" s="302"/>
      <c r="AF780" s="302"/>
      <c r="AG780" s="302"/>
      <c r="AH780" s="302"/>
      <c r="AI780" s="329"/>
      <c r="AJ780" s="302"/>
      <c r="AK780" s="302"/>
      <c r="AL780" s="302"/>
      <c r="AM780" s="302"/>
      <c r="AN780" s="302"/>
      <c r="AO780" s="302"/>
      <c r="AP780" s="302"/>
      <c r="AQ780" s="302"/>
      <c r="AR780" s="302"/>
      <c r="AS780" s="302"/>
      <c r="AT780" s="302"/>
      <c r="AU780" s="302"/>
      <c r="AV780" s="302"/>
      <c r="AW780" s="302"/>
      <c r="AX780" s="302"/>
      <c r="AY780" s="302"/>
      <c r="AZ780" s="302"/>
      <c r="BA780" s="302"/>
    </row>
    <row r="781">
      <c r="A781" s="328"/>
      <c r="B781" s="328"/>
      <c r="C781" s="328"/>
      <c r="D781" s="51" t="b">
        <v>1</v>
      </c>
      <c r="E781" s="308"/>
      <c r="F781" s="308" t="str">
        <f>IFERROR(__xludf.DUMMYFUNCTION("""COMPUTED_VALUE"""),"geo_id")</f>
        <v>geo_id</v>
      </c>
      <c r="G781" s="308" t="str">
        <f>IFERROR(__xludf.DUMMYFUNCTION("""COMPUTED_VALUE"""),"???")</f>
        <v>???</v>
      </c>
      <c r="H781" s="308"/>
      <c r="I781" s="317"/>
      <c r="J781" s="317"/>
      <c r="K781" s="317"/>
      <c r="L781" s="308"/>
      <c r="M781" s="308"/>
      <c r="N781" s="308"/>
      <c r="O781" s="308"/>
      <c r="P781" s="308"/>
      <c r="Q781" s="302"/>
      <c r="R781" s="302"/>
      <c r="S781" s="302"/>
      <c r="T781" s="302"/>
      <c r="U781" s="302"/>
      <c r="V781" s="302"/>
      <c r="W781" s="302"/>
      <c r="X781" s="302"/>
      <c r="Y781" s="302"/>
      <c r="Z781" s="302"/>
      <c r="AA781" s="302"/>
      <c r="AB781" s="302"/>
      <c r="AC781" s="302"/>
      <c r="AD781" s="302"/>
      <c r="AE781" s="302"/>
      <c r="AF781" s="302"/>
      <c r="AG781" s="302"/>
      <c r="AH781" s="302"/>
      <c r="AI781" s="329"/>
      <c r="AJ781" s="302"/>
      <c r="AK781" s="302"/>
      <c r="AL781" s="302"/>
      <c r="AM781" s="302"/>
      <c r="AN781" s="302"/>
      <c r="AO781" s="302"/>
      <c r="AP781" s="302"/>
      <c r="AQ781" s="302"/>
      <c r="AR781" s="302"/>
      <c r="AS781" s="302"/>
      <c r="AT781" s="302"/>
      <c r="AU781" s="302"/>
      <c r="AV781" s="302"/>
      <c r="AW781" s="302"/>
      <c r="AX781" s="302"/>
      <c r="AY781" s="302"/>
      <c r="AZ781" s="302"/>
      <c r="BA781" s="302"/>
    </row>
    <row r="782">
      <c r="A782" s="328"/>
      <c r="B782" s="328"/>
      <c r="C782" s="328"/>
      <c r="D782" s="51" t="b">
        <v>1</v>
      </c>
      <c r="E782" s="308"/>
      <c r="F782" s="308" t="str">
        <f>IFERROR(__xludf.DUMMYFUNCTION("""COMPUTED_VALUE"""),"geo_id")</f>
        <v>geo_id</v>
      </c>
      <c r="G782" s="308" t="str">
        <f>IFERROR(__xludf.DUMMYFUNCTION("""COMPUTED_VALUE"""),"???")</f>
        <v>???</v>
      </c>
      <c r="H782" s="308"/>
      <c r="I782" s="317"/>
      <c r="J782" s="317"/>
      <c r="K782" s="317"/>
      <c r="L782" s="308"/>
      <c r="M782" s="308"/>
      <c r="N782" s="308"/>
      <c r="O782" s="308"/>
      <c r="P782" s="308"/>
      <c r="Q782" s="302"/>
      <c r="R782" s="302"/>
      <c r="S782" s="302"/>
      <c r="T782" s="302"/>
      <c r="U782" s="302"/>
      <c r="V782" s="302"/>
      <c r="W782" s="302"/>
      <c r="X782" s="302"/>
      <c r="Y782" s="302"/>
      <c r="Z782" s="302"/>
      <c r="AA782" s="302"/>
      <c r="AB782" s="302"/>
      <c r="AC782" s="302"/>
      <c r="AD782" s="302"/>
      <c r="AE782" s="302"/>
      <c r="AF782" s="302"/>
      <c r="AG782" s="302"/>
      <c r="AH782" s="302"/>
      <c r="AI782" s="329"/>
      <c r="AJ782" s="302"/>
      <c r="AK782" s="302"/>
      <c r="AL782" s="302"/>
      <c r="AM782" s="302"/>
      <c r="AN782" s="302"/>
      <c r="AO782" s="302"/>
      <c r="AP782" s="302"/>
      <c r="AQ782" s="302"/>
      <c r="AR782" s="302"/>
      <c r="AS782" s="302"/>
      <c r="AT782" s="302"/>
      <c r="AU782" s="302"/>
      <c r="AV782" s="302"/>
      <c r="AW782" s="302"/>
      <c r="AX782" s="302"/>
      <c r="AY782" s="302"/>
      <c r="AZ782" s="302"/>
      <c r="BA782" s="302"/>
    </row>
    <row r="783">
      <c r="A783" s="328"/>
      <c r="B783" s="328"/>
      <c r="C783" s="328"/>
      <c r="D783" s="51" t="b">
        <v>1</v>
      </c>
      <c r="E783" s="308"/>
      <c r="F783" s="308" t="str">
        <f>IFERROR(__xludf.DUMMYFUNCTION("""COMPUTED_VALUE"""),"geo_id")</f>
        <v>geo_id</v>
      </c>
      <c r="G783" s="308" t="str">
        <f>IFERROR(__xludf.DUMMYFUNCTION("""COMPUTED_VALUE"""),"???")</f>
        <v>???</v>
      </c>
      <c r="H783" s="308"/>
      <c r="I783" s="317"/>
      <c r="J783" s="317"/>
      <c r="K783" s="317"/>
      <c r="L783" s="308"/>
      <c r="M783" s="308"/>
      <c r="N783" s="308"/>
      <c r="O783" s="308"/>
      <c r="P783" s="308"/>
      <c r="Q783" s="302"/>
      <c r="R783" s="302"/>
      <c r="S783" s="302"/>
      <c r="T783" s="302"/>
      <c r="U783" s="302"/>
      <c r="V783" s="302"/>
      <c r="W783" s="302"/>
      <c r="X783" s="302"/>
      <c r="Y783" s="302"/>
      <c r="Z783" s="302"/>
      <c r="AA783" s="302"/>
      <c r="AB783" s="302"/>
      <c r="AC783" s="302"/>
      <c r="AD783" s="302"/>
      <c r="AE783" s="302"/>
      <c r="AF783" s="302"/>
      <c r="AG783" s="302"/>
      <c r="AH783" s="302"/>
      <c r="AI783" s="329"/>
      <c r="AJ783" s="302"/>
      <c r="AK783" s="302"/>
      <c r="AL783" s="302"/>
      <c r="AM783" s="302"/>
      <c r="AN783" s="302"/>
      <c r="AO783" s="302"/>
      <c r="AP783" s="302"/>
      <c r="AQ783" s="302"/>
      <c r="AR783" s="302"/>
      <c r="AS783" s="302"/>
      <c r="AT783" s="302"/>
      <c r="AU783" s="302"/>
      <c r="AV783" s="302"/>
      <c r="AW783" s="302"/>
      <c r="AX783" s="302"/>
      <c r="AY783" s="302"/>
      <c r="AZ783" s="302"/>
      <c r="BA783" s="302"/>
    </row>
    <row r="784">
      <c r="A784" s="328"/>
      <c r="B784" s="328"/>
      <c r="C784" s="328"/>
      <c r="D784" s="51" t="b">
        <v>1</v>
      </c>
      <c r="E784" s="308"/>
      <c r="F784" s="308" t="str">
        <f>IFERROR(__xludf.DUMMYFUNCTION("""COMPUTED_VALUE"""),"geo_id")</f>
        <v>geo_id</v>
      </c>
      <c r="G784" s="308" t="str">
        <f>IFERROR(__xludf.DUMMYFUNCTION("""COMPUTED_VALUE"""),"???")</f>
        <v>???</v>
      </c>
      <c r="H784" s="308"/>
      <c r="I784" s="317"/>
      <c r="J784" s="317"/>
      <c r="K784" s="317"/>
      <c r="L784" s="308"/>
      <c r="M784" s="308"/>
      <c r="N784" s="308"/>
      <c r="O784" s="308"/>
      <c r="P784" s="308"/>
      <c r="Q784" s="302"/>
      <c r="R784" s="302"/>
      <c r="S784" s="302"/>
      <c r="T784" s="302"/>
      <c r="U784" s="302"/>
      <c r="V784" s="302"/>
      <c r="W784" s="302"/>
      <c r="X784" s="302"/>
      <c r="Y784" s="302"/>
      <c r="Z784" s="302"/>
      <c r="AA784" s="302"/>
      <c r="AB784" s="302"/>
      <c r="AC784" s="302"/>
      <c r="AD784" s="302"/>
      <c r="AE784" s="302"/>
      <c r="AF784" s="302"/>
      <c r="AG784" s="302"/>
      <c r="AH784" s="302"/>
      <c r="AI784" s="329"/>
      <c r="AJ784" s="302"/>
      <c r="AK784" s="302"/>
      <c r="AL784" s="302"/>
      <c r="AM784" s="302"/>
      <c r="AN784" s="302"/>
      <c r="AO784" s="302"/>
      <c r="AP784" s="302"/>
      <c r="AQ784" s="302"/>
      <c r="AR784" s="302"/>
      <c r="AS784" s="302"/>
      <c r="AT784" s="302"/>
      <c r="AU784" s="302"/>
      <c r="AV784" s="302"/>
      <c r="AW784" s="302"/>
      <c r="AX784" s="302"/>
      <c r="AY784" s="302"/>
      <c r="AZ784" s="302"/>
      <c r="BA784" s="302"/>
    </row>
    <row r="785">
      <c r="A785" s="328"/>
      <c r="B785" s="328"/>
      <c r="C785" s="328"/>
      <c r="D785" s="51" t="b">
        <v>1</v>
      </c>
      <c r="E785" s="308"/>
      <c r="F785" s="308" t="str">
        <f>IFERROR(__xludf.DUMMYFUNCTION("""COMPUTED_VALUE"""),"geo_id")</f>
        <v>geo_id</v>
      </c>
      <c r="G785" s="308" t="str">
        <f>IFERROR(__xludf.DUMMYFUNCTION("""COMPUTED_VALUE"""),"???")</f>
        <v>???</v>
      </c>
      <c r="H785" s="308"/>
      <c r="I785" s="317"/>
      <c r="J785" s="317"/>
      <c r="K785" s="317"/>
      <c r="L785" s="308"/>
      <c r="M785" s="308"/>
      <c r="N785" s="308"/>
      <c r="O785" s="308"/>
      <c r="P785" s="308"/>
      <c r="Q785" s="302"/>
      <c r="R785" s="302"/>
      <c r="S785" s="302"/>
      <c r="T785" s="302"/>
      <c r="U785" s="302"/>
      <c r="V785" s="302"/>
      <c r="W785" s="302"/>
      <c r="X785" s="302"/>
      <c r="Y785" s="302"/>
      <c r="Z785" s="302"/>
      <c r="AA785" s="302"/>
      <c r="AB785" s="302"/>
      <c r="AC785" s="302"/>
      <c r="AD785" s="302"/>
      <c r="AE785" s="302"/>
      <c r="AF785" s="302"/>
      <c r="AG785" s="302"/>
      <c r="AH785" s="302"/>
      <c r="AI785" s="329"/>
      <c r="AJ785" s="302"/>
      <c r="AK785" s="302"/>
      <c r="AL785" s="302"/>
      <c r="AM785" s="302"/>
      <c r="AN785" s="302"/>
      <c r="AO785" s="302"/>
      <c r="AP785" s="302"/>
      <c r="AQ785" s="302"/>
      <c r="AR785" s="302"/>
      <c r="AS785" s="302"/>
      <c r="AT785" s="302"/>
      <c r="AU785" s="302"/>
      <c r="AV785" s="302"/>
      <c r="AW785" s="302"/>
      <c r="AX785" s="302"/>
      <c r="AY785" s="302"/>
      <c r="AZ785" s="302"/>
      <c r="BA785" s="302"/>
    </row>
    <row r="786">
      <c r="A786" s="328"/>
      <c r="B786" s="328"/>
      <c r="C786" s="328"/>
      <c r="D786" s="51" t="b">
        <v>1</v>
      </c>
      <c r="E786" s="308"/>
      <c r="F786" s="308" t="str">
        <f>IFERROR(__xludf.DUMMYFUNCTION("""COMPUTED_VALUE"""),"geo_id")</f>
        <v>geo_id</v>
      </c>
      <c r="G786" s="308" t="str">
        <f>IFERROR(__xludf.DUMMYFUNCTION("""COMPUTED_VALUE"""),"???")</f>
        <v>???</v>
      </c>
      <c r="H786" s="308"/>
      <c r="I786" s="317"/>
      <c r="J786" s="317"/>
      <c r="K786" s="317"/>
      <c r="L786" s="308"/>
      <c r="M786" s="308"/>
      <c r="N786" s="308"/>
      <c r="O786" s="308"/>
      <c r="P786" s="308"/>
      <c r="Q786" s="302"/>
      <c r="R786" s="302"/>
      <c r="S786" s="302"/>
      <c r="T786" s="302"/>
      <c r="U786" s="302"/>
      <c r="V786" s="302"/>
      <c r="W786" s="302"/>
      <c r="X786" s="302"/>
      <c r="Y786" s="302"/>
      <c r="Z786" s="302"/>
      <c r="AA786" s="302"/>
      <c r="AB786" s="302"/>
      <c r="AC786" s="302"/>
      <c r="AD786" s="302"/>
      <c r="AE786" s="302"/>
      <c r="AF786" s="302"/>
      <c r="AG786" s="302"/>
      <c r="AH786" s="302"/>
      <c r="AI786" s="329"/>
      <c r="AJ786" s="302"/>
      <c r="AK786" s="302"/>
      <c r="AL786" s="302"/>
      <c r="AM786" s="302"/>
      <c r="AN786" s="302"/>
      <c r="AO786" s="302"/>
      <c r="AP786" s="302"/>
      <c r="AQ786" s="302"/>
      <c r="AR786" s="302"/>
      <c r="AS786" s="302"/>
      <c r="AT786" s="302"/>
      <c r="AU786" s="302"/>
      <c r="AV786" s="302"/>
      <c r="AW786" s="302"/>
      <c r="AX786" s="302"/>
      <c r="AY786" s="302"/>
      <c r="AZ786" s="302"/>
      <c r="BA786" s="302"/>
    </row>
    <row r="787">
      <c r="A787" s="328"/>
      <c r="B787" s="328"/>
      <c r="C787" s="328"/>
      <c r="D787" s="51" t="b">
        <v>1</v>
      </c>
      <c r="E787" s="308"/>
      <c r="F787" s="308" t="str">
        <f>IFERROR(__xludf.DUMMYFUNCTION("""COMPUTED_VALUE"""),"geo_id")</f>
        <v>geo_id</v>
      </c>
      <c r="G787" s="308" t="str">
        <f>IFERROR(__xludf.DUMMYFUNCTION("""COMPUTED_VALUE"""),"???")</f>
        <v>???</v>
      </c>
      <c r="H787" s="308"/>
      <c r="I787" s="317"/>
      <c r="J787" s="317"/>
      <c r="K787" s="317"/>
      <c r="L787" s="308"/>
      <c r="M787" s="308"/>
      <c r="N787" s="308"/>
      <c r="O787" s="308"/>
      <c r="P787" s="308"/>
      <c r="Q787" s="302"/>
      <c r="R787" s="302"/>
      <c r="S787" s="302"/>
      <c r="T787" s="302"/>
      <c r="U787" s="302"/>
      <c r="V787" s="302"/>
      <c r="W787" s="302"/>
      <c r="X787" s="302"/>
      <c r="Y787" s="302"/>
      <c r="Z787" s="302"/>
      <c r="AA787" s="302"/>
      <c r="AB787" s="302"/>
      <c r="AC787" s="302"/>
      <c r="AD787" s="302"/>
      <c r="AE787" s="302"/>
      <c r="AF787" s="302"/>
      <c r="AG787" s="302"/>
      <c r="AH787" s="302"/>
      <c r="AI787" s="329"/>
      <c r="AJ787" s="302"/>
      <c r="AK787" s="302"/>
      <c r="AL787" s="302"/>
      <c r="AM787" s="302"/>
      <c r="AN787" s="302"/>
      <c r="AO787" s="302"/>
      <c r="AP787" s="302"/>
      <c r="AQ787" s="302"/>
      <c r="AR787" s="302"/>
      <c r="AS787" s="302"/>
      <c r="AT787" s="302"/>
      <c r="AU787" s="302"/>
      <c r="AV787" s="302"/>
      <c r="AW787" s="302"/>
      <c r="AX787" s="302"/>
      <c r="AY787" s="302"/>
      <c r="AZ787" s="302"/>
      <c r="BA787" s="302"/>
    </row>
    <row r="788">
      <c r="A788" s="328"/>
      <c r="B788" s="328"/>
      <c r="C788" s="328"/>
      <c r="D788" s="51" t="b">
        <v>1</v>
      </c>
      <c r="E788" s="308"/>
      <c r="F788" s="308" t="str">
        <f>IFERROR(__xludf.DUMMYFUNCTION("""COMPUTED_VALUE"""),"geo_id")</f>
        <v>geo_id</v>
      </c>
      <c r="G788" s="308" t="str">
        <f>IFERROR(__xludf.DUMMYFUNCTION("""COMPUTED_VALUE"""),"???")</f>
        <v>???</v>
      </c>
      <c r="H788" s="308"/>
      <c r="I788" s="317"/>
      <c r="J788" s="317"/>
      <c r="K788" s="317"/>
      <c r="L788" s="308"/>
      <c r="M788" s="308"/>
      <c r="N788" s="308"/>
      <c r="O788" s="308"/>
      <c r="P788" s="308"/>
      <c r="Q788" s="302"/>
      <c r="R788" s="302"/>
      <c r="S788" s="302"/>
      <c r="T788" s="302"/>
      <c r="U788" s="302"/>
      <c r="V788" s="302"/>
      <c r="W788" s="302"/>
      <c r="X788" s="302"/>
      <c r="Y788" s="302"/>
      <c r="Z788" s="302"/>
      <c r="AA788" s="302"/>
      <c r="AB788" s="302"/>
      <c r="AC788" s="302"/>
      <c r="AD788" s="302"/>
      <c r="AE788" s="302"/>
      <c r="AF788" s="302"/>
      <c r="AG788" s="302"/>
      <c r="AH788" s="302"/>
      <c r="AI788" s="329"/>
      <c r="AJ788" s="302"/>
      <c r="AK788" s="302"/>
      <c r="AL788" s="302"/>
      <c r="AM788" s="302"/>
      <c r="AN788" s="302"/>
      <c r="AO788" s="302"/>
      <c r="AP788" s="302"/>
      <c r="AQ788" s="302"/>
      <c r="AR788" s="302"/>
      <c r="AS788" s="302"/>
      <c r="AT788" s="302"/>
      <c r="AU788" s="302"/>
      <c r="AV788" s="302"/>
      <c r="AW788" s="302"/>
      <c r="AX788" s="302"/>
      <c r="AY788" s="302"/>
      <c r="AZ788" s="302"/>
      <c r="BA788" s="302"/>
    </row>
    <row r="789">
      <c r="A789" s="328"/>
      <c r="B789" s="328"/>
      <c r="C789" s="328"/>
      <c r="D789" s="51" t="b">
        <v>1</v>
      </c>
      <c r="E789" s="308"/>
      <c r="F789" s="308" t="str">
        <f>IFERROR(__xludf.DUMMYFUNCTION("""COMPUTED_VALUE"""),"permit")</f>
        <v>permit</v>
      </c>
      <c r="G789" s="308" t="str">
        <f>IFERROR(__xludf.DUMMYFUNCTION("""COMPUTED_VALUE"""),"Permit_type_id")</f>
        <v>Permit_type_id</v>
      </c>
      <c r="H789" s="308"/>
      <c r="I789" s="317"/>
      <c r="J789" s="317"/>
      <c r="K789" s="317"/>
      <c r="L789" s="308"/>
      <c r="M789" s="308"/>
      <c r="N789" s="308"/>
      <c r="O789" s="308"/>
      <c r="P789" s="308"/>
      <c r="Q789" s="302"/>
      <c r="R789" s="302"/>
      <c r="S789" s="302"/>
      <c r="T789" s="302"/>
      <c r="U789" s="302"/>
      <c r="V789" s="302"/>
      <c r="W789" s="302"/>
      <c r="X789" s="302"/>
      <c r="Y789" s="302"/>
      <c r="Z789" s="302"/>
      <c r="AA789" s="302"/>
      <c r="AB789" s="302"/>
      <c r="AC789" s="302"/>
      <c r="AD789" s="302"/>
      <c r="AE789" s="302"/>
      <c r="AF789" s="302"/>
      <c r="AG789" s="302"/>
      <c r="AH789" s="302"/>
      <c r="AI789" s="329"/>
      <c r="AJ789" s="302"/>
      <c r="AK789" s="302"/>
      <c r="AL789" s="302"/>
      <c r="AM789" s="302"/>
      <c r="AN789" s="302"/>
      <c r="AO789" s="302"/>
      <c r="AP789" s="302"/>
      <c r="AQ789" s="302"/>
      <c r="AR789" s="302"/>
      <c r="AS789" s="302"/>
      <c r="AT789" s="302"/>
      <c r="AU789" s="302"/>
      <c r="AV789" s="302"/>
      <c r="AW789" s="302"/>
      <c r="AX789" s="302"/>
      <c r="AY789" s="302"/>
      <c r="AZ789" s="302"/>
      <c r="BA789" s="302"/>
    </row>
    <row r="790">
      <c r="A790" s="328"/>
      <c r="B790" s="328"/>
      <c r="C790" s="328"/>
      <c r="D790" s="51" t="b">
        <v>1</v>
      </c>
      <c r="E790" s="308"/>
      <c r="F790" s="308" t="str">
        <f>IFERROR(__xludf.DUMMYFUNCTION("""COMPUTED_VALUE"""),"permit")</f>
        <v>permit</v>
      </c>
      <c r="G790" s="308" t="str">
        <f>IFERROR(__xludf.DUMMYFUNCTION("""COMPUTED_VALUE"""),"AppSource_Id")</f>
        <v>AppSource_Id</v>
      </c>
      <c r="H790" s="308"/>
      <c r="I790" s="317"/>
      <c r="J790" s="317"/>
      <c r="K790" s="317"/>
      <c r="L790" s="308"/>
      <c r="M790" s="308"/>
      <c r="N790" s="308"/>
      <c r="O790" s="308"/>
      <c r="P790" s="308"/>
      <c r="Q790" s="302"/>
      <c r="R790" s="302"/>
      <c r="S790" s="302"/>
      <c r="T790" s="302"/>
      <c r="U790" s="302"/>
      <c r="V790" s="302"/>
      <c r="W790" s="302"/>
      <c r="X790" s="302"/>
      <c r="Y790" s="302"/>
      <c r="Z790" s="302"/>
      <c r="AA790" s="302"/>
      <c r="AB790" s="302"/>
      <c r="AC790" s="302"/>
      <c r="AD790" s="302"/>
      <c r="AE790" s="302"/>
      <c r="AF790" s="302"/>
      <c r="AG790" s="302"/>
      <c r="AH790" s="302"/>
      <c r="AI790" s="329"/>
      <c r="AJ790" s="302"/>
      <c r="AK790" s="302"/>
      <c r="AL790" s="302"/>
      <c r="AM790" s="302"/>
      <c r="AN790" s="302"/>
      <c r="AO790" s="302"/>
      <c r="AP790" s="302"/>
      <c r="AQ790" s="302"/>
      <c r="AR790" s="302"/>
      <c r="AS790" s="302"/>
      <c r="AT790" s="302"/>
      <c r="AU790" s="302"/>
      <c r="AV790" s="302"/>
      <c r="AW790" s="302"/>
      <c r="AX790" s="302"/>
      <c r="AY790" s="302"/>
      <c r="AZ790" s="302"/>
      <c r="BA790" s="302"/>
    </row>
    <row r="791">
      <c r="A791" s="328"/>
      <c r="B791" s="328"/>
      <c r="C791" s="328"/>
      <c r="D791" s="51" t="b">
        <v>1</v>
      </c>
      <c r="E791" s="308"/>
      <c r="F791" s="308" t="str">
        <f>IFERROR(__xludf.DUMMYFUNCTION("""COMPUTED_VALUE"""),"permit")</f>
        <v>permit</v>
      </c>
      <c r="G791" s="308" t="str">
        <f>IFERROR(__xludf.DUMMYFUNCTION("""COMPUTED_VALUE"""),"Permit_id")</f>
        <v>Permit_id</v>
      </c>
      <c r="H791" s="308"/>
      <c r="I791" s="317"/>
      <c r="J791" s="317"/>
      <c r="K791" s="317"/>
      <c r="L791" s="308"/>
      <c r="M791" s="308"/>
      <c r="N791" s="308"/>
      <c r="O791" s="308"/>
      <c r="P791" s="308"/>
      <c r="Q791" s="302"/>
      <c r="R791" s="302"/>
      <c r="S791" s="302"/>
      <c r="T791" s="302"/>
      <c r="U791" s="302"/>
      <c r="V791" s="302"/>
      <c r="W791" s="302"/>
      <c r="X791" s="302"/>
      <c r="Y791" s="302"/>
      <c r="Z791" s="302"/>
      <c r="AA791" s="302"/>
      <c r="AB791" s="302"/>
      <c r="AC791" s="302"/>
      <c r="AD791" s="302"/>
      <c r="AE791" s="302"/>
      <c r="AF791" s="302"/>
      <c r="AG791" s="302"/>
      <c r="AH791" s="302"/>
      <c r="AI791" s="329"/>
      <c r="AJ791" s="302"/>
      <c r="AK791" s="302"/>
      <c r="AL791" s="302"/>
      <c r="AM791" s="302"/>
      <c r="AN791" s="302"/>
      <c r="AO791" s="302"/>
      <c r="AP791" s="302"/>
      <c r="AQ791" s="302"/>
      <c r="AR791" s="302"/>
      <c r="AS791" s="302"/>
      <c r="AT791" s="302"/>
      <c r="AU791" s="302"/>
      <c r="AV791" s="302"/>
      <c r="AW791" s="302"/>
      <c r="AX791" s="302"/>
      <c r="AY791" s="302"/>
      <c r="AZ791" s="302"/>
      <c r="BA791" s="302"/>
    </row>
    <row r="792">
      <c r="A792" s="328"/>
      <c r="B792" s="328"/>
      <c r="C792" s="328"/>
      <c r="D792" s="51" t="b">
        <v>1</v>
      </c>
      <c r="E792" s="308"/>
      <c r="F792" s="308" t="str">
        <f>IFERROR(__xludf.DUMMYFUNCTION("""COMPUTED_VALUE"""),"???")</f>
        <v>???</v>
      </c>
      <c r="G792" s="308" t="str">
        <f>IFERROR(__xludf.DUMMYFUNCTION("""COMPUTED_VALUE"""),"???")</f>
        <v>???</v>
      </c>
      <c r="H792" s="308"/>
      <c r="I792" s="317"/>
      <c r="J792" s="317"/>
      <c r="K792" s="317"/>
      <c r="L792" s="308"/>
      <c r="M792" s="308"/>
      <c r="N792" s="308"/>
      <c r="O792" s="308"/>
      <c r="P792" s="308"/>
      <c r="Q792" s="302"/>
      <c r="R792" s="302"/>
      <c r="S792" s="302"/>
      <c r="T792" s="302"/>
      <c r="U792" s="302"/>
      <c r="V792" s="302"/>
      <c r="W792" s="302"/>
      <c r="X792" s="302"/>
      <c r="Y792" s="302"/>
      <c r="Z792" s="302"/>
      <c r="AA792" s="302"/>
      <c r="AB792" s="302"/>
      <c r="AC792" s="302"/>
      <c r="AD792" s="302"/>
      <c r="AE792" s="302"/>
      <c r="AF792" s="302"/>
      <c r="AG792" s="302"/>
      <c r="AH792" s="302"/>
      <c r="AI792" s="329"/>
      <c r="AJ792" s="302"/>
      <c r="AK792" s="302"/>
      <c r="AL792" s="302"/>
      <c r="AM792" s="302"/>
      <c r="AN792" s="302"/>
      <c r="AO792" s="302"/>
      <c r="AP792" s="302"/>
      <c r="AQ792" s="302"/>
      <c r="AR792" s="302"/>
      <c r="AS792" s="302"/>
      <c r="AT792" s="302"/>
      <c r="AU792" s="302"/>
      <c r="AV792" s="302"/>
      <c r="AW792" s="302"/>
      <c r="AX792" s="302"/>
      <c r="AY792" s="302"/>
      <c r="AZ792" s="302"/>
      <c r="BA792" s="302"/>
    </row>
    <row r="793">
      <c r="A793" s="328"/>
      <c r="B793" s="328"/>
      <c r="C793" s="328"/>
      <c r="D793" s="51" t="b">
        <v>1</v>
      </c>
      <c r="E793" s="308"/>
      <c r="F793" s="308" t="str">
        <f>IFERROR(__xludf.DUMMYFUNCTION("""COMPUTED_VALUE"""),"???")</f>
        <v>???</v>
      </c>
      <c r="G793" s="308" t="str">
        <f>IFERROR(__xludf.DUMMYFUNCTION("""COMPUTED_VALUE"""),"???")</f>
        <v>???</v>
      </c>
      <c r="H793" s="308"/>
      <c r="I793" s="317"/>
      <c r="J793" s="317"/>
      <c r="K793" s="317"/>
      <c r="L793" s="308"/>
      <c r="M793" s="308"/>
      <c r="N793" s="308"/>
      <c r="O793" s="308"/>
      <c r="P793" s="308"/>
      <c r="Q793" s="302"/>
      <c r="R793" s="302"/>
      <c r="S793" s="302"/>
      <c r="T793" s="302"/>
      <c r="U793" s="302"/>
      <c r="V793" s="302"/>
      <c r="W793" s="302"/>
      <c r="X793" s="302"/>
      <c r="Y793" s="302"/>
      <c r="Z793" s="302"/>
      <c r="AA793" s="302"/>
      <c r="AB793" s="302"/>
      <c r="AC793" s="302"/>
      <c r="AD793" s="302"/>
      <c r="AE793" s="302"/>
      <c r="AF793" s="302"/>
      <c r="AG793" s="302"/>
      <c r="AH793" s="302"/>
      <c r="AI793" s="329"/>
      <c r="AJ793" s="302"/>
      <c r="AK793" s="302"/>
      <c r="AL793" s="302"/>
      <c r="AM793" s="302"/>
      <c r="AN793" s="302"/>
      <c r="AO793" s="302"/>
      <c r="AP793" s="302"/>
      <c r="AQ793" s="302"/>
      <c r="AR793" s="302"/>
      <c r="AS793" s="302"/>
      <c r="AT793" s="302"/>
      <c r="AU793" s="302"/>
      <c r="AV793" s="302"/>
      <c r="AW793" s="302"/>
      <c r="AX793" s="302"/>
      <c r="AY793" s="302"/>
      <c r="AZ793" s="302"/>
      <c r="BA793" s="302"/>
    </row>
    <row r="794">
      <c r="A794" s="328"/>
      <c r="B794" s="328"/>
      <c r="C794" s="328"/>
      <c r="D794" s="51" t="b">
        <v>1</v>
      </c>
      <c r="E794" s="308"/>
      <c r="F794" s="308" t="str">
        <f>IFERROR(__xludf.DUMMYFUNCTION("""COMPUTED_VALUE"""),"permit")</f>
        <v>permit</v>
      </c>
      <c r="G794" s="308" t="str">
        <f>IFERROR(__xludf.DUMMYFUNCTION("""COMPUTED_VALUE"""),"Cancel_type_id")</f>
        <v>Cancel_type_id</v>
      </c>
      <c r="H794" s="308"/>
      <c r="I794" s="317"/>
      <c r="J794" s="317"/>
      <c r="K794" s="317"/>
      <c r="L794" s="308"/>
      <c r="M794" s="308"/>
      <c r="N794" s="308"/>
      <c r="O794" s="308"/>
      <c r="P794" s="308"/>
      <c r="Q794" s="302"/>
      <c r="R794" s="302"/>
      <c r="S794" s="302"/>
      <c r="T794" s="302"/>
      <c r="U794" s="302"/>
      <c r="V794" s="302"/>
      <c r="W794" s="302"/>
      <c r="X794" s="302"/>
      <c r="Y794" s="302"/>
      <c r="Z794" s="302"/>
      <c r="AA794" s="302"/>
      <c r="AB794" s="302"/>
      <c r="AC794" s="302"/>
      <c r="AD794" s="302"/>
      <c r="AE794" s="302"/>
      <c r="AF794" s="302"/>
      <c r="AG794" s="302"/>
      <c r="AH794" s="302"/>
      <c r="AI794" s="329"/>
      <c r="AJ794" s="302"/>
      <c r="AK794" s="302"/>
      <c r="AL794" s="302"/>
      <c r="AM794" s="302"/>
      <c r="AN794" s="302"/>
      <c r="AO794" s="302"/>
      <c r="AP794" s="302"/>
      <c r="AQ794" s="302"/>
      <c r="AR794" s="302"/>
      <c r="AS794" s="302"/>
      <c r="AT794" s="302"/>
      <c r="AU794" s="302"/>
      <c r="AV794" s="302"/>
      <c r="AW794" s="302"/>
      <c r="AX794" s="302"/>
      <c r="AY794" s="302"/>
      <c r="AZ794" s="302"/>
      <c r="BA794" s="302"/>
    </row>
    <row r="795">
      <c r="A795" s="328"/>
      <c r="B795" s="328"/>
      <c r="C795" s="328"/>
      <c r="D795" s="51" t="b">
        <v>1</v>
      </c>
      <c r="E795" s="308"/>
      <c r="F795" s="308" t="str">
        <f>IFERROR(__xludf.DUMMYFUNCTION("""COMPUTED_VALUE"""),"")</f>
        <v/>
      </c>
      <c r="G795" s="308" t="str">
        <f>IFERROR(__xludf.DUMMYFUNCTION("""COMPUTED_VALUE"""),"")</f>
        <v/>
      </c>
      <c r="H795" s="308"/>
      <c r="I795" s="317"/>
      <c r="J795" s="317"/>
      <c r="K795" s="317"/>
      <c r="L795" s="308"/>
      <c r="M795" s="308"/>
      <c r="N795" s="308"/>
      <c r="O795" s="308"/>
      <c r="P795" s="308"/>
      <c r="Q795" s="302"/>
      <c r="R795" s="302"/>
      <c r="S795" s="302"/>
      <c r="T795" s="302"/>
      <c r="U795" s="302"/>
      <c r="V795" s="302"/>
      <c r="W795" s="302"/>
      <c r="X795" s="302"/>
      <c r="Y795" s="302"/>
      <c r="Z795" s="302"/>
      <c r="AA795" s="302"/>
      <c r="AB795" s="302"/>
      <c r="AC795" s="302"/>
      <c r="AD795" s="302"/>
      <c r="AE795" s="302"/>
      <c r="AF795" s="302"/>
      <c r="AG795" s="302"/>
      <c r="AH795" s="302"/>
      <c r="AI795" s="329"/>
      <c r="AJ795" s="302"/>
      <c r="AK795" s="302"/>
      <c r="AL795" s="302"/>
      <c r="AM795" s="302"/>
      <c r="AN795" s="302"/>
      <c r="AO795" s="302"/>
      <c r="AP795" s="302"/>
      <c r="AQ795" s="302"/>
      <c r="AR795" s="302"/>
      <c r="AS795" s="302"/>
      <c r="AT795" s="302"/>
      <c r="AU795" s="302"/>
      <c r="AV795" s="302"/>
      <c r="AW795" s="302"/>
      <c r="AX795" s="302"/>
      <c r="AY795" s="302"/>
      <c r="AZ795" s="302"/>
      <c r="BA795" s="302"/>
    </row>
    <row r="796">
      <c r="A796" s="328"/>
      <c r="B796" s="328"/>
      <c r="C796" s="328"/>
      <c r="D796" s="51" t="b">
        <v>1</v>
      </c>
      <c r="E796" s="308"/>
      <c r="F796" s="308" t="str">
        <f>IFERROR(__xludf.DUMMYFUNCTION("""COMPUTED_VALUE"""),"")</f>
        <v/>
      </c>
      <c r="G796" s="308" t="str">
        <f>IFERROR(__xludf.DUMMYFUNCTION("""COMPUTED_VALUE"""),"")</f>
        <v/>
      </c>
      <c r="H796" s="308"/>
      <c r="I796" s="317"/>
      <c r="J796" s="317"/>
      <c r="K796" s="317"/>
      <c r="L796" s="308"/>
      <c r="M796" s="308"/>
      <c r="N796" s="308"/>
      <c r="O796" s="308"/>
      <c r="P796" s="308"/>
      <c r="Q796" s="302"/>
      <c r="R796" s="302"/>
      <c r="S796" s="302"/>
      <c r="T796" s="302"/>
      <c r="U796" s="302"/>
      <c r="V796" s="302"/>
      <c r="W796" s="302"/>
      <c r="X796" s="302"/>
      <c r="Y796" s="302"/>
      <c r="Z796" s="302"/>
      <c r="AA796" s="302"/>
      <c r="AB796" s="302"/>
      <c r="AC796" s="302"/>
      <c r="AD796" s="302"/>
      <c r="AE796" s="302"/>
      <c r="AF796" s="302"/>
      <c r="AG796" s="302"/>
      <c r="AH796" s="302"/>
      <c r="AI796" s="329"/>
      <c r="AJ796" s="302"/>
      <c r="AK796" s="302"/>
      <c r="AL796" s="302"/>
      <c r="AM796" s="302"/>
      <c r="AN796" s="302"/>
      <c r="AO796" s="302"/>
      <c r="AP796" s="302"/>
      <c r="AQ796" s="302"/>
      <c r="AR796" s="302"/>
      <c r="AS796" s="302"/>
      <c r="AT796" s="302"/>
      <c r="AU796" s="302"/>
      <c r="AV796" s="302"/>
      <c r="AW796" s="302"/>
      <c r="AX796" s="302"/>
      <c r="AY796" s="302"/>
      <c r="AZ796" s="302"/>
      <c r="BA796" s="302"/>
    </row>
    <row r="797">
      <c r="A797" s="328"/>
      <c r="B797" s="328"/>
      <c r="C797" s="328"/>
      <c r="D797" s="51" t="b">
        <v>1</v>
      </c>
      <c r="E797" s="308"/>
      <c r="F797" s="308" t="str">
        <f>IFERROR(__xludf.DUMMYFUNCTION("""COMPUTED_VALUE"""),"")</f>
        <v/>
      </c>
      <c r="G797" s="308" t="str">
        <f>IFERROR(__xludf.DUMMYFUNCTION("""COMPUTED_VALUE"""),"")</f>
        <v/>
      </c>
      <c r="H797" s="308"/>
      <c r="I797" s="317"/>
      <c r="J797" s="317"/>
      <c r="K797" s="317"/>
      <c r="L797" s="308"/>
      <c r="M797" s="308"/>
      <c r="N797" s="308"/>
      <c r="O797" s="308"/>
      <c r="P797" s="308"/>
      <c r="Q797" s="302"/>
      <c r="R797" s="302"/>
      <c r="S797" s="302"/>
      <c r="T797" s="302"/>
      <c r="U797" s="302"/>
      <c r="V797" s="302"/>
      <c r="W797" s="302"/>
      <c r="X797" s="302"/>
      <c r="Y797" s="302"/>
      <c r="Z797" s="302"/>
      <c r="AA797" s="302"/>
      <c r="AB797" s="302"/>
      <c r="AC797" s="302"/>
      <c r="AD797" s="302"/>
      <c r="AE797" s="302"/>
      <c r="AF797" s="302"/>
      <c r="AG797" s="302"/>
      <c r="AH797" s="302"/>
      <c r="AI797" s="329"/>
      <c r="AJ797" s="302"/>
      <c r="AK797" s="302"/>
      <c r="AL797" s="302"/>
      <c r="AM797" s="302"/>
      <c r="AN797" s="302"/>
      <c r="AO797" s="302"/>
      <c r="AP797" s="302"/>
      <c r="AQ797" s="302"/>
      <c r="AR797" s="302"/>
      <c r="AS797" s="302"/>
      <c r="AT797" s="302"/>
      <c r="AU797" s="302"/>
      <c r="AV797" s="302"/>
      <c r="AW797" s="302"/>
      <c r="AX797" s="302"/>
      <c r="AY797" s="302"/>
      <c r="AZ797" s="302"/>
      <c r="BA797" s="302"/>
    </row>
    <row r="798">
      <c r="A798" s="328"/>
      <c r="B798" s="328"/>
      <c r="C798" s="328"/>
      <c r="D798" s="51" t="b">
        <v>1</v>
      </c>
      <c r="E798" s="308"/>
      <c r="F798" s="308" t="str">
        <f>IFERROR(__xludf.DUMMYFUNCTION("""COMPUTED_VALUE"""),"permit")</f>
        <v>permit</v>
      </c>
      <c r="G798" s="308" t="str">
        <f>IFERROR(__xludf.DUMMYFUNCTION("""COMPUTED_VALUE"""),"Parcel_id")</f>
        <v>Parcel_id</v>
      </c>
      <c r="H798" s="308"/>
      <c r="I798" s="317"/>
      <c r="J798" s="317"/>
      <c r="K798" s="317"/>
      <c r="L798" s="308"/>
      <c r="M798" s="308"/>
      <c r="N798" s="308"/>
      <c r="O798" s="308"/>
      <c r="P798" s="308"/>
      <c r="Q798" s="302"/>
      <c r="R798" s="302"/>
      <c r="S798" s="302"/>
      <c r="T798" s="302"/>
      <c r="U798" s="302"/>
      <c r="V798" s="302"/>
      <c r="W798" s="302"/>
      <c r="X798" s="302"/>
      <c r="Y798" s="302"/>
      <c r="Z798" s="302"/>
      <c r="AA798" s="302"/>
      <c r="AB798" s="302"/>
      <c r="AC798" s="302"/>
      <c r="AD798" s="302"/>
      <c r="AE798" s="302"/>
      <c r="AF798" s="302"/>
      <c r="AG798" s="302"/>
      <c r="AH798" s="302"/>
      <c r="AI798" s="329"/>
      <c r="AJ798" s="302"/>
      <c r="AK798" s="302"/>
      <c r="AL798" s="302"/>
      <c r="AM798" s="302"/>
      <c r="AN798" s="302"/>
      <c r="AO798" s="302"/>
      <c r="AP798" s="302"/>
      <c r="AQ798" s="302"/>
      <c r="AR798" s="302"/>
      <c r="AS798" s="302"/>
      <c r="AT798" s="302"/>
      <c r="AU798" s="302"/>
      <c r="AV798" s="302"/>
      <c r="AW798" s="302"/>
      <c r="AX798" s="302"/>
      <c r="AY798" s="302"/>
      <c r="AZ798" s="302"/>
      <c r="BA798" s="302"/>
    </row>
    <row r="799">
      <c r="A799" s="328"/>
      <c r="B799" s="328"/>
      <c r="C799" s="328"/>
      <c r="D799" s="51" t="b">
        <v>1</v>
      </c>
      <c r="E799" s="308"/>
      <c r="F799" s="308" t="str">
        <f>IFERROR(__xludf.DUMMYFUNCTION("""COMPUTED_VALUE"""),"")</f>
        <v/>
      </c>
      <c r="G799" s="308" t="str">
        <f>IFERROR(__xludf.DUMMYFUNCTION("""COMPUTED_VALUE"""),"")</f>
        <v/>
      </c>
      <c r="H799" s="308"/>
      <c r="I799" s="317"/>
      <c r="J799" s="317"/>
      <c r="K799" s="317"/>
      <c r="L799" s="308"/>
      <c r="M799" s="308"/>
      <c r="N799" s="308"/>
      <c r="O799" s="308"/>
      <c r="P799" s="308"/>
      <c r="Q799" s="302"/>
      <c r="R799" s="302"/>
      <c r="S799" s="302"/>
      <c r="T799" s="302"/>
      <c r="U799" s="302"/>
      <c r="V799" s="302"/>
      <c r="W799" s="302"/>
      <c r="X799" s="302"/>
      <c r="Y799" s="302"/>
      <c r="Z799" s="302"/>
      <c r="AA799" s="302"/>
      <c r="AB799" s="302"/>
      <c r="AC799" s="302"/>
      <c r="AD799" s="302"/>
      <c r="AE799" s="302"/>
      <c r="AF799" s="302"/>
      <c r="AG799" s="302"/>
      <c r="AH799" s="302"/>
      <c r="AI799" s="329"/>
      <c r="AJ799" s="302"/>
      <c r="AK799" s="302"/>
      <c r="AL799" s="302"/>
      <c r="AM799" s="302"/>
      <c r="AN799" s="302"/>
      <c r="AO799" s="302"/>
      <c r="AP799" s="302"/>
      <c r="AQ799" s="302"/>
      <c r="AR799" s="302"/>
      <c r="AS799" s="302"/>
      <c r="AT799" s="302"/>
      <c r="AU799" s="302"/>
      <c r="AV799" s="302"/>
      <c r="AW799" s="302"/>
      <c r="AX799" s="302"/>
      <c r="AY799" s="302"/>
      <c r="AZ799" s="302"/>
      <c r="BA799" s="302"/>
    </row>
    <row r="800">
      <c r="A800" s="328"/>
      <c r="B800" s="328"/>
      <c r="C800" s="328"/>
      <c r="D800" s="51" t="b">
        <v>1</v>
      </c>
      <c r="E800" s="308"/>
      <c r="F800" s="308" t="str">
        <f>IFERROR(__xludf.DUMMYFUNCTION("""COMPUTED_VALUE"""),"")</f>
        <v/>
      </c>
      <c r="G800" s="308" t="str">
        <f>IFERROR(__xludf.DUMMYFUNCTION("""COMPUTED_VALUE"""),"")</f>
        <v/>
      </c>
      <c r="H800" s="308"/>
      <c r="I800" s="317"/>
      <c r="J800" s="317"/>
      <c r="K800" s="317"/>
      <c r="L800" s="308"/>
      <c r="M800" s="308"/>
      <c r="N800" s="308"/>
      <c r="O800" s="308"/>
      <c r="P800" s="308"/>
      <c r="Q800" s="302"/>
      <c r="R800" s="302"/>
      <c r="S800" s="302"/>
      <c r="T800" s="302"/>
      <c r="U800" s="302"/>
      <c r="V800" s="302"/>
      <c r="W800" s="302"/>
      <c r="X800" s="302"/>
      <c r="Y800" s="302"/>
      <c r="Z800" s="302"/>
      <c r="AA800" s="302"/>
      <c r="AB800" s="302"/>
      <c r="AC800" s="302"/>
      <c r="AD800" s="302"/>
      <c r="AE800" s="302"/>
      <c r="AF800" s="302"/>
      <c r="AG800" s="302"/>
      <c r="AH800" s="302"/>
      <c r="AI800" s="329"/>
      <c r="AJ800" s="302"/>
      <c r="AK800" s="302"/>
      <c r="AL800" s="302"/>
      <c r="AM800" s="302"/>
      <c r="AN800" s="302"/>
      <c r="AO800" s="302"/>
      <c r="AP800" s="302"/>
      <c r="AQ800" s="302"/>
      <c r="AR800" s="302"/>
      <c r="AS800" s="302"/>
      <c r="AT800" s="302"/>
      <c r="AU800" s="302"/>
      <c r="AV800" s="302"/>
      <c r="AW800" s="302"/>
      <c r="AX800" s="302"/>
      <c r="AY800" s="302"/>
      <c r="AZ800" s="302"/>
      <c r="BA800" s="302"/>
    </row>
    <row r="801">
      <c r="A801" s="328"/>
      <c r="B801" s="328"/>
      <c r="C801" s="328"/>
      <c r="D801" s="51" t="b">
        <v>1</v>
      </c>
      <c r="E801" s="308"/>
      <c r="F801" s="308" t="str">
        <f>IFERROR(__xludf.DUMMYFUNCTION("""COMPUTED_VALUE"""),"")</f>
        <v/>
      </c>
      <c r="G801" s="308" t="str">
        <f>IFERROR(__xludf.DUMMYFUNCTION("""COMPUTED_VALUE"""),"")</f>
        <v/>
      </c>
      <c r="H801" s="308"/>
      <c r="I801" s="317"/>
      <c r="J801" s="317"/>
      <c r="K801" s="317"/>
      <c r="L801" s="308"/>
      <c r="M801" s="308"/>
      <c r="N801" s="308"/>
      <c r="O801" s="308"/>
      <c r="P801" s="308"/>
      <c r="Q801" s="302"/>
      <c r="R801" s="302"/>
      <c r="S801" s="302"/>
      <c r="T801" s="302"/>
      <c r="U801" s="302"/>
      <c r="V801" s="302"/>
      <c r="W801" s="302"/>
      <c r="X801" s="302"/>
      <c r="Y801" s="302"/>
      <c r="Z801" s="302"/>
      <c r="AA801" s="302"/>
      <c r="AB801" s="302"/>
      <c r="AC801" s="302"/>
      <c r="AD801" s="302"/>
      <c r="AE801" s="302"/>
      <c r="AF801" s="302"/>
      <c r="AG801" s="302"/>
      <c r="AH801" s="302"/>
      <c r="AI801" s="329"/>
      <c r="AJ801" s="302"/>
      <c r="AK801" s="302"/>
      <c r="AL801" s="302"/>
      <c r="AM801" s="302"/>
      <c r="AN801" s="302"/>
      <c r="AO801" s="302"/>
      <c r="AP801" s="302"/>
      <c r="AQ801" s="302"/>
      <c r="AR801" s="302"/>
      <c r="AS801" s="302"/>
      <c r="AT801" s="302"/>
      <c r="AU801" s="302"/>
      <c r="AV801" s="302"/>
      <c r="AW801" s="302"/>
      <c r="AX801" s="302"/>
      <c r="AY801" s="302"/>
      <c r="AZ801" s="302"/>
      <c r="BA801" s="302"/>
    </row>
    <row r="802">
      <c r="A802" s="328"/>
      <c r="B802" s="328"/>
      <c r="C802" s="328"/>
      <c r="D802" s="51" t="b">
        <v>1</v>
      </c>
      <c r="E802" s="308"/>
      <c r="F802" s="308" t="str">
        <f>IFERROR(__xludf.DUMMYFUNCTION("""COMPUTED_VALUE"""),"")</f>
        <v/>
      </c>
      <c r="G802" s="308" t="str">
        <f>IFERROR(__xludf.DUMMYFUNCTION("""COMPUTED_VALUE"""),"")</f>
        <v/>
      </c>
      <c r="H802" s="308"/>
      <c r="I802" s="317"/>
      <c r="J802" s="317"/>
      <c r="K802" s="317"/>
      <c r="L802" s="308"/>
      <c r="M802" s="308"/>
      <c r="N802" s="308"/>
      <c r="O802" s="308"/>
      <c r="P802" s="308"/>
      <c r="Q802" s="302"/>
      <c r="R802" s="302"/>
      <c r="S802" s="302"/>
      <c r="T802" s="302"/>
      <c r="U802" s="302"/>
      <c r="V802" s="302"/>
      <c r="W802" s="302"/>
      <c r="X802" s="302"/>
      <c r="Y802" s="302"/>
      <c r="Z802" s="302"/>
      <c r="AA802" s="302"/>
      <c r="AB802" s="302"/>
      <c r="AC802" s="302"/>
      <c r="AD802" s="302"/>
      <c r="AE802" s="302"/>
      <c r="AF802" s="302"/>
      <c r="AG802" s="302"/>
      <c r="AH802" s="302"/>
      <c r="AI802" s="329"/>
      <c r="AJ802" s="302"/>
      <c r="AK802" s="302"/>
      <c r="AL802" s="302"/>
      <c r="AM802" s="302"/>
      <c r="AN802" s="302"/>
      <c r="AO802" s="302"/>
      <c r="AP802" s="302"/>
      <c r="AQ802" s="302"/>
      <c r="AR802" s="302"/>
      <c r="AS802" s="302"/>
      <c r="AT802" s="302"/>
      <c r="AU802" s="302"/>
      <c r="AV802" s="302"/>
      <c r="AW802" s="302"/>
      <c r="AX802" s="302"/>
      <c r="AY802" s="302"/>
      <c r="AZ802" s="302"/>
      <c r="BA802" s="302"/>
    </row>
    <row r="803">
      <c r="A803" s="328"/>
      <c r="B803" s="328"/>
      <c r="C803" s="328"/>
      <c r="D803" s="51" t="b">
        <v>1</v>
      </c>
      <c r="E803" s="308"/>
      <c r="F803" s="308" t="str">
        <f>IFERROR(__xludf.DUMMYFUNCTION("""COMPUTED_VALUE"""),"")</f>
        <v/>
      </c>
      <c r="G803" s="308" t="str">
        <f>IFERROR(__xludf.DUMMYFUNCTION("""COMPUTED_VALUE"""),"")</f>
        <v/>
      </c>
      <c r="H803" s="308"/>
      <c r="I803" s="317"/>
      <c r="J803" s="317"/>
      <c r="K803" s="317"/>
      <c r="L803" s="308"/>
      <c r="M803" s="308"/>
      <c r="N803" s="308"/>
      <c r="O803" s="308"/>
      <c r="P803" s="308"/>
      <c r="Q803" s="302"/>
      <c r="R803" s="302"/>
      <c r="S803" s="302"/>
      <c r="T803" s="302"/>
      <c r="U803" s="302"/>
      <c r="V803" s="302"/>
      <c r="W803" s="302"/>
      <c r="X803" s="302"/>
      <c r="Y803" s="302"/>
      <c r="Z803" s="302"/>
      <c r="AA803" s="302"/>
      <c r="AB803" s="302"/>
      <c r="AC803" s="302"/>
      <c r="AD803" s="302"/>
      <c r="AE803" s="302"/>
      <c r="AF803" s="302"/>
      <c r="AG803" s="302"/>
      <c r="AH803" s="302"/>
      <c r="AI803" s="329"/>
      <c r="AJ803" s="302"/>
      <c r="AK803" s="302"/>
      <c r="AL803" s="302"/>
      <c r="AM803" s="302"/>
      <c r="AN803" s="302"/>
      <c r="AO803" s="302"/>
      <c r="AP803" s="302"/>
      <c r="AQ803" s="302"/>
      <c r="AR803" s="302"/>
      <c r="AS803" s="302"/>
      <c r="AT803" s="302"/>
      <c r="AU803" s="302"/>
      <c r="AV803" s="302"/>
      <c r="AW803" s="302"/>
      <c r="AX803" s="302"/>
      <c r="AY803" s="302"/>
      <c r="AZ803" s="302"/>
      <c r="BA803" s="302"/>
    </row>
    <row r="804">
      <c r="A804" s="328"/>
      <c r="B804" s="328"/>
      <c r="C804" s="328"/>
      <c r="D804" s="51" t="b">
        <v>1</v>
      </c>
      <c r="E804" s="308"/>
      <c r="F804" s="308" t="str">
        <f>IFERROR(__xludf.DUMMYFUNCTION("""COMPUTED_VALUE"""),"")</f>
        <v/>
      </c>
      <c r="G804" s="308" t="str">
        <f>IFERROR(__xludf.DUMMYFUNCTION("""COMPUTED_VALUE"""),"")</f>
        <v/>
      </c>
      <c r="H804" s="308"/>
      <c r="I804" s="317"/>
      <c r="J804" s="317"/>
      <c r="K804" s="317"/>
      <c r="L804" s="308"/>
      <c r="M804" s="308"/>
      <c r="N804" s="308"/>
      <c r="O804" s="308"/>
      <c r="P804" s="308"/>
      <c r="Q804" s="302"/>
      <c r="R804" s="302"/>
      <c r="S804" s="302"/>
      <c r="T804" s="302"/>
      <c r="U804" s="302"/>
      <c r="V804" s="302"/>
      <c r="W804" s="302"/>
      <c r="X804" s="302"/>
      <c r="Y804" s="302"/>
      <c r="Z804" s="302"/>
      <c r="AA804" s="302"/>
      <c r="AB804" s="302"/>
      <c r="AC804" s="302"/>
      <c r="AD804" s="302"/>
      <c r="AE804" s="302"/>
      <c r="AF804" s="302"/>
      <c r="AG804" s="302"/>
      <c r="AH804" s="302"/>
      <c r="AI804" s="329"/>
      <c r="AJ804" s="302"/>
      <c r="AK804" s="302"/>
      <c r="AL804" s="302"/>
      <c r="AM804" s="302"/>
      <c r="AN804" s="302"/>
      <c r="AO804" s="302"/>
      <c r="AP804" s="302"/>
      <c r="AQ804" s="302"/>
      <c r="AR804" s="302"/>
      <c r="AS804" s="302"/>
      <c r="AT804" s="302"/>
      <c r="AU804" s="302"/>
      <c r="AV804" s="302"/>
      <c r="AW804" s="302"/>
      <c r="AX804" s="302"/>
      <c r="AY804" s="302"/>
      <c r="AZ804" s="302"/>
      <c r="BA804" s="302"/>
    </row>
    <row r="805">
      <c r="A805" s="328"/>
      <c r="B805" s="328"/>
      <c r="C805" s="328"/>
      <c r="D805" s="51" t="b">
        <v>1</v>
      </c>
      <c r="E805" s="308"/>
      <c r="F805" s="308" t="str">
        <f>IFERROR(__xludf.DUMMYFUNCTION("""COMPUTED_VALUE"""),"")</f>
        <v/>
      </c>
      <c r="G805" s="308" t="str">
        <f>IFERROR(__xludf.DUMMYFUNCTION("""COMPUTED_VALUE"""),"")</f>
        <v/>
      </c>
      <c r="H805" s="308"/>
      <c r="I805" s="317"/>
      <c r="J805" s="317"/>
      <c r="K805" s="317"/>
      <c r="L805" s="308"/>
      <c r="M805" s="308"/>
      <c r="N805" s="308"/>
      <c r="O805" s="308"/>
      <c r="P805" s="308"/>
      <c r="Q805" s="302"/>
      <c r="R805" s="302"/>
      <c r="S805" s="302"/>
      <c r="T805" s="302"/>
      <c r="U805" s="302"/>
      <c r="V805" s="302"/>
      <c r="W805" s="302"/>
      <c r="X805" s="302"/>
      <c r="Y805" s="302"/>
      <c r="Z805" s="302"/>
      <c r="AA805" s="302"/>
      <c r="AB805" s="302"/>
      <c r="AC805" s="302"/>
      <c r="AD805" s="302"/>
      <c r="AE805" s="302"/>
      <c r="AF805" s="302"/>
      <c r="AG805" s="302"/>
      <c r="AH805" s="302"/>
      <c r="AI805" s="329"/>
      <c r="AJ805" s="302"/>
      <c r="AK805" s="302"/>
      <c r="AL805" s="302"/>
      <c r="AM805" s="302"/>
      <c r="AN805" s="302"/>
      <c r="AO805" s="302"/>
      <c r="AP805" s="302"/>
      <c r="AQ805" s="302"/>
      <c r="AR805" s="302"/>
      <c r="AS805" s="302"/>
      <c r="AT805" s="302"/>
      <c r="AU805" s="302"/>
      <c r="AV805" s="302"/>
      <c r="AW805" s="302"/>
      <c r="AX805" s="302"/>
      <c r="AY805" s="302"/>
      <c r="AZ805" s="302"/>
      <c r="BA805" s="302"/>
    </row>
    <row r="806">
      <c r="A806" s="328"/>
      <c r="B806" s="328"/>
      <c r="C806" s="328"/>
      <c r="D806" s="51" t="b">
        <v>1</v>
      </c>
      <c r="E806" s="308"/>
      <c r="F806" s="308" t="str">
        <f>IFERROR(__xludf.DUMMYFUNCTION("""COMPUTED_VALUE"""),"")</f>
        <v/>
      </c>
      <c r="G806" s="308" t="str">
        <f>IFERROR(__xludf.DUMMYFUNCTION("""COMPUTED_VALUE"""),"")</f>
        <v/>
      </c>
      <c r="H806" s="308"/>
      <c r="I806" s="317"/>
      <c r="J806" s="317"/>
      <c r="K806" s="317"/>
      <c r="L806" s="308"/>
      <c r="M806" s="308"/>
      <c r="N806" s="308"/>
      <c r="O806" s="308"/>
      <c r="P806" s="308"/>
      <c r="Q806" s="302"/>
      <c r="R806" s="302"/>
      <c r="S806" s="302"/>
      <c r="T806" s="302"/>
      <c r="U806" s="302"/>
      <c r="V806" s="302"/>
      <c r="W806" s="302"/>
      <c r="X806" s="302"/>
      <c r="Y806" s="302"/>
      <c r="Z806" s="302"/>
      <c r="AA806" s="302"/>
      <c r="AB806" s="302"/>
      <c r="AC806" s="302"/>
      <c r="AD806" s="302"/>
      <c r="AE806" s="302"/>
      <c r="AF806" s="302"/>
      <c r="AG806" s="302"/>
      <c r="AH806" s="302"/>
      <c r="AI806" s="329"/>
      <c r="AJ806" s="302"/>
      <c r="AK806" s="302"/>
      <c r="AL806" s="302"/>
      <c r="AM806" s="302"/>
      <c r="AN806" s="302"/>
      <c r="AO806" s="302"/>
      <c r="AP806" s="302"/>
      <c r="AQ806" s="302"/>
      <c r="AR806" s="302"/>
      <c r="AS806" s="302"/>
      <c r="AT806" s="302"/>
      <c r="AU806" s="302"/>
      <c r="AV806" s="302"/>
      <c r="AW806" s="302"/>
      <c r="AX806" s="302"/>
      <c r="AY806" s="302"/>
      <c r="AZ806" s="302"/>
      <c r="BA806" s="302"/>
    </row>
    <row r="807">
      <c r="A807" s="328"/>
      <c r="B807" s="328"/>
      <c r="C807" s="328"/>
      <c r="D807" s="51" t="b">
        <v>1</v>
      </c>
      <c r="E807" s="308"/>
      <c r="F807" s="308" t="str">
        <f>IFERROR(__xludf.DUMMYFUNCTION("""COMPUTED_VALUE"""),"???")</f>
        <v>???</v>
      </c>
      <c r="G807" s="308" t="str">
        <f>IFERROR(__xludf.DUMMYFUNCTION("""COMPUTED_VALUE"""),"???")</f>
        <v>???</v>
      </c>
      <c r="H807" s="308"/>
      <c r="I807" s="317"/>
      <c r="J807" s="317"/>
      <c r="K807" s="317"/>
      <c r="L807" s="308"/>
      <c r="M807" s="308"/>
      <c r="N807" s="308"/>
      <c r="O807" s="308"/>
      <c r="P807" s="308"/>
      <c r="Q807" s="302"/>
      <c r="R807" s="302"/>
      <c r="S807" s="302"/>
      <c r="T807" s="302"/>
      <c r="U807" s="302"/>
      <c r="V807" s="302"/>
      <c r="W807" s="302"/>
      <c r="X807" s="302"/>
      <c r="Y807" s="302"/>
      <c r="Z807" s="302"/>
      <c r="AA807" s="302"/>
      <c r="AB807" s="302"/>
      <c r="AC807" s="302"/>
      <c r="AD807" s="302"/>
      <c r="AE807" s="302"/>
      <c r="AF807" s="302"/>
      <c r="AG807" s="302"/>
      <c r="AH807" s="302"/>
      <c r="AI807" s="329"/>
      <c r="AJ807" s="302"/>
      <c r="AK807" s="302"/>
      <c r="AL807" s="302"/>
      <c r="AM807" s="302"/>
      <c r="AN807" s="302"/>
      <c r="AO807" s="302"/>
      <c r="AP807" s="302"/>
      <c r="AQ807" s="302"/>
      <c r="AR807" s="302"/>
      <c r="AS807" s="302"/>
      <c r="AT807" s="302"/>
      <c r="AU807" s="302"/>
      <c r="AV807" s="302"/>
      <c r="AW807" s="302"/>
      <c r="AX807" s="302"/>
      <c r="AY807" s="302"/>
      <c r="AZ807" s="302"/>
      <c r="BA807" s="302"/>
    </row>
    <row r="808">
      <c r="A808" s="328"/>
      <c r="B808" s="328"/>
      <c r="C808" s="328"/>
      <c r="D808" s="51" t="b">
        <v>1</v>
      </c>
      <c r="E808" s="308"/>
      <c r="F808" s="308" t="str">
        <f>IFERROR(__xludf.DUMMYFUNCTION("""COMPUTED_VALUE"""),"**field missing**")</f>
        <v>**field missing**</v>
      </c>
      <c r="G808" s="308" t="str">
        <f>IFERROR(__xludf.DUMMYFUNCTION("""COMPUTED_VALUE"""),"**FIELD MISSING**")</f>
        <v>**FIELD MISSING**</v>
      </c>
      <c r="H808" s="308"/>
      <c r="I808" s="317"/>
      <c r="J808" s="317"/>
      <c r="K808" s="317"/>
      <c r="L808" s="308"/>
      <c r="M808" s="308"/>
      <c r="N808" s="308"/>
      <c r="O808" s="308"/>
      <c r="P808" s="308"/>
      <c r="Q808" s="302"/>
      <c r="R808" s="302"/>
      <c r="S808" s="302"/>
      <c r="T808" s="302"/>
      <c r="U808" s="302"/>
      <c r="V808" s="302"/>
      <c r="W808" s="302"/>
      <c r="X808" s="302"/>
      <c r="Y808" s="302"/>
      <c r="Z808" s="302"/>
      <c r="AA808" s="302"/>
      <c r="AB808" s="302"/>
      <c r="AC808" s="302"/>
      <c r="AD808" s="302"/>
      <c r="AE808" s="302"/>
      <c r="AF808" s="302"/>
      <c r="AG808" s="302"/>
      <c r="AH808" s="302"/>
      <c r="AI808" s="329"/>
      <c r="AJ808" s="302"/>
      <c r="AK808" s="302"/>
      <c r="AL808" s="302"/>
      <c r="AM808" s="302"/>
      <c r="AN808" s="302"/>
      <c r="AO808" s="302"/>
      <c r="AP808" s="302"/>
      <c r="AQ808" s="302"/>
      <c r="AR808" s="302"/>
      <c r="AS808" s="302"/>
      <c r="AT808" s="302"/>
      <c r="AU808" s="302"/>
      <c r="AV808" s="302"/>
      <c r="AW808" s="302"/>
      <c r="AX808" s="302"/>
      <c r="AY808" s="302"/>
      <c r="AZ808" s="302"/>
      <c r="BA808" s="302"/>
    </row>
    <row r="809">
      <c r="A809" s="328"/>
      <c r="B809" s="328"/>
      <c r="C809" s="328"/>
      <c r="D809" s="51" t="b">
        <v>1</v>
      </c>
      <c r="E809" s="308"/>
      <c r="F809" s="308" t="str">
        <f>IFERROR(__xludf.DUMMYFUNCTION("""COMPUTED_VALUE"""),"permit")</f>
        <v>permit</v>
      </c>
      <c r="G809" s="308" t="str">
        <f>IFERROR(__xludf.DUMMYFUNCTION("""COMPUTED_VALUE"""),"Application_Date")</f>
        <v>Application_Date</v>
      </c>
      <c r="H809" s="308"/>
      <c r="I809" s="317"/>
      <c r="J809" s="317"/>
      <c r="K809" s="317"/>
      <c r="L809" s="308"/>
      <c r="M809" s="308"/>
      <c r="N809" s="308"/>
      <c r="O809" s="308"/>
      <c r="P809" s="308"/>
      <c r="Q809" s="302"/>
      <c r="R809" s="302"/>
      <c r="S809" s="302"/>
      <c r="T809" s="302"/>
      <c r="U809" s="302"/>
      <c r="V809" s="302"/>
      <c r="W809" s="302"/>
      <c r="X809" s="302"/>
      <c r="Y809" s="302"/>
      <c r="Z809" s="302"/>
      <c r="AA809" s="302"/>
      <c r="AB809" s="302"/>
      <c r="AC809" s="302"/>
      <c r="AD809" s="302"/>
      <c r="AE809" s="302"/>
      <c r="AF809" s="302"/>
      <c r="AG809" s="302"/>
      <c r="AH809" s="302"/>
      <c r="AI809" s="329"/>
      <c r="AJ809" s="302"/>
      <c r="AK809" s="302"/>
      <c r="AL809" s="302"/>
      <c r="AM809" s="302"/>
      <c r="AN809" s="302"/>
      <c r="AO809" s="302"/>
      <c r="AP809" s="302"/>
      <c r="AQ809" s="302"/>
      <c r="AR809" s="302"/>
      <c r="AS809" s="302"/>
      <c r="AT809" s="302"/>
      <c r="AU809" s="302"/>
      <c r="AV809" s="302"/>
      <c r="AW809" s="302"/>
      <c r="AX809" s="302"/>
      <c r="AY809" s="302"/>
      <c r="AZ809" s="302"/>
      <c r="BA809" s="302"/>
    </row>
    <row r="810">
      <c r="A810" s="328"/>
      <c r="B810" s="328"/>
      <c r="C810" s="328"/>
      <c r="D810" s="51" t="b">
        <v>1</v>
      </c>
      <c r="E810" s="308"/>
      <c r="F810" s="308" t="str">
        <f>IFERROR(__xludf.DUMMYFUNCTION("""COMPUTED_VALUE"""),"permit")</f>
        <v>permit</v>
      </c>
      <c r="G810" s="308" t="str">
        <f>IFERROR(__xludf.DUMMYFUNCTION("""COMPUTED_VALUE"""),"Issue_Date")</f>
        <v>Issue_Date</v>
      </c>
      <c r="H810" s="308"/>
      <c r="I810" s="317"/>
      <c r="J810" s="317"/>
      <c r="K810" s="317"/>
      <c r="L810" s="308"/>
      <c r="M810" s="308"/>
      <c r="N810" s="308"/>
      <c r="O810" s="308"/>
      <c r="P810" s="308"/>
      <c r="Q810" s="302"/>
      <c r="R810" s="302"/>
      <c r="S810" s="302"/>
      <c r="T810" s="302"/>
      <c r="U810" s="302"/>
      <c r="V810" s="302"/>
      <c r="W810" s="302"/>
      <c r="X810" s="302"/>
      <c r="Y810" s="302"/>
      <c r="Z810" s="302"/>
      <c r="AA810" s="302"/>
      <c r="AB810" s="302"/>
      <c r="AC810" s="302"/>
      <c r="AD810" s="302"/>
      <c r="AE810" s="302"/>
      <c r="AF810" s="302"/>
      <c r="AG810" s="302"/>
      <c r="AH810" s="302"/>
      <c r="AI810" s="329"/>
      <c r="AJ810" s="302"/>
      <c r="AK810" s="302"/>
      <c r="AL810" s="302"/>
      <c r="AM810" s="302"/>
      <c r="AN810" s="302"/>
      <c r="AO810" s="302"/>
      <c r="AP810" s="302"/>
      <c r="AQ810" s="302"/>
      <c r="AR810" s="302"/>
      <c r="AS810" s="302"/>
      <c r="AT810" s="302"/>
      <c r="AU810" s="302"/>
      <c r="AV810" s="302"/>
      <c r="AW810" s="302"/>
      <c r="AX810" s="302"/>
      <c r="AY810" s="302"/>
      <c r="AZ810" s="302"/>
      <c r="BA810" s="302"/>
    </row>
    <row r="811">
      <c r="A811" s="328"/>
      <c r="B811" s="328"/>
      <c r="C811" s="328"/>
      <c r="D811" s="51" t="b">
        <v>1</v>
      </c>
      <c r="E811" s="308"/>
      <c r="F811" s="308" t="str">
        <f>IFERROR(__xludf.DUMMYFUNCTION("""COMPUTED_VALUE"""),"permit")</f>
        <v>permit</v>
      </c>
      <c r="G811" s="308" t="str">
        <f>IFERROR(__xludf.DUMMYFUNCTION("""COMPUTED_VALUE"""),"Complete_Date")</f>
        <v>Complete_Date</v>
      </c>
      <c r="H811" s="308"/>
      <c r="I811" s="317"/>
      <c r="J811" s="317"/>
      <c r="K811" s="317"/>
      <c r="L811" s="308"/>
      <c r="M811" s="308"/>
      <c r="N811" s="308"/>
      <c r="O811" s="308"/>
      <c r="P811" s="308"/>
      <c r="Q811" s="302"/>
      <c r="R811" s="302"/>
      <c r="S811" s="302"/>
      <c r="T811" s="302"/>
      <c r="U811" s="302"/>
      <c r="V811" s="302"/>
      <c r="W811" s="302"/>
      <c r="X811" s="302"/>
      <c r="Y811" s="302"/>
      <c r="Z811" s="302"/>
      <c r="AA811" s="302"/>
      <c r="AB811" s="302"/>
      <c r="AC811" s="302"/>
      <c r="AD811" s="302"/>
      <c r="AE811" s="302"/>
      <c r="AF811" s="302"/>
      <c r="AG811" s="302"/>
      <c r="AH811" s="302"/>
      <c r="AI811" s="329"/>
      <c r="AJ811" s="302"/>
      <c r="AK811" s="302"/>
      <c r="AL811" s="302"/>
      <c r="AM811" s="302"/>
      <c r="AN811" s="302"/>
      <c r="AO811" s="302"/>
      <c r="AP811" s="302"/>
      <c r="AQ811" s="302"/>
      <c r="AR811" s="302"/>
      <c r="AS811" s="302"/>
      <c r="AT811" s="302"/>
      <c r="AU811" s="302"/>
      <c r="AV811" s="302"/>
      <c r="AW811" s="302"/>
      <c r="AX811" s="302"/>
      <c r="AY811" s="302"/>
      <c r="AZ811" s="302"/>
      <c r="BA811" s="302"/>
    </row>
    <row r="812">
      <c r="A812" s="328"/>
      <c r="B812" s="328"/>
      <c r="C812" s="328"/>
      <c r="D812" s="51" t="b">
        <v>1</v>
      </c>
      <c r="E812" s="308"/>
      <c r="F812" s="308" t="str">
        <f>IFERROR(__xludf.DUMMYFUNCTION("""COMPUTED_VALUE"""),"permit")</f>
        <v>permit</v>
      </c>
      <c r="G812" s="308" t="str">
        <f>IFERROR(__xludf.DUMMYFUNCTION("""COMPUTED_VALUE"""),"Cancel_Date")</f>
        <v>Cancel_Date</v>
      </c>
      <c r="H812" s="308"/>
      <c r="I812" s="317"/>
      <c r="J812" s="317"/>
      <c r="K812" s="317"/>
      <c r="L812" s="308"/>
      <c r="M812" s="308"/>
      <c r="N812" s="308"/>
      <c r="O812" s="308"/>
      <c r="P812" s="308"/>
      <c r="Q812" s="302"/>
      <c r="R812" s="302"/>
      <c r="S812" s="302"/>
      <c r="T812" s="302"/>
      <c r="U812" s="302"/>
      <c r="V812" s="302"/>
      <c r="W812" s="302"/>
      <c r="X812" s="302"/>
      <c r="Y812" s="302"/>
      <c r="Z812" s="302"/>
      <c r="AA812" s="302"/>
      <c r="AB812" s="302"/>
      <c r="AC812" s="302"/>
      <c r="AD812" s="302"/>
      <c r="AE812" s="302"/>
      <c r="AF812" s="302"/>
      <c r="AG812" s="302"/>
      <c r="AH812" s="302"/>
      <c r="AI812" s="329"/>
      <c r="AJ812" s="302"/>
      <c r="AK812" s="302"/>
      <c r="AL812" s="302"/>
      <c r="AM812" s="302"/>
      <c r="AN812" s="302"/>
      <c r="AO812" s="302"/>
      <c r="AP812" s="302"/>
      <c r="AQ812" s="302"/>
      <c r="AR812" s="302"/>
      <c r="AS812" s="302"/>
      <c r="AT812" s="302"/>
      <c r="AU812" s="302"/>
      <c r="AV812" s="302"/>
      <c r="AW812" s="302"/>
      <c r="AX812" s="302"/>
      <c r="AY812" s="302"/>
      <c r="AZ812" s="302"/>
      <c r="BA812" s="302"/>
    </row>
    <row r="813">
      <c r="A813" s="328"/>
      <c r="B813" s="328"/>
      <c r="C813" s="328"/>
      <c r="D813" s="51" t="b">
        <v>1</v>
      </c>
      <c r="E813" s="308"/>
      <c r="F813" s="308" t="str">
        <f>IFERROR(__xludf.DUMMYFUNCTION("""COMPUTED_VALUE"""),"permit")</f>
        <v>permit</v>
      </c>
      <c r="G813" s="308" t="str">
        <f>IFERROR(__xludf.DUMMYFUNCTION("""COMPUTED_VALUE"""),"EstProjectCost")</f>
        <v>EstProjectCost</v>
      </c>
      <c r="H813" s="308"/>
      <c r="I813" s="317"/>
      <c r="J813" s="317"/>
      <c r="K813" s="317"/>
      <c r="L813" s="308"/>
      <c r="M813" s="308"/>
      <c r="N813" s="308"/>
      <c r="O813" s="308"/>
      <c r="P813" s="308"/>
      <c r="Q813" s="302"/>
      <c r="R813" s="302"/>
      <c r="S813" s="302"/>
      <c r="T813" s="302"/>
      <c r="U813" s="302"/>
      <c r="V813" s="302"/>
      <c r="W813" s="302"/>
      <c r="X813" s="302"/>
      <c r="Y813" s="302"/>
      <c r="Z813" s="302"/>
      <c r="AA813" s="302"/>
      <c r="AB813" s="302"/>
      <c r="AC813" s="302"/>
      <c r="AD813" s="302"/>
      <c r="AE813" s="302"/>
      <c r="AF813" s="302"/>
      <c r="AG813" s="302"/>
      <c r="AH813" s="302"/>
      <c r="AI813" s="329"/>
      <c r="AJ813" s="302"/>
      <c r="AK813" s="302"/>
      <c r="AL813" s="302"/>
      <c r="AM813" s="302"/>
      <c r="AN813" s="302"/>
      <c r="AO813" s="302"/>
      <c r="AP813" s="302"/>
      <c r="AQ813" s="302"/>
      <c r="AR813" s="302"/>
      <c r="AS813" s="302"/>
      <c r="AT813" s="302"/>
      <c r="AU813" s="302"/>
      <c r="AV813" s="302"/>
      <c r="AW813" s="302"/>
      <c r="AX813" s="302"/>
      <c r="AY813" s="302"/>
      <c r="AZ813" s="302"/>
      <c r="BA813" s="302"/>
    </row>
    <row r="814">
      <c r="A814" s="328"/>
      <c r="B814" s="328"/>
      <c r="C814" s="328"/>
      <c r="D814" s="51" t="b">
        <v>1</v>
      </c>
      <c r="E814" s="308"/>
      <c r="F814" s="308" t="str">
        <f>IFERROR(__xludf.DUMMYFUNCTION("""COMPUTED_VALUE"""),"permit")</f>
        <v>permit</v>
      </c>
      <c r="G814" s="308" t="str">
        <f>IFERROR(__xludf.DUMMYFUNCTION("""COMPUTED_VALUE"""),"Desription")</f>
        <v>Desription</v>
      </c>
      <c r="H814" s="308"/>
      <c r="I814" s="317"/>
      <c r="J814" s="317"/>
      <c r="K814" s="317"/>
      <c r="L814" s="308"/>
      <c r="M814" s="308"/>
      <c r="N814" s="308"/>
      <c r="O814" s="308"/>
      <c r="P814" s="308"/>
      <c r="Q814" s="302"/>
      <c r="R814" s="302"/>
      <c r="S814" s="302"/>
      <c r="T814" s="302"/>
      <c r="U814" s="302"/>
      <c r="V814" s="302"/>
      <c r="W814" s="302"/>
      <c r="X814" s="302"/>
      <c r="Y814" s="302"/>
      <c r="Z814" s="302"/>
      <c r="AA814" s="302"/>
      <c r="AB814" s="302"/>
      <c r="AC814" s="302"/>
      <c r="AD814" s="302"/>
      <c r="AE814" s="302"/>
      <c r="AF814" s="302"/>
      <c r="AG814" s="302"/>
      <c r="AH814" s="302"/>
      <c r="AI814" s="329"/>
      <c r="AJ814" s="302"/>
      <c r="AK814" s="302"/>
      <c r="AL814" s="302"/>
      <c r="AM814" s="302"/>
      <c r="AN814" s="302"/>
      <c r="AO814" s="302"/>
      <c r="AP814" s="302"/>
      <c r="AQ814" s="302"/>
      <c r="AR814" s="302"/>
      <c r="AS814" s="302"/>
      <c r="AT814" s="302"/>
      <c r="AU814" s="302"/>
      <c r="AV814" s="302"/>
      <c r="AW814" s="302"/>
      <c r="AX814" s="302"/>
      <c r="AY814" s="302"/>
      <c r="AZ814" s="302"/>
      <c r="BA814" s="302"/>
    </row>
    <row r="815">
      <c r="A815" s="328"/>
      <c r="B815" s="328"/>
      <c r="C815" s="328"/>
      <c r="D815" s="51" t="b">
        <v>1</v>
      </c>
      <c r="E815" s="308"/>
      <c r="F815" s="308" t="str">
        <f>IFERROR(__xludf.DUMMYFUNCTION("""COMPUTED_VALUE"""),"???")</f>
        <v>???</v>
      </c>
      <c r="G815" s="308" t="str">
        <f>IFERROR(__xludf.DUMMYFUNCTION("""COMPUTED_VALUE"""),"???")</f>
        <v>???</v>
      </c>
      <c r="H815" s="308"/>
      <c r="I815" s="317"/>
      <c r="J815" s="317"/>
      <c r="K815" s="317"/>
      <c r="L815" s="308"/>
      <c r="M815" s="308"/>
      <c r="N815" s="308"/>
      <c r="O815" s="308"/>
      <c r="P815" s="308"/>
      <c r="Q815" s="302"/>
      <c r="R815" s="302"/>
      <c r="S815" s="302"/>
      <c r="T815" s="302"/>
      <c r="U815" s="302"/>
      <c r="V815" s="302"/>
      <c r="W815" s="302"/>
      <c r="X815" s="302"/>
      <c r="Y815" s="302"/>
      <c r="Z815" s="302"/>
      <c r="AA815" s="302"/>
      <c r="AB815" s="302"/>
      <c r="AC815" s="302"/>
      <c r="AD815" s="302"/>
      <c r="AE815" s="302"/>
      <c r="AF815" s="302"/>
      <c r="AG815" s="302"/>
      <c r="AH815" s="302"/>
      <c r="AI815" s="329"/>
      <c r="AJ815" s="302"/>
      <c r="AK815" s="302"/>
      <c r="AL815" s="302"/>
      <c r="AM815" s="302"/>
      <c r="AN815" s="302"/>
      <c r="AO815" s="302"/>
      <c r="AP815" s="302"/>
      <c r="AQ815" s="302"/>
      <c r="AR815" s="302"/>
      <c r="AS815" s="302"/>
      <c r="AT815" s="302"/>
      <c r="AU815" s="302"/>
      <c r="AV815" s="302"/>
      <c r="AW815" s="302"/>
      <c r="AX815" s="302"/>
      <c r="AY815" s="302"/>
      <c r="AZ815" s="302"/>
      <c r="BA815" s="302"/>
    </row>
    <row r="816">
      <c r="A816" s="328"/>
      <c r="B816" s="328"/>
      <c r="C816" s="328"/>
      <c r="D816" s="51" t="b">
        <v>1</v>
      </c>
      <c r="E816" s="308"/>
      <c r="F816" s="308" t="str">
        <f>IFERROR(__xludf.DUMMYFUNCTION("""COMPUTED_VALUE"""),"???")</f>
        <v>???</v>
      </c>
      <c r="G816" s="308" t="str">
        <f>IFERROR(__xludf.DUMMYFUNCTION("""COMPUTED_VALUE"""),"???")</f>
        <v>???</v>
      </c>
      <c r="H816" s="308"/>
      <c r="I816" s="317"/>
      <c r="J816" s="317"/>
      <c r="K816" s="317"/>
      <c r="L816" s="308"/>
      <c r="M816" s="308"/>
      <c r="N816" s="308"/>
      <c r="O816" s="308"/>
      <c r="P816" s="308"/>
      <c r="Q816" s="302"/>
      <c r="R816" s="302"/>
      <c r="S816" s="302"/>
      <c r="T816" s="302"/>
      <c r="U816" s="302"/>
      <c r="V816" s="302"/>
      <c r="W816" s="302"/>
      <c r="X816" s="302"/>
      <c r="Y816" s="302"/>
      <c r="Z816" s="302"/>
      <c r="AA816" s="302"/>
      <c r="AB816" s="302"/>
      <c r="AC816" s="302"/>
      <c r="AD816" s="302"/>
      <c r="AE816" s="302"/>
      <c r="AF816" s="302"/>
      <c r="AG816" s="302"/>
      <c r="AH816" s="302"/>
      <c r="AI816" s="329"/>
      <c r="AJ816" s="302"/>
      <c r="AK816" s="302"/>
      <c r="AL816" s="302"/>
      <c r="AM816" s="302"/>
      <c r="AN816" s="302"/>
      <c r="AO816" s="302"/>
      <c r="AP816" s="302"/>
      <c r="AQ816" s="302"/>
      <c r="AR816" s="302"/>
      <c r="AS816" s="302"/>
      <c r="AT816" s="302"/>
      <c r="AU816" s="302"/>
      <c r="AV816" s="302"/>
      <c r="AW816" s="302"/>
      <c r="AX816" s="302"/>
      <c r="AY816" s="302"/>
      <c r="AZ816" s="302"/>
      <c r="BA816" s="302"/>
    </row>
    <row r="817">
      <c r="A817" s="328"/>
      <c r="B817" s="328"/>
      <c r="C817" s="328"/>
      <c r="D817" s="51" t="b">
        <v>1</v>
      </c>
      <c r="E817" s="308"/>
      <c r="F817" s="308" t="str">
        <f>IFERROR(__xludf.DUMMYFUNCTION("""COMPUTED_VALUE"""),"???")</f>
        <v>???</v>
      </c>
      <c r="G817" s="308" t="str">
        <f>IFERROR(__xludf.DUMMYFUNCTION("""COMPUTED_VALUE"""),"???")</f>
        <v>???</v>
      </c>
      <c r="H817" s="308"/>
      <c r="I817" s="317"/>
      <c r="J817" s="317"/>
      <c r="K817" s="317"/>
      <c r="L817" s="308"/>
      <c r="M817" s="308"/>
      <c r="N817" s="308"/>
      <c r="O817" s="308"/>
      <c r="P817" s="308"/>
      <c r="Q817" s="302"/>
      <c r="R817" s="302"/>
      <c r="S817" s="302"/>
      <c r="T817" s="302"/>
      <c r="U817" s="302"/>
      <c r="V817" s="302"/>
      <c r="W817" s="302"/>
      <c r="X817" s="302"/>
      <c r="Y817" s="302"/>
      <c r="Z817" s="302"/>
      <c r="AA817" s="302"/>
      <c r="AB817" s="302"/>
      <c r="AC817" s="302"/>
      <c r="AD817" s="302"/>
      <c r="AE817" s="302"/>
      <c r="AF817" s="302"/>
      <c r="AG817" s="302"/>
      <c r="AH817" s="302"/>
      <c r="AI817" s="329"/>
      <c r="AJ817" s="302"/>
      <c r="AK817" s="302"/>
      <c r="AL817" s="302"/>
      <c r="AM817" s="302"/>
      <c r="AN817" s="302"/>
      <c r="AO817" s="302"/>
      <c r="AP817" s="302"/>
      <c r="AQ817" s="302"/>
      <c r="AR817" s="302"/>
      <c r="AS817" s="302"/>
      <c r="AT817" s="302"/>
      <c r="AU817" s="302"/>
      <c r="AV817" s="302"/>
      <c r="AW817" s="302"/>
      <c r="AX817" s="302"/>
      <c r="AY817" s="302"/>
      <c r="AZ817" s="302"/>
      <c r="BA817" s="302"/>
    </row>
    <row r="818">
      <c r="A818" s="328"/>
      <c r="B818" s="328"/>
      <c r="C818" s="328"/>
      <c r="D818" s="51" t="b">
        <v>1</v>
      </c>
      <c r="E818" s="308"/>
      <c r="F818" s="308" t="str">
        <f>IFERROR(__xludf.DUMMYFUNCTION("""COMPUTED_VALUE"""),"???")</f>
        <v>???</v>
      </c>
      <c r="G818" s="308" t="str">
        <f>IFERROR(__xludf.DUMMYFUNCTION("""COMPUTED_VALUE"""),"???")</f>
        <v>???</v>
      </c>
      <c r="H818" s="308"/>
      <c r="I818" s="317"/>
      <c r="J818" s="317"/>
      <c r="K818" s="317"/>
      <c r="L818" s="308"/>
      <c r="M818" s="308"/>
      <c r="N818" s="308"/>
      <c r="O818" s="308"/>
      <c r="P818" s="308"/>
      <c r="Q818" s="302"/>
      <c r="R818" s="302"/>
      <c r="S818" s="302"/>
      <c r="T818" s="302"/>
      <c r="U818" s="302"/>
      <c r="V818" s="302"/>
      <c r="W818" s="302"/>
      <c r="X818" s="302"/>
      <c r="Y818" s="302"/>
      <c r="Z818" s="302"/>
      <c r="AA818" s="302"/>
      <c r="AB818" s="302"/>
      <c r="AC818" s="302"/>
      <c r="AD818" s="302"/>
      <c r="AE818" s="302"/>
      <c r="AF818" s="302"/>
      <c r="AG818" s="302"/>
      <c r="AH818" s="302"/>
      <c r="AI818" s="329"/>
      <c r="AJ818" s="302"/>
      <c r="AK818" s="302"/>
      <c r="AL818" s="302"/>
      <c r="AM818" s="302"/>
      <c r="AN818" s="302"/>
      <c r="AO818" s="302"/>
      <c r="AP818" s="302"/>
      <c r="AQ818" s="302"/>
      <c r="AR818" s="302"/>
      <c r="AS818" s="302"/>
      <c r="AT818" s="302"/>
      <c r="AU818" s="302"/>
      <c r="AV818" s="302"/>
      <c r="AW818" s="302"/>
      <c r="AX818" s="302"/>
      <c r="AY818" s="302"/>
      <c r="AZ818" s="302"/>
      <c r="BA818" s="302"/>
    </row>
    <row r="819">
      <c r="A819" s="328"/>
      <c r="B819" s="328"/>
      <c r="C819" s="328"/>
      <c r="D819" s="51" t="b">
        <v>1</v>
      </c>
      <c r="E819" s="308"/>
      <c r="F819" s="308" t="str">
        <f>IFERROR(__xludf.DUMMYFUNCTION("""COMPUTED_VALUE"""),"permit")</f>
        <v>permit</v>
      </c>
      <c r="G819" s="308" t="str">
        <f>IFERROR(__xludf.DUMMYFUNCTION("""COMPUTED_VALUE"""),"NewUse")</f>
        <v>NewUse</v>
      </c>
      <c r="H819" s="308"/>
      <c r="I819" s="317"/>
      <c r="J819" s="317"/>
      <c r="K819" s="317"/>
      <c r="L819" s="308"/>
      <c r="M819" s="308"/>
      <c r="N819" s="308"/>
      <c r="O819" s="308"/>
      <c r="P819" s="308"/>
      <c r="Q819" s="302"/>
      <c r="R819" s="302"/>
      <c r="S819" s="302"/>
      <c r="T819" s="302"/>
      <c r="U819" s="302"/>
      <c r="V819" s="302"/>
      <c r="W819" s="302"/>
      <c r="X819" s="302"/>
      <c r="Y819" s="302"/>
      <c r="Z819" s="302"/>
      <c r="AA819" s="302"/>
      <c r="AB819" s="302"/>
      <c r="AC819" s="302"/>
      <c r="AD819" s="302"/>
      <c r="AE819" s="302"/>
      <c r="AF819" s="302"/>
      <c r="AG819" s="302"/>
      <c r="AH819" s="302"/>
      <c r="AI819" s="329"/>
      <c r="AJ819" s="302"/>
      <c r="AK819" s="302"/>
      <c r="AL819" s="302"/>
      <c r="AM819" s="302"/>
      <c r="AN819" s="302"/>
      <c r="AO819" s="302"/>
      <c r="AP819" s="302"/>
      <c r="AQ819" s="302"/>
      <c r="AR819" s="302"/>
      <c r="AS819" s="302"/>
      <c r="AT819" s="302"/>
      <c r="AU819" s="302"/>
      <c r="AV819" s="302"/>
      <c r="AW819" s="302"/>
      <c r="AX819" s="302"/>
      <c r="AY819" s="302"/>
      <c r="AZ819" s="302"/>
      <c r="BA819" s="302"/>
    </row>
    <row r="820">
      <c r="A820" s="328"/>
      <c r="B820" s="328"/>
      <c r="C820" s="328"/>
      <c r="D820" s="51" t="b">
        <v>1</v>
      </c>
      <c r="E820" s="308"/>
      <c r="F820" s="308" t="str">
        <f>IFERROR(__xludf.DUMMYFUNCTION("""COMPUTED_VALUE"""),"")</f>
        <v/>
      </c>
      <c r="G820" s="308" t="str">
        <f>IFERROR(__xludf.DUMMYFUNCTION("""COMPUTED_VALUE"""),"")</f>
        <v/>
      </c>
      <c r="H820" s="308"/>
      <c r="I820" s="317"/>
      <c r="J820" s="317"/>
      <c r="K820" s="317"/>
      <c r="L820" s="308"/>
      <c r="M820" s="308"/>
      <c r="N820" s="308"/>
      <c r="O820" s="308"/>
      <c r="P820" s="308"/>
      <c r="Q820" s="302"/>
      <c r="R820" s="302"/>
      <c r="S820" s="302"/>
      <c r="T820" s="302"/>
      <c r="U820" s="302"/>
      <c r="V820" s="302"/>
      <c r="W820" s="302"/>
      <c r="X820" s="302"/>
      <c r="Y820" s="302"/>
      <c r="Z820" s="302"/>
      <c r="AA820" s="302"/>
      <c r="AB820" s="302"/>
      <c r="AC820" s="302"/>
      <c r="AD820" s="302"/>
      <c r="AE820" s="302"/>
      <c r="AF820" s="302"/>
      <c r="AG820" s="302"/>
      <c r="AH820" s="302"/>
      <c r="AI820" s="329"/>
      <c r="AJ820" s="302"/>
      <c r="AK820" s="302"/>
      <c r="AL820" s="302"/>
      <c r="AM820" s="302"/>
      <c r="AN820" s="302"/>
      <c r="AO820" s="302"/>
      <c r="AP820" s="302"/>
      <c r="AQ820" s="302"/>
      <c r="AR820" s="302"/>
      <c r="AS820" s="302"/>
      <c r="AT820" s="302"/>
      <c r="AU820" s="302"/>
      <c r="AV820" s="302"/>
      <c r="AW820" s="302"/>
      <c r="AX820" s="302"/>
      <c r="AY820" s="302"/>
      <c r="AZ820" s="302"/>
      <c r="BA820" s="302"/>
    </row>
    <row r="821">
      <c r="A821" s="328"/>
      <c r="B821" s="328"/>
      <c r="C821" s="328"/>
      <c r="D821" s="51" t="b">
        <v>1</v>
      </c>
      <c r="E821" s="308"/>
      <c r="F821" s="308" t="str">
        <f>IFERROR(__xludf.DUMMYFUNCTION("""COMPUTED_VALUE"""),"")</f>
        <v/>
      </c>
      <c r="G821" s="308" t="str">
        <f>IFERROR(__xludf.DUMMYFUNCTION("""COMPUTED_VALUE"""),"")</f>
        <v/>
      </c>
      <c r="H821" s="308"/>
      <c r="I821" s="317"/>
      <c r="J821" s="317"/>
      <c r="K821" s="317"/>
      <c r="L821" s="308"/>
      <c r="M821" s="308"/>
      <c r="N821" s="308"/>
      <c r="O821" s="308"/>
      <c r="P821" s="308"/>
      <c r="Q821" s="302"/>
      <c r="R821" s="302"/>
      <c r="S821" s="302"/>
      <c r="T821" s="302"/>
      <c r="U821" s="302"/>
      <c r="V821" s="302"/>
      <c r="W821" s="302"/>
      <c r="X821" s="302"/>
      <c r="Y821" s="302"/>
      <c r="Z821" s="302"/>
      <c r="AA821" s="302"/>
      <c r="AB821" s="302"/>
      <c r="AC821" s="302"/>
      <c r="AD821" s="302"/>
      <c r="AE821" s="302"/>
      <c r="AF821" s="302"/>
      <c r="AG821" s="302"/>
      <c r="AH821" s="302"/>
      <c r="AI821" s="329"/>
      <c r="AJ821" s="302"/>
      <c r="AK821" s="302"/>
      <c r="AL821" s="302"/>
      <c r="AM821" s="302"/>
      <c r="AN821" s="302"/>
      <c r="AO821" s="302"/>
      <c r="AP821" s="302"/>
      <c r="AQ821" s="302"/>
      <c r="AR821" s="302"/>
      <c r="AS821" s="302"/>
      <c r="AT821" s="302"/>
      <c r="AU821" s="302"/>
      <c r="AV821" s="302"/>
      <c r="AW821" s="302"/>
      <c r="AX821" s="302"/>
      <c r="AY821" s="302"/>
      <c r="AZ821" s="302"/>
      <c r="BA821" s="302"/>
    </row>
    <row r="822">
      <c r="A822" s="328"/>
      <c r="B822" s="328"/>
      <c r="C822" s="328"/>
      <c r="D822" s="51" t="b">
        <v>1</v>
      </c>
      <c r="E822" s="308"/>
      <c r="F822" s="308" t="str">
        <f>IFERROR(__xludf.DUMMYFUNCTION("""COMPUTED_VALUE"""),"")</f>
        <v/>
      </c>
      <c r="G822" s="308" t="str">
        <f>IFERROR(__xludf.DUMMYFUNCTION("""COMPUTED_VALUE"""),"")</f>
        <v/>
      </c>
      <c r="H822" s="308"/>
      <c r="I822" s="317"/>
      <c r="J822" s="317"/>
      <c r="K822" s="317"/>
      <c r="L822" s="308"/>
      <c r="M822" s="308"/>
      <c r="N822" s="308"/>
      <c r="O822" s="308"/>
      <c r="P822" s="308"/>
      <c r="Q822" s="302"/>
      <c r="R822" s="302"/>
      <c r="S822" s="302"/>
      <c r="T822" s="302"/>
      <c r="U822" s="302"/>
      <c r="V822" s="302"/>
      <c r="W822" s="302"/>
      <c r="X822" s="302"/>
      <c r="Y822" s="302"/>
      <c r="Z822" s="302"/>
      <c r="AA822" s="302"/>
      <c r="AB822" s="302"/>
      <c r="AC822" s="302"/>
      <c r="AD822" s="302"/>
      <c r="AE822" s="302"/>
      <c r="AF822" s="302"/>
      <c r="AG822" s="302"/>
      <c r="AH822" s="302"/>
      <c r="AI822" s="329"/>
      <c r="AJ822" s="302"/>
      <c r="AK822" s="302"/>
      <c r="AL822" s="302"/>
      <c r="AM822" s="302"/>
      <c r="AN822" s="302"/>
      <c r="AO822" s="302"/>
      <c r="AP822" s="302"/>
      <c r="AQ822" s="302"/>
      <c r="AR822" s="302"/>
      <c r="AS822" s="302"/>
      <c r="AT822" s="302"/>
      <c r="AU822" s="302"/>
      <c r="AV822" s="302"/>
      <c r="AW822" s="302"/>
      <c r="AX822" s="302"/>
      <c r="AY822" s="302"/>
      <c r="AZ822" s="302"/>
      <c r="BA822" s="302"/>
    </row>
    <row r="823">
      <c r="A823" s="328"/>
      <c r="B823" s="328"/>
      <c r="C823" s="328"/>
      <c r="D823" s="51" t="b">
        <v>1</v>
      </c>
      <c r="E823" s="308"/>
      <c r="F823" s="308" t="str">
        <f>IFERROR(__xludf.DUMMYFUNCTION("""COMPUTED_VALUE"""),"permit")</f>
        <v>permit</v>
      </c>
      <c r="G823" s="308" t="str">
        <f>IFERROR(__xludf.DUMMYFUNCTION("""COMPUTED_VALUE"""),"OldUse")</f>
        <v>OldUse</v>
      </c>
      <c r="H823" s="308"/>
      <c r="I823" s="317"/>
      <c r="J823" s="317"/>
      <c r="K823" s="317"/>
      <c r="L823" s="308"/>
      <c r="M823" s="308"/>
      <c r="N823" s="308"/>
      <c r="O823" s="308"/>
      <c r="P823" s="308"/>
      <c r="Q823" s="302"/>
      <c r="R823" s="302"/>
      <c r="S823" s="302"/>
      <c r="T823" s="302"/>
      <c r="U823" s="302"/>
      <c r="V823" s="302"/>
      <c r="W823" s="302"/>
      <c r="X823" s="302"/>
      <c r="Y823" s="302"/>
      <c r="Z823" s="302"/>
      <c r="AA823" s="302"/>
      <c r="AB823" s="302"/>
      <c r="AC823" s="302"/>
      <c r="AD823" s="302"/>
      <c r="AE823" s="302"/>
      <c r="AF823" s="302"/>
      <c r="AG823" s="302"/>
      <c r="AH823" s="302"/>
      <c r="AI823" s="329"/>
      <c r="AJ823" s="302"/>
      <c r="AK823" s="302"/>
      <c r="AL823" s="302"/>
      <c r="AM823" s="302"/>
      <c r="AN823" s="302"/>
      <c r="AO823" s="302"/>
      <c r="AP823" s="302"/>
      <c r="AQ823" s="302"/>
      <c r="AR823" s="302"/>
      <c r="AS823" s="302"/>
      <c r="AT823" s="302"/>
      <c r="AU823" s="302"/>
      <c r="AV823" s="302"/>
      <c r="AW823" s="302"/>
      <c r="AX823" s="302"/>
      <c r="AY823" s="302"/>
      <c r="AZ823" s="302"/>
      <c r="BA823" s="302"/>
    </row>
    <row r="824">
      <c r="A824" s="328"/>
      <c r="B824" s="328"/>
      <c r="C824" s="328"/>
      <c r="D824" s="51" t="b">
        <v>1</v>
      </c>
      <c r="E824" s="308"/>
      <c r="F824" s="308" t="str">
        <f>IFERROR(__xludf.DUMMYFUNCTION("""COMPUTED_VALUE"""),"")</f>
        <v/>
      </c>
      <c r="G824" s="308" t="str">
        <f>IFERROR(__xludf.DUMMYFUNCTION("""COMPUTED_VALUE"""),"")</f>
        <v/>
      </c>
      <c r="H824" s="308"/>
      <c r="I824" s="317"/>
      <c r="J824" s="317"/>
      <c r="K824" s="317"/>
      <c r="L824" s="308"/>
      <c r="M824" s="308"/>
      <c r="N824" s="308"/>
      <c r="O824" s="308"/>
      <c r="P824" s="308"/>
      <c r="Q824" s="302"/>
      <c r="R824" s="302"/>
      <c r="S824" s="302"/>
      <c r="T824" s="302"/>
      <c r="U824" s="302"/>
      <c r="V824" s="302"/>
      <c r="W824" s="302"/>
      <c r="X824" s="302"/>
      <c r="Y824" s="302"/>
      <c r="Z824" s="302"/>
      <c r="AA824" s="302"/>
      <c r="AB824" s="302"/>
      <c r="AC824" s="302"/>
      <c r="AD824" s="302"/>
      <c r="AE824" s="302"/>
      <c r="AF824" s="302"/>
      <c r="AG824" s="302"/>
      <c r="AH824" s="302"/>
      <c r="AI824" s="329"/>
      <c r="AJ824" s="302"/>
      <c r="AK824" s="302"/>
      <c r="AL824" s="302"/>
      <c r="AM824" s="302"/>
      <c r="AN824" s="302"/>
      <c r="AO824" s="302"/>
      <c r="AP824" s="302"/>
      <c r="AQ824" s="302"/>
      <c r="AR824" s="302"/>
      <c r="AS824" s="302"/>
      <c r="AT824" s="302"/>
      <c r="AU824" s="302"/>
      <c r="AV824" s="302"/>
      <c r="AW824" s="302"/>
      <c r="AX824" s="302"/>
      <c r="AY824" s="302"/>
      <c r="AZ824" s="302"/>
      <c r="BA824" s="302"/>
    </row>
    <row r="825">
      <c r="A825" s="328"/>
      <c r="B825" s="328"/>
      <c r="C825" s="328"/>
      <c r="D825" s="51" t="b">
        <v>1</v>
      </c>
      <c r="E825" s="308"/>
      <c r="F825" s="308" t="str">
        <f>IFERROR(__xludf.DUMMYFUNCTION("""COMPUTED_VALUE"""),"")</f>
        <v/>
      </c>
      <c r="G825" s="308" t="str">
        <f>IFERROR(__xludf.DUMMYFUNCTION("""COMPUTED_VALUE"""),"")</f>
        <v/>
      </c>
      <c r="H825" s="308"/>
      <c r="I825" s="317"/>
      <c r="J825" s="317"/>
      <c r="K825" s="317"/>
      <c r="L825" s="308"/>
      <c r="M825" s="308"/>
      <c r="N825" s="308"/>
      <c r="O825" s="308"/>
      <c r="P825" s="308"/>
      <c r="Q825" s="302"/>
      <c r="R825" s="302"/>
      <c r="S825" s="302"/>
      <c r="T825" s="302"/>
      <c r="U825" s="302"/>
      <c r="V825" s="302"/>
      <c r="W825" s="302"/>
      <c r="X825" s="302"/>
      <c r="Y825" s="302"/>
      <c r="Z825" s="302"/>
      <c r="AA825" s="302"/>
      <c r="AB825" s="302"/>
      <c r="AC825" s="302"/>
      <c r="AD825" s="302"/>
      <c r="AE825" s="302"/>
      <c r="AF825" s="302"/>
      <c r="AG825" s="302"/>
      <c r="AH825" s="302"/>
      <c r="AI825" s="329"/>
      <c r="AJ825" s="302"/>
      <c r="AK825" s="302"/>
      <c r="AL825" s="302"/>
      <c r="AM825" s="302"/>
      <c r="AN825" s="302"/>
      <c r="AO825" s="302"/>
      <c r="AP825" s="302"/>
      <c r="AQ825" s="302"/>
      <c r="AR825" s="302"/>
      <c r="AS825" s="302"/>
      <c r="AT825" s="302"/>
      <c r="AU825" s="302"/>
      <c r="AV825" s="302"/>
      <c r="AW825" s="302"/>
      <c r="AX825" s="302"/>
      <c r="AY825" s="302"/>
      <c r="AZ825" s="302"/>
      <c r="BA825" s="302"/>
    </row>
    <row r="826">
      <c r="A826" s="328"/>
      <c r="B826" s="328"/>
      <c r="C826" s="328"/>
      <c r="D826" s="51" t="b">
        <v>1</v>
      </c>
      <c r="E826" s="308"/>
      <c r="F826" s="308" t="str">
        <f>IFERROR(__xludf.DUMMYFUNCTION("""COMPUTED_VALUE"""),"")</f>
        <v/>
      </c>
      <c r="G826" s="308" t="str">
        <f>IFERROR(__xludf.DUMMYFUNCTION("""COMPUTED_VALUE"""),"")</f>
        <v/>
      </c>
      <c r="H826" s="308"/>
      <c r="I826" s="317"/>
      <c r="J826" s="317"/>
      <c r="K826" s="317"/>
      <c r="L826" s="308"/>
      <c r="M826" s="308"/>
      <c r="N826" s="308"/>
      <c r="O826" s="308"/>
      <c r="P826" s="308"/>
      <c r="Q826" s="302"/>
      <c r="R826" s="302"/>
      <c r="S826" s="302"/>
      <c r="T826" s="302"/>
      <c r="U826" s="302"/>
      <c r="V826" s="302"/>
      <c r="W826" s="302"/>
      <c r="X826" s="302"/>
      <c r="Y826" s="302"/>
      <c r="Z826" s="302"/>
      <c r="AA826" s="302"/>
      <c r="AB826" s="302"/>
      <c r="AC826" s="302"/>
      <c r="AD826" s="302"/>
      <c r="AE826" s="302"/>
      <c r="AF826" s="302"/>
      <c r="AG826" s="302"/>
      <c r="AH826" s="302"/>
      <c r="AI826" s="329"/>
      <c r="AJ826" s="302"/>
      <c r="AK826" s="302"/>
      <c r="AL826" s="302"/>
      <c r="AM826" s="302"/>
      <c r="AN826" s="302"/>
      <c r="AO826" s="302"/>
      <c r="AP826" s="302"/>
      <c r="AQ826" s="302"/>
      <c r="AR826" s="302"/>
      <c r="AS826" s="302"/>
      <c r="AT826" s="302"/>
      <c r="AU826" s="302"/>
      <c r="AV826" s="302"/>
      <c r="AW826" s="302"/>
      <c r="AX826" s="302"/>
      <c r="AY826" s="302"/>
      <c r="AZ826" s="302"/>
      <c r="BA826" s="302"/>
    </row>
    <row r="827">
      <c r="A827" s="328"/>
      <c r="B827" s="328"/>
      <c r="C827" s="328"/>
      <c r="D827" s="51" t="b">
        <v>1</v>
      </c>
      <c r="E827" s="308"/>
      <c r="F827" s="308" t="str">
        <f>IFERROR(__xludf.DUMMYFUNCTION("""COMPUTED_VALUE"""),"permit")</f>
        <v>permit</v>
      </c>
      <c r="G827" s="308" t="str">
        <f>IFERROR(__xludf.DUMMYFUNCTION("""COMPUTED_VALUE"""),"Owner_id")</f>
        <v>Owner_id</v>
      </c>
      <c r="H827" s="308"/>
      <c r="I827" s="317"/>
      <c r="J827" s="317"/>
      <c r="K827" s="317"/>
      <c r="L827" s="308"/>
      <c r="M827" s="308"/>
      <c r="N827" s="308"/>
      <c r="O827" s="308"/>
      <c r="P827" s="308"/>
      <c r="Q827" s="302"/>
      <c r="R827" s="302"/>
      <c r="S827" s="302"/>
      <c r="T827" s="302"/>
      <c r="U827" s="302"/>
      <c r="V827" s="302"/>
      <c r="W827" s="302"/>
      <c r="X827" s="302"/>
      <c r="Y827" s="302"/>
      <c r="Z827" s="302"/>
      <c r="AA827" s="302"/>
      <c r="AB827" s="302"/>
      <c r="AC827" s="302"/>
      <c r="AD827" s="302"/>
      <c r="AE827" s="302"/>
      <c r="AF827" s="302"/>
      <c r="AG827" s="302"/>
      <c r="AH827" s="302"/>
      <c r="AI827" s="329"/>
      <c r="AJ827" s="302"/>
      <c r="AK827" s="302"/>
      <c r="AL827" s="302"/>
      <c r="AM827" s="302"/>
      <c r="AN827" s="302"/>
      <c r="AO827" s="302"/>
      <c r="AP827" s="302"/>
      <c r="AQ827" s="302"/>
      <c r="AR827" s="302"/>
      <c r="AS827" s="302"/>
      <c r="AT827" s="302"/>
      <c r="AU827" s="302"/>
      <c r="AV827" s="302"/>
      <c r="AW827" s="302"/>
      <c r="AX827" s="302"/>
      <c r="AY827" s="302"/>
      <c r="AZ827" s="302"/>
      <c r="BA827" s="302"/>
    </row>
    <row r="828">
      <c r="A828" s="328"/>
      <c r="B828" s="328"/>
      <c r="C828" s="328"/>
      <c r="D828" s="51" t="b">
        <v>1</v>
      </c>
      <c r="E828" s="308"/>
      <c r="F828" s="308" t="str">
        <f>IFERROR(__xludf.DUMMYFUNCTION("""COMPUTED_VALUE"""),"permit")</f>
        <v>permit</v>
      </c>
      <c r="G828" s="308" t="str">
        <f>IFERROR(__xludf.DUMMYFUNCTION("""COMPUTED_VALUE"""),"Owner_id")</f>
        <v>Owner_id</v>
      </c>
      <c r="H828" s="308"/>
      <c r="I828" s="317"/>
      <c r="J828" s="317"/>
      <c r="K828" s="317"/>
      <c r="L828" s="308"/>
      <c r="M828" s="308"/>
      <c r="N828" s="308"/>
      <c r="O828" s="308"/>
      <c r="P828" s="308"/>
      <c r="Q828" s="302"/>
      <c r="R828" s="302"/>
      <c r="S828" s="302"/>
      <c r="T828" s="302"/>
      <c r="U828" s="302"/>
      <c r="V828" s="302"/>
      <c r="W828" s="302"/>
      <c r="X828" s="302"/>
      <c r="Y828" s="302"/>
      <c r="Z828" s="302"/>
      <c r="AA828" s="302"/>
      <c r="AB828" s="302"/>
      <c r="AC828" s="302"/>
      <c r="AD828" s="302"/>
      <c r="AE828" s="302"/>
      <c r="AF828" s="302"/>
      <c r="AG828" s="302"/>
      <c r="AH828" s="302"/>
      <c r="AI828" s="329"/>
      <c r="AJ828" s="302"/>
      <c r="AK828" s="302"/>
      <c r="AL828" s="302"/>
      <c r="AM828" s="302"/>
      <c r="AN828" s="302"/>
      <c r="AO828" s="302"/>
      <c r="AP828" s="302"/>
      <c r="AQ828" s="302"/>
      <c r="AR828" s="302"/>
      <c r="AS828" s="302"/>
      <c r="AT828" s="302"/>
      <c r="AU828" s="302"/>
      <c r="AV828" s="302"/>
      <c r="AW828" s="302"/>
      <c r="AX828" s="302"/>
      <c r="AY828" s="302"/>
      <c r="AZ828" s="302"/>
      <c r="BA828" s="302"/>
    </row>
    <row r="829">
      <c r="A829" s="328"/>
      <c r="B829" s="328"/>
      <c r="C829" s="328"/>
      <c r="D829" s="51" t="b">
        <v>1</v>
      </c>
      <c r="E829" s="308"/>
      <c r="F829" s="308" t="str">
        <f>IFERROR(__xludf.DUMMYFUNCTION("""COMPUTED_VALUE"""),"permit")</f>
        <v>permit</v>
      </c>
      <c r="G829" s="308" t="str">
        <f>IFERROR(__xludf.DUMMYFUNCTION("""COMPUTED_VALUE"""),"Owner_id")</f>
        <v>Owner_id</v>
      </c>
      <c r="H829" s="308"/>
      <c r="I829" s="317"/>
      <c r="J829" s="317"/>
      <c r="K829" s="317"/>
      <c r="L829" s="308"/>
      <c r="M829" s="308"/>
      <c r="N829" s="308"/>
      <c r="O829" s="308"/>
      <c r="P829" s="308"/>
      <c r="Q829" s="302"/>
      <c r="R829" s="302"/>
      <c r="S829" s="302"/>
      <c r="T829" s="302"/>
      <c r="U829" s="302"/>
      <c r="V829" s="302"/>
      <c r="W829" s="302"/>
      <c r="X829" s="302"/>
      <c r="Y829" s="302"/>
      <c r="Z829" s="302"/>
      <c r="AA829" s="302"/>
      <c r="AB829" s="302"/>
      <c r="AC829" s="302"/>
      <c r="AD829" s="302"/>
      <c r="AE829" s="302"/>
      <c r="AF829" s="302"/>
      <c r="AG829" s="302"/>
      <c r="AH829" s="302"/>
      <c r="AI829" s="329"/>
      <c r="AJ829" s="302"/>
      <c r="AK829" s="302"/>
      <c r="AL829" s="302"/>
      <c r="AM829" s="302"/>
      <c r="AN829" s="302"/>
      <c r="AO829" s="302"/>
      <c r="AP829" s="302"/>
      <c r="AQ829" s="302"/>
      <c r="AR829" s="302"/>
      <c r="AS829" s="302"/>
      <c r="AT829" s="302"/>
      <c r="AU829" s="302"/>
      <c r="AV829" s="302"/>
      <c r="AW829" s="302"/>
      <c r="AX829" s="302"/>
      <c r="AY829" s="302"/>
      <c r="AZ829" s="302"/>
      <c r="BA829" s="302"/>
    </row>
    <row r="830">
      <c r="A830" s="328"/>
      <c r="B830" s="328"/>
      <c r="C830" s="328"/>
      <c r="D830" s="51" t="b">
        <v>1</v>
      </c>
      <c r="E830" s="308"/>
      <c r="F830" s="308" t="str">
        <f>IFERROR(__xludf.DUMMYFUNCTION("""COMPUTED_VALUE"""),"permit")</f>
        <v>permit</v>
      </c>
      <c r="G830" s="308" t="str">
        <f>IFERROR(__xludf.DUMMYFUNCTION("""COMPUTED_VALUE"""),"Owner_id")</f>
        <v>Owner_id</v>
      </c>
      <c r="H830" s="308"/>
      <c r="I830" s="317"/>
      <c r="J830" s="317"/>
      <c r="K830" s="317"/>
      <c r="L830" s="308"/>
      <c r="M830" s="308"/>
      <c r="N830" s="308"/>
      <c r="O830" s="308"/>
      <c r="P830" s="308"/>
      <c r="Q830" s="302"/>
      <c r="R830" s="302"/>
      <c r="S830" s="302"/>
      <c r="T830" s="302"/>
      <c r="U830" s="302"/>
      <c r="V830" s="302"/>
      <c r="W830" s="302"/>
      <c r="X830" s="302"/>
      <c r="Y830" s="302"/>
      <c r="Z830" s="302"/>
      <c r="AA830" s="302"/>
      <c r="AB830" s="302"/>
      <c r="AC830" s="302"/>
      <c r="AD830" s="302"/>
      <c r="AE830" s="302"/>
      <c r="AF830" s="302"/>
      <c r="AG830" s="302"/>
      <c r="AH830" s="302"/>
      <c r="AI830" s="329"/>
      <c r="AJ830" s="302"/>
      <c r="AK830" s="302"/>
      <c r="AL830" s="302"/>
      <c r="AM830" s="302"/>
      <c r="AN830" s="302"/>
      <c r="AO830" s="302"/>
      <c r="AP830" s="302"/>
      <c r="AQ830" s="302"/>
      <c r="AR830" s="302"/>
      <c r="AS830" s="302"/>
      <c r="AT830" s="302"/>
      <c r="AU830" s="302"/>
      <c r="AV830" s="302"/>
      <c r="AW830" s="302"/>
      <c r="AX830" s="302"/>
      <c r="AY830" s="302"/>
      <c r="AZ830" s="302"/>
      <c r="BA830" s="302"/>
    </row>
    <row r="831">
      <c r="A831" s="328"/>
      <c r="B831" s="328"/>
      <c r="C831" s="328"/>
      <c r="D831" s="51" t="b">
        <v>1</v>
      </c>
      <c r="E831" s="308"/>
      <c r="F831" s="308" t="str">
        <f>IFERROR(__xludf.DUMMYFUNCTION("""COMPUTED_VALUE"""),"permit")</f>
        <v>permit</v>
      </c>
      <c r="G831" s="308" t="str">
        <f>IFERROR(__xludf.DUMMYFUNCTION("""COMPUTED_VALUE"""),"Owner_id")</f>
        <v>Owner_id</v>
      </c>
      <c r="H831" s="308"/>
      <c r="I831" s="317"/>
      <c r="J831" s="317"/>
      <c r="K831" s="317"/>
      <c r="L831" s="308"/>
      <c r="M831" s="308"/>
      <c r="N831" s="308"/>
      <c r="O831" s="308"/>
      <c r="P831" s="308"/>
      <c r="Q831" s="302"/>
      <c r="R831" s="302"/>
      <c r="S831" s="302"/>
      <c r="T831" s="302"/>
      <c r="U831" s="302"/>
      <c r="V831" s="302"/>
      <c r="W831" s="302"/>
      <c r="X831" s="302"/>
      <c r="Y831" s="302"/>
      <c r="Z831" s="302"/>
      <c r="AA831" s="302"/>
      <c r="AB831" s="302"/>
      <c r="AC831" s="302"/>
      <c r="AD831" s="302"/>
      <c r="AE831" s="302"/>
      <c r="AF831" s="302"/>
      <c r="AG831" s="302"/>
      <c r="AH831" s="302"/>
      <c r="AI831" s="329"/>
      <c r="AJ831" s="302"/>
      <c r="AK831" s="302"/>
      <c r="AL831" s="302"/>
      <c r="AM831" s="302"/>
      <c r="AN831" s="302"/>
      <c r="AO831" s="302"/>
      <c r="AP831" s="302"/>
      <c r="AQ831" s="302"/>
      <c r="AR831" s="302"/>
      <c r="AS831" s="302"/>
      <c r="AT831" s="302"/>
      <c r="AU831" s="302"/>
      <c r="AV831" s="302"/>
      <c r="AW831" s="302"/>
      <c r="AX831" s="302"/>
      <c r="AY831" s="302"/>
      <c r="AZ831" s="302"/>
      <c r="BA831" s="302"/>
    </row>
    <row r="832">
      <c r="A832" s="328"/>
      <c r="B832" s="328"/>
      <c r="C832" s="328"/>
      <c r="D832" s="51" t="b">
        <v>1</v>
      </c>
      <c r="E832" s="308"/>
      <c r="F832" s="308" t="str">
        <f>IFERROR(__xludf.DUMMYFUNCTION("""COMPUTED_VALUE"""),"permit")</f>
        <v>permit</v>
      </c>
      <c r="G832" s="308" t="str">
        <f>IFERROR(__xludf.DUMMYFUNCTION("""COMPUTED_VALUE"""),"Owner_id")</f>
        <v>Owner_id</v>
      </c>
      <c r="H832" s="308"/>
      <c r="I832" s="317"/>
      <c r="J832" s="317"/>
      <c r="K832" s="317"/>
      <c r="L832" s="308"/>
      <c r="M832" s="308"/>
      <c r="N832" s="308"/>
      <c r="O832" s="308"/>
      <c r="P832" s="308"/>
      <c r="Q832" s="302"/>
      <c r="R832" s="302"/>
      <c r="S832" s="302"/>
      <c r="T832" s="302"/>
      <c r="U832" s="302"/>
      <c r="V832" s="302"/>
      <c r="W832" s="302"/>
      <c r="X832" s="302"/>
      <c r="Y832" s="302"/>
      <c r="Z832" s="302"/>
      <c r="AA832" s="302"/>
      <c r="AB832" s="302"/>
      <c r="AC832" s="302"/>
      <c r="AD832" s="302"/>
      <c r="AE832" s="302"/>
      <c r="AF832" s="302"/>
      <c r="AG832" s="302"/>
      <c r="AH832" s="302"/>
      <c r="AI832" s="329"/>
      <c r="AJ832" s="302"/>
      <c r="AK832" s="302"/>
      <c r="AL832" s="302"/>
      <c r="AM832" s="302"/>
      <c r="AN832" s="302"/>
      <c r="AO832" s="302"/>
      <c r="AP832" s="302"/>
      <c r="AQ832" s="302"/>
      <c r="AR832" s="302"/>
      <c r="AS832" s="302"/>
      <c r="AT832" s="302"/>
      <c r="AU832" s="302"/>
      <c r="AV832" s="302"/>
      <c r="AW832" s="302"/>
      <c r="AX832" s="302"/>
      <c r="AY832" s="302"/>
      <c r="AZ832" s="302"/>
      <c r="BA832" s="302"/>
    </row>
    <row r="833">
      <c r="A833" s="328"/>
      <c r="B833" s="328"/>
      <c r="C833" s="328"/>
      <c r="D833" s="51" t="b">
        <v>1</v>
      </c>
      <c r="E833" s="308"/>
      <c r="F833" s="308" t="str">
        <f>IFERROR(__xludf.DUMMYFUNCTION("""COMPUTED_VALUE"""),"???")</f>
        <v>???</v>
      </c>
      <c r="G833" s="308" t="str">
        <f>IFERROR(__xludf.DUMMYFUNCTION("""COMPUTED_VALUE"""),"???")</f>
        <v>???</v>
      </c>
      <c r="H833" s="308"/>
      <c r="I833" s="317"/>
      <c r="J833" s="317"/>
      <c r="K833" s="317"/>
      <c r="L833" s="308"/>
      <c r="M833" s="308"/>
      <c r="N833" s="308"/>
      <c r="O833" s="308"/>
      <c r="P833" s="308"/>
      <c r="Q833" s="302"/>
      <c r="R833" s="302"/>
      <c r="S833" s="302"/>
      <c r="T833" s="302"/>
      <c r="U833" s="302"/>
      <c r="V833" s="302"/>
      <c r="W833" s="302"/>
      <c r="X833" s="302"/>
      <c r="Y833" s="302"/>
      <c r="Z833" s="302"/>
      <c r="AA833" s="302"/>
      <c r="AB833" s="302"/>
      <c r="AC833" s="302"/>
      <c r="AD833" s="302"/>
      <c r="AE833" s="302"/>
      <c r="AF833" s="302"/>
      <c r="AG833" s="302"/>
      <c r="AH833" s="302"/>
      <c r="AI833" s="329"/>
      <c r="AJ833" s="302"/>
      <c r="AK833" s="302"/>
      <c r="AL833" s="302"/>
      <c r="AM833" s="302"/>
      <c r="AN833" s="302"/>
      <c r="AO833" s="302"/>
      <c r="AP833" s="302"/>
      <c r="AQ833" s="302"/>
      <c r="AR833" s="302"/>
      <c r="AS833" s="302"/>
      <c r="AT833" s="302"/>
      <c r="AU833" s="302"/>
      <c r="AV833" s="302"/>
      <c r="AW833" s="302"/>
      <c r="AX833" s="302"/>
      <c r="AY833" s="302"/>
      <c r="AZ833" s="302"/>
      <c r="BA833" s="302"/>
    </row>
    <row r="834">
      <c r="A834" s="328"/>
      <c r="B834" s="328"/>
      <c r="C834" s="328"/>
      <c r="D834" s="51" t="b">
        <v>1</v>
      </c>
      <c r="E834" s="308"/>
      <c r="F834" s="308" t="str">
        <f>IFERROR(__xludf.DUMMYFUNCTION("""COMPUTED_VALUE"""),"???")</f>
        <v>???</v>
      </c>
      <c r="G834" s="308" t="str">
        <f>IFERROR(__xludf.DUMMYFUNCTION("""COMPUTED_VALUE"""),"???")</f>
        <v>???</v>
      </c>
      <c r="H834" s="308"/>
      <c r="I834" s="317"/>
      <c r="J834" s="317"/>
      <c r="K834" s="317"/>
      <c r="L834" s="308"/>
      <c r="M834" s="308"/>
      <c r="N834" s="308"/>
      <c r="O834" s="308"/>
      <c r="P834" s="308"/>
      <c r="Q834" s="302"/>
      <c r="R834" s="302"/>
      <c r="S834" s="302"/>
      <c r="T834" s="302"/>
      <c r="U834" s="302"/>
      <c r="V834" s="302"/>
      <c r="W834" s="302"/>
      <c r="X834" s="302"/>
      <c r="Y834" s="302"/>
      <c r="Z834" s="302"/>
      <c r="AA834" s="302"/>
      <c r="AB834" s="302"/>
      <c r="AC834" s="302"/>
      <c r="AD834" s="302"/>
      <c r="AE834" s="302"/>
      <c r="AF834" s="302"/>
      <c r="AG834" s="302"/>
      <c r="AH834" s="302"/>
      <c r="AI834" s="329"/>
      <c r="AJ834" s="302"/>
      <c r="AK834" s="302"/>
      <c r="AL834" s="302"/>
      <c r="AM834" s="302"/>
      <c r="AN834" s="302"/>
      <c r="AO834" s="302"/>
      <c r="AP834" s="302"/>
      <c r="AQ834" s="302"/>
      <c r="AR834" s="302"/>
      <c r="AS834" s="302"/>
      <c r="AT834" s="302"/>
      <c r="AU834" s="302"/>
      <c r="AV834" s="302"/>
      <c r="AW834" s="302"/>
      <c r="AX834" s="302"/>
      <c r="AY834" s="302"/>
      <c r="AZ834" s="302"/>
      <c r="BA834" s="302"/>
    </row>
    <row r="835">
      <c r="A835" s="328"/>
      <c r="B835" s="328"/>
      <c r="C835" s="328"/>
      <c r="D835" s="51" t="b">
        <v>1</v>
      </c>
      <c r="E835" s="308"/>
      <c r="F835" s="308" t="str">
        <f>IFERROR(__xludf.DUMMYFUNCTION("""COMPUTED_VALUE"""),"???")</f>
        <v>???</v>
      </c>
      <c r="G835" s="308" t="str">
        <f>IFERROR(__xludf.DUMMYFUNCTION("""COMPUTED_VALUE"""),"???")</f>
        <v>???</v>
      </c>
      <c r="H835" s="308"/>
      <c r="I835" s="317"/>
      <c r="J835" s="317"/>
      <c r="K835" s="317"/>
      <c r="L835" s="308"/>
      <c r="M835" s="308"/>
      <c r="N835" s="308"/>
      <c r="O835" s="308"/>
      <c r="P835" s="308"/>
      <c r="Q835" s="302"/>
      <c r="R835" s="302"/>
      <c r="S835" s="302"/>
      <c r="T835" s="302"/>
      <c r="U835" s="302"/>
      <c r="V835" s="302"/>
      <c r="W835" s="302"/>
      <c r="X835" s="302"/>
      <c r="Y835" s="302"/>
      <c r="Z835" s="302"/>
      <c r="AA835" s="302"/>
      <c r="AB835" s="302"/>
      <c r="AC835" s="302"/>
      <c r="AD835" s="302"/>
      <c r="AE835" s="302"/>
      <c r="AF835" s="302"/>
      <c r="AG835" s="302"/>
      <c r="AH835" s="302"/>
      <c r="AI835" s="329"/>
      <c r="AJ835" s="302"/>
      <c r="AK835" s="302"/>
      <c r="AL835" s="302"/>
      <c r="AM835" s="302"/>
      <c r="AN835" s="302"/>
      <c r="AO835" s="302"/>
      <c r="AP835" s="302"/>
      <c r="AQ835" s="302"/>
      <c r="AR835" s="302"/>
      <c r="AS835" s="302"/>
      <c r="AT835" s="302"/>
      <c r="AU835" s="302"/>
      <c r="AV835" s="302"/>
      <c r="AW835" s="302"/>
      <c r="AX835" s="302"/>
      <c r="AY835" s="302"/>
      <c r="AZ835" s="302"/>
      <c r="BA835" s="302"/>
    </row>
    <row r="836">
      <c r="A836" s="328"/>
      <c r="B836" s="328"/>
      <c r="C836" s="328"/>
      <c r="D836" s="51" t="b">
        <v>1</v>
      </c>
      <c r="E836" s="308"/>
      <c r="F836" s="308" t="str">
        <f>IFERROR(__xludf.DUMMYFUNCTION("""COMPUTED_VALUE"""),"???")</f>
        <v>???</v>
      </c>
      <c r="G836" s="308" t="str">
        <f>IFERROR(__xludf.DUMMYFUNCTION("""COMPUTED_VALUE"""),"???")</f>
        <v>???</v>
      </c>
      <c r="H836" s="308"/>
      <c r="I836" s="317"/>
      <c r="J836" s="317"/>
      <c r="K836" s="317"/>
      <c r="L836" s="308"/>
      <c r="M836" s="308"/>
      <c r="N836" s="308"/>
      <c r="O836" s="308"/>
      <c r="P836" s="308"/>
      <c r="Q836" s="302"/>
      <c r="R836" s="302"/>
      <c r="S836" s="302"/>
      <c r="T836" s="302"/>
      <c r="U836" s="302"/>
      <c r="V836" s="302"/>
      <c r="W836" s="302"/>
      <c r="X836" s="302"/>
      <c r="Y836" s="302"/>
      <c r="Z836" s="302"/>
      <c r="AA836" s="302"/>
      <c r="AB836" s="302"/>
      <c r="AC836" s="302"/>
      <c r="AD836" s="302"/>
      <c r="AE836" s="302"/>
      <c r="AF836" s="302"/>
      <c r="AG836" s="302"/>
      <c r="AH836" s="302"/>
      <c r="AI836" s="329"/>
      <c r="AJ836" s="302"/>
      <c r="AK836" s="302"/>
      <c r="AL836" s="302"/>
      <c r="AM836" s="302"/>
      <c r="AN836" s="302"/>
      <c r="AO836" s="302"/>
      <c r="AP836" s="302"/>
      <c r="AQ836" s="302"/>
      <c r="AR836" s="302"/>
      <c r="AS836" s="302"/>
      <c r="AT836" s="302"/>
      <c r="AU836" s="302"/>
      <c r="AV836" s="302"/>
      <c r="AW836" s="302"/>
      <c r="AX836" s="302"/>
      <c r="AY836" s="302"/>
      <c r="AZ836" s="302"/>
      <c r="BA836" s="302"/>
    </row>
    <row r="837">
      <c r="A837" s="328"/>
      <c r="B837" s="328"/>
      <c r="C837" s="328"/>
      <c r="D837" s="51" t="b">
        <v>1</v>
      </c>
      <c r="E837" s="308"/>
      <c r="F837" s="308" t="str">
        <f>IFERROR(__xludf.DUMMYFUNCTION("""COMPUTED_VALUE"""),"???")</f>
        <v>???</v>
      </c>
      <c r="G837" s="308" t="str">
        <f>IFERROR(__xludf.DUMMYFUNCTION("""COMPUTED_VALUE"""),"???")</f>
        <v>???</v>
      </c>
      <c r="H837" s="308"/>
      <c r="I837" s="317"/>
      <c r="J837" s="317"/>
      <c r="K837" s="317"/>
      <c r="L837" s="308"/>
      <c r="M837" s="308"/>
      <c r="N837" s="308"/>
      <c r="O837" s="308"/>
      <c r="P837" s="308"/>
      <c r="Q837" s="302"/>
      <c r="R837" s="302"/>
      <c r="S837" s="302"/>
      <c r="T837" s="302"/>
      <c r="U837" s="302"/>
      <c r="V837" s="302"/>
      <c r="W837" s="302"/>
      <c r="X837" s="302"/>
      <c r="Y837" s="302"/>
      <c r="Z837" s="302"/>
      <c r="AA837" s="302"/>
      <c r="AB837" s="302"/>
      <c r="AC837" s="302"/>
      <c r="AD837" s="302"/>
      <c r="AE837" s="302"/>
      <c r="AF837" s="302"/>
      <c r="AG837" s="302"/>
      <c r="AH837" s="302"/>
      <c r="AI837" s="329"/>
      <c r="AJ837" s="302"/>
      <c r="AK837" s="302"/>
      <c r="AL837" s="302"/>
      <c r="AM837" s="302"/>
      <c r="AN837" s="302"/>
      <c r="AO837" s="302"/>
      <c r="AP837" s="302"/>
      <c r="AQ837" s="302"/>
      <c r="AR837" s="302"/>
      <c r="AS837" s="302"/>
      <c r="AT837" s="302"/>
      <c r="AU837" s="302"/>
      <c r="AV837" s="302"/>
      <c r="AW837" s="302"/>
      <c r="AX837" s="302"/>
      <c r="AY837" s="302"/>
      <c r="AZ837" s="302"/>
      <c r="BA837" s="302"/>
    </row>
    <row r="838">
      <c r="A838" s="328"/>
      <c r="B838" s="328"/>
      <c r="C838" s="328"/>
      <c r="D838" s="51" t="b">
        <v>1</v>
      </c>
      <c r="E838" s="308"/>
      <c r="F838" s="308" t="str">
        <f>IFERROR(__xludf.DUMMYFUNCTION("""COMPUTED_VALUE"""),"???")</f>
        <v>???</v>
      </c>
      <c r="G838" s="308" t="str">
        <f>IFERROR(__xludf.DUMMYFUNCTION("""COMPUTED_VALUE"""),"???")</f>
        <v>???</v>
      </c>
      <c r="H838" s="308"/>
      <c r="I838" s="317"/>
      <c r="J838" s="317"/>
      <c r="K838" s="317"/>
      <c r="L838" s="308"/>
      <c r="M838" s="308"/>
      <c r="N838" s="308"/>
      <c r="O838" s="308"/>
      <c r="P838" s="308"/>
      <c r="Q838" s="302"/>
      <c r="R838" s="302"/>
      <c r="S838" s="302"/>
      <c r="T838" s="302"/>
      <c r="U838" s="302"/>
      <c r="V838" s="302"/>
      <c r="W838" s="302"/>
      <c r="X838" s="302"/>
      <c r="Y838" s="302"/>
      <c r="Z838" s="302"/>
      <c r="AA838" s="302"/>
      <c r="AB838" s="302"/>
      <c r="AC838" s="302"/>
      <c r="AD838" s="302"/>
      <c r="AE838" s="302"/>
      <c r="AF838" s="302"/>
      <c r="AG838" s="302"/>
      <c r="AH838" s="302"/>
      <c r="AI838" s="329"/>
      <c r="AJ838" s="302"/>
      <c r="AK838" s="302"/>
      <c r="AL838" s="302"/>
      <c r="AM838" s="302"/>
      <c r="AN838" s="302"/>
      <c r="AO838" s="302"/>
      <c r="AP838" s="302"/>
      <c r="AQ838" s="302"/>
      <c r="AR838" s="302"/>
      <c r="AS838" s="302"/>
      <c r="AT838" s="302"/>
      <c r="AU838" s="302"/>
      <c r="AV838" s="302"/>
      <c r="AW838" s="302"/>
      <c r="AX838" s="302"/>
      <c r="AY838" s="302"/>
      <c r="AZ838" s="302"/>
      <c r="BA838" s="302"/>
    </row>
    <row r="839">
      <c r="A839" s="328"/>
      <c r="B839" s="328"/>
      <c r="C839" s="328"/>
      <c r="D839" s="51" t="b">
        <v>1</v>
      </c>
      <c r="E839" s="308"/>
      <c r="F839" s="308" t="str">
        <f>IFERROR(__xludf.DUMMYFUNCTION("""COMPUTED_VALUE"""),"permit")</f>
        <v>permit</v>
      </c>
      <c r="G839" s="308" t="str">
        <f>IFERROR(__xludf.DUMMYFUNCTION("""COMPUTED_VALUE"""),"Occupant_id")</f>
        <v>Occupant_id</v>
      </c>
      <c r="H839" s="308"/>
      <c r="I839" s="317"/>
      <c r="J839" s="317"/>
      <c r="K839" s="317"/>
      <c r="L839" s="308"/>
      <c r="M839" s="308"/>
      <c r="N839" s="308"/>
      <c r="O839" s="308"/>
      <c r="P839" s="308"/>
      <c r="Q839" s="302"/>
      <c r="R839" s="302"/>
      <c r="S839" s="302"/>
      <c r="T839" s="302"/>
      <c r="U839" s="302"/>
      <c r="V839" s="302"/>
      <c r="W839" s="302"/>
      <c r="X839" s="302"/>
      <c r="Y839" s="302"/>
      <c r="Z839" s="302"/>
      <c r="AA839" s="302"/>
      <c r="AB839" s="302"/>
      <c r="AC839" s="302"/>
      <c r="AD839" s="302"/>
      <c r="AE839" s="302"/>
      <c r="AF839" s="302"/>
      <c r="AG839" s="302"/>
      <c r="AH839" s="302"/>
      <c r="AI839" s="329"/>
      <c r="AJ839" s="302"/>
      <c r="AK839" s="302"/>
      <c r="AL839" s="302"/>
      <c r="AM839" s="302"/>
      <c r="AN839" s="302"/>
      <c r="AO839" s="302"/>
      <c r="AP839" s="302"/>
      <c r="AQ839" s="302"/>
      <c r="AR839" s="302"/>
      <c r="AS839" s="302"/>
      <c r="AT839" s="302"/>
      <c r="AU839" s="302"/>
      <c r="AV839" s="302"/>
      <c r="AW839" s="302"/>
      <c r="AX839" s="302"/>
      <c r="AY839" s="302"/>
      <c r="AZ839" s="302"/>
      <c r="BA839" s="302"/>
    </row>
    <row r="840">
      <c r="A840" s="328"/>
      <c r="B840" s="328"/>
      <c r="C840" s="328"/>
      <c r="D840" s="51" t="b">
        <v>1</v>
      </c>
      <c r="E840" s="308"/>
      <c r="F840" s="308" t="str">
        <f>IFERROR(__xludf.DUMMYFUNCTION("""COMPUTED_VALUE"""),"permit")</f>
        <v>permit</v>
      </c>
      <c r="G840" s="308" t="str">
        <f>IFERROR(__xludf.DUMMYFUNCTION("""COMPUTED_VALUE"""),"Occupant_id")</f>
        <v>Occupant_id</v>
      </c>
      <c r="H840" s="308"/>
      <c r="I840" s="317"/>
      <c r="J840" s="317"/>
      <c r="K840" s="317"/>
      <c r="L840" s="308"/>
      <c r="M840" s="308"/>
      <c r="N840" s="308"/>
      <c r="O840" s="308"/>
      <c r="P840" s="308"/>
      <c r="Q840" s="302"/>
      <c r="R840" s="302"/>
      <c r="S840" s="302"/>
      <c r="T840" s="302"/>
      <c r="U840" s="302"/>
      <c r="V840" s="302"/>
      <c r="W840" s="302"/>
      <c r="X840" s="302"/>
      <c r="Y840" s="302"/>
      <c r="Z840" s="302"/>
      <c r="AA840" s="302"/>
      <c r="AB840" s="302"/>
      <c r="AC840" s="302"/>
      <c r="AD840" s="302"/>
      <c r="AE840" s="302"/>
      <c r="AF840" s="302"/>
      <c r="AG840" s="302"/>
      <c r="AH840" s="302"/>
      <c r="AI840" s="329"/>
      <c r="AJ840" s="302"/>
      <c r="AK840" s="302"/>
      <c r="AL840" s="302"/>
      <c r="AM840" s="302"/>
      <c r="AN840" s="302"/>
      <c r="AO840" s="302"/>
      <c r="AP840" s="302"/>
      <c r="AQ840" s="302"/>
      <c r="AR840" s="302"/>
      <c r="AS840" s="302"/>
      <c r="AT840" s="302"/>
      <c r="AU840" s="302"/>
      <c r="AV840" s="302"/>
      <c r="AW840" s="302"/>
      <c r="AX840" s="302"/>
      <c r="AY840" s="302"/>
      <c r="AZ840" s="302"/>
      <c r="BA840" s="302"/>
    </row>
    <row r="841">
      <c r="A841" s="328"/>
      <c r="B841" s="328"/>
      <c r="C841" s="328"/>
      <c r="D841" s="51" t="b">
        <v>1</v>
      </c>
      <c r="E841" s="308"/>
      <c r="F841" s="308" t="str">
        <f>IFERROR(__xludf.DUMMYFUNCTION("""COMPUTED_VALUE"""),"permit")</f>
        <v>permit</v>
      </c>
      <c r="G841" s="308" t="str">
        <f>IFERROR(__xludf.DUMMYFUNCTION("""COMPUTED_VALUE"""),"Occupant_id")</f>
        <v>Occupant_id</v>
      </c>
      <c r="H841" s="308"/>
      <c r="I841" s="317"/>
      <c r="J841" s="317"/>
      <c r="K841" s="317"/>
      <c r="L841" s="308"/>
      <c r="M841" s="308"/>
      <c r="N841" s="308"/>
      <c r="O841" s="308"/>
      <c r="P841" s="308"/>
      <c r="Q841" s="302"/>
      <c r="R841" s="302"/>
      <c r="S841" s="302"/>
      <c r="T841" s="302"/>
      <c r="U841" s="302"/>
      <c r="V841" s="302"/>
      <c r="W841" s="302"/>
      <c r="X841" s="302"/>
      <c r="Y841" s="302"/>
      <c r="Z841" s="302"/>
      <c r="AA841" s="302"/>
      <c r="AB841" s="302"/>
      <c r="AC841" s="302"/>
      <c r="AD841" s="302"/>
      <c r="AE841" s="302"/>
      <c r="AF841" s="302"/>
      <c r="AG841" s="302"/>
      <c r="AH841" s="302"/>
      <c r="AI841" s="329"/>
      <c r="AJ841" s="302"/>
      <c r="AK841" s="302"/>
      <c r="AL841" s="302"/>
      <c r="AM841" s="302"/>
      <c r="AN841" s="302"/>
      <c r="AO841" s="302"/>
      <c r="AP841" s="302"/>
      <c r="AQ841" s="302"/>
      <c r="AR841" s="302"/>
      <c r="AS841" s="302"/>
      <c r="AT841" s="302"/>
      <c r="AU841" s="302"/>
      <c r="AV841" s="302"/>
      <c r="AW841" s="302"/>
      <c r="AX841" s="302"/>
      <c r="AY841" s="302"/>
      <c r="AZ841" s="302"/>
      <c r="BA841" s="302"/>
    </row>
    <row r="842">
      <c r="A842" s="328"/>
      <c r="B842" s="328"/>
      <c r="C842" s="328"/>
      <c r="D842" s="51" t="b">
        <v>1</v>
      </c>
      <c r="E842" s="308"/>
      <c r="F842" s="308" t="str">
        <f>IFERROR(__xludf.DUMMYFUNCTION("""COMPUTED_VALUE"""),"permit")</f>
        <v>permit</v>
      </c>
      <c r="G842" s="308" t="str">
        <f>IFERROR(__xludf.DUMMYFUNCTION("""COMPUTED_VALUE"""),"Occupant_id")</f>
        <v>Occupant_id</v>
      </c>
      <c r="H842" s="308"/>
      <c r="I842" s="317"/>
      <c r="J842" s="317"/>
      <c r="K842" s="317"/>
      <c r="L842" s="308"/>
      <c r="M842" s="308"/>
      <c r="N842" s="308"/>
      <c r="O842" s="308"/>
      <c r="P842" s="308"/>
      <c r="Q842" s="302"/>
      <c r="R842" s="302"/>
      <c r="S842" s="302"/>
      <c r="T842" s="302"/>
      <c r="U842" s="302"/>
      <c r="V842" s="302"/>
      <c r="W842" s="302"/>
      <c r="X842" s="302"/>
      <c r="Y842" s="302"/>
      <c r="Z842" s="302"/>
      <c r="AA842" s="302"/>
      <c r="AB842" s="302"/>
      <c r="AC842" s="302"/>
      <c r="AD842" s="302"/>
      <c r="AE842" s="302"/>
      <c r="AF842" s="302"/>
      <c r="AG842" s="302"/>
      <c r="AH842" s="302"/>
      <c r="AI842" s="329"/>
      <c r="AJ842" s="302"/>
      <c r="AK842" s="302"/>
      <c r="AL842" s="302"/>
      <c r="AM842" s="302"/>
      <c r="AN842" s="302"/>
      <c r="AO842" s="302"/>
      <c r="AP842" s="302"/>
      <c r="AQ842" s="302"/>
      <c r="AR842" s="302"/>
      <c r="AS842" s="302"/>
      <c r="AT842" s="302"/>
      <c r="AU842" s="302"/>
      <c r="AV842" s="302"/>
      <c r="AW842" s="302"/>
      <c r="AX842" s="302"/>
      <c r="AY842" s="302"/>
      <c r="AZ842" s="302"/>
      <c r="BA842" s="302"/>
    </row>
    <row r="843">
      <c r="A843" s="328"/>
      <c r="B843" s="328"/>
      <c r="C843" s="328"/>
      <c r="D843" s="51" t="b">
        <v>1</v>
      </c>
      <c r="E843" s="308"/>
      <c r="F843" s="308" t="str">
        <f>IFERROR(__xludf.DUMMYFUNCTION("""COMPUTED_VALUE"""),"permit")</f>
        <v>permit</v>
      </c>
      <c r="G843" s="308" t="str">
        <f>IFERROR(__xludf.DUMMYFUNCTION("""COMPUTED_VALUE"""),"Occupant_id")</f>
        <v>Occupant_id</v>
      </c>
      <c r="H843" s="308"/>
      <c r="I843" s="317"/>
      <c r="J843" s="317"/>
      <c r="K843" s="317"/>
      <c r="L843" s="308"/>
      <c r="M843" s="308"/>
      <c r="N843" s="308"/>
      <c r="O843" s="308"/>
      <c r="P843" s="308"/>
      <c r="Q843" s="302"/>
      <c r="R843" s="302"/>
      <c r="S843" s="302"/>
      <c r="T843" s="302"/>
      <c r="U843" s="302"/>
      <c r="V843" s="302"/>
      <c r="W843" s="302"/>
      <c r="X843" s="302"/>
      <c r="Y843" s="302"/>
      <c r="Z843" s="302"/>
      <c r="AA843" s="302"/>
      <c r="AB843" s="302"/>
      <c r="AC843" s="302"/>
      <c r="AD843" s="302"/>
      <c r="AE843" s="302"/>
      <c r="AF843" s="302"/>
      <c r="AG843" s="302"/>
      <c r="AH843" s="302"/>
      <c r="AI843" s="329"/>
      <c r="AJ843" s="302"/>
      <c r="AK843" s="302"/>
      <c r="AL843" s="302"/>
      <c r="AM843" s="302"/>
      <c r="AN843" s="302"/>
      <c r="AO843" s="302"/>
      <c r="AP843" s="302"/>
      <c r="AQ843" s="302"/>
      <c r="AR843" s="302"/>
      <c r="AS843" s="302"/>
      <c r="AT843" s="302"/>
      <c r="AU843" s="302"/>
      <c r="AV843" s="302"/>
      <c r="AW843" s="302"/>
      <c r="AX843" s="302"/>
      <c r="AY843" s="302"/>
      <c r="AZ843" s="302"/>
      <c r="BA843" s="302"/>
    </row>
    <row r="844">
      <c r="A844" s="328"/>
      <c r="B844" s="328"/>
      <c r="C844" s="328"/>
      <c r="D844" s="51" t="b">
        <v>1</v>
      </c>
      <c r="E844" s="308"/>
      <c r="F844" s="308" t="str">
        <f>IFERROR(__xludf.DUMMYFUNCTION("""COMPUTED_VALUE"""),"permit")</f>
        <v>permit</v>
      </c>
      <c r="G844" s="308" t="str">
        <f>IFERROR(__xludf.DUMMYFUNCTION("""COMPUTED_VALUE"""),"Occupant_id")</f>
        <v>Occupant_id</v>
      </c>
      <c r="H844" s="308"/>
      <c r="I844" s="317"/>
      <c r="J844" s="317"/>
      <c r="K844" s="317"/>
      <c r="L844" s="308"/>
      <c r="M844" s="308"/>
      <c r="N844" s="308"/>
      <c r="O844" s="308"/>
      <c r="P844" s="308"/>
      <c r="Q844" s="302"/>
      <c r="R844" s="302"/>
      <c r="S844" s="302"/>
      <c r="T844" s="302"/>
      <c r="U844" s="302"/>
      <c r="V844" s="302"/>
      <c r="W844" s="302"/>
      <c r="X844" s="302"/>
      <c r="Y844" s="302"/>
      <c r="Z844" s="302"/>
      <c r="AA844" s="302"/>
      <c r="AB844" s="302"/>
      <c r="AC844" s="302"/>
      <c r="AD844" s="302"/>
      <c r="AE844" s="302"/>
      <c r="AF844" s="302"/>
      <c r="AG844" s="302"/>
      <c r="AH844" s="302"/>
      <c r="AI844" s="329"/>
      <c r="AJ844" s="302"/>
      <c r="AK844" s="302"/>
      <c r="AL844" s="302"/>
      <c r="AM844" s="302"/>
      <c r="AN844" s="302"/>
      <c r="AO844" s="302"/>
      <c r="AP844" s="302"/>
      <c r="AQ844" s="302"/>
      <c r="AR844" s="302"/>
      <c r="AS844" s="302"/>
      <c r="AT844" s="302"/>
      <c r="AU844" s="302"/>
      <c r="AV844" s="302"/>
      <c r="AW844" s="302"/>
      <c r="AX844" s="302"/>
      <c r="AY844" s="302"/>
      <c r="AZ844" s="302"/>
      <c r="BA844" s="302"/>
    </row>
    <row r="845">
      <c r="A845" s="328"/>
      <c r="B845" s="328"/>
      <c r="C845" s="328"/>
      <c r="D845" s="51" t="b">
        <v>1</v>
      </c>
      <c r="E845" s="308"/>
      <c r="F845" s="308" t="str">
        <f>IFERROR(__xludf.DUMMYFUNCTION("""COMPUTED_VALUE"""),"permit")</f>
        <v>permit</v>
      </c>
      <c r="G845" s="308" t="str">
        <f>IFERROR(__xludf.DUMMYFUNCTION("""COMPUTED_VALUE"""),"Contractor_id")</f>
        <v>Contractor_id</v>
      </c>
      <c r="H845" s="308"/>
      <c r="I845" s="317"/>
      <c r="J845" s="317"/>
      <c r="K845" s="317"/>
      <c r="L845" s="308"/>
      <c r="M845" s="308"/>
      <c r="N845" s="308"/>
      <c r="O845" s="308"/>
      <c r="P845" s="308"/>
      <c r="Q845" s="302"/>
      <c r="R845" s="302"/>
      <c r="S845" s="302"/>
      <c r="T845" s="302"/>
      <c r="U845" s="302"/>
      <c r="V845" s="302"/>
      <c r="W845" s="302"/>
      <c r="X845" s="302"/>
      <c r="Y845" s="302"/>
      <c r="Z845" s="302"/>
      <c r="AA845" s="302"/>
      <c r="AB845" s="302"/>
      <c r="AC845" s="302"/>
      <c r="AD845" s="302"/>
      <c r="AE845" s="302"/>
      <c r="AF845" s="302"/>
      <c r="AG845" s="302"/>
      <c r="AH845" s="302"/>
      <c r="AI845" s="329"/>
      <c r="AJ845" s="302"/>
      <c r="AK845" s="302"/>
      <c r="AL845" s="302"/>
      <c r="AM845" s="302"/>
      <c r="AN845" s="302"/>
      <c r="AO845" s="302"/>
      <c r="AP845" s="302"/>
      <c r="AQ845" s="302"/>
      <c r="AR845" s="302"/>
      <c r="AS845" s="302"/>
      <c r="AT845" s="302"/>
      <c r="AU845" s="302"/>
      <c r="AV845" s="302"/>
      <c r="AW845" s="302"/>
      <c r="AX845" s="302"/>
      <c r="AY845" s="302"/>
      <c r="AZ845" s="302"/>
      <c r="BA845" s="302"/>
    </row>
    <row r="846">
      <c r="A846" s="328"/>
      <c r="B846" s="328"/>
      <c r="C846" s="328"/>
      <c r="D846" s="51" t="b">
        <v>1</v>
      </c>
      <c r="E846" s="308"/>
      <c r="F846" s="308" t="str">
        <f>IFERROR(__xludf.DUMMYFUNCTION("""COMPUTED_VALUE"""),"**field missing**")</f>
        <v>**field missing**</v>
      </c>
      <c r="G846" s="308" t="str">
        <f>IFERROR(__xludf.DUMMYFUNCTION("""COMPUTED_VALUE"""),"**FIELD MISSING**")</f>
        <v>**FIELD MISSING**</v>
      </c>
      <c r="H846" s="308"/>
      <c r="I846" s="317"/>
      <c r="J846" s="317"/>
      <c r="K846" s="317"/>
      <c r="L846" s="308"/>
      <c r="M846" s="308"/>
      <c r="N846" s="308"/>
      <c r="O846" s="308"/>
      <c r="P846" s="308"/>
      <c r="Q846" s="302"/>
      <c r="R846" s="302"/>
      <c r="S846" s="302"/>
      <c r="T846" s="302"/>
      <c r="U846" s="302"/>
      <c r="V846" s="302"/>
      <c r="W846" s="302"/>
      <c r="X846" s="302"/>
      <c r="Y846" s="302"/>
      <c r="Z846" s="302"/>
      <c r="AA846" s="302"/>
      <c r="AB846" s="302"/>
      <c r="AC846" s="302"/>
      <c r="AD846" s="302"/>
      <c r="AE846" s="302"/>
      <c r="AF846" s="302"/>
      <c r="AG846" s="302"/>
      <c r="AH846" s="302"/>
      <c r="AI846" s="329"/>
      <c r="AJ846" s="302"/>
      <c r="AK846" s="302"/>
      <c r="AL846" s="302"/>
      <c r="AM846" s="302"/>
      <c r="AN846" s="302"/>
      <c r="AO846" s="302"/>
      <c r="AP846" s="302"/>
      <c r="AQ846" s="302"/>
      <c r="AR846" s="302"/>
      <c r="AS846" s="302"/>
      <c r="AT846" s="302"/>
      <c r="AU846" s="302"/>
      <c r="AV846" s="302"/>
      <c r="AW846" s="302"/>
      <c r="AX846" s="302"/>
      <c r="AY846" s="302"/>
      <c r="AZ846" s="302"/>
      <c r="BA846" s="302"/>
    </row>
    <row r="847">
      <c r="A847" s="328"/>
      <c r="B847" s="328"/>
      <c r="C847" s="328"/>
      <c r="D847" s="51" t="b">
        <v>1</v>
      </c>
      <c r="E847" s="308"/>
      <c r="F847" s="308" t="str">
        <f>IFERROR(__xludf.DUMMYFUNCTION("""COMPUTED_VALUE"""),"permit")</f>
        <v>permit</v>
      </c>
      <c r="G847" s="308" t="str">
        <f>IFERROR(__xludf.DUMMYFUNCTION("""COMPUTED_VALUE"""),"Contractor_id")</f>
        <v>Contractor_id</v>
      </c>
      <c r="H847" s="308"/>
      <c r="I847" s="317"/>
      <c r="J847" s="317"/>
      <c r="K847" s="317"/>
      <c r="L847" s="308"/>
      <c r="M847" s="308"/>
      <c r="N847" s="308"/>
      <c r="O847" s="308"/>
      <c r="P847" s="308"/>
      <c r="Q847" s="302"/>
      <c r="R847" s="302"/>
      <c r="S847" s="302"/>
      <c r="T847" s="302"/>
      <c r="U847" s="302"/>
      <c r="V847" s="302"/>
      <c r="W847" s="302"/>
      <c r="X847" s="302"/>
      <c r="Y847" s="302"/>
      <c r="Z847" s="302"/>
      <c r="AA847" s="302"/>
      <c r="AB847" s="302"/>
      <c r="AC847" s="302"/>
      <c r="AD847" s="302"/>
      <c r="AE847" s="302"/>
      <c r="AF847" s="302"/>
      <c r="AG847" s="302"/>
      <c r="AH847" s="302"/>
      <c r="AI847" s="329"/>
      <c r="AJ847" s="302"/>
      <c r="AK847" s="302"/>
      <c r="AL847" s="302"/>
      <c r="AM847" s="302"/>
      <c r="AN847" s="302"/>
      <c r="AO847" s="302"/>
      <c r="AP847" s="302"/>
      <c r="AQ847" s="302"/>
      <c r="AR847" s="302"/>
      <c r="AS847" s="302"/>
      <c r="AT847" s="302"/>
      <c r="AU847" s="302"/>
      <c r="AV847" s="302"/>
      <c r="AW847" s="302"/>
      <c r="AX847" s="302"/>
      <c r="AY847" s="302"/>
      <c r="AZ847" s="302"/>
      <c r="BA847" s="302"/>
    </row>
    <row r="848">
      <c r="A848" s="328"/>
      <c r="B848" s="328"/>
      <c r="C848" s="328"/>
      <c r="D848" s="51" t="b">
        <v>1</v>
      </c>
      <c r="E848" s="308"/>
      <c r="F848" s="308" t="str">
        <f>IFERROR(__xludf.DUMMYFUNCTION("""COMPUTED_VALUE"""),"permit")</f>
        <v>permit</v>
      </c>
      <c r="G848" s="308" t="str">
        <f>IFERROR(__xludf.DUMMYFUNCTION("""COMPUTED_VALUE"""),"Contractor_id")</f>
        <v>Contractor_id</v>
      </c>
      <c r="H848" s="308"/>
      <c r="I848" s="317"/>
      <c r="J848" s="317"/>
      <c r="K848" s="317"/>
      <c r="L848" s="308"/>
      <c r="M848" s="308"/>
      <c r="N848" s="308"/>
      <c r="O848" s="308"/>
      <c r="P848" s="308"/>
      <c r="Q848" s="302"/>
      <c r="R848" s="302"/>
      <c r="S848" s="302"/>
      <c r="T848" s="302"/>
      <c r="U848" s="302"/>
      <c r="V848" s="302"/>
      <c r="W848" s="302"/>
      <c r="X848" s="302"/>
      <c r="Y848" s="302"/>
      <c r="Z848" s="302"/>
      <c r="AA848" s="302"/>
      <c r="AB848" s="302"/>
      <c r="AC848" s="302"/>
      <c r="AD848" s="302"/>
      <c r="AE848" s="302"/>
      <c r="AF848" s="302"/>
      <c r="AG848" s="302"/>
      <c r="AH848" s="302"/>
      <c r="AI848" s="329"/>
      <c r="AJ848" s="302"/>
      <c r="AK848" s="302"/>
      <c r="AL848" s="302"/>
      <c r="AM848" s="302"/>
      <c r="AN848" s="302"/>
      <c r="AO848" s="302"/>
      <c r="AP848" s="302"/>
      <c r="AQ848" s="302"/>
      <c r="AR848" s="302"/>
      <c r="AS848" s="302"/>
      <c r="AT848" s="302"/>
      <c r="AU848" s="302"/>
      <c r="AV848" s="302"/>
      <c r="AW848" s="302"/>
      <c r="AX848" s="302"/>
      <c r="AY848" s="302"/>
      <c r="AZ848" s="302"/>
      <c r="BA848" s="302"/>
    </row>
    <row r="849">
      <c r="A849" s="328"/>
      <c r="B849" s="328"/>
      <c r="C849" s="328"/>
      <c r="D849" s="51" t="b">
        <v>1</v>
      </c>
      <c r="E849" s="308"/>
      <c r="F849" s="308" t="str">
        <f>IFERROR(__xludf.DUMMYFUNCTION("""COMPUTED_VALUE"""),"permit")</f>
        <v>permit</v>
      </c>
      <c r="G849" s="308" t="str">
        <f>IFERROR(__xludf.DUMMYFUNCTION("""COMPUTED_VALUE"""),"Contractor_id")</f>
        <v>Contractor_id</v>
      </c>
      <c r="H849" s="308"/>
      <c r="I849" s="317"/>
      <c r="J849" s="317"/>
      <c r="K849" s="317"/>
      <c r="L849" s="308"/>
      <c r="M849" s="308"/>
      <c r="N849" s="308"/>
      <c r="O849" s="308"/>
      <c r="P849" s="308"/>
      <c r="Q849" s="302"/>
      <c r="R849" s="302"/>
      <c r="S849" s="302"/>
      <c r="T849" s="302"/>
      <c r="U849" s="302"/>
      <c r="V849" s="302"/>
      <c r="W849" s="302"/>
      <c r="X849" s="302"/>
      <c r="Y849" s="302"/>
      <c r="Z849" s="302"/>
      <c r="AA849" s="302"/>
      <c r="AB849" s="302"/>
      <c r="AC849" s="302"/>
      <c r="AD849" s="302"/>
      <c r="AE849" s="302"/>
      <c r="AF849" s="302"/>
      <c r="AG849" s="302"/>
      <c r="AH849" s="302"/>
      <c r="AI849" s="329"/>
      <c r="AJ849" s="302"/>
      <c r="AK849" s="302"/>
      <c r="AL849" s="302"/>
      <c r="AM849" s="302"/>
      <c r="AN849" s="302"/>
      <c r="AO849" s="302"/>
      <c r="AP849" s="302"/>
      <c r="AQ849" s="302"/>
      <c r="AR849" s="302"/>
      <c r="AS849" s="302"/>
      <c r="AT849" s="302"/>
      <c r="AU849" s="302"/>
      <c r="AV849" s="302"/>
      <c r="AW849" s="302"/>
      <c r="AX849" s="302"/>
      <c r="AY849" s="302"/>
      <c r="AZ849" s="302"/>
      <c r="BA849" s="302"/>
    </row>
    <row r="850">
      <c r="A850" s="328"/>
      <c r="B850" s="328"/>
      <c r="C850" s="328"/>
      <c r="D850" s="51" t="b">
        <v>1</v>
      </c>
      <c r="E850" s="308"/>
      <c r="F850" s="308" t="str">
        <f>IFERROR(__xludf.DUMMYFUNCTION("""COMPUTED_VALUE"""),"permit")</f>
        <v>permit</v>
      </c>
      <c r="G850" s="308" t="str">
        <f>IFERROR(__xludf.DUMMYFUNCTION("""COMPUTED_VALUE"""),"Contractor_id")</f>
        <v>Contractor_id</v>
      </c>
      <c r="H850" s="308"/>
      <c r="I850" s="317"/>
      <c r="J850" s="317"/>
      <c r="K850" s="317"/>
      <c r="L850" s="308"/>
      <c r="M850" s="308"/>
      <c r="N850" s="308"/>
      <c r="O850" s="308"/>
      <c r="P850" s="308"/>
      <c r="Q850" s="302"/>
      <c r="R850" s="302"/>
      <c r="S850" s="302"/>
      <c r="T850" s="302"/>
      <c r="U850" s="302"/>
      <c r="V850" s="302"/>
      <c r="W850" s="302"/>
      <c r="X850" s="302"/>
      <c r="Y850" s="302"/>
      <c r="Z850" s="302"/>
      <c r="AA850" s="302"/>
      <c r="AB850" s="302"/>
      <c r="AC850" s="302"/>
      <c r="AD850" s="302"/>
      <c r="AE850" s="302"/>
      <c r="AF850" s="302"/>
      <c r="AG850" s="302"/>
      <c r="AH850" s="302"/>
      <c r="AI850" s="329"/>
      <c r="AJ850" s="302"/>
      <c r="AK850" s="302"/>
      <c r="AL850" s="302"/>
      <c r="AM850" s="302"/>
      <c r="AN850" s="302"/>
      <c r="AO850" s="302"/>
      <c r="AP850" s="302"/>
      <c r="AQ850" s="302"/>
      <c r="AR850" s="302"/>
      <c r="AS850" s="302"/>
      <c r="AT850" s="302"/>
      <c r="AU850" s="302"/>
      <c r="AV850" s="302"/>
      <c r="AW850" s="302"/>
      <c r="AX850" s="302"/>
      <c r="AY850" s="302"/>
      <c r="AZ850" s="302"/>
      <c r="BA850" s="302"/>
    </row>
    <row r="851">
      <c r="A851" s="328"/>
      <c r="B851" s="328"/>
      <c r="C851" s="328"/>
      <c r="D851" s="51" t="b">
        <v>1</v>
      </c>
      <c r="E851" s="308"/>
      <c r="F851" s="308" t="str">
        <f>IFERROR(__xludf.DUMMYFUNCTION("""COMPUTED_VALUE"""),"permit")</f>
        <v>permit</v>
      </c>
      <c r="G851" s="308" t="str">
        <f>IFERROR(__xludf.DUMMYFUNCTION("""COMPUTED_VALUE"""),"Contractor_id")</f>
        <v>Contractor_id</v>
      </c>
      <c r="H851" s="308"/>
      <c r="I851" s="317"/>
      <c r="J851" s="317"/>
      <c r="K851" s="317"/>
      <c r="L851" s="308"/>
      <c r="M851" s="308"/>
      <c r="N851" s="308"/>
      <c r="O851" s="308"/>
      <c r="P851" s="308"/>
      <c r="Q851" s="302"/>
      <c r="R851" s="302"/>
      <c r="S851" s="302"/>
      <c r="T851" s="302"/>
      <c r="U851" s="302"/>
      <c r="V851" s="302"/>
      <c r="W851" s="302"/>
      <c r="X851" s="302"/>
      <c r="Y851" s="302"/>
      <c r="Z851" s="302"/>
      <c r="AA851" s="302"/>
      <c r="AB851" s="302"/>
      <c r="AC851" s="302"/>
      <c r="AD851" s="302"/>
      <c r="AE851" s="302"/>
      <c r="AF851" s="302"/>
      <c r="AG851" s="302"/>
      <c r="AH851" s="302"/>
      <c r="AI851" s="329"/>
      <c r="AJ851" s="302"/>
      <c r="AK851" s="302"/>
      <c r="AL851" s="302"/>
      <c r="AM851" s="302"/>
      <c r="AN851" s="302"/>
      <c r="AO851" s="302"/>
      <c r="AP851" s="302"/>
      <c r="AQ851" s="302"/>
      <c r="AR851" s="302"/>
      <c r="AS851" s="302"/>
      <c r="AT851" s="302"/>
      <c r="AU851" s="302"/>
      <c r="AV851" s="302"/>
      <c r="AW851" s="302"/>
      <c r="AX851" s="302"/>
      <c r="AY851" s="302"/>
      <c r="AZ851" s="302"/>
      <c r="BA851" s="302"/>
    </row>
    <row r="852">
      <c r="A852" s="328"/>
      <c r="B852" s="328"/>
      <c r="C852" s="328"/>
      <c r="D852" s="51" t="b">
        <v>1</v>
      </c>
      <c r="E852" s="308"/>
      <c r="F852" s="308" t="str">
        <f>IFERROR(__xludf.DUMMYFUNCTION("""COMPUTED_VALUE"""),"permit")</f>
        <v>permit</v>
      </c>
      <c r="G852" s="308" t="str">
        <f>IFERROR(__xludf.DUMMYFUNCTION("""COMPUTED_VALUE"""),"Contractor_id")</f>
        <v>Contractor_id</v>
      </c>
      <c r="H852" s="308"/>
      <c r="I852" s="317"/>
      <c r="J852" s="317"/>
      <c r="K852" s="317"/>
      <c r="L852" s="308"/>
      <c r="M852" s="308"/>
      <c r="N852" s="308"/>
      <c r="O852" s="308"/>
      <c r="P852" s="308"/>
      <c r="Q852" s="302"/>
      <c r="R852" s="302"/>
      <c r="S852" s="302"/>
      <c r="T852" s="302"/>
      <c r="U852" s="302"/>
      <c r="V852" s="302"/>
      <c r="W852" s="302"/>
      <c r="X852" s="302"/>
      <c r="Y852" s="302"/>
      <c r="Z852" s="302"/>
      <c r="AA852" s="302"/>
      <c r="AB852" s="302"/>
      <c r="AC852" s="302"/>
      <c r="AD852" s="302"/>
      <c r="AE852" s="302"/>
      <c r="AF852" s="302"/>
      <c r="AG852" s="302"/>
      <c r="AH852" s="302"/>
      <c r="AI852" s="329"/>
      <c r="AJ852" s="302"/>
      <c r="AK852" s="302"/>
      <c r="AL852" s="302"/>
      <c r="AM852" s="302"/>
      <c r="AN852" s="302"/>
      <c r="AO852" s="302"/>
      <c r="AP852" s="302"/>
      <c r="AQ852" s="302"/>
      <c r="AR852" s="302"/>
      <c r="AS852" s="302"/>
      <c r="AT852" s="302"/>
      <c r="AU852" s="302"/>
      <c r="AV852" s="302"/>
      <c r="AW852" s="302"/>
      <c r="AX852" s="302"/>
      <c r="AY852" s="302"/>
      <c r="AZ852" s="302"/>
      <c r="BA852" s="302"/>
    </row>
    <row r="853">
      <c r="A853" s="328"/>
      <c r="B853" s="328"/>
      <c r="C853" s="328"/>
      <c r="D853" s="51" t="b">
        <v>1</v>
      </c>
      <c r="E853" s="308"/>
      <c r="F853" s="308" t="str">
        <f>IFERROR(__xludf.DUMMYFUNCTION("""COMPUTED_VALUE"""),"geo_id")</f>
        <v>geo_id</v>
      </c>
      <c r="G853" s="308" t="str">
        <f>IFERROR(__xludf.DUMMYFUNCTION("""COMPUTED_VALUE"""),"???")</f>
        <v>???</v>
      </c>
      <c r="H853" s="308"/>
      <c r="I853" s="317"/>
      <c r="J853" s="317"/>
      <c r="K853" s="317"/>
      <c r="L853" s="308"/>
      <c r="M853" s="308"/>
      <c r="N853" s="308"/>
      <c r="O853" s="308"/>
      <c r="P853" s="308"/>
      <c r="Q853" s="302"/>
      <c r="R853" s="302"/>
      <c r="S853" s="302"/>
      <c r="T853" s="302"/>
      <c r="U853" s="302"/>
      <c r="V853" s="302"/>
      <c r="W853" s="302"/>
      <c r="X853" s="302"/>
      <c r="Y853" s="302"/>
      <c r="Z853" s="302"/>
      <c r="AA853" s="302"/>
      <c r="AB853" s="302"/>
      <c r="AC853" s="302"/>
      <c r="AD853" s="302"/>
      <c r="AE853" s="302"/>
      <c r="AF853" s="302"/>
      <c r="AG853" s="302"/>
      <c r="AH853" s="302"/>
      <c r="AI853" s="329"/>
      <c r="AJ853" s="302"/>
      <c r="AK853" s="302"/>
      <c r="AL853" s="302"/>
      <c r="AM853" s="302"/>
      <c r="AN853" s="302"/>
      <c r="AO853" s="302"/>
      <c r="AP853" s="302"/>
      <c r="AQ853" s="302"/>
      <c r="AR853" s="302"/>
      <c r="AS853" s="302"/>
      <c r="AT853" s="302"/>
      <c r="AU853" s="302"/>
      <c r="AV853" s="302"/>
      <c r="AW853" s="302"/>
      <c r="AX853" s="302"/>
      <c r="AY853" s="302"/>
      <c r="AZ853" s="302"/>
      <c r="BA853" s="302"/>
    </row>
    <row r="854">
      <c r="A854" s="328"/>
      <c r="B854" s="328"/>
      <c r="C854" s="328"/>
      <c r="D854" s="51" t="b">
        <v>1</v>
      </c>
      <c r="E854" s="308"/>
      <c r="F854" s="308" t="str">
        <f>IFERROR(__xludf.DUMMYFUNCTION("""COMPUTED_VALUE"""),"geo_id")</f>
        <v>geo_id</v>
      </c>
      <c r="G854" s="308" t="str">
        <f>IFERROR(__xludf.DUMMYFUNCTION("""COMPUTED_VALUE"""),"???")</f>
        <v>???</v>
      </c>
      <c r="H854" s="308"/>
      <c r="I854" s="317"/>
      <c r="J854" s="317"/>
      <c r="K854" s="317"/>
      <c r="L854" s="308"/>
      <c r="M854" s="308"/>
      <c r="N854" s="308"/>
      <c r="O854" s="308"/>
      <c r="P854" s="308"/>
      <c r="Q854" s="302"/>
      <c r="R854" s="302"/>
      <c r="S854" s="302"/>
      <c r="T854" s="302"/>
      <c r="U854" s="302"/>
      <c r="V854" s="302"/>
      <c r="W854" s="302"/>
      <c r="X854" s="302"/>
      <c r="Y854" s="302"/>
      <c r="Z854" s="302"/>
      <c r="AA854" s="302"/>
      <c r="AB854" s="302"/>
      <c r="AC854" s="302"/>
      <c r="AD854" s="302"/>
      <c r="AE854" s="302"/>
      <c r="AF854" s="302"/>
      <c r="AG854" s="302"/>
      <c r="AH854" s="302"/>
      <c r="AI854" s="329"/>
      <c r="AJ854" s="302"/>
      <c r="AK854" s="302"/>
      <c r="AL854" s="302"/>
      <c r="AM854" s="302"/>
      <c r="AN854" s="302"/>
      <c r="AO854" s="302"/>
      <c r="AP854" s="302"/>
      <c r="AQ854" s="302"/>
      <c r="AR854" s="302"/>
      <c r="AS854" s="302"/>
      <c r="AT854" s="302"/>
      <c r="AU854" s="302"/>
      <c r="AV854" s="302"/>
      <c r="AW854" s="302"/>
      <c r="AX854" s="302"/>
      <c r="AY854" s="302"/>
      <c r="AZ854" s="302"/>
      <c r="BA854" s="302"/>
    </row>
    <row r="855">
      <c r="A855" s="328"/>
      <c r="B855" s="328"/>
      <c r="C855" s="328"/>
      <c r="D855" s="51" t="b">
        <v>1</v>
      </c>
      <c r="E855" s="308"/>
      <c r="F855" s="308" t="str">
        <f>IFERROR(__xludf.DUMMYFUNCTION("""COMPUTED_VALUE"""),"geo_id")</f>
        <v>geo_id</v>
      </c>
      <c r="G855" s="308" t="str">
        <f>IFERROR(__xludf.DUMMYFUNCTION("""COMPUTED_VALUE"""),"???")</f>
        <v>???</v>
      </c>
      <c r="H855" s="308"/>
      <c r="I855" s="317"/>
      <c r="J855" s="317"/>
      <c r="K855" s="317"/>
      <c r="L855" s="308"/>
      <c r="M855" s="308"/>
      <c r="N855" s="308"/>
      <c r="O855" s="308"/>
      <c r="P855" s="308"/>
      <c r="Q855" s="302"/>
      <c r="R855" s="302"/>
      <c r="S855" s="302"/>
      <c r="T855" s="302"/>
      <c r="U855" s="302"/>
      <c r="V855" s="302"/>
      <c r="W855" s="302"/>
      <c r="X855" s="302"/>
      <c r="Y855" s="302"/>
      <c r="Z855" s="302"/>
      <c r="AA855" s="302"/>
      <c r="AB855" s="302"/>
      <c r="AC855" s="302"/>
      <c r="AD855" s="302"/>
      <c r="AE855" s="302"/>
      <c r="AF855" s="302"/>
      <c r="AG855" s="302"/>
      <c r="AH855" s="302"/>
      <c r="AI855" s="329"/>
      <c r="AJ855" s="302"/>
      <c r="AK855" s="302"/>
      <c r="AL855" s="302"/>
      <c r="AM855" s="302"/>
      <c r="AN855" s="302"/>
      <c r="AO855" s="302"/>
      <c r="AP855" s="302"/>
      <c r="AQ855" s="302"/>
      <c r="AR855" s="302"/>
      <c r="AS855" s="302"/>
      <c r="AT855" s="302"/>
      <c r="AU855" s="302"/>
      <c r="AV855" s="302"/>
      <c r="AW855" s="302"/>
      <c r="AX855" s="302"/>
      <c r="AY855" s="302"/>
      <c r="AZ855" s="302"/>
      <c r="BA855" s="302"/>
    </row>
    <row r="856">
      <c r="A856" s="328"/>
      <c r="B856" s="328"/>
      <c r="C856" s="328"/>
      <c r="D856" s="51" t="b">
        <v>1</v>
      </c>
      <c r="E856" s="308"/>
      <c r="F856" s="308" t="str">
        <f>IFERROR(__xludf.DUMMYFUNCTION("""COMPUTED_VALUE"""),"geo_id")</f>
        <v>geo_id</v>
      </c>
      <c r="G856" s="308" t="str">
        <f>IFERROR(__xludf.DUMMYFUNCTION("""COMPUTED_VALUE"""),"???")</f>
        <v>???</v>
      </c>
      <c r="H856" s="308"/>
      <c r="I856" s="317"/>
      <c r="J856" s="317"/>
      <c r="K856" s="317"/>
      <c r="L856" s="308"/>
      <c r="M856" s="308"/>
      <c r="N856" s="308"/>
      <c r="O856" s="308"/>
      <c r="P856" s="308"/>
      <c r="Q856" s="302"/>
      <c r="R856" s="302"/>
      <c r="S856" s="302"/>
      <c r="T856" s="302"/>
      <c r="U856" s="302"/>
      <c r="V856" s="302"/>
      <c r="W856" s="302"/>
      <c r="X856" s="302"/>
      <c r="Y856" s="302"/>
      <c r="Z856" s="302"/>
      <c r="AA856" s="302"/>
      <c r="AB856" s="302"/>
      <c r="AC856" s="302"/>
      <c r="AD856" s="302"/>
      <c r="AE856" s="302"/>
      <c r="AF856" s="302"/>
      <c r="AG856" s="302"/>
      <c r="AH856" s="302"/>
      <c r="AI856" s="329"/>
      <c r="AJ856" s="302"/>
      <c r="AK856" s="302"/>
      <c r="AL856" s="302"/>
      <c r="AM856" s="302"/>
      <c r="AN856" s="302"/>
      <c r="AO856" s="302"/>
      <c r="AP856" s="302"/>
      <c r="AQ856" s="302"/>
      <c r="AR856" s="302"/>
      <c r="AS856" s="302"/>
      <c r="AT856" s="302"/>
      <c r="AU856" s="302"/>
      <c r="AV856" s="302"/>
      <c r="AW856" s="302"/>
      <c r="AX856" s="302"/>
      <c r="AY856" s="302"/>
      <c r="AZ856" s="302"/>
      <c r="BA856" s="302"/>
    </row>
    <row r="857">
      <c r="A857" s="328"/>
      <c r="B857" s="328"/>
      <c r="C857" s="328"/>
      <c r="D857" s="51" t="b">
        <v>1</v>
      </c>
      <c r="E857" s="308"/>
      <c r="F857" s="308" t="str">
        <f>IFERROR(__xludf.DUMMYFUNCTION("""COMPUTED_VALUE"""),"geo_id")</f>
        <v>geo_id</v>
      </c>
      <c r="G857" s="308" t="str">
        <f>IFERROR(__xludf.DUMMYFUNCTION("""COMPUTED_VALUE"""),"???")</f>
        <v>???</v>
      </c>
      <c r="H857" s="308"/>
      <c r="I857" s="317"/>
      <c r="J857" s="317"/>
      <c r="K857" s="317"/>
      <c r="L857" s="308"/>
      <c r="M857" s="308"/>
      <c r="N857" s="308"/>
      <c r="O857" s="308"/>
      <c r="P857" s="308"/>
      <c r="Q857" s="302"/>
      <c r="R857" s="302"/>
      <c r="S857" s="302"/>
      <c r="T857" s="302"/>
      <c r="U857" s="302"/>
      <c r="V857" s="302"/>
      <c r="W857" s="302"/>
      <c r="X857" s="302"/>
      <c r="Y857" s="302"/>
      <c r="Z857" s="302"/>
      <c r="AA857" s="302"/>
      <c r="AB857" s="302"/>
      <c r="AC857" s="302"/>
      <c r="AD857" s="302"/>
      <c r="AE857" s="302"/>
      <c r="AF857" s="302"/>
      <c r="AG857" s="302"/>
      <c r="AH857" s="302"/>
      <c r="AI857" s="329"/>
      <c r="AJ857" s="302"/>
      <c r="AK857" s="302"/>
      <c r="AL857" s="302"/>
      <c r="AM857" s="302"/>
      <c r="AN857" s="302"/>
      <c r="AO857" s="302"/>
      <c r="AP857" s="302"/>
      <c r="AQ857" s="302"/>
      <c r="AR857" s="302"/>
      <c r="AS857" s="302"/>
      <c r="AT857" s="302"/>
      <c r="AU857" s="302"/>
      <c r="AV857" s="302"/>
      <c r="AW857" s="302"/>
      <c r="AX857" s="302"/>
      <c r="AY857" s="302"/>
      <c r="AZ857" s="302"/>
      <c r="BA857" s="302"/>
    </row>
    <row r="858">
      <c r="A858" s="328"/>
      <c r="B858" s="328"/>
      <c r="C858" s="328"/>
      <c r="D858" s="51" t="b">
        <v>1</v>
      </c>
      <c r="E858" s="308"/>
      <c r="F858" s="308" t="str">
        <f>IFERROR(__xludf.DUMMYFUNCTION("""COMPUTED_VALUE"""),"geo_id")</f>
        <v>geo_id</v>
      </c>
      <c r="G858" s="308" t="str">
        <f>IFERROR(__xludf.DUMMYFUNCTION("""COMPUTED_VALUE"""),"???")</f>
        <v>???</v>
      </c>
      <c r="H858" s="308"/>
      <c r="I858" s="317"/>
      <c r="J858" s="317"/>
      <c r="K858" s="317"/>
      <c r="L858" s="308"/>
      <c r="M858" s="308"/>
      <c r="N858" s="308"/>
      <c r="O858" s="308"/>
      <c r="P858" s="308"/>
      <c r="Q858" s="302"/>
      <c r="R858" s="302"/>
      <c r="S858" s="302"/>
      <c r="T858" s="302"/>
      <c r="U858" s="302"/>
      <c r="V858" s="302"/>
      <c r="W858" s="302"/>
      <c r="X858" s="302"/>
      <c r="Y858" s="302"/>
      <c r="Z858" s="302"/>
      <c r="AA858" s="302"/>
      <c r="AB858" s="302"/>
      <c r="AC858" s="302"/>
      <c r="AD858" s="302"/>
      <c r="AE858" s="302"/>
      <c r="AF858" s="302"/>
      <c r="AG858" s="302"/>
      <c r="AH858" s="302"/>
      <c r="AI858" s="329"/>
      <c r="AJ858" s="302"/>
      <c r="AK858" s="302"/>
      <c r="AL858" s="302"/>
      <c r="AM858" s="302"/>
      <c r="AN858" s="302"/>
      <c r="AO858" s="302"/>
      <c r="AP858" s="302"/>
      <c r="AQ858" s="302"/>
      <c r="AR858" s="302"/>
      <c r="AS858" s="302"/>
      <c r="AT858" s="302"/>
      <c r="AU858" s="302"/>
      <c r="AV858" s="302"/>
      <c r="AW858" s="302"/>
      <c r="AX858" s="302"/>
      <c r="AY858" s="302"/>
      <c r="AZ858" s="302"/>
      <c r="BA858" s="302"/>
    </row>
    <row r="859">
      <c r="A859" s="328"/>
      <c r="B859" s="328"/>
      <c r="C859" s="328"/>
      <c r="D859" s="51" t="b">
        <v>1</v>
      </c>
      <c r="E859" s="308"/>
      <c r="F859" s="308" t="str">
        <f>IFERROR(__xludf.DUMMYFUNCTION("""COMPUTED_VALUE"""),"geo_id")</f>
        <v>geo_id</v>
      </c>
      <c r="G859" s="308" t="str">
        <f>IFERROR(__xludf.DUMMYFUNCTION("""COMPUTED_VALUE"""),"???")</f>
        <v>???</v>
      </c>
      <c r="H859" s="308"/>
      <c r="I859" s="317"/>
      <c r="J859" s="317"/>
      <c r="K859" s="317"/>
      <c r="L859" s="308"/>
      <c r="M859" s="308"/>
      <c r="N859" s="308"/>
      <c r="O859" s="308"/>
      <c r="P859" s="308"/>
      <c r="Q859" s="302"/>
      <c r="R859" s="302"/>
      <c r="S859" s="302"/>
      <c r="T859" s="302"/>
      <c r="U859" s="302"/>
      <c r="V859" s="302"/>
      <c r="W859" s="302"/>
      <c r="X859" s="302"/>
      <c r="Y859" s="302"/>
      <c r="Z859" s="302"/>
      <c r="AA859" s="302"/>
      <c r="AB859" s="302"/>
      <c r="AC859" s="302"/>
      <c r="AD859" s="302"/>
      <c r="AE859" s="302"/>
      <c r="AF859" s="302"/>
      <c r="AG859" s="302"/>
      <c r="AH859" s="302"/>
      <c r="AI859" s="329"/>
      <c r="AJ859" s="302"/>
      <c r="AK859" s="302"/>
      <c r="AL859" s="302"/>
      <c r="AM859" s="302"/>
      <c r="AN859" s="302"/>
      <c r="AO859" s="302"/>
      <c r="AP859" s="302"/>
      <c r="AQ859" s="302"/>
      <c r="AR859" s="302"/>
      <c r="AS859" s="302"/>
      <c r="AT859" s="302"/>
      <c r="AU859" s="302"/>
      <c r="AV859" s="302"/>
      <c r="AW859" s="302"/>
      <c r="AX859" s="302"/>
      <c r="AY859" s="302"/>
      <c r="AZ859" s="302"/>
      <c r="BA859" s="302"/>
    </row>
    <row r="860">
      <c r="A860" s="328"/>
      <c r="B860" s="328"/>
      <c r="C860" s="328"/>
      <c r="D860" s="51" t="b">
        <v>1</v>
      </c>
      <c r="E860" s="308"/>
      <c r="F860" s="308" t="str">
        <f>IFERROR(__xludf.DUMMYFUNCTION("""COMPUTED_VALUE"""),"geo_id")</f>
        <v>geo_id</v>
      </c>
      <c r="G860" s="308" t="str">
        <f>IFERROR(__xludf.DUMMYFUNCTION("""COMPUTED_VALUE"""),"???")</f>
        <v>???</v>
      </c>
      <c r="H860" s="308"/>
      <c r="I860" s="317"/>
      <c r="J860" s="317"/>
      <c r="K860" s="317"/>
      <c r="L860" s="308"/>
      <c r="M860" s="308"/>
      <c r="N860" s="308"/>
      <c r="O860" s="308"/>
      <c r="P860" s="308"/>
      <c r="Q860" s="302"/>
      <c r="R860" s="302"/>
      <c r="S860" s="302"/>
      <c r="T860" s="302"/>
      <c r="U860" s="302"/>
      <c r="V860" s="302"/>
      <c r="W860" s="302"/>
      <c r="X860" s="302"/>
      <c r="Y860" s="302"/>
      <c r="Z860" s="302"/>
      <c r="AA860" s="302"/>
      <c r="AB860" s="302"/>
      <c r="AC860" s="302"/>
      <c r="AD860" s="302"/>
      <c r="AE860" s="302"/>
      <c r="AF860" s="302"/>
      <c r="AG860" s="302"/>
      <c r="AH860" s="302"/>
      <c r="AI860" s="329"/>
      <c r="AJ860" s="302"/>
      <c r="AK860" s="302"/>
      <c r="AL860" s="302"/>
      <c r="AM860" s="302"/>
      <c r="AN860" s="302"/>
      <c r="AO860" s="302"/>
      <c r="AP860" s="302"/>
      <c r="AQ860" s="302"/>
      <c r="AR860" s="302"/>
      <c r="AS860" s="302"/>
      <c r="AT860" s="302"/>
      <c r="AU860" s="302"/>
      <c r="AV860" s="302"/>
      <c r="AW860" s="302"/>
      <c r="AX860" s="302"/>
      <c r="AY860" s="302"/>
      <c r="AZ860" s="302"/>
      <c r="BA860" s="302"/>
    </row>
    <row r="861">
      <c r="A861" s="328"/>
      <c r="B861" s="328"/>
      <c r="C861" s="328"/>
      <c r="D861" s="51" t="b">
        <v>1</v>
      </c>
      <c r="E861" s="308"/>
      <c r="F861" s="308" t="str">
        <f>IFERROR(__xludf.DUMMYFUNCTION("""COMPUTED_VALUE"""),"geo_id")</f>
        <v>geo_id</v>
      </c>
      <c r="G861" s="308" t="str">
        <f>IFERROR(__xludf.DUMMYFUNCTION("""COMPUTED_VALUE"""),"???")</f>
        <v>???</v>
      </c>
      <c r="H861" s="308"/>
      <c r="I861" s="317"/>
      <c r="J861" s="317"/>
      <c r="K861" s="317"/>
      <c r="L861" s="308"/>
      <c r="M861" s="308"/>
      <c r="N861" s="308"/>
      <c r="O861" s="308"/>
      <c r="P861" s="308"/>
      <c r="Q861" s="302"/>
      <c r="R861" s="302"/>
      <c r="S861" s="302"/>
      <c r="T861" s="302"/>
      <c r="U861" s="302"/>
      <c r="V861" s="302"/>
      <c r="W861" s="302"/>
      <c r="X861" s="302"/>
      <c r="Y861" s="302"/>
      <c r="Z861" s="302"/>
      <c r="AA861" s="302"/>
      <c r="AB861" s="302"/>
      <c r="AC861" s="302"/>
      <c r="AD861" s="302"/>
      <c r="AE861" s="302"/>
      <c r="AF861" s="302"/>
      <c r="AG861" s="302"/>
      <c r="AH861" s="302"/>
      <c r="AI861" s="329"/>
      <c r="AJ861" s="302"/>
      <c r="AK861" s="302"/>
      <c r="AL861" s="302"/>
      <c r="AM861" s="302"/>
      <c r="AN861" s="302"/>
      <c r="AO861" s="302"/>
      <c r="AP861" s="302"/>
      <c r="AQ861" s="302"/>
      <c r="AR861" s="302"/>
      <c r="AS861" s="302"/>
      <c r="AT861" s="302"/>
      <c r="AU861" s="302"/>
      <c r="AV861" s="302"/>
      <c r="AW861" s="302"/>
      <c r="AX861" s="302"/>
      <c r="AY861" s="302"/>
      <c r="AZ861" s="302"/>
      <c r="BA861" s="302"/>
    </row>
    <row r="862">
      <c r="A862" s="328"/>
      <c r="B862" s="328"/>
      <c r="C862" s="328"/>
      <c r="D862" s="51" t="b">
        <v>1</v>
      </c>
      <c r="E862" s="308"/>
      <c r="F862" s="308" t="str">
        <f>IFERROR(__xludf.DUMMYFUNCTION("""COMPUTED_VALUE"""),"geo_id")</f>
        <v>geo_id</v>
      </c>
      <c r="G862" s="308" t="str">
        <f>IFERROR(__xludf.DUMMYFUNCTION("""COMPUTED_VALUE"""),"???")</f>
        <v>???</v>
      </c>
      <c r="H862" s="308"/>
      <c r="I862" s="317"/>
      <c r="J862" s="317"/>
      <c r="K862" s="317"/>
      <c r="L862" s="308"/>
      <c r="M862" s="308"/>
      <c r="N862" s="308"/>
      <c r="O862" s="308"/>
      <c r="P862" s="308"/>
      <c r="Q862" s="302"/>
      <c r="R862" s="302"/>
      <c r="S862" s="302"/>
      <c r="T862" s="302"/>
      <c r="U862" s="302"/>
      <c r="V862" s="302"/>
      <c r="W862" s="302"/>
      <c r="X862" s="302"/>
      <c r="Y862" s="302"/>
      <c r="Z862" s="302"/>
      <c r="AA862" s="302"/>
      <c r="AB862" s="302"/>
      <c r="AC862" s="302"/>
      <c r="AD862" s="302"/>
      <c r="AE862" s="302"/>
      <c r="AF862" s="302"/>
      <c r="AG862" s="302"/>
      <c r="AH862" s="302"/>
      <c r="AI862" s="329"/>
      <c r="AJ862" s="302"/>
      <c r="AK862" s="302"/>
      <c r="AL862" s="302"/>
      <c r="AM862" s="302"/>
      <c r="AN862" s="302"/>
      <c r="AO862" s="302"/>
      <c r="AP862" s="302"/>
      <c r="AQ862" s="302"/>
      <c r="AR862" s="302"/>
      <c r="AS862" s="302"/>
      <c r="AT862" s="302"/>
      <c r="AU862" s="302"/>
      <c r="AV862" s="302"/>
      <c r="AW862" s="302"/>
      <c r="AX862" s="302"/>
      <c r="AY862" s="302"/>
      <c r="AZ862" s="302"/>
      <c r="BA862" s="302"/>
    </row>
    <row r="863">
      <c r="A863" s="328"/>
      <c r="B863" s="328"/>
      <c r="C863" s="328"/>
      <c r="D863" s="51" t="b">
        <v>1</v>
      </c>
      <c r="E863" s="308"/>
      <c r="F863" s="308" t="str">
        <f>IFERROR(__xludf.DUMMYFUNCTION("""COMPUTED_VALUE"""),"geo_id")</f>
        <v>geo_id</v>
      </c>
      <c r="G863" s="308" t="str">
        <f>IFERROR(__xludf.DUMMYFUNCTION("""COMPUTED_VALUE"""),"???")</f>
        <v>???</v>
      </c>
      <c r="H863" s="308"/>
      <c r="I863" s="317"/>
      <c r="J863" s="317"/>
      <c r="K863" s="317"/>
      <c r="L863" s="308"/>
      <c r="M863" s="308"/>
      <c r="N863" s="308"/>
      <c r="O863" s="308"/>
      <c r="P863" s="308"/>
      <c r="Q863" s="302"/>
      <c r="R863" s="302"/>
      <c r="S863" s="302"/>
      <c r="T863" s="302"/>
      <c r="U863" s="302"/>
      <c r="V863" s="302"/>
      <c r="W863" s="302"/>
      <c r="X863" s="302"/>
      <c r="Y863" s="302"/>
      <c r="Z863" s="302"/>
      <c r="AA863" s="302"/>
      <c r="AB863" s="302"/>
      <c r="AC863" s="302"/>
      <c r="AD863" s="302"/>
      <c r="AE863" s="302"/>
      <c r="AF863" s="302"/>
      <c r="AG863" s="302"/>
      <c r="AH863" s="302"/>
      <c r="AI863" s="329"/>
      <c r="AJ863" s="302"/>
      <c r="AK863" s="302"/>
      <c r="AL863" s="302"/>
      <c r="AM863" s="302"/>
      <c r="AN863" s="302"/>
      <c r="AO863" s="302"/>
      <c r="AP863" s="302"/>
      <c r="AQ863" s="302"/>
      <c r="AR863" s="302"/>
      <c r="AS863" s="302"/>
      <c r="AT863" s="302"/>
      <c r="AU863" s="302"/>
      <c r="AV863" s="302"/>
      <c r="AW863" s="302"/>
      <c r="AX863" s="302"/>
      <c r="AY863" s="302"/>
      <c r="AZ863" s="302"/>
      <c r="BA863" s="302"/>
    </row>
    <row r="864">
      <c r="A864" s="328"/>
      <c r="B864" s="328"/>
      <c r="C864" s="328"/>
      <c r="D864" s="51" t="b">
        <v>1</v>
      </c>
      <c r="E864" s="308"/>
      <c r="F864" s="308" t="str">
        <f>IFERROR(__xludf.DUMMYFUNCTION("""COMPUTED_VALUE"""),"geo_id")</f>
        <v>geo_id</v>
      </c>
      <c r="G864" s="308" t="str">
        <f>IFERROR(__xludf.DUMMYFUNCTION("""COMPUTED_VALUE"""),"???")</f>
        <v>???</v>
      </c>
      <c r="H864" s="308"/>
      <c r="I864" s="317"/>
      <c r="J864" s="317"/>
      <c r="K864" s="317"/>
      <c r="L864" s="308"/>
      <c r="M864" s="308"/>
      <c r="N864" s="308"/>
      <c r="O864" s="308"/>
      <c r="P864" s="308"/>
      <c r="Q864" s="302"/>
      <c r="R864" s="302"/>
      <c r="S864" s="302"/>
      <c r="T864" s="302"/>
      <c r="U864" s="302"/>
      <c r="V864" s="302"/>
      <c r="W864" s="302"/>
      <c r="X864" s="302"/>
      <c r="Y864" s="302"/>
      <c r="Z864" s="302"/>
      <c r="AA864" s="302"/>
      <c r="AB864" s="302"/>
      <c r="AC864" s="302"/>
      <c r="AD864" s="302"/>
      <c r="AE864" s="302"/>
      <c r="AF864" s="302"/>
      <c r="AG864" s="302"/>
      <c r="AH864" s="302"/>
      <c r="AI864" s="329"/>
      <c r="AJ864" s="302"/>
      <c r="AK864" s="302"/>
      <c r="AL864" s="302"/>
      <c r="AM864" s="302"/>
      <c r="AN864" s="302"/>
      <c r="AO864" s="302"/>
      <c r="AP864" s="302"/>
      <c r="AQ864" s="302"/>
      <c r="AR864" s="302"/>
      <c r="AS864" s="302"/>
      <c r="AT864" s="302"/>
      <c r="AU864" s="302"/>
      <c r="AV864" s="302"/>
      <c r="AW864" s="302"/>
      <c r="AX864" s="302"/>
      <c r="AY864" s="302"/>
      <c r="AZ864" s="302"/>
      <c r="BA864" s="302"/>
    </row>
    <row r="865">
      <c r="A865" s="328"/>
      <c r="B865" s="328"/>
      <c r="C865" s="328"/>
      <c r="D865" s="51" t="b">
        <v>1</v>
      </c>
      <c r="E865" s="308"/>
      <c r="F865" s="308" t="str">
        <f>IFERROR(__xludf.DUMMYFUNCTION("""COMPUTED_VALUE"""),"geo_id")</f>
        <v>geo_id</v>
      </c>
      <c r="G865" s="308" t="str">
        <f>IFERROR(__xludf.DUMMYFUNCTION("""COMPUTED_VALUE"""),"???")</f>
        <v>???</v>
      </c>
      <c r="H865" s="308"/>
      <c r="I865" s="317"/>
      <c r="J865" s="317"/>
      <c r="K865" s="317"/>
      <c r="L865" s="308"/>
      <c r="M865" s="308"/>
      <c r="N865" s="308"/>
      <c r="O865" s="308"/>
      <c r="P865" s="308"/>
      <c r="Q865" s="302"/>
      <c r="R865" s="302"/>
      <c r="S865" s="302"/>
      <c r="T865" s="302"/>
      <c r="U865" s="302"/>
      <c r="V865" s="302"/>
      <c r="W865" s="302"/>
      <c r="X865" s="302"/>
      <c r="Y865" s="302"/>
      <c r="Z865" s="302"/>
      <c r="AA865" s="302"/>
      <c r="AB865" s="302"/>
      <c r="AC865" s="302"/>
      <c r="AD865" s="302"/>
      <c r="AE865" s="302"/>
      <c r="AF865" s="302"/>
      <c r="AG865" s="302"/>
      <c r="AH865" s="302"/>
      <c r="AI865" s="329"/>
      <c r="AJ865" s="302"/>
      <c r="AK865" s="302"/>
      <c r="AL865" s="302"/>
      <c r="AM865" s="302"/>
      <c r="AN865" s="302"/>
      <c r="AO865" s="302"/>
      <c r="AP865" s="302"/>
      <c r="AQ865" s="302"/>
      <c r="AR865" s="302"/>
      <c r="AS865" s="302"/>
      <c r="AT865" s="302"/>
      <c r="AU865" s="302"/>
      <c r="AV865" s="302"/>
      <c r="AW865" s="302"/>
      <c r="AX865" s="302"/>
      <c r="AY865" s="302"/>
      <c r="AZ865" s="302"/>
      <c r="BA865" s="302"/>
    </row>
    <row r="866">
      <c r="A866" s="328"/>
      <c r="B866" s="328"/>
      <c r="C866" s="328"/>
      <c r="D866" s="51" t="b">
        <v>1</v>
      </c>
      <c r="E866" s="308"/>
      <c r="F866" s="308" t="str">
        <f>IFERROR(__xludf.DUMMYFUNCTION("""COMPUTED_VALUE"""),"geo_id")</f>
        <v>geo_id</v>
      </c>
      <c r="G866" s="308" t="str">
        <f>IFERROR(__xludf.DUMMYFUNCTION("""COMPUTED_VALUE"""),"???")</f>
        <v>???</v>
      </c>
      <c r="H866" s="308"/>
      <c r="I866" s="317"/>
      <c r="J866" s="317"/>
      <c r="K866" s="317"/>
      <c r="L866" s="308"/>
      <c r="M866" s="308"/>
      <c r="N866" s="308"/>
      <c r="O866" s="308"/>
      <c r="P866" s="308"/>
      <c r="Q866" s="302"/>
      <c r="R866" s="302"/>
      <c r="S866" s="302"/>
      <c r="T866" s="302"/>
      <c r="U866" s="302"/>
      <c r="V866" s="302"/>
      <c r="W866" s="302"/>
      <c r="X866" s="302"/>
      <c r="Y866" s="302"/>
      <c r="Z866" s="302"/>
      <c r="AA866" s="302"/>
      <c r="AB866" s="302"/>
      <c r="AC866" s="302"/>
      <c r="AD866" s="302"/>
      <c r="AE866" s="302"/>
      <c r="AF866" s="302"/>
      <c r="AG866" s="302"/>
      <c r="AH866" s="302"/>
      <c r="AI866" s="329"/>
      <c r="AJ866" s="302"/>
      <c r="AK866" s="302"/>
      <c r="AL866" s="302"/>
      <c r="AM866" s="302"/>
      <c r="AN866" s="302"/>
      <c r="AO866" s="302"/>
      <c r="AP866" s="302"/>
      <c r="AQ866" s="302"/>
      <c r="AR866" s="302"/>
      <c r="AS866" s="302"/>
      <c r="AT866" s="302"/>
      <c r="AU866" s="302"/>
      <c r="AV866" s="302"/>
      <c r="AW866" s="302"/>
      <c r="AX866" s="302"/>
      <c r="AY866" s="302"/>
      <c r="AZ866" s="302"/>
      <c r="BA866" s="302"/>
    </row>
    <row r="867">
      <c r="A867" s="328"/>
      <c r="B867" s="328"/>
      <c r="C867" s="328"/>
      <c r="D867" s="51" t="b">
        <v>1</v>
      </c>
      <c r="E867" s="308"/>
      <c r="F867" s="308" t="str">
        <f>IFERROR(__xludf.DUMMYFUNCTION("""COMPUTED_VALUE"""),"geo_id")</f>
        <v>geo_id</v>
      </c>
      <c r="G867" s="308" t="str">
        <f>IFERROR(__xludf.DUMMYFUNCTION("""COMPUTED_VALUE"""),"???")</f>
        <v>???</v>
      </c>
      <c r="H867" s="308"/>
      <c r="I867" s="317"/>
      <c r="J867" s="317"/>
      <c r="K867" s="317"/>
      <c r="L867" s="308"/>
      <c r="M867" s="308"/>
      <c r="N867" s="308"/>
      <c r="O867" s="308"/>
      <c r="P867" s="308"/>
      <c r="Q867" s="302"/>
      <c r="R867" s="302"/>
      <c r="S867" s="302"/>
      <c r="T867" s="302"/>
      <c r="U867" s="302"/>
      <c r="V867" s="302"/>
      <c r="W867" s="302"/>
      <c r="X867" s="302"/>
      <c r="Y867" s="302"/>
      <c r="Z867" s="302"/>
      <c r="AA867" s="302"/>
      <c r="AB867" s="302"/>
      <c r="AC867" s="302"/>
      <c r="AD867" s="302"/>
      <c r="AE867" s="302"/>
      <c r="AF867" s="302"/>
      <c r="AG867" s="302"/>
      <c r="AH867" s="302"/>
      <c r="AI867" s="329"/>
      <c r="AJ867" s="302"/>
      <c r="AK867" s="302"/>
      <c r="AL867" s="302"/>
      <c r="AM867" s="302"/>
      <c r="AN867" s="302"/>
      <c r="AO867" s="302"/>
      <c r="AP867" s="302"/>
      <c r="AQ867" s="302"/>
      <c r="AR867" s="302"/>
      <c r="AS867" s="302"/>
      <c r="AT867" s="302"/>
      <c r="AU867" s="302"/>
      <c r="AV867" s="302"/>
      <c r="AW867" s="302"/>
      <c r="AX867" s="302"/>
      <c r="AY867" s="302"/>
      <c r="AZ867" s="302"/>
      <c r="BA867" s="302"/>
    </row>
    <row r="868">
      <c r="A868" s="328"/>
      <c r="B868" s="328"/>
      <c r="C868" s="328"/>
      <c r="D868" s="51" t="b">
        <v>1</v>
      </c>
      <c r="E868" s="308"/>
      <c r="F868" s="308" t="str">
        <f>IFERROR(__xludf.DUMMYFUNCTION("""COMPUTED_VALUE"""),"geo_id")</f>
        <v>geo_id</v>
      </c>
      <c r="G868" s="308" t="str">
        <f>IFERROR(__xludf.DUMMYFUNCTION("""COMPUTED_VALUE"""),"???")</f>
        <v>???</v>
      </c>
      <c r="H868" s="308"/>
      <c r="I868" s="317"/>
      <c r="J868" s="317"/>
      <c r="K868" s="317"/>
      <c r="L868" s="308"/>
      <c r="M868" s="308"/>
      <c r="N868" s="308"/>
      <c r="O868" s="308"/>
      <c r="P868" s="308"/>
      <c r="Q868" s="302"/>
      <c r="R868" s="302"/>
      <c r="S868" s="302"/>
      <c r="T868" s="302"/>
      <c r="U868" s="302"/>
      <c r="V868" s="302"/>
      <c r="W868" s="302"/>
      <c r="X868" s="302"/>
      <c r="Y868" s="302"/>
      <c r="Z868" s="302"/>
      <c r="AA868" s="302"/>
      <c r="AB868" s="302"/>
      <c r="AC868" s="302"/>
      <c r="AD868" s="302"/>
      <c r="AE868" s="302"/>
      <c r="AF868" s="302"/>
      <c r="AG868" s="302"/>
      <c r="AH868" s="302"/>
      <c r="AI868" s="329"/>
      <c r="AJ868" s="302"/>
      <c r="AK868" s="302"/>
      <c r="AL868" s="302"/>
      <c r="AM868" s="302"/>
      <c r="AN868" s="302"/>
      <c r="AO868" s="302"/>
      <c r="AP868" s="302"/>
      <c r="AQ868" s="302"/>
      <c r="AR868" s="302"/>
      <c r="AS868" s="302"/>
      <c r="AT868" s="302"/>
      <c r="AU868" s="302"/>
      <c r="AV868" s="302"/>
      <c r="AW868" s="302"/>
      <c r="AX868" s="302"/>
      <c r="AY868" s="302"/>
      <c r="AZ868" s="302"/>
      <c r="BA868" s="302"/>
    </row>
    <row r="869">
      <c r="A869" s="328"/>
      <c r="B869" s="328"/>
      <c r="C869" s="328"/>
      <c r="D869" s="51" t="b">
        <v>1</v>
      </c>
      <c r="E869" s="308"/>
      <c r="F869" s="308" t="str">
        <f>IFERROR(__xludf.DUMMYFUNCTION("""COMPUTED_VALUE"""),"geo_id")</f>
        <v>geo_id</v>
      </c>
      <c r="G869" s="308" t="str">
        <f>IFERROR(__xludf.DUMMYFUNCTION("""COMPUTED_VALUE"""),"???")</f>
        <v>???</v>
      </c>
      <c r="H869" s="308"/>
      <c r="I869" s="317"/>
      <c r="J869" s="317"/>
      <c r="K869" s="317"/>
      <c r="L869" s="308"/>
      <c r="M869" s="308"/>
      <c r="N869" s="308"/>
      <c r="O869" s="308"/>
      <c r="P869" s="308"/>
      <c r="Q869" s="302"/>
      <c r="R869" s="302"/>
      <c r="S869" s="302"/>
      <c r="T869" s="302"/>
      <c r="U869" s="302"/>
      <c r="V869" s="302"/>
      <c r="W869" s="302"/>
      <c r="X869" s="302"/>
      <c r="Y869" s="302"/>
      <c r="Z869" s="302"/>
      <c r="AA869" s="302"/>
      <c r="AB869" s="302"/>
      <c r="AC869" s="302"/>
      <c r="AD869" s="302"/>
      <c r="AE869" s="302"/>
      <c r="AF869" s="302"/>
      <c r="AG869" s="302"/>
      <c r="AH869" s="302"/>
      <c r="AI869" s="329"/>
      <c r="AJ869" s="302"/>
      <c r="AK869" s="302"/>
      <c r="AL869" s="302"/>
      <c r="AM869" s="302"/>
      <c r="AN869" s="302"/>
      <c r="AO869" s="302"/>
      <c r="AP869" s="302"/>
      <c r="AQ869" s="302"/>
      <c r="AR869" s="302"/>
      <c r="AS869" s="302"/>
      <c r="AT869" s="302"/>
      <c r="AU869" s="302"/>
      <c r="AV869" s="302"/>
      <c r="AW869" s="302"/>
      <c r="AX869" s="302"/>
      <c r="AY869" s="302"/>
      <c r="AZ869" s="302"/>
      <c r="BA869" s="302"/>
    </row>
    <row r="870">
      <c r="A870" s="328"/>
      <c r="B870" s="328"/>
      <c r="C870" s="328"/>
      <c r="D870" s="51" t="b">
        <v>1</v>
      </c>
      <c r="E870" s="308"/>
      <c r="F870" s="308" t="str">
        <f>IFERROR(__xludf.DUMMYFUNCTION("""COMPUTED_VALUE"""),"geo_id")</f>
        <v>geo_id</v>
      </c>
      <c r="G870" s="308" t="str">
        <f>IFERROR(__xludf.DUMMYFUNCTION("""COMPUTED_VALUE"""),"???")</f>
        <v>???</v>
      </c>
      <c r="H870" s="308"/>
      <c r="I870" s="317"/>
      <c r="J870" s="317"/>
      <c r="K870" s="317"/>
      <c r="L870" s="308"/>
      <c r="M870" s="308"/>
      <c r="N870" s="308"/>
      <c r="O870" s="308"/>
      <c r="P870" s="308"/>
      <c r="Q870" s="302"/>
      <c r="R870" s="302"/>
      <c r="S870" s="302"/>
      <c r="T870" s="302"/>
      <c r="U870" s="302"/>
      <c r="V870" s="302"/>
      <c r="W870" s="302"/>
      <c r="X870" s="302"/>
      <c r="Y870" s="302"/>
      <c r="Z870" s="302"/>
      <c r="AA870" s="302"/>
      <c r="AB870" s="302"/>
      <c r="AC870" s="302"/>
      <c r="AD870" s="302"/>
      <c r="AE870" s="302"/>
      <c r="AF870" s="302"/>
      <c r="AG870" s="302"/>
      <c r="AH870" s="302"/>
      <c r="AI870" s="329"/>
      <c r="AJ870" s="302"/>
      <c r="AK870" s="302"/>
      <c r="AL870" s="302"/>
      <c r="AM870" s="302"/>
      <c r="AN870" s="302"/>
      <c r="AO870" s="302"/>
      <c r="AP870" s="302"/>
      <c r="AQ870" s="302"/>
      <c r="AR870" s="302"/>
      <c r="AS870" s="302"/>
      <c r="AT870" s="302"/>
      <c r="AU870" s="302"/>
      <c r="AV870" s="302"/>
      <c r="AW870" s="302"/>
      <c r="AX870" s="302"/>
      <c r="AY870" s="302"/>
      <c r="AZ870" s="302"/>
      <c r="BA870" s="302"/>
    </row>
    <row r="871">
      <c r="A871" s="328"/>
      <c r="B871" s="328"/>
      <c r="C871" s="328"/>
      <c r="D871" s="51" t="b">
        <v>1</v>
      </c>
      <c r="E871" s="308"/>
      <c r="F871" s="308" t="str">
        <f>IFERROR(__xludf.DUMMYFUNCTION("""COMPUTED_VALUE"""),"geo_id")</f>
        <v>geo_id</v>
      </c>
      <c r="G871" s="308" t="str">
        <f>IFERROR(__xludf.DUMMYFUNCTION("""COMPUTED_VALUE"""),"???")</f>
        <v>???</v>
      </c>
      <c r="H871" s="308"/>
      <c r="I871" s="317"/>
      <c r="J871" s="317"/>
      <c r="K871" s="317"/>
      <c r="L871" s="308"/>
      <c r="M871" s="308"/>
      <c r="N871" s="308"/>
      <c r="O871" s="308"/>
      <c r="P871" s="308"/>
      <c r="Q871" s="302"/>
      <c r="R871" s="302"/>
      <c r="S871" s="302"/>
      <c r="T871" s="302"/>
      <c r="U871" s="302"/>
      <c r="V871" s="302"/>
      <c r="W871" s="302"/>
      <c r="X871" s="302"/>
      <c r="Y871" s="302"/>
      <c r="Z871" s="302"/>
      <c r="AA871" s="302"/>
      <c r="AB871" s="302"/>
      <c r="AC871" s="302"/>
      <c r="AD871" s="302"/>
      <c r="AE871" s="302"/>
      <c r="AF871" s="302"/>
      <c r="AG871" s="302"/>
      <c r="AH871" s="302"/>
      <c r="AI871" s="329"/>
      <c r="AJ871" s="302"/>
      <c r="AK871" s="302"/>
      <c r="AL871" s="302"/>
      <c r="AM871" s="302"/>
      <c r="AN871" s="302"/>
      <c r="AO871" s="302"/>
      <c r="AP871" s="302"/>
      <c r="AQ871" s="302"/>
      <c r="AR871" s="302"/>
      <c r="AS871" s="302"/>
      <c r="AT871" s="302"/>
      <c r="AU871" s="302"/>
      <c r="AV871" s="302"/>
      <c r="AW871" s="302"/>
      <c r="AX871" s="302"/>
      <c r="AY871" s="302"/>
      <c r="AZ871" s="302"/>
      <c r="BA871" s="302"/>
    </row>
    <row r="872">
      <c r="A872" s="328"/>
      <c r="B872" s="328"/>
      <c r="C872" s="328"/>
      <c r="D872" s="51" t="b">
        <v>1</v>
      </c>
      <c r="E872" s="308"/>
      <c r="F872" s="308" t="str">
        <f>IFERROR(__xludf.DUMMYFUNCTION("""COMPUTED_VALUE"""),"geo_id")</f>
        <v>geo_id</v>
      </c>
      <c r="G872" s="308" t="str">
        <f>IFERROR(__xludf.DUMMYFUNCTION("""COMPUTED_VALUE"""),"???")</f>
        <v>???</v>
      </c>
      <c r="H872" s="308"/>
      <c r="I872" s="317"/>
      <c r="J872" s="317"/>
      <c r="K872" s="317"/>
      <c r="L872" s="308"/>
      <c r="M872" s="308"/>
      <c r="N872" s="308"/>
      <c r="O872" s="308"/>
      <c r="P872" s="308"/>
      <c r="Q872" s="302"/>
      <c r="R872" s="302"/>
      <c r="S872" s="302"/>
      <c r="T872" s="302"/>
      <c r="U872" s="302"/>
      <c r="V872" s="302"/>
      <c r="W872" s="302"/>
      <c r="X872" s="302"/>
      <c r="Y872" s="302"/>
      <c r="Z872" s="302"/>
      <c r="AA872" s="302"/>
      <c r="AB872" s="302"/>
      <c r="AC872" s="302"/>
      <c r="AD872" s="302"/>
      <c r="AE872" s="302"/>
      <c r="AF872" s="302"/>
      <c r="AG872" s="302"/>
      <c r="AH872" s="302"/>
      <c r="AI872" s="329"/>
      <c r="AJ872" s="302"/>
      <c r="AK872" s="302"/>
      <c r="AL872" s="302"/>
      <c r="AM872" s="302"/>
      <c r="AN872" s="302"/>
      <c r="AO872" s="302"/>
      <c r="AP872" s="302"/>
      <c r="AQ872" s="302"/>
      <c r="AR872" s="302"/>
      <c r="AS872" s="302"/>
      <c r="AT872" s="302"/>
      <c r="AU872" s="302"/>
      <c r="AV872" s="302"/>
      <c r="AW872" s="302"/>
      <c r="AX872" s="302"/>
      <c r="AY872" s="302"/>
      <c r="AZ872" s="302"/>
      <c r="BA872" s="302"/>
    </row>
    <row r="873">
      <c r="A873" s="328"/>
      <c r="B873" s="328"/>
      <c r="C873" s="328"/>
      <c r="D873" s="51" t="b">
        <v>1</v>
      </c>
      <c r="E873" s="308"/>
      <c r="F873" s="308" t="str">
        <f>IFERROR(__xludf.DUMMYFUNCTION("""COMPUTED_VALUE"""),"geo_id")</f>
        <v>geo_id</v>
      </c>
      <c r="G873" s="308" t="str">
        <f>IFERROR(__xludf.DUMMYFUNCTION("""COMPUTED_VALUE"""),"???")</f>
        <v>???</v>
      </c>
      <c r="H873" s="308"/>
      <c r="I873" s="317"/>
      <c r="J873" s="317"/>
      <c r="K873" s="317"/>
      <c r="L873" s="308"/>
      <c r="M873" s="308"/>
      <c r="N873" s="308"/>
      <c r="O873" s="308"/>
      <c r="P873" s="308"/>
      <c r="Q873" s="302"/>
      <c r="R873" s="302"/>
      <c r="S873" s="302"/>
      <c r="T873" s="302"/>
      <c r="U873" s="302"/>
      <c r="V873" s="302"/>
      <c r="W873" s="302"/>
      <c r="X873" s="302"/>
      <c r="Y873" s="302"/>
      <c r="Z873" s="302"/>
      <c r="AA873" s="302"/>
      <c r="AB873" s="302"/>
      <c r="AC873" s="302"/>
      <c r="AD873" s="302"/>
      <c r="AE873" s="302"/>
      <c r="AF873" s="302"/>
      <c r="AG873" s="302"/>
      <c r="AH873" s="302"/>
      <c r="AI873" s="329"/>
      <c r="AJ873" s="302"/>
      <c r="AK873" s="302"/>
      <c r="AL873" s="302"/>
      <c r="AM873" s="302"/>
      <c r="AN873" s="302"/>
      <c r="AO873" s="302"/>
      <c r="AP873" s="302"/>
      <c r="AQ873" s="302"/>
      <c r="AR873" s="302"/>
      <c r="AS873" s="302"/>
      <c r="AT873" s="302"/>
      <c r="AU873" s="302"/>
      <c r="AV873" s="302"/>
      <c r="AW873" s="302"/>
      <c r="AX873" s="302"/>
      <c r="AY873" s="302"/>
      <c r="AZ873" s="302"/>
      <c r="BA873" s="302"/>
    </row>
    <row r="874">
      <c r="A874" s="328"/>
      <c r="B874" s="328"/>
      <c r="C874" s="328"/>
      <c r="D874" s="51" t="b">
        <v>1</v>
      </c>
      <c r="E874" s="308"/>
      <c r="F874" s="308" t="str">
        <f>IFERROR(__xludf.DUMMYFUNCTION("""COMPUTED_VALUE"""),"permit")</f>
        <v>permit</v>
      </c>
      <c r="G874" s="308" t="str">
        <f>IFERROR(__xludf.DUMMYFUNCTION("""COMPUTED_VALUE"""),"Permit_type_id")</f>
        <v>Permit_type_id</v>
      </c>
      <c r="H874" s="308"/>
      <c r="I874" s="317"/>
      <c r="J874" s="317"/>
      <c r="K874" s="317"/>
      <c r="L874" s="308"/>
      <c r="M874" s="308"/>
      <c r="N874" s="308"/>
      <c r="O874" s="308"/>
      <c r="P874" s="308"/>
      <c r="Q874" s="302"/>
      <c r="R874" s="302"/>
      <c r="S874" s="302"/>
      <c r="T874" s="302"/>
      <c r="U874" s="302"/>
      <c r="V874" s="302"/>
      <c r="W874" s="302"/>
      <c r="X874" s="302"/>
      <c r="Y874" s="302"/>
      <c r="Z874" s="302"/>
      <c r="AA874" s="302"/>
      <c r="AB874" s="302"/>
      <c r="AC874" s="302"/>
      <c r="AD874" s="302"/>
      <c r="AE874" s="302"/>
      <c r="AF874" s="302"/>
      <c r="AG874" s="302"/>
      <c r="AH874" s="302"/>
      <c r="AI874" s="329"/>
      <c r="AJ874" s="302"/>
      <c r="AK874" s="302"/>
      <c r="AL874" s="302"/>
      <c r="AM874" s="302"/>
      <c r="AN874" s="302"/>
      <c r="AO874" s="302"/>
      <c r="AP874" s="302"/>
      <c r="AQ874" s="302"/>
      <c r="AR874" s="302"/>
      <c r="AS874" s="302"/>
      <c r="AT874" s="302"/>
      <c r="AU874" s="302"/>
      <c r="AV874" s="302"/>
      <c r="AW874" s="302"/>
      <c r="AX874" s="302"/>
      <c r="AY874" s="302"/>
      <c r="AZ874" s="302"/>
      <c r="BA874" s="302"/>
    </row>
    <row r="875">
      <c r="A875" s="328"/>
      <c r="B875" s="328"/>
      <c r="C875" s="328"/>
      <c r="D875" s="51" t="b">
        <v>1</v>
      </c>
      <c r="E875" s="308"/>
      <c r="F875" s="308" t="str">
        <f>IFERROR(__xludf.DUMMYFUNCTION("""COMPUTED_VALUE"""),"permit")</f>
        <v>permit</v>
      </c>
      <c r="G875" s="308" t="str">
        <f>IFERROR(__xludf.DUMMYFUNCTION("""COMPUTED_VALUE"""),"AppSource_Id")</f>
        <v>AppSource_Id</v>
      </c>
      <c r="H875" s="308"/>
      <c r="I875" s="317"/>
      <c r="J875" s="317"/>
      <c r="K875" s="317"/>
      <c r="L875" s="308"/>
      <c r="M875" s="308"/>
      <c r="N875" s="308"/>
      <c r="O875" s="308"/>
      <c r="P875" s="308"/>
      <c r="Q875" s="302"/>
      <c r="R875" s="302"/>
      <c r="S875" s="302"/>
      <c r="T875" s="302"/>
      <c r="U875" s="302"/>
      <c r="V875" s="302"/>
      <c r="W875" s="302"/>
      <c r="X875" s="302"/>
      <c r="Y875" s="302"/>
      <c r="Z875" s="302"/>
      <c r="AA875" s="302"/>
      <c r="AB875" s="302"/>
      <c r="AC875" s="302"/>
      <c r="AD875" s="302"/>
      <c r="AE875" s="302"/>
      <c r="AF875" s="302"/>
      <c r="AG875" s="302"/>
      <c r="AH875" s="302"/>
      <c r="AI875" s="329"/>
      <c r="AJ875" s="302"/>
      <c r="AK875" s="302"/>
      <c r="AL875" s="302"/>
      <c r="AM875" s="302"/>
      <c r="AN875" s="302"/>
      <c r="AO875" s="302"/>
      <c r="AP875" s="302"/>
      <c r="AQ875" s="302"/>
      <c r="AR875" s="302"/>
      <c r="AS875" s="302"/>
      <c r="AT875" s="302"/>
      <c r="AU875" s="302"/>
      <c r="AV875" s="302"/>
      <c r="AW875" s="302"/>
      <c r="AX875" s="302"/>
      <c r="AY875" s="302"/>
      <c r="AZ875" s="302"/>
      <c r="BA875" s="302"/>
    </row>
    <row r="876">
      <c r="A876" s="328"/>
      <c r="B876" s="328"/>
      <c r="C876" s="328"/>
      <c r="D876" s="51" t="b">
        <v>1</v>
      </c>
      <c r="E876" s="308"/>
      <c r="F876" s="308" t="str">
        <f>IFERROR(__xludf.DUMMYFUNCTION("""COMPUTED_VALUE"""),"permit")</f>
        <v>permit</v>
      </c>
      <c r="G876" s="308" t="str">
        <f>IFERROR(__xludf.DUMMYFUNCTION("""COMPUTED_VALUE"""),"Permit_id")</f>
        <v>Permit_id</v>
      </c>
      <c r="H876" s="308"/>
      <c r="I876" s="317"/>
      <c r="J876" s="317"/>
      <c r="K876" s="317"/>
      <c r="L876" s="308"/>
      <c r="M876" s="308"/>
      <c r="N876" s="308"/>
      <c r="O876" s="308"/>
      <c r="P876" s="308"/>
      <c r="Q876" s="302"/>
      <c r="R876" s="302"/>
      <c r="S876" s="302"/>
      <c r="T876" s="302"/>
      <c r="U876" s="302"/>
      <c r="V876" s="302"/>
      <c r="W876" s="302"/>
      <c r="X876" s="302"/>
      <c r="Y876" s="302"/>
      <c r="Z876" s="302"/>
      <c r="AA876" s="302"/>
      <c r="AB876" s="302"/>
      <c r="AC876" s="302"/>
      <c r="AD876" s="302"/>
      <c r="AE876" s="302"/>
      <c r="AF876" s="302"/>
      <c r="AG876" s="302"/>
      <c r="AH876" s="302"/>
      <c r="AI876" s="329"/>
      <c r="AJ876" s="302"/>
      <c r="AK876" s="302"/>
      <c r="AL876" s="302"/>
      <c r="AM876" s="302"/>
      <c r="AN876" s="302"/>
      <c r="AO876" s="302"/>
      <c r="AP876" s="302"/>
      <c r="AQ876" s="302"/>
      <c r="AR876" s="302"/>
      <c r="AS876" s="302"/>
      <c r="AT876" s="302"/>
      <c r="AU876" s="302"/>
      <c r="AV876" s="302"/>
      <c r="AW876" s="302"/>
      <c r="AX876" s="302"/>
      <c r="AY876" s="302"/>
      <c r="AZ876" s="302"/>
      <c r="BA876" s="302"/>
    </row>
    <row r="877">
      <c r="A877" s="328"/>
      <c r="B877" s="328"/>
      <c r="C877" s="328"/>
      <c r="D877" s="51" t="b">
        <v>1</v>
      </c>
      <c r="E877" s="308"/>
      <c r="F877" s="308" t="str">
        <f>IFERROR(__xludf.DUMMYFUNCTION("""COMPUTED_VALUE"""),"???")</f>
        <v>???</v>
      </c>
      <c r="G877" s="308" t="str">
        <f>IFERROR(__xludf.DUMMYFUNCTION("""COMPUTED_VALUE"""),"???")</f>
        <v>???</v>
      </c>
      <c r="H877" s="308"/>
      <c r="I877" s="317"/>
      <c r="J877" s="317"/>
      <c r="K877" s="317"/>
      <c r="L877" s="308"/>
      <c r="M877" s="308"/>
      <c r="N877" s="308"/>
      <c r="O877" s="308"/>
      <c r="P877" s="308"/>
      <c r="Q877" s="302"/>
      <c r="R877" s="302"/>
      <c r="S877" s="302"/>
      <c r="T877" s="302"/>
      <c r="U877" s="302"/>
      <c r="V877" s="302"/>
      <c r="W877" s="302"/>
      <c r="X877" s="302"/>
      <c r="Y877" s="302"/>
      <c r="Z877" s="302"/>
      <c r="AA877" s="302"/>
      <c r="AB877" s="302"/>
      <c r="AC877" s="302"/>
      <c r="AD877" s="302"/>
      <c r="AE877" s="302"/>
      <c r="AF877" s="302"/>
      <c r="AG877" s="302"/>
      <c r="AH877" s="302"/>
      <c r="AI877" s="329"/>
      <c r="AJ877" s="302"/>
      <c r="AK877" s="302"/>
      <c r="AL877" s="302"/>
      <c r="AM877" s="302"/>
      <c r="AN877" s="302"/>
      <c r="AO877" s="302"/>
      <c r="AP877" s="302"/>
      <c r="AQ877" s="302"/>
      <c r="AR877" s="302"/>
      <c r="AS877" s="302"/>
      <c r="AT877" s="302"/>
      <c r="AU877" s="302"/>
      <c r="AV877" s="302"/>
      <c r="AW877" s="302"/>
      <c r="AX877" s="302"/>
      <c r="AY877" s="302"/>
      <c r="AZ877" s="302"/>
      <c r="BA877" s="302"/>
    </row>
    <row r="878">
      <c r="A878" s="328"/>
      <c r="B878" s="328"/>
      <c r="C878" s="328"/>
      <c r="D878" s="51" t="b">
        <v>1</v>
      </c>
      <c r="E878" s="308"/>
      <c r="F878" s="308" t="str">
        <f>IFERROR(__xludf.DUMMYFUNCTION("""COMPUTED_VALUE"""),"???")</f>
        <v>???</v>
      </c>
      <c r="G878" s="308" t="str">
        <f>IFERROR(__xludf.DUMMYFUNCTION("""COMPUTED_VALUE"""),"???")</f>
        <v>???</v>
      </c>
      <c r="H878" s="308"/>
      <c r="I878" s="317"/>
      <c r="J878" s="317"/>
      <c r="K878" s="317"/>
      <c r="L878" s="308"/>
      <c r="M878" s="308"/>
      <c r="N878" s="308"/>
      <c r="O878" s="308"/>
      <c r="P878" s="308"/>
      <c r="Q878" s="302"/>
      <c r="R878" s="302"/>
      <c r="S878" s="302"/>
      <c r="T878" s="302"/>
      <c r="U878" s="302"/>
      <c r="V878" s="302"/>
      <c r="W878" s="302"/>
      <c r="X878" s="302"/>
      <c r="Y878" s="302"/>
      <c r="Z878" s="302"/>
      <c r="AA878" s="302"/>
      <c r="AB878" s="302"/>
      <c r="AC878" s="302"/>
      <c r="AD878" s="302"/>
      <c r="AE878" s="302"/>
      <c r="AF878" s="302"/>
      <c r="AG878" s="302"/>
      <c r="AH878" s="302"/>
      <c r="AI878" s="329"/>
      <c r="AJ878" s="302"/>
      <c r="AK878" s="302"/>
      <c r="AL878" s="302"/>
      <c r="AM878" s="302"/>
      <c r="AN878" s="302"/>
      <c r="AO878" s="302"/>
      <c r="AP878" s="302"/>
      <c r="AQ878" s="302"/>
      <c r="AR878" s="302"/>
      <c r="AS878" s="302"/>
      <c r="AT878" s="302"/>
      <c r="AU878" s="302"/>
      <c r="AV878" s="302"/>
      <c r="AW878" s="302"/>
      <c r="AX878" s="302"/>
      <c r="AY878" s="302"/>
      <c r="AZ878" s="302"/>
      <c r="BA878" s="302"/>
    </row>
    <row r="879">
      <c r="A879" s="328"/>
      <c r="B879" s="328"/>
      <c r="C879" s="328"/>
      <c r="D879" s="51" t="b">
        <v>1</v>
      </c>
      <c r="E879" s="308"/>
      <c r="F879" s="308" t="str">
        <f>IFERROR(__xludf.DUMMYFUNCTION("""COMPUTED_VALUE"""),"permit")</f>
        <v>permit</v>
      </c>
      <c r="G879" s="308" t="str">
        <f>IFERROR(__xludf.DUMMYFUNCTION("""COMPUTED_VALUE"""),"Cancel_type_id")</f>
        <v>Cancel_type_id</v>
      </c>
      <c r="H879" s="308"/>
      <c r="I879" s="317"/>
      <c r="J879" s="317"/>
      <c r="K879" s="317"/>
      <c r="L879" s="308"/>
      <c r="M879" s="308"/>
      <c r="N879" s="308"/>
      <c r="O879" s="308"/>
      <c r="P879" s="308"/>
      <c r="Q879" s="302"/>
      <c r="R879" s="302"/>
      <c r="S879" s="302"/>
      <c r="T879" s="302"/>
      <c r="U879" s="302"/>
      <c r="V879" s="302"/>
      <c r="W879" s="302"/>
      <c r="X879" s="302"/>
      <c r="Y879" s="302"/>
      <c r="Z879" s="302"/>
      <c r="AA879" s="302"/>
      <c r="AB879" s="302"/>
      <c r="AC879" s="302"/>
      <c r="AD879" s="302"/>
      <c r="AE879" s="302"/>
      <c r="AF879" s="302"/>
      <c r="AG879" s="302"/>
      <c r="AH879" s="302"/>
      <c r="AI879" s="329"/>
      <c r="AJ879" s="302"/>
      <c r="AK879" s="302"/>
      <c r="AL879" s="302"/>
      <c r="AM879" s="302"/>
      <c r="AN879" s="302"/>
      <c r="AO879" s="302"/>
      <c r="AP879" s="302"/>
      <c r="AQ879" s="302"/>
      <c r="AR879" s="302"/>
      <c r="AS879" s="302"/>
      <c r="AT879" s="302"/>
      <c r="AU879" s="302"/>
      <c r="AV879" s="302"/>
      <c r="AW879" s="302"/>
      <c r="AX879" s="302"/>
      <c r="AY879" s="302"/>
      <c r="AZ879" s="302"/>
      <c r="BA879" s="302"/>
    </row>
    <row r="880">
      <c r="A880" s="328"/>
      <c r="B880" s="328"/>
      <c r="C880" s="328"/>
      <c r="D880" s="51" t="b">
        <v>1</v>
      </c>
      <c r="E880" s="308"/>
      <c r="F880" s="308" t="str">
        <f>IFERROR(__xludf.DUMMYFUNCTION("""COMPUTED_VALUE"""),"")</f>
        <v/>
      </c>
      <c r="G880" s="308" t="str">
        <f>IFERROR(__xludf.DUMMYFUNCTION("""COMPUTED_VALUE"""),"")</f>
        <v/>
      </c>
      <c r="H880" s="308"/>
      <c r="I880" s="317"/>
      <c r="J880" s="317"/>
      <c r="K880" s="317"/>
      <c r="L880" s="308"/>
      <c r="M880" s="308"/>
      <c r="N880" s="308"/>
      <c r="O880" s="308"/>
      <c r="P880" s="308"/>
      <c r="Q880" s="302"/>
      <c r="R880" s="302"/>
      <c r="S880" s="302"/>
      <c r="T880" s="302"/>
      <c r="U880" s="302"/>
      <c r="V880" s="302"/>
      <c r="W880" s="302"/>
      <c r="X880" s="302"/>
      <c r="Y880" s="302"/>
      <c r="Z880" s="302"/>
      <c r="AA880" s="302"/>
      <c r="AB880" s="302"/>
      <c r="AC880" s="302"/>
      <c r="AD880" s="302"/>
      <c r="AE880" s="302"/>
      <c r="AF880" s="302"/>
      <c r="AG880" s="302"/>
      <c r="AH880" s="302"/>
      <c r="AI880" s="329"/>
      <c r="AJ880" s="302"/>
      <c r="AK880" s="302"/>
      <c r="AL880" s="302"/>
      <c r="AM880" s="302"/>
      <c r="AN880" s="302"/>
      <c r="AO880" s="302"/>
      <c r="AP880" s="302"/>
      <c r="AQ880" s="302"/>
      <c r="AR880" s="302"/>
      <c r="AS880" s="302"/>
      <c r="AT880" s="302"/>
      <c r="AU880" s="302"/>
      <c r="AV880" s="302"/>
      <c r="AW880" s="302"/>
      <c r="AX880" s="302"/>
      <c r="AY880" s="302"/>
      <c r="AZ880" s="302"/>
      <c r="BA880" s="302"/>
    </row>
    <row r="881">
      <c r="A881" s="328"/>
      <c r="B881" s="328"/>
      <c r="C881" s="328"/>
      <c r="D881" s="51" t="b">
        <v>1</v>
      </c>
      <c r="E881" s="308"/>
      <c r="F881" s="308" t="str">
        <f>IFERROR(__xludf.DUMMYFUNCTION("""COMPUTED_VALUE"""),"")</f>
        <v/>
      </c>
      <c r="G881" s="308" t="str">
        <f>IFERROR(__xludf.DUMMYFUNCTION("""COMPUTED_VALUE"""),"")</f>
        <v/>
      </c>
      <c r="H881" s="308"/>
      <c r="I881" s="317"/>
      <c r="J881" s="317"/>
      <c r="K881" s="317"/>
      <c r="L881" s="308"/>
      <c r="M881" s="308"/>
      <c r="N881" s="308"/>
      <c r="O881" s="308"/>
      <c r="P881" s="308"/>
      <c r="Q881" s="302"/>
      <c r="R881" s="302"/>
      <c r="S881" s="302"/>
      <c r="T881" s="302"/>
      <c r="U881" s="302"/>
      <c r="V881" s="302"/>
      <c r="W881" s="302"/>
      <c r="X881" s="302"/>
      <c r="Y881" s="302"/>
      <c r="Z881" s="302"/>
      <c r="AA881" s="302"/>
      <c r="AB881" s="302"/>
      <c r="AC881" s="302"/>
      <c r="AD881" s="302"/>
      <c r="AE881" s="302"/>
      <c r="AF881" s="302"/>
      <c r="AG881" s="302"/>
      <c r="AH881" s="302"/>
      <c r="AI881" s="329"/>
      <c r="AJ881" s="302"/>
      <c r="AK881" s="302"/>
      <c r="AL881" s="302"/>
      <c r="AM881" s="302"/>
      <c r="AN881" s="302"/>
      <c r="AO881" s="302"/>
      <c r="AP881" s="302"/>
      <c r="AQ881" s="302"/>
      <c r="AR881" s="302"/>
      <c r="AS881" s="302"/>
      <c r="AT881" s="302"/>
      <c r="AU881" s="302"/>
      <c r="AV881" s="302"/>
      <c r="AW881" s="302"/>
      <c r="AX881" s="302"/>
      <c r="AY881" s="302"/>
      <c r="AZ881" s="302"/>
      <c r="BA881" s="302"/>
    </row>
    <row r="882">
      <c r="A882" s="328"/>
      <c r="B882" s="328"/>
      <c r="C882" s="328"/>
      <c r="D882" s="51" t="b">
        <v>1</v>
      </c>
      <c r="E882" s="308"/>
      <c r="F882" s="308" t="str">
        <f>IFERROR(__xludf.DUMMYFUNCTION("""COMPUTED_VALUE"""),"")</f>
        <v/>
      </c>
      <c r="G882" s="308" t="str">
        <f>IFERROR(__xludf.DUMMYFUNCTION("""COMPUTED_VALUE"""),"")</f>
        <v/>
      </c>
      <c r="H882" s="308"/>
      <c r="I882" s="317"/>
      <c r="J882" s="317"/>
      <c r="K882" s="317"/>
      <c r="L882" s="308"/>
      <c r="M882" s="308"/>
      <c r="N882" s="308"/>
      <c r="O882" s="308"/>
      <c r="P882" s="308"/>
      <c r="Q882" s="302"/>
      <c r="R882" s="302"/>
      <c r="S882" s="302"/>
      <c r="T882" s="302"/>
      <c r="U882" s="302"/>
      <c r="V882" s="302"/>
      <c r="W882" s="302"/>
      <c r="X882" s="302"/>
      <c r="Y882" s="302"/>
      <c r="Z882" s="302"/>
      <c r="AA882" s="302"/>
      <c r="AB882" s="302"/>
      <c r="AC882" s="302"/>
      <c r="AD882" s="302"/>
      <c r="AE882" s="302"/>
      <c r="AF882" s="302"/>
      <c r="AG882" s="302"/>
      <c r="AH882" s="302"/>
      <c r="AI882" s="329"/>
      <c r="AJ882" s="302"/>
      <c r="AK882" s="302"/>
      <c r="AL882" s="302"/>
      <c r="AM882" s="302"/>
      <c r="AN882" s="302"/>
      <c r="AO882" s="302"/>
      <c r="AP882" s="302"/>
      <c r="AQ882" s="302"/>
      <c r="AR882" s="302"/>
      <c r="AS882" s="302"/>
      <c r="AT882" s="302"/>
      <c r="AU882" s="302"/>
      <c r="AV882" s="302"/>
      <c r="AW882" s="302"/>
      <c r="AX882" s="302"/>
      <c r="AY882" s="302"/>
      <c r="AZ882" s="302"/>
      <c r="BA882" s="302"/>
    </row>
    <row r="883">
      <c r="A883" s="328"/>
      <c r="B883" s="328"/>
      <c r="C883" s="328"/>
      <c r="D883" s="51" t="b">
        <v>1</v>
      </c>
      <c r="E883" s="308"/>
      <c r="F883" s="308" t="str">
        <f>IFERROR(__xludf.DUMMYFUNCTION("""COMPUTED_VALUE"""),"permit")</f>
        <v>permit</v>
      </c>
      <c r="G883" s="308" t="str">
        <f>IFERROR(__xludf.DUMMYFUNCTION("""COMPUTED_VALUE"""),"Parcel_id")</f>
        <v>Parcel_id</v>
      </c>
      <c r="H883" s="308"/>
      <c r="I883" s="317"/>
      <c r="J883" s="317"/>
      <c r="K883" s="317"/>
      <c r="L883" s="308"/>
      <c r="M883" s="308"/>
      <c r="N883" s="308"/>
      <c r="O883" s="308"/>
      <c r="P883" s="308"/>
      <c r="Q883" s="302"/>
      <c r="R883" s="302"/>
      <c r="S883" s="302"/>
      <c r="T883" s="302"/>
      <c r="U883" s="302"/>
      <c r="V883" s="302"/>
      <c r="W883" s="302"/>
      <c r="X883" s="302"/>
      <c r="Y883" s="302"/>
      <c r="Z883" s="302"/>
      <c r="AA883" s="302"/>
      <c r="AB883" s="302"/>
      <c r="AC883" s="302"/>
      <c r="AD883" s="302"/>
      <c r="AE883" s="302"/>
      <c r="AF883" s="302"/>
      <c r="AG883" s="302"/>
      <c r="AH883" s="302"/>
      <c r="AI883" s="329"/>
      <c r="AJ883" s="302"/>
      <c r="AK883" s="302"/>
      <c r="AL883" s="302"/>
      <c r="AM883" s="302"/>
      <c r="AN883" s="302"/>
      <c r="AO883" s="302"/>
      <c r="AP883" s="302"/>
      <c r="AQ883" s="302"/>
      <c r="AR883" s="302"/>
      <c r="AS883" s="302"/>
      <c r="AT883" s="302"/>
      <c r="AU883" s="302"/>
      <c r="AV883" s="302"/>
      <c r="AW883" s="302"/>
      <c r="AX883" s="302"/>
      <c r="AY883" s="302"/>
      <c r="AZ883" s="302"/>
      <c r="BA883" s="302"/>
    </row>
    <row r="884">
      <c r="A884" s="328"/>
      <c r="B884" s="328"/>
      <c r="C884" s="328"/>
      <c r="D884" s="51" t="b">
        <v>1</v>
      </c>
      <c r="E884" s="308"/>
      <c r="F884" s="308" t="str">
        <f>IFERROR(__xludf.DUMMYFUNCTION("""COMPUTED_VALUE"""),"")</f>
        <v/>
      </c>
      <c r="G884" s="308" t="str">
        <f>IFERROR(__xludf.DUMMYFUNCTION("""COMPUTED_VALUE"""),"")</f>
        <v/>
      </c>
      <c r="H884" s="308"/>
      <c r="I884" s="317"/>
      <c r="J884" s="317"/>
      <c r="K884" s="317"/>
      <c r="L884" s="308"/>
      <c r="M884" s="308"/>
      <c r="N884" s="308"/>
      <c r="O884" s="308"/>
      <c r="P884" s="308"/>
      <c r="Q884" s="302"/>
      <c r="R884" s="302"/>
      <c r="S884" s="302"/>
      <c r="T884" s="302"/>
      <c r="U884" s="302"/>
      <c r="V884" s="302"/>
      <c r="W884" s="302"/>
      <c r="X884" s="302"/>
      <c r="Y884" s="302"/>
      <c r="Z884" s="302"/>
      <c r="AA884" s="302"/>
      <c r="AB884" s="302"/>
      <c r="AC884" s="302"/>
      <c r="AD884" s="302"/>
      <c r="AE884" s="302"/>
      <c r="AF884" s="302"/>
      <c r="AG884" s="302"/>
      <c r="AH884" s="302"/>
      <c r="AI884" s="329"/>
      <c r="AJ884" s="302"/>
      <c r="AK884" s="302"/>
      <c r="AL884" s="302"/>
      <c r="AM884" s="302"/>
      <c r="AN884" s="302"/>
      <c r="AO884" s="302"/>
      <c r="AP884" s="302"/>
      <c r="AQ884" s="302"/>
      <c r="AR884" s="302"/>
      <c r="AS884" s="302"/>
      <c r="AT884" s="302"/>
      <c r="AU884" s="302"/>
      <c r="AV884" s="302"/>
      <c r="AW884" s="302"/>
      <c r="AX884" s="302"/>
      <c r="AY884" s="302"/>
      <c r="AZ884" s="302"/>
      <c r="BA884" s="302"/>
    </row>
    <row r="885">
      <c r="A885" s="328"/>
      <c r="B885" s="328"/>
      <c r="C885" s="328"/>
      <c r="D885" s="51" t="b">
        <v>1</v>
      </c>
      <c r="E885" s="308"/>
      <c r="F885" s="308" t="str">
        <f>IFERROR(__xludf.DUMMYFUNCTION("""COMPUTED_VALUE"""),"")</f>
        <v/>
      </c>
      <c r="G885" s="308" t="str">
        <f>IFERROR(__xludf.DUMMYFUNCTION("""COMPUTED_VALUE"""),"")</f>
        <v/>
      </c>
      <c r="H885" s="308"/>
      <c r="I885" s="317"/>
      <c r="J885" s="317"/>
      <c r="K885" s="317"/>
      <c r="L885" s="308"/>
      <c r="M885" s="308"/>
      <c r="N885" s="308"/>
      <c r="O885" s="308"/>
      <c r="P885" s="308"/>
      <c r="Q885" s="302"/>
      <c r="R885" s="302"/>
      <c r="S885" s="302"/>
      <c r="T885" s="302"/>
      <c r="U885" s="302"/>
      <c r="V885" s="302"/>
      <c r="W885" s="302"/>
      <c r="X885" s="302"/>
      <c r="Y885" s="302"/>
      <c r="Z885" s="302"/>
      <c r="AA885" s="302"/>
      <c r="AB885" s="302"/>
      <c r="AC885" s="302"/>
      <c r="AD885" s="302"/>
      <c r="AE885" s="302"/>
      <c r="AF885" s="302"/>
      <c r="AG885" s="302"/>
      <c r="AH885" s="302"/>
      <c r="AI885" s="329"/>
      <c r="AJ885" s="302"/>
      <c r="AK885" s="302"/>
      <c r="AL885" s="302"/>
      <c r="AM885" s="302"/>
      <c r="AN885" s="302"/>
      <c r="AO885" s="302"/>
      <c r="AP885" s="302"/>
      <c r="AQ885" s="302"/>
      <c r="AR885" s="302"/>
      <c r="AS885" s="302"/>
      <c r="AT885" s="302"/>
      <c r="AU885" s="302"/>
      <c r="AV885" s="302"/>
      <c r="AW885" s="302"/>
      <c r="AX885" s="302"/>
      <c r="AY885" s="302"/>
      <c r="AZ885" s="302"/>
      <c r="BA885" s="302"/>
    </row>
    <row r="886">
      <c r="A886" s="328"/>
      <c r="B886" s="328"/>
      <c r="C886" s="328"/>
      <c r="D886" s="51" t="b">
        <v>1</v>
      </c>
      <c r="E886" s="308"/>
      <c r="F886" s="308" t="str">
        <f>IFERROR(__xludf.DUMMYFUNCTION("""COMPUTED_VALUE"""),"")</f>
        <v/>
      </c>
      <c r="G886" s="308" t="str">
        <f>IFERROR(__xludf.DUMMYFUNCTION("""COMPUTED_VALUE"""),"")</f>
        <v/>
      </c>
      <c r="H886" s="308"/>
      <c r="I886" s="317"/>
      <c r="J886" s="317"/>
      <c r="K886" s="317"/>
      <c r="L886" s="308"/>
      <c r="M886" s="308"/>
      <c r="N886" s="308"/>
      <c r="O886" s="308"/>
      <c r="P886" s="308"/>
      <c r="Q886" s="302"/>
      <c r="R886" s="302"/>
      <c r="S886" s="302"/>
      <c r="T886" s="302"/>
      <c r="U886" s="302"/>
      <c r="V886" s="302"/>
      <c r="W886" s="302"/>
      <c r="X886" s="302"/>
      <c r="Y886" s="302"/>
      <c r="Z886" s="302"/>
      <c r="AA886" s="302"/>
      <c r="AB886" s="302"/>
      <c r="AC886" s="302"/>
      <c r="AD886" s="302"/>
      <c r="AE886" s="302"/>
      <c r="AF886" s="302"/>
      <c r="AG886" s="302"/>
      <c r="AH886" s="302"/>
      <c r="AI886" s="329"/>
      <c r="AJ886" s="302"/>
      <c r="AK886" s="302"/>
      <c r="AL886" s="302"/>
      <c r="AM886" s="302"/>
      <c r="AN886" s="302"/>
      <c r="AO886" s="302"/>
      <c r="AP886" s="302"/>
      <c r="AQ886" s="302"/>
      <c r="AR886" s="302"/>
      <c r="AS886" s="302"/>
      <c r="AT886" s="302"/>
      <c r="AU886" s="302"/>
      <c r="AV886" s="302"/>
      <c r="AW886" s="302"/>
      <c r="AX886" s="302"/>
      <c r="AY886" s="302"/>
      <c r="AZ886" s="302"/>
      <c r="BA886" s="302"/>
    </row>
    <row r="887">
      <c r="A887" s="328"/>
      <c r="B887" s="328"/>
      <c r="C887" s="328"/>
      <c r="D887" s="51" t="b">
        <v>1</v>
      </c>
      <c r="E887" s="308"/>
      <c r="F887" s="308" t="str">
        <f>IFERROR(__xludf.DUMMYFUNCTION("""COMPUTED_VALUE"""),"")</f>
        <v/>
      </c>
      <c r="G887" s="308" t="str">
        <f>IFERROR(__xludf.DUMMYFUNCTION("""COMPUTED_VALUE"""),"")</f>
        <v/>
      </c>
      <c r="H887" s="308"/>
      <c r="I887" s="317"/>
      <c r="J887" s="317"/>
      <c r="K887" s="317"/>
      <c r="L887" s="308"/>
      <c r="M887" s="308"/>
      <c r="N887" s="308"/>
      <c r="O887" s="308"/>
      <c r="P887" s="308"/>
      <c r="Q887" s="302"/>
      <c r="R887" s="302"/>
      <c r="S887" s="302"/>
      <c r="T887" s="302"/>
      <c r="U887" s="302"/>
      <c r="V887" s="302"/>
      <c r="W887" s="302"/>
      <c r="X887" s="302"/>
      <c r="Y887" s="302"/>
      <c r="Z887" s="302"/>
      <c r="AA887" s="302"/>
      <c r="AB887" s="302"/>
      <c r="AC887" s="302"/>
      <c r="AD887" s="302"/>
      <c r="AE887" s="302"/>
      <c r="AF887" s="302"/>
      <c r="AG887" s="302"/>
      <c r="AH887" s="302"/>
      <c r="AI887" s="329"/>
      <c r="AJ887" s="302"/>
      <c r="AK887" s="302"/>
      <c r="AL887" s="302"/>
      <c r="AM887" s="302"/>
      <c r="AN887" s="302"/>
      <c r="AO887" s="302"/>
      <c r="AP887" s="302"/>
      <c r="AQ887" s="302"/>
      <c r="AR887" s="302"/>
      <c r="AS887" s="302"/>
      <c r="AT887" s="302"/>
      <c r="AU887" s="302"/>
      <c r="AV887" s="302"/>
      <c r="AW887" s="302"/>
      <c r="AX887" s="302"/>
      <c r="AY887" s="302"/>
      <c r="AZ887" s="302"/>
      <c r="BA887" s="302"/>
    </row>
    <row r="888">
      <c r="A888" s="328"/>
      <c r="B888" s="328"/>
      <c r="C888" s="328"/>
      <c r="D888" s="51" t="b">
        <v>1</v>
      </c>
      <c r="E888" s="308"/>
      <c r="F888" s="308" t="str">
        <f>IFERROR(__xludf.DUMMYFUNCTION("""COMPUTED_VALUE"""),"")</f>
        <v/>
      </c>
      <c r="G888" s="308" t="str">
        <f>IFERROR(__xludf.DUMMYFUNCTION("""COMPUTED_VALUE"""),"")</f>
        <v/>
      </c>
      <c r="H888" s="308"/>
      <c r="I888" s="317"/>
      <c r="J888" s="317"/>
      <c r="K888" s="317"/>
      <c r="L888" s="308"/>
      <c r="M888" s="308"/>
      <c r="N888" s="308"/>
      <c r="O888" s="308"/>
      <c r="P888" s="308"/>
      <c r="Q888" s="302"/>
      <c r="R888" s="302"/>
      <c r="S888" s="302"/>
      <c r="T888" s="302"/>
      <c r="U888" s="302"/>
      <c r="V888" s="302"/>
      <c r="W888" s="302"/>
      <c r="X888" s="302"/>
      <c r="Y888" s="302"/>
      <c r="Z888" s="302"/>
      <c r="AA888" s="302"/>
      <c r="AB888" s="302"/>
      <c r="AC888" s="302"/>
      <c r="AD888" s="302"/>
      <c r="AE888" s="302"/>
      <c r="AF888" s="302"/>
      <c r="AG888" s="302"/>
      <c r="AH888" s="302"/>
      <c r="AI888" s="329"/>
      <c r="AJ888" s="302"/>
      <c r="AK888" s="302"/>
      <c r="AL888" s="302"/>
      <c r="AM888" s="302"/>
      <c r="AN888" s="302"/>
      <c r="AO888" s="302"/>
      <c r="AP888" s="302"/>
      <c r="AQ888" s="302"/>
      <c r="AR888" s="302"/>
      <c r="AS888" s="302"/>
      <c r="AT888" s="302"/>
      <c r="AU888" s="302"/>
      <c r="AV888" s="302"/>
      <c r="AW888" s="302"/>
      <c r="AX888" s="302"/>
      <c r="AY888" s="302"/>
      <c r="AZ888" s="302"/>
      <c r="BA888" s="302"/>
    </row>
    <row r="889">
      <c r="A889" s="328"/>
      <c r="B889" s="328"/>
      <c r="C889" s="328"/>
      <c r="D889" s="51" t="b">
        <v>1</v>
      </c>
      <c r="E889" s="308"/>
      <c r="F889" s="308" t="str">
        <f>IFERROR(__xludf.DUMMYFUNCTION("""COMPUTED_VALUE"""),"")</f>
        <v/>
      </c>
      <c r="G889" s="308" t="str">
        <f>IFERROR(__xludf.DUMMYFUNCTION("""COMPUTED_VALUE"""),"")</f>
        <v/>
      </c>
      <c r="H889" s="308"/>
      <c r="I889" s="317"/>
      <c r="J889" s="317"/>
      <c r="K889" s="317"/>
      <c r="L889" s="308"/>
      <c r="M889" s="308"/>
      <c r="N889" s="308"/>
      <c r="O889" s="308"/>
      <c r="P889" s="308"/>
      <c r="Q889" s="302"/>
      <c r="R889" s="302"/>
      <c r="S889" s="302"/>
      <c r="T889" s="302"/>
      <c r="U889" s="302"/>
      <c r="V889" s="302"/>
      <c r="W889" s="302"/>
      <c r="X889" s="302"/>
      <c r="Y889" s="302"/>
      <c r="Z889" s="302"/>
      <c r="AA889" s="302"/>
      <c r="AB889" s="302"/>
      <c r="AC889" s="302"/>
      <c r="AD889" s="302"/>
      <c r="AE889" s="302"/>
      <c r="AF889" s="302"/>
      <c r="AG889" s="302"/>
      <c r="AH889" s="302"/>
      <c r="AI889" s="329"/>
      <c r="AJ889" s="302"/>
      <c r="AK889" s="302"/>
      <c r="AL889" s="302"/>
      <c r="AM889" s="302"/>
      <c r="AN889" s="302"/>
      <c r="AO889" s="302"/>
      <c r="AP889" s="302"/>
      <c r="AQ889" s="302"/>
      <c r="AR889" s="302"/>
      <c r="AS889" s="302"/>
      <c r="AT889" s="302"/>
      <c r="AU889" s="302"/>
      <c r="AV889" s="302"/>
      <c r="AW889" s="302"/>
      <c r="AX889" s="302"/>
      <c r="AY889" s="302"/>
      <c r="AZ889" s="302"/>
      <c r="BA889" s="302"/>
    </row>
    <row r="890">
      <c r="A890" s="328"/>
      <c r="B890" s="328"/>
      <c r="C890" s="328"/>
      <c r="D890" s="51" t="b">
        <v>1</v>
      </c>
      <c r="E890" s="308"/>
      <c r="F890" s="308" t="str">
        <f>IFERROR(__xludf.DUMMYFUNCTION("""COMPUTED_VALUE"""),"")</f>
        <v/>
      </c>
      <c r="G890" s="308" t="str">
        <f>IFERROR(__xludf.DUMMYFUNCTION("""COMPUTED_VALUE"""),"")</f>
        <v/>
      </c>
      <c r="H890" s="308"/>
      <c r="I890" s="317"/>
      <c r="J890" s="317"/>
      <c r="K890" s="317"/>
      <c r="L890" s="308"/>
      <c r="M890" s="308"/>
      <c r="N890" s="308"/>
      <c r="O890" s="308"/>
      <c r="P890" s="308"/>
      <c r="Q890" s="302"/>
      <c r="R890" s="302"/>
      <c r="S890" s="302"/>
      <c r="T890" s="302"/>
      <c r="U890" s="302"/>
      <c r="V890" s="302"/>
      <c r="W890" s="302"/>
      <c r="X890" s="302"/>
      <c r="Y890" s="302"/>
      <c r="Z890" s="302"/>
      <c r="AA890" s="302"/>
      <c r="AB890" s="302"/>
      <c r="AC890" s="302"/>
      <c r="AD890" s="302"/>
      <c r="AE890" s="302"/>
      <c r="AF890" s="302"/>
      <c r="AG890" s="302"/>
      <c r="AH890" s="302"/>
      <c r="AI890" s="329"/>
      <c r="AJ890" s="302"/>
      <c r="AK890" s="302"/>
      <c r="AL890" s="302"/>
      <c r="AM890" s="302"/>
      <c r="AN890" s="302"/>
      <c r="AO890" s="302"/>
      <c r="AP890" s="302"/>
      <c r="AQ890" s="302"/>
      <c r="AR890" s="302"/>
      <c r="AS890" s="302"/>
      <c r="AT890" s="302"/>
      <c r="AU890" s="302"/>
      <c r="AV890" s="302"/>
      <c r="AW890" s="302"/>
      <c r="AX890" s="302"/>
      <c r="AY890" s="302"/>
      <c r="AZ890" s="302"/>
      <c r="BA890" s="302"/>
    </row>
    <row r="891">
      <c r="A891" s="328"/>
      <c r="B891" s="328"/>
      <c r="C891" s="328"/>
      <c r="D891" s="51" t="b">
        <v>1</v>
      </c>
      <c r="E891" s="308"/>
      <c r="F891" s="308" t="str">
        <f>IFERROR(__xludf.DUMMYFUNCTION("""COMPUTED_VALUE"""),"")</f>
        <v/>
      </c>
      <c r="G891" s="308" t="str">
        <f>IFERROR(__xludf.DUMMYFUNCTION("""COMPUTED_VALUE"""),"")</f>
        <v/>
      </c>
      <c r="H891" s="308"/>
      <c r="I891" s="317"/>
      <c r="J891" s="317"/>
      <c r="K891" s="317"/>
      <c r="L891" s="308"/>
      <c r="M891" s="308"/>
      <c r="N891" s="308"/>
      <c r="O891" s="308"/>
      <c r="P891" s="308"/>
      <c r="Q891" s="302"/>
      <c r="R891" s="302"/>
      <c r="S891" s="302"/>
      <c r="T891" s="302"/>
      <c r="U891" s="302"/>
      <c r="V891" s="302"/>
      <c r="W891" s="302"/>
      <c r="X891" s="302"/>
      <c r="Y891" s="302"/>
      <c r="Z891" s="302"/>
      <c r="AA891" s="302"/>
      <c r="AB891" s="302"/>
      <c r="AC891" s="302"/>
      <c r="AD891" s="302"/>
      <c r="AE891" s="302"/>
      <c r="AF891" s="302"/>
      <c r="AG891" s="302"/>
      <c r="AH891" s="302"/>
      <c r="AI891" s="329"/>
      <c r="AJ891" s="302"/>
      <c r="AK891" s="302"/>
      <c r="AL891" s="302"/>
      <c r="AM891" s="302"/>
      <c r="AN891" s="302"/>
      <c r="AO891" s="302"/>
      <c r="AP891" s="302"/>
      <c r="AQ891" s="302"/>
      <c r="AR891" s="302"/>
      <c r="AS891" s="302"/>
      <c r="AT891" s="302"/>
      <c r="AU891" s="302"/>
      <c r="AV891" s="302"/>
      <c r="AW891" s="302"/>
      <c r="AX891" s="302"/>
      <c r="AY891" s="302"/>
      <c r="AZ891" s="302"/>
      <c r="BA891" s="302"/>
    </row>
    <row r="892">
      <c r="A892" s="328"/>
      <c r="B892" s="328"/>
      <c r="C892" s="328"/>
      <c r="D892" s="51" t="b">
        <v>1</v>
      </c>
      <c r="E892" s="308"/>
      <c r="F892" s="308" t="str">
        <f>IFERROR(__xludf.DUMMYFUNCTION("""COMPUTED_VALUE"""),"???")</f>
        <v>???</v>
      </c>
      <c r="G892" s="308" t="str">
        <f>IFERROR(__xludf.DUMMYFUNCTION("""COMPUTED_VALUE"""),"???")</f>
        <v>???</v>
      </c>
      <c r="H892" s="308"/>
      <c r="I892" s="317"/>
      <c r="J892" s="317"/>
      <c r="K892" s="317"/>
      <c r="L892" s="308"/>
      <c r="M892" s="308"/>
      <c r="N892" s="308"/>
      <c r="O892" s="308"/>
      <c r="P892" s="308"/>
      <c r="Q892" s="302"/>
      <c r="R892" s="302"/>
      <c r="S892" s="302"/>
      <c r="T892" s="302"/>
      <c r="U892" s="302"/>
      <c r="V892" s="302"/>
      <c r="W892" s="302"/>
      <c r="X892" s="302"/>
      <c r="Y892" s="302"/>
      <c r="Z892" s="302"/>
      <c r="AA892" s="302"/>
      <c r="AB892" s="302"/>
      <c r="AC892" s="302"/>
      <c r="AD892" s="302"/>
      <c r="AE892" s="302"/>
      <c r="AF892" s="302"/>
      <c r="AG892" s="302"/>
      <c r="AH892" s="302"/>
      <c r="AI892" s="329"/>
      <c r="AJ892" s="302"/>
      <c r="AK892" s="302"/>
      <c r="AL892" s="302"/>
      <c r="AM892" s="302"/>
      <c r="AN892" s="302"/>
      <c r="AO892" s="302"/>
      <c r="AP892" s="302"/>
      <c r="AQ892" s="302"/>
      <c r="AR892" s="302"/>
      <c r="AS892" s="302"/>
      <c r="AT892" s="302"/>
      <c r="AU892" s="302"/>
      <c r="AV892" s="302"/>
      <c r="AW892" s="302"/>
      <c r="AX892" s="302"/>
      <c r="AY892" s="302"/>
      <c r="AZ892" s="302"/>
      <c r="BA892" s="302"/>
    </row>
    <row r="893">
      <c r="A893" s="328"/>
      <c r="B893" s="328"/>
      <c r="C893" s="328"/>
      <c r="D893" s="51" t="b">
        <v>1</v>
      </c>
      <c r="E893" s="308"/>
      <c r="F893" s="308" t="str">
        <f>IFERROR(__xludf.DUMMYFUNCTION("""COMPUTED_VALUE"""),"permit")</f>
        <v>permit</v>
      </c>
      <c r="G893" s="308" t="str">
        <f>IFERROR(__xludf.DUMMYFUNCTION("""COMPUTED_VALUE"""),"???")</f>
        <v>???</v>
      </c>
      <c r="H893" s="308"/>
      <c r="I893" s="317"/>
      <c r="J893" s="317"/>
      <c r="K893" s="317"/>
      <c r="L893" s="308"/>
      <c r="M893" s="308"/>
      <c r="N893" s="308"/>
      <c r="O893" s="308"/>
      <c r="P893" s="308"/>
      <c r="Q893" s="302"/>
      <c r="R893" s="302"/>
      <c r="S893" s="302"/>
      <c r="T893" s="302"/>
      <c r="U893" s="302"/>
      <c r="V893" s="302"/>
      <c r="W893" s="302"/>
      <c r="X893" s="302"/>
      <c r="Y893" s="302"/>
      <c r="Z893" s="302"/>
      <c r="AA893" s="302"/>
      <c r="AB893" s="302"/>
      <c r="AC893" s="302"/>
      <c r="AD893" s="302"/>
      <c r="AE893" s="302"/>
      <c r="AF893" s="302"/>
      <c r="AG893" s="302"/>
      <c r="AH893" s="302"/>
      <c r="AI893" s="329"/>
      <c r="AJ893" s="302"/>
      <c r="AK893" s="302"/>
      <c r="AL893" s="302"/>
      <c r="AM893" s="302"/>
      <c r="AN893" s="302"/>
      <c r="AO893" s="302"/>
      <c r="AP893" s="302"/>
      <c r="AQ893" s="302"/>
      <c r="AR893" s="302"/>
      <c r="AS893" s="302"/>
      <c r="AT893" s="302"/>
      <c r="AU893" s="302"/>
      <c r="AV893" s="302"/>
      <c r="AW893" s="302"/>
      <c r="AX893" s="302"/>
      <c r="AY893" s="302"/>
      <c r="AZ893" s="302"/>
      <c r="BA893" s="302"/>
    </row>
    <row r="894">
      <c r="A894" s="328"/>
      <c r="B894" s="328"/>
      <c r="C894" s="328"/>
      <c r="D894" s="51" t="b">
        <v>1</v>
      </c>
      <c r="E894" s="308"/>
      <c r="F894" s="308" t="str">
        <f>IFERROR(__xludf.DUMMYFUNCTION("""COMPUTED_VALUE"""),"**field missing**")</f>
        <v>**field missing**</v>
      </c>
      <c r="G894" s="308" t="str">
        <f>IFERROR(__xludf.DUMMYFUNCTION("""COMPUTED_VALUE"""),"**FIELD MISSING**")</f>
        <v>**FIELD MISSING**</v>
      </c>
      <c r="H894" s="308"/>
      <c r="I894" s="317"/>
      <c r="J894" s="317"/>
      <c r="K894" s="317"/>
      <c r="L894" s="308"/>
      <c r="M894" s="308"/>
      <c r="N894" s="308"/>
      <c r="O894" s="308"/>
      <c r="P894" s="308"/>
      <c r="Q894" s="302"/>
      <c r="R894" s="302"/>
      <c r="S894" s="302"/>
      <c r="T894" s="302"/>
      <c r="U894" s="302"/>
      <c r="V894" s="302"/>
      <c r="W894" s="302"/>
      <c r="X894" s="302"/>
      <c r="Y894" s="302"/>
      <c r="Z894" s="302"/>
      <c r="AA894" s="302"/>
      <c r="AB894" s="302"/>
      <c r="AC894" s="302"/>
      <c r="AD894" s="302"/>
      <c r="AE894" s="302"/>
      <c r="AF894" s="302"/>
      <c r="AG894" s="302"/>
      <c r="AH894" s="302"/>
      <c r="AI894" s="329"/>
      <c r="AJ894" s="302"/>
      <c r="AK894" s="302"/>
      <c r="AL894" s="302"/>
      <c r="AM894" s="302"/>
      <c r="AN894" s="302"/>
      <c r="AO894" s="302"/>
      <c r="AP894" s="302"/>
      <c r="AQ894" s="302"/>
      <c r="AR894" s="302"/>
      <c r="AS894" s="302"/>
      <c r="AT894" s="302"/>
      <c r="AU894" s="302"/>
      <c r="AV894" s="302"/>
      <c r="AW894" s="302"/>
      <c r="AX894" s="302"/>
      <c r="AY894" s="302"/>
      <c r="AZ894" s="302"/>
      <c r="BA894" s="302"/>
    </row>
    <row r="895">
      <c r="A895" s="328"/>
      <c r="B895" s="328"/>
      <c r="C895" s="328"/>
      <c r="D895" s="51" t="b">
        <v>1</v>
      </c>
      <c r="E895" s="308"/>
      <c r="F895" s="308" t="str">
        <f>IFERROR(__xludf.DUMMYFUNCTION("""COMPUTED_VALUE"""),"permit")</f>
        <v>permit</v>
      </c>
      <c r="G895" s="308" t="str">
        <f>IFERROR(__xludf.DUMMYFUNCTION("""COMPUTED_VALUE"""),"Application_Date")</f>
        <v>Application_Date</v>
      </c>
      <c r="H895" s="308"/>
      <c r="I895" s="317"/>
      <c r="J895" s="317"/>
      <c r="K895" s="317"/>
      <c r="L895" s="308"/>
      <c r="M895" s="308"/>
      <c r="N895" s="308"/>
      <c r="O895" s="308"/>
      <c r="P895" s="308"/>
      <c r="Q895" s="302"/>
      <c r="R895" s="302"/>
      <c r="S895" s="302"/>
      <c r="T895" s="302"/>
      <c r="U895" s="302"/>
      <c r="V895" s="302"/>
      <c r="W895" s="302"/>
      <c r="X895" s="302"/>
      <c r="Y895" s="302"/>
      <c r="Z895" s="302"/>
      <c r="AA895" s="302"/>
      <c r="AB895" s="302"/>
      <c r="AC895" s="302"/>
      <c r="AD895" s="302"/>
      <c r="AE895" s="302"/>
      <c r="AF895" s="302"/>
      <c r="AG895" s="302"/>
      <c r="AH895" s="302"/>
      <c r="AI895" s="329"/>
      <c r="AJ895" s="302"/>
      <c r="AK895" s="302"/>
      <c r="AL895" s="302"/>
      <c r="AM895" s="302"/>
      <c r="AN895" s="302"/>
      <c r="AO895" s="302"/>
      <c r="AP895" s="302"/>
      <c r="AQ895" s="302"/>
      <c r="AR895" s="302"/>
      <c r="AS895" s="302"/>
      <c r="AT895" s="302"/>
      <c r="AU895" s="302"/>
      <c r="AV895" s="302"/>
      <c r="AW895" s="302"/>
      <c r="AX895" s="302"/>
      <c r="AY895" s="302"/>
      <c r="AZ895" s="302"/>
      <c r="BA895" s="302"/>
    </row>
    <row r="896">
      <c r="A896" s="328"/>
      <c r="B896" s="328"/>
      <c r="C896" s="328"/>
      <c r="D896" s="51" t="b">
        <v>1</v>
      </c>
      <c r="E896" s="308"/>
      <c r="F896" s="308" t="str">
        <f>IFERROR(__xludf.DUMMYFUNCTION("""COMPUTED_VALUE"""),"permit")</f>
        <v>permit</v>
      </c>
      <c r="G896" s="308" t="str">
        <f>IFERROR(__xludf.DUMMYFUNCTION("""COMPUTED_VALUE"""),"Issue_Date")</f>
        <v>Issue_Date</v>
      </c>
      <c r="H896" s="308"/>
      <c r="I896" s="317"/>
      <c r="J896" s="317"/>
      <c r="K896" s="317"/>
      <c r="L896" s="308"/>
      <c r="M896" s="308"/>
      <c r="N896" s="308"/>
      <c r="O896" s="308"/>
      <c r="P896" s="308"/>
      <c r="Q896" s="302"/>
      <c r="R896" s="302"/>
      <c r="S896" s="302"/>
      <c r="T896" s="302"/>
      <c r="U896" s="302"/>
      <c r="V896" s="302"/>
      <c r="W896" s="302"/>
      <c r="X896" s="302"/>
      <c r="Y896" s="302"/>
      <c r="Z896" s="302"/>
      <c r="AA896" s="302"/>
      <c r="AB896" s="302"/>
      <c r="AC896" s="302"/>
      <c r="AD896" s="302"/>
      <c r="AE896" s="302"/>
      <c r="AF896" s="302"/>
      <c r="AG896" s="302"/>
      <c r="AH896" s="302"/>
      <c r="AI896" s="329"/>
      <c r="AJ896" s="302"/>
      <c r="AK896" s="302"/>
      <c r="AL896" s="302"/>
      <c r="AM896" s="302"/>
      <c r="AN896" s="302"/>
      <c r="AO896" s="302"/>
      <c r="AP896" s="302"/>
      <c r="AQ896" s="302"/>
      <c r="AR896" s="302"/>
      <c r="AS896" s="302"/>
      <c r="AT896" s="302"/>
      <c r="AU896" s="302"/>
      <c r="AV896" s="302"/>
      <c r="AW896" s="302"/>
      <c r="AX896" s="302"/>
      <c r="AY896" s="302"/>
      <c r="AZ896" s="302"/>
      <c r="BA896" s="302"/>
    </row>
    <row r="897">
      <c r="A897" s="328"/>
      <c r="B897" s="328"/>
      <c r="C897" s="328"/>
      <c r="D897" s="51" t="b">
        <v>1</v>
      </c>
      <c r="E897" s="308"/>
      <c r="F897" s="308" t="str">
        <f>IFERROR(__xludf.DUMMYFUNCTION("""COMPUTED_VALUE"""),"permit")</f>
        <v>permit</v>
      </c>
      <c r="G897" s="308" t="str">
        <f>IFERROR(__xludf.DUMMYFUNCTION("""COMPUTED_VALUE"""),"Complete_Date")</f>
        <v>Complete_Date</v>
      </c>
      <c r="H897" s="308"/>
      <c r="I897" s="317"/>
      <c r="J897" s="317"/>
      <c r="K897" s="317"/>
      <c r="L897" s="308"/>
      <c r="M897" s="308"/>
      <c r="N897" s="308"/>
      <c r="O897" s="308"/>
      <c r="P897" s="308"/>
      <c r="Q897" s="302"/>
      <c r="R897" s="302"/>
      <c r="S897" s="302"/>
      <c r="T897" s="302"/>
      <c r="U897" s="302"/>
      <c r="V897" s="302"/>
      <c r="W897" s="302"/>
      <c r="X897" s="302"/>
      <c r="Y897" s="302"/>
      <c r="Z897" s="302"/>
      <c r="AA897" s="302"/>
      <c r="AB897" s="302"/>
      <c r="AC897" s="302"/>
      <c r="AD897" s="302"/>
      <c r="AE897" s="302"/>
      <c r="AF897" s="302"/>
      <c r="AG897" s="302"/>
      <c r="AH897" s="302"/>
      <c r="AI897" s="329"/>
      <c r="AJ897" s="302"/>
      <c r="AK897" s="302"/>
      <c r="AL897" s="302"/>
      <c r="AM897" s="302"/>
      <c r="AN897" s="302"/>
      <c r="AO897" s="302"/>
      <c r="AP897" s="302"/>
      <c r="AQ897" s="302"/>
      <c r="AR897" s="302"/>
      <c r="AS897" s="302"/>
      <c r="AT897" s="302"/>
      <c r="AU897" s="302"/>
      <c r="AV897" s="302"/>
      <c r="AW897" s="302"/>
      <c r="AX897" s="302"/>
      <c r="AY897" s="302"/>
      <c r="AZ897" s="302"/>
      <c r="BA897" s="302"/>
    </row>
    <row r="898">
      <c r="A898" s="328"/>
      <c r="B898" s="328"/>
      <c r="C898" s="328"/>
      <c r="D898" s="51" t="b">
        <v>1</v>
      </c>
      <c r="E898" s="308"/>
      <c r="F898" s="308" t="str">
        <f>IFERROR(__xludf.DUMMYFUNCTION("""COMPUTED_VALUE"""),"permit")</f>
        <v>permit</v>
      </c>
      <c r="G898" s="308" t="str">
        <f>IFERROR(__xludf.DUMMYFUNCTION("""COMPUTED_VALUE"""),"Cancel_Date")</f>
        <v>Cancel_Date</v>
      </c>
      <c r="H898" s="308"/>
      <c r="I898" s="317"/>
      <c r="J898" s="317"/>
      <c r="K898" s="317"/>
      <c r="L898" s="308"/>
      <c r="M898" s="308"/>
      <c r="N898" s="308"/>
      <c r="O898" s="308"/>
      <c r="P898" s="308"/>
      <c r="Q898" s="302"/>
      <c r="R898" s="302"/>
      <c r="S898" s="302"/>
      <c r="T898" s="302"/>
      <c r="U898" s="302"/>
      <c r="V898" s="302"/>
      <c r="W898" s="302"/>
      <c r="X898" s="302"/>
      <c r="Y898" s="302"/>
      <c r="Z898" s="302"/>
      <c r="AA898" s="302"/>
      <c r="AB898" s="302"/>
      <c r="AC898" s="302"/>
      <c r="AD898" s="302"/>
      <c r="AE898" s="302"/>
      <c r="AF898" s="302"/>
      <c r="AG898" s="302"/>
      <c r="AH898" s="302"/>
      <c r="AI898" s="329"/>
      <c r="AJ898" s="302"/>
      <c r="AK898" s="302"/>
      <c r="AL898" s="302"/>
      <c r="AM898" s="302"/>
      <c r="AN898" s="302"/>
      <c r="AO898" s="302"/>
      <c r="AP898" s="302"/>
      <c r="AQ898" s="302"/>
      <c r="AR898" s="302"/>
      <c r="AS898" s="302"/>
      <c r="AT898" s="302"/>
      <c r="AU898" s="302"/>
      <c r="AV898" s="302"/>
      <c r="AW898" s="302"/>
      <c r="AX898" s="302"/>
      <c r="AY898" s="302"/>
      <c r="AZ898" s="302"/>
      <c r="BA898" s="302"/>
    </row>
    <row r="899">
      <c r="A899" s="328"/>
      <c r="B899" s="328"/>
      <c r="C899" s="328"/>
      <c r="D899" s="51" t="b">
        <v>1</v>
      </c>
      <c r="E899" s="308"/>
      <c r="F899" s="308" t="str">
        <f>IFERROR(__xludf.DUMMYFUNCTION("""COMPUTED_VALUE"""),"permit")</f>
        <v>permit</v>
      </c>
      <c r="G899" s="308" t="str">
        <f>IFERROR(__xludf.DUMMYFUNCTION("""COMPUTED_VALUE"""),"EstProjectCost")</f>
        <v>EstProjectCost</v>
      </c>
      <c r="H899" s="308"/>
      <c r="I899" s="317"/>
      <c r="J899" s="317"/>
      <c r="K899" s="317"/>
      <c r="L899" s="308"/>
      <c r="M899" s="308"/>
      <c r="N899" s="308"/>
      <c r="O899" s="308"/>
      <c r="P899" s="308"/>
      <c r="Q899" s="302"/>
      <c r="R899" s="302"/>
      <c r="S899" s="302"/>
      <c r="T899" s="302"/>
      <c r="U899" s="302"/>
      <c r="V899" s="302"/>
      <c r="W899" s="302"/>
      <c r="X899" s="302"/>
      <c r="Y899" s="302"/>
      <c r="Z899" s="302"/>
      <c r="AA899" s="302"/>
      <c r="AB899" s="302"/>
      <c r="AC899" s="302"/>
      <c r="AD899" s="302"/>
      <c r="AE899" s="302"/>
      <c r="AF899" s="302"/>
      <c r="AG899" s="302"/>
      <c r="AH899" s="302"/>
      <c r="AI899" s="329"/>
      <c r="AJ899" s="302"/>
      <c r="AK899" s="302"/>
      <c r="AL899" s="302"/>
      <c r="AM899" s="302"/>
      <c r="AN899" s="302"/>
      <c r="AO899" s="302"/>
      <c r="AP899" s="302"/>
      <c r="AQ899" s="302"/>
      <c r="AR899" s="302"/>
      <c r="AS899" s="302"/>
      <c r="AT899" s="302"/>
      <c r="AU899" s="302"/>
      <c r="AV899" s="302"/>
      <c r="AW899" s="302"/>
      <c r="AX899" s="302"/>
      <c r="AY899" s="302"/>
      <c r="AZ899" s="302"/>
      <c r="BA899" s="302"/>
    </row>
    <row r="900">
      <c r="A900" s="328"/>
      <c r="B900" s="328"/>
      <c r="C900" s="328"/>
      <c r="D900" s="51" t="b">
        <v>1</v>
      </c>
      <c r="E900" s="308"/>
      <c r="F900" s="308" t="str">
        <f>IFERROR(__xludf.DUMMYFUNCTION("""COMPUTED_VALUE"""),"permit")</f>
        <v>permit</v>
      </c>
      <c r="G900" s="308" t="str">
        <f>IFERROR(__xludf.DUMMYFUNCTION("""COMPUTED_VALUE"""),"Desription")</f>
        <v>Desription</v>
      </c>
      <c r="H900" s="308"/>
      <c r="I900" s="317"/>
      <c r="J900" s="317"/>
      <c r="K900" s="317"/>
      <c r="L900" s="308"/>
      <c r="M900" s="308"/>
      <c r="N900" s="308"/>
      <c r="O900" s="308"/>
      <c r="P900" s="308"/>
      <c r="Q900" s="302"/>
      <c r="R900" s="302"/>
      <c r="S900" s="302"/>
      <c r="T900" s="302"/>
      <c r="U900" s="302"/>
      <c r="V900" s="302"/>
      <c r="W900" s="302"/>
      <c r="X900" s="302"/>
      <c r="Y900" s="302"/>
      <c r="Z900" s="302"/>
      <c r="AA900" s="302"/>
      <c r="AB900" s="302"/>
      <c r="AC900" s="302"/>
      <c r="AD900" s="302"/>
      <c r="AE900" s="302"/>
      <c r="AF900" s="302"/>
      <c r="AG900" s="302"/>
      <c r="AH900" s="302"/>
      <c r="AI900" s="329"/>
      <c r="AJ900" s="302"/>
      <c r="AK900" s="302"/>
      <c r="AL900" s="302"/>
      <c r="AM900" s="302"/>
      <c r="AN900" s="302"/>
      <c r="AO900" s="302"/>
      <c r="AP900" s="302"/>
      <c r="AQ900" s="302"/>
      <c r="AR900" s="302"/>
      <c r="AS900" s="302"/>
      <c r="AT900" s="302"/>
      <c r="AU900" s="302"/>
      <c r="AV900" s="302"/>
      <c r="AW900" s="302"/>
      <c r="AX900" s="302"/>
      <c r="AY900" s="302"/>
      <c r="AZ900" s="302"/>
      <c r="BA900" s="302"/>
    </row>
    <row r="901">
      <c r="A901" s="328"/>
      <c r="B901" s="328"/>
      <c r="C901" s="328"/>
      <c r="D901" s="51" t="b">
        <v>1</v>
      </c>
      <c r="E901" s="308"/>
      <c r="F901" s="308" t="str">
        <f>IFERROR(__xludf.DUMMYFUNCTION("""COMPUTED_VALUE"""),"???")</f>
        <v>???</v>
      </c>
      <c r="G901" s="308" t="str">
        <f>IFERROR(__xludf.DUMMYFUNCTION("""COMPUTED_VALUE"""),"???")</f>
        <v>???</v>
      </c>
      <c r="H901" s="308"/>
      <c r="I901" s="317"/>
      <c r="J901" s="317"/>
      <c r="K901" s="317"/>
      <c r="L901" s="308"/>
      <c r="M901" s="308"/>
      <c r="N901" s="308"/>
      <c r="O901" s="308"/>
      <c r="P901" s="308"/>
      <c r="Q901" s="302"/>
      <c r="R901" s="302"/>
      <c r="S901" s="302"/>
      <c r="T901" s="302"/>
      <c r="U901" s="302"/>
      <c r="V901" s="302"/>
      <c r="W901" s="302"/>
      <c r="X901" s="302"/>
      <c r="Y901" s="302"/>
      <c r="Z901" s="302"/>
      <c r="AA901" s="302"/>
      <c r="AB901" s="302"/>
      <c r="AC901" s="302"/>
      <c r="AD901" s="302"/>
      <c r="AE901" s="302"/>
      <c r="AF901" s="302"/>
      <c r="AG901" s="302"/>
      <c r="AH901" s="302"/>
      <c r="AI901" s="329"/>
      <c r="AJ901" s="302"/>
      <c r="AK901" s="302"/>
      <c r="AL901" s="302"/>
      <c r="AM901" s="302"/>
      <c r="AN901" s="302"/>
      <c r="AO901" s="302"/>
      <c r="AP901" s="302"/>
      <c r="AQ901" s="302"/>
      <c r="AR901" s="302"/>
      <c r="AS901" s="302"/>
      <c r="AT901" s="302"/>
      <c r="AU901" s="302"/>
      <c r="AV901" s="302"/>
      <c r="AW901" s="302"/>
      <c r="AX901" s="302"/>
      <c r="AY901" s="302"/>
      <c r="AZ901" s="302"/>
      <c r="BA901" s="302"/>
    </row>
    <row r="902">
      <c r="A902" s="328"/>
      <c r="B902" s="328"/>
      <c r="C902" s="328"/>
      <c r="D902" s="51" t="b">
        <v>1</v>
      </c>
      <c r="E902" s="308"/>
      <c r="F902" s="308" t="str">
        <f>IFERROR(__xludf.DUMMYFUNCTION("""COMPUTED_VALUE"""),"???")</f>
        <v>???</v>
      </c>
      <c r="G902" s="308" t="str">
        <f>IFERROR(__xludf.DUMMYFUNCTION("""COMPUTED_VALUE"""),"???")</f>
        <v>???</v>
      </c>
      <c r="H902" s="308"/>
      <c r="I902" s="317"/>
      <c r="J902" s="317"/>
      <c r="K902" s="317"/>
      <c r="L902" s="308"/>
      <c r="M902" s="308"/>
      <c r="N902" s="308"/>
      <c r="O902" s="308"/>
      <c r="P902" s="308"/>
      <c r="Q902" s="302"/>
      <c r="R902" s="302"/>
      <c r="S902" s="302"/>
      <c r="T902" s="302"/>
      <c r="U902" s="302"/>
      <c r="V902" s="302"/>
      <c r="W902" s="302"/>
      <c r="X902" s="302"/>
      <c r="Y902" s="302"/>
      <c r="Z902" s="302"/>
      <c r="AA902" s="302"/>
      <c r="AB902" s="302"/>
      <c r="AC902" s="302"/>
      <c r="AD902" s="302"/>
      <c r="AE902" s="302"/>
      <c r="AF902" s="302"/>
      <c r="AG902" s="302"/>
      <c r="AH902" s="302"/>
      <c r="AI902" s="329"/>
      <c r="AJ902" s="302"/>
      <c r="AK902" s="302"/>
      <c r="AL902" s="302"/>
      <c r="AM902" s="302"/>
      <c r="AN902" s="302"/>
      <c r="AO902" s="302"/>
      <c r="AP902" s="302"/>
      <c r="AQ902" s="302"/>
      <c r="AR902" s="302"/>
      <c r="AS902" s="302"/>
      <c r="AT902" s="302"/>
      <c r="AU902" s="302"/>
      <c r="AV902" s="302"/>
      <c r="AW902" s="302"/>
      <c r="AX902" s="302"/>
      <c r="AY902" s="302"/>
      <c r="AZ902" s="302"/>
      <c r="BA902" s="302"/>
    </row>
    <row r="903">
      <c r="A903" s="328"/>
      <c r="B903" s="328"/>
      <c r="C903" s="328"/>
      <c r="D903" s="51" t="b">
        <v>1</v>
      </c>
      <c r="E903" s="308"/>
      <c r="F903" s="308" t="str">
        <f>IFERROR(__xludf.DUMMYFUNCTION("""COMPUTED_VALUE"""),"???")</f>
        <v>???</v>
      </c>
      <c r="G903" s="308" t="str">
        <f>IFERROR(__xludf.DUMMYFUNCTION("""COMPUTED_VALUE"""),"???")</f>
        <v>???</v>
      </c>
      <c r="H903" s="308"/>
      <c r="I903" s="317"/>
      <c r="J903" s="317"/>
      <c r="K903" s="317"/>
      <c r="L903" s="308"/>
      <c r="M903" s="308"/>
      <c r="N903" s="308"/>
      <c r="O903" s="308"/>
      <c r="P903" s="308"/>
      <c r="Q903" s="302"/>
      <c r="R903" s="302"/>
      <c r="S903" s="302"/>
      <c r="T903" s="302"/>
      <c r="U903" s="302"/>
      <c r="V903" s="302"/>
      <c r="W903" s="302"/>
      <c r="X903" s="302"/>
      <c r="Y903" s="302"/>
      <c r="Z903" s="302"/>
      <c r="AA903" s="302"/>
      <c r="AB903" s="302"/>
      <c r="AC903" s="302"/>
      <c r="AD903" s="302"/>
      <c r="AE903" s="302"/>
      <c r="AF903" s="302"/>
      <c r="AG903" s="302"/>
      <c r="AH903" s="302"/>
      <c r="AI903" s="329"/>
      <c r="AJ903" s="302"/>
      <c r="AK903" s="302"/>
      <c r="AL903" s="302"/>
      <c r="AM903" s="302"/>
      <c r="AN903" s="302"/>
      <c r="AO903" s="302"/>
      <c r="AP903" s="302"/>
      <c r="AQ903" s="302"/>
      <c r="AR903" s="302"/>
      <c r="AS903" s="302"/>
      <c r="AT903" s="302"/>
      <c r="AU903" s="302"/>
      <c r="AV903" s="302"/>
      <c r="AW903" s="302"/>
      <c r="AX903" s="302"/>
      <c r="AY903" s="302"/>
      <c r="AZ903" s="302"/>
      <c r="BA903" s="302"/>
    </row>
    <row r="904">
      <c r="A904" s="328"/>
      <c r="B904" s="328"/>
      <c r="C904" s="328"/>
      <c r="D904" s="51" t="b">
        <v>1</v>
      </c>
      <c r="E904" s="308"/>
      <c r="F904" s="308" t="str">
        <f>IFERROR(__xludf.DUMMYFUNCTION("""COMPUTED_VALUE"""),"???")</f>
        <v>???</v>
      </c>
      <c r="G904" s="308" t="str">
        <f>IFERROR(__xludf.DUMMYFUNCTION("""COMPUTED_VALUE"""),"???")</f>
        <v>???</v>
      </c>
      <c r="H904" s="308"/>
      <c r="I904" s="317"/>
      <c r="J904" s="317"/>
      <c r="K904" s="317"/>
      <c r="L904" s="308"/>
      <c r="M904" s="308"/>
      <c r="N904" s="308"/>
      <c r="O904" s="308"/>
      <c r="P904" s="308"/>
      <c r="Q904" s="302"/>
      <c r="R904" s="302"/>
      <c r="S904" s="302"/>
      <c r="T904" s="302"/>
      <c r="U904" s="302"/>
      <c r="V904" s="302"/>
      <c r="W904" s="302"/>
      <c r="X904" s="302"/>
      <c r="Y904" s="302"/>
      <c r="Z904" s="302"/>
      <c r="AA904" s="302"/>
      <c r="AB904" s="302"/>
      <c r="AC904" s="302"/>
      <c r="AD904" s="302"/>
      <c r="AE904" s="302"/>
      <c r="AF904" s="302"/>
      <c r="AG904" s="302"/>
      <c r="AH904" s="302"/>
      <c r="AI904" s="329"/>
      <c r="AJ904" s="302"/>
      <c r="AK904" s="302"/>
      <c r="AL904" s="302"/>
      <c r="AM904" s="302"/>
      <c r="AN904" s="302"/>
      <c r="AO904" s="302"/>
      <c r="AP904" s="302"/>
      <c r="AQ904" s="302"/>
      <c r="AR904" s="302"/>
      <c r="AS904" s="302"/>
      <c r="AT904" s="302"/>
      <c r="AU904" s="302"/>
      <c r="AV904" s="302"/>
      <c r="AW904" s="302"/>
      <c r="AX904" s="302"/>
      <c r="AY904" s="302"/>
      <c r="AZ904" s="302"/>
      <c r="BA904" s="302"/>
    </row>
    <row r="905">
      <c r="A905" s="328"/>
      <c r="B905" s="328"/>
      <c r="C905" s="328"/>
      <c r="D905" s="51" t="b">
        <v>1</v>
      </c>
      <c r="E905" s="308"/>
      <c r="F905" s="308" t="str">
        <f>IFERROR(__xludf.DUMMYFUNCTION("""COMPUTED_VALUE"""),"permit")</f>
        <v>permit</v>
      </c>
      <c r="G905" s="308" t="str">
        <f>IFERROR(__xludf.DUMMYFUNCTION("""COMPUTED_VALUE"""),"NewUse")</f>
        <v>NewUse</v>
      </c>
      <c r="H905" s="308"/>
      <c r="I905" s="317"/>
      <c r="J905" s="317"/>
      <c r="K905" s="317"/>
      <c r="L905" s="308"/>
      <c r="M905" s="308"/>
      <c r="N905" s="308"/>
      <c r="O905" s="308"/>
      <c r="P905" s="308"/>
      <c r="Q905" s="302"/>
      <c r="R905" s="302"/>
      <c r="S905" s="302"/>
      <c r="T905" s="302"/>
      <c r="U905" s="302"/>
      <c r="V905" s="302"/>
      <c r="W905" s="302"/>
      <c r="X905" s="302"/>
      <c r="Y905" s="302"/>
      <c r="Z905" s="302"/>
      <c r="AA905" s="302"/>
      <c r="AB905" s="302"/>
      <c r="AC905" s="302"/>
      <c r="AD905" s="302"/>
      <c r="AE905" s="302"/>
      <c r="AF905" s="302"/>
      <c r="AG905" s="302"/>
      <c r="AH905" s="302"/>
      <c r="AI905" s="329"/>
      <c r="AJ905" s="302"/>
      <c r="AK905" s="302"/>
      <c r="AL905" s="302"/>
      <c r="AM905" s="302"/>
      <c r="AN905" s="302"/>
      <c r="AO905" s="302"/>
      <c r="AP905" s="302"/>
      <c r="AQ905" s="302"/>
      <c r="AR905" s="302"/>
      <c r="AS905" s="302"/>
      <c r="AT905" s="302"/>
      <c r="AU905" s="302"/>
      <c r="AV905" s="302"/>
      <c r="AW905" s="302"/>
      <c r="AX905" s="302"/>
      <c r="AY905" s="302"/>
      <c r="AZ905" s="302"/>
      <c r="BA905" s="302"/>
    </row>
    <row r="906">
      <c r="A906" s="328"/>
      <c r="B906" s="328"/>
      <c r="C906" s="328"/>
      <c r="D906" s="51" t="b">
        <v>1</v>
      </c>
      <c r="E906" s="308"/>
      <c r="F906" s="308" t="str">
        <f>IFERROR(__xludf.DUMMYFUNCTION("""COMPUTED_VALUE"""),"")</f>
        <v/>
      </c>
      <c r="G906" s="308" t="str">
        <f>IFERROR(__xludf.DUMMYFUNCTION("""COMPUTED_VALUE"""),"")</f>
        <v/>
      </c>
      <c r="H906" s="308"/>
      <c r="I906" s="317"/>
      <c r="J906" s="317"/>
      <c r="K906" s="317"/>
      <c r="L906" s="308"/>
      <c r="M906" s="308"/>
      <c r="N906" s="308"/>
      <c r="O906" s="308"/>
      <c r="P906" s="308"/>
      <c r="Q906" s="302"/>
      <c r="R906" s="302"/>
      <c r="S906" s="302"/>
      <c r="T906" s="302"/>
      <c r="U906" s="302"/>
      <c r="V906" s="302"/>
      <c r="W906" s="302"/>
      <c r="X906" s="302"/>
      <c r="Y906" s="302"/>
      <c r="Z906" s="302"/>
      <c r="AA906" s="302"/>
      <c r="AB906" s="302"/>
      <c r="AC906" s="302"/>
      <c r="AD906" s="302"/>
      <c r="AE906" s="302"/>
      <c r="AF906" s="302"/>
      <c r="AG906" s="302"/>
      <c r="AH906" s="302"/>
      <c r="AI906" s="329"/>
      <c r="AJ906" s="302"/>
      <c r="AK906" s="302"/>
      <c r="AL906" s="302"/>
      <c r="AM906" s="302"/>
      <c r="AN906" s="302"/>
      <c r="AO906" s="302"/>
      <c r="AP906" s="302"/>
      <c r="AQ906" s="302"/>
      <c r="AR906" s="302"/>
      <c r="AS906" s="302"/>
      <c r="AT906" s="302"/>
      <c r="AU906" s="302"/>
      <c r="AV906" s="302"/>
      <c r="AW906" s="302"/>
      <c r="AX906" s="302"/>
      <c r="AY906" s="302"/>
      <c r="AZ906" s="302"/>
      <c r="BA906" s="302"/>
    </row>
    <row r="907">
      <c r="A907" s="328"/>
      <c r="B907" s="328"/>
      <c r="C907" s="328"/>
      <c r="D907" s="51" t="b">
        <v>1</v>
      </c>
      <c r="E907" s="308"/>
      <c r="F907" s="308" t="str">
        <f>IFERROR(__xludf.DUMMYFUNCTION("""COMPUTED_VALUE"""),"")</f>
        <v/>
      </c>
      <c r="G907" s="308" t="str">
        <f>IFERROR(__xludf.DUMMYFUNCTION("""COMPUTED_VALUE"""),"")</f>
        <v/>
      </c>
      <c r="H907" s="308"/>
      <c r="I907" s="317"/>
      <c r="J907" s="317"/>
      <c r="K907" s="317"/>
      <c r="L907" s="308"/>
      <c r="M907" s="308"/>
      <c r="N907" s="308"/>
      <c r="O907" s="308"/>
      <c r="P907" s="308"/>
      <c r="Q907" s="302"/>
      <c r="R907" s="302"/>
      <c r="S907" s="302"/>
      <c r="T907" s="302"/>
      <c r="U907" s="302"/>
      <c r="V907" s="302"/>
      <c r="W907" s="302"/>
      <c r="X907" s="302"/>
      <c r="Y907" s="302"/>
      <c r="Z907" s="302"/>
      <c r="AA907" s="302"/>
      <c r="AB907" s="302"/>
      <c r="AC907" s="302"/>
      <c r="AD907" s="302"/>
      <c r="AE907" s="302"/>
      <c r="AF907" s="302"/>
      <c r="AG907" s="302"/>
      <c r="AH907" s="302"/>
      <c r="AI907" s="329"/>
      <c r="AJ907" s="302"/>
      <c r="AK907" s="302"/>
      <c r="AL907" s="302"/>
      <c r="AM907" s="302"/>
      <c r="AN907" s="302"/>
      <c r="AO907" s="302"/>
      <c r="AP907" s="302"/>
      <c r="AQ907" s="302"/>
      <c r="AR907" s="302"/>
      <c r="AS907" s="302"/>
      <c r="AT907" s="302"/>
      <c r="AU907" s="302"/>
      <c r="AV907" s="302"/>
      <c r="AW907" s="302"/>
      <c r="AX907" s="302"/>
      <c r="AY907" s="302"/>
      <c r="AZ907" s="302"/>
      <c r="BA907" s="302"/>
    </row>
    <row r="908">
      <c r="A908" s="328"/>
      <c r="B908" s="328"/>
      <c r="C908" s="328"/>
      <c r="D908" s="51" t="b">
        <v>1</v>
      </c>
      <c r="E908" s="308"/>
      <c r="F908" s="308" t="str">
        <f>IFERROR(__xludf.DUMMYFUNCTION("""COMPUTED_VALUE"""),"")</f>
        <v/>
      </c>
      <c r="G908" s="308" t="str">
        <f>IFERROR(__xludf.DUMMYFUNCTION("""COMPUTED_VALUE"""),"")</f>
        <v/>
      </c>
      <c r="H908" s="308"/>
      <c r="I908" s="317"/>
      <c r="J908" s="317"/>
      <c r="K908" s="317"/>
      <c r="L908" s="308"/>
      <c r="M908" s="308"/>
      <c r="N908" s="308"/>
      <c r="O908" s="308"/>
      <c r="P908" s="308"/>
      <c r="Q908" s="302"/>
      <c r="R908" s="302"/>
      <c r="S908" s="302"/>
      <c r="T908" s="302"/>
      <c r="U908" s="302"/>
      <c r="V908" s="302"/>
      <c r="W908" s="302"/>
      <c r="X908" s="302"/>
      <c r="Y908" s="302"/>
      <c r="Z908" s="302"/>
      <c r="AA908" s="302"/>
      <c r="AB908" s="302"/>
      <c r="AC908" s="302"/>
      <c r="AD908" s="302"/>
      <c r="AE908" s="302"/>
      <c r="AF908" s="302"/>
      <c r="AG908" s="302"/>
      <c r="AH908" s="302"/>
      <c r="AI908" s="329"/>
      <c r="AJ908" s="302"/>
      <c r="AK908" s="302"/>
      <c r="AL908" s="302"/>
      <c r="AM908" s="302"/>
      <c r="AN908" s="302"/>
      <c r="AO908" s="302"/>
      <c r="AP908" s="302"/>
      <c r="AQ908" s="302"/>
      <c r="AR908" s="302"/>
      <c r="AS908" s="302"/>
      <c r="AT908" s="302"/>
      <c r="AU908" s="302"/>
      <c r="AV908" s="302"/>
      <c r="AW908" s="302"/>
      <c r="AX908" s="302"/>
      <c r="AY908" s="302"/>
      <c r="AZ908" s="302"/>
      <c r="BA908" s="302"/>
    </row>
    <row r="909">
      <c r="A909" s="328"/>
      <c r="B909" s="328"/>
      <c r="C909" s="328"/>
      <c r="D909" s="51" t="b">
        <v>1</v>
      </c>
      <c r="E909" s="308"/>
      <c r="F909" s="308" t="str">
        <f>IFERROR(__xludf.DUMMYFUNCTION("""COMPUTED_VALUE"""),"permit")</f>
        <v>permit</v>
      </c>
      <c r="G909" s="308" t="str">
        <f>IFERROR(__xludf.DUMMYFUNCTION("""COMPUTED_VALUE"""),"OldUse")</f>
        <v>OldUse</v>
      </c>
      <c r="H909" s="308"/>
      <c r="I909" s="317"/>
      <c r="J909" s="317"/>
      <c r="K909" s="317"/>
      <c r="L909" s="308"/>
      <c r="M909" s="308"/>
      <c r="N909" s="308"/>
      <c r="O909" s="308"/>
      <c r="P909" s="308"/>
      <c r="Q909" s="302"/>
      <c r="R909" s="302"/>
      <c r="S909" s="302"/>
      <c r="T909" s="302"/>
      <c r="U909" s="302"/>
      <c r="V909" s="302"/>
      <c r="W909" s="302"/>
      <c r="X909" s="302"/>
      <c r="Y909" s="302"/>
      <c r="Z909" s="302"/>
      <c r="AA909" s="302"/>
      <c r="AB909" s="302"/>
      <c r="AC909" s="302"/>
      <c r="AD909" s="302"/>
      <c r="AE909" s="302"/>
      <c r="AF909" s="302"/>
      <c r="AG909" s="302"/>
      <c r="AH909" s="302"/>
      <c r="AI909" s="329"/>
      <c r="AJ909" s="302"/>
      <c r="AK909" s="302"/>
      <c r="AL909" s="302"/>
      <c r="AM909" s="302"/>
      <c r="AN909" s="302"/>
      <c r="AO909" s="302"/>
      <c r="AP909" s="302"/>
      <c r="AQ909" s="302"/>
      <c r="AR909" s="302"/>
      <c r="AS909" s="302"/>
      <c r="AT909" s="302"/>
      <c r="AU909" s="302"/>
      <c r="AV909" s="302"/>
      <c r="AW909" s="302"/>
      <c r="AX909" s="302"/>
      <c r="AY909" s="302"/>
      <c r="AZ909" s="302"/>
      <c r="BA909" s="302"/>
    </row>
    <row r="910">
      <c r="A910" s="328"/>
      <c r="B910" s="328"/>
      <c r="C910" s="328"/>
      <c r="D910" s="51" t="b">
        <v>1</v>
      </c>
      <c r="E910" s="308"/>
      <c r="F910" s="308" t="str">
        <f>IFERROR(__xludf.DUMMYFUNCTION("""COMPUTED_VALUE"""),"")</f>
        <v/>
      </c>
      <c r="G910" s="308" t="str">
        <f>IFERROR(__xludf.DUMMYFUNCTION("""COMPUTED_VALUE"""),"")</f>
        <v/>
      </c>
      <c r="H910" s="308"/>
      <c r="I910" s="317"/>
      <c r="J910" s="317"/>
      <c r="K910" s="317"/>
      <c r="L910" s="308"/>
      <c r="M910" s="308"/>
      <c r="N910" s="308"/>
      <c r="O910" s="308"/>
      <c r="P910" s="308"/>
      <c r="Q910" s="302"/>
      <c r="R910" s="302"/>
      <c r="S910" s="302"/>
      <c r="T910" s="302"/>
      <c r="U910" s="302"/>
      <c r="V910" s="302"/>
      <c r="W910" s="302"/>
      <c r="X910" s="302"/>
      <c r="Y910" s="302"/>
      <c r="Z910" s="302"/>
      <c r="AA910" s="302"/>
      <c r="AB910" s="302"/>
      <c r="AC910" s="302"/>
      <c r="AD910" s="302"/>
      <c r="AE910" s="302"/>
      <c r="AF910" s="302"/>
      <c r="AG910" s="302"/>
      <c r="AH910" s="302"/>
      <c r="AI910" s="329"/>
      <c r="AJ910" s="302"/>
      <c r="AK910" s="302"/>
      <c r="AL910" s="302"/>
      <c r="AM910" s="302"/>
      <c r="AN910" s="302"/>
      <c r="AO910" s="302"/>
      <c r="AP910" s="302"/>
      <c r="AQ910" s="302"/>
      <c r="AR910" s="302"/>
      <c r="AS910" s="302"/>
      <c r="AT910" s="302"/>
      <c r="AU910" s="302"/>
      <c r="AV910" s="302"/>
      <c r="AW910" s="302"/>
      <c r="AX910" s="302"/>
      <c r="AY910" s="302"/>
      <c r="AZ910" s="302"/>
      <c r="BA910" s="302"/>
    </row>
    <row r="911">
      <c r="A911" s="328"/>
      <c r="B911" s="328"/>
      <c r="C911" s="328"/>
      <c r="D911" s="51" t="b">
        <v>1</v>
      </c>
      <c r="E911" s="308"/>
      <c r="F911" s="308" t="str">
        <f>IFERROR(__xludf.DUMMYFUNCTION("""COMPUTED_VALUE"""),"")</f>
        <v/>
      </c>
      <c r="G911" s="308" t="str">
        <f>IFERROR(__xludf.DUMMYFUNCTION("""COMPUTED_VALUE"""),"")</f>
        <v/>
      </c>
      <c r="H911" s="308"/>
      <c r="I911" s="317"/>
      <c r="J911" s="317"/>
      <c r="K911" s="317"/>
      <c r="L911" s="308"/>
      <c r="M911" s="308"/>
      <c r="N911" s="308"/>
      <c r="O911" s="308"/>
      <c r="P911" s="308"/>
      <c r="Q911" s="302"/>
      <c r="R911" s="302"/>
      <c r="S911" s="302"/>
      <c r="T911" s="302"/>
      <c r="U911" s="302"/>
      <c r="V911" s="302"/>
      <c r="W911" s="302"/>
      <c r="X911" s="302"/>
      <c r="Y911" s="302"/>
      <c r="Z911" s="302"/>
      <c r="AA911" s="302"/>
      <c r="AB911" s="302"/>
      <c r="AC911" s="302"/>
      <c r="AD911" s="302"/>
      <c r="AE911" s="302"/>
      <c r="AF911" s="302"/>
      <c r="AG911" s="302"/>
      <c r="AH911" s="302"/>
      <c r="AI911" s="329"/>
      <c r="AJ911" s="302"/>
      <c r="AK911" s="302"/>
      <c r="AL911" s="302"/>
      <c r="AM911" s="302"/>
      <c r="AN911" s="302"/>
      <c r="AO911" s="302"/>
      <c r="AP911" s="302"/>
      <c r="AQ911" s="302"/>
      <c r="AR911" s="302"/>
      <c r="AS911" s="302"/>
      <c r="AT911" s="302"/>
      <c r="AU911" s="302"/>
      <c r="AV911" s="302"/>
      <c r="AW911" s="302"/>
      <c r="AX911" s="302"/>
      <c r="AY911" s="302"/>
      <c r="AZ911" s="302"/>
      <c r="BA911" s="302"/>
    </row>
    <row r="912">
      <c r="A912" s="328"/>
      <c r="B912" s="328"/>
      <c r="C912" s="328"/>
      <c r="D912" s="51" t="b">
        <v>1</v>
      </c>
      <c r="E912" s="308"/>
      <c r="F912" s="308" t="str">
        <f>IFERROR(__xludf.DUMMYFUNCTION("""COMPUTED_VALUE"""),"")</f>
        <v/>
      </c>
      <c r="G912" s="308" t="str">
        <f>IFERROR(__xludf.DUMMYFUNCTION("""COMPUTED_VALUE"""),"")</f>
        <v/>
      </c>
      <c r="H912" s="308"/>
      <c r="I912" s="317"/>
      <c r="J912" s="317"/>
      <c r="K912" s="317"/>
      <c r="L912" s="308"/>
      <c r="M912" s="308"/>
      <c r="N912" s="308"/>
      <c r="O912" s="308"/>
      <c r="P912" s="308"/>
      <c r="Q912" s="302"/>
      <c r="R912" s="302"/>
      <c r="S912" s="302"/>
      <c r="T912" s="302"/>
      <c r="U912" s="302"/>
      <c r="V912" s="302"/>
      <c r="W912" s="302"/>
      <c r="X912" s="302"/>
      <c r="Y912" s="302"/>
      <c r="Z912" s="302"/>
      <c r="AA912" s="302"/>
      <c r="AB912" s="302"/>
      <c r="AC912" s="302"/>
      <c r="AD912" s="302"/>
      <c r="AE912" s="302"/>
      <c r="AF912" s="302"/>
      <c r="AG912" s="302"/>
      <c r="AH912" s="302"/>
      <c r="AI912" s="329"/>
      <c r="AJ912" s="302"/>
      <c r="AK912" s="302"/>
      <c r="AL912" s="302"/>
      <c r="AM912" s="302"/>
      <c r="AN912" s="302"/>
      <c r="AO912" s="302"/>
      <c r="AP912" s="302"/>
      <c r="AQ912" s="302"/>
      <c r="AR912" s="302"/>
      <c r="AS912" s="302"/>
      <c r="AT912" s="302"/>
      <c r="AU912" s="302"/>
      <c r="AV912" s="302"/>
      <c r="AW912" s="302"/>
      <c r="AX912" s="302"/>
      <c r="AY912" s="302"/>
      <c r="AZ912" s="302"/>
      <c r="BA912" s="302"/>
    </row>
    <row r="913">
      <c r="A913" s="328"/>
      <c r="B913" s="328"/>
      <c r="C913" s="328"/>
      <c r="D913" s="51" t="b">
        <v>1</v>
      </c>
      <c r="E913" s="308"/>
      <c r="F913" s="308" t="str">
        <f>IFERROR(__xludf.DUMMYFUNCTION("""COMPUTED_VALUE"""),"permit")</f>
        <v>permit</v>
      </c>
      <c r="G913" s="308" t="str">
        <f>IFERROR(__xludf.DUMMYFUNCTION("""COMPUTED_VALUE"""),"???")</f>
        <v>???</v>
      </c>
      <c r="H913" s="308"/>
      <c r="I913" s="317"/>
      <c r="J913" s="317"/>
      <c r="K913" s="317"/>
      <c r="L913" s="308"/>
      <c r="M913" s="308"/>
      <c r="N913" s="308"/>
      <c r="O913" s="308"/>
      <c r="P913" s="308"/>
      <c r="Q913" s="302"/>
      <c r="R913" s="302"/>
      <c r="S913" s="302"/>
      <c r="T913" s="302"/>
      <c r="U913" s="302"/>
      <c r="V913" s="302"/>
      <c r="W913" s="302"/>
      <c r="X913" s="302"/>
      <c r="Y913" s="302"/>
      <c r="Z913" s="302"/>
      <c r="AA913" s="302"/>
      <c r="AB913" s="302"/>
      <c r="AC913" s="302"/>
      <c r="AD913" s="302"/>
      <c r="AE913" s="302"/>
      <c r="AF913" s="302"/>
      <c r="AG913" s="302"/>
      <c r="AH913" s="302"/>
      <c r="AI913" s="329"/>
      <c r="AJ913" s="302"/>
      <c r="AK913" s="302"/>
      <c r="AL913" s="302"/>
      <c r="AM913" s="302"/>
      <c r="AN913" s="302"/>
      <c r="AO913" s="302"/>
      <c r="AP913" s="302"/>
      <c r="AQ913" s="302"/>
      <c r="AR913" s="302"/>
      <c r="AS913" s="302"/>
      <c r="AT913" s="302"/>
      <c r="AU913" s="302"/>
      <c r="AV913" s="302"/>
      <c r="AW913" s="302"/>
      <c r="AX913" s="302"/>
      <c r="AY913" s="302"/>
      <c r="AZ913" s="302"/>
      <c r="BA913" s="302"/>
    </row>
    <row r="914">
      <c r="A914" s="328"/>
      <c r="B914" s="328"/>
      <c r="C914" s="328"/>
      <c r="D914" s="51" t="b">
        <v>1</v>
      </c>
      <c r="E914" s="308"/>
      <c r="F914" s="308" t="str">
        <f>IFERROR(__xludf.DUMMYFUNCTION("""COMPUTED_VALUE"""),"permit")</f>
        <v>permit</v>
      </c>
      <c r="G914" s="308" t="str">
        <f>IFERROR(__xludf.DUMMYFUNCTION("""COMPUTED_VALUE"""),"???")</f>
        <v>???</v>
      </c>
      <c r="H914" s="308"/>
      <c r="I914" s="317"/>
      <c r="J914" s="317"/>
      <c r="K914" s="317"/>
      <c r="L914" s="308"/>
      <c r="M914" s="308"/>
      <c r="N914" s="308"/>
      <c r="O914" s="308"/>
      <c r="P914" s="308"/>
      <c r="Q914" s="302"/>
      <c r="R914" s="302"/>
      <c r="S914" s="302"/>
      <c r="T914" s="302"/>
      <c r="U914" s="302"/>
      <c r="V914" s="302"/>
      <c r="W914" s="302"/>
      <c r="X914" s="302"/>
      <c r="Y914" s="302"/>
      <c r="Z914" s="302"/>
      <c r="AA914" s="302"/>
      <c r="AB914" s="302"/>
      <c r="AC914" s="302"/>
      <c r="AD914" s="302"/>
      <c r="AE914" s="302"/>
      <c r="AF914" s="302"/>
      <c r="AG914" s="302"/>
      <c r="AH914" s="302"/>
      <c r="AI914" s="329"/>
      <c r="AJ914" s="302"/>
      <c r="AK914" s="302"/>
      <c r="AL914" s="302"/>
      <c r="AM914" s="302"/>
      <c r="AN914" s="302"/>
      <c r="AO914" s="302"/>
      <c r="AP914" s="302"/>
      <c r="AQ914" s="302"/>
      <c r="AR914" s="302"/>
      <c r="AS914" s="302"/>
      <c r="AT914" s="302"/>
      <c r="AU914" s="302"/>
      <c r="AV914" s="302"/>
      <c r="AW914" s="302"/>
      <c r="AX914" s="302"/>
      <c r="AY914" s="302"/>
      <c r="AZ914" s="302"/>
      <c r="BA914" s="302"/>
    </row>
    <row r="915">
      <c r="A915" s="328"/>
      <c r="B915" s="328"/>
      <c r="C915" s="328"/>
      <c r="D915" s="51" t="b">
        <v>1</v>
      </c>
      <c r="E915" s="308"/>
      <c r="F915" s="308" t="str">
        <f>IFERROR(__xludf.DUMMYFUNCTION("""COMPUTED_VALUE"""),"permit")</f>
        <v>permit</v>
      </c>
      <c r="G915" s="308" t="str">
        <f>IFERROR(__xludf.DUMMYFUNCTION("""COMPUTED_VALUE"""),"???")</f>
        <v>???</v>
      </c>
      <c r="H915" s="308"/>
      <c r="I915" s="317"/>
      <c r="J915" s="317"/>
      <c r="K915" s="317"/>
      <c r="L915" s="308"/>
      <c r="M915" s="308"/>
      <c r="N915" s="308"/>
      <c r="O915" s="308"/>
      <c r="P915" s="308"/>
      <c r="Q915" s="302"/>
      <c r="R915" s="302"/>
      <c r="S915" s="302"/>
      <c r="T915" s="302"/>
      <c r="U915" s="302"/>
      <c r="V915" s="302"/>
      <c r="W915" s="302"/>
      <c r="X915" s="302"/>
      <c r="Y915" s="302"/>
      <c r="Z915" s="302"/>
      <c r="AA915" s="302"/>
      <c r="AB915" s="302"/>
      <c r="AC915" s="302"/>
      <c r="AD915" s="302"/>
      <c r="AE915" s="302"/>
      <c r="AF915" s="302"/>
      <c r="AG915" s="302"/>
      <c r="AH915" s="302"/>
      <c r="AI915" s="329"/>
      <c r="AJ915" s="302"/>
      <c r="AK915" s="302"/>
      <c r="AL915" s="302"/>
      <c r="AM915" s="302"/>
      <c r="AN915" s="302"/>
      <c r="AO915" s="302"/>
      <c r="AP915" s="302"/>
      <c r="AQ915" s="302"/>
      <c r="AR915" s="302"/>
      <c r="AS915" s="302"/>
      <c r="AT915" s="302"/>
      <c r="AU915" s="302"/>
      <c r="AV915" s="302"/>
      <c r="AW915" s="302"/>
      <c r="AX915" s="302"/>
      <c r="AY915" s="302"/>
      <c r="AZ915" s="302"/>
      <c r="BA915" s="302"/>
    </row>
    <row r="916">
      <c r="A916" s="328"/>
      <c r="B916" s="328"/>
      <c r="C916" s="328"/>
      <c r="D916" s="51" t="b">
        <v>1</v>
      </c>
      <c r="E916" s="308"/>
      <c r="F916" s="308" t="str">
        <f>IFERROR(__xludf.DUMMYFUNCTION("""COMPUTED_VALUE"""),"permit")</f>
        <v>permit</v>
      </c>
      <c r="G916" s="308" t="str">
        <f>IFERROR(__xludf.DUMMYFUNCTION("""COMPUTED_VALUE"""),"???")</f>
        <v>???</v>
      </c>
      <c r="H916" s="308"/>
      <c r="I916" s="317"/>
      <c r="J916" s="317"/>
      <c r="K916" s="317"/>
      <c r="L916" s="308"/>
      <c r="M916" s="308"/>
      <c r="N916" s="308"/>
      <c r="O916" s="308"/>
      <c r="P916" s="308"/>
      <c r="Q916" s="302"/>
      <c r="R916" s="302"/>
      <c r="S916" s="302"/>
      <c r="T916" s="302"/>
      <c r="U916" s="302"/>
      <c r="V916" s="302"/>
      <c r="W916" s="302"/>
      <c r="X916" s="302"/>
      <c r="Y916" s="302"/>
      <c r="Z916" s="302"/>
      <c r="AA916" s="302"/>
      <c r="AB916" s="302"/>
      <c r="AC916" s="302"/>
      <c r="AD916" s="302"/>
      <c r="AE916" s="302"/>
      <c r="AF916" s="302"/>
      <c r="AG916" s="302"/>
      <c r="AH916" s="302"/>
      <c r="AI916" s="329"/>
      <c r="AJ916" s="302"/>
      <c r="AK916" s="302"/>
      <c r="AL916" s="302"/>
      <c r="AM916" s="302"/>
      <c r="AN916" s="302"/>
      <c r="AO916" s="302"/>
      <c r="AP916" s="302"/>
      <c r="AQ916" s="302"/>
      <c r="AR916" s="302"/>
      <c r="AS916" s="302"/>
      <c r="AT916" s="302"/>
      <c r="AU916" s="302"/>
      <c r="AV916" s="302"/>
      <c r="AW916" s="302"/>
      <c r="AX916" s="302"/>
      <c r="AY916" s="302"/>
      <c r="AZ916" s="302"/>
      <c r="BA916" s="302"/>
    </row>
    <row r="917">
      <c r="A917" s="328"/>
      <c r="B917" s="328"/>
      <c r="C917" s="328"/>
      <c r="D917" s="51" t="b">
        <v>1</v>
      </c>
      <c r="E917" s="308"/>
      <c r="F917" s="308" t="str">
        <f>IFERROR(__xludf.DUMMYFUNCTION("""COMPUTED_VALUE"""),"permit")</f>
        <v>permit</v>
      </c>
      <c r="G917" s="308" t="str">
        <f>IFERROR(__xludf.DUMMYFUNCTION("""COMPUTED_VALUE"""),"???")</f>
        <v>???</v>
      </c>
      <c r="H917" s="308"/>
      <c r="I917" s="317"/>
      <c r="J917" s="317"/>
      <c r="K917" s="317"/>
      <c r="L917" s="308"/>
      <c r="M917" s="308"/>
      <c r="N917" s="308"/>
      <c r="O917" s="308"/>
      <c r="P917" s="308"/>
      <c r="Q917" s="302"/>
      <c r="R917" s="302"/>
      <c r="S917" s="302"/>
      <c r="T917" s="302"/>
      <c r="U917" s="302"/>
      <c r="V917" s="302"/>
      <c r="W917" s="302"/>
      <c r="X917" s="302"/>
      <c r="Y917" s="302"/>
      <c r="Z917" s="302"/>
      <c r="AA917" s="302"/>
      <c r="AB917" s="302"/>
      <c r="AC917" s="302"/>
      <c r="AD917" s="302"/>
      <c r="AE917" s="302"/>
      <c r="AF917" s="302"/>
      <c r="AG917" s="302"/>
      <c r="AH917" s="302"/>
      <c r="AI917" s="329"/>
      <c r="AJ917" s="302"/>
      <c r="AK917" s="302"/>
      <c r="AL917" s="302"/>
      <c r="AM917" s="302"/>
      <c r="AN917" s="302"/>
      <c r="AO917" s="302"/>
      <c r="AP917" s="302"/>
      <c r="AQ917" s="302"/>
      <c r="AR917" s="302"/>
      <c r="AS917" s="302"/>
      <c r="AT917" s="302"/>
      <c r="AU917" s="302"/>
      <c r="AV917" s="302"/>
      <c r="AW917" s="302"/>
      <c r="AX917" s="302"/>
      <c r="AY917" s="302"/>
      <c r="AZ917" s="302"/>
      <c r="BA917" s="302"/>
    </row>
    <row r="918">
      <c r="A918" s="328"/>
      <c r="B918" s="328"/>
      <c r="C918" s="328"/>
      <c r="D918" s="51" t="b">
        <v>1</v>
      </c>
      <c r="E918" s="308"/>
      <c r="F918" s="308" t="str">
        <f>IFERROR(__xludf.DUMMYFUNCTION("""COMPUTED_VALUE"""),"permit")</f>
        <v>permit</v>
      </c>
      <c r="G918" s="308" t="str">
        <f>IFERROR(__xludf.DUMMYFUNCTION("""COMPUTED_VALUE"""),"Owner_id")</f>
        <v>Owner_id</v>
      </c>
      <c r="H918" s="308"/>
      <c r="I918" s="317"/>
      <c r="J918" s="317"/>
      <c r="K918" s="317"/>
      <c r="L918" s="308"/>
      <c r="M918" s="308"/>
      <c r="N918" s="308"/>
      <c r="O918" s="308"/>
      <c r="P918" s="308"/>
      <c r="Q918" s="302"/>
      <c r="R918" s="302"/>
      <c r="S918" s="302"/>
      <c r="T918" s="302"/>
      <c r="U918" s="302"/>
      <c r="V918" s="302"/>
      <c r="W918" s="302"/>
      <c r="X918" s="302"/>
      <c r="Y918" s="302"/>
      <c r="Z918" s="302"/>
      <c r="AA918" s="302"/>
      <c r="AB918" s="302"/>
      <c r="AC918" s="302"/>
      <c r="AD918" s="302"/>
      <c r="AE918" s="302"/>
      <c r="AF918" s="302"/>
      <c r="AG918" s="302"/>
      <c r="AH918" s="302"/>
      <c r="AI918" s="329"/>
      <c r="AJ918" s="302"/>
      <c r="AK918" s="302"/>
      <c r="AL918" s="302"/>
      <c r="AM918" s="302"/>
      <c r="AN918" s="302"/>
      <c r="AO918" s="302"/>
      <c r="AP918" s="302"/>
      <c r="AQ918" s="302"/>
      <c r="AR918" s="302"/>
      <c r="AS918" s="302"/>
      <c r="AT918" s="302"/>
      <c r="AU918" s="302"/>
      <c r="AV918" s="302"/>
      <c r="AW918" s="302"/>
      <c r="AX918" s="302"/>
      <c r="AY918" s="302"/>
      <c r="AZ918" s="302"/>
      <c r="BA918" s="302"/>
    </row>
    <row r="919">
      <c r="A919" s="328"/>
      <c r="B919" s="328"/>
      <c r="C919" s="328"/>
      <c r="D919" s="51" t="b">
        <v>1</v>
      </c>
      <c r="E919" s="308"/>
      <c r="F919" s="308" t="str">
        <f>IFERROR(__xludf.DUMMYFUNCTION("""COMPUTED_VALUE"""),"permit")</f>
        <v>permit</v>
      </c>
      <c r="G919" s="308" t="str">
        <f>IFERROR(__xludf.DUMMYFUNCTION("""COMPUTED_VALUE"""),"Owner_id")</f>
        <v>Owner_id</v>
      </c>
      <c r="H919" s="308"/>
      <c r="I919" s="317"/>
      <c r="J919" s="317"/>
      <c r="K919" s="317"/>
      <c r="L919" s="308"/>
      <c r="M919" s="308"/>
      <c r="N919" s="308"/>
      <c r="O919" s="308"/>
      <c r="P919" s="308"/>
      <c r="Q919" s="302"/>
      <c r="R919" s="302"/>
      <c r="S919" s="302"/>
      <c r="T919" s="302"/>
      <c r="U919" s="302"/>
      <c r="V919" s="302"/>
      <c r="W919" s="302"/>
      <c r="X919" s="302"/>
      <c r="Y919" s="302"/>
      <c r="Z919" s="302"/>
      <c r="AA919" s="302"/>
      <c r="AB919" s="302"/>
      <c r="AC919" s="302"/>
      <c r="AD919" s="302"/>
      <c r="AE919" s="302"/>
      <c r="AF919" s="302"/>
      <c r="AG919" s="302"/>
      <c r="AH919" s="302"/>
      <c r="AI919" s="329"/>
      <c r="AJ919" s="302"/>
      <c r="AK919" s="302"/>
      <c r="AL919" s="302"/>
      <c r="AM919" s="302"/>
      <c r="AN919" s="302"/>
      <c r="AO919" s="302"/>
      <c r="AP919" s="302"/>
      <c r="AQ919" s="302"/>
      <c r="AR919" s="302"/>
      <c r="AS919" s="302"/>
      <c r="AT919" s="302"/>
      <c r="AU919" s="302"/>
      <c r="AV919" s="302"/>
      <c r="AW919" s="302"/>
      <c r="AX919" s="302"/>
      <c r="AY919" s="302"/>
      <c r="AZ919" s="302"/>
      <c r="BA919" s="302"/>
    </row>
    <row r="920">
      <c r="A920" s="328"/>
      <c r="B920" s="328"/>
      <c r="C920" s="328"/>
      <c r="D920" s="51" t="b">
        <v>1</v>
      </c>
      <c r="E920" s="308"/>
      <c r="F920" s="308" t="str">
        <f>IFERROR(__xludf.DUMMYFUNCTION("""COMPUTED_VALUE"""),"permit")</f>
        <v>permit</v>
      </c>
      <c r="G920" s="308" t="str">
        <f>IFERROR(__xludf.DUMMYFUNCTION("""COMPUTED_VALUE"""),"Owner_id")</f>
        <v>Owner_id</v>
      </c>
      <c r="H920" s="308"/>
      <c r="I920" s="317"/>
      <c r="J920" s="317"/>
      <c r="K920" s="317"/>
      <c r="L920" s="308"/>
      <c r="M920" s="308"/>
      <c r="N920" s="308"/>
      <c r="O920" s="308"/>
      <c r="P920" s="308"/>
      <c r="Q920" s="302"/>
      <c r="R920" s="302"/>
      <c r="S920" s="302"/>
      <c r="T920" s="302"/>
      <c r="U920" s="302"/>
      <c r="V920" s="302"/>
      <c r="W920" s="302"/>
      <c r="X920" s="302"/>
      <c r="Y920" s="302"/>
      <c r="Z920" s="302"/>
      <c r="AA920" s="302"/>
      <c r="AB920" s="302"/>
      <c r="AC920" s="302"/>
      <c r="AD920" s="302"/>
      <c r="AE920" s="302"/>
      <c r="AF920" s="302"/>
      <c r="AG920" s="302"/>
      <c r="AH920" s="302"/>
      <c r="AI920" s="329"/>
      <c r="AJ920" s="302"/>
      <c r="AK920" s="302"/>
      <c r="AL920" s="302"/>
      <c r="AM920" s="302"/>
      <c r="AN920" s="302"/>
      <c r="AO920" s="302"/>
      <c r="AP920" s="302"/>
      <c r="AQ920" s="302"/>
      <c r="AR920" s="302"/>
      <c r="AS920" s="302"/>
      <c r="AT920" s="302"/>
      <c r="AU920" s="302"/>
      <c r="AV920" s="302"/>
      <c r="AW920" s="302"/>
      <c r="AX920" s="302"/>
      <c r="AY920" s="302"/>
      <c r="AZ920" s="302"/>
      <c r="BA920" s="302"/>
    </row>
    <row r="921">
      <c r="A921" s="328"/>
      <c r="B921" s="328"/>
      <c r="C921" s="328"/>
      <c r="D921" s="51" t="b">
        <v>1</v>
      </c>
      <c r="E921" s="308"/>
      <c r="F921" s="308" t="str">
        <f>IFERROR(__xludf.DUMMYFUNCTION("""COMPUTED_VALUE"""),"permit")</f>
        <v>permit</v>
      </c>
      <c r="G921" s="308" t="str">
        <f>IFERROR(__xludf.DUMMYFUNCTION("""COMPUTED_VALUE"""),"Owner_id")</f>
        <v>Owner_id</v>
      </c>
      <c r="H921" s="308"/>
      <c r="I921" s="317"/>
      <c r="J921" s="317"/>
      <c r="K921" s="317"/>
      <c r="L921" s="308"/>
      <c r="M921" s="308"/>
      <c r="N921" s="308"/>
      <c r="O921" s="308"/>
      <c r="P921" s="308"/>
      <c r="Q921" s="302"/>
      <c r="R921" s="302"/>
      <c r="S921" s="302"/>
      <c r="T921" s="302"/>
      <c r="U921" s="302"/>
      <c r="V921" s="302"/>
      <c r="W921" s="302"/>
      <c r="X921" s="302"/>
      <c r="Y921" s="302"/>
      <c r="Z921" s="302"/>
      <c r="AA921" s="302"/>
      <c r="AB921" s="302"/>
      <c r="AC921" s="302"/>
      <c r="AD921" s="302"/>
      <c r="AE921" s="302"/>
      <c r="AF921" s="302"/>
      <c r="AG921" s="302"/>
      <c r="AH921" s="302"/>
      <c r="AI921" s="329"/>
      <c r="AJ921" s="302"/>
      <c r="AK921" s="302"/>
      <c r="AL921" s="302"/>
      <c r="AM921" s="302"/>
      <c r="AN921" s="302"/>
      <c r="AO921" s="302"/>
      <c r="AP921" s="302"/>
      <c r="AQ921" s="302"/>
      <c r="AR921" s="302"/>
      <c r="AS921" s="302"/>
      <c r="AT921" s="302"/>
      <c r="AU921" s="302"/>
      <c r="AV921" s="302"/>
      <c r="AW921" s="302"/>
      <c r="AX921" s="302"/>
      <c r="AY921" s="302"/>
      <c r="AZ921" s="302"/>
      <c r="BA921" s="302"/>
    </row>
    <row r="922">
      <c r="A922" s="328"/>
      <c r="B922" s="328"/>
      <c r="C922" s="328"/>
      <c r="D922" s="51" t="b">
        <v>1</v>
      </c>
      <c r="E922" s="308"/>
      <c r="F922" s="308" t="str">
        <f>IFERROR(__xludf.DUMMYFUNCTION("""COMPUTED_VALUE"""),"permit")</f>
        <v>permit</v>
      </c>
      <c r="G922" s="308" t="str">
        <f>IFERROR(__xludf.DUMMYFUNCTION("""COMPUTED_VALUE"""),"Owner_id")</f>
        <v>Owner_id</v>
      </c>
      <c r="H922" s="308"/>
      <c r="I922" s="317"/>
      <c r="J922" s="317"/>
      <c r="K922" s="317"/>
      <c r="L922" s="308"/>
      <c r="M922" s="308"/>
      <c r="N922" s="308"/>
      <c r="O922" s="308"/>
      <c r="P922" s="308"/>
      <c r="Q922" s="302"/>
      <c r="R922" s="302"/>
      <c r="S922" s="302"/>
      <c r="T922" s="302"/>
      <c r="U922" s="302"/>
      <c r="V922" s="302"/>
      <c r="W922" s="302"/>
      <c r="X922" s="302"/>
      <c r="Y922" s="302"/>
      <c r="Z922" s="302"/>
      <c r="AA922" s="302"/>
      <c r="AB922" s="302"/>
      <c r="AC922" s="302"/>
      <c r="AD922" s="302"/>
      <c r="AE922" s="302"/>
      <c r="AF922" s="302"/>
      <c r="AG922" s="302"/>
      <c r="AH922" s="302"/>
      <c r="AI922" s="329"/>
      <c r="AJ922" s="302"/>
      <c r="AK922" s="302"/>
      <c r="AL922" s="302"/>
      <c r="AM922" s="302"/>
      <c r="AN922" s="302"/>
      <c r="AO922" s="302"/>
      <c r="AP922" s="302"/>
      <c r="AQ922" s="302"/>
      <c r="AR922" s="302"/>
      <c r="AS922" s="302"/>
      <c r="AT922" s="302"/>
      <c r="AU922" s="302"/>
      <c r="AV922" s="302"/>
      <c r="AW922" s="302"/>
      <c r="AX922" s="302"/>
      <c r="AY922" s="302"/>
      <c r="AZ922" s="302"/>
      <c r="BA922" s="302"/>
    </row>
    <row r="923">
      <c r="A923" s="328"/>
      <c r="B923" s="328"/>
      <c r="C923" s="328"/>
      <c r="D923" s="51" t="b">
        <v>1</v>
      </c>
      <c r="E923" s="308"/>
      <c r="F923" s="308" t="str">
        <f>IFERROR(__xludf.DUMMYFUNCTION("""COMPUTED_VALUE"""),"permit")</f>
        <v>permit</v>
      </c>
      <c r="G923" s="308" t="str">
        <f>IFERROR(__xludf.DUMMYFUNCTION("""COMPUTED_VALUE"""),"Owner_id")</f>
        <v>Owner_id</v>
      </c>
      <c r="H923" s="308"/>
      <c r="I923" s="317"/>
      <c r="J923" s="317"/>
      <c r="K923" s="317"/>
      <c r="L923" s="308"/>
      <c r="M923" s="308"/>
      <c r="N923" s="308"/>
      <c r="O923" s="308"/>
      <c r="P923" s="308"/>
      <c r="Q923" s="302"/>
      <c r="R923" s="302"/>
      <c r="S923" s="302"/>
      <c r="T923" s="302"/>
      <c r="U923" s="302"/>
      <c r="V923" s="302"/>
      <c r="W923" s="302"/>
      <c r="X923" s="302"/>
      <c r="Y923" s="302"/>
      <c r="Z923" s="302"/>
      <c r="AA923" s="302"/>
      <c r="AB923" s="302"/>
      <c r="AC923" s="302"/>
      <c r="AD923" s="302"/>
      <c r="AE923" s="302"/>
      <c r="AF923" s="302"/>
      <c r="AG923" s="302"/>
      <c r="AH923" s="302"/>
      <c r="AI923" s="329"/>
      <c r="AJ923" s="302"/>
      <c r="AK923" s="302"/>
      <c r="AL923" s="302"/>
      <c r="AM923" s="302"/>
      <c r="AN923" s="302"/>
      <c r="AO923" s="302"/>
      <c r="AP923" s="302"/>
      <c r="AQ923" s="302"/>
      <c r="AR923" s="302"/>
      <c r="AS923" s="302"/>
      <c r="AT923" s="302"/>
      <c r="AU923" s="302"/>
      <c r="AV923" s="302"/>
      <c r="AW923" s="302"/>
      <c r="AX923" s="302"/>
      <c r="AY923" s="302"/>
      <c r="AZ923" s="302"/>
      <c r="BA923" s="302"/>
    </row>
    <row r="924">
      <c r="A924" s="328"/>
      <c r="B924" s="328"/>
      <c r="C924" s="328"/>
      <c r="D924" s="51" t="b">
        <v>1</v>
      </c>
      <c r="E924" s="308"/>
      <c r="F924" s="308" t="str">
        <f>IFERROR(__xludf.DUMMYFUNCTION("""COMPUTED_VALUE"""),"???")</f>
        <v>???</v>
      </c>
      <c r="G924" s="308" t="str">
        <f>IFERROR(__xludf.DUMMYFUNCTION("""COMPUTED_VALUE"""),"???")</f>
        <v>???</v>
      </c>
      <c r="H924" s="308"/>
      <c r="I924" s="317"/>
      <c r="J924" s="317"/>
      <c r="K924" s="317"/>
      <c r="L924" s="308"/>
      <c r="M924" s="308"/>
      <c r="N924" s="308"/>
      <c r="O924" s="308"/>
      <c r="P924" s="308"/>
      <c r="Q924" s="302"/>
      <c r="R924" s="302"/>
      <c r="S924" s="302"/>
      <c r="T924" s="302"/>
      <c r="U924" s="302"/>
      <c r="V924" s="302"/>
      <c r="W924" s="302"/>
      <c r="X924" s="302"/>
      <c r="Y924" s="302"/>
      <c r="Z924" s="302"/>
      <c r="AA924" s="302"/>
      <c r="AB924" s="302"/>
      <c r="AC924" s="302"/>
      <c r="AD924" s="302"/>
      <c r="AE924" s="302"/>
      <c r="AF924" s="302"/>
      <c r="AG924" s="302"/>
      <c r="AH924" s="302"/>
      <c r="AI924" s="329"/>
      <c r="AJ924" s="302"/>
      <c r="AK924" s="302"/>
      <c r="AL924" s="302"/>
      <c r="AM924" s="302"/>
      <c r="AN924" s="302"/>
      <c r="AO924" s="302"/>
      <c r="AP924" s="302"/>
      <c r="AQ924" s="302"/>
      <c r="AR924" s="302"/>
      <c r="AS924" s="302"/>
      <c r="AT924" s="302"/>
      <c r="AU924" s="302"/>
      <c r="AV924" s="302"/>
      <c r="AW924" s="302"/>
      <c r="AX924" s="302"/>
      <c r="AY924" s="302"/>
      <c r="AZ924" s="302"/>
      <c r="BA924" s="302"/>
    </row>
    <row r="925">
      <c r="A925" s="328"/>
      <c r="B925" s="328"/>
      <c r="C925" s="328"/>
      <c r="D925" s="51" t="b">
        <v>1</v>
      </c>
      <c r="E925" s="308"/>
      <c r="F925" s="308" t="str">
        <f>IFERROR(__xludf.DUMMYFUNCTION("""COMPUTED_VALUE"""),"???")</f>
        <v>???</v>
      </c>
      <c r="G925" s="308" t="str">
        <f>IFERROR(__xludf.DUMMYFUNCTION("""COMPUTED_VALUE"""),"???")</f>
        <v>???</v>
      </c>
      <c r="H925" s="308"/>
      <c r="I925" s="317"/>
      <c r="J925" s="317"/>
      <c r="K925" s="317"/>
      <c r="L925" s="308"/>
      <c r="M925" s="308"/>
      <c r="N925" s="308"/>
      <c r="O925" s="308"/>
      <c r="P925" s="308"/>
      <c r="Q925" s="302"/>
      <c r="R925" s="302"/>
      <c r="S925" s="302"/>
      <c r="T925" s="302"/>
      <c r="U925" s="302"/>
      <c r="V925" s="302"/>
      <c r="W925" s="302"/>
      <c r="X925" s="302"/>
      <c r="Y925" s="302"/>
      <c r="Z925" s="302"/>
      <c r="AA925" s="302"/>
      <c r="AB925" s="302"/>
      <c r="AC925" s="302"/>
      <c r="AD925" s="302"/>
      <c r="AE925" s="302"/>
      <c r="AF925" s="302"/>
      <c r="AG925" s="302"/>
      <c r="AH925" s="302"/>
      <c r="AI925" s="329"/>
      <c r="AJ925" s="302"/>
      <c r="AK925" s="302"/>
      <c r="AL925" s="302"/>
      <c r="AM925" s="302"/>
      <c r="AN925" s="302"/>
      <c r="AO925" s="302"/>
      <c r="AP925" s="302"/>
      <c r="AQ925" s="302"/>
      <c r="AR925" s="302"/>
      <c r="AS925" s="302"/>
      <c r="AT925" s="302"/>
      <c r="AU925" s="302"/>
      <c r="AV925" s="302"/>
      <c r="AW925" s="302"/>
      <c r="AX925" s="302"/>
      <c r="AY925" s="302"/>
      <c r="AZ925" s="302"/>
      <c r="BA925" s="302"/>
    </row>
    <row r="926">
      <c r="A926" s="328"/>
      <c r="B926" s="328"/>
      <c r="C926" s="328"/>
      <c r="D926" s="51" t="b">
        <v>1</v>
      </c>
      <c r="E926" s="308"/>
      <c r="F926" s="308" t="str">
        <f>IFERROR(__xludf.DUMMYFUNCTION("""COMPUTED_VALUE"""),"???")</f>
        <v>???</v>
      </c>
      <c r="G926" s="308" t="str">
        <f>IFERROR(__xludf.DUMMYFUNCTION("""COMPUTED_VALUE"""),"???")</f>
        <v>???</v>
      </c>
      <c r="H926" s="308"/>
      <c r="I926" s="317"/>
      <c r="J926" s="317"/>
      <c r="K926" s="317"/>
      <c r="L926" s="308"/>
      <c r="M926" s="308"/>
      <c r="N926" s="308"/>
      <c r="O926" s="308"/>
      <c r="P926" s="308"/>
      <c r="Q926" s="302"/>
      <c r="R926" s="302"/>
      <c r="S926" s="302"/>
      <c r="T926" s="302"/>
      <c r="U926" s="302"/>
      <c r="V926" s="302"/>
      <c r="W926" s="302"/>
      <c r="X926" s="302"/>
      <c r="Y926" s="302"/>
      <c r="Z926" s="302"/>
      <c r="AA926" s="302"/>
      <c r="AB926" s="302"/>
      <c r="AC926" s="302"/>
      <c r="AD926" s="302"/>
      <c r="AE926" s="302"/>
      <c r="AF926" s="302"/>
      <c r="AG926" s="302"/>
      <c r="AH926" s="302"/>
      <c r="AI926" s="329"/>
      <c r="AJ926" s="302"/>
      <c r="AK926" s="302"/>
      <c r="AL926" s="302"/>
      <c r="AM926" s="302"/>
      <c r="AN926" s="302"/>
      <c r="AO926" s="302"/>
      <c r="AP926" s="302"/>
      <c r="AQ926" s="302"/>
      <c r="AR926" s="302"/>
      <c r="AS926" s="302"/>
      <c r="AT926" s="302"/>
      <c r="AU926" s="302"/>
      <c r="AV926" s="302"/>
      <c r="AW926" s="302"/>
      <c r="AX926" s="302"/>
      <c r="AY926" s="302"/>
      <c r="AZ926" s="302"/>
      <c r="BA926" s="302"/>
    </row>
    <row r="927">
      <c r="A927" s="328"/>
      <c r="B927" s="328"/>
      <c r="C927" s="328"/>
      <c r="D927" s="51" t="b">
        <v>1</v>
      </c>
      <c r="E927" s="308"/>
      <c r="F927" s="308" t="str">
        <f>IFERROR(__xludf.DUMMYFUNCTION("""COMPUTED_VALUE"""),"???")</f>
        <v>???</v>
      </c>
      <c r="G927" s="308" t="str">
        <f>IFERROR(__xludf.DUMMYFUNCTION("""COMPUTED_VALUE"""),"???")</f>
        <v>???</v>
      </c>
      <c r="H927" s="308"/>
      <c r="I927" s="317"/>
      <c r="J927" s="317"/>
      <c r="K927" s="317"/>
      <c r="L927" s="308"/>
      <c r="M927" s="308"/>
      <c r="N927" s="308"/>
      <c r="O927" s="308"/>
      <c r="P927" s="308"/>
      <c r="Q927" s="302"/>
      <c r="R927" s="302"/>
      <c r="S927" s="302"/>
      <c r="T927" s="302"/>
      <c r="U927" s="302"/>
      <c r="V927" s="302"/>
      <c r="W927" s="302"/>
      <c r="X927" s="302"/>
      <c r="Y927" s="302"/>
      <c r="Z927" s="302"/>
      <c r="AA927" s="302"/>
      <c r="AB927" s="302"/>
      <c r="AC927" s="302"/>
      <c r="AD927" s="302"/>
      <c r="AE927" s="302"/>
      <c r="AF927" s="302"/>
      <c r="AG927" s="302"/>
      <c r="AH927" s="302"/>
      <c r="AI927" s="329"/>
      <c r="AJ927" s="302"/>
      <c r="AK927" s="302"/>
      <c r="AL927" s="302"/>
      <c r="AM927" s="302"/>
      <c r="AN927" s="302"/>
      <c r="AO927" s="302"/>
      <c r="AP927" s="302"/>
      <c r="AQ927" s="302"/>
      <c r="AR927" s="302"/>
      <c r="AS927" s="302"/>
      <c r="AT927" s="302"/>
      <c r="AU927" s="302"/>
      <c r="AV927" s="302"/>
      <c r="AW927" s="302"/>
      <c r="AX927" s="302"/>
      <c r="AY927" s="302"/>
      <c r="AZ927" s="302"/>
      <c r="BA927" s="302"/>
    </row>
    <row r="928">
      <c r="A928" s="328"/>
      <c r="B928" s="328"/>
      <c r="C928" s="328"/>
      <c r="D928" s="51" t="b">
        <v>1</v>
      </c>
      <c r="E928" s="308"/>
      <c r="F928" s="308" t="str">
        <f>IFERROR(__xludf.DUMMYFUNCTION("""COMPUTED_VALUE"""),"???")</f>
        <v>???</v>
      </c>
      <c r="G928" s="308" t="str">
        <f>IFERROR(__xludf.DUMMYFUNCTION("""COMPUTED_VALUE"""),"???")</f>
        <v>???</v>
      </c>
      <c r="H928" s="308"/>
      <c r="I928" s="317"/>
      <c r="J928" s="317"/>
      <c r="K928" s="317"/>
      <c r="L928" s="308"/>
      <c r="M928" s="308"/>
      <c r="N928" s="308"/>
      <c r="O928" s="308"/>
      <c r="P928" s="308"/>
      <c r="Q928" s="302"/>
      <c r="R928" s="302"/>
      <c r="S928" s="302"/>
      <c r="T928" s="302"/>
      <c r="U928" s="302"/>
      <c r="V928" s="302"/>
      <c r="W928" s="302"/>
      <c r="X928" s="302"/>
      <c r="Y928" s="302"/>
      <c r="Z928" s="302"/>
      <c r="AA928" s="302"/>
      <c r="AB928" s="302"/>
      <c r="AC928" s="302"/>
      <c r="AD928" s="302"/>
      <c r="AE928" s="302"/>
      <c r="AF928" s="302"/>
      <c r="AG928" s="302"/>
      <c r="AH928" s="302"/>
      <c r="AI928" s="329"/>
      <c r="AJ928" s="302"/>
      <c r="AK928" s="302"/>
      <c r="AL928" s="302"/>
      <c r="AM928" s="302"/>
      <c r="AN928" s="302"/>
      <c r="AO928" s="302"/>
      <c r="AP928" s="302"/>
      <c r="AQ928" s="302"/>
      <c r="AR928" s="302"/>
      <c r="AS928" s="302"/>
      <c r="AT928" s="302"/>
      <c r="AU928" s="302"/>
      <c r="AV928" s="302"/>
      <c r="AW928" s="302"/>
      <c r="AX928" s="302"/>
      <c r="AY928" s="302"/>
      <c r="AZ928" s="302"/>
      <c r="BA928" s="302"/>
    </row>
    <row r="929">
      <c r="A929" s="328"/>
      <c r="B929" s="328"/>
      <c r="C929" s="328"/>
      <c r="D929" s="51" t="b">
        <v>1</v>
      </c>
      <c r="E929" s="308"/>
      <c r="F929" s="308" t="str">
        <f>IFERROR(__xludf.DUMMYFUNCTION("""COMPUTED_VALUE"""),"???")</f>
        <v>???</v>
      </c>
      <c r="G929" s="308" t="str">
        <f>IFERROR(__xludf.DUMMYFUNCTION("""COMPUTED_VALUE"""),"???")</f>
        <v>???</v>
      </c>
      <c r="H929" s="308"/>
      <c r="I929" s="317"/>
      <c r="J929" s="317"/>
      <c r="K929" s="317"/>
      <c r="L929" s="308"/>
      <c r="M929" s="308"/>
      <c r="N929" s="308"/>
      <c r="O929" s="308"/>
      <c r="P929" s="308"/>
      <c r="Q929" s="302"/>
      <c r="R929" s="302"/>
      <c r="S929" s="302"/>
      <c r="T929" s="302"/>
      <c r="U929" s="302"/>
      <c r="V929" s="302"/>
      <c r="W929" s="302"/>
      <c r="X929" s="302"/>
      <c r="Y929" s="302"/>
      <c r="Z929" s="302"/>
      <c r="AA929" s="302"/>
      <c r="AB929" s="302"/>
      <c r="AC929" s="302"/>
      <c r="AD929" s="302"/>
      <c r="AE929" s="302"/>
      <c r="AF929" s="302"/>
      <c r="AG929" s="302"/>
      <c r="AH929" s="302"/>
      <c r="AI929" s="329"/>
      <c r="AJ929" s="302"/>
      <c r="AK929" s="302"/>
      <c r="AL929" s="302"/>
      <c r="AM929" s="302"/>
      <c r="AN929" s="302"/>
      <c r="AO929" s="302"/>
      <c r="AP929" s="302"/>
      <c r="AQ929" s="302"/>
      <c r="AR929" s="302"/>
      <c r="AS929" s="302"/>
      <c r="AT929" s="302"/>
      <c r="AU929" s="302"/>
      <c r="AV929" s="302"/>
      <c r="AW929" s="302"/>
      <c r="AX929" s="302"/>
      <c r="AY929" s="302"/>
      <c r="AZ929" s="302"/>
      <c r="BA929" s="302"/>
    </row>
    <row r="930">
      <c r="A930" s="328"/>
      <c r="B930" s="328"/>
      <c r="C930" s="328"/>
      <c r="D930" s="51" t="b">
        <v>1</v>
      </c>
      <c r="E930" s="308"/>
      <c r="F930" s="308" t="str">
        <f>IFERROR(__xludf.DUMMYFUNCTION("""COMPUTED_VALUE"""),"permit")</f>
        <v>permit</v>
      </c>
      <c r="G930" s="308" t="str">
        <f>IFERROR(__xludf.DUMMYFUNCTION("""COMPUTED_VALUE"""),"Occupant_id")</f>
        <v>Occupant_id</v>
      </c>
      <c r="H930" s="308"/>
      <c r="I930" s="317"/>
      <c r="J930" s="317"/>
      <c r="K930" s="317"/>
      <c r="L930" s="308"/>
      <c r="M930" s="308"/>
      <c r="N930" s="308"/>
      <c r="O930" s="308"/>
      <c r="P930" s="308"/>
      <c r="Q930" s="302"/>
      <c r="R930" s="302"/>
      <c r="S930" s="302"/>
      <c r="T930" s="302"/>
      <c r="U930" s="302"/>
      <c r="V930" s="302"/>
      <c r="W930" s="302"/>
      <c r="X930" s="302"/>
      <c r="Y930" s="302"/>
      <c r="Z930" s="302"/>
      <c r="AA930" s="302"/>
      <c r="AB930" s="302"/>
      <c r="AC930" s="302"/>
      <c r="AD930" s="302"/>
      <c r="AE930" s="302"/>
      <c r="AF930" s="302"/>
      <c r="AG930" s="302"/>
      <c r="AH930" s="302"/>
      <c r="AI930" s="329"/>
      <c r="AJ930" s="302"/>
      <c r="AK930" s="302"/>
      <c r="AL930" s="302"/>
      <c r="AM930" s="302"/>
      <c r="AN930" s="302"/>
      <c r="AO930" s="302"/>
      <c r="AP930" s="302"/>
      <c r="AQ930" s="302"/>
      <c r="AR930" s="302"/>
      <c r="AS930" s="302"/>
      <c r="AT930" s="302"/>
      <c r="AU930" s="302"/>
      <c r="AV930" s="302"/>
      <c r="AW930" s="302"/>
      <c r="AX930" s="302"/>
      <c r="AY930" s="302"/>
      <c r="AZ930" s="302"/>
      <c r="BA930" s="302"/>
    </row>
    <row r="931">
      <c r="A931" s="328"/>
      <c r="B931" s="328"/>
      <c r="C931" s="328"/>
      <c r="D931" s="51" t="b">
        <v>1</v>
      </c>
      <c r="E931" s="308"/>
      <c r="F931" s="308" t="str">
        <f>IFERROR(__xludf.DUMMYFUNCTION("""COMPUTED_VALUE"""),"permit")</f>
        <v>permit</v>
      </c>
      <c r="G931" s="308" t="str">
        <f>IFERROR(__xludf.DUMMYFUNCTION("""COMPUTED_VALUE"""),"Occupant_id")</f>
        <v>Occupant_id</v>
      </c>
      <c r="H931" s="308"/>
      <c r="I931" s="317"/>
      <c r="J931" s="317"/>
      <c r="K931" s="317"/>
      <c r="L931" s="308"/>
      <c r="M931" s="308"/>
      <c r="N931" s="308"/>
      <c r="O931" s="308"/>
      <c r="P931" s="308"/>
      <c r="Q931" s="302"/>
      <c r="R931" s="302"/>
      <c r="S931" s="302"/>
      <c r="T931" s="302"/>
      <c r="U931" s="302"/>
      <c r="V931" s="302"/>
      <c r="W931" s="302"/>
      <c r="X931" s="302"/>
      <c r="Y931" s="302"/>
      <c r="Z931" s="302"/>
      <c r="AA931" s="302"/>
      <c r="AB931" s="302"/>
      <c r="AC931" s="302"/>
      <c r="AD931" s="302"/>
      <c r="AE931" s="302"/>
      <c r="AF931" s="302"/>
      <c r="AG931" s="302"/>
      <c r="AH931" s="302"/>
      <c r="AI931" s="329"/>
      <c r="AJ931" s="302"/>
      <c r="AK931" s="302"/>
      <c r="AL931" s="302"/>
      <c r="AM931" s="302"/>
      <c r="AN931" s="302"/>
      <c r="AO931" s="302"/>
      <c r="AP931" s="302"/>
      <c r="AQ931" s="302"/>
      <c r="AR931" s="302"/>
      <c r="AS931" s="302"/>
      <c r="AT931" s="302"/>
      <c r="AU931" s="302"/>
      <c r="AV931" s="302"/>
      <c r="AW931" s="302"/>
      <c r="AX931" s="302"/>
      <c r="AY931" s="302"/>
      <c r="AZ931" s="302"/>
      <c r="BA931" s="302"/>
    </row>
    <row r="932">
      <c r="A932" s="328"/>
      <c r="B932" s="328"/>
      <c r="C932" s="328"/>
      <c r="D932" s="51" t="b">
        <v>1</v>
      </c>
      <c r="E932" s="308"/>
      <c r="F932" s="308" t="str">
        <f>IFERROR(__xludf.DUMMYFUNCTION("""COMPUTED_VALUE"""),"permit")</f>
        <v>permit</v>
      </c>
      <c r="G932" s="308" t="str">
        <f>IFERROR(__xludf.DUMMYFUNCTION("""COMPUTED_VALUE"""),"Occupant_id")</f>
        <v>Occupant_id</v>
      </c>
      <c r="H932" s="308"/>
      <c r="I932" s="317"/>
      <c r="J932" s="317"/>
      <c r="K932" s="317"/>
      <c r="L932" s="308"/>
      <c r="M932" s="308"/>
      <c r="N932" s="308"/>
      <c r="O932" s="308"/>
      <c r="P932" s="308"/>
      <c r="Q932" s="302"/>
      <c r="R932" s="302"/>
      <c r="S932" s="302"/>
      <c r="T932" s="302"/>
      <c r="U932" s="302"/>
      <c r="V932" s="302"/>
      <c r="W932" s="302"/>
      <c r="X932" s="302"/>
      <c r="Y932" s="302"/>
      <c r="Z932" s="302"/>
      <c r="AA932" s="302"/>
      <c r="AB932" s="302"/>
      <c r="AC932" s="302"/>
      <c r="AD932" s="302"/>
      <c r="AE932" s="302"/>
      <c r="AF932" s="302"/>
      <c r="AG932" s="302"/>
      <c r="AH932" s="302"/>
      <c r="AI932" s="329"/>
      <c r="AJ932" s="302"/>
      <c r="AK932" s="302"/>
      <c r="AL932" s="302"/>
      <c r="AM932" s="302"/>
      <c r="AN932" s="302"/>
      <c r="AO932" s="302"/>
      <c r="AP932" s="302"/>
      <c r="AQ932" s="302"/>
      <c r="AR932" s="302"/>
      <c r="AS932" s="302"/>
      <c r="AT932" s="302"/>
      <c r="AU932" s="302"/>
      <c r="AV932" s="302"/>
      <c r="AW932" s="302"/>
      <c r="AX932" s="302"/>
      <c r="AY932" s="302"/>
      <c r="AZ932" s="302"/>
      <c r="BA932" s="302"/>
    </row>
    <row r="933">
      <c r="A933" s="328"/>
      <c r="B933" s="328"/>
      <c r="C933" s="328"/>
      <c r="D933" s="51" t="b">
        <v>1</v>
      </c>
      <c r="E933" s="308"/>
      <c r="F933" s="308" t="str">
        <f>IFERROR(__xludf.DUMMYFUNCTION("""COMPUTED_VALUE"""),"permit")</f>
        <v>permit</v>
      </c>
      <c r="G933" s="308" t="str">
        <f>IFERROR(__xludf.DUMMYFUNCTION("""COMPUTED_VALUE"""),"Occupant_id")</f>
        <v>Occupant_id</v>
      </c>
      <c r="H933" s="308"/>
      <c r="I933" s="317"/>
      <c r="J933" s="317"/>
      <c r="K933" s="317"/>
      <c r="L933" s="308"/>
      <c r="M933" s="308"/>
      <c r="N933" s="308"/>
      <c r="O933" s="308"/>
      <c r="P933" s="308"/>
      <c r="Q933" s="302"/>
      <c r="R933" s="302"/>
      <c r="S933" s="302"/>
      <c r="T933" s="302"/>
      <c r="U933" s="302"/>
      <c r="V933" s="302"/>
      <c r="W933" s="302"/>
      <c r="X933" s="302"/>
      <c r="Y933" s="302"/>
      <c r="Z933" s="302"/>
      <c r="AA933" s="302"/>
      <c r="AB933" s="302"/>
      <c r="AC933" s="302"/>
      <c r="AD933" s="302"/>
      <c r="AE933" s="302"/>
      <c r="AF933" s="302"/>
      <c r="AG933" s="302"/>
      <c r="AH933" s="302"/>
      <c r="AI933" s="329"/>
      <c r="AJ933" s="302"/>
      <c r="AK933" s="302"/>
      <c r="AL933" s="302"/>
      <c r="AM933" s="302"/>
      <c r="AN933" s="302"/>
      <c r="AO933" s="302"/>
      <c r="AP933" s="302"/>
      <c r="AQ933" s="302"/>
      <c r="AR933" s="302"/>
      <c r="AS933" s="302"/>
      <c r="AT933" s="302"/>
      <c r="AU933" s="302"/>
      <c r="AV933" s="302"/>
      <c r="AW933" s="302"/>
      <c r="AX933" s="302"/>
      <c r="AY933" s="302"/>
      <c r="AZ933" s="302"/>
      <c r="BA933" s="302"/>
    </row>
    <row r="934">
      <c r="A934" s="328"/>
      <c r="B934" s="328"/>
      <c r="C934" s="328"/>
      <c r="D934" s="51" t="b">
        <v>1</v>
      </c>
      <c r="E934" s="308"/>
      <c r="F934" s="308" t="str">
        <f>IFERROR(__xludf.DUMMYFUNCTION("""COMPUTED_VALUE"""),"permit")</f>
        <v>permit</v>
      </c>
      <c r="G934" s="308" t="str">
        <f>IFERROR(__xludf.DUMMYFUNCTION("""COMPUTED_VALUE"""),"Occupant_id")</f>
        <v>Occupant_id</v>
      </c>
      <c r="H934" s="308"/>
      <c r="I934" s="317"/>
      <c r="J934" s="317"/>
      <c r="K934" s="317"/>
      <c r="L934" s="308"/>
      <c r="M934" s="308"/>
      <c r="N934" s="308"/>
      <c r="O934" s="308"/>
      <c r="P934" s="308"/>
      <c r="Q934" s="302"/>
      <c r="R934" s="302"/>
      <c r="S934" s="302"/>
      <c r="T934" s="302"/>
      <c r="U934" s="302"/>
      <c r="V934" s="302"/>
      <c r="W934" s="302"/>
      <c r="X934" s="302"/>
      <c r="Y934" s="302"/>
      <c r="Z934" s="302"/>
      <c r="AA934" s="302"/>
      <c r="AB934" s="302"/>
      <c r="AC934" s="302"/>
      <c r="AD934" s="302"/>
      <c r="AE934" s="302"/>
      <c r="AF934" s="302"/>
      <c r="AG934" s="302"/>
      <c r="AH934" s="302"/>
      <c r="AI934" s="329"/>
      <c r="AJ934" s="302"/>
      <c r="AK934" s="302"/>
      <c r="AL934" s="302"/>
      <c r="AM934" s="302"/>
      <c r="AN934" s="302"/>
      <c r="AO934" s="302"/>
      <c r="AP934" s="302"/>
      <c r="AQ934" s="302"/>
      <c r="AR934" s="302"/>
      <c r="AS934" s="302"/>
      <c r="AT934" s="302"/>
      <c r="AU934" s="302"/>
      <c r="AV934" s="302"/>
      <c r="AW934" s="302"/>
      <c r="AX934" s="302"/>
      <c r="AY934" s="302"/>
      <c r="AZ934" s="302"/>
      <c r="BA934" s="302"/>
    </row>
    <row r="935">
      <c r="A935" s="328"/>
      <c r="B935" s="328"/>
      <c r="C935" s="328"/>
      <c r="D935" s="51" t="b">
        <v>1</v>
      </c>
      <c r="E935" s="308"/>
      <c r="F935" s="308" t="str">
        <f>IFERROR(__xludf.DUMMYFUNCTION("""COMPUTED_VALUE"""),"permit")</f>
        <v>permit</v>
      </c>
      <c r="G935" s="308" t="str">
        <f>IFERROR(__xludf.DUMMYFUNCTION("""COMPUTED_VALUE"""),"Occupant_id")</f>
        <v>Occupant_id</v>
      </c>
      <c r="H935" s="308"/>
      <c r="I935" s="317"/>
      <c r="J935" s="317"/>
      <c r="K935" s="317"/>
      <c r="L935" s="308"/>
      <c r="M935" s="308"/>
      <c r="N935" s="308"/>
      <c r="O935" s="308"/>
      <c r="P935" s="308"/>
      <c r="Q935" s="302"/>
      <c r="R935" s="302"/>
      <c r="S935" s="302"/>
      <c r="T935" s="302"/>
      <c r="U935" s="302"/>
      <c r="V935" s="302"/>
      <c r="W935" s="302"/>
      <c r="X935" s="302"/>
      <c r="Y935" s="302"/>
      <c r="Z935" s="302"/>
      <c r="AA935" s="302"/>
      <c r="AB935" s="302"/>
      <c r="AC935" s="302"/>
      <c r="AD935" s="302"/>
      <c r="AE935" s="302"/>
      <c r="AF935" s="302"/>
      <c r="AG935" s="302"/>
      <c r="AH935" s="302"/>
      <c r="AI935" s="329"/>
      <c r="AJ935" s="302"/>
      <c r="AK935" s="302"/>
      <c r="AL935" s="302"/>
      <c r="AM935" s="302"/>
      <c r="AN935" s="302"/>
      <c r="AO935" s="302"/>
      <c r="AP935" s="302"/>
      <c r="AQ935" s="302"/>
      <c r="AR935" s="302"/>
      <c r="AS935" s="302"/>
      <c r="AT935" s="302"/>
      <c r="AU935" s="302"/>
      <c r="AV935" s="302"/>
      <c r="AW935" s="302"/>
      <c r="AX935" s="302"/>
      <c r="AY935" s="302"/>
      <c r="AZ935" s="302"/>
      <c r="BA935" s="302"/>
    </row>
    <row r="936">
      <c r="A936" s="328"/>
      <c r="B936" s="328"/>
      <c r="C936" s="328"/>
      <c r="D936" s="51" t="b">
        <v>1</v>
      </c>
      <c r="E936" s="308"/>
      <c r="F936" s="308" t="str">
        <f>IFERROR(__xludf.DUMMYFUNCTION("""COMPUTED_VALUE"""),"permit")</f>
        <v>permit</v>
      </c>
      <c r="G936" s="308" t="str">
        <f>IFERROR(__xludf.DUMMYFUNCTION("""COMPUTED_VALUE"""),"Contractor_id")</f>
        <v>Contractor_id</v>
      </c>
      <c r="H936" s="308"/>
      <c r="I936" s="317"/>
      <c r="J936" s="317"/>
      <c r="K936" s="317"/>
      <c r="L936" s="308"/>
      <c r="M936" s="308"/>
      <c r="N936" s="308"/>
      <c r="O936" s="308"/>
      <c r="P936" s="308"/>
      <c r="Q936" s="302"/>
      <c r="R936" s="302"/>
      <c r="S936" s="302"/>
      <c r="T936" s="302"/>
      <c r="U936" s="302"/>
      <c r="V936" s="302"/>
      <c r="W936" s="302"/>
      <c r="X936" s="302"/>
      <c r="Y936" s="302"/>
      <c r="Z936" s="302"/>
      <c r="AA936" s="302"/>
      <c r="AB936" s="302"/>
      <c r="AC936" s="302"/>
      <c r="AD936" s="302"/>
      <c r="AE936" s="302"/>
      <c r="AF936" s="302"/>
      <c r="AG936" s="302"/>
      <c r="AH936" s="302"/>
      <c r="AI936" s="329"/>
      <c r="AJ936" s="302"/>
      <c r="AK936" s="302"/>
      <c r="AL936" s="302"/>
      <c r="AM936" s="302"/>
      <c r="AN936" s="302"/>
      <c r="AO936" s="302"/>
      <c r="AP936" s="302"/>
      <c r="AQ936" s="302"/>
      <c r="AR936" s="302"/>
      <c r="AS936" s="302"/>
      <c r="AT936" s="302"/>
      <c r="AU936" s="302"/>
      <c r="AV936" s="302"/>
      <c r="AW936" s="302"/>
      <c r="AX936" s="302"/>
      <c r="AY936" s="302"/>
      <c r="AZ936" s="302"/>
      <c r="BA936" s="302"/>
    </row>
    <row r="937">
      <c r="A937" s="328"/>
      <c r="B937" s="328"/>
      <c r="C937" s="328"/>
      <c r="D937" s="51" t="b">
        <v>1</v>
      </c>
      <c r="E937" s="308"/>
      <c r="F937" s="308" t="str">
        <f>IFERROR(__xludf.DUMMYFUNCTION("""COMPUTED_VALUE"""),"**field missing**")</f>
        <v>**field missing**</v>
      </c>
      <c r="G937" s="308" t="str">
        <f>IFERROR(__xludf.DUMMYFUNCTION("""COMPUTED_VALUE"""),"**FIELD MISSING**")</f>
        <v>**FIELD MISSING**</v>
      </c>
      <c r="H937" s="308"/>
      <c r="I937" s="317"/>
      <c r="J937" s="317"/>
      <c r="K937" s="317"/>
      <c r="L937" s="308"/>
      <c r="M937" s="308"/>
      <c r="N937" s="308"/>
      <c r="O937" s="308"/>
      <c r="P937" s="308"/>
      <c r="Q937" s="302"/>
      <c r="R937" s="302"/>
      <c r="S937" s="302"/>
      <c r="T937" s="302"/>
      <c r="U937" s="302"/>
      <c r="V937" s="302"/>
      <c r="W937" s="302"/>
      <c r="X937" s="302"/>
      <c r="Y937" s="302"/>
      <c r="Z937" s="302"/>
      <c r="AA937" s="302"/>
      <c r="AB937" s="302"/>
      <c r="AC937" s="302"/>
      <c r="AD937" s="302"/>
      <c r="AE937" s="302"/>
      <c r="AF937" s="302"/>
      <c r="AG937" s="302"/>
      <c r="AH937" s="302"/>
      <c r="AI937" s="329"/>
      <c r="AJ937" s="302"/>
      <c r="AK937" s="302"/>
      <c r="AL937" s="302"/>
      <c r="AM937" s="302"/>
      <c r="AN937" s="302"/>
      <c r="AO937" s="302"/>
      <c r="AP937" s="302"/>
      <c r="AQ937" s="302"/>
      <c r="AR937" s="302"/>
      <c r="AS937" s="302"/>
      <c r="AT937" s="302"/>
      <c r="AU937" s="302"/>
      <c r="AV937" s="302"/>
      <c r="AW937" s="302"/>
      <c r="AX937" s="302"/>
      <c r="AY937" s="302"/>
      <c r="AZ937" s="302"/>
      <c r="BA937" s="302"/>
    </row>
    <row r="938">
      <c r="A938" s="328"/>
      <c r="B938" s="328"/>
      <c r="C938" s="328"/>
      <c r="D938" s="51" t="b">
        <v>1</v>
      </c>
      <c r="E938" s="308"/>
      <c r="F938" s="308" t="str">
        <f>IFERROR(__xludf.DUMMYFUNCTION("""COMPUTED_VALUE"""),"permit")</f>
        <v>permit</v>
      </c>
      <c r="G938" s="308" t="str">
        <f>IFERROR(__xludf.DUMMYFUNCTION("""COMPUTED_VALUE"""),"Contractor_id")</f>
        <v>Contractor_id</v>
      </c>
      <c r="H938" s="308"/>
      <c r="I938" s="317"/>
      <c r="J938" s="317"/>
      <c r="K938" s="317"/>
      <c r="L938" s="308"/>
      <c r="M938" s="308"/>
      <c r="N938" s="308"/>
      <c r="O938" s="308"/>
      <c r="P938" s="308"/>
      <c r="Q938" s="302"/>
      <c r="R938" s="302"/>
      <c r="S938" s="302"/>
      <c r="T938" s="302"/>
      <c r="U938" s="302"/>
      <c r="V938" s="302"/>
      <c r="W938" s="302"/>
      <c r="X938" s="302"/>
      <c r="Y938" s="302"/>
      <c r="Z938" s="302"/>
      <c r="AA938" s="302"/>
      <c r="AB938" s="302"/>
      <c r="AC938" s="302"/>
      <c r="AD938" s="302"/>
      <c r="AE938" s="302"/>
      <c r="AF938" s="302"/>
      <c r="AG938" s="302"/>
      <c r="AH938" s="302"/>
      <c r="AI938" s="329"/>
      <c r="AJ938" s="302"/>
      <c r="AK938" s="302"/>
      <c r="AL938" s="302"/>
      <c r="AM938" s="302"/>
      <c r="AN938" s="302"/>
      <c r="AO938" s="302"/>
      <c r="AP938" s="302"/>
      <c r="AQ938" s="302"/>
      <c r="AR938" s="302"/>
      <c r="AS938" s="302"/>
      <c r="AT938" s="302"/>
      <c r="AU938" s="302"/>
      <c r="AV938" s="302"/>
      <c r="AW938" s="302"/>
      <c r="AX938" s="302"/>
      <c r="AY938" s="302"/>
      <c r="AZ938" s="302"/>
      <c r="BA938" s="302"/>
    </row>
    <row r="939">
      <c r="A939" s="328"/>
      <c r="B939" s="328"/>
      <c r="C939" s="328"/>
      <c r="D939" s="51" t="b">
        <v>1</v>
      </c>
      <c r="E939" s="308"/>
      <c r="F939" s="308" t="str">
        <f>IFERROR(__xludf.DUMMYFUNCTION("""COMPUTED_VALUE"""),"permit")</f>
        <v>permit</v>
      </c>
      <c r="G939" s="308" t="str">
        <f>IFERROR(__xludf.DUMMYFUNCTION("""COMPUTED_VALUE"""),"Contractor_id")</f>
        <v>Contractor_id</v>
      </c>
      <c r="H939" s="308"/>
      <c r="I939" s="317"/>
      <c r="J939" s="317"/>
      <c r="K939" s="317"/>
      <c r="L939" s="308"/>
      <c r="M939" s="308"/>
      <c r="N939" s="308"/>
      <c r="O939" s="308"/>
      <c r="P939" s="308"/>
      <c r="Q939" s="302"/>
      <c r="R939" s="302"/>
      <c r="S939" s="302"/>
      <c r="T939" s="302"/>
      <c r="U939" s="302"/>
      <c r="V939" s="302"/>
      <c r="W939" s="302"/>
      <c r="X939" s="302"/>
      <c r="Y939" s="302"/>
      <c r="Z939" s="302"/>
      <c r="AA939" s="302"/>
      <c r="AB939" s="302"/>
      <c r="AC939" s="302"/>
      <c r="AD939" s="302"/>
      <c r="AE939" s="302"/>
      <c r="AF939" s="302"/>
      <c r="AG939" s="302"/>
      <c r="AH939" s="302"/>
      <c r="AI939" s="329"/>
      <c r="AJ939" s="302"/>
      <c r="AK939" s="302"/>
      <c r="AL939" s="302"/>
      <c r="AM939" s="302"/>
      <c r="AN939" s="302"/>
      <c r="AO939" s="302"/>
      <c r="AP939" s="302"/>
      <c r="AQ939" s="302"/>
      <c r="AR939" s="302"/>
      <c r="AS939" s="302"/>
      <c r="AT939" s="302"/>
      <c r="AU939" s="302"/>
      <c r="AV939" s="302"/>
      <c r="AW939" s="302"/>
      <c r="AX939" s="302"/>
      <c r="AY939" s="302"/>
      <c r="AZ939" s="302"/>
      <c r="BA939" s="302"/>
    </row>
    <row r="940">
      <c r="A940" s="328"/>
      <c r="B940" s="328"/>
      <c r="C940" s="328"/>
      <c r="D940" s="51" t="b">
        <v>1</v>
      </c>
      <c r="E940" s="308"/>
      <c r="F940" s="308" t="str">
        <f>IFERROR(__xludf.DUMMYFUNCTION("""COMPUTED_VALUE"""),"permit")</f>
        <v>permit</v>
      </c>
      <c r="G940" s="308" t="str">
        <f>IFERROR(__xludf.DUMMYFUNCTION("""COMPUTED_VALUE"""),"Contractor_id")</f>
        <v>Contractor_id</v>
      </c>
      <c r="H940" s="308"/>
      <c r="I940" s="317"/>
      <c r="J940" s="317"/>
      <c r="K940" s="317"/>
      <c r="L940" s="308"/>
      <c r="M940" s="308"/>
      <c r="N940" s="308"/>
      <c r="O940" s="308"/>
      <c r="P940" s="308"/>
      <c r="Q940" s="302"/>
      <c r="R940" s="302"/>
      <c r="S940" s="302"/>
      <c r="T940" s="302"/>
      <c r="U940" s="302"/>
      <c r="V940" s="302"/>
      <c r="W940" s="302"/>
      <c r="X940" s="302"/>
      <c r="Y940" s="302"/>
      <c r="Z940" s="302"/>
      <c r="AA940" s="302"/>
      <c r="AB940" s="302"/>
      <c r="AC940" s="302"/>
      <c r="AD940" s="302"/>
      <c r="AE940" s="302"/>
      <c r="AF940" s="302"/>
      <c r="AG940" s="302"/>
      <c r="AH940" s="302"/>
      <c r="AI940" s="329"/>
      <c r="AJ940" s="302"/>
      <c r="AK940" s="302"/>
      <c r="AL940" s="302"/>
      <c r="AM940" s="302"/>
      <c r="AN940" s="302"/>
      <c r="AO940" s="302"/>
      <c r="AP940" s="302"/>
      <c r="AQ940" s="302"/>
      <c r="AR940" s="302"/>
      <c r="AS940" s="302"/>
      <c r="AT940" s="302"/>
      <c r="AU940" s="302"/>
      <c r="AV940" s="302"/>
      <c r="AW940" s="302"/>
      <c r="AX940" s="302"/>
      <c r="AY940" s="302"/>
      <c r="AZ940" s="302"/>
      <c r="BA940" s="302"/>
    </row>
    <row r="941">
      <c r="A941" s="328"/>
      <c r="B941" s="328"/>
      <c r="C941" s="328"/>
      <c r="D941" s="51" t="b">
        <v>1</v>
      </c>
      <c r="E941" s="308"/>
      <c r="F941" s="308" t="str">
        <f>IFERROR(__xludf.DUMMYFUNCTION("""COMPUTED_VALUE"""),"permit")</f>
        <v>permit</v>
      </c>
      <c r="G941" s="308" t="str">
        <f>IFERROR(__xludf.DUMMYFUNCTION("""COMPUTED_VALUE"""),"Contractor_id")</f>
        <v>Contractor_id</v>
      </c>
      <c r="H941" s="308"/>
      <c r="I941" s="317"/>
      <c r="J941" s="317"/>
      <c r="K941" s="317"/>
      <c r="L941" s="308"/>
      <c r="M941" s="308"/>
      <c r="N941" s="308"/>
      <c r="O941" s="308"/>
      <c r="P941" s="308"/>
      <c r="Q941" s="302"/>
      <c r="R941" s="302"/>
      <c r="S941" s="302"/>
      <c r="T941" s="302"/>
      <c r="U941" s="302"/>
      <c r="V941" s="302"/>
      <c r="W941" s="302"/>
      <c r="X941" s="302"/>
      <c r="Y941" s="302"/>
      <c r="Z941" s="302"/>
      <c r="AA941" s="302"/>
      <c r="AB941" s="302"/>
      <c r="AC941" s="302"/>
      <c r="AD941" s="302"/>
      <c r="AE941" s="302"/>
      <c r="AF941" s="302"/>
      <c r="AG941" s="302"/>
      <c r="AH941" s="302"/>
      <c r="AI941" s="329"/>
      <c r="AJ941" s="302"/>
      <c r="AK941" s="302"/>
      <c r="AL941" s="302"/>
      <c r="AM941" s="302"/>
      <c r="AN941" s="302"/>
      <c r="AO941" s="302"/>
      <c r="AP941" s="302"/>
      <c r="AQ941" s="302"/>
      <c r="AR941" s="302"/>
      <c r="AS941" s="302"/>
      <c r="AT941" s="302"/>
      <c r="AU941" s="302"/>
      <c r="AV941" s="302"/>
      <c r="AW941" s="302"/>
      <c r="AX941" s="302"/>
      <c r="AY941" s="302"/>
      <c r="AZ941" s="302"/>
      <c r="BA941" s="302"/>
    </row>
    <row r="942">
      <c r="A942" s="328"/>
      <c r="B942" s="328"/>
      <c r="C942" s="328"/>
      <c r="D942" s="51" t="b">
        <v>1</v>
      </c>
      <c r="E942" s="308"/>
      <c r="F942" s="308" t="str">
        <f>IFERROR(__xludf.DUMMYFUNCTION("""COMPUTED_VALUE"""),"permit")</f>
        <v>permit</v>
      </c>
      <c r="G942" s="308" t="str">
        <f>IFERROR(__xludf.DUMMYFUNCTION("""COMPUTED_VALUE"""),"Contractor_id")</f>
        <v>Contractor_id</v>
      </c>
      <c r="H942" s="308"/>
      <c r="I942" s="317"/>
      <c r="J942" s="317"/>
      <c r="K942" s="317"/>
      <c r="L942" s="308"/>
      <c r="M942" s="308"/>
      <c r="N942" s="308"/>
      <c r="O942" s="308"/>
      <c r="P942" s="308"/>
      <c r="Q942" s="302"/>
      <c r="R942" s="302"/>
      <c r="S942" s="302"/>
      <c r="T942" s="302"/>
      <c r="U942" s="302"/>
      <c r="V942" s="302"/>
      <c r="W942" s="302"/>
      <c r="X942" s="302"/>
      <c r="Y942" s="302"/>
      <c r="Z942" s="302"/>
      <c r="AA942" s="302"/>
      <c r="AB942" s="302"/>
      <c r="AC942" s="302"/>
      <c r="AD942" s="302"/>
      <c r="AE942" s="302"/>
      <c r="AF942" s="302"/>
      <c r="AG942" s="302"/>
      <c r="AH942" s="302"/>
      <c r="AI942" s="329"/>
      <c r="AJ942" s="302"/>
      <c r="AK942" s="302"/>
      <c r="AL942" s="302"/>
      <c r="AM942" s="302"/>
      <c r="AN942" s="302"/>
      <c r="AO942" s="302"/>
      <c r="AP942" s="302"/>
      <c r="AQ942" s="302"/>
      <c r="AR942" s="302"/>
      <c r="AS942" s="302"/>
      <c r="AT942" s="302"/>
      <c r="AU942" s="302"/>
      <c r="AV942" s="302"/>
      <c r="AW942" s="302"/>
      <c r="AX942" s="302"/>
      <c r="AY942" s="302"/>
      <c r="AZ942" s="302"/>
      <c r="BA942" s="302"/>
    </row>
    <row r="943">
      <c r="A943" s="328"/>
      <c r="B943" s="328"/>
      <c r="C943" s="328"/>
      <c r="D943" s="51" t="b">
        <v>1</v>
      </c>
      <c r="E943" s="308"/>
      <c r="F943" s="308" t="str">
        <f>IFERROR(__xludf.DUMMYFUNCTION("""COMPUTED_VALUE"""),"permit")</f>
        <v>permit</v>
      </c>
      <c r="G943" s="308" t="str">
        <f>IFERROR(__xludf.DUMMYFUNCTION("""COMPUTED_VALUE"""),"Contractor_id")</f>
        <v>Contractor_id</v>
      </c>
      <c r="H943" s="308"/>
      <c r="I943" s="317"/>
      <c r="J943" s="317"/>
      <c r="K943" s="317"/>
      <c r="L943" s="308"/>
      <c r="M943" s="308"/>
      <c r="N943" s="308"/>
      <c r="O943" s="308"/>
      <c r="P943" s="308"/>
      <c r="Q943" s="302"/>
      <c r="R943" s="302"/>
      <c r="S943" s="302"/>
      <c r="T943" s="302"/>
      <c r="U943" s="302"/>
      <c r="V943" s="302"/>
      <c r="W943" s="302"/>
      <c r="X943" s="302"/>
      <c r="Y943" s="302"/>
      <c r="Z943" s="302"/>
      <c r="AA943" s="302"/>
      <c r="AB943" s="302"/>
      <c r="AC943" s="302"/>
      <c r="AD943" s="302"/>
      <c r="AE943" s="302"/>
      <c r="AF943" s="302"/>
      <c r="AG943" s="302"/>
      <c r="AH943" s="302"/>
      <c r="AI943" s="329"/>
      <c r="AJ943" s="302"/>
      <c r="AK943" s="302"/>
      <c r="AL943" s="302"/>
      <c r="AM943" s="302"/>
      <c r="AN943" s="302"/>
      <c r="AO943" s="302"/>
      <c r="AP943" s="302"/>
      <c r="AQ943" s="302"/>
      <c r="AR943" s="302"/>
      <c r="AS943" s="302"/>
      <c r="AT943" s="302"/>
      <c r="AU943" s="302"/>
      <c r="AV943" s="302"/>
      <c r="AW943" s="302"/>
      <c r="AX943" s="302"/>
      <c r="AY943" s="302"/>
      <c r="AZ943" s="302"/>
      <c r="BA943" s="302"/>
    </row>
    <row r="944">
      <c r="A944" s="328"/>
      <c r="B944" s="328"/>
      <c r="C944" s="328"/>
      <c r="D944" s="51" t="b">
        <v>1</v>
      </c>
      <c r="E944" s="308"/>
      <c r="F944" s="308" t="str">
        <f>IFERROR(__xludf.DUMMYFUNCTION("""COMPUTED_VALUE"""),"geo_id")</f>
        <v>geo_id</v>
      </c>
      <c r="G944" s="308" t="str">
        <f>IFERROR(__xludf.DUMMYFUNCTION("""COMPUTED_VALUE"""),"???")</f>
        <v>???</v>
      </c>
      <c r="H944" s="308"/>
      <c r="I944" s="317"/>
      <c r="J944" s="317"/>
      <c r="K944" s="317"/>
      <c r="L944" s="308"/>
      <c r="M944" s="308"/>
      <c r="N944" s="308"/>
      <c r="O944" s="308"/>
      <c r="P944" s="308"/>
      <c r="Q944" s="302"/>
      <c r="R944" s="302"/>
      <c r="S944" s="302"/>
      <c r="T944" s="302"/>
      <c r="U944" s="302"/>
      <c r="V944" s="302"/>
      <c r="W944" s="302"/>
      <c r="X944" s="302"/>
      <c r="Y944" s="302"/>
      <c r="Z944" s="302"/>
      <c r="AA944" s="302"/>
      <c r="AB944" s="302"/>
      <c r="AC944" s="302"/>
      <c r="AD944" s="302"/>
      <c r="AE944" s="302"/>
      <c r="AF944" s="302"/>
      <c r="AG944" s="302"/>
      <c r="AH944" s="302"/>
      <c r="AI944" s="329"/>
      <c r="AJ944" s="302"/>
      <c r="AK944" s="302"/>
      <c r="AL944" s="302"/>
      <c r="AM944" s="302"/>
      <c r="AN944" s="302"/>
      <c r="AO944" s="302"/>
      <c r="AP944" s="302"/>
      <c r="AQ944" s="302"/>
      <c r="AR944" s="302"/>
      <c r="AS944" s="302"/>
      <c r="AT944" s="302"/>
      <c r="AU944" s="302"/>
      <c r="AV944" s="302"/>
      <c r="AW944" s="302"/>
      <c r="AX944" s="302"/>
      <c r="AY944" s="302"/>
      <c r="AZ944" s="302"/>
      <c r="BA944" s="302"/>
    </row>
    <row r="945">
      <c r="A945" s="328"/>
      <c r="B945" s="328"/>
      <c r="C945" s="328"/>
      <c r="D945" s="51" t="b">
        <v>1</v>
      </c>
      <c r="E945" s="308"/>
      <c r="F945" s="308" t="str">
        <f>IFERROR(__xludf.DUMMYFUNCTION("""COMPUTED_VALUE"""),"geo_id")</f>
        <v>geo_id</v>
      </c>
      <c r="G945" s="308" t="str">
        <f>IFERROR(__xludf.DUMMYFUNCTION("""COMPUTED_VALUE"""),"???")</f>
        <v>???</v>
      </c>
      <c r="H945" s="308"/>
      <c r="I945" s="317"/>
      <c r="J945" s="317"/>
      <c r="K945" s="317"/>
      <c r="L945" s="308"/>
      <c r="M945" s="308"/>
      <c r="N945" s="308"/>
      <c r="O945" s="308"/>
      <c r="P945" s="308"/>
      <c r="Q945" s="302"/>
      <c r="R945" s="302"/>
      <c r="S945" s="302"/>
      <c r="T945" s="302"/>
      <c r="U945" s="302"/>
      <c r="V945" s="302"/>
      <c r="W945" s="302"/>
      <c r="X945" s="302"/>
      <c r="Y945" s="302"/>
      <c r="Z945" s="302"/>
      <c r="AA945" s="302"/>
      <c r="AB945" s="302"/>
      <c r="AC945" s="302"/>
      <c r="AD945" s="302"/>
      <c r="AE945" s="302"/>
      <c r="AF945" s="302"/>
      <c r="AG945" s="302"/>
      <c r="AH945" s="302"/>
      <c r="AI945" s="329"/>
      <c r="AJ945" s="302"/>
      <c r="AK945" s="302"/>
      <c r="AL945" s="302"/>
      <c r="AM945" s="302"/>
      <c r="AN945" s="302"/>
      <c r="AO945" s="302"/>
      <c r="AP945" s="302"/>
      <c r="AQ945" s="302"/>
      <c r="AR945" s="302"/>
      <c r="AS945" s="302"/>
      <c r="AT945" s="302"/>
      <c r="AU945" s="302"/>
      <c r="AV945" s="302"/>
      <c r="AW945" s="302"/>
      <c r="AX945" s="302"/>
      <c r="AY945" s="302"/>
      <c r="AZ945" s="302"/>
      <c r="BA945" s="302"/>
    </row>
    <row r="946">
      <c r="A946" s="328"/>
      <c r="B946" s="328"/>
      <c r="C946" s="328"/>
      <c r="D946" s="51" t="b">
        <v>1</v>
      </c>
      <c r="E946" s="308"/>
      <c r="F946" s="308" t="str">
        <f>IFERROR(__xludf.DUMMYFUNCTION("""COMPUTED_VALUE"""),"geo_id")</f>
        <v>geo_id</v>
      </c>
      <c r="G946" s="308" t="str">
        <f>IFERROR(__xludf.DUMMYFUNCTION("""COMPUTED_VALUE"""),"???")</f>
        <v>???</v>
      </c>
      <c r="H946" s="308"/>
      <c r="I946" s="317"/>
      <c r="J946" s="317"/>
      <c r="K946" s="317"/>
      <c r="L946" s="308"/>
      <c r="M946" s="308"/>
      <c r="N946" s="308"/>
      <c r="O946" s="308"/>
      <c r="P946" s="308"/>
      <c r="Q946" s="302"/>
      <c r="R946" s="302"/>
      <c r="S946" s="302"/>
      <c r="T946" s="302"/>
      <c r="U946" s="302"/>
      <c r="V946" s="302"/>
      <c r="W946" s="302"/>
      <c r="X946" s="302"/>
      <c r="Y946" s="302"/>
      <c r="Z946" s="302"/>
      <c r="AA946" s="302"/>
      <c r="AB946" s="302"/>
      <c r="AC946" s="302"/>
      <c r="AD946" s="302"/>
      <c r="AE946" s="302"/>
      <c r="AF946" s="302"/>
      <c r="AG946" s="302"/>
      <c r="AH946" s="302"/>
      <c r="AI946" s="329"/>
      <c r="AJ946" s="302"/>
      <c r="AK946" s="302"/>
      <c r="AL946" s="302"/>
      <c r="AM946" s="302"/>
      <c r="AN946" s="302"/>
      <c r="AO946" s="302"/>
      <c r="AP946" s="302"/>
      <c r="AQ946" s="302"/>
      <c r="AR946" s="302"/>
      <c r="AS946" s="302"/>
      <c r="AT946" s="302"/>
      <c r="AU946" s="302"/>
      <c r="AV946" s="302"/>
      <c r="AW946" s="302"/>
      <c r="AX946" s="302"/>
      <c r="AY946" s="302"/>
      <c r="AZ946" s="302"/>
      <c r="BA946" s="302"/>
    </row>
    <row r="947">
      <c r="A947" s="328"/>
      <c r="B947" s="328"/>
      <c r="C947" s="328"/>
      <c r="D947" s="51" t="b">
        <v>1</v>
      </c>
      <c r="E947" s="308"/>
      <c r="F947" s="308" t="str">
        <f>IFERROR(__xludf.DUMMYFUNCTION("""COMPUTED_VALUE"""),"geo_id")</f>
        <v>geo_id</v>
      </c>
      <c r="G947" s="308" t="str">
        <f>IFERROR(__xludf.DUMMYFUNCTION("""COMPUTED_VALUE"""),"???")</f>
        <v>???</v>
      </c>
      <c r="H947" s="308"/>
      <c r="I947" s="317"/>
      <c r="J947" s="317"/>
      <c r="K947" s="317"/>
      <c r="L947" s="308"/>
      <c r="M947" s="308"/>
      <c r="N947" s="308"/>
      <c r="O947" s="308"/>
      <c r="P947" s="308"/>
      <c r="Q947" s="302"/>
      <c r="R947" s="302"/>
      <c r="S947" s="302"/>
      <c r="T947" s="302"/>
      <c r="U947" s="302"/>
      <c r="V947" s="302"/>
      <c r="W947" s="302"/>
      <c r="X947" s="302"/>
      <c r="Y947" s="302"/>
      <c r="Z947" s="302"/>
      <c r="AA947" s="302"/>
      <c r="AB947" s="302"/>
      <c r="AC947" s="302"/>
      <c r="AD947" s="302"/>
      <c r="AE947" s="302"/>
      <c r="AF947" s="302"/>
      <c r="AG947" s="302"/>
      <c r="AH947" s="302"/>
      <c r="AI947" s="329"/>
      <c r="AJ947" s="302"/>
      <c r="AK947" s="302"/>
      <c r="AL947" s="302"/>
      <c r="AM947" s="302"/>
      <c r="AN947" s="302"/>
      <c r="AO947" s="302"/>
      <c r="AP947" s="302"/>
      <c r="AQ947" s="302"/>
      <c r="AR947" s="302"/>
      <c r="AS947" s="302"/>
      <c r="AT947" s="302"/>
      <c r="AU947" s="302"/>
      <c r="AV947" s="302"/>
      <c r="AW947" s="302"/>
      <c r="AX947" s="302"/>
      <c r="AY947" s="302"/>
      <c r="AZ947" s="302"/>
      <c r="BA947" s="302"/>
    </row>
    <row r="948">
      <c r="A948" s="328"/>
      <c r="B948" s="328"/>
      <c r="C948" s="328"/>
      <c r="D948" s="51" t="b">
        <v>1</v>
      </c>
      <c r="E948" s="308"/>
      <c r="F948" s="308" t="str">
        <f>IFERROR(__xludf.DUMMYFUNCTION("""COMPUTED_VALUE"""),"geo_id")</f>
        <v>geo_id</v>
      </c>
      <c r="G948" s="308" t="str">
        <f>IFERROR(__xludf.DUMMYFUNCTION("""COMPUTED_VALUE"""),"???")</f>
        <v>???</v>
      </c>
      <c r="H948" s="308"/>
      <c r="I948" s="317"/>
      <c r="J948" s="317"/>
      <c r="K948" s="317"/>
      <c r="L948" s="308"/>
      <c r="M948" s="308"/>
      <c r="N948" s="308"/>
      <c r="O948" s="308"/>
      <c r="P948" s="308"/>
      <c r="Q948" s="302"/>
      <c r="R948" s="302"/>
      <c r="S948" s="302"/>
      <c r="T948" s="302"/>
      <c r="U948" s="302"/>
      <c r="V948" s="302"/>
      <c r="W948" s="302"/>
      <c r="X948" s="302"/>
      <c r="Y948" s="302"/>
      <c r="Z948" s="302"/>
      <c r="AA948" s="302"/>
      <c r="AB948" s="302"/>
      <c r="AC948" s="302"/>
      <c r="AD948" s="302"/>
      <c r="AE948" s="302"/>
      <c r="AF948" s="302"/>
      <c r="AG948" s="302"/>
      <c r="AH948" s="302"/>
      <c r="AI948" s="329"/>
      <c r="AJ948" s="302"/>
      <c r="AK948" s="302"/>
      <c r="AL948" s="302"/>
      <c r="AM948" s="302"/>
      <c r="AN948" s="302"/>
      <c r="AO948" s="302"/>
      <c r="AP948" s="302"/>
      <c r="AQ948" s="302"/>
      <c r="AR948" s="302"/>
      <c r="AS948" s="302"/>
      <c r="AT948" s="302"/>
      <c r="AU948" s="302"/>
      <c r="AV948" s="302"/>
      <c r="AW948" s="302"/>
      <c r="AX948" s="302"/>
      <c r="AY948" s="302"/>
      <c r="AZ948" s="302"/>
      <c r="BA948" s="302"/>
    </row>
    <row r="949">
      <c r="A949" s="328"/>
      <c r="B949" s="328"/>
      <c r="C949" s="328"/>
      <c r="D949" s="51" t="b">
        <v>1</v>
      </c>
      <c r="E949" s="308"/>
      <c r="F949" s="308" t="str">
        <f>IFERROR(__xludf.DUMMYFUNCTION("""COMPUTED_VALUE"""),"geo_id")</f>
        <v>geo_id</v>
      </c>
      <c r="G949" s="308" t="str">
        <f>IFERROR(__xludf.DUMMYFUNCTION("""COMPUTED_VALUE"""),"???")</f>
        <v>???</v>
      </c>
      <c r="H949" s="308"/>
      <c r="I949" s="317"/>
      <c r="J949" s="317"/>
      <c r="K949" s="317"/>
      <c r="L949" s="308"/>
      <c r="M949" s="308"/>
      <c r="N949" s="308"/>
      <c r="O949" s="308"/>
      <c r="P949" s="308"/>
      <c r="Q949" s="302"/>
      <c r="R949" s="302"/>
      <c r="S949" s="302"/>
      <c r="T949" s="302"/>
      <c r="U949" s="302"/>
      <c r="V949" s="302"/>
      <c r="W949" s="302"/>
      <c r="X949" s="302"/>
      <c r="Y949" s="302"/>
      <c r="Z949" s="302"/>
      <c r="AA949" s="302"/>
      <c r="AB949" s="302"/>
      <c r="AC949" s="302"/>
      <c r="AD949" s="302"/>
      <c r="AE949" s="302"/>
      <c r="AF949" s="302"/>
      <c r="AG949" s="302"/>
      <c r="AH949" s="302"/>
      <c r="AI949" s="329"/>
      <c r="AJ949" s="302"/>
      <c r="AK949" s="302"/>
      <c r="AL949" s="302"/>
      <c r="AM949" s="302"/>
      <c r="AN949" s="302"/>
      <c r="AO949" s="302"/>
      <c r="AP949" s="302"/>
      <c r="AQ949" s="302"/>
      <c r="AR949" s="302"/>
      <c r="AS949" s="302"/>
      <c r="AT949" s="302"/>
      <c r="AU949" s="302"/>
      <c r="AV949" s="302"/>
      <c r="AW949" s="302"/>
      <c r="AX949" s="302"/>
      <c r="AY949" s="302"/>
      <c r="AZ949" s="302"/>
      <c r="BA949" s="302"/>
    </row>
    <row r="950">
      <c r="A950" s="328"/>
      <c r="B950" s="328"/>
      <c r="C950" s="328"/>
      <c r="D950" s="51" t="b">
        <v>1</v>
      </c>
      <c r="E950" s="308"/>
      <c r="F950" s="308" t="str">
        <f>IFERROR(__xludf.DUMMYFUNCTION("""COMPUTED_VALUE"""),"geo_id")</f>
        <v>geo_id</v>
      </c>
      <c r="G950" s="308" t="str">
        <f>IFERROR(__xludf.DUMMYFUNCTION("""COMPUTED_VALUE"""),"???")</f>
        <v>???</v>
      </c>
      <c r="H950" s="308"/>
      <c r="I950" s="317"/>
      <c r="J950" s="317"/>
      <c r="K950" s="317"/>
      <c r="L950" s="308"/>
      <c r="M950" s="308"/>
      <c r="N950" s="308"/>
      <c r="O950" s="308"/>
      <c r="P950" s="308"/>
      <c r="Q950" s="302"/>
      <c r="R950" s="302"/>
      <c r="S950" s="302"/>
      <c r="T950" s="302"/>
      <c r="U950" s="302"/>
      <c r="V950" s="302"/>
      <c r="W950" s="302"/>
      <c r="X950" s="302"/>
      <c r="Y950" s="302"/>
      <c r="Z950" s="302"/>
      <c r="AA950" s="302"/>
      <c r="AB950" s="302"/>
      <c r="AC950" s="302"/>
      <c r="AD950" s="302"/>
      <c r="AE950" s="302"/>
      <c r="AF950" s="302"/>
      <c r="AG950" s="302"/>
      <c r="AH950" s="302"/>
      <c r="AI950" s="329"/>
      <c r="AJ950" s="302"/>
      <c r="AK950" s="302"/>
      <c r="AL950" s="302"/>
      <c r="AM950" s="302"/>
      <c r="AN950" s="302"/>
      <c r="AO950" s="302"/>
      <c r="AP950" s="302"/>
      <c r="AQ950" s="302"/>
      <c r="AR950" s="302"/>
      <c r="AS950" s="302"/>
      <c r="AT950" s="302"/>
      <c r="AU950" s="302"/>
      <c r="AV950" s="302"/>
      <c r="AW950" s="302"/>
      <c r="AX950" s="302"/>
      <c r="AY950" s="302"/>
      <c r="AZ950" s="302"/>
      <c r="BA950" s="302"/>
    </row>
    <row r="951">
      <c r="A951" s="328"/>
      <c r="B951" s="328"/>
      <c r="C951" s="328"/>
      <c r="D951" s="51" t="b">
        <v>1</v>
      </c>
      <c r="E951" s="308"/>
      <c r="F951" s="308" t="str">
        <f>IFERROR(__xludf.DUMMYFUNCTION("""COMPUTED_VALUE"""),"geo_id")</f>
        <v>geo_id</v>
      </c>
      <c r="G951" s="308" t="str">
        <f>IFERROR(__xludf.DUMMYFUNCTION("""COMPUTED_VALUE"""),"???")</f>
        <v>???</v>
      </c>
      <c r="H951" s="308"/>
      <c r="I951" s="317"/>
      <c r="J951" s="317"/>
      <c r="K951" s="317"/>
      <c r="L951" s="308"/>
      <c r="M951" s="308"/>
      <c r="N951" s="308"/>
      <c r="O951" s="308"/>
      <c r="P951" s="308"/>
      <c r="Q951" s="302"/>
      <c r="R951" s="302"/>
      <c r="S951" s="302"/>
      <c r="T951" s="302"/>
      <c r="U951" s="302"/>
      <c r="V951" s="302"/>
      <c r="W951" s="302"/>
      <c r="X951" s="302"/>
      <c r="Y951" s="302"/>
      <c r="Z951" s="302"/>
      <c r="AA951" s="302"/>
      <c r="AB951" s="302"/>
      <c r="AC951" s="302"/>
      <c r="AD951" s="302"/>
      <c r="AE951" s="302"/>
      <c r="AF951" s="302"/>
      <c r="AG951" s="302"/>
      <c r="AH951" s="302"/>
      <c r="AI951" s="329"/>
      <c r="AJ951" s="302"/>
      <c r="AK951" s="302"/>
      <c r="AL951" s="302"/>
      <c r="AM951" s="302"/>
      <c r="AN951" s="302"/>
      <c r="AO951" s="302"/>
      <c r="AP951" s="302"/>
      <c r="AQ951" s="302"/>
      <c r="AR951" s="302"/>
      <c r="AS951" s="302"/>
      <c r="AT951" s="302"/>
      <c r="AU951" s="302"/>
      <c r="AV951" s="302"/>
      <c r="AW951" s="302"/>
      <c r="AX951" s="302"/>
      <c r="AY951" s="302"/>
      <c r="AZ951" s="302"/>
      <c r="BA951" s="302"/>
    </row>
    <row r="952">
      <c r="A952" s="328"/>
      <c r="B952" s="328"/>
      <c r="C952" s="328"/>
      <c r="D952" s="51" t="b">
        <v>1</v>
      </c>
      <c r="E952" s="308"/>
      <c r="F952" s="308" t="str">
        <f>IFERROR(__xludf.DUMMYFUNCTION("""COMPUTED_VALUE"""),"geo_id")</f>
        <v>geo_id</v>
      </c>
      <c r="G952" s="308" t="str">
        <f>IFERROR(__xludf.DUMMYFUNCTION("""COMPUTED_VALUE"""),"???")</f>
        <v>???</v>
      </c>
      <c r="H952" s="308"/>
      <c r="I952" s="317"/>
      <c r="J952" s="317"/>
      <c r="K952" s="317"/>
      <c r="L952" s="308"/>
      <c r="M952" s="308"/>
      <c r="N952" s="308"/>
      <c r="O952" s="308"/>
      <c r="P952" s="308"/>
      <c r="Q952" s="302"/>
      <c r="R952" s="302"/>
      <c r="S952" s="302"/>
      <c r="T952" s="302"/>
      <c r="U952" s="302"/>
      <c r="V952" s="302"/>
      <c r="W952" s="302"/>
      <c r="X952" s="302"/>
      <c r="Y952" s="302"/>
      <c r="Z952" s="302"/>
      <c r="AA952" s="302"/>
      <c r="AB952" s="302"/>
      <c r="AC952" s="302"/>
      <c r="AD952" s="302"/>
      <c r="AE952" s="302"/>
      <c r="AF952" s="302"/>
      <c r="AG952" s="302"/>
      <c r="AH952" s="302"/>
      <c r="AI952" s="329"/>
      <c r="AJ952" s="302"/>
      <c r="AK952" s="302"/>
      <c r="AL952" s="302"/>
      <c r="AM952" s="302"/>
      <c r="AN952" s="302"/>
      <c r="AO952" s="302"/>
      <c r="AP952" s="302"/>
      <c r="AQ952" s="302"/>
      <c r="AR952" s="302"/>
      <c r="AS952" s="302"/>
      <c r="AT952" s="302"/>
      <c r="AU952" s="302"/>
      <c r="AV952" s="302"/>
      <c r="AW952" s="302"/>
      <c r="AX952" s="302"/>
      <c r="AY952" s="302"/>
      <c r="AZ952" s="302"/>
      <c r="BA952" s="302"/>
    </row>
    <row r="953">
      <c r="A953" s="328"/>
      <c r="B953" s="328"/>
      <c r="C953" s="328"/>
      <c r="D953" s="51" t="b">
        <v>1</v>
      </c>
      <c r="E953" s="308"/>
      <c r="F953" s="308" t="str">
        <f>IFERROR(__xludf.DUMMYFUNCTION("""COMPUTED_VALUE"""),"geo_id")</f>
        <v>geo_id</v>
      </c>
      <c r="G953" s="308" t="str">
        <f>IFERROR(__xludf.DUMMYFUNCTION("""COMPUTED_VALUE"""),"???")</f>
        <v>???</v>
      </c>
      <c r="H953" s="308"/>
      <c r="I953" s="317"/>
      <c r="J953" s="317"/>
      <c r="K953" s="317"/>
      <c r="L953" s="308"/>
      <c r="M953" s="308"/>
      <c r="N953" s="308"/>
      <c r="O953" s="308"/>
      <c r="P953" s="308"/>
      <c r="Q953" s="302"/>
      <c r="R953" s="302"/>
      <c r="S953" s="302"/>
      <c r="T953" s="302"/>
      <c r="U953" s="302"/>
      <c r="V953" s="302"/>
      <c r="W953" s="302"/>
      <c r="X953" s="302"/>
      <c r="Y953" s="302"/>
      <c r="Z953" s="302"/>
      <c r="AA953" s="302"/>
      <c r="AB953" s="302"/>
      <c r="AC953" s="302"/>
      <c r="AD953" s="302"/>
      <c r="AE953" s="302"/>
      <c r="AF953" s="302"/>
      <c r="AG953" s="302"/>
      <c r="AH953" s="302"/>
      <c r="AI953" s="329"/>
      <c r="AJ953" s="302"/>
      <c r="AK953" s="302"/>
      <c r="AL953" s="302"/>
      <c r="AM953" s="302"/>
      <c r="AN953" s="302"/>
      <c r="AO953" s="302"/>
      <c r="AP953" s="302"/>
      <c r="AQ953" s="302"/>
      <c r="AR953" s="302"/>
      <c r="AS953" s="302"/>
      <c r="AT953" s="302"/>
      <c r="AU953" s="302"/>
      <c r="AV953" s="302"/>
      <c r="AW953" s="302"/>
      <c r="AX953" s="302"/>
      <c r="AY953" s="302"/>
      <c r="AZ953" s="302"/>
      <c r="BA953" s="302"/>
    </row>
    <row r="954">
      <c r="A954" s="328"/>
      <c r="B954" s="328"/>
      <c r="C954" s="328"/>
      <c r="D954" s="51" t="b">
        <v>1</v>
      </c>
      <c r="E954" s="308"/>
      <c r="F954" s="308" t="str">
        <f>IFERROR(__xludf.DUMMYFUNCTION("""COMPUTED_VALUE"""),"geo_id")</f>
        <v>geo_id</v>
      </c>
      <c r="G954" s="308" t="str">
        <f>IFERROR(__xludf.DUMMYFUNCTION("""COMPUTED_VALUE"""),"???")</f>
        <v>???</v>
      </c>
      <c r="H954" s="308"/>
      <c r="I954" s="317"/>
      <c r="J954" s="317"/>
      <c r="K954" s="317"/>
      <c r="L954" s="308"/>
      <c r="M954" s="308"/>
      <c r="N954" s="308"/>
      <c r="O954" s="308"/>
      <c r="P954" s="308"/>
      <c r="Q954" s="302"/>
      <c r="R954" s="302"/>
      <c r="S954" s="302"/>
      <c r="T954" s="302"/>
      <c r="U954" s="302"/>
      <c r="V954" s="302"/>
      <c r="W954" s="302"/>
      <c r="X954" s="302"/>
      <c r="Y954" s="302"/>
      <c r="Z954" s="302"/>
      <c r="AA954" s="302"/>
      <c r="AB954" s="302"/>
      <c r="AC954" s="302"/>
      <c r="AD954" s="302"/>
      <c r="AE954" s="302"/>
      <c r="AF954" s="302"/>
      <c r="AG954" s="302"/>
      <c r="AH954" s="302"/>
      <c r="AI954" s="329"/>
      <c r="AJ954" s="302"/>
      <c r="AK954" s="302"/>
      <c r="AL954" s="302"/>
      <c r="AM954" s="302"/>
      <c r="AN954" s="302"/>
      <c r="AO954" s="302"/>
      <c r="AP954" s="302"/>
      <c r="AQ954" s="302"/>
      <c r="AR954" s="302"/>
      <c r="AS954" s="302"/>
      <c r="AT954" s="302"/>
      <c r="AU954" s="302"/>
      <c r="AV954" s="302"/>
      <c r="AW954" s="302"/>
      <c r="AX954" s="302"/>
      <c r="AY954" s="302"/>
      <c r="AZ954" s="302"/>
      <c r="BA954" s="302"/>
    </row>
    <row r="955">
      <c r="A955" s="328"/>
      <c r="B955" s="328"/>
      <c r="C955" s="328"/>
      <c r="D955" s="51" t="b">
        <v>1</v>
      </c>
      <c r="E955" s="308"/>
      <c r="F955" s="308" t="str">
        <f>IFERROR(__xludf.DUMMYFUNCTION("""COMPUTED_VALUE"""),"geo_id")</f>
        <v>geo_id</v>
      </c>
      <c r="G955" s="308" t="str">
        <f>IFERROR(__xludf.DUMMYFUNCTION("""COMPUTED_VALUE"""),"???")</f>
        <v>???</v>
      </c>
      <c r="H955" s="308"/>
      <c r="I955" s="317"/>
      <c r="J955" s="317"/>
      <c r="K955" s="317"/>
      <c r="L955" s="308"/>
      <c r="M955" s="308"/>
      <c r="N955" s="308"/>
      <c r="O955" s="308"/>
      <c r="P955" s="308"/>
      <c r="Q955" s="302"/>
      <c r="R955" s="302"/>
      <c r="S955" s="302"/>
      <c r="T955" s="302"/>
      <c r="U955" s="302"/>
      <c r="V955" s="302"/>
      <c r="W955" s="302"/>
      <c r="X955" s="302"/>
      <c r="Y955" s="302"/>
      <c r="Z955" s="302"/>
      <c r="AA955" s="302"/>
      <c r="AB955" s="302"/>
      <c r="AC955" s="302"/>
      <c r="AD955" s="302"/>
      <c r="AE955" s="302"/>
      <c r="AF955" s="302"/>
      <c r="AG955" s="302"/>
      <c r="AH955" s="302"/>
      <c r="AI955" s="329"/>
      <c r="AJ955" s="302"/>
      <c r="AK955" s="302"/>
      <c r="AL955" s="302"/>
      <c r="AM955" s="302"/>
      <c r="AN955" s="302"/>
      <c r="AO955" s="302"/>
      <c r="AP955" s="302"/>
      <c r="AQ955" s="302"/>
      <c r="AR955" s="302"/>
      <c r="AS955" s="302"/>
      <c r="AT955" s="302"/>
      <c r="AU955" s="302"/>
      <c r="AV955" s="302"/>
      <c r="AW955" s="302"/>
      <c r="AX955" s="302"/>
      <c r="AY955" s="302"/>
      <c r="AZ955" s="302"/>
      <c r="BA955" s="302"/>
    </row>
    <row r="956">
      <c r="A956" s="328"/>
      <c r="B956" s="328"/>
      <c r="C956" s="328"/>
      <c r="D956" s="51" t="b">
        <v>1</v>
      </c>
      <c r="E956" s="308"/>
      <c r="F956" s="308" t="str">
        <f>IFERROR(__xludf.DUMMYFUNCTION("""COMPUTED_VALUE"""),"geo_id")</f>
        <v>geo_id</v>
      </c>
      <c r="G956" s="308" t="str">
        <f>IFERROR(__xludf.DUMMYFUNCTION("""COMPUTED_VALUE"""),"???")</f>
        <v>???</v>
      </c>
      <c r="H956" s="308"/>
      <c r="I956" s="317"/>
      <c r="J956" s="317"/>
      <c r="K956" s="317"/>
      <c r="L956" s="308"/>
      <c r="M956" s="308"/>
      <c r="N956" s="308"/>
      <c r="O956" s="308"/>
      <c r="P956" s="308"/>
      <c r="Q956" s="302"/>
      <c r="R956" s="302"/>
      <c r="S956" s="302"/>
      <c r="T956" s="302"/>
      <c r="U956" s="302"/>
      <c r="V956" s="302"/>
      <c r="W956" s="302"/>
      <c r="X956" s="302"/>
      <c r="Y956" s="302"/>
      <c r="Z956" s="302"/>
      <c r="AA956" s="302"/>
      <c r="AB956" s="302"/>
      <c r="AC956" s="302"/>
      <c r="AD956" s="302"/>
      <c r="AE956" s="302"/>
      <c r="AF956" s="302"/>
      <c r="AG956" s="302"/>
      <c r="AH956" s="302"/>
      <c r="AI956" s="329"/>
      <c r="AJ956" s="302"/>
      <c r="AK956" s="302"/>
      <c r="AL956" s="302"/>
      <c r="AM956" s="302"/>
      <c r="AN956" s="302"/>
      <c r="AO956" s="302"/>
      <c r="AP956" s="302"/>
      <c r="AQ956" s="302"/>
      <c r="AR956" s="302"/>
      <c r="AS956" s="302"/>
      <c r="AT956" s="302"/>
      <c r="AU956" s="302"/>
      <c r="AV956" s="302"/>
      <c r="AW956" s="302"/>
      <c r="AX956" s="302"/>
      <c r="AY956" s="302"/>
      <c r="AZ956" s="302"/>
      <c r="BA956" s="302"/>
    </row>
    <row r="957">
      <c r="A957" s="328"/>
      <c r="B957" s="328"/>
      <c r="C957" s="328"/>
      <c r="D957" s="51" t="b">
        <v>1</v>
      </c>
      <c r="E957" s="308"/>
      <c r="F957" s="308" t="str">
        <f>IFERROR(__xludf.DUMMYFUNCTION("""COMPUTED_VALUE"""),"geo_id")</f>
        <v>geo_id</v>
      </c>
      <c r="G957" s="308" t="str">
        <f>IFERROR(__xludf.DUMMYFUNCTION("""COMPUTED_VALUE"""),"???")</f>
        <v>???</v>
      </c>
      <c r="H957" s="308"/>
      <c r="I957" s="317"/>
      <c r="J957" s="317"/>
      <c r="K957" s="317"/>
      <c r="L957" s="308"/>
      <c r="M957" s="308"/>
      <c r="N957" s="308"/>
      <c r="O957" s="308"/>
      <c r="P957" s="308"/>
      <c r="Q957" s="302"/>
      <c r="R957" s="302"/>
      <c r="S957" s="302"/>
      <c r="T957" s="302"/>
      <c r="U957" s="302"/>
      <c r="V957" s="302"/>
      <c r="W957" s="302"/>
      <c r="X957" s="302"/>
      <c r="Y957" s="302"/>
      <c r="Z957" s="302"/>
      <c r="AA957" s="302"/>
      <c r="AB957" s="302"/>
      <c r="AC957" s="302"/>
      <c r="AD957" s="302"/>
      <c r="AE957" s="302"/>
      <c r="AF957" s="302"/>
      <c r="AG957" s="302"/>
      <c r="AH957" s="302"/>
      <c r="AI957" s="329"/>
      <c r="AJ957" s="302"/>
      <c r="AK957" s="302"/>
      <c r="AL957" s="302"/>
      <c r="AM957" s="302"/>
      <c r="AN957" s="302"/>
      <c r="AO957" s="302"/>
      <c r="AP957" s="302"/>
      <c r="AQ957" s="302"/>
      <c r="AR957" s="302"/>
      <c r="AS957" s="302"/>
      <c r="AT957" s="302"/>
      <c r="AU957" s="302"/>
      <c r="AV957" s="302"/>
      <c r="AW957" s="302"/>
      <c r="AX957" s="302"/>
      <c r="AY957" s="302"/>
      <c r="AZ957" s="302"/>
      <c r="BA957" s="302"/>
    </row>
    <row r="958">
      <c r="A958" s="328"/>
      <c r="B958" s="328"/>
      <c r="C958" s="328"/>
      <c r="D958" s="51" t="b">
        <v>1</v>
      </c>
      <c r="E958" s="308"/>
      <c r="F958" s="308" t="str">
        <f>IFERROR(__xludf.DUMMYFUNCTION("""COMPUTED_VALUE"""),"geo_id")</f>
        <v>geo_id</v>
      </c>
      <c r="G958" s="308" t="str">
        <f>IFERROR(__xludf.DUMMYFUNCTION("""COMPUTED_VALUE"""),"???")</f>
        <v>???</v>
      </c>
      <c r="H958" s="308"/>
      <c r="I958" s="317"/>
      <c r="J958" s="317"/>
      <c r="K958" s="317"/>
      <c r="L958" s="308"/>
      <c r="M958" s="308"/>
      <c r="N958" s="308"/>
      <c r="O958" s="308"/>
      <c r="P958" s="308"/>
      <c r="Q958" s="302"/>
      <c r="R958" s="302"/>
      <c r="S958" s="302"/>
      <c r="T958" s="302"/>
      <c r="U958" s="302"/>
      <c r="V958" s="302"/>
      <c r="W958" s="302"/>
      <c r="X958" s="302"/>
      <c r="Y958" s="302"/>
      <c r="Z958" s="302"/>
      <c r="AA958" s="302"/>
      <c r="AB958" s="302"/>
      <c r="AC958" s="302"/>
      <c r="AD958" s="302"/>
      <c r="AE958" s="302"/>
      <c r="AF958" s="302"/>
      <c r="AG958" s="302"/>
      <c r="AH958" s="302"/>
      <c r="AI958" s="329"/>
      <c r="AJ958" s="302"/>
      <c r="AK958" s="302"/>
      <c r="AL958" s="302"/>
      <c r="AM958" s="302"/>
      <c r="AN958" s="302"/>
      <c r="AO958" s="302"/>
      <c r="AP958" s="302"/>
      <c r="AQ958" s="302"/>
      <c r="AR958" s="302"/>
      <c r="AS958" s="302"/>
      <c r="AT958" s="302"/>
      <c r="AU958" s="302"/>
      <c r="AV958" s="302"/>
      <c r="AW958" s="302"/>
      <c r="AX958" s="302"/>
      <c r="AY958" s="302"/>
      <c r="AZ958" s="302"/>
      <c r="BA958" s="302"/>
    </row>
    <row r="959">
      <c r="A959" s="328"/>
      <c r="B959" s="328"/>
      <c r="C959" s="328"/>
      <c r="D959" s="51" t="b">
        <v>1</v>
      </c>
      <c r="E959" s="308"/>
      <c r="F959" s="308" t="str">
        <f>IFERROR(__xludf.DUMMYFUNCTION("""COMPUTED_VALUE"""),"geo_id")</f>
        <v>geo_id</v>
      </c>
      <c r="G959" s="308" t="str">
        <f>IFERROR(__xludf.DUMMYFUNCTION("""COMPUTED_VALUE"""),"???")</f>
        <v>???</v>
      </c>
      <c r="H959" s="308"/>
      <c r="I959" s="317"/>
      <c r="J959" s="317"/>
      <c r="K959" s="317"/>
      <c r="L959" s="308"/>
      <c r="M959" s="308"/>
      <c r="N959" s="308"/>
      <c r="O959" s="308"/>
      <c r="P959" s="308"/>
      <c r="Q959" s="302"/>
      <c r="R959" s="302"/>
      <c r="S959" s="302"/>
      <c r="T959" s="302"/>
      <c r="U959" s="302"/>
      <c r="V959" s="302"/>
      <c r="W959" s="302"/>
      <c r="X959" s="302"/>
      <c r="Y959" s="302"/>
      <c r="Z959" s="302"/>
      <c r="AA959" s="302"/>
      <c r="AB959" s="302"/>
      <c r="AC959" s="302"/>
      <c r="AD959" s="302"/>
      <c r="AE959" s="302"/>
      <c r="AF959" s="302"/>
      <c r="AG959" s="302"/>
      <c r="AH959" s="302"/>
      <c r="AI959" s="329"/>
      <c r="AJ959" s="302"/>
      <c r="AK959" s="302"/>
      <c r="AL959" s="302"/>
      <c r="AM959" s="302"/>
      <c r="AN959" s="302"/>
      <c r="AO959" s="302"/>
      <c r="AP959" s="302"/>
      <c r="AQ959" s="302"/>
      <c r="AR959" s="302"/>
      <c r="AS959" s="302"/>
      <c r="AT959" s="302"/>
      <c r="AU959" s="302"/>
      <c r="AV959" s="302"/>
      <c r="AW959" s="302"/>
      <c r="AX959" s="302"/>
      <c r="AY959" s="302"/>
      <c r="AZ959" s="302"/>
      <c r="BA959" s="302"/>
    </row>
    <row r="960">
      <c r="A960" s="328"/>
      <c r="B960" s="328"/>
      <c r="C960" s="328"/>
      <c r="D960" s="51" t="b">
        <v>1</v>
      </c>
      <c r="E960" s="308"/>
      <c r="F960" s="308" t="str">
        <f>IFERROR(__xludf.DUMMYFUNCTION("""COMPUTED_VALUE"""),"geo_id")</f>
        <v>geo_id</v>
      </c>
      <c r="G960" s="308" t="str">
        <f>IFERROR(__xludf.DUMMYFUNCTION("""COMPUTED_VALUE"""),"???")</f>
        <v>???</v>
      </c>
      <c r="H960" s="308"/>
      <c r="I960" s="317"/>
      <c r="J960" s="317"/>
      <c r="K960" s="317"/>
      <c r="L960" s="308"/>
      <c r="M960" s="308"/>
      <c r="N960" s="308"/>
      <c r="O960" s="308"/>
      <c r="P960" s="308"/>
      <c r="Q960" s="302"/>
      <c r="R960" s="302"/>
      <c r="S960" s="302"/>
      <c r="T960" s="302"/>
      <c r="U960" s="302"/>
      <c r="V960" s="302"/>
      <c r="W960" s="302"/>
      <c r="X960" s="302"/>
      <c r="Y960" s="302"/>
      <c r="Z960" s="302"/>
      <c r="AA960" s="302"/>
      <c r="AB960" s="302"/>
      <c r="AC960" s="302"/>
      <c r="AD960" s="302"/>
      <c r="AE960" s="302"/>
      <c r="AF960" s="302"/>
      <c r="AG960" s="302"/>
      <c r="AH960" s="302"/>
      <c r="AI960" s="329"/>
      <c r="AJ960" s="302"/>
      <c r="AK960" s="302"/>
      <c r="AL960" s="302"/>
      <c r="AM960" s="302"/>
      <c r="AN960" s="302"/>
      <c r="AO960" s="302"/>
      <c r="AP960" s="302"/>
      <c r="AQ960" s="302"/>
      <c r="AR960" s="302"/>
      <c r="AS960" s="302"/>
      <c r="AT960" s="302"/>
      <c r="AU960" s="302"/>
      <c r="AV960" s="302"/>
      <c r="AW960" s="302"/>
      <c r="AX960" s="302"/>
      <c r="AY960" s="302"/>
      <c r="AZ960" s="302"/>
      <c r="BA960" s="302"/>
    </row>
    <row r="961">
      <c r="A961" s="328"/>
      <c r="B961" s="328"/>
      <c r="C961" s="328"/>
      <c r="D961" s="51" t="b">
        <v>1</v>
      </c>
      <c r="E961" s="308"/>
      <c r="F961" s="308" t="str">
        <f>IFERROR(__xludf.DUMMYFUNCTION("""COMPUTED_VALUE"""),"geo_id")</f>
        <v>geo_id</v>
      </c>
      <c r="G961" s="308" t="str">
        <f>IFERROR(__xludf.DUMMYFUNCTION("""COMPUTED_VALUE"""),"???")</f>
        <v>???</v>
      </c>
      <c r="H961" s="308"/>
      <c r="I961" s="317"/>
      <c r="J961" s="317"/>
      <c r="K961" s="317"/>
      <c r="L961" s="308"/>
      <c r="M961" s="308"/>
      <c r="N961" s="308"/>
      <c r="O961" s="308"/>
      <c r="P961" s="308"/>
      <c r="Q961" s="302"/>
      <c r="R961" s="302"/>
      <c r="S961" s="302"/>
      <c r="T961" s="302"/>
      <c r="U961" s="302"/>
      <c r="V961" s="302"/>
      <c r="W961" s="302"/>
      <c r="X961" s="302"/>
      <c r="Y961" s="302"/>
      <c r="Z961" s="302"/>
      <c r="AA961" s="302"/>
      <c r="AB961" s="302"/>
      <c r="AC961" s="302"/>
      <c r="AD961" s="302"/>
      <c r="AE961" s="302"/>
      <c r="AF961" s="302"/>
      <c r="AG961" s="302"/>
      <c r="AH961" s="302"/>
      <c r="AI961" s="329"/>
      <c r="AJ961" s="302"/>
      <c r="AK961" s="302"/>
      <c r="AL961" s="302"/>
      <c r="AM961" s="302"/>
      <c r="AN961" s="302"/>
      <c r="AO961" s="302"/>
      <c r="AP961" s="302"/>
      <c r="AQ961" s="302"/>
      <c r="AR961" s="302"/>
      <c r="AS961" s="302"/>
      <c r="AT961" s="302"/>
      <c r="AU961" s="302"/>
      <c r="AV961" s="302"/>
      <c r="AW961" s="302"/>
      <c r="AX961" s="302"/>
      <c r="AY961" s="302"/>
      <c r="AZ961" s="302"/>
      <c r="BA961" s="302"/>
    </row>
    <row r="962">
      <c r="A962" s="328"/>
      <c r="B962" s="328"/>
      <c r="C962" s="328"/>
      <c r="D962" s="51" t="b">
        <v>1</v>
      </c>
      <c r="E962" s="308"/>
      <c r="F962" s="308" t="str">
        <f>IFERROR(__xludf.DUMMYFUNCTION("""COMPUTED_VALUE"""),"geo_id")</f>
        <v>geo_id</v>
      </c>
      <c r="G962" s="308" t="str">
        <f>IFERROR(__xludf.DUMMYFUNCTION("""COMPUTED_VALUE"""),"???")</f>
        <v>???</v>
      </c>
      <c r="H962" s="308"/>
      <c r="I962" s="317"/>
      <c r="J962" s="317"/>
      <c r="K962" s="317"/>
      <c r="L962" s="308"/>
      <c r="M962" s="308"/>
      <c r="N962" s="308"/>
      <c r="O962" s="308"/>
      <c r="P962" s="308"/>
      <c r="Q962" s="302"/>
      <c r="R962" s="302"/>
      <c r="S962" s="302"/>
      <c r="T962" s="302"/>
      <c r="U962" s="302"/>
      <c r="V962" s="302"/>
      <c r="W962" s="302"/>
      <c r="X962" s="302"/>
      <c r="Y962" s="302"/>
      <c r="Z962" s="302"/>
      <c r="AA962" s="302"/>
      <c r="AB962" s="302"/>
      <c r="AC962" s="302"/>
      <c r="AD962" s="302"/>
      <c r="AE962" s="302"/>
      <c r="AF962" s="302"/>
      <c r="AG962" s="302"/>
      <c r="AH962" s="302"/>
      <c r="AI962" s="329"/>
      <c r="AJ962" s="302"/>
      <c r="AK962" s="302"/>
      <c r="AL962" s="302"/>
      <c r="AM962" s="302"/>
      <c r="AN962" s="302"/>
      <c r="AO962" s="302"/>
      <c r="AP962" s="302"/>
      <c r="AQ962" s="302"/>
      <c r="AR962" s="302"/>
      <c r="AS962" s="302"/>
      <c r="AT962" s="302"/>
      <c r="AU962" s="302"/>
      <c r="AV962" s="302"/>
      <c r="AW962" s="302"/>
      <c r="AX962" s="302"/>
      <c r="AY962" s="302"/>
      <c r="AZ962" s="302"/>
      <c r="BA962" s="302"/>
    </row>
    <row r="963">
      <c r="A963" s="328"/>
      <c r="B963" s="328"/>
      <c r="C963" s="328"/>
      <c r="D963" s="51" t="b">
        <v>1</v>
      </c>
      <c r="E963" s="308"/>
      <c r="F963" s="308" t="str">
        <f>IFERROR(__xludf.DUMMYFUNCTION("""COMPUTED_VALUE"""),"geo_id")</f>
        <v>geo_id</v>
      </c>
      <c r="G963" s="308" t="str">
        <f>IFERROR(__xludf.DUMMYFUNCTION("""COMPUTED_VALUE"""),"???")</f>
        <v>???</v>
      </c>
      <c r="H963" s="308"/>
      <c r="I963" s="317"/>
      <c r="J963" s="317"/>
      <c r="K963" s="317"/>
      <c r="L963" s="308"/>
      <c r="M963" s="308"/>
      <c r="N963" s="308"/>
      <c r="O963" s="308"/>
      <c r="P963" s="308"/>
      <c r="Q963" s="302"/>
      <c r="R963" s="302"/>
      <c r="S963" s="302"/>
      <c r="T963" s="302"/>
      <c r="U963" s="302"/>
      <c r="V963" s="302"/>
      <c r="W963" s="302"/>
      <c r="X963" s="302"/>
      <c r="Y963" s="302"/>
      <c r="Z963" s="302"/>
      <c r="AA963" s="302"/>
      <c r="AB963" s="302"/>
      <c r="AC963" s="302"/>
      <c r="AD963" s="302"/>
      <c r="AE963" s="302"/>
      <c r="AF963" s="302"/>
      <c r="AG963" s="302"/>
      <c r="AH963" s="302"/>
      <c r="AI963" s="329"/>
      <c r="AJ963" s="302"/>
      <c r="AK963" s="302"/>
      <c r="AL963" s="302"/>
      <c r="AM963" s="302"/>
      <c r="AN963" s="302"/>
      <c r="AO963" s="302"/>
      <c r="AP963" s="302"/>
      <c r="AQ963" s="302"/>
      <c r="AR963" s="302"/>
      <c r="AS963" s="302"/>
      <c r="AT963" s="302"/>
      <c r="AU963" s="302"/>
      <c r="AV963" s="302"/>
      <c r="AW963" s="302"/>
      <c r="AX963" s="302"/>
      <c r="AY963" s="302"/>
      <c r="AZ963" s="302"/>
      <c r="BA963" s="302"/>
    </row>
    <row r="964">
      <c r="A964" s="328"/>
      <c r="B964" s="328"/>
      <c r="C964" s="328"/>
      <c r="D964" s="51" t="b">
        <v>1</v>
      </c>
      <c r="E964" s="308"/>
      <c r="F964" s="308" t="str">
        <f>IFERROR(__xludf.DUMMYFUNCTION("""COMPUTED_VALUE"""),"geo_id")</f>
        <v>geo_id</v>
      </c>
      <c r="G964" s="308" t="str">
        <f>IFERROR(__xludf.DUMMYFUNCTION("""COMPUTED_VALUE"""),"???")</f>
        <v>???</v>
      </c>
      <c r="H964" s="308"/>
      <c r="I964" s="317"/>
      <c r="J964" s="317"/>
      <c r="K964" s="317"/>
      <c r="L964" s="308"/>
      <c r="M964" s="308"/>
      <c r="N964" s="308"/>
      <c r="O964" s="308"/>
      <c r="P964" s="308"/>
      <c r="Q964" s="302"/>
      <c r="R964" s="302"/>
      <c r="S964" s="302"/>
      <c r="T964" s="302"/>
      <c r="U964" s="302"/>
      <c r="V964" s="302"/>
      <c r="W964" s="302"/>
      <c r="X964" s="302"/>
      <c r="Y964" s="302"/>
      <c r="Z964" s="302"/>
      <c r="AA964" s="302"/>
      <c r="AB964" s="302"/>
      <c r="AC964" s="302"/>
      <c r="AD964" s="302"/>
      <c r="AE964" s="302"/>
      <c r="AF964" s="302"/>
      <c r="AG964" s="302"/>
      <c r="AH964" s="302"/>
      <c r="AI964" s="329"/>
      <c r="AJ964" s="302"/>
      <c r="AK964" s="302"/>
      <c r="AL964" s="302"/>
      <c r="AM964" s="302"/>
      <c r="AN964" s="302"/>
      <c r="AO964" s="302"/>
      <c r="AP964" s="302"/>
      <c r="AQ964" s="302"/>
      <c r="AR964" s="302"/>
      <c r="AS964" s="302"/>
      <c r="AT964" s="302"/>
      <c r="AU964" s="302"/>
      <c r="AV964" s="302"/>
      <c r="AW964" s="302"/>
      <c r="AX964" s="302"/>
      <c r="AY964" s="302"/>
      <c r="AZ964" s="302"/>
      <c r="BA964" s="302"/>
    </row>
    <row r="965">
      <c r="A965" s="328"/>
      <c r="B965" s="328"/>
      <c r="C965" s="328"/>
      <c r="D965" s="51" t="b">
        <v>1</v>
      </c>
      <c r="E965" s="308"/>
      <c r="F965" s="308" t="str">
        <f>IFERROR(__xludf.DUMMYFUNCTION("""COMPUTED_VALUE"""),"permit")</f>
        <v>permit</v>
      </c>
      <c r="G965" s="308" t="str">
        <f>IFERROR(__xludf.DUMMYFUNCTION("""COMPUTED_VALUE"""),"Permit_type_id")</f>
        <v>Permit_type_id</v>
      </c>
      <c r="H965" s="308"/>
      <c r="I965" s="317"/>
      <c r="J965" s="317"/>
      <c r="K965" s="317"/>
      <c r="L965" s="308"/>
      <c r="M965" s="308"/>
      <c r="N965" s="308"/>
      <c r="O965" s="308"/>
      <c r="P965" s="308"/>
      <c r="Q965" s="302"/>
      <c r="R965" s="302"/>
      <c r="S965" s="302"/>
      <c r="T965" s="302"/>
      <c r="U965" s="302"/>
      <c r="V965" s="302"/>
      <c r="W965" s="302"/>
      <c r="X965" s="302"/>
      <c r="Y965" s="302"/>
      <c r="Z965" s="302"/>
      <c r="AA965" s="302"/>
      <c r="AB965" s="302"/>
      <c r="AC965" s="302"/>
      <c r="AD965" s="302"/>
      <c r="AE965" s="302"/>
      <c r="AF965" s="302"/>
      <c r="AG965" s="302"/>
      <c r="AH965" s="302"/>
      <c r="AI965" s="329"/>
      <c r="AJ965" s="302"/>
      <c r="AK965" s="302"/>
      <c r="AL965" s="302"/>
      <c r="AM965" s="302"/>
      <c r="AN965" s="302"/>
      <c r="AO965" s="302"/>
      <c r="AP965" s="302"/>
      <c r="AQ965" s="302"/>
      <c r="AR965" s="302"/>
      <c r="AS965" s="302"/>
      <c r="AT965" s="302"/>
      <c r="AU965" s="302"/>
      <c r="AV965" s="302"/>
      <c r="AW965" s="302"/>
      <c r="AX965" s="302"/>
      <c r="AY965" s="302"/>
      <c r="AZ965" s="302"/>
      <c r="BA965" s="302"/>
    </row>
    <row r="966">
      <c r="A966" s="328"/>
      <c r="B966" s="328"/>
      <c r="C966" s="328"/>
      <c r="D966" s="51" t="b">
        <v>1</v>
      </c>
      <c r="E966" s="308"/>
      <c r="F966" s="308" t="str">
        <f>IFERROR(__xludf.DUMMYFUNCTION("""COMPUTED_VALUE"""),"permit")</f>
        <v>permit</v>
      </c>
      <c r="G966" s="308" t="str">
        <f>IFERROR(__xludf.DUMMYFUNCTION("""COMPUTED_VALUE"""),"AppSource_Id")</f>
        <v>AppSource_Id</v>
      </c>
      <c r="H966" s="308"/>
      <c r="I966" s="317"/>
      <c r="J966" s="317"/>
      <c r="K966" s="317"/>
      <c r="L966" s="308"/>
      <c r="M966" s="308"/>
      <c r="N966" s="308"/>
      <c r="O966" s="308"/>
      <c r="P966" s="308"/>
      <c r="Q966" s="302"/>
      <c r="R966" s="302"/>
      <c r="S966" s="302"/>
      <c r="T966" s="302"/>
      <c r="U966" s="302"/>
      <c r="V966" s="302"/>
      <c r="W966" s="302"/>
      <c r="X966" s="302"/>
      <c r="Y966" s="302"/>
      <c r="Z966" s="302"/>
      <c r="AA966" s="302"/>
      <c r="AB966" s="302"/>
      <c r="AC966" s="302"/>
      <c r="AD966" s="302"/>
      <c r="AE966" s="302"/>
      <c r="AF966" s="302"/>
      <c r="AG966" s="302"/>
      <c r="AH966" s="302"/>
      <c r="AI966" s="329"/>
      <c r="AJ966" s="302"/>
      <c r="AK966" s="302"/>
      <c r="AL966" s="302"/>
      <c r="AM966" s="302"/>
      <c r="AN966" s="302"/>
      <c r="AO966" s="302"/>
      <c r="AP966" s="302"/>
      <c r="AQ966" s="302"/>
      <c r="AR966" s="302"/>
      <c r="AS966" s="302"/>
      <c r="AT966" s="302"/>
      <c r="AU966" s="302"/>
      <c r="AV966" s="302"/>
      <c r="AW966" s="302"/>
      <c r="AX966" s="302"/>
      <c r="AY966" s="302"/>
      <c r="AZ966" s="302"/>
      <c r="BA966" s="302"/>
    </row>
    <row r="967">
      <c r="A967" s="328"/>
      <c r="B967" s="328"/>
      <c r="C967" s="328"/>
      <c r="D967" s="51" t="b">
        <v>1</v>
      </c>
      <c r="E967" s="308"/>
      <c r="F967" s="308" t="str">
        <f>IFERROR(__xludf.DUMMYFUNCTION("""COMPUTED_VALUE"""),"permit")</f>
        <v>permit</v>
      </c>
      <c r="G967" s="308" t="str">
        <f>IFERROR(__xludf.DUMMYFUNCTION("""COMPUTED_VALUE"""),"Permit_id")</f>
        <v>Permit_id</v>
      </c>
      <c r="H967" s="308"/>
      <c r="I967" s="317"/>
      <c r="J967" s="317"/>
      <c r="K967" s="317"/>
      <c r="L967" s="308"/>
      <c r="M967" s="308"/>
      <c r="N967" s="308"/>
      <c r="O967" s="308"/>
      <c r="P967" s="308"/>
      <c r="Q967" s="302"/>
      <c r="R967" s="302"/>
      <c r="S967" s="302"/>
      <c r="T967" s="302"/>
      <c r="U967" s="302"/>
      <c r="V967" s="302"/>
      <c r="W967" s="302"/>
      <c r="X967" s="302"/>
      <c r="Y967" s="302"/>
      <c r="Z967" s="302"/>
      <c r="AA967" s="302"/>
      <c r="AB967" s="302"/>
      <c r="AC967" s="302"/>
      <c r="AD967" s="302"/>
      <c r="AE967" s="302"/>
      <c r="AF967" s="302"/>
      <c r="AG967" s="302"/>
      <c r="AH967" s="302"/>
      <c r="AI967" s="329"/>
      <c r="AJ967" s="302"/>
      <c r="AK967" s="302"/>
      <c r="AL967" s="302"/>
      <c r="AM967" s="302"/>
      <c r="AN967" s="302"/>
      <c r="AO967" s="302"/>
      <c r="AP967" s="302"/>
      <c r="AQ967" s="302"/>
      <c r="AR967" s="302"/>
      <c r="AS967" s="302"/>
      <c r="AT967" s="302"/>
      <c r="AU967" s="302"/>
      <c r="AV967" s="302"/>
      <c r="AW967" s="302"/>
      <c r="AX967" s="302"/>
      <c r="AY967" s="302"/>
      <c r="AZ967" s="302"/>
      <c r="BA967" s="302"/>
    </row>
    <row r="968">
      <c r="A968" s="328"/>
      <c r="B968" s="328"/>
      <c r="C968" s="328"/>
      <c r="D968" s="51" t="b">
        <v>1</v>
      </c>
      <c r="E968" s="308"/>
      <c r="F968" s="308" t="str">
        <f>IFERROR(__xludf.DUMMYFUNCTION("""COMPUTED_VALUE"""),"???")</f>
        <v>???</v>
      </c>
      <c r="G968" s="308" t="str">
        <f>IFERROR(__xludf.DUMMYFUNCTION("""COMPUTED_VALUE"""),"???")</f>
        <v>???</v>
      </c>
      <c r="H968" s="308"/>
      <c r="I968" s="317"/>
      <c r="J968" s="317"/>
      <c r="K968" s="317"/>
      <c r="L968" s="308"/>
      <c r="M968" s="308"/>
      <c r="N968" s="308"/>
      <c r="O968" s="308"/>
      <c r="P968" s="308"/>
      <c r="Q968" s="302"/>
      <c r="R968" s="302"/>
      <c r="S968" s="302"/>
      <c r="T968" s="302"/>
      <c r="U968" s="302"/>
      <c r="V968" s="302"/>
      <c r="W968" s="302"/>
      <c r="X968" s="302"/>
      <c r="Y968" s="302"/>
      <c r="Z968" s="302"/>
      <c r="AA968" s="302"/>
      <c r="AB968" s="302"/>
      <c r="AC968" s="302"/>
      <c r="AD968" s="302"/>
      <c r="AE968" s="302"/>
      <c r="AF968" s="302"/>
      <c r="AG968" s="302"/>
      <c r="AH968" s="302"/>
      <c r="AI968" s="329"/>
      <c r="AJ968" s="302"/>
      <c r="AK968" s="302"/>
      <c r="AL968" s="302"/>
      <c r="AM968" s="302"/>
      <c r="AN968" s="302"/>
      <c r="AO968" s="302"/>
      <c r="AP968" s="302"/>
      <c r="AQ968" s="302"/>
      <c r="AR968" s="302"/>
      <c r="AS968" s="302"/>
      <c r="AT968" s="302"/>
      <c r="AU968" s="302"/>
      <c r="AV968" s="302"/>
      <c r="AW968" s="302"/>
      <c r="AX968" s="302"/>
      <c r="AY968" s="302"/>
      <c r="AZ968" s="302"/>
      <c r="BA968" s="302"/>
    </row>
    <row r="969">
      <c r="A969" s="328"/>
      <c r="B969" s="328"/>
      <c r="C969" s="328"/>
      <c r="D969" s="51" t="b">
        <v>1</v>
      </c>
      <c r="E969" s="308"/>
      <c r="F969" s="308" t="str">
        <f>IFERROR(__xludf.DUMMYFUNCTION("""COMPUTED_VALUE"""),"???")</f>
        <v>???</v>
      </c>
      <c r="G969" s="308" t="str">
        <f>IFERROR(__xludf.DUMMYFUNCTION("""COMPUTED_VALUE"""),"???")</f>
        <v>???</v>
      </c>
      <c r="H969" s="308"/>
      <c r="I969" s="317"/>
      <c r="J969" s="317"/>
      <c r="K969" s="317"/>
      <c r="L969" s="308"/>
      <c r="M969" s="308"/>
      <c r="N969" s="308"/>
      <c r="O969" s="308"/>
      <c r="P969" s="308"/>
      <c r="Q969" s="302"/>
      <c r="R969" s="302"/>
      <c r="S969" s="302"/>
      <c r="T969" s="302"/>
      <c r="U969" s="302"/>
      <c r="V969" s="302"/>
      <c r="W969" s="302"/>
      <c r="X969" s="302"/>
      <c r="Y969" s="302"/>
      <c r="Z969" s="302"/>
      <c r="AA969" s="302"/>
      <c r="AB969" s="302"/>
      <c r="AC969" s="302"/>
      <c r="AD969" s="302"/>
      <c r="AE969" s="302"/>
      <c r="AF969" s="302"/>
      <c r="AG969" s="302"/>
      <c r="AH969" s="302"/>
      <c r="AI969" s="329"/>
      <c r="AJ969" s="302"/>
      <c r="AK969" s="302"/>
      <c r="AL969" s="302"/>
      <c r="AM969" s="302"/>
      <c r="AN969" s="302"/>
      <c r="AO969" s="302"/>
      <c r="AP969" s="302"/>
      <c r="AQ969" s="302"/>
      <c r="AR969" s="302"/>
      <c r="AS969" s="302"/>
      <c r="AT969" s="302"/>
      <c r="AU969" s="302"/>
      <c r="AV969" s="302"/>
      <c r="AW969" s="302"/>
      <c r="AX969" s="302"/>
      <c r="AY969" s="302"/>
      <c r="AZ969" s="302"/>
      <c r="BA969" s="302"/>
    </row>
    <row r="970">
      <c r="A970" s="328"/>
      <c r="B970" s="328"/>
      <c r="C970" s="328"/>
      <c r="D970" s="51" t="b">
        <v>1</v>
      </c>
      <c r="E970" s="308"/>
      <c r="F970" s="308" t="str">
        <f>IFERROR(__xludf.DUMMYFUNCTION("""COMPUTED_VALUE"""),"permit")</f>
        <v>permit</v>
      </c>
      <c r="G970" s="308" t="str">
        <f>IFERROR(__xludf.DUMMYFUNCTION("""COMPUTED_VALUE"""),"Cancel_type_id")</f>
        <v>Cancel_type_id</v>
      </c>
      <c r="H970" s="308"/>
      <c r="I970" s="317"/>
      <c r="J970" s="317"/>
      <c r="K970" s="317"/>
      <c r="L970" s="308"/>
      <c r="M970" s="308"/>
      <c r="N970" s="308"/>
      <c r="O970" s="308"/>
      <c r="P970" s="308"/>
      <c r="Q970" s="302"/>
      <c r="R970" s="302"/>
      <c r="S970" s="302"/>
      <c r="T970" s="302"/>
      <c r="U970" s="302"/>
      <c r="V970" s="302"/>
      <c r="W970" s="302"/>
      <c r="X970" s="302"/>
      <c r="Y970" s="302"/>
      <c r="Z970" s="302"/>
      <c r="AA970" s="302"/>
      <c r="AB970" s="302"/>
      <c r="AC970" s="302"/>
      <c r="AD970" s="302"/>
      <c r="AE970" s="302"/>
      <c r="AF970" s="302"/>
      <c r="AG970" s="302"/>
      <c r="AH970" s="302"/>
      <c r="AI970" s="329"/>
      <c r="AJ970" s="302"/>
      <c r="AK970" s="302"/>
      <c r="AL970" s="302"/>
      <c r="AM970" s="302"/>
      <c r="AN970" s="302"/>
      <c r="AO970" s="302"/>
      <c r="AP970" s="302"/>
      <c r="AQ970" s="302"/>
      <c r="AR970" s="302"/>
      <c r="AS970" s="302"/>
      <c r="AT970" s="302"/>
      <c r="AU970" s="302"/>
      <c r="AV970" s="302"/>
      <c r="AW970" s="302"/>
      <c r="AX970" s="302"/>
      <c r="AY970" s="302"/>
      <c r="AZ970" s="302"/>
      <c r="BA970" s="302"/>
    </row>
    <row r="971">
      <c r="A971" s="328"/>
      <c r="B971" s="328"/>
      <c r="C971" s="328"/>
      <c r="D971" s="51" t="b">
        <v>1</v>
      </c>
      <c r="E971" s="308"/>
      <c r="F971" s="308" t="str">
        <f>IFERROR(__xludf.DUMMYFUNCTION("""COMPUTED_VALUE"""),"")</f>
        <v/>
      </c>
      <c r="G971" s="308" t="str">
        <f>IFERROR(__xludf.DUMMYFUNCTION("""COMPUTED_VALUE"""),"")</f>
        <v/>
      </c>
      <c r="H971" s="308"/>
      <c r="I971" s="317"/>
      <c r="J971" s="317"/>
      <c r="K971" s="317"/>
      <c r="L971" s="308"/>
      <c r="M971" s="308"/>
      <c r="N971" s="308"/>
      <c r="O971" s="308"/>
      <c r="P971" s="308"/>
      <c r="Q971" s="302"/>
      <c r="R971" s="302"/>
      <c r="S971" s="302"/>
      <c r="T971" s="302"/>
      <c r="U971" s="302"/>
      <c r="V971" s="302"/>
      <c r="W971" s="302"/>
      <c r="X971" s="302"/>
      <c r="Y971" s="302"/>
      <c r="Z971" s="302"/>
      <c r="AA971" s="302"/>
      <c r="AB971" s="302"/>
      <c r="AC971" s="302"/>
      <c r="AD971" s="302"/>
      <c r="AE971" s="302"/>
      <c r="AF971" s="302"/>
      <c r="AG971" s="302"/>
      <c r="AH971" s="302"/>
      <c r="AI971" s="329"/>
      <c r="AJ971" s="302"/>
      <c r="AK971" s="302"/>
      <c r="AL971" s="302"/>
      <c r="AM971" s="302"/>
      <c r="AN971" s="302"/>
      <c r="AO971" s="302"/>
      <c r="AP971" s="302"/>
      <c r="AQ971" s="302"/>
      <c r="AR971" s="302"/>
      <c r="AS971" s="302"/>
      <c r="AT971" s="302"/>
      <c r="AU971" s="302"/>
      <c r="AV971" s="302"/>
      <c r="AW971" s="302"/>
      <c r="AX971" s="302"/>
      <c r="AY971" s="302"/>
      <c r="AZ971" s="302"/>
      <c r="BA971" s="302"/>
    </row>
    <row r="972">
      <c r="A972" s="328"/>
      <c r="B972" s="328"/>
      <c r="C972" s="328"/>
      <c r="D972" s="51" t="b">
        <v>1</v>
      </c>
      <c r="E972" s="308"/>
      <c r="F972" s="308" t="str">
        <f>IFERROR(__xludf.DUMMYFUNCTION("""COMPUTED_VALUE"""),"")</f>
        <v/>
      </c>
      <c r="G972" s="308" t="str">
        <f>IFERROR(__xludf.DUMMYFUNCTION("""COMPUTED_VALUE"""),"")</f>
        <v/>
      </c>
      <c r="H972" s="308"/>
      <c r="I972" s="317"/>
      <c r="J972" s="317"/>
      <c r="K972" s="317"/>
      <c r="L972" s="308"/>
      <c r="M972" s="308"/>
      <c r="N972" s="308"/>
      <c r="O972" s="308"/>
      <c r="P972" s="308"/>
      <c r="Q972" s="302"/>
      <c r="R972" s="302"/>
      <c r="S972" s="302"/>
      <c r="T972" s="302"/>
      <c r="U972" s="302"/>
      <c r="V972" s="302"/>
      <c r="W972" s="302"/>
      <c r="X972" s="302"/>
      <c r="Y972" s="302"/>
      <c r="Z972" s="302"/>
      <c r="AA972" s="302"/>
      <c r="AB972" s="302"/>
      <c r="AC972" s="302"/>
      <c r="AD972" s="302"/>
      <c r="AE972" s="302"/>
      <c r="AF972" s="302"/>
      <c r="AG972" s="302"/>
      <c r="AH972" s="302"/>
      <c r="AI972" s="329"/>
      <c r="AJ972" s="302"/>
      <c r="AK972" s="302"/>
      <c r="AL972" s="302"/>
      <c r="AM972" s="302"/>
      <c r="AN972" s="302"/>
      <c r="AO972" s="302"/>
      <c r="AP972" s="302"/>
      <c r="AQ972" s="302"/>
      <c r="AR972" s="302"/>
      <c r="AS972" s="302"/>
      <c r="AT972" s="302"/>
      <c r="AU972" s="302"/>
      <c r="AV972" s="302"/>
      <c r="AW972" s="302"/>
      <c r="AX972" s="302"/>
      <c r="AY972" s="302"/>
      <c r="AZ972" s="302"/>
      <c r="BA972" s="302"/>
    </row>
    <row r="973">
      <c r="A973" s="328"/>
      <c r="B973" s="328"/>
      <c r="C973" s="328"/>
      <c r="D973" s="51" t="b">
        <v>1</v>
      </c>
      <c r="E973" s="308"/>
      <c r="F973" s="308" t="str">
        <f>IFERROR(__xludf.DUMMYFUNCTION("""COMPUTED_VALUE"""),"")</f>
        <v/>
      </c>
      <c r="G973" s="308" t="str">
        <f>IFERROR(__xludf.DUMMYFUNCTION("""COMPUTED_VALUE"""),"")</f>
        <v/>
      </c>
      <c r="H973" s="308"/>
      <c r="I973" s="317"/>
      <c r="J973" s="317"/>
      <c r="K973" s="317"/>
      <c r="L973" s="308"/>
      <c r="M973" s="308"/>
      <c r="N973" s="308"/>
      <c r="O973" s="308"/>
      <c r="P973" s="308"/>
      <c r="Q973" s="302"/>
      <c r="R973" s="302"/>
      <c r="S973" s="302"/>
      <c r="T973" s="302"/>
      <c r="U973" s="302"/>
      <c r="V973" s="302"/>
      <c r="W973" s="302"/>
      <c r="X973" s="302"/>
      <c r="Y973" s="302"/>
      <c r="Z973" s="302"/>
      <c r="AA973" s="302"/>
      <c r="AB973" s="302"/>
      <c r="AC973" s="302"/>
      <c r="AD973" s="302"/>
      <c r="AE973" s="302"/>
      <c r="AF973" s="302"/>
      <c r="AG973" s="302"/>
      <c r="AH973" s="302"/>
      <c r="AI973" s="329"/>
      <c r="AJ973" s="302"/>
      <c r="AK973" s="302"/>
      <c r="AL973" s="302"/>
      <c r="AM973" s="302"/>
      <c r="AN973" s="302"/>
      <c r="AO973" s="302"/>
      <c r="AP973" s="302"/>
      <c r="AQ973" s="302"/>
      <c r="AR973" s="302"/>
      <c r="AS973" s="302"/>
      <c r="AT973" s="302"/>
      <c r="AU973" s="302"/>
      <c r="AV973" s="302"/>
      <c r="AW973" s="302"/>
      <c r="AX973" s="302"/>
      <c r="AY973" s="302"/>
      <c r="AZ973" s="302"/>
      <c r="BA973" s="302"/>
    </row>
    <row r="974">
      <c r="A974" s="328"/>
      <c r="B974" s="328"/>
      <c r="C974" s="328"/>
      <c r="D974" s="51" t="b">
        <v>1</v>
      </c>
      <c r="E974" s="308"/>
      <c r="F974" s="308" t="str">
        <f>IFERROR(__xludf.DUMMYFUNCTION("""COMPUTED_VALUE"""),"permit")</f>
        <v>permit</v>
      </c>
      <c r="G974" s="308" t="str">
        <f>IFERROR(__xludf.DUMMYFUNCTION("""COMPUTED_VALUE"""),"Parcel_id")</f>
        <v>Parcel_id</v>
      </c>
      <c r="H974" s="308"/>
      <c r="I974" s="317"/>
      <c r="J974" s="317"/>
      <c r="K974" s="317"/>
      <c r="L974" s="308"/>
      <c r="M974" s="308"/>
      <c r="N974" s="308"/>
      <c r="O974" s="308"/>
      <c r="P974" s="308"/>
      <c r="Q974" s="302"/>
      <c r="R974" s="302"/>
      <c r="S974" s="302"/>
      <c r="T974" s="302"/>
      <c r="U974" s="302"/>
      <c r="V974" s="302"/>
      <c r="W974" s="302"/>
      <c r="X974" s="302"/>
      <c r="Y974" s="302"/>
      <c r="Z974" s="302"/>
      <c r="AA974" s="302"/>
      <c r="AB974" s="302"/>
      <c r="AC974" s="302"/>
      <c r="AD974" s="302"/>
      <c r="AE974" s="302"/>
      <c r="AF974" s="302"/>
      <c r="AG974" s="302"/>
      <c r="AH974" s="302"/>
      <c r="AI974" s="329"/>
      <c r="AJ974" s="302"/>
      <c r="AK974" s="302"/>
      <c r="AL974" s="302"/>
      <c r="AM974" s="302"/>
      <c r="AN974" s="302"/>
      <c r="AO974" s="302"/>
      <c r="AP974" s="302"/>
      <c r="AQ974" s="302"/>
      <c r="AR974" s="302"/>
      <c r="AS974" s="302"/>
      <c r="AT974" s="302"/>
      <c r="AU974" s="302"/>
      <c r="AV974" s="302"/>
      <c r="AW974" s="302"/>
      <c r="AX974" s="302"/>
      <c r="AY974" s="302"/>
      <c r="AZ974" s="302"/>
      <c r="BA974" s="302"/>
    </row>
    <row r="975">
      <c r="A975" s="328"/>
      <c r="B975" s="328"/>
      <c r="C975" s="328"/>
      <c r="D975" s="51" t="b">
        <v>1</v>
      </c>
      <c r="E975" s="308"/>
      <c r="F975" s="308" t="str">
        <f>IFERROR(__xludf.DUMMYFUNCTION("""COMPUTED_VALUE"""),"")</f>
        <v/>
      </c>
      <c r="G975" s="308" t="str">
        <f>IFERROR(__xludf.DUMMYFUNCTION("""COMPUTED_VALUE"""),"")</f>
        <v/>
      </c>
      <c r="H975" s="308"/>
      <c r="I975" s="317"/>
      <c r="J975" s="317"/>
      <c r="K975" s="317"/>
      <c r="L975" s="308"/>
      <c r="M975" s="308"/>
      <c r="N975" s="308"/>
      <c r="O975" s="308"/>
      <c r="P975" s="308"/>
      <c r="Q975" s="302"/>
      <c r="R975" s="302"/>
      <c r="S975" s="302"/>
      <c r="T975" s="302"/>
      <c r="U975" s="302"/>
      <c r="V975" s="302"/>
      <c r="W975" s="302"/>
      <c r="X975" s="302"/>
      <c r="Y975" s="302"/>
      <c r="Z975" s="302"/>
      <c r="AA975" s="302"/>
      <c r="AB975" s="302"/>
      <c r="AC975" s="302"/>
      <c r="AD975" s="302"/>
      <c r="AE975" s="302"/>
      <c r="AF975" s="302"/>
      <c r="AG975" s="302"/>
      <c r="AH975" s="302"/>
      <c r="AI975" s="329"/>
      <c r="AJ975" s="302"/>
      <c r="AK975" s="302"/>
      <c r="AL975" s="302"/>
      <c r="AM975" s="302"/>
      <c r="AN975" s="302"/>
      <c r="AO975" s="302"/>
      <c r="AP975" s="302"/>
      <c r="AQ975" s="302"/>
      <c r="AR975" s="302"/>
      <c r="AS975" s="302"/>
      <c r="AT975" s="302"/>
      <c r="AU975" s="302"/>
      <c r="AV975" s="302"/>
      <c r="AW975" s="302"/>
      <c r="AX975" s="302"/>
      <c r="AY975" s="302"/>
      <c r="AZ975" s="302"/>
      <c r="BA975" s="302"/>
    </row>
    <row r="976">
      <c r="A976" s="328"/>
      <c r="B976" s="328"/>
      <c r="C976" s="328"/>
      <c r="D976" s="51" t="b">
        <v>1</v>
      </c>
      <c r="E976" s="308"/>
      <c r="F976" s="308" t="str">
        <f>IFERROR(__xludf.DUMMYFUNCTION("""COMPUTED_VALUE"""),"")</f>
        <v/>
      </c>
      <c r="G976" s="308" t="str">
        <f>IFERROR(__xludf.DUMMYFUNCTION("""COMPUTED_VALUE"""),"")</f>
        <v/>
      </c>
      <c r="H976" s="308"/>
      <c r="I976" s="317"/>
      <c r="J976" s="317"/>
      <c r="K976" s="317"/>
      <c r="L976" s="308"/>
      <c r="M976" s="308"/>
      <c r="N976" s="308"/>
      <c r="O976" s="308"/>
      <c r="P976" s="308"/>
      <c r="Q976" s="302"/>
      <c r="R976" s="302"/>
      <c r="S976" s="302"/>
      <c r="T976" s="302"/>
      <c r="U976" s="302"/>
      <c r="V976" s="302"/>
      <c r="W976" s="302"/>
      <c r="X976" s="302"/>
      <c r="Y976" s="302"/>
      <c r="Z976" s="302"/>
      <c r="AA976" s="302"/>
      <c r="AB976" s="302"/>
      <c r="AC976" s="302"/>
      <c r="AD976" s="302"/>
      <c r="AE976" s="302"/>
      <c r="AF976" s="302"/>
      <c r="AG976" s="302"/>
      <c r="AH976" s="302"/>
      <c r="AI976" s="329"/>
      <c r="AJ976" s="302"/>
      <c r="AK976" s="302"/>
      <c r="AL976" s="302"/>
      <c r="AM976" s="302"/>
      <c r="AN976" s="302"/>
      <c r="AO976" s="302"/>
      <c r="AP976" s="302"/>
      <c r="AQ976" s="302"/>
      <c r="AR976" s="302"/>
      <c r="AS976" s="302"/>
      <c r="AT976" s="302"/>
      <c r="AU976" s="302"/>
      <c r="AV976" s="302"/>
      <c r="AW976" s="302"/>
      <c r="AX976" s="302"/>
      <c r="AY976" s="302"/>
      <c r="AZ976" s="302"/>
      <c r="BA976" s="302"/>
    </row>
    <row r="977">
      <c r="A977" s="328"/>
      <c r="B977" s="328"/>
      <c r="C977" s="328"/>
      <c r="D977" s="51" t="b">
        <v>1</v>
      </c>
      <c r="E977" s="308"/>
      <c r="F977" s="308" t="str">
        <f>IFERROR(__xludf.DUMMYFUNCTION("""COMPUTED_VALUE"""),"")</f>
        <v/>
      </c>
      <c r="G977" s="308" t="str">
        <f>IFERROR(__xludf.DUMMYFUNCTION("""COMPUTED_VALUE"""),"")</f>
        <v/>
      </c>
      <c r="H977" s="308"/>
      <c r="I977" s="317"/>
      <c r="J977" s="317"/>
      <c r="K977" s="317"/>
      <c r="L977" s="308"/>
      <c r="M977" s="308"/>
      <c r="N977" s="308"/>
      <c r="O977" s="308"/>
      <c r="P977" s="308"/>
      <c r="Q977" s="302"/>
      <c r="R977" s="302"/>
      <c r="S977" s="302"/>
      <c r="T977" s="302"/>
      <c r="U977" s="302"/>
      <c r="V977" s="302"/>
      <c r="W977" s="302"/>
      <c r="X977" s="302"/>
      <c r="Y977" s="302"/>
      <c r="Z977" s="302"/>
      <c r="AA977" s="302"/>
      <c r="AB977" s="302"/>
      <c r="AC977" s="302"/>
      <c r="AD977" s="302"/>
      <c r="AE977" s="302"/>
      <c r="AF977" s="302"/>
      <c r="AG977" s="302"/>
      <c r="AH977" s="302"/>
      <c r="AI977" s="329"/>
      <c r="AJ977" s="302"/>
      <c r="AK977" s="302"/>
      <c r="AL977" s="302"/>
      <c r="AM977" s="302"/>
      <c r="AN977" s="302"/>
      <c r="AO977" s="302"/>
      <c r="AP977" s="302"/>
      <c r="AQ977" s="302"/>
      <c r="AR977" s="302"/>
      <c r="AS977" s="302"/>
      <c r="AT977" s="302"/>
      <c r="AU977" s="302"/>
      <c r="AV977" s="302"/>
      <c r="AW977" s="302"/>
      <c r="AX977" s="302"/>
      <c r="AY977" s="302"/>
      <c r="AZ977" s="302"/>
      <c r="BA977" s="302"/>
    </row>
    <row r="978">
      <c r="A978" s="328"/>
      <c r="B978" s="328"/>
      <c r="C978" s="328"/>
      <c r="D978" s="51" t="b">
        <v>1</v>
      </c>
      <c r="E978" s="308"/>
      <c r="F978" s="308" t="str">
        <f>IFERROR(__xludf.DUMMYFUNCTION("""COMPUTED_VALUE"""),"")</f>
        <v/>
      </c>
      <c r="G978" s="308" t="str">
        <f>IFERROR(__xludf.DUMMYFUNCTION("""COMPUTED_VALUE"""),"")</f>
        <v/>
      </c>
      <c r="H978" s="308"/>
      <c r="I978" s="317"/>
      <c r="J978" s="317"/>
      <c r="K978" s="317"/>
      <c r="L978" s="308"/>
      <c r="M978" s="308"/>
      <c r="N978" s="308"/>
      <c r="O978" s="308"/>
      <c r="P978" s="308"/>
      <c r="Q978" s="302"/>
      <c r="R978" s="302"/>
      <c r="S978" s="302"/>
      <c r="T978" s="302"/>
      <c r="U978" s="302"/>
      <c r="V978" s="302"/>
      <c r="W978" s="302"/>
      <c r="X978" s="302"/>
      <c r="Y978" s="302"/>
      <c r="Z978" s="302"/>
      <c r="AA978" s="302"/>
      <c r="AB978" s="302"/>
      <c r="AC978" s="302"/>
      <c r="AD978" s="302"/>
      <c r="AE978" s="302"/>
      <c r="AF978" s="302"/>
      <c r="AG978" s="302"/>
      <c r="AH978" s="302"/>
      <c r="AI978" s="329"/>
      <c r="AJ978" s="302"/>
      <c r="AK978" s="302"/>
      <c r="AL978" s="302"/>
      <c r="AM978" s="302"/>
      <c r="AN978" s="302"/>
      <c r="AO978" s="302"/>
      <c r="AP978" s="302"/>
      <c r="AQ978" s="302"/>
      <c r="AR978" s="302"/>
      <c r="AS978" s="302"/>
      <c r="AT978" s="302"/>
      <c r="AU978" s="302"/>
      <c r="AV978" s="302"/>
      <c r="AW978" s="302"/>
      <c r="AX978" s="302"/>
      <c r="AY978" s="302"/>
      <c r="AZ978" s="302"/>
      <c r="BA978" s="302"/>
    </row>
    <row r="979">
      <c r="A979" s="328"/>
      <c r="B979" s="328"/>
      <c r="C979" s="328"/>
      <c r="D979" s="51" t="b">
        <v>1</v>
      </c>
      <c r="E979" s="308"/>
      <c r="F979" s="308" t="str">
        <f>IFERROR(__xludf.DUMMYFUNCTION("""COMPUTED_VALUE"""),"")</f>
        <v/>
      </c>
      <c r="G979" s="308" t="str">
        <f>IFERROR(__xludf.DUMMYFUNCTION("""COMPUTED_VALUE"""),"")</f>
        <v/>
      </c>
      <c r="H979" s="308"/>
      <c r="I979" s="317"/>
      <c r="J979" s="317"/>
      <c r="K979" s="317"/>
      <c r="L979" s="308"/>
      <c r="M979" s="308"/>
      <c r="N979" s="308"/>
      <c r="O979" s="308"/>
      <c r="P979" s="308"/>
      <c r="Q979" s="302"/>
      <c r="R979" s="302"/>
      <c r="S979" s="302"/>
      <c r="T979" s="302"/>
      <c r="U979" s="302"/>
      <c r="V979" s="302"/>
      <c r="W979" s="302"/>
      <c r="X979" s="302"/>
      <c r="Y979" s="302"/>
      <c r="Z979" s="302"/>
      <c r="AA979" s="302"/>
      <c r="AB979" s="302"/>
      <c r="AC979" s="302"/>
      <c r="AD979" s="302"/>
      <c r="AE979" s="302"/>
      <c r="AF979" s="302"/>
      <c r="AG979" s="302"/>
      <c r="AH979" s="302"/>
      <c r="AI979" s="329"/>
      <c r="AJ979" s="302"/>
      <c r="AK979" s="302"/>
      <c r="AL979" s="302"/>
      <c r="AM979" s="302"/>
      <c r="AN979" s="302"/>
      <c r="AO979" s="302"/>
      <c r="AP979" s="302"/>
      <c r="AQ979" s="302"/>
      <c r="AR979" s="302"/>
      <c r="AS979" s="302"/>
      <c r="AT979" s="302"/>
      <c r="AU979" s="302"/>
      <c r="AV979" s="302"/>
      <c r="AW979" s="302"/>
      <c r="AX979" s="302"/>
      <c r="AY979" s="302"/>
      <c r="AZ979" s="302"/>
      <c r="BA979" s="302"/>
    </row>
    <row r="980">
      <c r="A980" s="328"/>
      <c r="B980" s="328"/>
      <c r="C980" s="328"/>
      <c r="D980" s="51" t="b">
        <v>1</v>
      </c>
      <c r="E980" s="308"/>
      <c r="F980" s="308" t="str">
        <f>IFERROR(__xludf.DUMMYFUNCTION("""COMPUTED_VALUE"""),"")</f>
        <v/>
      </c>
      <c r="G980" s="308" t="str">
        <f>IFERROR(__xludf.DUMMYFUNCTION("""COMPUTED_VALUE"""),"")</f>
        <v/>
      </c>
      <c r="H980" s="308"/>
      <c r="I980" s="317"/>
      <c r="J980" s="317"/>
      <c r="K980" s="317"/>
      <c r="L980" s="308"/>
      <c r="M980" s="308"/>
      <c r="N980" s="308"/>
      <c r="O980" s="308"/>
      <c r="P980" s="308"/>
      <c r="Q980" s="302"/>
      <c r="R980" s="302"/>
      <c r="S980" s="302"/>
      <c r="T980" s="302"/>
      <c r="U980" s="302"/>
      <c r="V980" s="302"/>
      <c r="W980" s="302"/>
      <c r="X980" s="302"/>
      <c r="Y980" s="302"/>
      <c r="Z980" s="302"/>
      <c r="AA980" s="302"/>
      <c r="AB980" s="302"/>
      <c r="AC980" s="302"/>
      <c r="AD980" s="302"/>
      <c r="AE980" s="302"/>
      <c r="AF980" s="302"/>
      <c r="AG980" s="302"/>
      <c r="AH980" s="302"/>
      <c r="AI980" s="329"/>
      <c r="AJ980" s="302"/>
      <c r="AK980" s="302"/>
      <c r="AL980" s="302"/>
      <c r="AM980" s="302"/>
      <c r="AN980" s="302"/>
      <c r="AO980" s="302"/>
      <c r="AP980" s="302"/>
      <c r="AQ980" s="302"/>
      <c r="AR980" s="302"/>
      <c r="AS980" s="302"/>
      <c r="AT980" s="302"/>
      <c r="AU980" s="302"/>
      <c r="AV980" s="302"/>
      <c r="AW980" s="302"/>
      <c r="AX980" s="302"/>
      <c r="AY980" s="302"/>
      <c r="AZ980" s="302"/>
      <c r="BA980" s="302"/>
    </row>
    <row r="981">
      <c r="A981" s="328"/>
      <c r="B981" s="328"/>
      <c r="C981" s="328"/>
      <c r="D981" s="51" t="b">
        <v>1</v>
      </c>
      <c r="E981" s="308"/>
      <c r="F981" s="308" t="str">
        <f>IFERROR(__xludf.DUMMYFUNCTION("""COMPUTED_VALUE"""),"")</f>
        <v/>
      </c>
      <c r="G981" s="308" t="str">
        <f>IFERROR(__xludf.DUMMYFUNCTION("""COMPUTED_VALUE"""),"")</f>
        <v/>
      </c>
      <c r="H981" s="308"/>
      <c r="I981" s="317"/>
      <c r="J981" s="317"/>
      <c r="K981" s="317"/>
      <c r="L981" s="308"/>
      <c r="M981" s="308"/>
      <c r="N981" s="308"/>
      <c r="O981" s="308"/>
      <c r="P981" s="308"/>
      <c r="Q981" s="302"/>
      <c r="R981" s="302"/>
      <c r="S981" s="302"/>
      <c r="T981" s="302"/>
      <c r="U981" s="302"/>
      <c r="V981" s="302"/>
      <c r="W981" s="302"/>
      <c r="X981" s="302"/>
      <c r="Y981" s="302"/>
      <c r="Z981" s="302"/>
      <c r="AA981" s="302"/>
      <c r="AB981" s="302"/>
      <c r="AC981" s="302"/>
      <c r="AD981" s="302"/>
      <c r="AE981" s="302"/>
      <c r="AF981" s="302"/>
      <c r="AG981" s="302"/>
      <c r="AH981" s="302"/>
      <c r="AI981" s="329"/>
      <c r="AJ981" s="302"/>
      <c r="AK981" s="302"/>
      <c r="AL981" s="302"/>
      <c r="AM981" s="302"/>
      <c r="AN981" s="302"/>
      <c r="AO981" s="302"/>
      <c r="AP981" s="302"/>
      <c r="AQ981" s="302"/>
      <c r="AR981" s="302"/>
      <c r="AS981" s="302"/>
      <c r="AT981" s="302"/>
      <c r="AU981" s="302"/>
      <c r="AV981" s="302"/>
      <c r="AW981" s="302"/>
      <c r="AX981" s="302"/>
      <c r="AY981" s="302"/>
      <c r="AZ981" s="302"/>
      <c r="BA981" s="302"/>
    </row>
    <row r="982">
      <c r="A982" s="328"/>
      <c r="B982" s="328"/>
      <c r="C982" s="328"/>
      <c r="D982" s="51" t="b">
        <v>1</v>
      </c>
      <c r="E982" s="308"/>
      <c r="F982" s="308" t="str">
        <f>IFERROR(__xludf.DUMMYFUNCTION("""COMPUTED_VALUE"""),"")</f>
        <v/>
      </c>
      <c r="G982" s="308" t="str">
        <f>IFERROR(__xludf.DUMMYFUNCTION("""COMPUTED_VALUE"""),"")</f>
        <v/>
      </c>
      <c r="H982" s="308"/>
      <c r="I982" s="317"/>
      <c r="J982" s="317"/>
      <c r="K982" s="317"/>
      <c r="L982" s="308"/>
      <c r="M982" s="308"/>
      <c r="N982" s="308"/>
      <c r="O982" s="308"/>
      <c r="P982" s="308"/>
      <c r="Q982" s="302"/>
      <c r="R982" s="302"/>
      <c r="S982" s="302"/>
      <c r="T982" s="302"/>
      <c r="U982" s="302"/>
      <c r="V982" s="302"/>
      <c r="W982" s="302"/>
      <c r="X982" s="302"/>
      <c r="Y982" s="302"/>
      <c r="Z982" s="302"/>
      <c r="AA982" s="302"/>
      <c r="AB982" s="302"/>
      <c r="AC982" s="302"/>
      <c r="AD982" s="302"/>
      <c r="AE982" s="302"/>
      <c r="AF982" s="302"/>
      <c r="AG982" s="302"/>
      <c r="AH982" s="302"/>
      <c r="AI982" s="329"/>
      <c r="AJ982" s="302"/>
      <c r="AK982" s="302"/>
      <c r="AL982" s="302"/>
      <c r="AM982" s="302"/>
      <c r="AN982" s="302"/>
      <c r="AO982" s="302"/>
      <c r="AP982" s="302"/>
      <c r="AQ982" s="302"/>
      <c r="AR982" s="302"/>
      <c r="AS982" s="302"/>
      <c r="AT982" s="302"/>
      <c r="AU982" s="302"/>
      <c r="AV982" s="302"/>
      <c r="AW982" s="302"/>
      <c r="AX982" s="302"/>
      <c r="AY982" s="302"/>
      <c r="AZ982" s="302"/>
      <c r="BA982" s="302"/>
    </row>
    <row r="983">
      <c r="A983" s="328"/>
      <c r="B983" s="328"/>
      <c r="C983" s="328"/>
      <c r="D983" s="51" t="b">
        <v>1</v>
      </c>
      <c r="E983" s="308"/>
      <c r="F983" s="308" t="str">
        <f>IFERROR(__xludf.DUMMYFUNCTION("""COMPUTED_VALUE"""),"???")</f>
        <v>???</v>
      </c>
      <c r="G983" s="308" t="str">
        <f>IFERROR(__xludf.DUMMYFUNCTION("""COMPUTED_VALUE"""),"???")</f>
        <v>???</v>
      </c>
      <c r="H983" s="308"/>
      <c r="I983" s="317"/>
      <c r="J983" s="317"/>
      <c r="K983" s="317"/>
      <c r="L983" s="308"/>
      <c r="M983" s="308"/>
      <c r="N983" s="308"/>
      <c r="O983" s="308"/>
      <c r="P983" s="308"/>
      <c r="Q983" s="302"/>
      <c r="R983" s="302"/>
      <c r="S983" s="302"/>
      <c r="T983" s="302"/>
      <c r="U983" s="302"/>
      <c r="V983" s="302"/>
      <c r="W983" s="302"/>
      <c r="X983" s="302"/>
      <c r="Y983" s="302"/>
      <c r="Z983" s="302"/>
      <c r="AA983" s="302"/>
      <c r="AB983" s="302"/>
      <c r="AC983" s="302"/>
      <c r="AD983" s="302"/>
      <c r="AE983" s="302"/>
      <c r="AF983" s="302"/>
      <c r="AG983" s="302"/>
      <c r="AH983" s="302"/>
      <c r="AI983" s="329"/>
      <c r="AJ983" s="302"/>
      <c r="AK983" s="302"/>
      <c r="AL983" s="302"/>
      <c r="AM983" s="302"/>
      <c r="AN983" s="302"/>
      <c r="AO983" s="302"/>
      <c r="AP983" s="302"/>
      <c r="AQ983" s="302"/>
      <c r="AR983" s="302"/>
      <c r="AS983" s="302"/>
      <c r="AT983" s="302"/>
      <c r="AU983" s="302"/>
      <c r="AV983" s="302"/>
      <c r="AW983" s="302"/>
      <c r="AX983" s="302"/>
      <c r="AY983" s="302"/>
      <c r="AZ983" s="302"/>
      <c r="BA983" s="302"/>
    </row>
    <row r="984">
      <c r="A984" s="328"/>
      <c r="B984" s="328"/>
      <c r="C984" s="328"/>
      <c r="D984" s="51" t="b">
        <v>1</v>
      </c>
      <c r="E984" s="308"/>
      <c r="F984" s="308" t="str">
        <f>IFERROR(__xludf.DUMMYFUNCTION("""COMPUTED_VALUE"""),"**field missing**")</f>
        <v>**field missing**</v>
      </c>
      <c r="G984" s="308" t="str">
        <f>IFERROR(__xludf.DUMMYFUNCTION("""COMPUTED_VALUE"""),"**FIELD MISSING**")</f>
        <v>**FIELD MISSING**</v>
      </c>
      <c r="H984" s="308"/>
      <c r="I984" s="317"/>
      <c r="J984" s="317"/>
      <c r="K984" s="317"/>
      <c r="L984" s="308"/>
      <c r="M984" s="308"/>
      <c r="N984" s="308"/>
      <c r="O984" s="308"/>
      <c r="P984" s="308"/>
      <c r="Q984" s="302"/>
      <c r="R984" s="302"/>
      <c r="S984" s="302"/>
      <c r="T984" s="302"/>
      <c r="U984" s="302"/>
      <c r="V984" s="302"/>
      <c r="W984" s="302"/>
      <c r="X984" s="302"/>
      <c r="Y984" s="302"/>
      <c r="Z984" s="302"/>
      <c r="AA984" s="302"/>
      <c r="AB984" s="302"/>
      <c r="AC984" s="302"/>
      <c r="AD984" s="302"/>
      <c r="AE984" s="302"/>
      <c r="AF984" s="302"/>
      <c r="AG984" s="302"/>
      <c r="AH984" s="302"/>
      <c r="AI984" s="329"/>
      <c r="AJ984" s="302"/>
      <c r="AK984" s="302"/>
      <c r="AL984" s="302"/>
      <c r="AM984" s="302"/>
      <c r="AN984" s="302"/>
      <c r="AO984" s="302"/>
      <c r="AP984" s="302"/>
      <c r="AQ984" s="302"/>
      <c r="AR984" s="302"/>
      <c r="AS984" s="302"/>
      <c r="AT984" s="302"/>
      <c r="AU984" s="302"/>
      <c r="AV984" s="302"/>
      <c r="AW984" s="302"/>
      <c r="AX984" s="302"/>
      <c r="AY984" s="302"/>
      <c r="AZ984" s="302"/>
      <c r="BA984" s="302"/>
    </row>
    <row r="985">
      <c r="A985" s="328"/>
      <c r="B985" s="328"/>
      <c r="C985" s="328"/>
      <c r="D985" s="51" t="b">
        <v>1</v>
      </c>
      <c r="E985" s="308"/>
      <c r="F985" s="308" t="str">
        <f>IFERROR(__xludf.DUMMYFUNCTION("""COMPUTED_VALUE"""),"permit")</f>
        <v>permit</v>
      </c>
      <c r="G985" s="308" t="str">
        <f>IFERROR(__xludf.DUMMYFUNCTION("""COMPUTED_VALUE"""),"Application_Date")</f>
        <v>Application_Date</v>
      </c>
      <c r="H985" s="308"/>
      <c r="I985" s="317"/>
      <c r="J985" s="317"/>
      <c r="K985" s="317"/>
      <c r="L985" s="308"/>
      <c r="M985" s="308"/>
      <c r="N985" s="308"/>
      <c r="O985" s="308"/>
      <c r="P985" s="308"/>
      <c r="Q985" s="302"/>
      <c r="R985" s="302"/>
      <c r="S985" s="302"/>
      <c r="T985" s="302"/>
      <c r="U985" s="302"/>
      <c r="V985" s="302"/>
      <c r="W985" s="302"/>
      <c r="X985" s="302"/>
      <c r="Y985" s="302"/>
      <c r="Z985" s="302"/>
      <c r="AA985" s="302"/>
      <c r="AB985" s="302"/>
      <c r="AC985" s="302"/>
      <c r="AD985" s="302"/>
      <c r="AE985" s="302"/>
      <c r="AF985" s="302"/>
      <c r="AG985" s="302"/>
      <c r="AH985" s="302"/>
      <c r="AI985" s="329"/>
      <c r="AJ985" s="302"/>
      <c r="AK985" s="302"/>
      <c r="AL985" s="302"/>
      <c r="AM985" s="302"/>
      <c r="AN985" s="302"/>
      <c r="AO985" s="302"/>
      <c r="AP985" s="302"/>
      <c r="AQ985" s="302"/>
      <c r="AR985" s="302"/>
      <c r="AS985" s="302"/>
      <c r="AT985" s="302"/>
      <c r="AU985" s="302"/>
      <c r="AV985" s="302"/>
      <c r="AW985" s="302"/>
      <c r="AX985" s="302"/>
      <c r="AY985" s="302"/>
      <c r="AZ985" s="302"/>
      <c r="BA985" s="302"/>
    </row>
    <row r="986">
      <c r="A986" s="328"/>
      <c r="B986" s="328"/>
      <c r="C986" s="328"/>
      <c r="D986" s="51" t="b">
        <v>1</v>
      </c>
      <c r="E986" s="308"/>
      <c r="F986" s="308" t="str">
        <f>IFERROR(__xludf.DUMMYFUNCTION("""COMPUTED_VALUE"""),"permit")</f>
        <v>permit</v>
      </c>
      <c r="G986" s="308" t="str">
        <f>IFERROR(__xludf.DUMMYFUNCTION("""COMPUTED_VALUE"""),"Issue_Date")</f>
        <v>Issue_Date</v>
      </c>
      <c r="H986" s="308"/>
      <c r="I986" s="317"/>
      <c r="J986" s="317"/>
      <c r="K986" s="317"/>
      <c r="L986" s="308"/>
      <c r="M986" s="308"/>
      <c r="N986" s="308"/>
      <c r="O986" s="308"/>
      <c r="P986" s="308"/>
      <c r="Q986" s="302"/>
      <c r="R986" s="302"/>
      <c r="S986" s="302"/>
      <c r="T986" s="302"/>
      <c r="U986" s="302"/>
      <c r="V986" s="302"/>
      <c r="W986" s="302"/>
      <c r="X986" s="302"/>
      <c r="Y986" s="302"/>
      <c r="Z986" s="302"/>
      <c r="AA986" s="302"/>
      <c r="AB986" s="302"/>
      <c r="AC986" s="302"/>
      <c r="AD986" s="302"/>
      <c r="AE986" s="302"/>
      <c r="AF986" s="302"/>
      <c r="AG986" s="302"/>
      <c r="AH986" s="302"/>
      <c r="AI986" s="329"/>
      <c r="AJ986" s="302"/>
      <c r="AK986" s="302"/>
      <c r="AL986" s="302"/>
      <c r="AM986" s="302"/>
      <c r="AN986" s="302"/>
      <c r="AO986" s="302"/>
      <c r="AP986" s="302"/>
      <c r="AQ986" s="302"/>
      <c r="AR986" s="302"/>
      <c r="AS986" s="302"/>
      <c r="AT986" s="302"/>
      <c r="AU986" s="302"/>
      <c r="AV986" s="302"/>
      <c r="AW986" s="302"/>
      <c r="AX986" s="302"/>
      <c r="AY986" s="302"/>
      <c r="AZ986" s="302"/>
      <c r="BA986" s="302"/>
    </row>
    <row r="987">
      <c r="A987" s="328"/>
      <c r="B987" s="328"/>
      <c r="C987" s="328"/>
      <c r="D987" s="51" t="b">
        <v>1</v>
      </c>
      <c r="E987" s="308"/>
      <c r="F987" s="308" t="str">
        <f>IFERROR(__xludf.DUMMYFUNCTION("""COMPUTED_VALUE"""),"permit")</f>
        <v>permit</v>
      </c>
      <c r="G987" s="308" t="str">
        <f>IFERROR(__xludf.DUMMYFUNCTION("""COMPUTED_VALUE"""),"Complete_Date")</f>
        <v>Complete_Date</v>
      </c>
      <c r="H987" s="308"/>
      <c r="I987" s="317"/>
      <c r="J987" s="317"/>
      <c r="K987" s="317"/>
      <c r="L987" s="308"/>
      <c r="M987" s="308"/>
      <c r="N987" s="308"/>
      <c r="O987" s="308"/>
      <c r="P987" s="308"/>
      <c r="Q987" s="302"/>
      <c r="R987" s="302"/>
      <c r="S987" s="302"/>
      <c r="T987" s="302"/>
      <c r="U987" s="302"/>
      <c r="V987" s="302"/>
      <c r="W987" s="302"/>
      <c r="X987" s="302"/>
      <c r="Y987" s="302"/>
      <c r="Z987" s="302"/>
      <c r="AA987" s="302"/>
      <c r="AB987" s="302"/>
      <c r="AC987" s="302"/>
      <c r="AD987" s="302"/>
      <c r="AE987" s="302"/>
      <c r="AF987" s="302"/>
      <c r="AG987" s="302"/>
      <c r="AH987" s="302"/>
      <c r="AI987" s="329"/>
      <c r="AJ987" s="302"/>
      <c r="AK987" s="302"/>
      <c r="AL987" s="302"/>
      <c r="AM987" s="302"/>
      <c r="AN987" s="302"/>
      <c r="AO987" s="302"/>
      <c r="AP987" s="302"/>
      <c r="AQ987" s="302"/>
      <c r="AR987" s="302"/>
      <c r="AS987" s="302"/>
      <c r="AT987" s="302"/>
      <c r="AU987" s="302"/>
      <c r="AV987" s="302"/>
      <c r="AW987" s="302"/>
      <c r="AX987" s="302"/>
      <c r="AY987" s="302"/>
      <c r="AZ987" s="302"/>
      <c r="BA987" s="302"/>
    </row>
    <row r="988">
      <c r="A988" s="328"/>
      <c r="B988" s="328"/>
      <c r="C988" s="328"/>
      <c r="D988" s="51" t="b">
        <v>1</v>
      </c>
      <c r="E988" s="308"/>
      <c r="F988" s="308" t="str">
        <f>IFERROR(__xludf.DUMMYFUNCTION("""COMPUTED_VALUE"""),"permit")</f>
        <v>permit</v>
      </c>
      <c r="G988" s="308" t="str">
        <f>IFERROR(__xludf.DUMMYFUNCTION("""COMPUTED_VALUE"""),"Cancel_Date")</f>
        <v>Cancel_Date</v>
      </c>
      <c r="H988" s="308"/>
      <c r="I988" s="317"/>
      <c r="J988" s="317"/>
      <c r="K988" s="317"/>
      <c r="L988" s="308"/>
      <c r="M988" s="308"/>
      <c r="N988" s="308"/>
      <c r="O988" s="308"/>
      <c r="P988" s="308"/>
      <c r="Q988" s="302"/>
      <c r="R988" s="302"/>
      <c r="S988" s="302"/>
      <c r="T988" s="302"/>
      <c r="U988" s="302"/>
      <c r="V988" s="302"/>
      <c r="W988" s="302"/>
      <c r="X988" s="302"/>
      <c r="Y988" s="302"/>
      <c r="Z988" s="302"/>
      <c r="AA988" s="302"/>
      <c r="AB988" s="302"/>
      <c r="AC988" s="302"/>
      <c r="AD988" s="302"/>
      <c r="AE988" s="302"/>
      <c r="AF988" s="302"/>
      <c r="AG988" s="302"/>
      <c r="AH988" s="302"/>
      <c r="AI988" s="329"/>
      <c r="AJ988" s="302"/>
      <c r="AK988" s="302"/>
      <c r="AL988" s="302"/>
      <c r="AM988" s="302"/>
      <c r="AN988" s="302"/>
      <c r="AO988" s="302"/>
      <c r="AP988" s="302"/>
      <c r="AQ988" s="302"/>
      <c r="AR988" s="302"/>
      <c r="AS988" s="302"/>
      <c r="AT988" s="302"/>
      <c r="AU988" s="302"/>
      <c r="AV988" s="302"/>
      <c r="AW988" s="302"/>
      <c r="AX988" s="302"/>
      <c r="AY988" s="302"/>
      <c r="AZ988" s="302"/>
      <c r="BA988" s="302"/>
    </row>
    <row r="989">
      <c r="A989" s="328"/>
      <c r="B989" s="328"/>
      <c r="C989" s="328"/>
      <c r="D989" s="51" t="b">
        <v>1</v>
      </c>
      <c r="E989" s="308"/>
      <c r="F989" s="308" t="str">
        <f>IFERROR(__xludf.DUMMYFUNCTION("""COMPUTED_VALUE"""),"permit")</f>
        <v>permit</v>
      </c>
      <c r="G989" s="308" t="str">
        <f>IFERROR(__xludf.DUMMYFUNCTION("""COMPUTED_VALUE"""),"EstProjectCost")</f>
        <v>EstProjectCost</v>
      </c>
      <c r="H989" s="308"/>
      <c r="I989" s="317"/>
      <c r="J989" s="317"/>
      <c r="K989" s="317"/>
      <c r="L989" s="308"/>
      <c r="M989" s="308"/>
      <c r="N989" s="308"/>
      <c r="O989" s="308"/>
      <c r="P989" s="308"/>
      <c r="Q989" s="302"/>
      <c r="R989" s="302"/>
      <c r="S989" s="302"/>
      <c r="T989" s="302"/>
      <c r="U989" s="302"/>
      <c r="V989" s="302"/>
      <c r="W989" s="302"/>
      <c r="X989" s="302"/>
      <c r="Y989" s="302"/>
      <c r="Z989" s="302"/>
      <c r="AA989" s="302"/>
      <c r="AB989" s="302"/>
      <c r="AC989" s="302"/>
      <c r="AD989" s="302"/>
      <c r="AE989" s="302"/>
      <c r="AF989" s="302"/>
      <c r="AG989" s="302"/>
      <c r="AH989" s="302"/>
      <c r="AI989" s="329"/>
      <c r="AJ989" s="302"/>
      <c r="AK989" s="302"/>
      <c r="AL989" s="302"/>
      <c r="AM989" s="302"/>
      <c r="AN989" s="302"/>
      <c r="AO989" s="302"/>
      <c r="AP989" s="302"/>
      <c r="AQ989" s="302"/>
      <c r="AR989" s="302"/>
      <c r="AS989" s="302"/>
      <c r="AT989" s="302"/>
      <c r="AU989" s="302"/>
      <c r="AV989" s="302"/>
      <c r="AW989" s="302"/>
      <c r="AX989" s="302"/>
      <c r="AY989" s="302"/>
      <c r="AZ989" s="302"/>
      <c r="BA989" s="302"/>
    </row>
    <row r="990">
      <c r="A990" s="328"/>
      <c r="B990" s="328"/>
      <c r="C990" s="328"/>
      <c r="D990" s="51" t="b">
        <v>1</v>
      </c>
      <c r="E990" s="308"/>
      <c r="F990" s="308" t="str">
        <f>IFERROR(__xludf.DUMMYFUNCTION("""COMPUTED_VALUE"""),"permit")</f>
        <v>permit</v>
      </c>
      <c r="G990" s="308" t="str">
        <f>IFERROR(__xludf.DUMMYFUNCTION("""COMPUTED_VALUE"""),"Desription")</f>
        <v>Desription</v>
      </c>
      <c r="H990" s="308"/>
      <c r="I990" s="317"/>
      <c r="J990" s="317"/>
      <c r="K990" s="317"/>
      <c r="L990" s="308"/>
      <c r="M990" s="308"/>
      <c r="N990" s="308"/>
      <c r="O990" s="308"/>
      <c r="P990" s="308"/>
      <c r="Q990" s="302"/>
      <c r="R990" s="302"/>
      <c r="S990" s="302"/>
      <c r="T990" s="302"/>
      <c r="U990" s="302"/>
      <c r="V990" s="302"/>
      <c r="W990" s="302"/>
      <c r="X990" s="302"/>
      <c r="Y990" s="302"/>
      <c r="Z990" s="302"/>
      <c r="AA990" s="302"/>
      <c r="AB990" s="302"/>
      <c r="AC990" s="302"/>
      <c r="AD990" s="302"/>
      <c r="AE990" s="302"/>
      <c r="AF990" s="302"/>
      <c r="AG990" s="302"/>
      <c r="AH990" s="302"/>
      <c r="AI990" s="329"/>
      <c r="AJ990" s="302"/>
      <c r="AK990" s="302"/>
      <c r="AL990" s="302"/>
      <c r="AM990" s="302"/>
      <c r="AN990" s="302"/>
      <c r="AO990" s="302"/>
      <c r="AP990" s="302"/>
      <c r="AQ990" s="302"/>
      <c r="AR990" s="302"/>
      <c r="AS990" s="302"/>
      <c r="AT990" s="302"/>
      <c r="AU990" s="302"/>
      <c r="AV990" s="302"/>
      <c r="AW990" s="302"/>
      <c r="AX990" s="302"/>
      <c r="AY990" s="302"/>
      <c r="AZ990" s="302"/>
      <c r="BA990" s="302"/>
    </row>
    <row r="991">
      <c r="A991" s="328"/>
      <c r="B991" s="328"/>
      <c r="C991" s="328"/>
      <c r="D991" s="51" t="b">
        <v>1</v>
      </c>
      <c r="E991" s="308"/>
      <c r="F991" s="308" t="str">
        <f>IFERROR(__xludf.DUMMYFUNCTION("""COMPUTED_VALUE"""),"???")</f>
        <v>???</v>
      </c>
      <c r="G991" s="308" t="str">
        <f>IFERROR(__xludf.DUMMYFUNCTION("""COMPUTED_VALUE"""),"???")</f>
        <v>???</v>
      </c>
      <c r="H991" s="308"/>
      <c r="I991" s="317"/>
      <c r="J991" s="317"/>
      <c r="K991" s="317"/>
      <c r="L991" s="308"/>
      <c r="M991" s="308"/>
      <c r="N991" s="308"/>
      <c r="O991" s="308"/>
      <c r="P991" s="308"/>
      <c r="Q991" s="302"/>
      <c r="R991" s="302"/>
      <c r="S991" s="302"/>
      <c r="T991" s="302"/>
      <c r="U991" s="302"/>
      <c r="V991" s="302"/>
      <c r="W991" s="302"/>
      <c r="X991" s="302"/>
      <c r="Y991" s="302"/>
      <c r="Z991" s="302"/>
      <c r="AA991" s="302"/>
      <c r="AB991" s="302"/>
      <c r="AC991" s="302"/>
      <c r="AD991" s="302"/>
      <c r="AE991" s="302"/>
      <c r="AF991" s="302"/>
      <c r="AG991" s="302"/>
      <c r="AH991" s="302"/>
      <c r="AI991" s="329"/>
      <c r="AJ991" s="302"/>
      <c r="AK991" s="302"/>
      <c r="AL991" s="302"/>
      <c r="AM991" s="302"/>
      <c r="AN991" s="302"/>
      <c r="AO991" s="302"/>
      <c r="AP991" s="302"/>
      <c r="AQ991" s="302"/>
      <c r="AR991" s="302"/>
      <c r="AS991" s="302"/>
      <c r="AT991" s="302"/>
      <c r="AU991" s="302"/>
      <c r="AV991" s="302"/>
      <c r="AW991" s="302"/>
      <c r="AX991" s="302"/>
      <c r="AY991" s="302"/>
      <c r="AZ991" s="302"/>
      <c r="BA991" s="302"/>
    </row>
    <row r="992">
      <c r="A992" s="328"/>
      <c r="B992" s="328"/>
      <c r="C992" s="328"/>
      <c r="D992" s="51" t="b">
        <v>1</v>
      </c>
      <c r="E992" s="308"/>
      <c r="F992" s="308" t="str">
        <f>IFERROR(__xludf.DUMMYFUNCTION("""COMPUTED_VALUE"""),"???")</f>
        <v>???</v>
      </c>
      <c r="G992" s="308" t="str">
        <f>IFERROR(__xludf.DUMMYFUNCTION("""COMPUTED_VALUE"""),"???")</f>
        <v>???</v>
      </c>
      <c r="H992" s="308"/>
      <c r="I992" s="317"/>
      <c r="J992" s="317"/>
      <c r="K992" s="317"/>
      <c r="L992" s="308"/>
      <c r="M992" s="308"/>
      <c r="N992" s="308"/>
      <c r="O992" s="308"/>
      <c r="P992" s="308"/>
      <c r="Q992" s="302"/>
      <c r="R992" s="302"/>
      <c r="S992" s="302"/>
      <c r="T992" s="302"/>
      <c r="U992" s="302"/>
      <c r="V992" s="302"/>
      <c r="W992" s="302"/>
      <c r="X992" s="302"/>
      <c r="Y992" s="302"/>
      <c r="Z992" s="302"/>
      <c r="AA992" s="302"/>
      <c r="AB992" s="302"/>
      <c r="AC992" s="302"/>
      <c r="AD992" s="302"/>
      <c r="AE992" s="302"/>
      <c r="AF992" s="302"/>
      <c r="AG992" s="302"/>
      <c r="AH992" s="302"/>
      <c r="AI992" s="329"/>
      <c r="AJ992" s="302"/>
      <c r="AK992" s="302"/>
      <c r="AL992" s="302"/>
      <c r="AM992" s="302"/>
      <c r="AN992" s="302"/>
      <c r="AO992" s="302"/>
      <c r="AP992" s="302"/>
      <c r="AQ992" s="302"/>
      <c r="AR992" s="302"/>
      <c r="AS992" s="302"/>
      <c r="AT992" s="302"/>
      <c r="AU992" s="302"/>
      <c r="AV992" s="302"/>
      <c r="AW992" s="302"/>
      <c r="AX992" s="302"/>
      <c r="AY992" s="302"/>
      <c r="AZ992" s="302"/>
      <c r="BA992" s="302"/>
    </row>
    <row r="993">
      <c r="A993" s="328"/>
      <c r="B993" s="328"/>
      <c r="C993" s="328"/>
      <c r="D993" s="51" t="b">
        <v>1</v>
      </c>
      <c r="E993" s="308"/>
      <c r="F993" s="308" t="str">
        <f>IFERROR(__xludf.DUMMYFUNCTION("""COMPUTED_VALUE"""),"???")</f>
        <v>???</v>
      </c>
      <c r="G993" s="308" t="str">
        <f>IFERROR(__xludf.DUMMYFUNCTION("""COMPUTED_VALUE"""),"???")</f>
        <v>???</v>
      </c>
      <c r="H993" s="308"/>
      <c r="I993" s="317"/>
      <c r="J993" s="317"/>
      <c r="K993" s="317"/>
      <c r="L993" s="308"/>
      <c r="M993" s="308"/>
      <c r="N993" s="308"/>
      <c r="O993" s="308"/>
      <c r="P993" s="308"/>
      <c r="Q993" s="302"/>
      <c r="R993" s="302"/>
      <c r="S993" s="302"/>
      <c r="T993" s="302"/>
      <c r="U993" s="302"/>
      <c r="V993" s="302"/>
      <c r="W993" s="302"/>
      <c r="X993" s="302"/>
      <c r="Y993" s="302"/>
      <c r="Z993" s="302"/>
      <c r="AA993" s="302"/>
      <c r="AB993" s="302"/>
      <c r="AC993" s="302"/>
      <c r="AD993" s="302"/>
      <c r="AE993" s="302"/>
      <c r="AF993" s="302"/>
      <c r="AG993" s="302"/>
      <c r="AH993" s="302"/>
      <c r="AI993" s="329"/>
      <c r="AJ993" s="302"/>
      <c r="AK993" s="302"/>
      <c r="AL993" s="302"/>
      <c r="AM993" s="302"/>
      <c r="AN993" s="302"/>
      <c r="AO993" s="302"/>
      <c r="AP993" s="302"/>
      <c r="AQ993" s="302"/>
      <c r="AR993" s="302"/>
      <c r="AS993" s="302"/>
      <c r="AT993" s="302"/>
      <c r="AU993" s="302"/>
      <c r="AV993" s="302"/>
      <c r="AW993" s="302"/>
      <c r="AX993" s="302"/>
      <c r="AY993" s="302"/>
      <c r="AZ993" s="302"/>
      <c r="BA993" s="302"/>
    </row>
    <row r="994">
      <c r="A994" s="328"/>
      <c r="B994" s="328"/>
      <c r="C994" s="328"/>
      <c r="D994" s="51" t="b">
        <v>1</v>
      </c>
      <c r="E994" s="308"/>
      <c r="F994" s="308" t="str">
        <f>IFERROR(__xludf.DUMMYFUNCTION("""COMPUTED_VALUE"""),"???")</f>
        <v>???</v>
      </c>
      <c r="G994" s="308" t="str">
        <f>IFERROR(__xludf.DUMMYFUNCTION("""COMPUTED_VALUE"""),"???")</f>
        <v>???</v>
      </c>
      <c r="H994" s="308"/>
      <c r="I994" s="317"/>
      <c r="J994" s="317"/>
      <c r="K994" s="317"/>
      <c r="L994" s="308"/>
      <c r="M994" s="308"/>
      <c r="N994" s="308"/>
      <c r="O994" s="308"/>
      <c r="P994" s="308"/>
      <c r="Q994" s="302"/>
      <c r="R994" s="302"/>
      <c r="S994" s="302"/>
      <c r="T994" s="302"/>
      <c r="U994" s="302"/>
      <c r="V994" s="302"/>
      <c r="W994" s="302"/>
      <c r="X994" s="302"/>
      <c r="Y994" s="302"/>
      <c r="Z994" s="302"/>
      <c r="AA994" s="302"/>
      <c r="AB994" s="302"/>
      <c r="AC994" s="302"/>
      <c r="AD994" s="302"/>
      <c r="AE994" s="302"/>
      <c r="AF994" s="302"/>
      <c r="AG994" s="302"/>
      <c r="AH994" s="302"/>
      <c r="AI994" s="329"/>
      <c r="AJ994" s="302"/>
      <c r="AK994" s="302"/>
      <c r="AL994" s="302"/>
      <c r="AM994" s="302"/>
      <c r="AN994" s="302"/>
      <c r="AO994" s="302"/>
      <c r="AP994" s="302"/>
      <c r="AQ994" s="302"/>
      <c r="AR994" s="302"/>
      <c r="AS994" s="302"/>
      <c r="AT994" s="302"/>
      <c r="AU994" s="302"/>
      <c r="AV994" s="302"/>
      <c r="AW994" s="302"/>
      <c r="AX994" s="302"/>
      <c r="AY994" s="302"/>
      <c r="AZ994" s="302"/>
      <c r="BA994" s="302"/>
    </row>
    <row r="995">
      <c r="A995" s="328"/>
      <c r="B995" s="328"/>
      <c r="C995" s="328"/>
      <c r="D995" s="51" t="b">
        <v>1</v>
      </c>
      <c r="E995" s="308"/>
      <c r="F995" s="308" t="str">
        <f>IFERROR(__xludf.DUMMYFUNCTION("""COMPUTED_VALUE"""),"permit")</f>
        <v>permit</v>
      </c>
      <c r="G995" s="308" t="str">
        <f>IFERROR(__xludf.DUMMYFUNCTION("""COMPUTED_VALUE"""),"NewUse")</f>
        <v>NewUse</v>
      </c>
      <c r="H995" s="308"/>
      <c r="I995" s="317"/>
      <c r="J995" s="317"/>
      <c r="K995" s="317"/>
      <c r="L995" s="308"/>
      <c r="M995" s="308"/>
      <c r="N995" s="308"/>
      <c r="O995" s="308"/>
      <c r="P995" s="308"/>
      <c r="Q995" s="302"/>
      <c r="R995" s="302"/>
      <c r="S995" s="302"/>
      <c r="T995" s="302"/>
      <c r="U995" s="302"/>
      <c r="V995" s="302"/>
      <c r="W995" s="302"/>
      <c r="X995" s="302"/>
      <c r="Y995" s="302"/>
      <c r="Z995" s="302"/>
      <c r="AA995" s="302"/>
      <c r="AB995" s="302"/>
      <c r="AC995" s="302"/>
      <c r="AD995" s="302"/>
      <c r="AE995" s="302"/>
      <c r="AF995" s="302"/>
      <c r="AG995" s="302"/>
      <c r="AH995" s="302"/>
      <c r="AI995" s="329"/>
      <c r="AJ995" s="302"/>
      <c r="AK995" s="302"/>
      <c r="AL995" s="302"/>
      <c r="AM995" s="302"/>
      <c r="AN995" s="302"/>
      <c r="AO995" s="302"/>
      <c r="AP995" s="302"/>
      <c r="AQ995" s="302"/>
      <c r="AR995" s="302"/>
      <c r="AS995" s="302"/>
      <c r="AT995" s="302"/>
      <c r="AU995" s="302"/>
      <c r="AV995" s="302"/>
      <c r="AW995" s="302"/>
      <c r="AX995" s="302"/>
      <c r="AY995" s="302"/>
      <c r="AZ995" s="302"/>
      <c r="BA995" s="302"/>
    </row>
    <row r="996">
      <c r="A996" s="328"/>
      <c r="B996" s="328"/>
      <c r="C996" s="328"/>
      <c r="D996" s="51" t="b">
        <v>1</v>
      </c>
      <c r="E996" s="308"/>
      <c r="F996" s="308" t="str">
        <f>IFERROR(__xludf.DUMMYFUNCTION("""COMPUTED_VALUE"""),"")</f>
        <v/>
      </c>
      <c r="G996" s="308" t="str">
        <f>IFERROR(__xludf.DUMMYFUNCTION("""COMPUTED_VALUE"""),"")</f>
        <v/>
      </c>
      <c r="H996" s="308"/>
      <c r="I996" s="317"/>
      <c r="J996" s="317"/>
      <c r="K996" s="317"/>
      <c r="L996" s="308"/>
      <c r="M996" s="308"/>
      <c r="N996" s="308"/>
      <c r="O996" s="308"/>
      <c r="P996" s="308"/>
      <c r="Q996" s="302"/>
      <c r="R996" s="302"/>
      <c r="S996" s="302"/>
      <c r="T996" s="302"/>
      <c r="U996" s="302"/>
      <c r="V996" s="302"/>
      <c r="W996" s="302"/>
      <c r="X996" s="302"/>
      <c r="Y996" s="302"/>
      <c r="Z996" s="302"/>
      <c r="AA996" s="302"/>
      <c r="AB996" s="302"/>
      <c r="AC996" s="302"/>
      <c r="AD996" s="302"/>
      <c r="AE996" s="302"/>
      <c r="AF996" s="302"/>
      <c r="AG996" s="302"/>
      <c r="AH996" s="302"/>
      <c r="AI996" s="329"/>
      <c r="AJ996" s="302"/>
      <c r="AK996" s="302"/>
      <c r="AL996" s="302"/>
      <c r="AM996" s="302"/>
      <c r="AN996" s="302"/>
      <c r="AO996" s="302"/>
      <c r="AP996" s="302"/>
      <c r="AQ996" s="302"/>
      <c r="AR996" s="302"/>
      <c r="AS996" s="302"/>
      <c r="AT996" s="302"/>
      <c r="AU996" s="302"/>
      <c r="AV996" s="302"/>
      <c r="AW996" s="302"/>
      <c r="AX996" s="302"/>
      <c r="AY996" s="302"/>
      <c r="AZ996" s="302"/>
      <c r="BA996" s="302"/>
    </row>
    <row r="997">
      <c r="A997" s="328"/>
      <c r="B997" s="328"/>
      <c r="C997" s="328"/>
      <c r="D997" s="51" t="b">
        <v>1</v>
      </c>
      <c r="E997" s="308"/>
      <c r="F997" s="308" t="str">
        <f>IFERROR(__xludf.DUMMYFUNCTION("""COMPUTED_VALUE"""),"")</f>
        <v/>
      </c>
      <c r="G997" s="308" t="str">
        <f>IFERROR(__xludf.DUMMYFUNCTION("""COMPUTED_VALUE"""),"")</f>
        <v/>
      </c>
      <c r="H997" s="308"/>
      <c r="I997" s="317"/>
      <c r="J997" s="317"/>
      <c r="K997" s="317"/>
      <c r="L997" s="308"/>
      <c r="M997" s="308"/>
      <c r="N997" s="308"/>
      <c r="O997" s="308"/>
      <c r="P997" s="308"/>
      <c r="Q997" s="302"/>
      <c r="R997" s="302"/>
      <c r="S997" s="302"/>
      <c r="T997" s="302"/>
      <c r="U997" s="302"/>
      <c r="V997" s="302"/>
      <c r="W997" s="302"/>
      <c r="X997" s="302"/>
      <c r="Y997" s="302"/>
      <c r="Z997" s="302"/>
      <c r="AA997" s="302"/>
      <c r="AB997" s="302"/>
      <c r="AC997" s="302"/>
      <c r="AD997" s="302"/>
      <c r="AE997" s="302"/>
      <c r="AF997" s="302"/>
      <c r="AG997" s="302"/>
      <c r="AH997" s="302"/>
      <c r="AI997" s="329"/>
      <c r="AJ997" s="302"/>
      <c r="AK997" s="302"/>
      <c r="AL997" s="302"/>
      <c r="AM997" s="302"/>
      <c r="AN997" s="302"/>
      <c r="AO997" s="302"/>
      <c r="AP997" s="302"/>
      <c r="AQ997" s="302"/>
      <c r="AR997" s="302"/>
      <c r="AS997" s="302"/>
      <c r="AT997" s="302"/>
      <c r="AU997" s="302"/>
      <c r="AV997" s="302"/>
      <c r="AW997" s="302"/>
      <c r="AX997" s="302"/>
      <c r="AY997" s="302"/>
      <c r="AZ997" s="302"/>
      <c r="BA997" s="302"/>
    </row>
    <row r="998">
      <c r="A998" s="328"/>
      <c r="B998" s="328"/>
      <c r="C998" s="328"/>
      <c r="D998" s="51" t="b">
        <v>1</v>
      </c>
      <c r="E998" s="308"/>
      <c r="F998" s="308" t="str">
        <f>IFERROR(__xludf.DUMMYFUNCTION("""COMPUTED_VALUE"""),"")</f>
        <v/>
      </c>
      <c r="G998" s="308" t="str">
        <f>IFERROR(__xludf.DUMMYFUNCTION("""COMPUTED_VALUE"""),"")</f>
        <v/>
      </c>
      <c r="H998" s="308"/>
      <c r="I998" s="317"/>
      <c r="J998" s="317"/>
      <c r="K998" s="317"/>
      <c r="L998" s="308"/>
      <c r="M998" s="308"/>
      <c r="N998" s="308"/>
      <c r="O998" s="308"/>
      <c r="P998" s="308"/>
      <c r="Q998" s="302"/>
      <c r="R998" s="302"/>
      <c r="S998" s="302"/>
      <c r="T998" s="302"/>
      <c r="U998" s="302"/>
      <c r="V998" s="302"/>
      <c r="W998" s="302"/>
      <c r="X998" s="302"/>
      <c r="Y998" s="302"/>
      <c r="Z998" s="302"/>
      <c r="AA998" s="302"/>
      <c r="AB998" s="302"/>
      <c r="AC998" s="302"/>
      <c r="AD998" s="302"/>
      <c r="AE998" s="302"/>
      <c r="AF998" s="302"/>
      <c r="AG998" s="302"/>
      <c r="AH998" s="302"/>
      <c r="AI998" s="329"/>
      <c r="AJ998" s="302"/>
      <c r="AK998" s="302"/>
      <c r="AL998" s="302"/>
      <c r="AM998" s="302"/>
      <c r="AN998" s="302"/>
      <c r="AO998" s="302"/>
      <c r="AP998" s="302"/>
      <c r="AQ998" s="302"/>
      <c r="AR998" s="302"/>
      <c r="AS998" s="302"/>
      <c r="AT998" s="302"/>
      <c r="AU998" s="302"/>
      <c r="AV998" s="302"/>
      <c r="AW998" s="302"/>
      <c r="AX998" s="302"/>
      <c r="AY998" s="302"/>
      <c r="AZ998" s="302"/>
      <c r="BA998" s="302"/>
    </row>
    <row r="999">
      <c r="A999" s="328"/>
      <c r="B999" s="328"/>
      <c r="C999" s="328"/>
      <c r="D999" s="51" t="b">
        <v>1</v>
      </c>
      <c r="E999" s="308"/>
      <c r="F999" s="308" t="str">
        <f>IFERROR(__xludf.DUMMYFUNCTION("""COMPUTED_VALUE"""),"permit")</f>
        <v>permit</v>
      </c>
      <c r="G999" s="308" t="str">
        <f>IFERROR(__xludf.DUMMYFUNCTION("""COMPUTED_VALUE"""),"OldUse")</f>
        <v>OldUse</v>
      </c>
      <c r="H999" s="308"/>
      <c r="I999" s="317"/>
      <c r="J999" s="317"/>
      <c r="K999" s="317"/>
      <c r="L999" s="308"/>
      <c r="M999" s="308"/>
      <c r="N999" s="308"/>
      <c r="O999" s="308"/>
      <c r="P999" s="308"/>
      <c r="Q999" s="302"/>
      <c r="R999" s="302"/>
      <c r="S999" s="302"/>
      <c r="T999" s="302"/>
      <c r="U999" s="302"/>
      <c r="V999" s="302"/>
      <c r="W999" s="302"/>
      <c r="X999" s="302"/>
      <c r="Y999" s="302"/>
      <c r="Z999" s="302"/>
      <c r="AA999" s="302"/>
      <c r="AB999" s="302"/>
      <c r="AC999" s="302"/>
      <c r="AD999" s="302"/>
      <c r="AE999" s="302"/>
      <c r="AF999" s="302"/>
      <c r="AG999" s="302"/>
      <c r="AH999" s="302"/>
      <c r="AI999" s="329"/>
      <c r="AJ999" s="302"/>
      <c r="AK999" s="302"/>
      <c r="AL999" s="302"/>
      <c r="AM999" s="302"/>
      <c r="AN999" s="302"/>
      <c r="AO999" s="302"/>
      <c r="AP999" s="302"/>
      <c r="AQ999" s="302"/>
      <c r="AR999" s="302"/>
      <c r="AS999" s="302"/>
      <c r="AT999" s="302"/>
      <c r="AU999" s="302"/>
      <c r="AV999" s="302"/>
      <c r="AW999" s="302"/>
      <c r="AX999" s="302"/>
      <c r="AY999" s="302"/>
      <c r="AZ999" s="302"/>
      <c r="BA999" s="302"/>
    </row>
    <row r="1000">
      <c r="A1000" s="328"/>
      <c r="B1000" s="328"/>
      <c r="C1000" s="328"/>
      <c r="D1000" s="51" t="b">
        <v>1</v>
      </c>
      <c r="E1000" s="308"/>
      <c r="F1000" s="308" t="str">
        <f>IFERROR(__xludf.DUMMYFUNCTION("""COMPUTED_VALUE"""),"")</f>
        <v/>
      </c>
      <c r="G1000" s="308" t="str">
        <f>IFERROR(__xludf.DUMMYFUNCTION("""COMPUTED_VALUE"""),"")</f>
        <v/>
      </c>
      <c r="H1000" s="308"/>
      <c r="I1000" s="317"/>
      <c r="J1000" s="317"/>
      <c r="K1000" s="317"/>
      <c r="L1000" s="308"/>
      <c r="M1000" s="308"/>
      <c r="N1000" s="308"/>
      <c r="O1000" s="308"/>
      <c r="P1000" s="308"/>
      <c r="Q1000" s="302"/>
      <c r="R1000" s="302"/>
      <c r="S1000" s="302"/>
      <c r="T1000" s="302"/>
      <c r="U1000" s="302"/>
      <c r="V1000" s="302"/>
      <c r="W1000" s="302"/>
      <c r="X1000" s="302"/>
      <c r="Y1000" s="302"/>
      <c r="Z1000" s="302"/>
      <c r="AA1000" s="302"/>
      <c r="AB1000" s="302"/>
      <c r="AC1000" s="302"/>
      <c r="AD1000" s="302"/>
      <c r="AE1000" s="302"/>
      <c r="AF1000" s="302"/>
      <c r="AG1000" s="302"/>
      <c r="AH1000" s="302"/>
      <c r="AI1000" s="329"/>
      <c r="AJ1000" s="302"/>
      <c r="AK1000" s="302"/>
      <c r="AL1000" s="302"/>
      <c r="AM1000" s="302"/>
      <c r="AN1000" s="302"/>
      <c r="AO1000" s="302"/>
      <c r="AP1000" s="302"/>
      <c r="AQ1000" s="302"/>
      <c r="AR1000" s="302"/>
      <c r="AS1000" s="302"/>
      <c r="AT1000" s="302"/>
      <c r="AU1000" s="302"/>
      <c r="AV1000" s="302"/>
      <c r="AW1000" s="302"/>
      <c r="AX1000" s="302"/>
      <c r="AY1000" s="302"/>
      <c r="AZ1000" s="302"/>
      <c r="BA1000" s="302"/>
    </row>
    <row r="1001">
      <c r="A1001" s="328"/>
      <c r="B1001" s="328"/>
      <c r="C1001" s="328"/>
      <c r="D1001" s="51" t="b">
        <v>1</v>
      </c>
      <c r="E1001" s="308"/>
      <c r="F1001" s="308" t="str">
        <f>IFERROR(__xludf.DUMMYFUNCTION("""COMPUTED_VALUE"""),"")</f>
        <v/>
      </c>
      <c r="G1001" s="308" t="str">
        <f>IFERROR(__xludf.DUMMYFUNCTION("""COMPUTED_VALUE"""),"")</f>
        <v/>
      </c>
      <c r="H1001" s="308"/>
      <c r="I1001" s="317"/>
      <c r="J1001" s="317"/>
      <c r="K1001" s="317"/>
      <c r="L1001" s="308"/>
      <c r="M1001" s="308"/>
      <c r="N1001" s="308"/>
      <c r="O1001" s="308"/>
      <c r="P1001" s="308"/>
      <c r="Q1001" s="302"/>
      <c r="R1001" s="302"/>
      <c r="S1001" s="302"/>
      <c r="T1001" s="302"/>
      <c r="U1001" s="302"/>
      <c r="V1001" s="302"/>
      <c r="W1001" s="302"/>
      <c r="X1001" s="302"/>
      <c r="Y1001" s="302"/>
      <c r="Z1001" s="302"/>
      <c r="AA1001" s="302"/>
      <c r="AB1001" s="302"/>
      <c r="AC1001" s="302"/>
      <c r="AD1001" s="302"/>
      <c r="AE1001" s="302"/>
      <c r="AF1001" s="302"/>
      <c r="AG1001" s="302"/>
      <c r="AH1001" s="302"/>
      <c r="AI1001" s="329"/>
      <c r="AJ1001" s="302"/>
      <c r="AK1001" s="302"/>
      <c r="AL1001" s="302"/>
      <c r="AM1001" s="302"/>
      <c r="AN1001" s="302"/>
      <c r="AO1001" s="302"/>
      <c r="AP1001" s="302"/>
      <c r="AQ1001" s="302"/>
      <c r="AR1001" s="302"/>
      <c r="AS1001" s="302"/>
      <c r="AT1001" s="302"/>
      <c r="AU1001" s="302"/>
      <c r="AV1001" s="302"/>
      <c r="AW1001" s="302"/>
      <c r="AX1001" s="302"/>
      <c r="AY1001" s="302"/>
      <c r="AZ1001" s="302"/>
      <c r="BA1001" s="302"/>
    </row>
    <row r="1002">
      <c r="A1002" s="328"/>
      <c r="B1002" s="328"/>
      <c r="C1002" s="328"/>
      <c r="D1002" s="51" t="b">
        <v>1</v>
      </c>
      <c r="E1002" s="308"/>
      <c r="F1002" s="308" t="str">
        <f>IFERROR(__xludf.DUMMYFUNCTION("""COMPUTED_VALUE"""),"")</f>
        <v/>
      </c>
      <c r="G1002" s="308" t="str">
        <f>IFERROR(__xludf.DUMMYFUNCTION("""COMPUTED_VALUE"""),"")</f>
        <v/>
      </c>
      <c r="H1002" s="308"/>
      <c r="I1002" s="317"/>
      <c r="J1002" s="317"/>
      <c r="K1002" s="317"/>
      <c r="L1002" s="308"/>
      <c r="M1002" s="308"/>
      <c r="N1002" s="308"/>
      <c r="O1002" s="308"/>
      <c r="P1002" s="308"/>
      <c r="Q1002" s="302"/>
      <c r="R1002" s="302"/>
      <c r="S1002" s="302"/>
      <c r="T1002" s="302"/>
      <c r="U1002" s="302"/>
      <c r="V1002" s="302"/>
      <c r="W1002" s="302"/>
      <c r="X1002" s="302"/>
      <c r="Y1002" s="302"/>
      <c r="Z1002" s="302"/>
      <c r="AA1002" s="302"/>
      <c r="AB1002" s="302"/>
      <c r="AC1002" s="302"/>
      <c r="AD1002" s="302"/>
      <c r="AE1002" s="302"/>
      <c r="AF1002" s="302"/>
      <c r="AG1002" s="302"/>
      <c r="AH1002" s="302"/>
      <c r="AI1002" s="329"/>
      <c r="AJ1002" s="302"/>
      <c r="AK1002" s="302"/>
      <c r="AL1002" s="302"/>
      <c r="AM1002" s="302"/>
      <c r="AN1002" s="302"/>
      <c r="AO1002" s="302"/>
      <c r="AP1002" s="302"/>
      <c r="AQ1002" s="302"/>
      <c r="AR1002" s="302"/>
      <c r="AS1002" s="302"/>
      <c r="AT1002" s="302"/>
      <c r="AU1002" s="302"/>
      <c r="AV1002" s="302"/>
      <c r="AW1002" s="302"/>
      <c r="AX1002" s="302"/>
      <c r="AY1002" s="302"/>
      <c r="AZ1002" s="302"/>
      <c r="BA1002" s="302"/>
    </row>
    <row r="1003">
      <c r="A1003" s="328"/>
      <c r="B1003" s="328"/>
      <c r="C1003" s="328"/>
      <c r="D1003" s="51" t="b">
        <v>1</v>
      </c>
      <c r="E1003" s="308"/>
      <c r="F1003" s="308" t="str">
        <f>IFERROR(__xludf.DUMMYFUNCTION("""COMPUTED_VALUE"""),"permit")</f>
        <v>permit</v>
      </c>
      <c r="G1003" s="308" t="str">
        <f>IFERROR(__xludf.DUMMYFUNCTION("""COMPUTED_VALUE"""),"Owner_id")</f>
        <v>Owner_id</v>
      </c>
      <c r="H1003" s="308"/>
      <c r="I1003" s="317"/>
      <c r="J1003" s="317"/>
      <c r="K1003" s="317"/>
      <c r="L1003" s="308"/>
      <c r="M1003" s="308"/>
      <c r="N1003" s="308"/>
      <c r="O1003" s="308"/>
      <c r="P1003" s="308"/>
      <c r="Q1003" s="302"/>
      <c r="R1003" s="302"/>
      <c r="S1003" s="302"/>
      <c r="T1003" s="302"/>
      <c r="U1003" s="302"/>
      <c r="V1003" s="302"/>
      <c r="W1003" s="302"/>
      <c r="X1003" s="302"/>
      <c r="Y1003" s="302"/>
      <c r="Z1003" s="302"/>
      <c r="AA1003" s="302"/>
      <c r="AB1003" s="302"/>
      <c r="AC1003" s="302"/>
      <c r="AD1003" s="302"/>
      <c r="AE1003" s="302"/>
      <c r="AF1003" s="302"/>
      <c r="AG1003" s="302"/>
      <c r="AH1003" s="302"/>
      <c r="AI1003" s="329"/>
      <c r="AJ1003" s="302"/>
      <c r="AK1003" s="302"/>
      <c r="AL1003" s="302"/>
      <c r="AM1003" s="302"/>
      <c r="AN1003" s="302"/>
      <c r="AO1003" s="302"/>
      <c r="AP1003" s="302"/>
      <c r="AQ1003" s="302"/>
      <c r="AR1003" s="302"/>
      <c r="AS1003" s="302"/>
      <c r="AT1003" s="302"/>
      <c r="AU1003" s="302"/>
      <c r="AV1003" s="302"/>
      <c r="AW1003" s="302"/>
      <c r="AX1003" s="302"/>
      <c r="AY1003" s="302"/>
      <c r="AZ1003" s="302"/>
      <c r="BA1003" s="302"/>
    </row>
    <row r="1004">
      <c r="A1004" s="328"/>
      <c r="B1004" s="328"/>
      <c r="C1004" s="328"/>
      <c r="D1004" s="51" t="b">
        <v>1</v>
      </c>
      <c r="E1004" s="308"/>
      <c r="F1004" s="308" t="str">
        <f>IFERROR(__xludf.DUMMYFUNCTION("""COMPUTED_VALUE"""),"permit")</f>
        <v>permit</v>
      </c>
      <c r="G1004" s="308" t="str">
        <f>IFERROR(__xludf.DUMMYFUNCTION("""COMPUTED_VALUE"""),"Owner_id")</f>
        <v>Owner_id</v>
      </c>
      <c r="H1004" s="308"/>
      <c r="I1004" s="317"/>
      <c r="J1004" s="317"/>
      <c r="K1004" s="317"/>
      <c r="L1004" s="308"/>
      <c r="M1004" s="308"/>
      <c r="N1004" s="308"/>
      <c r="O1004" s="308"/>
      <c r="P1004" s="308"/>
      <c r="Q1004" s="302"/>
      <c r="R1004" s="302"/>
      <c r="S1004" s="302"/>
      <c r="T1004" s="302"/>
      <c r="U1004" s="302"/>
      <c r="V1004" s="302"/>
      <c r="W1004" s="302"/>
      <c r="X1004" s="302"/>
      <c r="Y1004" s="302"/>
      <c r="Z1004" s="302"/>
      <c r="AA1004" s="302"/>
      <c r="AB1004" s="302"/>
      <c r="AC1004" s="302"/>
      <c r="AD1004" s="302"/>
      <c r="AE1004" s="302"/>
      <c r="AF1004" s="302"/>
      <c r="AG1004" s="302"/>
      <c r="AH1004" s="302"/>
      <c r="AI1004" s="329"/>
      <c r="AJ1004" s="302"/>
      <c r="AK1004" s="302"/>
      <c r="AL1004" s="302"/>
      <c r="AM1004" s="302"/>
      <c r="AN1004" s="302"/>
      <c r="AO1004" s="302"/>
      <c r="AP1004" s="302"/>
      <c r="AQ1004" s="302"/>
      <c r="AR1004" s="302"/>
      <c r="AS1004" s="302"/>
      <c r="AT1004" s="302"/>
      <c r="AU1004" s="302"/>
      <c r="AV1004" s="302"/>
      <c r="AW1004" s="302"/>
      <c r="AX1004" s="302"/>
      <c r="AY1004" s="302"/>
      <c r="AZ1004" s="302"/>
      <c r="BA1004" s="302"/>
    </row>
    <row r="1005">
      <c r="A1005" s="328"/>
      <c r="B1005" s="328"/>
      <c r="C1005" s="328"/>
      <c r="D1005" s="51" t="b">
        <v>1</v>
      </c>
      <c r="E1005" s="308"/>
      <c r="F1005" s="308" t="str">
        <f>IFERROR(__xludf.DUMMYFUNCTION("""COMPUTED_VALUE"""),"permit")</f>
        <v>permit</v>
      </c>
      <c r="G1005" s="308" t="str">
        <f>IFERROR(__xludf.DUMMYFUNCTION("""COMPUTED_VALUE"""),"Owner_id")</f>
        <v>Owner_id</v>
      </c>
      <c r="H1005" s="308"/>
      <c r="I1005" s="317"/>
      <c r="J1005" s="317"/>
      <c r="K1005" s="317"/>
      <c r="L1005" s="308"/>
      <c r="M1005" s="308"/>
      <c r="N1005" s="308"/>
      <c r="O1005" s="308"/>
      <c r="P1005" s="308"/>
      <c r="Q1005" s="302"/>
      <c r="R1005" s="302"/>
      <c r="S1005" s="302"/>
      <c r="T1005" s="302"/>
      <c r="U1005" s="302"/>
      <c r="V1005" s="302"/>
      <c r="W1005" s="302"/>
      <c r="X1005" s="302"/>
      <c r="Y1005" s="302"/>
      <c r="Z1005" s="302"/>
      <c r="AA1005" s="302"/>
      <c r="AB1005" s="302"/>
      <c r="AC1005" s="302"/>
      <c r="AD1005" s="302"/>
      <c r="AE1005" s="302"/>
      <c r="AF1005" s="302"/>
      <c r="AG1005" s="302"/>
      <c r="AH1005" s="302"/>
      <c r="AI1005" s="329"/>
      <c r="AJ1005" s="302"/>
      <c r="AK1005" s="302"/>
      <c r="AL1005" s="302"/>
      <c r="AM1005" s="302"/>
      <c r="AN1005" s="302"/>
      <c r="AO1005" s="302"/>
      <c r="AP1005" s="302"/>
      <c r="AQ1005" s="302"/>
      <c r="AR1005" s="302"/>
      <c r="AS1005" s="302"/>
      <c r="AT1005" s="302"/>
      <c r="AU1005" s="302"/>
      <c r="AV1005" s="302"/>
      <c r="AW1005" s="302"/>
      <c r="AX1005" s="302"/>
      <c r="AY1005" s="302"/>
      <c r="AZ1005" s="302"/>
      <c r="BA1005" s="302"/>
    </row>
    <row r="1006">
      <c r="A1006" s="328"/>
      <c r="B1006" s="328"/>
      <c r="C1006" s="328"/>
      <c r="D1006" s="51" t="b">
        <v>1</v>
      </c>
      <c r="E1006" s="308"/>
      <c r="F1006" s="308" t="str">
        <f>IFERROR(__xludf.DUMMYFUNCTION("""COMPUTED_VALUE"""),"permit")</f>
        <v>permit</v>
      </c>
      <c r="G1006" s="308" t="str">
        <f>IFERROR(__xludf.DUMMYFUNCTION("""COMPUTED_VALUE"""),"Owner_id")</f>
        <v>Owner_id</v>
      </c>
      <c r="H1006" s="308"/>
      <c r="I1006" s="317"/>
      <c r="J1006" s="317"/>
      <c r="K1006" s="317"/>
      <c r="L1006" s="308"/>
      <c r="M1006" s="308"/>
      <c r="N1006" s="308"/>
      <c r="O1006" s="308"/>
      <c r="P1006" s="308"/>
      <c r="Q1006" s="302"/>
      <c r="R1006" s="302"/>
      <c r="S1006" s="302"/>
      <c r="T1006" s="302"/>
      <c r="U1006" s="302"/>
      <c r="V1006" s="302"/>
      <c r="W1006" s="302"/>
      <c r="X1006" s="302"/>
      <c r="Y1006" s="302"/>
      <c r="Z1006" s="302"/>
      <c r="AA1006" s="302"/>
      <c r="AB1006" s="302"/>
      <c r="AC1006" s="302"/>
      <c r="AD1006" s="302"/>
      <c r="AE1006" s="302"/>
      <c r="AF1006" s="302"/>
      <c r="AG1006" s="302"/>
      <c r="AH1006" s="302"/>
      <c r="AI1006" s="329"/>
      <c r="AJ1006" s="302"/>
      <c r="AK1006" s="302"/>
      <c r="AL1006" s="302"/>
      <c r="AM1006" s="302"/>
      <c r="AN1006" s="302"/>
      <c r="AO1006" s="302"/>
      <c r="AP1006" s="302"/>
      <c r="AQ1006" s="302"/>
      <c r="AR1006" s="302"/>
      <c r="AS1006" s="302"/>
      <c r="AT1006" s="302"/>
      <c r="AU1006" s="302"/>
      <c r="AV1006" s="302"/>
      <c r="AW1006" s="302"/>
      <c r="AX1006" s="302"/>
      <c r="AY1006" s="302"/>
      <c r="AZ1006" s="302"/>
      <c r="BA1006" s="302"/>
    </row>
    <row r="1007">
      <c r="A1007" s="328"/>
      <c r="B1007" s="328"/>
      <c r="C1007" s="328"/>
      <c r="D1007" s="51" t="b">
        <v>1</v>
      </c>
      <c r="E1007" s="308"/>
      <c r="F1007" s="308" t="str">
        <f>IFERROR(__xludf.DUMMYFUNCTION("""COMPUTED_VALUE"""),"permit")</f>
        <v>permit</v>
      </c>
      <c r="G1007" s="308" t="str">
        <f>IFERROR(__xludf.DUMMYFUNCTION("""COMPUTED_VALUE"""),"Owner_id")</f>
        <v>Owner_id</v>
      </c>
      <c r="H1007" s="308"/>
      <c r="I1007" s="317"/>
      <c r="J1007" s="317"/>
      <c r="K1007" s="317"/>
      <c r="L1007" s="308"/>
      <c r="M1007" s="308"/>
      <c r="N1007" s="308"/>
      <c r="O1007" s="308"/>
      <c r="P1007" s="308"/>
      <c r="Q1007" s="302"/>
      <c r="R1007" s="302"/>
      <c r="S1007" s="302"/>
      <c r="T1007" s="302"/>
      <c r="U1007" s="302"/>
      <c r="V1007" s="302"/>
      <c r="W1007" s="302"/>
      <c r="X1007" s="302"/>
      <c r="Y1007" s="302"/>
      <c r="Z1007" s="302"/>
      <c r="AA1007" s="302"/>
      <c r="AB1007" s="302"/>
      <c r="AC1007" s="302"/>
      <c r="AD1007" s="302"/>
      <c r="AE1007" s="302"/>
      <c r="AF1007" s="302"/>
      <c r="AG1007" s="302"/>
      <c r="AH1007" s="302"/>
      <c r="AI1007" s="329"/>
      <c r="AJ1007" s="302"/>
      <c r="AK1007" s="302"/>
      <c r="AL1007" s="302"/>
      <c r="AM1007" s="302"/>
      <c r="AN1007" s="302"/>
      <c r="AO1007" s="302"/>
      <c r="AP1007" s="302"/>
      <c r="AQ1007" s="302"/>
      <c r="AR1007" s="302"/>
      <c r="AS1007" s="302"/>
      <c r="AT1007" s="302"/>
      <c r="AU1007" s="302"/>
      <c r="AV1007" s="302"/>
      <c r="AW1007" s="302"/>
      <c r="AX1007" s="302"/>
      <c r="AY1007" s="302"/>
      <c r="AZ1007" s="302"/>
      <c r="BA1007" s="302"/>
    </row>
    <row r="1008">
      <c r="A1008" s="328"/>
      <c r="B1008" s="328"/>
      <c r="C1008" s="328"/>
      <c r="D1008" s="51" t="b">
        <v>1</v>
      </c>
      <c r="E1008" s="308"/>
      <c r="F1008" s="308" t="str">
        <f>IFERROR(__xludf.DUMMYFUNCTION("""COMPUTED_VALUE"""),"permit")</f>
        <v>permit</v>
      </c>
      <c r="G1008" s="308" t="str">
        <f>IFERROR(__xludf.DUMMYFUNCTION("""COMPUTED_VALUE"""),"Owner_id")</f>
        <v>Owner_id</v>
      </c>
      <c r="H1008" s="308"/>
      <c r="I1008" s="317"/>
      <c r="J1008" s="317"/>
      <c r="K1008" s="317"/>
      <c r="L1008" s="308"/>
      <c r="M1008" s="308"/>
      <c r="N1008" s="308"/>
      <c r="O1008" s="308"/>
      <c r="P1008" s="308"/>
      <c r="Q1008" s="302"/>
      <c r="R1008" s="302"/>
      <c r="S1008" s="302"/>
      <c r="T1008" s="302"/>
      <c r="U1008" s="302"/>
      <c r="V1008" s="302"/>
      <c r="W1008" s="302"/>
      <c r="X1008" s="302"/>
      <c r="Y1008" s="302"/>
      <c r="Z1008" s="302"/>
      <c r="AA1008" s="302"/>
      <c r="AB1008" s="302"/>
      <c r="AC1008" s="302"/>
      <c r="AD1008" s="302"/>
      <c r="AE1008" s="302"/>
      <c r="AF1008" s="302"/>
      <c r="AG1008" s="302"/>
      <c r="AH1008" s="302"/>
      <c r="AI1008" s="329"/>
      <c r="AJ1008" s="302"/>
      <c r="AK1008" s="302"/>
      <c r="AL1008" s="302"/>
      <c r="AM1008" s="302"/>
      <c r="AN1008" s="302"/>
      <c r="AO1008" s="302"/>
      <c r="AP1008" s="302"/>
      <c r="AQ1008" s="302"/>
      <c r="AR1008" s="302"/>
      <c r="AS1008" s="302"/>
      <c r="AT1008" s="302"/>
      <c r="AU1008" s="302"/>
      <c r="AV1008" s="302"/>
      <c r="AW1008" s="302"/>
      <c r="AX1008" s="302"/>
      <c r="AY1008" s="302"/>
      <c r="AZ1008" s="302"/>
      <c r="BA1008" s="302"/>
    </row>
    <row r="1009">
      <c r="A1009" s="328"/>
      <c r="B1009" s="328"/>
      <c r="C1009" s="328"/>
      <c r="D1009" s="51" t="b">
        <v>1</v>
      </c>
      <c r="E1009" s="308"/>
      <c r="F1009" s="308" t="str">
        <f>IFERROR(__xludf.DUMMYFUNCTION("""COMPUTED_VALUE"""),"???")</f>
        <v>???</v>
      </c>
      <c r="G1009" s="308" t="str">
        <f>IFERROR(__xludf.DUMMYFUNCTION("""COMPUTED_VALUE"""),"???")</f>
        <v>???</v>
      </c>
      <c r="H1009" s="308"/>
      <c r="I1009" s="317"/>
      <c r="J1009" s="317"/>
      <c r="K1009" s="317"/>
      <c r="L1009" s="308"/>
      <c r="M1009" s="308"/>
      <c r="N1009" s="308"/>
      <c r="O1009" s="308"/>
      <c r="P1009" s="308"/>
      <c r="Q1009" s="302"/>
      <c r="R1009" s="302"/>
      <c r="S1009" s="302"/>
      <c r="T1009" s="302"/>
      <c r="U1009" s="302"/>
      <c r="V1009" s="302"/>
      <c r="W1009" s="302"/>
      <c r="X1009" s="302"/>
      <c r="Y1009" s="302"/>
      <c r="Z1009" s="302"/>
      <c r="AA1009" s="302"/>
      <c r="AB1009" s="302"/>
      <c r="AC1009" s="302"/>
      <c r="AD1009" s="302"/>
      <c r="AE1009" s="302"/>
      <c r="AF1009" s="302"/>
      <c r="AG1009" s="302"/>
      <c r="AH1009" s="302"/>
      <c r="AI1009" s="329"/>
      <c r="AJ1009" s="302"/>
      <c r="AK1009" s="302"/>
      <c r="AL1009" s="302"/>
      <c r="AM1009" s="302"/>
      <c r="AN1009" s="302"/>
      <c r="AO1009" s="302"/>
      <c r="AP1009" s="302"/>
      <c r="AQ1009" s="302"/>
      <c r="AR1009" s="302"/>
      <c r="AS1009" s="302"/>
      <c r="AT1009" s="302"/>
      <c r="AU1009" s="302"/>
      <c r="AV1009" s="302"/>
      <c r="AW1009" s="302"/>
      <c r="AX1009" s="302"/>
      <c r="AY1009" s="302"/>
      <c r="AZ1009" s="302"/>
      <c r="BA1009" s="302"/>
    </row>
    <row r="1010">
      <c r="A1010" s="328"/>
      <c r="B1010" s="328"/>
      <c r="C1010" s="328"/>
      <c r="D1010" s="51" t="b">
        <v>1</v>
      </c>
      <c r="E1010" s="308"/>
      <c r="F1010" s="308" t="str">
        <f>IFERROR(__xludf.DUMMYFUNCTION("""COMPUTED_VALUE"""),"???")</f>
        <v>???</v>
      </c>
      <c r="G1010" s="308" t="str">
        <f>IFERROR(__xludf.DUMMYFUNCTION("""COMPUTED_VALUE"""),"???")</f>
        <v>???</v>
      </c>
      <c r="H1010" s="308"/>
      <c r="I1010" s="317"/>
      <c r="J1010" s="317"/>
      <c r="K1010" s="317"/>
      <c r="L1010" s="308"/>
      <c r="M1010" s="308"/>
      <c r="N1010" s="308"/>
      <c r="O1010" s="308"/>
      <c r="P1010" s="308"/>
      <c r="Q1010" s="302"/>
      <c r="R1010" s="302"/>
      <c r="S1010" s="302"/>
      <c r="T1010" s="302"/>
      <c r="U1010" s="302"/>
      <c r="V1010" s="302"/>
      <c r="W1010" s="302"/>
      <c r="X1010" s="302"/>
      <c r="Y1010" s="302"/>
      <c r="Z1010" s="302"/>
      <c r="AA1010" s="302"/>
      <c r="AB1010" s="302"/>
      <c r="AC1010" s="302"/>
      <c r="AD1010" s="302"/>
      <c r="AE1010" s="302"/>
      <c r="AF1010" s="302"/>
      <c r="AG1010" s="302"/>
      <c r="AH1010" s="302"/>
      <c r="AI1010" s="329"/>
      <c r="AJ1010" s="302"/>
      <c r="AK1010" s="302"/>
      <c r="AL1010" s="302"/>
      <c r="AM1010" s="302"/>
      <c r="AN1010" s="302"/>
      <c r="AO1010" s="302"/>
      <c r="AP1010" s="302"/>
      <c r="AQ1010" s="302"/>
      <c r="AR1010" s="302"/>
      <c r="AS1010" s="302"/>
      <c r="AT1010" s="302"/>
      <c r="AU1010" s="302"/>
      <c r="AV1010" s="302"/>
      <c r="AW1010" s="302"/>
      <c r="AX1010" s="302"/>
      <c r="AY1010" s="302"/>
      <c r="AZ1010" s="302"/>
      <c r="BA1010" s="302"/>
    </row>
    <row r="1011">
      <c r="A1011" s="328"/>
      <c r="B1011" s="328"/>
      <c r="C1011" s="328"/>
      <c r="D1011" s="51" t="b">
        <v>1</v>
      </c>
      <c r="E1011" s="308"/>
      <c r="F1011" s="308" t="str">
        <f>IFERROR(__xludf.DUMMYFUNCTION("""COMPUTED_VALUE"""),"???")</f>
        <v>???</v>
      </c>
      <c r="G1011" s="308" t="str">
        <f>IFERROR(__xludf.DUMMYFUNCTION("""COMPUTED_VALUE"""),"???")</f>
        <v>???</v>
      </c>
      <c r="H1011" s="308"/>
      <c r="I1011" s="317"/>
      <c r="J1011" s="317"/>
      <c r="K1011" s="317"/>
      <c r="L1011" s="308"/>
      <c r="M1011" s="308"/>
      <c r="N1011" s="308"/>
      <c r="O1011" s="308"/>
      <c r="P1011" s="308"/>
      <c r="Q1011" s="302"/>
      <c r="R1011" s="302"/>
      <c r="S1011" s="302"/>
      <c r="T1011" s="302"/>
      <c r="U1011" s="302"/>
      <c r="V1011" s="302"/>
      <c r="W1011" s="302"/>
      <c r="X1011" s="302"/>
      <c r="Y1011" s="302"/>
      <c r="Z1011" s="302"/>
      <c r="AA1011" s="302"/>
      <c r="AB1011" s="302"/>
      <c r="AC1011" s="302"/>
      <c r="AD1011" s="302"/>
      <c r="AE1011" s="302"/>
      <c r="AF1011" s="302"/>
      <c r="AG1011" s="302"/>
      <c r="AH1011" s="302"/>
      <c r="AI1011" s="329"/>
      <c r="AJ1011" s="302"/>
      <c r="AK1011" s="302"/>
      <c r="AL1011" s="302"/>
      <c r="AM1011" s="302"/>
      <c r="AN1011" s="302"/>
      <c r="AO1011" s="302"/>
      <c r="AP1011" s="302"/>
      <c r="AQ1011" s="302"/>
      <c r="AR1011" s="302"/>
      <c r="AS1011" s="302"/>
      <c r="AT1011" s="302"/>
      <c r="AU1011" s="302"/>
      <c r="AV1011" s="302"/>
      <c r="AW1011" s="302"/>
      <c r="AX1011" s="302"/>
      <c r="AY1011" s="302"/>
      <c r="AZ1011" s="302"/>
      <c r="BA1011" s="302"/>
    </row>
    <row r="1012">
      <c r="A1012" s="328"/>
      <c r="B1012" s="328"/>
      <c r="C1012" s="328"/>
      <c r="D1012" s="51" t="b">
        <v>1</v>
      </c>
      <c r="E1012" s="308"/>
      <c r="F1012" s="308" t="str">
        <f>IFERROR(__xludf.DUMMYFUNCTION("""COMPUTED_VALUE"""),"???")</f>
        <v>???</v>
      </c>
      <c r="G1012" s="308" t="str">
        <f>IFERROR(__xludf.DUMMYFUNCTION("""COMPUTED_VALUE"""),"???")</f>
        <v>???</v>
      </c>
      <c r="H1012" s="308"/>
      <c r="I1012" s="317"/>
      <c r="J1012" s="317"/>
      <c r="K1012" s="317"/>
      <c r="L1012" s="308"/>
      <c r="M1012" s="308"/>
      <c r="N1012" s="308"/>
      <c r="O1012" s="308"/>
      <c r="P1012" s="308"/>
      <c r="Q1012" s="302"/>
      <c r="R1012" s="302"/>
      <c r="S1012" s="302"/>
      <c r="T1012" s="302"/>
      <c r="U1012" s="302"/>
      <c r="V1012" s="302"/>
      <c r="W1012" s="302"/>
      <c r="X1012" s="302"/>
      <c r="Y1012" s="302"/>
      <c r="Z1012" s="302"/>
      <c r="AA1012" s="302"/>
      <c r="AB1012" s="302"/>
      <c r="AC1012" s="302"/>
      <c r="AD1012" s="302"/>
      <c r="AE1012" s="302"/>
      <c r="AF1012" s="302"/>
      <c r="AG1012" s="302"/>
      <c r="AH1012" s="302"/>
      <c r="AI1012" s="329"/>
      <c r="AJ1012" s="302"/>
      <c r="AK1012" s="302"/>
      <c r="AL1012" s="302"/>
      <c r="AM1012" s="302"/>
      <c r="AN1012" s="302"/>
      <c r="AO1012" s="302"/>
      <c r="AP1012" s="302"/>
      <c r="AQ1012" s="302"/>
      <c r="AR1012" s="302"/>
      <c r="AS1012" s="302"/>
      <c r="AT1012" s="302"/>
      <c r="AU1012" s="302"/>
      <c r="AV1012" s="302"/>
      <c r="AW1012" s="302"/>
      <c r="AX1012" s="302"/>
      <c r="AY1012" s="302"/>
      <c r="AZ1012" s="302"/>
      <c r="BA1012" s="302"/>
    </row>
    <row r="1013">
      <c r="A1013" s="328"/>
      <c r="B1013" s="328"/>
      <c r="C1013" s="328"/>
      <c r="D1013" s="51" t="b">
        <v>1</v>
      </c>
      <c r="E1013" s="308"/>
      <c r="F1013" s="308" t="str">
        <f>IFERROR(__xludf.DUMMYFUNCTION("""COMPUTED_VALUE"""),"???")</f>
        <v>???</v>
      </c>
      <c r="G1013" s="308" t="str">
        <f>IFERROR(__xludf.DUMMYFUNCTION("""COMPUTED_VALUE"""),"???")</f>
        <v>???</v>
      </c>
      <c r="H1013" s="308"/>
      <c r="I1013" s="317"/>
      <c r="J1013" s="317"/>
      <c r="K1013" s="317"/>
      <c r="L1013" s="308"/>
      <c r="M1013" s="308"/>
      <c r="N1013" s="308"/>
      <c r="O1013" s="308"/>
      <c r="P1013" s="308"/>
      <c r="Q1013" s="302"/>
      <c r="R1013" s="302"/>
      <c r="S1013" s="302"/>
      <c r="T1013" s="302"/>
      <c r="U1013" s="302"/>
      <c r="V1013" s="302"/>
      <c r="W1013" s="302"/>
      <c r="X1013" s="302"/>
      <c r="Y1013" s="302"/>
      <c r="Z1013" s="302"/>
      <c r="AA1013" s="302"/>
      <c r="AB1013" s="302"/>
      <c r="AC1013" s="302"/>
      <c r="AD1013" s="302"/>
      <c r="AE1013" s="302"/>
      <c r="AF1013" s="302"/>
      <c r="AG1013" s="302"/>
      <c r="AH1013" s="302"/>
      <c r="AI1013" s="329"/>
      <c r="AJ1013" s="302"/>
      <c r="AK1013" s="302"/>
      <c r="AL1013" s="302"/>
      <c r="AM1013" s="302"/>
      <c r="AN1013" s="302"/>
      <c r="AO1013" s="302"/>
      <c r="AP1013" s="302"/>
      <c r="AQ1013" s="302"/>
      <c r="AR1013" s="302"/>
      <c r="AS1013" s="302"/>
      <c r="AT1013" s="302"/>
      <c r="AU1013" s="302"/>
      <c r="AV1013" s="302"/>
      <c r="AW1013" s="302"/>
      <c r="AX1013" s="302"/>
      <c r="AY1013" s="302"/>
      <c r="AZ1013" s="302"/>
      <c r="BA1013" s="302"/>
    </row>
    <row r="1014">
      <c r="A1014" s="328"/>
      <c r="B1014" s="328"/>
      <c r="C1014" s="328"/>
      <c r="D1014" s="51" t="b">
        <v>1</v>
      </c>
      <c r="E1014" s="308"/>
      <c r="F1014" s="308" t="str">
        <f>IFERROR(__xludf.DUMMYFUNCTION("""COMPUTED_VALUE"""),"???")</f>
        <v>???</v>
      </c>
      <c r="G1014" s="308" t="str">
        <f>IFERROR(__xludf.DUMMYFUNCTION("""COMPUTED_VALUE"""),"???")</f>
        <v>???</v>
      </c>
      <c r="H1014" s="308"/>
      <c r="I1014" s="317"/>
      <c r="J1014" s="317"/>
      <c r="K1014" s="317"/>
      <c r="L1014" s="308"/>
      <c r="M1014" s="308"/>
      <c r="N1014" s="308"/>
      <c r="O1014" s="308"/>
      <c r="P1014" s="308"/>
      <c r="Q1014" s="302"/>
      <c r="R1014" s="302"/>
      <c r="S1014" s="302"/>
      <c r="T1014" s="302"/>
      <c r="U1014" s="302"/>
      <c r="V1014" s="302"/>
      <c r="W1014" s="302"/>
      <c r="X1014" s="302"/>
      <c r="Y1014" s="302"/>
      <c r="Z1014" s="302"/>
      <c r="AA1014" s="302"/>
      <c r="AB1014" s="302"/>
      <c r="AC1014" s="302"/>
      <c r="AD1014" s="302"/>
      <c r="AE1014" s="302"/>
      <c r="AF1014" s="302"/>
      <c r="AG1014" s="302"/>
      <c r="AH1014" s="302"/>
      <c r="AI1014" s="329"/>
      <c r="AJ1014" s="302"/>
      <c r="AK1014" s="302"/>
      <c r="AL1014" s="302"/>
      <c r="AM1014" s="302"/>
      <c r="AN1014" s="302"/>
      <c r="AO1014" s="302"/>
      <c r="AP1014" s="302"/>
      <c r="AQ1014" s="302"/>
      <c r="AR1014" s="302"/>
      <c r="AS1014" s="302"/>
      <c r="AT1014" s="302"/>
      <c r="AU1014" s="302"/>
      <c r="AV1014" s="302"/>
      <c r="AW1014" s="302"/>
      <c r="AX1014" s="302"/>
      <c r="AY1014" s="302"/>
      <c r="AZ1014" s="302"/>
      <c r="BA1014" s="302"/>
    </row>
    <row r="1015">
      <c r="A1015" s="328"/>
      <c r="B1015" s="328"/>
      <c r="C1015" s="328"/>
      <c r="D1015" s="51" t="b">
        <v>1</v>
      </c>
      <c r="E1015" s="308"/>
      <c r="F1015" s="308" t="str">
        <f>IFERROR(__xludf.DUMMYFUNCTION("""COMPUTED_VALUE"""),"permit")</f>
        <v>permit</v>
      </c>
      <c r="G1015" s="308" t="str">
        <f>IFERROR(__xludf.DUMMYFUNCTION("""COMPUTED_VALUE"""),"Occupant_id")</f>
        <v>Occupant_id</v>
      </c>
      <c r="H1015" s="308"/>
      <c r="I1015" s="317"/>
      <c r="J1015" s="317"/>
      <c r="K1015" s="317"/>
      <c r="L1015" s="308"/>
      <c r="M1015" s="308"/>
      <c r="N1015" s="308"/>
      <c r="O1015" s="308"/>
      <c r="P1015" s="308"/>
      <c r="Q1015" s="302"/>
      <c r="R1015" s="302"/>
      <c r="S1015" s="302"/>
      <c r="T1015" s="302"/>
      <c r="U1015" s="302"/>
      <c r="V1015" s="302"/>
      <c r="W1015" s="302"/>
      <c r="X1015" s="302"/>
      <c r="Y1015" s="302"/>
      <c r="Z1015" s="302"/>
      <c r="AA1015" s="302"/>
      <c r="AB1015" s="302"/>
      <c r="AC1015" s="302"/>
      <c r="AD1015" s="302"/>
      <c r="AE1015" s="302"/>
      <c r="AF1015" s="302"/>
      <c r="AG1015" s="302"/>
      <c r="AH1015" s="302"/>
      <c r="AI1015" s="329"/>
      <c r="AJ1015" s="302"/>
      <c r="AK1015" s="302"/>
      <c r="AL1015" s="302"/>
      <c r="AM1015" s="302"/>
      <c r="AN1015" s="302"/>
      <c r="AO1015" s="302"/>
      <c r="AP1015" s="302"/>
      <c r="AQ1015" s="302"/>
      <c r="AR1015" s="302"/>
      <c r="AS1015" s="302"/>
      <c r="AT1015" s="302"/>
      <c r="AU1015" s="302"/>
      <c r="AV1015" s="302"/>
      <c r="AW1015" s="302"/>
      <c r="AX1015" s="302"/>
      <c r="AY1015" s="302"/>
      <c r="AZ1015" s="302"/>
      <c r="BA1015" s="302"/>
    </row>
    <row r="1016">
      <c r="A1016" s="328"/>
      <c r="B1016" s="328"/>
      <c r="C1016" s="328"/>
      <c r="D1016" s="51" t="b">
        <v>1</v>
      </c>
      <c r="E1016" s="308"/>
      <c r="F1016" s="308" t="str">
        <f>IFERROR(__xludf.DUMMYFUNCTION("""COMPUTED_VALUE"""),"permit")</f>
        <v>permit</v>
      </c>
      <c r="G1016" s="308" t="str">
        <f>IFERROR(__xludf.DUMMYFUNCTION("""COMPUTED_VALUE"""),"Occupant_id")</f>
        <v>Occupant_id</v>
      </c>
      <c r="H1016" s="308"/>
      <c r="I1016" s="317"/>
      <c r="J1016" s="317"/>
      <c r="K1016" s="317"/>
      <c r="L1016" s="308"/>
      <c r="M1016" s="308"/>
      <c r="N1016" s="308"/>
      <c r="O1016" s="308"/>
      <c r="P1016" s="308"/>
      <c r="Q1016" s="302"/>
      <c r="R1016" s="302"/>
      <c r="S1016" s="302"/>
      <c r="T1016" s="302"/>
      <c r="U1016" s="302"/>
      <c r="V1016" s="302"/>
      <c r="W1016" s="302"/>
      <c r="X1016" s="302"/>
      <c r="Y1016" s="302"/>
      <c r="Z1016" s="302"/>
      <c r="AA1016" s="302"/>
      <c r="AB1016" s="302"/>
      <c r="AC1016" s="302"/>
      <c r="AD1016" s="302"/>
      <c r="AE1016" s="302"/>
      <c r="AF1016" s="302"/>
      <c r="AG1016" s="302"/>
      <c r="AH1016" s="302"/>
      <c r="AI1016" s="329"/>
      <c r="AJ1016" s="302"/>
      <c r="AK1016" s="302"/>
      <c r="AL1016" s="302"/>
      <c r="AM1016" s="302"/>
      <c r="AN1016" s="302"/>
      <c r="AO1016" s="302"/>
      <c r="AP1016" s="302"/>
      <c r="AQ1016" s="302"/>
      <c r="AR1016" s="302"/>
      <c r="AS1016" s="302"/>
      <c r="AT1016" s="302"/>
      <c r="AU1016" s="302"/>
      <c r="AV1016" s="302"/>
      <c r="AW1016" s="302"/>
      <c r="AX1016" s="302"/>
      <c r="AY1016" s="302"/>
      <c r="AZ1016" s="302"/>
      <c r="BA1016" s="302"/>
    </row>
    <row r="1017">
      <c r="A1017" s="328"/>
      <c r="B1017" s="328"/>
      <c r="C1017" s="328"/>
      <c r="D1017" s="51" t="b">
        <v>1</v>
      </c>
      <c r="E1017" s="308"/>
      <c r="F1017" s="308" t="str">
        <f>IFERROR(__xludf.DUMMYFUNCTION("""COMPUTED_VALUE"""),"permit")</f>
        <v>permit</v>
      </c>
      <c r="G1017" s="308" t="str">
        <f>IFERROR(__xludf.DUMMYFUNCTION("""COMPUTED_VALUE"""),"Occupant_id")</f>
        <v>Occupant_id</v>
      </c>
      <c r="H1017" s="308"/>
      <c r="I1017" s="317"/>
      <c r="J1017" s="317"/>
      <c r="K1017" s="317"/>
      <c r="L1017" s="308"/>
      <c r="M1017" s="308"/>
      <c r="N1017" s="308"/>
      <c r="O1017" s="308"/>
      <c r="P1017" s="308"/>
      <c r="Q1017" s="302"/>
      <c r="R1017" s="302"/>
      <c r="S1017" s="302"/>
      <c r="T1017" s="302"/>
      <c r="U1017" s="302"/>
      <c r="V1017" s="302"/>
      <c r="W1017" s="302"/>
      <c r="X1017" s="302"/>
      <c r="Y1017" s="302"/>
      <c r="Z1017" s="302"/>
      <c r="AA1017" s="302"/>
      <c r="AB1017" s="302"/>
      <c r="AC1017" s="302"/>
      <c r="AD1017" s="302"/>
      <c r="AE1017" s="302"/>
      <c r="AF1017" s="302"/>
      <c r="AG1017" s="302"/>
      <c r="AH1017" s="302"/>
      <c r="AI1017" s="329"/>
      <c r="AJ1017" s="302"/>
      <c r="AK1017" s="302"/>
      <c r="AL1017" s="302"/>
      <c r="AM1017" s="302"/>
      <c r="AN1017" s="302"/>
      <c r="AO1017" s="302"/>
      <c r="AP1017" s="302"/>
      <c r="AQ1017" s="302"/>
      <c r="AR1017" s="302"/>
      <c r="AS1017" s="302"/>
      <c r="AT1017" s="302"/>
      <c r="AU1017" s="302"/>
      <c r="AV1017" s="302"/>
      <c r="AW1017" s="302"/>
      <c r="AX1017" s="302"/>
      <c r="AY1017" s="302"/>
      <c r="AZ1017" s="302"/>
      <c r="BA1017" s="302"/>
    </row>
    <row r="1018">
      <c r="A1018" s="328"/>
      <c r="B1018" s="328"/>
      <c r="C1018" s="328"/>
      <c r="D1018" s="51" t="b">
        <v>1</v>
      </c>
      <c r="E1018" s="308"/>
      <c r="F1018" s="308" t="str">
        <f>IFERROR(__xludf.DUMMYFUNCTION("""COMPUTED_VALUE"""),"permit")</f>
        <v>permit</v>
      </c>
      <c r="G1018" s="308" t="str">
        <f>IFERROR(__xludf.DUMMYFUNCTION("""COMPUTED_VALUE"""),"Occupant_id")</f>
        <v>Occupant_id</v>
      </c>
      <c r="H1018" s="308"/>
      <c r="I1018" s="317"/>
      <c r="J1018" s="317"/>
      <c r="K1018" s="317"/>
      <c r="L1018" s="308"/>
      <c r="M1018" s="308"/>
      <c r="N1018" s="308"/>
      <c r="O1018" s="308"/>
      <c r="P1018" s="308"/>
      <c r="Q1018" s="302"/>
      <c r="R1018" s="302"/>
      <c r="S1018" s="302"/>
      <c r="T1018" s="302"/>
      <c r="U1018" s="302"/>
      <c r="V1018" s="302"/>
      <c r="W1018" s="302"/>
      <c r="X1018" s="302"/>
      <c r="Y1018" s="302"/>
      <c r="Z1018" s="302"/>
      <c r="AA1018" s="302"/>
      <c r="AB1018" s="302"/>
      <c r="AC1018" s="302"/>
      <c r="AD1018" s="302"/>
      <c r="AE1018" s="302"/>
      <c r="AF1018" s="302"/>
      <c r="AG1018" s="302"/>
      <c r="AH1018" s="302"/>
      <c r="AI1018" s="329"/>
      <c r="AJ1018" s="302"/>
      <c r="AK1018" s="302"/>
      <c r="AL1018" s="302"/>
      <c r="AM1018" s="302"/>
      <c r="AN1018" s="302"/>
      <c r="AO1018" s="302"/>
      <c r="AP1018" s="302"/>
      <c r="AQ1018" s="302"/>
      <c r="AR1018" s="302"/>
      <c r="AS1018" s="302"/>
      <c r="AT1018" s="302"/>
      <c r="AU1018" s="302"/>
      <c r="AV1018" s="302"/>
      <c r="AW1018" s="302"/>
      <c r="AX1018" s="302"/>
      <c r="AY1018" s="302"/>
      <c r="AZ1018" s="302"/>
      <c r="BA1018" s="302"/>
    </row>
    <row r="1019">
      <c r="A1019" s="328"/>
      <c r="B1019" s="328"/>
      <c r="C1019" s="328"/>
      <c r="D1019" s="51" t="b">
        <v>1</v>
      </c>
      <c r="E1019" s="308"/>
      <c r="F1019" s="308" t="str">
        <f>IFERROR(__xludf.DUMMYFUNCTION("""COMPUTED_VALUE"""),"permit")</f>
        <v>permit</v>
      </c>
      <c r="G1019" s="308" t="str">
        <f>IFERROR(__xludf.DUMMYFUNCTION("""COMPUTED_VALUE"""),"Occupant_id")</f>
        <v>Occupant_id</v>
      </c>
      <c r="H1019" s="308"/>
      <c r="I1019" s="317"/>
      <c r="J1019" s="317"/>
      <c r="K1019" s="317"/>
      <c r="L1019" s="308"/>
      <c r="M1019" s="308"/>
      <c r="N1019" s="308"/>
      <c r="O1019" s="308"/>
      <c r="P1019" s="308"/>
      <c r="Q1019" s="302"/>
      <c r="R1019" s="302"/>
      <c r="S1019" s="302"/>
      <c r="T1019" s="302"/>
      <c r="U1019" s="302"/>
      <c r="V1019" s="302"/>
      <c r="W1019" s="302"/>
      <c r="X1019" s="302"/>
      <c r="Y1019" s="302"/>
      <c r="Z1019" s="302"/>
      <c r="AA1019" s="302"/>
      <c r="AB1019" s="302"/>
      <c r="AC1019" s="302"/>
      <c r="AD1019" s="302"/>
      <c r="AE1019" s="302"/>
      <c r="AF1019" s="302"/>
      <c r="AG1019" s="302"/>
      <c r="AH1019" s="302"/>
      <c r="AI1019" s="329"/>
      <c r="AJ1019" s="302"/>
      <c r="AK1019" s="302"/>
      <c r="AL1019" s="302"/>
      <c r="AM1019" s="302"/>
      <c r="AN1019" s="302"/>
      <c r="AO1019" s="302"/>
      <c r="AP1019" s="302"/>
      <c r="AQ1019" s="302"/>
      <c r="AR1019" s="302"/>
      <c r="AS1019" s="302"/>
      <c r="AT1019" s="302"/>
      <c r="AU1019" s="302"/>
      <c r="AV1019" s="302"/>
      <c r="AW1019" s="302"/>
      <c r="AX1019" s="302"/>
      <c r="AY1019" s="302"/>
      <c r="AZ1019" s="302"/>
      <c r="BA1019" s="302"/>
    </row>
    <row r="1020">
      <c r="A1020" s="328"/>
      <c r="B1020" s="328"/>
      <c r="C1020" s="328"/>
      <c r="D1020" s="51" t="b">
        <v>1</v>
      </c>
      <c r="E1020" s="308"/>
      <c r="F1020" s="308" t="str">
        <f>IFERROR(__xludf.DUMMYFUNCTION("""COMPUTED_VALUE"""),"permit")</f>
        <v>permit</v>
      </c>
      <c r="G1020" s="308" t="str">
        <f>IFERROR(__xludf.DUMMYFUNCTION("""COMPUTED_VALUE"""),"Occupant_id")</f>
        <v>Occupant_id</v>
      </c>
      <c r="H1020" s="308"/>
      <c r="I1020" s="317"/>
      <c r="J1020" s="317"/>
      <c r="K1020" s="317"/>
      <c r="L1020" s="308"/>
      <c r="M1020" s="308"/>
      <c r="N1020" s="308"/>
      <c r="O1020" s="308"/>
      <c r="P1020" s="308"/>
      <c r="Q1020" s="302"/>
      <c r="R1020" s="302"/>
      <c r="S1020" s="302"/>
      <c r="T1020" s="302"/>
      <c r="U1020" s="302"/>
      <c r="V1020" s="302"/>
      <c r="W1020" s="302"/>
      <c r="X1020" s="302"/>
      <c r="Y1020" s="302"/>
      <c r="Z1020" s="302"/>
      <c r="AA1020" s="302"/>
      <c r="AB1020" s="302"/>
      <c r="AC1020" s="302"/>
      <c r="AD1020" s="302"/>
      <c r="AE1020" s="302"/>
      <c r="AF1020" s="302"/>
      <c r="AG1020" s="302"/>
      <c r="AH1020" s="302"/>
      <c r="AI1020" s="329"/>
      <c r="AJ1020" s="302"/>
      <c r="AK1020" s="302"/>
      <c r="AL1020" s="302"/>
      <c r="AM1020" s="302"/>
      <c r="AN1020" s="302"/>
      <c r="AO1020" s="302"/>
      <c r="AP1020" s="302"/>
      <c r="AQ1020" s="302"/>
      <c r="AR1020" s="302"/>
      <c r="AS1020" s="302"/>
      <c r="AT1020" s="302"/>
      <c r="AU1020" s="302"/>
      <c r="AV1020" s="302"/>
      <c r="AW1020" s="302"/>
      <c r="AX1020" s="302"/>
      <c r="AY1020" s="302"/>
      <c r="AZ1020" s="302"/>
      <c r="BA1020" s="302"/>
    </row>
    <row r="1021">
      <c r="A1021" s="328"/>
      <c r="B1021" s="328"/>
      <c r="C1021" s="328"/>
      <c r="D1021" s="51" t="b">
        <v>1</v>
      </c>
      <c r="E1021" s="308"/>
      <c r="F1021" s="308" t="str">
        <f>IFERROR(__xludf.DUMMYFUNCTION("""COMPUTED_VALUE"""),"geo_id")</f>
        <v>geo_id</v>
      </c>
      <c r="G1021" s="308" t="str">
        <f>IFERROR(__xludf.DUMMYFUNCTION("""COMPUTED_VALUE"""),"???")</f>
        <v>???</v>
      </c>
      <c r="H1021" s="308"/>
      <c r="I1021" s="317"/>
      <c r="J1021" s="317"/>
      <c r="K1021" s="317"/>
      <c r="L1021" s="308"/>
      <c r="M1021" s="308"/>
      <c r="N1021" s="308"/>
      <c r="O1021" s="308"/>
      <c r="P1021" s="308"/>
      <c r="Q1021" s="302"/>
      <c r="R1021" s="302"/>
      <c r="S1021" s="302"/>
      <c r="T1021" s="302"/>
      <c r="U1021" s="302"/>
      <c r="V1021" s="302"/>
      <c r="W1021" s="302"/>
      <c r="X1021" s="302"/>
      <c r="Y1021" s="302"/>
      <c r="Z1021" s="302"/>
      <c r="AA1021" s="302"/>
      <c r="AB1021" s="302"/>
      <c r="AC1021" s="302"/>
      <c r="AD1021" s="302"/>
      <c r="AE1021" s="302"/>
      <c r="AF1021" s="302"/>
      <c r="AG1021" s="302"/>
      <c r="AH1021" s="302"/>
      <c r="AI1021" s="329"/>
      <c r="AJ1021" s="302"/>
      <c r="AK1021" s="302"/>
      <c r="AL1021" s="302"/>
      <c r="AM1021" s="302"/>
      <c r="AN1021" s="302"/>
      <c r="AO1021" s="302"/>
      <c r="AP1021" s="302"/>
      <c r="AQ1021" s="302"/>
      <c r="AR1021" s="302"/>
      <c r="AS1021" s="302"/>
      <c r="AT1021" s="302"/>
      <c r="AU1021" s="302"/>
      <c r="AV1021" s="302"/>
      <c r="AW1021" s="302"/>
      <c r="AX1021" s="302"/>
      <c r="AY1021" s="302"/>
      <c r="AZ1021" s="302"/>
      <c r="BA1021" s="302"/>
    </row>
    <row r="1022">
      <c r="A1022" s="328"/>
      <c r="B1022" s="328"/>
      <c r="C1022" s="328"/>
      <c r="D1022" s="51" t="b">
        <v>1</v>
      </c>
      <c r="E1022" s="308"/>
      <c r="F1022" s="308" t="str">
        <f>IFERROR(__xludf.DUMMYFUNCTION("""COMPUTED_VALUE"""),"geo_id")</f>
        <v>geo_id</v>
      </c>
      <c r="G1022" s="308" t="str">
        <f>IFERROR(__xludf.DUMMYFUNCTION("""COMPUTED_VALUE"""),"???")</f>
        <v>???</v>
      </c>
      <c r="H1022" s="308"/>
      <c r="I1022" s="317"/>
      <c r="J1022" s="317"/>
      <c r="K1022" s="317"/>
      <c r="L1022" s="308"/>
      <c r="M1022" s="308"/>
      <c r="N1022" s="308"/>
      <c r="O1022" s="308"/>
      <c r="P1022" s="308"/>
      <c r="Q1022" s="302"/>
      <c r="R1022" s="302"/>
      <c r="S1022" s="302"/>
      <c r="T1022" s="302"/>
      <c r="U1022" s="302"/>
      <c r="V1022" s="302"/>
      <c r="W1022" s="302"/>
      <c r="X1022" s="302"/>
      <c r="Y1022" s="302"/>
      <c r="Z1022" s="302"/>
      <c r="AA1022" s="302"/>
      <c r="AB1022" s="302"/>
      <c r="AC1022" s="302"/>
      <c r="AD1022" s="302"/>
      <c r="AE1022" s="302"/>
      <c r="AF1022" s="302"/>
      <c r="AG1022" s="302"/>
      <c r="AH1022" s="302"/>
      <c r="AI1022" s="329"/>
      <c r="AJ1022" s="302"/>
      <c r="AK1022" s="302"/>
      <c r="AL1022" s="302"/>
      <c r="AM1022" s="302"/>
      <c r="AN1022" s="302"/>
      <c r="AO1022" s="302"/>
      <c r="AP1022" s="302"/>
      <c r="AQ1022" s="302"/>
      <c r="AR1022" s="302"/>
      <c r="AS1022" s="302"/>
      <c r="AT1022" s="302"/>
      <c r="AU1022" s="302"/>
      <c r="AV1022" s="302"/>
      <c r="AW1022" s="302"/>
      <c r="AX1022" s="302"/>
      <c r="AY1022" s="302"/>
      <c r="AZ1022" s="302"/>
      <c r="BA1022" s="302"/>
    </row>
    <row r="1023">
      <c r="A1023" s="328"/>
      <c r="B1023" s="328"/>
      <c r="C1023" s="328"/>
      <c r="D1023" s="51" t="b">
        <v>1</v>
      </c>
      <c r="E1023" s="308"/>
      <c r="F1023" s="308" t="str">
        <f>IFERROR(__xludf.DUMMYFUNCTION("""COMPUTED_VALUE"""),"geo_id")</f>
        <v>geo_id</v>
      </c>
      <c r="G1023" s="308" t="str">
        <f>IFERROR(__xludf.DUMMYFUNCTION("""COMPUTED_VALUE"""),"???")</f>
        <v>???</v>
      </c>
      <c r="H1023" s="308"/>
      <c r="I1023" s="317"/>
      <c r="J1023" s="317"/>
      <c r="K1023" s="317"/>
      <c r="L1023" s="308"/>
      <c r="M1023" s="308"/>
      <c r="N1023" s="308"/>
      <c r="O1023" s="308"/>
      <c r="P1023" s="308"/>
      <c r="Q1023" s="302"/>
      <c r="R1023" s="302"/>
      <c r="S1023" s="302"/>
      <c r="T1023" s="302"/>
      <c r="U1023" s="302"/>
      <c r="V1023" s="302"/>
      <c r="W1023" s="302"/>
      <c r="X1023" s="302"/>
      <c r="Y1023" s="302"/>
      <c r="Z1023" s="302"/>
      <c r="AA1023" s="302"/>
      <c r="AB1023" s="302"/>
      <c r="AC1023" s="302"/>
      <c r="AD1023" s="302"/>
      <c r="AE1023" s="302"/>
      <c r="AF1023" s="302"/>
      <c r="AG1023" s="302"/>
      <c r="AH1023" s="302"/>
      <c r="AI1023" s="329"/>
      <c r="AJ1023" s="302"/>
      <c r="AK1023" s="302"/>
      <c r="AL1023" s="302"/>
      <c r="AM1023" s="302"/>
      <c r="AN1023" s="302"/>
      <c r="AO1023" s="302"/>
      <c r="AP1023" s="302"/>
      <c r="AQ1023" s="302"/>
      <c r="AR1023" s="302"/>
      <c r="AS1023" s="302"/>
      <c r="AT1023" s="302"/>
      <c r="AU1023" s="302"/>
      <c r="AV1023" s="302"/>
      <c r="AW1023" s="302"/>
      <c r="AX1023" s="302"/>
      <c r="AY1023" s="302"/>
      <c r="AZ1023" s="302"/>
      <c r="BA1023" s="302"/>
    </row>
    <row r="1024">
      <c r="A1024" s="328"/>
      <c r="B1024" s="328"/>
      <c r="C1024" s="328"/>
      <c r="D1024" s="51" t="b">
        <v>1</v>
      </c>
      <c r="E1024" s="308"/>
      <c r="F1024" s="308" t="str">
        <f>IFERROR(__xludf.DUMMYFUNCTION("""COMPUTED_VALUE"""),"geo_id")</f>
        <v>geo_id</v>
      </c>
      <c r="G1024" s="308" t="str">
        <f>IFERROR(__xludf.DUMMYFUNCTION("""COMPUTED_VALUE"""),"???")</f>
        <v>???</v>
      </c>
      <c r="H1024" s="308"/>
      <c r="I1024" s="317"/>
      <c r="J1024" s="317"/>
      <c r="K1024" s="317"/>
      <c r="L1024" s="308"/>
      <c r="M1024" s="308"/>
      <c r="N1024" s="308"/>
      <c r="O1024" s="308"/>
      <c r="P1024" s="308"/>
      <c r="Q1024" s="302"/>
      <c r="R1024" s="302"/>
      <c r="S1024" s="302"/>
      <c r="T1024" s="302"/>
      <c r="U1024" s="302"/>
      <c r="V1024" s="302"/>
      <c r="W1024" s="302"/>
      <c r="X1024" s="302"/>
      <c r="Y1024" s="302"/>
      <c r="Z1024" s="302"/>
      <c r="AA1024" s="302"/>
      <c r="AB1024" s="302"/>
      <c r="AC1024" s="302"/>
      <c r="AD1024" s="302"/>
      <c r="AE1024" s="302"/>
      <c r="AF1024" s="302"/>
      <c r="AG1024" s="302"/>
      <c r="AH1024" s="302"/>
      <c r="AI1024" s="329"/>
      <c r="AJ1024" s="302"/>
      <c r="AK1024" s="302"/>
      <c r="AL1024" s="302"/>
      <c r="AM1024" s="302"/>
      <c r="AN1024" s="302"/>
      <c r="AO1024" s="302"/>
      <c r="AP1024" s="302"/>
      <c r="AQ1024" s="302"/>
      <c r="AR1024" s="302"/>
      <c r="AS1024" s="302"/>
      <c r="AT1024" s="302"/>
      <c r="AU1024" s="302"/>
      <c r="AV1024" s="302"/>
      <c r="AW1024" s="302"/>
      <c r="AX1024" s="302"/>
      <c r="AY1024" s="302"/>
      <c r="AZ1024" s="302"/>
      <c r="BA1024" s="302"/>
    </row>
    <row r="1025">
      <c r="A1025" s="328"/>
      <c r="B1025" s="328"/>
      <c r="C1025" s="328"/>
      <c r="D1025" s="51" t="b">
        <v>1</v>
      </c>
      <c r="E1025" s="308"/>
      <c r="F1025" s="308" t="str">
        <f>IFERROR(__xludf.DUMMYFUNCTION("""COMPUTED_VALUE"""),"geo_id")</f>
        <v>geo_id</v>
      </c>
      <c r="G1025" s="308" t="str">
        <f>IFERROR(__xludf.DUMMYFUNCTION("""COMPUTED_VALUE"""),"???")</f>
        <v>???</v>
      </c>
      <c r="H1025" s="308"/>
      <c r="I1025" s="317"/>
      <c r="J1025" s="317"/>
      <c r="K1025" s="317"/>
      <c r="L1025" s="308"/>
      <c r="M1025" s="308"/>
      <c r="N1025" s="308"/>
      <c r="O1025" s="308"/>
      <c r="P1025" s="308"/>
      <c r="Q1025" s="302"/>
      <c r="R1025" s="302"/>
      <c r="S1025" s="302"/>
      <c r="T1025" s="302"/>
      <c r="U1025" s="302"/>
      <c r="V1025" s="302"/>
      <c r="W1025" s="302"/>
      <c r="X1025" s="302"/>
      <c r="Y1025" s="302"/>
      <c r="Z1025" s="302"/>
      <c r="AA1025" s="302"/>
      <c r="AB1025" s="302"/>
      <c r="AC1025" s="302"/>
      <c r="AD1025" s="302"/>
      <c r="AE1025" s="302"/>
      <c r="AF1025" s="302"/>
      <c r="AG1025" s="302"/>
      <c r="AH1025" s="302"/>
      <c r="AI1025" s="329"/>
      <c r="AJ1025" s="302"/>
      <c r="AK1025" s="302"/>
      <c r="AL1025" s="302"/>
      <c r="AM1025" s="302"/>
      <c r="AN1025" s="302"/>
      <c r="AO1025" s="302"/>
      <c r="AP1025" s="302"/>
      <c r="AQ1025" s="302"/>
      <c r="AR1025" s="302"/>
      <c r="AS1025" s="302"/>
      <c r="AT1025" s="302"/>
      <c r="AU1025" s="302"/>
      <c r="AV1025" s="302"/>
      <c r="AW1025" s="302"/>
      <c r="AX1025" s="302"/>
      <c r="AY1025" s="302"/>
      <c r="AZ1025" s="302"/>
      <c r="BA1025" s="302"/>
    </row>
    <row r="1026">
      <c r="A1026" s="328"/>
      <c r="B1026" s="328"/>
      <c r="C1026" s="328"/>
      <c r="D1026" s="51" t="b">
        <v>1</v>
      </c>
      <c r="E1026" s="308"/>
      <c r="F1026" s="308" t="str">
        <f>IFERROR(__xludf.DUMMYFUNCTION("""COMPUTED_VALUE"""),"geo_id")</f>
        <v>geo_id</v>
      </c>
      <c r="G1026" s="308" t="str">
        <f>IFERROR(__xludf.DUMMYFUNCTION("""COMPUTED_VALUE"""),"???")</f>
        <v>???</v>
      </c>
      <c r="H1026" s="308"/>
      <c r="I1026" s="317"/>
      <c r="J1026" s="317"/>
      <c r="K1026" s="317"/>
      <c r="L1026" s="308"/>
      <c r="M1026" s="308"/>
      <c r="N1026" s="308"/>
      <c r="O1026" s="308"/>
      <c r="P1026" s="308"/>
      <c r="Q1026" s="302"/>
      <c r="R1026" s="302"/>
      <c r="S1026" s="302"/>
      <c r="T1026" s="302"/>
      <c r="U1026" s="302"/>
      <c r="V1026" s="302"/>
      <c r="W1026" s="302"/>
      <c r="X1026" s="302"/>
      <c r="Y1026" s="302"/>
      <c r="Z1026" s="302"/>
      <c r="AA1026" s="302"/>
      <c r="AB1026" s="302"/>
      <c r="AC1026" s="302"/>
      <c r="AD1026" s="302"/>
      <c r="AE1026" s="302"/>
      <c r="AF1026" s="302"/>
      <c r="AG1026" s="302"/>
      <c r="AH1026" s="302"/>
      <c r="AI1026" s="329"/>
      <c r="AJ1026" s="302"/>
      <c r="AK1026" s="302"/>
      <c r="AL1026" s="302"/>
      <c r="AM1026" s="302"/>
      <c r="AN1026" s="302"/>
      <c r="AO1026" s="302"/>
      <c r="AP1026" s="302"/>
      <c r="AQ1026" s="302"/>
      <c r="AR1026" s="302"/>
      <c r="AS1026" s="302"/>
      <c r="AT1026" s="302"/>
      <c r="AU1026" s="302"/>
      <c r="AV1026" s="302"/>
      <c r="AW1026" s="302"/>
      <c r="AX1026" s="302"/>
      <c r="AY1026" s="302"/>
      <c r="AZ1026" s="302"/>
      <c r="BA1026" s="302"/>
    </row>
    <row r="1027">
      <c r="A1027" s="328"/>
      <c r="B1027" s="328"/>
      <c r="C1027" s="328"/>
      <c r="D1027" s="51" t="b">
        <v>1</v>
      </c>
      <c r="E1027" s="308"/>
      <c r="F1027" s="308" t="str">
        <f>IFERROR(__xludf.DUMMYFUNCTION("""COMPUTED_VALUE"""),"geo_id")</f>
        <v>geo_id</v>
      </c>
      <c r="G1027" s="308" t="str">
        <f>IFERROR(__xludf.DUMMYFUNCTION("""COMPUTED_VALUE"""),"???")</f>
        <v>???</v>
      </c>
      <c r="H1027" s="308"/>
      <c r="I1027" s="317"/>
      <c r="J1027" s="317"/>
      <c r="K1027" s="317"/>
      <c r="L1027" s="308"/>
      <c r="M1027" s="308"/>
      <c r="N1027" s="308"/>
      <c r="O1027" s="308"/>
      <c r="P1027" s="308"/>
      <c r="Q1027" s="302"/>
      <c r="R1027" s="302"/>
      <c r="S1027" s="302"/>
      <c r="T1027" s="302"/>
      <c r="U1027" s="302"/>
      <c r="V1027" s="302"/>
      <c r="W1027" s="302"/>
      <c r="X1027" s="302"/>
      <c r="Y1027" s="302"/>
      <c r="Z1027" s="302"/>
      <c r="AA1027" s="302"/>
      <c r="AB1027" s="302"/>
      <c r="AC1027" s="302"/>
      <c r="AD1027" s="302"/>
      <c r="AE1027" s="302"/>
      <c r="AF1027" s="302"/>
      <c r="AG1027" s="302"/>
      <c r="AH1027" s="302"/>
      <c r="AI1027" s="329"/>
      <c r="AJ1027" s="302"/>
      <c r="AK1027" s="302"/>
      <c r="AL1027" s="302"/>
      <c r="AM1027" s="302"/>
      <c r="AN1027" s="302"/>
      <c r="AO1027" s="302"/>
      <c r="AP1027" s="302"/>
      <c r="AQ1027" s="302"/>
      <c r="AR1027" s="302"/>
      <c r="AS1027" s="302"/>
      <c r="AT1027" s="302"/>
      <c r="AU1027" s="302"/>
      <c r="AV1027" s="302"/>
      <c r="AW1027" s="302"/>
      <c r="AX1027" s="302"/>
      <c r="AY1027" s="302"/>
      <c r="AZ1027" s="302"/>
      <c r="BA1027" s="302"/>
    </row>
    <row r="1028">
      <c r="A1028" s="328"/>
      <c r="B1028" s="328"/>
      <c r="C1028" s="328"/>
      <c r="D1028" s="51" t="b">
        <v>1</v>
      </c>
      <c r="E1028" s="308"/>
      <c r="F1028" s="308" t="str">
        <f>IFERROR(__xludf.DUMMYFUNCTION("""COMPUTED_VALUE"""),"geo_id")</f>
        <v>geo_id</v>
      </c>
      <c r="G1028" s="308" t="str">
        <f>IFERROR(__xludf.DUMMYFUNCTION("""COMPUTED_VALUE"""),"???")</f>
        <v>???</v>
      </c>
      <c r="H1028" s="308"/>
      <c r="I1028" s="317"/>
      <c r="J1028" s="317"/>
      <c r="K1028" s="317"/>
      <c r="L1028" s="308"/>
      <c r="M1028" s="308"/>
      <c r="N1028" s="308"/>
      <c r="O1028" s="308"/>
      <c r="P1028" s="308"/>
      <c r="Q1028" s="302"/>
      <c r="R1028" s="302"/>
      <c r="S1028" s="302"/>
      <c r="T1028" s="302"/>
      <c r="U1028" s="302"/>
      <c r="V1028" s="302"/>
      <c r="W1028" s="302"/>
      <c r="X1028" s="302"/>
      <c r="Y1028" s="302"/>
      <c r="Z1028" s="302"/>
      <c r="AA1028" s="302"/>
      <c r="AB1028" s="302"/>
      <c r="AC1028" s="302"/>
      <c r="AD1028" s="302"/>
      <c r="AE1028" s="302"/>
      <c r="AF1028" s="302"/>
      <c r="AG1028" s="302"/>
      <c r="AH1028" s="302"/>
      <c r="AI1028" s="329"/>
      <c r="AJ1028" s="302"/>
      <c r="AK1028" s="302"/>
      <c r="AL1028" s="302"/>
      <c r="AM1028" s="302"/>
      <c r="AN1028" s="302"/>
      <c r="AO1028" s="302"/>
      <c r="AP1028" s="302"/>
      <c r="AQ1028" s="302"/>
      <c r="AR1028" s="302"/>
      <c r="AS1028" s="302"/>
      <c r="AT1028" s="302"/>
      <c r="AU1028" s="302"/>
      <c r="AV1028" s="302"/>
      <c r="AW1028" s="302"/>
      <c r="AX1028" s="302"/>
      <c r="AY1028" s="302"/>
      <c r="AZ1028" s="302"/>
      <c r="BA1028" s="302"/>
    </row>
    <row r="1029">
      <c r="A1029" s="328"/>
      <c r="B1029" s="328"/>
      <c r="C1029" s="328"/>
      <c r="D1029" s="51" t="b">
        <v>1</v>
      </c>
      <c r="E1029" s="308"/>
      <c r="F1029" s="308" t="str">
        <f>IFERROR(__xludf.DUMMYFUNCTION("""COMPUTED_VALUE"""),"geo_id")</f>
        <v>geo_id</v>
      </c>
      <c r="G1029" s="308" t="str">
        <f>IFERROR(__xludf.DUMMYFUNCTION("""COMPUTED_VALUE"""),"???")</f>
        <v>???</v>
      </c>
      <c r="H1029" s="308"/>
      <c r="I1029" s="317"/>
      <c r="J1029" s="317"/>
      <c r="K1029" s="317"/>
      <c r="L1029" s="308"/>
      <c r="M1029" s="308"/>
      <c r="N1029" s="308"/>
      <c r="O1029" s="308"/>
      <c r="P1029" s="308"/>
      <c r="Q1029" s="302"/>
      <c r="R1029" s="302"/>
      <c r="S1029" s="302"/>
      <c r="T1029" s="302"/>
      <c r="U1029" s="302"/>
      <c r="V1029" s="302"/>
      <c r="W1029" s="302"/>
      <c r="X1029" s="302"/>
      <c r="Y1029" s="302"/>
      <c r="Z1029" s="302"/>
      <c r="AA1029" s="302"/>
      <c r="AB1029" s="302"/>
      <c r="AC1029" s="302"/>
      <c r="AD1029" s="302"/>
      <c r="AE1029" s="302"/>
      <c r="AF1029" s="302"/>
      <c r="AG1029" s="302"/>
      <c r="AH1029" s="302"/>
      <c r="AI1029" s="329"/>
      <c r="AJ1029" s="302"/>
      <c r="AK1029" s="302"/>
      <c r="AL1029" s="302"/>
      <c r="AM1029" s="302"/>
      <c r="AN1029" s="302"/>
      <c r="AO1029" s="302"/>
      <c r="AP1029" s="302"/>
      <c r="AQ1029" s="302"/>
      <c r="AR1029" s="302"/>
      <c r="AS1029" s="302"/>
      <c r="AT1029" s="302"/>
      <c r="AU1029" s="302"/>
      <c r="AV1029" s="302"/>
      <c r="AW1029" s="302"/>
      <c r="AX1029" s="302"/>
      <c r="AY1029" s="302"/>
      <c r="AZ1029" s="302"/>
      <c r="BA1029" s="302"/>
    </row>
    <row r="1030">
      <c r="A1030" s="328"/>
      <c r="B1030" s="328"/>
      <c r="C1030" s="328"/>
      <c r="D1030" s="51" t="b">
        <v>1</v>
      </c>
      <c r="E1030" s="308"/>
      <c r="F1030" s="308" t="str">
        <f>IFERROR(__xludf.DUMMYFUNCTION("""COMPUTED_VALUE"""),"geo_id")</f>
        <v>geo_id</v>
      </c>
      <c r="G1030" s="308" t="str">
        <f>IFERROR(__xludf.DUMMYFUNCTION("""COMPUTED_VALUE"""),"???")</f>
        <v>???</v>
      </c>
      <c r="H1030" s="308"/>
      <c r="I1030" s="317"/>
      <c r="J1030" s="317"/>
      <c r="K1030" s="317"/>
      <c r="L1030" s="308"/>
      <c r="M1030" s="308"/>
      <c r="N1030" s="308"/>
      <c r="O1030" s="308"/>
      <c r="P1030" s="308"/>
      <c r="Q1030" s="302"/>
      <c r="R1030" s="302"/>
      <c r="S1030" s="302"/>
      <c r="T1030" s="302"/>
      <c r="U1030" s="302"/>
      <c r="V1030" s="302"/>
      <c r="W1030" s="302"/>
      <c r="X1030" s="302"/>
      <c r="Y1030" s="302"/>
      <c r="Z1030" s="302"/>
      <c r="AA1030" s="302"/>
      <c r="AB1030" s="302"/>
      <c r="AC1030" s="302"/>
      <c r="AD1030" s="302"/>
      <c r="AE1030" s="302"/>
      <c r="AF1030" s="302"/>
      <c r="AG1030" s="302"/>
      <c r="AH1030" s="302"/>
      <c r="AI1030" s="329"/>
      <c r="AJ1030" s="302"/>
      <c r="AK1030" s="302"/>
      <c r="AL1030" s="302"/>
      <c r="AM1030" s="302"/>
      <c r="AN1030" s="302"/>
      <c r="AO1030" s="302"/>
      <c r="AP1030" s="302"/>
      <c r="AQ1030" s="302"/>
      <c r="AR1030" s="302"/>
      <c r="AS1030" s="302"/>
      <c r="AT1030" s="302"/>
      <c r="AU1030" s="302"/>
      <c r="AV1030" s="302"/>
      <c r="AW1030" s="302"/>
      <c r="AX1030" s="302"/>
      <c r="AY1030" s="302"/>
      <c r="AZ1030" s="302"/>
      <c r="BA1030" s="302"/>
    </row>
    <row r="1031">
      <c r="A1031" s="328"/>
      <c r="B1031" s="328"/>
      <c r="C1031" s="328"/>
      <c r="D1031" s="51" t="b">
        <v>1</v>
      </c>
      <c r="E1031" s="308"/>
      <c r="F1031" s="308" t="str">
        <f>IFERROR(__xludf.DUMMYFUNCTION("""COMPUTED_VALUE"""),"geo_id")</f>
        <v>geo_id</v>
      </c>
      <c r="G1031" s="308" t="str">
        <f>IFERROR(__xludf.DUMMYFUNCTION("""COMPUTED_VALUE"""),"???")</f>
        <v>???</v>
      </c>
      <c r="H1031" s="308"/>
      <c r="I1031" s="317"/>
      <c r="J1031" s="317"/>
      <c r="K1031" s="317"/>
      <c r="L1031" s="308"/>
      <c r="M1031" s="308"/>
      <c r="N1031" s="308"/>
      <c r="O1031" s="308"/>
      <c r="P1031" s="308"/>
      <c r="Q1031" s="302"/>
      <c r="R1031" s="302"/>
      <c r="S1031" s="302"/>
      <c r="T1031" s="302"/>
      <c r="U1031" s="302"/>
      <c r="V1031" s="302"/>
      <c r="W1031" s="302"/>
      <c r="X1031" s="302"/>
      <c r="Y1031" s="302"/>
      <c r="Z1031" s="302"/>
      <c r="AA1031" s="302"/>
      <c r="AB1031" s="302"/>
      <c r="AC1031" s="302"/>
      <c r="AD1031" s="302"/>
      <c r="AE1031" s="302"/>
      <c r="AF1031" s="302"/>
      <c r="AG1031" s="302"/>
      <c r="AH1031" s="302"/>
      <c r="AI1031" s="329"/>
      <c r="AJ1031" s="302"/>
      <c r="AK1031" s="302"/>
      <c r="AL1031" s="302"/>
      <c r="AM1031" s="302"/>
      <c r="AN1031" s="302"/>
      <c r="AO1031" s="302"/>
      <c r="AP1031" s="302"/>
      <c r="AQ1031" s="302"/>
      <c r="AR1031" s="302"/>
      <c r="AS1031" s="302"/>
      <c r="AT1031" s="302"/>
      <c r="AU1031" s="302"/>
      <c r="AV1031" s="302"/>
      <c r="AW1031" s="302"/>
      <c r="AX1031" s="302"/>
      <c r="AY1031" s="302"/>
      <c r="AZ1031" s="302"/>
      <c r="BA1031" s="302"/>
    </row>
    <row r="1032">
      <c r="A1032" s="328"/>
      <c r="B1032" s="328"/>
      <c r="C1032" s="328"/>
      <c r="D1032" s="51" t="b">
        <v>1</v>
      </c>
      <c r="E1032" s="308"/>
      <c r="F1032" s="308" t="str">
        <f>IFERROR(__xludf.DUMMYFUNCTION("""COMPUTED_VALUE"""),"geo_id")</f>
        <v>geo_id</v>
      </c>
      <c r="G1032" s="308" t="str">
        <f>IFERROR(__xludf.DUMMYFUNCTION("""COMPUTED_VALUE"""),"???")</f>
        <v>???</v>
      </c>
      <c r="H1032" s="308"/>
      <c r="I1032" s="317"/>
      <c r="J1032" s="317"/>
      <c r="K1032" s="317"/>
      <c r="L1032" s="308"/>
      <c r="M1032" s="308"/>
      <c r="N1032" s="308"/>
      <c r="O1032" s="308"/>
      <c r="P1032" s="308"/>
      <c r="Q1032" s="302"/>
      <c r="R1032" s="302"/>
      <c r="S1032" s="302"/>
      <c r="T1032" s="302"/>
      <c r="U1032" s="302"/>
      <c r="V1032" s="302"/>
      <c r="W1032" s="302"/>
      <c r="X1032" s="302"/>
      <c r="Y1032" s="302"/>
      <c r="Z1032" s="302"/>
      <c r="AA1032" s="302"/>
      <c r="AB1032" s="302"/>
      <c r="AC1032" s="302"/>
      <c r="AD1032" s="302"/>
      <c r="AE1032" s="302"/>
      <c r="AF1032" s="302"/>
      <c r="AG1032" s="302"/>
      <c r="AH1032" s="302"/>
      <c r="AI1032" s="329"/>
      <c r="AJ1032" s="302"/>
      <c r="AK1032" s="302"/>
      <c r="AL1032" s="302"/>
      <c r="AM1032" s="302"/>
      <c r="AN1032" s="302"/>
      <c r="AO1032" s="302"/>
      <c r="AP1032" s="302"/>
      <c r="AQ1032" s="302"/>
      <c r="AR1032" s="302"/>
      <c r="AS1032" s="302"/>
      <c r="AT1032" s="302"/>
      <c r="AU1032" s="302"/>
      <c r="AV1032" s="302"/>
      <c r="AW1032" s="302"/>
      <c r="AX1032" s="302"/>
      <c r="AY1032" s="302"/>
      <c r="AZ1032" s="302"/>
      <c r="BA1032" s="302"/>
    </row>
    <row r="1033">
      <c r="A1033" s="328"/>
      <c r="B1033" s="328"/>
      <c r="C1033" s="328"/>
      <c r="D1033" s="51" t="b">
        <v>1</v>
      </c>
      <c r="E1033" s="308"/>
      <c r="F1033" s="308" t="str">
        <f>IFERROR(__xludf.DUMMYFUNCTION("""COMPUTED_VALUE"""),"geo_id")</f>
        <v>geo_id</v>
      </c>
      <c r="G1033" s="308" t="str">
        <f>IFERROR(__xludf.DUMMYFUNCTION("""COMPUTED_VALUE"""),"???")</f>
        <v>???</v>
      </c>
      <c r="H1033" s="308"/>
      <c r="I1033" s="317"/>
      <c r="J1033" s="317"/>
      <c r="K1033" s="317"/>
      <c r="L1033" s="308"/>
      <c r="M1033" s="308"/>
      <c r="N1033" s="308"/>
      <c r="O1033" s="308"/>
      <c r="P1033" s="308"/>
      <c r="Q1033" s="302"/>
      <c r="R1033" s="302"/>
      <c r="S1033" s="302"/>
      <c r="T1033" s="302"/>
      <c r="U1033" s="302"/>
      <c r="V1033" s="302"/>
      <c r="W1033" s="302"/>
      <c r="X1033" s="302"/>
      <c r="Y1033" s="302"/>
      <c r="Z1033" s="302"/>
      <c r="AA1033" s="302"/>
      <c r="AB1033" s="302"/>
      <c r="AC1033" s="302"/>
      <c r="AD1033" s="302"/>
      <c r="AE1033" s="302"/>
      <c r="AF1033" s="302"/>
      <c r="AG1033" s="302"/>
      <c r="AH1033" s="302"/>
      <c r="AI1033" s="329"/>
      <c r="AJ1033" s="302"/>
      <c r="AK1033" s="302"/>
      <c r="AL1033" s="302"/>
      <c r="AM1033" s="302"/>
      <c r="AN1033" s="302"/>
      <c r="AO1033" s="302"/>
      <c r="AP1033" s="302"/>
      <c r="AQ1033" s="302"/>
      <c r="AR1033" s="302"/>
      <c r="AS1033" s="302"/>
      <c r="AT1033" s="302"/>
      <c r="AU1033" s="302"/>
      <c r="AV1033" s="302"/>
      <c r="AW1033" s="302"/>
      <c r="AX1033" s="302"/>
      <c r="AY1033" s="302"/>
      <c r="AZ1033" s="302"/>
      <c r="BA1033" s="302"/>
    </row>
    <row r="1034">
      <c r="A1034" s="328"/>
      <c r="B1034" s="328"/>
      <c r="C1034" s="328"/>
      <c r="D1034" s="51" t="b">
        <v>1</v>
      </c>
      <c r="E1034" s="308"/>
      <c r="F1034" s="308" t="str">
        <f>IFERROR(__xludf.DUMMYFUNCTION("""COMPUTED_VALUE"""),"geo_id")</f>
        <v>geo_id</v>
      </c>
      <c r="G1034" s="308" t="str">
        <f>IFERROR(__xludf.DUMMYFUNCTION("""COMPUTED_VALUE"""),"???")</f>
        <v>???</v>
      </c>
      <c r="H1034" s="308"/>
      <c r="I1034" s="317"/>
      <c r="J1034" s="317"/>
      <c r="K1034" s="317"/>
      <c r="L1034" s="308"/>
      <c r="M1034" s="308"/>
      <c r="N1034" s="308"/>
      <c r="O1034" s="308"/>
      <c r="P1034" s="308"/>
      <c r="Q1034" s="302"/>
      <c r="R1034" s="302"/>
      <c r="S1034" s="302"/>
      <c r="T1034" s="302"/>
      <c r="U1034" s="302"/>
      <c r="V1034" s="302"/>
      <c r="W1034" s="302"/>
      <c r="X1034" s="302"/>
      <c r="Y1034" s="302"/>
      <c r="Z1034" s="302"/>
      <c r="AA1034" s="302"/>
      <c r="AB1034" s="302"/>
      <c r="AC1034" s="302"/>
      <c r="AD1034" s="302"/>
      <c r="AE1034" s="302"/>
      <c r="AF1034" s="302"/>
      <c r="AG1034" s="302"/>
      <c r="AH1034" s="302"/>
      <c r="AI1034" s="329"/>
      <c r="AJ1034" s="302"/>
      <c r="AK1034" s="302"/>
      <c r="AL1034" s="302"/>
      <c r="AM1034" s="302"/>
      <c r="AN1034" s="302"/>
      <c r="AO1034" s="302"/>
      <c r="AP1034" s="302"/>
      <c r="AQ1034" s="302"/>
      <c r="AR1034" s="302"/>
      <c r="AS1034" s="302"/>
      <c r="AT1034" s="302"/>
      <c r="AU1034" s="302"/>
      <c r="AV1034" s="302"/>
      <c r="AW1034" s="302"/>
      <c r="AX1034" s="302"/>
      <c r="AY1034" s="302"/>
      <c r="AZ1034" s="302"/>
      <c r="BA1034" s="302"/>
    </row>
    <row r="1035">
      <c r="A1035" s="328"/>
      <c r="B1035" s="328"/>
      <c r="C1035" s="328"/>
      <c r="D1035" s="51" t="b">
        <v>1</v>
      </c>
      <c r="E1035" s="308"/>
      <c r="F1035" s="308" t="str">
        <f>IFERROR(__xludf.DUMMYFUNCTION("""COMPUTED_VALUE"""),"geo_id")</f>
        <v>geo_id</v>
      </c>
      <c r="G1035" s="308" t="str">
        <f>IFERROR(__xludf.DUMMYFUNCTION("""COMPUTED_VALUE"""),"???")</f>
        <v>???</v>
      </c>
      <c r="H1035" s="308"/>
      <c r="I1035" s="317"/>
      <c r="J1035" s="317"/>
      <c r="K1035" s="317"/>
      <c r="L1035" s="308"/>
      <c r="M1035" s="308"/>
      <c r="N1035" s="308"/>
      <c r="O1035" s="308"/>
      <c r="P1035" s="308"/>
      <c r="Q1035" s="302"/>
      <c r="R1035" s="302"/>
      <c r="S1035" s="302"/>
      <c r="T1035" s="302"/>
      <c r="U1035" s="302"/>
      <c r="V1035" s="302"/>
      <c r="W1035" s="302"/>
      <c r="X1035" s="302"/>
      <c r="Y1035" s="302"/>
      <c r="Z1035" s="302"/>
      <c r="AA1035" s="302"/>
      <c r="AB1035" s="302"/>
      <c r="AC1035" s="302"/>
      <c r="AD1035" s="302"/>
      <c r="AE1035" s="302"/>
      <c r="AF1035" s="302"/>
      <c r="AG1035" s="302"/>
      <c r="AH1035" s="302"/>
      <c r="AI1035" s="329"/>
      <c r="AJ1035" s="302"/>
      <c r="AK1035" s="302"/>
      <c r="AL1035" s="302"/>
      <c r="AM1035" s="302"/>
      <c r="AN1035" s="302"/>
      <c r="AO1035" s="302"/>
      <c r="AP1035" s="302"/>
      <c r="AQ1035" s="302"/>
      <c r="AR1035" s="302"/>
      <c r="AS1035" s="302"/>
      <c r="AT1035" s="302"/>
      <c r="AU1035" s="302"/>
      <c r="AV1035" s="302"/>
      <c r="AW1035" s="302"/>
      <c r="AX1035" s="302"/>
      <c r="AY1035" s="302"/>
      <c r="AZ1035" s="302"/>
      <c r="BA1035" s="302"/>
    </row>
    <row r="1036">
      <c r="A1036" s="328"/>
      <c r="B1036" s="328"/>
      <c r="C1036" s="328"/>
      <c r="D1036" s="51" t="b">
        <v>1</v>
      </c>
      <c r="E1036" s="308"/>
      <c r="F1036" s="308" t="str">
        <f>IFERROR(__xludf.DUMMYFUNCTION("""COMPUTED_VALUE"""),"geo_id")</f>
        <v>geo_id</v>
      </c>
      <c r="G1036" s="308" t="str">
        <f>IFERROR(__xludf.DUMMYFUNCTION("""COMPUTED_VALUE"""),"???")</f>
        <v>???</v>
      </c>
      <c r="H1036" s="308"/>
      <c r="I1036" s="317"/>
      <c r="J1036" s="317"/>
      <c r="K1036" s="317"/>
      <c r="L1036" s="308"/>
      <c r="M1036" s="308"/>
      <c r="N1036" s="308"/>
      <c r="O1036" s="308"/>
      <c r="P1036" s="308"/>
      <c r="Q1036" s="302"/>
      <c r="R1036" s="302"/>
      <c r="S1036" s="302"/>
      <c r="T1036" s="302"/>
      <c r="U1036" s="302"/>
      <c r="V1036" s="302"/>
      <c r="W1036" s="302"/>
      <c r="X1036" s="302"/>
      <c r="Y1036" s="302"/>
      <c r="Z1036" s="302"/>
      <c r="AA1036" s="302"/>
      <c r="AB1036" s="302"/>
      <c r="AC1036" s="302"/>
      <c r="AD1036" s="302"/>
      <c r="AE1036" s="302"/>
      <c r="AF1036" s="302"/>
      <c r="AG1036" s="302"/>
      <c r="AH1036" s="302"/>
      <c r="AI1036" s="329"/>
      <c r="AJ1036" s="302"/>
      <c r="AK1036" s="302"/>
      <c r="AL1036" s="302"/>
      <c r="AM1036" s="302"/>
      <c r="AN1036" s="302"/>
      <c r="AO1036" s="302"/>
      <c r="AP1036" s="302"/>
      <c r="AQ1036" s="302"/>
      <c r="AR1036" s="302"/>
      <c r="AS1036" s="302"/>
      <c r="AT1036" s="302"/>
      <c r="AU1036" s="302"/>
      <c r="AV1036" s="302"/>
      <c r="AW1036" s="302"/>
      <c r="AX1036" s="302"/>
      <c r="AY1036" s="302"/>
      <c r="AZ1036" s="302"/>
      <c r="BA1036" s="302"/>
    </row>
    <row r="1037">
      <c r="A1037" s="328"/>
      <c r="B1037" s="328"/>
      <c r="C1037" s="328"/>
      <c r="D1037" s="51" t="b">
        <v>1</v>
      </c>
      <c r="E1037" s="308"/>
      <c r="F1037" s="308" t="str">
        <f>IFERROR(__xludf.DUMMYFUNCTION("""COMPUTED_VALUE"""),"geo_id")</f>
        <v>geo_id</v>
      </c>
      <c r="G1037" s="308" t="str">
        <f>IFERROR(__xludf.DUMMYFUNCTION("""COMPUTED_VALUE"""),"???")</f>
        <v>???</v>
      </c>
      <c r="H1037" s="308"/>
      <c r="I1037" s="317"/>
      <c r="J1037" s="317"/>
      <c r="K1037" s="317"/>
      <c r="L1037" s="308"/>
      <c r="M1037" s="308"/>
      <c r="N1037" s="308"/>
      <c r="O1037" s="308"/>
      <c r="P1037" s="308"/>
      <c r="Q1037" s="302"/>
      <c r="R1037" s="302"/>
      <c r="S1037" s="302"/>
      <c r="T1037" s="302"/>
      <c r="U1037" s="302"/>
      <c r="V1037" s="302"/>
      <c r="W1037" s="302"/>
      <c r="X1037" s="302"/>
      <c r="Y1037" s="302"/>
      <c r="Z1037" s="302"/>
      <c r="AA1037" s="302"/>
      <c r="AB1037" s="302"/>
      <c r="AC1037" s="302"/>
      <c r="AD1037" s="302"/>
      <c r="AE1037" s="302"/>
      <c r="AF1037" s="302"/>
      <c r="AG1037" s="302"/>
      <c r="AH1037" s="302"/>
      <c r="AI1037" s="329"/>
      <c r="AJ1037" s="302"/>
      <c r="AK1037" s="302"/>
      <c r="AL1037" s="302"/>
      <c r="AM1037" s="302"/>
      <c r="AN1037" s="302"/>
      <c r="AO1037" s="302"/>
      <c r="AP1037" s="302"/>
      <c r="AQ1037" s="302"/>
      <c r="AR1037" s="302"/>
      <c r="AS1037" s="302"/>
      <c r="AT1037" s="302"/>
      <c r="AU1037" s="302"/>
      <c r="AV1037" s="302"/>
      <c r="AW1037" s="302"/>
      <c r="AX1037" s="302"/>
      <c r="AY1037" s="302"/>
      <c r="AZ1037" s="302"/>
      <c r="BA1037" s="302"/>
    </row>
    <row r="1038">
      <c r="A1038" s="328"/>
      <c r="B1038" s="328"/>
      <c r="C1038" s="328"/>
      <c r="D1038" s="51" t="b">
        <v>1</v>
      </c>
      <c r="E1038" s="308"/>
      <c r="F1038" s="308" t="str">
        <f>IFERROR(__xludf.DUMMYFUNCTION("""COMPUTED_VALUE"""),"geo_id")</f>
        <v>geo_id</v>
      </c>
      <c r="G1038" s="308" t="str">
        <f>IFERROR(__xludf.DUMMYFUNCTION("""COMPUTED_VALUE"""),"???")</f>
        <v>???</v>
      </c>
      <c r="H1038" s="308"/>
      <c r="I1038" s="317"/>
      <c r="J1038" s="317"/>
      <c r="K1038" s="317"/>
      <c r="L1038" s="308"/>
      <c r="M1038" s="308"/>
      <c r="N1038" s="308"/>
      <c r="O1038" s="308"/>
      <c r="P1038" s="308"/>
      <c r="Q1038" s="302"/>
      <c r="R1038" s="302"/>
      <c r="S1038" s="302"/>
      <c r="T1038" s="302"/>
      <c r="U1038" s="302"/>
      <c r="V1038" s="302"/>
      <c r="W1038" s="302"/>
      <c r="X1038" s="302"/>
      <c r="Y1038" s="302"/>
      <c r="Z1038" s="302"/>
      <c r="AA1038" s="302"/>
      <c r="AB1038" s="302"/>
      <c r="AC1038" s="302"/>
      <c r="AD1038" s="302"/>
      <c r="AE1038" s="302"/>
      <c r="AF1038" s="302"/>
      <c r="AG1038" s="302"/>
      <c r="AH1038" s="302"/>
      <c r="AI1038" s="329"/>
      <c r="AJ1038" s="302"/>
      <c r="AK1038" s="302"/>
      <c r="AL1038" s="302"/>
      <c r="AM1038" s="302"/>
      <c r="AN1038" s="302"/>
      <c r="AO1038" s="302"/>
      <c r="AP1038" s="302"/>
      <c r="AQ1038" s="302"/>
      <c r="AR1038" s="302"/>
      <c r="AS1038" s="302"/>
      <c r="AT1038" s="302"/>
      <c r="AU1038" s="302"/>
      <c r="AV1038" s="302"/>
      <c r="AW1038" s="302"/>
      <c r="AX1038" s="302"/>
      <c r="AY1038" s="302"/>
      <c r="AZ1038" s="302"/>
      <c r="BA1038" s="302"/>
    </row>
    <row r="1039">
      <c r="A1039" s="328"/>
      <c r="B1039" s="328"/>
      <c r="C1039" s="328"/>
      <c r="D1039" s="51" t="b">
        <v>1</v>
      </c>
      <c r="E1039" s="308"/>
      <c r="F1039" s="308" t="str">
        <f>IFERROR(__xludf.DUMMYFUNCTION("""COMPUTED_VALUE"""),"geo_id")</f>
        <v>geo_id</v>
      </c>
      <c r="G1039" s="308" t="str">
        <f>IFERROR(__xludf.DUMMYFUNCTION("""COMPUTED_VALUE"""),"???")</f>
        <v>???</v>
      </c>
      <c r="H1039" s="308"/>
      <c r="I1039" s="317"/>
      <c r="J1039" s="317"/>
      <c r="K1039" s="317"/>
      <c r="L1039" s="308"/>
      <c r="M1039" s="308"/>
      <c r="N1039" s="308"/>
      <c r="O1039" s="308"/>
      <c r="P1039" s="308"/>
      <c r="Q1039" s="302"/>
      <c r="R1039" s="302"/>
      <c r="S1039" s="302"/>
      <c r="T1039" s="302"/>
      <c r="U1039" s="302"/>
      <c r="V1039" s="302"/>
      <c r="W1039" s="302"/>
      <c r="X1039" s="302"/>
      <c r="Y1039" s="302"/>
      <c r="Z1039" s="302"/>
      <c r="AA1039" s="302"/>
      <c r="AB1039" s="302"/>
      <c r="AC1039" s="302"/>
      <c r="AD1039" s="302"/>
      <c r="AE1039" s="302"/>
      <c r="AF1039" s="302"/>
      <c r="AG1039" s="302"/>
      <c r="AH1039" s="302"/>
      <c r="AI1039" s="329"/>
      <c r="AJ1039" s="302"/>
      <c r="AK1039" s="302"/>
      <c r="AL1039" s="302"/>
      <c r="AM1039" s="302"/>
      <c r="AN1039" s="302"/>
      <c r="AO1039" s="302"/>
      <c r="AP1039" s="302"/>
      <c r="AQ1039" s="302"/>
      <c r="AR1039" s="302"/>
      <c r="AS1039" s="302"/>
      <c r="AT1039" s="302"/>
      <c r="AU1039" s="302"/>
      <c r="AV1039" s="302"/>
      <c r="AW1039" s="302"/>
      <c r="AX1039" s="302"/>
      <c r="AY1039" s="302"/>
      <c r="AZ1039" s="302"/>
      <c r="BA1039" s="302"/>
    </row>
    <row r="1040">
      <c r="A1040" s="328"/>
      <c r="B1040" s="328"/>
      <c r="C1040" s="328"/>
      <c r="D1040" s="51" t="b">
        <v>1</v>
      </c>
      <c r="E1040" s="308"/>
      <c r="F1040" s="308" t="str">
        <f>IFERROR(__xludf.DUMMYFUNCTION("""COMPUTED_VALUE"""),"geo_id")</f>
        <v>geo_id</v>
      </c>
      <c r="G1040" s="308" t="str">
        <f>IFERROR(__xludf.DUMMYFUNCTION("""COMPUTED_VALUE"""),"???")</f>
        <v>???</v>
      </c>
      <c r="H1040" s="308"/>
      <c r="I1040" s="317"/>
      <c r="J1040" s="317"/>
      <c r="K1040" s="317"/>
      <c r="L1040" s="308"/>
      <c r="M1040" s="308"/>
      <c r="N1040" s="308"/>
      <c r="O1040" s="308"/>
      <c r="P1040" s="308"/>
      <c r="Q1040" s="302"/>
      <c r="R1040" s="302"/>
      <c r="S1040" s="302"/>
      <c r="T1040" s="302"/>
      <c r="U1040" s="302"/>
      <c r="V1040" s="302"/>
      <c r="W1040" s="302"/>
      <c r="X1040" s="302"/>
      <c r="Y1040" s="302"/>
      <c r="Z1040" s="302"/>
      <c r="AA1040" s="302"/>
      <c r="AB1040" s="302"/>
      <c r="AC1040" s="302"/>
      <c r="AD1040" s="302"/>
      <c r="AE1040" s="302"/>
      <c r="AF1040" s="302"/>
      <c r="AG1040" s="302"/>
      <c r="AH1040" s="302"/>
      <c r="AI1040" s="329"/>
      <c r="AJ1040" s="302"/>
      <c r="AK1040" s="302"/>
      <c r="AL1040" s="302"/>
      <c r="AM1040" s="302"/>
      <c r="AN1040" s="302"/>
      <c r="AO1040" s="302"/>
      <c r="AP1040" s="302"/>
      <c r="AQ1040" s="302"/>
      <c r="AR1040" s="302"/>
      <c r="AS1040" s="302"/>
      <c r="AT1040" s="302"/>
      <c r="AU1040" s="302"/>
      <c r="AV1040" s="302"/>
      <c r="AW1040" s="302"/>
      <c r="AX1040" s="302"/>
      <c r="AY1040" s="302"/>
      <c r="AZ1040" s="302"/>
      <c r="BA1040" s="302"/>
    </row>
    <row r="1041">
      <c r="A1041" s="328"/>
      <c r="B1041" s="328"/>
      <c r="C1041" s="328"/>
      <c r="D1041" s="51" t="b">
        <v>1</v>
      </c>
      <c r="E1041" s="308"/>
      <c r="F1041" s="308" t="str">
        <f>IFERROR(__xludf.DUMMYFUNCTION("""COMPUTED_VALUE"""),"geo_id")</f>
        <v>geo_id</v>
      </c>
      <c r="G1041" s="308" t="str">
        <f>IFERROR(__xludf.DUMMYFUNCTION("""COMPUTED_VALUE"""),"???")</f>
        <v>???</v>
      </c>
      <c r="H1041" s="308"/>
      <c r="I1041" s="317"/>
      <c r="J1041" s="317"/>
      <c r="K1041" s="317"/>
      <c r="L1041" s="308"/>
      <c r="M1041" s="308"/>
      <c r="N1041" s="308"/>
      <c r="O1041" s="308"/>
      <c r="P1041" s="308"/>
      <c r="Q1041" s="302"/>
      <c r="R1041" s="302"/>
      <c r="S1041" s="302"/>
      <c r="T1041" s="302"/>
      <c r="U1041" s="302"/>
      <c r="V1041" s="302"/>
      <c r="W1041" s="302"/>
      <c r="X1041" s="302"/>
      <c r="Y1041" s="302"/>
      <c r="Z1041" s="302"/>
      <c r="AA1041" s="302"/>
      <c r="AB1041" s="302"/>
      <c r="AC1041" s="302"/>
      <c r="AD1041" s="302"/>
      <c r="AE1041" s="302"/>
      <c r="AF1041" s="302"/>
      <c r="AG1041" s="302"/>
      <c r="AH1041" s="302"/>
      <c r="AI1041" s="329"/>
      <c r="AJ1041" s="302"/>
      <c r="AK1041" s="302"/>
      <c r="AL1041" s="302"/>
      <c r="AM1041" s="302"/>
      <c r="AN1041" s="302"/>
      <c r="AO1041" s="302"/>
      <c r="AP1041" s="302"/>
      <c r="AQ1041" s="302"/>
      <c r="AR1041" s="302"/>
      <c r="AS1041" s="302"/>
      <c r="AT1041" s="302"/>
      <c r="AU1041" s="302"/>
      <c r="AV1041" s="302"/>
      <c r="AW1041" s="302"/>
      <c r="AX1041" s="302"/>
      <c r="AY1041" s="302"/>
      <c r="AZ1041" s="302"/>
      <c r="BA1041" s="302"/>
    </row>
    <row r="1042">
      <c r="A1042" s="328"/>
      <c r="B1042" s="328"/>
      <c r="C1042" s="328"/>
      <c r="D1042" s="51" t="b">
        <v>1</v>
      </c>
      <c r="E1042" s="308"/>
      <c r="F1042" s="308" t="str">
        <f>IFERROR(__xludf.DUMMYFUNCTION("""COMPUTED_VALUE"""),"permit")</f>
        <v>permit</v>
      </c>
      <c r="G1042" s="308" t="str">
        <f>IFERROR(__xludf.DUMMYFUNCTION("""COMPUTED_VALUE"""),"Permit_type_id")</f>
        <v>Permit_type_id</v>
      </c>
      <c r="H1042" s="308"/>
      <c r="I1042" s="317"/>
      <c r="J1042" s="317"/>
      <c r="K1042" s="317"/>
      <c r="L1042" s="308"/>
      <c r="M1042" s="308"/>
      <c r="N1042" s="308"/>
      <c r="O1042" s="308"/>
      <c r="P1042" s="308"/>
      <c r="Q1042" s="302"/>
      <c r="R1042" s="302"/>
      <c r="S1042" s="302"/>
      <c r="T1042" s="302"/>
      <c r="U1042" s="302"/>
      <c r="V1042" s="302"/>
      <c r="W1042" s="302"/>
      <c r="X1042" s="302"/>
      <c r="Y1042" s="302"/>
      <c r="Z1042" s="302"/>
      <c r="AA1042" s="302"/>
      <c r="AB1042" s="302"/>
      <c r="AC1042" s="302"/>
      <c r="AD1042" s="302"/>
      <c r="AE1042" s="302"/>
      <c r="AF1042" s="302"/>
      <c r="AG1042" s="302"/>
      <c r="AH1042" s="302"/>
      <c r="AI1042" s="329"/>
      <c r="AJ1042" s="302"/>
      <c r="AK1042" s="302"/>
      <c r="AL1042" s="302"/>
      <c r="AM1042" s="302"/>
      <c r="AN1042" s="302"/>
      <c r="AO1042" s="302"/>
      <c r="AP1042" s="302"/>
      <c r="AQ1042" s="302"/>
      <c r="AR1042" s="302"/>
      <c r="AS1042" s="302"/>
      <c r="AT1042" s="302"/>
      <c r="AU1042" s="302"/>
      <c r="AV1042" s="302"/>
      <c r="AW1042" s="302"/>
      <c r="AX1042" s="302"/>
      <c r="AY1042" s="302"/>
      <c r="AZ1042" s="302"/>
      <c r="BA1042" s="302"/>
    </row>
    <row r="1043">
      <c r="A1043" s="328"/>
      <c r="B1043" s="328"/>
      <c r="C1043" s="328"/>
      <c r="D1043" s="51" t="b">
        <v>1</v>
      </c>
      <c r="E1043" s="308"/>
      <c r="F1043" s="308" t="str">
        <f>IFERROR(__xludf.DUMMYFUNCTION("""COMPUTED_VALUE"""),"permit")</f>
        <v>permit</v>
      </c>
      <c r="G1043" s="308" t="str">
        <f>IFERROR(__xludf.DUMMYFUNCTION("""COMPUTED_VALUE"""),"AppSource_Id")</f>
        <v>AppSource_Id</v>
      </c>
      <c r="H1043" s="308"/>
      <c r="I1043" s="317"/>
      <c r="J1043" s="317"/>
      <c r="K1043" s="317"/>
      <c r="L1043" s="308"/>
      <c r="M1043" s="308"/>
      <c r="N1043" s="308"/>
      <c r="O1043" s="308"/>
      <c r="P1043" s="308"/>
      <c r="Q1043" s="302"/>
      <c r="R1043" s="302"/>
      <c r="S1043" s="302"/>
      <c r="T1043" s="302"/>
      <c r="U1043" s="302"/>
      <c r="V1043" s="302"/>
      <c r="W1043" s="302"/>
      <c r="X1043" s="302"/>
      <c r="Y1043" s="302"/>
      <c r="Z1043" s="302"/>
      <c r="AA1043" s="302"/>
      <c r="AB1043" s="302"/>
      <c r="AC1043" s="302"/>
      <c r="AD1043" s="302"/>
      <c r="AE1043" s="302"/>
      <c r="AF1043" s="302"/>
      <c r="AG1043" s="302"/>
      <c r="AH1043" s="302"/>
      <c r="AI1043" s="329"/>
      <c r="AJ1043" s="302"/>
      <c r="AK1043" s="302"/>
      <c r="AL1043" s="302"/>
      <c r="AM1043" s="302"/>
      <c r="AN1043" s="302"/>
      <c r="AO1043" s="302"/>
      <c r="AP1043" s="302"/>
      <c r="AQ1043" s="302"/>
      <c r="AR1043" s="302"/>
      <c r="AS1043" s="302"/>
      <c r="AT1043" s="302"/>
      <c r="AU1043" s="302"/>
      <c r="AV1043" s="302"/>
      <c r="AW1043" s="302"/>
      <c r="AX1043" s="302"/>
      <c r="AY1043" s="302"/>
      <c r="AZ1043" s="302"/>
      <c r="BA1043" s="302"/>
    </row>
    <row r="1044">
      <c r="A1044" s="328"/>
      <c r="B1044" s="328"/>
      <c r="C1044" s="328"/>
      <c r="D1044" s="51" t="b">
        <v>1</v>
      </c>
      <c r="E1044" s="308"/>
      <c r="F1044" s="308" t="str">
        <f>IFERROR(__xludf.DUMMYFUNCTION("""COMPUTED_VALUE"""),"permit")</f>
        <v>permit</v>
      </c>
      <c r="G1044" s="308" t="str">
        <f>IFERROR(__xludf.DUMMYFUNCTION("""COMPUTED_VALUE"""),"Permit_id")</f>
        <v>Permit_id</v>
      </c>
      <c r="H1044" s="308"/>
      <c r="I1044" s="317"/>
      <c r="J1044" s="317"/>
      <c r="K1044" s="317"/>
      <c r="L1044" s="308"/>
      <c r="M1044" s="308"/>
      <c r="N1044" s="308"/>
      <c r="O1044" s="308"/>
      <c r="P1044" s="308"/>
      <c r="Q1044" s="302"/>
      <c r="R1044" s="302"/>
      <c r="S1044" s="302"/>
      <c r="T1044" s="302"/>
      <c r="U1044" s="302"/>
      <c r="V1044" s="302"/>
      <c r="W1044" s="302"/>
      <c r="X1044" s="302"/>
      <c r="Y1044" s="302"/>
      <c r="Z1044" s="302"/>
      <c r="AA1044" s="302"/>
      <c r="AB1044" s="302"/>
      <c r="AC1044" s="302"/>
      <c r="AD1044" s="302"/>
      <c r="AE1044" s="302"/>
      <c r="AF1044" s="302"/>
      <c r="AG1044" s="302"/>
      <c r="AH1044" s="302"/>
      <c r="AI1044" s="329"/>
      <c r="AJ1044" s="302"/>
      <c r="AK1044" s="302"/>
      <c r="AL1044" s="302"/>
      <c r="AM1044" s="302"/>
      <c r="AN1044" s="302"/>
      <c r="AO1044" s="302"/>
      <c r="AP1044" s="302"/>
      <c r="AQ1044" s="302"/>
      <c r="AR1044" s="302"/>
      <c r="AS1044" s="302"/>
      <c r="AT1044" s="302"/>
      <c r="AU1044" s="302"/>
      <c r="AV1044" s="302"/>
      <c r="AW1044" s="302"/>
      <c r="AX1044" s="302"/>
      <c r="AY1044" s="302"/>
      <c r="AZ1044" s="302"/>
      <c r="BA1044" s="302"/>
    </row>
    <row r="1045">
      <c r="A1045" s="328"/>
      <c r="B1045" s="328"/>
      <c r="C1045" s="328"/>
      <c r="D1045" s="51" t="b">
        <v>1</v>
      </c>
      <c r="E1045" s="308"/>
      <c r="F1045" s="308" t="str">
        <f>IFERROR(__xludf.DUMMYFUNCTION("""COMPUTED_VALUE"""),"???")</f>
        <v>???</v>
      </c>
      <c r="G1045" s="308" t="str">
        <f>IFERROR(__xludf.DUMMYFUNCTION("""COMPUTED_VALUE"""),"???")</f>
        <v>???</v>
      </c>
      <c r="H1045" s="308"/>
      <c r="I1045" s="317"/>
      <c r="J1045" s="317"/>
      <c r="K1045" s="317"/>
      <c r="L1045" s="308"/>
      <c r="M1045" s="308"/>
      <c r="N1045" s="308"/>
      <c r="O1045" s="308"/>
      <c r="P1045" s="308"/>
      <c r="Q1045" s="302"/>
      <c r="R1045" s="302"/>
      <c r="S1045" s="302"/>
      <c r="T1045" s="302"/>
      <c r="U1045" s="302"/>
      <c r="V1045" s="302"/>
      <c r="W1045" s="302"/>
      <c r="X1045" s="302"/>
      <c r="Y1045" s="302"/>
      <c r="Z1045" s="302"/>
      <c r="AA1045" s="302"/>
      <c r="AB1045" s="302"/>
      <c r="AC1045" s="302"/>
      <c r="AD1045" s="302"/>
      <c r="AE1045" s="302"/>
      <c r="AF1045" s="302"/>
      <c r="AG1045" s="302"/>
      <c r="AH1045" s="302"/>
      <c r="AI1045" s="329"/>
      <c r="AJ1045" s="302"/>
      <c r="AK1045" s="302"/>
      <c r="AL1045" s="302"/>
      <c r="AM1045" s="302"/>
      <c r="AN1045" s="302"/>
      <c r="AO1045" s="302"/>
      <c r="AP1045" s="302"/>
      <c r="AQ1045" s="302"/>
      <c r="AR1045" s="302"/>
      <c r="AS1045" s="302"/>
      <c r="AT1045" s="302"/>
      <c r="AU1045" s="302"/>
      <c r="AV1045" s="302"/>
      <c r="AW1045" s="302"/>
      <c r="AX1045" s="302"/>
      <c r="AY1045" s="302"/>
      <c r="AZ1045" s="302"/>
      <c r="BA1045" s="302"/>
    </row>
    <row r="1046">
      <c r="A1046" s="328"/>
      <c r="B1046" s="328"/>
      <c r="C1046" s="328"/>
      <c r="D1046" s="51" t="b">
        <v>1</v>
      </c>
      <c r="E1046" s="308"/>
      <c r="F1046" s="308" t="str">
        <f>IFERROR(__xludf.DUMMYFUNCTION("""COMPUTED_VALUE"""),"???")</f>
        <v>???</v>
      </c>
      <c r="G1046" s="308" t="str">
        <f>IFERROR(__xludf.DUMMYFUNCTION("""COMPUTED_VALUE"""),"???")</f>
        <v>???</v>
      </c>
      <c r="H1046" s="308"/>
      <c r="I1046" s="317"/>
      <c r="J1046" s="317"/>
      <c r="K1046" s="317"/>
      <c r="L1046" s="308"/>
      <c r="M1046" s="308"/>
      <c r="N1046" s="308"/>
      <c r="O1046" s="308"/>
      <c r="P1046" s="308"/>
      <c r="Q1046" s="302"/>
      <c r="R1046" s="302"/>
      <c r="S1046" s="302"/>
      <c r="T1046" s="302"/>
      <c r="U1046" s="302"/>
      <c r="V1046" s="302"/>
      <c r="W1046" s="302"/>
      <c r="X1046" s="302"/>
      <c r="Y1046" s="302"/>
      <c r="Z1046" s="302"/>
      <c r="AA1046" s="302"/>
      <c r="AB1046" s="302"/>
      <c r="AC1046" s="302"/>
      <c r="AD1046" s="302"/>
      <c r="AE1046" s="302"/>
      <c r="AF1046" s="302"/>
      <c r="AG1046" s="302"/>
      <c r="AH1046" s="302"/>
      <c r="AI1046" s="329"/>
      <c r="AJ1046" s="302"/>
      <c r="AK1046" s="302"/>
      <c r="AL1046" s="302"/>
      <c r="AM1046" s="302"/>
      <c r="AN1046" s="302"/>
      <c r="AO1046" s="302"/>
      <c r="AP1046" s="302"/>
      <c r="AQ1046" s="302"/>
      <c r="AR1046" s="302"/>
      <c r="AS1046" s="302"/>
      <c r="AT1046" s="302"/>
      <c r="AU1046" s="302"/>
      <c r="AV1046" s="302"/>
      <c r="AW1046" s="302"/>
      <c r="AX1046" s="302"/>
      <c r="AY1046" s="302"/>
      <c r="AZ1046" s="302"/>
      <c r="BA1046" s="302"/>
    </row>
    <row r="1047">
      <c r="A1047" s="328"/>
      <c r="B1047" s="328"/>
      <c r="C1047" s="328"/>
      <c r="D1047" s="51" t="b">
        <v>1</v>
      </c>
      <c r="E1047" s="308"/>
      <c r="F1047" s="308" t="str">
        <f>IFERROR(__xludf.DUMMYFUNCTION("""COMPUTED_VALUE"""),"permit")</f>
        <v>permit</v>
      </c>
      <c r="G1047" s="308" t="str">
        <f>IFERROR(__xludf.DUMMYFUNCTION("""COMPUTED_VALUE"""),"Cancel_type_id")</f>
        <v>Cancel_type_id</v>
      </c>
      <c r="H1047" s="308"/>
      <c r="I1047" s="317"/>
      <c r="J1047" s="317"/>
      <c r="K1047" s="317"/>
      <c r="L1047" s="308"/>
      <c r="M1047" s="308"/>
      <c r="N1047" s="308"/>
      <c r="O1047" s="308"/>
      <c r="P1047" s="308"/>
      <c r="Q1047" s="302"/>
      <c r="R1047" s="302"/>
      <c r="S1047" s="302"/>
      <c r="T1047" s="302"/>
      <c r="U1047" s="302"/>
      <c r="V1047" s="302"/>
      <c r="W1047" s="302"/>
      <c r="X1047" s="302"/>
      <c r="Y1047" s="302"/>
      <c r="Z1047" s="302"/>
      <c r="AA1047" s="302"/>
      <c r="AB1047" s="302"/>
      <c r="AC1047" s="302"/>
      <c r="AD1047" s="302"/>
      <c r="AE1047" s="302"/>
      <c r="AF1047" s="302"/>
      <c r="AG1047" s="302"/>
      <c r="AH1047" s="302"/>
      <c r="AI1047" s="329"/>
      <c r="AJ1047" s="302"/>
      <c r="AK1047" s="302"/>
      <c r="AL1047" s="302"/>
      <c r="AM1047" s="302"/>
      <c r="AN1047" s="302"/>
      <c r="AO1047" s="302"/>
      <c r="AP1047" s="302"/>
      <c r="AQ1047" s="302"/>
      <c r="AR1047" s="302"/>
      <c r="AS1047" s="302"/>
      <c r="AT1047" s="302"/>
      <c r="AU1047" s="302"/>
      <c r="AV1047" s="302"/>
      <c r="AW1047" s="302"/>
      <c r="AX1047" s="302"/>
      <c r="AY1047" s="302"/>
      <c r="AZ1047" s="302"/>
      <c r="BA1047" s="302"/>
    </row>
    <row r="1048">
      <c r="A1048" s="328"/>
      <c r="B1048" s="328"/>
      <c r="C1048" s="328"/>
      <c r="D1048" s="51" t="b">
        <v>1</v>
      </c>
      <c r="E1048" s="308"/>
      <c r="F1048" s="308" t="str">
        <f>IFERROR(__xludf.DUMMYFUNCTION("""COMPUTED_VALUE"""),"")</f>
        <v/>
      </c>
      <c r="G1048" s="308" t="str">
        <f>IFERROR(__xludf.DUMMYFUNCTION("""COMPUTED_VALUE"""),"")</f>
        <v/>
      </c>
      <c r="H1048" s="308"/>
      <c r="I1048" s="317"/>
      <c r="J1048" s="317"/>
      <c r="K1048" s="317"/>
      <c r="L1048" s="308"/>
      <c r="M1048" s="308"/>
      <c r="N1048" s="308"/>
      <c r="O1048" s="308"/>
      <c r="P1048" s="308"/>
      <c r="Q1048" s="302"/>
      <c r="R1048" s="302"/>
      <c r="S1048" s="302"/>
      <c r="T1048" s="302"/>
      <c r="U1048" s="302"/>
      <c r="V1048" s="302"/>
      <c r="W1048" s="302"/>
      <c r="X1048" s="302"/>
      <c r="Y1048" s="302"/>
      <c r="Z1048" s="302"/>
      <c r="AA1048" s="302"/>
      <c r="AB1048" s="302"/>
      <c r="AC1048" s="302"/>
      <c r="AD1048" s="302"/>
      <c r="AE1048" s="302"/>
      <c r="AF1048" s="302"/>
      <c r="AG1048" s="302"/>
      <c r="AH1048" s="302"/>
      <c r="AI1048" s="329"/>
      <c r="AJ1048" s="302"/>
      <c r="AK1048" s="302"/>
      <c r="AL1048" s="302"/>
      <c r="AM1048" s="302"/>
      <c r="AN1048" s="302"/>
      <c r="AO1048" s="302"/>
      <c r="AP1048" s="302"/>
      <c r="AQ1048" s="302"/>
      <c r="AR1048" s="302"/>
      <c r="AS1048" s="302"/>
      <c r="AT1048" s="302"/>
      <c r="AU1048" s="302"/>
      <c r="AV1048" s="302"/>
      <c r="AW1048" s="302"/>
      <c r="AX1048" s="302"/>
      <c r="AY1048" s="302"/>
      <c r="AZ1048" s="302"/>
      <c r="BA1048" s="302"/>
    </row>
    <row r="1049">
      <c r="A1049" s="328"/>
      <c r="B1049" s="328"/>
      <c r="C1049" s="328"/>
      <c r="D1049" s="51" t="b">
        <v>1</v>
      </c>
      <c r="E1049" s="308"/>
      <c r="F1049" s="308" t="str">
        <f>IFERROR(__xludf.DUMMYFUNCTION("""COMPUTED_VALUE"""),"")</f>
        <v/>
      </c>
      <c r="G1049" s="308" t="str">
        <f>IFERROR(__xludf.DUMMYFUNCTION("""COMPUTED_VALUE"""),"")</f>
        <v/>
      </c>
      <c r="H1049" s="308"/>
      <c r="I1049" s="317"/>
      <c r="J1049" s="317"/>
      <c r="K1049" s="317"/>
      <c r="L1049" s="308"/>
      <c r="M1049" s="308"/>
      <c r="N1049" s="308"/>
      <c r="O1049" s="308"/>
      <c r="P1049" s="308"/>
      <c r="Q1049" s="302"/>
      <c r="R1049" s="302"/>
      <c r="S1049" s="302"/>
      <c r="T1049" s="302"/>
      <c r="U1049" s="302"/>
      <c r="V1049" s="302"/>
      <c r="W1049" s="302"/>
      <c r="X1049" s="302"/>
      <c r="Y1049" s="302"/>
      <c r="Z1049" s="302"/>
      <c r="AA1049" s="302"/>
      <c r="AB1049" s="302"/>
      <c r="AC1049" s="302"/>
      <c r="AD1049" s="302"/>
      <c r="AE1049" s="302"/>
      <c r="AF1049" s="302"/>
      <c r="AG1049" s="302"/>
      <c r="AH1049" s="302"/>
      <c r="AI1049" s="329"/>
      <c r="AJ1049" s="302"/>
      <c r="AK1049" s="302"/>
      <c r="AL1049" s="302"/>
      <c r="AM1049" s="302"/>
      <c r="AN1049" s="302"/>
      <c r="AO1049" s="302"/>
      <c r="AP1049" s="302"/>
      <c r="AQ1049" s="302"/>
      <c r="AR1049" s="302"/>
      <c r="AS1049" s="302"/>
      <c r="AT1049" s="302"/>
      <c r="AU1049" s="302"/>
      <c r="AV1049" s="302"/>
      <c r="AW1049" s="302"/>
      <c r="AX1049" s="302"/>
      <c r="AY1049" s="302"/>
      <c r="AZ1049" s="302"/>
      <c r="BA1049" s="302"/>
    </row>
    <row r="1050">
      <c r="A1050" s="328"/>
      <c r="B1050" s="328"/>
      <c r="C1050" s="328"/>
      <c r="D1050" s="51" t="b">
        <v>1</v>
      </c>
      <c r="E1050" s="308"/>
      <c r="F1050" s="308" t="str">
        <f>IFERROR(__xludf.DUMMYFUNCTION("""COMPUTED_VALUE"""),"")</f>
        <v/>
      </c>
      <c r="G1050" s="308" t="str">
        <f>IFERROR(__xludf.DUMMYFUNCTION("""COMPUTED_VALUE"""),"")</f>
        <v/>
      </c>
      <c r="H1050" s="308"/>
      <c r="I1050" s="317"/>
      <c r="J1050" s="317"/>
      <c r="K1050" s="317"/>
      <c r="L1050" s="308"/>
      <c r="M1050" s="308"/>
      <c r="N1050" s="308"/>
      <c r="O1050" s="308"/>
      <c r="P1050" s="308"/>
      <c r="Q1050" s="302"/>
      <c r="R1050" s="302"/>
      <c r="S1050" s="302"/>
      <c r="T1050" s="302"/>
      <c r="U1050" s="302"/>
      <c r="V1050" s="302"/>
      <c r="W1050" s="302"/>
      <c r="X1050" s="302"/>
      <c r="Y1050" s="302"/>
      <c r="Z1050" s="302"/>
      <c r="AA1050" s="302"/>
      <c r="AB1050" s="302"/>
      <c r="AC1050" s="302"/>
      <c r="AD1050" s="302"/>
      <c r="AE1050" s="302"/>
      <c r="AF1050" s="302"/>
      <c r="AG1050" s="302"/>
      <c r="AH1050" s="302"/>
      <c r="AI1050" s="329"/>
      <c r="AJ1050" s="302"/>
      <c r="AK1050" s="302"/>
      <c r="AL1050" s="302"/>
      <c r="AM1050" s="302"/>
      <c r="AN1050" s="302"/>
      <c r="AO1050" s="302"/>
      <c r="AP1050" s="302"/>
      <c r="AQ1050" s="302"/>
      <c r="AR1050" s="302"/>
      <c r="AS1050" s="302"/>
      <c r="AT1050" s="302"/>
      <c r="AU1050" s="302"/>
      <c r="AV1050" s="302"/>
      <c r="AW1050" s="302"/>
      <c r="AX1050" s="302"/>
      <c r="AY1050" s="302"/>
      <c r="AZ1050" s="302"/>
      <c r="BA1050" s="302"/>
    </row>
    <row r="1051">
      <c r="A1051" s="328"/>
      <c r="B1051" s="328"/>
      <c r="C1051" s="328"/>
      <c r="D1051" s="51" t="b">
        <v>1</v>
      </c>
      <c r="E1051" s="308"/>
      <c r="F1051" s="308" t="str">
        <f>IFERROR(__xludf.DUMMYFUNCTION("""COMPUTED_VALUE"""),"permit")</f>
        <v>permit</v>
      </c>
      <c r="G1051" s="308" t="str">
        <f>IFERROR(__xludf.DUMMYFUNCTION("""COMPUTED_VALUE"""),"Parcel_id")</f>
        <v>Parcel_id</v>
      </c>
      <c r="H1051" s="308"/>
      <c r="I1051" s="317"/>
      <c r="J1051" s="317"/>
      <c r="K1051" s="317"/>
      <c r="L1051" s="308"/>
      <c r="M1051" s="308"/>
      <c r="N1051" s="308"/>
      <c r="O1051" s="308"/>
      <c r="P1051" s="308"/>
      <c r="Q1051" s="302"/>
      <c r="R1051" s="302"/>
      <c r="S1051" s="302"/>
      <c r="T1051" s="302"/>
      <c r="U1051" s="302"/>
      <c r="V1051" s="302"/>
      <c r="W1051" s="302"/>
      <c r="X1051" s="302"/>
      <c r="Y1051" s="302"/>
      <c r="Z1051" s="302"/>
      <c r="AA1051" s="302"/>
      <c r="AB1051" s="302"/>
      <c r="AC1051" s="302"/>
      <c r="AD1051" s="302"/>
      <c r="AE1051" s="302"/>
      <c r="AF1051" s="302"/>
      <c r="AG1051" s="302"/>
      <c r="AH1051" s="302"/>
      <c r="AI1051" s="329"/>
      <c r="AJ1051" s="302"/>
      <c r="AK1051" s="302"/>
      <c r="AL1051" s="302"/>
      <c r="AM1051" s="302"/>
      <c r="AN1051" s="302"/>
      <c r="AO1051" s="302"/>
      <c r="AP1051" s="302"/>
      <c r="AQ1051" s="302"/>
      <c r="AR1051" s="302"/>
      <c r="AS1051" s="302"/>
      <c r="AT1051" s="302"/>
      <c r="AU1051" s="302"/>
      <c r="AV1051" s="302"/>
      <c r="AW1051" s="302"/>
      <c r="AX1051" s="302"/>
      <c r="AY1051" s="302"/>
      <c r="AZ1051" s="302"/>
      <c r="BA1051" s="302"/>
    </row>
    <row r="1052">
      <c r="A1052" s="328"/>
      <c r="B1052" s="328"/>
      <c r="C1052" s="328"/>
      <c r="D1052" s="51" t="b">
        <v>1</v>
      </c>
      <c r="E1052" s="308"/>
      <c r="F1052" s="308" t="str">
        <f>IFERROR(__xludf.DUMMYFUNCTION("""COMPUTED_VALUE"""),"")</f>
        <v/>
      </c>
      <c r="G1052" s="308" t="str">
        <f>IFERROR(__xludf.DUMMYFUNCTION("""COMPUTED_VALUE"""),"")</f>
        <v/>
      </c>
      <c r="H1052" s="308"/>
      <c r="I1052" s="317"/>
      <c r="J1052" s="317"/>
      <c r="K1052" s="317"/>
      <c r="L1052" s="308"/>
      <c r="M1052" s="308"/>
      <c r="N1052" s="308"/>
      <c r="O1052" s="308"/>
      <c r="P1052" s="308"/>
      <c r="Q1052" s="302"/>
      <c r="R1052" s="302"/>
      <c r="S1052" s="302"/>
      <c r="T1052" s="302"/>
      <c r="U1052" s="302"/>
      <c r="V1052" s="302"/>
      <c r="W1052" s="302"/>
      <c r="X1052" s="302"/>
      <c r="Y1052" s="302"/>
      <c r="Z1052" s="302"/>
      <c r="AA1052" s="302"/>
      <c r="AB1052" s="302"/>
      <c r="AC1052" s="302"/>
      <c r="AD1052" s="302"/>
      <c r="AE1052" s="302"/>
      <c r="AF1052" s="302"/>
      <c r="AG1052" s="302"/>
      <c r="AH1052" s="302"/>
      <c r="AI1052" s="329"/>
      <c r="AJ1052" s="302"/>
      <c r="AK1052" s="302"/>
      <c r="AL1052" s="302"/>
      <c r="AM1052" s="302"/>
      <c r="AN1052" s="302"/>
      <c r="AO1052" s="302"/>
      <c r="AP1052" s="302"/>
      <c r="AQ1052" s="302"/>
      <c r="AR1052" s="302"/>
      <c r="AS1052" s="302"/>
      <c r="AT1052" s="302"/>
      <c r="AU1052" s="302"/>
      <c r="AV1052" s="302"/>
      <c r="AW1052" s="302"/>
      <c r="AX1052" s="302"/>
      <c r="AY1052" s="302"/>
      <c r="AZ1052" s="302"/>
      <c r="BA1052" s="302"/>
    </row>
    <row r="1053">
      <c r="A1053" s="328"/>
      <c r="B1053" s="328"/>
      <c r="C1053" s="328"/>
      <c r="D1053" s="51" t="b">
        <v>1</v>
      </c>
      <c r="E1053" s="308"/>
      <c r="F1053" s="308" t="str">
        <f>IFERROR(__xludf.DUMMYFUNCTION("""COMPUTED_VALUE"""),"")</f>
        <v/>
      </c>
      <c r="G1053" s="308" t="str">
        <f>IFERROR(__xludf.DUMMYFUNCTION("""COMPUTED_VALUE"""),"")</f>
        <v/>
      </c>
      <c r="H1053" s="308"/>
      <c r="I1053" s="317"/>
      <c r="J1053" s="317"/>
      <c r="K1053" s="317"/>
      <c r="L1053" s="308"/>
      <c r="M1053" s="308"/>
      <c r="N1053" s="308"/>
      <c r="O1053" s="308"/>
      <c r="P1053" s="308"/>
      <c r="Q1053" s="302"/>
      <c r="R1053" s="302"/>
      <c r="S1053" s="302"/>
      <c r="T1053" s="302"/>
      <c r="U1053" s="302"/>
      <c r="V1053" s="302"/>
      <c r="W1053" s="302"/>
      <c r="X1053" s="302"/>
      <c r="Y1053" s="302"/>
      <c r="Z1053" s="302"/>
      <c r="AA1053" s="302"/>
      <c r="AB1053" s="302"/>
      <c r="AC1053" s="302"/>
      <c r="AD1053" s="302"/>
      <c r="AE1053" s="302"/>
      <c r="AF1053" s="302"/>
      <c r="AG1053" s="302"/>
      <c r="AH1053" s="302"/>
      <c r="AI1053" s="329"/>
      <c r="AJ1053" s="302"/>
      <c r="AK1053" s="302"/>
      <c r="AL1053" s="302"/>
      <c r="AM1053" s="302"/>
      <c r="AN1053" s="302"/>
      <c r="AO1053" s="302"/>
      <c r="AP1053" s="302"/>
      <c r="AQ1053" s="302"/>
      <c r="AR1053" s="302"/>
      <c r="AS1053" s="302"/>
      <c r="AT1053" s="302"/>
      <c r="AU1053" s="302"/>
      <c r="AV1053" s="302"/>
      <c r="AW1053" s="302"/>
      <c r="AX1053" s="302"/>
      <c r="AY1053" s="302"/>
      <c r="AZ1053" s="302"/>
      <c r="BA1053" s="302"/>
    </row>
    <row r="1054">
      <c r="A1054" s="328"/>
      <c r="B1054" s="328"/>
      <c r="C1054" s="328"/>
      <c r="D1054" s="51" t="b">
        <v>1</v>
      </c>
      <c r="E1054" s="308"/>
      <c r="F1054" s="308" t="str">
        <f>IFERROR(__xludf.DUMMYFUNCTION("""COMPUTED_VALUE"""),"")</f>
        <v/>
      </c>
      <c r="G1054" s="308" t="str">
        <f>IFERROR(__xludf.DUMMYFUNCTION("""COMPUTED_VALUE"""),"")</f>
        <v/>
      </c>
      <c r="H1054" s="308"/>
      <c r="I1054" s="317"/>
      <c r="J1054" s="317"/>
      <c r="K1054" s="317"/>
      <c r="L1054" s="308"/>
      <c r="M1054" s="308"/>
      <c r="N1054" s="308"/>
      <c r="O1054" s="308"/>
      <c r="P1054" s="308"/>
      <c r="Q1054" s="302"/>
      <c r="R1054" s="302"/>
      <c r="S1054" s="302"/>
      <c r="T1054" s="302"/>
      <c r="U1054" s="302"/>
      <c r="V1054" s="302"/>
      <c r="W1054" s="302"/>
      <c r="X1054" s="302"/>
      <c r="Y1054" s="302"/>
      <c r="Z1054" s="302"/>
      <c r="AA1054" s="302"/>
      <c r="AB1054" s="302"/>
      <c r="AC1054" s="302"/>
      <c r="AD1054" s="302"/>
      <c r="AE1054" s="302"/>
      <c r="AF1054" s="302"/>
      <c r="AG1054" s="302"/>
      <c r="AH1054" s="302"/>
      <c r="AI1054" s="329"/>
      <c r="AJ1054" s="302"/>
      <c r="AK1054" s="302"/>
      <c r="AL1054" s="302"/>
      <c r="AM1054" s="302"/>
      <c r="AN1054" s="302"/>
      <c r="AO1054" s="302"/>
      <c r="AP1054" s="302"/>
      <c r="AQ1054" s="302"/>
      <c r="AR1054" s="302"/>
      <c r="AS1054" s="302"/>
      <c r="AT1054" s="302"/>
      <c r="AU1054" s="302"/>
      <c r="AV1054" s="302"/>
      <c r="AW1054" s="302"/>
      <c r="AX1054" s="302"/>
      <c r="AY1054" s="302"/>
      <c r="AZ1054" s="302"/>
      <c r="BA1054" s="302"/>
    </row>
    <row r="1055">
      <c r="A1055" s="328"/>
      <c r="B1055" s="328"/>
      <c r="C1055" s="328"/>
      <c r="D1055" s="51" t="b">
        <v>1</v>
      </c>
      <c r="E1055" s="308"/>
      <c r="F1055" s="308" t="str">
        <f>IFERROR(__xludf.DUMMYFUNCTION("""COMPUTED_VALUE"""),"")</f>
        <v/>
      </c>
      <c r="G1055" s="308" t="str">
        <f>IFERROR(__xludf.DUMMYFUNCTION("""COMPUTED_VALUE"""),"")</f>
        <v/>
      </c>
      <c r="H1055" s="308"/>
      <c r="I1055" s="317"/>
      <c r="J1055" s="317"/>
      <c r="K1055" s="317"/>
      <c r="L1055" s="308"/>
      <c r="M1055" s="308"/>
      <c r="N1055" s="308"/>
      <c r="O1055" s="308"/>
      <c r="P1055" s="308"/>
      <c r="Q1055" s="302"/>
      <c r="R1055" s="302"/>
      <c r="S1055" s="302"/>
      <c r="T1055" s="302"/>
      <c r="U1055" s="302"/>
      <c r="V1055" s="302"/>
      <c r="W1055" s="302"/>
      <c r="X1055" s="302"/>
      <c r="Y1055" s="302"/>
      <c r="Z1055" s="302"/>
      <c r="AA1055" s="302"/>
      <c r="AB1055" s="302"/>
      <c r="AC1055" s="302"/>
      <c r="AD1055" s="302"/>
      <c r="AE1055" s="302"/>
      <c r="AF1055" s="302"/>
      <c r="AG1055" s="302"/>
      <c r="AH1055" s="302"/>
      <c r="AI1055" s="329"/>
      <c r="AJ1055" s="302"/>
      <c r="AK1055" s="302"/>
      <c r="AL1055" s="302"/>
      <c r="AM1055" s="302"/>
      <c r="AN1055" s="302"/>
      <c r="AO1055" s="302"/>
      <c r="AP1055" s="302"/>
      <c r="AQ1055" s="302"/>
      <c r="AR1055" s="302"/>
      <c r="AS1055" s="302"/>
      <c r="AT1055" s="302"/>
      <c r="AU1055" s="302"/>
      <c r="AV1055" s="302"/>
      <c r="AW1055" s="302"/>
      <c r="AX1055" s="302"/>
      <c r="AY1055" s="302"/>
      <c r="AZ1055" s="302"/>
      <c r="BA1055" s="302"/>
    </row>
    <row r="1056">
      <c r="A1056" s="328"/>
      <c r="B1056" s="328"/>
      <c r="C1056" s="328"/>
      <c r="D1056" s="51" t="b">
        <v>1</v>
      </c>
      <c r="E1056" s="308"/>
      <c r="F1056" s="308" t="str">
        <f>IFERROR(__xludf.DUMMYFUNCTION("""COMPUTED_VALUE"""),"")</f>
        <v/>
      </c>
      <c r="G1056" s="308" t="str">
        <f>IFERROR(__xludf.DUMMYFUNCTION("""COMPUTED_VALUE"""),"")</f>
        <v/>
      </c>
      <c r="H1056" s="308"/>
      <c r="I1056" s="317"/>
      <c r="J1056" s="317"/>
      <c r="K1056" s="317"/>
      <c r="L1056" s="308"/>
      <c r="M1056" s="308"/>
      <c r="N1056" s="308"/>
      <c r="O1056" s="308"/>
      <c r="P1056" s="308"/>
      <c r="Q1056" s="302"/>
      <c r="R1056" s="302"/>
      <c r="S1056" s="302"/>
      <c r="T1056" s="302"/>
      <c r="U1056" s="302"/>
      <c r="V1056" s="302"/>
      <c r="W1056" s="302"/>
      <c r="X1056" s="302"/>
      <c r="Y1056" s="302"/>
      <c r="Z1056" s="302"/>
      <c r="AA1056" s="302"/>
      <c r="AB1056" s="302"/>
      <c r="AC1056" s="302"/>
      <c r="AD1056" s="302"/>
      <c r="AE1056" s="302"/>
      <c r="AF1056" s="302"/>
      <c r="AG1056" s="302"/>
      <c r="AH1056" s="302"/>
      <c r="AI1056" s="329"/>
      <c r="AJ1056" s="302"/>
      <c r="AK1056" s="302"/>
      <c r="AL1056" s="302"/>
      <c r="AM1056" s="302"/>
      <c r="AN1056" s="302"/>
      <c r="AO1056" s="302"/>
      <c r="AP1056" s="302"/>
      <c r="AQ1056" s="302"/>
      <c r="AR1056" s="302"/>
      <c r="AS1056" s="302"/>
      <c r="AT1056" s="302"/>
      <c r="AU1056" s="302"/>
      <c r="AV1056" s="302"/>
      <c r="AW1056" s="302"/>
      <c r="AX1056" s="302"/>
      <c r="AY1056" s="302"/>
      <c r="AZ1056" s="302"/>
      <c r="BA1056" s="302"/>
    </row>
    <row r="1057">
      <c r="A1057" s="328"/>
      <c r="B1057" s="328"/>
      <c r="C1057" s="328"/>
      <c r="D1057" s="51" t="b">
        <v>1</v>
      </c>
      <c r="E1057" s="308"/>
      <c r="F1057" s="308" t="str">
        <f>IFERROR(__xludf.DUMMYFUNCTION("""COMPUTED_VALUE"""),"")</f>
        <v/>
      </c>
      <c r="G1057" s="308" t="str">
        <f>IFERROR(__xludf.DUMMYFUNCTION("""COMPUTED_VALUE"""),"")</f>
        <v/>
      </c>
      <c r="H1057" s="308"/>
      <c r="I1057" s="317"/>
      <c r="J1057" s="317"/>
      <c r="K1057" s="317"/>
      <c r="L1057" s="308"/>
      <c r="M1057" s="308"/>
      <c r="N1057" s="308"/>
      <c r="O1057" s="308"/>
      <c r="P1057" s="308"/>
      <c r="Q1057" s="302"/>
      <c r="R1057" s="302"/>
      <c r="S1057" s="302"/>
      <c r="T1057" s="302"/>
      <c r="U1057" s="302"/>
      <c r="V1057" s="302"/>
      <c r="W1057" s="302"/>
      <c r="X1057" s="302"/>
      <c r="Y1057" s="302"/>
      <c r="Z1057" s="302"/>
      <c r="AA1057" s="302"/>
      <c r="AB1057" s="302"/>
      <c r="AC1057" s="302"/>
      <c r="AD1057" s="302"/>
      <c r="AE1057" s="302"/>
      <c r="AF1057" s="302"/>
      <c r="AG1057" s="302"/>
      <c r="AH1057" s="302"/>
      <c r="AI1057" s="329"/>
      <c r="AJ1057" s="302"/>
      <c r="AK1057" s="302"/>
      <c r="AL1057" s="302"/>
      <c r="AM1057" s="302"/>
      <c r="AN1057" s="302"/>
      <c r="AO1057" s="302"/>
      <c r="AP1057" s="302"/>
      <c r="AQ1057" s="302"/>
      <c r="AR1057" s="302"/>
      <c r="AS1057" s="302"/>
      <c r="AT1057" s="302"/>
      <c r="AU1057" s="302"/>
      <c r="AV1057" s="302"/>
      <c r="AW1057" s="302"/>
      <c r="AX1057" s="302"/>
      <c r="AY1057" s="302"/>
      <c r="AZ1057" s="302"/>
      <c r="BA1057" s="302"/>
    </row>
    <row r="1058">
      <c r="A1058" s="328"/>
      <c r="B1058" s="328"/>
      <c r="C1058" s="328"/>
      <c r="D1058" s="51" t="b">
        <v>1</v>
      </c>
      <c r="E1058" s="308"/>
      <c r="F1058" s="308" t="str">
        <f>IFERROR(__xludf.DUMMYFUNCTION("""COMPUTED_VALUE"""),"")</f>
        <v/>
      </c>
      <c r="G1058" s="308" t="str">
        <f>IFERROR(__xludf.DUMMYFUNCTION("""COMPUTED_VALUE"""),"")</f>
        <v/>
      </c>
      <c r="H1058" s="308"/>
      <c r="I1058" s="317"/>
      <c r="J1058" s="317"/>
      <c r="K1058" s="317"/>
      <c r="L1058" s="308"/>
      <c r="M1058" s="308"/>
      <c r="N1058" s="308"/>
      <c r="O1058" s="308"/>
      <c r="P1058" s="308"/>
      <c r="Q1058" s="302"/>
      <c r="R1058" s="302"/>
      <c r="S1058" s="302"/>
      <c r="T1058" s="302"/>
      <c r="U1058" s="302"/>
      <c r="V1058" s="302"/>
      <c r="W1058" s="302"/>
      <c r="X1058" s="302"/>
      <c r="Y1058" s="302"/>
      <c r="Z1058" s="302"/>
      <c r="AA1058" s="302"/>
      <c r="AB1058" s="302"/>
      <c r="AC1058" s="302"/>
      <c r="AD1058" s="302"/>
      <c r="AE1058" s="302"/>
      <c r="AF1058" s="302"/>
      <c r="AG1058" s="302"/>
      <c r="AH1058" s="302"/>
      <c r="AI1058" s="329"/>
      <c r="AJ1058" s="302"/>
      <c r="AK1058" s="302"/>
      <c r="AL1058" s="302"/>
      <c r="AM1058" s="302"/>
      <c r="AN1058" s="302"/>
      <c r="AO1058" s="302"/>
      <c r="AP1058" s="302"/>
      <c r="AQ1058" s="302"/>
      <c r="AR1058" s="302"/>
      <c r="AS1058" s="302"/>
      <c r="AT1058" s="302"/>
      <c r="AU1058" s="302"/>
      <c r="AV1058" s="302"/>
      <c r="AW1058" s="302"/>
      <c r="AX1058" s="302"/>
      <c r="AY1058" s="302"/>
      <c r="AZ1058" s="302"/>
      <c r="BA1058" s="302"/>
    </row>
    <row r="1059">
      <c r="A1059" s="328"/>
      <c r="B1059" s="328"/>
      <c r="C1059" s="328"/>
      <c r="D1059" s="51" t="b">
        <v>1</v>
      </c>
      <c r="E1059" s="308"/>
      <c r="F1059" s="308" t="str">
        <f>IFERROR(__xludf.DUMMYFUNCTION("""COMPUTED_VALUE"""),"")</f>
        <v/>
      </c>
      <c r="G1059" s="308" t="str">
        <f>IFERROR(__xludf.DUMMYFUNCTION("""COMPUTED_VALUE"""),"")</f>
        <v/>
      </c>
      <c r="H1059" s="308"/>
      <c r="I1059" s="317"/>
      <c r="J1059" s="317"/>
      <c r="K1059" s="317"/>
      <c r="L1059" s="308"/>
      <c r="M1059" s="308"/>
      <c r="N1059" s="308"/>
      <c r="O1059" s="308"/>
      <c r="P1059" s="308"/>
      <c r="Q1059" s="302"/>
      <c r="R1059" s="302"/>
      <c r="S1059" s="302"/>
      <c r="T1059" s="302"/>
      <c r="U1059" s="302"/>
      <c r="V1059" s="302"/>
      <c r="W1059" s="302"/>
      <c r="X1059" s="302"/>
      <c r="Y1059" s="302"/>
      <c r="Z1059" s="302"/>
      <c r="AA1059" s="302"/>
      <c r="AB1059" s="302"/>
      <c r="AC1059" s="302"/>
      <c r="AD1059" s="302"/>
      <c r="AE1059" s="302"/>
      <c r="AF1059" s="302"/>
      <c r="AG1059" s="302"/>
      <c r="AH1059" s="302"/>
      <c r="AI1059" s="329"/>
      <c r="AJ1059" s="302"/>
      <c r="AK1059" s="302"/>
      <c r="AL1059" s="302"/>
      <c r="AM1059" s="302"/>
      <c r="AN1059" s="302"/>
      <c r="AO1059" s="302"/>
      <c r="AP1059" s="302"/>
      <c r="AQ1059" s="302"/>
      <c r="AR1059" s="302"/>
      <c r="AS1059" s="302"/>
      <c r="AT1059" s="302"/>
      <c r="AU1059" s="302"/>
      <c r="AV1059" s="302"/>
      <c r="AW1059" s="302"/>
      <c r="AX1059" s="302"/>
      <c r="AY1059" s="302"/>
      <c r="AZ1059" s="302"/>
      <c r="BA1059" s="302"/>
    </row>
    <row r="1060">
      <c r="A1060" s="328"/>
      <c r="B1060" s="328"/>
      <c r="C1060" s="328"/>
      <c r="D1060" s="51" t="b">
        <v>1</v>
      </c>
      <c r="E1060" s="308"/>
      <c r="F1060" s="308" t="str">
        <f>IFERROR(__xludf.DUMMYFUNCTION("""COMPUTED_VALUE"""),"???")</f>
        <v>???</v>
      </c>
      <c r="G1060" s="308" t="str">
        <f>IFERROR(__xludf.DUMMYFUNCTION("""COMPUTED_VALUE"""),"???")</f>
        <v>???</v>
      </c>
      <c r="H1060" s="308"/>
      <c r="I1060" s="317"/>
      <c r="J1060" s="317"/>
      <c r="K1060" s="317"/>
      <c r="L1060" s="308"/>
      <c r="M1060" s="308"/>
      <c r="N1060" s="308"/>
      <c r="O1060" s="308"/>
      <c r="P1060" s="308"/>
      <c r="Q1060" s="302"/>
      <c r="R1060" s="302"/>
      <c r="S1060" s="302"/>
      <c r="T1060" s="302"/>
      <c r="U1060" s="302"/>
      <c r="V1060" s="302"/>
      <c r="W1060" s="302"/>
      <c r="X1060" s="302"/>
      <c r="Y1060" s="302"/>
      <c r="Z1060" s="302"/>
      <c r="AA1060" s="302"/>
      <c r="AB1060" s="302"/>
      <c r="AC1060" s="302"/>
      <c r="AD1060" s="302"/>
      <c r="AE1060" s="302"/>
      <c r="AF1060" s="302"/>
      <c r="AG1060" s="302"/>
      <c r="AH1060" s="302"/>
      <c r="AI1060" s="329"/>
      <c r="AJ1060" s="302"/>
      <c r="AK1060" s="302"/>
      <c r="AL1060" s="302"/>
      <c r="AM1060" s="302"/>
      <c r="AN1060" s="302"/>
      <c r="AO1060" s="302"/>
      <c r="AP1060" s="302"/>
      <c r="AQ1060" s="302"/>
      <c r="AR1060" s="302"/>
      <c r="AS1060" s="302"/>
      <c r="AT1060" s="302"/>
      <c r="AU1060" s="302"/>
      <c r="AV1060" s="302"/>
      <c r="AW1060" s="302"/>
      <c r="AX1060" s="302"/>
      <c r="AY1060" s="302"/>
      <c r="AZ1060" s="302"/>
      <c r="BA1060" s="302"/>
    </row>
    <row r="1061">
      <c r="A1061" s="328"/>
      <c r="B1061" s="328"/>
      <c r="C1061" s="328"/>
      <c r="D1061" s="51" t="b">
        <v>1</v>
      </c>
      <c r="E1061" s="308"/>
      <c r="F1061" s="308" t="str">
        <f>IFERROR(__xludf.DUMMYFUNCTION("""COMPUTED_VALUE"""),"**field missing**")</f>
        <v>**field missing**</v>
      </c>
      <c r="G1061" s="308" t="str">
        <f>IFERROR(__xludf.DUMMYFUNCTION("""COMPUTED_VALUE"""),"**FIELD MISSING**")</f>
        <v>**FIELD MISSING**</v>
      </c>
      <c r="H1061" s="308"/>
      <c r="I1061" s="317"/>
      <c r="J1061" s="317"/>
      <c r="K1061" s="317"/>
      <c r="L1061" s="308"/>
      <c r="M1061" s="308"/>
      <c r="N1061" s="308"/>
      <c r="O1061" s="308"/>
      <c r="P1061" s="308"/>
      <c r="Q1061" s="302"/>
      <c r="R1061" s="302"/>
      <c r="S1061" s="302"/>
      <c r="T1061" s="302"/>
      <c r="U1061" s="302"/>
      <c r="V1061" s="302"/>
      <c r="W1061" s="302"/>
      <c r="X1061" s="302"/>
      <c r="Y1061" s="302"/>
      <c r="Z1061" s="302"/>
      <c r="AA1061" s="302"/>
      <c r="AB1061" s="302"/>
      <c r="AC1061" s="302"/>
      <c r="AD1061" s="302"/>
      <c r="AE1061" s="302"/>
      <c r="AF1061" s="302"/>
      <c r="AG1061" s="302"/>
      <c r="AH1061" s="302"/>
      <c r="AI1061" s="329"/>
      <c r="AJ1061" s="302"/>
      <c r="AK1061" s="302"/>
      <c r="AL1061" s="302"/>
      <c r="AM1061" s="302"/>
      <c r="AN1061" s="302"/>
      <c r="AO1061" s="302"/>
      <c r="AP1061" s="302"/>
      <c r="AQ1061" s="302"/>
      <c r="AR1061" s="302"/>
      <c r="AS1061" s="302"/>
      <c r="AT1061" s="302"/>
      <c r="AU1061" s="302"/>
      <c r="AV1061" s="302"/>
      <c r="AW1061" s="302"/>
      <c r="AX1061" s="302"/>
      <c r="AY1061" s="302"/>
      <c r="AZ1061" s="302"/>
      <c r="BA1061" s="302"/>
    </row>
    <row r="1062">
      <c r="A1062" s="328"/>
      <c r="B1062" s="328"/>
      <c r="C1062" s="328"/>
      <c r="D1062" s="51" t="b">
        <v>1</v>
      </c>
      <c r="E1062" s="308"/>
      <c r="F1062" s="308" t="str">
        <f>IFERROR(__xludf.DUMMYFUNCTION("""COMPUTED_VALUE"""),"permit")</f>
        <v>permit</v>
      </c>
      <c r="G1062" s="308" t="str">
        <f>IFERROR(__xludf.DUMMYFUNCTION("""COMPUTED_VALUE"""),"Application_Date")</f>
        <v>Application_Date</v>
      </c>
      <c r="H1062" s="308"/>
      <c r="I1062" s="317"/>
      <c r="J1062" s="317"/>
      <c r="K1062" s="317"/>
      <c r="L1062" s="308"/>
      <c r="M1062" s="308"/>
      <c r="N1062" s="308"/>
      <c r="O1062" s="308"/>
      <c r="P1062" s="308"/>
      <c r="Q1062" s="302"/>
      <c r="R1062" s="302"/>
      <c r="S1062" s="302"/>
      <c r="T1062" s="302"/>
      <c r="U1062" s="302"/>
      <c r="V1062" s="302"/>
      <c r="W1062" s="302"/>
      <c r="X1062" s="302"/>
      <c r="Y1062" s="302"/>
      <c r="Z1062" s="302"/>
      <c r="AA1062" s="302"/>
      <c r="AB1062" s="302"/>
      <c r="AC1062" s="302"/>
      <c r="AD1062" s="302"/>
      <c r="AE1062" s="302"/>
      <c r="AF1062" s="302"/>
      <c r="AG1062" s="302"/>
      <c r="AH1062" s="302"/>
      <c r="AI1062" s="329"/>
      <c r="AJ1062" s="302"/>
      <c r="AK1062" s="302"/>
      <c r="AL1062" s="302"/>
      <c r="AM1062" s="302"/>
      <c r="AN1062" s="302"/>
      <c r="AO1062" s="302"/>
      <c r="AP1062" s="302"/>
      <c r="AQ1062" s="302"/>
      <c r="AR1062" s="302"/>
      <c r="AS1062" s="302"/>
      <c r="AT1062" s="302"/>
      <c r="AU1062" s="302"/>
      <c r="AV1062" s="302"/>
      <c r="AW1062" s="302"/>
      <c r="AX1062" s="302"/>
      <c r="AY1062" s="302"/>
      <c r="AZ1062" s="302"/>
      <c r="BA1062" s="302"/>
    </row>
    <row r="1063">
      <c r="A1063" s="328"/>
      <c r="B1063" s="328"/>
      <c r="C1063" s="328"/>
      <c r="D1063" s="51" t="b">
        <v>1</v>
      </c>
      <c r="E1063" s="308"/>
      <c r="F1063" s="308" t="str">
        <f>IFERROR(__xludf.DUMMYFUNCTION("""COMPUTED_VALUE"""),"permit")</f>
        <v>permit</v>
      </c>
      <c r="G1063" s="308" t="str">
        <f>IFERROR(__xludf.DUMMYFUNCTION("""COMPUTED_VALUE"""),"Issue_Date")</f>
        <v>Issue_Date</v>
      </c>
      <c r="H1063" s="308"/>
      <c r="I1063" s="317"/>
      <c r="J1063" s="317"/>
      <c r="K1063" s="317"/>
      <c r="L1063" s="308"/>
      <c r="M1063" s="308"/>
      <c r="N1063" s="308"/>
      <c r="O1063" s="308"/>
      <c r="P1063" s="308"/>
      <c r="Q1063" s="302"/>
      <c r="R1063" s="302"/>
      <c r="S1063" s="302"/>
      <c r="T1063" s="302"/>
      <c r="U1063" s="302"/>
      <c r="V1063" s="302"/>
      <c r="W1063" s="302"/>
      <c r="X1063" s="302"/>
      <c r="Y1063" s="302"/>
      <c r="Z1063" s="302"/>
      <c r="AA1063" s="302"/>
      <c r="AB1063" s="302"/>
      <c r="AC1063" s="302"/>
      <c r="AD1063" s="302"/>
      <c r="AE1063" s="302"/>
      <c r="AF1063" s="302"/>
      <c r="AG1063" s="302"/>
      <c r="AH1063" s="302"/>
      <c r="AI1063" s="329"/>
      <c r="AJ1063" s="302"/>
      <c r="AK1063" s="302"/>
      <c r="AL1063" s="302"/>
      <c r="AM1063" s="302"/>
      <c r="AN1063" s="302"/>
      <c r="AO1063" s="302"/>
      <c r="AP1063" s="302"/>
      <c r="AQ1063" s="302"/>
      <c r="AR1063" s="302"/>
      <c r="AS1063" s="302"/>
      <c r="AT1063" s="302"/>
      <c r="AU1063" s="302"/>
      <c r="AV1063" s="302"/>
      <c r="AW1063" s="302"/>
      <c r="AX1063" s="302"/>
      <c r="AY1063" s="302"/>
      <c r="AZ1063" s="302"/>
      <c r="BA1063" s="302"/>
    </row>
    <row r="1064">
      <c r="A1064" s="328"/>
      <c r="B1064" s="328"/>
      <c r="C1064" s="328"/>
      <c r="D1064" s="51" t="b">
        <v>1</v>
      </c>
      <c r="E1064" s="308"/>
      <c r="F1064" s="308" t="str">
        <f>IFERROR(__xludf.DUMMYFUNCTION("""COMPUTED_VALUE"""),"permit")</f>
        <v>permit</v>
      </c>
      <c r="G1064" s="308" t="str">
        <f>IFERROR(__xludf.DUMMYFUNCTION("""COMPUTED_VALUE"""),"Complete_Date")</f>
        <v>Complete_Date</v>
      </c>
      <c r="H1064" s="308"/>
      <c r="I1064" s="317"/>
      <c r="J1064" s="317"/>
      <c r="K1064" s="317"/>
      <c r="L1064" s="308"/>
      <c r="M1064" s="308"/>
      <c r="N1064" s="308"/>
      <c r="O1064" s="308"/>
      <c r="P1064" s="308"/>
      <c r="Q1064" s="302"/>
      <c r="R1064" s="302"/>
      <c r="S1064" s="302"/>
      <c r="T1064" s="302"/>
      <c r="U1064" s="302"/>
      <c r="V1064" s="302"/>
      <c r="W1064" s="302"/>
      <c r="X1064" s="302"/>
      <c r="Y1064" s="302"/>
      <c r="Z1064" s="302"/>
      <c r="AA1064" s="302"/>
      <c r="AB1064" s="302"/>
      <c r="AC1064" s="302"/>
      <c r="AD1064" s="302"/>
      <c r="AE1064" s="302"/>
      <c r="AF1064" s="302"/>
      <c r="AG1064" s="302"/>
      <c r="AH1064" s="302"/>
      <c r="AI1064" s="329"/>
      <c r="AJ1064" s="302"/>
      <c r="AK1064" s="302"/>
      <c r="AL1064" s="302"/>
      <c r="AM1064" s="302"/>
      <c r="AN1064" s="302"/>
      <c r="AO1064" s="302"/>
      <c r="AP1064" s="302"/>
      <c r="AQ1064" s="302"/>
      <c r="AR1064" s="302"/>
      <c r="AS1064" s="302"/>
      <c r="AT1064" s="302"/>
      <c r="AU1064" s="302"/>
      <c r="AV1064" s="302"/>
      <c r="AW1064" s="302"/>
      <c r="AX1064" s="302"/>
      <c r="AY1064" s="302"/>
      <c r="AZ1064" s="302"/>
      <c r="BA1064" s="302"/>
    </row>
    <row r="1065">
      <c r="A1065" s="328"/>
      <c r="B1065" s="328"/>
      <c r="C1065" s="328"/>
      <c r="D1065" s="51" t="b">
        <v>1</v>
      </c>
      <c r="E1065" s="308"/>
      <c r="F1065" s="308" t="str">
        <f>IFERROR(__xludf.DUMMYFUNCTION("""COMPUTED_VALUE"""),"permit")</f>
        <v>permit</v>
      </c>
      <c r="G1065" s="308" t="str">
        <f>IFERROR(__xludf.DUMMYFUNCTION("""COMPUTED_VALUE"""),"Cancel_Date")</f>
        <v>Cancel_Date</v>
      </c>
      <c r="H1065" s="308"/>
      <c r="I1065" s="317"/>
      <c r="J1065" s="317"/>
      <c r="K1065" s="317"/>
      <c r="L1065" s="308"/>
      <c r="M1065" s="308"/>
      <c r="N1065" s="308"/>
      <c r="O1065" s="308"/>
      <c r="P1065" s="308"/>
      <c r="Q1065" s="302"/>
      <c r="R1065" s="302"/>
      <c r="S1065" s="302"/>
      <c r="T1065" s="302"/>
      <c r="U1065" s="302"/>
      <c r="V1065" s="302"/>
      <c r="W1065" s="302"/>
      <c r="X1065" s="302"/>
      <c r="Y1065" s="302"/>
      <c r="Z1065" s="302"/>
      <c r="AA1065" s="302"/>
      <c r="AB1065" s="302"/>
      <c r="AC1065" s="302"/>
      <c r="AD1065" s="302"/>
      <c r="AE1065" s="302"/>
      <c r="AF1065" s="302"/>
      <c r="AG1065" s="302"/>
      <c r="AH1065" s="302"/>
      <c r="AI1065" s="329"/>
      <c r="AJ1065" s="302"/>
      <c r="AK1065" s="302"/>
      <c r="AL1065" s="302"/>
      <c r="AM1065" s="302"/>
      <c r="AN1065" s="302"/>
      <c r="AO1065" s="302"/>
      <c r="AP1065" s="302"/>
      <c r="AQ1065" s="302"/>
      <c r="AR1065" s="302"/>
      <c r="AS1065" s="302"/>
      <c r="AT1065" s="302"/>
      <c r="AU1065" s="302"/>
      <c r="AV1065" s="302"/>
      <c r="AW1065" s="302"/>
      <c r="AX1065" s="302"/>
      <c r="AY1065" s="302"/>
      <c r="AZ1065" s="302"/>
      <c r="BA1065" s="302"/>
    </row>
    <row r="1066">
      <c r="A1066" s="328"/>
      <c r="B1066" s="328"/>
      <c r="C1066" s="328"/>
      <c r="D1066" s="51" t="b">
        <v>1</v>
      </c>
      <c r="E1066" s="308"/>
      <c r="F1066" s="308" t="str">
        <f>IFERROR(__xludf.DUMMYFUNCTION("""COMPUTED_VALUE"""),"permit")</f>
        <v>permit</v>
      </c>
      <c r="G1066" s="308" t="str">
        <f>IFERROR(__xludf.DUMMYFUNCTION("""COMPUTED_VALUE"""),"EstProjectCost")</f>
        <v>EstProjectCost</v>
      </c>
      <c r="H1066" s="308"/>
      <c r="I1066" s="317"/>
      <c r="J1066" s="317"/>
      <c r="K1066" s="317"/>
      <c r="L1066" s="308"/>
      <c r="M1066" s="308"/>
      <c r="N1066" s="308"/>
      <c r="O1066" s="308"/>
      <c r="P1066" s="308"/>
      <c r="Q1066" s="302"/>
      <c r="R1066" s="302"/>
      <c r="S1066" s="302"/>
      <c r="T1066" s="302"/>
      <c r="U1066" s="302"/>
      <c r="V1066" s="302"/>
      <c r="W1066" s="302"/>
      <c r="X1066" s="302"/>
      <c r="Y1066" s="302"/>
      <c r="Z1066" s="302"/>
      <c r="AA1066" s="302"/>
      <c r="AB1066" s="302"/>
      <c r="AC1066" s="302"/>
      <c r="AD1066" s="302"/>
      <c r="AE1066" s="302"/>
      <c r="AF1066" s="302"/>
      <c r="AG1066" s="302"/>
      <c r="AH1066" s="302"/>
      <c r="AI1066" s="329"/>
      <c r="AJ1066" s="302"/>
      <c r="AK1066" s="302"/>
      <c r="AL1066" s="302"/>
      <c r="AM1066" s="302"/>
      <c r="AN1066" s="302"/>
      <c r="AO1066" s="302"/>
      <c r="AP1066" s="302"/>
      <c r="AQ1066" s="302"/>
      <c r="AR1066" s="302"/>
      <c r="AS1066" s="302"/>
      <c r="AT1066" s="302"/>
      <c r="AU1066" s="302"/>
      <c r="AV1066" s="302"/>
      <c r="AW1066" s="302"/>
      <c r="AX1066" s="302"/>
      <c r="AY1066" s="302"/>
      <c r="AZ1066" s="302"/>
      <c r="BA1066" s="302"/>
    </row>
    <row r="1067">
      <c r="A1067" s="328"/>
      <c r="B1067" s="328"/>
      <c r="C1067" s="328"/>
      <c r="D1067" s="51" t="b">
        <v>1</v>
      </c>
      <c r="E1067" s="308"/>
      <c r="F1067" s="308" t="str">
        <f>IFERROR(__xludf.DUMMYFUNCTION("""COMPUTED_VALUE"""),"permit")</f>
        <v>permit</v>
      </c>
      <c r="G1067" s="308" t="str">
        <f>IFERROR(__xludf.DUMMYFUNCTION("""COMPUTED_VALUE"""),"Desription")</f>
        <v>Desription</v>
      </c>
      <c r="H1067" s="308"/>
      <c r="I1067" s="317"/>
      <c r="J1067" s="317"/>
      <c r="K1067" s="317"/>
      <c r="L1067" s="308"/>
      <c r="M1067" s="308"/>
      <c r="N1067" s="308"/>
      <c r="O1067" s="308"/>
      <c r="P1067" s="308"/>
      <c r="Q1067" s="302"/>
      <c r="R1067" s="302"/>
      <c r="S1067" s="302"/>
      <c r="T1067" s="302"/>
      <c r="U1067" s="302"/>
      <c r="V1067" s="302"/>
      <c r="W1067" s="302"/>
      <c r="X1067" s="302"/>
      <c r="Y1067" s="302"/>
      <c r="Z1067" s="302"/>
      <c r="AA1067" s="302"/>
      <c r="AB1067" s="302"/>
      <c r="AC1067" s="302"/>
      <c r="AD1067" s="302"/>
      <c r="AE1067" s="302"/>
      <c r="AF1067" s="302"/>
      <c r="AG1067" s="302"/>
      <c r="AH1067" s="302"/>
      <c r="AI1067" s="329"/>
      <c r="AJ1067" s="302"/>
      <c r="AK1067" s="302"/>
      <c r="AL1067" s="302"/>
      <c r="AM1067" s="302"/>
      <c r="AN1067" s="302"/>
      <c r="AO1067" s="302"/>
      <c r="AP1067" s="302"/>
      <c r="AQ1067" s="302"/>
      <c r="AR1067" s="302"/>
      <c r="AS1067" s="302"/>
      <c r="AT1067" s="302"/>
      <c r="AU1067" s="302"/>
      <c r="AV1067" s="302"/>
      <c r="AW1067" s="302"/>
      <c r="AX1067" s="302"/>
      <c r="AY1067" s="302"/>
      <c r="AZ1067" s="302"/>
      <c r="BA1067" s="302"/>
    </row>
    <row r="1068">
      <c r="A1068" s="328"/>
      <c r="B1068" s="328"/>
      <c r="C1068" s="328"/>
      <c r="D1068" s="51" t="b">
        <v>1</v>
      </c>
      <c r="E1068" s="308"/>
      <c r="F1068" s="308" t="str">
        <f>IFERROR(__xludf.DUMMYFUNCTION("""COMPUTED_VALUE"""),"???")</f>
        <v>???</v>
      </c>
      <c r="G1068" s="308" t="str">
        <f>IFERROR(__xludf.DUMMYFUNCTION("""COMPUTED_VALUE"""),"???")</f>
        <v>???</v>
      </c>
      <c r="H1068" s="308"/>
      <c r="I1068" s="317"/>
      <c r="J1068" s="317"/>
      <c r="K1068" s="317"/>
      <c r="L1068" s="308"/>
      <c r="M1068" s="308"/>
      <c r="N1068" s="308"/>
      <c r="O1068" s="308"/>
      <c r="P1068" s="308"/>
      <c r="Q1068" s="302"/>
      <c r="R1068" s="302"/>
      <c r="S1068" s="302"/>
      <c r="T1068" s="302"/>
      <c r="U1068" s="302"/>
      <c r="V1068" s="302"/>
      <c r="W1068" s="302"/>
      <c r="X1068" s="302"/>
      <c r="Y1068" s="302"/>
      <c r="Z1068" s="302"/>
      <c r="AA1068" s="302"/>
      <c r="AB1068" s="302"/>
      <c r="AC1068" s="302"/>
      <c r="AD1068" s="302"/>
      <c r="AE1068" s="302"/>
      <c r="AF1068" s="302"/>
      <c r="AG1068" s="302"/>
      <c r="AH1068" s="302"/>
      <c r="AI1068" s="329"/>
      <c r="AJ1068" s="302"/>
      <c r="AK1068" s="302"/>
      <c r="AL1068" s="302"/>
      <c r="AM1068" s="302"/>
      <c r="AN1068" s="302"/>
      <c r="AO1068" s="302"/>
      <c r="AP1068" s="302"/>
      <c r="AQ1068" s="302"/>
      <c r="AR1068" s="302"/>
      <c r="AS1068" s="302"/>
      <c r="AT1068" s="302"/>
      <c r="AU1068" s="302"/>
      <c r="AV1068" s="302"/>
      <c r="AW1068" s="302"/>
      <c r="AX1068" s="302"/>
      <c r="AY1068" s="302"/>
      <c r="AZ1068" s="302"/>
      <c r="BA1068" s="302"/>
    </row>
    <row r="1069">
      <c r="A1069" s="328"/>
      <c r="B1069" s="328"/>
      <c r="C1069" s="328"/>
      <c r="D1069" s="51" t="b">
        <v>1</v>
      </c>
      <c r="E1069" s="308"/>
      <c r="F1069" s="308" t="str">
        <f>IFERROR(__xludf.DUMMYFUNCTION("""COMPUTED_VALUE"""),"???")</f>
        <v>???</v>
      </c>
      <c r="G1069" s="308" t="str">
        <f>IFERROR(__xludf.DUMMYFUNCTION("""COMPUTED_VALUE"""),"???")</f>
        <v>???</v>
      </c>
      <c r="H1069" s="308"/>
      <c r="I1069" s="317"/>
      <c r="J1069" s="317"/>
      <c r="K1069" s="317"/>
      <c r="L1069" s="308"/>
      <c r="M1069" s="308"/>
      <c r="N1069" s="308"/>
      <c r="O1069" s="308"/>
      <c r="P1069" s="308"/>
      <c r="Q1069" s="302"/>
      <c r="R1069" s="302"/>
      <c r="S1069" s="302"/>
      <c r="T1069" s="302"/>
      <c r="U1069" s="302"/>
      <c r="V1069" s="302"/>
      <c r="W1069" s="302"/>
      <c r="X1069" s="302"/>
      <c r="Y1069" s="302"/>
      <c r="Z1069" s="302"/>
      <c r="AA1069" s="302"/>
      <c r="AB1069" s="302"/>
      <c r="AC1069" s="302"/>
      <c r="AD1069" s="302"/>
      <c r="AE1069" s="302"/>
      <c r="AF1069" s="302"/>
      <c r="AG1069" s="302"/>
      <c r="AH1069" s="302"/>
      <c r="AI1069" s="329"/>
      <c r="AJ1069" s="302"/>
      <c r="AK1069" s="302"/>
      <c r="AL1069" s="302"/>
      <c r="AM1069" s="302"/>
      <c r="AN1069" s="302"/>
      <c r="AO1069" s="302"/>
      <c r="AP1069" s="302"/>
      <c r="AQ1069" s="302"/>
      <c r="AR1069" s="302"/>
      <c r="AS1069" s="302"/>
      <c r="AT1069" s="302"/>
      <c r="AU1069" s="302"/>
      <c r="AV1069" s="302"/>
      <c r="AW1069" s="302"/>
      <c r="AX1069" s="302"/>
      <c r="AY1069" s="302"/>
      <c r="AZ1069" s="302"/>
      <c r="BA1069" s="302"/>
    </row>
    <row r="1070">
      <c r="A1070" s="328"/>
      <c r="B1070" s="328"/>
      <c r="C1070" s="328"/>
      <c r="D1070" s="51" t="b">
        <v>1</v>
      </c>
      <c r="E1070" s="308"/>
      <c r="F1070" s="308" t="str">
        <f>IFERROR(__xludf.DUMMYFUNCTION("""COMPUTED_VALUE"""),"???")</f>
        <v>???</v>
      </c>
      <c r="G1070" s="308" t="str">
        <f>IFERROR(__xludf.DUMMYFUNCTION("""COMPUTED_VALUE"""),"???")</f>
        <v>???</v>
      </c>
      <c r="H1070" s="308"/>
      <c r="I1070" s="317"/>
      <c r="J1070" s="317"/>
      <c r="K1070" s="317"/>
      <c r="L1070" s="308"/>
      <c r="M1070" s="308"/>
      <c r="N1070" s="308"/>
      <c r="O1070" s="308"/>
      <c r="P1070" s="308"/>
      <c r="Q1070" s="302"/>
      <c r="R1070" s="302"/>
      <c r="S1070" s="302"/>
      <c r="T1070" s="302"/>
      <c r="U1070" s="302"/>
      <c r="V1070" s="302"/>
      <c r="W1070" s="302"/>
      <c r="X1070" s="302"/>
      <c r="Y1070" s="302"/>
      <c r="Z1070" s="302"/>
      <c r="AA1070" s="302"/>
      <c r="AB1070" s="302"/>
      <c r="AC1070" s="302"/>
      <c r="AD1070" s="302"/>
      <c r="AE1070" s="302"/>
      <c r="AF1070" s="302"/>
      <c r="AG1070" s="302"/>
      <c r="AH1070" s="302"/>
      <c r="AI1070" s="329"/>
      <c r="AJ1070" s="302"/>
      <c r="AK1070" s="302"/>
      <c r="AL1070" s="302"/>
      <c r="AM1070" s="302"/>
      <c r="AN1070" s="302"/>
      <c r="AO1070" s="302"/>
      <c r="AP1070" s="302"/>
      <c r="AQ1070" s="302"/>
      <c r="AR1070" s="302"/>
      <c r="AS1070" s="302"/>
      <c r="AT1070" s="302"/>
      <c r="AU1070" s="302"/>
      <c r="AV1070" s="302"/>
      <c r="AW1070" s="302"/>
      <c r="AX1070" s="302"/>
      <c r="AY1070" s="302"/>
      <c r="AZ1070" s="302"/>
      <c r="BA1070" s="302"/>
    </row>
    <row r="1071">
      <c r="A1071" s="328"/>
      <c r="B1071" s="328"/>
      <c r="C1071" s="328"/>
      <c r="D1071" s="51" t="b">
        <v>1</v>
      </c>
      <c r="E1071" s="308"/>
      <c r="F1071" s="308" t="str">
        <f>IFERROR(__xludf.DUMMYFUNCTION("""COMPUTED_VALUE"""),"???")</f>
        <v>???</v>
      </c>
      <c r="G1071" s="308" t="str">
        <f>IFERROR(__xludf.DUMMYFUNCTION("""COMPUTED_VALUE"""),"???")</f>
        <v>???</v>
      </c>
      <c r="H1071" s="308"/>
      <c r="I1071" s="317"/>
      <c r="J1071" s="317"/>
      <c r="K1071" s="317"/>
      <c r="L1071" s="308"/>
      <c r="M1071" s="308"/>
      <c r="N1071" s="308"/>
      <c r="O1071" s="308"/>
      <c r="P1071" s="308"/>
      <c r="Q1071" s="302"/>
      <c r="R1071" s="302"/>
      <c r="S1071" s="302"/>
      <c r="T1071" s="302"/>
      <c r="U1071" s="302"/>
      <c r="V1071" s="302"/>
      <c r="W1071" s="302"/>
      <c r="X1071" s="302"/>
      <c r="Y1071" s="302"/>
      <c r="Z1071" s="302"/>
      <c r="AA1071" s="302"/>
      <c r="AB1071" s="302"/>
      <c r="AC1071" s="302"/>
      <c r="AD1071" s="302"/>
      <c r="AE1071" s="302"/>
      <c r="AF1071" s="302"/>
      <c r="AG1071" s="302"/>
      <c r="AH1071" s="302"/>
      <c r="AI1071" s="329"/>
      <c r="AJ1071" s="302"/>
      <c r="AK1071" s="302"/>
      <c r="AL1071" s="302"/>
      <c r="AM1071" s="302"/>
      <c r="AN1071" s="302"/>
      <c r="AO1071" s="302"/>
      <c r="AP1071" s="302"/>
      <c r="AQ1071" s="302"/>
      <c r="AR1071" s="302"/>
      <c r="AS1071" s="302"/>
      <c r="AT1071" s="302"/>
      <c r="AU1071" s="302"/>
      <c r="AV1071" s="302"/>
      <c r="AW1071" s="302"/>
      <c r="AX1071" s="302"/>
      <c r="AY1071" s="302"/>
      <c r="AZ1071" s="302"/>
      <c r="BA1071" s="302"/>
    </row>
    <row r="1072">
      <c r="A1072" s="328"/>
      <c r="B1072" s="328"/>
      <c r="C1072" s="328"/>
      <c r="D1072" s="51" t="b">
        <v>1</v>
      </c>
      <c r="E1072" s="308"/>
      <c r="F1072" s="308" t="str">
        <f>IFERROR(__xludf.DUMMYFUNCTION("""COMPUTED_VALUE"""),"permit")</f>
        <v>permit</v>
      </c>
      <c r="G1072" s="308" t="str">
        <f>IFERROR(__xludf.DUMMYFUNCTION("""COMPUTED_VALUE"""),"NewUse")</f>
        <v>NewUse</v>
      </c>
      <c r="H1072" s="308"/>
      <c r="I1072" s="317"/>
      <c r="J1072" s="317"/>
      <c r="K1072" s="317"/>
      <c r="L1072" s="308"/>
      <c r="M1072" s="308"/>
      <c r="N1072" s="308"/>
      <c r="O1072" s="308"/>
      <c r="P1072" s="308"/>
      <c r="Q1072" s="302"/>
      <c r="R1072" s="302"/>
      <c r="S1072" s="302"/>
      <c r="T1072" s="302"/>
      <c r="U1072" s="302"/>
      <c r="V1072" s="302"/>
      <c r="W1072" s="302"/>
      <c r="X1072" s="302"/>
      <c r="Y1072" s="302"/>
      <c r="Z1072" s="302"/>
      <c r="AA1072" s="302"/>
      <c r="AB1072" s="302"/>
      <c r="AC1072" s="302"/>
      <c r="AD1072" s="302"/>
      <c r="AE1072" s="302"/>
      <c r="AF1072" s="302"/>
      <c r="AG1072" s="302"/>
      <c r="AH1072" s="302"/>
      <c r="AI1072" s="329"/>
      <c r="AJ1072" s="302"/>
      <c r="AK1072" s="302"/>
      <c r="AL1072" s="302"/>
      <c r="AM1072" s="302"/>
      <c r="AN1072" s="302"/>
      <c r="AO1072" s="302"/>
      <c r="AP1072" s="302"/>
      <c r="AQ1072" s="302"/>
      <c r="AR1072" s="302"/>
      <c r="AS1072" s="302"/>
      <c r="AT1072" s="302"/>
      <c r="AU1072" s="302"/>
      <c r="AV1072" s="302"/>
      <c r="AW1072" s="302"/>
      <c r="AX1072" s="302"/>
      <c r="AY1072" s="302"/>
      <c r="AZ1072" s="302"/>
      <c r="BA1072" s="302"/>
    </row>
    <row r="1073">
      <c r="A1073" s="328"/>
      <c r="B1073" s="328"/>
      <c r="C1073" s="328"/>
      <c r="D1073" s="51" t="b">
        <v>1</v>
      </c>
      <c r="E1073" s="308"/>
      <c r="F1073" s="308" t="str">
        <f>IFERROR(__xludf.DUMMYFUNCTION("""COMPUTED_VALUE"""),"")</f>
        <v/>
      </c>
      <c r="G1073" s="308" t="str">
        <f>IFERROR(__xludf.DUMMYFUNCTION("""COMPUTED_VALUE"""),"")</f>
        <v/>
      </c>
      <c r="H1073" s="308"/>
      <c r="I1073" s="317"/>
      <c r="J1073" s="317"/>
      <c r="K1073" s="317"/>
      <c r="L1073" s="308"/>
      <c r="M1073" s="308"/>
      <c r="N1073" s="308"/>
      <c r="O1073" s="308"/>
      <c r="P1073" s="308"/>
      <c r="Q1073" s="302"/>
      <c r="R1073" s="302"/>
      <c r="S1073" s="302"/>
      <c r="T1073" s="302"/>
      <c r="U1073" s="302"/>
      <c r="V1073" s="302"/>
      <c r="W1073" s="302"/>
      <c r="X1073" s="302"/>
      <c r="Y1073" s="302"/>
      <c r="Z1073" s="302"/>
      <c r="AA1073" s="302"/>
      <c r="AB1073" s="302"/>
      <c r="AC1073" s="302"/>
      <c r="AD1073" s="302"/>
      <c r="AE1073" s="302"/>
      <c r="AF1073" s="302"/>
      <c r="AG1073" s="302"/>
      <c r="AH1073" s="302"/>
      <c r="AI1073" s="329"/>
      <c r="AJ1073" s="302"/>
      <c r="AK1073" s="302"/>
      <c r="AL1073" s="302"/>
      <c r="AM1073" s="302"/>
      <c r="AN1073" s="302"/>
      <c r="AO1073" s="302"/>
      <c r="AP1073" s="302"/>
      <c r="AQ1073" s="302"/>
      <c r="AR1073" s="302"/>
      <c r="AS1073" s="302"/>
      <c r="AT1073" s="302"/>
      <c r="AU1073" s="302"/>
      <c r="AV1073" s="302"/>
      <c r="AW1073" s="302"/>
      <c r="AX1073" s="302"/>
      <c r="AY1073" s="302"/>
      <c r="AZ1073" s="302"/>
      <c r="BA1073" s="302"/>
    </row>
    <row r="1074">
      <c r="A1074" s="328"/>
      <c r="B1074" s="328"/>
      <c r="C1074" s="328"/>
      <c r="D1074" s="51" t="b">
        <v>1</v>
      </c>
      <c r="E1074" s="308"/>
      <c r="F1074" s="308" t="str">
        <f>IFERROR(__xludf.DUMMYFUNCTION("""COMPUTED_VALUE"""),"")</f>
        <v/>
      </c>
      <c r="G1074" s="308" t="str">
        <f>IFERROR(__xludf.DUMMYFUNCTION("""COMPUTED_VALUE"""),"")</f>
        <v/>
      </c>
      <c r="H1074" s="308"/>
      <c r="I1074" s="317"/>
      <c r="J1074" s="317"/>
      <c r="K1074" s="317"/>
      <c r="L1074" s="308"/>
      <c r="M1074" s="308"/>
      <c r="N1074" s="308"/>
      <c r="O1074" s="308"/>
      <c r="P1074" s="308"/>
      <c r="Q1074" s="302"/>
      <c r="R1074" s="302"/>
      <c r="S1074" s="302"/>
      <c r="T1074" s="302"/>
      <c r="U1074" s="302"/>
      <c r="V1074" s="302"/>
      <c r="W1074" s="302"/>
      <c r="X1074" s="302"/>
      <c r="Y1074" s="302"/>
      <c r="Z1074" s="302"/>
      <c r="AA1074" s="302"/>
      <c r="AB1074" s="302"/>
      <c r="AC1074" s="302"/>
      <c r="AD1074" s="302"/>
      <c r="AE1074" s="302"/>
      <c r="AF1074" s="302"/>
      <c r="AG1074" s="302"/>
      <c r="AH1074" s="302"/>
      <c r="AI1074" s="329"/>
      <c r="AJ1074" s="302"/>
      <c r="AK1074" s="302"/>
      <c r="AL1074" s="302"/>
      <c r="AM1074" s="302"/>
      <c r="AN1074" s="302"/>
      <c r="AO1074" s="302"/>
      <c r="AP1074" s="302"/>
      <c r="AQ1074" s="302"/>
      <c r="AR1074" s="302"/>
      <c r="AS1074" s="302"/>
      <c r="AT1074" s="302"/>
      <c r="AU1074" s="302"/>
      <c r="AV1074" s="302"/>
      <c r="AW1074" s="302"/>
      <c r="AX1074" s="302"/>
      <c r="AY1074" s="302"/>
      <c r="AZ1074" s="302"/>
      <c r="BA1074" s="302"/>
    </row>
    <row r="1075">
      <c r="A1075" s="328"/>
      <c r="B1075" s="328"/>
      <c r="C1075" s="328"/>
      <c r="D1075" s="51" t="b">
        <v>1</v>
      </c>
      <c r="E1075" s="308"/>
      <c r="F1075" s="308" t="str">
        <f>IFERROR(__xludf.DUMMYFUNCTION("""COMPUTED_VALUE"""),"")</f>
        <v/>
      </c>
      <c r="G1075" s="308" t="str">
        <f>IFERROR(__xludf.DUMMYFUNCTION("""COMPUTED_VALUE"""),"")</f>
        <v/>
      </c>
      <c r="H1075" s="308"/>
      <c r="I1075" s="317"/>
      <c r="J1075" s="317"/>
      <c r="K1075" s="317"/>
      <c r="L1075" s="308"/>
      <c r="M1075" s="308"/>
      <c r="N1075" s="308"/>
      <c r="O1075" s="308"/>
      <c r="P1075" s="308"/>
      <c r="Q1075" s="302"/>
      <c r="R1075" s="302"/>
      <c r="S1075" s="302"/>
      <c r="T1075" s="302"/>
      <c r="U1075" s="302"/>
      <c r="V1075" s="302"/>
      <c r="W1075" s="302"/>
      <c r="X1075" s="302"/>
      <c r="Y1075" s="302"/>
      <c r="Z1075" s="302"/>
      <c r="AA1075" s="302"/>
      <c r="AB1075" s="302"/>
      <c r="AC1075" s="302"/>
      <c r="AD1075" s="302"/>
      <c r="AE1075" s="302"/>
      <c r="AF1075" s="302"/>
      <c r="AG1075" s="302"/>
      <c r="AH1075" s="302"/>
      <c r="AI1075" s="329"/>
      <c r="AJ1075" s="302"/>
      <c r="AK1075" s="302"/>
      <c r="AL1075" s="302"/>
      <c r="AM1075" s="302"/>
      <c r="AN1075" s="302"/>
      <c r="AO1075" s="302"/>
      <c r="AP1075" s="302"/>
      <c r="AQ1075" s="302"/>
      <c r="AR1075" s="302"/>
      <c r="AS1075" s="302"/>
      <c r="AT1075" s="302"/>
      <c r="AU1075" s="302"/>
      <c r="AV1075" s="302"/>
      <c r="AW1075" s="302"/>
      <c r="AX1075" s="302"/>
      <c r="AY1075" s="302"/>
      <c r="AZ1075" s="302"/>
      <c r="BA1075" s="302"/>
    </row>
    <row r="1076">
      <c r="A1076" s="328"/>
      <c r="B1076" s="328"/>
      <c r="C1076" s="328"/>
      <c r="D1076" s="51" t="b">
        <v>1</v>
      </c>
      <c r="E1076" s="308"/>
      <c r="F1076" s="308" t="str">
        <f>IFERROR(__xludf.DUMMYFUNCTION("""COMPUTED_VALUE"""),"permit")</f>
        <v>permit</v>
      </c>
      <c r="G1076" s="308" t="str">
        <f>IFERROR(__xludf.DUMMYFUNCTION("""COMPUTED_VALUE"""),"OldUse")</f>
        <v>OldUse</v>
      </c>
      <c r="H1076" s="308"/>
      <c r="I1076" s="317"/>
      <c r="J1076" s="317"/>
      <c r="K1076" s="317"/>
      <c r="L1076" s="308"/>
      <c r="M1076" s="308"/>
      <c r="N1076" s="308"/>
      <c r="O1076" s="308"/>
      <c r="P1076" s="308"/>
      <c r="Q1076" s="302"/>
      <c r="R1076" s="302"/>
      <c r="S1076" s="302"/>
      <c r="T1076" s="302"/>
      <c r="U1076" s="302"/>
      <c r="V1076" s="302"/>
      <c r="W1076" s="302"/>
      <c r="X1076" s="302"/>
      <c r="Y1076" s="302"/>
      <c r="Z1076" s="302"/>
      <c r="AA1076" s="302"/>
      <c r="AB1076" s="302"/>
      <c r="AC1076" s="302"/>
      <c r="AD1076" s="302"/>
      <c r="AE1076" s="302"/>
      <c r="AF1076" s="302"/>
      <c r="AG1076" s="302"/>
      <c r="AH1076" s="302"/>
      <c r="AI1076" s="329"/>
      <c r="AJ1076" s="302"/>
      <c r="AK1076" s="302"/>
      <c r="AL1076" s="302"/>
      <c r="AM1076" s="302"/>
      <c r="AN1076" s="302"/>
      <c r="AO1076" s="302"/>
      <c r="AP1076" s="302"/>
      <c r="AQ1076" s="302"/>
      <c r="AR1076" s="302"/>
      <c r="AS1076" s="302"/>
      <c r="AT1076" s="302"/>
      <c r="AU1076" s="302"/>
      <c r="AV1076" s="302"/>
      <c r="AW1076" s="302"/>
      <c r="AX1076" s="302"/>
      <c r="AY1076" s="302"/>
      <c r="AZ1076" s="302"/>
      <c r="BA1076" s="302"/>
    </row>
    <row r="1077">
      <c r="A1077" s="328"/>
      <c r="B1077" s="328"/>
      <c r="C1077" s="328"/>
      <c r="D1077" s="51" t="b">
        <v>1</v>
      </c>
      <c r="E1077" s="308"/>
      <c r="F1077" s="308" t="str">
        <f>IFERROR(__xludf.DUMMYFUNCTION("""COMPUTED_VALUE"""),"")</f>
        <v/>
      </c>
      <c r="G1077" s="308" t="str">
        <f>IFERROR(__xludf.DUMMYFUNCTION("""COMPUTED_VALUE"""),"")</f>
        <v/>
      </c>
      <c r="H1077" s="308"/>
      <c r="I1077" s="317"/>
      <c r="J1077" s="317"/>
      <c r="K1077" s="317"/>
      <c r="L1077" s="308"/>
      <c r="M1077" s="308"/>
      <c r="N1077" s="308"/>
      <c r="O1077" s="308"/>
      <c r="P1077" s="308"/>
      <c r="Q1077" s="302"/>
      <c r="R1077" s="302"/>
      <c r="S1077" s="302"/>
      <c r="T1077" s="302"/>
      <c r="U1077" s="302"/>
      <c r="V1077" s="302"/>
      <c r="W1077" s="302"/>
      <c r="X1077" s="302"/>
      <c r="Y1077" s="302"/>
      <c r="Z1077" s="302"/>
      <c r="AA1077" s="302"/>
      <c r="AB1077" s="302"/>
      <c r="AC1077" s="302"/>
      <c r="AD1077" s="302"/>
      <c r="AE1077" s="302"/>
      <c r="AF1077" s="302"/>
      <c r="AG1077" s="302"/>
      <c r="AH1077" s="302"/>
      <c r="AI1077" s="329"/>
      <c r="AJ1077" s="302"/>
      <c r="AK1077" s="302"/>
      <c r="AL1077" s="302"/>
      <c r="AM1077" s="302"/>
      <c r="AN1077" s="302"/>
      <c r="AO1077" s="302"/>
      <c r="AP1077" s="302"/>
      <c r="AQ1077" s="302"/>
      <c r="AR1077" s="302"/>
      <c r="AS1077" s="302"/>
      <c r="AT1077" s="302"/>
      <c r="AU1077" s="302"/>
      <c r="AV1077" s="302"/>
      <c r="AW1077" s="302"/>
      <c r="AX1077" s="302"/>
      <c r="AY1077" s="302"/>
      <c r="AZ1077" s="302"/>
      <c r="BA1077" s="302"/>
    </row>
    <row r="1078">
      <c r="A1078" s="328"/>
      <c r="B1078" s="328"/>
      <c r="C1078" s="328"/>
      <c r="D1078" s="51" t="b">
        <v>1</v>
      </c>
      <c r="E1078" s="308"/>
      <c r="F1078" s="308" t="str">
        <f>IFERROR(__xludf.DUMMYFUNCTION("""COMPUTED_VALUE"""),"")</f>
        <v/>
      </c>
      <c r="G1078" s="308" t="str">
        <f>IFERROR(__xludf.DUMMYFUNCTION("""COMPUTED_VALUE"""),"")</f>
        <v/>
      </c>
      <c r="H1078" s="308"/>
      <c r="I1078" s="317"/>
      <c r="J1078" s="317"/>
      <c r="K1078" s="317"/>
      <c r="L1078" s="308"/>
      <c r="M1078" s="308"/>
      <c r="N1078" s="308"/>
      <c r="O1078" s="308"/>
      <c r="P1078" s="308"/>
      <c r="Q1078" s="302"/>
      <c r="R1078" s="302"/>
      <c r="S1078" s="302"/>
      <c r="T1078" s="302"/>
      <c r="U1078" s="302"/>
      <c r="V1078" s="302"/>
      <c r="W1078" s="302"/>
      <c r="X1078" s="302"/>
      <c r="Y1078" s="302"/>
      <c r="Z1078" s="302"/>
      <c r="AA1078" s="302"/>
      <c r="AB1078" s="302"/>
      <c r="AC1078" s="302"/>
      <c r="AD1078" s="302"/>
      <c r="AE1078" s="302"/>
      <c r="AF1078" s="302"/>
      <c r="AG1078" s="302"/>
      <c r="AH1078" s="302"/>
      <c r="AI1078" s="329"/>
      <c r="AJ1078" s="302"/>
      <c r="AK1078" s="302"/>
      <c r="AL1078" s="302"/>
      <c r="AM1078" s="302"/>
      <c r="AN1078" s="302"/>
      <c r="AO1078" s="302"/>
      <c r="AP1078" s="302"/>
      <c r="AQ1078" s="302"/>
      <c r="AR1078" s="302"/>
      <c r="AS1078" s="302"/>
      <c r="AT1078" s="302"/>
      <c r="AU1078" s="302"/>
      <c r="AV1078" s="302"/>
      <c r="AW1078" s="302"/>
      <c r="AX1078" s="302"/>
      <c r="AY1078" s="302"/>
      <c r="AZ1078" s="302"/>
      <c r="BA1078" s="302"/>
    </row>
    <row r="1079">
      <c r="A1079" s="328"/>
      <c r="B1079" s="328"/>
      <c r="C1079" s="328"/>
      <c r="D1079" s="51" t="b">
        <v>1</v>
      </c>
      <c r="E1079" s="308"/>
      <c r="F1079" s="308" t="str">
        <f>IFERROR(__xludf.DUMMYFUNCTION("""COMPUTED_VALUE"""),"")</f>
        <v/>
      </c>
      <c r="G1079" s="308" t="str">
        <f>IFERROR(__xludf.DUMMYFUNCTION("""COMPUTED_VALUE"""),"")</f>
        <v/>
      </c>
      <c r="H1079" s="308"/>
      <c r="I1079" s="317"/>
      <c r="J1079" s="317"/>
      <c r="K1079" s="317"/>
      <c r="L1079" s="308"/>
      <c r="M1079" s="308"/>
      <c r="N1079" s="308"/>
      <c r="O1079" s="308"/>
      <c r="P1079" s="308"/>
      <c r="Q1079" s="302"/>
      <c r="R1079" s="302"/>
      <c r="S1079" s="302"/>
      <c r="T1079" s="302"/>
      <c r="U1079" s="302"/>
      <c r="V1079" s="302"/>
      <c r="W1079" s="302"/>
      <c r="X1079" s="302"/>
      <c r="Y1079" s="302"/>
      <c r="Z1079" s="302"/>
      <c r="AA1079" s="302"/>
      <c r="AB1079" s="302"/>
      <c r="AC1079" s="302"/>
      <c r="AD1079" s="302"/>
      <c r="AE1079" s="302"/>
      <c r="AF1079" s="302"/>
      <c r="AG1079" s="302"/>
      <c r="AH1079" s="302"/>
      <c r="AI1079" s="329"/>
      <c r="AJ1079" s="302"/>
      <c r="AK1079" s="302"/>
      <c r="AL1079" s="302"/>
      <c r="AM1079" s="302"/>
      <c r="AN1079" s="302"/>
      <c r="AO1079" s="302"/>
      <c r="AP1079" s="302"/>
      <c r="AQ1079" s="302"/>
      <c r="AR1079" s="302"/>
      <c r="AS1079" s="302"/>
      <c r="AT1079" s="302"/>
      <c r="AU1079" s="302"/>
      <c r="AV1079" s="302"/>
      <c r="AW1079" s="302"/>
      <c r="AX1079" s="302"/>
      <c r="AY1079" s="302"/>
      <c r="AZ1079" s="302"/>
      <c r="BA1079" s="302"/>
    </row>
    <row r="1080">
      <c r="A1080" s="328"/>
      <c r="B1080" s="328"/>
      <c r="C1080" s="328"/>
      <c r="D1080" s="51" t="b">
        <v>1</v>
      </c>
      <c r="E1080" s="308"/>
      <c r="F1080" s="308" t="str">
        <f>IFERROR(__xludf.DUMMYFUNCTION("""COMPUTED_VALUE"""),"permit")</f>
        <v>permit</v>
      </c>
      <c r="G1080" s="308" t="str">
        <f>IFERROR(__xludf.DUMMYFUNCTION("""COMPUTED_VALUE"""),"Occupant_id")</f>
        <v>Occupant_id</v>
      </c>
      <c r="H1080" s="308"/>
      <c r="I1080" s="317"/>
      <c r="J1080" s="317"/>
      <c r="K1080" s="317"/>
      <c r="L1080" s="308"/>
      <c r="M1080" s="308"/>
      <c r="N1080" s="308"/>
      <c r="O1080" s="308"/>
      <c r="P1080" s="308"/>
      <c r="Q1080" s="302"/>
      <c r="R1080" s="302"/>
      <c r="S1080" s="302"/>
      <c r="T1080" s="302"/>
      <c r="U1080" s="302"/>
      <c r="V1080" s="302"/>
      <c r="W1080" s="302"/>
      <c r="X1080" s="302"/>
      <c r="Y1080" s="302"/>
      <c r="Z1080" s="302"/>
      <c r="AA1080" s="302"/>
      <c r="AB1080" s="302"/>
      <c r="AC1080" s="302"/>
      <c r="AD1080" s="302"/>
      <c r="AE1080" s="302"/>
      <c r="AF1080" s="302"/>
      <c r="AG1080" s="302"/>
      <c r="AH1080" s="302"/>
      <c r="AI1080" s="329"/>
      <c r="AJ1080" s="302"/>
      <c r="AK1080" s="302"/>
      <c r="AL1080" s="302"/>
      <c r="AM1080" s="302"/>
      <c r="AN1080" s="302"/>
      <c r="AO1080" s="302"/>
      <c r="AP1080" s="302"/>
      <c r="AQ1080" s="302"/>
      <c r="AR1080" s="302"/>
      <c r="AS1080" s="302"/>
      <c r="AT1080" s="302"/>
      <c r="AU1080" s="302"/>
      <c r="AV1080" s="302"/>
      <c r="AW1080" s="302"/>
      <c r="AX1080" s="302"/>
      <c r="AY1080" s="302"/>
      <c r="AZ1080" s="302"/>
      <c r="BA1080" s="302"/>
    </row>
    <row r="1081">
      <c r="A1081" s="328"/>
      <c r="B1081" s="328"/>
      <c r="C1081" s="328"/>
      <c r="D1081" s="51" t="b">
        <v>1</v>
      </c>
      <c r="E1081" s="308"/>
      <c r="F1081" s="308" t="str">
        <f>IFERROR(__xludf.DUMMYFUNCTION("""COMPUTED_VALUE"""),"permit")</f>
        <v>permit</v>
      </c>
      <c r="G1081" s="308" t="str">
        <f>IFERROR(__xludf.DUMMYFUNCTION("""COMPUTED_VALUE"""),"Occupant_id")</f>
        <v>Occupant_id</v>
      </c>
      <c r="H1081" s="308"/>
      <c r="I1081" s="317"/>
      <c r="J1081" s="317"/>
      <c r="K1081" s="317"/>
      <c r="L1081" s="308"/>
      <c r="M1081" s="308"/>
      <c r="N1081" s="308"/>
      <c r="O1081" s="308"/>
      <c r="P1081" s="308"/>
      <c r="Q1081" s="302"/>
      <c r="R1081" s="302"/>
      <c r="S1081" s="302"/>
      <c r="T1081" s="302"/>
      <c r="U1081" s="302"/>
      <c r="V1081" s="302"/>
      <c r="W1081" s="302"/>
      <c r="X1081" s="302"/>
      <c r="Y1081" s="302"/>
      <c r="Z1081" s="302"/>
      <c r="AA1081" s="302"/>
      <c r="AB1081" s="302"/>
      <c r="AC1081" s="302"/>
      <c r="AD1081" s="302"/>
      <c r="AE1081" s="302"/>
      <c r="AF1081" s="302"/>
      <c r="AG1081" s="302"/>
      <c r="AH1081" s="302"/>
      <c r="AI1081" s="329"/>
      <c r="AJ1081" s="302"/>
      <c r="AK1081" s="302"/>
      <c r="AL1081" s="302"/>
      <c r="AM1081" s="302"/>
      <c r="AN1081" s="302"/>
      <c r="AO1081" s="302"/>
      <c r="AP1081" s="302"/>
      <c r="AQ1081" s="302"/>
      <c r="AR1081" s="302"/>
      <c r="AS1081" s="302"/>
      <c r="AT1081" s="302"/>
      <c r="AU1081" s="302"/>
      <c r="AV1081" s="302"/>
      <c r="AW1081" s="302"/>
      <c r="AX1081" s="302"/>
      <c r="AY1081" s="302"/>
      <c r="AZ1081" s="302"/>
      <c r="BA1081" s="302"/>
    </row>
    <row r="1082">
      <c r="A1082" s="328"/>
      <c r="B1082" s="328"/>
      <c r="C1082" s="328"/>
      <c r="D1082" s="51" t="b">
        <v>1</v>
      </c>
      <c r="E1082" s="308"/>
      <c r="F1082" s="308" t="str">
        <f>IFERROR(__xludf.DUMMYFUNCTION("""COMPUTED_VALUE"""),"permit")</f>
        <v>permit</v>
      </c>
      <c r="G1082" s="308" t="str">
        <f>IFERROR(__xludf.DUMMYFUNCTION("""COMPUTED_VALUE"""),"Occupant_id")</f>
        <v>Occupant_id</v>
      </c>
      <c r="H1082" s="308"/>
      <c r="I1082" s="317"/>
      <c r="J1082" s="317"/>
      <c r="K1082" s="317"/>
      <c r="L1082" s="308"/>
      <c r="M1082" s="308"/>
      <c r="N1082" s="308"/>
      <c r="O1082" s="308"/>
      <c r="P1082" s="308"/>
      <c r="Q1082" s="302"/>
      <c r="R1082" s="302"/>
      <c r="S1082" s="302"/>
      <c r="T1082" s="302"/>
      <c r="U1082" s="302"/>
      <c r="V1082" s="302"/>
      <c r="W1082" s="302"/>
      <c r="X1082" s="302"/>
      <c r="Y1082" s="302"/>
      <c r="Z1082" s="302"/>
      <c r="AA1082" s="302"/>
      <c r="AB1082" s="302"/>
      <c r="AC1082" s="302"/>
      <c r="AD1082" s="302"/>
      <c r="AE1082" s="302"/>
      <c r="AF1082" s="302"/>
      <c r="AG1082" s="302"/>
      <c r="AH1082" s="302"/>
      <c r="AI1082" s="329"/>
      <c r="AJ1082" s="302"/>
      <c r="AK1082" s="302"/>
      <c r="AL1082" s="302"/>
      <c r="AM1082" s="302"/>
      <c r="AN1082" s="302"/>
      <c r="AO1082" s="302"/>
      <c r="AP1082" s="302"/>
      <c r="AQ1082" s="302"/>
      <c r="AR1082" s="302"/>
      <c r="AS1082" s="302"/>
      <c r="AT1082" s="302"/>
      <c r="AU1082" s="302"/>
      <c r="AV1082" s="302"/>
      <c r="AW1082" s="302"/>
      <c r="AX1082" s="302"/>
      <c r="AY1082" s="302"/>
      <c r="AZ1082" s="302"/>
      <c r="BA1082" s="302"/>
    </row>
    <row r="1083">
      <c r="A1083" s="328"/>
      <c r="B1083" s="328"/>
      <c r="C1083" s="328"/>
      <c r="D1083" s="51" t="b">
        <v>1</v>
      </c>
      <c r="E1083" s="308"/>
      <c r="F1083" s="308" t="str">
        <f>IFERROR(__xludf.DUMMYFUNCTION("""COMPUTED_VALUE"""),"permit")</f>
        <v>permit</v>
      </c>
      <c r="G1083" s="308" t="str">
        <f>IFERROR(__xludf.DUMMYFUNCTION("""COMPUTED_VALUE"""),"Occupant_id")</f>
        <v>Occupant_id</v>
      </c>
      <c r="H1083" s="308"/>
      <c r="I1083" s="317"/>
      <c r="J1083" s="317"/>
      <c r="K1083" s="317"/>
      <c r="L1083" s="308"/>
      <c r="M1083" s="308"/>
      <c r="N1083" s="308"/>
      <c r="O1083" s="308"/>
      <c r="P1083" s="308"/>
      <c r="Q1083" s="302"/>
      <c r="R1083" s="302"/>
      <c r="S1083" s="302"/>
      <c r="T1083" s="302"/>
      <c r="U1083" s="302"/>
      <c r="V1083" s="302"/>
      <c r="W1083" s="302"/>
      <c r="X1083" s="302"/>
      <c r="Y1083" s="302"/>
      <c r="Z1083" s="302"/>
      <c r="AA1083" s="302"/>
      <c r="AB1083" s="302"/>
      <c r="AC1083" s="302"/>
      <c r="AD1083" s="302"/>
      <c r="AE1083" s="302"/>
      <c r="AF1083" s="302"/>
      <c r="AG1083" s="302"/>
      <c r="AH1083" s="302"/>
      <c r="AI1083" s="329"/>
      <c r="AJ1083" s="302"/>
      <c r="AK1083" s="302"/>
      <c r="AL1083" s="302"/>
      <c r="AM1083" s="302"/>
      <c r="AN1083" s="302"/>
      <c r="AO1083" s="302"/>
      <c r="AP1083" s="302"/>
      <c r="AQ1083" s="302"/>
      <c r="AR1083" s="302"/>
      <c r="AS1083" s="302"/>
      <c r="AT1083" s="302"/>
      <c r="AU1083" s="302"/>
      <c r="AV1083" s="302"/>
      <c r="AW1083" s="302"/>
      <c r="AX1083" s="302"/>
      <c r="AY1083" s="302"/>
      <c r="AZ1083" s="302"/>
      <c r="BA1083" s="302"/>
    </row>
    <row r="1084">
      <c r="A1084" s="328"/>
      <c r="B1084" s="328"/>
      <c r="C1084" s="328"/>
      <c r="D1084" s="51" t="b">
        <v>1</v>
      </c>
      <c r="E1084" s="308"/>
      <c r="F1084" s="308" t="str">
        <f>IFERROR(__xludf.DUMMYFUNCTION("""COMPUTED_VALUE"""),"permit")</f>
        <v>permit</v>
      </c>
      <c r="G1084" s="308" t="str">
        <f>IFERROR(__xludf.DUMMYFUNCTION("""COMPUTED_VALUE"""),"Occupant_id")</f>
        <v>Occupant_id</v>
      </c>
      <c r="H1084" s="308"/>
      <c r="I1084" s="317"/>
      <c r="J1084" s="317"/>
      <c r="K1084" s="317"/>
      <c r="L1084" s="308"/>
      <c r="M1084" s="308"/>
      <c r="N1084" s="308"/>
      <c r="O1084" s="308"/>
      <c r="P1084" s="308"/>
      <c r="Q1084" s="302"/>
      <c r="R1084" s="302"/>
      <c r="S1084" s="302"/>
      <c r="T1084" s="302"/>
      <c r="U1084" s="302"/>
      <c r="V1084" s="302"/>
      <c r="W1084" s="302"/>
      <c r="X1084" s="302"/>
      <c r="Y1084" s="302"/>
      <c r="Z1084" s="302"/>
      <c r="AA1084" s="302"/>
      <c r="AB1084" s="302"/>
      <c r="AC1084" s="302"/>
      <c r="AD1084" s="302"/>
      <c r="AE1084" s="302"/>
      <c r="AF1084" s="302"/>
      <c r="AG1084" s="302"/>
      <c r="AH1084" s="302"/>
      <c r="AI1084" s="329"/>
      <c r="AJ1084" s="302"/>
      <c r="AK1084" s="302"/>
      <c r="AL1084" s="302"/>
      <c r="AM1084" s="302"/>
      <c r="AN1084" s="302"/>
      <c r="AO1084" s="302"/>
      <c r="AP1084" s="302"/>
      <c r="AQ1084" s="302"/>
      <c r="AR1084" s="302"/>
      <c r="AS1084" s="302"/>
      <c r="AT1084" s="302"/>
      <c r="AU1084" s="302"/>
      <c r="AV1084" s="302"/>
      <c r="AW1084" s="302"/>
      <c r="AX1084" s="302"/>
      <c r="AY1084" s="302"/>
      <c r="AZ1084" s="302"/>
      <c r="BA1084" s="302"/>
    </row>
    <row r="1085">
      <c r="A1085" s="328"/>
      <c r="B1085" s="328"/>
      <c r="C1085" s="328"/>
      <c r="D1085" s="51" t="b">
        <v>1</v>
      </c>
      <c r="E1085" s="308"/>
      <c r="F1085" s="308" t="str">
        <f>IFERROR(__xludf.DUMMYFUNCTION("""COMPUTED_VALUE"""),"permit")</f>
        <v>permit</v>
      </c>
      <c r="G1085" s="308" t="str">
        <f>IFERROR(__xludf.DUMMYFUNCTION("""COMPUTED_VALUE"""),"Occupant_id")</f>
        <v>Occupant_id</v>
      </c>
      <c r="H1085" s="308"/>
      <c r="I1085" s="317"/>
      <c r="J1085" s="317"/>
      <c r="K1085" s="317"/>
      <c r="L1085" s="308"/>
      <c r="M1085" s="308"/>
      <c r="N1085" s="308"/>
      <c r="O1085" s="308"/>
      <c r="P1085" s="308"/>
      <c r="Q1085" s="302"/>
      <c r="R1085" s="302"/>
      <c r="S1085" s="302"/>
      <c r="T1085" s="302"/>
      <c r="U1085" s="302"/>
      <c r="V1085" s="302"/>
      <c r="W1085" s="302"/>
      <c r="X1085" s="302"/>
      <c r="Y1085" s="302"/>
      <c r="Z1085" s="302"/>
      <c r="AA1085" s="302"/>
      <c r="AB1085" s="302"/>
      <c r="AC1085" s="302"/>
      <c r="AD1085" s="302"/>
      <c r="AE1085" s="302"/>
      <c r="AF1085" s="302"/>
      <c r="AG1085" s="302"/>
      <c r="AH1085" s="302"/>
      <c r="AI1085" s="329"/>
      <c r="AJ1085" s="302"/>
      <c r="AK1085" s="302"/>
      <c r="AL1085" s="302"/>
      <c r="AM1085" s="302"/>
      <c r="AN1085" s="302"/>
      <c r="AO1085" s="302"/>
      <c r="AP1085" s="302"/>
      <c r="AQ1085" s="302"/>
      <c r="AR1085" s="302"/>
      <c r="AS1085" s="302"/>
      <c r="AT1085" s="302"/>
      <c r="AU1085" s="302"/>
      <c r="AV1085" s="302"/>
      <c r="AW1085" s="302"/>
      <c r="AX1085" s="302"/>
      <c r="AY1085" s="302"/>
      <c r="AZ1085" s="302"/>
      <c r="BA1085" s="302"/>
    </row>
    <row r="1086">
      <c r="A1086" s="328"/>
      <c r="B1086" s="328"/>
      <c r="C1086" s="328"/>
      <c r="D1086" s="51" t="b">
        <v>1</v>
      </c>
      <c r="E1086" s="308"/>
      <c r="F1086" s="308" t="str">
        <f>IFERROR(__xludf.DUMMYFUNCTION("""COMPUTED_VALUE"""),"geo_id")</f>
        <v>geo_id</v>
      </c>
      <c r="G1086" s="308" t="str">
        <f>IFERROR(__xludf.DUMMYFUNCTION("""COMPUTED_VALUE"""),"???")</f>
        <v>???</v>
      </c>
      <c r="H1086" s="308"/>
      <c r="I1086" s="317"/>
      <c r="J1086" s="317"/>
      <c r="K1086" s="317"/>
      <c r="L1086" s="308"/>
      <c r="M1086" s="308"/>
      <c r="N1086" s="308"/>
      <c r="O1086" s="308"/>
      <c r="P1086" s="308"/>
      <c r="Q1086" s="302"/>
      <c r="R1086" s="302"/>
      <c r="S1086" s="302"/>
      <c r="T1086" s="302"/>
      <c r="U1086" s="302"/>
      <c r="V1086" s="302"/>
      <c r="W1086" s="302"/>
      <c r="X1086" s="302"/>
      <c r="Y1086" s="302"/>
      <c r="Z1086" s="302"/>
      <c r="AA1086" s="302"/>
      <c r="AB1086" s="302"/>
      <c r="AC1086" s="302"/>
      <c r="AD1086" s="302"/>
      <c r="AE1086" s="302"/>
      <c r="AF1086" s="302"/>
      <c r="AG1086" s="302"/>
      <c r="AH1086" s="302"/>
      <c r="AI1086" s="329"/>
      <c r="AJ1086" s="302"/>
      <c r="AK1086" s="302"/>
      <c r="AL1086" s="302"/>
      <c r="AM1086" s="302"/>
      <c r="AN1086" s="302"/>
      <c r="AO1086" s="302"/>
      <c r="AP1086" s="302"/>
      <c r="AQ1086" s="302"/>
      <c r="AR1086" s="302"/>
      <c r="AS1086" s="302"/>
      <c r="AT1086" s="302"/>
      <c r="AU1086" s="302"/>
      <c r="AV1086" s="302"/>
      <c r="AW1086" s="302"/>
      <c r="AX1086" s="302"/>
      <c r="AY1086" s="302"/>
      <c r="AZ1086" s="302"/>
      <c r="BA1086" s="302"/>
    </row>
    <row r="1087">
      <c r="A1087" s="328"/>
      <c r="B1087" s="328"/>
      <c r="C1087" s="328"/>
      <c r="D1087" s="51" t="b">
        <v>1</v>
      </c>
      <c r="E1087" s="308"/>
      <c r="F1087" s="308" t="str">
        <f>IFERROR(__xludf.DUMMYFUNCTION("""COMPUTED_VALUE"""),"geo_id")</f>
        <v>geo_id</v>
      </c>
      <c r="G1087" s="308" t="str">
        <f>IFERROR(__xludf.DUMMYFUNCTION("""COMPUTED_VALUE"""),"???")</f>
        <v>???</v>
      </c>
      <c r="H1087" s="308"/>
      <c r="I1087" s="317"/>
      <c r="J1087" s="317"/>
      <c r="K1087" s="317"/>
      <c r="L1087" s="308"/>
      <c r="M1087" s="308"/>
      <c r="N1087" s="308"/>
      <c r="O1087" s="308"/>
      <c r="P1087" s="308"/>
      <c r="Q1087" s="302"/>
      <c r="R1087" s="302"/>
      <c r="S1087" s="302"/>
      <c r="T1087" s="302"/>
      <c r="U1087" s="302"/>
      <c r="V1087" s="302"/>
      <c r="W1087" s="302"/>
      <c r="X1087" s="302"/>
      <c r="Y1087" s="302"/>
      <c r="Z1087" s="302"/>
      <c r="AA1087" s="302"/>
      <c r="AB1087" s="302"/>
      <c r="AC1087" s="302"/>
      <c r="AD1087" s="302"/>
      <c r="AE1087" s="302"/>
      <c r="AF1087" s="302"/>
      <c r="AG1087" s="302"/>
      <c r="AH1087" s="302"/>
      <c r="AI1087" s="329"/>
      <c r="AJ1087" s="302"/>
      <c r="AK1087" s="302"/>
      <c r="AL1087" s="302"/>
      <c r="AM1087" s="302"/>
      <c r="AN1087" s="302"/>
      <c r="AO1087" s="302"/>
      <c r="AP1087" s="302"/>
      <c r="AQ1087" s="302"/>
      <c r="AR1087" s="302"/>
      <c r="AS1087" s="302"/>
      <c r="AT1087" s="302"/>
      <c r="AU1087" s="302"/>
      <c r="AV1087" s="302"/>
      <c r="AW1087" s="302"/>
      <c r="AX1087" s="302"/>
      <c r="AY1087" s="302"/>
      <c r="AZ1087" s="302"/>
      <c r="BA1087" s="302"/>
    </row>
    <row r="1088">
      <c r="A1088" s="328"/>
      <c r="B1088" s="328"/>
      <c r="C1088" s="328"/>
      <c r="D1088" s="51" t="b">
        <v>1</v>
      </c>
      <c r="E1088" s="308"/>
      <c r="F1088" s="308" t="str">
        <f>IFERROR(__xludf.DUMMYFUNCTION("""COMPUTED_VALUE"""),"geo_id")</f>
        <v>geo_id</v>
      </c>
      <c r="G1088" s="308" t="str">
        <f>IFERROR(__xludf.DUMMYFUNCTION("""COMPUTED_VALUE"""),"???")</f>
        <v>???</v>
      </c>
      <c r="H1088" s="308"/>
      <c r="I1088" s="317"/>
      <c r="J1088" s="317"/>
      <c r="K1088" s="317"/>
      <c r="L1088" s="308"/>
      <c r="M1088" s="308"/>
      <c r="N1088" s="308"/>
      <c r="O1088" s="308"/>
      <c r="P1088" s="308"/>
      <c r="Q1088" s="302"/>
      <c r="R1088" s="302"/>
      <c r="S1088" s="302"/>
      <c r="T1088" s="302"/>
      <c r="U1088" s="302"/>
      <c r="V1088" s="302"/>
      <c r="W1088" s="302"/>
      <c r="X1088" s="302"/>
      <c r="Y1088" s="302"/>
      <c r="Z1088" s="302"/>
      <c r="AA1088" s="302"/>
      <c r="AB1088" s="302"/>
      <c r="AC1088" s="302"/>
      <c r="AD1088" s="302"/>
      <c r="AE1088" s="302"/>
      <c r="AF1088" s="302"/>
      <c r="AG1088" s="302"/>
      <c r="AH1088" s="302"/>
      <c r="AI1088" s="329"/>
      <c r="AJ1088" s="302"/>
      <c r="AK1088" s="302"/>
      <c r="AL1088" s="302"/>
      <c r="AM1088" s="302"/>
      <c r="AN1088" s="302"/>
      <c r="AO1088" s="302"/>
      <c r="AP1088" s="302"/>
      <c r="AQ1088" s="302"/>
      <c r="AR1088" s="302"/>
      <c r="AS1088" s="302"/>
      <c r="AT1088" s="302"/>
      <c r="AU1088" s="302"/>
      <c r="AV1088" s="302"/>
      <c r="AW1088" s="302"/>
      <c r="AX1088" s="302"/>
      <c r="AY1088" s="302"/>
      <c r="AZ1088" s="302"/>
      <c r="BA1088" s="302"/>
    </row>
    <row r="1089">
      <c r="A1089" s="328"/>
      <c r="B1089" s="328"/>
      <c r="C1089" s="328"/>
      <c r="D1089" s="51" t="b">
        <v>1</v>
      </c>
      <c r="E1089" s="308"/>
      <c r="F1089" s="308" t="str">
        <f>IFERROR(__xludf.DUMMYFUNCTION("""COMPUTED_VALUE"""),"geo_id")</f>
        <v>geo_id</v>
      </c>
      <c r="G1089" s="308" t="str">
        <f>IFERROR(__xludf.DUMMYFUNCTION("""COMPUTED_VALUE"""),"???")</f>
        <v>???</v>
      </c>
      <c r="H1089" s="308"/>
      <c r="I1089" s="317"/>
      <c r="J1089" s="317"/>
      <c r="K1089" s="317"/>
      <c r="L1089" s="308"/>
      <c r="M1089" s="308"/>
      <c r="N1089" s="308"/>
      <c r="O1089" s="308"/>
      <c r="P1089" s="308"/>
      <c r="Q1089" s="302"/>
      <c r="R1089" s="302"/>
      <c r="S1089" s="302"/>
      <c r="T1089" s="302"/>
      <c r="U1089" s="302"/>
      <c r="V1089" s="302"/>
      <c r="W1089" s="302"/>
      <c r="X1089" s="302"/>
      <c r="Y1089" s="302"/>
      <c r="Z1089" s="302"/>
      <c r="AA1089" s="302"/>
      <c r="AB1089" s="302"/>
      <c r="AC1089" s="302"/>
      <c r="AD1089" s="302"/>
      <c r="AE1089" s="302"/>
      <c r="AF1089" s="302"/>
      <c r="AG1089" s="302"/>
      <c r="AH1089" s="302"/>
      <c r="AI1089" s="329"/>
      <c r="AJ1089" s="302"/>
      <c r="AK1089" s="302"/>
      <c r="AL1089" s="302"/>
      <c r="AM1089" s="302"/>
      <c r="AN1089" s="302"/>
      <c r="AO1089" s="302"/>
      <c r="AP1089" s="302"/>
      <c r="AQ1089" s="302"/>
      <c r="AR1089" s="302"/>
      <c r="AS1089" s="302"/>
      <c r="AT1089" s="302"/>
      <c r="AU1089" s="302"/>
      <c r="AV1089" s="302"/>
      <c r="AW1089" s="302"/>
      <c r="AX1089" s="302"/>
      <c r="AY1089" s="302"/>
      <c r="AZ1089" s="302"/>
      <c r="BA1089" s="302"/>
    </row>
    <row r="1090">
      <c r="A1090" s="328"/>
      <c r="B1090" s="328"/>
      <c r="C1090" s="328"/>
      <c r="D1090" s="51" t="b">
        <v>1</v>
      </c>
      <c r="E1090" s="308"/>
      <c r="F1090" s="308" t="str">
        <f>IFERROR(__xludf.DUMMYFUNCTION("""COMPUTED_VALUE"""),"geo_id")</f>
        <v>geo_id</v>
      </c>
      <c r="G1090" s="308" t="str">
        <f>IFERROR(__xludf.DUMMYFUNCTION("""COMPUTED_VALUE"""),"???")</f>
        <v>???</v>
      </c>
      <c r="H1090" s="308"/>
      <c r="I1090" s="317"/>
      <c r="J1090" s="317"/>
      <c r="K1090" s="317"/>
      <c r="L1090" s="308"/>
      <c r="M1090" s="308"/>
      <c r="N1090" s="308"/>
      <c r="O1090" s="308"/>
      <c r="P1090" s="308"/>
      <c r="Q1090" s="302"/>
      <c r="R1090" s="302"/>
      <c r="S1090" s="302"/>
      <c r="T1090" s="302"/>
      <c r="U1090" s="302"/>
      <c r="V1090" s="302"/>
      <c r="W1090" s="302"/>
      <c r="X1090" s="302"/>
      <c r="Y1090" s="302"/>
      <c r="Z1090" s="302"/>
      <c r="AA1090" s="302"/>
      <c r="AB1090" s="302"/>
      <c r="AC1090" s="302"/>
      <c r="AD1090" s="302"/>
      <c r="AE1090" s="302"/>
      <c r="AF1090" s="302"/>
      <c r="AG1090" s="302"/>
      <c r="AH1090" s="302"/>
      <c r="AI1090" s="329"/>
      <c r="AJ1090" s="302"/>
      <c r="AK1090" s="302"/>
      <c r="AL1090" s="302"/>
      <c r="AM1090" s="302"/>
      <c r="AN1090" s="302"/>
      <c r="AO1090" s="302"/>
      <c r="AP1090" s="302"/>
      <c r="AQ1090" s="302"/>
      <c r="AR1090" s="302"/>
      <c r="AS1090" s="302"/>
      <c r="AT1090" s="302"/>
      <c r="AU1090" s="302"/>
      <c r="AV1090" s="302"/>
      <c r="AW1090" s="302"/>
      <c r="AX1090" s="302"/>
      <c r="AY1090" s="302"/>
      <c r="AZ1090" s="302"/>
      <c r="BA1090" s="302"/>
    </row>
    <row r="1091">
      <c r="A1091" s="328"/>
      <c r="B1091" s="328"/>
      <c r="C1091" s="328"/>
      <c r="D1091" s="51" t="b">
        <v>1</v>
      </c>
      <c r="E1091" s="308"/>
      <c r="F1091" s="308" t="str">
        <f>IFERROR(__xludf.DUMMYFUNCTION("""COMPUTED_VALUE"""),"geo_id")</f>
        <v>geo_id</v>
      </c>
      <c r="G1091" s="308" t="str">
        <f>IFERROR(__xludf.DUMMYFUNCTION("""COMPUTED_VALUE"""),"???")</f>
        <v>???</v>
      </c>
      <c r="H1091" s="308"/>
      <c r="I1091" s="317"/>
      <c r="J1091" s="317"/>
      <c r="K1091" s="317"/>
      <c r="L1091" s="308"/>
      <c r="M1091" s="308"/>
      <c r="N1091" s="308"/>
      <c r="O1091" s="308"/>
      <c r="P1091" s="308"/>
      <c r="Q1091" s="302"/>
      <c r="R1091" s="302"/>
      <c r="S1091" s="302"/>
      <c r="T1091" s="302"/>
      <c r="U1091" s="302"/>
      <c r="V1091" s="302"/>
      <c r="W1091" s="302"/>
      <c r="X1091" s="302"/>
      <c r="Y1091" s="302"/>
      <c r="Z1091" s="302"/>
      <c r="AA1091" s="302"/>
      <c r="AB1091" s="302"/>
      <c r="AC1091" s="302"/>
      <c r="AD1091" s="302"/>
      <c r="AE1091" s="302"/>
      <c r="AF1091" s="302"/>
      <c r="AG1091" s="302"/>
      <c r="AH1091" s="302"/>
      <c r="AI1091" s="329"/>
      <c r="AJ1091" s="302"/>
      <c r="AK1091" s="302"/>
      <c r="AL1091" s="302"/>
      <c r="AM1091" s="302"/>
      <c r="AN1091" s="302"/>
      <c r="AO1091" s="302"/>
      <c r="AP1091" s="302"/>
      <c r="AQ1091" s="302"/>
      <c r="AR1091" s="302"/>
      <c r="AS1091" s="302"/>
      <c r="AT1091" s="302"/>
      <c r="AU1091" s="302"/>
      <c r="AV1091" s="302"/>
      <c r="AW1091" s="302"/>
      <c r="AX1091" s="302"/>
      <c r="AY1091" s="302"/>
      <c r="AZ1091" s="302"/>
      <c r="BA1091" s="302"/>
    </row>
    <row r="1092">
      <c r="A1092" s="328"/>
      <c r="B1092" s="328"/>
      <c r="C1092" s="328"/>
      <c r="D1092" s="51" t="b">
        <v>1</v>
      </c>
      <c r="E1092" s="308"/>
      <c r="F1092" s="308" t="str">
        <f>IFERROR(__xludf.DUMMYFUNCTION("""COMPUTED_VALUE"""),"geo_id")</f>
        <v>geo_id</v>
      </c>
      <c r="G1092" s="308" t="str">
        <f>IFERROR(__xludf.DUMMYFUNCTION("""COMPUTED_VALUE"""),"???")</f>
        <v>???</v>
      </c>
      <c r="H1092" s="308"/>
      <c r="I1092" s="317"/>
      <c r="J1092" s="317"/>
      <c r="K1092" s="317"/>
      <c r="L1092" s="308"/>
      <c r="M1092" s="308"/>
      <c r="N1092" s="308"/>
      <c r="O1092" s="308"/>
      <c r="P1092" s="308"/>
      <c r="Q1092" s="302"/>
      <c r="R1092" s="302"/>
      <c r="S1092" s="302"/>
      <c r="T1092" s="302"/>
      <c r="U1092" s="302"/>
      <c r="V1092" s="302"/>
      <c r="W1092" s="302"/>
      <c r="X1092" s="302"/>
      <c r="Y1092" s="302"/>
      <c r="Z1092" s="302"/>
      <c r="AA1092" s="302"/>
      <c r="AB1092" s="302"/>
      <c r="AC1092" s="302"/>
      <c r="AD1092" s="302"/>
      <c r="AE1092" s="302"/>
      <c r="AF1092" s="302"/>
      <c r="AG1092" s="302"/>
      <c r="AH1092" s="302"/>
      <c r="AI1092" s="329"/>
      <c r="AJ1092" s="302"/>
      <c r="AK1092" s="302"/>
      <c r="AL1092" s="302"/>
      <c r="AM1092" s="302"/>
      <c r="AN1092" s="302"/>
      <c r="AO1092" s="302"/>
      <c r="AP1092" s="302"/>
      <c r="AQ1092" s="302"/>
      <c r="AR1092" s="302"/>
      <c r="AS1092" s="302"/>
      <c r="AT1092" s="302"/>
      <c r="AU1092" s="302"/>
      <c r="AV1092" s="302"/>
      <c r="AW1092" s="302"/>
      <c r="AX1092" s="302"/>
      <c r="AY1092" s="302"/>
      <c r="AZ1092" s="302"/>
      <c r="BA1092" s="302"/>
    </row>
    <row r="1093">
      <c r="A1093" s="328"/>
      <c r="B1093" s="328"/>
      <c r="C1093" s="328"/>
      <c r="D1093" s="51" t="b">
        <v>1</v>
      </c>
      <c r="E1093" s="308"/>
      <c r="F1093" s="308" t="str">
        <f>IFERROR(__xludf.DUMMYFUNCTION("""COMPUTED_VALUE"""),"geo_id")</f>
        <v>geo_id</v>
      </c>
      <c r="G1093" s="308" t="str">
        <f>IFERROR(__xludf.DUMMYFUNCTION("""COMPUTED_VALUE"""),"???")</f>
        <v>???</v>
      </c>
      <c r="H1093" s="308"/>
      <c r="I1093" s="317"/>
      <c r="J1093" s="317"/>
      <c r="K1093" s="317"/>
      <c r="L1093" s="308"/>
      <c r="M1093" s="308"/>
      <c r="N1093" s="308"/>
      <c r="O1093" s="308"/>
      <c r="P1093" s="308"/>
      <c r="Q1093" s="302"/>
      <c r="R1093" s="302"/>
      <c r="S1093" s="302"/>
      <c r="T1093" s="302"/>
      <c r="U1093" s="302"/>
      <c r="V1093" s="302"/>
      <c r="W1093" s="302"/>
      <c r="X1093" s="302"/>
      <c r="Y1093" s="302"/>
      <c r="Z1093" s="302"/>
      <c r="AA1093" s="302"/>
      <c r="AB1093" s="302"/>
      <c r="AC1093" s="302"/>
      <c r="AD1093" s="302"/>
      <c r="AE1093" s="302"/>
      <c r="AF1093" s="302"/>
      <c r="AG1093" s="302"/>
      <c r="AH1093" s="302"/>
      <c r="AI1093" s="329"/>
      <c r="AJ1093" s="302"/>
      <c r="AK1093" s="302"/>
      <c r="AL1093" s="302"/>
      <c r="AM1093" s="302"/>
      <c r="AN1093" s="302"/>
      <c r="AO1093" s="302"/>
      <c r="AP1093" s="302"/>
      <c r="AQ1093" s="302"/>
      <c r="AR1093" s="302"/>
      <c r="AS1093" s="302"/>
      <c r="AT1093" s="302"/>
      <c r="AU1093" s="302"/>
      <c r="AV1093" s="302"/>
      <c r="AW1093" s="302"/>
      <c r="AX1093" s="302"/>
      <c r="AY1093" s="302"/>
      <c r="AZ1093" s="302"/>
      <c r="BA1093" s="302"/>
    </row>
    <row r="1094">
      <c r="A1094" s="328"/>
      <c r="B1094" s="328"/>
      <c r="C1094" s="328"/>
      <c r="D1094" s="51" t="b">
        <v>1</v>
      </c>
      <c r="E1094" s="308"/>
      <c r="F1094" s="308" t="str">
        <f>IFERROR(__xludf.DUMMYFUNCTION("""COMPUTED_VALUE"""),"geo_id")</f>
        <v>geo_id</v>
      </c>
      <c r="G1094" s="308" t="str">
        <f>IFERROR(__xludf.DUMMYFUNCTION("""COMPUTED_VALUE"""),"???")</f>
        <v>???</v>
      </c>
      <c r="H1094" s="308"/>
      <c r="I1094" s="317"/>
      <c r="J1094" s="317"/>
      <c r="K1094" s="317"/>
      <c r="L1094" s="308"/>
      <c r="M1094" s="308"/>
      <c r="N1094" s="308"/>
      <c r="O1094" s="308"/>
      <c r="P1094" s="308"/>
      <c r="Q1094" s="302"/>
      <c r="R1094" s="302"/>
      <c r="S1094" s="302"/>
      <c r="T1094" s="302"/>
      <c r="U1094" s="302"/>
      <c r="V1094" s="302"/>
      <c r="W1094" s="302"/>
      <c r="X1094" s="302"/>
      <c r="Y1094" s="302"/>
      <c r="Z1094" s="302"/>
      <c r="AA1094" s="302"/>
      <c r="AB1094" s="302"/>
      <c r="AC1094" s="302"/>
      <c r="AD1094" s="302"/>
      <c r="AE1094" s="302"/>
      <c r="AF1094" s="302"/>
      <c r="AG1094" s="302"/>
      <c r="AH1094" s="302"/>
      <c r="AI1094" s="329"/>
      <c r="AJ1094" s="302"/>
      <c r="AK1094" s="302"/>
      <c r="AL1094" s="302"/>
      <c r="AM1094" s="302"/>
      <c r="AN1094" s="302"/>
      <c r="AO1094" s="302"/>
      <c r="AP1094" s="302"/>
      <c r="AQ1094" s="302"/>
      <c r="AR1094" s="302"/>
      <c r="AS1094" s="302"/>
      <c r="AT1094" s="302"/>
      <c r="AU1094" s="302"/>
      <c r="AV1094" s="302"/>
      <c r="AW1094" s="302"/>
      <c r="AX1094" s="302"/>
      <c r="AY1094" s="302"/>
      <c r="AZ1094" s="302"/>
      <c r="BA1094" s="302"/>
    </row>
    <row r="1095">
      <c r="A1095" s="328"/>
      <c r="B1095" s="328"/>
      <c r="C1095" s="328"/>
      <c r="D1095" s="51" t="b">
        <v>1</v>
      </c>
      <c r="E1095" s="308"/>
      <c r="F1095" s="308" t="str">
        <f>IFERROR(__xludf.DUMMYFUNCTION("""COMPUTED_VALUE"""),"geo_id")</f>
        <v>geo_id</v>
      </c>
      <c r="G1095" s="308" t="str">
        <f>IFERROR(__xludf.DUMMYFUNCTION("""COMPUTED_VALUE"""),"???")</f>
        <v>???</v>
      </c>
      <c r="H1095" s="308"/>
      <c r="I1095" s="317"/>
      <c r="J1095" s="317"/>
      <c r="K1095" s="317"/>
      <c r="L1095" s="308"/>
      <c r="M1095" s="308"/>
      <c r="N1095" s="308"/>
      <c r="O1095" s="308"/>
      <c r="P1095" s="308"/>
      <c r="Q1095" s="302"/>
      <c r="R1095" s="302"/>
      <c r="S1095" s="302"/>
      <c r="T1095" s="302"/>
      <c r="U1095" s="302"/>
      <c r="V1095" s="302"/>
      <c r="W1095" s="302"/>
      <c r="X1095" s="302"/>
      <c r="Y1095" s="302"/>
      <c r="Z1095" s="302"/>
      <c r="AA1095" s="302"/>
      <c r="AB1095" s="302"/>
      <c r="AC1095" s="302"/>
      <c r="AD1095" s="302"/>
      <c r="AE1095" s="302"/>
      <c r="AF1095" s="302"/>
      <c r="AG1095" s="302"/>
      <c r="AH1095" s="302"/>
      <c r="AI1095" s="329"/>
      <c r="AJ1095" s="302"/>
      <c r="AK1095" s="302"/>
      <c r="AL1095" s="302"/>
      <c r="AM1095" s="302"/>
      <c r="AN1095" s="302"/>
      <c r="AO1095" s="302"/>
      <c r="AP1095" s="302"/>
      <c r="AQ1095" s="302"/>
      <c r="AR1095" s="302"/>
      <c r="AS1095" s="302"/>
      <c r="AT1095" s="302"/>
      <c r="AU1095" s="302"/>
      <c r="AV1095" s="302"/>
      <c r="AW1095" s="302"/>
      <c r="AX1095" s="302"/>
      <c r="AY1095" s="302"/>
      <c r="AZ1095" s="302"/>
      <c r="BA1095" s="302"/>
    </row>
    <row r="1096">
      <c r="A1096" s="328"/>
      <c r="B1096" s="328"/>
      <c r="C1096" s="328"/>
      <c r="D1096" s="51" t="b">
        <v>1</v>
      </c>
      <c r="E1096" s="308"/>
      <c r="F1096" s="308" t="str">
        <f>IFERROR(__xludf.DUMMYFUNCTION("""COMPUTED_VALUE"""),"geo_id")</f>
        <v>geo_id</v>
      </c>
      <c r="G1096" s="308" t="str">
        <f>IFERROR(__xludf.DUMMYFUNCTION("""COMPUTED_VALUE"""),"???")</f>
        <v>???</v>
      </c>
      <c r="H1096" s="308"/>
      <c r="I1096" s="317"/>
      <c r="J1096" s="317"/>
      <c r="K1096" s="317"/>
      <c r="L1096" s="308"/>
      <c r="M1096" s="308"/>
      <c r="N1096" s="308"/>
      <c r="O1096" s="308"/>
      <c r="P1096" s="308"/>
      <c r="Q1096" s="302"/>
      <c r="R1096" s="302"/>
      <c r="S1096" s="302"/>
      <c r="T1096" s="302"/>
      <c r="U1096" s="302"/>
      <c r="V1096" s="302"/>
      <c r="W1096" s="302"/>
      <c r="X1096" s="302"/>
      <c r="Y1096" s="302"/>
      <c r="Z1096" s="302"/>
      <c r="AA1096" s="302"/>
      <c r="AB1096" s="302"/>
      <c r="AC1096" s="302"/>
      <c r="AD1096" s="302"/>
      <c r="AE1096" s="302"/>
      <c r="AF1096" s="302"/>
      <c r="AG1096" s="302"/>
      <c r="AH1096" s="302"/>
      <c r="AI1096" s="329"/>
      <c r="AJ1096" s="302"/>
      <c r="AK1096" s="302"/>
      <c r="AL1096" s="302"/>
      <c r="AM1096" s="302"/>
      <c r="AN1096" s="302"/>
      <c r="AO1096" s="302"/>
      <c r="AP1096" s="302"/>
      <c r="AQ1096" s="302"/>
      <c r="AR1096" s="302"/>
      <c r="AS1096" s="302"/>
      <c r="AT1096" s="302"/>
      <c r="AU1096" s="302"/>
      <c r="AV1096" s="302"/>
      <c r="AW1096" s="302"/>
      <c r="AX1096" s="302"/>
      <c r="AY1096" s="302"/>
      <c r="AZ1096" s="302"/>
      <c r="BA1096" s="302"/>
    </row>
    <row r="1097">
      <c r="A1097" s="328"/>
      <c r="B1097" s="328"/>
      <c r="C1097" s="328"/>
      <c r="D1097" s="51" t="b">
        <v>1</v>
      </c>
      <c r="E1097" s="308"/>
      <c r="F1097" s="308" t="str">
        <f>IFERROR(__xludf.DUMMYFUNCTION("""COMPUTED_VALUE"""),"geo_id")</f>
        <v>geo_id</v>
      </c>
      <c r="G1097" s="308" t="str">
        <f>IFERROR(__xludf.DUMMYFUNCTION("""COMPUTED_VALUE"""),"???")</f>
        <v>???</v>
      </c>
      <c r="H1097" s="308"/>
      <c r="I1097" s="317"/>
      <c r="J1097" s="317"/>
      <c r="K1097" s="317"/>
      <c r="L1097" s="308"/>
      <c r="M1097" s="308"/>
      <c r="N1097" s="308"/>
      <c r="O1097" s="308"/>
      <c r="P1097" s="308"/>
      <c r="Q1097" s="302"/>
      <c r="R1097" s="302"/>
      <c r="S1097" s="302"/>
      <c r="T1097" s="302"/>
      <c r="U1097" s="302"/>
      <c r="V1097" s="302"/>
      <c r="W1097" s="302"/>
      <c r="X1097" s="302"/>
      <c r="Y1097" s="302"/>
      <c r="Z1097" s="302"/>
      <c r="AA1097" s="302"/>
      <c r="AB1097" s="302"/>
      <c r="AC1097" s="302"/>
      <c r="AD1097" s="302"/>
      <c r="AE1097" s="302"/>
      <c r="AF1097" s="302"/>
      <c r="AG1097" s="302"/>
      <c r="AH1097" s="302"/>
      <c r="AI1097" s="329"/>
      <c r="AJ1097" s="302"/>
      <c r="AK1097" s="302"/>
      <c r="AL1097" s="302"/>
      <c r="AM1097" s="302"/>
      <c r="AN1097" s="302"/>
      <c r="AO1097" s="302"/>
      <c r="AP1097" s="302"/>
      <c r="AQ1097" s="302"/>
      <c r="AR1097" s="302"/>
      <c r="AS1097" s="302"/>
      <c r="AT1097" s="302"/>
      <c r="AU1097" s="302"/>
      <c r="AV1097" s="302"/>
      <c r="AW1097" s="302"/>
      <c r="AX1097" s="302"/>
      <c r="AY1097" s="302"/>
      <c r="AZ1097" s="302"/>
      <c r="BA1097" s="302"/>
    </row>
    <row r="1098">
      <c r="A1098" s="328"/>
      <c r="B1098" s="328"/>
      <c r="C1098" s="328"/>
      <c r="D1098" s="51" t="b">
        <v>1</v>
      </c>
      <c r="E1098" s="308"/>
      <c r="F1098" s="308" t="str">
        <f>IFERROR(__xludf.DUMMYFUNCTION("""COMPUTED_VALUE"""),"geo_id")</f>
        <v>geo_id</v>
      </c>
      <c r="G1098" s="308" t="str">
        <f>IFERROR(__xludf.DUMMYFUNCTION("""COMPUTED_VALUE"""),"???")</f>
        <v>???</v>
      </c>
      <c r="H1098" s="308"/>
      <c r="I1098" s="317"/>
      <c r="J1098" s="317"/>
      <c r="K1098" s="317"/>
      <c r="L1098" s="308"/>
      <c r="M1098" s="308"/>
      <c r="N1098" s="308"/>
      <c r="O1098" s="308"/>
      <c r="P1098" s="308"/>
      <c r="Q1098" s="302"/>
      <c r="R1098" s="302"/>
      <c r="S1098" s="302"/>
      <c r="T1098" s="302"/>
      <c r="U1098" s="302"/>
      <c r="V1098" s="302"/>
      <c r="W1098" s="302"/>
      <c r="X1098" s="302"/>
      <c r="Y1098" s="302"/>
      <c r="Z1098" s="302"/>
      <c r="AA1098" s="302"/>
      <c r="AB1098" s="302"/>
      <c r="AC1098" s="302"/>
      <c r="AD1098" s="302"/>
      <c r="AE1098" s="302"/>
      <c r="AF1098" s="302"/>
      <c r="AG1098" s="302"/>
      <c r="AH1098" s="302"/>
      <c r="AI1098" s="329"/>
      <c r="AJ1098" s="302"/>
      <c r="AK1098" s="302"/>
      <c r="AL1098" s="302"/>
      <c r="AM1098" s="302"/>
      <c r="AN1098" s="302"/>
      <c r="AO1098" s="302"/>
      <c r="AP1098" s="302"/>
      <c r="AQ1098" s="302"/>
      <c r="AR1098" s="302"/>
      <c r="AS1098" s="302"/>
      <c r="AT1098" s="302"/>
      <c r="AU1098" s="302"/>
      <c r="AV1098" s="302"/>
      <c r="AW1098" s="302"/>
      <c r="AX1098" s="302"/>
      <c r="AY1098" s="302"/>
      <c r="AZ1098" s="302"/>
      <c r="BA1098" s="302"/>
    </row>
    <row r="1099">
      <c r="A1099" s="328"/>
      <c r="B1099" s="328"/>
      <c r="C1099" s="328"/>
      <c r="D1099" s="51" t="b">
        <v>1</v>
      </c>
      <c r="E1099" s="308"/>
      <c r="F1099" s="308" t="str">
        <f>IFERROR(__xludf.DUMMYFUNCTION("""COMPUTED_VALUE"""),"geo_id")</f>
        <v>geo_id</v>
      </c>
      <c r="G1099" s="308" t="str">
        <f>IFERROR(__xludf.DUMMYFUNCTION("""COMPUTED_VALUE"""),"???")</f>
        <v>???</v>
      </c>
      <c r="H1099" s="308"/>
      <c r="I1099" s="317"/>
      <c r="J1099" s="317"/>
      <c r="K1099" s="317"/>
      <c r="L1099" s="308"/>
      <c r="M1099" s="308"/>
      <c r="N1099" s="308"/>
      <c r="O1099" s="308"/>
      <c r="P1099" s="308"/>
      <c r="Q1099" s="302"/>
      <c r="R1099" s="302"/>
      <c r="S1099" s="302"/>
      <c r="T1099" s="302"/>
      <c r="U1099" s="302"/>
      <c r="V1099" s="302"/>
      <c r="W1099" s="302"/>
      <c r="X1099" s="302"/>
      <c r="Y1099" s="302"/>
      <c r="Z1099" s="302"/>
      <c r="AA1099" s="302"/>
      <c r="AB1099" s="302"/>
      <c r="AC1099" s="302"/>
      <c r="AD1099" s="302"/>
      <c r="AE1099" s="302"/>
      <c r="AF1099" s="302"/>
      <c r="AG1099" s="302"/>
      <c r="AH1099" s="302"/>
      <c r="AI1099" s="329"/>
      <c r="AJ1099" s="302"/>
      <c r="AK1099" s="302"/>
      <c r="AL1099" s="302"/>
      <c r="AM1099" s="302"/>
      <c r="AN1099" s="302"/>
      <c r="AO1099" s="302"/>
      <c r="AP1099" s="302"/>
      <c r="AQ1099" s="302"/>
      <c r="AR1099" s="302"/>
      <c r="AS1099" s="302"/>
      <c r="AT1099" s="302"/>
      <c r="AU1099" s="302"/>
      <c r="AV1099" s="302"/>
      <c r="AW1099" s="302"/>
      <c r="AX1099" s="302"/>
      <c r="AY1099" s="302"/>
      <c r="AZ1099" s="302"/>
      <c r="BA1099" s="302"/>
    </row>
    <row r="1100">
      <c r="A1100" s="328"/>
      <c r="B1100" s="328"/>
      <c r="C1100" s="328"/>
      <c r="D1100" s="51" t="b">
        <v>1</v>
      </c>
      <c r="E1100" s="308"/>
      <c r="F1100" s="308" t="str">
        <f>IFERROR(__xludf.DUMMYFUNCTION("""COMPUTED_VALUE"""),"geo_id")</f>
        <v>geo_id</v>
      </c>
      <c r="G1100" s="308" t="str">
        <f>IFERROR(__xludf.DUMMYFUNCTION("""COMPUTED_VALUE"""),"???")</f>
        <v>???</v>
      </c>
      <c r="H1100" s="308"/>
      <c r="I1100" s="317"/>
      <c r="J1100" s="317"/>
      <c r="K1100" s="317"/>
      <c r="L1100" s="308"/>
      <c r="M1100" s="308"/>
      <c r="N1100" s="308"/>
      <c r="O1100" s="308"/>
      <c r="P1100" s="308"/>
      <c r="Q1100" s="302"/>
      <c r="R1100" s="302"/>
      <c r="S1100" s="302"/>
      <c r="T1100" s="302"/>
      <c r="U1100" s="302"/>
      <c r="V1100" s="302"/>
      <c r="W1100" s="302"/>
      <c r="X1100" s="302"/>
      <c r="Y1100" s="302"/>
      <c r="Z1100" s="302"/>
      <c r="AA1100" s="302"/>
      <c r="AB1100" s="302"/>
      <c r="AC1100" s="302"/>
      <c r="AD1100" s="302"/>
      <c r="AE1100" s="302"/>
      <c r="AF1100" s="302"/>
      <c r="AG1100" s="302"/>
      <c r="AH1100" s="302"/>
      <c r="AI1100" s="329"/>
      <c r="AJ1100" s="302"/>
      <c r="AK1100" s="302"/>
      <c r="AL1100" s="302"/>
      <c r="AM1100" s="302"/>
      <c r="AN1100" s="302"/>
      <c r="AO1100" s="302"/>
      <c r="AP1100" s="302"/>
      <c r="AQ1100" s="302"/>
      <c r="AR1100" s="302"/>
      <c r="AS1100" s="302"/>
      <c r="AT1100" s="302"/>
      <c r="AU1100" s="302"/>
      <c r="AV1100" s="302"/>
      <c r="AW1100" s="302"/>
      <c r="AX1100" s="302"/>
      <c r="AY1100" s="302"/>
      <c r="AZ1100" s="302"/>
      <c r="BA1100" s="302"/>
    </row>
    <row r="1101">
      <c r="A1101" s="328"/>
      <c r="B1101" s="328"/>
      <c r="C1101" s="328"/>
      <c r="D1101" s="51" t="b">
        <v>1</v>
      </c>
      <c r="E1101" s="308"/>
      <c r="F1101" s="308" t="str">
        <f>IFERROR(__xludf.DUMMYFUNCTION("""COMPUTED_VALUE"""),"geo_id")</f>
        <v>geo_id</v>
      </c>
      <c r="G1101" s="308" t="str">
        <f>IFERROR(__xludf.DUMMYFUNCTION("""COMPUTED_VALUE"""),"???")</f>
        <v>???</v>
      </c>
      <c r="H1101" s="308"/>
      <c r="I1101" s="317"/>
      <c r="J1101" s="317"/>
      <c r="K1101" s="317"/>
      <c r="L1101" s="308"/>
      <c r="M1101" s="308"/>
      <c r="N1101" s="308"/>
      <c r="O1101" s="308"/>
      <c r="P1101" s="308"/>
      <c r="Q1101" s="302"/>
      <c r="R1101" s="302"/>
      <c r="S1101" s="302"/>
      <c r="T1101" s="302"/>
      <c r="U1101" s="302"/>
      <c r="V1101" s="302"/>
      <c r="W1101" s="302"/>
      <c r="X1101" s="302"/>
      <c r="Y1101" s="302"/>
      <c r="Z1101" s="302"/>
      <c r="AA1101" s="302"/>
      <c r="AB1101" s="302"/>
      <c r="AC1101" s="302"/>
      <c r="AD1101" s="302"/>
      <c r="AE1101" s="302"/>
      <c r="AF1101" s="302"/>
      <c r="AG1101" s="302"/>
      <c r="AH1101" s="302"/>
      <c r="AI1101" s="329"/>
      <c r="AJ1101" s="302"/>
      <c r="AK1101" s="302"/>
      <c r="AL1101" s="302"/>
      <c r="AM1101" s="302"/>
      <c r="AN1101" s="302"/>
      <c r="AO1101" s="302"/>
      <c r="AP1101" s="302"/>
      <c r="AQ1101" s="302"/>
      <c r="AR1101" s="302"/>
      <c r="AS1101" s="302"/>
      <c r="AT1101" s="302"/>
      <c r="AU1101" s="302"/>
      <c r="AV1101" s="302"/>
      <c r="AW1101" s="302"/>
      <c r="AX1101" s="302"/>
      <c r="AY1101" s="302"/>
      <c r="AZ1101" s="302"/>
      <c r="BA1101" s="302"/>
    </row>
    <row r="1102">
      <c r="A1102" s="328"/>
      <c r="B1102" s="328"/>
      <c r="C1102" s="328"/>
      <c r="D1102" s="51" t="b">
        <v>1</v>
      </c>
      <c r="E1102" s="308"/>
      <c r="F1102" s="308" t="str">
        <f>IFERROR(__xludf.DUMMYFUNCTION("""COMPUTED_VALUE"""),"geo_id")</f>
        <v>geo_id</v>
      </c>
      <c r="G1102" s="308" t="str">
        <f>IFERROR(__xludf.DUMMYFUNCTION("""COMPUTED_VALUE"""),"???")</f>
        <v>???</v>
      </c>
      <c r="H1102" s="308"/>
      <c r="I1102" s="317"/>
      <c r="J1102" s="317"/>
      <c r="K1102" s="317"/>
      <c r="L1102" s="308"/>
      <c r="M1102" s="308"/>
      <c r="N1102" s="308"/>
      <c r="O1102" s="308"/>
      <c r="P1102" s="308"/>
      <c r="Q1102" s="302"/>
      <c r="R1102" s="302"/>
      <c r="S1102" s="302"/>
      <c r="T1102" s="302"/>
      <c r="U1102" s="302"/>
      <c r="V1102" s="302"/>
      <c r="W1102" s="302"/>
      <c r="X1102" s="302"/>
      <c r="Y1102" s="302"/>
      <c r="Z1102" s="302"/>
      <c r="AA1102" s="302"/>
      <c r="AB1102" s="302"/>
      <c r="AC1102" s="302"/>
      <c r="AD1102" s="302"/>
      <c r="AE1102" s="302"/>
      <c r="AF1102" s="302"/>
      <c r="AG1102" s="302"/>
      <c r="AH1102" s="302"/>
      <c r="AI1102" s="329"/>
      <c r="AJ1102" s="302"/>
      <c r="AK1102" s="302"/>
      <c r="AL1102" s="302"/>
      <c r="AM1102" s="302"/>
      <c r="AN1102" s="302"/>
      <c r="AO1102" s="302"/>
      <c r="AP1102" s="302"/>
      <c r="AQ1102" s="302"/>
      <c r="AR1102" s="302"/>
      <c r="AS1102" s="302"/>
      <c r="AT1102" s="302"/>
      <c r="AU1102" s="302"/>
      <c r="AV1102" s="302"/>
      <c r="AW1102" s="302"/>
      <c r="AX1102" s="302"/>
      <c r="AY1102" s="302"/>
      <c r="AZ1102" s="302"/>
      <c r="BA1102" s="302"/>
    </row>
    <row r="1103">
      <c r="A1103" s="328"/>
      <c r="B1103" s="328"/>
      <c r="C1103" s="328"/>
      <c r="D1103" s="51" t="b">
        <v>1</v>
      </c>
      <c r="E1103" s="308"/>
      <c r="F1103" s="308" t="str">
        <f>IFERROR(__xludf.DUMMYFUNCTION("""COMPUTED_VALUE"""),"geo_id")</f>
        <v>geo_id</v>
      </c>
      <c r="G1103" s="308" t="str">
        <f>IFERROR(__xludf.DUMMYFUNCTION("""COMPUTED_VALUE"""),"???")</f>
        <v>???</v>
      </c>
      <c r="H1103" s="308"/>
      <c r="I1103" s="317"/>
      <c r="J1103" s="317"/>
      <c r="K1103" s="317"/>
      <c r="L1103" s="308"/>
      <c r="M1103" s="308"/>
      <c r="N1103" s="308"/>
      <c r="O1103" s="308"/>
      <c r="P1103" s="308"/>
      <c r="Q1103" s="302"/>
      <c r="R1103" s="302"/>
      <c r="S1103" s="302"/>
      <c r="T1103" s="302"/>
      <c r="U1103" s="302"/>
      <c r="V1103" s="302"/>
      <c r="W1103" s="302"/>
      <c r="X1103" s="302"/>
      <c r="Y1103" s="302"/>
      <c r="Z1103" s="302"/>
      <c r="AA1103" s="302"/>
      <c r="AB1103" s="302"/>
      <c r="AC1103" s="302"/>
      <c r="AD1103" s="302"/>
      <c r="AE1103" s="302"/>
      <c r="AF1103" s="302"/>
      <c r="AG1103" s="302"/>
      <c r="AH1103" s="302"/>
      <c r="AI1103" s="329"/>
      <c r="AJ1103" s="302"/>
      <c r="AK1103" s="302"/>
      <c r="AL1103" s="302"/>
      <c r="AM1103" s="302"/>
      <c r="AN1103" s="302"/>
      <c r="AO1103" s="302"/>
      <c r="AP1103" s="302"/>
      <c r="AQ1103" s="302"/>
      <c r="AR1103" s="302"/>
      <c r="AS1103" s="302"/>
      <c r="AT1103" s="302"/>
      <c r="AU1103" s="302"/>
      <c r="AV1103" s="302"/>
      <c r="AW1103" s="302"/>
      <c r="AX1103" s="302"/>
      <c r="AY1103" s="302"/>
      <c r="AZ1103" s="302"/>
      <c r="BA1103" s="302"/>
    </row>
    <row r="1104">
      <c r="A1104" s="328"/>
      <c r="B1104" s="328"/>
      <c r="C1104" s="328"/>
      <c r="D1104" s="51" t="b">
        <v>1</v>
      </c>
      <c r="E1104" s="308"/>
      <c r="F1104" s="308" t="str">
        <f>IFERROR(__xludf.DUMMYFUNCTION("""COMPUTED_VALUE"""),"geo_id")</f>
        <v>geo_id</v>
      </c>
      <c r="G1104" s="308" t="str">
        <f>IFERROR(__xludf.DUMMYFUNCTION("""COMPUTED_VALUE"""),"???")</f>
        <v>???</v>
      </c>
      <c r="H1104" s="308"/>
      <c r="I1104" s="317"/>
      <c r="J1104" s="317"/>
      <c r="K1104" s="317"/>
      <c r="L1104" s="308"/>
      <c r="M1104" s="308"/>
      <c r="N1104" s="308"/>
      <c r="O1104" s="308"/>
      <c r="P1104" s="308"/>
      <c r="Q1104" s="302"/>
      <c r="R1104" s="302"/>
      <c r="S1104" s="302"/>
      <c r="T1104" s="302"/>
      <c r="U1104" s="302"/>
      <c r="V1104" s="302"/>
      <c r="W1104" s="302"/>
      <c r="X1104" s="302"/>
      <c r="Y1104" s="302"/>
      <c r="Z1104" s="302"/>
      <c r="AA1104" s="302"/>
      <c r="AB1104" s="302"/>
      <c r="AC1104" s="302"/>
      <c r="AD1104" s="302"/>
      <c r="AE1104" s="302"/>
      <c r="AF1104" s="302"/>
      <c r="AG1104" s="302"/>
      <c r="AH1104" s="302"/>
      <c r="AI1104" s="329"/>
      <c r="AJ1104" s="302"/>
      <c r="AK1104" s="302"/>
      <c r="AL1104" s="302"/>
      <c r="AM1104" s="302"/>
      <c r="AN1104" s="302"/>
      <c r="AO1104" s="302"/>
      <c r="AP1104" s="302"/>
      <c r="AQ1104" s="302"/>
      <c r="AR1104" s="302"/>
      <c r="AS1104" s="302"/>
      <c r="AT1104" s="302"/>
      <c r="AU1104" s="302"/>
      <c r="AV1104" s="302"/>
      <c r="AW1104" s="302"/>
      <c r="AX1104" s="302"/>
      <c r="AY1104" s="302"/>
      <c r="AZ1104" s="302"/>
      <c r="BA1104" s="302"/>
    </row>
    <row r="1105">
      <c r="A1105" s="328"/>
      <c r="B1105" s="328"/>
      <c r="C1105" s="328"/>
      <c r="D1105" s="51" t="b">
        <v>1</v>
      </c>
      <c r="E1105" s="308"/>
      <c r="F1105" s="308" t="str">
        <f>IFERROR(__xludf.DUMMYFUNCTION("""COMPUTED_VALUE"""),"geo_id")</f>
        <v>geo_id</v>
      </c>
      <c r="G1105" s="308" t="str">
        <f>IFERROR(__xludf.DUMMYFUNCTION("""COMPUTED_VALUE"""),"???")</f>
        <v>???</v>
      </c>
      <c r="H1105" s="308"/>
      <c r="I1105" s="317"/>
      <c r="J1105" s="317"/>
      <c r="K1105" s="317"/>
      <c r="L1105" s="308"/>
      <c r="M1105" s="308"/>
      <c r="N1105" s="308"/>
      <c r="O1105" s="308"/>
      <c r="P1105" s="308"/>
      <c r="Q1105" s="302"/>
      <c r="R1105" s="302"/>
      <c r="S1105" s="302"/>
      <c r="T1105" s="302"/>
      <c r="U1105" s="302"/>
      <c r="V1105" s="302"/>
      <c r="W1105" s="302"/>
      <c r="X1105" s="302"/>
      <c r="Y1105" s="302"/>
      <c r="Z1105" s="302"/>
      <c r="AA1105" s="302"/>
      <c r="AB1105" s="302"/>
      <c r="AC1105" s="302"/>
      <c r="AD1105" s="302"/>
      <c r="AE1105" s="302"/>
      <c r="AF1105" s="302"/>
      <c r="AG1105" s="302"/>
      <c r="AH1105" s="302"/>
      <c r="AI1105" s="329"/>
      <c r="AJ1105" s="302"/>
      <c r="AK1105" s="302"/>
      <c r="AL1105" s="302"/>
      <c r="AM1105" s="302"/>
      <c r="AN1105" s="302"/>
      <c r="AO1105" s="302"/>
      <c r="AP1105" s="302"/>
      <c r="AQ1105" s="302"/>
      <c r="AR1105" s="302"/>
      <c r="AS1105" s="302"/>
      <c r="AT1105" s="302"/>
      <c r="AU1105" s="302"/>
      <c r="AV1105" s="302"/>
      <c r="AW1105" s="302"/>
      <c r="AX1105" s="302"/>
      <c r="AY1105" s="302"/>
      <c r="AZ1105" s="302"/>
      <c r="BA1105" s="302"/>
    </row>
    <row r="1106">
      <c r="A1106" s="328"/>
      <c r="B1106" s="328"/>
      <c r="C1106" s="328"/>
      <c r="D1106" s="51" t="b">
        <v>1</v>
      </c>
      <c r="E1106" s="308"/>
      <c r="F1106" s="308" t="str">
        <f>IFERROR(__xludf.DUMMYFUNCTION("""COMPUTED_VALUE"""),"geo_id")</f>
        <v>geo_id</v>
      </c>
      <c r="G1106" s="308" t="str">
        <f>IFERROR(__xludf.DUMMYFUNCTION("""COMPUTED_VALUE"""),"???")</f>
        <v>???</v>
      </c>
      <c r="H1106" s="308"/>
      <c r="I1106" s="317"/>
      <c r="J1106" s="317"/>
      <c r="K1106" s="317"/>
      <c r="L1106" s="308"/>
      <c r="M1106" s="308"/>
      <c r="N1106" s="308"/>
      <c r="O1106" s="308"/>
      <c r="P1106" s="308"/>
      <c r="Q1106" s="302"/>
      <c r="R1106" s="302"/>
      <c r="S1106" s="302"/>
      <c r="T1106" s="302"/>
      <c r="U1106" s="302"/>
      <c r="V1106" s="302"/>
      <c r="W1106" s="302"/>
      <c r="X1106" s="302"/>
      <c r="Y1106" s="302"/>
      <c r="Z1106" s="302"/>
      <c r="AA1106" s="302"/>
      <c r="AB1106" s="302"/>
      <c r="AC1106" s="302"/>
      <c r="AD1106" s="302"/>
      <c r="AE1106" s="302"/>
      <c r="AF1106" s="302"/>
      <c r="AG1106" s="302"/>
      <c r="AH1106" s="302"/>
      <c r="AI1106" s="329"/>
      <c r="AJ1106" s="302"/>
      <c r="AK1106" s="302"/>
      <c r="AL1106" s="302"/>
      <c r="AM1106" s="302"/>
      <c r="AN1106" s="302"/>
      <c r="AO1106" s="302"/>
      <c r="AP1106" s="302"/>
      <c r="AQ1106" s="302"/>
      <c r="AR1106" s="302"/>
      <c r="AS1106" s="302"/>
      <c r="AT1106" s="302"/>
      <c r="AU1106" s="302"/>
      <c r="AV1106" s="302"/>
      <c r="AW1106" s="302"/>
      <c r="AX1106" s="302"/>
      <c r="AY1106" s="302"/>
      <c r="AZ1106" s="302"/>
      <c r="BA1106" s="302"/>
    </row>
    <row r="1107">
      <c r="A1107" s="328"/>
      <c r="B1107" s="328"/>
      <c r="C1107" s="328"/>
      <c r="D1107" s="51" t="b">
        <v>1</v>
      </c>
      <c r="E1107" s="308"/>
      <c r="F1107" s="308" t="str">
        <f>IFERROR(__xludf.DUMMYFUNCTION("""COMPUTED_VALUE"""),"")</f>
        <v/>
      </c>
      <c r="G1107" s="308" t="str">
        <f>IFERROR(__xludf.DUMMYFUNCTION("""COMPUTED_VALUE"""),"")</f>
        <v/>
      </c>
      <c r="H1107" s="308"/>
      <c r="I1107" s="317"/>
      <c r="J1107" s="317"/>
      <c r="K1107" s="317"/>
      <c r="L1107" s="308"/>
      <c r="M1107" s="308"/>
      <c r="N1107" s="308"/>
      <c r="O1107" s="308"/>
      <c r="P1107" s="308"/>
      <c r="Q1107" s="302"/>
      <c r="R1107" s="302"/>
      <c r="S1107" s="302"/>
      <c r="T1107" s="302"/>
      <c r="U1107" s="302"/>
      <c r="V1107" s="302"/>
      <c r="W1107" s="302"/>
      <c r="X1107" s="302"/>
      <c r="Y1107" s="302"/>
      <c r="Z1107" s="302"/>
      <c r="AA1107" s="302"/>
      <c r="AB1107" s="302"/>
      <c r="AC1107" s="302"/>
      <c r="AD1107" s="302"/>
      <c r="AE1107" s="302"/>
      <c r="AF1107" s="302"/>
      <c r="AG1107" s="302"/>
      <c r="AH1107" s="302"/>
      <c r="AI1107" s="329"/>
      <c r="AJ1107" s="302"/>
      <c r="AK1107" s="302"/>
      <c r="AL1107" s="302"/>
      <c r="AM1107" s="302"/>
      <c r="AN1107" s="302"/>
      <c r="AO1107" s="302"/>
      <c r="AP1107" s="302"/>
      <c r="AQ1107" s="302"/>
      <c r="AR1107" s="302"/>
      <c r="AS1107" s="302"/>
      <c r="AT1107" s="302"/>
      <c r="AU1107" s="302"/>
      <c r="AV1107" s="302"/>
      <c r="AW1107" s="302"/>
      <c r="AX1107" s="302"/>
      <c r="AY1107" s="302"/>
      <c r="AZ1107" s="302"/>
      <c r="BA1107" s="302"/>
    </row>
    <row r="1108">
      <c r="A1108" s="328"/>
      <c r="B1108" s="328"/>
      <c r="C1108" s="328"/>
      <c r="D1108" s="51" t="b">
        <v>1</v>
      </c>
      <c r="E1108" s="308"/>
      <c r="F1108" s="308" t="str">
        <f>IFERROR(__xludf.DUMMYFUNCTION("""COMPUTED_VALUE"""),"???")</f>
        <v>???</v>
      </c>
      <c r="G1108" s="308" t="str">
        <f>IFERROR(__xludf.DUMMYFUNCTION("""COMPUTED_VALUE"""),"???")</f>
        <v>???</v>
      </c>
      <c r="H1108" s="308"/>
      <c r="I1108" s="317"/>
      <c r="J1108" s="317"/>
      <c r="K1108" s="317"/>
      <c r="L1108" s="308"/>
      <c r="M1108" s="308"/>
      <c r="N1108" s="308"/>
      <c r="O1108" s="308"/>
      <c r="P1108" s="308"/>
      <c r="Q1108" s="302"/>
      <c r="R1108" s="302"/>
      <c r="S1108" s="302"/>
      <c r="T1108" s="302"/>
      <c r="U1108" s="302"/>
      <c r="V1108" s="302"/>
      <c r="W1108" s="302"/>
      <c r="X1108" s="302"/>
      <c r="Y1108" s="302"/>
      <c r="Z1108" s="302"/>
      <c r="AA1108" s="302"/>
      <c r="AB1108" s="302"/>
      <c r="AC1108" s="302"/>
      <c r="AD1108" s="302"/>
      <c r="AE1108" s="302"/>
      <c r="AF1108" s="302"/>
      <c r="AG1108" s="302"/>
      <c r="AH1108" s="302"/>
      <c r="AI1108" s="329"/>
      <c r="AJ1108" s="302"/>
      <c r="AK1108" s="302"/>
      <c r="AL1108" s="302"/>
      <c r="AM1108" s="302"/>
      <c r="AN1108" s="302"/>
      <c r="AO1108" s="302"/>
      <c r="AP1108" s="302"/>
      <c r="AQ1108" s="302"/>
      <c r="AR1108" s="302"/>
      <c r="AS1108" s="302"/>
      <c r="AT1108" s="302"/>
      <c r="AU1108" s="302"/>
      <c r="AV1108" s="302"/>
      <c r="AW1108" s="302"/>
      <c r="AX1108" s="302"/>
      <c r="AY1108" s="302"/>
      <c r="AZ1108" s="302"/>
      <c r="BA1108" s="302"/>
    </row>
    <row r="1109">
      <c r="A1109" s="328"/>
      <c r="B1109" s="328"/>
      <c r="C1109" s="328"/>
      <c r="D1109" s="51" t="b">
        <v>1</v>
      </c>
      <c r="E1109" s="308"/>
      <c r="F1109" s="308" t="str">
        <f>IFERROR(__xludf.DUMMYFUNCTION("""COMPUTED_VALUE"""),"???")</f>
        <v>???</v>
      </c>
      <c r="G1109" s="308" t="str">
        <f>IFERROR(__xludf.DUMMYFUNCTION("""COMPUTED_VALUE"""),"???")</f>
        <v>???</v>
      </c>
      <c r="H1109" s="308"/>
      <c r="I1109" s="317"/>
      <c r="J1109" s="317"/>
      <c r="K1109" s="317"/>
      <c r="L1109" s="308"/>
      <c r="M1109" s="308"/>
      <c r="N1109" s="308"/>
      <c r="O1109" s="308"/>
      <c r="P1109" s="308"/>
      <c r="Q1109" s="302"/>
      <c r="R1109" s="302"/>
      <c r="S1109" s="302"/>
      <c r="T1109" s="302"/>
      <c r="U1109" s="302"/>
      <c r="V1109" s="302"/>
      <c r="W1109" s="302"/>
      <c r="X1109" s="302"/>
      <c r="Y1109" s="302"/>
      <c r="Z1109" s="302"/>
      <c r="AA1109" s="302"/>
      <c r="AB1109" s="302"/>
      <c r="AC1109" s="302"/>
      <c r="AD1109" s="302"/>
      <c r="AE1109" s="302"/>
      <c r="AF1109" s="302"/>
      <c r="AG1109" s="302"/>
      <c r="AH1109" s="302"/>
      <c r="AI1109" s="329"/>
      <c r="AJ1109" s="302"/>
      <c r="AK1109" s="302"/>
      <c r="AL1109" s="302"/>
      <c r="AM1109" s="302"/>
      <c r="AN1109" s="302"/>
      <c r="AO1109" s="302"/>
      <c r="AP1109" s="302"/>
      <c r="AQ1109" s="302"/>
      <c r="AR1109" s="302"/>
      <c r="AS1109" s="302"/>
      <c r="AT1109" s="302"/>
      <c r="AU1109" s="302"/>
      <c r="AV1109" s="302"/>
      <c r="AW1109" s="302"/>
      <c r="AX1109" s="302"/>
      <c r="AY1109" s="302"/>
      <c r="AZ1109" s="302"/>
      <c r="BA1109" s="302"/>
    </row>
    <row r="1110">
      <c r="A1110" s="328"/>
      <c r="B1110" s="328"/>
      <c r="C1110" s="328"/>
      <c r="D1110" s="51" t="b">
        <v>1</v>
      </c>
      <c r="E1110" s="308"/>
      <c r="F1110" s="308" t="str">
        <f>IFERROR(__xludf.DUMMYFUNCTION("""COMPUTED_VALUE"""),"**field missing**")</f>
        <v>**field missing**</v>
      </c>
      <c r="G1110" s="308" t="str">
        <f>IFERROR(__xludf.DUMMYFUNCTION("""COMPUTED_VALUE"""),"**FIELD MISSING**")</f>
        <v>**FIELD MISSING**</v>
      </c>
      <c r="H1110" s="308"/>
      <c r="I1110" s="317"/>
      <c r="J1110" s="317"/>
      <c r="K1110" s="317"/>
      <c r="L1110" s="308"/>
      <c r="M1110" s="308"/>
      <c r="N1110" s="308"/>
      <c r="O1110" s="308"/>
      <c r="P1110" s="308"/>
      <c r="Q1110" s="302"/>
      <c r="R1110" s="302"/>
      <c r="S1110" s="302"/>
      <c r="T1110" s="302"/>
      <c r="U1110" s="302"/>
      <c r="V1110" s="302"/>
      <c r="W1110" s="302"/>
      <c r="X1110" s="302"/>
      <c r="Y1110" s="302"/>
      <c r="Z1110" s="302"/>
      <c r="AA1110" s="302"/>
      <c r="AB1110" s="302"/>
      <c r="AC1110" s="302"/>
      <c r="AD1110" s="302"/>
      <c r="AE1110" s="302"/>
      <c r="AF1110" s="302"/>
      <c r="AG1110" s="302"/>
      <c r="AH1110" s="302"/>
      <c r="AI1110" s="329"/>
      <c r="AJ1110" s="302"/>
      <c r="AK1110" s="302"/>
      <c r="AL1110" s="302"/>
      <c r="AM1110" s="302"/>
      <c r="AN1110" s="302"/>
      <c r="AO1110" s="302"/>
      <c r="AP1110" s="302"/>
      <c r="AQ1110" s="302"/>
      <c r="AR1110" s="302"/>
      <c r="AS1110" s="302"/>
      <c r="AT1110" s="302"/>
      <c r="AU1110" s="302"/>
      <c r="AV1110" s="302"/>
      <c r="AW1110" s="302"/>
      <c r="AX1110" s="302"/>
      <c r="AY1110" s="302"/>
      <c r="AZ1110" s="302"/>
      <c r="BA1110" s="302"/>
    </row>
    <row r="1111">
      <c r="A1111" s="328"/>
      <c r="B1111" s="328"/>
      <c r="C1111" s="328"/>
      <c r="D1111" s="51" t="b">
        <v>1</v>
      </c>
      <c r="E1111" s="308"/>
      <c r="F1111" s="308" t="str">
        <f>IFERROR(__xludf.DUMMYFUNCTION("""COMPUTED_VALUE"""),"**field missing**")</f>
        <v>**field missing**</v>
      </c>
      <c r="G1111" s="308" t="str">
        <f>IFERROR(__xludf.DUMMYFUNCTION("""COMPUTED_VALUE"""),"**FIELD MISSING**")</f>
        <v>**FIELD MISSING**</v>
      </c>
      <c r="H1111" s="308"/>
      <c r="I1111" s="317"/>
      <c r="J1111" s="317"/>
      <c r="K1111" s="317"/>
      <c r="L1111" s="308"/>
      <c r="M1111" s="308"/>
      <c r="N1111" s="308"/>
      <c r="O1111" s="308"/>
      <c r="P1111" s="308"/>
      <c r="Q1111" s="302"/>
      <c r="R1111" s="302"/>
      <c r="S1111" s="302"/>
      <c r="T1111" s="302"/>
      <c r="U1111" s="302"/>
      <c r="V1111" s="302"/>
      <c r="W1111" s="302"/>
      <c r="X1111" s="302"/>
      <c r="Y1111" s="302"/>
      <c r="Z1111" s="302"/>
      <c r="AA1111" s="302"/>
      <c r="AB1111" s="302"/>
      <c r="AC1111" s="302"/>
      <c r="AD1111" s="302"/>
      <c r="AE1111" s="302"/>
      <c r="AF1111" s="302"/>
      <c r="AG1111" s="302"/>
      <c r="AH1111" s="302"/>
      <c r="AI1111" s="329"/>
      <c r="AJ1111" s="302"/>
      <c r="AK1111" s="302"/>
      <c r="AL1111" s="302"/>
      <c r="AM1111" s="302"/>
      <c r="AN1111" s="302"/>
      <c r="AO1111" s="302"/>
      <c r="AP1111" s="302"/>
      <c r="AQ1111" s="302"/>
      <c r="AR1111" s="302"/>
      <c r="AS1111" s="302"/>
      <c r="AT1111" s="302"/>
      <c r="AU1111" s="302"/>
      <c r="AV1111" s="302"/>
      <c r="AW1111" s="302"/>
      <c r="AX1111" s="302"/>
      <c r="AY1111" s="302"/>
      <c r="AZ1111" s="302"/>
      <c r="BA1111" s="302"/>
    </row>
    <row r="1112">
      <c r="A1112" s="328"/>
      <c r="B1112" s="328"/>
      <c r="C1112" s="328"/>
      <c r="D1112" s="51" t="b">
        <v>1</v>
      </c>
      <c r="E1112" s="308"/>
      <c r="F1112" s="308" t="str">
        <f>IFERROR(__xludf.DUMMYFUNCTION("""COMPUTED_VALUE"""),"**field missing**")</f>
        <v>**field missing**</v>
      </c>
      <c r="G1112" s="308" t="str">
        <f>IFERROR(__xludf.DUMMYFUNCTION("""COMPUTED_VALUE"""),"**FIELD MISSING**")</f>
        <v>**FIELD MISSING**</v>
      </c>
      <c r="H1112" s="308"/>
      <c r="I1112" s="317"/>
      <c r="J1112" s="317"/>
      <c r="K1112" s="317"/>
      <c r="L1112" s="308"/>
      <c r="M1112" s="308"/>
      <c r="N1112" s="308"/>
      <c r="O1112" s="308"/>
      <c r="P1112" s="308"/>
      <c r="Q1112" s="302"/>
      <c r="R1112" s="302"/>
      <c r="S1112" s="302"/>
      <c r="T1112" s="302"/>
      <c r="U1112" s="302"/>
      <c r="V1112" s="302"/>
      <c r="W1112" s="302"/>
      <c r="X1112" s="302"/>
      <c r="Y1112" s="302"/>
      <c r="Z1112" s="302"/>
      <c r="AA1112" s="302"/>
      <c r="AB1112" s="302"/>
      <c r="AC1112" s="302"/>
      <c r="AD1112" s="302"/>
      <c r="AE1112" s="302"/>
      <c r="AF1112" s="302"/>
      <c r="AG1112" s="302"/>
      <c r="AH1112" s="302"/>
      <c r="AI1112" s="329"/>
      <c r="AJ1112" s="302"/>
      <c r="AK1112" s="302"/>
      <c r="AL1112" s="302"/>
      <c r="AM1112" s="302"/>
      <c r="AN1112" s="302"/>
      <c r="AO1112" s="302"/>
      <c r="AP1112" s="302"/>
      <c r="AQ1112" s="302"/>
      <c r="AR1112" s="302"/>
      <c r="AS1112" s="302"/>
      <c r="AT1112" s="302"/>
      <c r="AU1112" s="302"/>
      <c r="AV1112" s="302"/>
      <c r="AW1112" s="302"/>
      <c r="AX1112" s="302"/>
      <c r="AY1112" s="302"/>
      <c r="AZ1112" s="302"/>
      <c r="BA1112" s="302"/>
    </row>
    <row r="1113">
      <c r="A1113" s="328"/>
      <c r="B1113" s="328"/>
      <c r="C1113" s="328"/>
      <c r="D1113" s="51" t="b">
        <v>1</v>
      </c>
      <c r="E1113" s="308"/>
      <c r="F1113" s="308" t="str">
        <f>IFERROR(__xludf.DUMMYFUNCTION("""COMPUTED_VALUE"""),"inspection")</f>
        <v>inspection</v>
      </c>
      <c r="G1113" s="308" t="str">
        <f>IFERROR(__xludf.DUMMYFUNCTION("""COMPUTED_VALUE"""),"Building_ID")</f>
        <v>Building_ID</v>
      </c>
      <c r="H1113" s="308"/>
      <c r="I1113" s="317"/>
      <c r="J1113" s="317"/>
      <c r="K1113" s="317"/>
      <c r="L1113" s="308"/>
      <c r="M1113" s="308"/>
      <c r="N1113" s="308"/>
      <c r="O1113" s="308"/>
      <c r="P1113" s="308"/>
      <c r="Q1113" s="302"/>
      <c r="R1113" s="302"/>
      <c r="S1113" s="302"/>
      <c r="T1113" s="302"/>
      <c r="U1113" s="302"/>
      <c r="V1113" s="302"/>
      <c r="W1113" s="302"/>
      <c r="X1113" s="302"/>
      <c r="Y1113" s="302"/>
      <c r="Z1113" s="302"/>
      <c r="AA1113" s="302"/>
      <c r="AB1113" s="302"/>
      <c r="AC1113" s="302"/>
      <c r="AD1113" s="302"/>
      <c r="AE1113" s="302"/>
      <c r="AF1113" s="302"/>
      <c r="AG1113" s="302"/>
      <c r="AH1113" s="302"/>
      <c r="AI1113" s="329"/>
      <c r="AJ1113" s="302"/>
      <c r="AK1113" s="302"/>
      <c r="AL1113" s="302"/>
      <c r="AM1113" s="302"/>
      <c r="AN1113" s="302"/>
      <c r="AO1113" s="302"/>
      <c r="AP1113" s="302"/>
      <c r="AQ1113" s="302"/>
      <c r="AR1113" s="302"/>
      <c r="AS1113" s="302"/>
      <c r="AT1113" s="302"/>
      <c r="AU1113" s="302"/>
      <c r="AV1113" s="302"/>
      <c r="AW1113" s="302"/>
      <c r="AX1113" s="302"/>
      <c r="AY1113" s="302"/>
      <c r="AZ1113" s="302"/>
      <c r="BA1113" s="302"/>
    </row>
    <row r="1114">
      <c r="A1114" s="328"/>
      <c r="B1114" s="328"/>
      <c r="C1114" s="328"/>
      <c r="D1114" s="51" t="b">
        <v>1</v>
      </c>
      <c r="E1114" s="308"/>
      <c r="F1114" s="308" t="str">
        <f>IFERROR(__xludf.DUMMYFUNCTION("""COMPUTED_VALUE"""),"**field missing**")</f>
        <v>**field missing**</v>
      </c>
      <c r="G1114" s="308" t="str">
        <f>IFERROR(__xludf.DUMMYFUNCTION("""COMPUTED_VALUE"""),"**FIELD MISSING**")</f>
        <v>**FIELD MISSING**</v>
      </c>
      <c r="H1114" s="308"/>
      <c r="I1114" s="317"/>
      <c r="J1114" s="317"/>
      <c r="K1114" s="317"/>
      <c r="L1114" s="308"/>
      <c r="M1114" s="308"/>
      <c r="N1114" s="308"/>
      <c r="O1114" s="308"/>
      <c r="P1114" s="308"/>
      <c r="Q1114" s="302"/>
      <c r="R1114" s="302"/>
      <c r="S1114" s="302"/>
      <c r="T1114" s="302"/>
      <c r="U1114" s="302"/>
      <c r="V1114" s="302"/>
      <c r="W1114" s="302"/>
      <c r="X1114" s="302"/>
      <c r="Y1114" s="302"/>
      <c r="Z1114" s="302"/>
      <c r="AA1114" s="302"/>
      <c r="AB1114" s="302"/>
      <c r="AC1114" s="302"/>
      <c r="AD1114" s="302"/>
      <c r="AE1114" s="302"/>
      <c r="AF1114" s="302"/>
      <c r="AG1114" s="302"/>
      <c r="AH1114" s="302"/>
      <c r="AI1114" s="329"/>
      <c r="AJ1114" s="302"/>
      <c r="AK1114" s="302"/>
      <c r="AL1114" s="302"/>
      <c r="AM1114" s="302"/>
      <c r="AN1114" s="302"/>
      <c r="AO1114" s="302"/>
      <c r="AP1114" s="302"/>
      <c r="AQ1114" s="302"/>
      <c r="AR1114" s="302"/>
      <c r="AS1114" s="302"/>
      <c r="AT1114" s="302"/>
      <c r="AU1114" s="302"/>
      <c r="AV1114" s="302"/>
      <c r="AW1114" s="302"/>
      <c r="AX1114" s="302"/>
      <c r="AY1114" s="302"/>
      <c r="AZ1114" s="302"/>
      <c r="BA1114" s="302"/>
    </row>
    <row r="1115">
      <c r="A1115" s="328"/>
      <c r="B1115" s="328"/>
      <c r="C1115" s="328"/>
      <c r="D1115" s="51" t="b">
        <v>1</v>
      </c>
      <c r="E1115" s="308"/>
      <c r="F1115" s="308" t="str">
        <f>IFERROR(__xludf.DUMMYFUNCTION("""COMPUTED_VALUE"""),"inspection")</f>
        <v>inspection</v>
      </c>
      <c r="G1115" s="308" t="str">
        <f>IFERROR(__xludf.DUMMYFUNCTION("""COMPUTED_VALUE"""),"Building_ID")</f>
        <v>Building_ID</v>
      </c>
      <c r="H1115" s="308"/>
      <c r="I1115" s="317"/>
      <c r="J1115" s="317"/>
      <c r="K1115" s="317"/>
      <c r="L1115" s="308"/>
      <c r="M1115" s="308"/>
      <c r="N1115" s="308"/>
      <c r="O1115" s="308"/>
      <c r="P1115" s="308"/>
      <c r="Q1115" s="302"/>
      <c r="R1115" s="302"/>
      <c r="S1115" s="302"/>
      <c r="T1115" s="302"/>
      <c r="U1115" s="302"/>
      <c r="V1115" s="302"/>
      <c r="W1115" s="302"/>
      <c r="X1115" s="302"/>
      <c r="Y1115" s="302"/>
      <c r="Z1115" s="302"/>
      <c r="AA1115" s="302"/>
      <c r="AB1115" s="302"/>
      <c r="AC1115" s="302"/>
      <c r="AD1115" s="302"/>
      <c r="AE1115" s="302"/>
      <c r="AF1115" s="302"/>
      <c r="AG1115" s="302"/>
      <c r="AH1115" s="302"/>
      <c r="AI1115" s="329"/>
      <c r="AJ1115" s="302"/>
      <c r="AK1115" s="302"/>
      <c r="AL1115" s="302"/>
      <c r="AM1115" s="302"/>
      <c r="AN1115" s="302"/>
      <c r="AO1115" s="302"/>
      <c r="AP1115" s="302"/>
      <c r="AQ1115" s="302"/>
      <c r="AR1115" s="302"/>
      <c r="AS1115" s="302"/>
      <c r="AT1115" s="302"/>
      <c r="AU1115" s="302"/>
      <c r="AV1115" s="302"/>
      <c r="AW1115" s="302"/>
      <c r="AX1115" s="302"/>
      <c r="AY1115" s="302"/>
      <c r="AZ1115" s="302"/>
      <c r="BA1115" s="302"/>
    </row>
    <row r="1116">
      <c r="A1116" s="328"/>
      <c r="B1116" s="328"/>
      <c r="C1116" s="328"/>
      <c r="D1116" s="51" t="b">
        <v>1</v>
      </c>
      <c r="E1116" s="308"/>
      <c r="F1116" s="308" t="str">
        <f>IFERROR(__xludf.DUMMYFUNCTION("""COMPUTED_VALUE"""),"inspection")</f>
        <v>inspection</v>
      </c>
      <c r="G1116" s="308" t="str">
        <f>IFERROR(__xludf.DUMMYFUNCTION("""COMPUTED_VALUE"""),"Building_ID")</f>
        <v>Building_ID</v>
      </c>
      <c r="H1116" s="308"/>
      <c r="I1116" s="317"/>
      <c r="J1116" s="317"/>
      <c r="K1116" s="317"/>
      <c r="L1116" s="308"/>
      <c r="M1116" s="308"/>
      <c r="N1116" s="308"/>
      <c r="O1116" s="308"/>
      <c r="P1116" s="308"/>
      <c r="Q1116" s="302"/>
      <c r="R1116" s="302"/>
      <c r="S1116" s="302"/>
      <c r="T1116" s="302"/>
      <c r="U1116" s="302"/>
      <c r="V1116" s="302"/>
      <c r="W1116" s="302"/>
      <c r="X1116" s="302"/>
      <c r="Y1116" s="302"/>
      <c r="Z1116" s="302"/>
      <c r="AA1116" s="302"/>
      <c r="AB1116" s="302"/>
      <c r="AC1116" s="302"/>
      <c r="AD1116" s="302"/>
      <c r="AE1116" s="302"/>
      <c r="AF1116" s="302"/>
      <c r="AG1116" s="302"/>
      <c r="AH1116" s="302"/>
      <c r="AI1116" s="329"/>
      <c r="AJ1116" s="302"/>
      <c r="AK1116" s="302"/>
      <c r="AL1116" s="302"/>
      <c r="AM1116" s="302"/>
      <c r="AN1116" s="302"/>
      <c r="AO1116" s="302"/>
      <c r="AP1116" s="302"/>
      <c r="AQ1116" s="302"/>
      <c r="AR1116" s="302"/>
      <c r="AS1116" s="302"/>
      <c r="AT1116" s="302"/>
      <c r="AU1116" s="302"/>
      <c r="AV1116" s="302"/>
      <c r="AW1116" s="302"/>
      <c r="AX1116" s="302"/>
      <c r="AY1116" s="302"/>
      <c r="AZ1116" s="302"/>
      <c r="BA1116" s="302"/>
    </row>
    <row r="1117">
      <c r="A1117" s="328"/>
      <c r="B1117" s="328"/>
      <c r="C1117" s="328"/>
      <c r="D1117" s="51" t="b">
        <v>1</v>
      </c>
      <c r="E1117" s="308"/>
      <c r="F1117" s="308" t="str">
        <f>IFERROR(__xludf.DUMMYFUNCTION("""COMPUTED_VALUE"""),"inspection")</f>
        <v>inspection</v>
      </c>
      <c r="G1117" s="308" t="str">
        <f>IFERROR(__xludf.DUMMYFUNCTION("""COMPUTED_VALUE"""),"Building_ID")</f>
        <v>Building_ID</v>
      </c>
      <c r="H1117" s="308"/>
      <c r="I1117" s="317"/>
      <c r="J1117" s="317"/>
      <c r="K1117" s="317"/>
      <c r="L1117" s="308"/>
      <c r="M1117" s="308"/>
      <c r="N1117" s="308"/>
      <c r="O1117" s="308"/>
      <c r="P1117" s="308"/>
      <c r="Q1117" s="302"/>
      <c r="R1117" s="302"/>
      <c r="S1117" s="302"/>
      <c r="T1117" s="302"/>
      <c r="U1117" s="302"/>
      <c r="V1117" s="302"/>
      <c r="W1117" s="302"/>
      <c r="X1117" s="302"/>
      <c r="Y1117" s="302"/>
      <c r="Z1117" s="302"/>
      <c r="AA1117" s="302"/>
      <c r="AB1117" s="302"/>
      <c r="AC1117" s="302"/>
      <c r="AD1117" s="302"/>
      <c r="AE1117" s="302"/>
      <c r="AF1117" s="302"/>
      <c r="AG1117" s="302"/>
      <c r="AH1117" s="302"/>
      <c r="AI1117" s="329"/>
      <c r="AJ1117" s="302"/>
      <c r="AK1117" s="302"/>
      <c r="AL1117" s="302"/>
      <c r="AM1117" s="302"/>
      <c r="AN1117" s="302"/>
      <c r="AO1117" s="302"/>
      <c r="AP1117" s="302"/>
      <c r="AQ1117" s="302"/>
      <c r="AR1117" s="302"/>
      <c r="AS1117" s="302"/>
      <c r="AT1117" s="302"/>
      <c r="AU1117" s="302"/>
      <c r="AV1117" s="302"/>
      <c r="AW1117" s="302"/>
      <c r="AX1117" s="302"/>
      <c r="AY1117" s="302"/>
      <c r="AZ1117" s="302"/>
      <c r="BA1117" s="302"/>
    </row>
    <row r="1118">
      <c r="A1118" s="328"/>
      <c r="B1118" s="328"/>
      <c r="C1118" s="328"/>
      <c r="D1118" s="51" t="b">
        <v>1</v>
      </c>
      <c r="E1118" s="308"/>
      <c r="F1118" s="308" t="str">
        <f>IFERROR(__xludf.DUMMYFUNCTION("""COMPUTED_VALUE"""),"inspection")</f>
        <v>inspection</v>
      </c>
      <c r="G1118" s="308" t="str">
        <f>IFERROR(__xludf.DUMMYFUNCTION("""COMPUTED_VALUE"""),"Building_ID")</f>
        <v>Building_ID</v>
      </c>
      <c r="H1118" s="308"/>
      <c r="I1118" s="317"/>
      <c r="J1118" s="317"/>
      <c r="K1118" s="317"/>
      <c r="L1118" s="308"/>
      <c r="M1118" s="308"/>
      <c r="N1118" s="308"/>
      <c r="O1118" s="308"/>
      <c r="P1118" s="308"/>
      <c r="Q1118" s="302"/>
      <c r="R1118" s="302"/>
      <c r="S1118" s="302"/>
      <c r="T1118" s="302"/>
      <c r="U1118" s="302"/>
      <c r="V1118" s="302"/>
      <c r="W1118" s="302"/>
      <c r="X1118" s="302"/>
      <c r="Y1118" s="302"/>
      <c r="Z1118" s="302"/>
      <c r="AA1118" s="302"/>
      <c r="AB1118" s="302"/>
      <c r="AC1118" s="302"/>
      <c r="AD1118" s="302"/>
      <c r="AE1118" s="302"/>
      <c r="AF1118" s="302"/>
      <c r="AG1118" s="302"/>
      <c r="AH1118" s="302"/>
      <c r="AI1118" s="329"/>
      <c r="AJ1118" s="302"/>
      <c r="AK1118" s="302"/>
      <c r="AL1118" s="302"/>
      <c r="AM1118" s="302"/>
      <c r="AN1118" s="302"/>
      <c r="AO1118" s="302"/>
      <c r="AP1118" s="302"/>
      <c r="AQ1118" s="302"/>
      <c r="AR1118" s="302"/>
      <c r="AS1118" s="302"/>
      <c r="AT1118" s="302"/>
      <c r="AU1118" s="302"/>
      <c r="AV1118" s="302"/>
      <c r="AW1118" s="302"/>
      <c r="AX1118" s="302"/>
      <c r="AY1118" s="302"/>
      <c r="AZ1118" s="302"/>
      <c r="BA1118" s="302"/>
    </row>
    <row r="1119">
      <c r="A1119" s="328"/>
      <c r="B1119" s="328"/>
      <c r="C1119" s="328"/>
      <c r="D1119" s="51" t="b">
        <v>1</v>
      </c>
      <c r="E1119" s="308"/>
      <c r="F1119" s="308" t="str">
        <f>IFERROR(__xludf.DUMMYFUNCTION("""COMPUTED_VALUE"""),"inspection")</f>
        <v>inspection</v>
      </c>
      <c r="G1119" s="308" t="str">
        <f>IFERROR(__xludf.DUMMYFUNCTION("""COMPUTED_VALUE"""),"Building_ID")</f>
        <v>Building_ID</v>
      </c>
      <c r="H1119" s="308"/>
      <c r="I1119" s="317"/>
      <c r="J1119" s="317"/>
      <c r="K1119" s="317"/>
      <c r="L1119" s="308"/>
      <c r="M1119" s="308"/>
      <c r="N1119" s="308"/>
      <c r="O1119" s="308"/>
      <c r="P1119" s="308"/>
      <c r="Q1119" s="302"/>
      <c r="R1119" s="302"/>
      <c r="S1119" s="302"/>
      <c r="T1119" s="302"/>
      <c r="U1119" s="302"/>
      <c r="V1119" s="302"/>
      <c r="W1119" s="302"/>
      <c r="X1119" s="302"/>
      <c r="Y1119" s="302"/>
      <c r="Z1119" s="302"/>
      <c r="AA1119" s="302"/>
      <c r="AB1119" s="302"/>
      <c r="AC1119" s="302"/>
      <c r="AD1119" s="302"/>
      <c r="AE1119" s="302"/>
      <c r="AF1119" s="302"/>
      <c r="AG1119" s="302"/>
      <c r="AH1119" s="302"/>
      <c r="AI1119" s="329"/>
      <c r="AJ1119" s="302"/>
      <c r="AK1119" s="302"/>
      <c r="AL1119" s="302"/>
      <c r="AM1119" s="302"/>
      <c r="AN1119" s="302"/>
      <c r="AO1119" s="302"/>
      <c r="AP1119" s="302"/>
      <c r="AQ1119" s="302"/>
      <c r="AR1119" s="302"/>
      <c r="AS1119" s="302"/>
      <c r="AT1119" s="302"/>
      <c r="AU1119" s="302"/>
      <c r="AV1119" s="302"/>
      <c r="AW1119" s="302"/>
      <c r="AX1119" s="302"/>
      <c r="AY1119" s="302"/>
      <c r="AZ1119" s="302"/>
      <c r="BA1119" s="302"/>
    </row>
    <row r="1120">
      <c r="A1120" s="328"/>
      <c r="B1120" s="328"/>
      <c r="C1120" s="328"/>
      <c r="D1120" s="51" t="b">
        <v>1</v>
      </c>
      <c r="E1120" s="308"/>
      <c r="F1120" s="308" t="str">
        <f>IFERROR(__xludf.DUMMYFUNCTION("""COMPUTED_VALUE"""),"???")</f>
        <v>???</v>
      </c>
      <c r="G1120" s="308" t="str">
        <f>IFERROR(__xludf.DUMMYFUNCTION("""COMPUTED_VALUE"""),"???")</f>
        <v>???</v>
      </c>
      <c r="H1120" s="308"/>
      <c r="I1120" s="317"/>
      <c r="J1120" s="317"/>
      <c r="K1120" s="317"/>
      <c r="L1120" s="308"/>
      <c r="M1120" s="308"/>
      <c r="N1120" s="308"/>
      <c r="O1120" s="308"/>
      <c r="P1120" s="308"/>
      <c r="Q1120" s="302"/>
      <c r="R1120" s="302"/>
      <c r="S1120" s="302"/>
      <c r="T1120" s="302"/>
      <c r="U1120" s="302"/>
      <c r="V1120" s="302"/>
      <c r="W1120" s="302"/>
      <c r="X1120" s="302"/>
      <c r="Y1120" s="302"/>
      <c r="Z1120" s="302"/>
      <c r="AA1120" s="302"/>
      <c r="AB1120" s="302"/>
      <c r="AC1120" s="302"/>
      <c r="AD1120" s="302"/>
      <c r="AE1120" s="302"/>
      <c r="AF1120" s="302"/>
      <c r="AG1120" s="302"/>
      <c r="AH1120" s="302"/>
      <c r="AI1120" s="329"/>
      <c r="AJ1120" s="302"/>
      <c r="AK1120" s="302"/>
      <c r="AL1120" s="302"/>
      <c r="AM1120" s="302"/>
      <c r="AN1120" s="302"/>
      <c r="AO1120" s="302"/>
      <c r="AP1120" s="302"/>
      <c r="AQ1120" s="302"/>
      <c r="AR1120" s="302"/>
      <c r="AS1120" s="302"/>
      <c r="AT1120" s="302"/>
      <c r="AU1120" s="302"/>
      <c r="AV1120" s="302"/>
      <c r="AW1120" s="302"/>
      <c r="AX1120" s="302"/>
      <c r="AY1120" s="302"/>
      <c r="AZ1120" s="302"/>
      <c r="BA1120" s="302"/>
    </row>
    <row r="1121">
      <c r="A1121" s="328"/>
      <c r="B1121" s="328"/>
      <c r="C1121" s="328"/>
      <c r="D1121" s="51" t="b">
        <v>1</v>
      </c>
      <c r="E1121" s="308"/>
      <c r="F1121" s="308" t="str">
        <f>IFERROR(__xludf.DUMMYFUNCTION("""COMPUTED_VALUE"""),"inspection")</f>
        <v>inspection</v>
      </c>
      <c r="G1121" s="308" t="str">
        <f>IFERROR(__xludf.DUMMYFUNCTION("""COMPUTED_VALUE"""),"Date_Entered")</f>
        <v>Date_Entered</v>
      </c>
      <c r="H1121" s="308"/>
      <c r="I1121" s="317"/>
      <c r="J1121" s="317"/>
      <c r="K1121" s="317"/>
      <c r="L1121" s="308"/>
      <c r="M1121" s="308"/>
      <c r="N1121" s="308"/>
      <c r="O1121" s="308"/>
      <c r="P1121" s="308"/>
      <c r="Q1121" s="302"/>
      <c r="R1121" s="302"/>
      <c r="S1121" s="302"/>
      <c r="T1121" s="302"/>
      <c r="U1121" s="302"/>
      <c r="V1121" s="302"/>
      <c r="W1121" s="302"/>
      <c r="X1121" s="302"/>
      <c r="Y1121" s="302"/>
      <c r="Z1121" s="302"/>
      <c r="AA1121" s="302"/>
      <c r="AB1121" s="302"/>
      <c r="AC1121" s="302"/>
      <c r="AD1121" s="302"/>
      <c r="AE1121" s="302"/>
      <c r="AF1121" s="302"/>
      <c r="AG1121" s="302"/>
      <c r="AH1121" s="302"/>
      <c r="AI1121" s="329"/>
      <c r="AJ1121" s="302"/>
      <c r="AK1121" s="302"/>
      <c r="AL1121" s="302"/>
      <c r="AM1121" s="302"/>
      <c r="AN1121" s="302"/>
      <c r="AO1121" s="302"/>
      <c r="AP1121" s="302"/>
      <c r="AQ1121" s="302"/>
      <c r="AR1121" s="302"/>
      <c r="AS1121" s="302"/>
      <c r="AT1121" s="302"/>
      <c r="AU1121" s="302"/>
      <c r="AV1121" s="302"/>
      <c r="AW1121" s="302"/>
      <c r="AX1121" s="302"/>
      <c r="AY1121" s="302"/>
      <c r="AZ1121" s="302"/>
      <c r="BA1121" s="302"/>
    </row>
    <row r="1122">
      <c r="A1122" s="328"/>
      <c r="B1122" s="328"/>
      <c r="C1122" s="328"/>
      <c r="D1122" s="51" t="b">
        <v>1</v>
      </c>
      <c r="E1122" s="308"/>
      <c r="F1122" s="308" t="str">
        <f>IFERROR(__xludf.DUMMYFUNCTION("""COMPUTED_VALUE"""),"inspection")</f>
        <v>inspection</v>
      </c>
      <c r="G1122" s="308" t="str">
        <f>IFERROR(__xludf.DUMMYFUNCTION("""COMPUTED_VALUE"""),"Inspection_Type_ID")</f>
        <v>Inspection_Type_ID</v>
      </c>
      <c r="H1122" s="308"/>
      <c r="I1122" s="317"/>
      <c r="J1122" s="317"/>
      <c r="K1122" s="317"/>
      <c r="L1122" s="308"/>
      <c r="M1122" s="308"/>
      <c r="N1122" s="308"/>
      <c r="O1122" s="308"/>
      <c r="P1122" s="308"/>
      <c r="Q1122" s="302"/>
      <c r="R1122" s="302"/>
      <c r="S1122" s="302"/>
      <c r="T1122" s="302"/>
      <c r="U1122" s="302"/>
      <c r="V1122" s="302"/>
      <c r="W1122" s="302"/>
      <c r="X1122" s="302"/>
      <c r="Y1122" s="302"/>
      <c r="Z1122" s="302"/>
      <c r="AA1122" s="302"/>
      <c r="AB1122" s="302"/>
      <c r="AC1122" s="302"/>
      <c r="AD1122" s="302"/>
      <c r="AE1122" s="302"/>
      <c r="AF1122" s="302"/>
      <c r="AG1122" s="302"/>
      <c r="AH1122" s="302"/>
      <c r="AI1122" s="329"/>
      <c r="AJ1122" s="302"/>
      <c r="AK1122" s="302"/>
      <c r="AL1122" s="302"/>
      <c r="AM1122" s="302"/>
      <c r="AN1122" s="302"/>
      <c r="AO1122" s="302"/>
      <c r="AP1122" s="302"/>
      <c r="AQ1122" s="302"/>
      <c r="AR1122" s="302"/>
      <c r="AS1122" s="302"/>
      <c r="AT1122" s="302"/>
      <c r="AU1122" s="302"/>
      <c r="AV1122" s="302"/>
      <c r="AW1122" s="302"/>
      <c r="AX1122" s="302"/>
      <c r="AY1122" s="302"/>
      <c r="AZ1122" s="302"/>
      <c r="BA1122" s="302"/>
    </row>
    <row r="1123">
      <c r="A1123" s="328"/>
      <c r="B1123" s="328"/>
      <c r="C1123" s="328"/>
      <c r="D1123" s="51" t="b">
        <v>1</v>
      </c>
      <c r="E1123" s="308"/>
      <c r="F1123" s="308" t="str">
        <f>IFERROR(__xludf.DUMMYFUNCTION("""COMPUTED_VALUE"""),"inspection")</f>
        <v>inspection</v>
      </c>
      <c r="G1123" s="308" t="str">
        <f>IFERROR(__xludf.DUMMYFUNCTION("""COMPUTED_VALUE"""),"Inspection_Date")</f>
        <v>Inspection_Date</v>
      </c>
      <c r="H1123" s="308"/>
      <c r="I1123" s="317"/>
      <c r="J1123" s="317"/>
      <c r="K1123" s="317"/>
      <c r="L1123" s="308"/>
      <c r="M1123" s="308"/>
      <c r="N1123" s="308"/>
      <c r="O1123" s="308"/>
      <c r="P1123" s="308"/>
      <c r="Q1123" s="302"/>
      <c r="R1123" s="302"/>
      <c r="S1123" s="302"/>
      <c r="T1123" s="302"/>
      <c r="U1123" s="302"/>
      <c r="V1123" s="302"/>
      <c r="W1123" s="302"/>
      <c r="X1123" s="302"/>
      <c r="Y1123" s="302"/>
      <c r="Z1123" s="302"/>
      <c r="AA1123" s="302"/>
      <c r="AB1123" s="302"/>
      <c r="AC1123" s="302"/>
      <c r="AD1123" s="302"/>
      <c r="AE1123" s="302"/>
      <c r="AF1123" s="302"/>
      <c r="AG1123" s="302"/>
      <c r="AH1123" s="302"/>
      <c r="AI1123" s="329"/>
      <c r="AJ1123" s="302"/>
      <c r="AK1123" s="302"/>
      <c r="AL1123" s="302"/>
      <c r="AM1123" s="302"/>
      <c r="AN1123" s="302"/>
      <c r="AO1123" s="302"/>
      <c r="AP1123" s="302"/>
      <c r="AQ1123" s="302"/>
      <c r="AR1123" s="302"/>
      <c r="AS1123" s="302"/>
      <c r="AT1123" s="302"/>
      <c r="AU1123" s="302"/>
      <c r="AV1123" s="302"/>
      <c r="AW1123" s="302"/>
      <c r="AX1123" s="302"/>
      <c r="AY1123" s="302"/>
      <c r="AZ1123" s="302"/>
      <c r="BA1123" s="302"/>
    </row>
    <row r="1124">
      <c r="A1124" s="328"/>
      <c r="B1124" s="328"/>
      <c r="C1124" s="328"/>
      <c r="D1124" s="51" t="b">
        <v>1</v>
      </c>
      <c r="E1124" s="308"/>
      <c r="F1124" s="308" t="str">
        <f>IFERROR(__xludf.DUMMYFUNCTION("""COMPUTED_VALUE"""),"inspection")</f>
        <v>inspection</v>
      </c>
      <c r="G1124" s="308" t="str">
        <f>IFERROR(__xludf.DUMMYFUNCTION("""COMPUTED_VALUE"""),"Letter_ID")</f>
        <v>Letter_ID</v>
      </c>
      <c r="H1124" s="308"/>
      <c r="I1124" s="317"/>
      <c r="J1124" s="317"/>
      <c r="K1124" s="317"/>
      <c r="L1124" s="308"/>
      <c r="M1124" s="308"/>
      <c r="N1124" s="308"/>
      <c r="O1124" s="308"/>
      <c r="P1124" s="308"/>
      <c r="Q1124" s="302"/>
      <c r="R1124" s="302"/>
      <c r="S1124" s="302"/>
      <c r="T1124" s="302"/>
      <c r="U1124" s="302"/>
      <c r="V1124" s="302"/>
      <c r="W1124" s="302"/>
      <c r="X1124" s="302"/>
      <c r="Y1124" s="302"/>
      <c r="Z1124" s="302"/>
      <c r="AA1124" s="302"/>
      <c r="AB1124" s="302"/>
      <c r="AC1124" s="302"/>
      <c r="AD1124" s="302"/>
      <c r="AE1124" s="302"/>
      <c r="AF1124" s="302"/>
      <c r="AG1124" s="302"/>
      <c r="AH1124" s="302"/>
      <c r="AI1124" s="329"/>
      <c r="AJ1124" s="302"/>
      <c r="AK1124" s="302"/>
      <c r="AL1124" s="302"/>
      <c r="AM1124" s="302"/>
      <c r="AN1124" s="302"/>
      <c r="AO1124" s="302"/>
      <c r="AP1124" s="302"/>
      <c r="AQ1124" s="302"/>
      <c r="AR1124" s="302"/>
      <c r="AS1124" s="302"/>
      <c r="AT1124" s="302"/>
      <c r="AU1124" s="302"/>
      <c r="AV1124" s="302"/>
      <c r="AW1124" s="302"/>
      <c r="AX1124" s="302"/>
      <c r="AY1124" s="302"/>
      <c r="AZ1124" s="302"/>
      <c r="BA1124" s="302"/>
    </row>
    <row r="1125">
      <c r="A1125" s="328"/>
      <c r="B1125" s="328"/>
      <c r="C1125" s="328"/>
      <c r="D1125" s="51" t="b">
        <v>1</v>
      </c>
      <c r="E1125" s="308"/>
      <c r="F1125" s="308" t="str">
        <f>IFERROR(__xludf.DUMMYFUNCTION("""COMPUTED_VALUE"""),"inspection")</f>
        <v>inspection</v>
      </c>
      <c r="G1125" s="308" t="str">
        <f>IFERROR(__xludf.DUMMYFUNCTION("""COMPUTED_VALUE"""),"Original_Reinspection_Date")</f>
        <v>Original_Reinspection_Date</v>
      </c>
      <c r="H1125" s="308"/>
      <c r="I1125" s="317"/>
      <c r="J1125" s="317"/>
      <c r="K1125" s="317"/>
      <c r="L1125" s="308"/>
      <c r="M1125" s="308"/>
      <c r="N1125" s="308"/>
      <c r="O1125" s="308"/>
      <c r="P1125" s="308"/>
      <c r="Q1125" s="302"/>
      <c r="R1125" s="302"/>
      <c r="S1125" s="302"/>
      <c r="T1125" s="302"/>
      <c r="U1125" s="302"/>
      <c r="V1125" s="302"/>
      <c r="W1125" s="302"/>
      <c r="X1125" s="302"/>
      <c r="Y1125" s="302"/>
      <c r="Z1125" s="302"/>
      <c r="AA1125" s="302"/>
      <c r="AB1125" s="302"/>
      <c r="AC1125" s="302"/>
      <c r="AD1125" s="302"/>
      <c r="AE1125" s="302"/>
      <c r="AF1125" s="302"/>
      <c r="AG1125" s="302"/>
      <c r="AH1125" s="302"/>
      <c r="AI1125" s="329"/>
      <c r="AJ1125" s="302"/>
      <c r="AK1125" s="302"/>
      <c r="AL1125" s="302"/>
      <c r="AM1125" s="302"/>
      <c r="AN1125" s="302"/>
      <c r="AO1125" s="302"/>
      <c r="AP1125" s="302"/>
      <c r="AQ1125" s="302"/>
      <c r="AR1125" s="302"/>
      <c r="AS1125" s="302"/>
      <c r="AT1125" s="302"/>
      <c r="AU1125" s="302"/>
      <c r="AV1125" s="302"/>
      <c r="AW1125" s="302"/>
      <c r="AX1125" s="302"/>
      <c r="AY1125" s="302"/>
      <c r="AZ1125" s="302"/>
      <c r="BA1125" s="302"/>
    </row>
    <row r="1126">
      <c r="A1126" s="328"/>
      <c r="B1126" s="328"/>
      <c r="C1126" s="328"/>
      <c r="D1126" s="51" t="b">
        <v>1</v>
      </c>
      <c r="E1126" s="308"/>
      <c r="F1126" s="308" t="str">
        <f>IFERROR(__xludf.DUMMYFUNCTION("""COMPUTED_VALUE"""),"inspection")</f>
        <v>inspection</v>
      </c>
      <c r="G1126" s="308" t="str">
        <f>IFERROR(__xludf.DUMMYFUNCTION("""COMPUTED_VALUE"""),"Misc_Reinspection_Date")</f>
        <v>Misc_Reinspection_Date</v>
      </c>
      <c r="H1126" s="308"/>
      <c r="I1126" s="317"/>
      <c r="J1126" s="317"/>
      <c r="K1126" s="317"/>
      <c r="L1126" s="308"/>
      <c r="M1126" s="308"/>
      <c r="N1126" s="308"/>
      <c r="O1126" s="308"/>
      <c r="P1126" s="308"/>
      <c r="Q1126" s="302"/>
      <c r="R1126" s="302"/>
      <c r="S1126" s="302"/>
      <c r="T1126" s="302"/>
      <c r="U1126" s="302"/>
      <c r="V1126" s="302"/>
      <c r="W1126" s="302"/>
      <c r="X1126" s="302"/>
      <c r="Y1126" s="302"/>
      <c r="Z1126" s="302"/>
      <c r="AA1126" s="302"/>
      <c r="AB1126" s="302"/>
      <c r="AC1126" s="302"/>
      <c r="AD1126" s="302"/>
      <c r="AE1126" s="302"/>
      <c r="AF1126" s="302"/>
      <c r="AG1126" s="302"/>
      <c r="AH1126" s="302"/>
      <c r="AI1126" s="329"/>
      <c r="AJ1126" s="302"/>
      <c r="AK1126" s="302"/>
      <c r="AL1126" s="302"/>
      <c r="AM1126" s="302"/>
      <c r="AN1126" s="302"/>
      <c r="AO1126" s="302"/>
      <c r="AP1126" s="302"/>
      <c r="AQ1126" s="302"/>
      <c r="AR1126" s="302"/>
      <c r="AS1126" s="302"/>
      <c r="AT1126" s="302"/>
      <c r="AU1126" s="302"/>
      <c r="AV1126" s="302"/>
      <c r="AW1126" s="302"/>
      <c r="AX1126" s="302"/>
      <c r="AY1126" s="302"/>
      <c r="AZ1126" s="302"/>
      <c r="BA1126" s="302"/>
    </row>
    <row r="1127">
      <c r="A1127" s="328"/>
      <c r="B1127" s="328"/>
      <c r="C1127" s="328"/>
      <c r="D1127" s="51" t="b">
        <v>1</v>
      </c>
      <c r="E1127" s="308"/>
      <c r="F1127" s="308" t="str">
        <f>IFERROR(__xludf.DUMMYFUNCTION("""COMPUTED_VALUE"""),"inspection")</f>
        <v>inspection</v>
      </c>
      <c r="G1127" s="308" t="str">
        <f>IFERROR(__xludf.DUMMYFUNCTION("""COMPUTED_VALUE"""),"Date_Complied")</f>
        <v>Date_Complied</v>
      </c>
      <c r="H1127" s="308"/>
      <c r="I1127" s="317"/>
      <c r="J1127" s="317"/>
      <c r="K1127" s="317"/>
      <c r="L1127" s="308"/>
      <c r="M1127" s="308"/>
      <c r="N1127" s="308"/>
      <c r="O1127" s="308"/>
      <c r="P1127" s="308"/>
      <c r="Q1127" s="302"/>
      <c r="R1127" s="302"/>
      <c r="S1127" s="302"/>
      <c r="T1127" s="302"/>
      <c r="U1127" s="302"/>
      <c r="V1127" s="302"/>
      <c r="W1127" s="302"/>
      <c r="X1127" s="302"/>
      <c r="Y1127" s="302"/>
      <c r="Z1127" s="302"/>
      <c r="AA1127" s="302"/>
      <c r="AB1127" s="302"/>
      <c r="AC1127" s="302"/>
      <c r="AD1127" s="302"/>
      <c r="AE1127" s="302"/>
      <c r="AF1127" s="302"/>
      <c r="AG1127" s="302"/>
      <c r="AH1127" s="302"/>
      <c r="AI1127" s="329"/>
      <c r="AJ1127" s="302"/>
      <c r="AK1127" s="302"/>
      <c r="AL1127" s="302"/>
      <c r="AM1127" s="302"/>
      <c r="AN1127" s="302"/>
      <c r="AO1127" s="302"/>
      <c r="AP1127" s="302"/>
      <c r="AQ1127" s="302"/>
      <c r="AR1127" s="302"/>
      <c r="AS1127" s="302"/>
      <c r="AT1127" s="302"/>
      <c r="AU1127" s="302"/>
      <c r="AV1127" s="302"/>
      <c r="AW1127" s="302"/>
      <c r="AX1127" s="302"/>
      <c r="AY1127" s="302"/>
      <c r="AZ1127" s="302"/>
      <c r="BA1127" s="302"/>
    </row>
    <row r="1128">
      <c r="A1128" s="328"/>
      <c r="B1128" s="328"/>
      <c r="C1128" s="328"/>
      <c r="D1128" s="51" t="b">
        <v>1</v>
      </c>
      <c r="E1128" s="308"/>
      <c r="F1128" s="308" t="str">
        <f>IFERROR(__xludf.DUMMYFUNCTION("""COMPUTED_VALUE"""),"inspection")</f>
        <v>inspection</v>
      </c>
      <c r="G1128" s="308" t="str">
        <f>IFERROR(__xludf.DUMMYFUNCTION("""COMPUTED_VALUE"""),"Date_Abated")</f>
        <v>Date_Abated</v>
      </c>
      <c r="H1128" s="308"/>
      <c r="I1128" s="317"/>
      <c r="J1128" s="317"/>
      <c r="K1128" s="317"/>
      <c r="L1128" s="308"/>
      <c r="M1128" s="308"/>
      <c r="N1128" s="308"/>
      <c r="O1128" s="308"/>
      <c r="P1128" s="308"/>
      <c r="Q1128" s="302"/>
      <c r="R1128" s="302"/>
      <c r="S1128" s="302"/>
      <c r="T1128" s="302"/>
      <c r="U1128" s="302"/>
      <c r="V1128" s="302"/>
      <c r="W1128" s="302"/>
      <c r="X1128" s="302"/>
      <c r="Y1128" s="302"/>
      <c r="Z1128" s="302"/>
      <c r="AA1128" s="302"/>
      <c r="AB1128" s="302"/>
      <c r="AC1128" s="302"/>
      <c r="AD1128" s="302"/>
      <c r="AE1128" s="302"/>
      <c r="AF1128" s="302"/>
      <c r="AG1128" s="302"/>
      <c r="AH1128" s="302"/>
      <c r="AI1128" s="329"/>
      <c r="AJ1128" s="302"/>
      <c r="AK1128" s="302"/>
      <c r="AL1128" s="302"/>
      <c r="AM1128" s="302"/>
      <c r="AN1128" s="302"/>
      <c r="AO1128" s="302"/>
      <c r="AP1128" s="302"/>
      <c r="AQ1128" s="302"/>
      <c r="AR1128" s="302"/>
      <c r="AS1128" s="302"/>
      <c r="AT1128" s="302"/>
      <c r="AU1128" s="302"/>
      <c r="AV1128" s="302"/>
      <c r="AW1128" s="302"/>
      <c r="AX1128" s="302"/>
      <c r="AY1128" s="302"/>
      <c r="AZ1128" s="302"/>
      <c r="BA1128" s="302"/>
    </row>
    <row r="1129">
      <c r="A1129" s="328"/>
      <c r="B1129" s="328"/>
      <c r="C1129" s="328"/>
      <c r="D1129" s="51" t="b">
        <v>1</v>
      </c>
      <c r="E1129" s="308"/>
      <c r="F1129" s="308" t="str">
        <f>IFERROR(__xludf.DUMMYFUNCTION("""COMPUTED_VALUE"""),"inspection")</f>
        <v>inspection</v>
      </c>
      <c r="G1129" s="308" t="str">
        <f>IFERROR(__xludf.DUMMYFUNCTION("""COMPUTED_VALUE"""),"Number_of_Violations")</f>
        <v>Number_of_Violations</v>
      </c>
      <c r="H1129" s="308"/>
      <c r="I1129" s="317"/>
      <c r="J1129" s="317"/>
      <c r="K1129" s="317"/>
      <c r="L1129" s="308"/>
      <c r="M1129" s="308"/>
      <c r="N1129" s="308"/>
      <c r="O1129" s="308"/>
      <c r="P1129" s="308"/>
      <c r="Q1129" s="302"/>
      <c r="R1129" s="302"/>
      <c r="S1129" s="302"/>
      <c r="T1129" s="302"/>
      <c r="U1129" s="302"/>
      <c r="V1129" s="302"/>
      <c r="W1129" s="302"/>
      <c r="X1129" s="302"/>
      <c r="Y1129" s="302"/>
      <c r="Z1129" s="302"/>
      <c r="AA1129" s="302"/>
      <c r="AB1129" s="302"/>
      <c r="AC1129" s="302"/>
      <c r="AD1129" s="302"/>
      <c r="AE1129" s="302"/>
      <c r="AF1129" s="302"/>
      <c r="AG1129" s="302"/>
      <c r="AH1129" s="302"/>
      <c r="AI1129" s="329"/>
      <c r="AJ1129" s="302"/>
      <c r="AK1129" s="302"/>
      <c r="AL1129" s="302"/>
      <c r="AM1129" s="302"/>
      <c r="AN1129" s="302"/>
      <c r="AO1129" s="302"/>
      <c r="AP1129" s="302"/>
      <c r="AQ1129" s="302"/>
      <c r="AR1129" s="302"/>
      <c r="AS1129" s="302"/>
      <c r="AT1129" s="302"/>
      <c r="AU1129" s="302"/>
      <c r="AV1129" s="302"/>
      <c r="AW1129" s="302"/>
      <c r="AX1129" s="302"/>
      <c r="AY1129" s="302"/>
      <c r="AZ1129" s="302"/>
      <c r="BA1129" s="302"/>
    </row>
    <row r="1130">
      <c r="A1130" s="328"/>
      <c r="B1130" s="328"/>
      <c r="C1130" s="328"/>
      <c r="D1130" s="51" t="b">
        <v>1</v>
      </c>
      <c r="E1130" s="308"/>
      <c r="F1130" s="308" t="str">
        <f>IFERROR(__xludf.DUMMYFUNCTION("""COMPUTED_VALUE"""),"???")</f>
        <v>???</v>
      </c>
      <c r="G1130" s="308" t="str">
        <f>IFERROR(__xludf.DUMMYFUNCTION("""COMPUTED_VALUE"""),"???")</f>
        <v>???</v>
      </c>
      <c r="H1130" s="308"/>
      <c r="I1130" s="317"/>
      <c r="J1130" s="317"/>
      <c r="K1130" s="317"/>
      <c r="L1130" s="308"/>
      <c r="M1130" s="308"/>
      <c r="N1130" s="308"/>
      <c r="O1130" s="308"/>
      <c r="P1130" s="308"/>
      <c r="Q1130" s="302"/>
      <c r="R1130" s="302"/>
      <c r="S1130" s="302"/>
      <c r="T1130" s="302"/>
      <c r="U1130" s="302"/>
      <c r="V1130" s="302"/>
      <c r="W1130" s="302"/>
      <c r="X1130" s="302"/>
      <c r="Y1130" s="302"/>
      <c r="Z1130" s="302"/>
      <c r="AA1130" s="302"/>
      <c r="AB1130" s="302"/>
      <c r="AC1130" s="302"/>
      <c r="AD1130" s="302"/>
      <c r="AE1130" s="302"/>
      <c r="AF1130" s="302"/>
      <c r="AG1130" s="302"/>
      <c r="AH1130" s="302"/>
      <c r="AI1130" s="329"/>
      <c r="AJ1130" s="302"/>
      <c r="AK1130" s="302"/>
      <c r="AL1130" s="302"/>
      <c r="AM1130" s="302"/>
      <c r="AN1130" s="302"/>
      <c r="AO1130" s="302"/>
      <c r="AP1130" s="302"/>
      <c r="AQ1130" s="302"/>
      <c r="AR1130" s="302"/>
      <c r="AS1130" s="302"/>
      <c r="AT1130" s="302"/>
      <c r="AU1130" s="302"/>
      <c r="AV1130" s="302"/>
      <c r="AW1130" s="302"/>
      <c r="AX1130" s="302"/>
      <c r="AY1130" s="302"/>
      <c r="AZ1130" s="302"/>
      <c r="BA1130" s="302"/>
    </row>
    <row r="1131">
      <c r="A1131" s="328"/>
      <c r="B1131" s="328"/>
      <c r="C1131" s="328"/>
      <c r="D1131" s="51" t="b">
        <v>1</v>
      </c>
      <c r="E1131" s="308"/>
      <c r="F1131" s="308" t="str">
        <f>IFERROR(__xludf.DUMMYFUNCTION("""COMPUTED_VALUE"""),"???")</f>
        <v>???</v>
      </c>
      <c r="G1131" s="308" t="str">
        <f>IFERROR(__xludf.DUMMYFUNCTION("""COMPUTED_VALUE"""),"???")</f>
        <v>???</v>
      </c>
      <c r="H1131" s="308"/>
      <c r="I1131" s="317"/>
      <c r="J1131" s="317"/>
      <c r="K1131" s="317"/>
      <c r="L1131" s="308"/>
      <c r="M1131" s="308"/>
      <c r="N1131" s="308"/>
      <c r="O1131" s="308"/>
      <c r="P1131" s="308"/>
      <c r="Q1131" s="302"/>
      <c r="R1131" s="302"/>
      <c r="S1131" s="302"/>
      <c r="T1131" s="302"/>
      <c r="U1131" s="302"/>
      <c r="V1131" s="302"/>
      <c r="W1131" s="302"/>
      <c r="X1131" s="302"/>
      <c r="Y1131" s="302"/>
      <c r="Z1131" s="302"/>
      <c r="AA1131" s="302"/>
      <c r="AB1131" s="302"/>
      <c r="AC1131" s="302"/>
      <c r="AD1131" s="302"/>
      <c r="AE1131" s="302"/>
      <c r="AF1131" s="302"/>
      <c r="AG1131" s="302"/>
      <c r="AH1131" s="302"/>
      <c r="AI1131" s="329"/>
      <c r="AJ1131" s="302"/>
      <c r="AK1131" s="302"/>
      <c r="AL1131" s="302"/>
      <c r="AM1131" s="302"/>
      <c r="AN1131" s="302"/>
      <c r="AO1131" s="302"/>
      <c r="AP1131" s="302"/>
      <c r="AQ1131" s="302"/>
      <c r="AR1131" s="302"/>
      <c r="AS1131" s="302"/>
      <c r="AT1131" s="302"/>
      <c r="AU1131" s="302"/>
      <c r="AV1131" s="302"/>
      <c r="AW1131" s="302"/>
      <c r="AX1131" s="302"/>
      <c r="AY1131" s="302"/>
      <c r="AZ1131" s="302"/>
      <c r="BA1131" s="302"/>
    </row>
    <row r="1132">
      <c r="A1132" s="328"/>
      <c r="B1132" s="328"/>
      <c r="C1132" s="328"/>
      <c r="D1132" s="51" t="b">
        <v>1</v>
      </c>
      <c r="E1132" s="308"/>
      <c r="F1132" s="308" t="str">
        <f>IFERROR(__xludf.DUMMYFUNCTION("""COMPUTED_VALUE"""),"???")</f>
        <v>???</v>
      </c>
      <c r="G1132" s="308" t="str">
        <f>IFERROR(__xludf.DUMMYFUNCTION("""COMPUTED_VALUE"""),"???")</f>
        <v>???</v>
      </c>
      <c r="H1132" s="308"/>
      <c r="I1132" s="317"/>
      <c r="J1132" s="317"/>
      <c r="K1132" s="317"/>
      <c r="L1132" s="308"/>
      <c r="M1132" s="308"/>
      <c r="N1132" s="308"/>
      <c r="O1132" s="308"/>
      <c r="P1132" s="308"/>
      <c r="Q1132" s="302"/>
      <c r="R1132" s="302"/>
      <c r="S1132" s="302"/>
      <c r="T1132" s="302"/>
      <c r="U1132" s="302"/>
      <c r="V1132" s="302"/>
      <c r="W1132" s="302"/>
      <c r="X1132" s="302"/>
      <c r="Y1132" s="302"/>
      <c r="Z1132" s="302"/>
      <c r="AA1132" s="302"/>
      <c r="AB1132" s="302"/>
      <c r="AC1132" s="302"/>
      <c r="AD1132" s="302"/>
      <c r="AE1132" s="302"/>
      <c r="AF1132" s="302"/>
      <c r="AG1132" s="302"/>
      <c r="AH1132" s="302"/>
      <c r="AI1132" s="329"/>
      <c r="AJ1132" s="302"/>
      <c r="AK1132" s="302"/>
      <c r="AL1132" s="302"/>
      <c r="AM1132" s="302"/>
      <c r="AN1132" s="302"/>
      <c r="AO1132" s="302"/>
      <c r="AP1132" s="302"/>
      <c r="AQ1132" s="302"/>
      <c r="AR1132" s="302"/>
      <c r="AS1132" s="302"/>
      <c r="AT1132" s="302"/>
      <c r="AU1132" s="302"/>
      <c r="AV1132" s="302"/>
      <c r="AW1132" s="302"/>
      <c r="AX1132" s="302"/>
      <c r="AY1132" s="302"/>
      <c r="AZ1132" s="302"/>
      <c r="BA1132" s="302"/>
    </row>
    <row r="1133">
      <c r="A1133" s="328"/>
      <c r="B1133" s="328"/>
      <c r="C1133" s="328"/>
      <c r="D1133" s="51" t="b">
        <v>1</v>
      </c>
      <c r="E1133" s="308"/>
      <c r="F1133" s="308" t="str">
        <f>IFERROR(__xludf.DUMMYFUNCTION("""COMPUTED_VALUE"""),"**field missing**")</f>
        <v>**field missing**</v>
      </c>
      <c r="G1133" s="308" t="str">
        <f>IFERROR(__xludf.DUMMYFUNCTION("""COMPUTED_VALUE"""),"**FIELD MISSING**")</f>
        <v>**FIELD MISSING**</v>
      </c>
      <c r="H1133" s="308"/>
      <c r="I1133" s="317"/>
      <c r="J1133" s="317"/>
      <c r="K1133" s="317"/>
      <c r="L1133" s="308"/>
      <c r="M1133" s="308"/>
      <c r="N1133" s="308"/>
      <c r="O1133" s="308"/>
      <c r="P1133" s="308"/>
      <c r="Q1133" s="302"/>
      <c r="R1133" s="302"/>
      <c r="S1133" s="302"/>
      <c r="T1133" s="302"/>
      <c r="U1133" s="302"/>
      <c r="V1133" s="302"/>
      <c r="W1133" s="302"/>
      <c r="X1133" s="302"/>
      <c r="Y1133" s="302"/>
      <c r="Z1133" s="302"/>
      <c r="AA1133" s="302"/>
      <c r="AB1133" s="302"/>
      <c r="AC1133" s="302"/>
      <c r="AD1133" s="302"/>
      <c r="AE1133" s="302"/>
      <c r="AF1133" s="302"/>
      <c r="AG1133" s="302"/>
      <c r="AH1133" s="302"/>
      <c r="AI1133" s="329"/>
      <c r="AJ1133" s="302"/>
      <c r="AK1133" s="302"/>
      <c r="AL1133" s="302"/>
      <c r="AM1133" s="302"/>
      <c r="AN1133" s="302"/>
      <c r="AO1133" s="302"/>
      <c r="AP1133" s="302"/>
      <c r="AQ1133" s="302"/>
      <c r="AR1133" s="302"/>
      <c r="AS1133" s="302"/>
      <c r="AT1133" s="302"/>
      <c r="AU1133" s="302"/>
      <c r="AV1133" s="302"/>
      <c r="AW1133" s="302"/>
      <c r="AX1133" s="302"/>
      <c r="AY1133" s="302"/>
      <c r="AZ1133" s="302"/>
      <c r="BA1133" s="302"/>
    </row>
    <row r="1134">
      <c r="A1134" s="328"/>
      <c r="B1134" s="328"/>
      <c r="C1134" s="328"/>
      <c r="D1134" s="51" t="b">
        <v>1</v>
      </c>
      <c r="E1134" s="308"/>
      <c r="F1134" s="308" t="str">
        <f>IFERROR(__xludf.DUMMYFUNCTION("""COMPUTED_VALUE"""),"building")</f>
        <v>building</v>
      </c>
      <c r="G1134" s="308" t="str">
        <f>IFERROR(__xludf.DUMMYFUNCTION("""COMPUTED_VALUE"""),"Owner_Id")</f>
        <v>Owner_Id</v>
      </c>
      <c r="H1134" s="308"/>
      <c r="I1134" s="317"/>
      <c r="J1134" s="317"/>
      <c r="K1134" s="317"/>
      <c r="L1134" s="308"/>
      <c r="M1134" s="308"/>
      <c r="N1134" s="308"/>
      <c r="O1134" s="308"/>
      <c r="P1134" s="308"/>
      <c r="Q1134" s="302"/>
      <c r="R1134" s="302"/>
      <c r="S1134" s="302"/>
      <c r="T1134" s="302"/>
      <c r="U1134" s="302"/>
      <c r="V1134" s="302"/>
      <c r="W1134" s="302"/>
      <c r="X1134" s="302"/>
      <c r="Y1134" s="302"/>
      <c r="Z1134" s="302"/>
      <c r="AA1134" s="302"/>
      <c r="AB1134" s="302"/>
      <c r="AC1134" s="302"/>
      <c r="AD1134" s="302"/>
      <c r="AE1134" s="302"/>
      <c r="AF1134" s="302"/>
      <c r="AG1134" s="302"/>
      <c r="AH1134" s="302"/>
      <c r="AI1134" s="329"/>
      <c r="AJ1134" s="302"/>
      <c r="AK1134" s="302"/>
      <c r="AL1134" s="302"/>
      <c r="AM1134" s="302"/>
      <c r="AN1134" s="302"/>
      <c r="AO1134" s="302"/>
      <c r="AP1134" s="302"/>
      <c r="AQ1134" s="302"/>
      <c r="AR1134" s="302"/>
      <c r="AS1134" s="302"/>
      <c r="AT1134" s="302"/>
      <c r="AU1134" s="302"/>
      <c r="AV1134" s="302"/>
      <c r="AW1134" s="302"/>
      <c r="AX1134" s="302"/>
      <c r="AY1134" s="302"/>
      <c r="AZ1134" s="302"/>
      <c r="BA1134" s="302"/>
    </row>
    <row r="1135">
      <c r="A1135" s="328"/>
      <c r="B1135" s="328"/>
      <c r="C1135" s="328"/>
      <c r="D1135" s="51" t="b">
        <v>1</v>
      </c>
      <c r="E1135" s="308"/>
      <c r="F1135" s="308" t="str">
        <f>IFERROR(__xludf.DUMMYFUNCTION("""COMPUTED_VALUE"""),"building")</f>
        <v>building</v>
      </c>
      <c r="G1135" s="308" t="str">
        <f>IFERROR(__xludf.DUMMYFUNCTION("""COMPUTED_VALUE"""),"Owner_Id")</f>
        <v>Owner_Id</v>
      </c>
      <c r="H1135" s="308"/>
      <c r="I1135" s="317"/>
      <c r="J1135" s="317"/>
      <c r="K1135" s="317"/>
      <c r="L1135" s="308"/>
      <c r="M1135" s="308"/>
      <c r="N1135" s="308"/>
      <c r="O1135" s="308"/>
      <c r="P1135" s="308"/>
      <c r="Q1135" s="302"/>
      <c r="R1135" s="302"/>
      <c r="S1135" s="302"/>
      <c r="T1135" s="302"/>
      <c r="U1135" s="302"/>
      <c r="V1135" s="302"/>
      <c r="W1135" s="302"/>
      <c r="X1135" s="302"/>
      <c r="Y1135" s="302"/>
      <c r="Z1135" s="302"/>
      <c r="AA1135" s="302"/>
      <c r="AB1135" s="302"/>
      <c r="AC1135" s="302"/>
      <c r="AD1135" s="302"/>
      <c r="AE1135" s="302"/>
      <c r="AF1135" s="302"/>
      <c r="AG1135" s="302"/>
      <c r="AH1135" s="302"/>
      <c r="AI1135" s="329"/>
      <c r="AJ1135" s="302"/>
      <c r="AK1135" s="302"/>
      <c r="AL1135" s="302"/>
      <c r="AM1135" s="302"/>
      <c r="AN1135" s="302"/>
      <c r="AO1135" s="302"/>
      <c r="AP1135" s="302"/>
      <c r="AQ1135" s="302"/>
      <c r="AR1135" s="302"/>
      <c r="AS1135" s="302"/>
      <c r="AT1135" s="302"/>
      <c r="AU1135" s="302"/>
      <c r="AV1135" s="302"/>
      <c r="AW1135" s="302"/>
      <c r="AX1135" s="302"/>
      <c r="AY1135" s="302"/>
      <c r="AZ1135" s="302"/>
      <c r="BA1135" s="302"/>
    </row>
    <row r="1136">
      <c r="A1136" s="328"/>
      <c r="B1136" s="328"/>
      <c r="C1136" s="328"/>
      <c r="D1136" s="51" t="b">
        <v>1</v>
      </c>
      <c r="E1136" s="308"/>
      <c r="F1136" s="308" t="str">
        <f>IFERROR(__xludf.DUMMYFUNCTION("""COMPUTED_VALUE"""),"building")</f>
        <v>building</v>
      </c>
      <c r="G1136" s="308" t="str">
        <f>IFERROR(__xludf.DUMMYFUNCTION("""COMPUTED_VALUE"""),"Owner_Id")</f>
        <v>Owner_Id</v>
      </c>
      <c r="H1136" s="308"/>
      <c r="I1136" s="317"/>
      <c r="J1136" s="317"/>
      <c r="K1136" s="317"/>
      <c r="L1136" s="308"/>
      <c r="M1136" s="308"/>
      <c r="N1136" s="308"/>
      <c r="O1136" s="308"/>
      <c r="P1136" s="308"/>
      <c r="Q1136" s="302"/>
      <c r="R1136" s="302"/>
      <c r="S1136" s="302"/>
      <c r="T1136" s="302"/>
      <c r="U1136" s="302"/>
      <c r="V1136" s="302"/>
      <c r="W1136" s="302"/>
      <c r="X1136" s="302"/>
      <c r="Y1136" s="302"/>
      <c r="Z1136" s="302"/>
      <c r="AA1136" s="302"/>
      <c r="AB1136" s="302"/>
      <c r="AC1136" s="302"/>
      <c r="AD1136" s="302"/>
      <c r="AE1136" s="302"/>
      <c r="AF1136" s="302"/>
      <c r="AG1136" s="302"/>
      <c r="AH1136" s="302"/>
      <c r="AI1136" s="329"/>
      <c r="AJ1136" s="302"/>
      <c r="AK1136" s="302"/>
      <c r="AL1136" s="302"/>
      <c r="AM1136" s="302"/>
      <c r="AN1136" s="302"/>
      <c r="AO1136" s="302"/>
      <c r="AP1136" s="302"/>
      <c r="AQ1136" s="302"/>
      <c r="AR1136" s="302"/>
      <c r="AS1136" s="302"/>
      <c r="AT1136" s="302"/>
      <c r="AU1136" s="302"/>
      <c r="AV1136" s="302"/>
      <c r="AW1136" s="302"/>
      <c r="AX1136" s="302"/>
      <c r="AY1136" s="302"/>
      <c r="AZ1136" s="302"/>
      <c r="BA1136" s="302"/>
    </row>
    <row r="1137">
      <c r="A1137" s="328"/>
      <c r="B1137" s="328"/>
      <c r="C1137" s="328"/>
      <c r="D1137" s="51" t="b">
        <v>1</v>
      </c>
      <c r="E1137" s="308"/>
      <c r="F1137" s="308" t="str">
        <f>IFERROR(__xludf.DUMMYFUNCTION("""COMPUTED_VALUE"""),"building")</f>
        <v>building</v>
      </c>
      <c r="G1137" s="308" t="str">
        <f>IFERROR(__xludf.DUMMYFUNCTION("""COMPUTED_VALUE"""),"Owner_Id")</f>
        <v>Owner_Id</v>
      </c>
      <c r="H1137" s="308"/>
      <c r="I1137" s="317"/>
      <c r="J1137" s="317"/>
      <c r="K1137" s="317"/>
      <c r="L1137" s="308"/>
      <c r="M1137" s="308"/>
      <c r="N1137" s="308"/>
      <c r="O1137" s="308"/>
      <c r="P1137" s="308"/>
      <c r="Q1137" s="302"/>
      <c r="R1137" s="302"/>
      <c r="S1137" s="302"/>
      <c r="T1137" s="302"/>
      <c r="U1137" s="302"/>
      <c r="V1137" s="302"/>
      <c r="W1137" s="302"/>
      <c r="X1137" s="302"/>
      <c r="Y1137" s="302"/>
      <c r="Z1137" s="302"/>
      <c r="AA1137" s="302"/>
      <c r="AB1137" s="302"/>
      <c r="AC1137" s="302"/>
      <c r="AD1137" s="302"/>
      <c r="AE1137" s="302"/>
      <c r="AF1137" s="302"/>
      <c r="AG1137" s="302"/>
      <c r="AH1137" s="302"/>
      <c r="AI1137" s="329"/>
      <c r="AJ1137" s="302"/>
      <c r="AK1137" s="302"/>
      <c r="AL1137" s="302"/>
      <c r="AM1137" s="302"/>
      <c r="AN1137" s="302"/>
      <c r="AO1137" s="302"/>
      <c r="AP1137" s="302"/>
      <c r="AQ1137" s="302"/>
      <c r="AR1137" s="302"/>
      <c r="AS1137" s="302"/>
      <c r="AT1137" s="302"/>
      <c r="AU1137" s="302"/>
      <c r="AV1137" s="302"/>
      <c r="AW1137" s="302"/>
      <c r="AX1137" s="302"/>
      <c r="AY1137" s="302"/>
      <c r="AZ1137" s="302"/>
      <c r="BA1137" s="302"/>
    </row>
    <row r="1138">
      <c r="A1138" s="328"/>
      <c r="B1138" s="328"/>
      <c r="C1138" s="328"/>
      <c r="D1138" s="51" t="b">
        <v>1</v>
      </c>
      <c r="E1138" s="308"/>
      <c r="F1138" s="308" t="str">
        <f>IFERROR(__xludf.DUMMYFUNCTION("""COMPUTED_VALUE"""),"building")</f>
        <v>building</v>
      </c>
      <c r="G1138" s="308" t="str">
        <f>IFERROR(__xludf.DUMMYFUNCTION("""COMPUTED_VALUE"""),"Owner_Id")</f>
        <v>Owner_Id</v>
      </c>
      <c r="H1138" s="308"/>
      <c r="I1138" s="317"/>
      <c r="J1138" s="317"/>
      <c r="K1138" s="317"/>
      <c r="L1138" s="308"/>
      <c r="M1138" s="308"/>
      <c r="N1138" s="308"/>
      <c r="O1138" s="308"/>
      <c r="P1138" s="308"/>
      <c r="Q1138" s="302"/>
      <c r="R1138" s="302"/>
      <c r="S1138" s="302"/>
      <c r="T1138" s="302"/>
      <c r="U1138" s="302"/>
      <c r="V1138" s="302"/>
      <c r="W1138" s="302"/>
      <c r="X1138" s="302"/>
      <c r="Y1138" s="302"/>
      <c r="Z1138" s="302"/>
      <c r="AA1138" s="302"/>
      <c r="AB1138" s="302"/>
      <c r="AC1138" s="302"/>
      <c r="AD1138" s="302"/>
      <c r="AE1138" s="302"/>
      <c r="AF1138" s="302"/>
      <c r="AG1138" s="302"/>
      <c r="AH1138" s="302"/>
      <c r="AI1138" s="329"/>
      <c r="AJ1138" s="302"/>
      <c r="AK1138" s="302"/>
      <c r="AL1138" s="302"/>
      <c r="AM1138" s="302"/>
      <c r="AN1138" s="302"/>
      <c r="AO1138" s="302"/>
      <c r="AP1138" s="302"/>
      <c r="AQ1138" s="302"/>
      <c r="AR1138" s="302"/>
      <c r="AS1138" s="302"/>
      <c r="AT1138" s="302"/>
      <c r="AU1138" s="302"/>
      <c r="AV1138" s="302"/>
      <c r="AW1138" s="302"/>
      <c r="AX1138" s="302"/>
      <c r="AY1138" s="302"/>
      <c r="AZ1138" s="302"/>
      <c r="BA1138" s="302"/>
    </row>
    <row r="1139">
      <c r="A1139" s="328"/>
      <c r="B1139" s="328"/>
      <c r="C1139" s="328"/>
      <c r="D1139" s="51" t="b">
        <v>1</v>
      </c>
      <c r="E1139" s="308"/>
      <c r="F1139" s="308" t="str">
        <f>IFERROR(__xludf.DUMMYFUNCTION("""COMPUTED_VALUE"""),"geo_id")</f>
        <v>geo_id</v>
      </c>
      <c r="G1139" s="308" t="str">
        <f>IFERROR(__xludf.DUMMYFUNCTION("""COMPUTED_VALUE"""),"???")</f>
        <v>???</v>
      </c>
      <c r="H1139" s="308"/>
      <c r="I1139" s="317"/>
      <c r="J1139" s="317"/>
      <c r="K1139" s="317"/>
      <c r="L1139" s="308"/>
      <c r="M1139" s="308"/>
      <c r="N1139" s="308"/>
      <c r="O1139" s="308"/>
      <c r="P1139" s="308"/>
      <c r="Q1139" s="302"/>
      <c r="R1139" s="302"/>
      <c r="S1139" s="302"/>
      <c r="T1139" s="302"/>
      <c r="U1139" s="302"/>
      <c r="V1139" s="302"/>
      <c r="W1139" s="302"/>
      <c r="X1139" s="302"/>
      <c r="Y1139" s="302"/>
      <c r="Z1139" s="302"/>
      <c r="AA1139" s="302"/>
      <c r="AB1139" s="302"/>
      <c r="AC1139" s="302"/>
      <c r="AD1139" s="302"/>
      <c r="AE1139" s="302"/>
      <c r="AF1139" s="302"/>
      <c r="AG1139" s="302"/>
      <c r="AH1139" s="302"/>
      <c r="AI1139" s="329"/>
      <c r="AJ1139" s="302"/>
      <c r="AK1139" s="302"/>
      <c r="AL1139" s="302"/>
      <c r="AM1139" s="302"/>
      <c r="AN1139" s="302"/>
      <c r="AO1139" s="302"/>
      <c r="AP1139" s="302"/>
      <c r="AQ1139" s="302"/>
      <c r="AR1139" s="302"/>
      <c r="AS1139" s="302"/>
      <c r="AT1139" s="302"/>
      <c r="AU1139" s="302"/>
      <c r="AV1139" s="302"/>
      <c r="AW1139" s="302"/>
      <c r="AX1139" s="302"/>
      <c r="AY1139" s="302"/>
      <c r="AZ1139" s="302"/>
      <c r="BA1139" s="302"/>
    </row>
    <row r="1140">
      <c r="A1140" s="328"/>
      <c r="B1140" s="328"/>
      <c r="C1140" s="328"/>
      <c r="D1140" s="51" t="b">
        <v>1</v>
      </c>
      <c r="E1140" s="308"/>
      <c r="F1140" s="308" t="str">
        <f>IFERROR(__xludf.DUMMYFUNCTION("""COMPUTED_VALUE"""),"geo_id")</f>
        <v>geo_id</v>
      </c>
      <c r="G1140" s="308" t="str">
        <f>IFERROR(__xludf.DUMMYFUNCTION("""COMPUTED_VALUE"""),"???")</f>
        <v>???</v>
      </c>
      <c r="H1140" s="308"/>
      <c r="I1140" s="317"/>
      <c r="J1140" s="317"/>
      <c r="K1140" s="317"/>
      <c r="L1140" s="308"/>
      <c r="M1140" s="308"/>
      <c r="N1140" s="308"/>
      <c r="O1140" s="308"/>
      <c r="P1140" s="308"/>
      <c r="Q1140" s="302"/>
      <c r="R1140" s="302"/>
      <c r="S1140" s="302"/>
      <c r="T1140" s="302"/>
      <c r="U1140" s="302"/>
      <c r="V1140" s="302"/>
      <c r="W1140" s="302"/>
      <c r="X1140" s="302"/>
      <c r="Y1140" s="302"/>
      <c r="Z1140" s="302"/>
      <c r="AA1140" s="302"/>
      <c r="AB1140" s="302"/>
      <c r="AC1140" s="302"/>
      <c r="AD1140" s="302"/>
      <c r="AE1140" s="302"/>
      <c r="AF1140" s="302"/>
      <c r="AG1140" s="302"/>
      <c r="AH1140" s="302"/>
      <c r="AI1140" s="329"/>
      <c r="AJ1140" s="302"/>
      <c r="AK1140" s="302"/>
      <c r="AL1140" s="302"/>
      <c r="AM1140" s="302"/>
      <c r="AN1140" s="302"/>
      <c r="AO1140" s="302"/>
      <c r="AP1140" s="302"/>
      <c r="AQ1140" s="302"/>
      <c r="AR1140" s="302"/>
      <c r="AS1140" s="302"/>
      <c r="AT1140" s="302"/>
      <c r="AU1140" s="302"/>
      <c r="AV1140" s="302"/>
      <c r="AW1140" s="302"/>
      <c r="AX1140" s="302"/>
      <c r="AY1140" s="302"/>
      <c r="AZ1140" s="302"/>
      <c r="BA1140" s="302"/>
    </row>
    <row r="1141">
      <c r="A1141" s="328"/>
      <c r="B1141" s="328"/>
      <c r="C1141" s="328"/>
      <c r="D1141" s="51" t="b">
        <v>1</v>
      </c>
      <c r="E1141" s="308"/>
      <c r="F1141" s="308" t="str">
        <f>IFERROR(__xludf.DUMMYFUNCTION("""COMPUTED_VALUE"""),"geo_id")</f>
        <v>geo_id</v>
      </c>
      <c r="G1141" s="308" t="str">
        <f>IFERROR(__xludf.DUMMYFUNCTION("""COMPUTED_VALUE"""),"???")</f>
        <v>???</v>
      </c>
      <c r="H1141" s="308"/>
      <c r="I1141" s="317"/>
      <c r="J1141" s="317"/>
      <c r="K1141" s="317"/>
      <c r="L1141" s="308"/>
      <c r="M1141" s="308"/>
      <c r="N1141" s="308"/>
      <c r="O1141" s="308"/>
      <c r="P1141" s="308"/>
      <c r="Q1141" s="302"/>
      <c r="R1141" s="302"/>
      <c r="S1141" s="302"/>
      <c r="T1141" s="302"/>
      <c r="U1141" s="302"/>
      <c r="V1141" s="302"/>
      <c r="W1141" s="302"/>
      <c r="X1141" s="302"/>
      <c r="Y1141" s="302"/>
      <c r="Z1141" s="302"/>
      <c r="AA1141" s="302"/>
      <c r="AB1141" s="302"/>
      <c r="AC1141" s="302"/>
      <c r="AD1141" s="302"/>
      <c r="AE1141" s="302"/>
      <c r="AF1141" s="302"/>
      <c r="AG1141" s="302"/>
      <c r="AH1141" s="302"/>
      <c r="AI1141" s="329"/>
      <c r="AJ1141" s="302"/>
      <c r="AK1141" s="302"/>
      <c r="AL1141" s="302"/>
      <c r="AM1141" s="302"/>
      <c r="AN1141" s="302"/>
      <c r="AO1141" s="302"/>
      <c r="AP1141" s="302"/>
      <c r="AQ1141" s="302"/>
      <c r="AR1141" s="302"/>
      <c r="AS1141" s="302"/>
      <c r="AT1141" s="302"/>
      <c r="AU1141" s="302"/>
      <c r="AV1141" s="302"/>
      <c r="AW1141" s="302"/>
      <c r="AX1141" s="302"/>
      <c r="AY1141" s="302"/>
      <c r="AZ1141" s="302"/>
      <c r="BA1141" s="302"/>
    </row>
    <row r="1142">
      <c r="A1142" s="328"/>
      <c r="B1142" s="328"/>
      <c r="C1142" s="328"/>
      <c r="D1142" s="51" t="b">
        <v>1</v>
      </c>
      <c r="E1142" s="308"/>
      <c r="F1142" s="308" t="str">
        <f>IFERROR(__xludf.DUMMYFUNCTION("""COMPUTED_VALUE"""),"geo_id")</f>
        <v>geo_id</v>
      </c>
      <c r="G1142" s="308" t="str">
        <f>IFERROR(__xludf.DUMMYFUNCTION("""COMPUTED_VALUE"""),"???")</f>
        <v>???</v>
      </c>
      <c r="H1142" s="308"/>
      <c r="I1142" s="317"/>
      <c r="J1142" s="317"/>
      <c r="K1142" s="317"/>
      <c r="L1142" s="308"/>
      <c r="M1142" s="308"/>
      <c r="N1142" s="308"/>
      <c r="O1142" s="308"/>
      <c r="P1142" s="308"/>
      <c r="Q1142" s="302"/>
      <c r="R1142" s="302"/>
      <c r="S1142" s="302"/>
      <c r="T1142" s="302"/>
      <c r="U1142" s="302"/>
      <c r="V1142" s="302"/>
      <c r="W1142" s="302"/>
      <c r="X1142" s="302"/>
      <c r="Y1142" s="302"/>
      <c r="Z1142" s="302"/>
      <c r="AA1142" s="302"/>
      <c r="AB1142" s="302"/>
      <c r="AC1142" s="302"/>
      <c r="AD1142" s="302"/>
      <c r="AE1142" s="302"/>
      <c r="AF1142" s="302"/>
      <c r="AG1142" s="302"/>
      <c r="AH1142" s="302"/>
      <c r="AI1142" s="329"/>
      <c r="AJ1142" s="302"/>
      <c r="AK1142" s="302"/>
      <c r="AL1142" s="302"/>
      <c r="AM1142" s="302"/>
      <c r="AN1142" s="302"/>
      <c r="AO1142" s="302"/>
      <c r="AP1142" s="302"/>
      <c r="AQ1142" s="302"/>
      <c r="AR1142" s="302"/>
      <c r="AS1142" s="302"/>
      <c r="AT1142" s="302"/>
      <c r="AU1142" s="302"/>
      <c r="AV1142" s="302"/>
      <c r="AW1142" s="302"/>
      <c r="AX1142" s="302"/>
      <c r="AY1142" s="302"/>
      <c r="AZ1142" s="302"/>
      <c r="BA1142" s="302"/>
    </row>
    <row r="1143">
      <c r="A1143" s="328"/>
      <c r="B1143" s="328"/>
      <c r="C1143" s="328"/>
      <c r="D1143" s="51" t="b">
        <v>1</v>
      </c>
      <c r="E1143" s="308"/>
      <c r="F1143" s="308" t="str">
        <f>IFERROR(__xludf.DUMMYFUNCTION("""COMPUTED_VALUE"""),"geo_id")</f>
        <v>geo_id</v>
      </c>
      <c r="G1143" s="308" t="str">
        <f>IFERROR(__xludf.DUMMYFUNCTION("""COMPUTED_VALUE"""),"???")</f>
        <v>???</v>
      </c>
      <c r="H1143" s="308"/>
      <c r="I1143" s="317"/>
      <c r="J1143" s="317"/>
      <c r="K1143" s="317"/>
      <c r="L1143" s="308"/>
      <c r="M1143" s="308"/>
      <c r="N1143" s="308"/>
      <c r="O1143" s="308"/>
      <c r="P1143" s="308"/>
      <c r="Q1143" s="302"/>
      <c r="R1143" s="302"/>
      <c r="S1143" s="302"/>
      <c r="T1143" s="302"/>
      <c r="U1143" s="302"/>
      <c r="V1143" s="302"/>
      <c r="W1143" s="302"/>
      <c r="X1143" s="302"/>
      <c r="Y1143" s="302"/>
      <c r="Z1143" s="302"/>
      <c r="AA1143" s="302"/>
      <c r="AB1143" s="302"/>
      <c r="AC1143" s="302"/>
      <c r="AD1143" s="302"/>
      <c r="AE1143" s="302"/>
      <c r="AF1143" s="302"/>
      <c r="AG1143" s="302"/>
      <c r="AH1143" s="302"/>
      <c r="AI1143" s="329"/>
      <c r="AJ1143" s="302"/>
      <c r="AK1143" s="302"/>
      <c r="AL1143" s="302"/>
      <c r="AM1143" s="302"/>
      <c r="AN1143" s="302"/>
      <c r="AO1143" s="302"/>
      <c r="AP1143" s="302"/>
      <c r="AQ1143" s="302"/>
      <c r="AR1143" s="302"/>
      <c r="AS1143" s="302"/>
      <c r="AT1143" s="302"/>
      <c r="AU1143" s="302"/>
      <c r="AV1143" s="302"/>
      <c r="AW1143" s="302"/>
      <c r="AX1143" s="302"/>
      <c r="AY1143" s="302"/>
      <c r="AZ1143" s="302"/>
      <c r="BA1143" s="302"/>
    </row>
    <row r="1144">
      <c r="A1144" s="328"/>
      <c r="B1144" s="328"/>
      <c r="C1144" s="328"/>
      <c r="D1144" s="51" t="b">
        <v>1</v>
      </c>
      <c r="E1144" s="308"/>
      <c r="F1144" s="308" t="str">
        <f>IFERROR(__xludf.DUMMYFUNCTION("""COMPUTED_VALUE"""),"geo_id")</f>
        <v>geo_id</v>
      </c>
      <c r="G1144" s="308" t="str">
        <f>IFERROR(__xludf.DUMMYFUNCTION("""COMPUTED_VALUE"""),"???")</f>
        <v>???</v>
      </c>
      <c r="H1144" s="308"/>
      <c r="I1144" s="317"/>
      <c r="J1144" s="317"/>
      <c r="K1144" s="317"/>
      <c r="L1144" s="308"/>
      <c r="M1144" s="308"/>
      <c r="N1144" s="308"/>
      <c r="O1144" s="308"/>
      <c r="P1144" s="308"/>
      <c r="Q1144" s="302"/>
      <c r="R1144" s="302"/>
      <c r="S1144" s="302"/>
      <c r="T1144" s="302"/>
      <c r="U1144" s="302"/>
      <c r="V1144" s="302"/>
      <c r="W1144" s="302"/>
      <c r="X1144" s="302"/>
      <c r="Y1144" s="302"/>
      <c r="Z1144" s="302"/>
      <c r="AA1144" s="302"/>
      <c r="AB1144" s="302"/>
      <c r="AC1144" s="302"/>
      <c r="AD1144" s="302"/>
      <c r="AE1144" s="302"/>
      <c r="AF1144" s="302"/>
      <c r="AG1144" s="302"/>
      <c r="AH1144" s="302"/>
      <c r="AI1144" s="329"/>
      <c r="AJ1144" s="302"/>
      <c r="AK1144" s="302"/>
      <c r="AL1144" s="302"/>
      <c r="AM1144" s="302"/>
      <c r="AN1144" s="302"/>
      <c r="AO1144" s="302"/>
      <c r="AP1144" s="302"/>
      <c r="AQ1144" s="302"/>
      <c r="AR1144" s="302"/>
      <c r="AS1144" s="302"/>
      <c r="AT1144" s="302"/>
      <c r="AU1144" s="302"/>
      <c r="AV1144" s="302"/>
      <c r="AW1144" s="302"/>
      <c r="AX1144" s="302"/>
      <c r="AY1144" s="302"/>
      <c r="AZ1144" s="302"/>
      <c r="BA1144" s="302"/>
    </row>
    <row r="1145">
      <c r="A1145" s="328"/>
      <c r="B1145" s="328"/>
      <c r="C1145" s="328"/>
      <c r="D1145" s="51" t="b">
        <v>1</v>
      </c>
      <c r="E1145" s="308"/>
      <c r="F1145" s="308" t="str">
        <f>IFERROR(__xludf.DUMMYFUNCTION("""COMPUTED_VALUE"""),"geo_id")</f>
        <v>geo_id</v>
      </c>
      <c r="G1145" s="308" t="str">
        <f>IFERROR(__xludf.DUMMYFUNCTION("""COMPUTED_VALUE"""),"???")</f>
        <v>???</v>
      </c>
      <c r="H1145" s="308"/>
      <c r="I1145" s="317"/>
      <c r="J1145" s="317"/>
      <c r="K1145" s="317"/>
      <c r="L1145" s="308"/>
      <c r="M1145" s="308"/>
      <c r="N1145" s="308"/>
      <c r="O1145" s="308"/>
      <c r="P1145" s="308"/>
      <c r="Q1145" s="302"/>
      <c r="R1145" s="302"/>
      <c r="S1145" s="302"/>
      <c r="T1145" s="302"/>
      <c r="U1145" s="302"/>
      <c r="V1145" s="302"/>
      <c r="W1145" s="302"/>
      <c r="X1145" s="302"/>
      <c r="Y1145" s="302"/>
      <c r="Z1145" s="302"/>
      <c r="AA1145" s="302"/>
      <c r="AB1145" s="302"/>
      <c r="AC1145" s="302"/>
      <c r="AD1145" s="302"/>
      <c r="AE1145" s="302"/>
      <c r="AF1145" s="302"/>
      <c r="AG1145" s="302"/>
      <c r="AH1145" s="302"/>
      <c r="AI1145" s="329"/>
      <c r="AJ1145" s="302"/>
      <c r="AK1145" s="302"/>
      <c r="AL1145" s="302"/>
      <c r="AM1145" s="302"/>
      <c r="AN1145" s="302"/>
      <c r="AO1145" s="302"/>
      <c r="AP1145" s="302"/>
      <c r="AQ1145" s="302"/>
      <c r="AR1145" s="302"/>
      <c r="AS1145" s="302"/>
      <c r="AT1145" s="302"/>
      <c r="AU1145" s="302"/>
      <c r="AV1145" s="302"/>
      <c r="AW1145" s="302"/>
      <c r="AX1145" s="302"/>
      <c r="AY1145" s="302"/>
      <c r="AZ1145" s="302"/>
      <c r="BA1145" s="302"/>
    </row>
    <row r="1146">
      <c r="A1146" s="328"/>
      <c r="B1146" s="328"/>
      <c r="C1146" s="328"/>
      <c r="D1146" s="51" t="b">
        <v>1</v>
      </c>
      <c r="E1146" s="308"/>
      <c r="F1146" s="308" t="str">
        <f>IFERROR(__xludf.DUMMYFUNCTION("""COMPUTED_VALUE"""),"geo_id")</f>
        <v>geo_id</v>
      </c>
      <c r="G1146" s="308" t="str">
        <f>IFERROR(__xludf.DUMMYFUNCTION("""COMPUTED_VALUE"""),"???")</f>
        <v>???</v>
      </c>
      <c r="H1146" s="308"/>
      <c r="I1146" s="317"/>
      <c r="J1146" s="317"/>
      <c r="K1146" s="317"/>
      <c r="L1146" s="308"/>
      <c r="M1146" s="308"/>
      <c r="N1146" s="308"/>
      <c r="O1146" s="308"/>
      <c r="P1146" s="308"/>
      <c r="Q1146" s="302"/>
      <c r="R1146" s="302"/>
      <c r="S1146" s="302"/>
      <c r="T1146" s="302"/>
      <c r="U1146" s="302"/>
      <c r="V1146" s="302"/>
      <c r="W1146" s="302"/>
      <c r="X1146" s="302"/>
      <c r="Y1146" s="302"/>
      <c r="Z1146" s="302"/>
      <c r="AA1146" s="302"/>
      <c r="AB1146" s="302"/>
      <c r="AC1146" s="302"/>
      <c r="AD1146" s="302"/>
      <c r="AE1146" s="302"/>
      <c r="AF1146" s="302"/>
      <c r="AG1146" s="302"/>
      <c r="AH1146" s="302"/>
      <c r="AI1146" s="329"/>
      <c r="AJ1146" s="302"/>
      <c r="AK1146" s="302"/>
      <c r="AL1146" s="302"/>
      <c r="AM1146" s="302"/>
      <c r="AN1146" s="302"/>
      <c r="AO1146" s="302"/>
      <c r="AP1146" s="302"/>
      <c r="AQ1146" s="302"/>
      <c r="AR1146" s="302"/>
      <c r="AS1146" s="302"/>
      <c r="AT1146" s="302"/>
      <c r="AU1146" s="302"/>
      <c r="AV1146" s="302"/>
      <c r="AW1146" s="302"/>
      <c r="AX1146" s="302"/>
      <c r="AY1146" s="302"/>
      <c r="AZ1146" s="302"/>
      <c r="BA1146" s="302"/>
    </row>
    <row r="1147">
      <c r="A1147" s="328"/>
      <c r="B1147" s="328"/>
      <c r="C1147" s="328"/>
      <c r="D1147" s="51" t="b">
        <v>1</v>
      </c>
      <c r="E1147" s="308"/>
      <c r="F1147" s="308" t="str">
        <f>IFERROR(__xludf.DUMMYFUNCTION("""COMPUTED_VALUE"""),"geo_id")</f>
        <v>geo_id</v>
      </c>
      <c r="G1147" s="308" t="str">
        <f>IFERROR(__xludf.DUMMYFUNCTION("""COMPUTED_VALUE"""),"???")</f>
        <v>???</v>
      </c>
      <c r="H1147" s="308"/>
      <c r="I1147" s="317"/>
      <c r="J1147" s="317"/>
      <c r="K1147" s="317"/>
      <c r="L1147" s="308"/>
      <c r="M1147" s="308"/>
      <c r="N1147" s="308"/>
      <c r="O1147" s="308"/>
      <c r="P1147" s="308"/>
      <c r="Q1147" s="302"/>
      <c r="R1147" s="302"/>
      <c r="S1147" s="302"/>
      <c r="T1147" s="302"/>
      <c r="U1147" s="302"/>
      <c r="V1147" s="302"/>
      <c r="W1147" s="302"/>
      <c r="X1147" s="302"/>
      <c r="Y1147" s="302"/>
      <c r="Z1147" s="302"/>
      <c r="AA1147" s="302"/>
      <c r="AB1147" s="302"/>
      <c r="AC1147" s="302"/>
      <c r="AD1147" s="302"/>
      <c r="AE1147" s="302"/>
      <c r="AF1147" s="302"/>
      <c r="AG1147" s="302"/>
      <c r="AH1147" s="302"/>
      <c r="AI1147" s="329"/>
      <c r="AJ1147" s="302"/>
      <c r="AK1147" s="302"/>
      <c r="AL1147" s="302"/>
      <c r="AM1147" s="302"/>
      <c r="AN1147" s="302"/>
      <c r="AO1147" s="302"/>
      <c r="AP1147" s="302"/>
      <c r="AQ1147" s="302"/>
      <c r="AR1147" s="302"/>
      <c r="AS1147" s="302"/>
      <c r="AT1147" s="302"/>
      <c r="AU1147" s="302"/>
      <c r="AV1147" s="302"/>
      <c r="AW1147" s="302"/>
      <c r="AX1147" s="302"/>
      <c r="AY1147" s="302"/>
      <c r="AZ1147" s="302"/>
      <c r="BA1147" s="302"/>
    </row>
    <row r="1148">
      <c r="A1148" s="328"/>
      <c r="B1148" s="328"/>
      <c r="C1148" s="328"/>
      <c r="D1148" s="51" t="b">
        <v>1</v>
      </c>
      <c r="E1148" s="308"/>
      <c r="F1148" s="308" t="str">
        <f>IFERROR(__xludf.DUMMYFUNCTION("""COMPUTED_VALUE"""),"geo_id")</f>
        <v>geo_id</v>
      </c>
      <c r="G1148" s="308" t="str">
        <f>IFERROR(__xludf.DUMMYFUNCTION("""COMPUTED_VALUE"""),"???")</f>
        <v>???</v>
      </c>
      <c r="H1148" s="308"/>
      <c r="I1148" s="317"/>
      <c r="J1148" s="317"/>
      <c r="K1148" s="317"/>
      <c r="L1148" s="308"/>
      <c r="M1148" s="308"/>
      <c r="N1148" s="308"/>
      <c r="O1148" s="308"/>
      <c r="P1148" s="308"/>
      <c r="Q1148" s="302"/>
      <c r="R1148" s="302"/>
      <c r="S1148" s="302"/>
      <c r="T1148" s="302"/>
      <c r="U1148" s="302"/>
      <c r="V1148" s="302"/>
      <c r="W1148" s="302"/>
      <c r="X1148" s="302"/>
      <c r="Y1148" s="302"/>
      <c r="Z1148" s="302"/>
      <c r="AA1148" s="302"/>
      <c r="AB1148" s="302"/>
      <c r="AC1148" s="302"/>
      <c r="AD1148" s="302"/>
      <c r="AE1148" s="302"/>
      <c r="AF1148" s="302"/>
      <c r="AG1148" s="302"/>
      <c r="AH1148" s="302"/>
      <c r="AI1148" s="329"/>
      <c r="AJ1148" s="302"/>
      <c r="AK1148" s="302"/>
      <c r="AL1148" s="302"/>
      <c r="AM1148" s="302"/>
      <c r="AN1148" s="302"/>
      <c r="AO1148" s="302"/>
      <c r="AP1148" s="302"/>
      <c r="AQ1148" s="302"/>
      <c r="AR1148" s="302"/>
      <c r="AS1148" s="302"/>
      <c r="AT1148" s="302"/>
      <c r="AU1148" s="302"/>
      <c r="AV1148" s="302"/>
      <c r="AW1148" s="302"/>
      <c r="AX1148" s="302"/>
      <c r="AY1148" s="302"/>
      <c r="AZ1148" s="302"/>
      <c r="BA1148" s="302"/>
    </row>
    <row r="1149">
      <c r="A1149" s="328"/>
      <c r="B1149" s="328"/>
      <c r="C1149" s="328"/>
      <c r="D1149" s="51" t="b">
        <v>1</v>
      </c>
      <c r="E1149" s="308"/>
      <c r="F1149" s="308" t="str">
        <f>IFERROR(__xludf.DUMMYFUNCTION("""COMPUTED_VALUE"""),"geo_id")</f>
        <v>geo_id</v>
      </c>
      <c r="G1149" s="308" t="str">
        <f>IFERROR(__xludf.DUMMYFUNCTION("""COMPUTED_VALUE"""),"???")</f>
        <v>???</v>
      </c>
      <c r="H1149" s="308"/>
      <c r="I1149" s="317"/>
      <c r="J1149" s="317"/>
      <c r="K1149" s="317"/>
      <c r="L1149" s="308"/>
      <c r="M1149" s="308"/>
      <c r="N1149" s="308"/>
      <c r="O1149" s="308"/>
      <c r="P1149" s="308"/>
      <c r="Q1149" s="302"/>
      <c r="R1149" s="302"/>
      <c r="S1149" s="302"/>
      <c r="T1149" s="302"/>
      <c r="U1149" s="302"/>
      <c r="V1149" s="302"/>
      <c r="W1149" s="302"/>
      <c r="X1149" s="302"/>
      <c r="Y1149" s="302"/>
      <c r="Z1149" s="302"/>
      <c r="AA1149" s="302"/>
      <c r="AB1149" s="302"/>
      <c r="AC1149" s="302"/>
      <c r="AD1149" s="302"/>
      <c r="AE1149" s="302"/>
      <c r="AF1149" s="302"/>
      <c r="AG1149" s="302"/>
      <c r="AH1149" s="302"/>
      <c r="AI1149" s="329"/>
      <c r="AJ1149" s="302"/>
      <c r="AK1149" s="302"/>
      <c r="AL1149" s="302"/>
      <c r="AM1149" s="302"/>
      <c r="AN1149" s="302"/>
      <c r="AO1149" s="302"/>
      <c r="AP1149" s="302"/>
      <c r="AQ1149" s="302"/>
      <c r="AR1149" s="302"/>
      <c r="AS1149" s="302"/>
      <c r="AT1149" s="302"/>
      <c r="AU1149" s="302"/>
      <c r="AV1149" s="302"/>
      <c r="AW1149" s="302"/>
      <c r="AX1149" s="302"/>
      <c r="AY1149" s="302"/>
      <c r="AZ1149" s="302"/>
      <c r="BA1149" s="302"/>
    </row>
    <row r="1150">
      <c r="A1150" s="328"/>
      <c r="B1150" s="328"/>
      <c r="C1150" s="328"/>
      <c r="D1150" s="51" t="b">
        <v>1</v>
      </c>
      <c r="E1150" s="308"/>
      <c r="F1150" s="308" t="str">
        <f>IFERROR(__xludf.DUMMYFUNCTION("""COMPUTED_VALUE"""),"geo_id")</f>
        <v>geo_id</v>
      </c>
      <c r="G1150" s="308" t="str">
        <f>IFERROR(__xludf.DUMMYFUNCTION("""COMPUTED_VALUE"""),"???")</f>
        <v>???</v>
      </c>
      <c r="H1150" s="308"/>
      <c r="I1150" s="317"/>
      <c r="J1150" s="317"/>
      <c r="K1150" s="317"/>
      <c r="L1150" s="308"/>
      <c r="M1150" s="308"/>
      <c r="N1150" s="308"/>
      <c r="O1150" s="308"/>
      <c r="P1150" s="308"/>
      <c r="Q1150" s="302"/>
      <c r="R1150" s="302"/>
      <c r="S1150" s="302"/>
      <c r="T1150" s="302"/>
      <c r="U1150" s="302"/>
      <c r="V1150" s="302"/>
      <c r="W1150" s="302"/>
      <c r="X1150" s="302"/>
      <c r="Y1150" s="302"/>
      <c r="Z1150" s="302"/>
      <c r="AA1150" s="302"/>
      <c r="AB1150" s="302"/>
      <c r="AC1150" s="302"/>
      <c r="AD1150" s="302"/>
      <c r="AE1150" s="302"/>
      <c r="AF1150" s="302"/>
      <c r="AG1150" s="302"/>
      <c r="AH1150" s="302"/>
      <c r="AI1150" s="329"/>
      <c r="AJ1150" s="302"/>
      <c r="AK1150" s="302"/>
      <c r="AL1150" s="302"/>
      <c r="AM1150" s="302"/>
      <c r="AN1150" s="302"/>
      <c r="AO1150" s="302"/>
      <c r="AP1150" s="302"/>
      <c r="AQ1150" s="302"/>
      <c r="AR1150" s="302"/>
      <c r="AS1150" s="302"/>
      <c r="AT1150" s="302"/>
      <c r="AU1150" s="302"/>
      <c r="AV1150" s="302"/>
      <c r="AW1150" s="302"/>
      <c r="AX1150" s="302"/>
      <c r="AY1150" s="302"/>
      <c r="AZ1150" s="302"/>
      <c r="BA1150" s="302"/>
    </row>
    <row r="1151">
      <c r="A1151" s="328"/>
      <c r="B1151" s="328"/>
      <c r="C1151" s="328"/>
      <c r="D1151" s="51" t="b">
        <v>1</v>
      </c>
      <c r="E1151" s="308"/>
      <c r="F1151" s="308" t="str">
        <f>IFERROR(__xludf.DUMMYFUNCTION("""COMPUTED_VALUE"""),"geo_id")</f>
        <v>geo_id</v>
      </c>
      <c r="G1151" s="308" t="str">
        <f>IFERROR(__xludf.DUMMYFUNCTION("""COMPUTED_VALUE"""),"???")</f>
        <v>???</v>
      </c>
      <c r="H1151" s="308"/>
      <c r="I1151" s="317"/>
      <c r="J1151" s="317"/>
      <c r="K1151" s="317"/>
      <c r="L1151" s="308"/>
      <c r="M1151" s="308"/>
      <c r="N1151" s="308"/>
      <c r="O1151" s="308"/>
      <c r="P1151" s="308"/>
      <c r="Q1151" s="302"/>
      <c r="R1151" s="302"/>
      <c r="S1151" s="302"/>
      <c r="T1151" s="302"/>
      <c r="U1151" s="302"/>
      <c r="V1151" s="302"/>
      <c r="W1151" s="302"/>
      <c r="X1151" s="302"/>
      <c r="Y1151" s="302"/>
      <c r="Z1151" s="302"/>
      <c r="AA1151" s="302"/>
      <c r="AB1151" s="302"/>
      <c r="AC1151" s="302"/>
      <c r="AD1151" s="302"/>
      <c r="AE1151" s="302"/>
      <c r="AF1151" s="302"/>
      <c r="AG1151" s="302"/>
      <c r="AH1151" s="302"/>
      <c r="AI1151" s="329"/>
      <c r="AJ1151" s="302"/>
      <c r="AK1151" s="302"/>
      <c r="AL1151" s="302"/>
      <c r="AM1151" s="302"/>
      <c r="AN1151" s="302"/>
      <c r="AO1151" s="302"/>
      <c r="AP1151" s="302"/>
      <c r="AQ1151" s="302"/>
      <c r="AR1151" s="302"/>
      <c r="AS1151" s="302"/>
      <c r="AT1151" s="302"/>
      <c r="AU1151" s="302"/>
      <c r="AV1151" s="302"/>
      <c r="AW1151" s="302"/>
      <c r="AX1151" s="302"/>
      <c r="AY1151" s="302"/>
      <c r="AZ1151" s="302"/>
      <c r="BA1151" s="302"/>
    </row>
    <row r="1152">
      <c r="A1152" s="328"/>
      <c r="B1152" s="328"/>
      <c r="C1152" s="328"/>
      <c r="D1152" s="51" t="b">
        <v>1</v>
      </c>
      <c r="E1152" s="308"/>
      <c r="F1152" s="308" t="str">
        <f>IFERROR(__xludf.DUMMYFUNCTION("""COMPUTED_VALUE"""),"geo_id")</f>
        <v>geo_id</v>
      </c>
      <c r="G1152" s="308" t="str">
        <f>IFERROR(__xludf.DUMMYFUNCTION("""COMPUTED_VALUE"""),"???")</f>
        <v>???</v>
      </c>
      <c r="H1152" s="308"/>
      <c r="I1152" s="317"/>
      <c r="J1152" s="317"/>
      <c r="K1152" s="317"/>
      <c r="L1152" s="308"/>
      <c r="M1152" s="308"/>
      <c r="N1152" s="308"/>
      <c r="O1152" s="308"/>
      <c r="P1152" s="308"/>
      <c r="Q1152" s="302"/>
      <c r="R1152" s="302"/>
      <c r="S1152" s="302"/>
      <c r="T1152" s="302"/>
      <c r="U1152" s="302"/>
      <c r="V1152" s="302"/>
      <c r="W1152" s="302"/>
      <c r="X1152" s="302"/>
      <c r="Y1152" s="302"/>
      <c r="Z1152" s="302"/>
      <c r="AA1152" s="302"/>
      <c r="AB1152" s="302"/>
      <c r="AC1152" s="302"/>
      <c r="AD1152" s="302"/>
      <c r="AE1152" s="302"/>
      <c r="AF1152" s="302"/>
      <c r="AG1152" s="302"/>
      <c r="AH1152" s="302"/>
      <c r="AI1152" s="329"/>
      <c r="AJ1152" s="302"/>
      <c r="AK1152" s="302"/>
      <c r="AL1152" s="302"/>
      <c r="AM1152" s="302"/>
      <c r="AN1152" s="302"/>
      <c r="AO1152" s="302"/>
      <c r="AP1152" s="302"/>
      <c r="AQ1152" s="302"/>
      <c r="AR1152" s="302"/>
      <c r="AS1152" s="302"/>
      <c r="AT1152" s="302"/>
      <c r="AU1152" s="302"/>
      <c r="AV1152" s="302"/>
      <c r="AW1152" s="302"/>
      <c r="AX1152" s="302"/>
      <c r="AY1152" s="302"/>
      <c r="AZ1152" s="302"/>
      <c r="BA1152" s="302"/>
    </row>
    <row r="1153">
      <c r="A1153" s="328"/>
      <c r="B1153" s="328"/>
      <c r="C1153" s="328"/>
      <c r="D1153" s="51" t="b">
        <v>1</v>
      </c>
      <c r="E1153" s="308"/>
      <c r="F1153" s="308" t="str">
        <f>IFERROR(__xludf.DUMMYFUNCTION("""COMPUTED_VALUE"""),"geo_id")</f>
        <v>geo_id</v>
      </c>
      <c r="G1153" s="308" t="str">
        <f>IFERROR(__xludf.DUMMYFUNCTION("""COMPUTED_VALUE"""),"???")</f>
        <v>???</v>
      </c>
      <c r="H1153" s="308"/>
      <c r="I1153" s="317"/>
      <c r="J1153" s="317"/>
      <c r="K1153" s="317"/>
      <c r="L1153" s="308"/>
      <c r="M1153" s="308"/>
      <c r="N1153" s="308"/>
      <c r="O1153" s="308"/>
      <c r="P1153" s="308"/>
      <c r="Q1153" s="302"/>
      <c r="R1153" s="302"/>
      <c r="S1153" s="302"/>
      <c r="T1153" s="302"/>
      <c r="U1153" s="302"/>
      <c r="V1153" s="302"/>
      <c r="W1153" s="302"/>
      <c r="X1153" s="302"/>
      <c r="Y1153" s="302"/>
      <c r="Z1153" s="302"/>
      <c r="AA1153" s="302"/>
      <c r="AB1153" s="302"/>
      <c r="AC1153" s="302"/>
      <c r="AD1153" s="302"/>
      <c r="AE1153" s="302"/>
      <c r="AF1153" s="302"/>
      <c r="AG1153" s="302"/>
      <c r="AH1153" s="302"/>
      <c r="AI1153" s="329"/>
      <c r="AJ1153" s="302"/>
      <c r="AK1153" s="302"/>
      <c r="AL1153" s="302"/>
      <c r="AM1153" s="302"/>
      <c r="AN1153" s="302"/>
      <c r="AO1153" s="302"/>
      <c r="AP1153" s="302"/>
      <c r="AQ1153" s="302"/>
      <c r="AR1153" s="302"/>
      <c r="AS1153" s="302"/>
      <c r="AT1153" s="302"/>
      <c r="AU1153" s="302"/>
      <c r="AV1153" s="302"/>
      <c r="AW1153" s="302"/>
      <c r="AX1153" s="302"/>
      <c r="AY1153" s="302"/>
      <c r="AZ1153" s="302"/>
      <c r="BA1153" s="302"/>
    </row>
    <row r="1154">
      <c r="A1154" s="328"/>
      <c r="B1154" s="328"/>
      <c r="C1154" s="328"/>
      <c r="D1154" s="51" t="b">
        <v>1</v>
      </c>
      <c r="E1154" s="308"/>
      <c r="F1154" s="308" t="str">
        <f>IFERROR(__xludf.DUMMYFUNCTION("""COMPUTED_VALUE"""),"geo_id")</f>
        <v>geo_id</v>
      </c>
      <c r="G1154" s="308" t="str">
        <f>IFERROR(__xludf.DUMMYFUNCTION("""COMPUTED_VALUE"""),"???")</f>
        <v>???</v>
      </c>
      <c r="H1154" s="308"/>
      <c r="I1154" s="317"/>
      <c r="J1154" s="317"/>
      <c r="K1154" s="317"/>
      <c r="L1154" s="308"/>
      <c r="M1154" s="308"/>
      <c r="N1154" s="308"/>
      <c r="O1154" s="308"/>
      <c r="P1154" s="308"/>
      <c r="Q1154" s="302"/>
      <c r="R1154" s="302"/>
      <c r="S1154" s="302"/>
      <c r="T1154" s="302"/>
      <c r="U1154" s="302"/>
      <c r="V1154" s="302"/>
      <c r="W1154" s="302"/>
      <c r="X1154" s="302"/>
      <c r="Y1154" s="302"/>
      <c r="Z1154" s="302"/>
      <c r="AA1154" s="302"/>
      <c r="AB1154" s="302"/>
      <c r="AC1154" s="302"/>
      <c r="AD1154" s="302"/>
      <c r="AE1154" s="302"/>
      <c r="AF1154" s="302"/>
      <c r="AG1154" s="302"/>
      <c r="AH1154" s="302"/>
      <c r="AI1154" s="329"/>
      <c r="AJ1154" s="302"/>
      <c r="AK1154" s="302"/>
      <c r="AL1154" s="302"/>
      <c r="AM1154" s="302"/>
      <c r="AN1154" s="302"/>
      <c r="AO1154" s="302"/>
      <c r="AP1154" s="302"/>
      <c r="AQ1154" s="302"/>
      <c r="AR1154" s="302"/>
      <c r="AS1154" s="302"/>
      <c r="AT1154" s="302"/>
      <c r="AU1154" s="302"/>
      <c r="AV1154" s="302"/>
      <c r="AW1154" s="302"/>
      <c r="AX1154" s="302"/>
      <c r="AY1154" s="302"/>
      <c r="AZ1154" s="302"/>
      <c r="BA1154" s="302"/>
    </row>
    <row r="1155">
      <c r="A1155" s="328"/>
      <c r="B1155" s="328"/>
      <c r="C1155" s="328"/>
      <c r="D1155" s="51" t="b">
        <v>1</v>
      </c>
      <c r="E1155" s="308"/>
      <c r="F1155" s="308" t="str">
        <f>IFERROR(__xludf.DUMMYFUNCTION("""COMPUTED_VALUE"""),"geo_id")</f>
        <v>geo_id</v>
      </c>
      <c r="G1155" s="308" t="str">
        <f>IFERROR(__xludf.DUMMYFUNCTION("""COMPUTED_VALUE"""),"???")</f>
        <v>???</v>
      </c>
      <c r="H1155" s="308"/>
      <c r="I1155" s="317"/>
      <c r="J1155" s="317"/>
      <c r="K1155" s="317"/>
      <c r="L1155" s="308"/>
      <c r="M1155" s="308"/>
      <c r="N1155" s="308"/>
      <c r="O1155" s="308"/>
      <c r="P1155" s="308"/>
      <c r="Q1155" s="302"/>
      <c r="R1155" s="302"/>
      <c r="S1155" s="302"/>
      <c r="T1155" s="302"/>
      <c r="U1155" s="302"/>
      <c r="V1155" s="302"/>
      <c r="W1155" s="302"/>
      <c r="X1155" s="302"/>
      <c r="Y1155" s="302"/>
      <c r="Z1155" s="302"/>
      <c r="AA1155" s="302"/>
      <c r="AB1155" s="302"/>
      <c r="AC1155" s="302"/>
      <c r="AD1155" s="302"/>
      <c r="AE1155" s="302"/>
      <c r="AF1155" s="302"/>
      <c r="AG1155" s="302"/>
      <c r="AH1155" s="302"/>
      <c r="AI1155" s="329"/>
      <c r="AJ1155" s="302"/>
      <c r="AK1155" s="302"/>
      <c r="AL1155" s="302"/>
      <c r="AM1155" s="302"/>
      <c r="AN1155" s="302"/>
      <c r="AO1155" s="302"/>
      <c r="AP1155" s="302"/>
      <c r="AQ1155" s="302"/>
      <c r="AR1155" s="302"/>
      <c r="AS1155" s="302"/>
      <c r="AT1155" s="302"/>
      <c r="AU1155" s="302"/>
      <c r="AV1155" s="302"/>
      <c r="AW1155" s="302"/>
      <c r="AX1155" s="302"/>
      <c r="AY1155" s="302"/>
      <c r="AZ1155" s="302"/>
      <c r="BA1155" s="302"/>
    </row>
    <row r="1156">
      <c r="A1156" s="328"/>
      <c r="B1156" s="328"/>
      <c r="C1156" s="328"/>
      <c r="D1156" s="51" t="b">
        <v>1</v>
      </c>
      <c r="E1156" s="308"/>
      <c r="F1156" s="308" t="str">
        <f>IFERROR(__xludf.DUMMYFUNCTION("""COMPUTED_VALUE"""),"geo_id")</f>
        <v>geo_id</v>
      </c>
      <c r="G1156" s="308" t="str">
        <f>IFERROR(__xludf.DUMMYFUNCTION("""COMPUTED_VALUE"""),"???")</f>
        <v>???</v>
      </c>
      <c r="H1156" s="308"/>
      <c r="I1156" s="317"/>
      <c r="J1156" s="317"/>
      <c r="K1156" s="317"/>
      <c r="L1156" s="308"/>
      <c r="M1156" s="308"/>
      <c r="N1156" s="308"/>
      <c r="O1156" s="308"/>
      <c r="P1156" s="308"/>
      <c r="Q1156" s="302"/>
      <c r="R1156" s="302"/>
      <c r="S1156" s="302"/>
      <c r="T1156" s="302"/>
      <c r="U1156" s="302"/>
      <c r="V1156" s="302"/>
      <c r="W1156" s="302"/>
      <c r="X1156" s="302"/>
      <c r="Y1156" s="302"/>
      <c r="Z1156" s="302"/>
      <c r="AA1156" s="302"/>
      <c r="AB1156" s="302"/>
      <c r="AC1156" s="302"/>
      <c r="AD1156" s="302"/>
      <c r="AE1156" s="302"/>
      <c r="AF1156" s="302"/>
      <c r="AG1156" s="302"/>
      <c r="AH1156" s="302"/>
      <c r="AI1156" s="329"/>
      <c r="AJ1156" s="302"/>
      <c r="AK1156" s="302"/>
      <c r="AL1156" s="302"/>
      <c r="AM1156" s="302"/>
      <c r="AN1156" s="302"/>
      <c r="AO1156" s="302"/>
      <c r="AP1156" s="302"/>
      <c r="AQ1156" s="302"/>
      <c r="AR1156" s="302"/>
      <c r="AS1156" s="302"/>
      <c r="AT1156" s="302"/>
      <c r="AU1156" s="302"/>
      <c r="AV1156" s="302"/>
      <c r="AW1156" s="302"/>
      <c r="AX1156" s="302"/>
      <c r="AY1156" s="302"/>
      <c r="AZ1156" s="302"/>
      <c r="BA1156" s="302"/>
    </row>
    <row r="1157">
      <c r="A1157" s="328"/>
      <c r="B1157" s="328"/>
      <c r="C1157" s="328"/>
      <c r="D1157" s="51" t="b">
        <v>1</v>
      </c>
      <c r="E1157" s="308"/>
      <c r="F1157" s="308" t="str">
        <f>IFERROR(__xludf.DUMMYFUNCTION("""COMPUTED_VALUE"""),"geo_id")</f>
        <v>geo_id</v>
      </c>
      <c r="G1157" s="308" t="str">
        <f>IFERROR(__xludf.DUMMYFUNCTION("""COMPUTED_VALUE"""),"???")</f>
        <v>???</v>
      </c>
      <c r="H1157" s="308"/>
      <c r="I1157" s="317"/>
      <c r="J1157" s="317"/>
      <c r="K1157" s="317"/>
      <c r="L1157" s="308"/>
      <c r="M1157" s="308"/>
      <c r="N1157" s="308"/>
      <c r="O1157" s="308"/>
      <c r="P1157" s="308"/>
      <c r="Q1157" s="302"/>
      <c r="R1157" s="302"/>
      <c r="S1157" s="302"/>
      <c r="T1157" s="302"/>
      <c r="U1157" s="302"/>
      <c r="V1157" s="302"/>
      <c r="W1157" s="302"/>
      <c r="X1157" s="302"/>
      <c r="Y1157" s="302"/>
      <c r="Z1157" s="302"/>
      <c r="AA1157" s="302"/>
      <c r="AB1157" s="302"/>
      <c r="AC1157" s="302"/>
      <c r="AD1157" s="302"/>
      <c r="AE1157" s="302"/>
      <c r="AF1157" s="302"/>
      <c r="AG1157" s="302"/>
      <c r="AH1157" s="302"/>
      <c r="AI1157" s="329"/>
      <c r="AJ1157" s="302"/>
      <c r="AK1157" s="302"/>
      <c r="AL1157" s="302"/>
      <c r="AM1157" s="302"/>
      <c r="AN1157" s="302"/>
      <c r="AO1157" s="302"/>
      <c r="AP1157" s="302"/>
      <c r="AQ1157" s="302"/>
      <c r="AR1157" s="302"/>
      <c r="AS1157" s="302"/>
      <c r="AT1157" s="302"/>
      <c r="AU1157" s="302"/>
      <c r="AV1157" s="302"/>
      <c r="AW1157" s="302"/>
      <c r="AX1157" s="302"/>
      <c r="AY1157" s="302"/>
      <c r="AZ1157" s="302"/>
      <c r="BA1157" s="302"/>
    </row>
    <row r="1158">
      <c r="A1158" s="328"/>
      <c r="B1158" s="328"/>
      <c r="C1158" s="328"/>
      <c r="D1158" s="51" t="b">
        <v>1</v>
      </c>
      <c r="E1158" s="308"/>
      <c r="F1158" s="308" t="str">
        <f>IFERROR(__xludf.DUMMYFUNCTION("""COMPUTED_VALUE"""),"**field missing**")</f>
        <v>**field missing**</v>
      </c>
      <c r="G1158" s="308" t="str">
        <f>IFERROR(__xludf.DUMMYFUNCTION("""COMPUTED_VALUE"""),"**FIELD MISSING**")</f>
        <v>**FIELD MISSING**</v>
      </c>
      <c r="H1158" s="308"/>
      <c r="I1158" s="317"/>
      <c r="J1158" s="317"/>
      <c r="K1158" s="317"/>
      <c r="L1158" s="308"/>
      <c r="M1158" s="308"/>
      <c r="N1158" s="308"/>
      <c r="O1158" s="308"/>
      <c r="P1158" s="308"/>
      <c r="Q1158" s="302"/>
      <c r="R1158" s="302"/>
      <c r="S1158" s="302"/>
      <c r="T1158" s="302"/>
      <c r="U1158" s="302"/>
      <c r="V1158" s="302"/>
      <c r="W1158" s="302"/>
      <c r="X1158" s="302"/>
      <c r="Y1158" s="302"/>
      <c r="Z1158" s="302"/>
      <c r="AA1158" s="302"/>
      <c r="AB1158" s="302"/>
      <c r="AC1158" s="302"/>
      <c r="AD1158" s="302"/>
      <c r="AE1158" s="302"/>
      <c r="AF1158" s="302"/>
      <c r="AG1158" s="302"/>
      <c r="AH1158" s="302"/>
      <c r="AI1158" s="329"/>
      <c r="AJ1158" s="302"/>
      <c r="AK1158" s="302"/>
      <c r="AL1158" s="302"/>
      <c r="AM1158" s="302"/>
      <c r="AN1158" s="302"/>
      <c r="AO1158" s="302"/>
      <c r="AP1158" s="302"/>
      <c r="AQ1158" s="302"/>
      <c r="AR1158" s="302"/>
      <c r="AS1158" s="302"/>
      <c r="AT1158" s="302"/>
      <c r="AU1158" s="302"/>
      <c r="AV1158" s="302"/>
      <c r="AW1158" s="302"/>
      <c r="AX1158" s="302"/>
      <c r="AY1158" s="302"/>
      <c r="AZ1158" s="302"/>
      <c r="BA1158" s="302"/>
    </row>
    <row r="1159">
      <c r="A1159" s="328"/>
      <c r="B1159" s="328"/>
      <c r="C1159" s="328"/>
      <c r="D1159" s="51" t="b">
        <v>1</v>
      </c>
      <c r="E1159" s="308"/>
      <c r="F1159" s="308" t="str">
        <f>IFERROR(__xludf.DUMMYFUNCTION("""COMPUTED_VALUE"""),"**field missing**")</f>
        <v>**field missing**</v>
      </c>
      <c r="G1159" s="308" t="str">
        <f>IFERROR(__xludf.DUMMYFUNCTION("""COMPUTED_VALUE"""),"**FIELD MISSING**")</f>
        <v>**FIELD MISSING**</v>
      </c>
      <c r="H1159" s="308"/>
      <c r="I1159" s="317"/>
      <c r="J1159" s="317"/>
      <c r="K1159" s="317"/>
      <c r="L1159" s="308"/>
      <c r="M1159" s="308"/>
      <c r="N1159" s="308"/>
      <c r="O1159" s="308"/>
      <c r="P1159" s="308"/>
      <c r="Q1159" s="302"/>
      <c r="R1159" s="302"/>
      <c r="S1159" s="302"/>
      <c r="T1159" s="302"/>
      <c r="U1159" s="302"/>
      <c r="V1159" s="302"/>
      <c r="W1159" s="302"/>
      <c r="X1159" s="302"/>
      <c r="Y1159" s="302"/>
      <c r="Z1159" s="302"/>
      <c r="AA1159" s="302"/>
      <c r="AB1159" s="302"/>
      <c r="AC1159" s="302"/>
      <c r="AD1159" s="302"/>
      <c r="AE1159" s="302"/>
      <c r="AF1159" s="302"/>
      <c r="AG1159" s="302"/>
      <c r="AH1159" s="302"/>
      <c r="AI1159" s="329"/>
      <c r="AJ1159" s="302"/>
      <c r="AK1159" s="302"/>
      <c r="AL1159" s="302"/>
      <c r="AM1159" s="302"/>
      <c r="AN1159" s="302"/>
      <c r="AO1159" s="302"/>
      <c r="AP1159" s="302"/>
      <c r="AQ1159" s="302"/>
      <c r="AR1159" s="302"/>
      <c r="AS1159" s="302"/>
      <c r="AT1159" s="302"/>
      <c r="AU1159" s="302"/>
      <c r="AV1159" s="302"/>
      <c r="AW1159" s="302"/>
      <c r="AX1159" s="302"/>
      <c r="AY1159" s="302"/>
      <c r="AZ1159" s="302"/>
      <c r="BA1159" s="302"/>
    </row>
    <row r="1160">
      <c r="A1160" s="328"/>
      <c r="B1160" s="328"/>
      <c r="C1160" s="328"/>
      <c r="D1160" s="51" t="b">
        <v>1</v>
      </c>
      <c r="E1160" s="308"/>
      <c r="F1160" s="308" t="str">
        <f>IFERROR(__xludf.DUMMYFUNCTION("""COMPUTED_VALUE"""),"**field missing**")</f>
        <v>**field missing**</v>
      </c>
      <c r="G1160" s="308" t="str">
        <f>IFERROR(__xludf.DUMMYFUNCTION("""COMPUTED_VALUE"""),"**FIELD MISSING**")</f>
        <v>**FIELD MISSING**</v>
      </c>
      <c r="H1160" s="308"/>
      <c r="I1160" s="317"/>
      <c r="J1160" s="317"/>
      <c r="K1160" s="317"/>
      <c r="L1160" s="308"/>
      <c r="M1160" s="308"/>
      <c r="N1160" s="308"/>
      <c r="O1160" s="308"/>
      <c r="P1160" s="308"/>
      <c r="Q1160" s="302"/>
      <c r="R1160" s="302"/>
      <c r="S1160" s="302"/>
      <c r="T1160" s="302"/>
      <c r="U1160" s="302"/>
      <c r="V1160" s="302"/>
      <c r="W1160" s="302"/>
      <c r="X1160" s="302"/>
      <c r="Y1160" s="302"/>
      <c r="Z1160" s="302"/>
      <c r="AA1160" s="302"/>
      <c r="AB1160" s="302"/>
      <c r="AC1160" s="302"/>
      <c r="AD1160" s="302"/>
      <c r="AE1160" s="302"/>
      <c r="AF1160" s="302"/>
      <c r="AG1160" s="302"/>
      <c r="AH1160" s="302"/>
      <c r="AI1160" s="329"/>
      <c r="AJ1160" s="302"/>
      <c r="AK1160" s="302"/>
      <c r="AL1160" s="302"/>
      <c r="AM1160" s="302"/>
      <c r="AN1160" s="302"/>
      <c r="AO1160" s="302"/>
      <c r="AP1160" s="302"/>
      <c r="AQ1160" s="302"/>
      <c r="AR1160" s="302"/>
      <c r="AS1160" s="302"/>
      <c r="AT1160" s="302"/>
      <c r="AU1160" s="302"/>
      <c r="AV1160" s="302"/>
      <c r="AW1160" s="302"/>
      <c r="AX1160" s="302"/>
      <c r="AY1160" s="302"/>
      <c r="AZ1160" s="302"/>
      <c r="BA1160" s="302"/>
    </row>
    <row r="1161">
      <c r="A1161" s="328"/>
      <c r="B1161" s="328"/>
      <c r="C1161" s="328"/>
      <c r="D1161" s="51" t="b">
        <v>1</v>
      </c>
      <c r="E1161" s="308"/>
      <c r="F1161" s="308" t="str">
        <f>IFERROR(__xludf.DUMMYFUNCTION("""COMPUTED_VALUE"""),"**field missing**")</f>
        <v>**field missing**</v>
      </c>
      <c r="G1161" s="308" t="str">
        <f>IFERROR(__xludf.DUMMYFUNCTION("""COMPUTED_VALUE"""),"**FIELD MISSING**")</f>
        <v>**FIELD MISSING**</v>
      </c>
      <c r="H1161" s="308"/>
      <c r="I1161" s="317"/>
      <c r="J1161" s="317"/>
      <c r="K1161" s="317"/>
      <c r="L1161" s="308"/>
      <c r="M1161" s="308"/>
      <c r="N1161" s="308"/>
      <c r="O1161" s="308"/>
      <c r="P1161" s="308"/>
      <c r="Q1161" s="302"/>
      <c r="R1161" s="302"/>
      <c r="S1161" s="302"/>
      <c r="T1161" s="302"/>
      <c r="U1161" s="302"/>
      <c r="V1161" s="302"/>
      <c r="W1161" s="302"/>
      <c r="X1161" s="302"/>
      <c r="Y1161" s="302"/>
      <c r="Z1161" s="302"/>
      <c r="AA1161" s="302"/>
      <c r="AB1161" s="302"/>
      <c r="AC1161" s="302"/>
      <c r="AD1161" s="302"/>
      <c r="AE1161" s="302"/>
      <c r="AF1161" s="302"/>
      <c r="AG1161" s="302"/>
      <c r="AH1161" s="302"/>
      <c r="AI1161" s="329"/>
      <c r="AJ1161" s="302"/>
      <c r="AK1161" s="302"/>
      <c r="AL1161" s="302"/>
      <c r="AM1161" s="302"/>
      <c r="AN1161" s="302"/>
      <c r="AO1161" s="302"/>
      <c r="AP1161" s="302"/>
      <c r="AQ1161" s="302"/>
      <c r="AR1161" s="302"/>
      <c r="AS1161" s="302"/>
      <c r="AT1161" s="302"/>
      <c r="AU1161" s="302"/>
      <c r="AV1161" s="302"/>
      <c r="AW1161" s="302"/>
      <c r="AX1161" s="302"/>
      <c r="AY1161" s="302"/>
      <c r="AZ1161" s="302"/>
      <c r="BA1161" s="302"/>
    </row>
    <row r="1162">
      <c r="A1162" s="328"/>
      <c r="B1162" s="328"/>
      <c r="C1162" s="328"/>
      <c r="D1162" s="51" t="b">
        <v>1</v>
      </c>
      <c r="E1162" s="308"/>
      <c r="F1162" s="308" t="str">
        <f>IFERROR(__xludf.DUMMYFUNCTION("""COMPUTED_VALUE"""),"**field missing**")</f>
        <v>**field missing**</v>
      </c>
      <c r="G1162" s="308" t="str">
        <f>IFERROR(__xludf.DUMMYFUNCTION("""COMPUTED_VALUE"""),"**FIELD MISSING**")</f>
        <v>**FIELD MISSING**</v>
      </c>
      <c r="H1162" s="308"/>
      <c r="I1162" s="317"/>
      <c r="J1162" s="317"/>
      <c r="K1162" s="317"/>
      <c r="L1162" s="308"/>
      <c r="M1162" s="308"/>
      <c r="N1162" s="308"/>
      <c r="O1162" s="308"/>
      <c r="P1162" s="308"/>
      <c r="Q1162" s="302"/>
      <c r="R1162" s="302"/>
      <c r="S1162" s="302"/>
      <c r="T1162" s="302"/>
      <c r="U1162" s="302"/>
      <c r="V1162" s="302"/>
      <c r="W1162" s="302"/>
      <c r="X1162" s="302"/>
      <c r="Y1162" s="302"/>
      <c r="Z1162" s="302"/>
      <c r="AA1162" s="302"/>
      <c r="AB1162" s="302"/>
      <c r="AC1162" s="302"/>
      <c r="AD1162" s="302"/>
      <c r="AE1162" s="302"/>
      <c r="AF1162" s="302"/>
      <c r="AG1162" s="302"/>
      <c r="AH1162" s="302"/>
      <c r="AI1162" s="329"/>
      <c r="AJ1162" s="302"/>
      <c r="AK1162" s="302"/>
      <c r="AL1162" s="302"/>
      <c r="AM1162" s="302"/>
      <c r="AN1162" s="302"/>
      <c r="AO1162" s="302"/>
      <c r="AP1162" s="302"/>
      <c r="AQ1162" s="302"/>
      <c r="AR1162" s="302"/>
      <c r="AS1162" s="302"/>
      <c r="AT1162" s="302"/>
      <c r="AU1162" s="302"/>
      <c r="AV1162" s="302"/>
      <c r="AW1162" s="302"/>
      <c r="AX1162" s="302"/>
      <c r="AY1162" s="302"/>
      <c r="AZ1162" s="302"/>
      <c r="BA1162" s="302"/>
    </row>
    <row r="1163">
      <c r="A1163" s="328"/>
      <c r="B1163" s="328"/>
      <c r="C1163" s="328"/>
      <c r="D1163" s="51" t="b">
        <v>1</v>
      </c>
      <c r="E1163" s="308"/>
      <c r="F1163" s="308" t="str">
        <f>IFERROR(__xludf.DUMMYFUNCTION("""COMPUTED_VALUE"""),"**field missing**")</f>
        <v>**field missing**</v>
      </c>
      <c r="G1163" s="308" t="str">
        <f>IFERROR(__xludf.DUMMYFUNCTION("""COMPUTED_VALUE"""),"**FIELD MISSING**")</f>
        <v>**FIELD MISSING**</v>
      </c>
      <c r="H1163" s="308"/>
      <c r="I1163" s="317"/>
      <c r="J1163" s="317"/>
      <c r="K1163" s="317"/>
      <c r="L1163" s="308"/>
      <c r="M1163" s="308"/>
      <c r="N1163" s="308"/>
      <c r="O1163" s="308"/>
      <c r="P1163" s="308"/>
      <c r="Q1163" s="302"/>
      <c r="R1163" s="302"/>
      <c r="S1163" s="302"/>
      <c r="T1163" s="302"/>
      <c r="U1163" s="302"/>
      <c r="V1163" s="302"/>
      <c r="W1163" s="302"/>
      <c r="X1163" s="302"/>
      <c r="Y1163" s="302"/>
      <c r="Z1163" s="302"/>
      <c r="AA1163" s="302"/>
      <c r="AB1163" s="302"/>
      <c r="AC1163" s="302"/>
      <c r="AD1163" s="302"/>
      <c r="AE1163" s="302"/>
      <c r="AF1163" s="302"/>
      <c r="AG1163" s="302"/>
      <c r="AH1163" s="302"/>
      <c r="AI1163" s="329"/>
      <c r="AJ1163" s="302"/>
      <c r="AK1163" s="302"/>
      <c r="AL1163" s="302"/>
      <c r="AM1163" s="302"/>
      <c r="AN1163" s="302"/>
      <c r="AO1163" s="302"/>
      <c r="AP1163" s="302"/>
      <c r="AQ1163" s="302"/>
      <c r="AR1163" s="302"/>
      <c r="AS1163" s="302"/>
      <c r="AT1163" s="302"/>
      <c r="AU1163" s="302"/>
      <c r="AV1163" s="302"/>
      <c r="AW1163" s="302"/>
      <c r="AX1163" s="302"/>
      <c r="AY1163" s="302"/>
      <c r="AZ1163" s="302"/>
      <c r="BA1163" s="302"/>
    </row>
    <row r="1164">
      <c r="A1164" s="328"/>
      <c r="B1164" s="328"/>
      <c r="C1164" s="328"/>
      <c r="D1164" s="51" t="b">
        <v>1</v>
      </c>
      <c r="E1164" s="308"/>
      <c r="F1164" s="308" t="str">
        <f>IFERROR(__xludf.DUMMYFUNCTION("""COMPUTED_VALUE"""),"**field missing**")</f>
        <v>**field missing**</v>
      </c>
      <c r="G1164" s="308" t="str">
        <f>IFERROR(__xludf.DUMMYFUNCTION("""COMPUTED_VALUE"""),"**FIELD MISSING**")</f>
        <v>**FIELD MISSING**</v>
      </c>
      <c r="H1164" s="308"/>
      <c r="I1164" s="317"/>
      <c r="J1164" s="317"/>
      <c r="K1164" s="317"/>
      <c r="L1164" s="308"/>
      <c r="M1164" s="308"/>
      <c r="N1164" s="308"/>
      <c r="O1164" s="308"/>
      <c r="P1164" s="308"/>
      <c r="Q1164" s="302"/>
      <c r="R1164" s="302"/>
      <c r="S1164" s="302"/>
      <c r="T1164" s="302"/>
      <c r="U1164" s="302"/>
      <c r="V1164" s="302"/>
      <c r="W1164" s="302"/>
      <c r="X1164" s="302"/>
      <c r="Y1164" s="302"/>
      <c r="Z1164" s="302"/>
      <c r="AA1164" s="302"/>
      <c r="AB1164" s="302"/>
      <c r="AC1164" s="302"/>
      <c r="AD1164" s="302"/>
      <c r="AE1164" s="302"/>
      <c r="AF1164" s="302"/>
      <c r="AG1164" s="302"/>
      <c r="AH1164" s="302"/>
      <c r="AI1164" s="329"/>
      <c r="AJ1164" s="302"/>
      <c r="AK1164" s="302"/>
      <c r="AL1164" s="302"/>
      <c r="AM1164" s="302"/>
      <c r="AN1164" s="302"/>
      <c r="AO1164" s="302"/>
      <c r="AP1164" s="302"/>
      <c r="AQ1164" s="302"/>
      <c r="AR1164" s="302"/>
      <c r="AS1164" s="302"/>
      <c r="AT1164" s="302"/>
      <c r="AU1164" s="302"/>
      <c r="AV1164" s="302"/>
      <c r="AW1164" s="302"/>
      <c r="AX1164" s="302"/>
      <c r="AY1164" s="302"/>
      <c r="AZ1164" s="302"/>
      <c r="BA1164" s="302"/>
    </row>
    <row r="1165">
      <c r="A1165" s="328"/>
      <c r="B1165" s="328"/>
      <c r="C1165" s="328"/>
      <c r="D1165" s="51" t="b">
        <v>1</v>
      </c>
      <c r="E1165" s="308"/>
      <c r="F1165" s="308" t="str">
        <f>IFERROR(__xludf.DUMMYFUNCTION("""COMPUTED_VALUE"""),"**field missing**")</f>
        <v>**field missing**</v>
      </c>
      <c r="G1165" s="308" t="str">
        <f>IFERROR(__xludf.DUMMYFUNCTION("""COMPUTED_VALUE"""),"**FIELD MISSING**")</f>
        <v>**FIELD MISSING**</v>
      </c>
      <c r="H1165" s="308"/>
      <c r="I1165" s="317"/>
      <c r="J1165" s="317"/>
      <c r="K1165" s="317"/>
      <c r="L1165" s="308"/>
      <c r="M1165" s="308"/>
      <c r="N1165" s="308"/>
      <c r="O1165" s="308"/>
      <c r="P1165" s="308"/>
      <c r="Q1165" s="302"/>
      <c r="R1165" s="302"/>
      <c r="S1165" s="302"/>
      <c r="T1165" s="302"/>
      <c r="U1165" s="302"/>
      <c r="V1165" s="302"/>
      <c r="W1165" s="302"/>
      <c r="X1165" s="302"/>
      <c r="Y1165" s="302"/>
      <c r="Z1165" s="302"/>
      <c r="AA1165" s="302"/>
      <c r="AB1165" s="302"/>
      <c r="AC1165" s="302"/>
      <c r="AD1165" s="302"/>
      <c r="AE1165" s="302"/>
      <c r="AF1165" s="302"/>
      <c r="AG1165" s="302"/>
      <c r="AH1165" s="302"/>
      <c r="AI1165" s="329"/>
      <c r="AJ1165" s="302"/>
      <c r="AK1165" s="302"/>
      <c r="AL1165" s="302"/>
      <c r="AM1165" s="302"/>
      <c r="AN1165" s="302"/>
      <c r="AO1165" s="302"/>
      <c r="AP1165" s="302"/>
      <c r="AQ1165" s="302"/>
      <c r="AR1165" s="302"/>
      <c r="AS1165" s="302"/>
      <c r="AT1165" s="302"/>
      <c r="AU1165" s="302"/>
      <c r="AV1165" s="302"/>
      <c r="AW1165" s="302"/>
      <c r="AX1165" s="302"/>
      <c r="AY1165" s="302"/>
      <c r="AZ1165" s="302"/>
      <c r="BA1165" s="302"/>
    </row>
    <row r="1166">
      <c r="A1166" s="328"/>
      <c r="B1166" s="328"/>
      <c r="C1166" s="328"/>
      <c r="D1166" s="51" t="b">
        <v>1</v>
      </c>
      <c r="E1166" s="308"/>
      <c r="F1166" s="308" t="str">
        <f>IFERROR(__xludf.DUMMYFUNCTION("""COMPUTED_VALUE"""),"**field missing**")</f>
        <v>**field missing**</v>
      </c>
      <c r="G1166" s="308" t="str">
        <f>IFERROR(__xludf.DUMMYFUNCTION("""COMPUTED_VALUE"""),"**FIELD MISSING**")</f>
        <v>**FIELD MISSING**</v>
      </c>
      <c r="H1166" s="308"/>
      <c r="I1166" s="317"/>
      <c r="J1166" s="317"/>
      <c r="K1166" s="317"/>
      <c r="L1166" s="308"/>
      <c r="M1166" s="308"/>
      <c r="N1166" s="308"/>
      <c r="O1166" s="308"/>
      <c r="P1166" s="308"/>
      <c r="Q1166" s="302"/>
      <c r="R1166" s="302"/>
      <c r="S1166" s="302"/>
      <c r="T1166" s="302"/>
      <c r="U1166" s="302"/>
      <c r="V1166" s="302"/>
      <c r="W1166" s="302"/>
      <c r="X1166" s="302"/>
      <c r="Y1166" s="302"/>
      <c r="Z1166" s="302"/>
      <c r="AA1166" s="302"/>
      <c r="AB1166" s="302"/>
      <c r="AC1166" s="302"/>
      <c r="AD1166" s="302"/>
      <c r="AE1166" s="302"/>
      <c r="AF1166" s="302"/>
      <c r="AG1166" s="302"/>
      <c r="AH1166" s="302"/>
      <c r="AI1166" s="329"/>
      <c r="AJ1166" s="302"/>
      <c r="AK1166" s="302"/>
      <c r="AL1166" s="302"/>
      <c r="AM1166" s="302"/>
      <c r="AN1166" s="302"/>
      <c r="AO1166" s="302"/>
      <c r="AP1166" s="302"/>
      <c r="AQ1166" s="302"/>
      <c r="AR1166" s="302"/>
      <c r="AS1166" s="302"/>
      <c r="AT1166" s="302"/>
      <c r="AU1166" s="302"/>
      <c r="AV1166" s="302"/>
      <c r="AW1166" s="302"/>
      <c r="AX1166" s="302"/>
      <c r="AY1166" s="302"/>
      <c r="AZ1166" s="302"/>
      <c r="BA1166" s="302"/>
    </row>
    <row r="1167">
      <c r="A1167" s="328"/>
      <c r="B1167" s="328"/>
      <c r="C1167" s="328"/>
      <c r="D1167" s="51" t="b">
        <v>1</v>
      </c>
      <c r="E1167" s="308"/>
      <c r="F1167" s="308" t="str">
        <f>IFERROR(__xludf.DUMMYFUNCTION("""COMPUTED_VALUE"""),"**field missing**")</f>
        <v>**field missing**</v>
      </c>
      <c r="G1167" s="308" t="str">
        <f>IFERROR(__xludf.DUMMYFUNCTION("""COMPUTED_VALUE"""),"**FIELD MISSING**")</f>
        <v>**FIELD MISSING**</v>
      </c>
      <c r="H1167" s="308"/>
      <c r="I1167" s="317"/>
      <c r="J1167" s="317"/>
      <c r="K1167" s="317"/>
      <c r="L1167" s="308"/>
      <c r="M1167" s="308"/>
      <c r="N1167" s="308"/>
      <c r="O1167" s="308"/>
      <c r="P1167" s="308"/>
      <c r="Q1167" s="302"/>
      <c r="R1167" s="302"/>
      <c r="S1167" s="302"/>
      <c r="T1167" s="302"/>
      <c r="U1167" s="302"/>
      <c r="V1167" s="302"/>
      <c r="W1167" s="302"/>
      <c r="X1167" s="302"/>
      <c r="Y1167" s="302"/>
      <c r="Z1167" s="302"/>
      <c r="AA1167" s="302"/>
      <c r="AB1167" s="302"/>
      <c r="AC1167" s="302"/>
      <c r="AD1167" s="302"/>
      <c r="AE1167" s="302"/>
      <c r="AF1167" s="302"/>
      <c r="AG1167" s="302"/>
      <c r="AH1167" s="302"/>
      <c r="AI1167" s="329"/>
      <c r="AJ1167" s="302"/>
      <c r="AK1167" s="302"/>
      <c r="AL1167" s="302"/>
      <c r="AM1167" s="302"/>
      <c r="AN1167" s="302"/>
      <c r="AO1167" s="302"/>
      <c r="AP1167" s="302"/>
      <c r="AQ1167" s="302"/>
      <c r="AR1167" s="302"/>
      <c r="AS1167" s="302"/>
      <c r="AT1167" s="302"/>
      <c r="AU1167" s="302"/>
      <c r="AV1167" s="302"/>
      <c r="AW1167" s="302"/>
      <c r="AX1167" s="302"/>
      <c r="AY1167" s="302"/>
      <c r="AZ1167" s="302"/>
      <c r="BA1167" s="302"/>
    </row>
    <row r="1168">
      <c r="A1168" s="328"/>
      <c r="B1168" s="328"/>
      <c r="C1168" s="328"/>
      <c r="D1168" s="51" t="b">
        <v>1</v>
      </c>
      <c r="E1168" s="308"/>
      <c r="F1168" s="308" t="str">
        <f>IFERROR(__xludf.DUMMYFUNCTION("""COMPUTED_VALUE"""),"**field missing**")</f>
        <v>**field missing**</v>
      </c>
      <c r="G1168" s="308" t="str">
        <f>IFERROR(__xludf.DUMMYFUNCTION("""COMPUTED_VALUE"""),"**FIELD MISSING**")</f>
        <v>**FIELD MISSING**</v>
      </c>
      <c r="H1168" s="308"/>
      <c r="I1168" s="317"/>
      <c r="J1168" s="317"/>
      <c r="K1168" s="317"/>
      <c r="L1168" s="308"/>
      <c r="M1168" s="308"/>
      <c r="N1168" s="308"/>
      <c r="O1168" s="308"/>
      <c r="P1168" s="308"/>
      <c r="Q1168" s="302"/>
      <c r="R1168" s="302"/>
      <c r="S1168" s="302"/>
      <c r="T1168" s="302"/>
      <c r="U1168" s="302"/>
      <c r="V1168" s="302"/>
      <c r="W1168" s="302"/>
      <c r="X1168" s="302"/>
      <c r="Y1168" s="302"/>
      <c r="Z1168" s="302"/>
      <c r="AA1168" s="302"/>
      <c r="AB1168" s="302"/>
      <c r="AC1168" s="302"/>
      <c r="AD1168" s="302"/>
      <c r="AE1168" s="302"/>
      <c r="AF1168" s="302"/>
      <c r="AG1168" s="302"/>
      <c r="AH1168" s="302"/>
      <c r="AI1168" s="329"/>
      <c r="AJ1168" s="302"/>
      <c r="AK1168" s="302"/>
      <c r="AL1168" s="302"/>
      <c r="AM1168" s="302"/>
      <c r="AN1168" s="302"/>
      <c r="AO1168" s="302"/>
      <c r="AP1168" s="302"/>
      <c r="AQ1168" s="302"/>
      <c r="AR1168" s="302"/>
      <c r="AS1168" s="302"/>
      <c r="AT1168" s="302"/>
      <c r="AU1168" s="302"/>
      <c r="AV1168" s="302"/>
      <c r="AW1168" s="302"/>
      <c r="AX1168" s="302"/>
      <c r="AY1168" s="302"/>
      <c r="AZ1168" s="302"/>
      <c r="BA1168" s="302"/>
    </row>
    <row r="1169">
      <c r="A1169" s="328"/>
      <c r="B1169" s="328"/>
      <c r="C1169" s="328"/>
      <c r="D1169" s="51" t="b">
        <v>1</v>
      </c>
      <c r="E1169" s="308"/>
      <c r="F1169" s="308" t="str">
        <f>IFERROR(__xludf.DUMMYFUNCTION("""COMPUTED_VALUE"""),"**field missing**")</f>
        <v>**field missing**</v>
      </c>
      <c r="G1169" s="308" t="str">
        <f>IFERROR(__xludf.DUMMYFUNCTION("""COMPUTED_VALUE"""),"**FIELD MISSING**")</f>
        <v>**FIELD MISSING**</v>
      </c>
      <c r="H1169" s="308"/>
      <c r="I1169" s="317"/>
      <c r="J1169" s="317"/>
      <c r="K1169" s="317"/>
      <c r="L1169" s="308"/>
      <c r="M1169" s="308"/>
      <c r="N1169" s="308"/>
      <c r="O1169" s="308"/>
      <c r="P1169" s="308"/>
      <c r="Q1169" s="302"/>
      <c r="R1169" s="302"/>
      <c r="S1169" s="302"/>
      <c r="T1169" s="302"/>
      <c r="U1169" s="302"/>
      <c r="V1169" s="302"/>
      <c r="W1169" s="302"/>
      <c r="X1169" s="302"/>
      <c r="Y1169" s="302"/>
      <c r="Z1169" s="302"/>
      <c r="AA1169" s="302"/>
      <c r="AB1169" s="302"/>
      <c r="AC1169" s="302"/>
      <c r="AD1169" s="302"/>
      <c r="AE1169" s="302"/>
      <c r="AF1169" s="302"/>
      <c r="AG1169" s="302"/>
      <c r="AH1169" s="302"/>
      <c r="AI1169" s="329"/>
      <c r="AJ1169" s="302"/>
      <c r="AK1169" s="302"/>
      <c r="AL1169" s="302"/>
      <c r="AM1169" s="302"/>
      <c r="AN1169" s="302"/>
      <c r="AO1169" s="302"/>
      <c r="AP1169" s="302"/>
      <c r="AQ1169" s="302"/>
      <c r="AR1169" s="302"/>
      <c r="AS1169" s="302"/>
      <c r="AT1169" s="302"/>
      <c r="AU1169" s="302"/>
      <c r="AV1169" s="302"/>
      <c r="AW1169" s="302"/>
      <c r="AX1169" s="302"/>
      <c r="AY1169" s="302"/>
      <c r="AZ1169" s="302"/>
      <c r="BA1169" s="302"/>
    </row>
    <row r="1170">
      <c r="A1170" s="328"/>
      <c r="B1170" s="328"/>
      <c r="C1170" s="328"/>
      <c r="D1170" s="51" t="b">
        <v>1</v>
      </c>
      <c r="E1170" s="308"/>
      <c r="F1170" s="308" t="str">
        <f>IFERROR(__xludf.DUMMYFUNCTION("""COMPUTED_VALUE"""),"**field missing**")</f>
        <v>**field missing**</v>
      </c>
      <c r="G1170" s="308" t="str">
        <f>IFERROR(__xludf.DUMMYFUNCTION("""COMPUTED_VALUE"""),"**FIELD MISSING**")</f>
        <v>**FIELD MISSING**</v>
      </c>
      <c r="H1170" s="308"/>
      <c r="I1170" s="317"/>
      <c r="J1170" s="317"/>
      <c r="K1170" s="317"/>
      <c r="L1170" s="308"/>
      <c r="M1170" s="308"/>
      <c r="N1170" s="308"/>
      <c r="O1170" s="308"/>
      <c r="P1170" s="308"/>
      <c r="Q1170" s="302"/>
      <c r="R1170" s="302"/>
      <c r="S1170" s="302"/>
      <c r="T1170" s="302"/>
      <c r="U1170" s="302"/>
      <c r="V1170" s="302"/>
      <c r="W1170" s="302"/>
      <c r="X1170" s="302"/>
      <c r="Y1170" s="302"/>
      <c r="Z1170" s="302"/>
      <c r="AA1170" s="302"/>
      <c r="AB1170" s="302"/>
      <c r="AC1170" s="302"/>
      <c r="AD1170" s="302"/>
      <c r="AE1170" s="302"/>
      <c r="AF1170" s="302"/>
      <c r="AG1170" s="302"/>
      <c r="AH1170" s="302"/>
      <c r="AI1170" s="329"/>
      <c r="AJ1170" s="302"/>
      <c r="AK1170" s="302"/>
      <c r="AL1170" s="302"/>
      <c r="AM1170" s="302"/>
      <c r="AN1170" s="302"/>
      <c r="AO1170" s="302"/>
      <c r="AP1170" s="302"/>
      <c r="AQ1170" s="302"/>
      <c r="AR1170" s="302"/>
      <c r="AS1170" s="302"/>
      <c r="AT1170" s="302"/>
      <c r="AU1170" s="302"/>
      <c r="AV1170" s="302"/>
      <c r="AW1170" s="302"/>
      <c r="AX1170" s="302"/>
      <c r="AY1170" s="302"/>
      <c r="AZ1170" s="302"/>
      <c r="BA1170" s="302"/>
    </row>
    <row r="1171">
      <c r="A1171" s="328"/>
      <c r="B1171" s="328"/>
      <c r="C1171" s="328"/>
      <c r="D1171" s="51" t="b">
        <v>1</v>
      </c>
      <c r="E1171" s="308"/>
      <c r="F1171" s="308" t="str">
        <f>IFERROR(__xludf.DUMMYFUNCTION("""COMPUTED_VALUE"""),"**field missing**")</f>
        <v>**field missing**</v>
      </c>
      <c r="G1171" s="308" t="str">
        <f>IFERROR(__xludf.DUMMYFUNCTION("""COMPUTED_VALUE"""),"**FIELD MISSING**")</f>
        <v>**FIELD MISSING**</v>
      </c>
      <c r="H1171" s="308"/>
      <c r="I1171" s="317"/>
      <c r="J1171" s="317"/>
      <c r="K1171" s="317"/>
      <c r="L1171" s="308"/>
      <c r="M1171" s="308"/>
      <c r="N1171" s="308"/>
      <c r="O1171" s="308"/>
      <c r="P1171" s="308"/>
      <c r="Q1171" s="302"/>
      <c r="R1171" s="302"/>
      <c r="S1171" s="302"/>
      <c r="T1171" s="302"/>
      <c r="U1171" s="302"/>
      <c r="V1171" s="302"/>
      <c r="W1171" s="302"/>
      <c r="X1171" s="302"/>
      <c r="Y1171" s="302"/>
      <c r="Z1171" s="302"/>
      <c r="AA1171" s="302"/>
      <c r="AB1171" s="302"/>
      <c r="AC1171" s="302"/>
      <c r="AD1171" s="302"/>
      <c r="AE1171" s="302"/>
      <c r="AF1171" s="302"/>
      <c r="AG1171" s="302"/>
      <c r="AH1171" s="302"/>
      <c r="AI1171" s="329"/>
      <c r="AJ1171" s="302"/>
      <c r="AK1171" s="302"/>
      <c r="AL1171" s="302"/>
      <c r="AM1171" s="302"/>
      <c r="AN1171" s="302"/>
      <c r="AO1171" s="302"/>
      <c r="AP1171" s="302"/>
      <c r="AQ1171" s="302"/>
      <c r="AR1171" s="302"/>
      <c r="AS1171" s="302"/>
      <c r="AT1171" s="302"/>
      <c r="AU1171" s="302"/>
      <c r="AV1171" s="302"/>
      <c r="AW1171" s="302"/>
      <c r="AX1171" s="302"/>
      <c r="AY1171" s="302"/>
      <c r="AZ1171" s="302"/>
      <c r="BA1171" s="302"/>
    </row>
    <row r="1172">
      <c r="A1172" s="328"/>
      <c r="B1172" s="328"/>
      <c r="C1172" s="328"/>
      <c r="D1172" s="51" t="b">
        <v>1</v>
      </c>
      <c r="E1172" s="308"/>
      <c r="F1172" s="308" t="str">
        <f>IFERROR(__xludf.DUMMYFUNCTION("""COMPUTED_VALUE"""),"**field missing**")</f>
        <v>**field missing**</v>
      </c>
      <c r="G1172" s="308" t="str">
        <f>IFERROR(__xludf.DUMMYFUNCTION("""COMPUTED_VALUE"""),"**FIELD MISSING**")</f>
        <v>**FIELD MISSING**</v>
      </c>
      <c r="H1172" s="308"/>
      <c r="I1172" s="317"/>
      <c r="J1172" s="317"/>
      <c r="K1172" s="317"/>
      <c r="L1172" s="308"/>
      <c r="M1172" s="308"/>
      <c r="N1172" s="308"/>
      <c r="O1172" s="308"/>
      <c r="P1172" s="308"/>
      <c r="Q1172" s="302"/>
      <c r="R1172" s="302"/>
      <c r="S1172" s="302"/>
      <c r="T1172" s="302"/>
      <c r="U1172" s="302"/>
      <c r="V1172" s="302"/>
      <c r="W1172" s="302"/>
      <c r="X1172" s="302"/>
      <c r="Y1172" s="302"/>
      <c r="Z1172" s="302"/>
      <c r="AA1172" s="302"/>
      <c r="AB1172" s="302"/>
      <c r="AC1172" s="302"/>
      <c r="AD1172" s="302"/>
      <c r="AE1172" s="302"/>
      <c r="AF1172" s="302"/>
      <c r="AG1172" s="302"/>
      <c r="AH1172" s="302"/>
      <c r="AI1172" s="329"/>
      <c r="AJ1172" s="302"/>
      <c r="AK1172" s="302"/>
      <c r="AL1172" s="302"/>
      <c r="AM1172" s="302"/>
      <c r="AN1172" s="302"/>
      <c r="AO1172" s="302"/>
      <c r="AP1172" s="302"/>
      <c r="AQ1172" s="302"/>
      <c r="AR1172" s="302"/>
      <c r="AS1172" s="302"/>
      <c r="AT1172" s="302"/>
      <c r="AU1172" s="302"/>
      <c r="AV1172" s="302"/>
      <c r="AW1172" s="302"/>
      <c r="AX1172" s="302"/>
      <c r="AY1172" s="302"/>
      <c r="AZ1172" s="302"/>
      <c r="BA1172" s="302"/>
    </row>
    <row r="1173">
      <c r="A1173" s="328"/>
      <c r="B1173" s="328"/>
      <c r="C1173" s="328"/>
      <c r="D1173" s="51" t="b">
        <v>1</v>
      </c>
      <c r="E1173" s="308"/>
      <c r="F1173" s="308" t="str">
        <f>IFERROR(__xludf.DUMMYFUNCTION("""COMPUTED_VALUE"""),"**field missing**")</f>
        <v>**field missing**</v>
      </c>
      <c r="G1173" s="308" t="str">
        <f>IFERROR(__xludf.DUMMYFUNCTION("""COMPUTED_VALUE"""),"**FIELD MISSING**")</f>
        <v>**FIELD MISSING**</v>
      </c>
      <c r="H1173" s="308"/>
      <c r="I1173" s="317"/>
      <c r="J1173" s="317"/>
      <c r="K1173" s="317"/>
      <c r="L1173" s="308"/>
      <c r="M1173" s="308"/>
      <c r="N1173" s="308"/>
      <c r="O1173" s="308"/>
      <c r="P1173" s="308"/>
      <c r="Q1173" s="302"/>
      <c r="R1173" s="302"/>
      <c r="S1173" s="302"/>
      <c r="T1173" s="302"/>
      <c r="U1173" s="302"/>
      <c r="V1173" s="302"/>
      <c r="W1173" s="302"/>
      <c r="X1173" s="302"/>
      <c r="Y1173" s="302"/>
      <c r="Z1173" s="302"/>
      <c r="AA1173" s="302"/>
      <c r="AB1173" s="302"/>
      <c r="AC1173" s="302"/>
      <c r="AD1173" s="302"/>
      <c r="AE1173" s="302"/>
      <c r="AF1173" s="302"/>
      <c r="AG1173" s="302"/>
      <c r="AH1173" s="302"/>
      <c r="AI1173" s="329"/>
      <c r="AJ1173" s="302"/>
      <c r="AK1173" s="302"/>
      <c r="AL1173" s="302"/>
      <c r="AM1173" s="302"/>
      <c r="AN1173" s="302"/>
      <c r="AO1173" s="302"/>
      <c r="AP1173" s="302"/>
      <c r="AQ1173" s="302"/>
      <c r="AR1173" s="302"/>
      <c r="AS1173" s="302"/>
      <c r="AT1173" s="302"/>
      <c r="AU1173" s="302"/>
      <c r="AV1173" s="302"/>
      <c r="AW1173" s="302"/>
      <c r="AX1173" s="302"/>
      <c r="AY1173" s="302"/>
      <c r="AZ1173" s="302"/>
      <c r="BA1173" s="302"/>
    </row>
    <row r="1174">
      <c r="A1174" s="328"/>
      <c r="B1174" s="328"/>
      <c r="C1174" s="328"/>
      <c r="D1174" s="51" t="b">
        <v>1</v>
      </c>
      <c r="E1174" s="308"/>
      <c r="F1174" s="308" t="str">
        <f>IFERROR(__xludf.DUMMYFUNCTION("""COMPUTED_VALUE"""),"**field missing**")</f>
        <v>**field missing**</v>
      </c>
      <c r="G1174" s="308" t="str">
        <f>IFERROR(__xludf.DUMMYFUNCTION("""COMPUTED_VALUE"""),"**FIELD MISSING**")</f>
        <v>**FIELD MISSING**</v>
      </c>
      <c r="H1174" s="308"/>
      <c r="I1174" s="317"/>
      <c r="J1174" s="317"/>
      <c r="K1174" s="317"/>
      <c r="L1174" s="308"/>
      <c r="M1174" s="308"/>
      <c r="N1174" s="308"/>
      <c r="O1174" s="308"/>
      <c r="P1174" s="308"/>
      <c r="Q1174" s="302"/>
      <c r="R1174" s="302"/>
      <c r="S1174" s="302"/>
      <c r="T1174" s="302"/>
      <c r="U1174" s="302"/>
      <c r="V1174" s="302"/>
      <c r="W1174" s="302"/>
      <c r="X1174" s="302"/>
      <c r="Y1174" s="302"/>
      <c r="Z1174" s="302"/>
      <c r="AA1174" s="302"/>
      <c r="AB1174" s="302"/>
      <c r="AC1174" s="302"/>
      <c r="AD1174" s="302"/>
      <c r="AE1174" s="302"/>
      <c r="AF1174" s="302"/>
      <c r="AG1174" s="302"/>
      <c r="AH1174" s="302"/>
      <c r="AI1174" s="329"/>
      <c r="AJ1174" s="302"/>
      <c r="AK1174" s="302"/>
      <c r="AL1174" s="302"/>
      <c r="AM1174" s="302"/>
      <c r="AN1174" s="302"/>
      <c r="AO1174" s="302"/>
      <c r="AP1174" s="302"/>
      <c r="AQ1174" s="302"/>
      <c r="AR1174" s="302"/>
      <c r="AS1174" s="302"/>
      <c r="AT1174" s="302"/>
      <c r="AU1174" s="302"/>
      <c r="AV1174" s="302"/>
      <c r="AW1174" s="302"/>
      <c r="AX1174" s="302"/>
      <c r="AY1174" s="302"/>
      <c r="AZ1174" s="302"/>
      <c r="BA1174" s="302"/>
    </row>
    <row r="1175">
      <c r="A1175" s="328"/>
      <c r="B1175" s="328"/>
      <c r="C1175" s="328"/>
      <c r="D1175" s="51" t="b">
        <v>1</v>
      </c>
      <c r="E1175" s="308"/>
      <c r="F1175" s="308" t="str">
        <f>IFERROR(__xludf.DUMMYFUNCTION("""COMPUTED_VALUE"""),"**field missing**")</f>
        <v>**field missing**</v>
      </c>
      <c r="G1175" s="308" t="str">
        <f>IFERROR(__xludf.DUMMYFUNCTION("""COMPUTED_VALUE"""),"**FIELD MISSING**")</f>
        <v>**FIELD MISSING**</v>
      </c>
      <c r="H1175" s="308"/>
      <c r="I1175" s="317"/>
      <c r="J1175" s="317"/>
      <c r="K1175" s="317"/>
      <c r="L1175" s="308"/>
      <c r="M1175" s="308"/>
      <c r="N1175" s="308"/>
      <c r="O1175" s="308"/>
      <c r="P1175" s="308"/>
      <c r="Q1175" s="302"/>
      <c r="R1175" s="302"/>
      <c r="S1175" s="302"/>
      <c r="T1175" s="302"/>
      <c r="U1175" s="302"/>
      <c r="V1175" s="302"/>
      <c r="W1175" s="302"/>
      <c r="X1175" s="302"/>
      <c r="Y1175" s="302"/>
      <c r="Z1175" s="302"/>
      <c r="AA1175" s="302"/>
      <c r="AB1175" s="302"/>
      <c r="AC1175" s="302"/>
      <c r="AD1175" s="302"/>
      <c r="AE1175" s="302"/>
      <c r="AF1175" s="302"/>
      <c r="AG1175" s="302"/>
      <c r="AH1175" s="302"/>
      <c r="AI1175" s="329"/>
      <c r="AJ1175" s="302"/>
      <c r="AK1175" s="302"/>
      <c r="AL1175" s="302"/>
      <c r="AM1175" s="302"/>
      <c r="AN1175" s="302"/>
      <c r="AO1175" s="302"/>
      <c r="AP1175" s="302"/>
      <c r="AQ1175" s="302"/>
      <c r="AR1175" s="302"/>
      <c r="AS1175" s="302"/>
      <c r="AT1175" s="302"/>
      <c r="AU1175" s="302"/>
      <c r="AV1175" s="302"/>
      <c r="AW1175" s="302"/>
      <c r="AX1175" s="302"/>
      <c r="AY1175" s="302"/>
      <c r="AZ1175" s="302"/>
      <c r="BA1175" s="302"/>
    </row>
    <row r="1176">
      <c r="A1176" s="328"/>
      <c r="B1176" s="328"/>
      <c r="C1176" s="328"/>
      <c r="D1176" s="51" t="b">
        <v>1</v>
      </c>
      <c r="E1176" s="308"/>
      <c r="F1176" s="308" t="str">
        <f>IFERROR(__xludf.DUMMYFUNCTION("""COMPUTED_VALUE"""),"**field missing**")</f>
        <v>**field missing**</v>
      </c>
      <c r="G1176" s="308" t="str">
        <f>IFERROR(__xludf.DUMMYFUNCTION("""COMPUTED_VALUE"""),"**FIELD MISSING**")</f>
        <v>**FIELD MISSING**</v>
      </c>
      <c r="H1176" s="308"/>
      <c r="I1176" s="317"/>
      <c r="J1176" s="317"/>
      <c r="K1176" s="317"/>
      <c r="L1176" s="308"/>
      <c r="M1176" s="308"/>
      <c r="N1176" s="308"/>
      <c r="O1176" s="308"/>
      <c r="P1176" s="308"/>
      <c r="Q1176" s="302"/>
      <c r="R1176" s="302"/>
      <c r="S1176" s="302"/>
      <c r="T1176" s="302"/>
      <c r="U1176" s="302"/>
      <c r="V1176" s="302"/>
      <c r="W1176" s="302"/>
      <c r="X1176" s="302"/>
      <c r="Y1176" s="302"/>
      <c r="Z1176" s="302"/>
      <c r="AA1176" s="302"/>
      <c r="AB1176" s="302"/>
      <c r="AC1176" s="302"/>
      <c r="AD1176" s="302"/>
      <c r="AE1176" s="302"/>
      <c r="AF1176" s="302"/>
      <c r="AG1176" s="302"/>
      <c r="AH1176" s="302"/>
      <c r="AI1176" s="329"/>
      <c r="AJ1176" s="302"/>
      <c r="AK1176" s="302"/>
      <c r="AL1176" s="302"/>
      <c r="AM1176" s="302"/>
      <c r="AN1176" s="302"/>
      <c r="AO1176" s="302"/>
      <c r="AP1176" s="302"/>
      <c r="AQ1176" s="302"/>
      <c r="AR1176" s="302"/>
      <c r="AS1176" s="302"/>
      <c r="AT1176" s="302"/>
      <c r="AU1176" s="302"/>
      <c r="AV1176" s="302"/>
      <c r="AW1176" s="302"/>
      <c r="AX1176" s="302"/>
      <c r="AY1176" s="302"/>
      <c r="AZ1176" s="302"/>
      <c r="BA1176" s="302"/>
    </row>
    <row r="1177">
      <c r="A1177" s="328"/>
      <c r="B1177" s="328"/>
      <c r="C1177" s="328"/>
      <c r="D1177" s="51" t="b">
        <v>1</v>
      </c>
      <c r="E1177" s="308"/>
      <c r="F1177" s="308" t="str">
        <f>IFERROR(__xludf.DUMMYFUNCTION("""COMPUTED_VALUE"""),"**field missing**")</f>
        <v>**field missing**</v>
      </c>
      <c r="G1177" s="308" t="str">
        <f>IFERROR(__xludf.DUMMYFUNCTION("""COMPUTED_VALUE"""),"**FIELD MISSING**")</f>
        <v>**FIELD MISSING**</v>
      </c>
      <c r="H1177" s="308"/>
      <c r="I1177" s="317"/>
      <c r="J1177" s="317"/>
      <c r="K1177" s="317"/>
      <c r="L1177" s="308"/>
      <c r="M1177" s="308"/>
      <c r="N1177" s="308"/>
      <c r="O1177" s="308"/>
      <c r="P1177" s="308"/>
      <c r="Q1177" s="302"/>
      <c r="R1177" s="302"/>
      <c r="S1177" s="302"/>
      <c r="T1177" s="302"/>
      <c r="U1177" s="302"/>
      <c r="V1177" s="302"/>
      <c r="W1177" s="302"/>
      <c r="X1177" s="302"/>
      <c r="Y1177" s="302"/>
      <c r="Z1177" s="302"/>
      <c r="AA1177" s="302"/>
      <c r="AB1177" s="302"/>
      <c r="AC1177" s="302"/>
      <c r="AD1177" s="302"/>
      <c r="AE1177" s="302"/>
      <c r="AF1177" s="302"/>
      <c r="AG1177" s="302"/>
      <c r="AH1177" s="302"/>
      <c r="AI1177" s="329"/>
      <c r="AJ1177" s="302"/>
      <c r="AK1177" s="302"/>
      <c r="AL1177" s="302"/>
      <c r="AM1177" s="302"/>
      <c r="AN1177" s="302"/>
      <c r="AO1177" s="302"/>
      <c r="AP1177" s="302"/>
      <c r="AQ1177" s="302"/>
      <c r="AR1177" s="302"/>
      <c r="AS1177" s="302"/>
      <c r="AT1177" s="302"/>
      <c r="AU1177" s="302"/>
      <c r="AV1177" s="302"/>
      <c r="AW1177" s="302"/>
      <c r="AX1177" s="302"/>
      <c r="AY1177" s="302"/>
      <c r="AZ1177" s="302"/>
      <c r="BA1177" s="302"/>
    </row>
    <row r="1178">
      <c r="A1178" s="328"/>
      <c r="B1178" s="328"/>
      <c r="C1178" s="328"/>
      <c r="D1178" s="51" t="b">
        <v>1</v>
      </c>
      <c r="E1178" s="308"/>
      <c r="F1178" s="308" t="str">
        <f>IFERROR(__xludf.DUMMYFUNCTION("""COMPUTED_VALUE"""),"**field missing**")</f>
        <v>**field missing**</v>
      </c>
      <c r="G1178" s="308" t="str">
        <f>IFERROR(__xludf.DUMMYFUNCTION("""COMPUTED_VALUE"""),"**FIELD MISSING**")</f>
        <v>**FIELD MISSING**</v>
      </c>
      <c r="H1178" s="308"/>
      <c r="I1178" s="317"/>
      <c r="J1178" s="317"/>
      <c r="K1178" s="317"/>
      <c r="L1178" s="308"/>
      <c r="M1178" s="308"/>
      <c r="N1178" s="308"/>
      <c r="O1178" s="308"/>
      <c r="P1178" s="308"/>
      <c r="Q1178" s="302"/>
      <c r="R1178" s="302"/>
      <c r="S1178" s="302"/>
      <c r="T1178" s="302"/>
      <c r="U1178" s="302"/>
      <c r="V1178" s="302"/>
      <c r="W1178" s="302"/>
      <c r="X1178" s="302"/>
      <c r="Y1178" s="302"/>
      <c r="Z1178" s="302"/>
      <c r="AA1178" s="302"/>
      <c r="AB1178" s="302"/>
      <c r="AC1178" s="302"/>
      <c r="AD1178" s="302"/>
      <c r="AE1178" s="302"/>
      <c r="AF1178" s="302"/>
      <c r="AG1178" s="302"/>
      <c r="AH1178" s="302"/>
      <c r="AI1178" s="329"/>
      <c r="AJ1178" s="302"/>
      <c r="AK1178" s="302"/>
      <c r="AL1178" s="302"/>
      <c r="AM1178" s="302"/>
      <c r="AN1178" s="302"/>
      <c r="AO1178" s="302"/>
      <c r="AP1178" s="302"/>
      <c r="AQ1178" s="302"/>
      <c r="AR1178" s="302"/>
      <c r="AS1178" s="302"/>
      <c r="AT1178" s="302"/>
      <c r="AU1178" s="302"/>
      <c r="AV1178" s="302"/>
      <c r="AW1178" s="302"/>
      <c r="AX1178" s="302"/>
      <c r="AY1178" s="302"/>
      <c r="AZ1178" s="302"/>
      <c r="BA1178" s="302"/>
    </row>
    <row r="1179">
      <c r="A1179" s="328"/>
      <c r="B1179" s="328"/>
      <c r="C1179" s="328"/>
      <c r="D1179" s="51" t="b">
        <v>1</v>
      </c>
      <c r="E1179" s="308"/>
      <c r="F1179" s="308" t="str">
        <f>IFERROR(__xludf.DUMMYFUNCTION("""COMPUTED_VALUE"""),"**field missing**")</f>
        <v>**field missing**</v>
      </c>
      <c r="G1179" s="308" t="str">
        <f>IFERROR(__xludf.DUMMYFUNCTION("""COMPUTED_VALUE"""),"**FIELD MISSING**")</f>
        <v>**FIELD MISSING**</v>
      </c>
      <c r="H1179" s="308"/>
      <c r="I1179" s="317"/>
      <c r="J1179" s="317"/>
      <c r="K1179" s="317"/>
      <c r="L1179" s="308"/>
      <c r="M1179" s="308"/>
      <c r="N1179" s="308"/>
      <c r="O1179" s="308"/>
      <c r="P1179" s="308"/>
      <c r="Q1179" s="302"/>
      <c r="R1179" s="302"/>
      <c r="S1179" s="302"/>
      <c r="T1179" s="302"/>
      <c r="U1179" s="302"/>
      <c r="V1179" s="302"/>
      <c r="W1179" s="302"/>
      <c r="X1179" s="302"/>
      <c r="Y1179" s="302"/>
      <c r="Z1179" s="302"/>
      <c r="AA1179" s="302"/>
      <c r="AB1179" s="302"/>
      <c r="AC1179" s="302"/>
      <c r="AD1179" s="302"/>
      <c r="AE1179" s="302"/>
      <c r="AF1179" s="302"/>
      <c r="AG1179" s="302"/>
      <c r="AH1179" s="302"/>
      <c r="AI1179" s="329"/>
      <c r="AJ1179" s="302"/>
      <c r="AK1179" s="302"/>
      <c r="AL1179" s="302"/>
      <c r="AM1179" s="302"/>
      <c r="AN1179" s="302"/>
      <c r="AO1179" s="302"/>
      <c r="AP1179" s="302"/>
      <c r="AQ1179" s="302"/>
      <c r="AR1179" s="302"/>
      <c r="AS1179" s="302"/>
      <c r="AT1179" s="302"/>
      <c r="AU1179" s="302"/>
      <c r="AV1179" s="302"/>
      <c r="AW1179" s="302"/>
      <c r="AX1179" s="302"/>
      <c r="AY1179" s="302"/>
      <c r="AZ1179" s="302"/>
      <c r="BA1179" s="302"/>
    </row>
    <row r="1180">
      <c r="A1180" s="328"/>
      <c r="B1180" s="328"/>
      <c r="C1180" s="328"/>
      <c r="D1180" s="51" t="b">
        <v>1</v>
      </c>
      <c r="E1180" s="308"/>
      <c r="F1180" s="308" t="str">
        <f>IFERROR(__xludf.DUMMYFUNCTION("""COMPUTED_VALUE"""),"**field missing**")</f>
        <v>**field missing**</v>
      </c>
      <c r="G1180" s="308" t="str">
        <f>IFERROR(__xludf.DUMMYFUNCTION("""COMPUTED_VALUE"""),"**FIELD MISSING**")</f>
        <v>**FIELD MISSING**</v>
      </c>
      <c r="H1180" s="308"/>
      <c r="I1180" s="317"/>
      <c r="J1180" s="317"/>
      <c r="K1180" s="317"/>
      <c r="L1180" s="308"/>
      <c r="M1180" s="308"/>
      <c r="N1180" s="308"/>
      <c r="O1180" s="308"/>
      <c r="P1180" s="308"/>
      <c r="Q1180" s="302"/>
      <c r="R1180" s="302"/>
      <c r="S1180" s="302"/>
      <c r="T1180" s="302"/>
      <c r="U1180" s="302"/>
      <c r="V1180" s="302"/>
      <c r="W1180" s="302"/>
      <c r="X1180" s="302"/>
      <c r="Y1180" s="302"/>
      <c r="Z1180" s="302"/>
      <c r="AA1180" s="302"/>
      <c r="AB1180" s="302"/>
      <c r="AC1180" s="302"/>
      <c r="AD1180" s="302"/>
      <c r="AE1180" s="302"/>
      <c r="AF1180" s="302"/>
      <c r="AG1180" s="302"/>
      <c r="AH1180" s="302"/>
      <c r="AI1180" s="329"/>
      <c r="AJ1180" s="302"/>
      <c r="AK1180" s="302"/>
      <c r="AL1180" s="302"/>
      <c r="AM1180" s="302"/>
      <c r="AN1180" s="302"/>
      <c r="AO1180" s="302"/>
      <c r="AP1180" s="302"/>
      <c r="AQ1180" s="302"/>
      <c r="AR1180" s="302"/>
      <c r="AS1180" s="302"/>
      <c r="AT1180" s="302"/>
      <c r="AU1180" s="302"/>
      <c r="AV1180" s="302"/>
      <c r="AW1180" s="302"/>
      <c r="AX1180" s="302"/>
      <c r="AY1180" s="302"/>
      <c r="AZ1180" s="302"/>
      <c r="BA1180" s="302"/>
    </row>
    <row r="1181">
      <c r="A1181" s="328"/>
      <c r="B1181" s="328"/>
      <c r="C1181" s="328"/>
      <c r="D1181" s="51" t="b">
        <v>1</v>
      </c>
      <c r="E1181" s="308"/>
      <c r="F1181" s="308" t="str">
        <f>IFERROR(__xludf.DUMMYFUNCTION("""COMPUTED_VALUE"""),"**field missing**")</f>
        <v>**field missing**</v>
      </c>
      <c r="G1181" s="308" t="str">
        <f>IFERROR(__xludf.DUMMYFUNCTION("""COMPUTED_VALUE"""),"**FIELD MISSING**")</f>
        <v>**FIELD MISSING**</v>
      </c>
      <c r="H1181" s="308"/>
      <c r="I1181" s="317"/>
      <c r="J1181" s="317"/>
      <c r="K1181" s="317"/>
      <c r="L1181" s="308"/>
      <c r="M1181" s="308"/>
      <c r="N1181" s="308"/>
      <c r="O1181" s="308"/>
      <c r="P1181" s="308"/>
      <c r="Q1181" s="302"/>
      <c r="R1181" s="302"/>
      <c r="S1181" s="302"/>
      <c r="T1181" s="302"/>
      <c r="U1181" s="302"/>
      <c r="V1181" s="302"/>
      <c r="W1181" s="302"/>
      <c r="X1181" s="302"/>
      <c r="Y1181" s="302"/>
      <c r="Z1181" s="302"/>
      <c r="AA1181" s="302"/>
      <c r="AB1181" s="302"/>
      <c r="AC1181" s="302"/>
      <c r="AD1181" s="302"/>
      <c r="AE1181" s="302"/>
      <c r="AF1181" s="302"/>
      <c r="AG1181" s="302"/>
      <c r="AH1181" s="302"/>
      <c r="AI1181" s="329"/>
      <c r="AJ1181" s="302"/>
      <c r="AK1181" s="302"/>
      <c r="AL1181" s="302"/>
      <c r="AM1181" s="302"/>
      <c r="AN1181" s="302"/>
      <c r="AO1181" s="302"/>
      <c r="AP1181" s="302"/>
      <c r="AQ1181" s="302"/>
      <c r="AR1181" s="302"/>
      <c r="AS1181" s="302"/>
      <c r="AT1181" s="302"/>
      <c r="AU1181" s="302"/>
      <c r="AV1181" s="302"/>
      <c r="AW1181" s="302"/>
      <c r="AX1181" s="302"/>
      <c r="AY1181" s="302"/>
      <c r="AZ1181" s="302"/>
      <c r="BA1181" s="302"/>
    </row>
    <row r="1182">
      <c r="A1182" s="328"/>
      <c r="B1182" s="328"/>
      <c r="C1182" s="328"/>
      <c r="D1182" s="51" t="b">
        <v>1</v>
      </c>
      <c r="E1182" s="308"/>
      <c r="F1182" s="308" t="str">
        <f>IFERROR(__xludf.DUMMYFUNCTION("""COMPUTED_VALUE"""),"**field missing**")</f>
        <v>**field missing**</v>
      </c>
      <c r="G1182" s="308" t="str">
        <f>IFERROR(__xludf.DUMMYFUNCTION("""COMPUTED_VALUE"""),"**FIELD MISSING**")</f>
        <v>**FIELD MISSING**</v>
      </c>
      <c r="H1182" s="308"/>
      <c r="I1182" s="317"/>
      <c r="J1182" s="317"/>
      <c r="K1182" s="317"/>
      <c r="L1182" s="308"/>
      <c r="M1182" s="308"/>
      <c r="N1182" s="308"/>
      <c r="O1182" s="308"/>
      <c r="P1182" s="308"/>
      <c r="Q1182" s="302"/>
      <c r="R1182" s="302"/>
      <c r="S1182" s="302"/>
      <c r="T1182" s="302"/>
      <c r="U1182" s="302"/>
      <c r="V1182" s="302"/>
      <c r="W1182" s="302"/>
      <c r="X1182" s="302"/>
      <c r="Y1182" s="302"/>
      <c r="Z1182" s="302"/>
      <c r="AA1182" s="302"/>
      <c r="AB1182" s="302"/>
      <c r="AC1182" s="302"/>
      <c r="AD1182" s="302"/>
      <c r="AE1182" s="302"/>
      <c r="AF1182" s="302"/>
      <c r="AG1182" s="302"/>
      <c r="AH1182" s="302"/>
      <c r="AI1182" s="329"/>
      <c r="AJ1182" s="302"/>
      <c r="AK1182" s="302"/>
      <c r="AL1182" s="302"/>
      <c r="AM1182" s="302"/>
      <c r="AN1182" s="302"/>
      <c r="AO1182" s="302"/>
      <c r="AP1182" s="302"/>
      <c r="AQ1182" s="302"/>
      <c r="AR1182" s="302"/>
      <c r="AS1182" s="302"/>
      <c r="AT1182" s="302"/>
      <c r="AU1182" s="302"/>
      <c r="AV1182" s="302"/>
      <c r="AW1182" s="302"/>
      <c r="AX1182" s="302"/>
      <c r="AY1182" s="302"/>
      <c r="AZ1182" s="302"/>
      <c r="BA1182" s="302"/>
    </row>
    <row r="1183">
      <c r="A1183" s="328"/>
      <c r="B1183" s="328"/>
      <c r="C1183" s="328"/>
      <c r="D1183" s="51" t="b">
        <v>1</v>
      </c>
      <c r="E1183" s="308"/>
      <c r="F1183" s="308" t="str">
        <f>IFERROR(__xludf.DUMMYFUNCTION("""COMPUTED_VALUE"""),"**field missing**")</f>
        <v>**field missing**</v>
      </c>
      <c r="G1183" s="308" t="str">
        <f>IFERROR(__xludf.DUMMYFUNCTION("""COMPUTED_VALUE"""),"**FIELD MISSING**")</f>
        <v>**FIELD MISSING**</v>
      </c>
      <c r="H1183" s="308"/>
      <c r="I1183" s="317"/>
      <c r="J1183" s="317"/>
      <c r="K1183" s="317"/>
      <c r="L1183" s="308"/>
      <c r="M1183" s="308"/>
      <c r="N1183" s="308"/>
      <c r="O1183" s="308"/>
      <c r="P1183" s="308"/>
      <c r="Q1183" s="302"/>
      <c r="R1183" s="302"/>
      <c r="S1183" s="302"/>
      <c r="T1183" s="302"/>
      <c r="U1183" s="302"/>
      <c r="V1183" s="302"/>
      <c r="W1183" s="302"/>
      <c r="X1183" s="302"/>
      <c r="Y1183" s="302"/>
      <c r="Z1183" s="302"/>
      <c r="AA1183" s="302"/>
      <c r="AB1183" s="302"/>
      <c r="AC1183" s="302"/>
      <c r="AD1183" s="302"/>
      <c r="AE1183" s="302"/>
      <c r="AF1183" s="302"/>
      <c r="AG1183" s="302"/>
      <c r="AH1183" s="302"/>
      <c r="AI1183" s="329"/>
      <c r="AJ1183" s="302"/>
      <c r="AK1183" s="302"/>
      <c r="AL1183" s="302"/>
      <c r="AM1183" s="302"/>
      <c r="AN1183" s="302"/>
      <c r="AO1183" s="302"/>
      <c r="AP1183" s="302"/>
      <c r="AQ1183" s="302"/>
      <c r="AR1183" s="302"/>
      <c r="AS1183" s="302"/>
      <c r="AT1183" s="302"/>
      <c r="AU1183" s="302"/>
      <c r="AV1183" s="302"/>
      <c r="AW1183" s="302"/>
      <c r="AX1183" s="302"/>
      <c r="AY1183" s="302"/>
      <c r="AZ1183" s="302"/>
      <c r="BA1183" s="302"/>
    </row>
    <row r="1184">
      <c r="A1184" s="328"/>
      <c r="B1184" s="328"/>
      <c r="C1184" s="328"/>
      <c r="D1184" s="51" t="b">
        <v>1</v>
      </c>
      <c r="E1184" s="308"/>
      <c r="F1184" s="308" t="str">
        <f>IFERROR(__xludf.DUMMYFUNCTION("""COMPUTED_VALUE"""),"**field missing**")</f>
        <v>**field missing**</v>
      </c>
      <c r="G1184" s="308" t="str">
        <f>IFERROR(__xludf.DUMMYFUNCTION("""COMPUTED_VALUE"""),"**FIELD MISSING**")</f>
        <v>**FIELD MISSING**</v>
      </c>
      <c r="H1184" s="308"/>
      <c r="I1184" s="317"/>
      <c r="J1184" s="317"/>
      <c r="K1184" s="317"/>
      <c r="L1184" s="308"/>
      <c r="M1184" s="308"/>
      <c r="N1184" s="308"/>
      <c r="O1184" s="308"/>
      <c r="P1184" s="308"/>
      <c r="Q1184" s="302"/>
      <c r="R1184" s="302"/>
      <c r="S1184" s="302"/>
      <c r="T1184" s="302"/>
      <c r="U1184" s="302"/>
      <c r="V1184" s="302"/>
      <c r="W1184" s="302"/>
      <c r="X1184" s="302"/>
      <c r="Y1184" s="302"/>
      <c r="Z1184" s="302"/>
      <c r="AA1184" s="302"/>
      <c r="AB1184" s="302"/>
      <c r="AC1184" s="302"/>
      <c r="AD1184" s="302"/>
      <c r="AE1184" s="302"/>
      <c r="AF1184" s="302"/>
      <c r="AG1184" s="302"/>
      <c r="AH1184" s="302"/>
      <c r="AI1184" s="329"/>
      <c r="AJ1184" s="302"/>
      <c r="AK1184" s="302"/>
      <c r="AL1184" s="302"/>
      <c r="AM1184" s="302"/>
      <c r="AN1184" s="302"/>
      <c r="AO1184" s="302"/>
      <c r="AP1184" s="302"/>
      <c r="AQ1184" s="302"/>
      <c r="AR1184" s="302"/>
      <c r="AS1184" s="302"/>
      <c r="AT1184" s="302"/>
      <c r="AU1184" s="302"/>
      <c r="AV1184" s="302"/>
      <c r="AW1184" s="302"/>
      <c r="AX1184" s="302"/>
      <c r="AY1184" s="302"/>
      <c r="AZ1184" s="302"/>
      <c r="BA1184" s="302"/>
    </row>
    <row r="1185">
      <c r="A1185" s="328"/>
      <c r="B1185" s="328"/>
      <c r="C1185" s="328"/>
      <c r="D1185" s="51" t="b">
        <v>1</v>
      </c>
      <c r="E1185" s="308"/>
      <c r="F1185" s="308" t="str">
        <f>IFERROR(__xludf.DUMMYFUNCTION("""COMPUTED_VALUE"""),"**field missing**")</f>
        <v>**field missing**</v>
      </c>
      <c r="G1185" s="308" t="str">
        <f>IFERROR(__xludf.DUMMYFUNCTION("""COMPUTED_VALUE"""),"**FIELD MISSING**")</f>
        <v>**FIELD MISSING**</v>
      </c>
      <c r="H1185" s="308"/>
      <c r="I1185" s="317"/>
      <c r="J1185" s="317"/>
      <c r="K1185" s="317"/>
      <c r="L1185" s="308"/>
      <c r="M1185" s="308"/>
      <c r="N1185" s="308"/>
      <c r="O1185" s="308"/>
      <c r="P1185" s="308"/>
      <c r="Q1185" s="302"/>
      <c r="R1185" s="302"/>
      <c r="S1185" s="302"/>
      <c r="T1185" s="302"/>
      <c r="U1185" s="302"/>
      <c r="V1185" s="302"/>
      <c r="W1185" s="302"/>
      <c r="X1185" s="302"/>
      <c r="Y1185" s="302"/>
      <c r="Z1185" s="302"/>
      <c r="AA1185" s="302"/>
      <c r="AB1185" s="302"/>
      <c r="AC1185" s="302"/>
      <c r="AD1185" s="302"/>
      <c r="AE1185" s="302"/>
      <c r="AF1185" s="302"/>
      <c r="AG1185" s="302"/>
      <c r="AH1185" s="302"/>
      <c r="AI1185" s="329"/>
      <c r="AJ1185" s="302"/>
      <c r="AK1185" s="302"/>
      <c r="AL1185" s="302"/>
      <c r="AM1185" s="302"/>
      <c r="AN1185" s="302"/>
      <c r="AO1185" s="302"/>
      <c r="AP1185" s="302"/>
      <c r="AQ1185" s="302"/>
      <c r="AR1185" s="302"/>
      <c r="AS1185" s="302"/>
      <c r="AT1185" s="302"/>
      <c r="AU1185" s="302"/>
      <c r="AV1185" s="302"/>
      <c r="AW1185" s="302"/>
      <c r="AX1185" s="302"/>
      <c r="AY1185" s="302"/>
      <c r="AZ1185" s="302"/>
      <c r="BA1185" s="302"/>
    </row>
    <row r="1186">
      <c r="A1186" s="328"/>
      <c r="B1186" s="328"/>
      <c r="C1186" s="328"/>
      <c r="D1186" s="51" t="b">
        <v>1</v>
      </c>
      <c r="E1186" s="308"/>
      <c r="F1186" s="308" t="str">
        <f>IFERROR(__xludf.DUMMYFUNCTION("""COMPUTED_VALUE"""),"**field missing**")</f>
        <v>**field missing**</v>
      </c>
      <c r="G1186" s="308" t="str">
        <f>IFERROR(__xludf.DUMMYFUNCTION("""COMPUTED_VALUE"""),"**FIELD MISSING**")</f>
        <v>**FIELD MISSING**</v>
      </c>
      <c r="H1186" s="308"/>
      <c r="I1186" s="317"/>
      <c r="J1186" s="317"/>
      <c r="K1186" s="317"/>
      <c r="L1186" s="308"/>
      <c r="M1186" s="308"/>
      <c r="N1186" s="308"/>
      <c r="O1186" s="308"/>
      <c r="P1186" s="308"/>
      <c r="Q1186" s="302"/>
      <c r="R1186" s="302"/>
      <c r="S1186" s="302"/>
      <c r="T1186" s="302"/>
      <c r="U1186" s="302"/>
      <c r="V1186" s="302"/>
      <c r="W1186" s="302"/>
      <c r="X1186" s="302"/>
      <c r="Y1186" s="302"/>
      <c r="Z1186" s="302"/>
      <c r="AA1186" s="302"/>
      <c r="AB1186" s="302"/>
      <c r="AC1186" s="302"/>
      <c r="AD1186" s="302"/>
      <c r="AE1186" s="302"/>
      <c r="AF1186" s="302"/>
      <c r="AG1186" s="302"/>
      <c r="AH1186" s="302"/>
      <c r="AI1186" s="329"/>
      <c r="AJ1186" s="302"/>
      <c r="AK1186" s="302"/>
      <c r="AL1186" s="302"/>
      <c r="AM1186" s="302"/>
      <c r="AN1186" s="302"/>
      <c r="AO1186" s="302"/>
      <c r="AP1186" s="302"/>
      <c r="AQ1186" s="302"/>
      <c r="AR1186" s="302"/>
      <c r="AS1186" s="302"/>
      <c r="AT1186" s="302"/>
      <c r="AU1186" s="302"/>
      <c r="AV1186" s="302"/>
      <c r="AW1186" s="302"/>
      <c r="AX1186" s="302"/>
      <c r="AY1186" s="302"/>
      <c r="AZ1186" s="302"/>
      <c r="BA1186" s="302"/>
    </row>
    <row r="1187">
      <c r="A1187" s="328"/>
      <c r="B1187" s="328"/>
      <c r="C1187" s="328"/>
      <c r="D1187" s="51" t="b">
        <v>1</v>
      </c>
      <c r="E1187" s="308"/>
      <c r="F1187" s="308" t="str">
        <f>IFERROR(__xludf.DUMMYFUNCTION("""COMPUTED_VALUE"""),"**field missing**")</f>
        <v>**field missing**</v>
      </c>
      <c r="G1187" s="308" t="str">
        <f>IFERROR(__xludf.DUMMYFUNCTION("""COMPUTED_VALUE"""),"**FIELD MISSING**")</f>
        <v>**FIELD MISSING**</v>
      </c>
      <c r="H1187" s="308"/>
      <c r="I1187" s="317"/>
      <c r="J1187" s="317"/>
      <c r="K1187" s="317"/>
      <c r="L1187" s="308"/>
      <c r="M1187" s="308"/>
      <c r="N1187" s="308"/>
      <c r="O1187" s="308"/>
      <c r="P1187" s="308"/>
      <c r="Q1187" s="302"/>
      <c r="R1187" s="302"/>
      <c r="S1187" s="302"/>
      <c r="T1187" s="302"/>
      <c r="U1187" s="302"/>
      <c r="V1187" s="302"/>
      <c r="W1187" s="302"/>
      <c r="X1187" s="302"/>
      <c r="Y1187" s="302"/>
      <c r="Z1187" s="302"/>
      <c r="AA1187" s="302"/>
      <c r="AB1187" s="302"/>
      <c r="AC1187" s="302"/>
      <c r="AD1187" s="302"/>
      <c r="AE1187" s="302"/>
      <c r="AF1187" s="302"/>
      <c r="AG1187" s="302"/>
      <c r="AH1187" s="302"/>
      <c r="AI1187" s="329"/>
      <c r="AJ1187" s="302"/>
      <c r="AK1187" s="302"/>
      <c r="AL1187" s="302"/>
      <c r="AM1187" s="302"/>
      <c r="AN1187" s="302"/>
      <c r="AO1187" s="302"/>
      <c r="AP1187" s="302"/>
      <c r="AQ1187" s="302"/>
      <c r="AR1187" s="302"/>
      <c r="AS1187" s="302"/>
      <c r="AT1187" s="302"/>
      <c r="AU1187" s="302"/>
      <c r="AV1187" s="302"/>
      <c r="AW1187" s="302"/>
      <c r="AX1187" s="302"/>
      <c r="AY1187" s="302"/>
      <c r="AZ1187" s="302"/>
      <c r="BA1187" s="302"/>
    </row>
    <row r="1188">
      <c r="A1188" s="328"/>
      <c r="B1188" s="328"/>
      <c r="C1188" s="328"/>
      <c r="D1188" s="51" t="b">
        <v>1</v>
      </c>
      <c r="E1188" s="308"/>
      <c r="F1188" s="308" t="str">
        <f>IFERROR(__xludf.DUMMYFUNCTION("""COMPUTED_VALUE"""),"**field missing**")</f>
        <v>**field missing**</v>
      </c>
      <c r="G1188" s="308" t="str">
        <f>IFERROR(__xludf.DUMMYFUNCTION("""COMPUTED_VALUE"""),"**FIELD MISSING**")</f>
        <v>**FIELD MISSING**</v>
      </c>
      <c r="H1188" s="308"/>
      <c r="I1188" s="317"/>
      <c r="J1188" s="317"/>
      <c r="K1188" s="317"/>
      <c r="L1188" s="308"/>
      <c r="M1188" s="308"/>
      <c r="N1188" s="308"/>
      <c r="O1188" s="308"/>
      <c r="P1188" s="308"/>
      <c r="Q1188" s="302"/>
      <c r="R1188" s="302"/>
      <c r="S1188" s="302"/>
      <c r="T1188" s="302"/>
      <c r="U1188" s="302"/>
      <c r="V1188" s="302"/>
      <c r="W1188" s="302"/>
      <c r="X1188" s="302"/>
      <c r="Y1188" s="302"/>
      <c r="Z1188" s="302"/>
      <c r="AA1188" s="302"/>
      <c r="AB1188" s="302"/>
      <c r="AC1188" s="302"/>
      <c r="AD1188" s="302"/>
      <c r="AE1188" s="302"/>
      <c r="AF1188" s="302"/>
      <c r="AG1188" s="302"/>
      <c r="AH1188" s="302"/>
      <c r="AI1188" s="329"/>
      <c r="AJ1188" s="302"/>
      <c r="AK1188" s="302"/>
      <c r="AL1188" s="302"/>
      <c r="AM1188" s="302"/>
      <c r="AN1188" s="302"/>
      <c r="AO1188" s="302"/>
      <c r="AP1188" s="302"/>
      <c r="AQ1188" s="302"/>
      <c r="AR1188" s="302"/>
      <c r="AS1188" s="302"/>
      <c r="AT1188" s="302"/>
      <c r="AU1188" s="302"/>
      <c r="AV1188" s="302"/>
      <c r="AW1188" s="302"/>
      <c r="AX1188" s="302"/>
      <c r="AY1188" s="302"/>
      <c r="AZ1188" s="302"/>
      <c r="BA1188" s="302"/>
    </row>
    <row r="1189">
      <c r="A1189" s="328"/>
      <c r="B1189" s="328"/>
      <c r="C1189" s="328"/>
      <c r="D1189" s="51" t="b">
        <v>1</v>
      </c>
      <c r="E1189" s="308"/>
      <c r="F1189" s="308" t="str">
        <f>IFERROR(__xludf.DUMMYFUNCTION("""COMPUTED_VALUE"""),"**field missing**")</f>
        <v>**field missing**</v>
      </c>
      <c r="G1189" s="308" t="str">
        <f>IFERROR(__xludf.DUMMYFUNCTION("""COMPUTED_VALUE"""),"**FIELD MISSING**")</f>
        <v>**FIELD MISSING**</v>
      </c>
      <c r="H1189" s="308"/>
      <c r="I1189" s="317"/>
      <c r="J1189" s="317"/>
      <c r="K1189" s="317"/>
      <c r="L1189" s="308"/>
      <c r="M1189" s="308"/>
      <c r="N1189" s="308"/>
      <c r="O1189" s="308"/>
      <c r="P1189" s="308"/>
      <c r="Q1189" s="302"/>
      <c r="R1189" s="302"/>
      <c r="S1189" s="302"/>
      <c r="T1189" s="302"/>
      <c r="U1189" s="302"/>
      <c r="V1189" s="302"/>
      <c r="W1189" s="302"/>
      <c r="X1189" s="302"/>
      <c r="Y1189" s="302"/>
      <c r="Z1189" s="302"/>
      <c r="AA1189" s="302"/>
      <c r="AB1189" s="302"/>
      <c r="AC1189" s="302"/>
      <c r="AD1189" s="302"/>
      <c r="AE1189" s="302"/>
      <c r="AF1189" s="302"/>
      <c r="AG1189" s="302"/>
      <c r="AH1189" s="302"/>
      <c r="AI1189" s="329"/>
      <c r="AJ1189" s="302"/>
      <c r="AK1189" s="302"/>
      <c r="AL1189" s="302"/>
      <c r="AM1189" s="302"/>
      <c r="AN1189" s="302"/>
      <c r="AO1189" s="302"/>
      <c r="AP1189" s="302"/>
      <c r="AQ1189" s="302"/>
      <c r="AR1189" s="302"/>
      <c r="AS1189" s="302"/>
      <c r="AT1189" s="302"/>
      <c r="AU1189" s="302"/>
      <c r="AV1189" s="302"/>
      <c r="AW1189" s="302"/>
      <c r="AX1189" s="302"/>
      <c r="AY1189" s="302"/>
      <c r="AZ1189" s="302"/>
      <c r="BA1189" s="302"/>
    </row>
    <row r="1190">
      <c r="A1190" s="328"/>
      <c r="B1190" s="328"/>
      <c r="C1190" s="328"/>
      <c r="D1190" s="51" t="b">
        <v>1</v>
      </c>
      <c r="E1190" s="308"/>
      <c r="F1190" s="308" t="str">
        <f>IFERROR(__xludf.DUMMYFUNCTION("""COMPUTED_VALUE"""),"**field missing**")</f>
        <v>**field missing**</v>
      </c>
      <c r="G1190" s="308" t="str">
        <f>IFERROR(__xludf.DUMMYFUNCTION("""COMPUTED_VALUE"""),"**FIELD MISSING**")</f>
        <v>**FIELD MISSING**</v>
      </c>
      <c r="H1190" s="308"/>
      <c r="I1190" s="317"/>
      <c r="J1190" s="317"/>
      <c r="K1190" s="317"/>
      <c r="L1190" s="308"/>
      <c r="M1190" s="308"/>
      <c r="N1190" s="308"/>
      <c r="O1190" s="308"/>
      <c r="P1190" s="308"/>
      <c r="Q1190" s="302"/>
      <c r="R1190" s="302"/>
      <c r="S1190" s="302"/>
      <c r="T1190" s="302"/>
      <c r="U1190" s="302"/>
      <c r="V1190" s="302"/>
      <c r="W1190" s="302"/>
      <c r="X1190" s="302"/>
      <c r="Y1190" s="302"/>
      <c r="Z1190" s="302"/>
      <c r="AA1190" s="302"/>
      <c r="AB1190" s="302"/>
      <c r="AC1190" s="302"/>
      <c r="AD1190" s="302"/>
      <c r="AE1190" s="302"/>
      <c r="AF1190" s="302"/>
      <c r="AG1190" s="302"/>
      <c r="AH1190" s="302"/>
      <c r="AI1190" s="329"/>
      <c r="AJ1190" s="302"/>
      <c r="AK1190" s="302"/>
      <c r="AL1190" s="302"/>
      <c r="AM1190" s="302"/>
      <c r="AN1190" s="302"/>
      <c r="AO1190" s="302"/>
      <c r="AP1190" s="302"/>
      <c r="AQ1190" s="302"/>
      <c r="AR1190" s="302"/>
      <c r="AS1190" s="302"/>
      <c r="AT1190" s="302"/>
      <c r="AU1190" s="302"/>
      <c r="AV1190" s="302"/>
      <c r="AW1190" s="302"/>
      <c r="AX1190" s="302"/>
      <c r="AY1190" s="302"/>
      <c r="AZ1190" s="302"/>
      <c r="BA1190" s="302"/>
    </row>
    <row r="1191">
      <c r="A1191" s="328"/>
      <c r="B1191" s="328"/>
      <c r="C1191" s="328"/>
      <c r="D1191" s="51" t="b">
        <v>1</v>
      </c>
      <c r="E1191" s="308"/>
      <c r="F1191" s="308" t="str">
        <f>IFERROR(__xludf.DUMMYFUNCTION("""COMPUTED_VALUE"""),"**field missing**")</f>
        <v>**field missing**</v>
      </c>
      <c r="G1191" s="308" t="str">
        <f>IFERROR(__xludf.DUMMYFUNCTION("""COMPUTED_VALUE"""),"**FIELD MISSING**")</f>
        <v>**FIELD MISSING**</v>
      </c>
      <c r="H1191" s="308"/>
      <c r="I1191" s="317"/>
      <c r="J1191" s="317"/>
      <c r="K1191" s="317"/>
      <c r="L1191" s="308"/>
      <c r="M1191" s="308"/>
      <c r="N1191" s="308"/>
      <c r="O1191" s="308"/>
      <c r="P1191" s="308"/>
      <c r="Q1191" s="302"/>
      <c r="R1191" s="302"/>
      <c r="S1191" s="302"/>
      <c r="T1191" s="302"/>
      <c r="U1191" s="302"/>
      <c r="V1191" s="302"/>
      <c r="W1191" s="302"/>
      <c r="X1191" s="302"/>
      <c r="Y1191" s="302"/>
      <c r="Z1191" s="302"/>
      <c r="AA1191" s="302"/>
      <c r="AB1191" s="302"/>
      <c r="AC1191" s="302"/>
      <c r="AD1191" s="302"/>
      <c r="AE1191" s="302"/>
      <c r="AF1191" s="302"/>
      <c r="AG1191" s="302"/>
      <c r="AH1191" s="302"/>
      <c r="AI1191" s="329"/>
      <c r="AJ1191" s="302"/>
      <c r="AK1191" s="302"/>
      <c r="AL1191" s="302"/>
      <c r="AM1191" s="302"/>
      <c r="AN1191" s="302"/>
      <c r="AO1191" s="302"/>
      <c r="AP1191" s="302"/>
      <c r="AQ1191" s="302"/>
      <c r="AR1191" s="302"/>
      <c r="AS1191" s="302"/>
      <c r="AT1191" s="302"/>
      <c r="AU1191" s="302"/>
      <c r="AV1191" s="302"/>
      <c r="AW1191" s="302"/>
      <c r="AX1191" s="302"/>
      <c r="AY1191" s="302"/>
      <c r="AZ1191" s="302"/>
      <c r="BA1191" s="302"/>
    </row>
    <row r="1192">
      <c r="A1192" s="328"/>
      <c r="B1192" s="328"/>
      <c r="C1192" s="328"/>
      <c r="D1192" s="51" t="b">
        <v>1</v>
      </c>
      <c r="E1192" s="308"/>
      <c r="F1192" s="308" t="str">
        <f>IFERROR(__xludf.DUMMYFUNCTION("""COMPUTED_VALUE"""),"**field missing**")</f>
        <v>**field missing**</v>
      </c>
      <c r="G1192" s="308" t="str">
        <f>IFERROR(__xludf.DUMMYFUNCTION("""COMPUTED_VALUE"""),"**FIELD MISSING**")</f>
        <v>**FIELD MISSING**</v>
      </c>
      <c r="H1192" s="308"/>
      <c r="I1192" s="317"/>
      <c r="J1192" s="317"/>
      <c r="K1192" s="317"/>
      <c r="L1192" s="308"/>
      <c r="M1192" s="308"/>
      <c r="N1192" s="308"/>
      <c r="O1192" s="308"/>
      <c r="P1192" s="308"/>
      <c r="Q1192" s="302"/>
      <c r="R1192" s="302"/>
      <c r="S1192" s="302"/>
      <c r="T1192" s="302"/>
      <c r="U1192" s="302"/>
      <c r="V1192" s="302"/>
      <c r="W1192" s="302"/>
      <c r="X1192" s="302"/>
      <c r="Y1192" s="302"/>
      <c r="Z1192" s="302"/>
      <c r="AA1192" s="302"/>
      <c r="AB1192" s="302"/>
      <c r="AC1192" s="302"/>
      <c r="AD1192" s="302"/>
      <c r="AE1192" s="302"/>
      <c r="AF1192" s="302"/>
      <c r="AG1192" s="302"/>
      <c r="AH1192" s="302"/>
      <c r="AI1192" s="329"/>
      <c r="AJ1192" s="302"/>
      <c r="AK1192" s="302"/>
      <c r="AL1192" s="302"/>
      <c r="AM1192" s="302"/>
      <c r="AN1192" s="302"/>
      <c r="AO1192" s="302"/>
      <c r="AP1192" s="302"/>
      <c r="AQ1192" s="302"/>
      <c r="AR1192" s="302"/>
      <c r="AS1192" s="302"/>
      <c r="AT1192" s="302"/>
      <c r="AU1192" s="302"/>
      <c r="AV1192" s="302"/>
      <c r="AW1192" s="302"/>
      <c r="AX1192" s="302"/>
      <c r="AY1192" s="302"/>
      <c r="AZ1192" s="302"/>
      <c r="BA1192" s="302"/>
    </row>
    <row r="1193">
      <c r="A1193" s="328"/>
      <c r="B1193" s="328"/>
      <c r="C1193" s="328"/>
      <c r="D1193" s="51" t="b">
        <v>1</v>
      </c>
      <c r="E1193" s="308"/>
      <c r="F1193" s="308" t="str">
        <f>IFERROR(__xludf.DUMMYFUNCTION("""COMPUTED_VALUE"""),"**field missing**")</f>
        <v>**field missing**</v>
      </c>
      <c r="G1193" s="308" t="str">
        <f>IFERROR(__xludf.DUMMYFUNCTION("""COMPUTED_VALUE"""),"**FIELD MISSING**")</f>
        <v>**FIELD MISSING**</v>
      </c>
      <c r="H1193" s="308"/>
      <c r="I1193" s="317"/>
      <c r="J1193" s="317"/>
      <c r="K1193" s="317"/>
      <c r="L1193" s="308"/>
      <c r="M1193" s="308"/>
      <c r="N1193" s="308"/>
      <c r="O1193" s="308"/>
      <c r="P1193" s="308"/>
      <c r="Q1193" s="302"/>
      <c r="R1193" s="302"/>
      <c r="S1193" s="302"/>
      <c r="T1193" s="302"/>
      <c r="U1193" s="302"/>
      <c r="V1193" s="302"/>
      <c r="W1193" s="302"/>
      <c r="X1193" s="302"/>
      <c r="Y1193" s="302"/>
      <c r="Z1193" s="302"/>
      <c r="AA1193" s="302"/>
      <c r="AB1193" s="302"/>
      <c r="AC1193" s="302"/>
      <c r="AD1193" s="302"/>
      <c r="AE1193" s="302"/>
      <c r="AF1193" s="302"/>
      <c r="AG1193" s="302"/>
      <c r="AH1193" s="302"/>
      <c r="AI1193" s="329"/>
      <c r="AJ1193" s="302"/>
      <c r="AK1193" s="302"/>
      <c r="AL1193" s="302"/>
      <c r="AM1193" s="302"/>
      <c r="AN1193" s="302"/>
      <c r="AO1193" s="302"/>
      <c r="AP1193" s="302"/>
      <c r="AQ1193" s="302"/>
      <c r="AR1193" s="302"/>
      <c r="AS1193" s="302"/>
      <c r="AT1193" s="302"/>
      <c r="AU1193" s="302"/>
      <c r="AV1193" s="302"/>
      <c r="AW1193" s="302"/>
      <c r="AX1193" s="302"/>
      <c r="AY1193" s="302"/>
      <c r="AZ1193" s="302"/>
      <c r="BA1193" s="302"/>
    </row>
    <row r="1194">
      <c r="A1194" s="328"/>
      <c r="B1194" s="328"/>
      <c r="C1194" s="328"/>
      <c r="D1194" s="51" t="b">
        <v>1</v>
      </c>
      <c r="E1194" s="308"/>
      <c r="F1194" s="308" t="str">
        <f>IFERROR(__xludf.DUMMYFUNCTION("""COMPUTED_VALUE"""),"**field missing**")</f>
        <v>**field missing**</v>
      </c>
      <c r="G1194" s="308" t="str">
        <f>IFERROR(__xludf.DUMMYFUNCTION("""COMPUTED_VALUE"""),"**FIELD MISSING**")</f>
        <v>**FIELD MISSING**</v>
      </c>
      <c r="H1194" s="308"/>
      <c r="I1194" s="317"/>
      <c r="J1194" s="317"/>
      <c r="K1194" s="317"/>
      <c r="L1194" s="308"/>
      <c r="M1194" s="308"/>
      <c r="N1194" s="308"/>
      <c r="O1194" s="308"/>
      <c r="P1194" s="308"/>
      <c r="Q1194" s="302"/>
      <c r="R1194" s="302"/>
      <c r="S1194" s="302"/>
      <c r="T1194" s="302"/>
      <c r="U1194" s="302"/>
      <c r="V1194" s="302"/>
      <c r="W1194" s="302"/>
      <c r="X1194" s="302"/>
      <c r="Y1194" s="302"/>
      <c r="Z1194" s="302"/>
      <c r="AA1194" s="302"/>
      <c r="AB1194" s="302"/>
      <c r="AC1194" s="302"/>
      <c r="AD1194" s="302"/>
      <c r="AE1194" s="302"/>
      <c r="AF1194" s="302"/>
      <c r="AG1194" s="302"/>
      <c r="AH1194" s="302"/>
      <c r="AI1194" s="329"/>
      <c r="AJ1194" s="302"/>
      <c r="AK1194" s="302"/>
      <c r="AL1194" s="302"/>
      <c r="AM1194" s="302"/>
      <c r="AN1194" s="302"/>
      <c r="AO1194" s="302"/>
      <c r="AP1194" s="302"/>
      <c r="AQ1194" s="302"/>
      <c r="AR1194" s="302"/>
      <c r="AS1194" s="302"/>
      <c r="AT1194" s="302"/>
      <c r="AU1194" s="302"/>
      <c r="AV1194" s="302"/>
      <c r="AW1194" s="302"/>
      <c r="AX1194" s="302"/>
      <c r="AY1194" s="302"/>
      <c r="AZ1194" s="302"/>
      <c r="BA1194" s="302"/>
    </row>
    <row r="1195">
      <c r="A1195" s="328"/>
      <c r="B1195" s="328"/>
      <c r="C1195" s="328"/>
      <c r="D1195" s="51" t="b">
        <v>1</v>
      </c>
      <c r="E1195" s="308"/>
      <c r="F1195" s="308" t="str">
        <f>IFERROR(__xludf.DUMMYFUNCTION("""COMPUTED_VALUE"""),"**field missing**")</f>
        <v>**field missing**</v>
      </c>
      <c r="G1195" s="308" t="str">
        <f>IFERROR(__xludf.DUMMYFUNCTION("""COMPUTED_VALUE"""),"**FIELD MISSING**")</f>
        <v>**FIELD MISSING**</v>
      </c>
      <c r="H1195" s="308"/>
      <c r="I1195" s="317"/>
      <c r="J1195" s="317"/>
      <c r="K1195" s="317"/>
      <c r="L1195" s="308"/>
      <c r="M1195" s="308"/>
      <c r="N1195" s="308"/>
      <c r="O1195" s="308"/>
      <c r="P1195" s="308"/>
      <c r="Q1195" s="302"/>
      <c r="R1195" s="302"/>
      <c r="S1195" s="302"/>
      <c r="T1195" s="302"/>
      <c r="U1195" s="302"/>
      <c r="V1195" s="302"/>
      <c r="W1195" s="302"/>
      <c r="X1195" s="302"/>
      <c r="Y1195" s="302"/>
      <c r="Z1195" s="302"/>
      <c r="AA1195" s="302"/>
      <c r="AB1195" s="302"/>
      <c r="AC1195" s="302"/>
      <c r="AD1195" s="302"/>
      <c r="AE1195" s="302"/>
      <c r="AF1195" s="302"/>
      <c r="AG1195" s="302"/>
      <c r="AH1195" s="302"/>
      <c r="AI1195" s="329"/>
      <c r="AJ1195" s="302"/>
      <c r="AK1195" s="302"/>
      <c r="AL1195" s="302"/>
      <c r="AM1195" s="302"/>
      <c r="AN1195" s="302"/>
      <c r="AO1195" s="302"/>
      <c r="AP1195" s="302"/>
      <c r="AQ1195" s="302"/>
      <c r="AR1195" s="302"/>
      <c r="AS1195" s="302"/>
      <c r="AT1195" s="302"/>
      <c r="AU1195" s="302"/>
      <c r="AV1195" s="302"/>
      <c r="AW1195" s="302"/>
      <c r="AX1195" s="302"/>
      <c r="AY1195" s="302"/>
      <c r="AZ1195" s="302"/>
      <c r="BA1195" s="302"/>
    </row>
    <row r="1196">
      <c r="A1196" s="328"/>
      <c r="B1196" s="328"/>
      <c r="C1196" s="328"/>
      <c r="D1196" s="51" t="b">
        <v>1</v>
      </c>
      <c r="E1196" s="308"/>
      <c r="F1196" s="308" t="str">
        <f>IFERROR(__xludf.DUMMYFUNCTION("""COMPUTED_VALUE"""),"**field missing**")</f>
        <v>**field missing**</v>
      </c>
      <c r="G1196" s="308" t="str">
        <f>IFERROR(__xludf.DUMMYFUNCTION("""COMPUTED_VALUE"""),"**FIELD MISSING**")</f>
        <v>**FIELD MISSING**</v>
      </c>
      <c r="H1196" s="308"/>
      <c r="I1196" s="317"/>
      <c r="J1196" s="317"/>
      <c r="K1196" s="317"/>
      <c r="L1196" s="308"/>
      <c r="M1196" s="308"/>
      <c r="N1196" s="308"/>
      <c r="O1196" s="308"/>
      <c r="P1196" s="308"/>
      <c r="Q1196" s="302"/>
      <c r="R1196" s="302"/>
      <c r="S1196" s="302"/>
      <c r="T1196" s="302"/>
      <c r="U1196" s="302"/>
      <c r="V1196" s="302"/>
      <c r="W1196" s="302"/>
      <c r="X1196" s="302"/>
      <c r="Y1196" s="302"/>
      <c r="Z1196" s="302"/>
      <c r="AA1196" s="302"/>
      <c r="AB1196" s="302"/>
      <c r="AC1196" s="302"/>
      <c r="AD1196" s="302"/>
      <c r="AE1196" s="302"/>
      <c r="AF1196" s="302"/>
      <c r="AG1196" s="302"/>
      <c r="AH1196" s="302"/>
      <c r="AI1196" s="329"/>
      <c r="AJ1196" s="302"/>
      <c r="AK1196" s="302"/>
      <c r="AL1196" s="302"/>
      <c r="AM1196" s="302"/>
      <c r="AN1196" s="302"/>
      <c r="AO1196" s="302"/>
      <c r="AP1196" s="302"/>
      <c r="AQ1196" s="302"/>
      <c r="AR1196" s="302"/>
      <c r="AS1196" s="302"/>
      <c r="AT1196" s="302"/>
      <c r="AU1196" s="302"/>
      <c r="AV1196" s="302"/>
      <c r="AW1196" s="302"/>
      <c r="AX1196" s="302"/>
      <c r="AY1196" s="302"/>
      <c r="AZ1196" s="302"/>
      <c r="BA1196" s="302"/>
    </row>
    <row r="1197">
      <c r="A1197" s="328"/>
      <c r="B1197" s="328"/>
      <c r="C1197" s="328"/>
      <c r="D1197" s="51" t="b">
        <v>1</v>
      </c>
      <c r="E1197" s="308"/>
      <c r="F1197" s="308" t="str">
        <f>IFERROR(__xludf.DUMMYFUNCTION("""COMPUTED_VALUE"""),"**field missing**")</f>
        <v>**field missing**</v>
      </c>
      <c r="G1197" s="308" t="str">
        <f>IFERROR(__xludf.DUMMYFUNCTION("""COMPUTED_VALUE"""),"**FIELD MISSING**")</f>
        <v>**FIELD MISSING**</v>
      </c>
      <c r="H1197" s="308"/>
      <c r="I1197" s="317"/>
      <c r="J1197" s="317"/>
      <c r="K1197" s="317"/>
      <c r="L1197" s="308"/>
      <c r="M1197" s="308"/>
      <c r="N1197" s="308"/>
      <c r="O1197" s="308"/>
      <c r="P1197" s="308"/>
      <c r="Q1197" s="302"/>
      <c r="R1197" s="302"/>
      <c r="S1197" s="302"/>
      <c r="T1197" s="302"/>
      <c r="U1197" s="302"/>
      <c r="V1197" s="302"/>
      <c r="W1197" s="302"/>
      <c r="X1197" s="302"/>
      <c r="Y1197" s="302"/>
      <c r="Z1197" s="302"/>
      <c r="AA1197" s="302"/>
      <c r="AB1197" s="302"/>
      <c r="AC1197" s="302"/>
      <c r="AD1197" s="302"/>
      <c r="AE1197" s="302"/>
      <c r="AF1197" s="302"/>
      <c r="AG1197" s="302"/>
      <c r="AH1197" s="302"/>
      <c r="AI1197" s="329"/>
      <c r="AJ1197" s="302"/>
      <c r="AK1197" s="302"/>
      <c r="AL1197" s="302"/>
      <c r="AM1197" s="302"/>
      <c r="AN1197" s="302"/>
      <c r="AO1197" s="302"/>
      <c r="AP1197" s="302"/>
      <c r="AQ1197" s="302"/>
      <c r="AR1197" s="302"/>
      <c r="AS1197" s="302"/>
      <c r="AT1197" s="302"/>
      <c r="AU1197" s="302"/>
      <c r="AV1197" s="302"/>
      <c r="AW1197" s="302"/>
      <c r="AX1197" s="302"/>
      <c r="AY1197" s="302"/>
      <c r="AZ1197" s="302"/>
      <c r="BA1197" s="302"/>
    </row>
    <row r="1198">
      <c r="A1198" s="328"/>
      <c r="B1198" s="328"/>
      <c r="C1198" s="328"/>
      <c r="D1198" s="51" t="b">
        <v>1</v>
      </c>
      <c r="E1198" s="308"/>
      <c r="F1198" s="308" t="str">
        <f>IFERROR(__xludf.DUMMYFUNCTION("""COMPUTED_VALUE"""),"**field missing**")</f>
        <v>**field missing**</v>
      </c>
      <c r="G1198" s="308" t="str">
        <f>IFERROR(__xludf.DUMMYFUNCTION("""COMPUTED_VALUE"""),"**FIELD MISSING**")</f>
        <v>**FIELD MISSING**</v>
      </c>
      <c r="H1198" s="308"/>
      <c r="I1198" s="317"/>
      <c r="J1198" s="317"/>
      <c r="K1198" s="317"/>
      <c r="L1198" s="308"/>
      <c r="M1198" s="308"/>
      <c r="N1198" s="308"/>
      <c r="O1198" s="308"/>
      <c r="P1198" s="308"/>
      <c r="Q1198" s="302"/>
      <c r="R1198" s="302"/>
      <c r="S1198" s="302"/>
      <c r="T1198" s="302"/>
      <c r="U1198" s="302"/>
      <c r="V1198" s="302"/>
      <c r="W1198" s="302"/>
      <c r="X1198" s="302"/>
      <c r="Y1198" s="302"/>
      <c r="Z1198" s="302"/>
      <c r="AA1198" s="302"/>
      <c r="AB1198" s="302"/>
      <c r="AC1198" s="302"/>
      <c r="AD1198" s="302"/>
      <c r="AE1198" s="302"/>
      <c r="AF1198" s="302"/>
      <c r="AG1198" s="302"/>
      <c r="AH1198" s="302"/>
      <c r="AI1198" s="329"/>
      <c r="AJ1198" s="302"/>
      <c r="AK1198" s="302"/>
      <c r="AL1198" s="302"/>
      <c r="AM1198" s="302"/>
      <c r="AN1198" s="302"/>
      <c r="AO1198" s="302"/>
      <c r="AP1198" s="302"/>
      <c r="AQ1198" s="302"/>
      <c r="AR1198" s="302"/>
      <c r="AS1198" s="302"/>
      <c r="AT1198" s="302"/>
      <c r="AU1198" s="302"/>
      <c r="AV1198" s="302"/>
      <c r="AW1198" s="302"/>
      <c r="AX1198" s="302"/>
      <c r="AY1198" s="302"/>
      <c r="AZ1198" s="302"/>
      <c r="BA1198" s="302"/>
    </row>
    <row r="1199">
      <c r="A1199" s="328"/>
      <c r="B1199" s="328"/>
      <c r="C1199" s="328"/>
      <c r="D1199" s="51" t="b">
        <v>1</v>
      </c>
      <c r="E1199" s="308"/>
      <c r="F1199" s="308" t="str">
        <f>IFERROR(__xludf.DUMMYFUNCTION("""COMPUTED_VALUE"""),"**field missing**")</f>
        <v>**field missing**</v>
      </c>
      <c r="G1199" s="308" t="str">
        <f>IFERROR(__xludf.DUMMYFUNCTION("""COMPUTED_VALUE"""),"**FIELD MISSING**")</f>
        <v>**FIELD MISSING**</v>
      </c>
      <c r="H1199" s="308"/>
      <c r="I1199" s="317"/>
      <c r="J1199" s="317"/>
      <c r="K1199" s="317"/>
      <c r="L1199" s="308"/>
      <c r="M1199" s="308"/>
      <c r="N1199" s="308"/>
      <c r="O1199" s="308"/>
      <c r="P1199" s="308"/>
      <c r="Q1199" s="302"/>
      <c r="R1199" s="302"/>
      <c r="S1199" s="302"/>
      <c r="T1199" s="302"/>
      <c r="U1199" s="302"/>
      <c r="V1199" s="302"/>
      <c r="W1199" s="302"/>
      <c r="X1199" s="302"/>
      <c r="Y1199" s="302"/>
      <c r="Z1199" s="302"/>
      <c r="AA1199" s="302"/>
      <c r="AB1199" s="302"/>
      <c r="AC1199" s="302"/>
      <c r="AD1199" s="302"/>
      <c r="AE1199" s="302"/>
      <c r="AF1199" s="302"/>
      <c r="AG1199" s="302"/>
      <c r="AH1199" s="302"/>
      <c r="AI1199" s="329"/>
      <c r="AJ1199" s="302"/>
      <c r="AK1199" s="302"/>
      <c r="AL1199" s="302"/>
      <c r="AM1199" s="302"/>
      <c r="AN1199" s="302"/>
      <c r="AO1199" s="302"/>
      <c r="AP1199" s="302"/>
      <c r="AQ1199" s="302"/>
      <c r="AR1199" s="302"/>
      <c r="AS1199" s="302"/>
      <c r="AT1199" s="302"/>
      <c r="AU1199" s="302"/>
      <c r="AV1199" s="302"/>
      <c r="AW1199" s="302"/>
      <c r="AX1199" s="302"/>
      <c r="AY1199" s="302"/>
      <c r="AZ1199" s="302"/>
      <c r="BA1199" s="302"/>
    </row>
    <row r="1200">
      <c r="A1200" s="328"/>
      <c r="B1200" s="328"/>
      <c r="C1200" s="328"/>
      <c r="D1200" s="51" t="b">
        <v>1</v>
      </c>
      <c r="E1200" s="308"/>
      <c r="F1200" s="308" t="str">
        <f>IFERROR(__xludf.DUMMYFUNCTION("""COMPUTED_VALUE"""),"**field missing**")</f>
        <v>**field missing**</v>
      </c>
      <c r="G1200" s="308" t="str">
        <f>IFERROR(__xludf.DUMMYFUNCTION("""COMPUTED_VALUE"""),"**FIELD MISSING**")</f>
        <v>**FIELD MISSING**</v>
      </c>
      <c r="H1200" s="308"/>
      <c r="I1200" s="317"/>
      <c r="J1200" s="317"/>
      <c r="K1200" s="317"/>
      <c r="L1200" s="308"/>
      <c r="M1200" s="308"/>
      <c r="N1200" s="308"/>
      <c r="O1200" s="308"/>
      <c r="P1200" s="308"/>
      <c r="Q1200" s="302"/>
      <c r="R1200" s="302"/>
      <c r="S1200" s="302"/>
      <c r="T1200" s="302"/>
      <c r="U1200" s="302"/>
      <c r="V1200" s="302"/>
      <c r="W1200" s="302"/>
      <c r="X1200" s="302"/>
      <c r="Y1200" s="302"/>
      <c r="Z1200" s="302"/>
      <c r="AA1200" s="302"/>
      <c r="AB1200" s="302"/>
      <c r="AC1200" s="302"/>
      <c r="AD1200" s="302"/>
      <c r="AE1200" s="302"/>
      <c r="AF1200" s="302"/>
      <c r="AG1200" s="302"/>
      <c r="AH1200" s="302"/>
      <c r="AI1200" s="329"/>
      <c r="AJ1200" s="302"/>
      <c r="AK1200" s="302"/>
      <c r="AL1200" s="302"/>
      <c r="AM1200" s="302"/>
      <c r="AN1200" s="302"/>
      <c r="AO1200" s="302"/>
      <c r="AP1200" s="302"/>
      <c r="AQ1200" s="302"/>
      <c r="AR1200" s="302"/>
      <c r="AS1200" s="302"/>
      <c r="AT1200" s="302"/>
      <c r="AU1200" s="302"/>
      <c r="AV1200" s="302"/>
      <c r="AW1200" s="302"/>
      <c r="AX1200" s="302"/>
      <c r="AY1200" s="302"/>
      <c r="AZ1200" s="302"/>
      <c r="BA1200" s="302"/>
    </row>
    <row r="1201">
      <c r="A1201" s="328"/>
      <c r="B1201" s="328"/>
      <c r="C1201" s="328"/>
      <c r="D1201" s="51" t="b">
        <v>1</v>
      </c>
      <c r="E1201" s="308"/>
      <c r="F1201" s="308" t="str">
        <f>IFERROR(__xludf.DUMMYFUNCTION("""COMPUTED_VALUE"""),"**field missing**")</f>
        <v>**field missing**</v>
      </c>
      <c r="G1201" s="308" t="str">
        <f>IFERROR(__xludf.DUMMYFUNCTION("""COMPUTED_VALUE"""),"**FIELD MISSING**")</f>
        <v>**FIELD MISSING**</v>
      </c>
      <c r="H1201" s="308"/>
      <c r="I1201" s="317"/>
      <c r="J1201" s="317"/>
      <c r="K1201" s="317"/>
      <c r="L1201" s="308"/>
      <c r="M1201" s="308"/>
      <c r="N1201" s="308"/>
      <c r="O1201" s="308"/>
      <c r="P1201" s="308"/>
      <c r="Q1201" s="302"/>
      <c r="R1201" s="302"/>
      <c r="S1201" s="302"/>
      <c r="T1201" s="302"/>
      <c r="U1201" s="302"/>
      <c r="V1201" s="302"/>
      <c r="W1201" s="302"/>
      <c r="X1201" s="302"/>
      <c r="Y1201" s="302"/>
      <c r="Z1201" s="302"/>
      <c r="AA1201" s="302"/>
      <c r="AB1201" s="302"/>
      <c r="AC1201" s="302"/>
      <c r="AD1201" s="302"/>
      <c r="AE1201" s="302"/>
      <c r="AF1201" s="302"/>
      <c r="AG1201" s="302"/>
      <c r="AH1201" s="302"/>
      <c r="AI1201" s="329"/>
      <c r="AJ1201" s="302"/>
      <c r="AK1201" s="302"/>
      <c r="AL1201" s="302"/>
      <c r="AM1201" s="302"/>
      <c r="AN1201" s="302"/>
      <c r="AO1201" s="302"/>
      <c r="AP1201" s="302"/>
      <c r="AQ1201" s="302"/>
      <c r="AR1201" s="302"/>
      <c r="AS1201" s="302"/>
      <c r="AT1201" s="302"/>
      <c r="AU1201" s="302"/>
      <c r="AV1201" s="302"/>
      <c r="AW1201" s="302"/>
      <c r="AX1201" s="302"/>
      <c r="AY1201" s="302"/>
      <c r="AZ1201" s="302"/>
      <c r="BA1201" s="302"/>
    </row>
    <row r="1202">
      <c r="A1202" s="328"/>
      <c r="B1202" s="328"/>
      <c r="C1202" s="328"/>
      <c r="D1202" s="51" t="b">
        <v>1</v>
      </c>
      <c r="E1202" s="308"/>
      <c r="F1202" s="308" t="str">
        <f>IFERROR(__xludf.DUMMYFUNCTION("""COMPUTED_VALUE"""),"**field missing**")</f>
        <v>**field missing**</v>
      </c>
      <c r="G1202" s="308" t="str">
        <f>IFERROR(__xludf.DUMMYFUNCTION("""COMPUTED_VALUE"""),"**FIELD MISSING**")</f>
        <v>**FIELD MISSING**</v>
      </c>
      <c r="H1202" s="308"/>
      <c r="I1202" s="317"/>
      <c r="J1202" s="317"/>
      <c r="K1202" s="317"/>
      <c r="L1202" s="308"/>
      <c r="M1202" s="308"/>
      <c r="N1202" s="308"/>
      <c r="O1202" s="308"/>
      <c r="P1202" s="308"/>
      <c r="Q1202" s="302"/>
      <c r="R1202" s="302"/>
      <c r="S1202" s="302"/>
      <c r="T1202" s="302"/>
      <c r="U1202" s="302"/>
      <c r="V1202" s="302"/>
      <c r="W1202" s="302"/>
      <c r="X1202" s="302"/>
      <c r="Y1202" s="302"/>
      <c r="Z1202" s="302"/>
      <c r="AA1202" s="302"/>
      <c r="AB1202" s="302"/>
      <c r="AC1202" s="302"/>
      <c r="AD1202" s="302"/>
      <c r="AE1202" s="302"/>
      <c r="AF1202" s="302"/>
      <c r="AG1202" s="302"/>
      <c r="AH1202" s="302"/>
      <c r="AI1202" s="329"/>
      <c r="AJ1202" s="302"/>
      <c r="AK1202" s="302"/>
      <c r="AL1202" s="302"/>
      <c r="AM1202" s="302"/>
      <c r="AN1202" s="302"/>
      <c r="AO1202" s="302"/>
      <c r="AP1202" s="302"/>
      <c r="AQ1202" s="302"/>
      <c r="AR1202" s="302"/>
      <c r="AS1202" s="302"/>
      <c r="AT1202" s="302"/>
      <c r="AU1202" s="302"/>
      <c r="AV1202" s="302"/>
      <c r="AW1202" s="302"/>
      <c r="AX1202" s="302"/>
      <c r="AY1202" s="302"/>
      <c r="AZ1202" s="302"/>
      <c r="BA1202" s="302"/>
    </row>
    <row r="1203">
      <c r="A1203" s="328"/>
      <c r="B1203" s="328"/>
      <c r="C1203" s="328"/>
      <c r="D1203" s="51" t="b">
        <v>1</v>
      </c>
      <c r="E1203" s="308"/>
      <c r="F1203" s="308" t="str">
        <f>IFERROR(__xludf.DUMMYFUNCTION("""COMPUTED_VALUE"""),"**field missing**")</f>
        <v>**field missing**</v>
      </c>
      <c r="G1203" s="308" t="str">
        <f>IFERROR(__xludf.DUMMYFUNCTION("""COMPUTED_VALUE"""),"**FIELD MISSING**")</f>
        <v>**FIELD MISSING**</v>
      </c>
      <c r="H1203" s="308"/>
      <c r="I1203" s="317"/>
      <c r="J1203" s="317"/>
      <c r="K1203" s="317"/>
      <c r="L1203" s="308"/>
      <c r="M1203" s="308"/>
      <c r="N1203" s="308"/>
      <c r="O1203" s="308"/>
      <c r="P1203" s="308"/>
      <c r="Q1203" s="302"/>
      <c r="R1203" s="302"/>
      <c r="S1203" s="302"/>
      <c r="T1203" s="302"/>
      <c r="U1203" s="302"/>
      <c r="V1203" s="302"/>
      <c r="W1203" s="302"/>
      <c r="X1203" s="302"/>
      <c r="Y1203" s="302"/>
      <c r="Z1203" s="302"/>
      <c r="AA1203" s="302"/>
      <c r="AB1203" s="302"/>
      <c r="AC1203" s="302"/>
      <c r="AD1203" s="302"/>
      <c r="AE1203" s="302"/>
      <c r="AF1203" s="302"/>
      <c r="AG1203" s="302"/>
      <c r="AH1203" s="302"/>
      <c r="AI1203" s="329"/>
      <c r="AJ1203" s="302"/>
      <c r="AK1203" s="302"/>
      <c r="AL1203" s="302"/>
      <c r="AM1203" s="302"/>
      <c r="AN1203" s="302"/>
      <c r="AO1203" s="302"/>
      <c r="AP1203" s="302"/>
      <c r="AQ1203" s="302"/>
      <c r="AR1203" s="302"/>
      <c r="AS1203" s="302"/>
      <c r="AT1203" s="302"/>
      <c r="AU1203" s="302"/>
      <c r="AV1203" s="302"/>
      <c r="AW1203" s="302"/>
      <c r="AX1203" s="302"/>
      <c r="AY1203" s="302"/>
      <c r="AZ1203" s="302"/>
      <c r="BA1203" s="302"/>
    </row>
    <row r="1204">
      <c r="A1204" s="328"/>
      <c r="B1204" s="328"/>
      <c r="C1204" s="328"/>
      <c r="D1204" s="51" t="b">
        <v>1</v>
      </c>
      <c r="E1204" s="308"/>
      <c r="F1204" s="308" t="str">
        <f>IFERROR(__xludf.DUMMYFUNCTION("""COMPUTED_VALUE"""),"**field missing**")</f>
        <v>**field missing**</v>
      </c>
      <c r="G1204" s="308" t="str">
        <f>IFERROR(__xludf.DUMMYFUNCTION("""COMPUTED_VALUE"""),"**FIELD MISSING**")</f>
        <v>**FIELD MISSING**</v>
      </c>
      <c r="H1204" s="308"/>
      <c r="I1204" s="317"/>
      <c r="J1204" s="317"/>
      <c r="K1204" s="317"/>
      <c r="L1204" s="308"/>
      <c r="M1204" s="308"/>
      <c r="N1204" s="308"/>
      <c r="O1204" s="308"/>
      <c r="P1204" s="308"/>
      <c r="Q1204" s="302"/>
      <c r="R1204" s="302"/>
      <c r="S1204" s="302"/>
      <c r="T1204" s="302"/>
      <c r="U1204" s="302"/>
      <c r="V1204" s="302"/>
      <c r="W1204" s="302"/>
      <c r="X1204" s="302"/>
      <c r="Y1204" s="302"/>
      <c r="Z1204" s="302"/>
      <c r="AA1204" s="302"/>
      <c r="AB1204" s="302"/>
      <c r="AC1204" s="302"/>
      <c r="AD1204" s="302"/>
      <c r="AE1204" s="302"/>
      <c r="AF1204" s="302"/>
      <c r="AG1204" s="302"/>
      <c r="AH1204" s="302"/>
      <c r="AI1204" s="329"/>
      <c r="AJ1204" s="302"/>
      <c r="AK1204" s="302"/>
      <c r="AL1204" s="302"/>
      <c r="AM1204" s="302"/>
      <c r="AN1204" s="302"/>
      <c r="AO1204" s="302"/>
      <c r="AP1204" s="302"/>
      <c r="AQ1204" s="302"/>
      <c r="AR1204" s="302"/>
      <c r="AS1204" s="302"/>
      <c r="AT1204" s="302"/>
      <c r="AU1204" s="302"/>
      <c r="AV1204" s="302"/>
      <c r="AW1204" s="302"/>
      <c r="AX1204" s="302"/>
      <c r="AY1204" s="302"/>
      <c r="AZ1204" s="302"/>
      <c r="BA1204" s="302"/>
    </row>
    <row r="1205">
      <c r="A1205" s="328"/>
      <c r="B1205" s="328"/>
      <c r="C1205" s="328"/>
      <c r="D1205" s="51" t="b">
        <v>1</v>
      </c>
      <c r="E1205" s="308"/>
      <c r="F1205" s="308" t="str">
        <f>IFERROR(__xludf.DUMMYFUNCTION("""COMPUTED_VALUE"""),"**field missing**")</f>
        <v>**field missing**</v>
      </c>
      <c r="G1205" s="308" t="str">
        <f>IFERROR(__xludf.DUMMYFUNCTION("""COMPUTED_VALUE"""),"**FIELD MISSING**")</f>
        <v>**FIELD MISSING**</v>
      </c>
      <c r="H1205" s="308"/>
      <c r="I1205" s="317"/>
      <c r="J1205" s="317"/>
      <c r="K1205" s="317"/>
      <c r="L1205" s="308"/>
      <c r="M1205" s="308"/>
      <c r="N1205" s="308"/>
      <c r="O1205" s="308"/>
      <c r="P1205" s="308"/>
      <c r="Q1205" s="302"/>
      <c r="R1205" s="302"/>
      <c r="S1205" s="302"/>
      <c r="T1205" s="302"/>
      <c r="U1205" s="302"/>
      <c r="V1205" s="302"/>
      <c r="W1205" s="302"/>
      <c r="X1205" s="302"/>
      <c r="Y1205" s="302"/>
      <c r="Z1205" s="302"/>
      <c r="AA1205" s="302"/>
      <c r="AB1205" s="302"/>
      <c r="AC1205" s="302"/>
      <c r="AD1205" s="302"/>
      <c r="AE1205" s="302"/>
      <c r="AF1205" s="302"/>
      <c r="AG1205" s="302"/>
      <c r="AH1205" s="302"/>
      <c r="AI1205" s="329"/>
      <c r="AJ1205" s="302"/>
      <c r="AK1205" s="302"/>
      <c r="AL1205" s="302"/>
      <c r="AM1205" s="302"/>
      <c r="AN1205" s="302"/>
      <c r="AO1205" s="302"/>
      <c r="AP1205" s="302"/>
      <c r="AQ1205" s="302"/>
      <c r="AR1205" s="302"/>
      <c r="AS1205" s="302"/>
      <c r="AT1205" s="302"/>
      <c r="AU1205" s="302"/>
      <c r="AV1205" s="302"/>
      <c r="AW1205" s="302"/>
      <c r="AX1205" s="302"/>
      <c r="AY1205" s="302"/>
      <c r="AZ1205" s="302"/>
      <c r="BA1205" s="302"/>
    </row>
    <row r="1206">
      <c r="A1206" s="328"/>
      <c r="B1206" s="328"/>
      <c r="C1206" s="328"/>
      <c r="D1206" s="51" t="b">
        <v>1</v>
      </c>
      <c r="E1206" s="308"/>
      <c r="F1206" s="308" t="str">
        <f>IFERROR(__xludf.DUMMYFUNCTION("""COMPUTED_VALUE"""),"**field missing**")</f>
        <v>**field missing**</v>
      </c>
      <c r="G1206" s="308" t="str">
        <f>IFERROR(__xludf.DUMMYFUNCTION("""COMPUTED_VALUE"""),"**FIELD MISSING**")</f>
        <v>**FIELD MISSING**</v>
      </c>
      <c r="H1206" s="308"/>
      <c r="I1206" s="317"/>
      <c r="J1206" s="317"/>
      <c r="K1206" s="317"/>
      <c r="L1206" s="308"/>
      <c r="M1206" s="308"/>
      <c r="N1206" s="308"/>
      <c r="O1206" s="308"/>
      <c r="P1206" s="308"/>
      <c r="Q1206" s="302"/>
      <c r="R1206" s="302"/>
      <c r="S1206" s="302"/>
      <c r="T1206" s="302"/>
      <c r="U1206" s="302"/>
      <c r="V1206" s="302"/>
      <c r="W1206" s="302"/>
      <c r="X1206" s="302"/>
      <c r="Y1206" s="302"/>
      <c r="Z1206" s="302"/>
      <c r="AA1206" s="302"/>
      <c r="AB1206" s="302"/>
      <c r="AC1206" s="302"/>
      <c r="AD1206" s="302"/>
      <c r="AE1206" s="302"/>
      <c r="AF1206" s="302"/>
      <c r="AG1206" s="302"/>
      <c r="AH1206" s="302"/>
      <c r="AI1206" s="329"/>
      <c r="AJ1206" s="302"/>
      <c r="AK1206" s="302"/>
      <c r="AL1206" s="302"/>
      <c r="AM1206" s="302"/>
      <c r="AN1206" s="302"/>
      <c r="AO1206" s="302"/>
      <c r="AP1206" s="302"/>
      <c r="AQ1206" s="302"/>
      <c r="AR1206" s="302"/>
      <c r="AS1206" s="302"/>
      <c r="AT1206" s="302"/>
      <c r="AU1206" s="302"/>
      <c r="AV1206" s="302"/>
      <c r="AW1206" s="302"/>
      <c r="AX1206" s="302"/>
      <c r="AY1206" s="302"/>
      <c r="AZ1206" s="302"/>
      <c r="BA1206" s="302"/>
    </row>
    <row r="1207">
      <c r="A1207" s="328"/>
      <c r="B1207" s="328"/>
      <c r="C1207" s="328"/>
      <c r="D1207" s="51" t="b">
        <v>1</v>
      </c>
      <c r="E1207" s="308"/>
      <c r="F1207" s="308" t="str">
        <f>IFERROR(__xludf.DUMMYFUNCTION("""COMPUTED_VALUE"""),"letter")</f>
        <v>letter</v>
      </c>
      <c r="G1207" s="308" t="str">
        <f>IFERROR(__xludf.DUMMYFUNCTION("""COMPUTED_VALUE"""),"Parcel_Id")</f>
        <v>Parcel_Id</v>
      </c>
      <c r="H1207" s="308"/>
      <c r="I1207" s="317"/>
      <c r="J1207" s="317"/>
      <c r="K1207" s="317"/>
      <c r="L1207" s="308"/>
      <c r="M1207" s="308"/>
      <c r="N1207" s="308"/>
      <c r="O1207" s="308"/>
      <c r="P1207" s="308"/>
      <c r="Q1207" s="302"/>
      <c r="R1207" s="302"/>
      <c r="S1207" s="302"/>
      <c r="T1207" s="302"/>
      <c r="U1207" s="302"/>
      <c r="V1207" s="302"/>
      <c r="W1207" s="302"/>
      <c r="X1207" s="302"/>
      <c r="Y1207" s="302"/>
      <c r="Z1207" s="302"/>
      <c r="AA1207" s="302"/>
      <c r="AB1207" s="302"/>
      <c r="AC1207" s="302"/>
      <c r="AD1207" s="302"/>
      <c r="AE1207" s="302"/>
      <c r="AF1207" s="302"/>
      <c r="AG1207" s="302"/>
      <c r="AH1207" s="302"/>
      <c r="AI1207" s="329"/>
      <c r="AJ1207" s="302"/>
      <c r="AK1207" s="302"/>
      <c r="AL1207" s="302"/>
      <c r="AM1207" s="302"/>
      <c r="AN1207" s="302"/>
      <c r="AO1207" s="302"/>
      <c r="AP1207" s="302"/>
      <c r="AQ1207" s="302"/>
      <c r="AR1207" s="302"/>
      <c r="AS1207" s="302"/>
      <c r="AT1207" s="302"/>
      <c r="AU1207" s="302"/>
      <c r="AV1207" s="302"/>
      <c r="AW1207" s="302"/>
      <c r="AX1207" s="302"/>
      <c r="AY1207" s="302"/>
      <c r="AZ1207" s="302"/>
      <c r="BA1207" s="302"/>
    </row>
    <row r="1208">
      <c r="A1208" s="328"/>
      <c r="B1208" s="328"/>
      <c r="C1208" s="328"/>
      <c r="D1208" s="51" t="b">
        <v>1</v>
      </c>
      <c r="E1208" s="308"/>
      <c r="F1208" s="308" t="str">
        <f>IFERROR(__xludf.DUMMYFUNCTION("""COMPUTED_VALUE"""),"**field missing**")</f>
        <v>**field missing**</v>
      </c>
      <c r="G1208" s="308" t="str">
        <f>IFERROR(__xludf.DUMMYFUNCTION("""COMPUTED_VALUE"""),"**FIELD MISSING**")</f>
        <v>**FIELD MISSING**</v>
      </c>
      <c r="H1208" s="308"/>
      <c r="I1208" s="317"/>
      <c r="J1208" s="317"/>
      <c r="K1208" s="317"/>
      <c r="L1208" s="308"/>
      <c r="M1208" s="308"/>
      <c r="N1208" s="308"/>
      <c r="O1208" s="308"/>
      <c r="P1208" s="308"/>
      <c r="Q1208" s="302"/>
      <c r="R1208" s="302"/>
      <c r="S1208" s="302"/>
      <c r="T1208" s="302"/>
      <c r="U1208" s="302"/>
      <c r="V1208" s="302"/>
      <c r="W1208" s="302"/>
      <c r="X1208" s="302"/>
      <c r="Y1208" s="302"/>
      <c r="Z1208" s="302"/>
      <c r="AA1208" s="302"/>
      <c r="AB1208" s="302"/>
      <c r="AC1208" s="302"/>
      <c r="AD1208" s="302"/>
      <c r="AE1208" s="302"/>
      <c r="AF1208" s="302"/>
      <c r="AG1208" s="302"/>
      <c r="AH1208" s="302"/>
      <c r="AI1208" s="329"/>
      <c r="AJ1208" s="302"/>
      <c r="AK1208" s="302"/>
      <c r="AL1208" s="302"/>
      <c r="AM1208" s="302"/>
      <c r="AN1208" s="302"/>
      <c r="AO1208" s="302"/>
      <c r="AP1208" s="302"/>
      <c r="AQ1208" s="302"/>
      <c r="AR1208" s="302"/>
      <c r="AS1208" s="302"/>
      <c r="AT1208" s="302"/>
      <c r="AU1208" s="302"/>
      <c r="AV1208" s="302"/>
      <c r="AW1208" s="302"/>
      <c r="AX1208" s="302"/>
      <c r="AY1208" s="302"/>
      <c r="AZ1208" s="302"/>
      <c r="BA1208" s="302"/>
    </row>
    <row r="1209">
      <c r="A1209" s="328"/>
      <c r="B1209" s="328"/>
      <c r="C1209" s="328"/>
      <c r="D1209" s="51" t="b">
        <v>1</v>
      </c>
      <c r="E1209" s="308"/>
      <c r="F1209" s="308" t="str">
        <f>IFERROR(__xludf.DUMMYFUNCTION("""COMPUTED_VALUE"""),"letter")</f>
        <v>letter</v>
      </c>
      <c r="G1209" s="308" t="str">
        <f>IFERROR(__xludf.DUMMYFUNCTION("""COMPUTED_VALUE"""),"Parcel_Id")</f>
        <v>Parcel_Id</v>
      </c>
      <c r="H1209" s="308"/>
      <c r="I1209" s="317"/>
      <c r="J1209" s="317"/>
      <c r="K1209" s="317"/>
      <c r="L1209" s="308"/>
      <c r="M1209" s="308"/>
      <c r="N1209" s="308"/>
      <c r="O1209" s="308"/>
      <c r="P1209" s="308"/>
      <c r="Q1209" s="302"/>
      <c r="R1209" s="302"/>
      <c r="S1209" s="302"/>
      <c r="T1209" s="302"/>
      <c r="U1209" s="302"/>
      <c r="V1209" s="302"/>
      <c r="W1209" s="302"/>
      <c r="X1209" s="302"/>
      <c r="Y1209" s="302"/>
      <c r="Z1209" s="302"/>
      <c r="AA1209" s="302"/>
      <c r="AB1209" s="302"/>
      <c r="AC1209" s="302"/>
      <c r="AD1209" s="302"/>
      <c r="AE1209" s="302"/>
      <c r="AF1209" s="302"/>
      <c r="AG1209" s="302"/>
      <c r="AH1209" s="302"/>
      <c r="AI1209" s="329"/>
      <c r="AJ1209" s="302"/>
      <c r="AK1209" s="302"/>
      <c r="AL1209" s="302"/>
      <c r="AM1209" s="302"/>
      <c r="AN1209" s="302"/>
      <c r="AO1209" s="302"/>
      <c r="AP1209" s="302"/>
      <c r="AQ1209" s="302"/>
      <c r="AR1209" s="302"/>
      <c r="AS1209" s="302"/>
      <c r="AT1209" s="302"/>
      <c r="AU1209" s="302"/>
      <c r="AV1209" s="302"/>
      <c r="AW1209" s="302"/>
      <c r="AX1209" s="302"/>
      <c r="AY1209" s="302"/>
      <c r="AZ1209" s="302"/>
      <c r="BA1209" s="302"/>
    </row>
    <row r="1210">
      <c r="A1210" s="328"/>
      <c r="B1210" s="328"/>
      <c r="C1210" s="328"/>
      <c r="D1210" s="51" t="b">
        <v>1</v>
      </c>
      <c r="E1210" s="308"/>
      <c r="F1210" s="308" t="str">
        <f>IFERROR(__xludf.DUMMYFUNCTION("""COMPUTED_VALUE"""),"letter")</f>
        <v>letter</v>
      </c>
      <c r="G1210" s="308" t="str">
        <f>IFERROR(__xludf.DUMMYFUNCTION("""COMPUTED_VALUE"""),"Parcel_Id")</f>
        <v>Parcel_Id</v>
      </c>
      <c r="H1210" s="308"/>
      <c r="I1210" s="317"/>
      <c r="J1210" s="317"/>
      <c r="K1210" s="317"/>
      <c r="L1210" s="308"/>
      <c r="M1210" s="308"/>
      <c r="N1210" s="308"/>
      <c r="O1210" s="308"/>
      <c r="P1210" s="308"/>
      <c r="Q1210" s="302"/>
      <c r="R1210" s="302"/>
      <c r="S1210" s="302"/>
      <c r="T1210" s="302"/>
      <c r="U1210" s="302"/>
      <c r="V1210" s="302"/>
      <c r="W1210" s="302"/>
      <c r="X1210" s="302"/>
      <c r="Y1210" s="302"/>
      <c r="Z1210" s="302"/>
      <c r="AA1210" s="302"/>
      <c r="AB1210" s="302"/>
      <c r="AC1210" s="302"/>
      <c r="AD1210" s="302"/>
      <c r="AE1210" s="302"/>
      <c r="AF1210" s="302"/>
      <c r="AG1210" s="302"/>
      <c r="AH1210" s="302"/>
      <c r="AI1210" s="329"/>
      <c r="AJ1210" s="302"/>
      <c r="AK1210" s="302"/>
      <c r="AL1210" s="302"/>
      <c r="AM1210" s="302"/>
      <c r="AN1210" s="302"/>
      <c r="AO1210" s="302"/>
      <c r="AP1210" s="302"/>
      <c r="AQ1210" s="302"/>
      <c r="AR1210" s="302"/>
      <c r="AS1210" s="302"/>
      <c r="AT1210" s="302"/>
      <c r="AU1210" s="302"/>
      <c r="AV1210" s="302"/>
      <c r="AW1210" s="302"/>
      <c r="AX1210" s="302"/>
      <c r="AY1210" s="302"/>
      <c r="AZ1210" s="302"/>
      <c r="BA1210" s="302"/>
    </row>
    <row r="1211">
      <c r="A1211" s="328"/>
      <c r="B1211" s="328"/>
      <c r="C1211" s="328"/>
      <c r="D1211" s="51" t="b">
        <v>1</v>
      </c>
      <c r="E1211" s="308"/>
      <c r="F1211" s="308" t="str">
        <f>IFERROR(__xludf.DUMMYFUNCTION("""COMPUTED_VALUE"""),"letter")</f>
        <v>letter</v>
      </c>
      <c r="G1211" s="308" t="str">
        <f>IFERROR(__xludf.DUMMYFUNCTION("""COMPUTED_VALUE"""),"Parcel_Id")</f>
        <v>Parcel_Id</v>
      </c>
      <c r="H1211" s="308"/>
      <c r="I1211" s="317"/>
      <c r="J1211" s="317"/>
      <c r="K1211" s="317"/>
      <c r="L1211" s="308"/>
      <c r="M1211" s="308"/>
      <c r="N1211" s="308"/>
      <c r="O1211" s="308"/>
      <c r="P1211" s="308"/>
      <c r="Q1211" s="302"/>
      <c r="R1211" s="302"/>
      <c r="S1211" s="302"/>
      <c r="T1211" s="302"/>
      <c r="U1211" s="302"/>
      <c r="V1211" s="302"/>
      <c r="W1211" s="302"/>
      <c r="X1211" s="302"/>
      <c r="Y1211" s="302"/>
      <c r="Z1211" s="302"/>
      <c r="AA1211" s="302"/>
      <c r="AB1211" s="302"/>
      <c r="AC1211" s="302"/>
      <c r="AD1211" s="302"/>
      <c r="AE1211" s="302"/>
      <c r="AF1211" s="302"/>
      <c r="AG1211" s="302"/>
      <c r="AH1211" s="302"/>
      <c r="AI1211" s="329"/>
      <c r="AJ1211" s="302"/>
      <c r="AK1211" s="302"/>
      <c r="AL1211" s="302"/>
      <c r="AM1211" s="302"/>
      <c r="AN1211" s="302"/>
      <c r="AO1211" s="302"/>
      <c r="AP1211" s="302"/>
      <c r="AQ1211" s="302"/>
      <c r="AR1211" s="302"/>
      <c r="AS1211" s="302"/>
      <c r="AT1211" s="302"/>
      <c r="AU1211" s="302"/>
      <c r="AV1211" s="302"/>
      <c r="AW1211" s="302"/>
      <c r="AX1211" s="302"/>
      <c r="AY1211" s="302"/>
      <c r="AZ1211" s="302"/>
      <c r="BA1211" s="302"/>
    </row>
    <row r="1212">
      <c r="A1212" s="328"/>
      <c r="B1212" s="328"/>
      <c r="C1212" s="328"/>
      <c r="D1212" s="51" t="b">
        <v>1</v>
      </c>
      <c r="E1212" s="308"/>
      <c r="F1212" s="308" t="str">
        <f>IFERROR(__xludf.DUMMYFUNCTION("""COMPUTED_VALUE"""),"letter")</f>
        <v>letter</v>
      </c>
      <c r="G1212" s="308" t="str">
        <f>IFERROR(__xludf.DUMMYFUNCTION("""COMPUTED_VALUE"""),"Parcel_Id")</f>
        <v>Parcel_Id</v>
      </c>
      <c r="H1212" s="308"/>
      <c r="I1212" s="317"/>
      <c r="J1212" s="317"/>
      <c r="K1212" s="317"/>
      <c r="L1212" s="308"/>
      <c r="M1212" s="308"/>
      <c r="N1212" s="308"/>
      <c r="O1212" s="308"/>
      <c r="P1212" s="308"/>
      <c r="Q1212" s="302"/>
      <c r="R1212" s="302"/>
      <c r="S1212" s="302"/>
      <c r="T1212" s="302"/>
      <c r="U1212" s="302"/>
      <c r="V1212" s="302"/>
      <c r="W1212" s="302"/>
      <c r="X1212" s="302"/>
      <c r="Y1212" s="302"/>
      <c r="Z1212" s="302"/>
      <c r="AA1212" s="302"/>
      <c r="AB1212" s="302"/>
      <c r="AC1212" s="302"/>
      <c r="AD1212" s="302"/>
      <c r="AE1212" s="302"/>
      <c r="AF1212" s="302"/>
      <c r="AG1212" s="302"/>
      <c r="AH1212" s="302"/>
      <c r="AI1212" s="329"/>
      <c r="AJ1212" s="302"/>
      <c r="AK1212" s="302"/>
      <c r="AL1212" s="302"/>
      <c r="AM1212" s="302"/>
      <c r="AN1212" s="302"/>
      <c r="AO1212" s="302"/>
      <c r="AP1212" s="302"/>
      <c r="AQ1212" s="302"/>
      <c r="AR1212" s="302"/>
      <c r="AS1212" s="302"/>
      <c r="AT1212" s="302"/>
      <c r="AU1212" s="302"/>
      <c r="AV1212" s="302"/>
      <c r="AW1212" s="302"/>
      <c r="AX1212" s="302"/>
      <c r="AY1212" s="302"/>
      <c r="AZ1212" s="302"/>
      <c r="BA1212" s="302"/>
    </row>
    <row r="1213">
      <c r="A1213" s="328"/>
      <c r="B1213" s="328"/>
      <c r="C1213" s="328"/>
      <c r="D1213" s="51" t="b">
        <v>1</v>
      </c>
      <c r="E1213" s="308"/>
      <c r="F1213" s="308" t="str">
        <f>IFERROR(__xludf.DUMMYFUNCTION("""COMPUTED_VALUE"""),"letter")</f>
        <v>letter</v>
      </c>
      <c r="G1213" s="308" t="str">
        <f>IFERROR(__xludf.DUMMYFUNCTION("""COMPUTED_VALUE"""),"Parcel_Id")</f>
        <v>Parcel_Id</v>
      </c>
      <c r="H1213" s="308"/>
      <c r="I1213" s="317"/>
      <c r="J1213" s="317"/>
      <c r="K1213" s="317"/>
      <c r="L1213" s="308"/>
      <c r="M1213" s="308"/>
      <c r="N1213" s="308"/>
      <c r="O1213" s="308"/>
      <c r="P1213" s="308"/>
      <c r="Q1213" s="302"/>
      <c r="R1213" s="302"/>
      <c r="S1213" s="302"/>
      <c r="T1213" s="302"/>
      <c r="U1213" s="302"/>
      <c r="V1213" s="302"/>
      <c r="W1213" s="302"/>
      <c r="X1213" s="302"/>
      <c r="Y1213" s="302"/>
      <c r="Z1213" s="302"/>
      <c r="AA1213" s="302"/>
      <c r="AB1213" s="302"/>
      <c r="AC1213" s="302"/>
      <c r="AD1213" s="302"/>
      <c r="AE1213" s="302"/>
      <c r="AF1213" s="302"/>
      <c r="AG1213" s="302"/>
      <c r="AH1213" s="302"/>
      <c r="AI1213" s="329"/>
      <c r="AJ1213" s="302"/>
      <c r="AK1213" s="302"/>
      <c r="AL1213" s="302"/>
      <c r="AM1213" s="302"/>
      <c r="AN1213" s="302"/>
      <c r="AO1213" s="302"/>
      <c r="AP1213" s="302"/>
      <c r="AQ1213" s="302"/>
      <c r="AR1213" s="302"/>
      <c r="AS1213" s="302"/>
      <c r="AT1213" s="302"/>
      <c r="AU1213" s="302"/>
      <c r="AV1213" s="302"/>
      <c r="AW1213" s="302"/>
      <c r="AX1213" s="302"/>
      <c r="AY1213" s="302"/>
      <c r="AZ1213" s="302"/>
      <c r="BA1213" s="302"/>
    </row>
    <row r="1214">
      <c r="A1214" s="328"/>
      <c r="B1214" s="328"/>
      <c r="C1214" s="328"/>
      <c r="D1214" s="51" t="b">
        <v>1</v>
      </c>
      <c r="E1214" s="308"/>
      <c r="F1214" s="308" t="str">
        <f>IFERROR(__xludf.DUMMYFUNCTION("""COMPUTED_VALUE"""),"letter")</f>
        <v>letter</v>
      </c>
      <c r="G1214" s="308" t="str">
        <f>IFERROR(__xludf.DUMMYFUNCTION("""COMPUTED_VALUE"""),"Parcel_Id")</f>
        <v>Parcel_Id</v>
      </c>
      <c r="H1214" s="308"/>
      <c r="I1214" s="317"/>
      <c r="J1214" s="317"/>
      <c r="K1214" s="317"/>
      <c r="L1214" s="308"/>
      <c r="M1214" s="308"/>
      <c r="N1214" s="308"/>
      <c r="O1214" s="308"/>
      <c r="P1214" s="308"/>
      <c r="Q1214" s="302"/>
      <c r="R1214" s="302"/>
      <c r="S1214" s="302"/>
      <c r="T1214" s="302"/>
      <c r="U1214" s="302"/>
      <c r="V1214" s="302"/>
      <c r="W1214" s="302"/>
      <c r="X1214" s="302"/>
      <c r="Y1214" s="302"/>
      <c r="Z1214" s="302"/>
      <c r="AA1214" s="302"/>
      <c r="AB1214" s="302"/>
      <c r="AC1214" s="302"/>
      <c r="AD1214" s="302"/>
      <c r="AE1214" s="302"/>
      <c r="AF1214" s="302"/>
      <c r="AG1214" s="302"/>
      <c r="AH1214" s="302"/>
      <c r="AI1214" s="329"/>
      <c r="AJ1214" s="302"/>
      <c r="AK1214" s="302"/>
      <c r="AL1214" s="302"/>
      <c r="AM1214" s="302"/>
      <c r="AN1214" s="302"/>
      <c r="AO1214" s="302"/>
      <c r="AP1214" s="302"/>
      <c r="AQ1214" s="302"/>
      <c r="AR1214" s="302"/>
      <c r="AS1214" s="302"/>
      <c r="AT1214" s="302"/>
      <c r="AU1214" s="302"/>
      <c r="AV1214" s="302"/>
      <c r="AW1214" s="302"/>
      <c r="AX1214" s="302"/>
      <c r="AY1214" s="302"/>
      <c r="AZ1214" s="302"/>
      <c r="BA1214" s="302"/>
    </row>
    <row r="1215">
      <c r="A1215" s="328"/>
      <c r="B1215" s="328"/>
      <c r="C1215" s="328"/>
      <c r="D1215" s="51" t="b">
        <v>1</v>
      </c>
      <c r="E1215" s="308"/>
      <c r="F1215" s="308" t="str">
        <f>IFERROR(__xludf.DUMMYFUNCTION("""COMPUTED_VALUE"""),"???")</f>
        <v>???</v>
      </c>
      <c r="G1215" s="308" t="str">
        <f>IFERROR(__xludf.DUMMYFUNCTION("""COMPUTED_VALUE"""),"???")</f>
        <v>???</v>
      </c>
      <c r="H1215" s="308"/>
      <c r="I1215" s="317"/>
      <c r="J1215" s="317"/>
      <c r="K1215" s="317"/>
      <c r="L1215" s="308"/>
      <c r="M1215" s="308"/>
      <c r="N1215" s="308"/>
      <c r="O1215" s="308"/>
      <c r="P1215" s="308"/>
      <c r="Q1215" s="302"/>
      <c r="R1215" s="302"/>
      <c r="S1215" s="302"/>
      <c r="T1215" s="302"/>
      <c r="U1215" s="302"/>
      <c r="V1215" s="302"/>
      <c r="W1215" s="302"/>
      <c r="X1215" s="302"/>
      <c r="Y1215" s="302"/>
      <c r="Z1215" s="302"/>
      <c r="AA1215" s="302"/>
      <c r="AB1215" s="302"/>
      <c r="AC1215" s="302"/>
      <c r="AD1215" s="302"/>
      <c r="AE1215" s="302"/>
      <c r="AF1215" s="302"/>
      <c r="AG1215" s="302"/>
      <c r="AH1215" s="302"/>
      <c r="AI1215" s="329"/>
      <c r="AJ1215" s="302"/>
      <c r="AK1215" s="302"/>
      <c r="AL1215" s="302"/>
      <c r="AM1215" s="302"/>
      <c r="AN1215" s="302"/>
      <c r="AO1215" s="302"/>
      <c r="AP1215" s="302"/>
      <c r="AQ1215" s="302"/>
      <c r="AR1215" s="302"/>
      <c r="AS1215" s="302"/>
      <c r="AT1215" s="302"/>
      <c r="AU1215" s="302"/>
      <c r="AV1215" s="302"/>
      <c r="AW1215" s="302"/>
      <c r="AX1215" s="302"/>
      <c r="AY1215" s="302"/>
      <c r="AZ1215" s="302"/>
      <c r="BA1215" s="302"/>
    </row>
    <row r="1216">
      <c r="A1216" s="328"/>
      <c r="B1216" s="328"/>
      <c r="C1216" s="328"/>
      <c r="D1216" s="51" t="b">
        <v>1</v>
      </c>
      <c r="E1216" s="308"/>
      <c r="F1216" s="308" t="str">
        <f>IFERROR(__xludf.DUMMYFUNCTION("""COMPUTED_VALUE"""),"???")</f>
        <v>???</v>
      </c>
      <c r="G1216" s="308" t="str">
        <f>IFERROR(__xludf.DUMMYFUNCTION("""COMPUTED_VALUE"""),"???")</f>
        <v>???</v>
      </c>
      <c r="H1216" s="308"/>
      <c r="I1216" s="317"/>
      <c r="J1216" s="317"/>
      <c r="K1216" s="317"/>
      <c r="L1216" s="308"/>
      <c r="M1216" s="308"/>
      <c r="N1216" s="308"/>
      <c r="O1216" s="308"/>
      <c r="P1216" s="308"/>
      <c r="Q1216" s="302"/>
      <c r="R1216" s="302"/>
      <c r="S1216" s="302"/>
      <c r="T1216" s="302"/>
      <c r="U1216" s="302"/>
      <c r="V1216" s="302"/>
      <c r="W1216" s="302"/>
      <c r="X1216" s="302"/>
      <c r="Y1216" s="302"/>
      <c r="Z1216" s="302"/>
      <c r="AA1216" s="302"/>
      <c r="AB1216" s="302"/>
      <c r="AC1216" s="302"/>
      <c r="AD1216" s="302"/>
      <c r="AE1216" s="302"/>
      <c r="AF1216" s="302"/>
      <c r="AG1216" s="302"/>
      <c r="AH1216" s="302"/>
      <c r="AI1216" s="329"/>
      <c r="AJ1216" s="302"/>
      <c r="AK1216" s="302"/>
      <c r="AL1216" s="302"/>
      <c r="AM1216" s="302"/>
      <c r="AN1216" s="302"/>
      <c r="AO1216" s="302"/>
      <c r="AP1216" s="302"/>
      <c r="AQ1216" s="302"/>
      <c r="AR1216" s="302"/>
      <c r="AS1216" s="302"/>
      <c r="AT1216" s="302"/>
      <c r="AU1216" s="302"/>
      <c r="AV1216" s="302"/>
      <c r="AW1216" s="302"/>
      <c r="AX1216" s="302"/>
      <c r="AY1216" s="302"/>
      <c r="AZ1216" s="302"/>
      <c r="BA1216" s="302"/>
    </row>
    <row r="1217">
      <c r="A1217" s="328"/>
      <c r="B1217" s="328"/>
      <c r="C1217" s="328"/>
      <c r="D1217" s="51" t="b">
        <v>1</v>
      </c>
      <c r="E1217" s="308"/>
      <c r="F1217" s="308" t="str">
        <f>IFERROR(__xludf.DUMMYFUNCTION("""COMPUTED_VALUE"""),"letter")</f>
        <v>letter</v>
      </c>
      <c r="G1217" s="308" t="str">
        <f>IFERROR(__xludf.DUMMYFUNCTION("""COMPUTED_VALUE"""),"Source")</f>
        <v>Source</v>
      </c>
      <c r="H1217" s="308"/>
      <c r="I1217" s="317"/>
      <c r="J1217" s="317"/>
      <c r="K1217" s="317"/>
      <c r="L1217" s="308"/>
      <c r="M1217" s="308"/>
      <c r="N1217" s="308"/>
      <c r="O1217" s="308"/>
      <c r="P1217" s="308"/>
      <c r="Q1217" s="302"/>
      <c r="R1217" s="302"/>
      <c r="S1217" s="302"/>
      <c r="T1217" s="302"/>
      <c r="U1217" s="302"/>
      <c r="V1217" s="302"/>
      <c r="W1217" s="302"/>
      <c r="X1217" s="302"/>
      <c r="Y1217" s="302"/>
      <c r="Z1217" s="302"/>
      <c r="AA1217" s="302"/>
      <c r="AB1217" s="302"/>
      <c r="AC1217" s="302"/>
      <c r="AD1217" s="302"/>
      <c r="AE1217" s="302"/>
      <c r="AF1217" s="302"/>
      <c r="AG1217" s="302"/>
      <c r="AH1217" s="302"/>
      <c r="AI1217" s="329"/>
      <c r="AJ1217" s="302"/>
      <c r="AK1217" s="302"/>
      <c r="AL1217" s="302"/>
      <c r="AM1217" s="302"/>
      <c r="AN1217" s="302"/>
      <c r="AO1217" s="302"/>
      <c r="AP1217" s="302"/>
      <c r="AQ1217" s="302"/>
      <c r="AR1217" s="302"/>
      <c r="AS1217" s="302"/>
      <c r="AT1217" s="302"/>
      <c r="AU1217" s="302"/>
      <c r="AV1217" s="302"/>
      <c r="AW1217" s="302"/>
      <c r="AX1217" s="302"/>
      <c r="AY1217" s="302"/>
      <c r="AZ1217" s="302"/>
      <c r="BA1217" s="302"/>
    </row>
    <row r="1218">
      <c r="A1218" s="328"/>
      <c r="B1218" s="328"/>
      <c r="C1218" s="328"/>
      <c r="D1218" s="51" t="b">
        <v>1</v>
      </c>
      <c r="E1218" s="308"/>
      <c r="F1218" s="308" t="str">
        <f>IFERROR(__xludf.DUMMYFUNCTION("""COMPUTED_VALUE"""),"letter")</f>
        <v>letter</v>
      </c>
      <c r="G1218" s="308" t="str">
        <f>IFERROR(__xludf.DUMMYFUNCTION("""COMPUTED_VALUE"""),"Letter_Type")</f>
        <v>Letter_Type</v>
      </c>
      <c r="H1218" s="308"/>
      <c r="I1218" s="317"/>
      <c r="J1218" s="317"/>
      <c r="K1218" s="317"/>
      <c r="L1218" s="308"/>
      <c r="M1218" s="308"/>
      <c r="N1218" s="308"/>
      <c r="O1218" s="308"/>
      <c r="P1218" s="308"/>
      <c r="Q1218" s="302"/>
      <c r="R1218" s="302"/>
      <c r="S1218" s="302"/>
      <c r="T1218" s="302"/>
      <c r="U1218" s="302"/>
      <c r="V1218" s="302"/>
      <c r="W1218" s="302"/>
      <c r="X1218" s="302"/>
      <c r="Y1218" s="302"/>
      <c r="Z1218" s="302"/>
      <c r="AA1218" s="302"/>
      <c r="AB1218" s="302"/>
      <c r="AC1218" s="302"/>
      <c r="AD1218" s="302"/>
      <c r="AE1218" s="302"/>
      <c r="AF1218" s="302"/>
      <c r="AG1218" s="302"/>
      <c r="AH1218" s="302"/>
      <c r="AI1218" s="329"/>
      <c r="AJ1218" s="302"/>
      <c r="AK1218" s="302"/>
      <c r="AL1218" s="302"/>
      <c r="AM1218" s="302"/>
      <c r="AN1218" s="302"/>
      <c r="AO1218" s="302"/>
      <c r="AP1218" s="302"/>
      <c r="AQ1218" s="302"/>
      <c r="AR1218" s="302"/>
      <c r="AS1218" s="302"/>
      <c r="AT1218" s="302"/>
      <c r="AU1218" s="302"/>
      <c r="AV1218" s="302"/>
      <c r="AW1218" s="302"/>
      <c r="AX1218" s="302"/>
      <c r="AY1218" s="302"/>
      <c r="AZ1218" s="302"/>
      <c r="BA1218" s="302"/>
    </row>
    <row r="1219">
      <c r="A1219" s="328"/>
      <c r="B1219" s="328"/>
      <c r="C1219" s="328"/>
      <c r="D1219" s="51" t="b">
        <v>1</v>
      </c>
      <c r="E1219" s="308"/>
      <c r="F1219" s="308" t="str">
        <f>IFERROR(__xludf.DUMMYFUNCTION("""COMPUTED_VALUE"""),"letter")</f>
        <v>letter</v>
      </c>
      <c r="G1219" s="308" t="str">
        <f>IFERROR(__xludf.DUMMYFUNCTION("""COMPUTED_VALUE"""),"Letter_Date")</f>
        <v>Letter_Date</v>
      </c>
      <c r="H1219" s="308"/>
      <c r="I1219" s="317"/>
      <c r="J1219" s="317"/>
      <c r="K1219" s="317"/>
      <c r="L1219" s="308"/>
      <c r="M1219" s="308"/>
      <c r="N1219" s="308"/>
      <c r="O1219" s="308"/>
      <c r="P1219" s="308"/>
      <c r="Q1219" s="302"/>
      <c r="R1219" s="302"/>
      <c r="S1219" s="302"/>
      <c r="T1219" s="302"/>
      <c r="U1219" s="302"/>
      <c r="V1219" s="302"/>
      <c r="W1219" s="302"/>
      <c r="X1219" s="302"/>
      <c r="Y1219" s="302"/>
      <c r="Z1219" s="302"/>
      <c r="AA1219" s="302"/>
      <c r="AB1219" s="302"/>
      <c r="AC1219" s="302"/>
      <c r="AD1219" s="302"/>
      <c r="AE1219" s="302"/>
      <c r="AF1219" s="302"/>
      <c r="AG1219" s="302"/>
      <c r="AH1219" s="302"/>
      <c r="AI1219" s="329"/>
      <c r="AJ1219" s="302"/>
      <c r="AK1219" s="302"/>
      <c r="AL1219" s="302"/>
      <c r="AM1219" s="302"/>
      <c r="AN1219" s="302"/>
      <c r="AO1219" s="302"/>
      <c r="AP1219" s="302"/>
      <c r="AQ1219" s="302"/>
      <c r="AR1219" s="302"/>
      <c r="AS1219" s="302"/>
      <c r="AT1219" s="302"/>
      <c r="AU1219" s="302"/>
      <c r="AV1219" s="302"/>
      <c r="AW1219" s="302"/>
      <c r="AX1219" s="302"/>
      <c r="AY1219" s="302"/>
      <c r="AZ1219" s="302"/>
      <c r="BA1219" s="302"/>
    </row>
    <row r="1220">
      <c r="A1220" s="328"/>
      <c r="B1220" s="328"/>
      <c r="C1220" s="328"/>
      <c r="D1220" s="51" t="b">
        <v>1</v>
      </c>
      <c r="E1220" s="308"/>
      <c r="F1220" s="308" t="str">
        <f>IFERROR(__xludf.DUMMYFUNCTION("""COMPUTED_VALUE"""),"inspection")</f>
        <v>inspection</v>
      </c>
      <c r="G1220" s="308" t="str">
        <f>IFERROR(__xludf.DUMMYFUNCTION("""COMPUTED_VALUE"""),"Original_Inspector_Number")</f>
        <v>Original_Inspector_Number</v>
      </c>
      <c r="H1220" s="308"/>
      <c r="I1220" s="317"/>
      <c r="J1220" s="317"/>
      <c r="K1220" s="317"/>
      <c r="L1220" s="308"/>
      <c r="M1220" s="308"/>
      <c r="N1220" s="308"/>
      <c r="O1220" s="308"/>
      <c r="P1220" s="308"/>
      <c r="Q1220" s="302"/>
      <c r="R1220" s="302"/>
      <c r="S1220" s="302"/>
      <c r="T1220" s="302"/>
      <c r="U1220" s="302"/>
      <c r="V1220" s="302"/>
      <c r="W1220" s="302"/>
      <c r="X1220" s="302"/>
      <c r="Y1220" s="302"/>
      <c r="Z1220" s="302"/>
      <c r="AA1220" s="302"/>
      <c r="AB1220" s="302"/>
      <c r="AC1220" s="302"/>
      <c r="AD1220" s="302"/>
      <c r="AE1220" s="302"/>
      <c r="AF1220" s="302"/>
      <c r="AG1220" s="302"/>
      <c r="AH1220" s="302"/>
      <c r="AI1220" s="329"/>
      <c r="AJ1220" s="302"/>
      <c r="AK1220" s="302"/>
      <c r="AL1220" s="302"/>
      <c r="AM1220" s="302"/>
      <c r="AN1220" s="302"/>
      <c r="AO1220" s="302"/>
      <c r="AP1220" s="302"/>
      <c r="AQ1220" s="302"/>
      <c r="AR1220" s="302"/>
      <c r="AS1220" s="302"/>
      <c r="AT1220" s="302"/>
      <c r="AU1220" s="302"/>
      <c r="AV1220" s="302"/>
      <c r="AW1220" s="302"/>
      <c r="AX1220" s="302"/>
      <c r="AY1220" s="302"/>
      <c r="AZ1220" s="302"/>
      <c r="BA1220" s="302"/>
    </row>
    <row r="1221">
      <c r="A1221" s="328"/>
      <c r="B1221" s="328"/>
      <c r="C1221" s="328"/>
      <c r="D1221" s="51" t="b">
        <v>1</v>
      </c>
      <c r="E1221" s="308"/>
      <c r="F1221" s="308" t="str">
        <f>IFERROR(__xludf.DUMMYFUNCTION("""COMPUTED_VALUE"""),"inspection")</f>
        <v>inspection</v>
      </c>
      <c r="G1221" s="308" t="str">
        <f>IFERROR(__xludf.DUMMYFUNCTION("""COMPUTED_VALUE"""),"Inspection_Id")</f>
        <v>Inspection_Id</v>
      </c>
      <c r="H1221" s="308"/>
      <c r="I1221" s="317"/>
      <c r="J1221" s="317"/>
      <c r="K1221" s="317"/>
      <c r="L1221" s="308"/>
      <c r="M1221" s="308"/>
      <c r="N1221" s="308"/>
      <c r="O1221" s="308"/>
      <c r="P1221" s="308"/>
      <c r="Q1221" s="302"/>
      <c r="R1221" s="302"/>
      <c r="S1221" s="302"/>
      <c r="T1221" s="302"/>
      <c r="U1221" s="302"/>
      <c r="V1221" s="302"/>
      <c r="W1221" s="302"/>
      <c r="X1221" s="302"/>
      <c r="Y1221" s="302"/>
      <c r="Z1221" s="302"/>
      <c r="AA1221" s="302"/>
      <c r="AB1221" s="302"/>
      <c r="AC1221" s="302"/>
      <c r="AD1221" s="302"/>
      <c r="AE1221" s="302"/>
      <c r="AF1221" s="302"/>
      <c r="AG1221" s="302"/>
      <c r="AH1221" s="302"/>
      <c r="AI1221" s="329"/>
      <c r="AJ1221" s="302"/>
      <c r="AK1221" s="302"/>
      <c r="AL1221" s="302"/>
      <c r="AM1221" s="302"/>
      <c r="AN1221" s="302"/>
      <c r="AO1221" s="302"/>
      <c r="AP1221" s="302"/>
      <c r="AQ1221" s="302"/>
      <c r="AR1221" s="302"/>
      <c r="AS1221" s="302"/>
      <c r="AT1221" s="302"/>
      <c r="AU1221" s="302"/>
      <c r="AV1221" s="302"/>
      <c r="AW1221" s="302"/>
      <c r="AX1221" s="302"/>
      <c r="AY1221" s="302"/>
      <c r="AZ1221" s="302"/>
      <c r="BA1221" s="302"/>
    </row>
    <row r="1222">
      <c r="A1222" s="328"/>
      <c r="B1222" s="328"/>
      <c r="C1222" s="328"/>
      <c r="D1222" s="51" t="b">
        <v>1</v>
      </c>
      <c r="E1222" s="308"/>
      <c r="F1222" s="308" t="str">
        <f>IFERROR(__xludf.DUMMYFUNCTION("""COMPUTED_VALUE"""),"???")</f>
        <v>???</v>
      </c>
      <c r="G1222" s="308" t="str">
        <f>IFERROR(__xludf.DUMMYFUNCTION("""COMPUTED_VALUE"""),"???")</f>
        <v>???</v>
      </c>
      <c r="H1222" s="308"/>
      <c r="I1222" s="317"/>
      <c r="J1222" s="317"/>
      <c r="K1222" s="317"/>
      <c r="L1222" s="308"/>
      <c r="M1222" s="308"/>
      <c r="N1222" s="308"/>
      <c r="O1222" s="308"/>
      <c r="P1222" s="308"/>
      <c r="Q1222" s="302"/>
      <c r="R1222" s="302"/>
      <c r="S1222" s="302"/>
      <c r="T1222" s="302"/>
      <c r="U1222" s="302"/>
      <c r="V1222" s="302"/>
      <c r="W1222" s="302"/>
      <c r="X1222" s="302"/>
      <c r="Y1222" s="302"/>
      <c r="Z1222" s="302"/>
      <c r="AA1222" s="302"/>
      <c r="AB1222" s="302"/>
      <c r="AC1222" s="302"/>
      <c r="AD1222" s="302"/>
      <c r="AE1222" s="302"/>
      <c r="AF1222" s="302"/>
      <c r="AG1222" s="302"/>
      <c r="AH1222" s="302"/>
      <c r="AI1222" s="329"/>
      <c r="AJ1222" s="302"/>
      <c r="AK1222" s="302"/>
      <c r="AL1222" s="302"/>
      <c r="AM1222" s="302"/>
      <c r="AN1222" s="302"/>
      <c r="AO1222" s="302"/>
      <c r="AP1222" s="302"/>
      <c r="AQ1222" s="302"/>
      <c r="AR1222" s="302"/>
      <c r="AS1222" s="302"/>
      <c r="AT1222" s="302"/>
      <c r="AU1222" s="302"/>
      <c r="AV1222" s="302"/>
      <c r="AW1222" s="302"/>
      <c r="AX1222" s="302"/>
      <c r="AY1222" s="302"/>
      <c r="AZ1222" s="302"/>
      <c r="BA1222" s="302"/>
    </row>
    <row r="1223">
      <c r="A1223" s="328"/>
      <c r="B1223" s="328"/>
      <c r="C1223" s="328"/>
      <c r="D1223" s="51" t="b">
        <v>1</v>
      </c>
      <c r="E1223" s="308"/>
      <c r="F1223" s="308" t="str">
        <f>IFERROR(__xludf.DUMMYFUNCTION("""COMPUTED_VALUE"""),"service")</f>
        <v>service</v>
      </c>
      <c r="G1223" s="308" t="str">
        <f>IFERROR(__xludf.DUMMYFUNCTION("""COMPUTED_VALUE"""),"Service_Id")</f>
        <v>Service_Id</v>
      </c>
      <c r="H1223" s="308"/>
      <c r="I1223" s="317"/>
      <c r="J1223" s="317"/>
      <c r="K1223" s="317"/>
      <c r="L1223" s="308"/>
      <c r="M1223" s="308"/>
      <c r="N1223" s="308"/>
      <c r="O1223" s="308"/>
      <c r="P1223" s="308"/>
      <c r="Q1223" s="302"/>
      <c r="R1223" s="302"/>
      <c r="S1223" s="302"/>
      <c r="T1223" s="302"/>
      <c r="U1223" s="302"/>
      <c r="V1223" s="302"/>
      <c r="W1223" s="302"/>
      <c r="X1223" s="302"/>
      <c r="Y1223" s="302"/>
      <c r="Z1223" s="302"/>
      <c r="AA1223" s="302"/>
      <c r="AB1223" s="302"/>
      <c r="AC1223" s="302"/>
      <c r="AD1223" s="302"/>
      <c r="AE1223" s="302"/>
      <c r="AF1223" s="302"/>
      <c r="AG1223" s="302"/>
      <c r="AH1223" s="302"/>
      <c r="AI1223" s="329"/>
      <c r="AJ1223" s="302"/>
      <c r="AK1223" s="302"/>
      <c r="AL1223" s="302"/>
      <c r="AM1223" s="302"/>
      <c r="AN1223" s="302"/>
      <c r="AO1223" s="302"/>
      <c r="AP1223" s="302"/>
      <c r="AQ1223" s="302"/>
      <c r="AR1223" s="302"/>
      <c r="AS1223" s="302"/>
      <c r="AT1223" s="302"/>
      <c r="AU1223" s="302"/>
      <c r="AV1223" s="302"/>
      <c r="AW1223" s="302"/>
      <c r="AX1223" s="302"/>
      <c r="AY1223" s="302"/>
      <c r="AZ1223" s="302"/>
      <c r="BA1223" s="302"/>
    </row>
    <row r="1224">
      <c r="A1224" s="328"/>
      <c r="B1224" s="328"/>
      <c r="C1224" s="328"/>
      <c r="D1224" s="51" t="b">
        <v>1</v>
      </c>
      <c r="E1224" s="308"/>
      <c r="F1224" s="308" t="str">
        <f>IFERROR(__xludf.DUMMYFUNCTION("""COMPUTED_VALUE"""),"fee")</f>
        <v>fee</v>
      </c>
      <c r="G1224" s="308" t="str">
        <f>IFERROR(__xludf.DUMMYFUNCTION("""COMPUTED_VALUE"""),"???")</f>
        <v>???</v>
      </c>
      <c r="H1224" s="308"/>
      <c r="I1224" s="317"/>
      <c r="J1224" s="317"/>
      <c r="K1224" s="317"/>
      <c r="L1224" s="308"/>
      <c r="M1224" s="308"/>
      <c r="N1224" s="308"/>
      <c r="O1224" s="308"/>
      <c r="P1224" s="308"/>
      <c r="Q1224" s="302"/>
      <c r="R1224" s="302"/>
      <c r="S1224" s="302"/>
      <c r="T1224" s="302"/>
      <c r="U1224" s="302"/>
      <c r="V1224" s="302"/>
      <c r="W1224" s="302"/>
      <c r="X1224" s="302"/>
      <c r="Y1224" s="302"/>
      <c r="Z1224" s="302"/>
      <c r="AA1224" s="302"/>
      <c r="AB1224" s="302"/>
      <c r="AC1224" s="302"/>
      <c r="AD1224" s="302"/>
      <c r="AE1224" s="302"/>
      <c r="AF1224" s="302"/>
      <c r="AG1224" s="302"/>
      <c r="AH1224" s="302"/>
      <c r="AI1224" s="329"/>
      <c r="AJ1224" s="302"/>
      <c r="AK1224" s="302"/>
      <c r="AL1224" s="302"/>
      <c r="AM1224" s="302"/>
      <c r="AN1224" s="302"/>
      <c r="AO1224" s="302"/>
      <c r="AP1224" s="302"/>
      <c r="AQ1224" s="302"/>
      <c r="AR1224" s="302"/>
      <c r="AS1224" s="302"/>
      <c r="AT1224" s="302"/>
      <c r="AU1224" s="302"/>
      <c r="AV1224" s="302"/>
      <c r="AW1224" s="302"/>
      <c r="AX1224" s="302"/>
      <c r="AY1224" s="302"/>
      <c r="AZ1224" s="302"/>
      <c r="BA1224" s="302"/>
    </row>
    <row r="1225">
      <c r="A1225" s="328"/>
      <c r="B1225" s="328"/>
      <c r="C1225" s="328"/>
      <c r="D1225" s="51" t="b">
        <v>1</v>
      </c>
      <c r="E1225" s="308"/>
      <c r="F1225" s="308" t="str">
        <f>IFERROR(__xludf.DUMMYFUNCTION("""COMPUTED_VALUE"""),"fee")</f>
        <v>fee</v>
      </c>
      <c r="G1225" s="308" t="str">
        <f>IFERROR(__xludf.DUMMYFUNCTION("""COMPUTED_VALUE"""),"???")</f>
        <v>???</v>
      </c>
      <c r="H1225" s="308"/>
      <c r="I1225" s="317"/>
      <c r="J1225" s="317"/>
      <c r="K1225" s="317"/>
      <c r="L1225" s="308"/>
      <c r="M1225" s="308"/>
      <c r="N1225" s="308"/>
      <c r="O1225" s="308"/>
      <c r="P1225" s="308"/>
      <c r="Q1225" s="302"/>
      <c r="R1225" s="302"/>
      <c r="S1225" s="302"/>
      <c r="T1225" s="302"/>
      <c r="U1225" s="302"/>
      <c r="V1225" s="302"/>
      <c r="W1225" s="302"/>
      <c r="X1225" s="302"/>
      <c r="Y1225" s="302"/>
      <c r="Z1225" s="302"/>
      <c r="AA1225" s="302"/>
      <c r="AB1225" s="302"/>
      <c r="AC1225" s="302"/>
      <c r="AD1225" s="302"/>
      <c r="AE1225" s="302"/>
      <c r="AF1225" s="302"/>
      <c r="AG1225" s="302"/>
      <c r="AH1225" s="302"/>
      <c r="AI1225" s="329"/>
      <c r="AJ1225" s="302"/>
      <c r="AK1225" s="302"/>
      <c r="AL1225" s="302"/>
      <c r="AM1225" s="302"/>
      <c r="AN1225" s="302"/>
      <c r="AO1225" s="302"/>
      <c r="AP1225" s="302"/>
      <c r="AQ1225" s="302"/>
      <c r="AR1225" s="302"/>
      <c r="AS1225" s="302"/>
      <c r="AT1225" s="302"/>
      <c r="AU1225" s="302"/>
      <c r="AV1225" s="302"/>
      <c r="AW1225" s="302"/>
      <c r="AX1225" s="302"/>
      <c r="AY1225" s="302"/>
      <c r="AZ1225" s="302"/>
      <c r="BA1225" s="302"/>
    </row>
    <row r="1226">
      <c r="A1226" s="328"/>
      <c r="B1226" s="328"/>
      <c r="C1226" s="328"/>
      <c r="D1226" s="51" t="b">
        <v>1</v>
      </c>
      <c r="E1226" s="308"/>
      <c r="F1226" s="308" t="str">
        <f>IFERROR(__xludf.DUMMYFUNCTION("""COMPUTED_VALUE"""),"fee")</f>
        <v>fee</v>
      </c>
      <c r="G1226" s="308" t="str">
        <f>IFERROR(__xludf.DUMMYFUNCTION("""COMPUTED_VALUE"""),"???")</f>
        <v>???</v>
      </c>
      <c r="H1226" s="308"/>
      <c r="I1226" s="317"/>
      <c r="J1226" s="317"/>
      <c r="K1226" s="317"/>
      <c r="L1226" s="308"/>
      <c r="M1226" s="308"/>
      <c r="N1226" s="308"/>
      <c r="O1226" s="308"/>
      <c r="P1226" s="308"/>
      <c r="Q1226" s="302"/>
      <c r="R1226" s="302"/>
      <c r="S1226" s="302"/>
      <c r="T1226" s="302"/>
      <c r="U1226" s="302"/>
      <c r="V1226" s="302"/>
      <c r="W1226" s="302"/>
      <c r="X1226" s="302"/>
      <c r="Y1226" s="302"/>
      <c r="Z1226" s="302"/>
      <c r="AA1226" s="302"/>
      <c r="AB1226" s="302"/>
      <c r="AC1226" s="302"/>
      <c r="AD1226" s="302"/>
      <c r="AE1226" s="302"/>
      <c r="AF1226" s="302"/>
      <c r="AG1226" s="302"/>
      <c r="AH1226" s="302"/>
      <c r="AI1226" s="329"/>
      <c r="AJ1226" s="302"/>
      <c r="AK1226" s="302"/>
      <c r="AL1226" s="302"/>
      <c r="AM1226" s="302"/>
      <c r="AN1226" s="302"/>
      <c r="AO1226" s="302"/>
      <c r="AP1226" s="302"/>
      <c r="AQ1226" s="302"/>
      <c r="AR1226" s="302"/>
      <c r="AS1226" s="302"/>
      <c r="AT1226" s="302"/>
      <c r="AU1226" s="302"/>
      <c r="AV1226" s="302"/>
      <c r="AW1226" s="302"/>
      <c r="AX1226" s="302"/>
      <c r="AY1226" s="302"/>
      <c r="AZ1226" s="302"/>
      <c r="BA1226" s="302"/>
    </row>
    <row r="1227">
      <c r="A1227" s="328"/>
      <c r="B1227" s="328"/>
      <c r="C1227" s="328"/>
      <c r="D1227" s="51" t="b">
        <v>1</v>
      </c>
      <c r="E1227" s="308"/>
      <c r="F1227" s="308" t="str">
        <f>IFERROR(__xludf.DUMMYFUNCTION("""COMPUTED_VALUE"""),"fee")</f>
        <v>fee</v>
      </c>
      <c r="G1227" s="308" t="str">
        <f>IFERROR(__xludf.DUMMYFUNCTION("""COMPUTED_VALUE"""),"???")</f>
        <v>???</v>
      </c>
      <c r="H1227" s="308"/>
      <c r="I1227" s="317"/>
      <c r="J1227" s="317"/>
      <c r="K1227" s="317"/>
      <c r="L1227" s="308"/>
      <c r="M1227" s="308"/>
      <c r="N1227" s="308"/>
      <c r="O1227" s="308"/>
      <c r="P1227" s="308"/>
      <c r="Q1227" s="302"/>
      <c r="R1227" s="302"/>
      <c r="S1227" s="302"/>
      <c r="T1227" s="302"/>
      <c r="U1227" s="302"/>
      <c r="V1227" s="302"/>
      <c r="W1227" s="302"/>
      <c r="X1227" s="302"/>
      <c r="Y1227" s="302"/>
      <c r="Z1227" s="302"/>
      <c r="AA1227" s="302"/>
      <c r="AB1227" s="302"/>
      <c r="AC1227" s="302"/>
      <c r="AD1227" s="302"/>
      <c r="AE1227" s="302"/>
      <c r="AF1227" s="302"/>
      <c r="AG1227" s="302"/>
      <c r="AH1227" s="302"/>
      <c r="AI1227" s="329"/>
      <c r="AJ1227" s="302"/>
      <c r="AK1227" s="302"/>
      <c r="AL1227" s="302"/>
      <c r="AM1227" s="302"/>
      <c r="AN1227" s="302"/>
      <c r="AO1227" s="302"/>
      <c r="AP1227" s="302"/>
      <c r="AQ1227" s="302"/>
      <c r="AR1227" s="302"/>
      <c r="AS1227" s="302"/>
      <c r="AT1227" s="302"/>
      <c r="AU1227" s="302"/>
      <c r="AV1227" s="302"/>
      <c r="AW1227" s="302"/>
      <c r="AX1227" s="302"/>
      <c r="AY1227" s="302"/>
      <c r="AZ1227" s="302"/>
      <c r="BA1227" s="302"/>
    </row>
    <row r="1228">
      <c r="A1228" s="328"/>
      <c r="B1228" s="328"/>
      <c r="C1228" s="328"/>
      <c r="D1228" s="51" t="b">
        <v>1</v>
      </c>
      <c r="E1228" s="308"/>
      <c r="F1228" s="308" t="str">
        <f>IFERROR(__xludf.DUMMYFUNCTION("""COMPUTED_VALUE"""),"fee")</f>
        <v>fee</v>
      </c>
      <c r="G1228" s="308" t="str">
        <f>IFERROR(__xludf.DUMMYFUNCTION("""COMPUTED_VALUE"""),"???")</f>
        <v>???</v>
      </c>
      <c r="H1228" s="308"/>
      <c r="I1228" s="317"/>
      <c r="J1228" s="317"/>
      <c r="K1228" s="317"/>
      <c r="L1228" s="308"/>
      <c r="M1228" s="308"/>
      <c r="N1228" s="308"/>
      <c r="O1228" s="308"/>
      <c r="P1228" s="308"/>
      <c r="Q1228" s="302"/>
      <c r="R1228" s="302"/>
      <c r="S1228" s="302"/>
      <c r="T1228" s="302"/>
      <c r="U1228" s="302"/>
      <c r="V1228" s="302"/>
      <c r="W1228" s="302"/>
      <c r="X1228" s="302"/>
      <c r="Y1228" s="302"/>
      <c r="Z1228" s="302"/>
      <c r="AA1228" s="302"/>
      <c r="AB1228" s="302"/>
      <c r="AC1228" s="302"/>
      <c r="AD1228" s="302"/>
      <c r="AE1228" s="302"/>
      <c r="AF1228" s="302"/>
      <c r="AG1228" s="302"/>
      <c r="AH1228" s="302"/>
      <c r="AI1228" s="329"/>
      <c r="AJ1228" s="302"/>
      <c r="AK1228" s="302"/>
      <c r="AL1228" s="302"/>
      <c r="AM1228" s="302"/>
      <c r="AN1228" s="302"/>
      <c r="AO1228" s="302"/>
      <c r="AP1228" s="302"/>
      <c r="AQ1228" s="302"/>
      <c r="AR1228" s="302"/>
      <c r="AS1228" s="302"/>
      <c r="AT1228" s="302"/>
      <c r="AU1228" s="302"/>
      <c r="AV1228" s="302"/>
      <c r="AW1228" s="302"/>
      <c r="AX1228" s="302"/>
      <c r="AY1228" s="302"/>
      <c r="AZ1228" s="302"/>
      <c r="BA1228" s="302"/>
    </row>
    <row r="1229">
      <c r="A1229" s="328"/>
      <c r="B1229" s="328"/>
      <c r="C1229" s="328"/>
      <c r="D1229" s="51" t="b">
        <v>1</v>
      </c>
      <c r="E1229" s="308"/>
      <c r="F1229" s="308" t="str">
        <f>IFERROR(__xludf.DUMMYFUNCTION("""COMPUTED_VALUE"""),"fee")</f>
        <v>fee</v>
      </c>
      <c r="G1229" s="308" t="str">
        <f>IFERROR(__xludf.DUMMYFUNCTION("""COMPUTED_VALUE"""),"???")</f>
        <v>???</v>
      </c>
      <c r="H1229" s="308"/>
      <c r="I1229" s="317"/>
      <c r="J1229" s="317"/>
      <c r="K1229" s="317"/>
      <c r="L1229" s="308"/>
      <c r="M1229" s="308"/>
      <c r="N1229" s="308"/>
      <c r="O1229" s="308"/>
      <c r="P1229" s="308"/>
      <c r="Q1229" s="302"/>
      <c r="R1229" s="302"/>
      <c r="S1229" s="302"/>
      <c r="T1229" s="302"/>
      <c r="U1229" s="302"/>
      <c r="V1229" s="302"/>
      <c r="W1229" s="302"/>
      <c r="X1229" s="302"/>
      <c r="Y1229" s="302"/>
      <c r="Z1229" s="302"/>
      <c r="AA1229" s="302"/>
      <c r="AB1229" s="302"/>
      <c r="AC1229" s="302"/>
      <c r="AD1229" s="302"/>
      <c r="AE1229" s="302"/>
      <c r="AF1229" s="302"/>
      <c r="AG1229" s="302"/>
      <c r="AH1229" s="302"/>
      <c r="AI1229" s="329"/>
      <c r="AJ1229" s="302"/>
      <c r="AK1229" s="302"/>
      <c r="AL1229" s="302"/>
      <c r="AM1229" s="302"/>
      <c r="AN1229" s="302"/>
      <c r="AO1229" s="302"/>
      <c r="AP1229" s="302"/>
      <c r="AQ1229" s="302"/>
      <c r="AR1229" s="302"/>
      <c r="AS1229" s="302"/>
      <c r="AT1229" s="302"/>
      <c r="AU1229" s="302"/>
      <c r="AV1229" s="302"/>
      <c r="AW1229" s="302"/>
      <c r="AX1229" s="302"/>
      <c r="AY1229" s="302"/>
      <c r="AZ1229" s="302"/>
      <c r="BA1229" s="302"/>
    </row>
    <row r="1230">
      <c r="A1230" s="328"/>
      <c r="B1230" s="328"/>
      <c r="C1230" s="328"/>
      <c r="D1230" s="51" t="b">
        <v>1</v>
      </c>
      <c r="E1230" s="308"/>
      <c r="F1230" s="308" t="str">
        <f>IFERROR(__xludf.DUMMYFUNCTION("""COMPUTED_VALUE"""),"fee")</f>
        <v>fee</v>
      </c>
      <c r="G1230" s="308" t="str">
        <f>IFERROR(__xludf.DUMMYFUNCTION("""COMPUTED_VALUE"""),"???")</f>
        <v>???</v>
      </c>
      <c r="H1230" s="308"/>
      <c r="I1230" s="317"/>
      <c r="J1230" s="317"/>
      <c r="K1230" s="317"/>
      <c r="L1230" s="308"/>
      <c r="M1230" s="308"/>
      <c r="N1230" s="308"/>
      <c r="O1230" s="308"/>
      <c r="P1230" s="308"/>
      <c r="Q1230" s="302"/>
      <c r="R1230" s="302"/>
      <c r="S1230" s="302"/>
      <c r="T1230" s="302"/>
      <c r="U1230" s="302"/>
      <c r="V1230" s="302"/>
      <c r="W1230" s="302"/>
      <c r="X1230" s="302"/>
      <c r="Y1230" s="302"/>
      <c r="Z1230" s="302"/>
      <c r="AA1230" s="302"/>
      <c r="AB1230" s="302"/>
      <c r="AC1230" s="302"/>
      <c r="AD1230" s="302"/>
      <c r="AE1230" s="302"/>
      <c r="AF1230" s="302"/>
      <c r="AG1230" s="302"/>
      <c r="AH1230" s="302"/>
      <c r="AI1230" s="329"/>
      <c r="AJ1230" s="302"/>
      <c r="AK1230" s="302"/>
      <c r="AL1230" s="302"/>
      <c r="AM1230" s="302"/>
      <c r="AN1230" s="302"/>
      <c r="AO1230" s="302"/>
      <c r="AP1230" s="302"/>
      <c r="AQ1230" s="302"/>
      <c r="AR1230" s="302"/>
      <c r="AS1230" s="302"/>
      <c r="AT1230" s="302"/>
      <c r="AU1230" s="302"/>
      <c r="AV1230" s="302"/>
      <c r="AW1230" s="302"/>
      <c r="AX1230" s="302"/>
      <c r="AY1230" s="302"/>
      <c r="AZ1230" s="302"/>
      <c r="BA1230" s="302"/>
    </row>
    <row r="1231">
      <c r="A1231" s="328"/>
      <c r="B1231" s="328"/>
      <c r="C1231" s="328"/>
      <c r="D1231" s="51" t="b">
        <v>1</v>
      </c>
      <c r="E1231" s="308"/>
      <c r="F1231" s="308" t="str">
        <f>IFERROR(__xludf.DUMMYFUNCTION("""COMPUTED_VALUE"""),"fee")</f>
        <v>fee</v>
      </c>
      <c r="G1231" s="308" t="str">
        <f>IFERROR(__xludf.DUMMYFUNCTION("""COMPUTED_VALUE"""),"???")</f>
        <v>???</v>
      </c>
      <c r="H1231" s="308"/>
      <c r="I1231" s="317"/>
      <c r="J1231" s="317"/>
      <c r="K1231" s="317"/>
      <c r="L1231" s="308"/>
      <c r="M1231" s="308"/>
      <c r="N1231" s="308"/>
      <c r="O1231" s="308"/>
      <c r="P1231" s="308"/>
      <c r="Q1231" s="302"/>
      <c r="R1231" s="302"/>
      <c r="S1231" s="302"/>
      <c r="T1231" s="302"/>
      <c r="U1231" s="302"/>
      <c r="V1231" s="302"/>
      <c r="W1231" s="302"/>
      <c r="X1231" s="302"/>
      <c r="Y1231" s="302"/>
      <c r="Z1231" s="302"/>
      <c r="AA1231" s="302"/>
      <c r="AB1231" s="302"/>
      <c r="AC1231" s="302"/>
      <c r="AD1231" s="302"/>
      <c r="AE1231" s="302"/>
      <c r="AF1231" s="302"/>
      <c r="AG1231" s="302"/>
      <c r="AH1231" s="302"/>
      <c r="AI1231" s="329"/>
      <c r="AJ1231" s="302"/>
      <c r="AK1231" s="302"/>
      <c r="AL1231" s="302"/>
      <c r="AM1231" s="302"/>
      <c r="AN1231" s="302"/>
      <c r="AO1231" s="302"/>
      <c r="AP1231" s="302"/>
      <c r="AQ1231" s="302"/>
      <c r="AR1231" s="302"/>
      <c r="AS1231" s="302"/>
      <c r="AT1231" s="302"/>
      <c r="AU1231" s="302"/>
      <c r="AV1231" s="302"/>
      <c r="AW1231" s="302"/>
      <c r="AX1231" s="302"/>
      <c r="AY1231" s="302"/>
      <c r="AZ1231" s="302"/>
      <c r="BA1231" s="302"/>
    </row>
    <row r="1232">
      <c r="A1232" s="328"/>
      <c r="B1232" s="328"/>
      <c r="C1232" s="328"/>
      <c r="D1232" s="51" t="b">
        <v>1</v>
      </c>
      <c r="E1232" s="308"/>
      <c r="F1232" s="308" t="str">
        <f>IFERROR(__xludf.DUMMYFUNCTION("""COMPUTED_VALUE"""),"fee")</f>
        <v>fee</v>
      </c>
      <c r="G1232" s="308" t="str">
        <f>IFERROR(__xludf.DUMMYFUNCTION("""COMPUTED_VALUE"""),"???")</f>
        <v>???</v>
      </c>
      <c r="H1232" s="308"/>
      <c r="I1232" s="317"/>
      <c r="J1232" s="317"/>
      <c r="K1232" s="317"/>
      <c r="L1232" s="308"/>
      <c r="M1232" s="308"/>
      <c r="N1232" s="308"/>
      <c r="O1232" s="308"/>
      <c r="P1232" s="308"/>
      <c r="Q1232" s="302"/>
      <c r="R1232" s="302"/>
      <c r="S1232" s="302"/>
      <c r="T1232" s="302"/>
      <c r="U1232" s="302"/>
      <c r="V1232" s="302"/>
      <c r="W1232" s="302"/>
      <c r="X1232" s="302"/>
      <c r="Y1232" s="302"/>
      <c r="Z1232" s="302"/>
      <c r="AA1232" s="302"/>
      <c r="AB1232" s="302"/>
      <c r="AC1232" s="302"/>
      <c r="AD1232" s="302"/>
      <c r="AE1232" s="302"/>
      <c r="AF1232" s="302"/>
      <c r="AG1232" s="302"/>
      <c r="AH1232" s="302"/>
      <c r="AI1232" s="329"/>
      <c r="AJ1232" s="302"/>
      <c r="AK1232" s="302"/>
      <c r="AL1232" s="302"/>
      <c r="AM1232" s="302"/>
      <c r="AN1232" s="302"/>
      <c r="AO1232" s="302"/>
      <c r="AP1232" s="302"/>
      <c r="AQ1232" s="302"/>
      <c r="AR1232" s="302"/>
      <c r="AS1232" s="302"/>
      <c r="AT1232" s="302"/>
      <c r="AU1232" s="302"/>
      <c r="AV1232" s="302"/>
      <c r="AW1232" s="302"/>
      <c r="AX1232" s="302"/>
      <c r="AY1232" s="302"/>
      <c r="AZ1232" s="302"/>
      <c r="BA1232" s="302"/>
    </row>
    <row r="1233">
      <c r="A1233" s="328"/>
      <c r="B1233" s="328"/>
      <c r="C1233" s="328"/>
      <c r="D1233" s="51" t="b">
        <v>1</v>
      </c>
      <c r="E1233" s="308"/>
      <c r="F1233" s="308" t="str">
        <f>IFERROR(__xludf.DUMMYFUNCTION("""COMPUTED_VALUE"""),"fee")</f>
        <v>fee</v>
      </c>
      <c r="G1233" s="308" t="str">
        <f>IFERROR(__xludf.DUMMYFUNCTION("""COMPUTED_VALUE"""),"???")</f>
        <v>???</v>
      </c>
      <c r="H1233" s="308"/>
      <c r="I1233" s="317"/>
      <c r="J1233" s="317"/>
      <c r="K1233" s="317"/>
      <c r="L1233" s="308"/>
      <c r="M1233" s="308"/>
      <c r="N1233" s="308"/>
      <c r="O1233" s="308"/>
      <c r="P1233" s="308"/>
      <c r="Q1233" s="302"/>
      <c r="R1233" s="302"/>
      <c r="S1233" s="302"/>
      <c r="T1233" s="302"/>
      <c r="U1233" s="302"/>
      <c r="V1233" s="302"/>
      <c r="W1233" s="302"/>
      <c r="X1233" s="302"/>
      <c r="Y1233" s="302"/>
      <c r="Z1233" s="302"/>
      <c r="AA1233" s="302"/>
      <c r="AB1233" s="302"/>
      <c r="AC1233" s="302"/>
      <c r="AD1233" s="302"/>
      <c r="AE1233" s="302"/>
      <c r="AF1233" s="302"/>
      <c r="AG1233" s="302"/>
      <c r="AH1233" s="302"/>
      <c r="AI1233" s="329"/>
      <c r="AJ1233" s="302"/>
      <c r="AK1233" s="302"/>
      <c r="AL1233" s="302"/>
      <c r="AM1233" s="302"/>
      <c r="AN1233" s="302"/>
      <c r="AO1233" s="302"/>
      <c r="AP1233" s="302"/>
      <c r="AQ1233" s="302"/>
      <c r="AR1233" s="302"/>
      <c r="AS1233" s="302"/>
      <c r="AT1233" s="302"/>
      <c r="AU1233" s="302"/>
      <c r="AV1233" s="302"/>
      <c r="AW1233" s="302"/>
      <c r="AX1233" s="302"/>
      <c r="AY1233" s="302"/>
      <c r="AZ1233" s="302"/>
      <c r="BA1233" s="302"/>
    </row>
    <row r="1234">
      <c r="A1234" s="328"/>
      <c r="B1234" s="328"/>
      <c r="C1234" s="328"/>
      <c r="D1234" s="51" t="b">
        <v>1</v>
      </c>
      <c r="E1234" s="308"/>
      <c r="F1234" s="308" t="str">
        <f>IFERROR(__xludf.DUMMYFUNCTION("""COMPUTED_VALUE"""),"fee")</f>
        <v>fee</v>
      </c>
      <c r="G1234" s="308" t="str">
        <f>IFERROR(__xludf.DUMMYFUNCTION("""COMPUTED_VALUE"""),"???")</f>
        <v>???</v>
      </c>
      <c r="H1234" s="308"/>
      <c r="I1234" s="317"/>
      <c r="J1234" s="317"/>
      <c r="K1234" s="317"/>
      <c r="L1234" s="308"/>
      <c r="M1234" s="308"/>
      <c r="N1234" s="308"/>
      <c r="O1234" s="308"/>
      <c r="P1234" s="308"/>
      <c r="Q1234" s="302"/>
      <c r="R1234" s="302"/>
      <c r="S1234" s="302"/>
      <c r="T1234" s="302"/>
      <c r="U1234" s="302"/>
      <c r="V1234" s="302"/>
      <c r="W1234" s="302"/>
      <c r="X1234" s="302"/>
      <c r="Y1234" s="302"/>
      <c r="Z1234" s="302"/>
      <c r="AA1234" s="302"/>
      <c r="AB1234" s="302"/>
      <c r="AC1234" s="302"/>
      <c r="AD1234" s="302"/>
      <c r="AE1234" s="302"/>
      <c r="AF1234" s="302"/>
      <c r="AG1234" s="302"/>
      <c r="AH1234" s="302"/>
      <c r="AI1234" s="329"/>
      <c r="AJ1234" s="302"/>
      <c r="AK1234" s="302"/>
      <c r="AL1234" s="302"/>
      <c r="AM1234" s="302"/>
      <c r="AN1234" s="302"/>
      <c r="AO1234" s="302"/>
      <c r="AP1234" s="302"/>
      <c r="AQ1234" s="302"/>
      <c r="AR1234" s="302"/>
      <c r="AS1234" s="302"/>
      <c r="AT1234" s="302"/>
      <c r="AU1234" s="302"/>
      <c r="AV1234" s="302"/>
      <c r="AW1234" s="302"/>
      <c r="AX1234" s="302"/>
      <c r="AY1234" s="302"/>
      <c r="AZ1234" s="302"/>
      <c r="BA1234" s="302"/>
    </row>
    <row r="1235">
      <c r="A1235" s="328"/>
      <c r="B1235" s="328"/>
      <c r="C1235" s="328"/>
      <c r="D1235" s="51" t="b">
        <v>1</v>
      </c>
      <c r="E1235" s="308"/>
      <c r="F1235" s="308" t="str">
        <f>IFERROR(__xludf.DUMMYFUNCTION("""COMPUTED_VALUE"""),"fee")</f>
        <v>fee</v>
      </c>
      <c r="G1235" s="308" t="str">
        <f>IFERROR(__xludf.DUMMYFUNCTION("""COMPUTED_VALUE"""),"???")</f>
        <v>???</v>
      </c>
      <c r="H1235" s="308"/>
      <c r="I1235" s="317"/>
      <c r="J1235" s="317"/>
      <c r="K1235" s="317"/>
      <c r="L1235" s="308"/>
      <c r="M1235" s="308"/>
      <c r="N1235" s="308"/>
      <c r="O1235" s="308"/>
      <c r="P1235" s="308"/>
      <c r="Q1235" s="302"/>
      <c r="R1235" s="302"/>
      <c r="S1235" s="302"/>
      <c r="T1235" s="302"/>
      <c r="U1235" s="302"/>
      <c r="V1235" s="302"/>
      <c r="W1235" s="302"/>
      <c r="X1235" s="302"/>
      <c r="Y1235" s="302"/>
      <c r="Z1235" s="302"/>
      <c r="AA1235" s="302"/>
      <c r="AB1235" s="302"/>
      <c r="AC1235" s="302"/>
      <c r="AD1235" s="302"/>
      <c r="AE1235" s="302"/>
      <c r="AF1235" s="302"/>
      <c r="AG1235" s="302"/>
      <c r="AH1235" s="302"/>
      <c r="AI1235" s="329"/>
      <c r="AJ1235" s="302"/>
      <c r="AK1235" s="302"/>
      <c r="AL1235" s="302"/>
      <c r="AM1235" s="302"/>
      <c r="AN1235" s="302"/>
      <c r="AO1235" s="302"/>
      <c r="AP1235" s="302"/>
      <c r="AQ1235" s="302"/>
      <c r="AR1235" s="302"/>
      <c r="AS1235" s="302"/>
      <c r="AT1235" s="302"/>
      <c r="AU1235" s="302"/>
      <c r="AV1235" s="302"/>
      <c r="AW1235" s="302"/>
      <c r="AX1235" s="302"/>
      <c r="AY1235" s="302"/>
      <c r="AZ1235" s="302"/>
      <c r="BA1235" s="302"/>
    </row>
    <row r="1236">
      <c r="A1236" s="328"/>
      <c r="B1236" s="328"/>
      <c r="C1236" s="328"/>
      <c r="D1236" s="51" t="b">
        <v>1</v>
      </c>
      <c r="E1236" s="308"/>
      <c r="F1236" s="308" t="str">
        <f>IFERROR(__xludf.DUMMYFUNCTION("""COMPUTED_VALUE"""),"fee")</f>
        <v>fee</v>
      </c>
      <c r="G1236" s="308" t="str">
        <f>IFERROR(__xludf.DUMMYFUNCTION("""COMPUTED_VALUE"""),"???")</f>
        <v>???</v>
      </c>
      <c r="H1236" s="308"/>
      <c r="I1236" s="317"/>
      <c r="J1236" s="317"/>
      <c r="K1236" s="317"/>
      <c r="L1236" s="308"/>
      <c r="M1236" s="308"/>
      <c r="N1236" s="308"/>
      <c r="O1236" s="308"/>
      <c r="P1236" s="308"/>
      <c r="Q1236" s="302"/>
      <c r="R1236" s="302"/>
      <c r="S1236" s="302"/>
      <c r="T1236" s="302"/>
      <c r="U1236" s="302"/>
      <c r="V1236" s="302"/>
      <c r="W1236" s="302"/>
      <c r="X1236" s="302"/>
      <c r="Y1236" s="302"/>
      <c r="Z1236" s="302"/>
      <c r="AA1236" s="302"/>
      <c r="AB1236" s="302"/>
      <c r="AC1236" s="302"/>
      <c r="AD1236" s="302"/>
      <c r="AE1236" s="302"/>
      <c r="AF1236" s="302"/>
      <c r="AG1236" s="302"/>
      <c r="AH1236" s="302"/>
      <c r="AI1236" s="329"/>
      <c r="AJ1236" s="302"/>
      <c r="AK1236" s="302"/>
      <c r="AL1236" s="302"/>
      <c r="AM1236" s="302"/>
      <c r="AN1236" s="302"/>
      <c r="AO1236" s="302"/>
      <c r="AP1236" s="302"/>
      <c r="AQ1236" s="302"/>
      <c r="AR1236" s="302"/>
      <c r="AS1236" s="302"/>
      <c r="AT1236" s="302"/>
      <c r="AU1236" s="302"/>
      <c r="AV1236" s="302"/>
      <c r="AW1236" s="302"/>
      <c r="AX1236" s="302"/>
      <c r="AY1236" s="302"/>
      <c r="AZ1236" s="302"/>
      <c r="BA1236" s="302"/>
    </row>
    <row r="1237">
      <c r="A1237" s="328"/>
      <c r="B1237" s="328"/>
      <c r="C1237" s="328"/>
      <c r="D1237" s="51" t="b">
        <v>1</v>
      </c>
      <c r="E1237" s="308"/>
      <c r="F1237" s="308" t="str">
        <f>IFERROR(__xludf.DUMMYFUNCTION("""COMPUTED_VALUE"""),"fee")</f>
        <v>fee</v>
      </c>
      <c r="G1237" s="308" t="str">
        <f>IFERROR(__xludf.DUMMYFUNCTION("""COMPUTED_VALUE"""),"???")</f>
        <v>???</v>
      </c>
      <c r="H1237" s="308"/>
      <c r="I1237" s="317"/>
      <c r="J1237" s="317"/>
      <c r="K1237" s="317"/>
      <c r="L1237" s="308"/>
      <c r="M1237" s="308"/>
      <c r="N1237" s="308"/>
      <c r="O1237" s="308"/>
      <c r="P1237" s="308"/>
      <c r="Q1237" s="302"/>
      <c r="R1237" s="302"/>
      <c r="S1237" s="302"/>
      <c r="T1237" s="302"/>
      <c r="U1237" s="302"/>
      <c r="V1237" s="302"/>
      <c r="W1237" s="302"/>
      <c r="X1237" s="302"/>
      <c r="Y1237" s="302"/>
      <c r="Z1237" s="302"/>
      <c r="AA1237" s="302"/>
      <c r="AB1237" s="302"/>
      <c r="AC1237" s="302"/>
      <c r="AD1237" s="302"/>
      <c r="AE1237" s="302"/>
      <c r="AF1237" s="302"/>
      <c r="AG1237" s="302"/>
      <c r="AH1237" s="302"/>
      <c r="AI1237" s="329"/>
      <c r="AJ1237" s="302"/>
      <c r="AK1237" s="302"/>
      <c r="AL1237" s="302"/>
      <c r="AM1237" s="302"/>
      <c r="AN1237" s="302"/>
      <c r="AO1237" s="302"/>
      <c r="AP1237" s="302"/>
      <c r="AQ1237" s="302"/>
      <c r="AR1237" s="302"/>
      <c r="AS1237" s="302"/>
      <c r="AT1237" s="302"/>
      <c r="AU1237" s="302"/>
      <c r="AV1237" s="302"/>
      <c r="AW1237" s="302"/>
      <c r="AX1237" s="302"/>
      <c r="AY1237" s="302"/>
      <c r="AZ1237" s="302"/>
      <c r="BA1237" s="302"/>
    </row>
    <row r="1238">
      <c r="A1238" s="328"/>
      <c r="B1238" s="328"/>
      <c r="C1238" s="328"/>
      <c r="D1238" s="51" t="b">
        <v>1</v>
      </c>
      <c r="E1238" s="308"/>
      <c r="F1238" s="308" t="str">
        <f>IFERROR(__xludf.DUMMYFUNCTION("""COMPUTED_VALUE"""),"fee")</f>
        <v>fee</v>
      </c>
      <c r="G1238" s="308" t="str">
        <f>IFERROR(__xludf.DUMMYFUNCTION("""COMPUTED_VALUE"""),"???")</f>
        <v>???</v>
      </c>
      <c r="H1238" s="308"/>
      <c r="I1238" s="317"/>
      <c r="J1238" s="317"/>
      <c r="K1238" s="317"/>
      <c r="L1238" s="308"/>
      <c r="M1238" s="308"/>
      <c r="N1238" s="308"/>
      <c r="O1238" s="308"/>
      <c r="P1238" s="308"/>
      <c r="Q1238" s="302"/>
      <c r="R1238" s="302"/>
      <c r="S1238" s="302"/>
      <c r="T1238" s="302"/>
      <c r="U1238" s="302"/>
      <c r="V1238" s="302"/>
      <c r="W1238" s="302"/>
      <c r="X1238" s="302"/>
      <c r="Y1238" s="302"/>
      <c r="Z1238" s="302"/>
      <c r="AA1238" s="302"/>
      <c r="AB1238" s="302"/>
      <c r="AC1238" s="302"/>
      <c r="AD1238" s="302"/>
      <c r="AE1238" s="302"/>
      <c r="AF1238" s="302"/>
      <c r="AG1238" s="302"/>
      <c r="AH1238" s="302"/>
      <c r="AI1238" s="329"/>
      <c r="AJ1238" s="302"/>
      <c r="AK1238" s="302"/>
      <c r="AL1238" s="302"/>
      <c r="AM1238" s="302"/>
      <c r="AN1238" s="302"/>
      <c r="AO1238" s="302"/>
      <c r="AP1238" s="302"/>
      <c r="AQ1238" s="302"/>
      <c r="AR1238" s="302"/>
      <c r="AS1238" s="302"/>
      <c r="AT1238" s="302"/>
      <c r="AU1238" s="302"/>
      <c r="AV1238" s="302"/>
      <c r="AW1238" s="302"/>
      <c r="AX1238" s="302"/>
      <c r="AY1238" s="302"/>
      <c r="AZ1238" s="302"/>
      <c r="BA1238" s="302"/>
    </row>
    <row r="1239">
      <c r="A1239" s="328"/>
      <c r="B1239" s="328"/>
      <c r="C1239" s="328"/>
      <c r="D1239" s="51" t="b">
        <v>1</v>
      </c>
      <c r="E1239" s="308"/>
      <c r="F1239" s="308" t="str">
        <f>IFERROR(__xludf.DUMMYFUNCTION("""COMPUTED_VALUE"""),"fee")</f>
        <v>fee</v>
      </c>
      <c r="G1239" s="308" t="str">
        <f>IFERROR(__xludf.DUMMYFUNCTION("""COMPUTED_VALUE"""),"???")</f>
        <v>???</v>
      </c>
      <c r="H1239" s="308"/>
      <c r="I1239" s="317"/>
      <c r="J1239" s="317"/>
      <c r="K1239" s="317"/>
      <c r="L1239" s="308"/>
      <c r="M1239" s="308"/>
      <c r="N1239" s="308"/>
      <c r="O1239" s="308"/>
      <c r="P1239" s="308"/>
      <c r="Q1239" s="302"/>
      <c r="R1239" s="302"/>
      <c r="S1239" s="302"/>
      <c r="T1239" s="302"/>
      <c r="U1239" s="302"/>
      <c r="V1239" s="302"/>
      <c r="W1239" s="302"/>
      <c r="X1239" s="302"/>
      <c r="Y1239" s="302"/>
      <c r="Z1239" s="302"/>
      <c r="AA1239" s="302"/>
      <c r="AB1239" s="302"/>
      <c r="AC1239" s="302"/>
      <c r="AD1239" s="302"/>
      <c r="AE1239" s="302"/>
      <c r="AF1239" s="302"/>
      <c r="AG1239" s="302"/>
      <c r="AH1239" s="302"/>
      <c r="AI1239" s="329"/>
      <c r="AJ1239" s="302"/>
      <c r="AK1239" s="302"/>
      <c r="AL1239" s="302"/>
      <c r="AM1239" s="302"/>
      <c r="AN1239" s="302"/>
      <c r="AO1239" s="302"/>
      <c r="AP1239" s="302"/>
      <c r="AQ1239" s="302"/>
      <c r="AR1239" s="302"/>
      <c r="AS1239" s="302"/>
      <c r="AT1239" s="302"/>
      <c r="AU1239" s="302"/>
      <c r="AV1239" s="302"/>
      <c r="AW1239" s="302"/>
      <c r="AX1239" s="302"/>
      <c r="AY1239" s="302"/>
      <c r="AZ1239" s="302"/>
      <c r="BA1239" s="302"/>
    </row>
    <row r="1240">
      <c r="A1240" s="328"/>
      <c r="B1240" s="328"/>
      <c r="C1240" s="328"/>
      <c r="D1240" s="51" t="b">
        <v>1</v>
      </c>
      <c r="E1240" s="308"/>
      <c r="F1240" s="308" t="str">
        <f>IFERROR(__xludf.DUMMYFUNCTION("""COMPUTED_VALUE"""),"fee")</f>
        <v>fee</v>
      </c>
      <c r="G1240" s="308" t="str">
        <f>IFERROR(__xludf.DUMMYFUNCTION("""COMPUTED_VALUE"""),"???")</f>
        <v>???</v>
      </c>
      <c r="H1240" s="308"/>
      <c r="I1240" s="317"/>
      <c r="J1240" s="317"/>
      <c r="K1240" s="317"/>
      <c r="L1240" s="308"/>
      <c r="M1240" s="308"/>
      <c r="N1240" s="308"/>
      <c r="O1240" s="308"/>
      <c r="P1240" s="308"/>
      <c r="Q1240" s="302"/>
      <c r="R1240" s="302"/>
      <c r="S1240" s="302"/>
      <c r="T1240" s="302"/>
      <c r="U1240" s="302"/>
      <c r="V1240" s="302"/>
      <c r="W1240" s="302"/>
      <c r="X1240" s="302"/>
      <c r="Y1240" s="302"/>
      <c r="Z1240" s="302"/>
      <c r="AA1240" s="302"/>
      <c r="AB1240" s="302"/>
      <c r="AC1240" s="302"/>
      <c r="AD1240" s="302"/>
      <c r="AE1240" s="302"/>
      <c r="AF1240" s="302"/>
      <c r="AG1240" s="302"/>
      <c r="AH1240" s="302"/>
      <c r="AI1240" s="329"/>
      <c r="AJ1240" s="302"/>
      <c r="AK1240" s="302"/>
      <c r="AL1240" s="302"/>
      <c r="AM1240" s="302"/>
      <c r="AN1240" s="302"/>
      <c r="AO1240" s="302"/>
      <c r="AP1240" s="302"/>
      <c r="AQ1240" s="302"/>
      <c r="AR1240" s="302"/>
      <c r="AS1240" s="302"/>
      <c r="AT1240" s="302"/>
      <c r="AU1240" s="302"/>
      <c r="AV1240" s="302"/>
      <c r="AW1240" s="302"/>
      <c r="AX1240" s="302"/>
      <c r="AY1240" s="302"/>
      <c r="AZ1240" s="302"/>
      <c r="BA1240" s="302"/>
    </row>
    <row r="1241">
      <c r="A1241" s="328"/>
      <c r="B1241" s="328"/>
      <c r="C1241" s="328"/>
      <c r="D1241" s="51" t="b">
        <v>1</v>
      </c>
      <c r="E1241" s="308"/>
      <c r="F1241" s="308" t="str">
        <f>IFERROR(__xludf.DUMMYFUNCTION("""COMPUTED_VALUE"""),"fee")</f>
        <v>fee</v>
      </c>
      <c r="G1241" s="308" t="str">
        <f>IFERROR(__xludf.DUMMYFUNCTION("""COMPUTED_VALUE"""),"???")</f>
        <v>???</v>
      </c>
      <c r="H1241" s="308"/>
      <c r="I1241" s="317"/>
      <c r="J1241" s="317"/>
      <c r="K1241" s="317"/>
      <c r="L1241" s="308"/>
      <c r="M1241" s="308"/>
      <c r="N1241" s="308"/>
      <c r="O1241" s="308"/>
      <c r="P1241" s="308"/>
      <c r="Q1241" s="302"/>
      <c r="R1241" s="302"/>
      <c r="S1241" s="302"/>
      <c r="T1241" s="302"/>
      <c r="U1241" s="302"/>
      <c r="V1241" s="302"/>
      <c r="W1241" s="302"/>
      <c r="X1241" s="302"/>
      <c r="Y1241" s="302"/>
      <c r="Z1241" s="302"/>
      <c r="AA1241" s="302"/>
      <c r="AB1241" s="302"/>
      <c r="AC1241" s="302"/>
      <c r="AD1241" s="302"/>
      <c r="AE1241" s="302"/>
      <c r="AF1241" s="302"/>
      <c r="AG1241" s="302"/>
      <c r="AH1241" s="302"/>
      <c r="AI1241" s="329"/>
      <c r="AJ1241" s="302"/>
      <c r="AK1241" s="302"/>
      <c r="AL1241" s="302"/>
      <c r="AM1241" s="302"/>
      <c r="AN1241" s="302"/>
      <c r="AO1241" s="302"/>
      <c r="AP1241" s="302"/>
      <c r="AQ1241" s="302"/>
      <c r="AR1241" s="302"/>
      <c r="AS1241" s="302"/>
      <c r="AT1241" s="302"/>
      <c r="AU1241" s="302"/>
      <c r="AV1241" s="302"/>
      <c r="AW1241" s="302"/>
      <c r="AX1241" s="302"/>
      <c r="AY1241" s="302"/>
      <c r="AZ1241" s="302"/>
      <c r="BA1241" s="302"/>
    </row>
    <row r="1242">
      <c r="A1242" s="328"/>
      <c r="B1242" s="328"/>
      <c r="C1242" s="328"/>
      <c r="D1242" s="51" t="b">
        <v>1</v>
      </c>
      <c r="E1242" s="308"/>
      <c r="F1242" s="308" t="str">
        <f>IFERROR(__xludf.DUMMYFUNCTION("""COMPUTED_VALUE"""),"fee")</f>
        <v>fee</v>
      </c>
      <c r="G1242" s="308" t="str">
        <f>IFERROR(__xludf.DUMMYFUNCTION("""COMPUTED_VALUE"""),"???")</f>
        <v>???</v>
      </c>
      <c r="H1242" s="308"/>
      <c r="I1242" s="317"/>
      <c r="J1242" s="317"/>
      <c r="K1242" s="317"/>
      <c r="L1242" s="308"/>
      <c r="M1242" s="308"/>
      <c r="N1242" s="308"/>
      <c r="O1242" s="308"/>
      <c r="P1242" s="308"/>
      <c r="Q1242" s="302"/>
      <c r="R1242" s="302"/>
      <c r="S1242" s="302"/>
      <c r="T1242" s="302"/>
      <c r="U1242" s="302"/>
      <c r="V1242" s="302"/>
      <c r="W1242" s="302"/>
      <c r="X1242" s="302"/>
      <c r="Y1242" s="302"/>
      <c r="Z1242" s="302"/>
      <c r="AA1242" s="302"/>
      <c r="AB1242" s="302"/>
      <c r="AC1242" s="302"/>
      <c r="AD1242" s="302"/>
      <c r="AE1242" s="302"/>
      <c r="AF1242" s="302"/>
      <c r="AG1242" s="302"/>
      <c r="AH1242" s="302"/>
      <c r="AI1242" s="329"/>
      <c r="AJ1242" s="302"/>
      <c r="AK1242" s="302"/>
      <c r="AL1242" s="302"/>
      <c r="AM1242" s="302"/>
      <c r="AN1242" s="302"/>
      <c r="AO1242" s="302"/>
      <c r="AP1242" s="302"/>
      <c r="AQ1242" s="302"/>
      <c r="AR1242" s="302"/>
      <c r="AS1242" s="302"/>
      <c r="AT1242" s="302"/>
      <c r="AU1242" s="302"/>
      <c r="AV1242" s="302"/>
      <c r="AW1242" s="302"/>
      <c r="AX1242" s="302"/>
      <c r="AY1242" s="302"/>
      <c r="AZ1242" s="302"/>
      <c r="BA1242" s="302"/>
    </row>
    <row r="1243">
      <c r="A1243" s="328"/>
      <c r="B1243" s="328"/>
      <c r="C1243" s="328"/>
      <c r="D1243" s="51" t="b">
        <v>1</v>
      </c>
      <c r="E1243" s="308"/>
      <c r="F1243" s="308" t="str">
        <f>IFERROR(__xludf.DUMMYFUNCTION("""COMPUTED_VALUE"""),"fee")</f>
        <v>fee</v>
      </c>
      <c r="G1243" s="308" t="str">
        <f>IFERROR(__xludf.DUMMYFUNCTION("""COMPUTED_VALUE"""),"???")</f>
        <v>???</v>
      </c>
      <c r="H1243" s="308"/>
      <c r="I1243" s="317"/>
      <c r="J1243" s="317"/>
      <c r="K1243" s="317"/>
      <c r="L1243" s="308"/>
      <c r="M1243" s="308"/>
      <c r="N1243" s="308"/>
      <c r="O1243" s="308"/>
      <c r="P1243" s="308"/>
      <c r="Q1243" s="302"/>
      <c r="R1243" s="302"/>
      <c r="S1243" s="302"/>
      <c r="T1243" s="302"/>
      <c r="U1243" s="302"/>
      <c r="V1243" s="302"/>
      <c r="W1243" s="302"/>
      <c r="X1243" s="302"/>
      <c r="Y1243" s="302"/>
      <c r="Z1243" s="302"/>
      <c r="AA1243" s="302"/>
      <c r="AB1243" s="302"/>
      <c r="AC1243" s="302"/>
      <c r="AD1243" s="302"/>
      <c r="AE1243" s="302"/>
      <c r="AF1243" s="302"/>
      <c r="AG1243" s="302"/>
      <c r="AH1243" s="302"/>
      <c r="AI1243" s="329"/>
      <c r="AJ1243" s="302"/>
      <c r="AK1243" s="302"/>
      <c r="AL1243" s="302"/>
      <c r="AM1243" s="302"/>
      <c r="AN1243" s="302"/>
      <c r="AO1243" s="302"/>
      <c r="AP1243" s="302"/>
      <c r="AQ1243" s="302"/>
      <c r="AR1243" s="302"/>
      <c r="AS1243" s="302"/>
      <c r="AT1243" s="302"/>
      <c r="AU1243" s="302"/>
      <c r="AV1243" s="302"/>
      <c r="AW1243" s="302"/>
      <c r="AX1243" s="302"/>
      <c r="AY1243" s="302"/>
      <c r="AZ1243" s="302"/>
      <c r="BA1243" s="302"/>
    </row>
    <row r="1244">
      <c r="A1244" s="328"/>
      <c r="B1244" s="328"/>
      <c r="C1244" s="328"/>
      <c r="D1244" s="51" t="b">
        <v>1</v>
      </c>
      <c r="E1244" s="308"/>
      <c r="F1244" s="308" t="str">
        <f>IFERROR(__xludf.DUMMYFUNCTION("""COMPUTED_VALUE"""),"???")</f>
        <v>???</v>
      </c>
      <c r="G1244" s="308" t="str">
        <f>IFERROR(__xludf.DUMMYFUNCTION("""COMPUTED_VALUE"""),"???")</f>
        <v>???</v>
      </c>
      <c r="H1244" s="308"/>
      <c r="I1244" s="317"/>
      <c r="J1244" s="317"/>
      <c r="K1244" s="317"/>
      <c r="L1244" s="308"/>
      <c r="M1244" s="308"/>
      <c r="N1244" s="308"/>
      <c r="O1244" s="308"/>
      <c r="P1244" s="308"/>
      <c r="Q1244" s="302"/>
      <c r="R1244" s="302"/>
      <c r="S1244" s="302"/>
      <c r="T1244" s="302"/>
      <c r="U1244" s="302"/>
      <c r="V1244" s="302"/>
      <c r="W1244" s="302"/>
      <c r="X1244" s="302"/>
      <c r="Y1244" s="302"/>
      <c r="Z1244" s="302"/>
      <c r="AA1244" s="302"/>
      <c r="AB1244" s="302"/>
      <c r="AC1244" s="302"/>
      <c r="AD1244" s="302"/>
      <c r="AE1244" s="302"/>
      <c r="AF1244" s="302"/>
      <c r="AG1244" s="302"/>
      <c r="AH1244" s="302"/>
      <c r="AI1244" s="329"/>
      <c r="AJ1244" s="302"/>
      <c r="AK1244" s="302"/>
      <c r="AL1244" s="302"/>
      <c r="AM1244" s="302"/>
      <c r="AN1244" s="302"/>
      <c r="AO1244" s="302"/>
      <c r="AP1244" s="302"/>
      <c r="AQ1244" s="302"/>
      <c r="AR1244" s="302"/>
      <c r="AS1244" s="302"/>
      <c r="AT1244" s="302"/>
      <c r="AU1244" s="302"/>
      <c r="AV1244" s="302"/>
      <c r="AW1244" s="302"/>
      <c r="AX1244" s="302"/>
      <c r="AY1244" s="302"/>
      <c r="AZ1244" s="302"/>
      <c r="BA1244" s="302"/>
    </row>
    <row r="1245">
      <c r="A1245" s="328"/>
      <c r="B1245" s="328"/>
      <c r="C1245" s="328"/>
      <c r="D1245" s="51" t="b">
        <v>1</v>
      </c>
      <c r="E1245" s="308"/>
      <c r="F1245" s="308" t="str">
        <f>IFERROR(__xludf.DUMMYFUNCTION("""COMPUTED_VALUE"""),"???")</f>
        <v>???</v>
      </c>
      <c r="G1245" s="308" t="str">
        <f>IFERROR(__xludf.DUMMYFUNCTION("""COMPUTED_VALUE"""),"???")</f>
        <v>???</v>
      </c>
      <c r="H1245" s="308"/>
      <c r="I1245" s="317"/>
      <c r="J1245" s="317"/>
      <c r="K1245" s="317"/>
      <c r="L1245" s="308"/>
      <c r="M1245" s="308"/>
      <c r="N1245" s="308"/>
      <c r="O1245" s="308"/>
      <c r="P1245" s="308"/>
      <c r="Q1245" s="302"/>
      <c r="R1245" s="302"/>
      <c r="S1245" s="302"/>
      <c r="T1245" s="302"/>
      <c r="U1245" s="302"/>
      <c r="V1245" s="302"/>
      <c r="W1245" s="302"/>
      <c r="X1245" s="302"/>
      <c r="Y1245" s="302"/>
      <c r="Z1245" s="302"/>
      <c r="AA1245" s="302"/>
      <c r="AB1245" s="302"/>
      <c r="AC1245" s="302"/>
      <c r="AD1245" s="302"/>
      <c r="AE1245" s="302"/>
      <c r="AF1245" s="302"/>
      <c r="AG1245" s="302"/>
      <c r="AH1245" s="302"/>
      <c r="AI1245" s="329"/>
      <c r="AJ1245" s="302"/>
      <c r="AK1245" s="302"/>
      <c r="AL1245" s="302"/>
      <c r="AM1245" s="302"/>
      <c r="AN1245" s="302"/>
      <c r="AO1245" s="302"/>
      <c r="AP1245" s="302"/>
      <c r="AQ1245" s="302"/>
      <c r="AR1245" s="302"/>
      <c r="AS1245" s="302"/>
      <c r="AT1245" s="302"/>
      <c r="AU1245" s="302"/>
      <c r="AV1245" s="302"/>
      <c r="AW1245" s="302"/>
      <c r="AX1245" s="302"/>
      <c r="AY1245" s="302"/>
      <c r="AZ1245" s="302"/>
      <c r="BA1245" s="302"/>
    </row>
    <row r="1246">
      <c r="A1246" s="328"/>
      <c r="B1246" s="328"/>
      <c r="C1246" s="328"/>
      <c r="D1246" s="51" t="b">
        <v>1</v>
      </c>
      <c r="E1246" s="308"/>
      <c r="F1246" s="308" t="str">
        <f>IFERROR(__xludf.DUMMYFUNCTION("""COMPUTED_VALUE"""),"???")</f>
        <v>???</v>
      </c>
      <c r="G1246" s="308" t="str">
        <f>IFERROR(__xludf.DUMMYFUNCTION("""COMPUTED_VALUE"""),"???")</f>
        <v>???</v>
      </c>
      <c r="H1246" s="308"/>
      <c r="I1246" s="317"/>
      <c r="J1246" s="317"/>
      <c r="K1246" s="317"/>
      <c r="L1246" s="308"/>
      <c r="M1246" s="308"/>
      <c r="N1246" s="308"/>
      <c r="O1246" s="308"/>
      <c r="P1246" s="308"/>
      <c r="Q1246" s="302"/>
      <c r="R1246" s="302"/>
      <c r="S1246" s="302"/>
      <c r="T1246" s="302"/>
      <c r="U1246" s="302"/>
      <c r="V1246" s="302"/>
      <c r="W1246" s="302"/>
      <c r="X1246" s="302"/>
      <c r="Y1246" s="302"/>
      <c r="Z1246" s="302"/>
      <c r="AA1246" s="302"/>
      <c r="AB1246" s="302"/>
      <c r="AC1246" s="302"/>
      <c r="AD1246" s="302"/>
      <c r="AE1246" s="302"/>
      <c r="AF1246" s="302"/>
      <c r="AG1246" s="302"/>
      <c r="AH1246" s="302"/>
      <c r="AI1246" s="329"/>
      <c r="AJ1246" s="302"/>
      <c r="AK1246" s="302"/>
      <c r="AL1246" s="302"/>
      <c r="AM1246" s="302"/>
      <c r="AN1246" s="302"/>
      <c r="AO1246" s="302"/>
      <c r="AP1246" s="302"/>
      <c r="AQ1246" s="302"/>
      <c r="AR1246" s="302"/>
      <c r="AS1246" s="302"/>
      <c r="AT1246" s="302"/>
      <c r="AU1246" s="302"/>
      <c r="AV1246" s="302"/>
      <c r="AW1246" s="302"/>
      <c r="AX1246" s="302"/>
      <c r="AY1246" s="302"/>
      <c r="AZ1246" s="302"/>
      <c r="BA1246" s="302"/>
    </row>
    <row r="1247">
      <c r="A1247" s="328"/>
      <c r="B1247" s="328"/>
      <c r="C1247" s="328"/>
      <c r="D1247" s="51" t="b">
        <v>1</v>
      </c>
      <c r="E1247" s="308"/>
      <c r="F1247" s="308" t="str">
        <f>IFERROR(__xludf.DUMMYFUNCTION("""COMPUTED_VALUE"""),"???")</f>
        <v>???</v>
      </c>
      <c r="G1247" s="308" t="str">
        <f>IFERROR(__xludf.DUMMYFUNCTION("""COMPUTED_VALUE"""),"???")</f>
        <v>???</v>
      </c>
      <c r="H1247" s="308"/>
      <c r="I1247" s="317"/>
      <c r="J1247" s="317"/>
      <c r="K1247" s="317"/>
      <c r="L1247" s="308"/>
      <c r="M1247" s="308"/>
      <c r="N1247" s="308"/>
      <c r="O1247" s="308"/>
      <c r="P1247" s="308"/>
      <c r="Q1247" s="302"/>
      <c r="R1247" s="302"/>
      <c r="S1247" s="302"/>
      <c r="T1247" s="302"/>
      <c r="U1247" s="302"/>
      <c r="V1247" s="302"/>
      <c r="W1247" s="302"/>
      <c r="X1247" s="302"/>
      <c r="Y1247" s="302"/>
      <c r="Z1247" s="302"/>
      <c r="AA1247" s="302"/>
      <c r="AB1247" s="302"/>
      <c r="AC1247" s="302"/>
      <c r="AD1247" s="302"/>
      <c r="AE1247" s="302"/>
      <c r="AF1247" s="302"/>
      <c r="AG1247" s="302"/>
      <c r="AH1247" s="302"/>
      <c r="AI1247" s="329"/>
      <c r="AJ1247" s="302"/>
      <c r="AK1247" s="302"/>
      <c r="AL1247" s="302"/>
      <c r="AM1247" s="302"/>
      <c r="AN1247" s="302"/>
      <c r="AO1247" s="302"/>
      <c r="AP1247" s="302"/>
      <c r="AQ1247" s="302"/>
      <c r="AR1247" s="302"/>
      <c r="AS1247" s="302"/>
      <c r="AT1247" s="302"/>
      <c r="AU1247" s="302"/>
      <c r="AV1247" s="302"/>
      <c r="AW1247" s="302"/>
      <c r="AX1247" s="302"/>
      <c r="AY1247" s="302"/>
      <c r="AZ1247" s="302"/>
      <c r="BA1247" s="302"/>
    </row>
    <row r="1248">
      <c r="A1248" s="328"/>
      <c r="B1248" s="328"/>
      <c r="C1248" s="328"/>
      <c r="D1248" s="51" t="b">
        <v>1</v>
      </c>
      <c r="E1248" s="308"/>
      <c r="F1248" s="308" t="str">
        <f>IFERROR(__xludf.DUMMYFUNCTION("""COMPUTED_VALUE"""),"???")</f>
        <v>???</v>
      </c>
      <c r="G1248" s="308" t="str">
        <f>IFERROR(__xludf.DUMMYFUNCTION("""COMPUTED_VALUE"""),"???")</f>
        <v>???</v>
      </c>
      <c r="H1248" s="308"/>
      <c r="I1248" s="317"/>
      <c r="J1248" s="317"/>
      <c r="K1248" s="317"/>
      <c r="L1248" s="308"/>
      <c r="M1248" s="308"/>
      <c r="N1248" s="308"/>
      <c r="O1248" s="308"/>
      <c r="P1248" s="308"/>
      <c r="Q1248" s="302"/>
      <c r="R1248" s="302"/>
      <c r="S1248" s="302"/>
      <c r="T1248" s="302"/>
      <c r="U1248" s="302"/>
      <c r="V1248" s="302"/>
      <c r="W1248" s="302"/>
      <c r="X1248" s="302"/>
      <c r="Y1248" s="302"/>
      <c r="Z1248" s="302"/>
      <c r="AA1248" s="302"/>
      <c r="AB1248" s="302"/>
      <c r="AC1248" s="302"/>
      <c r="AD1248" s="302"/>
      <c r="AE1248" s="302"/>
      <c r="AF1248" s="302"/>
      <c r="AG1248" s="302"/>
      <c r="AH1248" s="302"/>
      <c r="AI1248" s="329"/>
      <c r="AJ1248" s="302"/>
      <c r="AK1248" s="302"/>
      <c r="AL1248" s="302"/>
      <c r="AM1248" s="302"/>
      <c r="AN1248" s="302"/>
      <c r="AO1248" s="302"/>
      <c r="AP1248" s="302"/>
      <c r="AQ1248" s="302"/>
      <c r="AR1248" s="302"/>
      <c r="AS1248" s="302"/>
      <c r="AT1248" s="302"/>
      <c r="AU1248" s="302"/>
      <c r="AV1248" s="302"/>
      <c r="AW1248" s="302"/>
      <c r="AX1248" s="302"/>
      <c r="AY1248" s="302"/>
      <c r="AZ1248" s="302"/>
      <c r="BA1248" s="302"/>
    </row>
    <row r="1249">
      <c r="A1249" s="328"/>
      <c r="B1249" s="328"/>
      <c r="C1249" s="328"/>
      <c r="D1249" s="51" t="b">
        <v>1</v>
      </c>
      <c r="E1249" s="308"/>
      <c r="F1249" s="308" t="str">
        <f>IFERROR(__xludf.DUMMYFUNCTION("""COMPUTED_VALUE"""),"???")</f>
        <v>???</v>
      </c>
      <c r="G1249" s="308" t="str">
        <f>IFERROR(__xludf.DUMMYFUNCTION("""COMPUTED_VALUE"""),"???")</f>
        <v>???</v>
      </c>
      <c r="H1249" s="308"/>
      <c r="I1249" s="317"/>
      <c r="J1249" s="317"/>
      <c r="K1249" s="317"/>
      <c r="L1249" s="308"/>
      <c r="M1249" s="308"/>
      <c r="N1249" s="308"/>
      <c r="O1249" s="308"/>
      <c r="P1249" s="308"/>
      <c r="Q1249" s="302"/>
      <c r="R1249" s="302"/>
      <c r="S1249" s="302"/>
      <c r="T1249" s="302"/>
      <c r="U1249" s="302"/>
      <c r="V1249" s="302"/>
      <c r="W1249" s="302"/>
      <c r="X1249" s="302"/>
      <c r="Y1249" s="302"/>
      <c r="Z1249" s="302"/>
      <c r="AA1249" s="302"/>
      <c r="AB1249" s="302"/>
      <c r="AC1249" s="302"/>
      <c r="AD1249" s="302"/>
      <c r="AE1249" s="302"/>
      <c r="AF1249" s="302"/>
      <c r="AG1249" s="302"/>
      <c r="AH1249" s="302"/>
      <c r="AI1249" s="329"/>
      <c r="AJ1249" s="302"/>
      <c r="AK1249" s="302"/>
      <c r="AL1249" s="302"/>
      <c r="AM1249" s="302"/>
      <c r="AN1249" s="302"/>
      <c r="AO1249" s="302"/>
      <c r="AP1249" s="302"/>
      <c r="AQ1249" s="302"/>
      <c r="AR1249" s="302"/>
      <c r="AS1249" s="302"/>
      <c r="AT1249" s="302"/>
      <c r="AU1249" s="302"/>
      <c r="AV1249" s="302"/>
      <c r="AW1249" s="302"/>
      <c r="AX1249" s="302"/>
      <c r="AY1249" s="302"/>
      <c r="AZ1249" s="302"/>
      <c r="BA1249" s="302"/>
    </row>
    <row r="1250">
      <c r="A1250" s="328"/>
      <c r="B1250" s="328"/>
      <c r="C1250" s="328"/>
      <c r="D1250" s="51" t="b">
        <v>1</v>
      </c>
      <c r="E1250" s="308"/>
      <c r="F1250" s="308" t="str">
        <f>IFERROR(__xludf.DUMMYFUNCTION("""COMPUTED_VALUE"""),"condemnation")</f>
        <v>condemnation</v>
      </c>
      <c r="G1250" s="308" t="str">
        <f>IFERROR(__xludf.DUMMYFUNCTION("""COMPUTED_VALUE"""),"Inspection_Id")</f>
        <v>Inspection_Id</v>
      </c>
      <c r="H1250" s="308"/>
      <c r="I1250" s="317"/>
      <c r="J1250" s="317"/>
      <c r="K1250" s="317"/>
      <c r="L1250" s="308"/>
      <c r="M1250" s="308"/>
      <c r="N1250" s="308"/>
      <c r="O1250" s="308"/>
      <c r="P1250" s="308"/>
      <c r="Q1250" s="302"/>
      <c r="R1250" s="302"/>
      <c r="S1250" s="302"/>
      <c r="T1250" s="302"/>
      <c r="U1250" s="302"/>
      <c r="V1250" s="302"/>
      <c r="W1250" s="302"/>
      <c r="X1250" s="302"/>
      <c r="Y1250" s="302"/>
      <c r="Z1250" s="302"/>
      <c r="AA1250" s="302"/>
      <c r="AB1250" s="302"/>
      <c r="AC1250" s="302"/>
      <c r="AD1250" s="302"/>
      <c r="AE1250" s="302"/>
      <c r="AF1250" s="302"/>
      <c r="AG1250" s="302"/>
      <c r="AH1250" s="302"/>
      <c r="AI1250" s="329"/>
      <c r="AJ1250" s="302"/>
      <c r="AK1250" s="302"/>
      <c r="AL1250" s="302"/>
      <c r="AM1250" s="302"/>
      <c r="AN1250" s="302"/>
      <c r="AO1250" s="302"/>
      <c r="AP1250" s="302"/>
      <c r="AQ1250" s="302"/>
      <c r="AR1250" s="302"/>
      <c r="AS1250" s="302"/>
      <c r="AT1250" s="302"/>
      <c r="AU1250" s="302"/>
      <c r="AV1250" s="302"/>
      <c r="AW1250" s="302"/>
      <c r="AX1250" s="302"/>
      <c r="AY1250" s="302"/>
      <c r="AZ1250" s="302"/>
      <c r="BA1250" s="302"/>
    </row>
    <row r="1251">
      <c r="A1251" s="328"/>
      <c r="B1251" s="328"/>
      <c r="C1251" s="328"/>
      <c r="D1251" s="51" t="b">
        <v>1</v>
      </c>
      <c r="E1251" s="308"/>
      <c r="F1251" s="308" t="str">
        <f>IFERROR(__xludf.DUMMYFUNCTION("""COMPUTED_VALUE"""),"**field missing**")</f>
        <v>**field missing**</v>
      </c>
      <c r="G1251" s="308" t="str">
        <f>IFERROR(__xludf.DUMMYFUNCTION("""COMPUTED_VALUE"""),"**FIELD MISSING**")</f>
        <v>**FIELD MISSING**</v>
      </c>
      <c r="H1251" s="308"/>
      <c r="I1251" s="317"/>
      <c r="J1251" s="317"/>
      <c r="K1251" s="317"/>
      <c r="L1251" s="308"/>
      <c r="M1251" s="308"/>
      <c r="N1251" s="308"/>
      <c r="O1251" s="308"/>
      <c r="P1251" s="308"/>
      <c r="Q1251" s="302"/>
      <c r="R1251" s="302"/>
      <c r="S1251" s="302"/>
      <c r="T1251" s="302"/>
      <c r="U1251" s="302"/>
      <c r="V1251" s="302"/>
      <c r="W1251" s="302"/>
      <c r="X1251" s="302"/>
      <c r="Y1251" s="302"/>
      <c r="Z1251" s="302"/>
      <c r="AA1251" s="302"/>
      <c r="AB1251" s="302"/>
      <c r="AC1251" s="302"/>
      <c r="AD1251" s="302"/>
      <c r="AE1251" s="302"/>
      <c r="AF1251" s="302"/>
      <c r="AG1251" s="302"/>
      <c r="AH1251" s="302"/>
      <c r="AI1251" s="329"/>
      <c r="AJ1251" s="302"/>
      <c r="AK1251" s="302"/>
      <c r="AL1251" s="302"/>
      <c r="AM1251" s="302"/>
      <c r="AN1251" s="302"/>
      <c r="AO1251" s="302"/>
      <c r="AP1251" s="302"/>
      <c r="AQ1251" s="302"/>
      <c r="AR1251" s="302"/>
      <c r="AS1251" s="302"/>
      <c r="AT1251" s="302"/>
      <c r="AU1251" s="302"/>
      <c r="AV1251" s="302"/>
      <c r="AW1251" s="302"/>
      <c r="AX1251" s="302"/>
      <c r="AY1251" s="302"/>
      <c r="AZ1251" s="302"/>
      <c r="BA1251" s="302"/>
    </row>
    <row r="1252">
      <c r="A1252" s="328"/>
      <c r="B1252" s="328"/>
      <c r="C1252" s="328"/>
      <c r="D1252" s="51" t="b">
        <v>1</v>
      </c>
      <c r="E1252" s="308"/>
      <c r="F1252" s="308" t="str">
        <f>IFERROR(__xludf.DUMMYFUNCTION("""COMPUTED_VALUE"""),"building")</f>
        <v>building</v>
      </c>
      <c r="G1252" s="308" t="str">
        <f>IFERROR(__xludf.DUMMYFUNCTION("""COMPUTED_VALUE"""),"Owner_Id")</f>
        <v>Owner_Id</v>
      </c>
      <c r="H1252" s="308"/>
      <c r="I1252" s="317"/>
      <c r="J1252" s="317"/>
      <c r="K1252" s="317"/>
      <c r="L1252" s="308"/>
      <c r="M1252" s="308"/>
      <c r="N1252" s="308"/>
      <c r="O1252" s="308"/>
      <c r="P1252" s="308"/>
      <c r="Q1252" s="302"/>
      <c r="R1252" s="302"/>
      <c r="S1252" s="302"/>
      <c r="T1252" s="302"/>
      <c r="U1252" s="302"/>
      <c r="V1252" s="302"/>
      <c r="W1252" s="302"/>
      <c r="X1252" s="302"/>
      <c r="Y1252" s="302"/>
      <c r="Z1252" s="302"/>
      <c r="AA1252" s="302"/>
      <c r="AB1252" s="302"/>
      <c r="AC1252" s="302"/>
      <c r="AD1252" s="302"/>
      <c r="AE1252" s="302"/>
      <c r="AF1252" s="302"/>
      <c r="AG1252" s="302"/>
      <c r="AH1252" s="302"/>
      <c r="AI1252" s="329"/>
      <c r="AJ1252" s="302"/>
      <c r="AK1252" s="302"/>
      <c r="AL1252" s="302"/>
      <c r="AM1252" s="302"/>
      <c r="AN1252" s="302"/>
      <c r="AO1252" s="302"/>
      <c r="AP1252" s="302"/>
      <c r="AQ1252" s="302"/>
      <c r="AR1252" s="302"/>
      <c r="AS1252" s="302"/>
      <c r="AT1252" s="302"/>
      <c r="AU1252" s="302"/>
      <c r="AV1252" s="302"/>
      <c r="AW1252" s="302"/>
      <c r="AX1252" s="302"/>
      <c r="AY1252" s="302"/>
      <c r="AZ1252" s="302"/>
      <c r="BA1252" s="302"/>
    </row>
    <row r="1253">
      <c r="A1253" s="328"/>
      <c r="B1253" s="328"/>
      <c r="C1253" s="328"/>
      <c r="D1253" s="51" t="b">
        <v>1</v>
      </c>
      <c r="E1253" s="308"/>
      <c r="F1253" s="308" t="str">
        <f>IFERROR(__xludf.DUMMYFUNCTION("""COMPUTED_VALUE"""),"building")</f>
        <v>building</v>
      </c>
      <c r="G1253" s="308" t="str">
        <f>IFERROR(__xludf.DUMMYFUNCTION("""COMPUTED_VALUE"""),"Owner_Id")</f>
        <v>Owner_Id</v>
      </c>
      <c r="H1253" s="308"/>
      <c r="I1253" s="317"/>
      <c r="J1253" s="317"/>
      <c r="K1253" s="317"/>
      <c r="L1253" s="308"/>
      <c r="M1253" s="308"/>
      <c r="N1253" s="308"/>
      <c r="O1253" s="308"/>
      <c r="P1253" s="308"/>
      <c r="Q1253" s="302"/>
      <c r="R1253" s="302"/>
      <c r="S1253" s="302"/>
      <c r="T1253" s="302"/>
      <c r="U1253" s="302"/>
      <c r="V1253" s="302"/>
      <c r="W1253" s="302"/>
      <c r="X1253" s="302"/>
      <c r="Y1253" s="302"/>
      <c r="Z1253" s="302"/>
      <c r="AA1253" s="302"/>
      <c r="AB1253" s="302"/>
      <c r="AC1253" s="302"/>
      <c r="AD1253" s="302"/>
      <c r="AE1253" s="302"/>
      <c r="AF1253" s="302"/>
      <c r="AG1253" s="302"/>
      <c r="AH1253" s="302"/>
      <c r="AI1253" s="329"/>
      <c r="AJ1253" s="302"/>
      <c r="AK1253" s="302"/>
      <c r="AL1253" s="302"/>
      <c r="AM1253" s="302"/>
      <c r="AN1253" s="302"/>
      <c r="AO1253" s="302"/>
      <c r="AP1253" s="302"/>
      <c r="AQ1253" s="302"/>
      <c r="AR1253" s="302"/>
      <c r="AS1253" s="302"/>
      <c r="AT1253" s="302"/>
      <c r="AU1253" s="302"/>
      <c r="AV1253" s="302"/>
      <c r="AW1253" s="302"/>
      <c r="AX1253" s="302"/>
      <c r="AY1253" s="302"/>
      <c r="AZ1253" s="302"/>
      <c r="BA1253" s="302"/>
    </row>
    <row r="1254">
      <c r="A1254" s="328"/>
      <c r="B1254" s="328"/>
      <c r="C1254" s="328"/>
      <c r="D1254" s="51" t="b">
        <v>1</v>
      </c>
      <c r="E1254" s="308"/>
      <c r="F1254" s="308" t="str">
        <f>IFERROR(__xludf.DUMMYFUNCTION("""COMPUTED_VALUE"""),"building")</f>
        <v>building</v>
      </c>
      <c r="G1254" s="308" t="str">
        <f>IFERROR(__xludf.DUMMYFUNCTION("""COMPUTED_VALUE"""),"Owner_Id")</f>
        <v>Owner_Id</v>
      </c>
      <c r="H1254" s="308"/>
      <c r="I1254" s="317"/>
      <c r="J1254" s="317"/>
      <c r="K1254" s="317"/>
      <c r="L1254" s="308"/>
      <c r="M1254" s="308"/>
      <c r="N1254" s="308"/>
      <c r="O1254" s="308"/>
      <c r="P1254" s="308"/>
      <c r="Q1254" s="302"/>
      <c r="R1254" s="302"/>
      <c r="S1254" s="302"/>
      <c r="T1254" s="302"/>
      <c r="U1254" s="302"/>
      <c r="V1254" s="302"/>
      <c r="W1254" s="302"/>
      <c r="X1254" s="302"/>
      <c r="Y1254" s="302"/>
      <c r="Z1254" s="302"/>
      <c r="AA1254" s="302"/>
      <c r="AB1254" s="302"/>
      <c r="AC1254" s="302"/>
      <c r="AD1254" s="302"/>
      <c r="AE1254" s="302"/>
      <c r="AF1254" s="302"/>
      <c r="AG1254" s="302"/>
      <c r="AH1254" s="302"/>
      <c r="AI1254" s="329"/>
      <c r="AJ1254" s="302"/>
      <c r="AK1254" s="302"/>
      <c r="AL1254" s="302"/>
      <c r="AM1254" s="302"/>
      <c r="AN1254" s="302"/>
      <c r="AO1254" s="302"/>
      <c r="AP1254" s="302"/>
      <c r="AQ1254" s="302"/>
      <c r="AR1254" s="302"/>
      <c r="AS1254" s="302"/>
      <c r="AT1254" s="302"/>
      <c r="AU1254" s="302"/>
      <c r="AV1254" s="302"/>
      <c r="AW1254" s="302"/>
      <c r="AX1254" s="302"/>
      <c r="AY1254" s="302"/>
      <c r="AZ1254" s="302"/>
      <c r="BA1254" s="302"/>
    </row>
    <row r="1255">
      <c r="A1255" s="328"/>
      <c r="B1255" s="328"/>
      <c r="C1255" s="328"/>
      <c r="D1255" s="51" t="b">
        <v>1</v>
      </c>
      <c r="E1255" s="308"/>
      <c r="F1255" s="308" t="str">
        <f>IFERROR(__xludf.DUMMYFUNCTION("""COMPUTED_VALUE"""),"building")</f>
        <v>building</v>
      </c>
      <c r="G1255" s="308" t="str">
        <f>IFERROR(__xludf.DUMMYFUNCTION("""COMPUTED_VALUE"""),"Owner_Id")</f>
        <v>Owner_Id</v>
      </c>
      <c r="H1255" s="308"/>
      <c r="I1255" s="317"/>
      <c r="J1255" s="317"/>
      <c r="K1255" s="317"/>
      <c r="L1255" s="308"/>
      <c r="M1255" s="308"/>
      <c r="N1255" s="308"/>
      <c r="O1255" s="308"/>
      <c r="P1255" s="308"/>
      <c r="Q1255" s="302"/>
      <c r="R1255" s="302"/>
      <c r="S1255" s="302"/>
      <c r="T1255" s="302"/>
      <c r="U1255" s="302"/>
      <c r="V1255" s="302"/>
      <c r="W1255" s="302"/>
      <c r="X1255" s="302"/>
      <c r="Y1255" s="302"/>
      <c r="Z1255" s="302"/>
      <c r="AA1255" s="302"/>
      <c r="AB1255" s="302"/>
      <c r="AC1255" s="302"/>
      <c r="AD1255" s="302"/>
      <c r="AE1255" s="302"/>
      <c r="AF1255" s="302"/>
      <c r="AG1255" s="302"/>
      <c r="AH1255" s="302"/>
      <c r="AI1255" s="329"/>
      <c r="AJ1255" s="302"/>
      <c r="AK1255" s="302"/>
      <c r="AL1255" s="302"/>
      <c r="AM1255" s="302"/>
      <c r="AN1255" s="302"/>
      <c r="AO1255" s="302"/>
      <c r="AP1255" s="302"/>
      <c r="AQ1255" s="302"/>
      <c r="AR1255" s="302"/>
      <c r="AS1255" s="302"/>
      <c r="AT1255" s="302"/>
      <c r="AU1255" s="302"/>
      <c r="AV1255" s="302"/>
      <c r="AW1255" s="302"/>
      <c r="AX1255" s="302"/>
      <c r="AY1255" s="302"/>
      <c r="AZ1255" s="302"/>
      <c r="BA1255" s="302"/>
    </row>
    <row r="1256">
      <c r="A1256" s="328"/>
      <c r="B1256" s="328"/>
      <c r="C1256" s="328"/>
      <c r="D1256" s="51" t="b">
        <v>1</v>
      </c>
      <c r="E1256" s="308"/>
      <c r="F1256" s="308" t="str">
        <f>IFERROR(__xludf.DUMMYFUNCTION("""COMPUTED_VALUE"""),"building")</f>
        <v>building</v>
      </c>
      <c r="G1256" s="308" t="str">
        <f>IFERROR(__xludf.DUMMYFUNCTION("""COMPUTED_VALUE"""),"Owner_Id")</f>
        <v>Owner_Id</v>
      </c>
      <c r="H1256" s="308"/>
      <c r="I1256" s="317"/>
      <c r="J1256" s="317"/>
      <c r="K1256" s="317"/>
      <c r="L1256" s="308"/>
      <c r="M1256" s="308"/>
      <c r="N1256" s="308"/>
      <c r="O1256" s="308"/>
      <c r="P1256" s="308"/>
      <c r="Q1256" s="302"/>
      <c r="R1256" s="302"/>
      <c r="S1256" s="302"/>
      <c r="T1256" s="302"/>
      <c r="U1256" s="302"/>
      <c r="V1256" s="302"/>
      <c r="W1256" s="302"/>
      <c r="X1256" s="302"/>
      <c r="Y1256" s="302"/>
      <c r="Z1256" s="302"/>
      <c r="AA1256" s="302"/>
      <c r="AB1256" s="302"/>
      <c r="AC1256" s="302"/>
      <c r="AD1256" s="302"/>
      <c r="AE1256" s="302"/>
      <c r="AF1256" s="302"/>
      <c r="AG1256" s="302"/>
      <c r="AH1256" s="302"/>
      <c r="AI1256" s="329"/>
      <c r="AJ1256" s="302"/>
      <c r="AK1256" s="302"/>
      <c r="AL1256" s="302"/>
      <c r="AM1256" s="302"/>
      <c r="AN1256" s="302"/>
      <c r="AO1256" s="302"/>
      <c r="AP1256" s="302"/>
      <c r="AQ1256" s="302"/>
      <c r="AR1256" s="302"/>
      <c r="AS1256" s="302"/>
      <c r="AT1256" s="302"/>
      <c r="AU1256" s="302"/>
      <c r="AV1256" s="302"/>
      <c r="AW1256" s="302"/>
      <c r="AX1256" s="302"/>
      <c r="AY1256" s="302"/>
      <c r="AZ1256" s="302"/>
      <c r="BA1256" s="302"/>
    </row>
    <row r="1257">
      <c r="A1257" s="328"/>
      <c r="B1257" s="328"/>
      <c r="C1257" s="328"/>
      <c r="D1257" s="51" t="b">
        <v>1</v>
      </c>
      <c r="E1257" s="308"/>
      <c r="F1257" s="308" t="str">
        <f>IFERROR(__xludf.DUMMYFUNCTION("""COMPUTED_VALUE"""),"")</f>
        <v/>
      </c>
      <c r="G1257" s="308" t="str">
        <f>IFERROR(__xludf.DUMMYFUNCTION("""COMPUTED_VALUE"""),"")</f>
        <v/>
      </c>
      <c r="H1257" s="308"/>
      <c r="I1257" s="317"/>
      <c r="J1257" s="317"/>
      <c r="K1257" s="317"/>
      <c r="L1257" s="308"/>
      <c r="M1257" s="308"/>
      <c r="N1257" s="308"/>
      <c r="O1257" s="308"/>
      <c r="P1257" s="308"/>
      <c r="Q1257" s="302"/>
      <c r="R1257" s="302"/>
      <c r="S1257" s="302"/>
      <c r="T1257" s="302"/>
      <c r="U1257" s="302"/>
      <c r="V1257" s="302"/>
      <c r="W1257" s="302"/>
      <c r="X1257" s="302"/>
      <c r="Y1257" s="302"/>
      <c r="Z1257" s="302"/>
      <c r="AA1257" s="302"/>
      <c r="AB1257" s="302"/>
      <c r="AC1257" s="302"/>
      <c r="AD1257" s="302"/>
      <c r="AE1257" s="302"/>
      <c r="AF1257" s="302"/>
      <c r="AG1257" s="302"/>
      <c r="AH1257" s="302"/>
      <c r="AI1257" s="329"/>
      <c r="AJ1257" s="302"/>
      <c r="AK1257" s="302"/>
      <c r="AL1257" s="302"/>
      <c r="AM1257" s="302"/>
      <c r="AN1257" s="302"/>
      <c r="AO1257" s="302"/>
      <c r="AP1257" s="302"/>
      <c r="AQ1257" s="302"/>
      <c r="AR1257" s="302"/>
      <c r="AS1257" s="302"/>
      <c r="AT1257" s="302"/>
      <c r="AU1257" s="302"/>
      <c r="AV1257" s="302"/>
      <c r="AW1257" s="302"/>
      <c r="AX1257" s="302"/>
      <c r="AY1257" s="302"/>
      <c r="AZ1257" s="302"/>
      <c r="BA1257" s="302"/>
    </row>
    <row r="1258">
      <c r="A1258" s="328"/>
      <c r="B1258" s="328"/>
      <c r="C1258" s="328"/>
      <c r="D1258" s="51" t="b">
        <v>1</v>
      </c>
      <c r="E1258" s="308"/>
      <c r="F1258" s="308" t="str">
        <f>IFERROR(__xludf.DUMMYFUNCTION("""COMPUTED_VALUE"""),"legal_entity")</f>
        <v>legal_entity</v>
      </c>
      <c r="G1258" s="308" t="str">
        <f>IFERROR(__xludf.DUMMYFUNCTION("""COMPUTED_VALUE"""),"Legal_Entity_Id")</f>
        <v>Legal_Entity_Id</v>
      </c>
      <c r="H1258" s="308"/>
      <c r="I1258" s="317"/>
      <c r="J1258" s="317"/>
      <c r="K1258" s="317"/>
      <c r="L1258" s="308"/>
      <c r="M1258" s="308"/>
      <c r="N1258" s="308"/>
      <c r="O1258" s="308"/>
      <c r="P1258" s="308"/>
      <c r="Q1258" s="302"/>
      <c r="R1258" s="302"/>
      <c r="S1258" s="302"/>
      <c r="T1258" s="302"/>
      <c r="U1258" s="302"/>
      <c r="V1258" s="302"/>
      <c r="W1258" s="302"/>
      <c r="X1258" s="302"/>
      <c r="Y1258" s="302"/>
      <c r="Z1258" s="302"/>
      <c r="AA1258" s="302"/>
      <c r="AB1258" s="302"/>
      <c r="AC1258" s="302"/>
      <c r="AD1258" s="302"/>
      <c r="AE1258" s="302"/>
      <c r="AF1258" s="302"/>
      <c r="AG1258" s="302"/>
      <c r="AH1258" s="302"/>
      <c r="AI1258" s="329"/>
      <c r="AJ1258" s="302"/>
      <c r="AK1258" s="302"/>
      <c r="AL1258" s="302"/>
      <c r="AM1258" s="302"/>
      <c r="AN1258" s="302"/>
      <c r="AO1258" s="302"/>
      <c r="AP1258" s="302"/>
      <c r="AQ1258" s="302"/>
      <c r="AR1258" s="302"/>
      <c r="AS1258" s="302"/>
      <c r="AT1258" s="302"/>
      <c r="AU1258" s="302"/>
      <c r="AV1258" s="302"/>
      <c r="AW1258" s="302"/>
      <c r="AX1258" s="302"/>
      <c r="AY1258" s="302"/>
      <c r="AZ1258" s="302"/>
      <c r="BA1258" s="302"/>
    </row>
    <row r="1259">
      <c r="A1259" s="328"/>
      <c r="B1259" s="328"/>
      <c r="C1259" s="328"/>
      <c r="D1259" s="51" t="b">
        <v>1</v>
      </c>
      <c r="E1259" s="308"/>
      <c r="F1259" s="308" t="str">
        <f>IFERROR(__xludf.DUMMYFUNCTION("""COMPUTED_VALUE"""),"legal_entity")</f>
        <v>legal_entity</v>
      </c>
      <c r="G1259" s="308" t="str">
        <f>IFERROR(__xludf.DUMMYFUNCTION("""COMPUTED_VALUE"""),"Legal_Entity_Id")</f>
        <v>Legal_Entity_Id</v>
      </c>
      <c r="H1259" s="308"/>
      <c r="I1259" s="317"/>
      <c r="J1259" s="317"/>
      <c r="K1259" s="317"/>
      <c r="L1259" s="308"/>
      <c r="M1259" s="308"/>
      <c r="N1259" s="308"/>
      <c r="O1259" s="308"/>
      <c r="P1259" s="308"/>
      <c r="Q1259" s="302"/>
      <c r="R1259" s="302"/>
      <c r="S1259" s="302"/>
      <c r="T1259" s="302"/>
      <c r="U1259" s="302"/>
      <c r="V1259" s="302"/>
      <c r="W1259" s="302"/>
      <c r="X1259" s="302"/>
      <c r="Y1259" s="302"/>
      <c r="Z1259" s="302"/>
      <c r="AA1259" s="302"/>
      <c r="AB1259" s="302"/>
      <c r="AC1259" s="302"/>
      <c r="AD1259" s="302"/>
      <c r="AE1259" s="302"/>
      <c r="AF1259" s="302"/>
      <c r="AG1259" s="302"/>
      <c r="AH1259" s="302"/>
      <c r="AI1259" s="329"/>
      <c r="AJ1259" s="302"/>
      <c r="AK1259" s="302"/>
      <c r="AL1259" s="302"/>
      <c r="AM1259" s="302"/>
      <c r="AN1259" s="302"/>
      <c r="AO1259" s="302"/>
      <c r="AP1259" s="302"/>
      <c r="AQ1259" s="302"/>
      <c r="AR1259" s="302"/>
      <c r="AS1259" s="302"/>
      <c r="AT1259" s="302"/>
      <c r="AU1259" s="302"/>
      <c r="AV1259" s="302"/>
      <c r="AW1259" s="302"/>
      <c r="AX1259" s="302"/>
      <c r="AY1259" s="302"/>
      <c r="AZ1259" s="302"/>
      <c r="BA1259" s="302"/>
    </row>
    <row r="1260">
      <c r="A1260" s="328"/>
      <c r="B1260" s="328"/>
      <c r="C1260" s="328"/>
      <c r="D1260" s="51" t="b">
        <v>1</v>
      </c>
      <c r="E1260" s="308"/>
      <c r="F1260" s="308" t="str">
        <f>IFERROR(__xludf.DUMMYFUNCTION("""COMPUTED_VALUE"""),"legal_entity")</f>
        <v>legal_entity</v>
      </c>
      <c r="G1260" s="308" t="str">
        <f>IFERROR(__xludf.DUMMYFUNCTION("""COMPUTED_VALUE"""),"Legal_Entity_Id")</f>
        <v>Legal_Entity_Id</v>
      </c>
      <c r="H1260" s="308"/>
      <c r="I1260" s="317"/>
      <c r="J1260" s="317"/>
      <c r="K1260" s="317"/>
      <c r="L1260" s="308"/>
      <c r="M1260" s="308"/>
      <c r="N1260" s="308"/>
      <c r="O1260" s="308"/>
      <c r="P1260" s="308"/>
      <c r="Q1260" s="302"/>
      <c r="R1260" s="302"/>
      <c r="S1260" s="302"/>
      <c r="T1260" s="302"/>
      <c r="U1260" s="302"/>
      <c r="V1260" s="302"/>
      <c r="W1260" s="302"/>
      <c r="X1260" s="302"/>
      <c r="Y1260" s="302"/>
      <c r="Z1260" s="302"/>
      <c r="AA1260" s="302"/>
      <c r="AB1260" s="302"/>
      <c r="AC1260" s="302"/>
      <c r="AD1260" s="302"/>
      <c r="AE1260" s="302"/>
      <c r="AF1260" s="302"/>
      <c r="AG1260" s="302"/>
      <c r="AH1260" s="302"/>
      <c r="AI1260" s="329"/>
      <c r="AJ1260" s="302"/>
      <c r="AK1260" s="302"/>
      <c r="AL1260" s="302"/>
      <c r="AM1260" s="302"/>
      <c r="AN1260" s="302"/>
      <c r="AO1260" s="302"/>
      <c r="AP1260" s="302"/>
      <c r="AQ1260" s="302"/>
      <c r="AR1260" s="302"/>
      <c r="AS1260" s="302"/>
      <c r="AT1260" s="302"/>
      <c r="AU1260" s="302"/>
      <c r="AV1260" s="302"/>
      <c r="AW1260" s="302"/>
      <c r="AX1260" s="302"/>
      <c r="AY1260" s="302"/>
      <c r="AZ1260" s="302"/>
      <c r="BA1260" s="302"/>
    </row>
    <row r="1261">
      <c r="A1261" s="328"/>
      <c r="B1261" s="328"/>
      <c r="C1261" s="328"/>
      <c r="D1261" s="51" t="b">
        <v>1</v>
      </c>
      <c r="E1261" s="308"/>
      <c r="F1261" s="308" t="str">
        <f>IFERROR(__xludf.DUMMYFUNCTION("""COMPUTED_VALUE"""),"legal_entity")</f>
        <v>legal_entity</v>
      </c>
      <c r="G1261" s="308" t="str">
        <f>IFERROR(__xludf.DUMMYFUNCTION("""COMPUTED_VALUE"""),"Legal_Entity_Id")</f>
        <v>Legal_Entity_Id</v>
      </c>
      <c r="H1261" s="308"/>
      <c r="I1261" s="317"/>
      <c r="J1261" s="317"/>
      <c r="K1261" s="317"/>
      <c r="L1261" s="308"/>
      <c r="M1261" s="308"/>
      <c r="N1261" s="308"/>
      <c r="O1261" s="308"/>
      <c r="P1261" s="308"/>
      <c r="Q1261" s="302"/>
      <c r="R1261" s="302"/>
      <c r="S1261" s="302"/>
      <c r="T1261" s="302"/>
      <c r="U1261" s="302"/>
      <c r="V1261" s="302"/>
      <c r="W1261" s="302"/>
      <c r="X1261" s="302"/>
      <c r="Y1261" s="302"/>
      <c r="Z1261" s="302"/>
      <c r="AA1261" s="302"/>
      <c r="AB1261" s="302"/>
      <c r="AC1261" s="302"/>
      <c r="AD1261" s="302"/>
      <c r="AE1261" s="302"/>
      <c r="AF1261" s="302"/>
      <c r="AG1261" s="302"/>
      <c r="AH1261" s="302"/>
      <c r="AI1261" s="329"/>
      <c r="AJ1261" s="302"/>
      <c r="AK1261" s="302"/>
      <c r="AL1261" s="302"/>
      <c r="AM1261" s="302"/>
      <c r="AN1261" s="302"/>
      <c r="AO1261" s="302"/>
      <c r="AP1261" s="302"/>
      <c r="AQ1261" s="302"/>
      <c r="AR1261" s="302"/>
      <c r="AS1261" s="302"/>
      <c r="AT1261" s="302"/>
      <c r="AU1261" s="302"/>
      <c r="AV1261" s="302"/>
      <c r="AW1261" s="302"/>
      <c r="AX1261" s="302"/>
      <c r="AY1261" s="302"/>
      <c r="AZ1261" s="302"/>
      <c r="BA1261" s="302"/>
    </row>
    <row r="1262">
      <c r="A1262" s="328"/>
      <c r="B1262" s="328"/>
      <c r="C1262" s="328"/>
      <c r="D1262" s="51" t="b">
        <v>1</v>
      </c>
      <c r="E1262" s="308"/>
      <c r="F1262" s="308" t="str">
        <f>IFERROR(__xludf.DUMMYFUNCTION("""COMPUTED_VALUE"""),"legal_entity")</f>
        <v>legal_entity</v>
      </c>
      <c r="G1262" s="308" t="str">
        <f>IFERROR(__xludf.DUMMYFUNCTION("""COMPUTED_VALUE"""),"Legal_Entity_Id")</f>
        <v>Legal_Entity_Id</v>
      </c>
      <c r="H1262" s="308"/>
      <c r="I1262" s="317"/>
      <c r="J1262" s="317"/>
      <c r="K1262" s="317"/>
      <c r="L1262" s="308"/>
      <c r="M1262" s="308"/>
      <c r="N1262" s="308"/>
      <c r="O1262" s="308"/>
      <c r="P1262" s="308"/>
      <c r="Q1262" s="302"/>
      <c r="R1262" s="302"/>
      <c r="S1262" s="302"/>
      <c r="T1262" s="302"/>
      <c r="U1262" s="302"/>
      <c r="V1262" s="302"/>
      <c r="W1262" s="302"/>
      <c r="X1262" s="302"/>
      <c r="Y1262" s="302"/>
      <c r="Z1262" s="302"/>
      <c r="AA1262" s="302"/>
      <c r="AB1262" s="302"/>
      <c r="AC1262" s="302"/>
      <c r="AD1262" s="302"/>
      <c r="AE1262" s="302"/>
      <c r="AF1262" s="302"/>
      <c r="AG1262" s="302"/>
      <c r="AH1262" s="302"/>
      <c r="AI1262" s="329"/>
      <c r="AJ1262" s="302"/>
      <c r="AK1262" s="302"/>
      <c r="AL1262" s="302"/>
      <c r="AM1262" s="302"/>
      <c r="AN1262" s="302"/>
      <c r="AO1262" s="302"/>
      <c r="AP1262" s="302"/>
      <c r="AQ1262" s="302"/>
      <c r="AR1262" s="302"/>
      <c r="AS1262" s="302"/>
      <c r="AT1262" s="302"/>
      <c r="AU1262" s="302"/>
      <c r="AV1262" s="302"/>
      <c r="AW1262" s="302"/>
      <c r="AX1262" s="302"/>
      <c r="AY1262" s="302"/>
      <c r="AZ1262" s="302"/>
      <c r="BA1262" s="302"/>
    </row>
    <row r="1263">
      <c r="A1263" s="328"/>
      <c r="B1263" s="328"/>
      <c r="C1263" s="328"/>
      <c r="D1263" s="51" t="b">
        <v>1</v>
      </c>
      <c r="E1263" s="308"/>
      <c r="F1263" s="308" t="str">
        <f>IFERROR(__xludf.DUMMYFUNCTION("""COMPUTED_VALUE"""),"legal_entity")</f>
        <v>legal_entity</v>
      </c>
      <c r="G1263" s="308" t="str">
        <f>IFERROR(__xludf.DUMMYFUNCTION("""COMPUTED_VALUE"""),"Legal_Entity_Id")</f>
        <v>Legal_Entity_Id</v>
      </c>
      <c r="H1263" s="308"/>
      <c r="I1263" s="317"/>
      <c r="J1263" s="317"/>
      <c r="K1263" s="317"/>
      <c r="L1263" s="308"/>
      <c r="M1263" s="308"/>
      <c r="N1263" s="308"/>
      <c r="O1263" s="308"/>
      <c r="P1263" s="308"/>
      <c r="Q1263" s="302"/>
      <c r="R1263" s="302"/>
      <c r="S1263" s="302"/>
      <c r="T1263" s="302"/>
      <c r="U1263" s="302"/>
      <c r="V1263" s="302"/>
      <c r="W1263" s="302"/>
      <c r="X1263" s="302"/>
      <c r="Y1263" s="302"/>
      <c r="Z1263" s="302"/>
      <c r="AA1263" s="302"/>
      <c r="AB1263" s="302"/>
      <c r="AC1263" s="302"/>
      <c r="AD1263" s="302"/>
      <c r="AE1263" s="302"/>
      <c r="AF1263" s="302"/>
      <c r="AG1263" s="302"/>
      <c r="AH1263" s="302"/>
      <c r="AI1263" s="329"/>
      <c r="AJ1263" s="302"/>
      <c r="AK1263" s="302"/>
      <c r="AL1263" s="302"/>
      <c r="AM1263" s="302"/>
      <c r="AN1263" s="302"/>
      <c r="AO1263" s="302"/>
      <c r="AP1263" s="302"/>
      <c r="AQ1263" s="302"/>
      <c r="AR1263" s="302"/>
      <c r="AS1263" s="302"/>
      <c r="AT1263" s="302"/>
      <c r="AU1263" s="302"/>
      <c r="AV1263" s="302"/>
      <c r="AW1263" s="302"/>
      <c r="AX1263" s="302"/>
      <c r="AY1263" s="302"/>
      <c r="AZ1263" s="302"/>
      <c r="BA1263" s="302"/>
    </row>
    <row r="1264">
      <c r="A1264" s="328"/>
      <c r="B1264" s="328"/>
      <c r="C1264" s="328"/>
      <c r="D1264" s="51" t="b">
        <v>1</v>
      </c>
      <c r="E1264" s="308"/>
      <c r="F1264" s="308" t="str">
        <f>IFERROR(__xludf.DUMMYFUNCTION("""COMPUTED_VALUE"""),"geo_id")</f>
        <v>geo_id</v>
      </c>
      <c r="G1264" s="308" t="str">
        <f>IFERROR(__xludf.DUMMYFUNCTION("""COMPUTED_VALUE"""),"???")</f>
        <v>???</v>
      </c>
      <c r="H1264" s="308"/>
      <c r="I1264" s="317"/>
      <c r="J1264" s="317"/>
      <c r="K1264" s="317"/>
      <c r="L1264" s="308"/>
      <c r="M1264" s="308"/>
      <c r="N1264" s="308"/>
      <c r="O1264" s="308"/>
      <c r="P1264" s="308"/>
      <c r="Q1264" s="302"/>
      <c r="R1264" s="302"/>
      <c r="S1264" s="302"/>
      <c r="T1264" s="302"/>
      <c r="U1264" s="302"/>
      <c r="V1264" s="302"/>
      <c r="W1264" s="302"/>
      <c r="X1264" s="302"/>
      <c r="Y1264" s="302"/>
      <c r="Z1264" s="302"/>
      <c r="AA1264" s="302"/>
      <c r="AB1264" s="302"/>
      <c r="AC1264" s="302"/>
      <c r="AD1264" s="302"/>
      <c r="AE1264" s="302"/>
      <c r="AF1264" s="302"/>
      <c r="AG1264" s="302"/>
      <c r="AH1264" s="302"/>
      <c r="AI1264" s="329"/>
      <c r="AJ1264" s="302"/>
      <c r="AK1264" s="302"/>
      <c r="AL1264" s="302"/>
      <c r="AM1264" s="302"/>
      <c r="AN1264" s="302"/>
      <c r="AO1264" s="302"/>
      <c r="AP1264" s="302"/>
      <c r="AQ1264" s="302"/>
      <c r="AR1264" s="302"/>
      <c r="AS1264" s="302"/>
      <c r="AT1264" s="302"/>
      <c r="AU1264" s="302"/>
      <c r="AV1264" s="302"/>
      <c r="AW1264" s="302"/>
      <c r="AX1264" s="302"/>
      <c r="AY1264" s="302"/>
      <c r="AZ1264" s="302"/>
      <c r="BA1264" s="302"/>
    </row>
    <row r="1265">
      <c r="A1265" s="328"/>
      <c r="B1265" s="328"/>
      <c r="C1265" s="328"/>
      <c r="D1265" s="51" t="b">
        <v>1</v>
      </c>
      <c r="E1265" s="308"/>
      <c r="F1265" s="308" t="str">
        <f>IFERROR(__xludf.DUMMYFUNCTION("""COMPUTED_VALUE"""),"geo_id")</f>
        <v>geo_id</v>
      </c>
      <c r="G1265" s="308" t="str">
        <f>IFERROR(__xludf.DUMMYFUNCTION("""COMPUTED_VALUE"""),"???")</f>
        <v>???</v>
      </c>
      <c r="H1265" s="308"/>
      <c r="I1265" s="317"/>
      <c r="J1265" s="317"/>
      <c r="K1265" s="317"/>
      <c r="L1265" s="308"/>
      <c r="M1265" s="308"/>
      <c r="N1265" s="308"/>
      <c r="O1265" s="308"/>
      <c r="P1265" s="308"/>
      <c r="Q1265" s="302"/>
      <c r="R1265" s="302"/>
      <c r="S1265" s="302"/>
      <c r="T1265" s="302"/>
      <c r="U1265" s="302"/>
      <c r="V1265" s="302"/>
      <c r="W1265" s="302"/>
      <c r="X1265" s="302"/>
      <c r="Y1265" s="302"/>
      <c r="Z1265" s="302"/>
      <c r="AA1265" s="302"/>
      <c r="AB1265" s="302"/>
      <c r="AC1265" s="302"/>
      <c r="AD1265" s="302"/>
      <c r="AE1265" s="302"/>
      <c r="AF1265" s="302"/>
      <c r="AG1265" s="302"/>
      <c r="AH1265" s="302"/>
      <c r="AI1265" s="329"/>
      <c r="AJ1265" s="302"/>
      <c r="AK1265" s="302"/>
      <c r="AL1265" s="302"/>
      <c r="AM1265" s="302"/>
      <c r="AN1265" s="302"/>
      <c r="AO1265" s="302"/>
      <c r="AP1265" s="302"/>
      <c r="AQ1265" s="302"/>
      <c r="AR1265" s="302"/>
      <c r="AS1265" s="302"/>
      <c r="AT1265" s="302"/>
      <c r="AU1265" s="302"/>
      <c r="AV1265" s="302"/>
      <c r="AW1265" s="302"/>
      <c r="AX1265" s="302"/>
      <c r="AY1265" s="302"/>
      <c r="AZ1265" s="302"/>
      <c r="BA1265" s="302"/>
    </row>
    <row r="1266">
      <c r="A1266" s="328"/>
      <c r="B1266" s="328"/>
      <c r="C1266" s="328"/>
      <c r="D1266" s="51" t="b">
        <v>1</v>
      </c>
      <c r="E1266" s="308"/>
      <c r="F1266" s="308" t="str">
        <f>IFERROR(__xludf.DUMMYFUNCTION("""COMPUTED_VALUE"""),"geo_id")</f>
        <v>geo_id</v>
      </c>
      <c r="G1266" s="308" t="str">
        <f>IFERROR(__xludf.DUMMYFUNCTION("""COMPUTED_VALUE"""),"???")</f>
        <v>???</v>
      </c>
      <c r="H1266" s="308"/>
      <c r="I1266" s="317"/>
      <c r="J1266" s="317"/>
      <c r="K1266" s="317"/>
      <c r="L1266" s="308"/>
      <c r="M1266" s="308"/>
      <c r="N1266" s="308"/>
      <c r="O1266" s="308"/>
      <c r="P1266" s="308"/>
      <c r="Q1266" s="302"/>
      <c r="R1266" s="302"/>
      <c r="S1266" s="302"/>
      <c r="T1266" s="302"/>
      <c r="U1266" s="302"/>
      <c r="V1266" s="302"/>
      <c r="W1266" s="302"/>
      <c r="X1266" s="302"/>
      <c r="Y1266" s="302"/>
      <c r="Z1266" s="302"/>
      <c r="AA1266" s="302"/>
      <c r="AB1266" s="302"/>
      <c r="AC1266" s="302"/>
      <c r="AD1266" s="302"/>
      <c r="AE1266" s="302"/>
      <c r="AF1266" s="302"/>
      <c r="AG1266" s="302"/>
      <c r="AH1266" s="302"/>
      <c r="AI1266" s="329"/>
      <c r="AJ1266" s="302"/>
      <c r="AK1266" s="302"/>
      <c r="AL1266" s="302"/>
      <c r="AM1266" s="302"/>
      <c r="AN1266" s="302"/>
      <c r="AO1266" s="302"/>
      <c r="AP1266" s="302"/>
      <c r="AQ1266" s="302"/>
      <c r="AR1266" s="302"/>
      <c r="AS1266" s="302"/>
      <c r="AT1266" s="302"/>
      <c r="AU1266" s="302"/>
      <c r="AV1266" s="302"/>
      <c r="AW1266" s="302"/>
      <c r="AX1266" s="302"/>
      <c r="AY1266" s="302"/>
      <c r="AZ1266" s="302"/>
      <c r="BA1266" s="302"/>
    </row>
    <row r="1267">
      <c r="A1267" s="328"/>
      <c r="B1267" s="328"/>
      <c r="C1267" s="328"/>
      <c r="D1267" s="51" t="b">
        <v>1</v>
      </c>
      <c r="E1267" s="308"/>
      <c r="F1267" s="308" t="str">
        <f>IFERROR(__xludf.DUMMYFUNCTION("""COMPUTED_VALUE"""),"geo_id")</f>
        <v>geo_id</v>
      </c>
      <c r="G1267" s="308" t="str">
        <f>IFERROR(__xludf.DUMMYFUNCTION("""COMPUTED_VALUE"""),"???")</f>
        <v>???</v>
      </c>
      <c r="H1267" s="308"/>
      <c r="I1267" s="317"/>
      <c r="J1267" s="317"/>
      <c r="K1267" s="317"/>
      <c r="L1267" s="308"/>
      <c r="M1267" s="308"/>
      <c r="N1267" s="308"/>
      <c r="O1267" s="308"/>
      <c r="P1267" s="308"/>
      <c r="Q1267" s="302"/>
      <c r="R1267" s="302"/>
      <c r="S1267" s="302"/>
      <c r="T1267" s="302"/>
      <c r="U1267" s="302"/>
      <c r="V1267" s="302"/>
      <c r="W1267" s="302"/>
      <c r="X1267" s="302"/>
      <c r="Y1267" s="302"/>
      <c r="Z1267" s="302"/>
      <c r="AA1267" s="302"/>
      <c r="AB1267" s="302"/>
      <c r="AC1267" s="302"/>
      <c r="AD1267" s="302"/>
      <c r="AE1267" s="302"/>
      <c r="AF1267" s="302"/>
      <c r="AG1267" s="302"/>
      <c r="AH1267" s="302"/>
      <c r="AI1267" s="329"/>
      <c r="AJ1267" s="302"/>
      <c r="AK1267" s="302"/>
      <c r="AL1267" s="302"/>
      <c r="AM1267" s="302"/>
      <c r="AN1267" s="302"/>
      <c r="AO1267" s="302"/>
      <c r="AP1267" s="302"/>
      <c r="AQ1267" s="302"/>
      <c r="AR1267" s="302"/>
      <c r="AS1267" s="302"/>
      <c r="AT1267" s="302"/>
      <c r="AU1267" s="302"/>
      <c r="AV1267" s="302"/>
      <c r="AW1267" s="302"/>
      <c r="AX1267" s="302"/>
      <c r="AY1267" s="302"/>
      <c r="AZ1267" s="302"/>
      <c r="BA1267" s="302"/>
    </row>
    <row r="1268">
      <c r="A1268" s="328"/>
      <c r="B1268" s="328"/>
      <c r="C1268" s="328"/>
      <c r="D1268" s="51" t="b">
        <v>1</v>
      </c>
      <c r="E1268" s="308"/>
      <c r="F1268" s="308" t="str">
        <f>IFERROR(__xludf.DUMMYFUNCTION("""COMPUTED_VALUE"""),"geo_id")</f>
        <v>geo_id</v>
      </c>
      <c r="G1268" s="308" t="str">
        <f>IFERROR(__xludf.DUMMYFUNCTION("""COMPUTED_VALUE"""),"???")</f>
        <v>???</v>
      </c>
      <c r="H1268" s="308"/>
      <c r="I1268" s="317"/>
      <c r="J1268" s="317"/>
      <c r="K1268" s="317"/>
      <c r="L1268" s="308"/>
      <c r="M1268" s="308"/>
      <c r="N1268" s="308"/>
      <c r="O1268" s="308"/>
      <c r="P1268" s="308"/>
      <c r="Q1268" s="302"/>
      <c r="R1268" s="302"/>
      <c r="S1268" s="302"/>
      <c r="T1268" s="302"/>
      <c r="U1268" s="302"/>
      <c r="V1268" s="302"/>
      <c r="W1268" s="302"/>
      <c r="X1268" s="302"/>
      <c r="Y1268" s="302"/>
      <c r="Z1268" s="302"/>
      <c r="AA1268" s="302"/>
      <c r="AB1268" s="302"/>
      <c r="AC1268" s="302"/>
      <c r="AD1268" s="302"/>
      <c r="AE1268" s="302"/>
      <c r="AF1268" s="302"/>
      <c r="AG1268" s="302"/>
      <c r="AH1268" s="302"/>
      <c r="AI1268" s="329"/>
      <c r="AJ1268" s="302"/>
      <c r="AK1268" s="302"/>
      <c r="AL1268" s="302"/>
      <c r="AM1268" s="302"/>
      <c r="AN1268" s="302"/>
      <c r="AO1268" s="302"/>
      <c r="AP1268" s="302"/>
      <c r="AQ1268" s="302"/>
      <c r="AR1268" s="302"/>
      <c r="AS1268" s="302"/>
      <c r="AT1268" s="302"/>
      <c r="AU1268" s="302"/>
      <c r="AV1268" s="302"/>
      <c r="AW1268" s="302"/>
      <c r="AX1268" s="302"/>
      <c r="AY1268" s="302"/>
      <c r="AZ1268" s="302"/>
      <c r="BA1268" s="302"/>
    </row>
    <row r="1269">
      <c r="A1269" s="328"/>
      <c r="B1269" s="328"/>
      <c r="C1269" s="328"/>
      <c r="D1269" s="51" t="b">
        <v>1</v>
      </c>
      <c r="E1269" s="308"/>
      <c r="F1269" s="308" t="str">
        <f>IFERROR(__xludf.DUMMYFUNCTION("""COMPUTED_VALUE"""),"geo_id")</f>
        <v>geo_id</v>
      </c>
      <c r="G1269" s="308" t="str">
        <f>IFERROR(__xludf.DUMMYFUNCTION("""COMPUTED_VALUE"""),"???")</f>
        <v>???</v>
      </c>
      <c r="H1269" s="308"/>
      <c r="I1269" s="317"/>
      <c r="J1269" s="317"/>
      <c r="K1269" s="317"/>
      <c r="L1269" s="308"/>
      <c r="M1269" s="308"/>
      <c r="N1269" s="308"/>
      <c r="O1269" s="308"/>
      <c r="P1269" s="308"/>
      <c r="Q1269" s="302"/>
      <c r="R1269" s="302"/>
      <c r="S1269" s="302"/>
      <c r="T1269" s="302"/>
      <c r="U1269" s="302"/>
      <c r="V1269" s="302"/>
      <c r="W1269" s="302"/>
      <c r="X1269" s="302"/>
      <c r="Y1269" s="302"/>
      <c r="Z1269" s="302"/>
      <c r="AA1269" s="302"/>
      <c r="AB1269" s="302"/>
      <c r="AC1269" s="302"/>
      <c r="AD1269" s="302"/>
      <c r="AE1269" s="302"/>
      <c r="AF1269" s="302"/>
      <c r="AG1269" s="302"/>
      <c r="AH1269" s="302"/>
      <c r="AI1269" s="329"/>
      <c r="AJ1269" s="302"/>
      <c r="AK1269" s="302"/>
      <c r="AL1269" s="302"/>
      <c r="AM1269" s="302"/>
      <c r="AN1269" s="302"/>
      <c r="AO1269" s="302"/>
      <c r="AP1269" s="302"/>
      <c r="AQ1269" s="302"/>
      <c r="AR1269" s="302"/>
      <c r="AS1269" s="302"/>
      <c r="AT1269" s="302"/>
      <c r="AU1269" s="302"/>
      <c r="AV1269" s="302"/>
      <c r="AW1269" s="302"/>
      <c r="AX1269" s="302"/>
      <c r="AY1269" s="302"/>
      <c r="AZ1269" s="302"/>
      <c r="BA1269" s="302"/>
    </row>
    <row r="1270">
      <c r="A1270" s="328"/>
      <c r="B1270" s="328"/>
      <c r="C1270" s="328"/>
      <c r="D1270" s="51" t="b">
        <v>1</v>
      </c>
      <c r="E1270" s="308"/>
      <c r="F1270" s="308" t="str">
        <f>IFERROR(__xludf.DUMMYFUNCTION("""COMPUTED_VALUE"""),"geo_id")</f>
        <v>geo_id</v>
      </c>
      <c r="G1270" s="308" t="str">
        <f>IFERROR(__xludf.DUMMYFUNCTION("""COMPUTED_VALUE"""),"???")</f>
        <v>???</v>
      </c>
      <c r="H1270" s="308"/>
      <c r="I1270" s="317"/>
      <c r="J1270" s="317"/>
      <c r="K1270" s="317"/>
      <c r="L1270" s="308"/>
      <c r="M1270" s="308"/>
      <c r="N1270" s="308"/>
      <c r="O1270" s="308"/>
      <c r="P1270" s="308"/>
      <c r="Q1270" s="302"/>
      <c r="R1270" s="302"/>
      <c r="S1270" s="302"/>
      <c r="T1270" s="302"/>
      <c r="U1270" s="302"/>
      <c r="V1270" s="302"/>
      <c r="W1270" s="302"/>
      <c r="X1270" s="302"/>
      <c r="Y1270" s="302"/>
      <c r="Z1270" s="302"/>
      <c r="AA1270" s="302"/>
      <c r="AB1270" s="302"/>
      <c r="AC1270" s="302"/>
      <c r="AD1270" s="302"/>
      <c r="AE1270" s="302"/>
      <c r="AF1270" s="302"/>
      <c r="AG1270" s="302"/>
      <c r="AH1270" s="302"/>
      <c r="AI1270" s="329"/>
      <c r="AJ1270" s="302"/>
      <c r="AK1270" s="302"/>
      <c r="AL1270" s="302"/>
      <c r="AM1270" s="302"/>
      <c r="AN1270" s="302"/>
      <c r="AO1270" s="302"/>
      <c r="AP1270" s="302"/>
      <c r="AQ1270" s="302"/>
      <c r="AR1270" s="302"/>
      <c r="AS1270" s="302"/>
      <c r="AT1270" s="302"/>
      <c r="AU1270" s="302"/>
      <c r="AV1270" s="302"/>
      <c r="AW1270" s="302"/>
      <c r="AX1270" s="302"/>
      <c r="AY1270" s="302"/>
      <c r="AZ1270" s="302"/>
      <c r="BA1270" s="302"/>
    </row>
    <row r="1271">
      <c r="A1271" s="328"/>
      <c r="B1271" s="328"/>
      <c r="C1271" s="328"/>
      <c r="D1271" s="51" t="b">
        <v>1</v>
      </c>
      <c r="E1271" s="308"/>
      <c r="F1271" s="308" t="str">
        <f>IFERROR(__xludf.DUMMYFUNCTION("""COMPUTED_VALUE"""),"geo_id")</f>
        <v>geo_id</v>
      </c>
      <c r="G1271" s="308" t="str">
        <f>IFERROR(__xludf.DUMMYFUNCTION("""COMPUTED_VALUE"""),"???")</f>
        <v>???</v>
      </c>
      <c r="H1271" s="308"/>
      <c r="I1271" s="317"/>
      <c r="J1271" s="317"/>
      <c r="K1271" s="317"/>
      <c r="L1271" s="308"/>
      <c r="M1271" s="308"/>
      <c r="N1271" s="308"/>
      <c r="O1271" s="308"/>
      <c r="P1271" s="308"/>
      <c r="Q1271" s="302"/>
      <c r="R1271" s="302"/>
      <c r="S1271" s="302"/>
      <c r="T1271" s="302"/>
      <c r="U1271" s="302"/>
      <c r="V1271" s="302"/>
      <c r="W1271" s="302"/>
      <c r="X1271" s="302"/>
      <c r="Y1271" s="302"/>
      <c r="Z1271" s="302"/>
      <c r="AA1271" s="302"/>
      <c r="AB1271" s="302"/>
      <c r="AC1271" s="302"/>
      <c r="AD1271" s="302"/>
      <c r="AE1271" s="302"/>
      <c r="AF1271" s="302"/>
      <c r="AG1271" s="302"/>
      <c r="AH1271" s="302"/>
      <c r="AI1271" s="329"/>
      <c r="AJ1271" s="302"/>
      <c r="AK1271" s="302"/>
      <c r="AL1271" s="302"/>
      <c r="AM1271" s="302"/>
      <c r="AN1271" s="302"/>
      <c r="AO1271" s="302"/>
      <c r="AP1271" s="302"/>
      <c r="AQ1271" s="302"/>
      <c r="AR1271" s="302"/>
      <c r="AS1271" s="302"/>
      <c r="AT1271" s="302"/>
      <c r="AU1271" s="302"/>
      <c r="AV1271" s="302"/>
      <c r="AW1271" s="302"/>
      <c r="AX1271" s="302"/>
      <c r="AY1271" s="302"/>
      <c r="AZ1271" s="302"/>
      <c r="BA1271" s="302"/>
    </row>
    <row r="1272">
      <c r="A1272" s="328"/>
      <c r="B1272" s="328"/>
      <c r="C1272" s="328"/>
      <c r="D1272" s="51" t="b">
        <v>1</v>
      </c>
      <c r="E1272" s="308"/>
      <c r="F1272" s="308" t="str">
        <f>IFERROR(__xludf.DUMMYFUNCTION("""COMPUTED_VALUE"""),"geo_id")</f>
        <v>geo_id</v>
      </c>
      <c r="G1272" s="308" t="str">
        <f>IFERROR(__xludf.DUMMYFUNCTION("""COMPUTED_VALUE"""),"???")</f>
        <v>???</v>
      </c>
      <c r="H1272" s="308"/>
      <c r="I1272" s="317"/>
      <c r="J1272" s="317"/>
      <c r="K1272" s="317"/>
      <c r="L1272" s="308"/>
      <c r="M1272" s="308"/>
      <c r="N1272" s="308"/>
      <c r="O1272" s="308"/>
      <c r="P1272" s="308"/>
      <c r="Q1272" s="302"/>
      <c r="R1272" s="302"/>
      <c r="S1272" s="302"/>
      <c r="T1272" s="302"/>
      <c r="U1272" s="302"/>
      <c r="V1272" s="302"/>
      <c r="W1272" s="302"/>
      <c r="X1272" s="302"/>
      <c r="Y1272" s="302"/>
      <c r="Z1272" s="302"/>
      <c r="AA1272" s="302"/>
      <c r="AB1272" s="302"/>
      <c r="AC1272" s="302"/>
      <c r="AD1272" s="302"/>
      <c r="AE1272" s="302"/>
      <c r="AF1272" s="302"/>
      <c r="AG1272" s="302"/>
      <c r="AH1272" s="302"/>
      <c r="AI1272" s="329"/>
      <c r="AJ1272" s="302"/>
      <c r="AK1272" s="302"/>
      <c r="AL1272" s="302"/>
      <c r="AM1272" s="302"/>
      <c r="AN1272" s="302"/>
      <c r="AO1272" s="302"/>
      <c r="AP1272" s="302"/>
      <c r="AQ1272" s="302"/>
      <c r="AR1272" s="302"/>
      <c r="AS1272" s="302"/>
      <c r="AT1272" s="302"/>
      <c r="AU1272" s="302"/>
      <c r="AV1272" s="302"/>
      <c r="AW1272" s="302"/>
      <c r="AX1272" s="302"/>
      <c r="AY1272" s="302"/>
      <c r="AZ1272" s="302"/>
      <c r="BA1272" s="302"/>
    </row>
    <row r="1273">
      <c r="A1273" s="328"/>
      <c r="B1273" s="328"/>
      <c r="C1273" s="328"/>
      <c r="D1273" s="51" t="b">
        <v>1</v>
      </c>
      <c r="E1273" s="308"/>
      <c r="F1273" s="308" t="str">
        <f>IFERROR(__xludf.DUMMYFUNCTION("""COMPUTED_VALUE"""),"geo_id")</f>
        <v>geo_id</v>
      </c>
      <c r="G1273" s="308" t="str">
        <f>IFERROR(__xludf.DUMMYFUNCTION("""COMPUTED_VALUE"""),"???")</f>
        <v>???</v>
      </c>
      <c r="H1273" s="308"/>
      <c r="I1273" s="317"/>
      <c r="J1273" s="317"/>
      <c r="K1273" s="317"/>
      <c r="L1273" s="308"/>
      <c r="M1273" s="308"/>
      <c r="N1273" s="308"/>
      <c r="O1273" s="308"/>
      <c r="P1273" s="308"/>
      <c r="Q1273" s="302"/>
      <c r="R1273" s="302"/>
      <c r="S1273" s="302"/>
      <c r="T1273" s="302"/>
      <c r="U1273" s="302"/>
      <c r="V1273" s="302"/>
      <c r="W1273" s="302"/>
      <c r="X1273" s="302"/>
      <c r="Y1273" s="302"/>
      <c r="Z1273" s="302"/>
      <c r="AA1273" s="302"/>
      <c r="AB1273" s="302"/>
      <c r="AC1273" s="302"/>
      <c r="AD1273" s="302"/>
      <c r="AE1273" s="302"/>
      <c r="AF1273" s="302"/>
      <c r="AG1273" s="302"/>
      <c r="AH1273" s="302"/>
      <c r="AI1273" s="329"/>
      <c r="AJ1273" s="302"/>
      <c r="AK1273" s="302"/>
      <c r="AL1273" s="302"/>
      <c r="AM1273" s="302"/>
      <c r="AN1273" s="302"/>
      <c r="AO1273" s="302"/>
      <c r="AP1273" s="302"/>
      <c r="AQ1273" s="302"/>
      <c r="AR1273" s="302"/>
      <c r="AS1273" s="302"/>
      <c r="AT1273" s="302"/>
      <c r="AU1273" s="302"/>
      <c r="AV1273" s="302"/>
      <c r="AW1273" s="302"/>
      <c r="AX1273" s="302"/>
      <c r="AY1273" s="302"/>
      <c r="AZ1273" s="302"/>
      <c r="BA1273" s="302"/>
    </row>
    <row r="1274">
      <c r="A1274" s="328"/>
      <c r="B1274" s="328"/>
      <c r="C1274" s="328"/>
      <c r="D1274" s="51" t="b">
        <v>1</v>
      </c>
      <c r="E1274" s="308"/>
      <c r="F1274" s="308" t="str">
        <f>IFERROR(__xludf.DUMMYFUNCTION("""COMPUTED_VALUE"""),"geo_id")</f>
        <v>geo_id</v>
      </c>
      <c r="G1274" s="308" t="str">
        <f>IFERROR(__xludf.DUMMYFUNCTION("""COMPUTED_VALUE"""),"???")</f>
        <v>???</v>
      </c>
      <c r="H1274" s="308"/>
      <c r="I1274" s="317"/>
      <c r="J1274" s="317"/>
      <c r="K1274" s="317"/>
      <c r="L1274" s="308"/>
      <c r="M1274" s="308"/>
      <c r="N1274" s="308"/>
      <c r="O1274" s="308"/>
      <c r="P1274" s="308"/>
      <c r="Q1274" s="302"/>
      <c r="R1274" s="302"/>
      <c r="S1274" s="302"/>
      <c r="T1274" s="302"/>
      <c r="U1274" s="302"/>
      <c r="V1274" s="302"/>
      <c r="W1274" s="302"/>
      <c r="X1274" s="302"/>
      <c r="Y1274" s="302"/>
      <c r="Z1274" s="302"/>
      <c r="AA1274" s="302"/>
      <c r="AB1274" s="302"/>
      <c r="AC1274" s="302"/>
      <c r="AD1274" s="302"/>
      <c r="AE1274" s="302"/>
      <c r="AF1274" s="302"/>
      <c r="AG1274" s="302"/>
      <c r="AH1274" s="302"/>
      <c r="AI1274" s="329"/>
      <c r="AJ1274" s="302"/>
      <c r="AK1274" s="302"/>
      <c r="AL1274" s="302"/>
      <c r="AM1274" s="302"/>
      <c r="AN1274" s="302"/>
      <c r="AO1274" s="302"/>
      <c r="AP1274" s="302"/>
      <c r="AQ1274" s="302"/>
      <c r="AR1274" s="302"/>
      <c r="AS1274" s="302"/>
      <c r="AT1274" s="302"/>
      <c r="AU1274" s="302"/>
      <c r="AV1274" s="302"/>
      <c r="AW1274" s="302"/>
      <c r="AX1274" s="302"/>
      <c r="AY1274" s="302"/>
      <c r="AZ1274" s="302"/>
      <c r="BA1274" s="302"/>
    </row>
    <row r="1275">
      <c r="A1275" s="328"/>
      <c r="B1275" s="328"/>
      <c r="C1275" s="328"/>
      <c r="D1275" s="51" t="b">
        <v>1</v>
      </c>
      <c r="E1275" s="308"/>
      <c r="F1275" s="308" t="str">
        <f>IFERROR(__xludf.DUMMYFUNCTION("""COMPUTED_VALUE"""),"geo_id")</f>
        <v>geo_id</v>
      </c>
      <c r="G1275" s="308" t="str">
        <f>IFERROR(__xludf.DUMMYFUNCTION("""COMPUTED_VALUE"""),"???")</f>
        <v>???</v>
      </c>
      <c r="H1275" s="308"/>
      <c r="I1275" s="317"/>
      <c r="J1275" s="317"/>
      <c r="K1275" s="317"/>
      <c r="L1275" s="308"/>
      <c r="M1275" s="308"/>
      <c r="N1275" s="308"/>
      <c r="O1275" s="308"/>
      <c r="P1275" s="308"/>
      <c r="Q1275" s="302"/>
      <c r="R1275" s="302"/>
      <c r="S1275" s="302"/>
      <c r="T1275" s="302"/>
      <c r="U1275" s="302"/>
      <c r="V1275" s="302"/>
      <c r="W1275" s="302"/>
      <c r="X1275" s="302"/>
      <c r="Y1275" s="302"/>
      <c r="Z1275" s="302"/>
      <c r="AA1275" s="302"/>
      <c r="AB1275" s="302"/>
      <c r="AC1275" s="302"/>
      <c r="AD1275" s="302"/>
      <c r="AE1275" s="302"/>
      <c r="AF1275" s="302"/>
      <c r="AG1275" s="302"/>
      <c r="AH1275" s="302"/>
      <c r="AI1275" s="329"/>
      <c r="AJ1275" s="302"/>
      <c r="AK1275" s="302"/>
      <c r="AL1275" s="302"/>
      <c r="AM1275" s="302"/>
      <c r="AN1275" s="302"/>
      <c r="AO1275" s="302"/>
      <c r="AP1275" s="302"/>
      <c r="AQ1275" s="302"/>
      <c r="AR1275" s="302"/>
      <c r="AS1275" s="302"/>
      <c r="AT1275" s="302"/>
      <c r="AU1275" s="302"/>
      <c r="AV1275" s="302"/>
      <c r="AW1275" s="302"/>
      <c r="AX1275" s="302"/>
      <c r="AY1275" s="302"/>
      <c r="AZ1275" s="302"/>
      <c r="BA1275" s="302"/>
    </row>
    <row r="1276">
      <c r="A1276" s="328"/>
      <c r="B1276" s="328"/>
      <c r="C1276" s="328"/>
      <c r="D1276" s="51" t="b">
        <v>1</v>
      </c>
      <c r="E1276" s="308"/>
      <c r="F1276" s="308" t="str">
        <f>IFERROR(__xludf.DUMMYFUNCTION("""COMPUTED_VALUE"""),"geo_id")</f>
        <v>geo_id</v>
      </c>
      <c r="G1276" s="308" t="str">
        <f>IFERROR(__xludf.DUMMYFUNCTION("""COMPUTED_VALUE"""),"???")</f>
        <v>???</v>
      </c>
      <c r="H1276" s="308"/>
      <c r="I1276" s="317"/>
      <c r="J1276" s="317"/>
      <c r="K1276" s="317"/>
      <c r="L1276" s="308"/>
      <c r="M1276" s="308"/>
      <c r="N1276" s="308"/>
      <c r="O1276" s="308"/>
      <c r="P1276" s="308"/>
      <c r="Q1276" s="302"/>
      <c r="R1276" s="302"/>
      <c r="S1276" s="302"/>
      <c r="T1276" s="302"/>
      <c r="U1276" s="302"/>
      <c r="V1276" s="302"/>
      <c r="W1276" s="302"/>
      <c r="X1276" s="302"/>
      <c r="Y1276" s="302"/>
      <c r="Z1276" s="302"/>
      <c r="AA1276" s="302"/>
      <c r="AB1276" s="302"/>
      <c r="AC1276" s="302"/>
      <c r="AD1276" s="302"/>
      <c r="AE1276" s="302"/>
      <c r="AF1276" s="302"/>
      <c r="AG1276" s="302"/>
      <c r="AH1276" s="302"/>
      <c r="AI1276" s="329"/>
      <c r="AJ1276" s="302"/>
      <c r="AK1276" s="302"/>
      <c r="AL1276" s="302"/>
      <c r="AM1276" s="302"/>
      <c r="AN1276" s="302"/>
      <c r="AO1276" s="302"/>
      <c r="AP1276" s="302"/>
      <c r="AQ1276" s="302"/>
      <c r="AR1276" s="302"/>
      <c r="AS1276" s="302"/>
      <c r="AT1276" s="302"/>
      <c r="AU1276" s="302"/>
      <c r="AV1276" s="302"/>
      <c r="AW1276" s="302"/>
      <c r="AX1276" s="302"/>
      <c r="AY1276" s="302"/>
      <c r="AZ1276" s="302"/>
      <c r="BA1276" s="302"/>
    </row>
    <row r="1277">
      <c r="A1277" s="328"/>
      <c r="B1277" s="328"/>
      <c r="C1277" s="328"/>
      <c r="D1277" s="51" t="b">
        <v>1</v>
      </c>
      <c r="E1277" s="308"/>
      <c r="F1277" s="308" t="str">
        <f>IFERROR(__xludf.DUMMYFUNCTION("""COMPUTED_VALUE"""),"geo_id")</f>
        <v>geo_id</v>
      </c>
      <c r="G1277" s="308" t="str">
        <f>IFERROR(__xludf.DUMMYFUNCTION("""COMPUTED_VALUE"""),"???")</f>
        <v>???</v>
      </c>
      <c r="H1277" s="308"/>
      <c r="I1277" s="317"/>
      <c r="J1277" s="317"/>
      <c r="K1277" s="317"/>
      <c r="L1277" s="308"/>
      <c r="M1277" s="308"/>
      <c r="N1277" s="308"/>
      <c r="O1277" s="308"/>
      <c r="P1277" s="308"/>
      <c r="Q1277" s="302"/>
      <c r="R1277" s="302"/>
      <c r="S1277" s="302"/>
      <c r="T1277" s="302"/>
      <c r="U1277" s="302"/>
      <c r="V1277" s="302"/>
      <c r="W1277" s="302"/>
      <c r="X1277" s="302"/>
      <c r="Y1277" s="302"/>
      <c r="Z1277" s="302"/>
      <c r="AA1277" s="302"/>
      <c r="AB1277" s="302"/>
      <c r="AC1277" s="302"/>
      <c r="AD1277" s="302"/>
      <c r="AE1277" s="302"/>
      <c r="AF1277" s="302"/>
      <c r="AG1277" s="302"/>
      <c r="AH1277" s="302"/>
      <c r="AI1277" s="329"/>
      <c r="AJ1277" s="302"/>
      <c r="AK1277" s="302"/>
      <c r="AL1277" s="302"/>
      <c r="AM1277" s="302"/>
      <c r="AN1277" s="302"/>
      <c r="AO1277" s="302"/>
      <c r="AP1277" s="302"/>
      <c r="AQ1277" s="302"/>
      <c r="AR1277" s="302"/>
      <c r="AS1277" s="302"/>
      <c r="AT1277" s="302"/>
      <c r="AU1277" s="302"/>
      <c r="AV1277" s="302"/>
      <c r="AW1277" s="302"/>
      <c r="AX1277" s="302"/>
      <c r="AY1277" s="302"/>
      <c r="AZ1277" s="302"/>
      <c r="BA1277" s="302"/>
    </row>
    <row r="1278">
      <c r="A1278" s="328"/>
      <c r="B1278" s="328"/>
      <c r="C1278" s="328"/>
      <c r="D1278" s="51" t="b">
        <v>1</v>
      </c>
      <c r="E1278" s="308"/>
      <c r="F1278" s="308" t="str">
        <f>IFERROR(__xludf.DUMMYFUNCTION("""COMPUTED_VALUE"""),"geo_id")</f>
        <v>geo_id</v>
      </c>
      <c r="G1278" s="308" t="str">
        <f>IFERROR(__xludf.DUMMYFUNCTION("""COMPUTED_VALUE"""),"???")</f>
        <v>???</v>
      </c>
      <c r="H1278" s="308"/>
      <c r="I1278" s="317"/>
      <c r="J1278" s="317"/>
      <c r="K1278" s="317"/>
      <c r="L1278" s="308"/>
      <c r="M1278" s="308"/>
      <c r="N1278" s="308"/>
      <c r="O1278" s="308"/>
      <c r="P1278" s="308"/>
      <c r="Q1278" s="302"/>
      <c r="R1278" s="302"/>
      <c r="S1278" s="302"/>
      <c r="T1278" s="302"/>
      <c r="U1278" s="302"/>
      <c r="V1278" s="302"/>
      <c r="W1278" s="302"/>
      <c r="X1278" s="302"/>
      <c r="Y1278" s="302"/>
      <c r="Z1278" s="302"/>
      <c r="AA1278" s="302"/>
      <c r="AB1278" s="302"/>
      <c r="AC1278" s="302"/>
      <c r="AD1278" s="302"/>
      <c r="AE1278" s="302"/>
      <c r="AF1278" s="302"/>
      <c r="AG1278" s="302"/>
      <c r="AH1278" s="302"/>
      <c r="AI1278" s="329"/>
      <c r="AJ1278" s="302"/>
      <c r="AK1278" s="302"/>
      <c r="AL1278" s="302"/>
      <c r="AM1278" s="302"/>
      <c r="AN1278" s="302"/>
      <c r="AO1278" s="302"/>
      <c r="AP1278" s="302"/>
      <c r="AQ1278" s="302"/>
      <c r="AR1278" s="302"/>
      <c r="AS1278" s="302"/>
      <c r="AT1278" s="302"/>
      <c r="AU1278" s="302"/>
      <c r="AV1278" s="302"/>
      <c r="AW1278" s="302"/>
      <c r="AX1278" s="302"/>
      <c r="AY1278" s="302"/>
      <c r="AZ1278" s="302"/>
      <c r="BA1278" s="302"/>
    </row>
    <row r="1279">
      <c r="A1279" s="328"/>
      <c r="B1279" s="328"/>
      <c r="C1279" s="328"/>
      <c r="D1279" s="51" t="b">
        <v>1</v>
      </c>
      <c r="E1279" s="308"/>
      <c r="F1279" s="308" t="str">
        <f>IFERROR(__xludf.DUMMYFUNCTION("""COMPUTED_VALUE"""),"geo_id")</f>
        <v>geo_id</v>
      </c>
      <c r="G1279" s="308" t="str">
        <f>IFERROR(__xludf.DUMMYFUNCTION("""COMPUTED_VALUE"""),"???")</f>
        <v>???</v>
      </c>
      <c r="H1279" s="308"/>
      <c r="I1279" s="317"/>
      <c r="J1279" s="317"/>
      <c r="K1279" s="317"/>
      <c r="L1279" s="308"/>
      <c r="M1279" s="308"/>
      <c r="N1279" s="308"/>
      <c r="O1279" s="308"/>
      <c r="P1279" s="308"/>
      <c r="Q1279" s="302"/>
      <c r="R1279" s="302"/>
      <c r="S1279" s="302"/>
      <c r="T1279" s="302"/>
      <c r="U1279" s="302"/>
      <c r="V1279" s="302"/>
      <c r="W1279" s="302"/>
      <c r="X1279" s="302"/>
      <c r="Y1279" s="302"/>
      <c r="Z1279" s="302"/>
      <c r="AA1279" s="302"/>
      <c r="AB1279" s="302"/>
      <c r="AC1279" s="302"/>
      <c r="AD1279" s="302"/>
      <c r="AE1279" s="302"/>
      <c r="AF1279" s="302"/>
      <c r="AG1279" s="302"/>
      <c r="AH1279" s="302"/>
      <c r="AI1279" s="329"/>
      <c r="AJ1279" s="302"/>
      <c r="AK1279" s="302"/>
      <c r="AL1279" s="302"/>
      <c r="AM1279" s="302"/>
      <c r="AN1279" s="302"/>
      <c r="AO1279" s="302"/>
      <c r="AP1279" s="302"/>
      <c r="AQ1279" s="302"/>
      <c r="AR1279" s="302"/>
      <c r="AS1279" s="302"/>
      <c r="AT1279" s="302"/>
      <c r="AU1279" s="302"/>
      <c r="AV1279" s="302"/>
      <c r="AW1279" s="302"/>
      <c r="AX1279" s="302"/>
      <c r="AY1279" s="302"/>
      <c r="AZ1279" s="302"/>
      <c r="BA1279" s="302"/>
    </row>
    <row r="1280">
      <c r="A1280" s="328"/>
      <c r="B1280" s="328"/>
      <c r="C1280" s="328"/>
      <c r="D1280" s="51" t="b">
        <v>1</v>
      </c>
      <c r="E1280" s="308"/>
      <c r="F1280" s="308" t="str">
        <f>IFERROR(__xludf.DUMMYFUNCTION("""COMPUTED_VALUE"""),"geo_id")</f>
        <v>geo_id</v>
      </c>
      <c r="G1280" s="308" t="str">
        <f>IFERROR(__xludf.DUMMYFUNCTION("""COMPUTED_VALUE"""),"???")</f>
        <v>???</v>
      </c>
      <c r="H1280" s="308"/>
      <c r="I1280" s="317"/>
      <c r="J1280" s="317"/>
      <c r="K1280" s="317"/>
      <c r="L1280" s="308"/>
      <c r="M1280" s="308"/>
      <c r="N1280" s="308"/>
      <c r="O1280" s="308"/>
      <c r="P1280" s="308"/>
      <c r="Q1280" s="302"/>
      <c r="R1280" s="302"/>
      <c r="S1280" s="302"/>
      <c r="T1280" s="302"/>
      <c r="U1280" s="302"/>
      <c r="V1280" s="302"/>
      <c r="W1280" s="302"/>
      <c r="X1280" s="302"/>
      <c r="Y1280" s="302"/>
      <c r="Z1280" s="302"/>
      <c r="AA1280" s="302"/>
      <c r="AB1280" s="302"/>
      <c r="AC1280" s="302"/>
      <c r="AD1280" s="302"/>
      <c r="AE1280" s="302"/>
      <c r="AF1280" s="302"/>
      <c r="AG1280" s="302"/>
      <c r="AH1280" s="302"/>
      <c r="AI1280" s="329"/>
      <c r="AJ1280" s="302"/>
      <c r="AK1280" s="302"/>
      <c r="AL1280" s="302"/>
      <c r="AM1280" s="302"/>
      <c r="AN1280" s="302"/>
      <c r="AO1280" s="302"/>
      <c r="AP1280" s="302"/>
      <c r="AQ1280" s="302"/>
      <c r="AR1280" s="302"/>
      <c r="AS1280" s="302"/>
      <c r="AT1280" s="302"/>
      <c r="AU1280" s="302"/>
      <c r="AV1280" s="302"/>
      <c r="AW1280" s="302"/>
      <c r="AX1280" s="302"/>
      <c r="AY1280" s="302"/>
      <c r="AZ1280" s="302"/>
      <c r="BA1280" s="302"/>
    </row>
    <row r="1281">
      <c r="A1281" s="328"/>
      <c r="B1281" s="328"/>
      <c r="C1281" s="328"/>
      <c r="D1281" s="51" t="b">
        <v>1</v>
      </c>
      <c r="E1281" s="308"/>
      <c r="F1281" s="308" t="str">
        <f>IFERROR(__xludf.DUMMYFUNCTION("""COMPUTED_VALUE"""),"geo_id")</f>
        <v>geo_id</v>
      </c>
      <c r="G1281" s="308" t="str">
        <f>IFERROR(__xludf.DUMMYFUNCTION("""COMPUTED_VALUE"""),"???")</f>
        <v>???</v>
      </c>
      <c r="H1281" s="308"/>
      <c r="I1281" s="317"/>
      <c r="J1281" s="317"/>
      <c r="K1281" s="317"/>
      <c r="L1281" s="308"/>
      <c r="M1281" s="308"/>
      <c r="N1281" s="308"/>
      <c r="O1281" s="308"/>
      <c r="P1281" s="308"/>
      <c r="Q1281" s="302"/>
      <c r="R1281" s="302"/>
      <c r="S1281" s="302"/>
      <c r="T1281" s="302"/>
      <c r="U1281" s="302"/>
      <c r="V1281" s="302"/>
      <c r="W1281" s="302"/>
      <c r="X1281" s="302"/>
      <c r="Y1281" s="302"/>
      <c r="Z1281" s="302"/>
      <c r="AA1281" s="302"/>
      <c r="AB1281" s="302"/>
      <c r="AC1281" s="302"/>
      <c r="AD1281" s="302"/>
      <c r="AE1281" s="302"/>
      <c r="AF1281" s="302"/>
      <c r="AG1281" s="302"/>
      <c r="AH1281" s="302"/>
      <c r="AI1281" s="329"/>
      <c r="AJ1281" s="302"/>
      <c r="AK1281" s="302"/>
      <c r="AL1281" s="302"/>
      <c r="AM1281" s="302"/>
      <c r="AN1281" s="302"/>
      <c r="AO1281" s="302"/>
      <c r="AP1281" s="302"/>
      <c r="AQ1281" s="302"/>
      <c r="AR1281" s="302"/>
      <c r="AS1281" s="302"/>
      <c r="AT1281" s="302"/>
      <c r="AU1281" s="302"/>
      <c r="AV1281" s="302"/>
      <c r="AW1281" s="302"/>
      <c r="AX1281" s="302"/>
      <c r="AY1281" s="302"/>
      <c r="AZ1281" s="302"/>
      <c r="BA1281" s="302"/>
    </row>
    <row r="1282">
      <c r="A1282" s="328"/>
      <c r="B1282" s="328"/>
      <c r="C1282" s="328"/>
      <c r="D1282" s="51" t="b">
        <v>1</v>
      </c>
      <c r="E1282" s="308"/>
      <c r="F1282" s="308" t="str">
        <f>IFERROR(__xludf.DUMMYFUNCTION("""COMPUTED_VALUE"""),"geo_id")</f>
        <v>geo_id</v>
      </c>
      <c r="G1282" s="308" t="str">
        <f>IFERROR(__xludf.DUMMYFUNCTION("""COMPUTED_VALUE"""),"???")</f>
        <v>???</v>
      </c>
      <c r="H1282" s="308"/>
      <c r="I1282" s="317"/>
      <c r="J1282" s="317"/>
      <c r="K1282" s="317"/>
      <c r="L1282" s="308"/>
      <c r="M1282" s="308"/>
      <c r="N1282" s="308"/>
      <c r="O1282" s="308"/>
      <c r="P1282" s="308"/>
      <c r="Q1282" s="302"/>
      <c r="R1282" s="302"/>
      <c r="S1282" s="302"/>
      <c r="T1282" s="302"/>
      <c r="U1282" s="302"/>
      <c r="V1282" s="302"/>
      <c r="W1282" s="302"/>
      <c r="X1282" s="302"/>
      <c r="Y1282" s="302"/>
      <c r="Z1282" s="302"/>
      <c r="AA1282" s="302"/>
      <c r="AB1282" s="302"/>
      <c r="AC1282" s="302"/>
      <c r="AD1282" s="302"/>
      <c r="AE1282" s="302"/>
      <c r="AF1282" s="302"/>
      <c r="AG1282" s="302"/>
      <c r="AH1282" s="302"/>
      <c r="AI1282" s="329"/>
      <c r="AJ1282" s="302"/>
      <c r="AK1282" s="302"/>
      <c r="AL1282" s="302"/>
      <c r="AM1282" s="302"/>
      <c r="AN1282" s="302"/>
      <c r="AO1282" s="302"/>
      <c r="AP1282" s="302"/>
      <c r="AQ1282" s="302"/>
      <c r="AR1282" s="302"/>
      <c r="AS1282" s="302"/>
      <c r="AT1282" s="302"/>
      <c r="AU1282" s="302"/>
      <c r="AV1282" s="302"/>
      <c r="AW1282" s="302"/>
      <c r="AX1282" s="302"/>
      <c r="AY1282" s="302"/>
      <c r="AZ1282" s="302"/>
      <c r="BA1282" s="302"/>
    </row>
    <row r="1283">
      <c r="A1283" s="328"/>
      <c r="B1283" s="328"/>
      <c r="C1283" s="328"/>
      <c r="D1283" s="51" t="b">
        <v>1</v>
      </c>
      <c r="E1283" s="308"/>
      <c r="F1283" s="308" t="str">
        <f>IFERROR(__xludf.DUMMYFUNCTION("""COMPUTED_VALUE"""),"**field missing**")</f>
        <v>**field missing**</v>
      </c>
      <c r="G1283" s="308" t="str">
        <f>IFERROR(__xludf.DUMMYFUNCTION("""COMPUTED_VALUE"""),"**FIELD MISSING**")</f>
        <v>**FIELD MISSING**</v>
      </c>
      <c r="H1283" s="308"/>
      <c r="I1283" s="317"/>
      <c r="J1283" s="317"/>
      <c r="K1283" s="317"/>
      <c r="L1283" s="308"/>
      <c r="M1283" s="308"/>
      <c r="N1283" s="308"/>
      <c r="O1283" s="308"/>
      <c r="P1283" s="308"/>
      <c r="Q1283" s="302"/>
      <c r="R1283" s="302"/>
      <c r="S1283" s="302"/>
      <c r="T1283" s="302"/>
      <c r="U1283" s="302"/>
      <c r="V1283" s="302"/>
      <c r="W1283" s="302"/>
      <c r="X1283" s="302"/>
      <c r="Y1283" s="302"/>
      <c r="Z1283" s="302"/>
      <c r="AA1283" s="302"/>
      <c r="AB1283" s="302"/>
      <c r="AC1283" s="302"/>
      <c r="AD1283" s="302"/>
      <c r="AE1283" s="302"/>
      <c r="AF1283" s="302"/>
      <c r="AG1283" s="302"/>
      <c r="AH1283" s="302"/>
      <c r="AI1283" s="329"/>
      <c r="AJ1283" s="302"/>
      <c r="AK1283" s="302"/>
      <c r="AL1283" s="302"/>
      <c r="AM1283" s="302"/>
      <c r="AN1283" s="302"/>
      <c r="AO1283" s="302"/>
      <c r="AP1283" s="302"/>
      <c r="AQ1283" s="302"/>
      <c r="AR1283" s="302"/>
      <c r="AS1283" s="302"/>
      <c r="AT1283" s="302"/>
      <c r="AU1283" s="302"/>
      <c r="AV1283" s="302"/>
      <c r="AW1283" s="302"/>
      <c r="AX1283" s="302"/>
      <c r="AY1283" s="302"/>
      <c r="AZ1283" s="302"/>
      <c r="BA1283" s="302"/>
    </row>
    <row r="1284">
      <c r="A1284" s="328"/>
      <c r="B1284" s="328"/>
      <c r="C1284" s="328"/>
      <c r="D1284" s="51" t="b">
        <v>1</v>
      </c>
      <c r="E1284" s="308"/>
      <c r="F1284" s="308" t="str">
        <f>IFERROR(__xludf.DUMMYFUNCTION("""COMPUTED_VALUE"""),"**field missing**")</f>
        <v>**field missing**</v>
      </c>
      <c r="G1284" s="308" t="str">
        <f>IFERROR(__xludf.DUMMYFUNCTION("""COMPUTED_VALUE"""),"**FIELD MISSING**")</f>
        <v>**FIELD MISSING**</v>
      </c>
      <c r="H1284" s="308"/>
      <c r="I1284" s="317"/>
      <c r="J1284" s="317"/>
      <c r="K1284" s="317"/>
      <c r="L1284" s="308"/>
      <c r="M1284" s="308"/>
      <c r="N1284" s="308"/>
      <c r="O1284" s="308"/>
      <c r="P1284" s="308"/>
      <c r="Q1284" s="302"/>
      <c r="R1284" s="302"/>
      <c r="S1284" s="302"/>
      <c r="T1284" s="302"/>
      <c r="U1284" s="302"/>
      <c r="V1284" s="302"/>
      <c r="W1284" s="302"/>
      <c r="X1284" s="302"/>
      <c r="Y1284" s="302"/>
      <c r="Z1284" s="302"/>
      <c r="AA1284" s="302"/>
      <c r="AB1284" s="302"/>
      <c r="AC1284" s="302"/>
      <c r="AD1284" s="302"/>
      <c r="AE1284" s="302"/>
      <c r="AF1284" s="302"/>
      <c r="AG1284" s="302"/>
      <c r="AH1284" s="302"/>
      <c r="AI1284" s="329"/>
      <c r="AJ1284" s="302"/>
      <c r="AK1284" s="302"/>
      <c r="AL1284" s="302"/>
      <c r="AM1284" s="302"/>
      <c r="AN1284" s="302"/>
      <c r="AO1284" s="302"/>
      <c r="AP1284" s="302"/>
      <c r="AQ1284" s="302"/>
      <c r="AR1284" s="302"/>
      <c r="AS1284" s="302"/>
      <c r="AT1284" s="302"/>
      <c r="AU1284" s="302"/>
      <c r="AV1284" s="302"/>
      <c r="AW1284" s="302"/>
      <c r="AX1284" s="302"/>
      <c r="AY1284" s="302"/>
      <c r="AZ1284" s="302"/>
      <c r="BA1284" s="302"/>
    </row>
    <row r="1285">
      <c r="A1285" s="328"/>
      <c r="B1285" s="328"/>
      <c r="C1285" s="328"/>
      <c r="D1285" s="51" t="b">
        <v>1</v>
      </c>
      <c r="E1285" s="308"/>
      <c r="F1285" s="308" t="str">
        <f>IFERROR(__xludf.DUMMYFUNCTION("""COMPUTED_VALUE"""),"**field missing**")</f>
        <v>**field missing**</v>
      </c>
      <c r="G1285" s="308" t="str">
        <f>IFERROR(__xludf.DUMMYFUNCTION("""COMPUTED_VALUE"""),"**FIELD MISSING**")</f>
        <v>**FIELD MISSING**</v>
      </c>
      <c r="H1285" s="308"/>
      <c r="I1285" s="317"/>
      <c r="J1285" s="317"/>
      <c r="K1285" s="317"/>
      <c r="L1285" s="308"/>
      <c r="M1285" s="308"/>
      <c r="N1285" s="308"/>
      <c r="O1285" s="308"/>
      <c r="P1285" s="308"/>
      <c r="Q1285" s="302"/>
      <c r="R1285" s="302"/>
      <c r="S1285" s="302"/>
      <c r="T1285" s="302"/>
      <c r="U1285" s="302"/>
      <c r="V1285" s="302"/>
      <c r="W1285" s="302"/>
      <c r="X1285" s="302"/>
      <c r="Y1285" s="302"/>
      <c r="Z1285" s="302"/>
      <c r="AA1285" s="302"/>
      <c r="AB1285" s="302"/>
      <c r="AC1285" s="302"/>
      <c r="AD1285" s="302"/>
      <c r="AE1285" s="302"/>
      <c r="AF1285" s="302"/>
      <c r="AG1285" s="302"/>
      <c r="AH1285" s="302"/>
      <c r="AI1285" s="329"/>
      <c r="AJ1285" s="302"/>
      <c r="AK1285" s="302"/>
      <c r="AL1285" s="302"/>
      <c r="AM1285" s="302"/>
      <c r="AN1285" s="302"/>
      <c r="AO1285" s="302"/>
      <c r="AP1285" s="302"/>
      <c r="AQ1285" s="302"/>
      <c r="AR1285" s="302"/>
      <c r="AS1285" s="302"/>
      <c r="AT1285" s="302"/>
      <c r="AU1285" s="302"/>
      <c r="AV1285" s="302"/>
      <c r="AW1285" s="302"/>
      <c r="AX1285" s="302"/>
      <c r="AY1285" s="302"/>
      <c r="AZ1285" s="302"/>
      <c r="BA1285" s="302"/>
    </row>
    <row r="1286">
      <c r="A1286" s="328"/>
      <c r="B1286" s="328"/>
      <c r="C1286" s="328"/>
      <c r="D1286" s="51" t="b">
        <v>1</v>
      </c>
      <c r="E1286" s="308"/>
      <c r="F1286" s="308" t="str">
        <f>IFERROR(__xludf.DUMMYFUNCTION("""COMPUTED_VALUE"""),"**field missing**")</f>
        <v>**field missing**</v>
      </c>
      <c r="G1286" s="308" t="str">
        <f>IFERROR(__xludf.DUMMYFUNCTION("""COMPUTED_VALUE"""),"**FIELD MISSING**")</f>
        <v>**FIELD MISSING**</v>
      </c>
      <c r="H1286" s="308"/>
      <c r="I1286" s="317"/>
      <c r="J1286" s="317"/>
      <c r="K1286" s="317"/>
      <c r="L1286" s="308"/>
      <c r="M1286" s="308"/>
      <c r="N1286" s="308"/>
      <c r="O1286" s="308"/>
      <c r="P1286" s="308"/>
      <c r="Q1286" s="302"/>
      <c r="R1286" s="302"/>
      <c r="S1286" s="302"/>
      <c r="T1286" s="302"/>
      <c r="U1286" s="302"/>
      <c r="V1286" s="302"/>
      <c r="W1286" s="302"/>
      <c r="X1286" s="302"/>
      <c r="Y1286" s="302"/>
      <c r="Z1286" s="302"/>
      <c r="AA1286" s="302"/>
      <c r="AB1286" s="302"/>
      <c r="AC1286" s="302"/>
      <c r="AD1286" s="302"/>
      <c r="AE1286" s="302"/>
      <c r="AF1286" s="302"/>
      <c r="AG1286" s="302"/>
      <c r="AH1286" s="302"/>
      <c r="AI1286" s="329"/>
      <c r="AJ1286" s="302"/>
      <c r="AK1286" s="302"/>
      <c r="AL1286" s="302"/>
      <c r="AM1286" s="302"/>
      <c r="AN1286" s="302"/>
      <c r="AO1286" s="302"/>
      <c r="AP1286" s="302"/>
      <c r="AQ1286" s="302"/>
      <c r="AR1286" s="302"/>
      <c r="AS1286" s="302"/>
      <c r="AT1286" s="302"/>
      <c r="AU1286" s="302"/>
      <c r="AV1286" s="302"/>
      <c r="AW1286" s="302"/>
      <c r="AX1286" s="302"/>
      <c r="AY1286" s="302"/>
      <c r="AZ1286" s="302"/>
      <c r="BA1286" s="302"/>
    </row>
    <row r="1287">
      <c r="A1287" s="328"/>
      <c r="B1287" s="328"/>
      <c r="C1287" s="328"/>
      <c r="D1287" s="51" t="b">
        <v>1</v>
      </c>
      <c r="E1287" s="308"/>
      <c r="F1287" s="308" t="str">
        <f>IFERROR(__xludf.DUMMYFUNCTION("""COMPUTED_VALUE"""),"**field missing**")</f>
        <v>**field missing**</v>
      </c>
      <c r="G1287" s="308" t="str">
        <f>IFERROR(__xludf.DUMMYFUNCTION("""COMPUTED_VALUE"""),"**FIELD MISSING**")</f>
        <v>**FIELD MISSING**</v>
      </c>
      <c r="H1287" s="308"/>
      <c r="I1287" s="317"/>
      <c r="J1287" s="317"/>
      <c r="K1287" s="317"/>
      <c r="L1287" s="308"/>
      <c r="M1287" s="308"/>
      <c r="N1287" s="308"/>
      <c r="O1287" s="308"/>
      <c r="P1287" s="308"/>
      <c r="Q1287" s="302"/>
      <c r="R1287" s="302"/>
      <c r="S1287" s="302"/>
      <c r="T1287" s="302"/>
      <c r="U1287" s="302"/>
      <c r="V1287" s="302"/>
      <c r="W1287" s="302"/>
      <c r="X1287" s="302"/>
      <c r="Y1287" s="302"/>
      <c r="Z1287" s="302"/>
      <c r="AA1287" s="302"/>
      <c r="AB1287" s="302"/>
      <c r="AC1287" s="302"/>
      <c r="AD1287" s="302"/>
      <c r="AE1287" s="302"/>
      <c r="AF1287" s="302"/>
      <c r="AG1287" s="302"/>
      <c r="AH1287" s="302"/>
      <c r="AI1287" s="329"/>
      <c r="AJ1287" s="302"/>
      <c r="AK1287" s="302"/>
      <c r="AL1287" s="302"/>
      <c r="AM1287" s="302"/>
      <c r="AN1287" s="302"/>
      <c r="AO1287" s="302"/>
      <c r="AP1287" s="302"/>
      <c r="AQ1287" s="302"/>
      <c r="AR1287" s="302"/>
      <c r="AS1287" s="302"/>
      <c r="AT1287" s="302"/>
      <c r="AU1287" s="302"/>
      <c r="AV1287" s="302"/>
      <c r="AW1287" s="302"/>
      <c r="AX1287" s="302"/>
      <c r="AY1287" s="302"/>
      <c r="AZ1287" s="302"/>
      <c r="BA1287" s="302"/>
    </row>
    <row r="1288">
      <c r="A1288" s="328"/>
      <c r="B1288" s="328"/>
      <c r="C1288" s="328"/>
      <c r="D1288" s="51" t="b">
        <v>1</v>
      </c>
      <c r="E1288" s="308"/>
      <c r="F1288" s="308" t="str">
        <f>IFERROR(__xludf.DUMMYFUNCTION("""COMPUTED_VALUE"""),"**field missing**")</f>
        <v>**field missing**</v>
      </c>
      <c r="G1288" s="308" t="str">
        <f>IFERROR(__xludf.DUMMYFUNCTION("""COMPUTED_VALUE"""),"**FIELD MISSING**")</f>
        <v>**FIELD MISSING**</v>
      </c>
      <c r="H1288" s="308"/>
      <c r="I1288" s="317"/>
      <c r="J1288" s="317"/>
      <c r="K1288" s="317"/>
      <c r="L1288" s="308"/>
      <c r="M1288" s="308"/>
      <c r="N1288" s="308"/>
      <c r="O1288" s="308"/>
      <c r="P1288" s="308"/>
      <c r="Q1288" s="302"/>
      <c r="R1288" s="302"/>
      <c r="S1288" s="302"/>
      <c r="T1288" s="302"/>
      <c r="U1288" s="302"/>
      <c r="V1288" s="302"/>
      <c r="W1288" s="302"/>
      <c r="X1288" s="302"/>
      <c r="Y1288" s="302"/>
      <c r="Z1288" s="302"/>
      <c r="AA1288" s="302"/>
      <c r="AB1288" s="302"/>
      <c r="AC1288" s="302"/>
      <c r="AD1288" s="302"/>
      <c r="AE1288" s="302"/>
      <c r="AF1288" s="302"/>
      <c r="AG1288" s="302"/>
      <c r="AH1288" s="302"/>
      <c r="AI1288" s="329"/>
      <c r="AJ1288" s="302"/>
      <c r="AK1288" s="302"/>
      <c r="AL1288" s="302"/>
      <c r="AM1288" s="302"/>
      <c r="AN1288" s="302"/>
      <c r="AO1288" s="302"/>
      <c r="AP1288" s="302"/>
      <c r="AQ1288" s="302"/>
      <c r="AR1288" s="302"/>
      <c r="AS1288" s="302"/>
      <c r="AT1288" s="302"/>
      <c r="AU1288" s="302"/>
      <c r="AV1288" s="302"/>
      <c r="AW1288" s="302"/>
      <c r="AX1288" s="302"/>
      <c r="AY1288" s="302"/>
      <c r="AZ1288" s="302"/>
      <c r="BA1288" s="302"/>
    </row>
    <row r="1289">
      <c r="A1289" s="328"/>
      <c r="B1289" s="328"/>
      <c r="C1289" s="328"/>
      <c r="D1289" s="51" t="b">
        <v>1</v>
      </c>
      <c r="E1289" s="308"/>
      <c r="F1289" s="308" t="str">
        <f>IFERROR(__xludf.DUMMYFUNCTION("""COMPUTED_VALUE"""),"**field missing**")</f>
        <v>**field missing**</v>
      </c>
      <c r="G1289" s="308" t="str">
        <f>IFERROR(__xludf.DUMMYFUNCTION("""COMPUTED_VALUE"""),"**FIELD MISSING**")</f>
        <v>**FIELD MISSING**</v>
      </c>
      <c r="H1289" s="308"/>
      <c r="I1289" s="317"/>
      <c r="J1289" s="317"/>
      <c r="K1289" s="317"/>
      <c r="L1289" s="308"/>
      <c r="M1289" s="308"/>
      <c r="N1289" s="308"/>
      <c r="O1289" s="308"/>
      <c r="P1289" s="308"/>
      <c r="Q1289" s="302"/>
      <c r="R1289" s="302"/>
      <c r="S1289" s="302"/>
      <c r="T1289" s="302"/>
      <c r="U1289" s="302"/>
      <c r="V1289" s="302"/>
      <c r="W1289" s="302"/>
      <c r="X1289" s="302"/>
      <c r="Y1289" s="302"/>
      <c r="Z1289" s="302"/>
      <c r="AA1289" s="302"/>
      <c r="AB1289" s="302"/>
      <c r="AC1289" s="302"/>
      <c r="AD1289" s="302"/>
      <c r="AE1289" s="302"/>
      <c r="AF1289" s="302"/>
      <c r="AG1289" s="302"/>
      <c r="AH1289" s="302"/>
      <c r="AI1289" s="329"/>
      <c r="AJ1289" s="302"/>
      <c r="AK1289" s="302"/>
      <c r="AL1289" s="302"/>
      <c r="AM1289" s="302"/>
      <c r="AN1289" s="302"/>
      <c r="AO1289" s="302"/>
      <c r="AP1289" s="302"/>
      <c r="AQ1289" s="302"/>
      <c r="AR1289" s="302"/>
      <c r="AS1289" s="302"/>
      <c r="AT1289" s="302"/>
      <c r="AU1289" s="302"/>
      <c r="AV1289" s="302"/>
      <c r="AW1289" s="302"/>
      <c r="AX1289" s="302"/>
      <c r="AY1289" s="302"/>
      <c r="AZ1289" s="302"/>
      <c r="BA1289" s="302"/>
    </row>
    <row r="1290">
      <c r="A1290" s="328"/>
      <c r="B1290" s="328"/>
      <c r="C1290" s="328"/>
      <c r="D1290" s="51" t="b">
        <v>1</v>
      </c>
      <c r="E1290" s="308"/>
      <c r="F1290" s="308" t="str">
        <f>IFERROR(__xludf.DUMMYFUNCTION("""COMPUTED_VALUE"""),"**field missing**")</f>
        <v>**field missing**</v>
      </c>
      <c r="G1290" s="308" t="str">
        <f>IFERROR(__xludf.DUMMYFUNCTION("""COMPUTED_VALUE"""),"**FIELD MISSING**")</f>
        <v>**FIELD MISSING**</v>
      </c>
      <c r="H1290" s="308"/>
      <c r="I1290" s="317"/>
      <c r="J1290" s="317"/>
      <c r="K1290" s="317"/>
      <c r="L1290" s="308"/>
      <c r="M1290" s="308"/>
      <c r="N1290" s="308"/>
      <c r="O1290" s="308"/>
      <c r="P1290" s="308"/>
      <c r="Q1290" s="302"/>
      <c r="R1290" s="302"/>
      <c r="S1290" s="302"/>
      <c r="T1290" s="302"/>
      <c r="U1290" s="302"/>
      <c r="V1290" s="302"/>
      <c r="W1290" s="302"/>
      <c r="X1290" s="302"/>
      <c r="Y1290" s="302"/>
      <c r="Z1290" s="302"/>
      <c r="AA1290" s="302"/>
      <c r="AB1290" s="302"/>
      <c r="AC1290" s="302"/>
      <c r="AD1290" s="302"/>
      <c r="AE1290" s="302"/>
      <c r="AF1290" s="302"/>
      <c r="AG1290" s="302"/>
      <c r="AH1290" s="302"/>
      <c r="AI1290" s="329"/>
      <c r="AJ1290" s="302"/>
      <c r="AK1290" s="302"/>
      <c r="AL1290" s="302"/>
      <c r="AM1290" s="302"/>
      <c r="AN1290" s="302"/>
      <c r="AO1290" s="302"/>
      <c r="AP1290" s="302"/>
      <c r="AQ1290" s="302"/>
      <c r="AR1290" s="302"/>
      <c r="AS1290" s="302"/>
      <c r="AT1290" s="302"/>
      <c r="AU1290" s="302"/>
      <c r="AV1290" s="302"/>
      <c r="AW1290" s="302"/>
      <c r="AX1290" s="302"/>
      <c r="AY1290" s="302"/>
      <c r="AZ1290" s="302"/>
      <c r="BA1290" s="302"/>
    </row>
    <row r="1291">
      <c r="A1291" s="328"/>
      <c r="B1291" s="328"/>
      <c r="C1291" s="328"/>
      <c r="D1291" s="51" t="b">
        <v>1</v>
      </c>
      <c r="E1291" s="308"/>
      <c r="F1291" s="308" t="str">
        <f>IFERROR(__xludf.DUMMYFUNCTION("""COMPUTED_VALUE"""),"**field missing**")</f>
        <v>**field missing**</v>
      </c>
      <c r="G1291" s="308" t="str">
        <f>IFERROR(__xludf.DUMMYFUNCTION("""COMPUTED_VALUE"""),"**FIELD MISSING**")</f>
        <v>**FIELD MISSING**</v>
      </c>
      <c r="H1291" s="308"/>
      <c r="I1291" s="317"/>
      <c r="J1291" s="317"/>
      <c r="K1291" s="317"/>
      <c r="L1291" s="308"/>
      <c r="M1291" s="308"/>
      <c r="N1291" s="308"/>
      <c r="O1291" s="308"/>
      <c r="P1291" s="308"/>
      <c r="Q1291" s="302"/>
      <c r="R1291" s="302"/>
      <c r="S1291" s="302"/>
      <c r="T1291" s="302"/>
      <c r="U1291" s="302"/>
      <c r="V1291" s="302"/>
      <c r="W1291" s="302"/>
      <c r="X1291" s="302"/>
      <c r="Y1291" s="302"/>
      <c r="Z1291" s="302"/>
      <c r="AA1291" s="302"/>
      <c r="AB1291" s="302"/>
      <c r="AC1291" s="302"/>
      <c r="AD1291" s="302"/>
      <c r="AE1291" s="302"/>
      <c r="AF1291" s="302"/>
      <c r="AG1291" s="302"/>
      <c r="AH1291" s="302"/>
      <c r="AI1291" s="329"/>
      <c r="AJ1291" s="302"/>
      <c r="AK1291" s="302"/>
      <c r="AL1291" s="302"/>
      <c r="AM1291" s="302"/>
      <c r="AN1291" s="302"/>
      <c r="AO1291" s="302"/>
      <c r="AP1291" s="302"/>
      <c r="AQ1291" s="302"/>
      <c r="AR1291" s="302"/>
      <c r="AS1291" s="302"/>
      <c r="AT1291" s="302"/>
      <c r="AU1291" s="302"/>
      <c r="AV1291" s="302"/>
      <c r="AW1291" s="302"/>
      <c r="AX1291" s="302"/>
      <c r="AY1291" s="302"/>
      <c r="AZ1291" s="302"/>
      <c r="BA1291" s="302"/>
    </row>
    <row r="1292">
      <c r="A1292" s="328"/>
      <c r="B1292" s="328"/>
      <c r="C1292" s="328"/>
      <c r="D1292" s="51" t="b">
        <v>1</v>
      </c>
      <c r="E1292" s="308"/>
      <c r="F1292" s="308" t="str">
        <f>IFERROR(__xludf.DUMMYFUNCTION("""COMPUTED_VALUE"""),"**field missing**")</f>
        <v>**field missing**</v>
      </c>
      <c r="G1292" s="308" t="str">
        <f>IFERROR(__xludf.DUMMYFUNCTION("""COMPUTED_VALUE"""),"**FIELD MISSING**")</f>
        <v>**FIELD MISSING**</v>
      </c>
      <c r="H1292" s="308"/>
      <c r="I1292" s="317"/>
      <c r="J1292" s="317"/>
      <c r="K1292" s="317"/>
      <c r="L1292" s="308"/>
      <c r="M1292" s="308"/>
      <c r="N1292" s="308"/>
      <c r="O1292" s="308"/>
      <c r="P1292" s="308"/>
      <c r="Q1292" s="302"/>
      <c r="R1292" s="302"/>
      <c r="S1292" s="302"/>
      <c r="T1292" s="302"/>
      <c r="U1292" s="302"/>
      <c r="V1292" s="302"/>
      <c r="W1292" s="302"/>
      <c r="X1292" s="302"/>
      <c r="Y1292" s="302"/>
      <c r="Z1292" s="302"/>
      <c r="AA1292" s="302"/>
      <c r="AB1292" s="302"/>
      <c r="AC1292" s="302"/>
      <c r="AD1292" s="302"/>
      <c r="AE1292" s="302"/>
      <c r="AF1292" s="302"/>
      <c r="AG1292" s="302"/>
      <c r="AH1292" s="302"/>
      <c r="AI1292" s="329"/>
      <c r="AJ1292" s="302"/>
      <c r="AK1292" s="302"/>
      <c r="AL1292" s="302"/>
      <c r="AM1292" s="302"/>
      <c r="AN1292" s="302"/>
      <c r="AO1292" s="302"/>
      <c r="AP1292" s="302"/>
      <c r="AQ1292" s="302"/>
      <c r="AR1292" s="302"/>
      <c r="AS1292" s="302"/>
      <c r="AT1292" s="302"/>
      <c r="AU1292" s="302"/>
      <c r="AV1292" s="302"/>
      <c r="AW1292" s="302"/>
      <c r="AX1292" s="302"/>
      <c r="AY1292" s="302"/>
      <c r="AZ1292" s="302"/>
      <c r="BA1292" s="302"/>
    </row>
    <row r="1293">
      <c r="A1293" s="328"/>
      <c r="B1293" s="328"/>
      <c r="C1293" s="328"/>
      <c r="D1293" s="51" t="b">
        <v>1</v>
      </c>
      <c r="E1293" s="308"/>
      <c r="F1293" s="308" t="str">
        <f>IFERROR(__xludf.DUMMYFUNCTION("""COMPUTED_VALUE"""),"**field missing**")</f>
        <v>**field missing**</v>
      </c>
      <c r="G1293" s="308" t="str">
        <f>IFERROR(__xludf.DUMMYFUNCTION("""COMPUTED_VALUE"""),"**FIELD MISSING**")</f>
        <v>**FIELD MISSING**</v>
      </c>
      <c r="H1293" s="308"/>
      <c r="I1293" s="317"/>
      <c r="J1293" s="317"/>
      <c r="K1293" s="317"/>
      <c r="L1293" s="308"/>
      <c r="M1293" s="308"/>
      <c r="N1293" s="308"/>
      <c r="O1293" s="308"/>
      <c r="P1293" s="308"/>
      <c r="Q1293" s="302"/>
      <c r="R1293" s="302"/>
      <c r="S1293" s="302"/>
      <c r="T1293" s="302"/>
      <c r="U1293" s="302"/>
      <c r="V1293" s="302"/>
      <c r="W1293" s="302"/>
      <c r="X1293" s="302"/>
      <c r="Y1293" s="302"/>
      <c r="Z1293" s="302"/>
      <c r="AA1293" s="302"/>
      <c r="AB1293" s="302"/>
      <c r="AC1293" s="302"/>
      <c r="AD1293" s="302"/>
      <c r="AE1293" s="302"/>
      <c r="AF1293" s="302"/>
      <c r="AG1293" s="302"/>
      <c r="AH1293" s="302"/>
      <c r="AI1293" s="329"/>
      <c r="AJ1293" s="302"/>
      <c r="AK1293" s="302"/>
      <c r="AL1293" s="302"/>
      <c r="AM1293" s="302"/>
      <c r="AN1293" s="302"/>
      <c r="AO1293" s="302"/>
      <c r="AP1293" s="302"/>
      <c r="AQ1293" s="302"/>
      <c r="AR1293" s="302"/>
      <c r="AS1293" s="302"/>
      <c r="AT1293" s="302"/>
      <c r="AU1293" s="302"/>
      <c r="AV1293" s="302"/>
      <c r="AW1293" s="302"/>
      <c r="AX1293" s="302"/>
      <c r="AY1293" s="302"/>
      <c r="AZ1293" s="302"/>
      <c r="BA1293" s="302"/>
    </row>
    <row r="1294">
      <c r="A1294" s="328"/>
      <c r="B1294" s="328"/>
      <c r="C1294" s="328"/>
      <c r="D1294" s="51" t="b">
        <v>1</v>
      </c>
      <c r="E1294" s="308"/>
      <c r="F1294" s="308" t="str">
        <f>IFERROR(__xludf.DUMMYFUNCTION("""COMPUTED_VALUE"""),"**field missing**")</f>
        <v>**field missing**</v>
      </c>
      <c r="G1294" s="308" t="str">
        <f>IFERROR(__xludf.DUMMYFUNCTION("""COMPUTED_VALUE"""),"**FIELD MISSING**")</f>
        <v>**FIELD MISSING**</v>
      </c>
      <c r="H1294" s="308"/>
      <c r="I1294" s="317"/>
      <c r="J1294" s="317"/>
      <c r="K1294" s="317"/>
      <c r="L1294" s="308"/>
      <c r="M1294" s="308"/>
      <c r="N1294" s="308"/>
      <c r="O1294" s="308"/>
      <c r="P1294" s="308"/>
      <c r="Q1294" s="302"/>
      <c r="R1294" s="302"/>
      <c r="S1294" s="302"/>
      <c r="T1294" s="302"/>
      <c r="U1294" s="302"/>
      <c r="V1294" s="302"/>
      <c r="W1294" s="302"/>
      <c r="X1294" s="302"/>
      <c r="Y1294" s="302"/>
      <c r="Z1294" s="302"/>
      <c r="AA1294" s="302"/>
      <c r="AB1294" s="302"/>
      <c r="AC1294" s="302"/>
      <c r="AD1294" s="302"/>
      <c r="AE1294" s="302"/>
      <c r="AF1294" s="302"/>
      <c r="AG1294" s="302"/>
      <c r="AH1294" s="302"/>
      <c r="AI1294" s="329"/>
      <c r="AJ1294" s="302"/>
      <c r="AK1294" s="302"/>
      <c r="AL1294" s="302"/>
      <c r="AM1294" s="302"/>
      <c r="AN1294" s="302"/>
      <c r="AO1294" s="302"/>
      <c r="AP1294" s="302"/>
      <c r="AQ1294" s="302"/>
      <c r="AR1294" s="302"/>
      <c r="AS1294" s="302"/>
      <c r="AT1294" s="302"/>
      <c r="AU1294" s="302"/>
      <c r="AV1294" s="302"/>
      <c r="AW1294" s="302"/>
      <c r="AX1294" s="302"/>
      <c r="AY1294" s="302"/>
      <c r="AZ1294" s="302"/>
      <c r="BA1294" s="302"/>
    </row>
    <row r="1295">
      <c r="A1295" s="328"/>
      <c r="B1295" s="328"/>
      <c r="C1295" s="328"/>
      <c r="D1295" s="51" t="b">
        <v>1</v>
      </c>
      <c r="E1295" s="308"/>
      <c r="F1295" s="308" t="str">
        <f>IFERROR(__xludf.DUMMYFUNCTION("""COMPUTED_VALUE"""),"**field missing**")</f>
        <v>**field missing**</v>
      </c>
      <c r="G1295" s="308" t="str">
        <f>IFERROR(__xludf.DUMMYFUNCTION("""COMPUTED_VALUE"""),"**FIELD MISSING**")</f>
        <v>**FIELD MISSING**</v>
      </c>
      <c r="H1295" s="308"/>
      <c r="I1295" s="317"/>
      <c r="J1295" s="317"/>
      <c r="K1295" s="317"/>
      <c r="L1295" s="308"/>
      <c r="M1295" s="308"/>
      <c r="N1295" s="308"/>
      <c r="O1295" s="308"/>
      <c r="P1295" s="308"/>
      <c r="Q1295" s="302"/>
      <c r="R1295" s="302"/>
      <c r="S1295" s="302"/>
      <c r="T1295" s="302"/>
      <c r="U1295" s="302"/>
      <c r="V1295" s="302"/>
      <c r="W1295" s="302"/>
      <c r="X1295" s="302"/>
      <c r="Y1295" s="302"/>
      <c r="Z1295" s="302"/>
      <c r="AA1295" s="302"/>
      <c r="AB1295" s="302"/>
      <c r="AC1295" s="302"/>
      <c r="AD1295" s="302"/>
      <c r="AE1295" s="302"/>
      <c r="AF1295" s="302"/>
      <c r="AG1295" s="302"/>
      <c r="AH1295" s="302"/>
      <c r="AI1295" s="329"/>
      <c r="AJ1295" s="302"/>
      <c r="AK1295" s="302"/>
      <c r="AL1295" s="302"/>
      <c r="AM1295" s="302"/>
      <c r="AN1295" s="302"/>
      <c r="AO1295" s="302"/>
      <c r="AP1295" s="302"/>
      <c r="AQ1295" s="302"/>
      <c r="AR1295" s="302"/>
      <c r="AS1295" s="302"/>
      <c r="AT1295" s="302"/>
      <c r="AU1295" s="302"/>
      <c r="AV1295" s="302"/>
      <c r="AW1295" s="302"/>
      <c r="AX1295" s="302"/>
      <c r="AY1295" s="302"/>
      <c r="AZ1295" s="302"/>
      <c r="BA1295" s="302"/>
    </row>
    <row r="1296">
      <c r="A1296" s="328"/>
      <c r="B1296" s="328"/>
      <c r="C1296" s="328"/>
      <c r="D1296" s="51" t="b">
        <v>1</v>
      </c>
      <c r="E1296" s="308"/>
      <c r="F1296" s="308" t="str">
        <f>IFERROR(__xludf.DUMMYFUNCTION("""COMPUTED_VALUE"""),"**field missing**")</f>
        <v>**field missing**</v>
      </c>
      <c r="G1296" s="308" t="str">
        <f>IFERROR(__xludf.DUMMYFUNCTION("""COMPUTED_VALUE"""),"**FIELD MISSING**")</f>
        <v>**FIELD MISSING**</v>
      </c>
      <c r="H1296" s="308"/>
      <c r="I1296" s="317"/>
      <c r="J1296" s="317"/>
      <c r="K1296" s="317"/>
      <c r="L1296" s="308"/>
      <c r="M1296" s="308"/>
      <c r="N1296" s="308"/>
      <c r="O1296" s="308"/>
      <c r="P1296" s="308"/>
      <c r="Q1296" s="302"/>
      <c r="R1296" s="302"/>
      <c r="S1296" s="302"/>
      <c r="T1296" s="302"/>
      <c r="U1296" s="302"/>
      <c r="V1296" s="302"/>
      <c r="W1296" s="302"/>
      <c r="X1296" s="302"/>
      <c r="Y1296" s="302"/>
      <c r="Z1296" s="302"/>
      <c r="AA1296" s="302"/>
      <c r="AB1296" s="302"/>
      <c r="AC1296" s="302"/>
      <c r="AD1296" s="302"/>
      <c r="AE1296" s="302"/>
      <c r="AF1296" s="302"/>
      <c r="AG1296" s="302"/>
      <c r="AH1296" s="302"/>
      <c r="AI1296" s="329"/>
      <c r="AJ1296" s="302"/>
      <c r="AK1296" s="302"/>
      <c r="AL1296" s="302"/>
      <c r="AM1296" s="302"/>
      <c r="AN1296" s="302"/>
      <c r="AO1296" s="302"/>
      <c r="AP1296" s="302"/>
      <c r="AQ1296" s="302"/>
      <c r="AR1296" s="302"/>
      <c r="AS1296" s="302"/>
      <c r="AT1296" s="302"/>
      <c r="AU1296" s="302"/>
      <c r="AV1296" s="302"/>
      <c r="AW1296" s="302"/>
      <c r="AX1296" s="302"/>
      <c r="AY1296" s="302"/>
      <c r="AZ1296" s="302"/>
      <c r="BA1296" s="302"/>
    </row>
    <row r="1297">
      <c r="A1297" s="328"/>
      <c r="B1297" s="328"/>
      <c r="C1297" s="328"/>
      <c r="D1297" s="51" t="b">
        <v>1</v>
      </c>
      <c r="E1297" s="308"/>
      <c r="F1297" s="308" t="str">
        <f>IFERROR(__xludf.DUMMYFUNCTION("""COMPUTED_VALUE"""),"**field missing**")</f>
        <v>**field missing**</v>
      </c>
      <c r="G1297" s="308" t="str">
        <f>IFERROR(__xludf.DUMMYFUNCTION("""COMPUTED_VALUE"""),"**FIELD MISSING**")</f>
        <v>**FIELD MISSING**</v>
      </c>
      <c r="H1297" s="308"/>
      <c r="I1297" s="317"/>
      <c r="J1297" s="317"/>
      <c r="K1297" s="317"/>
      <c r="L1297" s="308"/>
      <c r="M1297" s="308"/>
      <c r="N1297" s="308"/>
      <c r="O1297" s="308"/>
      <c r="P1297" s="308"/>
      <c r="Q1297" s="302"/>
      <c r="R1297" s="302"/>
      <c r="S1297" s="302"/>
      <c r="T1297" s="302"/>
      <c r="U1297" s="302"/>
      <c r="V1297" s="302"/>
      <c r="W1297" s="302"/>
      <c r="X1297" s="302"/>
      <c r="Y1297" s="302"/>
      <c r="Z1297" s="302"/>
      <c r="AA1297" s="302"/>
      <c r="AB1297" s="302"/>
      <c r="AC1297" s="302"/>
      <c r="AD1297" s="302"/>
      <c r="AE1297" s="302"/>
      <c r="AF1297" s="302"/>
      <c r="AG1297" s="302"/>
      <c r="AH1297" s="302"/>
      <c r="AI1297" s="329"/>
      <c r="AJ1297" s="302"/>
      <c r="AK1297" s="302"/>
      <c r="AL1297" s="302"/>
      <c r="AM1297" s="302"/>
      <c r="AN1297" s="302"/>
      <c r="AO1297" s="302"/>
      <c r="AP1297" s="302"/>
      <c r="AQ1297" s="302"/>
      <c r="AR1297" s="302"/>
      <c r="AS1297" s="302"/>
      <c r="AT1297" s="302"/>
      <c r="AU1297" s="302"/>
      <c r="AV1297" s="302"/>
      <c r="AW1297" s="302"/>
      <c r="AX1297" s="302"/>
      <c r="AY1297" s="302"/>
      <c r="AZ1297" s="302"/>
      <c r="BA1297" s="302"/>
    </row>
    <row r="1298">
      <c r="A1298" s="328"/>
      <c r="B1298" s="328"/>
      <c r="C1298" s="328"/>
      <c r="D1298" s="51" t="b">
        <v>1</v>
      </c>
      <c r="E1298" s="308"/>
      <c r="F1298" s="308" t="str">
        <f>IFERROR(__xludf.DUMMYFUNCTION("""COMPUTED_VALUE"""),"**field missing**")</f>
        <v>**field missing**</v>
      </c>
      <c r="G1298" s="308" t="str">
        <f>IFERROR(__xludf.DUMMYFUNCTION("""COMPUTED_VALUE"""),"**FIELD MISSING**")</f>
        <v>**FIELD MISSING**</v>
      </c>
      <c r="H1298" s="308"/>
      <c r="I1298" s="317"/>
      <c r="J1298" s="317"/>
      <c r="K1298" s="317"/>
      <c r="L1298" s="308"/>
      <c r="M1298" s="308"/>
      <c r="N1298" s="308"/>
      <c r="O1298" s="308"/>
      <c r="P1298" s="308"/>
      <c r="Q1298" s="302"/>
      <c r="R1298" s="302"/>
      <c r="S1298" s="302"/>
      <c r="T1298" s="302"/>
      <c r="U1298" s="302"/>
      <c r="V1298" s="302"/>
      <c r="W1298" s="302"/>
      <c r="X1298" s="302"/>
      <c r="Y1298" s="302"/>
      <c r="Z1298" s="302"/>
      <c r="AA1298" s="302"/>
      <c r="AB1298" s="302"/>
      <c r="AC1298" s="302"/>
      <c r="AD1298" s="302"/>
      <c r="AE1298" s="302"/>
      <c r="AF1298" s="302"/>
      <c r="AG1298" s="302"/>
      <c r="AH1298" s="302"/>
      <c r="AI1298" s="329"/>
      <c r="AJ1298" s="302"/>
      <c r="AK1298" s="302"/>
      <c r="AL1298" s="302"/>
      <c r="AM1298" s="302"/>
      <c r="AN1298" s="302"/>
      <c r="AO1298" s="302"/>
      <c r="AP1298" s="302"/>
      <c r="AQ1298" s="302"/>
      <c r="AR1298" s="302"/>
      <c r="AS1298" s="302"/>
      <c r="AT1298" s="302"/>
      <c r="AU1298" s="302"/>
      <c r="AV1298" s="302"/>
      <c r="AW1298" s="302"/>
      <c r="AX1298" s="302"/>
      <c r="AY1298" s="302"/>
      <c r="AZ1298" s="302"/>
      <c r="BA1298" s="302"/>
    </row>
    <row r="1299">
      <c r="A1299" s="328"/>
      <c r="B1299" s="328"/>
      <c r="C1299" s="328"/>
      <c r="D1299" s="51" t="b">
        <v>1</v>
      </c>
      <c r="E1299" s="308"/>
      <c r="F1299" s="308" t="str">
        <f>IFERROR(__xludf.DUMMYFUNCTION("""COMPUTED_VALUE"""),"**field missing**")</f>
        <v>**field missing**</v>
      </c>
      <c r="G1299" s="308" t="str">
        <f>IFERROR(__xludf.DUMMYFUNCTION("""COMPUTED_VALUE"""),"**FIELD MISSING**")</f>
        <v>**FIELD MISSING**</v>
      </c>
      <c r="H1299" s="308"/>
      <c r="I1299" s="317"/>
      <c r="J1299" s="317"/>
      <c r="K1299" s="317"/>
      <c r="L1299" s="308"/>
      <c r="M1299" s="308"/>
      <c r="N1299" s="308"/>
      <c r="O1299" s="308"/>
      <c r="P1299" s="308"/>
      <c r="Q1299" s="302"/>
      <c r="R1299" s="302"/>
      <c r="S1299" s="302"/>
      <c r="T1299" s="302"/>
      <c r="U1299" s="302"/>
      <c r="V1299" s="302"/>
      <c r="W1299" s="302"/>
      <c r="X1299" s="302"/>
      <c r="Y1299" s="302"/>
      <c r="Z1299" s="302"/>
      <c r="AA1299" s="302"/>
      <c r="AB1299" s="302"/>
      <c r="AC1299" s="302"/>
      <c r="AD1299" s="302"/>
      <c r="AE1299" s="302"/>
      <c r="AF1299" s="302"/>
      <c r="AG1299" s="302"/>
      <c r="AH1299" s="302"/>
      <c r="AI1299" s="329"/>
      <c r="AJ1299" s="302"/>
      <c r="AK1299" s="302"/>
      <c r="AL1299" s="302"/>
      <c r="AM1299" s="302"/>
      <c r="AN1299" s="302"/>
      <c r="AO1299" s="302"/>
      <c r="AP1299" s="302"/>
      <c r="AQ1299" s="302"/>
      <c r="AR1299" s="302"/>
      <c r="AS1299" s="302"/>
      <c r="AT1299" s="302"/>
      <c r="AU1299" s="302"/>
      <c r="AV1299" s="302"/>
      <c r="AW1299" s="302"/>
      <c r="AX1299" s="302"/>
      <c r="AY1299" s="302"/>
      <c r="AZ1299" s="302"/>
      <c r="BA1299" s="302"/>
    </row>
    <row r="1300">
      <c r="A1300" s="328"/>
      <c r="B1300" s="328"/>
      <c r="C1300" s="328"/>
      <c r="D1300" s="51" t="b">
        <v>1</v>
      </c>
      <c r="E1300" s="308"/>
      <c r="F1300" s="308" t="str">
        <f>IFERROR(__xludf.DUMMYFUNCTION("""COMPUTED_VALUE"""),"**field missing**")</f>
        <v>**field missing**</v>
      </c>
      <c r="G1300" s="308" t="str">
        <f>IFERROR(__xludf.DUMMYFUNCTION("""COMPUTED_VALUE"""),"**FIELD MISSING**")</f>
        <v>**FIELD MISSING**</v>
      </c>
      <c r="H1300" s="308"/>
      <c r="I1300" s="317"/>
      <c r="J1300" s="317"/>
      <c r="K1300" s="317"/>
      <c r="L1300" s="308"/>
      <c r="M1300" s="308"/>
      <c r="N1300" s="308"/>
      <c r="O1300" s="308"/>
      <c r="P1300" s="308"/>
      <c r="Q1300" s="302"/>
      <c r="R1300" s="302"/>
      <c r="S1300" s="302"/>
      <c r="T1300" s="302"/>
      <c r="U1300" s="302"/>
      <c r="V1300" s="302"/>
      <c r="W1300" s="302"/>
      <c r="X1300" s="302"/>
      <c r="Y1300" s="302"/>
      <c r="Z1300" s="302"/>
      <c r="AA1300" s="302"/>
      <c r="AB1300" s="302"/>
      <c r="AC1300" s="302"/>
      <c r="AD1300" s="302"/>
      <c r="AE1300" s="302"/>
      <c r="AF1300" s="302"/>
      <c r="AG1300" s="302"/>
      <c r="AH1300" s="302"/>
      <c r="AI1300" s="329"/>
      <c r="AJ1300" s="302"/>
      <c r="AK1300" s="302"/>
      <c r="AL1300" s="302"/>
      <c r="AM1300" s="302"/>
      <c r="AN1300" s="302"/>
      <c r="AO1300" s="302"/>
      <c r="AP1300" s="302"/>
      <c r="AQ1300" s="302"/>
      <c r="AR1300" s="302"/>
      <c r="AS1300" s="302"/>
      <c r="AT1300" s="302"/>
      <c r="AU1300" s="302"/>
      <c r="AV1300" s="302"/>
      <c r="AW1300" s="302"/>
      <c r="AX1300" s="302"/>
      <c r="AY1300" s="302"/>
      <c r="AZ1300" s="302"/>
      <c r="BA1300" s="302"/>
    </row>
    <row r="1301">
      <c r="A1301" s="328"/>
      <c r="B1301" s="328"/>
      <c r="C1301" s="328"/>
      <c r="D1301" s="51" t="b">
        <v>1</v>
      </c>
      <c r="E1301" s="308"/>
      <c r="F1301" s="308" t="str">
        <f>IFERROR(__xludf.DUMMYFUNCTION("""COMPUTED_VALUE"""),"**field missing**")</f>
        <v>**field missing**</v>
      </c>
      <c r="G1301" s="308" t="str">
        <f>IFERROR(__xludf.DUMMYFUNCTION("""COMPUTED_VALUE"""),"**FIELD MISSING**")</f>
        <v>**FIELD MISSING**</v>
      </c>
      <c r="H1301" s="308"/>
      <c r="I1301" s="317"/>
      <c r="J1301" s="317"/>
      <c r="K1301" s="317"/>
      <c r="L1301" s="308"/>
      <c r="M1301" s="308"/>
      <c r="N1301" s="308"/>
      <c r="O1301" s="308"/>
      <c r="P1301" s="308"/>
      <c r="Q1301" s="302"/>
      <c r="R1301" s="302"/>
      <c r="S1301" s="302"/>
      <c r="T1301" s="302"/>
      <c r="U1301" s="302"/>
      <c r="V1301" s="302"/>
      <c r="W1301" s="302"/>
      <c r="X1301" s="302"/>
      <c r="Y1301" s="302"/>
      <c r="Z1301" s="302"/>
      <c r="AA1301" s="302"/>
      <c r="AB1301" s="302"/>
      <c r="AC1301" s="302"/>
      <c r="AD1301" s="302"/>
      <c r="AE1301" s="302"/>
      <c r="AF1301" s="302"/>
      <c r="AG1301" s="302"/>
      <c r="AH1301" s="302"/>
      <c r="AI1301" s="329"/>
      <c r="AJ1301" s="302"/>
      <c r="AK1301" s="302"/>
      <c r="AL1301" s="302"/>
      <c r="AM1301" s="302"/>
      <c r="AN1301" s="302"/>
      <c r="AO1301" s="302"/>
      <c r="AP1301" s="302"/>
      <c r="AQ1301" s="302"/>
      <c r="AR1301" s="302"/>
      <c r="AS1301" s="302"/>
      <c r="AT1301" s="302"/>
      <c r="AU1301" s="302"/>
      <c r="AV1301" s="302"/>
      <c r="AW1301" s="302"/>
      <c r="AX1301" s="302"/>
      <c r="AY1301" s="302"/>
      <c r="AZ1301" s="302"/>
      <c r="BA1301" s="302"/>
    </row>
    <row r="1302">
      <c r="A1302" s="328"/>
      <c r="B1302" s="328"/>
      <c r="C1302" s="328"/>
      <c r="D1302" s="51" t="b">
        <v>1</v>
      </c>
      <c r="E1302" s="308"/>
      <c r="F1302" s="308" t="str">
        <f>IFERROR(__xludf.DUMMYFUNCTION("""COMPUTED_VALUE"""),"**field missing**")</f>
        <v>**field missing**</v>
      </c>
      <c r="G1302" s="308" t="str">
        <f>IFERROR(__xludf.DUMMYFUNCTION("""COMPUTED_VALUE"""),"**FIELD MISSING**")</f>
        <v>**FIELD MISSING**</v>
      </c>
      <c r="H1302" s="308"/>
      <c r="I1302" s="317"/>
      <c r="J1302" s="317"/>
      <c r="K1302" s="317"/>
      <c r="L1302" s="308"/>
      <c r="M1302" s="308"/>
      <c r="N1302" s="308"/>
      <c r="O1302" s="308"/>
      <c r="P1302" s="308"/>
      <c r="Q1302" s="302"/>
      <c r="R1302" s="302"/>
      <c r="S1302" s="302"/>
      <c r="T1302" s="302"/>
      <c r="U1302" s="302"/>
      <c r="V1302" s="302"/>
      <c r="W1302" s="302"/>
      <c r="X1302" s="302"/>
      <c r="Y1302" s="302"/>
      <c r="Z1302" s="302"/>
      <c r="AA1302" s="302"/>
      <c r="AB1302" s="302"/>
      <c r="AC1302" s="302"/>
      <c r="AD1302" s="302"/>
      <c r="AE1302" s="302"/>
      <c r="AF1302" s="302"/>
      <c r="AG1302" s="302"/>
      <c r="AH1302" s="302"/>
      <c r="AI1302" s="329"/>
      <c r="AJ1302" s="302"/>
      <c r="AK1302" s="302"/>
      <c r="AL1302" s="302"/>
      <c r="AM1302" s="302"/>
      <c r="AN1302" s="302"/>
      <c r="AO1302" s="302"/>
      <c r="AP1302" s="302"/>
      <c r="AQ1302" s="302"/>
      <c r="AR1302" s="302"/>
      <c r="AS1302" s="302"/>
      <c r="AT1302" s="302"/>
      <c r="AU1302" s="302"/>
      <c r="AV1302" s="302"/>
      <c r="AW1302" s="302"/>
      <c r="AX1302" s="302"/>
      <c r="AY1302" s="302"/>
      <c r="AZ1302" s="302"/>
      <c r="BA1302" s="302"/>
    </row>
    <row r="1303">
      <c r="A1303" s="328"/>
      <c r="B1303" s="328"/>
      <c r="C1303" s="328"/>
      <c r="D1303" s="51" t="b">
        <v>1</v>
      </c>
      <c r="E1303" s="308"/>
      <c r="F1303" s="308" t="str">
        <f>IFERROR(__xludf.DUMMYFUNCTION("""COMPUTED_VALUE"""),"**field missing**")</f>
        <v>**field missing**</v>
      </c>
      <c r="G1303" s="308" t="str">
        <f>IFERROR(__xludf.DUMMYFUNCTION("""COMPUTED_VALUE"""),"**FIELD MISSING**")</f>
        <v>**FIELD MISSING**</v>
      </c>
      <c r="H1303" s="308"/>
      <c r="I1303" s="317"/>
      <c r="J1303" s="317"/>
      <c r="K1303" s="317"/>
      <c r="L1303" s="308"/>
      <c r="M1303" s="308"/>
      <c r="N1303" s="308"/>
      <c r="O1303" s="308"/>
      <c r="P1303" s="308"/>
      <c r="Q1303" s="302"/>
      <c r="R1303" s="302"/>
      <c r="S1303" s="302"/>
      <c r="T1303" s="302"/>
      <c r="U1303" s="302"/>
      <c r="V1303" s="302"/>
      <c r="W1303" s="302"/>
      <c r="X1303" s="302"/>
      <c r="Y1303" s="302"/>
      <c r="Z1303" s="302"/>
      <c r="AA1303" s="302"/>
      <c r="AB1303" s="302"/>
      <c r="AC1303" s="302"/>
      <c r="AD1303" s="302"/>
      <c r="AE1303" s="302"/>
      <c r="AF1303" s="302"/>
      <c r="AG1303" s="302"/>
      <c r="AH1303" s="302"/>
      <c r="AI1303" s="329"/>
      <c r="AJ1303" s="302"/>
      <c r="AK1303" s="302"/>
      <c r="AL1303" s="302"/>
      <c r="AM1303" s="302"/>
      <c r="AN1303" s="302"/>
      <c r="AO1303" s="302"/>
      <c r="AP1303" s="302"/>
      <c r="AQ1303" s="302"/>
      <c r="AR1303" s="302"/>
      <c r="AS1303" s="302"/>
      <c r="AT1303" s="302"/>
      <c r="AU1303" s="302"/>
      <c r="AV1303" s="302"/>
      <c r="AW1303" s="302"/>
      <c r="AX1303" s="302"/>
      <c r="AY1303" s="302"/>
      <c r="AZ1303" s="302"/>
      <c r="BA1303" s="302"/>
    </row>
    <row r="1304">
      <c r="A1304" s="328"/>
      <c r="B1304" s="328"/>
      <c r="C1304" s="328"/>
      <c r="D1304" s="51" t="b">
        <v>1</v>
      </c>
      <c r="E1304" s="308"/>
      <c r="F1304" s="308" t="str">
        <f>IFERROR(__xludf.DUMMYFUNCTION("""COMPUTED_VALUE"""),"**field missing**")</f>
        <v>**field missing**</v>
      </c>
      <c r="G1304" s="308" t="str">
        <f>IFERROR(__xludf.DUMMYFUNCTION("""COMPUTED_VALUE"""),"**FIELD MISSING**")</f>
        <v>**FIELD MISSING**</v>
      </c>
      <c r="H1304" s="308"/>
      <c r="I1304" s="317"/>
      <c r="J1304" s="317"/>
      <c r="K1304" s="317"/>
      <c r="L1304" s="308"/>
      <c r="M1304" s="308"/>
      <c r="N1304" s="308"/>
      <c r="O1304" s="308"/>
      <c r="P1304" s="308"/>
      <c r="Q1304" s="302"/>
      <c r="R1304" s="302"/>
      <c r="S1304" s="302"/>
      <c r="T1304" s="302"/>
      <c r="U1304" s="302"/>
      <c r="V1304" s="302"/>
      <c r="W1304" s="302"/>
      <c r="X1304" s="302"/>
      <c r="Y1304" s="302"/>
      <c r="Z1304" s="302"/>
      <c r="AA1304" s="302"/>
      <c r="AB1304" s="302"/>
      <c r="AC1304" s="302"/>
      <c r="AD1304" s="302"/>
      <c r="AE1304" s="302"/>
      <c r="AF1304" s="302"/>
      <c r="AG1304" s="302"/>
      <c r="AH1304" s="302"/>
      <c r="AI1304" s="329"/>
      <c r="AJ1304" s="302"/>
      <c r="AK1304" s="302"/>
      <c r="AL1304" s="302"/>
      <c r="AM1304" s="302"/>
      <c r="AN1304" s="302"/>
      <c r="AO1304" s="302"/>
      <c r="AP1304" s="302"/>
      <c r="AQ1304" s="302"/>
      <c r="AR1304" s="302"/>
      <c r="AS1304" s="302"/>
      <c r="AT1304" s="302"/>
      <c r="AU1304" s="302"/>
      <c r="AV1304" s="302"/>
      <c r="AW1304" s="302"/>
      <c r="AX1304" s="302"/>
      <c r="AY1304" s="302"/>
      <c r="AZ1304" s="302"/>
      <c r="BA1304" s="302"/>
    </row>
    <row r="1305">
      <c r="A1305" s="328"/>
      <c r="B1305" s="328"/>
      <c r="C1305" s="328"/>
      <c r="D1305" s="51" t="b">
        <v>1</v>
      </c>
      <c r="E1305" s="308"/>
      <c r="F1305" s="308" t="str">
        <f>IFERROR(__xludf.DUMMYFUNCTION("""COMPUTED_VALUE"""),"**field missing**")</f>
        <v>**field missing**</v>
      </c>
      <c r="G1305" s="308" t="str">
        <f>IFERROR(__xludf.DUMMYFUNCTION("""COMPUTED_VALUE"""),"**FIELD MISSING**")</f>
        <v>**FIELD MISSING**</v>
      </c>
      <c r="H1305" s="308"/>
      <c r="I1305" s="317"/>
      <c r="J1305" s="317"/>
      <c r="K1305" s="317"/>
      <c r="L1305" s="308"/>
      <c r="M1305" s="308"/>
      <c r="N1305" s="308"/>
      <c r="O1305" s="308"/>
      <c r="P1305" s="308"/>
      <c r="Q1305" s="302"/>
      <c r="R1305" s="302"/>
      <c r="S1305" s="302"/>
      <c r="T1305" s="302"/>
      <c r="U1305" s="302"/>
      <c r="V1305" s="302"/>
      <c r="W1305" s="302"/>
      <c r="X1305" s="302"/>
      <c r="Y1305" s="302"/>
      <c r="Z1305" s="302"/>
      <c r="AA1305" s="302"/>
      <c r="AB1305" s="302"/>
      <c r="AC1305" s="302"/>
      <c r="AD1305" s="302"/>
      <c r="AE1305" s="302"/>
      <c r="AF1305" s="302"/>
      <c r="AG1305" s="302"/>
      <c r="AH1305" s="302"/>
      <c r="AI1305" s="329"/>
      <c r="AJ1305" s="302"/>
      <c r="AK1305" s="302"/>
      <c r="AL1305" s="302"/>
      <c r="AM1305" s="302"/>
      <c r="AN1305" s="302"/>
      <c r="AO1305" s="302"/>
      <c r="AP1305" s="302"/>
      <c r="AQ1305" s="302"/>
      <c r="AR1305" s="302"/>
      <c r="AS1305" s="302"/>
      <c r="AT1305" s="302"/>
      <c r="AU1305" s="302"/>
      <c r="AV1305" s="302"/>
      <c r="AW1305" s="302"/>
      <c r="AX1305" s="302"/>
      <c r="AY1305" s="302"/>
      <c r="AZ1305" s="302"/>
      <c r="BA1305" s="302"/>
    </row>
    <row r="1306">
      <c r="A1306" s="328"/>
      <c r="B1306" s="328"/>
      <c r="C1306" s="328"/>
      <c r="D1306" s="51" t="b">
        <v>1</v>
      </c>
      <c r="E1306" s="308"/>
      <c r="F1306" s="308" t="str">
        <f>IFERROR(__xludf.DUMMYFUNCTION("""COMPUTED_VALUE"""),"**field missing**")</f>
        <v>**field missing**</v>
      </c>
      <c r="G1306" s="308" t="str">
        <f>IFERROR(__xludf.DUMMYFUNCTION("""COMPUTED_VALUE"""),"**FIELD MISSING**")</f>
        <v>**FIELD MISSING**</v>
      </c>
      <c r="H1306" s="308"/>
      <c r="I1306" s="317"/>
      <c r="J1306" s="317"/>
      <c r="K1306" s="317"/>
      <c r="L1306" s="308"/>
      <c r="M1306" s="308"/>
      <c r="N1306" s="308"/>
      <c r="O1306" s="308"/>
      <c r="P1306" s="308"/>
      <c r="Q1306" s="302"/>
      <c r="R1306" s="302"/>
      <c r="S1306" s="302"/>
      <c r="T1306" s="302"/>
      <c r="U1306" s="302"/>
      <c r="V1306" s="302"/>
      <c r="W1306" s="302"/>
      <c r="X1306" s="302"/>
      <c r="Y1306" s="302"/>
      <c r="Z1306" s="302"/>
      <c r="AA1306" s="302"/>
      <c r="AB1306" s="302"/>
      <c r="AC1306" s="302"/>
      <c r="AD1306" s="302"/>
      <c r="AE1306" s="302"/>
      <c r="AF1306" s="302"/>
      <c r="AG1306" s="302"/>
      <c r="AH1306" s="302"/>
      <c r="AI1306" s="329"/>
      <c r="AJ1306" s="302"/>
      <c r="AK1306" s="302"/>
      <c r="AL1306" s="302"/>
      <c r="AM1306" s="302"/>
      <c r="AN1306" s="302"/>
      <c r="AO1306" s="302"/>
      <c r="AP1306" s="302"/>
      <c r="AQ1306" s="302"/>
      <c r="AR1306" s="302"/>
      <c r="AS1306" s="302"/>
      <c r="AT1306" s="302"/>
      <c r="AU1306" s="302"/>
      <c r="AV1306" s="302"/>
      <c r="AW1306" s="302"/>
      <c r="AX1306" s="302"/>
      <c r="AY1306" s="302"/>
      <c r="AZ1306" s="302"/>
      <c r="BA1306" s="302"/>
    </row>
    <row r="1307">
      <c r="A1307" s="328"/>
      <c r="B1307" s="328"/>
      <c r="C1307" s="328"/>
      <c r="D1307" s="51" t="b">
        <v>1</v>
      </c>
      <c r="E1307" s="308"/>
      <c r="F1307" s="308" t="str">
        <f>IFERROR(__xludf.DUMMYFUNCTION("""COMPUTED_VALUE"""),"**field missing**")</f>
        <v>**field missing**</v>
      </c>
      <c r="G1307" s="308" t="str">
        <f>IFERROR(__xludf.DUMMYFUNCTION("""COMPUTED_VALUE"""),"**FIELD MISSING**")</f>
        <v>**FIELD MISSING**</v>
      </c>
      <c r="H1307" s="308"/>
      <c r="I1307" s="317"/>
      <c r="J1307" s="317"/>
      <c r="K1307" s="317"/>
      <c r="L1307" s="308"/>
      <c r="M1307" s="308"/>
      <c r="N1307" s="308"/>
      <c r="O1307" s="308"/>
      <c r="P1307" s="308"/>
      <c r="Q1307" s="302"/>
      <c r="R1307" s="302"/>
      <c r="S1307" s="302"/>
      <c r="T1307" s="302"/>
      <c r="U1307" s="302"/>
      <c r="V1307" s="302"/>
      <c r="W1307" s="302"/>
      <c r="X1307" s="302"/>
      <c r="Y1307" s="302"/>
      <c r="Z1307" s="302"/>
      <c r="AA1307" s="302"/>
      <c r="AB1307" s="302"/>
      <c r="AC1307" s="302"/>
      <c r="AD1307" s="302"/>
      <c r="AE1307" s="302"/>
      <c r="AF1307" s="302"/>
      <c r="AG1307" s="302"/>
      <c r="AH1307" s="302"/>
      <c r="AI1307" s="329"/>
      <c r="AJ1307" s="302"/>
      <c r="AK1307" s="302"/>
      <c r="AL1307" s="302"/>
      <c r="AM1307" s="302"/>
      <c r="AN1307" s="302"/>
      <c r="AO1307" s="302"/>
      <c r="AP1307" s="302"/>
      <c r="AQ1307" s="302"/>
      <c r="AR1307" s="302"/>
      <c r="AS1307" s="302"/>
      <c r="AT1307" s="302"/>
      <c r="AU1307" s="302"/>
      <c r="AV1307" s="302"/>
      <c r="AW1307" s="302"/>
      <c r="AX1307" s="302"/>
      <c r="AY1307" s="302"/>
      <c r="AZ1307" s="302"/>
      <c r="BA1307" s="302"/>
    </row>
    <row r="1308">
      <c r="A1308" s="328"/>
      <c r="B1308" s="328"/>
      <c r="C1308" s="328"/>
      <c r="D1308" s="51" t="b">
        <v>1</v>
      </c>
      <c r="E1308" s="308"/>
      <c r="F1308" s="308" t="str">
        <f>IFERROR(__xludf.DUMMYFUNCTION("""COMPUTED_VALUE"""),"**field missing**")</f>
        <v>**field missing**</v>
      </c>
      <c r="G1308" s="308" t="str">
        <f>IFERROR(__xludf.DUMMYFUNCTION("""COMPUTED_VALUE"""),"**FIELD MISSING**")</f>
        <v>**FIELD MISSING**</v>
      </c>
      <c r="H1308" s="308"/>
      <c r="I1308" s="317"/>
      <c r="J1308" s="317"/>
      <c r="K1308" s="317"/>
      <c r="L1308" s="308"/>
      <c r="M1308" s="308"/>
      <c r="N1308" s="308"/>
      <c r="O1308" s="308"/>
      <c r="P1308" s="308"/>
      <c r="Q1308" s="302"/>
      <c r="R1308" s="302"/>
      <c r="S1308" s="302"/>
      <c r="T1308" s="302"/>
      <c r="U1308" s="302"/>
      <c r="V1308" s="302"/>
      <c r="W1308" s="302"/>
      <c r="X1308" s="302"/>
      <c r="Y1308" s="302"/>
      <c r="Z1308" s="302"/>
      <c r="AA1308" s="302"/>
      <c r="AB1308" s="302"/>
      <c r="AC1308" s="302"/>
      <c r="AD1308" s="302"/>
      <c r="AE1308" s="302"/>
      <c r="AF1308" s="302"/>
      <c r="AG1308" s="302"/>
      <c r="AH1308" s="302"/>
      <c r="AI1308" s="329"/>
      <c r="AJ1308" s="302"/>
      <c r="AK1308" s="302"/>
      <c r="AL1308" s="302"/>
      <c r="AM1308" s="302"/>
      <c r="AN1308" s="302"/>
      <c r="AO1308" s="302"/>
      <c r="AP1308" s="302"/>
      <c r="AQ1308" s="302"/>
      <c r="AR1308" s="302"/>
      <c r="AS1308" s="302"/>
      <c r="AT1308" s="302"/>
      <c r="AU1308" s="302"/>
      <c r="AV1308" s="302"/>
      <c r="AW1308" s="302"/>
      <c r="AX1308" s="302"/>
      <c r="AY1308" s="302"/>
      <c r="AZ1308" s="302"/>
      <c r="BA1308" s="302"/>
    </row>
    <row r="1309">
      <c r="A1309" s="328"/>
      <c r="B1309" s="328"/>
      <c r="C1309" s="328"/>
      <c r="D1309" s="51" t="b">
        <v>1</v>
      </c>
      <c r="E1309" s="308"/>
      <c r="F1309" s="308" t="str">
        <f>IFERROR(__xludf.DUMMYFUNCTION("""COMPUTED_VALUE"""),"**field missing**")</f>
        <v>**field missing**</v>
      </c>
      <c r="G1309" s="308" t="str">
        <f>IFERROR(__xludf.DUMMYFUNCTION("""COMPUTED_VALUE"""),"**FIELD MISSING**")</f>
        <v>**FIELD MISSING**</v>
      </c>
      <c r="H1309" s="308"/>
      <c r="I1309" s="317"/>
      <c r="J1309" s="317"/>
      <c r="K1309" s="317"/>
      <c r="L1309" s="308"/>
      <c r="M1309" s="308"/>
      <c r="N1309" s="308"/>
      <c r="O1309" s="308"/>
      <c r="P1309" s="308"/>
      <c r="Q1309" s="302"/>
      <c r="R1309" s="302"/>
      <c r="S1309" s="302"/>
      <c r="T1309" s="302"/>
      <c r="U1309" s="302"/>
      <c r="V1309" s="302"/>
      <c r="W1309" s="302"/>
      <c r="X1309" s="302"/>
      <c r="Y1309" s="302"/>
      <c r="Z1309" s="302"/>
      <c r="AA1309" s="302"/>
      <c r="AB1309" s="302"/>
      <c r="AC1309" s="302"/>
      <c r="AD1309" s="302"/>
      <c r="AE1309" s="302"/>
      <c r="AF1309" s="302"/>
      <c r="AG1309" s="302"/>
      <c r="AH1309" s="302"/>
      <c r="AI1309" s="329"/>
      <c r="AJ1309" s="302"/>
      <c r="AK1309" s="302"/>
      <c r="AL1309" s="302"/>
      <c r="AM1309" s="302"/>
      <c r="AN1309" s="302"/>
      <c r="AO1309" s="302"/>
      <c r="AP1309" s="302"/>
      <c r="AQ1309" s="302"/>
      <c r="AR1309" s="302"/>
      <c r="AS1309" s="302"/>
      <c r="AT1309" s="302"/>
      <c r="AU1309" s="302"/>
      <c r="AV1309" s="302"/>
      <c r="AW1309" s="302"/>
      <c r="AX1309" s="302"/>
      <c r="AY1309" s="302"/>
      <c r="AZ1309" s="302"/>
      <c r="BA1309" s="302"/>
    </row>
    <row r="1310">
      <c r="A1310" s="328"/>
      <c r="B1310" s="328"/>
      <c r="C1310" s="328"/>
      <c r="D1310" s="51" t="b">
        <v>1</v>
      </c>
      <c r="E1310" s="308"/>
      <c r="F1310" s="308" t="str">
        <f>IFERROR(__xludf.DUMMYFUNCTION("""COMPUTED_VALUE"""),"**field missing**")</f>
        <v>**field missing**</v>
      </c>
      <c r="G1310" s="308" t="str">
        <f>IFERROR(__xludf.DUMMYFUNCTION("""COMPUTED_VALUE"""),"**FIELD MISSING**")</f>
        <v>**FIELD MISSING**</v>
      </c>
      <c r="H1310" s="308"/>
      <c r="I1310" s="317"/>
      <c r="J1310" s="317"/>
      <c r="K1310" s="317"/>
      <c r="L1310" s="308"/>
      <c r="M1310" s="308"/>
      <c r="N1310" s="308"/>
      <c r="O1310" s="308"/>
      <c r="P1310" s="308"/>
      <c r="Q1310" s="302"/>
      <c r="R1310" s="302"/>
      <c r="S1310" s="302"/>
      <c r="T1310" s="302"/>
      <c r="U1310" s="302"/>
      <c r="V1310" s="302"/>
      <c r="W1310" s="302"/>
      <c r="X1310" s="302"/>
      <c r="Y1310" s="302"/>
      <c r="Z1310" s="302"/>
      <c r="AA1310" s="302"/>
      <c r="AB1310" s="302"/>
      <c r="AC1310" s="302"/>
      <c r="AD1310" s="302"/>
      <c r="AE1310" s="302"/>
      <c r="AF1310" s="302"/>
      <c r="AG1310" s="302"/>
      <c r="AH1310" s="302"/>
      <c r="AI1310" s="329"/>
      <c r="AJ1310" s="302"/>
      <c r="AK1310" s="302"/>
      <c r="AL1310" s="302"/>
      <c r="AM1310" s="302"/>
      <c r="AN1310" s="302"/>
      <c r="AO1310" s="302"/>
      <c r="AP1310" s="302"/>
      <c r="AQ1310" s="302"/>
      <c r="AR1310" s="302"/>
      <c r="AS1310" s="302"/>
      <c r="AT1310" s="302"/>
      <c r="AU1310" s="302"/>
      <c r="AV1310" s="302"/>
      <c r="AW1310" s="302"/>
      <c r="AX1310" s="302"/>
      <c r="AY1310" s="302"/>
      <c r="AZ1310" s="302"/>
      <c r="BA1310" s="302"/>
    </row>
    <row r="1311">
      <c r="A1311" s="328"/>
      <c r="B1311" s="328"/>
      <c r="C1311" s="328"/>
      <c r="D1311" s="51" t="b">
        <v>1</v>
      </c>
      <c r="E1311" s="308"/>
      <c r="F1311" s="308" t="str">
        <f>IFERROR(__xludf.DUMMYFUNCTION("""COMPUTED_VALUE"""),"**field missing**")</f>
        <v>**field missing**</v>
      </c>
      <c r="G1311" s="308" t="str">
        <f>IFERROR(__xludf.DUMMYFUNCTION("""COMPUTED_VALUE"""),"**FIELD MISSING**")</f>
        <v>**FIELD MISSING**</v>
      </c>
      <c r="H1311" s="308"/>
      <c r="I1311" s="317"/>
      <c r="J1311" s="317"/>
      <c r="K1311" s="317"/>
      <c r="L1311" s="308"/>
      <c r="M1311" s="308"/>
      <c r="N1311" s="308"/>
      <c r="O1311" s="308"/>
      <c r="P1311" s="308"/>
      <c r="Q1311" s="302"/>
      <c r="R1311" s="302"/>
      <c r="S1311" s="302"/>
      <c r="T1311" s="302"/>
      <c r="U1311" s="302"/>
      <c r="V1311" s="302"/>
      <c r="W1311" s="302"/>
      <c r="X1311" s="302"/>
      <c r="Y1311" s="302"/>
      <c r="Z1311" s="302"/>
      <c r="AA1311" s="302"/>
      <c r="AB1311" s="302"/>
      <c r="AC1311" s="302"/>
      <c r="AD1311" s="302"/>
      <c r="AE1311" s="302"/>
      <c r="AF1311" s="302"/>
      <c r="AG1311" s="302"/>
      <c r="AH1311" s="302"/>
      <c r="AI1311" s="329"/>
      <c r="AJ1311" s="302"/>
      <c r="AK1311" s="302"/>
      <c r="AL1311" s="302"/>
      <c r="AM1311" s="302"/>
      <c r="AN1311" s="302"/>
      <c r="AO1311" s="302"/>
      <c r="AP1311" s="302"/>
      <c r="AQ1311" s="302"/>
      <c r="AR1311" s="302"/>
      <c r="AS1311" s="302"/>
      <c r="AT1311" s="302"/>
      <c r="AU1311" s="302"/>
      <c r="AV1311" s="302"/>
      <c r="AW1311" s="302"/>
      <c r="AX1311" s="302"/>
      <c r="AY1311" s="302"/>
      <c r="AZ1311" s="302"/>
      <c r="BA1311" s="302"/>
    </row>
    <row r="1312">
      <c r="A1312" s="328"/>
      <c r="B1312" s="328"/>
      <c r="C1312" s="328"/>
      <c r="D1312" s="51" t="b">
        <v>1</v>
      </c>
      <c r="E1312" s="308"/>
      <c r="F1312" s="308" t="str">
        <f>IFERROR(__xludf.DUMMYFUNCTION("""COMPUTED_VALUE"""),"**field missing**")</f>
        <v>**field missing**</v>
      </c>
      <c r="G1312" s="308" t="str">
        <f>IFERROR(__xludf.DUMMYFUNCTION("""COMPUTED_VALUE"""),"**FIELD MISSING**")</f>
        <v>**FIELD MISSING**</v>
      </c>
      <c r="H1312" s="308"/>
      <c r="I1312" s="317"/>
      <c r="J1312" s="317"/>
      <c r="K1312" s="317"/>
      <c r="L1312" s="308"/>
      <c r="M1312" s="308"/>
      <c r="N1312" s="308"/>
      <c r="O1312" s="308"/>
      <c r="P1312" s="308"/>
      <c r="Q1312" s="302"/>
      <c r="R1312" s="302"/>
      <c r="S1312" s="302"/>
      <c r="T1312" s="302"/>
      <c r="U1312" s="302"/>
      <c r="V1312" s="302"/>
      <c r="W1312" s="302"/>
      <c r="X1312" s="302"/>
      <c r="Y1312" s="302"/>
      <c r="Z1312" s="302"/>
      <c r="AA1312" s="302"/>
      <c r="AB1312" s="302"/>
      <c r="AC1312" s="302"/>
      <c r="AD1312" s="302"/>
      <c r="AE1312" s="302"/>
      <c r="AF1312" s="302"/>
      <c r="AG1312" s="302"/>
      <c r="AH1312" s="302"/>
      <c r="AI1312" s="329"/>
      <c r="AJ1312" s="302"/>
      <c r="AK1312" s="302"/>
      <c r="AL1312" s="302"/>
      <c r="AM1312" s="302"/>
      <c r="AN1312" s="302"/>
      <c r="AO1312" s="302"/>
      <c r="AP1312" s="302"/>
      <c r="AQ1312" s="302"/>
      <c r="AR1312" s="302"/>
      <c r="AS1312" s="302"/>
      <c r="AT1312" s="302"/>
      <c r="AU1312" s="302"/>
      <c r="AV1312" s="302"/>
      <c r="AW1312" s="302"/>
      <c r="AX1312" s="302"/>
      <c r="AY1312" s="302"/>
      <c r="AZ1312" s="302"/>
      <c r="BA1312" s="302"/>
    </row>
    <row r="1313">
      <c r="A1313" s="328"/>
      <c r="B1313" s="328"/>
      <c r="C1313" s="328"/>
      <c r="D1313" s="51" t="b">
        <v>1</v>
      </c>
      <c r="E1313" s="308"/>
      <c r="F1313" s="308" t="str">
        <f>IFERROR(__xludf.DUMMYFUNCTION("""COMPUTED_VALUE"""),"**field missing**")</f>
        <v>**field missing**</v>
      </c>
      <c r="G1313" s="308" t="str">
        <f>IFERROR(__xludf.DUMMYFUNCTION("""COMPUTED_VALUE"""),"**FIELD MISSING**")</f>
        <v>**FIELD MISSING**</v>
      </c>
      <c r="H1313" s="308"/>
      <c r="I1313" s="317"/>
      <c r="J1313" s="317"/>
      <c r="K1313" s="317"/>
      <c r="L1313" s="308"/>
      <c r="M1313" s="308"/>
      <c r="N1313" s="308"/>
      <c r="O1313" s="308"/>
      <c r="P1313" s="308"/>
      <c r="Q1313" s="302"/>
      <c r="R1313" s="302"/>
      <c r="S1313" s="302"/>
      <c r="T1313" s="302"/>
      <c r="U1313" s="302"/>
      <c r="V1313" s="302"/>
      <c r="W1313" s="302"/>
      <c r="X1313" s="302"/>
      <c r="Y1313" s="302"/>
      <c r="Z1313" s="302"/>
      <c r="AA1313" s="302"/>
      <c r="AB1313" s="302"/>
      <c r="AC1313" s="302"/>
      <c r="AD1313" s="302"/>
      <c r="AE1313" s="302"/>
      <c r="AF1313" s="302"/>
      <c r="AG1313" s="302"/>
      <c r="AH1313" s="302"/>
      <c r="AI1313" s="329"/>
      <c r="AJ1313" s="302"/>
      <c r="AK1313" s="302"/>
      <c r="AL1313" s="302"/>
      <c r="AM1313" s="302"/>
      <c r="AN1313" s="302"/>
      <c r="AO1313" s="302"/>
      <c r="AP1313" s="302"/>
      <c r="AQ1313" s="302"/>
      <c r="AR1313" s="302"/>
      <c r="AS1313" s="302"/>
      <c r="AT1313" s="302"/>
      <c r="AU1313" s="302"/>
      <c r="AV1313" s="302"/>
      <c r="AW1313" s="302"/>
      <c r="AX1313" s="302"/>
      <c r="AY1313" s="302"/>
      <c r="AZ1313" s="302"/>
      <c r="BA1313" s="302"/>
    </row>
    <row r="1314">
      <c r="A1314" s="328"/>
      <c r="B1314" s="328"/>
      <c r="C1314" s="328"/>
      <c r="D1314" s="51" t="b">
        <v>1</v>
      </c>
      <c r="E1314" s="308"/>
      <c r="F1314" s="308" t="str">
        <f>IFERROR(__xludf.DUMMYFUNCTION("""COMPUTED_VALUE"""),"**field missing**")</f>
        <v>**field missing**</v>
      </c>
      <c r="G1314" s="308" t="str">
        <f>IFERROR(__xludf.DUMMYFUNCTION("""COMPUTED_VALUE"""),"**FIELD MISSING**")</f>
        <v>**FIELD MISSING**</v>
      </c>
      <c r="H1314" s="308"/>
      <c r="I1314" s="317"/>
      <c r="J1314" s="317"/>
      <c r="K1314" s="317"/>
      <c r="L1314" s="308"/>
      <c r="M1314" s="308"/>
      <c r="N1314" s="308"/>
      <c r="O1314" s="308"/>
      <c r="P1314" s="308"/>
      <c r="Q1314" s="302"/>
      <c r="R1314" s="302"/>
      <c r="S1314" s="302"/>
      <c r="T1314" s="302"/>
      <c r="U1314" s="302"/>
      <c r="V1314" s="302"/>
      <c r="W1314" s="302"/>
      <c r="X1314" s="302"/>
      <c r="Y1314" s="302"/>
      <c r="Z1314" s="302"/>
      <c r="AA1314" s="302"/>
      <c r="AB1314" s="302"/>
      <c r="AC1314" s="302"/>
      <c r="AD1314" s="302"/>
      <c r="AE1314" s="302"/>
      <c r="AF1314" s="302"/>
      <c r="AG1314" s="302"/>
      <c r="AH1314" s="302"/>
      <c r="AI1314" s="329"/>
      <c r="AJ1314" s="302"/>
      <c r="AK1314" s="302"/>
      <c r="AL1314" s="302"/>
      <c r="AM1314" s="302"/>
      <c r="AN1314" s="302"/>
      <c r="AO1314" s="302"/>
      <c r="AP1314" s="302"/>
      <c r="AQ1314" s="302"/>
      <c r="AR1314" s="302"/>
      <c r="AS1314" s="302"/>
      <c r="AT1314" s="302"/>
      <c r="AU1314" s="302"/>
      <c r="AV1314" s="302"/>
      <c r="AW1314" s="302"/>
      <c r="AX1314" s="302"/>
      <c r="AY1314" s="302"/>
      <c r="AZ1314" s="302"/>
      <c r="BA1314" s="302"/>
    </row>
    <row r="1315">
      <c r="A1315" s="328"/>
      <c r="B1315" s="328"/>
      <c r="C1315" s="328"/>
      <c r="D1315" s="51" t="b">
        <v>1</v>
      </c>
      <c r="E1315" s="308"/>
      <c r="F1315" s="308" t="str">
        <f>IFERROR(__xludf.DUMMYFUNCTION("""COMPUTED_VALUE"""),"**field missing**")</f>
        <v>**field missing**</v>
      </c>
      <c r="G1315" s="308" t="str">
        <f>IFERROR(__xludf.DUMMYFUNCTION("""COMPUTED_VALUE"""),"**FIELD MISSING**")</f>
        <v>**FIELD MISSING**</v>
      </c>
      <c r="H1315" s="308"/>
      <c r="I1315" s="317"/>
      <c r="J1315" s="317"/>
      <c r="K1315" s="317"/>
      <c r="L1315" s="308"/>
      <c r="M1315" s="308"/>
      <c r="N1315" s="308"/>
      <c r="O1315" s="308"/>
      <c r="P1315" s="308"/>
      <c r="Q1315" s="302"/>
      <c r="R1315" s="302"/>
      <c r="S1315" s="302"/>
      <c r="T1315" s="302"/>
      <c r="U1315" s="302"/>
      <c r="V1315" s="302"/>
      <c r="W1315" s="302"/>
      <c r="X1315" s="302"/>
      <c r="Y1315" s="302"/>
      <c r="Z1315" s="302"/>
      <c r="AA1315" s="302"/>
      <c r="AB1315" s="302"/>
      <c r="AC1315" s="302"/>
      <c r="AD1315" s="302"/>
      <c r="AE1315" s="302"/>
      <c r="AF1315" s="302"/>
      <c r="AG1315" s="302"/>
      <c r="AH1315" s="302"/>
      <c r="AI1315" s="329"/>
      <c r="AJ1315" s="302"/>
      <c r="AK1315" s="302"/>
      <c r="AL1315" s="302"/>
      <c r="AM1315" s="302"/>
      <c r="AN1315" s="302"/>
      <c r="AO1315" s="302"/>
      <c r="AP1315" s="302"/>
      <c r="AQ1315" s="302"/>
      <c r="AR1315" s="302"/>
      <c r="AS1315" s="302"/>
      <c r="AT1315" s="302"/>
      <c r="AU1315" s="302"/>
      <c r="AV1315" s="302"/>
      <c r="AW1315" s="302"/>
      <c r="AX1315" s="302"/>
      <c r="AY1315" s="302"/>
      <c r="AZ1315" s="302"/>
      <c r="BA1315" s="302"/>
    </row>
    <row r="1316">
      <c r="A1316" s="328"/>
      <c r="B1316" s="328"/>
      <c r="C1316" s="328"/>
      <c r="D1316" s="51" t="b">
        <v>1</v>
      </c>
      <c r="E1316" s="308"/>
      <c r="F1316" s="308" t="str">
        <f>IFERROR(__xludf.DUMMYFUNCTION("""COMPUTED_VALUE"""),"**field missing**")</f>
        <v>**field missing**</v>
      </c>
      <c r="G1316" s="308" t="str">
        <f>IFERROR(__xludf.DUMMYFUNCTION("""COMPUTED_VALUE"""),"**FIELD MISSING**")</f>
        <v>**FIELD MISSING**</v>
      </c>
      <c r="H1316" s="308"/>
      <c r="I1316" s="317"/>
      <c r="J1316" s="317"/>
      <c r="K1316" s="317"/>
      <c r="L1316" s="308"/>
      <c r="M1316" s="308"/>
      <c r="N1316" s="308"/>
      <c r="O1316" s="308"/>
      <c r="P1316" s="308"/>
      <c r="Q1316" s="302"/>
      <c r="R1316" s="302"/>
      <c r="S1316" s="302"/>
      <c r="T1316" s="302"/>
      <c r="U1316" s="302"/>
      <c r="V1316" s="302"/>
      <c r="W1316" s="302"/>
      <c r="X1316" s="302"/>
      <c r="Y1316" s="302"/>
      <c r="Z1316" s="302"/>
      <c r="AA1316" s="302"/>
      <c r="AB1316" s="302"/>
      <c r="AC1316" s="302"/>
      <c r="AD1316" s="302"/>
      <c r="AE1316" s="302"/>
      <c r="AF1316" s="302"/>
      <c r="AG1316" s="302"/>
      <c r="AH1316" s="302"/>
      <c r="AI1316" s="329"/>
      <c r="AJ1316" s="302"/>
      <c r="AK1316" s="302"/>
      <c r="AL1316" s="302"/>
      <c r="AM1316" s="302"/>
      <c r="AN1316" s="302"/>
      <c r="AO1316" s="302"/>
      <c r="AP1316" s="302"/>
      <c r="AQ1316" s="302"/>
      <c r="AR1316" s="302"/>
      <c r="AS1316" s="302"/>
      <c r="AT1316" s="302"/>
      <c r="AU1316" s="302"/>
      <c r="AV1316" s="302"/>
      <c r="AW1316" s="302"/>
      <c r="AX1316" s="302"/>
      <c r="AY1316" s="302"/>
      <c r="AZ1316" s="302"/>
      <c r="BA1316" s="302"/>
    </row>
    <row r="1317">
      <c r="A1317" s="328"/>
      <c r="B1317" s="328"/>
      <c r="C1317" s="328"/>
      <c r="D1317" s="51" t="b">
        <v>1</v>
      </c>
      <c r="E1317" s="308"/>
      <c r="F1317" s="308" t="str">
        <f>IFERROR(__xludf.DUMMYFUNCTION("""COMPUTED_VALUE"""),"**field missing**")</f>
        <v>**field missing**</v>
      </c>
      <c r="G1317" s="308" t="str">
        <f>IFERROR(__xludf.DUMMYFUNCTION("""COMPUTED_VALUE"""),"**FIELD MISSING**")</f>
        <v>**FIELD MISSING**</v>
      </c>
      <c r="H1317" s="308"/>
      <c r="I1317" s="317"/>
      <c r="J1317" s="317"/>
      <c r="K1317" s="317"/>
      <c r="L1317" s="308"/>
      <c r="M1317" s="308"/>
      <c r="N1317" s="308"/>
      <c r="O1317" s="308"/>
      <c r="P1317" s="308"/>
      <c r="Q1317" s="302"/>
      <c r="R1317" s="302"/>
      <c r="S1317" s="302"/>
      <c r="T1317" s="302"/>
      <c r="U1317" s="302"/>
      <c r="V1317" s="302"/>
      <c r="W1317" s="302"/>
      <c r="X1317" s="302"/>
      <c r="Y1317" s="302"/>
      <c r="Z1317" s="302"/>
      <c r="AA1317" s="302"/>
      <c r="AB1317" s="302"/>
      <c r="AC1317" s="302"/>
      <c r="AD1317" s="302"/>
      <c r="AE1317" s="302"/>
      <c r="AF1317" s="302"/>
      <c r="AG1317" s="302"/>
      <c r="AH1317" s="302"/>
      <c r="AI1317" s="329"/>
      <c r="AJ1317" s="302"/>
      <c r="AK1317" s="302"/>
      <c r="AL1317" s="302"/>
      <c r="AM1317" s="302"/>
      <c r="AN1317" s="302"/>
      <c r="AO1317" s="302"/>
      <c r="AP1317" s="302"/>
      <c r="AQ1317" s="302"/>
      <c r="AR1317" s="302"/>
      <c r="AS1317" s="302"/>
      <c r="AT1317" s="302"/>
      <c r="AU1317" s="302"/>
      <c r="AV1317" s="302"/>
      <c r="AW1317" s="302"/>
      <c r="AX1317" s="302"/>
      <c r="AY1317" s="302"/>
      <c r="AZ1317" s="302"/>
      <c r="BA1317" s="302"/>
    </row>
    <row r="1318">
      <c r="A1318" s="328"/>
      <c r="B1318" s="328"/>
      <c r="C1318" s="328"/>
      <c r="D1318" s="51" t="b">
        <v>1</v>
      </c>
      <c r="E1318" s="308"/>
      <c r="F1318" s="308" t="str">
        <f>IFERROR(__xludf.DUMMYFUNCTION("""COMPUTED_VALUE"""),"**field missing**")</f>
        <v>**field missing**</v>
      </c>
      <c r="G1318" s="308" t="str">
        <f>IFERROR(__xludf.DUMMYFUNCTION("""COMPUTED_VALUE"""),"**FIELD MISSING**")</f>
        <v>**FIELD MISSING**</v>
      </c>
      <c r="H1318" s="308"/>
      <c r="I1318" s="317"/>
      <c r="J1318" s="317"/>
      <c r="K1318" s="317"/>
      <c r="L1318" s="308"/>
      <c r="M1318" s="308"/>
      <c r="N1318" s="308"/>
      <c r="O1318" s="308"/>
      <c r="P1318" s="308"/>
      <c r="Q1318" s="302"/>
      <c r="R1318" s="302"/>
      <c r="S1318" s="302"/>
      <c r="T1318" s="302"/>
      <c r="U1318" s="302"/>
      <c r="V1318" s="302"/>
      <c r="W1318" s="302"/>
      <c r="X1318" s="302"/>
      <c r="Y1318" s="302"/>
      <c r="Z1318" s="302"/>
      <c r="AA1318" s="302"/>
      <c r="AB1318" s="302"/>
      <c r="AC1318" s="302"/>
      <c r="AD1318" s="302"/>
      <c r="AE1318" s="302"/>
      <c r="AF1318" s="302"/>
      <c r="AG1318" s="302"/>
      <c r="AH1318" s="302"/>
      <c r="AI1318" s="329"/>
      <c r="AJ1318" s="302"/>
      <c r="AK1318" s="302"/>
      <c r="AL1318" s="302"/>
      <c r="AM1318" s="302"/>
      <c r="AN1318" s="302"/>
      <c r="AO1318" s="302"/>
      <c r="AP1318" s="302"/>
      <c r="AQ1318" s="302"/>
      <c r="AR1318" s="302"/>
      <c r="AS1318" s="302"/>
      <c r="AT1318" s="302"/>
      <c r="AU1318" s="302"/>
      <c r="AV1318" s="302"/>
      <c r="AW1318" s="302"/>
      <c r="AX1318" s="302"/>
      <c r="AY1318" s="302"/>
      <c r="AZ1318" s="302"/>
      <c r="BA1318" s="302"/>
    </row>
    <row r="1319">
      <c r="A1319" s="328"/>
      <c r="B1319" s="328"/>
      <c r="C1319" s="328"/>
      <c r="D1319" s="51" t="b">
        <v>1</v>
      </c>
      <c r="E1319" s="308"/>
      <c r="F1319" s="308" t="str">
        <f>IFERROR(__xludf.DUMMYFUNCTION("""COMPUTED_VALUE"""),"**field missing**")</f>
        <v>**field missing**</v>
      </c>
      <c r="G1319" s="308" t="str">
        <f>IFERROR(__xludf.DUMMYFUNCTION("""COMPUTED_VALUE"""),"**FIELD MISSING**")</f>
        <v>**FIELD MISSING**</v>
      </c>
      <c r="H1319" s="308"/>
      <c r="I1319" s="317"/>
      <c r="J1319" s="317"/>
      <c r="K1319" s="317"/>
      <c r="L1319" s="308"/>
      <c r="M1319" s="308"/>
      <c r="N1319" s="308"/>
      <c r="O1319" s="308"/>
      <c r="P1319" s="308"/>
      <c r="Q1319" s="302"/>
      <c r="R1319" s="302"/>
      <c r="S1319" s="302"/>
      <c r="T1319" s="302"/>
      <c r="U1319" s="302"/>
      <c r="V1319" s="302"/>
      <c r="W1319" s="302"/>
      <c r="X1319" s="302"/>
      <c r="Y1319" s="302"/>
      <c r="Z1319" s="302"/>
      <c r="AA1319" s="302"/>
      <c r="AB1319" s="302"/>
      <c r="AC1319" s="302"/>
      <c r="AD1319" s="302"/>
      <c r="AE1319" s="302"/>
      <c r="AF1319" s="302"/>
      <c r="AG1319" s="302"/>
      <c r="AH1319" s="302"/>
      <c r="AI1319" s="329"/>
      <c r="AJ1319" s="302"/>
      <c r="AK1319" s="302"/>
      <c r="AL1319" s="302"/>
      <c r="AM1319" s="302"/>
      <c r="AN1319" s="302"/>
      <c r="AO1319" s="302"/>
      <c r="AP1319" s="302"/>
      <c r="AQ1319" s="302"/>
      <c r="AR1319" s="302"/>
      <c r="AS1319" s="302"/>
      <c r="AT1319" s="302"/>
      <c r="AU1319" s="302"/>
      <c r="AV1319" s="302"/>
      <c r="AW1319" s="302"/>
      <c r="AX1319" s="302"/>
      <c r="AY1319" s="302"/>
      <c r="AZ1319" s="302"/>
      <c r="BA1319" s="302"/>
    </row>
    <row r="1320">
      <c r="A1320" s="328"/>
      <c r="B1320" s="328"/>
      <c r="C1320" s="328"/>
      <c r="D1320" s="51" t="b">
        <v>1</v>
      </c>
      <c r="E1320" s="308"/>
      <c r="F1320" s="308" t="str">
        <f>IFERROR(__xludf.DUMMYFUNCTION("""COMPUTED_VALUE"""),"**field missing**")</f>
        <v>**field missing**</v>
      </c>
      <c r="G1320" s="308" t="str">
        <f>IFERROR(__xludf.DUMMYFUNCTION("""COMPUTED_VALUE"""),"**FIELD MISSING**")</f>
        <v>**FIELD MISSING**</v>
      </c>
      <c r="H1320" s="308"/>
      <c r="I1320" s="317"/>
      <c r="J1320" s="317"/>
      <c r="K1320" s="317"/>
      <c r="L1320" s="308"/>
      <c r="M1320" s="308"/>
      <c r="N1320" s="308"/>
      <c r="O1320" s="308"/>
      <c r="P1320" s="308"/>
      <c r="Q1320" s="302"/>
      <c r="R1320" s="302"/>
      <c r="S1320" s="302"/>
      <c r="T1320" s="302"/>
      <c r="U1320" s="302"/>
      <c r="V1320" s="302"/>
      <c r="W1320" s="302"/>
      <c r="X1320" s="302"/>
      <c r="Y1320" s="302"/>
      <c r="Z1320" s="302"/>
      <c r="AA1320" s="302"/>
      <c r="AB1320" s="302"/>
      <c r="AC1320" s="302"/>
      <c r="AD1320" s="302"/>
      <c r="AE1320" s="302"/>
      <c r="AF1320" s="302"/>
      <c r="AG1320" s="302"/>
      <c r="AH1320" s="302"/>
      <c r="AI1320" s="329"/>
      <c r="AJ1320" s="302"/>
      <c r="AK1320" s="302"/>
      <c r="AL1320" s="302"/>
      <c r="AM1320" s="302"/>
      <c r="AN1320" s="302"/>
      <c r="AO1320" s="302"/>
      <c r="AP1320" s="302"/>
      <c r="AQ1320" s="302"/>
      <c r="AR1320" s="302"/>
      <c r="AS1320" s="302"/>
      <c r="AT1320" s="302"/>
      <c r="AU1320" s="302"/>
      <c r="AV1320" s="302"/>
      <c r="AW1320" s="302"/>
      <c r="AX1320" s="302"/>
      <c r="AY1320" s="302"/>
      <c r="AZ1320" s="302"/>
      <c r="BA1320" s="302"/>
    </row>
    <row r="1321">
      <c r="A1321" s="328"/>
      <c r="B1321" s="328"/>
      <c r="C1321" s="328"/>
      <c r="D1321" s="51" t="b">
        <v>1</v>
      </c>
      <c r="E1321" s="308"/>
      <c r="F1321" s="308" t="str">
        <f>IFERROR(__xludf.DUMMYFUNCTION("""COMPUTED_VALUE"""),"**field missing**")</f>
        <v>**field missing**</v>
      </c>
      <c r="G1321" s="308" t="str">
        <f>IFERROR(__xludf.DUMMYFUNCTION("""COMPUTED_VALUE"""),"**FIELD MISSING**")</f>
        <v>**FIELD MISSING**</v>
      </c>
      <c r="H1321" s="308"/>
      <c r="I1321" s="317"/>
      <c r="J1321" s="317"/>
      <c r="K1321" s="317"/>
      <c r="L1321" s="308"/>
      <c r="M1321" s="308"/>
      <c r="N1321" s="308"/>
      <c r="O1321" s="308"/>
      <c r="P1321" s="308"/>
      <c r="Q1321" s="302"/>
      <c r="R1321" s="302"/>
      <c r="S1321" s="302"/>
      <c r="T1321" s="302"/>
      <c r="U1321" s="302"/>
      <c r="V1321" s="302"/>
      <c r="W1321" s="302"/>
      <c r="X1321" s="302"/>
      <c r="Y1321" s="302"/>
      <c r="Z1321" s="302"/>
      <c r="AA1321" s="302"/>
      <c r="AB1321" s="302"/>
      <c r="AC1321" s="302"/>
      <c r="AD1321" s="302"/>
      <c r="AE1321" s="302"/>
      <c r="AF1321" s="302"/>
      <c r="AG1321" s="302"/>
      <c r="AH1321" s="302"/>
      <c r="AI1321" s="329"/>
      <c r="AJ1321" s="302"/>
      <c r="AK1321" s="302"/>
      <c r="AL1321" s="302"/>
      <c r="AM1321" s="302"/>
      <c r="AN1321" s="302"/>
      <c r="AO1321" s="302"/>
      <c r="AP1321" s="302"/>
      <c r="AQ1321" s="302"/>
      <c r="AR1321" s="302"/>
      <c r="AS1321" s="302"/>
      <c r="AT1321" s="302"/>
      <c r="AU1321" s="302"/>
      <c r="AV1321" s="302"/>
      <c r="AW1321" s="302"/>
      <c r="AX1321" s="302"/>
      <c r="AY1321" s="302"/>
      <c r="AZ1321" s="302"/>
      <c r="BA1321" s="302"/>
    </row>
    <row r="1322">
      <c r="A1322" s="328"/>
      <c r="B1322" s="328"/>
      <c r="C1322" s="328"/>
      <c r="D1322" s="51" t="b">
        <v>1</v>
      </c>
      <c r="E1322" s="308"/>
      <c r="F1322" s="308" t="str">
        <f>IFERROR(__xludf.DUMMYFUNCTION("""COMPUTED_VALUE"""),"")</f>
        <v/>
      </c>
      <c r="G1322" s="308" t="str">
        <f>IFERROR(__xludf.DUMMYFUNCTION("""COMPUTED_VALUE"""),"")</f>
        <v/>
      </c>
      <c r="H1322" s="308"/>
      <c r="I1322" s="317"/>
      <c r="J1322" s="317"/>
      <c r="K1322" s="317"/>
      <c r="L1322" s="308"/>
      <c r="M1322" s="308"/>
      <c r="N1322" s="308"/>
      <c r="O1322" s="308"/>
      <c r="P1322" s="308"/>
      <c r="Q1322" s="302"/>
      <c r="R1322" s="302"/>
      <c r="S1322" s="302"/>
      <c r="T1322" s="302"/>
      <c r="U1322" s="302"/>
      <c r="V1322" s="302"/>
      <c r="W1322" s="302"/>
      <c r="X1322" s="302"/>
      <c r="Y1322" s="302"/>
      <c r="Z1322" s="302"/>
      <c r="AA1322" s="302"/>
      <c r="AB1322" s="302"/>
      <c r="AC1322" s="302"/>
      <c r="AD1322" s="302"/>
      <c r="AE1322" s="302"/>
      <c r="AF1322" s="302"/>
      <c r="AG1322" s="302"/>
      <c r="AH1322" s="302"/>
      <c r="AI1322" s="329"/>
      <c r="AJ1322" s="302"/>
      <c r="AK1322" s="302"/>
      <c r="AL1322" s="302"/>
      <c r="AM1322" s="302"/>
      <c r="AN1322" s="302"/>
      <c r="AO1322" s="302"/>
      <c r="AP1322" s="302"/>
      <c r="AQ1322" s="302"/>
      <c r="AR1322" s="302"/>
      <c r="AS1322" s="302"/>
      <c r="AT1322" s="302"/>
      <c r="AU1322" s="302"/>
      <c r="AV1322" s="302"/>
      <c r="AW1322" s="302"/>
      <c r="AX1322" s="302"/>
      <c r="AY1322" s="302"/>
      <c r="AZ1322" s="302"/>
      <c r="BA1322" s="302"/>
    </row>
    <row r="1323">
      <c r="A1323" s="328"/>
      <c r="B1323" s="328"/>
      <c r="C1323" s="328"/>
      <c r="D1323" s="51" t="b">
        <v>1</v>
      </c>
      <c r="E1323" s="308"/>
      <c r="F1323" s="308" t="str">
        <f>IFERROR(__xludf.DUMMYFUNCTION("""COMPUTED_VALUE"""),"")</f>
        <v/>
      </c>
      <c r="G1323" s="308" t="str">
        <f>IFERROR(__xludf.DUMMYFUNCTION("""COMPUTED_VALUE"""),"")</f>
        <v/>
      </c>
      <c r="H1323" s="308"/>
      <c r="I1323" s="317"/>
      <c r="J1323" s="317"/>
      <c r="K1323" s="317"/>
      <c r="L1323" s="308"/>
      <c r="M1323" s="308"/>
      <c r="N1323" s="308"/>
      <c r="O1323" s="308"/>
      <c r="P1323" s="308"/>
      <c r="Q1323" s="302"/>
      <c r="R1323" s="302"/>
      <c r="S1323" s="302"/>
      <c r="T1323" s="302"/>
      <c r="U1323" s="302"/>
      <c r="V1323" s="302"/>
      <c r="W1323" s="302"/>
      <c r="X1323" s="302"/>
      <c r="Y1323" s="302"/>
      <c r="Z1323" s="302"/>
      <c r="AA1323" s="302"/>
      <c r="AB1323" s="302"/>
      <c r="AC1323" s="302"/>
      <c r="AD1323" s="302"/>
      <c r="AE1323" s="302"/>
      <c r="AF1323" s="302"/>
      <c r="AG1323" s="302"/>
      <c r="AH1323" s="302"/>
      <c r="AI1323" s="329"/>
      <c r="AJ1323" s="302"/>
      <c r="AK1323" s="302"/>
      <c r="AL1323" s="302"/>
      <c r="AM1323" s="302"/>
      <c r="AN1323" s="302"/>
      <c r="AO1323" s="302"/>
      <c r="AP1323" s="302"/>
      <c r="AQ1323" s="302"/>
      <c r="AR1323" s="302"/>
      <c r="AS1323" s="302"/>
      <c r="AT1323" s="302"/>
      <c r="AU1323" s="302"/>
      <c r="AV1323" s="302"/>
      <c r="AW1323" s="302"/>
      <c r="AX1323" s="302"/>
      <c r="AY1323" s="302"/>
      <c r="AZ1323" s="302"/>
      <c r="BA1323" s="302"/>
    </row>
    <row r="1324">
      <c r="A1324" s="328"/>
      <c r="B1324" s="328"/>
      <c r="C1324" s="328"/>
      <c r="D1324" s="51" t="b">
        <v>1</v>
      </c>
      <c r="E1324" s="308"/>
      <c r="F1324" s="308" t="str">
        <f>IFERROR(__xludf.DUMMYFUNCTION("""COMPUTED_VALUE"""),"")</f>
        <v/>
      </c>
      <c r="G1324" s="308" t="str">
        <f>IFERROR(__xludf.DUMMYFUNCTION("""COMPUTED_VALUE"""),"")</f>
        <v/>
      </c>
      <c r="H1324" s="308"/>
      <c r="I1324" s="317"/>
      <c r="J1324" s="317"/>
      <c r="K1324" s="317"/>
      <c r="L1324" s="308"/>
      <c r="M1324" s="308"/>
      <c r="N1324" s="308"/>
      <c r="O1324" s="308"/>
      <c r="P1324" s="308"/>
      <c r="Q1324" s="302"/>
      <c r="R1324" s="302"/>
      <c r="S1324" s="302"/>
      <c r="T1324" s="302"/>
      <c r="U1324" s="302"/>
      <c r="V1324" s="302"/>
      <c r="W1324" s="302"/>
      <c r="X1324" s="302"/>
      <c r="Y1324" s="302"/>
      <c r="Z1324" s="302"/>
      <c r="AA1324" s="302"/>
      <c r="AB1324" s="302"/>
      <c r="AC1324" s="302"/>
      <c r="AD1324" s="302"/>
      <c r="AE1324" s="302"/>
      <c r="AF1324" s="302"/>
      <c r="AG1324" s="302"/>
      <c r="AH1324" s="302"/>
      <c r="AI1324" s="329"/>
      <c r="AJ1324" s="302"/>
      <c r="AK1324" s="302"/>
      <c r="AL1324" s="302"/>
      <c r="AM1324" s="302"/>
      <c r="AN1324" s="302"/>
      <c r="AO1324" s="302"/>
      <c r="AP1324" s="302"/>
      <c r="AQ1324" s="302"/>
      <c r="AR1324" s="302"/>
      <c r="AS1324" s="302"/>
      <c r="AT1324" s="302"/>
      <c r="AU1324" s="302"/>
      <c r="AV1324" s="302"/>
      <c r="AW1324" s="302"/>
      <c r="AX1324" s="302"/>
      <c r="AY1324" s="302"/>
      <c r="AZ1324" s="302"/>
      <c r="BA1324" s="302"/>
    </row>
    <row r="1325">
      <c r="A1325" s="328"/>
      <c r="B1325" s="328"/>
      <c r="C1325" s="328"/>
      <c r="D1325" s="51" t="b">
        <v>1</v>
      </c>
      <c r="E1325" s="308"/>
      <c r="F1325" s="308" t="str">
        <f>IFERROR(__xludf.DUMMYFUNCTION("""COMPUTED_VALUE"""),"")</f>
        <v/>
      </c>
      <c r="G1325" s="308" t="str">
        <f>IFERROR(__xludf.DUMMYFUNCTION("""COMPUTED_VALUE"""),"")</f>
        <v/>
      </c>
      <c r="H1325" s="308"/>
      <c r="I1325" s="317"/>
      <c r="J1325" s="317"/>
      <c r="K1325" s="317"/>
      <c r="L1325" s="308"/>
      <c r="M1325" s="308"/>
      <c r="N1325" s="308"/>
      <c r="O1325" s="308"/>
      <c r="P1325" s="308"/>
      <c r="Q1325" s="302"/>
      <c r="R1325" s="302"/>
      <c r="S1325" s="302"/>
      <c r="T1325" s="302"/>
      <c r="U1325" s="302"/>
      <c r="V1325" s="302"/>
      <c r="W1325" s="302"/>
      <c r="X1325" s="302"/>
      <c r="Y1325" s="302"/>
      <c r="Z1325" s="302"/>
      <c r="AA1325" s="302"/>
      <c r="AB1325" s="302"/>
      <c r="AC1325" s="302"/>
      <c r="AD1325" s="302"/>
      <c r="AE1325" s="302"/>
      <c r="AF1325" s="302"/>
      <c r="AG1325" s="302"/>
      <c r="AH1325" s="302"/>
      <c r="AI1325" s="329"/>
      <c r="AJ1325" s="302"/>
      <c r="AK1325" s="302"/>
      <c r="AL1325" s="302"/>
      <c r="AM1325" s="302"/>
      <c r="AN1325" s="302"/>
      <c r="AO1325" s="302"/>
      <c r="AP1325" s="302"/>
      <c r="AQ1325" s="302"/>
      <c r="AR1325" s="302"/>
      <c r="AS1325" s="302"/>
      <c r="AT1325" s="302"/>
      <c r="AU1325" s="302"/>
      <c r="AV1325" s="302"/>
      <c r="AW1325" s="302"/>
      <c r="AX1325" s="302"/>
      <c r="AY1325" s="302"/>
      <c r="AZ1325" s="302"/>
      <c r="BA1325" s="302"/>
    </row>
    <row r="1326">
      <c r="A1326" s="328"/>
      <c r="B1326" s="328"/>
      <c r="C1326" s="328"/>
      <c r="D1326" s="51" t="b">
        <v>1</v>
      </c>
      <c r="E1326" s="308"/>
      <c r="F1326" s="308" t="str">
        <f>IFERROR(__xludf.DUMMYFUNCTION("""COMPUTED_VALUE"""),"")</f>
        <v/>
      </c>
      <c r="G1326" s="308" t="str">
        <f>IFERROR(__xludf.DUMMYFUNCTION("""COMPUTED_VALUE"""),"")</f>
        <v/>
      </c>
      <c r="H1326" s="308"/>
      <c r="I1326" s="317"/>
      <c r="J1326" s="317"/>
      <c r="K1326" s="317"/>
      <c r="L1326" s="308"/>
      <c r="M1326" s="308"/>
      <c r="N1326" s="308"/>
      <c r="O1326" s="308"/>
      <c r="P1326" s="308"/>
      <c r="Q1326" s="302"/>
      <c r="R1326" s="302"/>
      <c r="S1326" s="302"/>
      <c r="T1326" s="302"/>
      <c r="U1326" s="302"/>
      <c r="V1326" s="302"/>
      <c r="W1326" s="302"/>
      <c r="X1326" s="302"/>
      <c r="Y1326" s="302"/>
      <c r="Z1326" s="302"/>
      <c r="AA1326" s="302"/>
      <c r="AB1326" s="302"/>
      <c r="AC1326" s="302"/>
      <c r="AD1326" s="302"/>
      <c r="AE1326" s="302"/>
      <c r="AF1326" s="302"/>
      <c r="AG1326" s="302"/>
      <c r="AH1326" s="302"/>
      <c r="AI1326" s="329"/>
      <c r="AJ1326" s="302"/>
      <c r="AK1326" s="302"/>
      <c r="AL1326" s="302"/>
      <c r="AM1326" s="302"/>
      <c r="AN1326" s="302"/>
      <c r="AO1326" s="302"/>
      <c r="AP1326" s="302"/>
      <c r="AQ1326" s="302"/>
      <c r="AR1326" s="302"/>
      <c r="AS1326" s="302"/>
      <c r="AT1326" s="302"/>
      <c r="AU1326" s="302"/>
      <c r="AV1326" s="302"/>
      <c r="AW1326" s="302"/>
      <c r="AX1326" s="302"/>
      <c r="AY1326" s="302"/>
      <c r="AZ1326" s="302"/>
      <c r="BA1326" s="302"/>
    </row>
    <row r="1327">
      <c r="A1327" s="328"/>
      <c r="B1327" s="328"/>
      <c r="C1327" s="328"/>
      <c r="D1327" s="51" t="b">
        <v>1</v>
      </c>
      <c r="E1327" s="308"/>
      <c r="F1327" s="308" t="str">
        <f>IFERROR(__xludf.DUMMYFUNCTION("""COMPUTED_VALUE"""),"")</f>
        <v/>
      </c>
      <c r="G1327" s="308" t="str">
        <f>IFERROR(__xludf.DUMMYFUNCTION("""COMPUTED_VALUE"""),"")</f>
        <v/>
      </c>
      <c r="H1327" s="308"/>
      <c r="I1327" s="317"/>
      <c r="J1327" s="317"/>
      <c r="K1327" s="317"/>
      <c r="L1327" s="308"/>
      <c r="M1327" s="308"/>
      <c r="N1327" s="308"/>
      <c r="O1327" s="308"/>
      <c r="P1327" s="308"/>
      <c r="Q1327" s="302"/>
      <c r="R1327" s="302"/>
      <c r="S1327" s="302"/>
      <c r="T1327" s="302"/>
      <c r="U1327" s="302"/>
      <c r="V1327" s="302"/>
      <c r="W1327" s="302"/>
      <c r="X1327" s="302"/>
      <c r="Y1327" s="302"/>
      <c r="Z1327" s="302"/>
      <c r="AA1327" s="302"/>
      <c r="AB1327" s="302"/>
      <c r="AC1327" s="302"/>
      <c r="AD1327" s="302"/>
      <c r="AE1327" s="302"/>
      <c r="AF1327" s="302"/>
      <c r="AG1327" s="302"/>
      <c r="AH1327" s="302"/>
      <c r="AI1327" s="329"/>
      <c r="AJ1327" s="302"/>
      <c r="AK1327" s="302"/>
      <c r="AL1327" s="302"/>
      <c r="AM1327" s="302"/>
      <c r="AN1327" s="302"/>
      <c r="AO1327" s="302"/>
      <c r="AP1327" s="302"/>
      <c r="AQ1327" s="302"/>
      <c r="AR1327" s="302"/>
      <c r="AS1327" s="302"/>
      <c r="AT1327" s="302"/>
      <c r="AU1327" s="302"/>
      <c r="AV1327" s="302"/>
      <c r="AW1327" s="302"/>
      <c r="AX1327" s="302"/>
      <c r="AY1327" s="302"/>
      <c r="AZ1327" s="302"/>
      <c r="BA1327" s="302"/>
    </row>
    <row r="1328">
      <c r="A1328" s="328"/>
      <c r="B1328" s="328"/>
      <c r="C1328" s="328"/>
      <c r="D1328" s="51" t="b">
        <v>1</v>
      </c>
      <c r="E1328" s="308"/>
      <c r="F1328" s="308" t="str">
        <f>IFERROR(__xludf.DUMMYFUNCTION("""COMPUTED_VALUE"""),"municipal_parcel_id_mapping")</f>
        <v>municipal_parcel_id_mapping</v>
      </c>
      <c r="G1328" s="308" t="str">
        <f>IFERROR(__xludf.DUMMYFUNCTION("""COMPUTED_VALUE"""),"Parcel_ID")</f>
        <v>Parcel_ID</v>
      </c>
      <c r="H1328" s="308"/>
      <c r="I1328" s="317"/>
      <c r="J1328" s="317"/>
      <c r="K1328" s="317"/>
      <c r="L1328" s="308"/>
      <c r="M1328" s="308"/>
      <c r="N1328" s="308"/>
      <c r="O1328" s="308"/>
      <c r="P1328" s="308"/>
      <c r="Q1328" s="302"/>
      <c r="R1328" s="302"/>
      <c r="S1328" s="302"/>
      <c r="T1328" s="302"/>
      <c r="U1328" s="302"/>
      <c r="V1328" s="302"/>
      <c r="W1328" s="302"/>
      <c r="X1328" s="302"/>
      <c r="Y1328" s="302"/>
      <c r="Z1328" s="302"/>
      <c r="AA1328" s="302"/>
      <c r="AB1328" s="302"/>
      <c r="AC1328" s="302"/>
      <c r="AD1328" s="302"/>
      <c r="AE1328" s="302"/>
      <c r="AF1328" s="302"/>
      <c r="AG1328" s="302"/>
      <c r="AH1328" s="302"/>
      <c r="AI1328" s="329"/>
      <c r="AJ1328" s="302"/>
      <c r="AK1328" s="302"/>
      <c r="AL1328" s="302"/>
      <c r="AM1328" s="302"/>
      <c r="AN1328" s="302"/>
      <c r="AO1328" s="302"/>
      <c r="AP1328" s="302"/>
      <c r="AQ1328" s="302"/>
      <c r="AR1328" s="302"/>
      <c r="AS1328" s="302"/>
      <c r="AT1328" s="302"/>
      <c r="AU1328" s="302"/>
      <c r="AV1328" s="302"/>
      <c r="AW1328" s="302"/>
      <c r="AX1328" s="302"/>
      <c r="AY1328" s="302"/>
      <c r="AZ1328" s="302"/>
      <c r="BA1328" s="302"/>
    </row>
    <row r="1329">
      <c r="A1329" s="328"/>
      <c r="B1329" s="328"/>
      <c r="C1329" s="328"/>
      <c r="D1329" s="51" t="b">
        <v>1</v>
      </c>
      <c r="E1329" s="308"/>
      <c r="F1329" s="308" t="str">
        <f>IFERROR(__xludf.DUMMYFUNCTION("""COMPUTED_VALUE"""),"")</f>
        <v/>
      </c>
      <c r="G1329" s="308" t="str">
        <f>IFERROR(__xludf.DUMMYFUNCTION("""COMPUTED_VALUE"""),"")</f>
        <v/>
      </c>
      <c r="H1329" s="308"/>
      <c r="I1329" s="317"/>
      <c r="J1329" s="317"/>
      <c r="K1329" s="317"/>
      <c r="L1329" s="308"/>
      <c r="M1329" s="308"/>
      <c r="N1329" s="308"/>
      <c r="O1329" s="308"/>
      <c r="P1329" s="308"/>
      <c r="Q1329" s="302"/>
      <c r="R1329" s="302"/>
      <c r="S1329" s="302"/>
      <c r="T1329" s="302"/>
      <c r="U1329" s="302"/>
      <c r="V1329" s="302"/>
      <c r="W1329" s="302"/>
      <c r="X1329" s="302"/>
      <c r="Y1329" s="302"/>
      <c r="Z1329" s="302"/>
      <c r="AA1329" s="302"/>
      <c r="AB1329" s="302"/>
      <c r="AC1329" s="302"/>
      <c r="AD1329" s="302"/>
      <c r="AE1329" s="302"/>
      <c r="AF1329" s="302"/>
      <c r="AG1329" s="302"/>
      <c r="AH1329" s="302"/>
      <c r="AI1329" s="329"/>
      <c r="AJ1329" s="302"/>
      <c r="AK1329" s="302"/>
      <c r="AL1329" s="302"/>
      <c r="AM1329" s="302"/>
      <c r="AN1329" s="302"/>
      <c r="AO1329" s="302"/>
      <c r="AP1329" s="302"/>
      <c r="AQ1329" s="302"/>
      <c r="AR1329" s="302"/>
      <c r="AS1329" s="302"/>
      <c r="AT1329" s="302"/>
      <c r="AU1329" s="302"/>
      <c r="AV1329" s="302"/>
      <c r="AW1329" s="302"/>
      <c r="AX1329" s="302"/>
      <c r="AY1329" s="302"/>
      <c r="AZ1329" s="302"/>
      <c r="BA1329" s="302"/>
    </row>
    <row r="1330">
      <c r="A1330" s="328"/>
      <c r="B1330" s="328"/>
      <c r="C1330" s="328"/>
      <c r="D1330" s="51" t="b">
        <v>1</v>
      </c>
      <c r="E1330" s="308"/>
      <c r="F1330" s="308" t="str">
        <f>IFERROR(__xludf.DUMMYFUNCTION("""COMPUTED_VALUE"""),"municipal_parcel_id_mapping")</f>
        <v>municipal_parcel_id_mapping</v>
      </c>
      <c r="G1330" s="308" t="str">
        <f>IFERROR(__xludf.DUMMYFUNCTION("""COMPUTED_VALUE"""),"Parcel_ID")</f>
        <v>Parcel_ID</v>
      </c>
      <c r="H1330" s="308"/>
      <c r="I1330" s="317"/>
      <c r="J1330" s="317"/>
      <c r="K1330" s="317"/>
      <c r="L1330" s="308"/>
      <c r="M1330" s="308"/>
      <c r="N1330" s="308"/>
      <c r="O1330" s="308"/>
      <c r="P1330" s="308"/>
      <c r="Q1330" s="302"/>
      <c r="R1330" s="302"/>
      <c r="S1330" s="302"/>
      <c r="T1330" s="302"/>
      <c r="U1330" s="302"/>
      <c r="V1330" s="302"/>
      <c r="W1330" s="302"/>
      <c r="X1330" s="302"/>
      <c r="Y1330" s="302"/>
      <c r="Z1330" s="302"/>
      <c r="AA1330" s="302"/>
      <c r="AB1330" s="302"/>
      <c r="AC1330" s="302"/>
      <c r="AD1330" s="302"/>
      <c r="AE1330" s="302"/>
      <c r="AF1330" s="302"/>
      <c r="AG1330" s="302"/>
      <c r="AH1330" s="302"/>
      <c r="AI1330" s="329"/>
      <c r="AJ1330" s="302"/>
      <c r="AK1330" s="302"/>
      <c r="AL1330" s="302"/>
      <c r="AM1330" s="302"/>
      <c r="AN1330" s="302"/>
      <c r="AO1330" s="302"/>
      <c r="AP1330" s="302"/>
      <c r="AQ1330" s="302"/>
      <c r="AR1330" s="302"/>
      <c r="AS1330" s="302"/>
      <c r="AT1330" s="302"/>
      <c r="AU1330" s="302"/>
      <c r="AV1330" s="302"/>
      <c r="AW1330" s="302"/>
      <c r="AX1330" s="302"/>
      <c r="AY1330" s="302"/>
      <c r="AZ1330" s="302"/>
      <c r="BA1330" s="302"/>
    </row>
    <row r="1331">
      <c r="A1331" s="328"/>
      <c r="B1331" s="328"/>
      <c r="C1331" s="328"/>
      <c r="D1331" s="51" t="b">
        <v>1</v>
      </c>
      <c r="E1331" s="308"/>
      <c r="F1331" s="308" t="str">
        <f>IFERROR(__xludf.DUMMYFUNCTION("""COMPUTED_VALUE"""),"municipal_parcel_id_mapping")</f>
        <v>municipal_parcel_id_mapping</v>
      </c>
      <c r="G1331" s="308" t="str">
        <f>IFERROR(__xludf.DUMMYFUNCTION("""COMPUTED_VALUE"""),"Parcel_ID")</f>
        <v>Parcel_ID</v>
      </c>
      <c r="H1331" s="308"/>
      <c r="I1331" s="317"/>
      <c r="J1331" s="317"/>
      <c r="K1331" s="317"/>
      <c r="L1331" s="308"/>
      <c r="M1331" s="308"/>
      <c r="N1331" s="308"/>
      <c r="O1331" s="308"/>
      <c r="P1331" s="308"/>
      <c r="Q1331" s="302"/>
      <c r="R1331" s="302"/>
      <c r="S1331" s="302"/>
      <c r="T1331" s="302"/>
      <c r="U1331" s="302"/>
      <c r="V1331" s="302"/>
      <c r="W1331" s="302"/>
      <c r="X1331" s="302"/>
      <c r="Y1331" s="302"/>
      <c r="Z1331" s="302"/>
      <c r="AA1331" s="302"/>
      <c r="AB1331" s="302"/>
      <c r="AC1331" s="302"/>
      <c r="AD1331" s="302"/>
      <c r="AE1331" s="302"/>
      <c r="AF1331" s="302"/>
      <c r="AG1331" s="302"/>
      <c r="AH1331" s="302"/>
      <c r="AI1331" s="329"/>
      <c r="AJ1331" s="302"/>
      <c r="AK1331" s="302"/>
      <c r="AL1331" s="302"/>
      <c r="AM1331" s="302"/>
      <c r="AN1331" s="302"/>
      <c r="AO1331" s="302"/>
      <c r="AP1331" s="302"/>
      <c r="AQ1331" s="302"/>
      <c r="AR1331" s="302"/>
      <c r="AS1331" s="302"/>
      <c r="AT1331" s="302"/>
      <c r="AU1331" s="302"/>
      <c r="AV1331" s="302"/>
      <c r="AW1331" s="302"/>
      <c r="AX1331" s="302"/>
      <c r="AY1331" s="302"/>
      <c r="AZ1331" s="302"/>
      <c r="BA1331" s="302"/>
    </row>
    <row r="1332">
      <c r="A1332" s="328"/>
      <c r="B1332" s="328"/>
      <c r="C1332" s="328"/>
      <c r="D1332" s="51" t="b">
        <v>1</v>
      </c>
      <c r="E1332" s="308"/>
      <c r="F1332" s="308" t="str">
        <f>IFERROR(__xludf.DUMMYFUNCTION("""COMPUTED_VALUE"""),"municipal_parcel_id_mapping")</f>
        <v>municipal_parcel_id_mapping</v>
      </c>
      <c r="G1332" s="308" t="str">
        <f>IFERROR(__xludf.DUMMYFUNCTION("""COMPUTED_VALUE"""),"Parcel_ID")</f>
        <v>Parcel_ID</v>
      </c>
      <c r="H1332" s="308"/>
      <c r="I1332" s="317"/>
      <c r="J1332" s="317"/>
      <c r="K1332" s="317"/>
      <c r="L1332" s="308"/>
      <c r="M1332" s="308"/>
      <c r="N1332" s="308"/>
      <c r="O1332" s="308"/>
      <c r="P1332" s="308"/>
      <c r="Q1332" s="302"/>
      <c r="R1332" s="302"/>
      <c r="S1332" s="302"/>
      <c r="T1332" s="302"/>
      <c r="U1332" s="302"/>
      <c r="V1332" s="302"/>
      <c r="W1332" s="302"/>
      <c r="X1332" s="302"/>
      <c r="Y1332" s="302"/>
      <c r="Z1332" s="302"/>
      <c r="AA1332" s="302"/>
      <c r="AB1332" s="302"/>
      <c r="AC1332" s="302"/>
      <c r="AD1332" s="302"/>
      <c r="AE1332" s="302"/>
      <c r="AF1332" s="302"/>
      <c r="AG1332" s="302"/>
      <c r="AH1332" s="302"/>
      <c r="AI1332" s="329"/>
      <c r="AJ1332" s="302"/>
      <c r="AK1332" s="302"/>
      <c r="AL1332" s="302"/>
      <c r="AM1332" s="302"/>
      <c r="AN1332" s="302"/>
      <c r="AO1332" s="302"/>
      <c r="AP1332" s="302"/>
      <c r="AQ1332" s="302"/>
      <c r="AR1332" s="302"/>
      <c r="AS1332" s="302"/>
      <c r="AT1332" s="302"/>
      <c r="AU1332" s="302"/>
      <c r="AV1332" s="302"/>
      <c r="AW1332" s="302"/>
      <c r="AX1332" s="302"/>
      <c r="AY1332" s="302"/>
      <c r="AZ1332" s="302"/>
      <c r="BA1332" s="302"/>
    </row>
    <row r="1333">
      <c r="A1333" s="328"/>
      <c r="B1333" s="328"/>
      <c r="C1333" s="328"/>
      <c r="D1333" s="51" t="b">
        <v>1</v>
      </c>
      <c r="E1333" s="308"/>
      <c r="F1333" s="308" t="str">
        <f>IFERROR(__xludf.DUMMYFUNCTION("""COMPUTED_VALUE"""),"municipal_parcel_id_mapping")</f>
        <v>municipal_parcel_id_mapping</v>
      </c>
      <c r="G1333" s="308" t="str">
        <f>IFERROR(__xludf.DUMMYFUNCTION("""COMPUTED_VALUE"""),"Parcel_ID")</f>
        <v>Parcel_ID</v>
      </c>
      <c r="H1333" s="308"/>
      <c r="I1333" s="317"/>
      <c r="J1333" s="317"/>
      <c r="K1333" s="317"/>
      <c r="L1333" s="308"/>
      <c r="M1333" s="308"/>
      <c r="N1333" s="308"/>
      <c r="O1333" s="308"/>
      <c r="P1333" s="308"/>
      <c r="Q1333" s="302"/>
      <c r="R1333" s="302"/>
      <c r="S1333" s="302"/>
      <c r="T1333" s="302"/>
      <c r="U1333" s="302"/>
      <c r="V1333" s="302"/>
      <c r="W1333" s="302"/>
      <c r="X1333" s="302"/>
      <c r="Y1333" s="302"/>
      <c r="Z1333" s="302"/>
      <c r="AA1333" s="302"/>
      <c r="AB1333" s="302"/>
      <c r="AC1333" s="302"/>
      <c r="AD1333" s="302"/>
      <c r="AE1333" s="302"/>
      <c r="AF1333" s="302"/>
      <c r="AG1333" s="302"/>
      <c r="AH1333" s="302"/>
      <c r="AI1333" s="329"/>
      <c r="AJ1333" s="302"/>
      <c r="AK1333" s="302"/>
      <c r="AL1333" s="302"/>
      <c r="AM1333" s="302"/>
      <c r="AN1333" s="302"/>
      <c r="AO1333" s="302"/>
      <c r="AP1333" s="302"/>
      <c r="AQ1333" s="302"/>
      <c r="AR1333" s="302"/>
      <c r="AS1333" s="302"/>
      <c r="AT1333" s="302"/>
      <c r="AU1333" s="302"/>
      <c r="AV1333" s="302"/>
      <c r="AW1333" s="302"/>
      <c r="AX1333" s="302"/>
      <c r="AY1333" s="302"/>
      <c r="AZ1333" s="302"/>
      <c r="BA1333" s="302"/>
    </row>
    <row r="1334">
      <c r="A1334" s="328"/>
      <c r="B1334" s="328"/>
      <c r="C1334" s="328"/>
      <c r="D1334" s="51" t="b">
        <v>1</v>
      </c>
      <c r="E1334" s="308"/>
      <c r="F1334" s="308" t="str">
        <f>IFERROR(__xludf.DUMMYFUNCTION("""COMPUTED_VALUE"""),"municipal_parcel_id_mapping")</f>
        <v>municipal_parcel_id_mapping</v>
      </c>
      <c r="G1334" s="308" t="str">
        <f>IFERROR(__xludf.DUMMYFUNCTION("""COMPUTED_VALUE"""),"Parcel_ID")</f>
        <v>Parcel_ID</v>
      </c>
      <c r="H1334" s="308"/>
      <c r="I1334" s="317"/>
      <c r="J1334" s="317"/>
      <c r="K1334" s="317"/>
      <c r="L1334" s="308"/>
      <c r="M1334" s="308"/>
      <c r="N1334" s="308"/>
      <c r="O1334" s="308"/>
      <c r="P1334" s="308"/>
      <c r="Q1334" s="302"/>
      <c r="R1334" s="302"/>
      <c r="S1334" s="302"/>
      <c r="T1334" s="302"/>
      <c r="U1334" s="302"/>
      <c r="V1334" s="302"/>
      <c r="W1334" s="302"/>
      <c r="X1334" s="302"/>
      <c r="Y1334" s="302"/>
      <c r="Z1334" s="302"/>
      <c r="AA1334" s="302"/>
      <c r="AB1334" s="302"/>
      <c r="AC1334" s="302"/>
      <c r="AD1334" s="302"/>
      <c r="AE1334" s="302"/>
      <c r="AF1334" s="302"/>
      <c r="AG1334" s="302"/>
      <c r="AH1334" s="302"/>
      <c r="AI1334" s="329"/>
      <c r="AJ1334" s="302"/>
      <c r="AK1334" s="302"/>
      <c r="AL1334" s="302"/>
      <c r="AM1334" s="302"/>
      <c r="AN1334" s="302"/>
      <c r="AO1334" s="302"/>
      <c r="AP1334" s="302"/>
      <c r="AQ1334" s="302"/>
      <c r="AR1334" s="302"/>
      <c r="AS1334" s="302"/>
      <c r="AT1334" s="302"/>
      <c r="AU1334" s="302"/>
      <c r="AV1334" s="302"/>
      <c r="AW1334" s="302"/>
      <c r="AX1334" s="302"/>
      <c r="AY1334" s="302"/>
      <c r="AZ1334" s="302"/>
      <c r="BA1334" s="302"/>
    </row>
    <row r="1335">
      <c r="A1335" s="328"/>
      <c r="B1335" s="328"/>
      <c r="C1335" s="328"/>
      <c r="D1335" s="51" t="b">
        <v>1</v>
      </c>
      <c r="E1335" s="308"/>
      <c r="F1335" s="308" t="str">
        <f>IFERROR(__xludf.DUMMYFUNCTION("""COMPUTED_VALUE"""),"municipal_parcel_id_mapping")</f>
        <v>municipal_parcel_id_mapping</v>
      </c>
      <c r="G1335" s="308" t="str">
        <f>IFERROR(__xludf.DUMMYFUNCTION("""COMPUTED_VALUE"""),"Parcel_ID")</f>
        <v>Parcel_ID</v>
      </c>
      <c r="H1335" s="308"/>
      <c r="I1335" s="317"/>
      <c r="J1335" s="317"/>
      <c r="K1335" s="317"/>
      <c r="L1335" s="308"/>
      <c r="M1335" s="308"/>
      <c r="N1335" s="308"/>
      <c r="O1335" s="308"/>
      <c r="P1335" s="308"/>
      <c r="Q1335" s="302"/>
      <c r="R1335" s="302"/>
      <c r="S1335" s="302"/>
      <c r="T1335" s="302"/>
      <c r="U1335" s="302"/>
      <c r="V1335" s="302"/>
      <c r="W1335" s="302"/>
      <c r="X1335" s="302"/>
      <c r="Y1335" s="302"/>
      <c r="Z1335" s="302"/>
      <c r="AA1335" s="302"/>
      <c r="AB1335" s="302"/>
      <c r="AC1335" s="302"/>
      <c r="AD1335" s="302"/>
      <c r="AE1335" s="302"/>
      <c r="AF1335" s="302"/>
      <c r="AG1335" s="302"/>
      <c r="AH1335" s="302"/>
      <c r="AI1335" s="329"/>
      <c r="AJ1335" s="302"/>
      <c r="AK1335" s="302"/>
      <c r="AL1335" s="302"/>
      <c r="AM1335" s="302"/>
      <c r="AN1335" s="302"/>
      <c r="AO1335" s="302"/>
      <c r="AP1335" s="302"/>
      <c r="AQ1335" s="302"/>
      <c r="AR1335" s="302"/>
      <c r="AS1335" s="302"/>
      <c r="AT1335" s="302"/>
      <c r="AU1335" s="302"/>
      <c r="AV1335" s="302"/>
      <c r="AW1335" s="302"/>
      <c r="AX1335" s="302"/>
      <c r="AY1335" s="302"/>
      <c r="AZ1335" s="302"/>
      <c r="BA1335" s="302"/>
    </row>
    <row r="1336">
      <c r="A1336" s="328"/>
      <c r="B1336" s="328"/>
      <c r="C1336" s="328"/>
      <c r="D1336" s="51" t="b">
        <v>1</v>
      </c>
      <c r="E1336" s="308"/>
      <c r="F1336" s="308" t="str">
        <f>IFERROR(__xludf.DUMMYFUNCTION("""COMPUTED_VALUE"""),"???")</f>
        <v>???</v>
      </c>
      <c r="G1336" s="308" t="str">
        <f>IFERROR(__xludf.DUMMYFUNCTION("""COMPUTED_VALUE"""),"")</f>
        <v/>
      </c>
      <c r="H1336" s="308"/>
      <c r="I1336" s="317"/>
      <c r="J1336" s="317"/>
      <c r="K1336" s="317"/>
      <c r="L1336" s="308"/>
      <c r="M1336" s="308"/>
      <c r="N1336" s="308"/>
      <c r="O1336" s="308"/>
      <c r="P1336" s="308"/>
      <c r="Q1336" s="302"/>
      <c r="R1336" s="302"/>
      <c r="S1336" s="302"/>
      <c r="T1336" s="302"/>
      <c r="U1336" s="302"/>
      <c r="V1336" s="302"/>
      <c r="W1336" s="302"/>
      <c r="X1336" s="302"/>
      <c r="Y1336" s="302"/>
      <c r="Z1336" s="302"/>
      <c r="AA1336" s="302"/>
      <c r="AB1336" s="302"/>
      <c r="AC1336" s="302"/>
      <c r="AD1336" s="302"/>
      <c r="AE1336" s="302"/>
      <c r="AF1336" s="302"/>
      <c r="AG1336" s="302"/>
      <c r="AH1336" s="302"/>
      <c r="AI1336" s="329"/>
      <c r="AJ1336" s="302"/>
      <c r="AK1336" s="302"/>
      <c r="AL1336" s="302"/>
      <c r="AM1336" s="302"/>
      <c r="AN1336" s="302"/>
      <c r="AO1336" s="302"/>
      <c r="AP1336" s="302"/>
      <c r="AQ1336" s="302"/>
      <c r="AR1336" s="302"/>
      <c r="AS1336" s="302"/>
      <c r="AT1336" s="302"/>
      <c r="AU1336" s="302"/>
      <c r="AV1336" s="302"/>
      <c r="AW1336" s="302"/>
      <c r="AX1336" s="302"/>
      <c r="AY1336" s="302"/>
      <c r="AZ1336" s="302"/>
      <c r="BA1336" s="302"/>
    </row>
    <row r="1337">
      <c r="A1337" s="328"/>
      <c r="B1337" s="328"/>
      <c r="C1337" s="328"/>
      <c r="D1337" s="51" t="b">
        <v>1</v>
      </c>
      <c r="E1337" s="308"/>
      <c r="F1337" s="308" t="str">
        <f>IFERROR(__xludf.DUMMYFUNCTION("""COMPUTED_VALUE"""),"letter")</f>
        <v>letter</v>
      </c>
      <c r="G1337" s="308" t="str">
        <f>IFERROR(__xludf.DUMMYFUNCTION("""COMPUTED_VALUE"""),"???")</f>
        <v>???</v>
      </c>
      <c r="H1337" s="308"/>
      <c r="I1337" s="317"/>
      <c r="J1337" s="317"/>
      <c r="K1337" s="317"/>
      <c r="L1337" s="308"/>
      <c r="M1337" s="308"/>
      <c r="N1337" s="308"/>
      <c r="O1337" s="308"/>
      <c r="P1337" s="308"/>
      <c r="Q1337" s="302"/>
      <c r="R1337" s="302"/>
      <c r="S1337" s="302"/>
      <c r="T1337" s="302"/>
      <c r="U1337" s="302"/>
      <c r="V1337" s="302"/>
      <c r="W1337" s="302"/>
      <c r="X1337" s="302"/>
      <c r="Y1337" s="302"/>
      <c r="Z1337" s="302"/>
      <c r="AA1337" s="302"/>
      <c r="AB1337" s="302"/>
      <c r="AC1337" s="302"/>
      <c r="AD1337" s="302"/>
      <c r="AE1337" s="302"/>
      <c r="AF1337" s="302"/>
      <c r="AG1337" s="302"/>
      <c r="AH1337" s="302"/>
      <c r="AI1337" s="329"/>
      <c r="AJ1337" s="302"/>
      <c r="AK1337" s="302"/>
      <c r="AL1337" s="302"/>
      <c r="AM1337" s="302"/>
      <c r="AN1337" s="302"/>
      <c r="AO1337" s="302"/>
      <c r="AP1337" s="302"/>
      <c r="AQ1337" s="302"/>
      <c r="AR1337" s="302"/>
      <c r="AS1337" s="302"/>
      <c r="AT1337" s="302"/>
      <c r="AU1337" s="302"/>
      <c r="AV1337" s="302"/>
      <c r="AW1337" s="302"/>
      <c r="AX1337" s="302"/>
      <c r="AY1337" s="302"/>
      <c r="AZ1337" s="302"/>
      <c r="BA1337" s="302"/>
    </row>
    <row r="1338">
      <c r="A1338" s="328"/>
      <c r="B1338" s="328"/>
      <c r="C1338" s="328"/>
      <c r="D1338" s="51" t="b">
        <v>1</v>
      </c>
      <c r="E1338" s="308"/>
      <c r="F1338" s="308" t="str">
        <f>IFERROR(__xludf.DUMMYFUNCTION("""COMPUTED_VALUE"""),"???")</f>
        <v>???</v>
      </c>
      <c r="G1338" s="308" t="str">
        <f>IFERROR(__xludf.DUMMYFUNCTION("""COMPUTED_VALUE"""),"???")</f>
        <v>???</v>
      </c>
      <c r="H1338" s="308"/>
      <c r="I1338" s="317"/>
      <c r="J1338" s="317"/>
      <c r="K1338" s="317"/>
      <c r="L1338" s="308"/>
      <c r="M1338" s="308"/>
      <c r="N1338" s="308"/>
      <c r="O1338" s="308"/>
      <c r="P1338" s="308"/>
      <c r="Q1338" s="302"/>
      <c r="R1338" s="302"/>
      <c r="S1338" s="302"/>
      <c r="T1338" s="302"/>
      <c r="U1338" s="302"/>
      <c r="V1338" s="302"/>
      <c r="W1338" s="302"/>
      <c r="X1338" s="302"/>
      <c r="Y1338" s="302"/>
      <c r="Z1338" s="302"/>
      <c r="AA1338" s="302"/>
      <c r="AB1338" s="302"/>
      <c r="AC1338" s="302"/>
      <c r="AD1338" s="302"/>
      <c r="AE1338" s="302"/>
      <c r="AF1338" s="302"/>
      <c r="AG1338" s="302"/>
      <c r="AH1338" s="302"/>
      <c r="AI1338" s="329"/>
      <c r="AJ1338" s="302"/>
      <c r="AK1338" s="302"/>
      <c r="AL1338" s="302"/>
      <c r="AM1338" s="302"/>
      <c r="AN1338" s="302"/>
      <c r="AO1338" s="302"/>
      <c r="AP1338" s="302"/>
      <c r="AQ1338" s="302"/>
      <c r="AR1338" s="302"/>
      <c r="AS1338" s="302"/>
      <c r="AT1338" s="302"/>
      <c r="AU1338" s="302"/>
      <c r="AV1338" s="302"/>
      <c r="AW1338" s="302"/>
      <c r="AX1338" s="302"/>
      <c r="AY1338" s="302"/>
      <c r="AZ1338" s="302"/>
      <c r="BA1338" s="302"/>
    </row>
    <row r="1339">
      <c r="A1339" s="328"/>
      <c r="B1339" s="328"/>
      <c r="C1339" s="328"/>
      <c r="D1339" s="51" t="b">
        <v>1</v>
      </c>
      <c r="E1339" s="308"/>
      <c r="F1339" s="308" t="str">
        <f>IFERROR(__xludf.DUMMYFUNCTION("""COMPUTED_VALUE"""),"???")</f>
        <v>???</v>
      </c>
      <c r="G1339" s="308" t="str">
        <f>IFERROR(__xludf.DUMMYFUNCTION("""COMPUTED_VALUE"""),"???")</f>
        <v>???</v>
      </c>
      <c r="H1339" s="308"/>
      <c r="I1339" s="317"/>
      <c r="J1339" s="317"/>
      <c r="K1339" s="317"/>
      <c r="L1339" s="308"/>
      <c r="M1339" s="308"/>
      <c r="N1339" s="308"/>
      <c r="O1339" s="308"/>
      <c r="P1339" s="308"/>
      <c r="Q1339" s="302"/>
      <c r="R1339" s="302"/>
      <c r="S1339" s="302"/>
      <c r="T1339" s="302"/>
      <c r="U1339" s="302"/>
      <c r="V1339" s="302"/>
      <c r="W1339" s="302"/>
      <c r="X1339" s="302"/>
      <c r="Y1339" s="302"/>
      <c r="Z1339" s="302"/>
      <c r="AA1339" s="302"/>
      <c r="AB1339" s="302"/>
      <c r="AC1339" s="302"/>
      <c r="AD1339" s="302"/>
      <c r="AE1339" s="302"/>
      <c r="AF1339" s="302"/>
      <c r="AG1339" s="302"/>
      <c r="AH1339" s="302"/>
      <c r="AI1339" s="329"/>
      <c r="AJ1339" s="302"/>
      <c r="AK1339" s="302"/>
      <c r="AL1339" s="302"/>
      <c r="AM1339" s="302"/>
      <c r="AN1339" s="302"/>
      <c r="AO1339" s="302"/>
      <c r="AP1339" s="302"/>
      <c r="AQ1339" s="302"/>
      <c r="AR1339" s="302"/>
      <c r="AS1339" s="302"/>
      <c r="AT1339" s="302"/>
      <c r="AU1339" s="302"/>
      <c r="AV1339" s="302"/>
      <c r="AW1339" s="302"/>
      <c r="AX1339" s="302"/>
      <c r="AY1339" s="302"/>
      <c r="AZ1339" s="302"/>
      <c r="BA1339" s="302"/>
    </row>
    <row r="1340">
      <c r="A1340" s="328"/>
      <c r="B1340" s="328"/>
      <c r="C1340" s="328"/>
      <c r="D1340" s="51" t="b">
        <v>1</v>
      </c>
      <c r="E1340" s="308"/>
      <c r="F1340" s="308" t="str">
        <f>IFERROR(__xludf.DUMMYFUNCTION("""COMPUTED_VALUE"""),"???")</f>
        <v>???</v>
      </c>
      <c r="G1340" s="308" t="str">
        <f>IFERROR(__xludf.DUMMYFUNCTION("""COMPUTED_VALUE"""),"???")</f>
        <v>???</v>
      </c>
      <c r="H1340" s="308"/>
      <c r="I1340" s="317"/>
      <c r="J1340" s="317"/>
      <c r="K1340" s="317"/>
      <c r="L1340" s="308"/>
      <c r="M1340" s="308"/>
      <c r="N1340" s="308"/>
      <c r="O1340" s="308"/>
      <c r="P1340" s="308"/>
      <c r="Q1340" s="302"/>
      <c r="R1340" s="302"/>
      <c r="S1340" s="302"/>
      <c r="T1340" s="302"/>
      <c r="U1340" s="302"/>
      <c r="V1340" s="302"/>
      <c r="W1340" s="302"/>
      <c r="X1340" s="302"/>
      <c r="Y1340" s="302"/>
      <c r="Z1340" s="302"/>
      <c r="AA1340" s="302"/>
      <c r="AB1340" s="302"/>
      <c r="AC1340" s="302"/>
      <c r="AD1340" s="302"/>
      <c r="AE1340" s="302"/>
      <c r="AF1340" s="302"/>
      <c r="AG1340" s="302"/>
      <c r="AH1340" s="302"/>
      <c r="AI1340" s="329"/>
      <c r="AJ1340" s="302"/>
      <c r="AK1340" s="302"/>
      <c r="AL1340" s="302"/>
      <c r="AM1340" s="302"/>
      <c r="AN1340" s="302"/>
      <c r="AO1340" s="302"/>
      <c r="AP1340" s="302"/>
      <c r="AQ1340" s="302"/>
      <c r="AR1340" s="302"/>
      <c r="AS1340" s="302"/>
      <c r="AT1340" s="302"/>
      <c r="AU1340" s="302"/>
      <c r="AV1340" s="302"/>
      <c r="AW1340" s="302"/>
      <c r="AX1340" s="302"/>
      <c r="AY1340" s="302"/>
      <c r="AZ1340" s="302"/>
      <c r="BA1340" s="302"/>
    </row>
    <row r="1341">
      <c r="A1341" s="328"/>
      <c r="B1341" s="328"/>
      <c r="C1341" s="328"/>
      <c r="D1341" s="51" t="b">
        <v>1</v>
      </c>
      <c r="E1341" s="308"/>
      <c r="F1341" s="308" t="str">
        <f>IFERROR(__xludf.DUMMYFUNCTION("""COMPUTED_VALUE"""),"???")</f>
        <v>???</v>
      </c>
      <c r="G1341" s="308" t="str">
        <f>IFERROR(__xludf.DUMMYFUNCTION("""COMPUTED_VALUE"""),"???")</f>
        <v>???</v>
      </c>
      <c r="H1341" s="308"/>
      <c r="I1341" s="317"/>
      <c r="J1341" s="317"/>
      <c r="K1341" s="317"/>
      <c r="L1341" s="308"/>
      <c r="M1341" s="308"/>
      <c r="N1341" s="308"/>
      <c r="O1341" s="308"/>
      <c r="P1341" s="308"/>
      <c r="Q1341" s="302"/>
      <c r="R1341" s="302"/>
      <c r="S1341" s="302"/>
      <c r="T1341" s="302"/>
      <c r="U1341" s="302"/>
      <c r="V1341" s="302"/>
      <c r="W1341" s="302"/>
      <c r="X1341" s="302"/>
      <c r="Y1341" s="302"/>
      <c r="Z1341" s="302"/>
      <c r="AA1341" s="302"/>
      <c r="AB1341" s="302"/>
      <c r="AC1341" s="302"/>
      <c r="AD1341" s="302"/>
      <c r="AE1341" s="302"/>
      <c r="AF1341" s="302"/>
      <c r="AG1341" s="302"/>
      <c r="AH1341" s="302"/>
      <c r="AI1341" s="329"/>
      <c r="AJ1341" s="302"/>
      <c r="AK1341" s="302"/>
      <c r="AL1341" s="302"/>
      <c r="AM1341" s="302"/>
      <c r="AN1341" s="302"/>
      <c r="AO1341" s="302"/>
      <c r="AP1341" s="302"/>
      <c r="AQ1341" s="302"/>
      <c r="AR1341" s="302"/>
      <c r="AS1341" s="302"/>
      <c r="AT1341" s="302"/>
      <c r="AU1341" s="302"/>
      <c r="AV1341" s="302"/>
      <c r="AW1341" s="302"/>
      <c r="AX1341" s="302"/>
      <c r="AY1341" s="302"/>
      <c r="AZ1341" s="302"/>
      <c r="BA1341" s="302"/>
    </row>
    <row r="1342">
      <c r="A1342" s="328"/>
      <c r="B1342" s="328"/>
      <c r="C1342" s="328"/>
      <c r="D1342" s="51" t="b">
        <v>1</v>
      </c>
      <c r="E1342" s="308"/>
      <c r="F1342" s="308" t="str">
        <f>IFERROR(__xludf.DUMMYFUNCTION("""COMPUTED_VALUE"""),"???")</f>
        <v>???</v>
      </c>
      <c r="G1342" s="308" t="str">
        <f>IFERROR(__xludf.DUMMYFUNCTION("""COMPUTED_VALUE"""),"???")</f>
        <v>???</v>
      </c>
      <c r="H1342" s="308"/>
      <c r="I1342" s="317"/>
      <c r="J1342" s="317"/>
      <c r="K1342" s="317"/>
      <c r="L1342" s="308"/>
      <c r="M1342" s="308"/>
      <c r="N1342" s="308"/>
      <c r="O1342" s="308"/>
      <c r="P1342" s="308"/>
      <c r="Q1342" s="302"/>
      <c r="R1342" s="302"/>
      <c r="S1342" s="302"/>
      <c r="T1342" s="302"/>
      <c r="U1342" s="302"/>
      <c r="V1342" s="302"/>
      <c r="W1342" s="302"/>
      <c r="X1342" s="302"/>
      <c r="Y1342" s="302"/>
      <c r="Z1342" s="302"/>
      <c r="AA1342" s="302"/>
      <c r="AB1342" s="302"/>
      <c r="AC1342" s="302"/>
      <c r="AD1342" s="302"/>
      <c r="AE1342" s="302"/>
      <c r="AF1342" s="302"/>
      <c r="AG1342" s="302"/>
      <c r="AH1342" s="302"/>
      <c r="AI1342" s="329"/>
      <c r="AJ1342" s="302"/>
      <c r="AK1342" s="302"/>
      <c r="AL1342" s="302"/>
      <c r="AM1342" s="302"/>
      <c r="AN1342" s="302"/>
      <c r="AO1342" s="302"/>
      <c r="AP1342" s="302"/>
      <c r="AQ1342" s="302"/>
      <c r="AR1342" s="302"/>
      <c r="AS1342" s="302"/>
      <c r="AT1342" s="302"/>
      <c r="AU1342" s="302"/>
      <c r="AV1342" s="302"/>
      <c r="AW1342" s="302"/>
      <c r="AX1342" s="302"/>
      <c r="AY1342" s="302"/>
      <c r="AZ1342" s="302"/>
      <c r="BA1342" s="302"/>
    </row>
    <row r="1343">
      <c r="A1343" s="328"/>
      <c r="B1343" s="328"/>
      <c r="C1343" s="328"/>
      <c r="D1343" s="51" t="b">
        <v>1</v>
      </c>
      <c r="E1343" s="308"/>
      <c r="F1343" s="308" t="str">
        <f>IFERROR(__xludf.DUMMYFUNCTION("""COMPUTED_VALUE"""),"???")</f>
        <v>???</v>
      </c>
      <c r="G1343" s="308" t="str">
        <f>IFERROR(__xludf.DUMMYFUNCTION("""COMPUTED_VALUE"""),"???")</f>
        <v>???</v>
      </c>
      <c r="H1343" s="308"/>
      <c r="I1343" s="317"/>
      <c r="J1343" s="317"/>
      <c r="K1343" s="317"/>
      <c r="L1343" s="308"/>
      <c r="M1343" s="308"/>
      <c r="N1343" s="308"/>
      <c r="O1343" s="308"/>
      <c r="P1343" s="308"/>
      <c r="Q1343" s="302"/>
      <c r="R1343" s="302"/>
      <c r="S1343" s="302"/>
      <c r="T1343" s="302"/>
      <c r="U1343" s="302"/>
      <c r="V1343" s="302"/>
      <c r="W1343" s="302"/>
      <c r="X1343" s="302"/>
      <c r="Y1343" s="302"/>
      <c r="Z1343" s="302"/>
      <c r="AA1343" s="302"/>
      <c r="AB1343" s="302"/>
      <c r="AC1343" s="302"/>
      <c r="AD1343" s="302"/>
      <c r="AE1343" s="302"/>
      <c r="AF1343" s="302"/>
      <c r="AG1343" s="302"/>
      <c r="AH1343" s="302"/>
      <c r="AI1343" s="329"/>
      <c r="AJ1343" s="302"/>
      <c r="AK1343" s="302"/>
      <c r="AL1343" s="302"/>
      <c r="AM1343" s="302"/>
      <c r="AN1343" s="302"/>
      <c r="AO1343" s="302"/>
      <c r="AP1343" s="302"/>
      <c r="AQ1343" s="302"/>
      <c r="AR1343" s="302"/>
      <c r="AS1343" s="302"/>
      <c r="AT1343" s="302"/>
      <c r="AU1343" s="302"/>
      <c r="AV1343" s="302"/>
      <c r="AW1343" s="302"/>
      <c r="AX1343" s="302"/>
      <c r="AY1343" s="302"/>
      <c r="AZ1343" s="302"/>
      <c r="BA1343" s="302"/>
    </row>
    <row r="1344">
      <c r="A1344" s="328"/>
      <c r="B1344" s="328"/>
      <c r="C1344" s="328"/>
      <c r="D1344" s="51" t="b">
        <v>1</v>
      </c>
      <c r="E1344" s="308"/>
      <c r="F1344" s="308" t="str">
        <f>IFERROR(__xludf.DUMMYFUNCTION("""COMPUTED_VALUE"""),"???")</f>
        <v>???</v>
      </c>
      <c r="G1344" s="308" t="str">
        <f>IFERROR(__xludf.DUMMYFUNCTION("""COMPUTED_VALUE"""),"???")</f>
        <v>???</v>
      </c>
      <c r="H1344" s="308"/>
      <c r="I1344" s="317"/>
      <c r="J1344" s="317"/>
      <c r="K1344" s="317"/>
      <c r="L1344" s="308"/>
      <c r="M1344" s="308"/>
      <c r="N1344" s="308"/>
      <c r="O1344" s="308"/>
      <c r="P1344" s="308"/>
      <c r="Q1344" s="302"/>
      <c r="R1344" s="302"/>
      <c r="S1344" s="302"/>
      <c r="T1344" s="302"/>
      <c r="U1344" s="302"/>
      <c r="V1344" s="302"/>
      <c r="W1344" s="302"/>
      <c r="X1344" s="302"/>
      <c r="Y1344" s="302"/>
      <c r="Z1344" s="302"/>
      <c r="AA1344" s="302"/>
      <c r="AB1344" s="302"/>
      <c r="AC1344" s="302"/>
      <c r="AD1344" s="302"/>
      <c r="AE1344" s="302"/>
      <c r="AF1344" s="302"/>
      <c r="AG1344" s="302"/>
      <c r="AH1344" s="302"/>
      <c r="AI1344" s="329"/>
      <c r="AJ1344" s="302"/>
      <c r="AK1344" s="302"/>
      <c r="AL1344" s="302"/>
      <c r="AM1344" s="302"/>
      <c r="AN1344" s="302"/>
      <c r="AO1344" s="302"/>
      <c r="AP1344" s="302"/>
      <c r="AQ1344" s="302"/>
      <c r="AR1344" s="302"/>
      <c r="AS1344" s="302"/>
      <c r="AT1344" s="302"/>
      <c r="AU1344" s="302"/>
      <c r="AV1344" s="302"/>
      <c r="AW1344" s="302"/>
      <c r="AX1344" s="302"/>
      <c r="AY1344" s="302"/>
      <c r="AZ1344" s="302"/>
      <c r="BA1344" s="302"/>
    </row>
    <row r="1345">
      <c r="A1345" s="328"/>
      <c r="B1345" s="328"/>
      <c r="C1345" s="328"/>
      <c r="D1345" s="51" t="b">
        <v>1</v>
      </c>
      <c r="E1345" s="308"/>
      <c r="F1345" s="308" t="str">
        <f>IFERROR(__xludf.DUMMYFUNCTION("""COMPUTED_VALUE"""),"???")</f>
        <v>???</v>
      </c>
      <c r="G1345" s="308" t="str">
        <f>IFERROR(__xludf.DUMMYFUNCTION("""COMPUTED_VALUE"""),"???")</f>
        <v>???</v>
      </c>
      <c r="H1345" s="308"/>
      <c r="I1345" s="317"/>
      <c r="J1345" s="317"/>
      <c r="K1345" s="317"/>
      <c r="L1345" s="308"/>
      <c r="M1345" s="308"/>
      <c r="N1345" s="308"/>
      <c r="O1345" s="308"/>
      <c r="P1345" s="308"/>
      <c r="Q1345" s="302"/>
      <c r="R1345" s="302"/>
      <c r="S1345" s="302"/>
      <c r="T1345" s="302"/>
      <c r="U1345" s="302"/>
      <c r="V1345" s="302"/>
      <c r="W1345" s="302"/>
      <c r="X1345" s="302"/>
      <c r="Y1345" s="302"/>
      <c r="Z1345" s="302"/>
      <c r="AA1345" s="302"/>
      <c r="AB1345" s="302"/>
      <c r="AC1345" s="302"/>
      <c r="AD1345" s="302"/>
      <c r="AE1345" s="302"/>
      <c r="AF1345" s="302"/>
      <c r="AG1345" s="302"/>
      <c r="AH1345" s="302"/>
      <c r="AI1345" s="329"/>
      <c r="AJ1345" s="302"/>
      <c r="AK1345" s="302"/>
      <c r="AL1345" s="302"/>
      <c r="AM1345" s="302"/>
      <c r="AN1345" s="302"/>
      <c r="AO1345" s="302"/>
      <c r="AP1345" s="302"/>
      <c r="AQ1345" s="302"/>
      <c r="AR1345" s="302"/>
      <c r="AS1345" s="302"/>
      <c r="AT1345" s="302"/>
      <c r="AU1345" s="302"/>
      <c r="AV1345" s="302"/>
      <c r="AW1345" s="302"/>
      <c r="AX1345" s="302"/>
      <c r="AY1345" s="302"/>
      <c r="AZ1345" s="302"/>
      <c r="BA1345" s="302"/>
    </row>
    <row r="1346">
      <c r="A1346" s="328"/>
      <c r="B1346" s="328"/>
      <c r="C1346" s="328"/>
      <c r="D1346" s="51" t="b">
        <v>1</v>
      </c>
      <c r="E1346" s="308"/>
      <c r="F1346" s="308" t="str">
        <f>IFERROR(__xludf.DUMMYFUNCTION("""COMPUTED_VALUE"""),"???")</f>
        <v>???</v>
      </c>
      <c r="G1346" s="308" t="str">
        <f>IFERROR(__xludf.DUMMYFUNCTION("""COMPUTED_VALUE"""),"???")</f>
        <v>???</v>
      </c>
      <c r="H1346" s="308"/>
      <c r="I1346" s="317"/>
      <c r="J1346" s="317"/>
      <c r="K1346" s="317"/>
      <c r="L1346" s="308"/>
      <c r="M1346" s="308"/>
      <c r="N1346" s="308"/>
      <c r="O1346" s="308"/>
      <c r="P1346" s="308"/>
      <c r="Q1346" s="302"/>
      <c r="R1346" s="302"/>
      <c r="S1346" s="302"/>
      <c r="T1346" s="302"/>
      <c r="U1346" s="302"/>
      <c r="V1346" s="302"/>
      <c r="W1346" s="302"/>
      <c r="X1346" s="302"/>
      <c r="Y1346" s="302"/>
      <c r="Z1346" s="302"/>
      <c r="AA1346" s="302"/>
      <c r="AB1346" s="302"/>
      <c r="AC1346" s="302"/>
      <c r="AD1346" s="302"/>
      <c r="AE1346" s="302"/>
      <c r="AF1346" s="302"/>
      <c r="AG1346" s="302"/>
      <c r="AH1346" s="302"/>
      <c r="AI1346" s="329"/>
      <c r="AJ1346" s="302"/>
      <c r="AK1346" s="302"/>
      <c r="AL1346" s="302"/>
      <c r="AM1346" s="302"/>
      <c r="AN1346" s="302"/>
      <c r="AO1346" s="302"/>
      <c r="AP1346" s="302"/>
      <c r="AQ1346" s="302"/>
      <c r="AR1346" s="302"/>
      <c r="AS1346" s="302"/>
      <c r="AT1346" s="302"/>
      <c r="AU1346" s="302"/>
      <c r="AV1346" s="302"/>
      <c r="AW1346" s="302"/>
      <c r="AX1346" s="302"/>
      <c r="AY1346" s="302"/>
      <c r="AZ1346" s="302"/>
      <c r="BA1346" s="302"/>
    </row>
    <row r="1347">
      <c r="A1347" s="328"/>
      <c r="B1347" s="328"/>
      <c r="C1347" s="328"/>
      <c r="D1347" s="51" t="b">
        <v>1</v>
      </c>
      <c r="E1347" s="308"/>
      <c r="F1347" s="308" t="str">
        <f>IFERROR(__xludf.DUMMYFUNCTION("""COMPUTED_VALUE"""),"???")</f>
        <v>???</v>
      </c>
      <c r="G1347" s="308" t="str">
        <f>IFERROR(__xludf.DUMMYFUNCTION("""COMPUTED_VALUE"""),"???")</f>
        <v>???</v>
      </c>
      <c r="H1347" s="308"/>
      <c r="I1347" s="317"/>
      <c r="J1347" s="317"/>
      <c r="K1347" s="317"/>
      <c r="L1347" s="308"/>
      <c r="M1347" s="308"/>
      <c r="N1347" s="308"/>
      <c r="O1347" s="308"/>
      <c r="P1347" s="308"/>
      <c r="Q1347" s="302"/>
      <c r="R1347" s="302"/>
      <c r="S1347" s="302"/>
      <c r="T1347" s="302"/>
      <c r="U1347" s="302"/>
      <c r="V1347" s="302"/>
      <c r="W1347" s="302"/>
      <c r="X1347" s="302"/>
      <c r="Y1347" s="302"/>
      <c r="Z1347" s="302"/>
      <c r="AA1347" s="302"/>
      <c r="AB1347" s="302"/>
      <c r="AC1347" s="302"/>
      <c r="AD1347" s="302"/>
      <c r="AE1347" s="302"/>
      <c r="AF1347" s="302"/>
      <c r="AG1347" s="302"/>
      <c r="AH1347" s="302"/>
      <c r="AI1347" s="329"/>
      <c r="AJ1347" s="302"/>
      <c r="AK1347" s="302"/>
      <c r="AL1347" s="302"/>
      <c r="AM1347" s="302"/>
      <c r="AN1347" s="302"/>
      <c r="AO1347" s="302"/>
      <c r="AP1347" s="302"/>
      <c r="AQ1347" s="302"/>
      <c r="AR1347" s="302"/>
      <c r="AS1347" s="302"/>
      <c r="AT1347" s="302"/>
      <c r="AU1347" s="302"/>
      <c r="AV1347" s="302"/>
      <c r="AW1347" s="302"/>
      <c r="AX1347" s="302"/>
      <c r="AY1347" s="302"/>
      <c r="AZ1347" s="302"/>
      <c r="BA1347" s="302"/>
    </row>
    <row r="1348">
      <c r="A1348" s="328"/>
      <c r="B1348" s="328"/>
      <c r="C1348" s="328"/>
      <c r="D1348" s="51" t="b">
        <v>1</v>
      </c>
      <c r="E1348" s="308"/>
      <c r="F1348" s="308" t="str">
        <f>IFERROR(__xludf.DUMMYFUNCTION("""COMPUTED_VALUE"""),"???")</f>
        <v>???</v>
      </c>
      <c r="G1348" s="308" t="str">
        <f>IFERROR(__xludf.DUMMYFUNCTION("""COMPUTED_VALUE"""),"???")</f>
        <v>???</v>
      </c>
      <c r="H1348" s="308"/>
      <c r="I1348" s="317"/>
      <c r="J1348" s="317"/>
      <c r="K1348" s="317"/>
      <c r="L1348" s="308"/>
      <c r="M1348" s="308"/>
      <c r="N1348" s="308"/>
      <c r="O1348" s="308"/>
      <c r="P1348" s="308"/>
      <c r="Q1348" s="302"/>
      <c r="R1348" s="302"/>
      <c r="S1348" s="302"/>
      <c r="T1348" s="302"/>
      <c r="U1348" s="302"/>
      <c r="V1348" s="302"/>
      <c r="W1348" s="302"/>
      <c r="X1348" s="302"/>
      <c r="Y1348" s="302"/>
      <c r="Z1348" s="302"/>
      <c r="AA1348" s="302"/>
      <c r="AB1348" s="302"/>
      <c r="AC1348" s="302"/>
      <c r="AD1348" s="302"/>
      <c r="AE1348" s="302"/>
      <c r="AF1348" s="302"/>
      <c r="AG1348" s="302"/>
      <c r="AH1348" s="302"/>
      <c r="AI1348" s="329"/>
      <c r="AJ1348" s="302"/>
      <c r="AK1348" s="302"/>
      <c r="AL1348" s="302"/>
      <c r="AM1348" s="302"/>
      <c r="AN1348" s="302"/>
      <c r="AO1348" s="302"/>
      <c r="AP1348" s="302"/>
      <c r="AQ1348" s="302"/>
      <c r="AR1348" s="302"/>
      <c r="AS1348" s="302"/>
      <c r="AT1348" s="302"/>
      <c r="AU1348" s="302"/>
      <c r="AV1348" s="302"/>
      <c r="AW1348" s="302"/>
      <c r="AX1348" s="302"/>
      <c r="AY1348" s="302"/>
      <c r="AZ1348" s="302"/>
      <c r="BA1348" s="302"/>
    </row>
    <row r="1349">
      <c r="A1349" s="328"/>
      <c r="B1349" s="328"/>
      <c r="C1349" s="328"/>
      <c r="D1349" s="51" t="b">
        <v>1</v>
      </c>
      <c r="E1349" s="308"/>
      <c r="F1349" s="308" t="str">
        <f>IFERROR(__xludf.DUMMYFUNCTION("""COMPUTED_VALUE"""),"???")</f>
        <v>???</v>
      </c>
      <c r="G1349" s="308" t="str">
        <f>IFERROR(__xludf.DUMMYFUNCTION("""COMPUTED_VALUE"""),"???")</f>
        <v>???</v>
      </c>
      <c r="H1349" s="308"/>
      <c r="I1349" s="317"/>
      <c r="J1349" s="317"/>
      <c r="K1349" s="317"/>
      <c r="L1349" s="308"/>
      <c r="M1349" s="308"/>
      <c r="N1349" s="308"/>
      <c r="O1349" s="308"/>
      <c r="P1349" s="308"/>
      <c r="Q1349" s="302"/>
      <c r="R1349" s="302"/>
      <c r="S1349" s="302"/>
      <c r="T1349" s="302"/>
      <c r="U1349" s="302"/>
      <c r="V1349" s="302"/>
      <c r="W1349" s="302"/>
      <c r="X1349" s="302"/>
      <c r="Y1349" s="302"/>
      <c r="Z1349" s="302"/>
      <c r="AA1349" s="302"/>
      <c r="AB1349" s="302"/>
      <c r="AC1349" s="302"/>
      <c r="AD1349" s="302"/>
      <c r="AE1349" s="302"/>
      <c r="AF1349" s="302"/>
      <c r="AG1349" s="302"/>
      <c r="AH1349" s="302"/>
      <c r="AI1349" s="329"/>
      <c r="AJ1349" s="302"/>
      <c r="AK1349" s="302"/>
      <c r="AL1349" s="302"/>
      <c r="AM1349" s="302"/>
      <c r="AN1349" s="302"/>
      <c r="AO1349" s="302"/>
      <c r="AP1349" s="302"/>
      <c r="AQ1349" s="302"/>
      <c r="AR1349" s="302"/>
      <c r="AS1349" s="302"/>
      <c r="AT1349" s="302"/>
      <c r="AU1349" s="302"/>
      <c r="AV1349" s="302"/>
      <c r="AW1349" s="302"/>
      <c r="AX1349" s="302"/>
      <c r="AY1349" s="302"/>
      <c r="AZ1349" s="302"/>
      <c r="BA1349" s="302"/>
    </row>
    <row r="1350">
      <c r="A1350" s="328"/>
      <c r="B1350" s="328"/>
      <c r="C1350" s="328"/>
      <c r="D1350" s="51" t="b">
        <v>1</v>
      </c>
      <c r="E1350" s="308"/>
      <c r="F1350" s="308" t="str">
        <f>IFERROR(__xludf.DUMMYFUNCTION("""COMPUTED_VALUE"""),"???")</f>
        <v>???</v>
      </c>
      <c r="G1350" s="308" t="str">
        <f>IFERROR(__xludf.DUMMYFUNCTION("""COMPUTED_VALUE"""),"???")</f>
        <v>???</v>
      </c>
      <c r="H1350" s="308"/>
      <c r="I1350" s="317"/>
      <c r="J1350" s="317"/>
      <c r="K1350" s="317"/>
      <c r="L1350" s="308"/>
      <c r="M1350" s="308"/>
      <c r="N1350" s="308"/>
      <c r="O1350" s="308"/>
      <c r="P1350" s="308"/>
      <c r="Q1350" s="302"/>
      <c r="R1350" s="302"/>
      <c r="S1350" s="302"/>
      <c r="T1350" s="302"/>
      <c r="U1350" s="302"/>
      <c r="V1350" s="302"/>
      <c r="W1350" s="302"/>
      <c r="X1350" s="302"/>
      <c r="Y1350" s="302"/>
      <c r="Z1350" s="302"/>
      <c r="AA1350" s="302"/>
      <c r="AB1350" s="302"/>
      <c r="AC1350" s="302"/>
      <c r="AD1350" s="302"/>
      <c r="AE1350" s="302"/>
      <c r="AF1350" s="302"/>
      <c r="AG1350" s="302"/>
      <c r="AH1350" s="302"/>
      <c r="AI1350" s="329"/>
      <c r="AJ1350" s="302"/>
      <c r="AK1350" s="302"/>
      <c r="AL1350" s="302"/>
      <c r="AM1350" s="302"/>
      <c r="AN1350" s="302"/>
      <c r="AO1350" s="302"/>
      <c r="AP1350" s="302"/>
      <c r="AQ1350" s="302"/>
      <c r="AR1350" s="302"/>
      <c r="AS1350" s="302"/>
      <c r="AT1350" s="302"/>
      <c r="AU1350" s="302"/>
      <c r="AV1350" s="302"/>
      <c r="AW1350" s="302"/>
      <c r="AX1350" s="302"/>
      <c r="AY1350" s="302"/>
      <c r="AZ1350" s="302"/>
      <c r="BA1350" s="302"/>
    </row>
    <row r="1351">
      <c r="A1351" s="328"/>
      <c r="B1351" s="328"/>
      <c r="C1351" s="328"/>
      <c r="D1351" s="51" t="b">
        <v>1</v>
      </c>
      <c r="E1351" s="308"/>
      <c r="F1351" s="308" t="str">
        <f>IFERROR(__xludf.DUMMYFUNCTION("""COMPUTED_VALUE"""),"???")</f>
        <v>???</v>
      </c>
      <c r="G1351" s="308" t="str">
        <f>IFERROR(__xludf.DUMMYFUNCTION("""COMPUTED_VALUE"""),"???")</f>
        <v>???</v>
      </c>
      <c r="H1351" s="308"/>
      <c r="I1351" s="317"/>
      <c r="J1351" s="317"/>
      <c r="K1351" s="317"/>
      <c r="L1351" s="308"/>
      <c r="M1351" s="308"/>
      <c r="N1351" s="308"/>
      <c r="O1351" s="308"/>
      <c r="P1351" s="308"/>
      <c r="Q1351" s="302"/>
      <c r="R1351" s="302"/>
      <c r="S1351" s="302"/>
      <c r="T1351" s="302"/>
      <c r="U1351" s="302"/>
      <c r="V1351" s="302"/>
      <c r="W1351" s="302"/>
      <c r="X1351" s="302"/>
      <c r="Y1351" s="302"/>
      <c r="Z1351" s="302"/>
      <c r="AA1351" s="302"/>
      <c r="AB1351" s="302"/>
      <c r="AC1351" s="302"/>
      <c r="AD1351" s="302"/>
      <c r="AE1351" s="302"/>
      <c r="AF1351" s="302"/>
      <c r="AG1351" s="302"/>
      <c r="AH1351" s="302"/>
      <c r="AI1351" s="329"/>
      <c r="AJ1351" s="302"/>
      <c r="AK1351" s="302"/>
      <c r="AL1351" s="302"/>
      <c r="AM1351" s="302"/>
      <c r="AN1351" s="302"/>
      <c r="AO1351" s="302"/>
      <c r="AP1351" s="302"/>
      <c r="AQ1351" s="302"/>
      <c r="AR1351" s="302"/>
      <c r="AS1351" s="302"/>
      <c r="AT1351" s="302"/>
      <c r="AU1351" s="302"/>
      <c r="AV1351" s="302"/>
      <c r="AW1351" s="302"/>
      <c r="AX1351" s="302"/>
      <c r="AY1351" s="302"/>
      <c r="AZ1351" s="302"/>
      <c r="BA1351" s="302"/>
    </row>
    <row r="1352">
      <c r="A1352" s="328"/>
      <c r="B1352" s="328"/>
      <c r="C1352" s="328"/>
      <c r="D1352" s="51" t="b">
        <v>1</v>
      </c>
      <c r="E1352" s="308"/>
      <c r="F1352" s="308" t="str">
        <f>IFERROR(__xludf.DUMMYFUNCTION("""COMPUTED_VALUE"""),"???")</f>
        <v>???</v>
      </c>
      <c r="G1352" s="308" t="str">
        <f>IFERROR(__xludf.DUMMYFUNCTION("""COMPUTED_VALUE"""),"???")</f>
        <v>???</v>
      </c>
      <c r="H1352" s="308"/>
      <c r="I1352" s="317"/>
      <c r="J1352" s="317"/>
      <c r="K1352" s="317"/>
      <c r="L1352" s="308"/>
      <c r="M1352" s="308"/>
      <c r="N1352" s="308"/>
      <c r="O1352" s="308"/>
      <c r="P1352" s="308"/>
      <c r="Q1352" s="302"/>
      <c r="R1352" s="302"/>
      <c r="S1352" s="302"/>
      <c r="T1352" s="302"/>
      <c r="U1352" s="302"/>
      <c r="V1352" s="302"/>
      <c r="W1352" s="302"/>
      <c r="X1352" s="302"/>
      <c r="Y1352" s="302"/>
      <c r="Z1352" s="302"/>
      <c r="AA1352" s="302"/>
      <c r="AB1352" s="302"/>
      <c r="AC1352" s="302"/>
      <c r="AD1352" s="302"/>
      <c r="AE1352" s="302"/>
      <c r="AF1352" s="302"/>
      <c r="AG1352" s="302"/>
      <c r="AH1352" s="302"/>
      <c r="AI1352" s="329"/>
      <c r="AJ1352" s="302"/>
      <c r="AK1352" s="302"/>
      <c r="AL1352" s="302"/>
      <c r="AM1352" s="302"/>
      <c r="AN1352" s="302"/>
      <c r="AO1352" s="302"/>
      <c r="AP1352" s="302"/>
      <c r="AQ1352" s="302"/>
      <c r="AR1352" s="302"/>
      <c r="AS1352" s="302"/>
      <c r="AT1352" s="302"/>
      <c r="AU1352" s="302"/>
      <c r="AV1352" s="302"/>
      <c r="AW1352" s="302"/>
      <c r="AX1352" s="302"/>
      <c r="AY1352" s="302"/>
      <c r="AZ1352" s="302"/>
      <c r="BA1352" s="302"/>
    </row>
    <row r="1353">
      <c r="A1353" s="328"/>
      <c r="B1353" s="328"/>
      <c r="C1353" s="328"/>
      <c r="D1353" s="51" t="b">
        <v>1</v>
      </c>
      <c r="E1353" s="308"/>
      <c r="F1353" s="308" t="str">
        <f>IFERROR(__xludf.DUMMYFUNCTION("""COMPUTED_VALUE"""),"???")</f>
        <v>???</v>
      </c>
      <c r="G1353" s="308" t="str">
        <f>IFERROR(__xludf.DUMMYFUNCTION("""COMPUTED_VALUE"""),"???")</f>
        <v>???</v>
      </c>
      <c r="H1353" s="308"/>
      <c r="I1353" s="317"/>
      <c r="J1353" s="317"/>
      <c r="K1353" s="317"/>
      <c r="L1353" s="308"/>
      <c r="M1353" s="308"/>
      <c r="N1353" s="308"/>
      <c r="O1353" s="308"/>
      <c r="P1353" s="308"/>
      <c r="Q1353" s="302"/>
      <c r="R1353" s="302"/>
      <c r="S1353" s="302"/>
      <c r="T1353" s="302"/>
      <c r="U1353" s="302"/>
      <c r="V1353" s="302"/>
      <c r="W1353" s="302"/>
      <c r="X1353" s="302"/>
      <c r="Y1353" s="302"/>
      <c r="Z1353" s="302"/>
      <c r="AA1353" s="302"/>
      <c r="AB1353" s="302"/>
      <c r="AC1353" s="302"/>
      <c r="AD1353" s="302"/>
      <c r="AE1353" s="302"/>
      <c r="AF1353" s="302"/>
      <c r="AG1353" s="302"/>
      <c r="AH1353" s="302"/>
      <c r="AI1353" s="329"/>
      <c r="AJ1353" s="302"/>
      <c r="AK1353" s="302"/>
      <c r="AL1353" s="302"/>
      <c r="AM1353" s="302"/>
      <c r="AN1353" s="302"/>
      <c r="AO1353" s="302"/>
      <c r="AP1353" s="302"/>
      <c r="AQ1353" s="302"/>
      <c r="AR1353" s="302"/>
      <c r="AS1353" s="302"/>
      <c r="AT1353" s="302"/>
      <c r="AU1353" s="302"/>
      <c r="AV1353" s="302"/>
      <c r="AW1353" s="302"/>
      <c r="AX1353" s="302"/>
      <c r="AY1353" s="302"/>
      <c r="AZ1353" s="302"/>
      <c r="BA1353" s="302"/>
    </row>
    <row r="1354">
      <c r="A1354" s="328"/>
      <c r="B1354" s="328"/>
      <c r="C1354" s="328"/>
      <c r="D1354" s="51" t="b">
        <v>1</v>
      </c>
      <c r="E1354" s="308"/>
      <c r="F1354" s="308" t="str">
        <f>IFERROR(__xludf.DUMMYFUNCTION("""COMPUTED_VALUE"""),"???")</f>
        <v>???</v>
      </c>
      <c r="G1354" s="308" t="str">
        <f>IFERROR(__xludf.DUMMYFUNCTION("""COMPUTED_VALUE"""),"???")</f>
        <v>???</v>
      </c>
      <c r="H1354" s="308"/>
      <c r="I1354" s="317"/>
      <c r="J1354" s="317"/>
      <c r="K1354" s="317"/>
      <c r="L1354" s="308"/>
      <c r="M1354" s="308"/>
      <c r="N1354" s="308"/>
      <c r="O1354" s="308"/>
      <c r="P1354" s="308"/>
      <c r="Q1354" s="302"/>
      <c r="R1354" s="302"/>
      <c r="S1354" s="302"/>
      <c r="T1354" s="302"/>
      <c r="U1354" s="302"/>
      <c r="V1354" s="302"/>
      <c r="W1354" s="302"/>
      <c r="X1354" s="302"/>
      <c r="Y1354" s="302"/>
      <c r="Z1354" s="302"/>
      <c r="AA1354" s="302"/>
      <c r="AB1354" s="302"/>
      <c r="AC1354" s="302"/>
      <c r="AD1354" s="302"/>
      <c r="AE1354" s="302"/>
      <c r="AF1354" s="302"/>
      <c r="AG1354" s="302"/>
      <c r="AH1354" s="302"/>
      <c r="AI1354" s="329"/>
      <c r="AJ1354" s="302"/>
      <c r="AK1354" s="302"/>
      <c r="AL1354" s="302"/>
      <c r="AM1354" s="302"/>
      <c r="AN1354" s="302"/>
      <c r="AO1354" s="302"/>
      <c r="AP1354" s="302"/>
      <c r="AQ1354" s="302"/>
      <c r="AR1354" s="302"/>
      <c r="AS1354" s="302"/>
      <c r="AT1354" s="302"/>
      <c r="AU1354" s="302"/>
      <c r="AV1354" s="302"/>
      <c r="AW1354" s="302"/>
      <c r="AX1354" s="302"/>
      <c r="AY1354" s="302"/>
      <c r="AZ1354" s="302"/>
      <c r="BA1354" s="302"/>
    </row>
    <row r="1355">
      <c r="A1355" s="328"/>
      <c r="B1355" s="328"/>
      <c r="C1355" s="328"/>
      <c r="D1355" s="51" t="b">
        <v>1</v>
      </c>
      <c r="E1355" s="308"/>
      <c r="F1355" s="308" t="str">
        <f>IFERROR(__xludf.DUMMYFUNCTION("""COMPUTED_VALUE"""),"???")</f>
        <v>???</v>
      </c>
      <c r="G1355" s="308" t="str">
        <f>IFERROR(__xludf.DUMMYFUNCTION("""COMPUTED_VALUE"""),"???")</f>
        <v>???</v>
      </c>
      <c r="H1355" s="308"/>
      <c r="I1355" s="317"/>
      <c r="J1355" s="317"/>
      <c r="K1355" s="317"/>
      <c r="L1355" s="308"/>
      <c r="M1355" s="308"/>
      <c r="N1355" s="308"/>
      <c r="O1355" s="308"/>
      <c r="P1355" s="308"/>
      <c r="Q1355" s="302"/>
      <c r="R1355" s="302"/>
      <c r="S1355" s="302"/>
      <c r="T1355" s="302"/>
      <c r="U1355" s="302"/>
      <c r="V1355" s="302"/>
      <c r="W1355" s="302"/>
      <c r="X1355" s="302"/>
      <c r="Y1355" s="302"/>
      <c r="Z1355" s="302"/>
      <c r="AA1355" s="302"/>
      <c r="AB1355" s="302"/>
      <c r="AC1355" s="302"/>
      <c r="AD1355" s="302"/>
      <c r="AE1355" s="302"/>
      <c r="AF1355" s="302"/>
      <c r="AG1355" s="302"/>
      <c r="AH1355" s="302"/>
      <c r="AI1355" s="329"/>
      <c r="AJ1355" s="302"/>
      <c r="AK1355" s="302"/>
      <c r="AL1355" s="302"/>
      <c r="AM1355" s="302"/>
      <c r="AN1355" s="302"/>
      <c r="AO1355" s="302"/>
      <c r="AP1355" s="302"/>
      <c r="AQ1355" s="302"/>
      <c r="AR1355" s="302"/>
      <c r="AS1355" s="302"/>
      <c r="AT1355" s="302"/>
      <c r="AU1355" s="302"/>
      <c r="AV1355" s="302"/>
      <c r="AW1355" s="302"/>
      <c r="AX1355" s="302"/>
      <c r="AY1355" s="302"/>
      <c r="AZ1355" s="302"/>
      <c r="BA1355" s="302"/>
    </row>
    <row r="1356">
      <c r="A1356" s="328"/>
      <c r="B1356" s="328"/>
      <c r="C1356" s="328"/>
      <c r="D1356" s="51" t="b">
        <v>1</v>
      </c>
      <c r="E1356" s="308"/>
      <c r="F1356" s="308" t="str">
        <f>IFERROR(__xludf.DUMMYFUNCTION("""COMPUTED_VALUE"""),"inspection")</f>
        <v>inspection</v>
      </c>
      <c r="G1356" s="308" t="str">
        <f>IFERROR(__xludf.DUMMYFUNCTION("""COMPUTED_VALUE"""),"Inspection_Id")</f>
        <v>Inspection_Id</v>
      </c>
      <c r="H1356" s="308"/>
      <c r="I1356" s="317"/>
      <c r="J1356" s="317"/>
      <c r="K1356" s="317"/>
      <c r="L1356" s="308"/>
      <c r="M1356" s="308"/>
      <c r="N1356" s="308"/>
      <c r="O1356" s="308"/>
      <c r="P1356" s="308"/>
      <c r="Q1356" s="302"/>
      <c r="R1356" s="302"/>
      <c r="S1356" s="302"/>
      <c r="T1356" s="302"/>
      <c r="U1356" s="302"/>
      <c r="V1356" s="302"/>
      <c r="W1356" s="302"/>
      <c r="X1356" s="302"/>
      <c r="Y1356" s="302"/>
      <c r="Z1356" s="302"/>
      <c r="AA1356" s="302"/>
      <c r="AB1356" s="302"/>
      <c r="AC1356" s="302"/>
      <c r="AD1356" s="302"/>
      <c r="AE1356" s="302"/>
      <c r="AF1356" s="302"/>
      <c r="AG1356" s="302"/>
      <c r="AH1356" s="302"/>
      <c r="AI1356" s="329"/>
      <c r="AJ1356" s="302"/>
      <c r="AK1356" s="302"/>
      <c r="AL1356" s="302"/>
      <c r="AM1356" s="302"/>
      <c r="AN1356" s="302"/>
      <c r="AO1356" s="302"/>
      <c r="AP1356" s="302"/>
      <c r="AQ1356" s="302"/>
      <c r="AR1356" s="302"/>
      <c r="AS1356" s="302"/>
      <c r="AT1356" s="302"/>
      <c r="AU1356" s="302"/>
      <c r="AV1356" s="302"/>
      <c r="AW1356" s="302"/>
      <c r="AX1356" s="302"/>
      <c r="AY1356" s="302"/>
      <c r="AZ1356" s="302"/>
      <c r="BA1356" s="302"/>
    </row>
    <row r="1357">
      <c r="A1357" s="328"/>
      <c r="B1357" s="328"/>
      <c r="C1357" s="328"/>
      <c r="D1357" s="51" t="b">
        <v>1</v>
      </c>
      <c r="E1357" s="308"/>
      <c r="F1357" s="308" t="str">
        <f>IFERROR(__xludf.DUMMYFUNCTION("""COMPUTED_VALUE"""),"inspection")</f>
        <v>inspection</v>
      </c>
      <c r="G1357" s="308" t="str">
        <f>IFERROR(__xludf.DUMMYFUNCTION("""COMPUTED_VALUE"""),"Inspection_Id")</f>
        <v>Inspection_Id</v>
      </c>
      <c r="H1357" s="308"/>
      <c r="I1357" s="317"/>
      <c r="J1357" s="317"/>
      <c r="K1357" s="317"/>
      <c r="L1357" s="308"/>
      <c r="M1357" s="308"/>
      <c r="N1357" s="308"/>
      <c r="O1357" s="308"/>
      <c r="P1357" s="308"/>
      <c r="Q1357" s="302"/>
      <c r="R1357" s="302"/>
      <c r="S1357" s="302"/>
      <c r="T1357" s="302"/>
      <c r="U1357" s="302"/>
      <c r="V1357" s="302"/>
      <c r="W1357" s="302"/>
      <c r="X1357" s="302"/>
      <c r="Y1357" s="302"/>
      <c r="Z1357" s="302"/>
      <c r="AA1357" s="302"/>
      <c r="AB1357" s="302"/>
      <c r="AC1357" s="302"/>
      <c r="AD1357" s="302"/>
      <c r="AE1357" s="302"/>
      <c r="AF1357" s="302"/>
      <c r="AG1357" s="302"/>
      <c r="AH1357" s="302"/>
      <c r="AI1357" s="329"/>
      <c r="AJ1357" s="302"/>
      <c r="AK1357" s="302"/>
      <c r="AL1357" s="302"/>
      <c r="AM1357" s="302"/>
      <c r="AN1357" s="302"/>
      <c r="AO1357" s="302"/>
      <c r="AP1357" s="302"/>
      <c r="AQ1357" s="302"/>
      <c r="AR1357" s="302"/>
      <c r="AS1357" s="302"/>
      <c r="AT1357" s="302"/>
      <c r="AU1357" s="302"/>
      <c r="AV1357" s="302"/>
      <c r="AW1357" s="302"/>
      <c r="AX1357" s="302"/>
      <c r="AY1357" s="302"/>
      <c r="AZ1357" s="302"/>
      <c r="BA1357" s="302"/>
    </row>
    <row r="1358">
      <c r="A1358" s="328"/>
      <c r="B1358" s="328"/>
      <c r="C1358" s="328"/>
      <c r="D1358" s="51" t="b">
        <v>1</v>
      </c>
      <c r="E1358" s="308"/>
      <c r="F1358" s="308" t="str">
        <f>IFERROR(__xludf.DUMMYFUNCTION("""COMPUTED_VALUE"""),"inspection")</f>
        <v>inspection</v>
      </c>
      <c r="G1358" s="308" t="str">
        <f>IFERROR(__xludf.DUMMYFUNCTION("""COMPUTED_VALUE"""),"Inspection_Id")</f>
        <v>Inspection_Id</v>
      </c>
      <c r="H1358" s="308"/>
      <c r="I1358" s="317"/>
      <c r="J1358" s="317"/>
      <c r="K1358" s="317"/>
      <c r="L1358" s="308"/>
      <c r="M1358" s="308"/>
      <c r="N1358" s="308"/>
      <c r="O1358" s="308"/>
      <c r="P1358" s="308"/>
      <c r="Q1358" s="302"/>
      <c r="R1358" s="302"/>
      <c r="S1358" s="302"/>
      <c r="T1358" s="302"/>
      <c r="U1358" s="302"/>
      <c r="V1358" s="302"/>
      <c r="W1358" s="302"/>
      <c r="X1358" s="302"/>
      <c r="Y1358" s="302"/>
      <c r="Z1358" s="302"/>
      <c r="AA1358" s="302"/>
      <c r="AB1358" s="302"/>
      <c r="AC1358" s="302"/>
      <c r="AD1358" s="302"/>
      <c r="AE1358" s="302"/>
      <c r="AF1358" s="302"/>
      <c r="AG1358" s="302"/>
      <c r="AH1358" s="302"/>
      <c r="AI1358" s="329"/>
      <c r="AJ1358" s="302"/>
      <c r="AK1358" s="302"/>
      <c r="AL1358" s="302"/>
      <c r="AM1358" s="302"/>
      <c r="AN1358" s="302"/>
      <c r="AO1358" s="302"/>
      <c r="AP1358" s="302"/>
      <c r="AQ1358" s="302"/>
      <c r="AR1358" s="302"/>
      <c r="AS1358" s="302"/>
      <c r="AT1358" s="302"/>
      <c r="AU1358" s="302"/>
      <c r="AV1358" s="302"/>
      <c r="AW1358" s="302"/>
      <c r="AX1358" s="302"/>
      <c r="AY1358" s="302"/>
      <c r="AZ1358" s="302"/>
      <c r="BA1358" s="302"/>
    </row>
    <row r="1359">
      <c r="A1359" s="328"/>
      <c r="B1359" s="328"/>
      <c r="C1359" s="328"/>
      <c r="D1359" s="51" t="b">
        <v>1</v>
      </c>
      <c r="E1359" s="308"/>
      <c r="F1359" s="308" t="str">
        <f>IFERROR(__xludf.DUMMYFUNCTION("""COMPUTED_VALUE"""),"inspection")</f>
        <v>inspection</v>
      </c>
      <c r="G1359" s="308" t="str">
        <f>IFERROR(__xludf.DUMMYFUNCTION("""COMPUTED_VALUE"""),"Inspection_Id")</f>
        <v>Inspection_Id</v>
      </c>
      <c r="H1359" s="308"/>
      <c r="I1359" s="317"/>
      <c r="J1359" s="317"/>
      <c r="K1359" s="317"/>
      <c r="L1359" s="308"/>
      <c r="M1359" s="308"/>
      <c r="N1359" s="308"/>
      <c r="O1359" s="308"/>
      <c r="P1359" s="308"/>
      <c r="Q1359" s="302"/>
      <c r="R1359" s="302"/>
      <c r="S1359" s="302"/>
      <c r="T1359" s="302"/>
      <c r="U1359" s="302"/>
      <c r="V1359" s="302"/>
      <c r="W1359" s="302"/>
      <c r="X1359" s="302"/>
      <c r="Y1359" s="302"/>
      <c r="Z1359" s="302"/>
      <c r="AA1359" s="302"/>
      <c r="AB1359" s="302"/>
      <c r="AC1359" s="302"/>
      <c r="AD1359" s="302"/>
      <c r="AE1359" s="302"/>
      <c r="AF1359" s="302"/>
      <c r="AG1359" s="302"/>
      <c r="AH1359" s="302"/>
      <c r="AI1359" s="329"/>
      <c r="AJ1359" s="302"/>
      <c r="AK1359" s="302"/>
      <c r="AL1359" s="302"/>
      <c r="AM1359" s="302"/>
      <c r="AN1359" s="302"/>
      <c r="AO1359" s="302"/>
      <c r="AP1359" s="302"/>
      <c r="AQ1359" s="302"/>
      <c r="AR1359" s="302"/>
      <c r="AS1359" s="302"/>
      <c r="AT1359" s="302"/>
      <c r="AU1359" s="302"/>
      <c r="AV1359" s="302"/>
      <c r="AW1359" s="302"/>
      <c r="AX1359" s="302"/>
      <c r="AY1359" s="302"/>
      <c r="AZ1359" s="302"/>
      <c r="BA1359" s="302"/>
    </row>
    <row r="1360">
      <c r="A1360" s="328"/>
      <c r="B1360" s="328"/>
      <c r="C1360" s="328"/>
      <c r="D1360" s="51" t="b">
        <v>1</v>
      </c>
      <c r="E1360" s="308"/>
      <c r="F1360" s="308" t="str">
        <f>IFERROR(__xludf.DUMMYFUNCTION("""COMPUTED_VALUE"""),"parcel")</f>
        <v>parcel</v>
      </c>
      <c r="G1360" s="308" t="str">
        <f>IFERROR(__xludf.DUMMYFUNCTION("""COMPUTED_VALUE"""),"Owner_id")</f>
        <v>Owner_id</v>
      </c>
      <c r="H1360" s="308"/>
      <c r="I1360" s="317"/>
      <c r="J1360" s="317"/>
      <c r="K1360" s="317"/>
      <c r="L1360" s="308"/>
      <c r="M1360" s="308"/>
      <c r="N1360" s="308"/>
      <c r="O1360" s="308"/>
      <c r="P1360" s="308"/>
      <c r="Q1360" s="302"/>
      <c r="R1360" s="302"/>
      <c r="S1360" s="302"/>
      <c r="T1360" s="302"/>
      <c r="U1360" s="302"/>
      <c r="V1360" s="302"/>
      <c r="W1360" s="302"/>
      <c r="X1360" s="302"/>
      <c r="Y1360" s="302"/>
      <c r="Z1360" s="302"/>
      <c r="AA1360" s="302"/>
      <c r="AB1360" s="302"/>
      <c r="AC1360" s="302"/>
      <c r="AD1360" s="302"/>
      <c r="AE1360" s="302"/>
      <c r="AF1360" s="302"/>
      <c r="AG1360" s="302"/>
      <c r="AH1360" s="302"/>
      <c r="AI1360" s="329"/>
      <c r="AJ1360" s="302"/>
      <c r="AK1360" s="302"/>
      <c r="AL1360" s="302"/>
      <c r="AM1360" s="302"/>
      <c r="AN1360" s="302"/>
      <c r="AO1360" s="302"/>
      <c r="AP1360" s="302"/>
      <c r="AQ1360" s="302"/>
      <c r="AR1360" s="302"/>
      <c r="AS1360" s="302"/>
      <c r="AT1360" s="302"/>
      <c r="AU1360" s="302"/>
      <c r="AV1360" s="302"/>
      <c r="AW1360" s="302"/>
      <c r="AX1360" s="302"/>
      <c r="AY1360" s="302"/>
      <c r="AZ1360" s="302"/>
      <c r="BA1360" s="302"/>
    </row>
    <row r="1361">
      <c r="A1361" s="328"/>
      <c r="B1361" s="328"/>
      <c r="C1361" s="328"/>
      <c r="D1361" s="51" t="b">
        <v>1</v>
      </c>
      <c r="E1361" s="308"/>
      <c r="F1361" s="308" t="str">
        <f>IFERROR(__xludf.DUMMYFUNCTION("""COMPUTED_VALUE"""),"parcel")</f>
        <v>parcel</v>
      </c>
      <c r="G1361" s="308" t="str">
        <f>IFERROR(__xludf.DUMMYFUNCTION("""COMPUTED_VALUE"""),"Owner_id")</f>
        <v>Owner_id</v>
      </c>
      <c r="H1361" s="308"/>
      <c r="I1361" s="317"/>
      <c r="J1361" s="317"/>
      <c r="K1361" s="317"/>
      <c r="L1361" s="308"/>
      <c r="M1361" s="308"/>
      <c r="N1361" s="308"/>
      <c r="O1361" s="308"/>
      <c r="P1361" s="308"/>
      <c r="Q1361" s="302"/>
      <c r="R1361" s="302"/>
      <c r="S1361" s="302"/>
      <c r="T1361" s="302"/>
      <c r="U1361" s="302"/>
      <c r="V1361" s="302"/>
      <c r="W1361" s="302"/>
      <c r="X1361" s="302"/>
      <c r="Y1361" s="302"/>
      <c r="Z1361" s="302"/>
      <c r="AA1361" s="302"/>
      <c r="AB1361" s="302"/>
      <c r="AC1361" s="302"/>
      <c r="AD1361" s="302"/>
      <c r="AE1361" s="302"/>
      <c r="AF1361" s="302"/>
      <c r="AG1361" s="302"/>
      <c r="AH1361" s="302"/>
      <c r="AI1361" s="329"/>
      <c r="AJ1361" s="302"/>
      <c r="AK1361" s="302"/>
      <c r="AL1361" s="302"/>
      <c r="AM1361" s="302"/>
      <c r="AN1361" s="302"/>
      <c r="AO1361" s="302"/>
      <c r="AP1361" s="302"/>
      <c r="AQ1361" s="302"/>
      <c r="AR1361" s="302"/>
      <c r="AS1361" s="302"/>
      <c r="AT1361" s="302"/>
      <c r="AU1361" s="302"/>
      <c r="AV1361" s="302"/>
      <c r="AW1361" s="302"/>
      <c r="AX1361" s="302"/>
      <c r="AY1361" s="302"/>
      <c r="AZ1361" s="302"/>
      <c r="BA1361" s="302"/>
    </row>
    <row r="1362">
      <c r="A1362" s="328"/>
      <c r="B1362" s="328"/>
      <c r="C1362" s="328"/>
      <c r="D1362" s="51" t="b">
        <v>1</v>
      </c>
      <c r="E1362" s="308"/>
      <c r="F1362" s="308" t="str">
        <f>IFERROR(__xludf.DUMMYFUNCTION("""COMPUTED_VALUE"""),"parcel")</f>
        <v>parcel</v>
      </c>
      <c r="G1362" s="308" t="str">
        <f>IFERROR(__xludf.DUMMYFUNCTION("""COMPUTED_VALUE"""),"Owner_id")</f>
        <v>Owner_id</v>
      </c>
      <c r="H1362" s="308"/>
      <c r="I1362" s="317"/>
      <c r="J1362" s="317"/>
      <c r="K1362" s="317"/>
      <c r="L1362" s="308"/>
      <c r="M1362" s="308"/>
      <c r="N1362" s="308"/>
      <c r="O1362" s="308"/>
      <c r="P1362" s="308"/>
      <c r="Q1362" s="302"/>
      <c r="R1362" s="302"/>
      <c r="S1362" s="302"/>
      <c r="T1362" s="302"/>
      <c r="U1362" s="302"/>
      <c r="V1362" s="302"/>
      <c r="W1362" s="302"/>
      <c r="X1362" s="302"/>
      <c r="Y1362" s="302"/>
      <c r="Z1362" s="302"/>
      <c r="AA1362" s="302"/>
      <c r="AB1362" s="302"/>
      <c r="AC1362" s="302"/>
      <c r="AD1362" s="302"/>
      <c r="AE1362" s="302"/>
      <c r="AF1362" s="302"/>
      <c r="AG1362" s="302"/>
      <c r="AH1362" s="302"/>
      <c r="AI1362" s="329"/>
      <c r="AJ1362" s="302"/>
      <c r="AK1362" s="302"/>
      <c r="AL1362" s="302"/>
      <c r="AM1362" s="302"/>
      <c r="AN1362" s="302"/>
      <c r="AO1362" s="302"/>
      <c r="AP1362" s="302"/>
      <c r="AQ1362" s="302"/>
      <c r="AR1362" s="302"/>
      <c r="AS1362" s="302"/>
      <c r="AT1362" s="302"/>
      <c r="AU1362" s="302"/>
      <c r="AV1362" s="302"/>
      <c r="AW1362" s="302"/>
      <c r="AX1362" s="302"/>
      <c r="AY1362" s="302"/>
      <c r="AZ1362" s="302"/>
      <c r="BA1362" s="302"/>
    </row>
    <row r="1363">
      <c r="A1363" s="328"/>
      <c r="B1363" s="328"/>
      <c r="C1363" s="328"/>
      <c r="D1363" s="51" t="b">
        <v>1</v>
      </c>
      <c r="E1363" s="308"/>
      <c r="F1363" s="308" t="str">
        <f>IFERROR(__xludf.DUMMYFUNCTION("""COMPUTED_VALUE"""),"parcel")</f>
        <v>parcel</v>
      </c>
      <c r="G1363" s="308" t="str">
        <f>IFERROR(__xludf.DUMMYFUNCTION("""COMPUTED_VALUE"""),"Owner_id")</f>
        <v>Owner_id</v>
      </c>
      <c r="H1363" s="308"/>
      <c r="I1363" s="317"/>
      <c r="J1363" s="317"/>
      <c r="K1363" s="317"/>
      <c r="L1363" s="308"/>
      <c r="M1363" s="308"/>
      <c r="N1363" s="308"/>
      <c r="O1363" s="308"/>
      <c r="P1363" s="308"/>
      <c r="Q1363" s="302"/>
      <c r="R1363" s="302"/>
      <c r="S1363" s="302"/>
      <c r="T1363" s="302"/>
      <c r="U1363" s="302"/>
      <c r="V1363" s="302"/>
      <c r="W1363" s="302"/>
      <c r="X1363" s="302"/>
      <c r="Y1363" s="302"/>
      <c r="Z1363" s="302"/>
      <c r="AA1363" s="302"/>
      <c r="AB1363" s="302"/>
      <c r="AC1363" s="302"/>
      <c r="AD1363" s="302"/>
      <c r="AE1363" s="302"/>
      <c r="AF1363" s="302"/>
      <c r="AG1363" s="302"/>
      <c r="AH1363" s="302"/>
      <c r="AI1363" s="329"/>
      <c r="AJ1363" s="302"/>
      <c r="AK1363" s="302"/>
      <c r="AL1363" s="302"/>
      <c r="AM1363" s="302"/>
      <c r="AN1363" s="302"/>
      <c r="AO1363" s="302"/>
      <c r="AP1363" s="302"/>
      <c r="AQ1363" s="302"/>
      <c r="AR1363" s="302"/>
      <c r="AS1363" s="302"/>
      <c r="AT1363" s="302"/>
      <c r="AU1363" s="302"/>
      <c r="AV1363" s="302"/>
      <c r="AW1363" s="302"/>
      <c r="AX1363" s="302"/>
      <c r="AY1363" s="302"/>
      <c r="AZ1363" s="302"/>
      <c r="BA1363" s="302"/>
    </row>
    <row r="1364">
      <c r="A1364" s="328"/>
      <c r="B1364" s="328"/>
      <c r="C1364" s="328"/>
      <c r="D1364" s="51" t="b">
        <v>1</v>
      </c>
      <c r="E1364" s="308"/>
      <c r="F1364" s="308" t="str">
        <f>IFERROR(__xludf.DUMMYFUNCTION("""COMPUTED_VALUE"""),"parcel")</f>
        <v>parcel</v>
      </c>
      <c r="G1364" s="308" t="str">
        <f>IFERROR(__xludf.DUMMYFUNCTION("""COMPUTED_VALUE"""),"Owner_id")</f>
        <v>Owner_id</v>
      </c>
      <c r="H1364" s="308"/>
      <c r="I1364" s="317"/>
      <c r="J1364" s="317"/>
      <c r="K1364" s="317"/>
      <c r="L1364" s="308"/>
      <c r="M1364" s="308"/>
      <c r="N1364" s="308"/>
      <c r="O1364" s="308"/>
      <c r="P1364" s="308"/>
      <c r="Q1364" s="302"/>
      <c r="R1364" s="302"/>
      <c r="S1364" s="302"/>
      <c r="T1364" s="302"/>
      <c r="U1364" s="302"/>
      <c r="V1364" s="302"/>
      <c r="W1364" s="302"/>
      <c r="X1364" s="302"/>
      <c r="Y1364" s="302"/>
      <c r="Z1364" s="302"/>
      <c r="AA1364" s="302"/>
      <c r="AB1364" s="302"/>
      <c r="AC1364" s="302"/>
      <c r="AD1364" s="302"/>
      <c r="AE1364" s="302"/>
      <c r="AF1364" s="302"/>
      <c r="AG1364" s="302"/>
      <c r="AH1364" s="302"/>
      <c r="AI1364" s="329"/>
      <c r="AJ1364" s="302"/>
      <c r="AK1364" s="302"/>
      <c r="AL1364" s="302"/>
      <c r="AM1364" s="302"/>
      <c r="AN1364" s="302"/>
      <c r="AO1364" s="302"/>
      <c r="AP1364" s="302"/>
      <c r="AQ1364" s="302"/>
      <c r="AR1364" s="302"/>
      <c r="AS1364" s="302"/>
      <c r="AT1364" s="302"/>
      <c r="AU1364" s="302"/>
      <c r="AV1364" s="302"/>
      <c r="AW1364" s="302"/>
      <c r="AX1364" s="302"/>
      <c r="AY1364" s="302"/>
      <c r="AZ1364" s="302"/>
      <c r="BA1364" s="302"/>
    </row>
    <row r="1365">
      <c r="A1365" s="328"/>
      <c r="B1365" s="328"/>
      <c r="C1365" s="328"/>
      <c r="D1365" s="51" t="b">
        <v>1</v>
      </c>
      <c r="E1365" s="308"/>
      <c r="F1365" s="308" t="str">
        <f>IFERROR(__xludf.DUMMYFUNCTION("""COMPUTED_VALUE"""),"parcel")</f>
        <v>parcel</v>
      </c>
      <c r="G1365" s="308" t="str">
        <f>IFERROR(__xludf.DUMMYFUNCTION("""COMPUTED_VALUE"""),"Owner_id")</f>
        <v>Owner_id</v>
      </c>
      <c r="H1365" s="308"/>
      <c r="I1365" s="317"/>
      <c r="J1365" s="317"/>
      <c r="K1365" s="317"/>
      <c r="L1365" s="308"/>
      <c r="M1365" s="308"/>
      <c r="N1365" s="308"/>
      <c r="O1365" s="308"/>
      <c r="P1365" s="308"/>
      <c r="Q1365" s="302"/>
      <c r="R1365" s="302"/>
      <c r="S1365" s="302"/>
      <c r="T1365" s="302"/>
      <c r="U1365" s="302"/>
      <c r="V1365" s="302"/>
      <c r="W1365" s="302"/>
      <c r="X1365" s="302"/>
      <c r="Y1365" s="302"/>
      <c r="Z1365" s="302"/>
      <c r="AA1365" s="302"/>
      <c r="AB1365" s="302"/>
      <c r="AC1365" s="302"/>
      <c r="AD1365" s="302"/>
      <c r="AE1365" s="302"/>
      <c r="AF1365" s="302"/>
      <c r="AG1365" s="302"/>
      <c r="AH1365" s="302"/>
      <c r="AI1365" s="329"/>
      <c r="AJ1365" s="302"/>
      <c r="AK1365" s="302"/>
      <c r="AL1365" s="302"/>
      <c r="AM1365" s="302"/>
      <c r="AN1365" s="302"/>
      <c r="AO1365" s="302"/>
      <c r="AP1365" s="302"/>
      <c r="AQ1365" s="302"/>
      <c r="AR1365" s="302"/>
      <c r="AS1365" s="302"/>
      <c r="AT1365" s="302"/>
      <c r="AU1365" s="302"/>
      <c r="AV1365" s="302"/>
      <c r="AW1365" s="302"/>
      <c r="AX1365" s="302"/>
      <c r="AY1365" s="302"/>
      <c r="AZ1365" s="302"/>
      <c r="BA1365" s="302"/>
    </row>
    <row r="1366">
      <c r="A1366" s="328"/>
      <c r="B1366" s="328"/>
      <c r="C1366" s="328"/>
      <c r="D1366" s="51" t="b">
        <v>1</v>
      </c>
      <c r="E1366" s="308"/>
      <c r="F1366" s="308" t="str">
        <f>IFERROR(__xludf.DUMMYFUNCTION("""COMPUTED_VALUE"""),"geo_id")</f>
        <v>geo_id</v>
      </c>
      <c r="G1366" s="308" t="str">
        <f>IFERROR(__xludf.DUMMYFUNCTION("""COMPUTED_VALUE"""),"???")</f>
        <v>???</v>
      </c>
      <c r="H1366" s="308"/>
      <c r="I1366" s="317"/>
      <c r="J1366" s="317"/>
      <c r="K1366" s="317"/>
      <c r="L1366" s="308"/>
      <c r="M1366" s="308"/>
      <c r="N1366" s="308"/>
      <c r="O1366" s="308"/>
      <c r="P1366" s="308"/>
      <c r="Q1366" s="302"/>
      <c r="R1366" s="302"/>
      <c r="S1366" s="302"/>
      <c r="T1366" s="302"/>
      <c r="U1366" s="302"/>
      <c r="V1366" s="302"/>
      <c r="W1366" s="302"/>
      <c r="X1366" s="302"/>
      <c r="Y1366" s="302"/>
      <c r="Z1366" s="302"/>
      <c r="AA1366" s="302"/>
      <c r="AB1366" s="302"/>
      <c r="AC1366" s="302"/>
      <c r="AD1366" s="302"/>
      <c r="AE1366" s="302"/>
      <c r="AF1366" s="302"/>
      <c r="AG1366" s="302"/>
      <c r="AH1366" s="302"/>
      <c r="AI1366" s="329"/>
      <c r="AJ1366" s="302"/>
      <c r="AK1366" s="302"/>
      <c r="AL1366" s="302"/>
      <c r="AM1366" s="302"/>
      <c r="AN1366" s="302"/>
      <c r="AO1366" s="302"/>
      <c r="AP1366" s="302"/>
      <c r="AQ1366" s="302"/>
      <c r="AR1366" s="302"/>
      <c r="AS1366" s="302"/>
      <c r="AT1366" s="302"/>
      <c r="AU1366" s="302"/>
      <c r="AV1366" s="302"/>
      <c r="AW1366" s="302"/>
      <c r="AX1366" s="302"/>
      <c r="AY1366" s="302"/>
      <c r="AZ1366" s="302"/>
      <c r="BA1366" s="302"/>
    </row>
    <row r="1367">
      <c r="A1367" s="328"/>
      <c r="B1367" s="328"/>
      <c r="C1367" s="328"/>
      <c r="D1367" s="51" t="b">
        <v>1</v>
      </c>
      <c r="E1367" s="308"/>
      <c r="F1367" s="308" t="str">
        <f>IFERROR(__xludf.DUMMYFUNCTION("""COMPUTED_VALUE"""),"geo_id")</f>
        <v>geo_id</v>
      </c>
      <c r="G1367" s="308" t="str">
        <f>IFERROR(__xludf.DUMMYFUNCTION("""COMPUTED_VALUE"""),"???")</f>
        <v>???</v>
      </c>
      <c r="H1367" s="308"/>
      <c r="I1367" s="317"/>
      <c r="J1367" s="317"/>
      <c r="K1367" s="317"/>
      <c r="L1367" s="308"/>
      <c r="M1367" s="308"/>
      <c r="N1367" s="308"/>
      <c r="O1367" s="308"/>
      <c r="P1367" s="308"/>
      <c r="Q1367" s="302"/>
      <c r="R1367" s="302"/>
      <c r="S1367" s="302"/>
      <c r="T1367" s="302"/>
      <c r="U1367" s="302"/>
      <c r="V1367" s="302"/>
      <c r="W1367" s="302"/>
      <c r="X1367" s="302"/>
      <c r="Y1367" s="302"/>
      <c r="Z1367" s="302"/>
      <c r="AA1367" s="302"/>
      <c r="AB1367" s="302"/>
      <c r="AC1367" s="302"/>
      <c r="AD1367" s="302"/>
      <c r="AE1367" s="302"/>
      <c r="AF1367" s="302"/>
      <c r="AG1367" s="302"/>
      <c r="AH1367" s="302"/>
      <c r="AI1367" s="329"/>
      <c r="AJ1367" s="302"/>
      <c r="AK1367" s="302"/>
      <c r="AL1367" s="302"/>
      <c r="AM1367" s="302"/>
      <c r="AN1367" s="302"/>
      <c r="AO1367" s="302"/>
      <c r="AP1367" s="302"/>
      <c r="AQ1367" s="302"/>
      <c r="AR1367" s="302"/>
      <c r="AS1367" s="302"/>
      <c r="AT1367" s="302"/>
      <c r="AU1367" s="302"/>
      <c r="AV1367" s="302"/>
      <c r="AW1367" s="302"/>
      <c r="AX1367" s="302"/>
      <c r="AY1367" s="302"/>
      <c r="AZ1367" s="302"/>
      <c r="BA1367" s="302"/>
    </row>
    <row r="1368">
      <c r="A1368" s="328"/>
      <c r="B1368" s="328"/>
      <c r="C1368" s="328"/>
      <c r="D1368" s="51" t="b">
        <v>1</v>
      </c>
      <c r="E1368" s="308"/>
      <c r="F1368" s="308" t="str">
        <f>IFERROR(__xludf.DUMMYFUNCTION("""COMPUTED_VALUE"""),"geo_id")</f>
        <v>geo_id</v>
      </c>
      <c r="G1368" s="308" t="str">
        <f>IFERROR(__xludf.DUMMYFUNCTION("""COMPUTED_VALUE"""),"???")</f>
        <v>???</v>
      </c>
      <c r="H1368" s="308"/>
      <c r="I1368" s="317"/>
      <c r="J1368" s="317"/>
      <c r="K1368" s="317"/>
      <c r="L1368" s="308"/>
      <c r="M1368" s="308"/>
      <c r="N1368" s="308"/>
      <c r="O1368" s="308"/>
      <c r="P1368" s="308"/>
      <c r="Q1368" s="302"/>
      <c r="R1368" s="302"/>
      <c r="S1368" s="302"/>
      <c r="T1368" s="302"/>
      <c r="U1368" s="302"/>
      <c r="V1368" s="302"/>
      <c r="W1368" s="302"/>
      <c r="X1368" s="302"/>
      <c r="Y1368" s="302"/>
      <c r="Z1368" s="302"/>
      <c r="AA1368" s="302"/>
      <c r="AB1368" s="302"/>
      <c r="AC1368" s="302"/>
      <c r="AD1368" s="302"/>
      <c r="AE1368" s="302"/>
      <c r="AF1368" s="302"/>
      <c r="AG1368" s="302"/>
      <c r="AH1368" s="302"/>
      <c r="AI1368" s="329"/>
      <c r="AJ1368" s="302"/>
      <c r="AK1368" s="302"/>
      <c r="AL1368" s="302"/>
      <c r="AM1368" s="302"/>
      <c r="AN1368" s="302"/>
      <c r="AO1368" s="302"/>
      <c r="AP1368" s="302"/>
      <c r="AQ1368" s="302"/>
      <c r="AR1368" s="302"/>
      <c r="AS1368" s="302"/>
      <c r="AT1368" s="302"/>
      <c r="AU1368" s="302"/>
      <c r="AV1368" s="302"/>
      <c r="AW1368" s="302"/>
      <c r="AX1368" s="302"/>
      <c r="AY1368" s="302"/>
      <c r="AZ1368" s="302"/>
      <c r="BA1368" s="302"/>
    </row>
    <row r="1369">
      <c r="A1369" s="328"/>
      <c r="B1369" s="328"/>
      <c r="C1369" s="328"/>
      <c r="D1369" s="51" t="b">
        <v>1</v>
      </c>
      <c r="E1369" s="308"/>
      <c r="F1369" s="308" t="str">
        <f>IFERROR(__xludf.DUMMYFUNCTION("""COMPUTED_VALUE"""),"geo_id")</f>
        <v>geo_id</v>
      </c>
      <c r="G1369" s="308" t="str">
        <f>IFERROR(__xludf.DUMMYFUNCTION("""COMPUTED_VALUE"""),"???")</f>
        <v>???</v>
      </c>
      <c r="H1369" s="308"/>
      <c r="I1369" s="317"/>
      <c r="J1369" s="317"/>
      <c r="K1369" s="317"/>
      <c r="L1369" s="308"/>
      <c r="M1369" s="308"/>
      <c r="N1369" s="308"/>
      <c r="O1369" s="308"/>
      <c r="P1369" s="308"/>
      <c r="Q1369" s="302"/>
      <c r="R1369" s="302"/>
      <c r="S1369" s="302"/>
      <c r="T1369" s="302"/>
      <c r="U1369" s="302"/>
      <c r="V1369" s="302"/>
      <c r="W1369" s="302"/>
      <c r="X1369" s="302"/>
      <c r="Y1369" s="302"/>
      <c r="Z1369" s="302"/>
      <c r="AA1369" s="302"/>
      <c r="AB1369" s="302"/>
      <c r="AC1369" s="302"/>
      <c r="AD1369" s="302"/>
      <c r="AE1369" s="302"/>
      <c r="AF1369" s="302"/>
      <c r="AG1369" s="302"/>
      <c r="AH1369" s="302"/>
      <c r="AI1369" s="329"/>
      <c r="AJ1369" s="302"/>
      <c r="AK1369" s="302"/>
      <c r="AL1369" s="302"/>
      <c r="AM1369" s="302"/>
      <c r="AN1369" s="302"/>
      <c r="AO1369" s="302"/>
      <c r="AP1369" s="302"/>
      <c r="AQ1369" s="302"/>
      <c r="AR1369" s="302"/>
      <c r="AS1369" s="302"/>
      <c r="AT1369" s="302"/>
      <c r="AU1369" s="302"/>
      <c r="AV1369" s="302"/>
      <c r="AW1369" s="302"/>
      <c r="AX1369" s="302"/>
      <c r="AY1369" s="302"/>
      <c r="AZ1369" s="302"/>
      <c r="BA1369" s="302"/>
    </row>
    <row r="1370">
      <c r="A1370" s="328"/>
      <c r="B1370" s="328"/>
      <c r="C1370" s="328"/>
      <c r="D1370" s="51" t="b">
        <v>1</v>
      </c>
      <c r="E1370" s="308"/>
      <c r="F1370" s="308" t="str">
        <f>IFERROR(__xludf.DUMMYFUNCTION("""COMPUTED_VALUE"""),"geo_id")</f>
        <v>geo_id</v>
      </c>
      <c r="G1370" s="308" t="str">
        <f>IFERROR(__xludf.DUMMYFUNCTION("""COMPUTED_VALUE"""),"???")</f>
        <v>???</v>
      </c>
      <c r="H1370" s="308"/>
      <c r="I1370" s="317"/>
      <c r="J1370" s="317"/>
      <c r="K1370" s="317"/>
      <c r="L1370" s="308"/>
      <c r="M1370" s="308"/>
      <c r="N1370" s="308"/>
      <c r="O1370" s="308"/>
      <c r="P1370" s="308"/>
      <c r="Q1370" s="302"/>
      <c r="R1370" s="302"/>
      <c r="S1370" s="302"/>
      <c r="T1370" s="302"/>
      <c r="U1370" s="302"/>
      <c r="V1370" s="302"/>
      <c r="W1370" s="302"/>
      <c r="X1370" s="302"/>
      <c r="Y1370" s="302"/>
      <c r="Z1370" s="302"/>
      <c r="AA1370" s="302"/>
      <c r="AB1370" s="302"/>
      <c r="AC1370" s="302"/>
      <c r="AD1370" s="302"/>
      <c r="AE1370" s="302"/>
      <c r="AF1370" s="302"/>
      <c r="AG1370" s="302"/>
      <c r="AH1370" s="302"/>
      <c r="AI1370" s="329"/>
      <c r="AJ1370" s="302"/>
      <c r="AK1370" s="302"/>
      <c r="AL1370" s="302"/>
      <c r="AM1370" s="302"/>
      <c r="AN1370" s="302"/>
      <c r="AO1370" s="302"/>
      <c r="AP1370" s="302"/>
      <c r="AQ1370" s="302"/>
      <c r="AR1370" s="302"/>
      <c r="AS1370" s="302"/>
      <c r="AT1370" s="302"/>
      <c r="AU1370" s="302"/>
      <c r="AV1370" s="302"/>
      <c r="AW1370" s="302"/>
      <c r="AX1370" s="302"/>
      <c r="AY1370" s="302"/>
      <c r="AZ1370" s="302"/>
      <c r="BA1370" s="302"/>
    </row>
    <row r="1371">
      <c r="A1371" s="328"/>
      <c r="B1371" s="328"/>
      <c r="C1371" s="328"/>
      <c r="D1371" s="51" t="b">
        <v>1</v>
      </c>
      <c r="E1371" s="308"/>
      <c r="F1371" s="308" t="str">
        <f>IFERROR(__xludf.DUMMYFUNCTION("""COMPUTED_VALUE"""),"geo_id")</f>
        <v>geo_id</v>
      </c>
      <c r="G1371" s="308" t="str">
        <f>IFERROR(__xludf.DUMMYFUNCTION("""COMPUTED_VALUE"""),"???")</f>
        <v>???</v>
      </c>
      <c r="H1371" s="308"/>
      <c r="I1371" s="317"/>
      <c r="J1371" s="317"/>
      <c r="K1371" s="317"/>
      <c r="L1371" s="308"/>
      <c r="M1371" s="308"/>
      <c r="N1371" s="308"/>
      <c r="O1371" s="308"/>
      <c r="P1371" s="308"/>
      <c r="Q1371" s="302"/>
      <c r="R1371" s="302"/>
      <c r="S1371" s="302"/>
      <c r="T1371" s="302"/>
      <c r="U1371" s="302"/>
      <c r="V1371" s="302"/>
      <c r="W1371" s="302"/>
      <c r="X1371" s="302"/>
      <c r="Y1371" s="302"/>
      <c r="Z1371" s="302"/>
      <c r="AA1371" s="302"/>
      <c r="AB1371" s="302"/>
      <c r="AC1371" s="302"/>
      <c r="AD1371" s="302"/>
      <c r="AE1371" s="302"/>
      <c r="AF1371" s="302"/>
      <c r="AG1371" s="302"/>
      <c r="AH1371" s="302"/>
      <c r="AI1371" s="329"/>
      <c r="AJ1371" s="302"/>
      <c r="AK1371" s="302"/>
      <c r="AL1371" s="302"/>
      <c r="AM1371" s="302"/>
      <c r="AN1371" s="302"/>
      <c r="AO1371" s="302"/>
      <c r="AP1371" s="302"/>
      <c r="AQ1371" s="302"/>
      <c r="AR1371" s="302"/>
      <c r="AS1371" s="302"/>
      <c r="AT1371" s="302"/>
      <c r="AU1371" s="302"/>
      <c r="AV1371" s="302"/>
      <c r="AW1371" s="302"/>
      <c r="AX1371" s="302"/>
      <c r="AY1371" s="302"/>
      <c r="AZ1371" s="302"/>
      <c r="BA1371" s="302"/>
    </row>
    <row r="1372">
      <c r="A1372" s="328"/>
      <c r="B1372" s="328"/>
      <c r="C1372" s="328"/>
      <c r="D1372" s="51" t="b">
        <v>1</v>
      </c>
      <c r="E1372" s="308"/>
      <c r="F1372" s="308" t="str">
        <f>IFERROR(__xludf.DUMMYFUNCTION("""COMPUTED_VALUE"""),"geo_id")</f>
        <v>geo_id</v>
      </c>
      <c r="G1372" s="308" t="str">
        <f>IFERROR(__xludf.DUMMYFUNCTION("""COMPUTED_VALUE"""),"???")</f>
        <v>???</v>
      </c>
      <c r="H1372" s="308"/>
      <c r="I1372" s="317"/>
      <c r="J1372" s="317"/>
      <c r="K1372" s="317"/>
      <c r="L1372" s="308"/>
      <c r="M1372" s="308"/>
      <c r="N1372" s="308"/>
      <c r="O1372" s="308"/>
      <c r="P1372" s="308"/>
      <c r="Q1372" s="302"/>
      <c r="R1372" s="302"/>
      <c r="S1372" s="302"/>
      <c r="T1372" s="302"/>
      <c r="U1372" s="302"/>
      <c r="V1372" s="302"/>
      <c r="W1372" s="302"/>
      <c r="X1372" s="302"/>
      <c r="Y1372" s="302"/>
      <c r="Z1372" s="302"/>
      <c r="AA1372" s="302"/>
      <c r="AB1372" s="302"/>
      <c r="AC1372" s="302"/>
      <c r="AD1372" s="302"/>
      <c r="AE1372" s="302"/>
      <c r="AF1372" s="302"/>
      <c r="AG1372" s="302"/>
      <c r="AH1372" s="302"/>
      <c r="AI1372" s="329"/>
      <c r="AJ1372" s="302"/>
      <c r="AK1372" s="302"/>
      <c r="AL1372" s="302"/>
      <c r="AM1372" s="302"/>
      <c r="AN1372" s="302"/>
      <c r="AO1372" s="302"/>
      <c r="AP1372" s="302"/>
      <c r="AQ1372" s="302"/>
      <c r="AR1372" s="302"/>
      <c r="AS1372" s="302"/>
      <c r="AT1372" s="302"/>
      <c r="AU1372" s="302"/>
      <c r="AV1372" s="302"/>
      <c r="AW1372" s="302"/>
      <c r="AX1372" s="302"/>
      <c r="AY1372" s="302"/>
      <c r="AZ1372" s="302"/>
      <c r="BA1372" s="302"/>
    </row>
    <row r="1373">
      <c r="A1373" s="328"/>
      <c r="B1373" s="328"/>
      <c r="C1373" s="328"/>
      <c r="D1373" s="51" t="b">
        <v>1</v>
      </c>
      <c r="E1373" s="308"/>
      <c r="F1373" s="308" t="str">
        <f>IFERROR(__xludf.DUMMYFUNCTION("""COMPUTED_VALUE"""),"geo_id")</f>
        <v>geo_id</v>
      </c>
      <c r="G1373" s="308" t="str">
        <f>IFERROR(__xludf.DUMMYFUNCTION("""COMPUTED_VALUE"""),"???")</f>
        <v>???</v>
      </c>
      <c r="H1373" s="308"/>
      <c r="I1373" s="317"/>
      <c r="J1373" s="317"/>
      <c r="K1373" s="317"/>
      <c r="L1373" s="308"/>
      <c r="M1373" s="308"/>
      <c r="N1373" s="308"/>
      <c r="O1373" s="308"/>
      <c r="P1373" s="308"/>
      <c r="Q1373" s="302"/>
      <c r="R1373" s="302"/>
      <c r="S1373" s="302"/>
      <c r="T1373" s="302"/>
      <c r="U1373" s="302"/>
      <c r="V1373" s="302"/>
      <c r="W1373" s="302"/>
      <c r="X1373" s="302"/>
      <c r="Y1373" s="302"/>
      <c r="Z1373" s="302"/>
      <c r="AA1373" s="302"/>
      <c r="AB1373" s="302"/>
      <c r="AC1373" s="302"/>
      <c r="AD1373" s="302"/>
      <c r="AE1373" s="302"/>
      <c r="AF1373" s="302"/>
      <c r="AG1373" s="302"/>
      <c r="AH1373" s="302"/>
      <c r="AI1373" s="329"/>
      <c r="AJ1373" s="302"/>
      <c r="AK1373" s="302"/>
      <c r="AL1373" s="302"/>
      <c r="AM1373" s="302"/>
      <c r="AN1373" s="302"/>
      <c r="AO1373" s="302"/>
      <c r="AP1373" s="302"/>
      <c r="AQ1373" s="302"/>
      <c r="AR1373" s="302"/>
      <c r="AS1373" s="302"/>
      <c r="AT1373" s="302"/>
      <c r="AU1373" s="302"/>
      <c r="AV1373" s="302"/>
      <c r="AW1373" s="302"/>
      <c r="AX1373" s="302"/>
      <c r="AY1373" s="302"/>
      <c r="AZ1373" s="302"/>
      <c r="BA1373" s="302"/>
    </row>
    <row r="1374">
      <c r="A1374" s="328"/>
      <c r="B1374" s="328"/>
      <c r="C1374" s="328"/>
      <c r="D1374" s="51" t="b">
        <v>1</v>
      </c>
      <c r="E1374" s="308"/>
      <c r="F1374" s="308" t="str">
        <f>IFERROR(__xludf.DUMMYFUNCTION("""COMPUTED_VALUE"""),"geo_id")</f>
        <v>geo_id</v>
      </c>
      <c r="G1374" s="308" t="str">
        <f>IFERROR(__xludf.DUMMYFUNCTION("""COMPUTED_VALUE"""),"???")</f>
        <v>???</v>
      </c>
      <c r="H1374" s="308"/>
      <c r="I1374" s="317"/>
      <c r="J1374" s="317"/>
      <c r="K1374" s="317"/>
      <c r="L1374" s="308"/>
      <c r="M1374" s="308"/>
      <c r="N1374" s="308"/>
      <c r="O1374" s="308"/>
      <c r="P1374" s="308"/>
      <c r="Q1374" s="302"/>
      <c r="R1374" s="302"/>
      <c r="S1374" s="302"/>
      <c r="T1374" s="302"/>
      <c r="U1374" s="302"/>
      <c r="V1374" s="302"/>
      <c r="W1374" s="302"/>
      <c r="X1374" s="302"/>
      <c r="Y1374" s="302"/>
      <c r="Z1374" s="302"/>
      <c r="AA1374" s="302"/>
      <c r="AB1374" s="302"/>
      <c r="AC1374" s="302"/>
      <c r="AD1374" s="302"/>
      <c r="AE1374" s="302"/>
      <c r="AF1374" s="302"/>
      <c r="AG1374" s="302"/>
      <c r="AH1374" s="302"/>
      <c r="AI1374" s="329"/>
      <c r="AJ1374" s="302"/>
      <c r="AK1374" s="302"/>
      <c r="AL1374" s="302"/>
      <c r="AM1374" s="302"/>
      <c r="AN1374" s="302"/>
      <c r="AO1374" s="302"/>
      <c r="AP1374" s="302"/>
      <c r="AQ1374" s="302"/>
      <c r="AR1374" s="302"/>
      <c r="AS1374" s="302"/>
      <c r="AT1374" s="302"/>
      <c r="AU1374" s="302"/>
      <c r="AV1374" s="302"/>
      <c r="AW1374" s="302"/>
      <c r="AX1374" s="302"/>
      <c r="AY1374" s="302"/>
      <c r="AZ1374" s="302"/>
      <c r="BA1374" s="302"/>
    </row>
    <row r="1375">
      <c r="A1375" s="328"/>
      <c r="B1375" s="328"/>
      <c r="C1375" s="328"/>
      <c r="D1375" s="51" t="b">
        <v>1</v>
      </c>
      <c r="E1375" s="308"/>
      <c r="F1375" s="308" t="str">
        <f>IFERROR(__xludf.DUMMYFUNCTION("""COMPUTED_VALUE"""),"geo_id")</f>
        <v>geo_id</v>
      </c>
      <c r="G1375" s="308" t="str">
        <f>IFERROR(__xludf.DUMMYFUNCTION("""COMPUTED_VALUE"""),"???")</f>
        <v>???</v>
      </c>
      <c r="H1375" s="308"/>
      <c r="I1375" s="317"/>
      <c r="J1375" s="317"/>
      <c r="K1375" s="317"/>
      <c r="L1375" s="308"/>
      <c r="M1375" s="308"/>
      <c r="N1375" s="308"/>
      <c r="O1375" s="308"/>
      <c r="P1375" s="308"/>
      <c r="Q1375" s="302"/>
      <c r="R1375" s="302"/>
      <c r="S1375" s="302"/>
      <c r="T1375" s="302"/>
      <c r="U1375" s="302"/>
      <c r="V1375" s="302"/>
      <c r="W1375" s="302"/>
      <c r="X1375" s="302"/>
      <c r="Y1375" s="302"/>
      <c r="Z1375" s="302"/>
      <c r="AA1375" s="302"/>
      <c r="AB1375" s="302"/>
      <c r="AC1375" s="302"/>
      <c r="AD1375" s="302"/>
      <c r="AE1375" s="302"/>
      <c r="AF1375" s="302"/>
      <c r="AG1375" s="302"/>
      <c r="AH1375" s="302"/>
      <c r="AI1375" s="329"/>
      <c r="AJ1375" s="302"/>
      <c r="AK1375" s="302"/>
      <c r="AL1375" s="302"/>
      <c r="AM1375" s="302"/>
      <c r="AN1375" s="302"/>
      <c r="AO1375" s="302"/>
      <c r="AP1375" s="302"/>
      <c r="AQ1375" s="302"/>
      <c r="AR1375" s="302"/>
      <c r="AS1375" s="302"/>
      <c r="AT1375" s="302"/>
      <c r="AU1375" s="302"/>
      <c r="AV1375" s="302"/>
      <c r="AW1375" s="302"/>
      <c r="AX1375" s="302"/>
      <c r="AY1375" s="302"/>
      <c r="AZ1375" s="302"/>
      <c r="BA1375" s="302"/>
    </row>
    <row r="1376">
      <c r="A1376" s="328"/>
      <c r="B1376" s="328"/>
      <c r="C1376" s="328"/>
      <c r="D1376" s="51" t="b">
        <v>1</v>
      </c>
      <c r="E1376" s="308"/>
      <c r="F1376" s="308" t="str">
        <f>IFERROR(__xludf.DUMMYFUNCTION("""COMPUTED_VALUE"""),"geo_id")</f>
        <v>geo_id</v>
      </c>
      <c r="G1376" s="308" t="str">
        <f>IFERROR(__xludf.DUMMYFUNCTION("""COMPUTED_VALUE"""),"???")</f>
        <v>???</v>
      </c>
      <c r="H1376" s="308"/>
      <c r="I1376" s="317"/>
      <c r="J1376" s="317"/>
      <c r="K1376" s="317"/>
      <c r="L1376" s="308"/>
      <c r="M1376" s="308"/>
      <c r="N1376" s="308"/>
      <c r="O1376" s="308"/>
      <c r="P1376" s="308"/>
      <c r="Q1376" s="302"/>
      <c r="R1376" s="302"/>
      <c r="S1376" s="302"/>
      <c r="T1376" s="302"/>
      <c r="U1376" s="302"/>
      <c r="V1376" s="302"/>
      <c r="W1376" s="302"/>
      <c r="X1376" s="302"/>
      <c r="Y1376" s="302"/>
      <c r="Z1376" s="302"/>
      <c r="AA1376" s="302"/>
      <c r="AB1376" s="302"/>
      <c r="AC1376" s="302"/>
      <c r="AD1376" s="302"/>
      <c r="AE1376" s="302"/>
      <c r="AF1376" s="302"/>
      <c r="AG1376" s="302"/>
      <c r="AH1376" s="302"/>
      <c r="AI1376" s="329"/>
      <c r="AJ1376" s="302"/>
      <c r="AK1376" s="302"/>
      <c r="AL1376" s="302"/>
      <c r="AM1376" s="302"/>
      <c r="AN1376" s="302"/>
      <c r="AO1376" s="302"/>
      <c r="AP1376" s="302"/>
      <c r="AQ1376" s="302"/>
      <c r="AR1376" s="302"/>
      <c r="AS1376" s="302"/>
      <c r="AT1376" s="302"/>
      <c r="AU1376" s="302"/>
      <c r="AV1376" s="302"/>
      <c r="AW1376" s="302"/>
      <c r="AX1376" s="302"/>
      <c r="AY1376" s="302"/>
      <c r="AZ1376" s="302"/>
      <c r="BA1376" s="302"/>
    </row>
    <row r="1377">
      <c r="A1377" s="328"/>
      <c r="B1377" s="328"/>
      <c r="C1377" s="328"/>
      <c r="D1377" s="51" t="b">
        <v>1</v>
      </c>
      <c r="E1377" s="308"/>
      <c r="F1377" s="308" t="str">
        <f>IFERROR(__xludf.DUMMYFUNCTION("""COMPUTED_VALUE"""),"geo_id")</f>
        <v>geo_id</v>
      </c>
      <c r="G1377" s="308" t="str">
        <f>IFERROR(__xludf.DUMMYFUNCTION("""COMPUTED_VALUE"""),"???")</f>
        <v>???</v>
      </c>
      <c r="H1377" s="308"/>
      <c r="I1377" s="317"/>
      <c r="J1377" s="317"/>
      <c r="K1377" s="317"/>
      <c r="L1377" s="308"/>
      <c r="M1377" s="308"/>
      <c r="N1377" s="308"/>
      <c r="O1377" s="308"/>
      <c r="P1377" s="308"/>
      <c r="Q1377" s="302"/>
      <c r="R1377" s="302"/>
      <c r="S1377" s="302"/>
      <c r="T1377" s="302"/>
      <c r="U1377" s="302"/>
      <c r="V1377" s="302"/>
      <c r="W1377" s="302"/>
      <c r="X1377" s="302"/>
      <c r="Y1377" s="302"/>
      <c r="Z1377" s="302"/>
      <c r="AA1377" s="302"/>
      <c r="AB1377" s="302"/>
      <c r="AC1377" s="302"/>
      <c r="AD1377" s="302"/>
      <c r="AE1377" s="302"/>
      <c r="AF1377" s="302"/>
      <c r="AG1377" s="302"/>
      <c r="AH1377" s="302"/>
      <c r="AI1377" s="329"/>
      <c r="AJ1377" s="302"/>
      <c r="AK1377" s="302"/>
      <c r="AL1377" s="302"/>
      <c r="AM1377" s="302"/>
      <c r="AN1377" s="302"/>
      <c r="AO1377" s="302"/>
      <c r="AP1377" s="302"/>
      <c r="AQ1377" s="302"/>
      <c r="AR1377" s="302"/>
      <c r="AS1377" s="302"/>
      <c r="AT1377" s="302"/>
      <c r="AU1377" s="302"/>
      <c r="AV1377" s="302"/>
      <c r="AW1377" s="302"/>
      <c r="AX1377" s="302"/>
      <c r="AY1377" s="302"/>
      <c r="AZ1377" s="302"/>
      <c r="BA1377" s="302"/>
    </row>
    <row r="1378">
      <c r="A1378" s="328"/>
      <c r="B1378" s="328"/>
      <c r="C1378" s="328"/>
      <c r="D1378" s="51" t="b">
        <v>1</v>
      </c>
      <c r="E1378" s="308"/>
      <c r="F1378" s="308" t="str">
        <f>IFERROR(__xludf.DUMMYFUNCTION("""COMPUTED_VALUE"""),"geo_id")</f>
        <v>geo_id</v>
      </c>
      <c r="G1378" s="308" t="str">
        <f>IFERROR(__xludf.DUMMYFUNCTION("""COMPUTED_VALUE"""),"???")</f>
        <v>???</v>
      </c>
      <c r="H1378" s="308"/>
      <c r="I1378" s="317"/>
      <c r="J1378" s="317"/>
      <c r="K1378" s="317"/>
      <c r="L1378" s="308"/>
      <c r="M1378" s="308"/>
      <c r="N1378" s="308"/>
      <c r="O1378" s="308"/>
      <c r="P1378" s="308"/>
      <c r="Q1378" s="302"/>
      <c r="R1378" s="302"/>
      <c r="S1378" s="302"/>
      <c r="T1378" s="302"/>
      <c r="U1378" s="302"/>
      <c r="V1378" s="302"/>
      <c r="W1378" s="302"/>
      <c r="X1378" s="302"/>
      <c r="Y1378" s="302"/>
      <c r="Z1378" s="302"/>
      <c r="AA1378" s="302"/>
      <c r="AB1378" s="302"/>
      <c r="AC1378" s="302"/>
      <c r="AD1378" s="302"/>
      <c r="AE1378" s="302"/>
      <c r="AF1378" s="302"/>
      <c r="AG1378" s="302"/>
      <c r="AH1378" s="302"/>
      <c r="AI1378" s="329"/>
      <c r="AJ1378" s="302"/>
      <c r="AK1378" s="302"/>
      <c r="AL1378" s="302"/>
      <c r="AM1378" s="302"/>
      <c r="AN1378" s="302"/>
      <c r="AO1378" s="302"/>
      <c r="AP1378" s="302"/>
      <c r="AQ1378" s="302"/>
      <c r="AR1378" s="302"/>
      <c r="AS1378" s="302"/>
      <c r="AT1378" s="302"/>
      <c r="AU1378" s="302"/>
      <c r="AV1378" s="302"/>
      <c r="AW1378" s="302"/>
      <c r="AX1378" s="302"/>
      <c r="AY1378" s="302"/>
      <c r="AZ1378" s="302"/>
      <c r="BA1378" s="302"/>
    </row>
    <row r="1379">
      <c r="A1379" s="328"/>
      <c r="B1379" s="328"/>
      <c r="C1379" s="328"/>
      <c r="D1379" s="51" t="b">
        <v>1</v>
      </c>
      <c r="E1379" s="308"/>
      <c r="F1379" s="308" t="str">
        <f>IFERROR(__xludf.DUMMYFUNCTION("""COMPUTED_VALUE"""),"geo_id")</f>
        <v>geo_id</v>
      </c>
      <c r="G1379" s="308" t="str">
        <f>IFERROR(__xludf.DUMMYFUNCTION("""COMPUTED_VALUE"""),"???")</f>
        <v>???</v>
      </c>
      <c r="H1379" s="308"/>
      <c r="I1379" s="317"/>
      <c r="J1379" s="317"/>
      <c r="K1379" s="317"/>
      <c r="L1379" s="308"/>
      <c r="M1379" s="308"/>
      <c r="N1379" s="308"/>
      <c r="O1379" s="308"/>
      <c r="P1379" s="308"/>
      <c r="Q1379" s="302"/>
      <c r="R1379" s="302"/>
      <c r="S1379" s="302"/>
      <c r="T1379" s="302"/>
      <c r="U1379" s="302"/>
      <c r="V1379" s="302"/>
      <c r="W1379" s="302"/>
      <c r="X1379" s="302"/>
      <c r="Y1379" s="302"/>
      <c r="Z1379" s="302"/>
      <c r="AA1379" s="302"/>
      <c r="AB1379" s="302"/>
      <c r="AC1379" s="302"/>
      <c r="AD1379" s="302"/>
      <c r="AE1379" s="302"/>
      <c r="AF1379" s="302"/>
      <c r="AG1379" s="302"/>
      <c r="AH1379" s="302"/>
      <c r="AI1379" s="329"/>
      <c r="AJ1379" s="302"/>
      <c r="AK1379" s="302"/>
      <c r="AL1379" s="302"/>
      <c r="AM1379" s="302"/>
      <c r="AN1379" s="302"/>
      <c r="AO1379" s="302"/>
      <c r="AP1379" s="302"/>
      <c r="AQ1379" s="302"/>
      <c r="AR1379" s="302"/>
      <c r="AS1379" s="302"/>
      <c r="AT1379" s="302"/>
      <c r="AU1379" s="302"/>
      <c r="AV1379" s="302"/>
      <c r="AW1379" s="302"/>
      <c r="AX1379" s="302"/>
      <c r="AY1379" s="302"/>
      <c r="AZ1379" s="302"/>
      <c r="BA1379" s="302"/>
    </row>
    <row r="1380">
      <c r="A1380" s="328"/>
      <c r="B1380" s="328"/>
      <c r="C1380" s="328"/>
      <c r="D1380" s="51" t="b">
        <v>1</v>
      </c>
      <c r="E1380" s="308"/>
      <c r="F1380" s="308" t="str">
        <f>IFERROR(__xludf.DUMMYFUNCTION("""COMPUTED_VALUE"""),"geo_id")</f>
        <v>geo_id</v>
      </c>
      <c r="G1380" s="308" t="str">
        <f>IFERROR(__xludf.DUMMYFUNCTION("""COMPUTED_VALUE"""),"???")</f>
        <v>???</v>
      </c>
      <c r="H1380" s="308"/>
      <c r="I1380" s="317"/>
      <c r="J1380" s="317"/>
      <c r="K1380" s="317"/>
      <c r="L1380" s="308"/>
      <c r="M1380" s="308"/>
      <c r="N1380" s="308"/>
      <c r="O1380" s="308"/>
      <c r="P1380" s="308"/>
      <c r="Q1380" s="302"/>
      <c r="R1380" s="302"/>
      <c r="S1380" s="302"/>
      <c r="T1380" s="302"/>
      <c r="U1380" s="302"/>
      <c r="V1380" s="302"/>
      <c r="W1380" s="302"/>
      <c r="X1380" s="302"/>
      <c r="Y1380" s="302"/>
      <c r="Z1380" s="302"/>
      <c r="AA1380" s="302"/>
      <c r="AB1380" s="302"/>
      <c r="AC1380" s="302"/>
      <c r="AD1380" s="302"/>
      <c r="AE1380" s="302"/>
      <c r="AF1380" s="302"/>
      <c r="AG1380" s="302"/>
      <c r="AH1380" s="302"/>
      <c r="AI1380" s="329"/>
      <c r="AJ1380" s="302"/>
      <c r="AK1380" s="302"/>
      <c r="AL1380" s="302"/>
      <c r="AM1380" s="302"/>
      <c r="AN1380" s="302"/>
      <c r="AO1380" s="302"/>
      <c r="AP1380" s="302"/>
      <c r="AQ1380" s="302"/>
      <c r="AR1380" s="302"/>
      <c r="AS1380" s="302"/>
      <c r="AT1380" s="302"/>
      <c r="AU1380" s="302"/>
      <c r="AV1380" s="302"/>
      <c r="AW1380" s="302"/>
      <c r="AX1380" s="302"/>
      <c r="AY1380" s="302"/>
      <c r="AZ1380" s="302"/>
      <c r="BA1380" s="302"/>
    </row>
    <row r="1381">
      <c r="A1381" s="328"/>
      <c r="B1381" s="328"/>
      <c r="C1381" s="328"/>
      <c r="D1381" s="51" t="b">
        <v>1</v>
      </c>
      <c r="E1381" s="308"/>
      <c r="F1381" s="308" t="str">
        <f>IFERROR(__xludf.DUMMYFUNCTION("""COMPUTED_VALUE"""),"geo_id")</f>
        <v>geo_id</v>
      </c>
      <c r="G1381" s="308" t="str">
        <f>IFERROR(__xludf.DUMMYFUNCTION("""COMPUTED_VALUE"""),"???")</f>
        <v>???</v>
      </c>
      <c r="H1381" s="308"/>
      <c r="I1381" s="317"/>
      <c r="J1381" s="317"/>
      <c r="K1381" s="317"/>
      <c r="L1381" s="308"/>
      <c r="M1381" s="308"/>
      <c r="N1381" s="308"/>
      <c r="O1381" s="308"/>
      <c r="P1381" s="308"/>
      <c r="Q1381" s="302"/>
      <c r="R1381" s="302"/>
      <c r="S1381" s="302"/>
      <c r="T1381" s="302"/>
      <c r="U1381" s="302"/>
      <c r="V1381" s="302"/>
      <c r="W1381" s="302"/>
      <c r="X1381" s="302"/>
      <c r="Y1381" s="302"/>
      <c r="Z1381" s="302"/>
      <c r="AA1381" s="302"/>
      <c r="AB1381" s="302"/>
      <c r="AC1381" s="302"/>
      <c r="AD1381" s="302"/>
      <c r="AE1381" s="302"/>
      <c r="AF1381" s="302"/>
      <c r="AG1381" s="302"/>
      <c r="AH1381" s="302"/>
      <c r="AI1381" s="329"/>
      <c r="AJ1381" s="302"/>
      <c r="AK1381" s="302"/>
      <c r="AL1381" s="302"/>
      <c r="AM1381" s="302"/>
      <c r="AN1381" s="302"/>
      <c r="AO1381" s="302"/>
      <c r="AP1381" s="302"/>
      <c r="AQ1381" s="302"/>
      <c r="AR1381" s="302"/>
      <c r="AS1381" s="302"/>
      <c r="AT1381" s="302"/>
      <c r="AU1381" s="302"/>
      <c r="AV1381" s="302"/>
      <c r="AW1381" s="302"/>
      <c r="AX1381" s="302"/>
      <c r="AY1381" s="302"/>
      <c r="AZ1381" s="302"/>
      <c r="BA1381" s="302"/>
    </row>
    <row r="1382">
      <c r="A1382" s="328"/>
      <c r="B1382" s="328"/>
      <c r="C1382" s="328"/>
      <c r="D1382" s="51" t="b">
        <v>1</v>
      </c>
      <c r="E1382" s="308"/>
      <c r="F1382" s="308" t="str">
        <f>IFERROR(__xludf.DUMMYFUNCTION("""COMPUTED_VALUE"""),"geo_id")</f>
        <v>geo_id</v>
      </c>
      <c r="G1382" s="308" t="str">
        <f>IFERROR(__xludf.DUMMYFUNCTION("""COMPUTED_VALUE"""),"???")</f>
        <v>???</v>
      </c>
      <c r="H1382" s="308"/>
      <c r="I1382" s="317"/>
      <c r="J1382" s="317"/>
      <c r="K1382" s="317"/>
      <c r="L1382" s="308"/>
      <c r="M1382" s="308"/>
      <c r="N1382" s="308"/>
      <c r="O1382" s="308"/>
      <c r="P1382" s="308"/>
      <c r="Q1382" s="302"/>
      <c r="R1382" s="302"/>
      <c r="S1382" s="302"/>
      <c r="T1382" s="302"/>
      <c r="U1382" s="302"/>
      <c r="V1382" s="302"/>
      <c r="W1382" s="302"/>
      <c r="X1382" s="302"/>
      <c r="Y1382" s="302"/>
      <c r="Z1382" s="302"/>
      <c r="AA1382" s="302"/>
      <c r="AB1382" s="302"/>
      <c r="AC1382" s="302"/>
      <c r="AD1382" s="302"/>
      <c r="AE1382" s="302"/>
      <c r="AF1382" s="302"/>
      <c r="AG1382" s="302"/>
      <c r="AH1382" s="302"/>
      <c r="AI1382" s="329"/>
      <c r="AJ1382" s="302"/>
      <c r="AK1382" s="302"/>
      <c r="AL1382" s="302"/>
      <c r="AM1382" s="302"/>
      <c r="AN1382" s="302"/>
      <c r="AO1382" s="302"/>
      <c r="AP1382" s="302"/>
      <c r="AQ1382" s="302"/>
      <c r="AR1382" s="302"/>
      <c r="AS1382" s="302"/>
      <c r="AT1382" s="302"/>
      <c r="AU1382" s="302"/>
      <c r="AV1382" s="302"/>
      <c r="AW1382" s="302"/>
      <c r="AX1382" s="302"/>
      <c r="AY1382" s="302"/>
      <c r="AZ1382" s="302"/>
      <c r="BA1382" s="302"/>
    </row>
    <row r="1383">
      <c r="A1383" s="328"/>
      <c r="B1383" s="328"/>
      <c r="C1383" s="328"/>
      <c r="D1383" s="51" t="b">
        <v>1</v>
      </c>
      <c r="E1383" s="308"/>
      <c r="F1383" s="308" t="str">
        <f>IFERROR(__xludf.DUMMYFUNCTION("""COMPUTED_VALUE"""),"geo_id")</f>
        <v>geo_id</v>
      </c>
      <c r="G1383" s="308" t="str">
        <f>IFERROR(__xludf.DUMMYFUNCTION("""COMPUTED_VALUE"""),"???")</f>
        <v>???</v>
      </c>
      <c r="H1383" s="308"/>
      <c r="I1383" s="317"/>
      <c r="J1383" s="317"/>
      <c r="K1383" s="317"/>
      <c r="L1383" s="308"/>
      <c r="M1383" s="308"/>
      <c r="N1383" s="308"/>
      <c r="O1383" s="308"/>
      <c r="P1383" s="308"/>
      <c r="Q1383" s="302"/>
      <c r="R1383" s="302"/>
      <c r="S1383" s="302"/>
      <c r="T1383" s="302"/>
      <c r="U1383" s="302"/>
      <c r="V1383" s="302"/>
      <c r="W1383" s="302"/>
      <c r="X1383" s="302"/>
      <c r="Y1383" s="302"/>
      <c r="Z1383" s="302"/>
      <c r="AA1383" s="302"/>
      <c r="AB1383" s="302"/>
      <c r="AC1383" s="302"/>
      <c r="AD1383" s="302"/>
      <c r="AE1383" s="302"/>
      <c r="AF1383" s="302"/>
      <c r="AG1383" s="302"/>
      <c r="AH1383" s="302"/>
      <c r="AI1383" s="329"/>
      <c r="AJ1383" s="302"/>
      <c r="AK1383" s="302"/>
      <c r="AL1383" s="302"/>
      <c r="AM1383" s="302"/>
      <c r="AN1383" s="302"/>
      <c r="AO1383" s="302"/>
      <c r="AP1383" s="302"/>
      <c r="AQ1383" s="302"/>
      <c r="AR1383" s="302"/>
      <c r="AS1383" s="302"/>
      <c r="AT1383" s="302"/>
      <c r="AU1383" s="302"/>
      <c r="AV1383" s="302"/>
      <c r="AW1383" s="302"/>
      <c r="AX1383" s="302"/>
      <c r="AY1383" s="302"/>
      <c r="AZ1383" s="302"/>
      <c r="BA1383" s="302"/>
    </row>
    <row r="1384">
      <c r="A1384" s="328"/>
      <c r="B1384" s="328"/>
      <c r="C1384" s="328"/>
      <c r="D1384" s="51" t="b">
        <v>1</v>
      </c>
      <c r="E1384" s="308"/>
      <c r="F1384" s="308" t="str">
        <f>IFERROR(__xludf.DUMMYFUNCTION("""COMPUTED_VALUE"""),"geo_id")</f>
        <v>geo_id</v>
      </c>
      <c r="G1384" s="308" t="str">
        <f>IFERROR(__xludf.DUMMYFUNCTION("""COMPUTED_VALUE"""),"???")</f>
        <v>???</v>
      </c>
      <c r="H1384" s="308"/>
      <c r="I1384" s="317"/>
      <c r="J1384" s="317"/>
      <c r="K1384" s="317"/>
      <c r="L1384" s="308"/>
      <c r="M1384" s="308"/>
      <c r="N1384" s="308"/>
      <c r="O1384" s="308"/>
      <c r="P1384" s="308"/>
      <c r="Q1384" s="302"/>
      <c r="R1384" s="302"/>
      <c r="S1384" s="302"/>
      <c r="T1384" s="302"/>
      <c r="U1384" s="302"/>
      <c r="V1384" s="302"/>
      <c r="W1384" s="302"/>
      <c r="X1384" s="302"/>
      <c r="Y1384" s="302"/>
      <c r="Z1384" s="302"/>
      <c r="AA1384" s="302"/>
      <c r="AB1384" s="302"/>
      <c r="AC1384" s="302"/>
      <c r="AD1384" s="302"/>
      <c r="AE1384" s="302"/>
      <c r="AF1384" s="302"/>
      <c r="AG1384" s="302"/>
      <c r="AH1384" s="302"/>
      <c r="AI1384" s="329"/>
      <c r="AJ1384" s="302"/>
      <c r="AK1384" s="302"/>
      <c r="AL1384" s="302"/>
      <c r="AM1384" s="302"/>
      <c r="AN1384" s="302"/>
      <c r="AO1384" s="302"/>
      <c r="AP1384" s="302"/>
      <c r="AQ1384" s="302"/>
      <c r="AR1384" s="302"/>
      <c r="AS1384" s="302"/>
      <c r="AT1384" s="302"/>
      <c r="AU1384" s="302"/>
      <c r="AV1384" s="302"/>
      <c r="AW1384" s="302"/>
      <c r="AX1384" s="302"/>
      <c r="AY1384" s="302"/>
      <c r="AZ1384" s="302"/>
      <c r="BA1384" s="302"/>
    </row>
    <row r="1385">
      <c r="A1385" s="328"/>
      <c r="B1385" s="328"/>
      <c r="C1385" s="328"/>
      <c r="D1385" s="51" t="b">
        <v>1</v>
      </c>
      <c r="E1385" s="308"/>
      <c r="F1385" s="308" t="str">
        <f>IFERROR(__xludf.DUMMYFUNCTION("""COMPUTED_VALUE"""),"**field missing**")</f>
        <v>**field missing**</v>
      </c>
      <c r="G1385" s="308" t="str">
        <f>IFERROR(__xludf.DUMMYFUNCTION("""COMPUTED_VALUE"""),"**FIELD MISSING**")</f>
        <v>**FIELD MISSING**</v>
      </c>
      <c r="H1385" s="308"/>
      <c r="I1385" s="317"/>
      <c r="J1385" s="317"/>
      <c r="K1385" s="317"/>
      <c r="L1385" s="308"/>
      <c r="M1385" s="308"/>
      <c r="N1385" s="308"/>
      <c r="O1385" s="308"/>
      <c r="P1385" s="308"/>
      <c r="Q1385" s="302"/>
      <c r="R1385" s="302"/>
      <c r="S1385" s="302"/>
      <c r="T1385" s="302"/>
      <c r="U1385" s="302"/>
      <c r="V1385" s="302"/>
      <c r="W1385" s="302"/>
      <c r="X1385" s="302"/>
      <c r="Y1385" s="302"/>
      <c r="Z1385" s="302"/>
      <c r="AA1385" s="302"/>
      <c r="AB1385" s="302"/>
      <c r="AC1385" s="302"/>
      <c r="AD1385" s="302"/>
      <c r="AE1385" s="302"/>
      <c r="AF1385" s="302"/>
      <c r="AG1385" s="302"/>
      <c r="AH1385" s="302"/>
      <c r="AI1385" s="329"/>
      <c r="AJ1385" s="302"/>
      <c r="AK1385" s="302"/>
      <c r="AL1385" s="302"/>
      <c r="AM1385" s="302"/>
      <c r="AN1385" s="302"/>
      <c r="AO1385" s="302"/>
      <c r="AP1385" s="302"/>
      <c r="AQ1385" s="302"/>
      <c r="AR1385" s="302"/>
      <c r="AS1385" s="302"/>
      <c r="AT1385" s="302"/>
      <c r="AU1385" s="302"/>
      <c r="AV1385" s="302"/>
      <c r="AW1385" s="302"/>
      <c r="AX1385" s="302"/>
      <c r="AY1385" s="302"/>
      <c r="AZ1385" s="302"/>
      <c r="BA1385" s="302"/>
    </row>
    <row r="1386">
      <c r="A1386" s="328"/>
      <c r="B1386" s="328"/>
      <c r="C1386" s="328"/>
      <c r="D1386" s="51" t="b">
        <v>1</v>
      </c>
      <c r="E1386" s="308"/>
      <c r="F1386" s="308" t="str">
        <f>IFERROR(__xludf.DUMMYFUNCTION("""COMPUTED_VALUE"""),"**field missing**")</f>
        <v>**field missing**</v>
      </c>
      <c r="G1386" s="308" t="str">
        <f>IFERROR(__xludf.DUMMYFUNCTION("""COMPUTED_VALUE"""),"**FIELD MISSING**")</f>
        <v>**FIELD MISSING**</v>
      </c>
      <c r="H1386" s="308"/>
      <c r="I1386" s="317"/>
      <c r="J1386" s="317"/>
      <c r="K1386" s="317"/>
      <c r="L1386" s="308"/>
      <c r="M1386" s="308"/>
      <c r="N1386" s="308"/>
      <c r="O1386" s="308"/>
      <c r="P1386" s="308"/>
      <c r="Q1386" s="302"/>
      <c r="R1386" s="302"/>
      <c r="S1386" s="302"/>
      <c r="T1386" s="302"/>
      <c r="U1386" s="302"/>
      <c r="V1386" s="302"/>
      <c r="W1386" s="302"/>
      <c r="X1386" s="302"/>
      <c r="Y1386" s="302"/>
      <c r="Z1386" s="302"/>
      <c r="AA1386" s="302"/>
      <c r="AB1386" s="302"/>
      <c r="AC1386" s="302"/>
      <c r="AD1386" s="302"/>
      <c r="AE1386" s="302"/>
      <c r="AF1386" s="302"/>
      <c r="AG1386" s="302"/>
      <c r="AH1386" s="302"/>
      <c r="AI1386" s="329"/>
      <c r="AJ1386" s="302"/>
      <c r="AK1386" s="302"/>
      <c r="AL1386" s="302"/>
      <c r="AM1386" s="302"/>
      <c r="AN1386" s="302"/>
      <c r="AO1386" s="302"/>
      <c r="AP1386" s="302"/>
      <c r="AQ1386" s="302"/>
      <c r="AR1386" s="302"/>
      <c r="AS1386" s="302"/>
      <c r="AT1386" s="302"/>
      <c r="AU1386" s="302"/>
      <c r="AV1386" s="302"/>
      <c r="AW1386" s="302"/>
      <c r="AX1386" s="302"/>
      <c r="AY1386" s="302"/>
      <c r="AZ1386" s="302"/>
      <c r="BA1386" s="302"/>
    </row>
    <row r="1387">
      <c r="A1387" s="328"/>
      <c r="B1387" s="328"/>
      <c r="C1387" s="328"/>
      <c r="D1387" s="51" t="b">
        <v>1</v>
      </c>
      <c r="E1387" s="308"/>
      <c r="F1387" s="308" t="str">
        <f>IFERROR(__xludf.DUMMYFUNCTION("""COMPUTED_VALUE"""),"**field missing**")</f>
        <v>**field missing**</v>
      </c>
      <c r="G1387" s="308" t="str">
        <f>IFERROR(__xludf.DUMMYFUNCTION("""COMPUTED_VALUE"""),"**FIELD MISSING**")</f>
        <v>**FIELD MISSING**</v>
      </c>
      <c r="H1387" s="308"/>
      <c r="I1387" s="317"/>
      <c r="J1387" s="317"/>
      <c r="K1387" s="317"/>
      <c r="L1387" s="308"/>
      <c r="M1387" s="308"/>
      <c r="N1387" s="308"/>
      <c r="O1387" s="308"/>
      <c r="P1387" s="308"/>
      <c r="Q1387" s="302"/>
      <c r="R1387" s="302"/>
      <c r="S1387" s="302"/>
      <c r="T1387" s="302"/>
      <c r="U1387" s="302"/>
      <c r="V1387" s="302"/>
      <c r="W1387" s="302"/>
      <c r="X1387" s="302"/>
      <c r="Y1387" s="302"/>
      <c r="Z1387" s="302"/>
      <c r="AA1387" s="302"/>
      <c r="AB1387" s="302"/>
      <c r="AC1387" s="302"/>
      <c r="AD1387" s="302"/>
      <c r="AE1387" s="302"/>
      <c r="AF1387" s="302"/>
      <c r="AG1387" s="302"/>
      <c r="AH1387" s="302"/>
      <c r="AI1387" s="329"/>
      <c r="AJ1387" s="302"/>
      <c r="AK1387" s="302"/>
      <c r="AL1387" s="302"/>
      <c r="AM1387" s="302"/>
      <c r="AN1387" s="302"/>
      <c r="AO1387" s="302"/>
      <c r="AP1387" s="302"/>
      <c r="AQ1387" s="302"/>
      <c r="AR1387" s="302"/>
      <c r="AS1387" s="302"/>
      <c r="AT1387" s="302"/>
      <c r="AU1387" s="302"/>
      <c r="AV1387" s="302"/>
      <c r="AW1387" s="302"/>
      <c r="AX1387" s="302"/>
      <c r="AY1387" s="302"/>
      <c r="AZ1387" s="302"/>
      <c r="BA1387" s="302"/>
    </row>
    <row r="1388">
      <c r="A1388" s="328"/>
      <c r="B1388" s="328"/>
      <c r="C1388" s="328"/>
      <c r="D1388" s="51" t="b">
        <v>1</v>
      </c>
      <c r="E1388" s="308"/>
      <c r="F1388" s="308" t="str">
        <f>IFERROR(__xludf.DUMMYFUNCTION("""COMPUTED_VALUE"""),"**field missing**")</f>
        <v>**field missing**</v>
      </c>
      <c r="G1388" s="308" t="str">
        <f>IFERROR(__xludf.DUMMYFUNCTION("""COMPUTED_VALUE"""),"**FIELD MISSING**")</f>
        <v>**FIELD MISSING**</v>
      </c>
      <c r="H1388" s="308"/>
      <c r="I1388" s="317"/>
      <c r="J1388" s="317"/>
      <c r="K1388" s="317"/>
      <c r="L1388" s="308"/>
      <c r="M1388" s="308"/>
      <c r="N1388" s="308"/>
      <c r="O1388" s="308"/>
      <c r="P1388" s="308"/>
      <c r="Q1388" s="302"/>
      <c r="R1388" s="302"/>
      <c r="S1388" s="302"/>
      <c r="T1388" s="302"/>
      <c r="U1388" s="302"/>
      <c r="V1388" s="302"/>
      <c r="W1388" s="302"/>
      <c r="X1388" s="302"/>
      <c r="Y1388" s="302"/>
      <c r="Z1388" s="302"/>
      <c r="AA1388" s="302"/>
      <c r="AB1388" s="302"/>
      <c r="AC1388" s="302"/>
      <c r="AD1388" s="302"/>
      <c r="AE1388" s="302"/>
      <c r="AF1388" s="302"/>
      <c r="AG1388" s="302"/>
      <c r="AH1388" s="302"/>
      <c r="AI1388" s="329"/>
      <c r="AJ1388" s="302"/>
      <c r="AK1388" s="302"/>
      <c r="AL1388" s="302"/>
      <c r="AM1388" s="302"/>
      <c r="AN1388" s="302"/>
      <c r="AO1388" s="302"/>
      <c r="AP1388" s="302"/>
      <c r="AQ1388" s="302"/>
      <c r="AR1388" s="302"/>
      <c r="AS1388" s="302"/>
      <c r="AT1388" s="302"/>
      <c r="AU1388" s="302"/>
      <c r="AV1388" s="302"/>
      <c r="AW1388" s="302"/>
      <c r="AX1388" s="302"/>
      <c r="AY1388" s="302"/>
      <c r="AZ1388" s="302"/>
      <c r="BA1388" s="302"/>
    </row>
    <row r="1389">
      <c r="A1389" s="328"/>
      <c r="B1389" s="328"/>
      <c r="C1389" s="328"/>
      <c r="D1389" s="51" t="b">
        <v>1</v>
      </c>
      <c r="E1389" s="308"/>
      <c r="F1389" s="308" t="str">
        <f>IFERROR(__xludf.DUMMYFUNCTION("""COMPUTED_VALUE"""),"**field missing**")</f>
        <v>**field missing**</v>
      </c>
      <c r="G1389" s="308" t="str">
        <f>IFERROR(__xludf.DUMMYFUNCTION("""COMPUTED_VALUE"""),"**FIELD MISSING**")</f>
        <v>**FIELD MISSING**</v>
      </c>
      <c r="H1389" s="308"/>
      <c r="I1389" s="317"/>
      <c r="J1389" s="317"/>
      <c r="K1389" s="317"/>
      <c r="L1389" s="308"/>
      <c r="M1389" s="308"/>
      <c r="N1389" s="308"/>
      <c r="O1389" s="308"/>
      <c r="P1389" s="308"/>
      <c r="Q1389" s="302"/>
      <c r="R1389" s="302"/>
      <c r="S1389" s="302"/>
      <c r="T1389" s="302"/>
      <c r="U1389" s="302"/>
      <c r="V1389" s="302"/>
      <c r="W1389" s="302"/>
      <c r="X1389" s="302"/>
      <c r="Y1389" s="302"/>
      <c r="Z1389" s="302"/>
      <c r="AA1389" s="302"/>
      <c r="AB1389" s="302"/>
      <c r="AC1389" s="302"/>
      <c r="AD1389" s="302"/>
      <c r="AE1389" s="302"/>
      <c r="AF1389" s="302"/>
      <c r="AG1389" s="302"/>
      <c r="AH1389" s="302"/>
      <c r="AI1389" s="329"/>
      <c r="AJ1389" s="302"/>
      <c r="AK1389" s="302"/>
      <c r="AL1389" s="302"/>
      <c r="AM1389" s="302"/>
      <c r="AN1389" s="302"/>
      <c r="AO1389" s="302"/>
      <c r="AP1389" s="302"/>
      <c r="AQ1389" s="302"/>
      <c r="AR1389" s="302"/>
      <c r="AS1389" s="302"/>
      <c r="AT1389" s="302"/>
      <c r="AU1389" s="302"/>
      <c r="AV1389" s="302"/>
      <c r="AW1389" s="302"/>
      <c r="AX1389" s="302"/>
      <c r="AY1389" s="302"/>
      <c r="AZ1389" s="302"/>
      <c r="BA1389" s="302"/>
    </row>
    <row r="1390">
      <c r="A1390" s="328"/>
      <c r="B1390" s="328"/>
      <c r="C1390" s="328"/>
      <c r="D1390" s="51" t="b">
        <v>1</v>
      </c>
      <c r="E1390" s="308"/>
      <c r="F1390" s="308" t="str">
        <f>IFERROR(__xludf.DUMMYFUNCTION("""COMPUTED_VALUE"""),"**field missing**")</f>
        <v>**field missing**</v>
      </c>
      <c r="G1390" s="308" t="str">
        <f>IFERROR(__xludf.DUMMYFUNCTION("""COMPUTED_VALUE"""),"**FIELD MISSING**")</f>
        <v>**FIELD MISSING**</v>
      </c>
      <c r="H1390" s="308"/>
      <c r="I1390" s="317"/>
      <c r="J1390" s="317"/>
      <c r="K1390" s="317"/>
      <c r="L1390" s="308"/>
      <c r="M1390" s="308"/>
      <c r="N1390" s="308"/>
      <c r="O1390" s="308"/>
      <c r="P1390" s="308"/>
      <c r="Q1390" s="302"/>
      <c r="R1390" s="302"/>
      <c r="S1390" s="302"/>
      <c r="T1390" s="302"/>
      <c r="U1390" s="302"/>
      <c r="V1390" s="302"/>
      <c r="W1390" s="302"/>
      <c r="X1390" s="302"/>
      <c r="Y1390" s="302"/>
      <c r="Z1390" s="302"/>
      <c r="AA1390" s="302"/>
      <c r="AB1390" s="302"/>
      <c r="AC1390" s="302"/>
      <c r="AD1390" s="302"/>
      <c r="AE1390" s="302"/>
      <c r="AF1390" s="302"/>
      <c r="AG1390" s="302"/>
      <c r="AH1390" s="302"/>
      <c r="AI1390" s="329"/>
      <c r="AJ1390" s="302"/>
      <c r="AK1390" s="302"/>
      <c r="AL1390" s="302"/>
      <c r="AM1390" s="302"/>
      <c r="AN1390" s="302"/>
      <c r="AO1390" s="302"/>
      <c r="AP1390" s="302"/>
      <c r="AQ1390" s="302"/>
      <c r="AR1390" s="302"/>
      <c r="AS1390" s="302"/>
      <c r="AT1390" s="302"/>
      <c r="AU1390" s="302"/>
      <c r="AV1390" s="302"/>
      <c r="AW1390" s="302"/>
      <c r="AX1390" s="302"/>
      <c r="AY1390" s="302"/>
      <c r="AZ1390" s="302"/>
      <c r="BA1390" s="302"/>
    </row>
    <row r="1391">
      <c r="A1391" s="328"/>
      <c r="B1391" s="328"/>
      <c r="C1391" s="328"/>
      <c r="D1391" s="51" t="b">
        <v>1</v>
      </c>
      <c r="E1391" s="308"/>
      <c r="F1391" s="308" t="str">
        <f>IFERROR(__xludf.DUMMYFUNCTION("""COMPUTED_VALUE"""),"**field missing**")</f>
        <v>**field missing**</v>
      </c>
      <c r="G1391" s="308" t="str">
        <f>IFERROR(__xludf.DUMMYFUNCTION("""COMPUTED_VALUE"""),"**FIELD MISSING**")</f>
        <v>**FIELD MISSING**</v>
      </c>
      <c r="H1391" s="308"/>
      <c r="I1391" s="317"/>
      <c r="J1391" s="317"/>
      <c r="K1391" s="317"/>
      <c r="L1391" s="308"/>
      <c r="M1391" s="308"/>
      <c r="N1391" s="308"/>
      <c r="O1391" s="308"/>
      <c r="P1391" s="308"/>
      <c r="Q1391" s="302"/>
      <c r="R1391" s="302"/>
      <c r="S1391" s="302"/>
      <c r="T1391" s="302"/>
      <c r="U1391" s="302"/>
      <c r="V1391" s="302"/>
      <c r="W1391" s="302"/>
      <c r="X1391" s="302"/>
      <c r="Y1391" s="302"/>
      <c r="Z1391" s="302"/>
      <c r="AA1391" s="302"/>
      <c r="AB1391" s="302"/>
      <c r="AC1391" s="302"/>
      <c r="AD1391" s="302"/>
      <c r="AE1391" s="302"/>
      <c r="AF1391" s="302"/>
      <c r="AG1391" s="302"/>
      <c r="AH1391" s="302"/>
      <c r="AI1391" s="329"/>
      <c r="AJ1391" s="302"/>
      <c r="AK1391" s="302"/>
      <c r="AL1391" s="302"/>
      <c r="AM1391" s="302"/>
      <c r="AN1391" s="302"/>
      <c r="AO1391" s="302"/>
      <c r="AP1391" s="302"/>
      <c r="AQ1391" s="302"/>
      <c r="AR1391" s="302"/>
      <c r="AS1391" s="302"/>
      <c r="AT1391" s="302"/>
      <c r="AU1391" s="302"/>
      <c r="AV1391" s="302"/>
      <c r="AW1391" s="302"/>
      <c r="AX1391" s="302"/>
      <c r="AY1391" s="302"/>
      <c r="AZ1391" s="302"/>
      <c r="BA1391" s="302"/>
    </row>
    <row r="1392">
      <c r="A1392" s="328"/>
      <c r="B1392" s="328"/>
      <c r="C1392" s="328"/>
      <c r="D1392" s="51" t="b">
        <v>1</v>
      </c>
      <c r="E1392" s="308"/>
      <c r="F1392" s="308" t="str">
        <f>IFERROR(__xludf.DUMMYFUNCTION("""COMPUTED_VALUE"""),"**field missing**")</f>
        <v>**field missing**</v>
      </c>
      <c r="G1392" s="308" t="str">
        <f>IFERROR(__xludf.DUMMYFUNCTION("""COMPUTED_VALUE"""),"**FIELD MISSING**")</f>
        <v>**FIELD MISSING**</v>
      </c>
      <c r="H1392" s="308"/>
      <c r="I1392" s="317"/>
      <c r="J1392" s="317"/>
      <c r="K1392" s="317"/>
      <c r="L1392" s="308"/>
      <c r="M1392" s="308"/>
      <c r="N1392" s="308"/>
      <c r="O1392" s="308"/>
      <c r="P1392" s="308"/>
      <c r="Q1392" s="302"/>
      <c r="R1392" s="302"/>
      <c r="S1392" s="302"/>
      <c r="T1392" s="302"/>
      <c r="U1392" s="302"/>
      <c r="V1392" s="302"/>
      <c r="W1392" s="302"/>
      <c r="X1392" s="302"/>
      <c r="Y1392" s="302"/>
      <c r="Z1392" s="302"/>
      <c r="AA1392" s="302"/>
      <c r="AB1392" s="302"/>
      <c r="AC1392" s="302"/>
      <c r="AD1392" s="302"/>
      <c r="AE1392" s="302"/>
      <c r="AF1392" s="302"/>
      <c r="AG1392" s="302"/>
      <c r="AH1392" s="302"/>
      <c r="AI1392" s="329"/>
      <c r="AJ1392" s="302"/>
      <c r="AK1392" s="302"/>
      <c r="AL1392" s="302"/>
      <c r="AM1392" s="302"/>
      <c r="AN1392" s="302"/>
      <c r="AO1392" s="302"/>
      <c r="AP1392" s="302"/>
      <c r="AQ1392" s="302"/>
      <c r="AR1392" s="302"/>
      <c r="AS1392" s="302"/>
      <c r="AT1392" s="302"/>
      <c r="AU1392" s="302"/>
      <c r="AV1392" s="302"/>
      <c r="AW1392" s="302"/>
      <c r="AX1392" s="302"/>
      <c r="AY1392" s="302"/>
      <c r="AZ1392" s="302"/>
      <c r="BA1392" s="302"/>
    </row>
    <row r="1393">
      <c r="A1393" s="328"/>
      <c r="B1393" s="328"/>
      <c r="C1393" s="328"/>
      <c r="D1393" s="51" t="b">
        <v>1</v>
      </c>
      <c r="E1393" s="308"/>
      <c r="F1393" s="308" t="str">
        <f>IFERROR(__xludf.DUMMYFUNCTION("""COMPUTED_VALUE"""),"**field missing**")</f>
        <v>**field missing**</v>
      </c>
      <c r="G1393" s="308" t="str">
        <f>IFERROR(__xludf.DUMMYFUNCTION("""COMPUTED_VALUE"""),"**FIELD MISSING**")</f>
        <v>**FIELD MISSING**</v>
      </c>
      <c r="H1393" s="308"/>
      <c r="I1393" s="317"/>
      <c r="J1393" s="317"/>
      <c r="K1393" s="317"/>
      <c r="L1393" s="308"/>
      <c r="M1393" s="308"/>
      <c r="N1393" s="308"/>
      <c r="O1393" s="308"/>
      <c r="P1393" s="308"/>
      <c r="Q1393" s="302"/>
      <c r="R1393" s="302"/>
      <c r="S1393" s="302"/>
      <c r="T1393" s="302"/>
      <c r="U1393" s="302"/>
      <c r="V1393" s="302"/>
      <c r="W1393" s="302"/>
      <c r="X1393" s="302"/>
      <c r="Y1393" s="302"/>
      <c r="Z1393" s="302"/>
      <c r="AA1393" s="302"/>
      <c r="AB1393" s="302"/>
      <c r="AC1393" s="302"/>
      <c r="AD1393" s="302"/>
      <c r="AE1393" s="302"/>
      <c r="AF1393" s="302"/>
      <c r="AG1393" s="302"/>
      <c r="AH1393" s="302"/>
      <c r="AI1393" s="329"/>
      <c r="AJ1393" s="302"/>
      <c r="AK1393" s="302"/>
      <c r="AL1393" s="302"/>
      <c r="AM1393" s="302"/>
      <c r="AN1393" s="302"/>
      <c r="AO1393" s="302"/>
      <c r="AP1393" s="302"/>
      <c r="AQ1393" s="302"/>
      <c r="AR1393" s="302"/>
      <c r="AS1393" s="302"/>
      <c r="AT1393" s="302"/>
      <c r="AU1393" s="302"/>
      <c r="AV1393" s="302"/>
      <c r="AW1393" s="302"/>
      <c r="AX1393" s="302"/>
      <c r="AY1393" s="302"/>
      <c r="AZ1393" s="302"/>
      <c r="BA1393" s="302"/>
    </row>
    <row r="1394">
      <c r="A1394" s="328"/>
      <c r="B1394" s="328"/>
      <c r="C1394" s="328"/>
      <c r="D1394" s="51" t="b">
        <v>1</v>
      </c>
      <c r="E1394" s="308"/>
      <c r="F1394" s="308" t="str">
        <f>IFERROR(__xludf.DUMMYFUNCTION("""COMPUTED_VALUE"""),"**field missing**")</f>
        <v>**field missing**</v>
      </c>
      <c r="G1394" s="308" t="str">
        <f>IFERROR(__xludf.DUMMYFUNCTION("""COMPUTED_VALUE"""),"**FIELD MISSING**")</f>
        <v>**FIELD MISSING**</v>
      </c>
      <c r="H1394" s="308"/>
      <c r="I1394" s="317"/>
      <c r="J1394" s="317"/>
      <c r="K1394" s="317"/>
      <c r="L1394" s="308"/>
      <c r="M1394" s="308"/>
      <c r="N1394" s="308"/>
      <c r="O1394" s="308"/>
      <c r="P1394" s="308"/>
      <c r="Q1394" s="302"/>
      <c r="R1394" s="302"/>
      <c r="S1394" s="302"/>
      <c r="T1394" s="302"/>
      <c r="U1394" s="302"/>
      <c r="V1394" s="302"/>
      <c r="W1394" s="302"/>
      <c r="X1394" s="302"/>
      <c r="Y1394" s="302"/>
      <c r="Z1394" s="302"/>
      <c r="AA1394" s="302"/>
      <c r="AB1394" s="302"/>
      <c r="AC1394" s="302"/>
      <c r="AD1394" s="302"/>
      <c r="AE1394" s="302"/>
      <c r="AF1394" s="302"/>
      <c r="AG1394" s="302"/>
      <c r="AH1394" s="302"/>
      <c r="AI1394" s="329"/>
      <c r="AJ1394" s="302"/>
      <c r="AK1394" s="302"/>
      <c r="AL1394" s="302"/>
      <c r="AM1394" s="302"/>
      <c r="AN1394" s="302"/>
      <c r="AO1394" s="302"/>
      <c r="AP1394" s="302"/>
      <c r="AQ1394" s="302"/>
      <c r="AR1394" s="302"/>
      <c r="AS1394" s="302"/>
      <c r="AT1394" s="302"/>
      <c r="AU1394" s="302"/>
      <c r="AV1394" s="302"/>
      <c r="AW1394" s="302"/>
      <c r="AX1394" s="302"/>
      <c r="AY1394" s="302"/>
      <c r="AZ1394" s="302"/>
      <c r="BA1394" s="302"/>
    </row>
    <row r="1395">
      <c r="A1395" s="328"/>
      <c r="B1395" s="328"/>
      <c r="C1395" s="328"/>
      <c r="D1395" s="51" t="b">
        <v>1</v>
      </c>
      <c r="E1395" s="308"/>
      <c r="F1395" s="308" t="str">
        <f>IFERROR(__xludf.DUMMYFUNCTION("""COMPUTED_VALUE"""),"**field missing**")</f>
        <v>**field missing**</v>
      </c>
      <c r="G1395" s="308" t="str">
        <f>IFERROR(__xludf.DUMMYFUNCTION("""COMPUTED_VALUE"""),"**FIELD MISSING**")</f>
        <v>**FIELD MISSING**</v>
      </c>
      <c r="H1395" s="308"/>
      <c r="I1395" s="317"/>
      <c r="J1395" s="317"/>
      <c r="K1395" s="317"/>
      <c r="L1395" s="308"/>
      <c r="M1395" s="308"/>
      <c r="N1395" s="308"/>
      <c r="O1395" s="308"/>
      <c r="P1395" s="308"/>
      <c r="Q1395" s="302"/>
      <c r="R1395" s="302"/>
      <c r="S1395" s="302"/>
      <c r="T1395" s="302"/>
      <c r="U1395" s="302"/>
      <c r="V1395" s="302"/>
      <c r="W1395" s="302"/>
      <c r="X1395" s="302"/>
      <c r="Y1395" s="302"/>
      <c r="Z1395" s="302"/>
      <c r="AA1395" s="302"/>
      <c r="AB1395" s="302"/>
      <c r="AC1395" s="302"/>
      <c r="AD1395" s="302"/>
      <c r="AE1395" s="302"/>
      <c r="AF1395" s="302"/>
      <c r="AG1395" s="302"/>
      <c r="AH1395" s="302"/>
      <c r="AI1395" s="329"/>
      <c r="AJ1395" s="302"/>
      <c r="AK1395" s="302"/>
      <c r="AL1395" s="302"/>
      <c r="AM1395" s="302"/>
      <c r="AN1395" s="302"/>
      <c r="AO1395" s="302"/>
      <c r="AP1395" s="302"/>
      <c r="AQ1395" s="302"/>
      <c r="AR1395" s="302"/>
      <c r="AS1395" s="302"/>
      <c r="AT1395" s="302"/>
      <c r="AU1395" s="302"/>
      <c r="AV1395" s="302"/>
      <c r="AW1395" s="302"/>
      <c r="AX1395" s="302"/>
      <c r="AY1395" s="302"/>
      <c r="AZ1395" s="302"/>
      <c r="BA1395" s="302"/>
    </row>
    <row r="1396">
      <c r="A1396" s="328"/>
      <c r="B1396" s="328"/>
      <c r="C1396" s="328"/>
      <c r="D1396" s="51" t="b">
        <v>1</v>
      </c>
      <c r="E1396" s="308"/>
      <c r="F1396" s="308" t="str">
        <f>IFERROR(__xludf.DUMMYFUNCTION("""COMPUTED_VALUE"""),"**field missing**")</f>
        <v>**field missing**</v>
      </c>
      <c r="G1396" s="308" t="str">
        <f>IFERROR(__xludf.DUMMYFUNCTION("""COMPUTED_VALUE"""),"**FIELD MISSING**")</f>
        <v>**FIELD MISSING**</v>
      </c>
      <c r="H1396" s="308"/>
      <c r="I1396" s="317"/>
      <c r="J1396" s="317"/>
      <c r="K1396" s="317"/>
      <c r="L1396" s="308"/>
      <c r="M1396" s="308"/>
      <c r="N1396" s="308"/>
      <c r="O1396" s="308"/>
      <c r="P1396" s="308"/>
      <c r="Q1396" s="302"/>
      <c r="R1396" s="302"/>
      <c r="S1396" s="302"/>
      <c r="T1396" s="302"/>
      <c r="U1396" s="302"/>
      <c r="V1396" s="302"/>
      <c r="W1396" s="302"/>
      <c r="X1396" s="302"/>
      <c r="Y1396" s="302"/>
      <c r="Z1396" s="302"/>
      <c r="AA1396" s="302"/>
      <c r="AB1396" s="302"/>
      <c r="AC1396" s="302"/>
      <c r="AD1396" s="302"/>
      <c r="AE1396" s="302"/>
      <c r="AF1396" s="302"/>
      <c r="AG1396" s="302"/>
      <c r="AH1396" s="302"/>
      <c r="AI1396" s="329"/>
      <c r="AJ1396" s="302"/>
      <c r="AK1396" s="302"/>
      <c r="AL1396" s="302"/>
      <c r="AM1396" s="302"/>
      <c r="AN1396" s="302"/>
      <c r="AO1396" s="302"/>
      <c r="AP1396" s="302"/>
      <c r="AQ1396" s="302"/>
      <c r="AR1396" s="302"/>
      <c r="AS1396" s="302"/>
      <c r="AT1396" s="302"/>
      <c r="AU1396" s="302"/>
      <c r="AV1396" s="302"/>
      <c r="AW1396" s="302"/>
      <c r="AX1396" s="302"/>
      <c r="AY1396" s="302"/>
      <c r="AZ1396" s="302"/>
      <c r="BA1396" s="302"/>
    </row>
    <row r="1397">
      <c r="A1397" s="328"/>
      <c r="B1397" s="328"/>
      <c r="C1397" s="328"/>
      <c r="D1397" s="51" t="b">
        <v>1</v>
      </c>
      <c r="E1397" s="308"/>
      <c r="F1397" s="308" t="str">
        <f>IFERROR(__xludf.DUMMYFUNCTION("""COMPUTED_VALUE"""),"**field missing**")</f>
        <v>**field missing**</v>
      </c>
      <c r="G1397" s="308" t="str">
        <f>IFERROR(__xludf.DUMMYFUNCTION("""COMPUTED_VALUE"""),"**FIELD MISSING**")</f>
        <v>**FIELD MISSING**</v>
      </c>
      <c r="H1397" s="308"/>
      <c r="I1397" s="317"/>
      <c r="J1397" s="317"/>
      <c r="K1397" s="317"/>
      <c r="L1397" s="308"/>
      <c r="M1397" s="308"/>
      <c r="N1397" s="308"/>
      <c r="O1397" s="308"/>
      <c r="P1397" s="308"/>
      <c r="Q1397" s="302"/>
      <c r="R1397" s="302"/>
      <c r="S1397" s="302"/>
      <c r="T1397" s="302"/>
      <c r="U1397" s="302"/>
      <c r="V1397" s="302"/>
      <c r="W1397" s="302"/>
      <c r="X1397" s="302"/>
      <c r="Y1397" s="302"/>
      <c r="Z1397" s="302"/>
      <c r="AA1397" s="302"/>
      <c r="AB1397" s="302"/>
      <c r="AC1397" s="302"/>
      <c r="AD1397" s="302"/>
      <c r="AE1397" s="302"/>
      <c r="AF1397" s="302"/>
      <c r="AG1397" s="302"/>
      <c r="AH1397" s="302"/>
      <c r="AI1397" s="329"/>
      <c r="AJ1397" s="302"/>
      <c r="AK1397" s="302"/>
      <c r="AL1397" s="302"/>
      <c r="AM1397" s="302"/>
      <c r="AN1397" s="302"/>
      <c r="AO1397" s="302"/>
      <c r="AP1397" s="302"/>
      <c r="AQ1397" s="302"/>
      <c r="AR1397" s="302"/>
      <c r="AS1397" s="302"/>
      <c r="AT1397" s="302"/>
      <c r="AU1397" s="302"/>
      <c r="AV1397" s="302"/>
      <c r="AW1397" s="302"/>
      <c r="AX1397" s="302"/>
      <c r="AY1397" s="302"/>
      <c r="AZ1397" s="302"/>
      <c r="BA1397" s="302"/>
    </row>
    <row r="1398">
      <c r="A1398" s="328"/>
      <c r="B1398" s="328"/>
      <c r="C1398" s="328"/>
      <c r="D1398" s="51" t="b">
        <v>1</v>
      </c>
      <c r="E1398" s="308"/>
      <c r="F1398" s="308" t="str">
        <f>IFERROR(__xludf.DUMMYFUNCTION("""COMPUTED_VALUE"""),"**field missing**")</f>
        <v>**field missing**</v>
      </c>
      <c r="G1398" s="308" t="str">
        <f>IFERROR(__xludf.DUMMYFUNCTION("""COMPUTED_VALUE"""),"**FIELD MISSING**")</f>
        <v>**FIELD MISSING**</v>
      </c>
      <c r="H1398" s="308"/>
      <c r="I1398" s="317"/>
      <c r="J1398" s="317"/>
      <c r="K1398" s="317"/>
      <c r="L1398" s="308"/>
      <c r="M1398" s="308"/>
      <c r="N1398" s="308"/>
      <c r="O1398" s="308"/>
      <c r="P1398" s="308"/>
      <c r="Q1398" s="302"/>
      <c r="R1398" s="302"/>
      <c r="S1398" s="302"/>
      <c r="T1398" s="302"/>
      <c r="U1398" s="302"/>
      <c r="V1398" s="302"/>
      <c r="W1398" s="302"/>
      <c r="X1398" s="302"/>
      <c r="Y1398" s="302"/>
      <c r="Z1398" s="302"/>
      <c r="AA1398" s="302"/>
      <c r="AB1398" s="302"/>
      <c r="AC1398" s="302"/>
      <c r="AD1398" s="302"/>
      <c r="AE1398" s="302"/>
      <c r="AF1398" s="302"/>
      <c r="AG1398" s="302"/>
      <c r="AH1398" s="302"/>
      <c r="AI1398" s="329"/>
      <c r="AJ1398" s="302"/>
      <c r="AK1398" s="302"/>
      <c r="AL1398" s="302"/>
      <c r="AM1398" s="302"/>
      <c r="AN1398" s="302"/>
      <c r="AO1398" s="302"/>
      <c r="AP1398" s="302"/>
      <c r="AQ1398" s="302"/>
      <c r="AR1398" s="302"/>
      <c r="AS1398" s="302"/>
      <c r="AT1398" s="302"/>
      <c r="AU1398" s="302"/>
      <c r="AV1398" s="302"/>
      <c r="AW1398" s="302"/>
      <c r="AX1398" s="302"/>
      <c r="AY1398" s="302"/>
      <c r="AZ1398" s="302"/>
      <c r="BA1398" s="302"/>
    </row>
    <row r="1399">
      <c r="A1399" s="328"/>
      <c r="B1399" s="328"/>
      <c r="C1399" s="328"/>
      <c r="D1399" s="51" t="b">
        <v>1</v>
      </c>
      <c r="E1399" s="308"/>
      <c r="F1399" s="308" t="str">
        <f>IFERROR(__xludf.DUMMYFUNCTION("""COMPUTED_VALUE"""),"**field missing**")</f>
        <v>**field missing**</v>
      </c>
      <c r="G1399" s="308" t="str">
        <f>IFERROR(__xludf.DUMMYFUNCTION("""COMPUTED_VALUE"""),"**FIELD MISSING**")</f>
        <v>**FIELD MISSING**</v>
      </c>
      <c r="H1399" s="308"/>
      <c r="I1399" s="317"/>
      <c r="J1399" s="317"/>
      <c r="K1399" s="317"/>
      <c r="L1399" s="308"/>
      <c r="M1399" s="308"/>
      <c r="N1399" s="308"/>
      <c r="O1399" s="308"/>
      <c r="P1399" s="308"/>
      <c r="Q1399" s="302"/>
      <c r="R1399" s="302"/>
      <c r="S1399" s="302"/>
      <c r="T1399" s="302"/>
      <c r="U1399" s="302"/>
      <c r="V1399" s="302"/>
      <c r="W1399" s="302"/>
      <c r="X1399" s="302"/>
      <c r="Y1399" s="302"/>
      <c r="Z1399" s="302"/>
      <c r="AA1399" s="302"/>
      <c r="AB1399" s="302"/>
      <c r="AC1399" s="302"/>
      <c r="AD1399" s="302"/>
      <c r="AE1399" s="302"/>
      <c r="AF1399" s="302"/>
      <c r="AG1399" s="302"/>
      <c r="AH1399" s="302"/>
      <c r="AI1399" s="329"/>
      <c r="AJ1399" s="302"/>
      <c r="AK1399" s="302"/>
      <c r="AL1399" s="302"/>
      <c r="AM1399" s="302"/>
      <c r="AN1399" s="302"/>
      <c r="AO1399" s="302"/>
      <c r="AP1399" s="302"/>
      <c r="AQ1399" s="302"/>
      <c r="AR1399" s="302"/>
      <c r="AS1399" s="302"/>
      <c r="AT1399" s="302"/>
      <c r="AU1399" s="302"/>
      <c r="AV1399" s="302"/>
      <c r="AW1399" s="302"/>
      <c r="AX1399" s="302"/>
      <c r="AY1399" s="302"/>
      <c r="AZ1399" s="302"/>
      <c r="BA1399" s="302"/>
    </row>
    <row r="1400">
      <c r="A1400" s="328"/>
      <c r="B1400" s="328"/>
      <c r="C1400" s="328"/>
      <c r="D1400" s="51" t="b">
        <v>1</v>
      </c>
      <c r="E1400" s="308"/>
      <c r="F1400" s="308" t="str">
        <f>IFERROR(__xludf.DUMMYFUNCTION("""COMPUTED_VALUE"""),"**field missing**")</f>
        <v>**field missing**</v>
      </c>
      <c r="G1400" s="308" t="str">
        <f>IFERROR(__xludf.DUMMYFUNCTION("""COMPUTED_VALUE"""),"**FIELD MISSING**")</f>
        <v>**FIELD MISSING**</v>
      </c>
      <c r="H1400" s="308"/>
      <c r="I1400" s="317"/>
      <c r="J1400" s="317"/>
      <c r="K1400" s="317"/>
      <c r="L1400" s="308"/>
      <c r="M1400" s="308"/>
      <c r="N1400" s="308"/>
      <c r="O1400" s="308"/>
      <c r="P1400" s="308"/>
      <c r="Q1400" s="302"/>
      <c r="R1400" s="302"/>
      <c r="S1400" s="302"/>
      <c r="T1400" s="302"/>
      <c r="U1400" s="302"/>
      <c r="V1400" s="302"/>
      <c r="W1400" s="302"/>
      <c r="X1400" s="302"/>
      <c r="Y1400" s="302"/>
      <c r="Z1400" s="302"/>
      <c r="AA1400" s="302"/>
      <c r="AB1400" s="302"/>
      <c r="AC1400" s="302"/>
      <c r="AD1400" s="302"/>
      <c r="AE1400" s="302"/>
      <c r="AF1400" s="302"/>
      <c r="AG1400" s="302"/>
      <c r="AH1400" s="302"/>
      <c r="AI1400" s="329"/>
      <c r="AJ1400" s="302"/>
      <c r="AK1400" s="302"/>
      <c r="AL1400" s="302"/>
      <c r="AM1400" s="302"/>
      <c r="AN1400" s="302"/>
      <c r="AO1400" s="302"/>
      <c r="AP1400" s="302"/>
      <c r="AQ1400" s="302"/>
      <c r="AR1400" s="302"/>
      <c r="AS1400" s="302"/>
      <c r="AT1400" s="302"/>
      <c r="AU1400" s="302"/>
      <c r="AV1400" s="302"/>
      <c r="AW1400" s="302"/>
      <c r="AX1400" s="302"/>
      <c r="AY1400" s="302"/>
      <c r="AZ1400" s="302"/>
      <c r="BA1400" s="302"/>
    </row>
    <row r="1401">
      <c r="A1401" s="328"/>
      <c r="B1401" s="328"/>
      <c r="C1401" s="328"/>
      <c r="D1401" s="51" t="b">
        <v>1</v>
      </c>
      <c r="E1401" s="308"/>
      <c r="F1401" s="308" t="str">
        <f>IFERROR(__xludf.DUMMYFUNCTION("""COMPUTED_VALUE"""),"**field missing**")</f>
        <v>**field missing**</v>
      </c>
      <c r="G1401" s="308" t="str">
        <f>IFERROR(__xludf.DUMMYFUNCTION("""COMPUTED_VALUE"""),"**FIELD MISSING**")</f>
        <v>**FIELD MISSING**</v>
      </c>
      <c r="H1401" s="308"/>
      <c r="I1401" s="317"/>
      <c r="J1401" s="317"/>
      <c r="K1401" s="317"/>
      <c r="L1401" s="308"/>
      <c r="M1401" s="308"/>
      <c r="N1401" s="308"/>
      <c r="O1401" s="308"/>
      <c r="P1401" s="308"/>
      <c r="Q1401" s="302"/>
      <c r="R1401" s="302"/>
      <c r="S1401" s="302"/>
      <c r="T1401" s="302"/>
      <c r="U1401" s="302"/>
      <c r="V1401" s="302"/>
      <c r="W1401" s="302"/>
      <c r="X1401" s="302"/>
      <c r="Y1401" s="302"/>
      <c r="Z1401" s="302"/>
      <c r="AA1401" s="302"/>
      <c r="AB1401" s="302"/>
      <c r="AC1401" s="302"/>
      <c r="AD1401" s="302"/>
      <c r="AE1401" s="302"/>
      <c r="AF1401" s="302"/>
      <c r="AG1401" s="302"/>
      <c r="AH1401" s="302"/>
      <c r="AI1401" s="329"/>
      <c r="AJ1401" s="302"/>
      <c r="AK1401" s="302"/>
      <c r="AL1401" s="302"/>
      <c r="AM1401" s="302"/>
      <c r="AN1401" s="302"/>
      <c r="AO1401" s="302"/>
      <c r="AP1401" s="302"/>
      <c r="AQ1401" s="302"/>
      <c r="AR1401" s="302"/>
      <c r="AS1401" s="302"/>
      <c r="AT1401" s="302"/>
      <c r="AU1401" s="302"/>
      <c r="AV1401" s="302"/>
      <c r="AW1401" s="302"/>
      <c r="AX1401" s="302"/>
      <c r="AY1401" s="302"/>
      <c r="AZ1401" s="302"/>
      <c r="BA1401" s="302"/>
    </row>
    <row r="1402">
      <c r="A1402" s="328"/>
      <c r="B1402" s="328"/>
      <c r="C1402" s="328"/>
      <c r="D1402" s="51" t="b">
        <v>1</v>
      </c>
      <c r="E1402" s="308"/>
      <c r="F1402" s="308" t="str">
        <f>IFERROR(__xludf.DUMMYFUNCTION("""COMPUTED_VALUE"""),"**field missing**")</f>
        <v>**field missing**</v>
      </c>
      <c r="G1402" s="308" t="str">
        <f>IFERROR(__xludf.DUMMYFUNCTION("""COMPUTED_VALUE"""),"**FIELD MISSING**")</f>
        <v>**FIELD MISSING**</v>
      </c>
      <c r="H1402" s="308"/>
      <c r="I1402" s="317"/>
      <c r="J1402" s="317"/>
      <c r="K1402" s="317"/>
      <c r="L1402" s="308"/>
      <c r="M1402" s="308"/>
      <c r="N1402" s="308"/>
      <c r="O1402" s="308"/>
      <c r="P1402" s="308"/>
      <c r="Q1402" s="302"/>
      <c r="R1402" s="302"/>
      <c r="S1402" s="302"/>
      <c r="T1402" s="302"/>
      <c r="U1402" s="302"/>
      <c r="V1402" s="302"/>
      <c r="W1402" s="302"/>
      <c r="X1402" s="302"/>
      <c r="Y1402" s="302"/>
      <c r="Z1402" s="302"/>
      <c r="AA1402" s="302"/>
      <c r="AB1402" s="302"/>
      <c r="AC1402" s="302"/>
      <c r="AD1402" s="302"/>
      <c r="AE1402" s="302"/>
      <c r="AF1402" s="302"/>
      <c r="AG1402" s="302"/>
      <c r="AH1402" s="302"/>
      <c r="AI1402" s="329"/>
      <c r="AJ1402" s="302"/>
      <c r="AK1402" s="302"/>
      <c r="AL1402" s="302"/>
      <c r="AM1402" s="302"/>
      <c r="AN1402" s="302"/>
      <c r="AO1402" s="302"/>
      <c r="AP1402" s="302"/>
      <c r="AQ1402" s="302"/>
      <c r="AR1402" s="302"/>
      <c r="AS1402" s="302"/>
      <c r="AT1402" s="302"/>
      <c r="AU1402" s="302"/>
      <c r="AV1402" s="302"/>
      <c r="AW1402" s="302"/>
      <c r="AX1402" s="302"/>
      <c r="AY1402" s="302"/>
      <c r="AZ1402" s="302"/>
      <c r="BA1402" s="302"/>
    </row>
    <row r="1403">
      <c r="A1403" s="328"/>
      <c r="B1403" s="328"/>
      <c r="C1403" s="328"/>
      <c r="D1403" s="51" t="b">
        <v>1</v>
      </c>
      <c r="E1403" s="308"/>
      <c r="F1403" s="308" t="str">
        <f>IFERROR(__xludf.DUMMYFUNCTION("""COMPUTED_VALUE"""),"**field missing**")</f>
        <v>**field missing**</v>
      </c>
      <c r="G1403" s="308" t="str">
        <f>IFERROR(__xludf.DUMMYFUNCTION("""COMPUTED_VALUE"""),"**FIELD MISSING**")</f>
        <v>**FIELD MISSING**</v>
      </c>
      <c r="H1403" s="308"/>
      <c r="I1403" s="317"/>
      <c r="J1403" s="317"/>
      <c r="K1403" s="317"/>
      <c r="L1403" s="308"/>
      <c r="M1403" s="308"/>
      <c r="N1403" s="308"/>
      <c r="O1403" s="308"/>
      <c r="P1403" s="308"/>
      <c r="Q1403" s="302"/>
      <c r="R1403" s="302"/>
      <c r="S1403" s="302"/>
      <c r="T1403" s="302"/>
      <c r="U1403" s="302"/>
      <c r="V1403" s="302"/>
      <c r="W1403" s="302"/>
      <c r="X1403" s="302"/>
      <c r="Y1403" s="302"/>
      <c r="Z1403" s="302"/>
      <c r="AA1403" s="302"/>
      <c r="AB1403" s="302"/>
      <c r="AC1403" s="302"/>
      <c r="AD1403" s="302"/>
      <c r="AE1403" s="302"/>
      <c r="AF1403" s="302"/>
      <c r="AG1403" s="302"/>
      <c r="AH1403" s="302"/>
      <c r="AI1403" s="329"/>
      <c r="AJ1403" s="302"/>
      <c r="AK1403" s="302"/>
      <c r="AL1403" s="302"/>
      <c r="AM1403" s="302"/>
      <c r="AN1403" s="302"/>
      <c r="AO1403" s="302"/>
      <c r="AP1403" s="302"/>
      <c r="AQ1403" s="302"/>
      <c r="AR1403" s="302"/>
      <c r="AS1403" s="302"/>
      <c r="AT1403" s="302"/>
      <c r="AU1403" s="302"/>
      <c r="AV1403" s="302"/>
      <c r="AW1403" s="302"/>
      <c r="AX1403" s="302"/>
      <c r="AY1403" s="302"/>
      <c r="AZ1403" s="302"/>
      <c r="BA1403" s="302"/>
    </row>
    <row r="1404">
      <c r="A1404" s="328"/>
      <c r="B1404" s="328"/>
      <c r="C1404" s="328"/>
      <c r="D1404" s="51" t="b">
        <v>1</v>
      </c>
      <c r="E1404" s="308"/>
      <c r="F1404" s="308" t="str">
        <f>IFERROR(__xludf.DUMMYFUNCTION("""COMPUTED_VALUE"""),"**field missing**")</f>
        <v>**field missing**</v>
      </c>
      <c r="G1404" s="308" t="str">
        <f>IFERROR(__xludf.DUMMYFUNCTION("""COMPUTED_VALUE"""),"**FIELD MISSING**")</f>
        <v>**FIELD MISSING**</v>
      </c>
      <c r="H1404" s="308"/>
      <c r="I1404" s="317"/>
      <c r="J1404" s="317"/>
      <c r="K1404" s="317"/>
      <c r="L1404" s="308"/>
      <c r="M1404" s="308"/>
      <c r="N1404" s="308"/>
      <c r="O1404" s="308"/>
      <c r="P1404" s="308"/>
      <c r="Q1404" s="302"/>
      <c r="R1404" s="302"/>
      <c r="S1404" s="302"/>
      <c r="T1404" s="302"/>
      <c r="U1404" s="302"/>
      <c r="V1404" s="302"/>
      <c r="W1404" s="302"/>
      <c r="X1404" s="302"/>
      <c r="Y1404" s="302"/>
      <c r="Z1404" s="302"/>
      <c r="AA1404" s="302"/>
      <c r="AB1404" s="302"/>
      <c r="AC1404" s="302"/>
      <c r="AD1404" s="302"/>
      <c r="AE1404" s="302"/>
      <c r="AF1404" s="302"/>
      <c r="AG1404" s="302"/>
      <c r="AH1404" s="302"/>
      <c r="AI1404" s="329"/>
      <c r="AJ1404" s="302"/>
      <c r="AK1404" s="302"/>
      <c r="AL1404" s="302"/>
      <c r="AM1404" s="302"/>
      <c r="AN1404" s="302"/>
      <c r="AO1404" s="302"/>
      <c r="AP1404" s="302"/>
      <c r="AQ1404" s="302"/>
      <c r="AR1404" s="302"/>
      <c r="AS1404" s="302"/>
      <c r="AT1404" s="302"/>
      <c r="AU1404" s="302"/>
      <c r="AV1404" s="302"/>
      <c r="AW1404" s="302"/>
      <c r="AX1404" s="302"/>
      <c r="AY1404" s="302"/>
      <c r="AZ1404" s="302"/>
      <c r="BA1404" s="302"/>
    </row>
    <row r="1405">
      <c r="A1405" s="328"/>
      <c r="B1405" s="328"/>
      <c r="C1405" s="328"/>
      <c r="D1405" s="51" t="b">
        <v>1</v>
      </c>
      <c r="E1405" s="308"/>
      <c r="F1405" s="308" t="str">
        <f>IFERROR(__xludf.DUMMYFUNCTION("""COMPUTED_VALUE"""),"**field missing**")</f>
        <v>**field missing**</v>
      </c>
      <c r="G1405" s="308" t="str">
        <f>IFERROR(__xludf.DUMMYFUNCTION("""COMPUTED_VALUE"""),"**FIELD MISSING**")</f>
        <v>**FIELD MISSING**</v>
      </c>
      <c r="H1405" s="308"/>
      <c r="I1405" s="317"/>
      <c r="J1405" s="317"/>
      <c r="K1405" s="317"/>
      <c r="L1405" s="308"/>
      <c r="M1405" s="308"/>
      <c r="N1405" s="308"/>
      <c r="O1405" s="308"/>
      <c r="P1405" s="308"/>
      <c r="Q1405" s="302"/>
      <c r="R1405" s="302"/>
      <c r="S1405" s="302"/>
      <c r="T1405" s="302"/>
      <c r="U1405" s="302"/>
      <c r="V1405" s="302"/>
      <c r="W1405" s="302"/>
      <c r="X1405" s="302"/>
      <c r="Y1405" s="302"/>
      <c r="Z1405" s="302"/>
      <c r="AA1405" s="302"/>
      <c r="AB1405" s="302"/>
      <c r="AC1405" s="302"/>
      <c r="AD1405" s="302"/>
      <c r="AE1405" s="302"/>
      <c r="AF1405" s="302"/>
      <c r="AG1405" s="302"/>
      <c r="AH1405" s="302"/>
      <c r="AI1405" s="329"/>
      <c r="AJ1405" s="302"/>
      <c r="AK1405" s="302"/>
      <c r="AL1405" s="302"/>
      <c r="AM1405" s="302"/>
      <c r="AN1405" s="302"/>
      <c r="AO1405" s="302"/>
      <c r="AP1405" s="302"/>
      <c r="AQ1405" s="302"/>
      <c r="AR1405" s="302"/>
      <c r="AS1405" s="302"/>
      <c r="AT1405" s="302"/>
      <c r="AU1405" s="302"/>
      <c r="AV1405" s="302"/>
      <c r="AW1405" s="302"/>
      <c r="AX1405" s="302"/>
      <c r="AY1405" s="302"/>
      <c r="AZ1405" s="302"/>
      <c r="BA1405" s="302"/>
    </row>
    <row r="1406">
      <c r="A1406" s="328"/>
      <c r="B1406" s="328"/>
      <c r="C1406" s="328"/>
      <c r="D1406" s="51" t="b">
        <v>1</v>
      </c>
      <c r="E1406" s="308"/>
      <c r="F1406" s="308" t="str">
        <f>IFERROR(__xludf.DUMMYFUNCTION("""COMPUTED_VALUE"""),"**field missing**")</f>
        <v>**field missing**</v>
      </c>
      <c r="G1406" s="308" t="str">
        <f>IFERROR(__xludf.DUMMYFUNCTION("""COMPUTED_VALUE"""),"**FIELD MISSING**")</f>
        <v>**FIELD MISSING**</v>
      </c>
      <c r="H1406" s="308"/>
      <c r="I1406" s="317"/>
      <c r="J1406" s="317"/>
      <c r="K1406" s="317"/>
      <c r="L1406" s="308"/>
      <c r="M1406" s="308"/>
      <c r="N1406" s="308"/>
      <c r="O1406" s="308"/>
      <c r="P1406" s="308"/>
      <c r="Q1406" s="302"/>
      <c r="R1406" s="302"/>
      <c r="S1406" s="302"/>
      <c r="T1406" s="302"/>
      <c r="U1406" s="302"/>
      <c r="V1406" s="302"/>
      <c r="W1406" s="302"/>
      <c r="X1406" s="302"/>
      <c r="Y1406" s="302"/>
      <c r="Z1406" s="302"/>
      <c r="AA1406" s="302"/>
      <c r="AB1406" s="302"/>
      <c r="AC1406" s="302"/>
      <c r="AD1406" s="302"/>
      <c r="AE1406" s="302"/>
      <c r="AF1406" s="302"/>
      <c r="AG1406" s="302"/>
      <c r="AH1406" s="302"/>
      <c r="AI1406" s="329"/>
      <c r="AJ1406" s="302"/>
      <c r="AK1406" s="302"/>
      <c r="AL1406" s="302"/>
      <c r="AM1406" s="302"/>
      <c r="AN1406" s="302"/>
      <c r="AO1406" s="302"/>
      <c r="AP1406" s="302"/>
      <c r="AQ1406" s="302"/>
      <c r="AR1406" s="302"/>
      <c r="AS1406" s="302"/>
      <c r="AT1406" s="302"/>
      <c r="AU1406" s="302"/>
      <c r="AV1406" s="302"/>
      <c r="AW1406" s="302"/>
      <c r="AX1406" s="302"/>
      <c r="AY1406" s="302"/>
      <c r="AZ1406" s="302"/>
      <c r="BA1406" s="302"/>
    </row>
    <row r="1407">
      <c r="A1407" s="328"/>
      <c r="B1407" s="328"/>
      <c r="C1407" s="328"/>
      <c r="D1407" s="51" t="b">
        <v>1</v>
      </c>
      <c r="E1407" s="308"/>
      <c r="F1407" s="308" t="str">
        <f>IFERROR(__xludf.DUMMYFUNCTION("""COMPUTED_VALUE"""),"parcel_sale")</f>
        <v>parcel_sale</v>
      </c>
      <c r="G1407" s="308" t="str">
        <f>IFERROR(__xludf.DUMMYFUNCTION("""COMPUTED_VALUE"""),"")</f>
        <v/>
      </c>
      <c r="H1407" s="308"/>
      <c r="I1407" s="317"/>
      <c r="J1407" s="317"/>
      <c r="K1407" s="317"/>
      <c r="L1407" s="308"/>
      <c r="M1407" s="308"/>
      <c r="N1407" s="308"/>
      <c r="O1407" s="308"/>
      <c r="P1407" s="308"/>
      <c r="Q1407" s="302"/>
      <c r="R1407" s="302"/>
      <c r="S1407" s="302"/>
      <c r="T1407" s="302"/>
      <c r="U1407" s="302"/>
      <c r="V1407" s="302"/>
      <c r="W1407" s="302"/>
      <c r="X1407" s="302"/>
      <c r="Y1407" s="302"/>
      <c r="Z1407" s="302"/>
      <c r="AA1407" s="302"/>
      <c r="AB1407" s="302"/>
      <c r="AC1407" s="302"/>
      <c r="AD1407" s="302"/>
      <c r="AE1407" s="302"/>
      <c r="AF1407" s="302"/>
      <c r="AG1407" s="302"/>
      <c r="AH1407" s="302"/>
      <c r="AI1407" s="329"/>
      <c r="AJ1407" s="302"/>
      <c r="AK1407" s="302"/>
      <c r="AL1407" s="302"/>
      <c r="AM1407" s="302"/>
      <c r="AN1407" s="302"/>
      <c r="AO1407" s="302"/>
      <c r="AP1407" s="302"/>
      <c r="AQ1407" s="302"/>
      <c r="AR1407" s="302"/>
      <c r="AS1407" s="302"/>
      <c r="AT1407" s="302"/>
      <c r="AU1407" s="302"/>
      <c r="AV1407" s="302"/>
      <c r="AW1407" s="302"/>
      <c r="AX1407" s="302"/>
      <c r="AY1407" s="302"/>
      <c r="AZ1407" s="302"/>
      <c r="BA1407" s="302"/>
    </row>
    <row r="1408">
      <c r="A1408" s="328"/>
      <c r="B1408" s="328"/>
      <c r="C1408" s="328"/>
      <c r="D1408" s="51" t="b">
        <v>1</v>
      </c>
      <c r="E1408" s="308"/>
      <c r="F1408" s="308" t="str">
        <f>IFERROR(__xludf.DUMMYFUNCTION("""COMPUTED_VALUE"""),"parcel_sale")</f>
        <v>parcel_sale</v>
      </c>
      <c r="G1408" s="308" t="str">
        <f>IFERROR(__xludf.DUMMYFUNCTION("""COMPUTED_VALUE"""),"")</f>
        <v/>
      </c>
      <c r="H1408" s="308"/>
      <c r="I1408" s="317"/>
      <c r="J1408" s="317"/>
      <c r="K1408" s="317"/>
      <c r="L1408" s="308"/>
      <c r="M1408" s="308"/>
      <c r="N1408" s="308"/>
      <c r="O1408" s="308"/>
      <c r="P1408" s="308"/>
      <c r="Q1408" s="302"/>
      <c r="R1408" s="302"/>
      <c r="S1408" s="302"/>
      <c r="T1408" s="302"/>
      <c r="U1408" s="302"/>
      <c r="V1408" s="302"/>
      <c r="W1408" s="302"/>
      <c r="X1408" s="302"/>
      <c r="Y1408" s="302"/>
      <c r="Z1408" s="302"/>
      <c r="AA1408" s="302"/>
      <c r="AB1408" s="302"/>
      <c r="AC1408" s="302"/>
      <c r="AD1408" s="302"/>
      <c r="AE1408" s="302"/>
      <c r="AF1408" s="302"/>
      <c r="AG1408" s="302"/>
      <c r="AH1408" s="302"/>
      <c r="AI1408" s="329"/>
      <c r="AJ1408" s="302"/>
      <c r="AK1408" s="302"/>
      <c r="AL1408" s="302"/>
      <c r="AM1408" s="302"/>
      <c r="AN1408" s="302"/>
      <c r="AO1408" s="302"/>
      <c r="AP1408" s="302"/>
      <c r="AQ1408" s="302"/>
      <c r="AR1408" s="302"/>
      <c r="AS1408" s="302"/>
      <c r="AT1408" s="302"/>
      <c r="AU1408" s="302"/>
      <c r="AV1408" s="302"/>
      <c r="AW1408" s="302"/>
      <c r="AX1408" s="302"/>
      <c r="AY1408" s="302"/>
      <c r="AZ1408" s="302"/>
      <c r="BA1408" s="302"/>
    </row>
    <row r="1409">
      <c r="A1409" s="328"/>
      <c r="B1409" s="328"/>
      <c r="C1409" s="328"/>
      <c r="D1409" s="51" t="b">
        <v>1</v>
      </c>
      <c r="E1409" s="308"/>
      <c r="F1409" s="308" t="str">
        <f>IFERROR(__xludf.DUMMYFUNCTION("""COMPUTED_VALUE"""),"parcel_sale")</f>
        <v>parcel_sale</v>
      </c>
      <c r="G1409" s="308" t="str">
        <f>IFERROR(__xludf.DUMMYFUNCTION("""COMPUTED_VALUE"""),"")</f>
        <v/>
      </c>
      <c r="H1409" s="308"/>
      <c r="I1409" s="317"/>
      <c r="J1409" s="317"/>
      <c r="K1409" s="317"/>
      <c r="L1409" s="308"/>
      <c r="M1409" s="308"/>
      <c r="N1409" s="308"/>
      <c r="O1409" s="308"/>
      <c r="P1409" s="308"/>
      <c r="Q1409" s="302"/>
      <c r="R1409" s="302"/>
      <c r="S1409" s="302"/>
      <c r="T1409" s="302"/>
      <c r="U1409" s="302"/>
      <c r="V1409" s="302"/>
      <c r="W1409" s="302"/>
      <c r="X1409" s="302"/>
      <c r="Y1409" s="302"/>
      <c r="Z1409" s="302"/>
      <c r="AA1409" s="302"/>
      <c r="AB1409" s="302"/>
      <c r="AC1409" s="302"/>
      <c r="AD1409" s="302"/>
      <c r="AE1409" s="302"/>
      <c r="AF1409" s="302"/>
      <c r="AG1409" s="302"/>
      <c r="AH1409" s="302"/>
      <c r="AI1409" s="329"/>
      <c r="AJ1409" s="302"/>
      <c r="AK1409" s="302"/>
      <c r="AL1409" s="302"/>
      <c r="AM1409" s="302"/>
      <c r="AN1409" s="302"/>
      <c r="AO1409" s="302"/>
      <c r="AP1409" s="302"/>
      <c r="AQ1409" s="302"/>
      <c r="AR1409" s="302"/>
      <c r="AS1409" s="302"/>
      <c r="AT1409" s="302"/>
      <c r="AU1409" s="302"/>
      <c r="AV1409" s="302"/>
      <c r="AW1409" s="302"/>
      <c r="AX1409" s="302"/>
      <c r="AY1409" s="302"/>
      <c r="AZ1409" s="302"/>
      <c r="BA1409" s="302"/>
    </row>
    <row r="1410">
      <c r="A1410" s="328"/>
      <c r="B1410" s="328"/>
      <c r="C1410" s="328"/>
      <c r="D1410" s="51" t="b">
        <v>1</v>
      </c>
      <c r="E1410" s="308"/>
      <c r="F1410" s="308" t="str">
        <f>IFERROR(__xludf.DUMMYFUNCTION("""COMPUTED_VALUE"""),"parcel_sale")</f>
        <v>parcel_sale</v>
      </c>
      <c r="G1410" s="308" t="str">
        <f>IFERROR(__xludf.DUMMYFUNCTION("""COMPUTED_VALUE"""),"SaleNum")</f>
        <v>SaleNum</v>
      </c>
      <c r="H1410" s="308"/>
      <c r="I1410" s="317"/>
      <c r="J1410" s="317"/>
      <c r="K1410" s="317"/>
      <c r="L1410" s="308"/>
      <c r="M1410" s="308"/>
      <c r="N1410" s="308"/>
      <c r="O1410" s="308"/>
      <c r="P1410" s="308"/>
      <c r="Q1410" s="302"/>
      <c r="R1410" s="302"/>
      <c r="S1410" s="302"/>
      <c r="T1410" s="302"/>
      <c r="U1410" s="302"/>
      <c r="V1410" s="302"/>
      <c r="W1410" s="302"/>
      <c r="X1410" s="302"/>
      <c r="Y1410" s="302"/>
      <c r="Z1410" s="302"/>
      <c r="AA1410" s="302"/>
      <c r="AB1410" s="302"/>
      <c r="AC1410" s="302"/>
      <c r="AD1410" s="302"/>
      <c r="AE1410" s="302"/>
      <c r="AF1410" s="302"/>
      <c r="AG1410" s="302"/>
      <c r="AH1410" s="302"/>
      <c r="AI1410" s="329"/>
      <c r="AJ1410" s="302"/>
      <c r="AK1410" s="302"/>
      <c r="AL1410" s="302"/>
      <c r="AM1410" s="302"/>
      <c r="AN1410" s="302"/>
      <c r="AO1410" s="302"/>
      <c r="AP1410" s="302"/>
      <c r="AQ1410" s="302"/>
      <c r="AR1410" s="302"/>
      <c r="AS1410" s="302"/>
      <c r="AT1410" s="302"/>
      <c r="AU1410" s="302"/>
      <c r="AV1410" s="302"/>
      <c r="AW1410" s="302"/>
      <c r="AX1410" s="302"/>
      <c r="AY1410" s="302"/>
      <c r="AZ1410" s="302"/>
      <c r="BA1410" s="302"/>
    </row>
    <row r="1411">
      <c r="A1411" s="328"/>
      <c r="B1411" s="328"/>
      <c r="C1411" s="328"/>
      <c r="D1411" s="51" t="b">
        <v>1</v>
      </c>
      <c r="E1411" s="308"/>
      <c r="F1411" s="308" t="str">
        <f>IFERROR(__xludf.DUMMYFUNCTION("""COMPUTED_VALUE"""),"parcel_sale")</f>
        <v>parcel_sale</v>
      </c>
      <c r="G1411" s="308" t="str">
        <f>IFERROR(__xludf.DUMMYFUNCTION("""COMPUTED_VALUE"""),"SaleType")</f>
        <v>SaleType</v>
      </c>
      <c r="H1411" s="308"/>
      <c r="I1411" s="317"/>
      <c r="J1411" s="317"/>
      <c r="K1411" s="317"/>
      <c r="L1411" s="308"/>
      <c r="M1411" s="308"/>
      <c r="N1411" s="308"/>
      <c r="O1411" s="308"/>
      <c r="P1411" s="308"/>
      <c r="Q1411" s="302"/>
      <c r="R1411" s="302"/>
      <c r="S1411" s="302"/>
      <c r="T1411" s="302"/>
      <c r="U1411" s="302"/>
      <c r="V1411" s="302"/>
      <c r="W1411" s="302"/>
      <c r="X1411" s="302"/>
      <c r="Y1411" s="302"/>
      <c r="Z1411" s="302"/>
      <c r="AA1411" s="302"/>
      <c r="AB1411" s="302"/>
      <c r="AC1411" s="302"/>
      <c r="AD1411" s="302"/>
      <c r="AE1411" s="302"/>
      <c r="AF1411" s="302"/>
      <c r="AG1411" s="302"/>
      <c r="AH1411" s="302"/>
      <c r="AI1411" s="329"/>
      <c r="AJ1411" s="302"/>
      <c r="AK1411" s="302"/>
      <c r="AL1411" s="302"/>
      <c r="AM1411" s="302"/>
      <c r="AN1411" s="302"/>
      <c r="AO1411" s="302"/>
      <c r="AP1411" s="302"/>
      <c r="AQ1411" s="302"/>
      <c r="AR1411" s="302"/>
      <c r="AS1411" s="302"/>
      <c r="AT1411" s="302"/>
      <c r="AU1411" s="302"/>
      <c r="AV1411" s="302"/>
      <c r="AW1411" s="302"/>
      <c r="AX1411" s="302"/>
      <c r="AY1411" s="302"/>
      <c r="AZ1411" s="302"/>
      <c r="BA1411" s="302"/>
    </row>
    <row r="1412">
      <c r="A1412" s="328"/>
      <c r="B1412" s="328"/>
      <c r="C1412" s="328"/>
      <c r="D1412" s="51" t="b">
        <v>1</v>
      </c>
      <c r="E1412" s="308"/>
      <c r="F1412" s="308" t="str">
        <f>IFERROR(__xludf.DUMMYFUNCTION("""COMPUTED_VALUE"""),"**field missing**")</f>
        <v>**field missing**</v>
      </c>
      <c r="G1412" s="308" t="str">
        <f>IFERROR(__xludf.DUMMYFUNCTION("""COMPUTED_VALUE"""),"**FIELD MISSING**")</f>
        <v>**FIELD MISSING**</v>
      </c>
      <c r="H1412" s="308"/>
      <c r="I1412" s="317"/>
      <c r="J1412" s="317"/>
      <c r="K1412" s="317"/>
      <c r="L1412" s="308"/>
      <c r="M1412" s="308"/>
      <c r="N1412" s="308"/>
      <c r="O1412" s="308"/>
      <c r="P1412" s="308"/>
      <c r="Q1412" s="302"/>
      <c r="R1412" s="302"/>
      <c r="S1412" s="302"/>
      <c r="T1412" s="302"/>
      <c r="U1412" s="302"/>
      <c r="V1412" s="302"/>
      <c r="W1412" s="302"/>
      <c r="X1412" s="302"/>
      <c r="Y1412" s="302"/>
      <c r="Z1412" s="302"/>
      <c r="AA1412" s="302"/>
      <c r="AB1412" s="302"/>
      <c r="AC1412" s="302"/>
      <c r="AD1412" s="302"/>
      <c r="AE1412" s="302"/>
      <c r="AF1412" s="302"/>
      <c r="AG1412" s="302"/>
      <c r="AH1412" s="302"/>
      <c r="AI1412" s="329"/>
      <c r="AJ1412" s="302"/>
      <c r="AK1412" s="302"/>
      <c r="AL1412" s="302"/>
      <c r="AM1412" s="302"/>
      <c r="AN1412" s="302"/>
      <c r="AO1412" s="302"/>
      <c r="AP1412" s="302"/>
      <c r="AQ1412" s="302"/>
      <c r="AR1412" s="302"/>
      <c r="AS1412" s="302"/>
      <c r="AT1412" s="302"/>
      <c r="AU1412" s="302"/>
      <c r="AV1412" s="302"/>
      <c r="AW1412" s="302"/>
      <c r="AX1412" s="302"/>
      <c r="AY1412" s="302"/>
      <c r="AZ1412" s="302"/>
      <c r="BA1412" s="302"/>
    </row>
    <row r="1413">
      <c r="A1413" s="328"/>
      <c r="B1413" s="328"/>
      <c r="C1413" s="328"/>
      <c r="D1413" s="51" t="b">
        <v>1</v>
      </c>
      <c r="E1413" s="308"/>
      <c r="F1413" s="308" t="str">
        <f>IFERROR(__xludf.DUMMYFUNCTION("""COMPUTED_VALUE"""),"parcel_sale")</f>
        <v>parcel_sale</v>
      </c>
      <c r="G1413" s="308" t="str">
        <f>IFERROR(__xludf.DUMMYFUNCTION("""COMPUTED_VALUE"""),"SalePrice")</f>
        <v>SalePrice</v>
      </c>
      <c r="H1413" s="308"/>
      <c r="I1413" s="317"/>
      <c r="J1413" s="317"/>
      <c r="K1413" s="317"/>
      <c r="L1413" s="308"/>
      <c r="M1413" s="308"/>
      <c r="N1413" s="308"/>
      <c r="O1413" s="308"/>
      <c r="P1413" s="308"/>
      <c r="Q1413" s="302"/>
      <c r="R1413" s="302"/>
      <c r="S1413" s="302"/>
      <c r="T1413" s="302"/>
      <c r="U1413" s="302"/>
      <c r="V1413" s="302"/>
      <c r="W1413" s="302"/>
      <c r="X1413" s="302"/>
      <c r="Y1413" s="302"/>
      <c r="Z1413" s="302"/>
      <c r="AA1413" s="302"/>
      <c r="AB1413" s="302"/>
      <c r="AC1413" s="302"/>
      <c r="AD1413" s="302"/>
      <c r="AE1413" s="302"/>
      <c r="AF1413" s="302"/>
      <c r="AG1413" s="302"/>
      <c r="AH1413" s="302"/>
      <c r="AI1413" s="329"/>
      <c r="AJ1413" s="302"/>
      <c r="AK1413" s="302"/>
      <c r="AL1413" s="302"/>
      <c r="AM1413" s="302"/>
      <c r="AN1413" s="302"/>
      <c r="AO1413" s="302"/>
      <c r="AP1413" s="302"/>
      <c r="AQ1413" s="302"/>
      <c r="AR1413" s="302"/>
      <c r="AS1413" s="302"/>
      <c r="AT1413" s="302"/>
      <c r="AU1413" s="302"/>
      <c r="AV1413" s="302"/>
      <c r="AW1413" s="302"/>
      <c r="AX1413" s="302"/>
      <c r="AY1413" s="302"/>
      <c r="AZ1413" s="302"/>
      <c r="BA1413" s="302"/>
    </row>
    <row r="1414">
      <c r="A1414" s="328"/>
      <c r="B1414" s="328"/>
      <c r="C1414" s="328"/>
      <c r="D1414" s="51" t="b">
        <v>1</v>
      </c>
      <c r="E1414" s="308"/>
      <c r="F1414" s="308" t="str">
        <f>IFERROR(__xludf.DUMMYFUNCTION("""COMPUTED_VALUE"""),"**field missing**")</f>
        <v>**field missing**</v>
      </c>
      <c r="G1414" s="308" t="str">
        <f>IFERROR(__xludf.DUMMYFUNCTION("""COMPUTED_VALUE"""),"**FIELD MISSING**")</f>
        <v>**FIELD MISSING**</v>
      </c>
      <c r="H1414" s="308"/>
      <c r="I1414" s="317"/>
      <c r="J1414" s="317"/>
      <c r="K1414" s="317"/>
      <c r="L1414" s="308"/>
      <c r="M1414" s="308"/>
      <c r="N1414" s="308"/>
      <c r="O1414" s="308"/>
      <c r="P1414" s="308"/>
      <c r="Q1414" s="302"/>
      <c r="R1414" s="302"/>
      <c r="S1414" s="302"/>
      <c r="T1414" s="302"/>
      <c r="U1414" s="302"/>
      <c r="V1414" s="302"/>
      <c r="W1414" s="302"/>
      <c r="X1414" s="302"/>
      <c r="Y1414" s="302"/>
      <c r="Z1414" s="302"/>
      <c r="AA1414" s="302"/>
      <c r="AB1414" s="302"/>
      <c r="AC1414" s="302"/>
      <c r="AD1414" s="302"/>
      <c r="AE1414" s="302"/>
      <c r="AF1414" s="302"/>
      <c r="AG1414" s="302"/>
      <c r="AH1414" s="302"/>
      <c r="AI1414" s="329"/>
      <c r="AJ1414" s="302"/>
      <c r="AK1414" s="302"/>
      <c r="AL1414" s="302"/>
      <c r="AM1414" s="302"/>
      <c r="AN1414" s="302"/>
      <c r="AO1414" s="302"/>
      <c r="AP1414" s="302"/>
      <c r="AQ1414" s="302"/>
      <c r="AR1414" s="302"/>
      <c r="AS1414" s="302"/>
      <c r="AT1414" s="302"/>
      <c r="AU1414" s="302"/>
      <c r="AV1414" s="302"/>
      <c r="AW1414" s="302"/>
      <c r="AX1414" s="302"/>
      <c r="AY1414" s="302"/>
      <c r="AZ1414" s="302"/>
      <c r="BA1414" s="302"/>
    </row>
    <row r="1415">
      <c r="A1415" s="328"/>
      <c r="B1415" s="328"/>
      <c r="C1415" s="328"/>
      <c r="D1415" s="51" t="b">
        <v>1</v>
      </c>
      <c r="E1415" s="308"/>
      <c r="F1415" s="308" t="str">
        <f>IFERROR(__xludf.DUMMYFUNCTION("""COMPUTED_VALUE"""),"**field missing**")</f>
        <v>**field missing**</v>
      </c>
      <c r="G1415" s="308" t="str">
        <f>IFERROR(__xludf.DUMMYFUNCTION("""COMPUTED_VALUE"""),"**FIELD MISSING**")</f>
        <v>**FIELD MISSING**</v>
      </c>
      <c r="H1415" s="308"/>
      <c r="I1415" s="317"/>
      <c r="J1415" s="317"/>
      <c r="K1415" s="317"/>
      <c r="L1415" s="308"/>
      <c r="M1415" s="308"/>
      <c r="N1415" s="308"/>
      <c r="O1415" s="308"/>
      <c r="P1415" s="308"/>
      <c r="Q1415" s="302"/>
      <c r="R1415" s="302"/>
      <c r="S1415" s="302"/>
      <c r="T1415" s="302"/>
      <c r="U1415" s="302"/>
      <c r="V1415" s="302"/>
      <c r="W1415" s="302"/>
      <c r="X1415" s="302"/>
      <c r="Y1415" s="302"/>
      <c r="Z1415" s="302"/>
      <c r="AA1415" s="302"/>
      <c r="AB1415" s="302"/>
      <c r="AC1415" s="302"/>
      <c r="AD1415" s="302"/>
      <c r="AE1415" s="302"/>
      <c r="AF1415" s="302"/>
      <c r="AG1415" s="302"/>
      <c r="AH1415" s="302"/>
      <c r="AI1415" s="329"/>
      <c r="AJ1415" s="302"/>
      <c r="AK1415" s="302"/>
      <c r="AL1415" s="302"/>
      <c r="AM1415" s="302"/>
      <c r="AN1415" s="302"/>
      <c r="AO1415" s="302"/>
      <c r="AP1415" s="302"/>
      <c r="AQ1415" s="302"/>
      <c r="AR1415" s="302"/>
      <c r="AS1415" s="302"/>
      <c r="AT1415" s="302"/>
      <c r="AU1415" s="302"/>
      <c r="AV1415" s="302"/>
      <c r="AW1415" s="302"/>
      <c r="AX1415" s="302"/>
      <c r="AY1415" s="302"/>
      <c r="AZ1415" s="302"/>
      <c r="BA1415" s="302"/>
    </row>
    <row r="1416">
      <c r="A1416" s="328"/>
      <c r="B1416" s="328"/>
      <c r="C1416" s="328"/>
      <c r="D1416" s="51" t="b">
        <v>1</v>
      </c>
      <c r="E1416" s="308"/>
      <c r="F1416" s="308" t="str">
        <f>IFERROR(__xludf.DUMMYFUNCTION("""COMPUTED_VALUE"""),"**field missing**")</f>
        <v>**field missing**</v>
      </c>
      <c r="G1416" s="308" t="str">
        <f>IFERROR(__xludf.DUMMYFUNCTION("""COMPUTED_VALUE"""),"**FIELD MISSING**")</f>
        <v>**FIELD MISSING**</v>
      </c>
      <c r="H1416" s="308"/>
      <c r="I1416" s="317"/>
      <c r="J1416" s="317"/>
      <c r="K1416" s="317"/>
      <c r="L1416" s="308"/>
      <c r="M1416" s="308"/>
      <c r="N1416" s="308"/>
      <c r="O1416" s="308"/>
      <c r="P1416" s="308"/>
      <c r="Q1416" s="302"/>
      <c r="R1416" s="302"/>
      <c r="S1416" s="302"/>
      <c r="T1416" s="302"/>
      <c r="U1416" s="302"/>
      <c r="V1416" s="302"/>
      <c r="W1416" s="302"/>
      <c r="X1416" s="302"/>
      <c r="Y1416" s="302"/>
      <c r="Z1416" s="302"/>
      <c r="AA1416" s="302"/>
      <c r="AB1416" s="302"/>
      <c r="AC1416" s="302"/>
      <c r="AD1416" s="302"/>
      <c r="AE1416" s="302"/>
      <c r="AF1416" s="302"/>
      <c r="AG1416" s="302"/>
      <c r="AH1416" s="302"/>
      <c r="AI1416" s="329"/>
      <c r="AJ1416" s="302"/>
      <c r="AK1416" s="302"/>
      <c r="AL1416" s="302"/>
      <c r="AM1416" s="302"/>
      <c r="AN1416" s="302"/>
      <c r="AO1416" s="302"/>
      <c r="AP1416" s="302"/>
      <c r="AQ1416" s="302"/>
      <c r="AR1416" s="302"/>
      <c r="AS1416" s="302"/>
      <c r="AT1416" s="302"/>
      <c r="AU1416" s="302"/>
      <c r="AV1416" s="302"/>
      <c r="AW1416" s="302"/>
      <c r="AX1416" s="302"/>
      <c r="AY1416" s="302"/>
      <c r="AZ1416" s="302"/>
      <c r="BA1416" s="302"/>
    </row>
    <row r="1417">
      <c r="A1417" s="328"/>
      <c r="B1417" s="328"/>
      <c r="C1417" s="328"/>
      <c r="D1417" s="51" t="b">
        <v>1</v>
      </c>
      <c r="E1417" s="308"/>
      <c r="F1417" s="308" t="str">
        <f>IFERROR(__xludf.DUMMYFUNCTION("""COMPUTED_VALUE"""),"**field missing**")</f>
        <v>**field missing**</v>
      </c>
      <c r="G1417" s="308" t="str">
        <f>IFERROR(__xludf.DUMMYFUNCTION("""COMPUTED_VALUE"""),"**FIELD MISSING**")</f>
        <v>**FIELD MISSING**</v>
      </c>
      <c r="H1417" s="308"/>
      <c r="I1417" s="317"/>
      <c r="J1417" s="317"/>
      <c r="K1417" s="317"/>
      <c r="L1417" s="308"/>
      <c r="M1417" s="308"/>
      <c r="N1417" s="308"/>
      <c r="O1417" s="308"/>
      <c r="P1417" s="308"/>
      <c r="Q1417" s="302"/>
      <c r="R1417" s="302"/>
      <c r="S1417" s="302"/>
      <c r="T1417" s="302"/>
      <c r="U1417" s="302"/>
      <c r="V1417" s="302"/>
      <c r="W1417" s="302"/>
      <c r="X1417" s="302"/>
      <c r="Y1417" s="302"/>
      <c r="Z1417" s="302"/>
      <c r="AA1417" s="302"/>
      <c r="AB1417" s="302"/>
      <c r="AC1417" s="302"/>
      <c r="AD1417" s="302"/>
      <c r="AE1417" s="302"/>
      <c r="AF1417" s="302"/>
      <c r="AG1417" s="302"/>
      <c r="AH1417" s="302"/>
      <c r="AI1417" s="329"/>
      <c r="AJ1417" s="302"/>
      <c r="AK1417" s="302"/>
      <c r="AL1417" s="302"/>
      <c r="AM1417" s="302"/>
      <c r="AN1417" s="302"/>
      <c r="AO1417" s="302"/>
      <c r="AP1417" s="302"/>
      <c r="AQ1417" s="302"/>
      <c r="AR1417" s="302"/>
      <c r="AS1417" s="302"/>
      <c r="AT1417" s="302"/>
      <c r="AU1417" s="302"/>
      <c r="AV1417" s="302"/>
      <c r="AW1417" s="302"/>
      <c r="AX1417" s="302"/>
      <c r="AY1417" s="302"/>
      <c r="AZ1417" s="302"/>
      <c r="BA1417" s="302"/>
    </row>
    <row r="1418">
      <c r="A1418" s="328"/>
      <c r="B1418" s="328"/>
      <c r="C1418" s="328"/>
      <c r="D1418" s="51" t="b">
        <v>1</v>
      </c>
      <c r="E1418" s="308"/>
      <c r="F1418" s="308" t="str">
        <f>IFERROR(__xludf.DUMMYFUNCTION("""COMPUTED_VALUE"""),"**field missing**")</f>
        <v>**field missing**</v>
      </c>
      <c r="G1418" s="308" t="str">
        <f>IFERROR(__xludf.DUMMYFUNCTION("""COMPUTED_VALUE"""),"**FIELD MISSING**")</f>
        <v>**FIELD MISSING**</v>
      </c>
      <c r="H1418" s="308"/>
      <c r="I1418" s="317"/>
      <c r="J1418" s="317"/>
      <c r="K1418" s="317"/>
      <c r="L1418" s="308"/>
      <c r="M1418" s="308"/>
      <c r="N1418" s="308"/>
      <c r="O1418" s="308"/>
      <c r="P1418" s="308"/>
      <c r="Q1418" s="302"/>
      <c r="R1418" s="302"/>
      <c r="S1418" s="302"/>
      <c r="T1418" s="302"/>
      <c r="U1418" s="302"/>
      <c r="V1418" s="302"/>
      <c r="W1418" s="302"/>
      <c r="X1418" s="302"/>
      <c r="Y1418" s="302"/>
      <c r="Z1418" s="302"/>
      <c r="AA1418" s="302"/>
      <c r="AB1418" s="302"/>
      <c r="AC1418" s="302"/>
      <c r="AD1418" s="302"/>
      <c r="AE1418" s="302"/>
      <c r="AF1418" s="302"/>
      <c r="AG1418" s="302"/>
      <c r="AH1418" s="302"/>
      <c r="AI1418" s="329"/>
      <c r="AJ1418" s="302"/>
      <c r="AK1418" s="302"/>
      <c r="AL1418" s="302"/>
      <c r="AM1418" s="302"/>
      <c r="AN1418" s="302"/>
      <c r="AO1418" s="302"/>
      <c r="AP1418" s="302"/>
      <c r="AQ1418" s="302"/>
      <c r="AR1418" s="302"/>
      <c r="AS1418" s="302"/>
      <c r="AT1418" s="302"/>
      <c r="AU1418" s="302"/>
      <c r="AV1418" s="302"/>
      <c r="AW1418" s="302"/>
      <c r="AX1418" s="302"/>
      <c r="AY1418" s="302"/>
      <c r="AZ1418" s="302"/>
      <c r="BA1418" s="302"/>
    </row>
    <row r="1419">
      <c r="A1419" s="328"/>
      <c r="B1419" s="328"/>
      <c r="C1419" s="328"/>
      <c r="D1419" s="51" t="b">
        <v>1</v>
      </c>
      <c r="E1419" s="308"/>
      <c r="F1419" s="308" t="str">
        <f>IFERROR(__xludf.DUMMYFUNCTION("""COMPUTED_VALUE"""),"**field missing**")</f>
        <v>**field missing**</v>
      </c>
      <c r="G1419" s="308" t="str">
        <f>IFERROR(__xludf.DUMMYFUNCTION("""COMPUTED_VALUE"""),"**FIELD MISSING**")</f>
        <v>**FIELD MISSING**</v>
      </c>
      <c r="H1419" s="308"/>
      <c r="I1419" s="317"/>
      <c r="J1419" s="317"/>
      <c r="K1419" s="317"/>
      <c r="L1419" s="308"/>
      <c r="M1419" s="308"/>
      <c r="N1419" s="308"/>
      <c r="O1419" s="308"/>
      <c r="P1419" s="308"/>
      <c r="Q1419" s="302"/>
      <c r="R1419" s="302"/>
      <c r="S1419" s="302"/>
      <c r="T1419" s="302"/>
      <c r="U1419" s="302"/>
      <c r="V1419" s="302"/>
      <c r="W1419" s="302"/>
      <c r="X1419" s="302"/>
      <c r="Y1419" s="302"/>
      <c r="Z1419" s="302"/>
      <c r="AA1419" s="302"/>
      <c r="AB1419" s="302"/>
      <c r="AC1419" s="302"/>
      <c r="AD1419" s="302"/>
      <c r="AE1419" s="302"/>
      <c r="AF1419" s="302"/>
      <c r="AG1419" s="302"/>
      <c r="AH1419" s="302"/>
      <c r="AI1419" s="329"/>
      <c r="AJ1419" s="302"/>
      <c r="AK1419" s="302"/>
      <c r="AL1419" s="302"/>
      <c r="AM1419" s="302"/>
      <c r="AN1419" s="302"/>
      <c r="AO1419" s="302"/>
      <c r="AP1419" s="302"/>
      <c r="AQ1419" s="302"/>
      <c r="AR1419" s="302"/>
      <c r="AS1419" s="302"/>
      <c r="AT1419" s="302"/>
      <c r="AU1419" s="302"/>
      <c r="AV1419" s="302"/>
      <c r="AW1419" s="302"/>
      <c r="AX1419" s="302"/>
      <c r="AY1419" s="302"/>
      <c r="AZ1419" s="302"/>
      <c r="BA1419" s="302"/>
    </row>
    <row r="1420">
      <c r="A1420" s="328"/>
      <c r="B1420" s="328"/>
      <c r="C1420" s="328"/>
      <c r="D1420" s="51" t="b">
        <v>1</v>
      </c>
      <c r="E1420" s="308"/>
      <c r="F1420" s="308" t="str">
        <f>IFERROR(__xludf.DUMMYFUNCTION("""COMPUTED_VALUE"""),"**field missing**")</f>
        <v>**field missing**</v>
      </c>
      <c r="G1420" s="308" t="str">
        <f>IFERROR(__xludf.DUMMYFUNCTION("""COMPUTED_VALUE"""),"**FIELD MISSING**")</f>
        <v>**FIELD MISSING**</v>
      </c>
      <c r="H1420" s="308"/>
      <c r="I1420" s="317"/>
      <c r="J1420" s="317"/>
      <c r="K1420" s="317"/>
      <c r="L1420" s="308"/>
      <c r="M1420" s="308"/>
      <c r="N1420" s="308"/>
      <c r="O1420" s="308"/>
      <c r="P1420" s="308"/>
      <c r="Q1420" s="302"/>
      <c r="R1420" s="302"/>
      <c r="S1420" s="302"/>
      <c r="T1420" s="302"/>
      <c r="U1420" s="302"/>
      <c r="V1420" s="302"/>
      <c r="W1420" s="302"/>
      <c r="X1420" s="302"/>
      <c r="Y1420" s="302"/>
      <c r="Z1420" s="302"/>
      <c r="AA1420" s="302"/>
      <c r="AB1420" s="302"/>
      <c r="AC1420" s="302"/>
      <c r="AD1420" s="302"/>
      <c r="AE1420" s="302"/>
      <c r="AF1420" s="302"/>
      <c r="AG1420" s="302"/>
      <c r="AH1420" s="302"/>
      <c r="AI1420" s="329"/>
      <c r="AJ1420" s="302"/>
      <c r="AK1420" s="302"/>
      <c r="AL1420" s="302"/>
      <c r="AM1420" s="302"/>
      <c r="AN1420" s="302"/>
      <c r="AO1420" s="302"/>
      <c r="AP1420" s="302"/>
      <c r="AQ1420" s="302"/>
      <c r="AR1420" s="302"/>
      <c r="AS1420" s="302"/>
      <c r="AT1420" s="302"/>
      <c r="AU1420" s="302"/>
      <c r="AV1420" s="302"/>
      <c r="AW1420" s="302"/>
      <c r="AX1420" s="302"/>
      <c r="AY1420" s="302"/>
      <c r="AZ1420" s="302"/>
      <c r="BA1420" s="302"/>
    </row>
    <row r="1421">
      <c r="A1421" s="328"/>
      <c r="B1421" s="328"/>
      <c r="C1421" s="328"/>
      <c r="D1421" s="51" t="b">
        <v>1</v>
      </c>
      <c r="E1421" s="308"/>
      <c r="F1421" s="308" t="str">
        <f>IFERROR(__xludf.DUMMYFUNCTION("""COMPUTED_VALUE"""),"**field missing**")</f>
        <v>**field missing**</v>
      </c>
      <c r="G1421" s="308" t="str">
        <f>IFERROR(__xludf.DUMMYFUNCTION("""COMPUTED_VALUE"""),"**FIELD MISSING**")</f>
        <v>**FIELD MISSING**</v>
      </c>
      <c r="H1421" s="308"/>
      <c r="I1421" s="317"/>
      <c r="J1421" s="317"/>
      <c r="K1421" s="317"/>
      <c r="L1421" s="308"/>
      <c r="M1421" s="308"/>
      <c r="N1421" s="308"/>
      <c r="O1421" s="308"/>
      <c r="P1421" s="308"/>
      <c r="Q1421" s="302"/>
      <c r="R1421" s="302"/>
      <c r="S1421" s="302"/>
      <c r="T1421" s="302"/>
      <c r="U1421" s="302"/>
      <c r="V1421" s="302"/>
      <c r="W1421" s="302"/>
      <c r="X1421" s="302"/>
      <c r="Y1421" s="302"/>
      <c r="Z1421" s="302"/>
      <c r="AA1421" s="302"/>
      <c r="AB1421" s="302"/>
      <c r="AC1421" s="302"/>
      <c r="AD1421" s="302"/>
      <c r="AE1421" s="302"/>
      <c r="AF1421" s="302"/>
      <c r="AG1421" s="302"/>
      <c r="AH1421" s="302"/>
      <c r="AI1421" s="329"/>
      <c r="AJ1421" s="302"/>
      <c r="AK1421" s="302"/>
      <c r="AL1421" s="302"/>
      <c r="AM1421" s="302"/>
      <c r="AN1421" s="302"/>
      <c r="AO1421" s="302"/>
      <c r="AP1421" s="302"/>
      <c r="AQ1421" s="302"/>
      <c r="AR1421" s="302"/>
      <c r="AS1421" s="302"/>
      <c r="AT1421" s="302"/>
      <c r="AU1421" s="302"/>
      <c r="AV1421" s="302"/>
      <c r="AW1421" s="302"/>
      <c r="AX1421" s="302"/>
      <c r="AY1421" s="302"/>
      <c r="AZ1421" s="302"/>
      <c r="BA1421" s="302"/>
    </row>
    <row r="1422">
      <c r="A1422" s="328"/>
      <c r="B1422" s="328"/>
      <c r="C1422" s="328"/>
      <c r="D1422" s="51" t="b">
        <v>1</v>
      </c>
      <c r="E1422" s="308"/>
      <c r="F1422" s="308" t="str">
        <f>IFERROR(__xludf.DUMMYFUNCTION("""COMPUTED_VALUE"""),"**field missing**")</f>
        <v>**field missing**</v>
      </c>
      <c r="G1422" s="308" t="str">
        <f>IFERROR(__xludf.DUMMYFUNCTION("""COMPUTED_VALUE"""),"**FIELD MISSING**")</f>
        <v>**FIELD MISSING**</v>
      </c>
      <c r="H1422" s="308"/>
      <c r="I1422" s="317"/>
      <c r="J1422" s="317"/>
      <c r="K1422" s="317"/>
      <c r="L1422" s="308"/>
      <c r="M1422" s="308"/>
      <c r="N1422" s="308"/>
      <c r="O1422" s="308"/>
      <c r="P1422" s="308"/>
      <c r="Q1422" s="302"/>
      <c r="R1422" s="302"/>
      <c r="S1422" s="302"/>
      <c r="T1422" s="302"/>
      <c r="U1422" s="302"/>
      <c r="V1422" s="302"/>
      <c r="W1422" s="302"/>
      <c r="X1422" s="302"/>
      <c r="Y1422" s="302"/>
      <c r="Z1422" s="302"/>
      <c r="AA1422" s="302"/>
      <c r="AB1422" s="302"/>
      <c r="AC1422" s="302"/>
      <c r="AD1422" s="302"/>
      <c r="AE1422" s="302"/>
      <c r="AF1422" s="302"/>
      <c r="AG1422" s="302"/>
      <c r="AH1422" s="302"/>
      <c r="AI1422" s="329"/>
      <c r="AJ1422" s="302"/>
      <c r="AK1422" s="302"/>
      <c r="AL1422" s="302"/>
      <c r="AM1422" s="302"/>
      <c r="AN1422" s="302"/>
      <c r="AO1422" s="302"/>
      <c r="AP1422" s="302"/>
      <c r="AQ1422" s="302"/>
      <c r="AR1422" s="302"/>
      <c r="AS1422" s="302"/>
      <c r="AT1422" s="302"/>
      <c r="AU1422" s="302"/>
      <c r="AV1422" s="302"/>
      <c r="AW1422" s="302"/>
      <c r="AX1422" s="302"/>
      <c r="AY1422" s="302"/>
      <c r="AZ1422" s="302"/>
      <c r="BA1422" s="302"/>
    </row>
    <row r="1423">
      <c r="A1423" s="328"/>
      <c r="B1423" s="328"/>
      <c r="C1423" s="328"/>
      <c r="D1423" s="51" t="b">
        <v>1</v>
      </c>
      <c r="E1423" s="308"/>
      <c r="F1423" s="308" t="str">
        <f>IFERROR(__xludf.DUMMYFUNCTION("""COMPUTED_VALUE"""),"**field missing**")</f>
        <v>**field missing**</v>
      </c>
      <c r="G1423" s="308" t="str">
        <f>IFERROR(__xludf.DUMMYFUNCTION("""COMPUTED_VALUE"""),"**FIELD MISSING**")</f>
        <v>**FIELD MISSING**</v>
      </c>
      <c r="H1423" s="308"/>
      <c r="I1423" s="317"/>
      <c r="J1423" s="317"/>
      <c r="K1423" s="317"/>
      <c r="L1423" s="308"/>
      <c r="M1423" s="308"/>
      <c r="N1423" s="308"/>
      <c r="O1423" s="308"/>
      <c r="P1423" s="308"/>
      <c r="Q1423" s="302"/>
      <c r="R1423" s="302"/>
      <c r="S1423" s="302"/>
      <c r="T1423" s="302"/>
      <c r="U1423" s="302"/>
      <c r="V1423" s="302"/>
      <c r="W1423" s="302"/>
      <c r="X1423" s="302"/>
      <c r="Y1423" s="302"/>
      <c r="Z1423" s="302"/>
      <c r="AA1423" s="302"/>
      <c r="AB1423" s="302"/>
      <c r="AC1423" s="302"/>
      <c r="AD1423" s="302"/>
      <c r="AE1423" s="302"/>
      <c r="AF1423" s="302"/>
      <c r="AG1423" s="302"/>
      <c r="AH1423" s="302"/>
      <c r="AI1423" s="329"/>
      <c r="AJ1423" s="302"/>
      <c r="AK1423" s="302"/>
      <c r="AL1423" s="302"/>
      <c r="AM1423" s="302"/>
      <c r="AN1423" s="302"/>
      <c r="AO1423" s="302"/>
      <c r="AP1423" s="302"/>
      <c r="AQ1423" s="302"/>
      <c r="AR1423" s="302"/>
      <c r="AS1423" s="302"/>
      <c r="AT1423" s="302"/>
      <c r="AU1423" s="302"/>
      <c r="AV1423" s="302"/>
      <c r="AW1423" s="302"/>
      <c r="AX1423" s="302"/>
      <c r="AY1423" s="302"/>
      <c r="AZ1423" s="302"/>
      <c r="BA1423" s="302"/>
    </row>
    <row r="1424">
      <c r="A1424" s="328"/>
      <c r="B1424" s="328"/>
      <c r="C1424" s="328"/>
      <c r="D1424" s="51" t="b">
        <v>1</v>
      </c>
      <c r="E1424" s="308"/>
      <c r="F1424" s="308" t="str">
        <f>IFERROR(__xludf.DUMMYFUNCTION("""COMPUTED_VALUE"""),"**field missing**")</f>
        <v>**field missing**</v>
      </c>
      <c r="G1424" s="308" t="str">
        <f>IFERROR(__xludf.DUMMYFUNCTION("""COMPUTED_VALUE"""),"**FIELD MISSING**")</f>
        <v>**FIELD MISSING**</v>
      </c>
      <c r="H1424" s="308"/>
      <c r="I1424" s="317"/>
      <c r="J1424" s="317"/>
      <c r="K1424" s="317"/>
      <c r="L1424" s="308"/>
      <c r="M1424" s="308"/>
      <c r="N1424" s="308"/>
      <c r="O1424" s="308"/>
      <c r="P1424" s="308"/>
      <c r="Q1424" s="302"/>
      <c r="R1424" s="302"/>
      <c r="S1424" s="302"/>
      <c r="T1424" s="302"/>
      <c r="U1424" s="302"/>
      <c r="V1424" s="302"/>
      <c r="W1424" s="302"/>
      <c r="X1424" s="302"/>
      <c r="Y1424" s="302"/>
      <c r="Z1424" s="302"/>
      <c r="AA1424" s="302"/>
      <c r="AB1424" s="302"/>
      <c r="AC1424" s="302"/>
      <c r="AD1424" s="302"/>
      <c r="AE1424" s="302"/>
      <c r="AF1424" s="302"/>
      <c r="AG1424" s="302"/>
      <c r="AH1424" s="302"/>
      <c r="AI1424" s="329"/>
      <c r="AJ1424" s="302"/>
      <c r="AK1424" s="302"/>
      <c r="AL1424" s="302"/>
      <c r="AM1424" s="302"/>
      <c r="AN1424" s="302"/>
      <c r="AO1424" s="302"/>
      <c r="AP1424" s="302"/>
      <c r="AQ1424" s="302"/>
      <c r="AR1424" s="302"/>
      <c r="AS1424" s="302"/>
      <c r="AT1424" s="302"/>
      <c r="AU1424" s="302"/>
      <c r="AV1424" s="302"/>
      <c r="AW1424" s="302"/>
      <c r="AX1424" s="302"/>
      <c r="AY1424" s="302"/>
      <c r="AZ1424" s="302"/>
      <c r="BA1424" s="302"/>
    </row>
    <row r="1425">
      <c r="A1425" s="328"/>
      <c r="B1425" s="328"/>
      <c r="C1425" s="328"/>
      <c r="D1425" s="51" t="b">
        <v>1</v>
      </c>
      <c r="E1425" s="308"/>
      <c r="F1425" s="308" t="str">
        <f>IFERROR(__xludf.DUMMYFUNCTION("""COMPUTED_VALUE"""),"**field missing**")</f>
        <v>**field missing**</v>
      </c>
      <c r="G1425" s="308" t="str">
        <f>IFERROR(__xludf.DUMMYFUNCTION("""COMPUTED_VALUE"""),"**FIELD MISSING**")</f>
        <v>**FIELD MISSING**</v>
      </c>
      <c r="H1425" s="308"/>
      <c r="I1425" s="317"/>
      <c r="J1425" s="317"/>
      <c r="K1425" s="317"/>
      <c r="L1425" s="308"/>
      <c r="M1425" s="308"/>
      <c r="N1425" s="308"/>
      <c r="O1425" s="308"/>
      <c r="P1425" s="308"/>
      <c r="Q1425" s="302"/>
      <c r="R1425" s="302"/>
      <c r="S1425" s="302"/>
      <c r="T1425" s="302"/>
      <c r="U1425" s="302"/>
      <c r="V1425" s="302"/>
      <c r="W1425" s="302"/>
      <c r="X1425" s="302"/>
      <c r="Y1425" s="302"/>
      <c r="Z1425" s="302"/>
      <c r="AA1425" s="302"/>
      <c r="AB1425" s="302"/>
      <c r="AC1425" s="302"/>
      <c r="AD1425" s="302"/>
      <c r="AE1425" s="302"/>
      <c r="AF1425" s="302"/>
      <c r="AG1425" s="302"/>
      <c r="AH1425" s="302"/>
      <c r="AI1425" s="329"/>
      <c r="AJ1425" s="302"/>
      <c r="AK1425" s="302"/>
      <c r="AL1425" s="302"/>
      <c r="AM1425" s="302"/>
      <c r="AN1425" s="302"/>
      <c r="AO1425" s="302"/>
      <c r="AP1425" s="302"/>
      <c r="AQ1425" s="302"/>
      <c r="AR1425" s="302"/>
      <c r="AS1425" s="302"/>
      <c r="AT1425" s="302"/>
      <c r="AU1425" s="302"/>
      <c r="AV1425" s="302"/>
      <c r="AW1425" s="302"/>
      <c r="AX1425" s="302"/>
      <c r="AY1425" s="302"/>
      <c r="AZ1425" s="302"/>
      <c r="BA1425" s="302"/>
    </row>
    <row r="1426">
      <c r="A1426" s="328"/>
      <c r="B1426" s="328"/>
      <c r="C1426" s="328"/>
      <c r="D1426" s="51" t="b">
        <v>1</v>
      </c>
      <c r="E1426" s="308"/>
      <c r="F1426" s="308" t="str">
        <f>IFERROR(__xludf.DUMMYFUNCTION("""COMPUTED_VALUE"""),"**field missing**")</f>
        <v>**field missing**</v>
      </c>
      <c r="G1426" s="308" t="str">
        <f>IFERROR(__xludf.DUMMYFUNCTION("""COMPUTED_VALUE"""),"**FIELD MISSING**")</f>
        <v>**FIELD MISSING**</v>
      </c>
      <c r="H1426" s="308"/>
      <c r="I1426" s="317"/>
      <c r="J1426" s="317"/>
      <c r="K1426" s="317"/>
      <c r="L1426" s="308"/>
      <c r="M1426" s="308"/>
      <c r="N1426" s="308"/>
      <c r="O1426" s="308"/>
      <c r="P1426" s="308"/>
      <c r="Q1426" s="302"/>
      <c r="R1426" s="302"/>
      <c r="S1426" s="302"/>
      <c r="T1426" s="302"/>
      <c r="U1426" s="302"/>
      <c r="V1426" s="302"/>
      <c r="W1426" s="302"/>
      <c r="X1426" s="302"/>
      <c r="Y1426" s="302"/>
      <c r="Z1426" s="302"/>
      <c r="AA1426" s="302"/>
      <c r="AB1426" s="302"/>
      <c r="AC1426" s="302"/>
      <c r="AD1426" s="302"/>
      <c r="AE1426" s="302"/>
      <c r="AF1426" s="302"/>
      <c r="AG1426" s="302"/>
      <c r="AH1426" s="302"/>
      <c r="AI1426" s="329"/>
      <c r="AJ1426" s="302"/>
      <c r="AK1426" s="302"/>
      <c r="AL1426" s="302"/>
      <c r="AM1426" s="302"/>
      <c r="AN1426" s="302"/>
      <c r="AO1426" s="302"/>
      <c r="AP1426" s="302"/>
      <c r="AQ1426" s="302"/>
      <c r="AR1426" s="302"/>
      <c r="AS1426" s="302"/>
      <c r="AT1426" s="302"/>
      <c r="AU1426" s="302"/>
      <c r="AV1426" s="302"/>
      <c r="AW1426" s="302"/>
      <c r="AX1426" s="302"/>
      <c r="AY1426" s="302"/>
      <c r="AZ1426" s="302"/>
      <c r="BA1426" s="302"/>
    </row>
    <row r="1427">
      <c r="A1427" s="328"/>
      <c r="B1427" s="328"/>
      <c r="C1427" s="328"/>
      <c r="D1427" s="51" t="b">
        <v>1</v>
      </c>
      <c r="E1427" s="308"/>
      <c r="F1427" s="308" t="str">
        <f>IFERROR(__xludf.DUMMYFUNCTION("""COMPUTED_VALUE"""),"**field missing**")</f>
        <v>**field missing**</v>
      </c>
      <c r="G1427" s="308" t="str">
        <f>IFERROR(__xludf.DUMMYFUNCTION("""COMPUTED_VALUE"""),"**FIELD MISSING**")</f>
        <v>**FIELD MISSING**</v>
      </c>
      <c r="H1427" s="308"/>
      <c r="I1427" s="317"/>
      <c r="J1427" s="317"/>
      <c r="K1427" s="317"/>
      <c r="L1427" s="308"/>
      <c r="M1427" s="308"/>
      <c r="N1427" s="308"/>
      <c r="O1427" s="308"/>
      <c r="P1427" s="308"/>
      <c r="Q1427" s="302"/>
      <c r="R1427" s="302"/>
      <c r="S1427" s="302"/>
      <c r="T1427" s="302"/>
      <c r="U1427" s="302"/>
      <c r="V1427" s="302"/>
      <c r="W1427" s="302"/>
      <c r="X1427" s="302"/>
      <c r="Y1427" s="302"/>
      <c r="Z1427" s="302"/>
      <c r="AA1427" s="302"/>
      <c r="AB1427" s="302"/>
      <c r="AC1427" s="302"/>
      <c r="AD1427" s="302"/>
      <c r="AE1427" s="302"/>
      <c r="AF1427" s="302"/>
      <c r="AG1427" s="302"/>
      <c r="AH1427" s="302"/>
      <c r="AI1427" s="329"/>
      <c r="AJ1427" s="302"/>
      <c r="AK1427" s="302"/>
      <c r="AL1427" s="302"/>
      <c r="AM1427" s="302"/>
      <c r="AN1427" s="302"/>
      <c r="AO1427" s="302"/>
      <c r="AP1427" s="302"/>
      <c r="AQ1427" s="302"/>
      <c r="AR1427" s="302"/>
      <c r="AS1427" s="302"/>
      <c r="AT1427" s="302"/>
      <c r="AU1427" s="302"/>
      <c r="AV1427" s="302"/>
      <c r="AW1427" s="302"/>
      <c r="AX1427" s="302"/>
      <c r="AY1427" s="302"/>
      <c r="AZ1427" s="302"/>
      <c r="BA1427" s="302"/>
    </row>
    <row r="1428">
      <c r="A1428" s="328"/>
      <c r="B1428" s="328"/>
      <c r="C1428" s="328"/>
      <c r="D1428" s="51" t="b">
        <v>1</v>
      </c>
      <c r="E1428" s="308"/>
      <c r="F1428" s="308" t="str">
        <f>IFERROR(__xludf.DUMMYFUNCTION("""COMPUTED_VALUE"""),"**field missing**")</f>
        <v>**field missing**</v>
      </c>
      <c r="G1428" s="308" t="str">
        <f>IFERROR(__xludf.DUMMYFUNCTION("""COMPUTED_VALUE"""),"**FIELD MISSING**")</f>
        <v>**FIELD MISSING**</v>
      </c>
      <c r="H1428" s="308"/>
      <c r="I1428" s="317"/>
      <c r="J1428" s="317"/>
      <c r="K1428" s="317"/>
      <c r="L1428" s="308"/>
      <c r="M1428" s="308"/>
      <c r="N1428" s="308"/>
      <c r="O1428" s="308"/>
      <c r="P1428" s="308"/>
      <c r="Q1428" s="302"/>
      <c r="R1428" s="302"/>
      <c r="S1428" s="302"/>
      <c r="T1428" s="302"/>
      <c r="U1428" s="302"/>
      <c r="V1428" s="302"/>
      <c r="W1428" s="302"/>
      <c r="X1428" s="302"/>
      <c r="Y1428" s="302"/>
      <c r="Z1428" s="302"/>
      <c r="AA1428" s="302"/>
      <c r="AB1428" s="302"/>
      <c r="AC1428" s="302"/>
      <c r="AD1428" s="302"/>
      <c r="AE1428" s="302"/>
      <c r="AF1428" s="302"/>
      <c r="AG1428" s="302"/>
      <c r="AH1428" s="302"/>
      <c r="AI1428" s="329"/>
      <c r="AJ1428" s="302"/>
      <c r="AK1428" s="302"/>
      <c r="AL1428" s="302"/>
      <c r="AM1428" s="302"/>
      <c r="AN1428" s="302"/>
      <c r="AO1428" s="302"/>
      <c r="AP1428" s="302"/>
      <c r="AQ1428" s="302"/>
      <c r="AR1428" s="302"/>
      <c r="AS1428" s="302"/>
      <c r="AT1428" s="302"/>
      <c r="AU1428" s="302"/>
      <c r="AV1428" s="302"/>
      <c r="AW1428" s="302"/>
      <c r="AX1428" s="302"/>
      <c r="AY1428" s="302"/>
      <c r="AZ1428" s="302"/>
      <c r="BA1428" s="302"/>
    </row>
    <row r="1429">
      <c r="A1429" s="328"/>
      <c r="B1429" s="328"/>
      <c r="C1429" s="328"/>
      <c r="D1429" s="51" t="b">
        <v>1</v>
      </c>
      <c r="E1429" s="308"/>
      <c r="F1429" s="308" t="str">
        <f>IFERROR(__xludf.DUMMYFUNCTION("""COMPUTED_VALUE"""),"**field missing**")</f>
        <v>**field missing**</v>
      </c>
      <c r="G1429" s="308" t="str">
        <f>IFERROR(__xludf.DUMMYFUNCTION("""COMPUTED_VALUE"""),"**FIELD MISSING**")</f>
        <v>**FIELD MISSING**</v>
      </c>
      <c r="H1429" s="308"/>
      <c r="I1429" s="317"/>
      <c r="J1429" s="317"/>
      <c r="K1429" s="317"/>
      <c r="L1429" s="308"/>
      <c r="M1429" s="308"/>
      <c r="N1429" s="308"/>
      <c r="O1429" s="308"/>
      <c r="P1429" s="308"/>
      <c r="Q1429" s="302"/>
      <c r="R1429" s="302"/>
      <c r="S1429" s="302"/>
      <c r="T1429" s="302"/>
      <c r="U1429" s="302"/>
      <c r="V1429" s="302"/>
      <c r="W1429" s="302"/>
      <c r="X1429" s="302"/>
      <c r="Y1429" s="302"/>
      <c r="Z1429" s="302"/>
      <c r="AA1429" s="302"/>
      <c r="AB1429" s="302"/>
      <c r="AC1429" s="302"/>
      <c r="AD1429" s="302"/>
      <c r="AE1429" s="302"/>
      <c r="AF1429" s="302"/>
      <c r="AG1429" s="302"/>
      <c r="AH1429" s="302"/>
      <c r="AI1429" s="329"/>
      <c r="AJ1429" s="302"/>
      <c r="AK1429" s="302"/>
      <c r="AL1429" s="302"/>
      <c r="AM1429" s="302"/>
      <c r="AN1429" s="302"/>
      <c r="AO1429" s="302"/>
      <c r="AP1429" s="302"/>
      <c r="AQ1429" s="302"/>
      <c r="AR1429" s="302"/>
      <c r="AS1429" s="302"/>
      <c r="AT1429" s="302"/>
      <c r="AU1429" s="302"/>
      <c r="AV1429" s="302"/>
      <c r="AW1429" s="302"/>
      <c r="AX1429" s="302"/>
      <c r="AY1429" s="302"/>
      <c r="AZ1429" s="302"/>
      <c r="BA1429" s="302"/>
    </row>
    <row r="1430">
      <c r="A1430" s="328"/>
      <c r="B1430" s="328"/>
      <c r="C1430" s="328"/>
      <c r="D1430" s="51" t="b">
        <v>1</v>
      </c>
      <c r="E1430" s="308"/>
      <c r="F1430" s="308" t="str">
        <f>IFERROR(__xludf.DUMMYFUNCTION("""COMPUTED_VALUE"""),"**field missing**")</f>
        <v>**field missing**</v>
      </c>
      <c r="G1430" s="308" t="str">
        <f>IFERROR(__xludf.DUMMYFUNCTION("""COMPUTED_VALUE"""),"**FIELD MISSING**")</f>
        <v>**FIELD MISSING**</v>
      </c>
      <c r="H1430" s="308"/>
      <c r="I1430" s="317"/>
      <c r="J1430" s="317"/>
      <c r="K1430" s="317"/>
      <c r="L1430" s="308"/>
      <c r="M1430" s="308"/>
      <c r="N1430" s="308"/>
      <c r="O1430" s="308"/>
      <c r="P1430" s="308"/>
      <c r="Q1430" s="302"/>
      <c r="R1430" s="302"/>
      <c r="S1430" s="302"/>
      <c r="T1430" s="302"/>
      <c r="U1430" s="302"/>
      <c r="V1430" s="302"/>
      <c r="W1430" s="302"/>
      <c r="X1430" s="302"/>
      <c r="Y1430" s="302"/>
      <c r="Z1430" s="302"/>
      <c r="AA1430" s="302"/>
      <c r="AB1430" s="302"/>
      <c r="AC1430" s="302"/>
      <c r="AD1430" s="302"/>
      <c r="AE1430" s="302"/>
      <c r="AF1430" s="302"/>
      <c r="AG1430" s="302"/>
      <c r="AH1430" s="302"/>
      <c r="AI1430" s="329"/>
      <c r="AJ1430" s="302"/>
      <c r="AK1430" s="302"/>
      <c r="AL1430" s="302"/>
      <c r="AM1430" s="302"/>
      <c r="AN1430" s="302"/>
      <c r="AO1430" s="302"/>
      <c r="AP1430" s="302"/>
      <c r="AQ1430" s="302"/>
      <c r="AR1430" s="302"/>
      <c r="AS1430" s="302"/>
      <c r="AT1430" s="302"/>
      <c r="AU1430" s="302"/>
      <c r="AV1430" s="302"/>
      <c r="AW1430" s="302"/>
      <c r="AX1430" s="302"/>
      <c r="AY1430" s="302"/>
      <c r="AZ1430" s="302"/>
      <c r="BA1430" s="302"/>
    </row>
    <row r="1431">
      <c r="A1431" s="328"/>
      <c r="B1431" s="328"/>
      <c r="C1431" s="328"/>
      <c r="D1431" s="51" t="b">
        <v>1</v>
      </c>
      <c r="E1431" s="308"/>
      <c r="F1431" s="308" t="str">
        <f>IFERROR(__xludf.DUMMYFUNCTION("""COMPUTED_VALUE"""),"**field missing**")</f>
        <v>**field missing**</v>
      </c>
      <c r="G1431" s="308" t="str">
        <f>IFERROR(__xludf.DUMMYFUNCTION("""COMPUTED_VALUE"""),"**FIELD MISSING**")</f>
        <v>**FIELD MISSING**</v>
      </c>
      <c r="H1431" s="308"/>
      <c r="I1431" s="317"/>
      <c r="J1431" s="317"/>
      <c r="K1431" s="317"/>
      <c r="L1431" s="308"/>
      <c r="M1431" s="308"/>
      <c r="N1431" s="308"/>
      <c r="O1431" s="308"/>
      <c r="P1431" s="308"/>
      <c r="Q1431" s="302"/>
      <c r="R1431" s="302"/>
      <c r="S1431" s="302"/>
      <c r="T1431" s="302"/>
      <c r="U1431" s="302"/>
      <c r="V1431" s="302"/>
      <c r="W1431" s="302"/>
      <c r="X1431" s="302"/>
      <c r="Y1431" s="302"/>
      <c r="Z1431" s="302"/>
      <c r="AA1431" s="302"/>
      <c r="AB1431" s="302"/>
      <c r="AC1431" s="302"/>
      <c r="AD1431" s="302"/>
      <c r="AE1431" s="302"/>
      <c r="AF1431" s="302"/>
      <c r="AG1431" s="302"/>
      <c r="AH1431" s="302"/>
      <c r="AI1431" s="329"/>
      <c r="AJ1431" s="302"/>
      <c r="AK1431" s="302"/>
      <c r="AL1431" s="302"/>
      <c r="AM1431" s="302"/>
      <c r="AN1431" s="302"/>
      <c r="AO1431" s="302"/>
      <c r="AP1431" s="302"/>
      <c r="AQ1431" s="302"/>
      <c r="AR1431" s="302"/>
      <c r="AS1431" s="302"/>
      <c r="AT1431" s="302"/>
      <c r="AU1431" s="302"/>
      <c r="AV1431" s="302"/>
      <c r="AW1431" s="302"/>
      <c r="AX1431" s="302"/>
      <c r="AY1431" s="302"/>
      <c r="AZ1431" s="302"/>
      <c r="BA1431" s="302"/>
    </row>
    <row r="1432">
      <c r="A1432" s="328"/>
      <c r="B1432" s="328"/>
      <c r="C1432" s="328"/>
      <c r="D1432" s="51" t="b">
        <v>1</v>
      </c>
      <c r="E1432" s="308"/>
      <c r="F1432" s="308" t="str">
        <f>IFERROR(__xludf.DUMMYFUNCTION("""COMPUTED_VALUE"""),"**field missing**")</f>
        <v>**field missing**</v>
      </c>
      <c r="G1432" s="308" t="str">
        <f>IFERROR(__xludf.DUMMYFUNCTION("""COMPUTED_VALUE"""),"**FIELD MISSING**")</f>
        <v>**FIELD MISSING**</v>
      </c>
      <c r="H1432" s="308"/>
      <c r="I1432" s="317"/>
      <c r="J1432" s="317"/>
      <c r="K1432" s="317"/>
      <c r="L1432" s="308"/>
      <c r="M1432" s="308"/>
      <c r="N1432" s="308"/>
      <c r="O1432" s="308"/>
      <c r="P1432" s="308"/>
      <c r="Q1432" s="302"/>
      <c r="R1432" s="302"/>
      <c r="S1432" s="302"/>
      <c r="T1432" s="302"/>
      <c r="U1432" s="302"/>
      <c r="V1432" s="302"/>
      <c r="W1432" s="302"/>
      <c r="X1432" s="302"/>
      <c r="Y1432" s="302"/>
      <c r="Z1432" s="302"/>
      <c r="AA1432" s="302"/>
      <c r="AB1432" s="302"/>
      <c r="AC1432" s="302"/>
      <c r="AD1432" s="302"/>
      <c r="AE1432" s="302"/>
      <c r="AF1432" s="302"/>
      <c r="AG1432" s="302"/>
      <c r="AH1432" s="302"/>
      <c r="AI1432" s="329"/>
      <c r="AJ1432" s="302"/>
      <c r="AK1432" s="302"/>
      <c r="AL1432" s="302"/>
      <c r="AM1432" s="302"/>
      <c r="AN1432" s="302"/>
      <c r="AO1432" s="302"/>
      <c r="AP1432" s="302"/>
      <c r="AQ1432" s="302"/>
      <c r="AR1432" s="302"/>
      <c r="AS1432" s="302"/>
      <c r="AT1432" s="302"/>
      <c r="AU1432" s="302"/>
      <c r="AV1432" s="302"/>
      <c r="AW1432" s="302"/>
      <c r="AX1432" s="302"/>
      <c r="AY1432" s="302"/>
      <c r="AZ1432" s="302"/>
      <c r="BA1432" s="302"/>
    </row>
    <row r="1433">
      <c r="A1433" s="328"/>
      <c r="B1433" s="328"/>
      <c r="C1433" s="328"/>
      <c r="D1433" s="51" t="b">
        <v>1</v>
      </c>
      <c r="E1433" s="308"/>
      <c r="F1433" s="308" t="str">
        <f>IFERROR(__xludf.DUMMYFUNCTION("""COMPUTED_VALUE"""),"**field missing**")</f>
        <v>**field missing**</v>
      </c>
      <c r="G1433" s="308" t="str">
        <f>IFERROR(__xludf.DUMMYFUNCTION("""COMPUTED_VALUE"""),"**FIELD MISSING**")</f>
        <v>**FIELD MISSING**</v>
      </c>
      <c r="H1433" s="308"/>
      <c r="I1433" s="317"/>
      <c r="J1433" s="317"/>
      <c r="K1433" s="317"/>
      <c r="L1433" s="308"/>
      <c r="M1433" s="308"/>
      <c r="N1433" s="308"/>
      <c r="O1433" s="308"/>
      <c r="P1433" s="308"/>
      <c r="Q1433" s="302"/>
      <c r="R1433" s="302"/>
      <c r="S1433" s="302"/>
      <c r="T1433" s="302"/>
      <c r="U1433" s="302"/>
      <c r="V1433" s="302"/>
      <c r="W1433" s="302"/>
      <c r="X1433" s="302"/>
      <c r="Y1433" s="302"/>
      <c r="Z1433" s="302"/>
      <c r="AA1433" s="302"/>
      <c r="AB1433" s="302"/>
      <c r="AC1433" s="302"/>
      <c r="AD1433" s="302"/>
      <c r="AE1433" s="302"/>
      <c r="AF1433" s="302"/>
      <c r="AG1433" s="302"/>
      <c r="AH1433" s="302"/>
      <c r="AI1433" s="329"/>
      <c r="AJ1433" s="302"/>
      <c r="AK1433" s="302"/>
      <c r="AL1433" s="302"/>
      <c r="AM1433" s="302"/>
      <c r="AN1433" s="302"/>
      <c r="AO1433" s="302"/>
      <c r="AP1433" s="302"/>
      <c r="AQ1433" s="302"/>
      <c r="AR1433" s="302"/>
      <c r="AS1433" s="302"/>
      <c r="AT1433" s="302"/>
      <c r="AU1433" s="302"/>
      <c r="AV1433" s="302"/>
      <c r="AW1433" s="302"/>
      <c r="AX1433" s="302"/>
      <c r="AY1433" s="302"/>
      <c r="AZ1433" s="302"/>
      <c r="BA1433" s="302"/>
    </row>
    <row r="1434">
      <c r="A1434" s="328"/>
      <c r="B1434" s="328"/>
      <c r="C1434" s="328"/>
      <c r="D1434" s="51" t="b">
        <v>1</v>
      </c>
      <c r="E1434" s="308"/>
      <c r="F1434" s="308" t="str">
        <f>IFERROR(__xludf.DUMMYFUNCTION("""COMPUTED_VALUE"""),"**field missing**")</f>
        <v>**field missing**</v>
      </c>
      <c r="G1434" s="308" t="str">
        <f>IFERROR(__xludf.DUMMYFUNCTION("""COMPUTED_VALUE"""),"**FIELD MISSING**")</f>
        <v>**FIELD MISSING**</v>
      </c>
      <c r="H1434" s="308"/>
      <c r="I1434" s="317"/>
      <c r="J1434" s="317"/>
      <c r="K1434" s="317"/>
      <c r="L1434" s="308"/>
      <c r="M1434" s="308"/>
      <c r="N1434" s="308"/>
      <c r="O1434" s="308"/>
      <c r="P1434" s="308"/>
      <c r="Q1434" s="302"/>
      <c r="R1434" s="302"/>
      <c r="S1434" s="302"/>
      <c r="T1434" s="302"/>
      <c r="U1434" s="302"/>
      <c r="V1434" s="302"/>
      <c r="W1434" s="302"/>
      <c r="X1434" s="302"/>
      <c r="Y1434" s="302"/>
      <c r="Z1434" s="302"/>
      <c r="AA1434" s="302"/>
      <c r="AB1434" s="302"/>
      <c r="AC1434" s="302"/>
      <c r="AD1434" s="302"/>
      <c r="AE1434" s="302"/>
      <c r="AF1434" s="302"/>
      <c r="AG1434" s="302"/>
      <c r="AH1434" s="302"/>
      <c r="AI1434" s="329"/>
      <c r="AJ1434" s="302"/>
      <c r="AK1434" s="302"/>
      <c r="AL1434" s="302"/>
      <c r="AM1434" s="302"/>
      <c r="AN1434" s="302"/>
      <c r="AO1434" s="302"/>
      <c r="AP1434" s="302"/>
      <c r="AQ1434" s="302"/>
      <c r="AR1434" s="302"/>
      <c r="AS1434" s="302"/>
      <c r="AT1434" s="302"/>
      <c r="AU1434" s="302"/>
      <c r="AV1434" s="302"/>
      <c r="AW1434" s="302"/>
      <c r="AX1434" s="302"/>
      <c r="AY1434" s="302"/>
      <c r="AZ1434" s="302"/>
      <c r="BA1434" s="302"/>
    </row>
    <row r="1435">
      <c r="A1435" s="328"/>
      <c r="B1435" s="328"/>
      <c r="C1435" s="328"/>
      <c r="D1435" s="51" t="b">
        <v>1</v>
      </c>
      <c r="E1435" s="308"/>
      <c r="F1435" s="308" t="str">
        <f>IFERROR(__xludf.DUMMYFUNCTION("""COMPUTED_VALUE"""),"**field missing**")</f>
        <v>**field missing**</v>
      </c>
      <c r="G1435" s="308" t="str">
        <f>IFERROR(__xludf.DUMMYFUNCTION("""COMPUTED_VALUE"""),"**FIELD MISSING**")</f>
        <v>**FIELD MISSING**</v>
      </c>
      <c r="H1435" s="308"/>
      <c r="I1435" s="317"/>
      <c r="J1435" s="317"/>
      <c r="K1435" s="317"/>
      <c r="L1435" s="308"/>
      <c r="M1435" s="308"/>
      <c r="N1435" s="308"/>
      <c r="O1435" s="308"/>
      <c r="P1435" s="308"/>
      <c r="Q1435" s="302"/>
      <c r="R1435" s="302"/>
      <c r="S1435" s="302"/>
      <c r="T1435" s="302"/>
      <c r="U1435" s="302"/>
      <c r="V1435" s="302"/>
      <c r="W1435" s="302"/>
      <c r="X1435" s="302"/>
      <c r="Y1435" s="302"/>
      <c r="Z1435" s="302"/>
      <c r="AA1435" s="302"/>
      <c r="AB1435" s="302"/>
      <c r="AC1435" s="302"/>
      <c r="AD1435" s="302"/>
      <c r="AE1435" s="302"/>
      <c r="AF1435" s="302"/>
      <c r="AG1435" s="302"/>
      <c r="AH1435" s="302"/>
      <c r="AI1435" s="329"/>
      <c r="AJ1435" s="302"/>
      <c r="AK1435" s="302"/>
      <c r="AL1435" s="302"/>
      <c r="AM1435" s="302"/>
      <c r="AN1435" s="302"/>
      <c r="AO1435" s="302"/>
      <c r="AP1435" s="302"/>
      <c r="AQ1435" s="302"/>
      <c r="AR1435" s="302"/>
      <c r="AS1435" s="302"/>
      <c r="AT1435" s="302"/>
      <c r="AU1435" s="302"/>
      <c r="AV1435" s="302"/>
      <c r="AW1435" s="302"/>
      <c r="AX1435" s="302"/>
      <c r="AY1435" s="302"/>
      <c r="AZ1435" s="302"/>
      <c r="BA1435" s="302"/>
    </row>
    <row r="1436">
      <c r="A1436" s="328"/>
      <c r="B1436" s="328"/>
      <c r="C1436" s="328"/>
      <c r="D1436" s="51" t="b">
        <v>1</v>
      </c>
      <c r="E1436" s="308"/>
      <c r="F1436" s="308" t="str">
        <f>IFERROR(__xludf.DUMMYFUNCTION("""COMPUTED_VALUE"""),"**field missing**")</f>
        <v>**field missing**</v>
      </c>
      <c r="G1436" s="308" t="str">
        <f>IFERROR(__xludf.DUMMYFUNCTION("""COMPUTED_VALUE"""),"**FIELD MISSING**")</f>
        <v>**FIELD MISSING**</v>
      </c>
      <c r="H1436" s="308"/>
      <c r="I1436" s="317"/>
      <c r="J1436" s="317"/>
      <c r="K1436" s="317"/>
      <c r="L1436" s="308"/>
      <c r="M1436" s="308"/>
      <c r="N1436" s="308"/>
      <c r="O1436" s="308"/>
      <c r="P1436" s="308"/>
      <c r="Q1436" s="302"/>
      <c r="R1436" s="302"/>
      <c r="S1436" s="302"/>
      <c r="T1436" s="302"/>
      <c r="U1436" s="302"/>
      <c r="V1436" s="302"/>
      <c r="W1436" s="302"/>
      <c r="X1436" s="302"/>
      <c r="Y1436" s="302"/>
      <c r="Z1436" s="302"/>
      <c r="AA1436" s="302"/>
      <c r="AB1436" s="302"/>
      <c r="AC1436" s="302"/>
      <c r="AD1436" s="302"/>
      <c r="AE1436" s="302"/>
      <c r="AF1436" s="302"/>
      <c r="AG1436" s="302"/>
      <c r="AH1436" s="302"/>
      <c r="AI1436" s="329"/>
      <c r="AJ1436" s="302"/>
      <c r="AK1436" s="302"/>
      <c r="AL1436" s="302"/>
      <c r="AM1436" s="302"/>
      <c r="AN1436" s="302"/>
      <c r="AO1436" s="302"/>
      <c r="AP1436" s="302"/>
      <c r="AQ1436" s="302"/>
      <c r="AR1436" s="302"/>
      <c r="AS1436" s="302"/>
      <c r="AT1436" s="302"/>
      <c r="AU1436" s="302"/>
      <c r="AV1436" s="302"/>
      <c r="AW1436" s="302"/>
      <c r="AX1436" s="302"/>
      <c r="AY1436" s="302"/>
      <c r="AZ1436" s="302"/>
      <c r="BA1436" s="302"/>
    </row>
    <row r="1437">
      <c r="A1437" s="328"/>
      <c r="B1437" s="328"/>
      <c r="C1437" s="328"/>
      <c r="D1437" s="51" t="b">
        <v>1</v>
      </c>
      <c r="E1437" s="308"/>
      <c r="F1437" s="308" t="str">
        <f>IFERROR(__xludf.DUMMYFUNCTION("""COMPUTED_VALUE"""),"**field missing**")</f>
        <v>**field missing**</v>
      </c>
      <c r="G1437" s="308" t="str">
        <f>IFERROR(__xludf.DUMMYFUNCTION("""COMPUTED_VALUE"""),"**FIELD MISSING**")</f>
        <v>**FIELD MISSING**</v>
      </c>
      <c r="H1437" s="308"/>
      <c r="I1437" s="317"/>
      <c r="J1437" s="317"/>
      <c r="K1437" s="317"/>
      <c r="L1437" s="308"/>
      <c r="M1437" s="308"/>
      <c r="N1437" s="308"/>
      <c r="O1437" s="308"/>
      <c r="P1437" s="308"/>
      <c r="Q1437" s="302"/>
      <c r="R1437" s="302"/>
      <c r="S1437" s="302"/>
      <c r="T1437" s="302"/>
      <c r="U1437" s="302"/>
      <c r="V1437" s="302"/>
      <c r="W1437" s="302"/>
      <c r="X1437" s="302"/>
      <c r="Y1437" s="302"/>
      <c r="Z1437" s="302"/>
      <c r="AA1437" s="302"/>
      <c r="AB1437" s="302"/>
      <c r="AC1437" s="302"/>
      <c r="AD1437" s="302"/>
      <c r="AE1437" s="302"/>
      <c r="AF1437" s="302"/>
      <c r="AG1437" s="302"/>
      <c r="AH1437" s="302"/>
      <c r="AI1437" s="329"/>
      <c r="AJ1437" s="302"/>
      <c r="AK1437" s="302"/>
      <c r="AL1437" s="302"/>
      <c r="AM1437" s="302"/>
      <c r="AN1437" s="302"/>
      <c r="AO1437" s="302"/>
      <c r="AP1437" s="302"/>
      <c r="AQ1437" s="302"/>
      <c r="AR1437" s="302"/>
      <c r="AS1437" s="302"/>
      <c r="AT1437" s="302"/>
      <c r="AU1437" s="302"/>
      <c r="AV1437" s="302"/>
      <c r="AW1437" s="302"/>
      <c r="AX1437" s="302"/>
      <c r="AY1437" s="302"/>
      <c r="AZ1437" s="302"/>
      <c r="BA1437" s="302"/>
    </row>
    <row r="1438">
      <c r="A1438" s="328"/>
      <c r="B1438" s="328"/>
      <c r="C1438" s="328"/>
      <c r="D1438" s="51" t="b">
        <v>1</v>
      </c>
      <c r="E1438" s="308"/>
      <c r="F1438" s="308" t="str">
        <f>IFERROR(__xludf.DUMMYFUNCTION("""COMPUTED_VALUE"""),"**field missing**")</f>
        <v>**field missing**</v>
      </c>
      <c r="G1438" s="308" t="str">
        <f>IFERROR(__xludf.DUMMYFUNCTION("""COMPUTED_VALUE"""),"**FIELD MISSING**")</f>
        <v>**FIELD MISSING**</v>
      </c>
      <c r="H1438" s="308"/>
      <c r="I1438" s="317"/>
      <c r="J1438" s="317"/>
      <c r="K1438" s="317"/>
      <c r="L1438" s="308"/>
      <c r="M1438" s="308"/>
      <c r="N1438" s="308"/>
      <c r="O1438" s="308"/>
      <c r="P1438" s="308"/>
      <c r="Q1438" s="302"/>
      <c r="R1438" s="302"/>
      <c r="S1438" s="302"/>
      <c r="T1438" s="302"/>
      <c r="U1438" s="302"/>
      <c r="V1438" s="302"/>
      <c r="W1438" s="302"/>
      <c r="X1438" s="302"/>
      <c r="Y1438" s="302"/>
      <c r="Z1438" s="302"/>
      <c r="AA1438" s="302"/>
      <c r="AB1438" s="302"/>
      <c r="AC1438" s="302"/>
      <c r="AD1438" s="302"/>
      <c r="AE1438" s="302"/>
      <c r="AF1438" s="302"/>
      <c r="AG1438" s="302"/>
      <c r="AH1438" s="302"/>
      <c r="AI1438" s="329"/>
      <c r="AJ1438" s="302"/>
      <c r="AK1438" s="302"/>
      <c r="AL1438" s="302"/>
      <c r="AM1438" s="302"/>
      <c r="AN1438" s="302"/>
      <c r="AO1438" s="302"/>
      <c r="AP1438" s="302"/>
      <c r="AQ1438" s="302"/>
      <c r="AR1438" s="302"/>
      <c r="AS1438" s="302"/>
      <c r="AT1438" s="302"/>
      <c r="AU1438" s="302"/>
      <c r="AV1438" s="302"/>
      <c r="AW1438" s="302"/>
      <c r="AX1438" s="302"/>
      <c r="AY1438" s="302"/>
      <c r="AZ1438" s="302"/>
      <c r="BA1438" s="302"/>
    </row>
    <row r="1439">
      <c r="A1439" s="328"/>
      <c r="B1439" s="328"/>
      <c r="C1439" s="328"/>
      <c r="D1439" s="51" t="b">
        <v>1</v>
      </c>
      <c r="E1439" s="308"/>
      <c r="F1439" s="308" t="str">
        <f>IFERROR(__xludf.DUMMYFUNCTION("""COMPUTED_VALUE"""),"**field missing**")</f>
        <v>**field missing**</v>
      </c>
      <c r="G1439" s="308" t="str">
        <f>IFERROR(__xludf.DUMMYFUNCTION("""COMPUTED_VALUE"""),"**FIELD MISSING**")</f>
        <v>**FIELD MISSING**</v>
      </c>
      <c r="H1439" s="308"/>
      <c r="I1439" s="317"/>
      <c r="J1439" s="317"/>
      <c r="K1439" s="317"/>
      <c r="L1439" s="308"/>
      <c r="M1439" s="308"/>
      <c r="N1439" s="308"/>
      <c r="O1439" s="308"/>
      <c r="P1439" s="308"/>
      <c r="Q1439" s="302"/>
      <c r="R1439" s="302"/>
      <c r="S1439" s="302"/>
      <c r="T1439" s="302"/>
      <c r="U1439" s="302"/>
      <c r="V1439" s="302"/>
      <c r="W1439" s="302"/>
      <c r="X1439" s="302"/>
      <c r="Y1439" s="302"/>
      <c r="Z1439" s="302"/>
      <c r="AA1439" s="302"/>
      <c r="AB1439" s="302"/>
      <c r="AC1439" s="302"/>
      <c r="AD1439" s="302"/>
      <c r="AE1439" s="302"/>
      <c r="AF1439" s="302"/>
      <c r="AG1439" s="302"/>
      <c r="AH1439" s="302"/>
      <c r="AI1439" s="329"/>
      <c r="AJ1439" s="302"/>
      <c r="AK1439" s="302"/>
      <c r="AL1439" s="302"/>
      <c r="AM1439" s="302"/>
      <c r="AN1439" s="302"/>
      <c r="AO1439" s="302"/>
      <c r="AP1439" s="302"/>
      <c r="AQ1439" s="302"/>
      <c r="AR1439" s="302"/>
      <c r="AS1439" s="302"/>
      <c r="AT1439" s="302"/>
      <c r="AU1439" s="302"/>
      <c r="AV1439" s="302"/>
      <c r="AW1439" s="302"/>
      <c r="AX1439" s="302"/>
      <c r="AY1439" s="302"/>
      <c r="AZ1439" s="302"/>
      <c r="BA1439" s="302"/>
    </row>
    <row r="1440">
      <c r="A1440" s="328"/>
      <c r="B1440" s="328"/>
      <c r="C1440" s="328"/>
      <c r="D1440" s="51" t="b">
        <v>1</v>
      </c>
      <c r="E1440" s="308"/>
      <c r="F1440" s="308" t="str">
        <f>IFERROR(__xludf.DUMMYFUNCTION("""COMPUTED_VALUE"""),"**field missing**")</f>
        <v>**field missing**</v>
      </c>
      <c r="G1440" s="308" t="str">
        <f>IFERROR(__xludf.DUMMYFUNCTION("""COMPUTED_VALUE"""),"**FIELD MISSING**")</f>
        <v>**FIELD MISSING**</v>
      </c>
      <c r="H1440" s="308"/>
      <c r="I1440" s="317"/>
      <c r="J1440" s="317"/>
      <c r="K1440" s="317"/>
      <c r="L1440" s="308"/>
      <c r="M1440" s="308"/>
      <c r="N1440" s="308"/>
      <c r="O1440" s="308"/>
      <c r="P1440" s="308"/>
      <c r="Q1440" s="302"/>
      <c r="R1440" s="302"/>
      <c r="S1440" s="302"/>
      <c r="T1440" s="302"/>
      <c r="U1440" s="302"/>
      <c r="V1440" s="302"/>
      <c r="W1440" s="302"/>
      <c r="X1440" s="302"/>
      <c r="Y1440" s="302"/>
      <c r="Z1440" s="302"/>
      <c r="AA1440" s="302"/>
      <c r="AB1440" s="302"/>
      <c r="AC1440" s="302"/>
      <c r="AD1440" s="302"/>
      <c r="AE1440" s="302"/>
      <c r="AF1440" s="302"/>
      <c r="AG1440" s="302"/>
      <c r="AH1440" s="302"/>
      <c r="AI1440" s="329"/>
      <c r="AJ1440" s="302"/>
      <c r="AK1440" s="302"/>
      <c r="AL1440" s="302"/>
      <c r="AM1440" s="302"/>
      <c r="AN1440" s="302"/>
      <c r="AO1440" s="302"/>
      <c r="AP1440" s="302"/>
      <c r="AQ1440" s="302"/>
      <c r="AR1440" s="302"/>
      <c r="AS1440" s="302"/>
      <c r="AT1440" s="302"/>
      <c r="AU1440" s="302"/>
      <c r="AV1440" s="302"/>
      <c r="AW1440" s="302"/>
      <c r="AX1440" s="302"/>
      <c r="AY1440" s="302"/>
      <c r="AZ1440" s="302"/>
      <c r="BA1440" s="302"/>
    </row>
    <row r="1441">
      <c r="A1441" s="328"/>
      <c r="B1441" s="328"/>
      <c r="C1441" s="328"/>
      <c r="D1441" s="51" t="b">
        <v>1</v>
      </c>
      <c r="E1441" s="308"/>
      <c r="F1441" s="308" t="str">
        <f>IFERROR(__xludf.DUMMYFUNCTION("""COMPUTED_VALUE"""),"**field missing**")</f>
        <v>**field missing**</v>
      </c>
      <c r="G1441" s="308" t="str">
        <f>IFERROR(__xludf.DUMMYFUNCTION("""COMPUTED_VALUE"""),"**FIELD MISSING**")</f>
        <v>**FIELD MISSING**</v>
      </c>
      <c r="H1441" s="308"/>
      <c r="I1441" s="317"/>
      <c r="J1441" s="317"/>
      <c r="K1441" s="317"/>
      <c r="L1441" s="308"/>
      <c r="M1441" s="308"/>
      <c r="N1441" s="308"/>
      <c r="O1441" s="308"/>
      <c r="P1441" s="308"/>
      <c r="Q1441" s="302"/>
      <c r="R1441" s="302"/>
      <c r="S1441" s="302"/>
      <c r="T1441" s="302"/>
      <c r="U1441" s="302"/>
      <c r="V1441" s="302"/>
      <c r="W1441" s="302"/>
      <c r="X1441" s="302"/>
      <c r="Y1441" s="302"/>
      <c r="Z1441" s="302"/>
      <c r="AA1441" s="302"/>
      <c r="AB1441" s="302"/>
      <c r="AC1441" s="302"/>
      <c r="AD1441" s="302"/>
      <c r="AE1441" s="302"/>
      <c r="AF1441" s="302"/>
      <c r="AG1441" s="302"/>
      <c r="AH1441" s="302"/>
      <c r="AI1441" s="329"/>
      <c r="AJ1441" s="302"/>
      <c r="AK1441" s="302"/>
      <c r="AL1441" s="302"/>
      <c r="AM1441" s="302"/>
      <c r="AN1441" s="302"/>
      <c r="AO1441" s="302"/>
      <c r="AP1441" s="302"/>
      <c r="AQ1441" s="302"/>
      <c r="AR1441" s="302"/>
      <c r="AS1441" s="302"/>
      <c r="AT1441" s="302"/>
      <c r="AU1441" s="302"/>
      <c r="AV1441" s="302"/>
      <c r="AW1441" s="302"/>
      <c r="AX1441" s="302"/>
      <c r="AY1441" s="302"/>
      <c r="AZ1441" s="302"/>
      <c r="BA1441" s="302"/>
    </row>
    <row r="1442">
      <c r="A1442" s="328"/>
      <c r="B1442" s="328"/>
      <c r="C1442" s="328"/>
      <c r="D1442" s="51" t="b">
        <v>1</v>
      </c>
      <c r="E1442" s="308"/>
      <c r="F1442" s="308" t="str">
        <f>IFERROR(__xludf.DUMMYFUNCTION("""COMPUTED_VALUE"""),"**field missing**")</f>
        <v>**field missing**</v>
      </c>
      <c r="G1442" s="308" t="str">
        <f>IFERROR(__xludf.DUMMYFUNCTION("""COMPUTED_VALUE"""),"**FIELD MISSING**")</f>
        <v>**FIELD MISSING**</v>
      </c>
      <c r="H1442" s="308"/>
      <c r="I1442" s="317"/>
      <c r="J1442" s="317"/>
      <c r="K1442" s="317"/>
      <c r="L1442" s="308"/>
      <c r="M1442" s="308"/>
      <c r="N1442" s="308"/>
      <c r="O1442" s="308"/>
      <c r="P1442" s="308"/>
      <c r="Q1442" s="302"/>
      <c r="R1442" s="302"/>
      <c r="S1442" s="302"/>
      <c r="T1442" s="302"/>
      <c r="U1442" s="302"/>
      <c r="V1442" s="302"/>
      <c r="W1442" s="302"/>
      <c r="X1442" s="302"/>
      <c r="Y1442" s="302"/>
      <c r="Z1442" s="302"/>
      <c r="AA1442" s="302"/>
      <c r="AB1442" s="302"/>
      <c r="AC1442" s="302"/>
      <c r="AD1442" s="302"/>
      <c r="AE1442" s="302"/>
      <c r="AF1442" s="302"/>
      <c r="AG1442" s="302"/>
      <c r="AH1442" s="302"/>
      <c r="AI1442" s="329"/>
      <c r="AJ1442" s="302"/>
      <c r="AK1442" s="302"/>
      <c r="AL1442" s="302"/>
      <c r="AM1442" s="302"/>
      <c r="AN1442" s="302"/>
      <c r="AO1442" s="302"/>
      <c r="AP1442" s="302"/>
      <c r="AQ1442" s="302"/>
      <c r="AR1442" s="302"/>
      <c r="AS1442" s="302"/>
      <c r="AT1442" s="302"/>
      <c r="AU1442" s="302"/>
      <c r="AV1442" s="302"/>
      <c r="AW1442" s="302"/>
      <c r="AX1442" s="302"/>
      <c r="AY1442" s="302"/>
      <c r="AZ1442" s="302"/>
      <c r="BA1442" s="302"/>
    </row>
    <row r="1443">
      <c r="A1443" s="328"/>
      <c r="B1443" s="328"/>
      <c r="C1443" s="328"/>
      <c r="D1443" s="51" t="b">
        <v>1</v>
      </c>
      <c r="E1443" s="308"/>
      <c r="F1443" s="308" t="str">
        <f>IFERROR(__xludf.DUMMYFUNCTION("""COMPUTED_VALUE"""),"**field missing**")</f>
        <v>**field missing**</v>
      </c>
      <c r="G1443" s="308" t="str">
        <f>IFERROR(__xludf.DUMMYFUNCTION("""COMPUTED_VALUE"""),"**FIELD MISSING**")</f>
        <v>**FIELD MISSING**</v>
      </c>
      <c r="H1443" s="308"/>
      <c r="I1443" s="317"/>
      <c r="J1443" s="317"/>
      <c r="K1443" s="317"/>
      <c r="L1443" s="308"/>
      <c r="M1443" s="308"/>
      <c r="N1443" s="308"/>
      <c r="O1443" s="308"/>
      <c r="P1443" s="308"/>
      <c r="Q1443" s="302"/>
      <c r="R1443" s="302"/>
      <c r="S1443" s="302"/>
      <c r="T1443" s="302"/>
      <c r="U1443" s="302"/>
      <c r="V1443" s="302"/>
      <c r="W1443" s="302"/>
      <c r="X1443" s="302"/>
      <c r="Y1443" s="302"/>
      <c r="Z1443" s="302"/>
      <c r="AA1443" s="302"/>
      <c r="AB1443" s="302"/>
      <c r="AC1443" s="302"/>
      <c r="AD1443" s="302"/>
      <c r="AE1443" s="302"/>
      <c r="AF1443" s="302"/>
      <c r="AG1443" s="302"/>
      <c r="AH1443" s="302"/>
      <c r="AI1443" s="329"/>
      <c r="AJ1443" s="302"/>
      <c r="AK1443" s="302"/>
      <c r="AL1443" s="302"/>
      <c r="AM1443" s="302"/>
      <c r="AN1443" s="302"/>
      <c r="AO1443" s="302"/>
      <c r="AP1443" s="302"/>
      <c r="AQ1443" s="302"/>
      <c r="AR1443" s="302"/>
      <c r="AS1443" s="302"/>
      <c r="AT1443" s="302"/>
      <c r="AU1443" s="302"/>
      <c r="AV1443" s="302"/>
      <c r="AW1443" s="302"/>
      <c r="AX1443" s="302"/>
      <c r="AY1443" s="302"/>
      <c r="AZ1443" s="302"/>
      <c r="BA1443" s="302"/>
    </row>
    <row r="1444">
      <c r="A1444" s="328"/>
      <c r="B1444" s="328"/>
      <c r="C1444" s="328"/>
      <c r="D1444" s="51" t="b">
        <v>1</v>
      </c>
      <c r="E1444" s="308"/>
      <c r="F1444" s="308" t="str">
        <f>IFERROR(__xludf.DUMMYFUNCTION("""COMPUTED_VALUE"""),"**field missing**")</f>
        <v>**field missing**</v>
      </c>
      <c r="G1444" s="308" t="str">
        <f>IFERROR(__xludf.DUMMYFUNCTION("""COMPUTED_VALUE"""),"**FIELD MISSING**")</f>
        <v>**FIELD MISSING**</v>
      </c>
      <c r="H1444" s="308"/>
      <c r="I1444" s="317"/>
      <c r="J1444" s="317"/>
      <c r="K1444" s="317"/>
      <c r="L1444" s="308"/>
      <c r="M1444" s="308"/>
      <c r="N1444" s="308"/>
      <c r="O1444" s="308"/>
      <c r="P1444" s="308"/>
      <c r="Q1444" s="302"/>
      <c r="R1444" s="302"/>
      <c r="S1444" s="302"/>
      <c r="T1444" s="302"/>
      <c r="U1444" s="302"/>
      <c r="V1444" s="302"/>
      <c r="W1444" s="302"/>
      <c r="X1444" s="302"/>
      <c r="Y1444" s="302"/>
      <c r="Z1444" s="302"/>
      <c r="AA1444" s="302"/>
      <c r="AB1444" s="302"/>
      <c r="AC1444" s="302"/>
      <c r="AD1444" s="302"/>
      <c r="AE1444" s="302"/>
      <c r="AF1444" s="302"/>
      <c r="AG1444" s="302"/>
      <c r="AH1444" s="302"/>
      <c r="AI1444" s="329"/>
      <c r="AJ1444" s="302"/>
      <c r="AK1444" s="302"/>
      <c r="AL1444" s="302"/>
      <c r="AM1444" s="302"/>
      <c r="AN1444" s="302"/>
      <c r="AO1444" s="302"/>
      <c r="AP1444" s="302"/>
      <c r="AQ1444" s="302"/>
      <c r="AR1444" s="302"/>
      <c r="AS1444" s="302"/>
      <c r="AT1444" s="302"/>
      <c r="AU1444" s="302"/>
      <c r="AV1444" s="302"/>
      <c r="AW1444" s="302"/>
      <c r="AX1444" s="302"/>
      <c r="AY1444" s="302"/>
      <c r="AZ1444" s="302"/>
      <c r="BA1444" s="302"/>
    </row>
    <row r="1445">
      <c r="A1445" s="328"/>
      <c r="B1445" s="328"/>
      <c r="C1445" s="328"/>
      <c r="D1445" s="51" t="b">
        <v>1</v>
      </c>
      <c r="E1445" s="308"/>
      <c r="F1445" s="308" t="str">
        <f>IFERROR(__xludf.DUMMYFUNCTION("""COMPUTED_VALUE"""),"**field missing**")</f>
        <v>**field missing**</v>
      </c>
      <c r="G1445" s="308" t="str">
        <f>IFERROR(__xludf.DUMMYFUNCTION("""COMPUTED_VALUE"""),"**FIELD MISSING**")</f>
        <v>**FIELD MISSING**</v>
      </c>
      <c r="H1445" s="308"/>
      <c r="I1445" s="317"/>
      <c r="J1445" s="317"/>
      <c r="K1445" s="317"/>
      <c r="L1445" s="308"/>
      <c r="M1445" s="308"/>
      <c r="N1445" s="308"/>
      <c r="O1445" s="308"/>
      <c r="P1445" s="308"/>
      <c r="Q1445" s="302"/>
      <c r="R1445" s="302"/>
      <c r="S1445" s="302"/>
      <c r="T1445" s="302"/>
      <c r="U1445" s="302"/>
      <c r="V1445" s="302"/>
      <c r="W1445" s="302"/>
      <c r="X1445" s="302"/>
      <c r="Y1445" s="302"/>
      <c r="Z1445" s="302"/>
      <c r="AA1445" s="302"/>
      <c r="AB1445" s="302"/>
      <c r="AC1445" s="302"/>
      <c r="AD1445" s="302"/>
      <c r="AE1445" s="302"/>
      <c r="AF1445" s="302"/>
      <c r="AG1445" s="302"/>
      <c r="AH1445" s="302"/>
      <c r="AI1445" s="329"/>
      <c r="AJ1445" s="302"/>
      <c r="AK1445" s="302"/>
      <c r="AL1445" s="302"/>
      <c r="AM1445" s="302"/>
      <c r="AN1445" s="302"/>
      <c r="AO1445" s="302"/>
      <c r="AP1445" s="302"/>
      <c r="AQ1445" s="302"/>
      <c r="AR1445" s="302"/>
      <c r="AS1445" s="302"/>
      <c r="AT1445" s="302"/>
      <c r="AU1445" s="302"/>
      <c r="AV1445" s="302"/>
      <c r="AW1445" s="302"/>
      <c r="AX1445" s="302"/>
      <c r="AY1445" s="302"/>
      <c r="AZ1445" s="302"/>
      <c r="BA1445" s="302"/>
    </row>
    <row r="1446">
      <c r="A1446" s="328"/>
      <c r="B1446" s="328"/>
      <c r="C1446" s="328"/>
      <c r="D1446" s="51" t="b">
        <v>1</v>
      </c>
      <c r="E1446" s="308"/>
      <c r="F1446" s="308" t="str">
        <f>IFERROR(__xludf.DUMMYFUNCTION("""COMPUTED_VALUE"""),"**field missing**")</f>
        <v>**field missing**</v>
      </c>
      <c r="G1446" s="308" t="str">
        <f>IFERROR(__xludf.DUMMYFUNCTION("""COMPUTED_VALUE"""),"**FIELD MISSING**")</f>
        <v>**FIELD MISSING**</v>
      </c>
      <c r="H1446" s="308"/>
      <c r="I1446" s="317"/>
      <c r="J1446" s="317"/>
      <c r="K1446" s="317"/>
      <c r="L1446" s="308"/>
      <c r="M1446" s="308"/>
      <c r="N1446" s="308"/>
      <c r="O1446" s="308"/>
      <c r="P1446" s="308"/>
      <c r="Q1446" s="302"/>
      <c r="R1446" s="302"/>
      <c r="S1446" s="302"/>
      <c r="T1446" s="302"/>
      <c r="U1446" s="302"/>
      <c r="V1446" s="302"/>
      <c r="W1446" s="302"/>
      <c r="X1446" s="302"/>
      <c r="Y1446" s="302"/>
      <c r="Z1446" s="302"/>
      <c r="AA1446" s="302"/>
      <c r="AB1446" s="302"/>
      <c r="AC1446" s="302"/>
      <c r="AD1446" s="302"/>
      <c r="AE1446" s="302"/>
      <c r="AF1446" s="302"/>
      <c r="AG1446" s="302"/>
      <c r="AH1446" s="302"/>
      <c r="AI1446" s="329"/>
      <c r="AJ1446" s="302"/>
      <c r="AK1446" s="302"/>
      <c r="AL1446" s="302"/>
      <c r="AM1446" s="302"/>
      <c r="AN1446" s="302"/>
      <c r="AO1446" s="302"/>
      <c r="AP1446" s="302"/>
      <c r="AQ1446" s="302"/>
      <c r="AR1446" s="302"/>
      <c r="AS1446" s="302"/>
      <c r="AT1446" s="302"/>
      <c r="AU1446" s="302"/>
      <c r="AV1446" s="302"/>
      <c r="AW1446" s="302"/>
      <c r="AX1446" s="302"/>
      <c r="AY1446" s="302"/>
      <c r="AZ1446" s="302"/>
      <c r="BA1446" s="302"/>
    </row>
    <row r="1447">
      <c r="A1447" s="328"/>
      <c r="B1447" s="328"/>
      <c r="C1447" s="328"/>
      <c r="D1447" s="51" t="b">
        <v>1</v>
      </c>
      <c r="E1447" s="308"/>
      <c r="F1447" s="308" t="str">
        <f>IFERROR(__xludf.DUMMYFUNCTION("""COMPUTED_VALUE"""),"**field missing**")</f>
        <v>**field missing**</v>
      </c>
      <c r="G1447" s="308" t="str">
        <f>IFERROR(__xludf.DUMMYFUNCTION("""COMPUTED_VALUE"""),"**FIELD MISSING**")</f>
        <v>**FIELD MISSING**</v>
      </c>
      <c r="H1447" s="308"/>
      <c r="I1447" s="317"/>
      <c r="J1447" s="317"/>
      <c r="K1447" s="317"/>
      <c r="L1447" s="308"/>
      <c r="M1447" s="308"/>
      <c r="N1447" s="308"/>
      <c r="O1447" s="308"/>
      <c r="P1447" s="308"/>
      <c r="Q1447" s="302"/>
      <c r="R1447" s="302"/>
      <c r="S1447" s="302"/>
      <c r="T1447" s="302"/>
      <c r="U1447" s="302"/>
      <c r="V1447" s="302"/>
      <c r="W1447" s="302"/>
      <c r="X1447" s="302"/>
      <c r="Y1447" s="302"/>
      <c r="Z1447" s="302"/>
      <c r="AA1447" s="302"/>
      <c r="AB1447" s="302"/>
      <c r="AC1447" s="302"/>
      <c r="AD1447" s="302"/>
      <c r="AE1447" s="302"/>
      <c r="AF1447" s="302"/>
      <c r="AG1447" s="302"/>
      <c r="AH1447" s="302"/>
      <c r="AI1447" s="329"/>
      <c r="AJ1447" s="302"/>
      <c r="AK1447" s="302"/>
      <c r="AL1447" s="302"/>
      <c r="AM1447" s="302"/>
      <c r="AN1447" s="302"/>
      <c r="AO1447" s="302"/>
      <c r="AP1447" s="302"/>
      <c r="AQ1447" s="302"/>
      <c r="AR1447" s="302"/>
      <c r="AS1447" s="302"/>
      <c r="AT1447" s="302"/>
      <c r="AU1447" s="302"/>
      <c r="AV1447" s="302"/>
      <c r="AW1447" s="302"/>
      <c r="AX1447" s="302"/>
      <c r="AY1447" s="302"/>
      <c r="AZ1447" s="302"/>
      <c r="BA1447" s="302"/>
    </row>
    <row r="1448">
      <c r="A1448" s="328"/>
      <c r="B1448" s="328"/>
      <c r="C1448" s="328"/>
      <c r="D1448" s="51" t="b">
        <v>1</v>
      </c>
      <c r="E1448" s="308"/>
      <c r="F1448" s="308" t="str">
        <f>IFERROR(__xludf.DUMMYFUNCTION("""COMPUTED_VALUE"""),"**field missing**")</f>
        <v>**field missing**</v>
      </c>
      <c r="G1448" s="308" t="str">
        <f>IFERROR(__xludf.DUMMYFUNCTION("""COMPUTED_VALUE"""),"**FIELD MISSING**")</f>
        <v>**FIELD MISSING**</v>
      </c>
      <c r="H1448" s="308"/>
      <c r="I1448" s="317"/>
      <c r="J1448" s="317"/>
      <c r="K1448" s="317"/>
      <c r="L1448" s="308"/>
      <c r="M1448" s="308"/>
      <c r="N1448" s="308"/>
      <c r="O1448" s="308"/>
      <c r="P1448" s="308"/>
      <c r="Q1448" s="302"/>
      <c r="R1448" s="302"/>
      <c r="S1448" s="302"/>
      <c r="T1448" s="302"/>
      <c r="U1448" s="302"/>
      <c r="V1448" s="302"/>
      <c r="W1448" s="302"/>
      <c r="X1448" s="302"/>
      <c r="Y1448" s="302"/>
      <c r="Z1448" s="302"/>
      <c r="AA1448" s="302"/>
      <c r="AB1448" s="302"/>
      <c r="AC1448" s="302"/>
      <c r="AD1448" s="302"/>
      <c r="AE1448" s="302"/>
      <c r="AF1448" s="302"/>
      <c r="AG1448" s="302"/>
      <c r="AH1448" s="302"/>
      <c r="AI1448" s="329"/>
      <c r="AJ1448" s="302"/>
      <c r="AK1448" s="302"/>
      <c r="AL1448" s="302"/>
      <c r="AM1448" s="302"/>
      <c r="AN1448" s="302"/>
      <c r="AO1448" s="302"/>
      <c r="AP1448" s="302"/>
      <c r="AQ1448" s="302"/>
      <c r="AR1448" s="302"/>
      <c r="AS1448" s="302"/>
      <c r="AT1448" s="302"/>
      <c r="AU1448" s="302"/>
      <c r="AV1448" s="302"/>
      <c r="AW1448" s="302"/>
      <c r="AX1448" s="302"/>
      <c r="AY1448" s="302"/>
      <c r="AZ1448" s="302"/>
      <c r="BA1448" s="302"/>
    </row>
    <row r="1449">
      <c r="A1449" s="328"/>
      <c r="B1449" s="328"/>
      <c r="C1449" s="328"/>
      <c r="D1449" s="51" t="b">
        <v>1</v>
      </c>
      <c r="E1449" s="308"/>
      <c r="F1449" s="308" t="str">
        <f>IFERROR(__xludf.DUMMYFUNCTION("""COMPUTED_VALUE"""),"**field missing**")</f>
        <v>**field missing**</v>
      </c>
      <c r="G1449" s="308" t="str">
        <f>IFERROR(__xludf.DUMMYFUNCTION("""COMPUTED_VALUE"""),"**FIELD MISSING**")</f>
        <v>**FIELD MISSING**</v>
      </c>
      <c r="H1449" s="308"/>
      <c r="I1449" s="317"/>
      <c r="J1449" s="317"/>
      <c r="K1449" s="317"/>
      <c r="L1449" s="308"/>
      <c r="M1449" s="308"/>
      <c r="N1449" s="308"/>
      <c r="O1449" s="308"/>
      <c r="P1449" s="308"/>
      <c r="Q1449" s="302"/>
      <c r="R1449" s="302"/>
      <c r="S1449" s="302"/>
      <c r="T1449" s="302"/>
      <c r="U1449" s="302"/>
      <c r="V1449" s="302"/>
      <c r="W1449" s="302"/>
      <c r="X1449" s="302"/>
      <c r="Y1449" s="302"/>
      <c r="Z1449" s="302"/>
      <c r="AA1449" s="302"/>
      <c r="AB1449" s="302"/>
      <c r="AC1449" s="302"/>
      <c r="AD1449" s="302"/>
      <c r="AE1449" s="302"/>
      <c r="AF1449" s="302"/>
      <c r="AG1449" s="302"/>
      <c r="AH1449" s="302"/>
      <c r="AI1449" s="329"/>
      <c r="AJ1449" s="302"/>
      <c r="AK1449" s="302"/>
      <c r="AL1449" s="302"/>
      <c r="AM1449" s="302"/>
      <c r="AN1449" s="302"/>
      <c r="AO1449" s="302"/>
      <c r="AP1449" s="302"/>
      <c r="AQ1449" s="302"/>
      <c r="AR1449" s="302"/>
      <c r="AS1449" s="302"/>
      <c r="AT1449" s="302"/>
      <c r="AU1449" s="302"/>
      <c r="AV1449" s="302"/>
      <c r="AW1449" s="302"/>
      <c r="AX1449" s="302"/>
      <c r="AY1449" s="302"/>
      <c r="AZ1449" s="302"/>
      <c r="BA1449" s="302"/>
    </row>
    <row r="1450">
      <c r="A1450" s="328"/>
      <c r="B1450" s="328"/>
      <c r="C1450" s="328"/>
      <c r="D1450" s="51" t="b">
        <v>1</v>
      </c>
      <c r="E1450" s="308"/>
      <c r="F1450" s="308" t="str">
        <f>IFERROR(__xludf.DUMMYFUNCTION("""COMPUTED_VALUE"""),"**field missing**")</f>
        <v>**field missing**</v>
      </c>
      <c r="G1450" s="308" t="str">
        <f>IFERROR(__xludf.DUMMYFUNCTION("""COMPUTED_VALUE"""),"**FIELD MISSING**")</f>
        <v>**FIELD MISSING**</v>
      </c>
      <c r="H1450" s="308"/>
      <c r="I1450" s="317"/>
      <c r="J1450" s="317"/>
      <c r="K1450" s="317"/>
      <c r="L1450" s="308"/>
      <c r="M1450" s="308"/>
      <c r="N1450" s="308"/>
      <c r="O1450" s="308"/>
      <c r="P1450" s="308"/>
      <c r="Q1450" s="302"/>
      <c r="R1450" s="302"/>
      <c r="S1450" s="302"/>
      <c r="T1450" s="302"/>
      <c r="U1450" s="302"/>
      <c r="V1450" s="302"/>
      <c r="W1450" s="302"/>
      <c r="X1450" s="302"/>
      <c r="Y1450" s="302"/>
      <c r="Z1450" s="302"/>
      <c r="AA1450" s="302"/>
      <c r="AB1450" s="302"/>
      <c r="AC1450" s="302"/>
      <c r="AD1450" s="302"/>
      <c r="AE1450" s="302"/>
      <c r="AF1450" s="302"/>
      <c r="AG1450" s="302"/>
      <c r="AH1450" s="302"/>
      <c r="AI1450" s="329"/>
      <c r="AJ1450" s="302"/>
      <c r="AK1450" s="302"/>
      <c r="AL1450" s="302"/>
      <c r="AM1450" s="302"/>
      <c r="AN1450" s="302"/>
      <c r="AO1450" s="302"/>
      <c r="AP1450" s="302"/>
      <c r="AQ1450" s="302"/>
      <c r="AR1450" s="302"/>
      <c r="AS1450" s="302"/>
      <c r="AT1450" s="302"/>
      <c r="AU1450" s="302"/>
      <c r="AV1450" s="302"/>
      <c r="AW1450" s="302"/>
      <c r="AX1450" s="302"/>
      <c r="AY1450" s="302"/>
      <c r="AZ1450" s="302"/>
      <c r="BA1450" s="302"/>
    </row>
    <row r="1451">
      <c r="A1451" s="328"/>
      <c r="B1451" s="328"/>
      <c r="C1451" s="328"/>
      <c r="D1451" s="51" t="b">
        <v>1</v>
      </c>
      <c r="E1451" s="308"/>
      <c r="F1451" s="308" t="str">
        <f>IFERROR(__xludf.DUMMYFUNCTION("""COMPUTED_VALUE"""),"**field missing**")</f>
        <v>**field missing**</v>
      </c>
      <c r="G1451" s="308" t="str">
        <f>IFERROR(__xludf.DUMMYFUNCTION("""COMPUTED_VALUE"""),"**FIELD MISSING**")</f>
        <v>**FIELD MISSING**</v>
      </c>
      <c r="H1451" s="308"/>
      <c r="I1451" s="317"/>
      <c r="J1451" s="317"/>
      <c r="K1451" s="317"/>
      <c r="L1451" s="308"/>
      <c r="M1451" s="308"/>
      <c r="N1451" s="308"/>
      <c r="O1451" s="308"/>
      <c r="P1451" s="308"/>
      <c r="Q1451" s="302"/>
      <c r="R1451" s="302"/>
      <c r="S1451" s="302"/>
      <c r="T1451" s="302"/>
      <c r="U1451" s="302"/>
      <c r="V1451" s="302"/>
      <c r="W1451" s="302"/>
      <c r="X1451" s="302"/>
      <c r="Y1451" s="302"/>
      <c r="Z1451" s="302"/>
      <c r="AA1451" s="302"/>
      <c r="AB1451" s="302"/>
      <c r="AC1451" s="302"/>
      <c r="AD1451" s="302"/>
      <c r="AE1451" s="302"/>
      <c r="AF1451" s="302"/>
      <c r="AG1451" s="302"/>
      <c r="AH1451" s="302"/>
      <c r="AI1451" s="329"/>
      <c r="AJ1451" s="302"/>
      <c r="AK1451" s="302"/>
      <c r="AL1451" s="302"/>
      <c r="AM1451" s="302"/>
      <c r="AN1451" s="302"/>
      <c r="AO1451" s="302"/>
      <c r="AP1451" s="302"/>
      <c r="AQ1451" s="302"/>
      <c r="AR1451" s="302"/>
      <c r="AS1451" s="302"/>
      <c r="AT1451" s="302"/>
      <c r="AU1451" s="302"/>
      <c r="AV1451" s="302"/>
      <c r="AW1451" s="302"/>
      <c r="AX1451" s="302"/>
      <c r="AY1451" s="302"/>
      <c r="AZ1451" s="302"/>
      <c r="BA1451" s="302"/>
    </row>
    <row r="1452">
      <c r="A1452" s="328"/>
      <c r="B1452" s="328"/>
      <c r="C1452" s="328"/>
      <c r="D1452" s="51" t="b">
        <v>1</v>
      </c>
      <c r="E1452" s="308"/>
      <c r="F1452" s="308" t="str">
        <f>IFERROR(__xludf.DUMMYFUNCTION("""COMPUTED_VALUE"""),"**field missing**")</f>
        <v>**field missing**</v>
      </c>
      <c r="G1452" s="308" t="str">
        <f>IFERROR(__xludf.DUMMYFUNCTION("""COMPUTED_VALUE"""),"**FIELD MISSING**")</f>
        <v>**FIELD MISSING**</v>
      </c>
      <c r="H1452" s="308"/>
      <c r="I1452" s="317"/>
      <c r="J1452" s="317"/>
      <c r="K1452" s="317"/>
      <c r="L1452" s="308"/>
      <c r="M1452" s="308"/>
      <c r="N1452" s="308"/>
      <c r="O1452" s="308"/>
      <c r="P1452" s="308"/>
      <c r="Q1452" s="302"/>
      <c r="R1452" s="302"/>
      <c r="S1452" s="302"/>
      <c r="T1452" s="302"/>
      <c r="U1452" s="302"/>
      <c r="V1452" s="302"/>
      <c r="W1452" s="302"/>
      <c r="X1452" s="302"/>
      <c r="Y1452" s="302"/>
      <c r="Z1452" s="302"/>
      <c r="AA1452" s="302"/>
      <c r="AB1452" s="302"/>
      <c r="AC1452" s="302"/>
      <c r="AD1452" s="302"/>
      <c r="AE1452" s="302"/>
      <c r="AF1452" s="302"/>
      <c r="AG1452" s="302"/>
      <c r="AH1452" s="302"/>
      <c r="AI1452" s="329"/>
      <c r="AJ1452" s="302"/>
      <c r="AK1452" s="302"/>
      <c r="AL1452" s="302"/>
      <c r="AM1452" s="302"/>
      <c r="AN1452" s="302"/>
      <c r="AO1452" s="302"/>
      <c r="AP1452" s="302"/>
      <c r="AQ1452" s="302"/>
      <c r="AR1452" s="302"/>
      <c r="AS1452" s="302"/>
      <c r="AT1452" s="302"/>
      <c r="AU1452" s="302"/>
      <c r="AV1452" s="302"/>
      <c r="AW1452" s="302"/>
      <c r="AX1452" s="302"/>
      <c r="AY1452" s="302"/>
      <c r="AZ1452" s="302"/>
      <c r="BA1452" s="302"/>
    </row>
    <row r="1453">
      <c r="A1453" s="328"/>
      <c r="B1453" s="328"/>
      <c r="C1453" s="328"/>
      <c r="D1453" s="51" t="b">
        <v>1</v>
      </c>
      <c r="E1453" s="308"/>
      <c r="F1453" s="308" t="str">
        <f>IFERROR(__xludf.DUMMYFUNCTION("""COMPUTED_VALUE"""),"**field missing**")</f>
        <v>**field missing**</v>
      </c>
      <c r="G1453" s="308" t="str">
        <f>IFERROR(__xludf.DUMMYFUNCTION("""COMPUTED_VALUE"""),"**FIELD MISSING**")</f>
        <v>**FIELD MISSING**</v>
      </c>
      <c r="H1453" s="308"/>
      <c r="I1453" s="317"/>
      <c r="J1453" s="317"/>
      <c r="K1453" s="317"/>
      <c r="L1453" s="308"/>
      <c r="M1453" s="308"/>
      <c r="N1453" s="308"/>
      <c r="O1453" s="308"/>
      <c r="P1453" s="308"/>
      <c r="Q1453" s="302"/>
      <c r="R1453" s="302"/>
      <c r="S1453" s="302"/>
      <c r="T1453" s="302"/>
      <c r="U1453" s="302"/>
      <c r="V1453" s="302"/>
      <c r="W1453" s="302"/>
      <c r="X1453" s="302"/>
      <c r="Y1453" s="302"/>
      <c r="Z1453" s="302"/>
      <c r="AA1453" s="302"/>
      <c r="AB1453" s="302"/>
      <c r="AC1453" s="302"/>
      <c r="AD1453" s="302"/>
      <c r="AE1453" s="302"/>
      <c r="AF1453" s="302"/>
      <c r="AG1453" s="302"/>
      <c r="AH1453" s="302"/>
      <c r="AI1453" s="329"/>
      <c r="AJ1453" s="302"/>
      <c r="AK1453" s="302"/>
      <c r="AL1453" s="302"/>
      <c r="AM1453" s="302"/>
      <c r="AN1453" s="302"/>
      <c r="AO1453" s="302"/>
      <c r="AP1453" s="302"/>
      <c r="AQ1453" s="302"/>
      <c r="AR1453" s="302"/>
      <c r="AS1453" s="302"/>
      <c r="AT1453" s="302"/>
      <c r="AU1453" s="302"/>
      <c r="AV1453" s="302"/>
      <c r="AW1453" s="302"/>
      <c r="AX1453" s="302"/>
      <c r="AY1453" s="302"/>
      <c r="AZ1453" s="302"/>
      <c r="BA1453" s="302"/>
    </row>
    <row r="1454">
      <c r="A1454" s="328"/>
      <c r="B1454" s="328"/>
      <c r="C1454" s="328"/>
      <c r="D1454" s="51" t="b">
        <v>1</v>
      </c>
      <c r="E1454" s="308"/>
      <c r="F1454" s="308" t="str">
        <f>IFERROR(__xludf.DUMMYFUNCTION("""COMPUTED_VALUE"""),"**field missing**")</f>
        <v>**field missing**</v>
      </c>
      <c r="G1454" s="308" t="str">
        <f>IFERROR(__xludf.DUMMYFUNCTION("""COMPUTED_VALUE"""),"**FIELD MISSING**")</f>
        <v>**FIELD MISSING**</v>
      </c>
      <c r="H1454" s="308"/>
      <c r="I1454" s="317"/>
      <c r="J1454" s="317"/>
      <c r="K1454" s="317"/>
      <c r="L1454" s="308"/>
      <c r="M1454" s="308"/>
      <c r="N1454" s="308"/>
      <c r="O1454" s="308"/>
      <c r="P1454" s="308"/>
      <c r="Q1454" s="302"/>
      <c r="R1454" s="302"/>
      <c r="S1454" s="302"/>
      <c r="T1454" s="302"/>
      <c r="U1454" s="302"/>
      <c r="V1454" s="302"/>
      <c r="W1454" s="302"/>
      <c r="X1454" s="302"/>
      <c r="Y1454" s="302"/>
      <c r="Z1454" s="302"/>
      <c r="AA1454" s="302"/>
      <c r="AB1454" s="302"/>
      <c r="AC1454" s="302"/>
      <c r="AD1454" s="302"/>
      <c r="AE1454" s="302"/>
      <c r="AF1454" s="302"/>
      <c r="AG1454" s="302"/>
      <c r="AH1454" s="302"/>
      <c r="AI1454" s="329"/>
      <c r="AJ1454" s="302"/>
      <c r="AK1454" s="302"/>
      <c r="AL1454" s="302"/>
      <c r="AM1454" s="302"/>
      <c r="AN1454" s="302"/>
      <c r="AO1454" s="302"/>
      <c r="AP1454" s="302"/>
      <c r="AQ1454" s="302"/>
      <c r="AR1454" s="302"/>
      <c r="AS1454" s="302"/>
      <c r="AT1454" s="302"/>
      <c r="AU1454" s="302"/>
      <c r="AV1454" s="302"/>
      <c r="AW1454" s="302"/>
      <c r="AX1454" s="302"/>
      <c r="AY1454" s="302"/>
      <c r="AZ1454" s="302"/>
      <c r="BA1454" s="302"/>
    </row>
    <row r="1455">
      <c r="A1455" s="328"/>
      <c r="B1455" s="328"/>
      <c r="C1455" s="328"/>
      <c r="D1455" s="51" t="b">
        <v>1</v>
      </c>
      <c r="E1455" s="308"/>
      <c r="F1455" s="308" t="str">
        <f>IFERROR(__xludf.DUMMYFUNCTION("""COMPUTED_VALUE"""),"**field missing**")</f>
        <v>**field missing**</v>
      </c>
      <c r="G1455" s="308" t="str">
        <f>IFERROR(__xludf.DUMMYFUNCTION("""COMPUTED_VALUE"""),"**FIELD MISSING**")</f>
        <v>**FIELD MISSING**</v>
      </c>
      <c r="H1455" s="308"/>
      <c r="I1455" s="317"/>
      <c r="J1455" s="317"/>
      <c r="K1455" s="317"/>
      <c r="L1455" s="308"/>
      <c r="M1455" s="308"/>
      <c r="N1455" s="308"/>
      <c r="O1455" s="308"/>
      <c r="P1455" s="308"/>
      <c r="Q1455" s="302"/>
      <c r="R1455" s="302"/>
      <c r="S1455" s="302"/>
      <c r="T1455" s="302"/>
      <c r="U1455" s="302"/>
      <c r="V1455" s="302"/>
      <c r="W1455" s="302"/>
      <c r="X1455" s="302"/>
      <c r="Y1455" s="302"/>
      <c r="Z1455" s="302"/>
      <c r="AA1455" s="302"/>
      <c r="AB1455" s="302"/>
      <c r="AC1455" s="302"/>
      <c r="AD1455" s="302"/>
      <c r="AE1455" s="302"/>
      <c r="AF1455" s="302"/>
      <c r="AG1455" s="302"/>
      <c r="AH1455" s="302"/>
      <c r="AI1455" s="329"/>
      <c r="AJ1455" s="302"/>
      <c r="AK1455" s="302"/>
      <c r="AL1455" s="302"/>
      <c r="AM1455" s="302"/>
      <c r="AN1455" s="302"/>
      <c r="AO1455" s="302"/>
      <c r="AP1455" s="302"/>
      <c r="AQ1455" s="302"/>
      <c r="AR1455" s="302"/>
      <c r="AS1455" s="302"/>
      <c r="AT1455" s="302"/>
      <c r="AU1455" s="302"/>
      <c r="AV1455" s="302"/>
      <c r="AW1455" s="302"/>
      <c r="AX1455" s="302"/>
      <c r="AY1455" s="302"/>
      <c r="AZ1455" s="302"/>
      <c r="BA1455" s="302"/>
    </row>
    <row r="1456">
      <c r="A1456" s="328"/>
      <c r="B1456" s="328"/>
      <c r="C1456" s="328"/>
      <c r="D1456" s="51" t="b">
        <v>1</v>
      </c>
      <c r="E1456" s="308"/>
      <c r="F1456" s="308" t="str">
        <f>IFERROR(__xludf.DUMMYFUNCTION("""COMPUTED_VALUE"""),"**field missing**")</f>
        <v>**field missing**</v>
      </c>
      <c r="G1456" s="308" t="str">
        <f>IFERROR(__xludf.DUMMYFUNCTION("""COMPUTED_VALUE"""),"**FIELD MISSING**")</f>
        <v>**FIELD MISSING**</v>
      </c>
      <c r="H1456" s="308"/>
      <c r="I1456" s="317"/>
      <c r="J1456" s="317"/>
      <c r="K1456" s="317"/>
      <c r="L1456" s="308"/>
      <c r="M1456" s="308"/>
      <c r="N1456" s="308"/>
      <c r="O1456" s="308"/>
      <c r="P1456" s="308"/>
      <c r="Q1456" s="302"/>
      <c r="R1456" s="302"/>
      <c r="S1456" s="302"/>
      <c r="T1456" s="302"/>
      <c r="U1456" s="302"/>
      <c r="V1456" s="302"/>
      <c r="W1456" s="302"/>
      <c r="X1456" s="302"/>
      <c r="Y1456" s="302"/>
      <c r="Z1456" s="302"/>
      <c r="AA1456" s="302"/>
      <c r="AB1456" s="302"/>
      <c r="AC1456" s="302"/>
      <c r="AD1456" s="302"/>
      <c r="AE1456" s="302"/>
      <c r="AF1456" s="302"/>
      <c r="AG1456" s="302"/>
      <c r="AH1456" s="302"/>
      <c r="AI1456" s="329"/>
      <c r="AJ1456" s="302"/>
      <c r="AK1456" s="302"/>
      <c r="AL1456" s="302"/>
      <c r="AM1456" s="302"/>
      <c r="AN1456" s="302"/>
      <c r="AO1456" s="302"/>
      <c r="AP1456" s="302"/>
      <c r="AQ1456" s="302"/>
      <c r="AR1456" s="302"/>
      <c r="AS1456" s="302"/>
      <c r="AT1456" s="302"/>
      <c r="AU1456" s="302"/>
      <c r="AV1456" s="302"/>
      <c r="AW1456" s="302"/>
      <c r="AX1456" s="302"/>
      <c r="AY1456" s="302"/>
      <c r="AZ1456" s="302"/>
      <c r="BA1456" s="302"/>
    </row>
    <row r="1457">
      <c r="A1457" s="328"/>
      <c r="B1457" s="328"/>
      <c r="C1457" s="328"/>
      <c r="D1457" s="51" t="b">
        <v>1</v>
      </c>
      <c r="E1457" s="308"/>
      <c r="F1457" s="308" t="str">
        <f>IFERROR(__xludf.DUMMYFUNCTION("""COMPUTED_VALUE"""),"**field missing**")</f>
        <v>**field missing**</v>
      </c>
      <c r="G1457" s="308" t="str">
        <f>IFERROR(__xludf.DUMMYFUNCTION("""COMPUTED_VALUE"""),"**FIELD MISSING**")</f>
        <v>**FIELD MISSING**</v>
      </c>
      <c r="H1457" s="308"/>
      <c r="I1457" s="317"/>
      <c r="J1457" s="317"/>
      <c r="K1457" s="317"/>
      <c r="L1457" s="308"/>
      <c r="M1457" s="308"/>
      <c r="N1457" s="308"/>
      <c r="O1457" s="308"/>
      <c r="P1457" s="308"/>
      <c r="Q1457" s="302"/>
      <c r="R1457" s="302"/>
      <c r="S1457" s="302"/>
      <c r="T1457" s="302"/>
      <c r="U1457" s="302"/>
      <c r="V1457" s="302"/>
      <c r="W1457" s="302"/>
      <c r="X1457" s="302"/>
      <c r="Y1457" s="302"/>
      <c r="Z1457" s="302"/>
      <c r="AA1457" s="302"/>
      <c r="AB1457" s="302"/>
      <c r="AC1457" s="302"/>
      <c r="AD1457" s="302"/>
      <c r="AE1457" s="302"/>
      <c r="AF1457" s="302"/>
      <c r="AG1457" s="302"/>
      <c r="AH1457" s="302"/>
      <c r="AI1457" s="329"/>
      <c r="AJ1457" s="302"/>
      <c r="AK1457" s="302"/>
      <c r="AL1457" s="302"/>
      <c r="AM1457" s="302"/>
      <c r="AN1457" s="302"/>
      <c r="AO1457" s="302"/>
      <c r="AP1457" s="302"/>
      <c r="AQ1457" s="302"/>
      <c r="AR1457" s="302"/>
      <c r="AS1457" s="302"/>
      <c r="AT1457" s="302"/>
      <c r="AU1457" s="302"/>
      <c r="AV1457" s="302"/>
      <c r="AW1457" s="302"/>
      <c r="AX1457" s="302"/>
      <c r="AY1457" s="302"/>
      <c r="AZ1457" s="302"/>
      <c r="BA1457" s="302"/>
    </row>
    <row r="1458">
      <c r="A1458" s="328"/>
      <c r="B1458" s="328"/>
      <c r="C1458" s="328"/>
      <c r="D1458" s="51" t="b">
        <v>1</v>
      </c>
      <c r="E1458" s="308"/>
      <c r="F1458" s="308" t="str">
        <f>IFERROR(__xludf.DUMMYFUNCTION("""COMPUTED_VALUE"""),"**field missing**")</f>
        <v>**field missing**</v>
      </c>
      <c r="G1458" s="308" t="str">
        <f>IFERROR(__xludf.DUMMYFUNCTION("""COMPUTED_VALUE"""),"**FIELD MISSING**")</f>
        <v>**FIELD MISSING**</v>
      </c>
      <c r="H1458" s="308"/>
      <c r="I1458" s="317"/>
      <c r="J1458" s="317"/>
      <c r="K1458" s="317"/>
      <c r="L1458" s="308"/>
      <c r="M1458" s="308"/>
      <c r="N1458" s="308"/>
      <c r="O1458" s="308"/>
      <c r="P1458" s="308"/>
      <c r="Q1458" s="302"/>
      <c r="R1458" s="302"/>
      <c r="S1458" s="302"/>
      <c r="T1458" s="302"/>
      <c r="U1458" s="302"/>
      <c r="V1458" s="302"/>
      <c r="W1458" s="302"/>
      <c r="X1458" s="302"/>
      <c r="Y1458" s="302"/>
      <c r="Z1458" s="302"/>
      <c r="AA1458" s="302"/>
      <c r="AB1458" s="302"/>
      <c r="AC1458" s="302"/>
      <c r="AD1458" s="302"/>
      <c r="AE1458" s="302"/>
      <c r="AF1458" s="302"/>
      <c r="AG1458" s="302"/>
      <c r="AH1458" s="302"/>
      <c r="AI1458" s="329"/>
      <c r="AJ1458" s="302"/>
      <c r="AK1458" s="302"/>
      <c r="AL1458" s="302"/>
      <c r="AM1458" s="302"/>
      <c r="AN1458" s="302"/>
      <c r="AO1458" s="302"/>
      <c r="AP1458" s="302"/>
      <c r="AQ1458" s="302"/>
      <c r="AR1458" s="302"/>
      <c r="AS1458" s="302"/>
      <c r="AT1458" s="302"/>
      <c r="AU1458" s="302"/>
      <c r="AV1458" s="302"/>
      <c r="AW1458" s="302"/>
      <c r="AX1458" s="302"/>
      <c r="AY1458" s="302"/>
      <c r="AZ1458" s="302"/>
      <c r="BA1458" s="302"/>
    </row>
    <row r="1459">
      <c r="A1459" s="328"/>
      <c r="B1459" s="328"/>
      <c r="C1459" s="328"/>
      <c r="D1459" s="51" t="b">
        <v>1</v>
      </c>
      <c r="E1459" s="308"/>
      <c r="F1459" s="308" t="str">
        <f>IFERROR(__xludf.DUMMYFUNCTION("""COMPUTED_VALUE"""),"**field missing**")</f>
        <v>**field missing**</v>
      </c>
      <c r="G1459" s="308" t="str">
        <f>IFERROR(__xludf.DUMMYFUNCTION("""COMPUTED_VALUE"""),"**FIELD MISSING**")</f>
        <v>**FIELD MISSING**</v>
      </c>
      <c r="H1459" s="308"/>
      <c r="I1459" s="317"/>
      <c r="J1459" s="317"/>
      <c r="K1459" s="317"/>
      <c r="L1459" s="308"/>
      <c r="M1459" s="308"/>
      <c r="N1459" s="308"/>
      <c r="O1459" s="308"/>
      <c r="P1459" s="308"/>
      <c r="Q1459" s="302"/>
      <c r="R1459" s="302"/>
      <c r="S1459" s="302"/>
      <c r="T1459" s="302"/>
      <c r="U1459" s="302"/>
      <c r="V1459" s="302"/>
      <c r="W1459" s="302"/>
      <c r="X1459" s="302"/>
      <c r="Y1459" s="302"/>
      <c r="Z1459" s="302"/>
      <c r="AA1459" s="302"/>
      <c r="AB1459" s="302"/>
      <c r="AC1459" s="302"/>
      <c r="AD1459" s="302"/>
      <c r="AE1459" s="302"/>
      <c r="AF1459" s="302"/>
      <c r="AG1459" s="302"/>
      <c r="AH1459" s="302"/>
      <c r="AI1459" s="329"/>
      <c r="AJ1459" s="302"/>
      <c r="AK1459" s="302"/>
      <c r="AL1459" s="302"/>
      <c r="AM1459" s="302"/>
      <c r="AN1459" s="302"/>
      <c r="AO1459" s="302"/>
      <c r="AP1459" s="302"/>
      <c r="AQ1459" s="302"/>
      <c r="AR1459" s="302"/>
      <c r="AS1459" s="302"/>
      <c r="AT1459" s="302"/>
      <c r="AU1459" s="302"/>
      <c r="AV1459" s="302"/>
      <c r="AW1459" s="302"/>
      <c r="AX1459" s="302"/>
      <c r="AY1459" s="302"/>
      <c r="AZ1459" s="302"/>
      <c r="BA1459" s="302"/>
    </row>
    <row r="1460">
      <c r="A1460" s="328"/>
      <c r="B1460" s="328"/>
      <c r="C1460" s="328"/>
      <c r="D1460" s="51" t="b">
        <v>1</v>
      </c>
      <c r="E1460" s="308"/>
      <c r="F1460" s="308" t="str">
        <f>IFERROR(__xludf.DUMMYFUNCTION("""COMPUTED_VALUE"""),"**field missing**")</f>
        <v>**field missing**</v>
      </c>
      <c r="G1460" s="308" t="str">
        <f>IFERROR(__xludf.DUMMYFUNCTION("""COMPUTED_VALUE"""),"**FIELD MISSING**")</f>
        <v>**FIELD MISSING**</v>
      </c>
      <c r="H1460" s="308"/>
      <c r="I1460" s="317"/>
      <c r="J1460" s="317"/>
      <c r="K1460" s="317"/>
      <c r="L1460" s="308"/>
      <c r="M1460" s="308"/>
      <c r="N1460" s="308"/>
      <c r="O1460" s="308"/>
      <c r="P1460" s="308"/>
      <c r="Q1460" s="302"/>
      <c r="R1460" s="302"/>
      <c r="S1460" s="302"/>
      <c r="T1460" s="302"/>
      <c r="U1460" s="302"/>
      <c r="V1460" s="302"/>
      <c r="W1460" s="302"/>
      <c r="X1460" s="302"/>
      <c r="Y1460" s="302"/>
      <c r="Z1460" s="302"/>
      <c r="AA1460" s="302"/>
      <c r="AB1460" s="302"/>
      <c r="AC1460" s="302"/>
      <c r="AD1460" s="302"/>
      <c r="AE1460" s="302"/>
      <c r="AF1460" s="302"/>
      <c r="AG1460" s="302"/>
      <c r="AH1460" s="302"/>
      <c r="AI1460" s="329"/>
      <c r="AJ1460" s="302"/>
      <c r="AK1460" s="302"/>
      <c r="AL1460" s="302"/>
      <c r="AM1460" s="302"/>
      <c r="AN1460" s="302"/>
      <c r="AO1460" s="302"/>
      <c r="AP1460" s="302"/>
      <c r="AQ1460" s="302"/>
      <c r="AR1460" s="302"/>
      <c r="AS1460" s="302"/>
      <c r="AT1460" s="302"/>
      <c r="AU1460" s="302"/>
      <c r="AV1460" s="302"/>
      <c r="AW1460" s="302"/>
      <c r="AX1460" s="302"/>
      <c r="AY1460" s="302"/>
      <c r="AZ1460" s="302"/>
      <c r="BA1460" s="302"/>
    </row>
    <row r="1461">
      <c r="A1461" s="328"/>
      <c r="B1461" s="328"/>
      <c r="C1461" s="328"/>
      <c r="D1461" s="51" t="b">
        <v>1</v>
      </c>
      <c r="E1461" s="308"/>
      <c r="F1461" s="308" t="str">
        <f>IFERROR(__xludf.DUMMYFUNCTION("""COMPUTED_VALUE"""),"**field missing**")</f>
        <v>**field missing**</v>
      </c>
      <c r="G1461" s="308" t="str">
        <f>IFERROR(__xludf.DUMMYFUNCTION("""COMPUTED_VALUE"""),"**FIELD MISSING**")</f>
        <v>**FIELD MISSING**</v>
      </c>
      <c r="H1461" s="308"/>
      <c r="I1461" s="317"/>
      <c r="J1461" s="317"/>
      <c r="K1461" s="317"/>
      <c r="L1461" s="308"/>
      <c r="M1461" s="308"/>
      <c r="N1461" s="308"/>
      <c r="O1461" s="308"/>
      <c r="P1461" s="308"/>
      <c r="Q1461" s="302"/>
      <c r="R1461" s="302"/>
      <c r="S1461" s="302"/>
      <c r="T1461" s="302"/>
      <c r="U1461" s="302"/>
      <c r="V1461" s="302"/>
      <c r="W1461" s="302"/>
      <c r="X1461" s="302"/>
      <c r="Y1461" s="302"/>
      <c r="Z1461" s="302"/>
      <c r="AA1461" s="302"/>
      <c r="AB1461" s="302"/>
      <c r="AC1461" s="302"/>
      <c r="AD1461" s="302"/>
      <c r="AE1461" s="302"/>
      <c r="AF1461" s="302"/>
      <c r="AG1461" s="302"/>
      <c r="AH1461" s="302"/>
      <c r="AI1461" s="329"/>
      <c r="AJ1461" s="302"/>
      <c r="AK1461" s="302"/>
      <c r="AL1461" s="302"/>
      <c r="AM1461" s="302"/>
      <c r="AN1461" s="302"/>
      <c r="AO1461" s="302"/>
      <c r="AP1461" s="302"/>
      <c r="AQ1461" s="302"/>
      <c r="AR1461" s="302"/>
      <c r="AS1461" s="302"/>
      <c r="AT1461" s="302"/>
      <c r="AU1461" s="302"/>
      <c r="AV1461" s="302"/>
      <c r="AW1461" s="302"/>
      <c r="AX1461" s="302"/>
      <c r="AY1461" s="302"/>
      <c r="AZ1461" s="302"/>
      <c r="BA1461" s="302"/>
    </row>
    <row r="1462">
      <c r="A1462" s="328"/>
      <c r="B1462" s="328"/>
      <c r="C1462" s="328"/>
      <c r="D1462" s="51" t="b">
        <v>1</v>
      </c>
      <c r="E1462" s="308"/>
      <c r="F1462" s="308" t="str">
        <f>IFERROR(__xludf.DUMMYFUNCTION("""COMPUTED_VALUE"""),"**field missing**")</f>
        <v>**field missing**</v>
      </c>
      <c r="G1462" s="308" t="str">
        <f>IFERROR(__xludf.DUMMYFUNCTION("""COMPUTED_VALUE"""),"**FIELD MISSING**")</f>
        <v>**FIELD MISSING**</v>
      </c>
      <c r="H1462" s="308"/>
      <c r="I1462" s="317"/>
      <c r="J1462" s="317"/>
      <c r="K1462" s="317"/>
      <c r="L1462" s="308"/>
      <c r="M1462" s="308"/>
      <c r="N1462" s="308"/>
      <c r="O1462" s="308"/>
      <c r="P1462" s="308"/>
      <c r="Q1462" s="302"/>
      <c r="R1462" s="302"/>
      <c r="S1462" s="302"/>
      <c r="T1462" s="302"/>
      <c r="U1462" s="302"/>
      <c r="V1462" s="302"/>
      <c r="W1462" s="302"/>
      <c r="X1462" s="302"/>
      <c r="Y1462" s="302"/>
      <c r="Z1462" s="302"/>
      <c r="AA1462" s="302"/>
      <c r="AB1462" s="302"/>
      <c r="AC1462" s="302"/>
      <c r="AD1462" s="302"/>
      <c r="AE1462" s="302"/>
      <c r="AF1462" s="302"/>
      <c r="AG1462" s="302"/>
      <c r="AH1462" s="302"/>
      <c r="AI1462" s="329"/>
      <c r="AJ1462" s="302"/>
      <c r="AK1462" s="302"/>
      <c r="AL1462" s="302"/>
      <c r="AM1462" s="302"/>
      <c r="AN1462" s="302"/>
      <c r="AO1462" s="302"/>
      <c r="AP1462" s="302"/>
      <c r="AQ1462" s="302"/>
      <c r="AR1462" s="302"/>
      <c r="AS1462" s="302"/>
      <c r="AT1462" s="302"/>
      <c r="AU1462" s="302"/>
      <c r="AV1462" s="302"/>
      <c r="AW1462" s="302"/>
      <c r="AX1462" s="302"/>
      <c r="AY1462" s="302"/>
      <c r="AZ1462" s="302"/>
      <c r="BA1462" s="302"/>
    </row>
    <row r="1463">
      <c r="A1463" s="328"/>
      <c r="B1463" s="328"/>
      <c r="C1463" s="328"/>
      <c r="D1463" s="51" t="b">
        <v>1</v>
      </c>
      <c r="E1463" s="308"/>
      <c r="F1463" s="308" t="str">
        <f>IFERROR(__xludf.DUMMYFUNCTION("""COMPUTED_VALUE"""),"**field missing**")</f>
        <v>**field missing**</v>
      </c>
      <c r="G1463" s="308" t="str">
        <f>IFERROR(__xludf.DUMMYFUNCTION("""COMPUTED_VALUE"""),"**FIELD MISSING**")</f>
        <v>**FIELD MISSING**</v>
      </c>
      <c r="H1463" s="308"/>
      <c r="I1463" s="317"/>
      <c r="J1463" s="317"/>
      <c r="K1463" s="317"/>
      <c r="L1463" s="308"/>
      <c r="M1463" s="308"/>
      <c r="N1463" s="308"/>
      <c r="O1463" s="308"/>
      <c r="P1463" s="308"/>
      <c r="Q1463" s="302"/>
      <c r="R1463" s="302"/>
      <c r="S1463" s="302"/>
      <c r="T1463" s="302"/>
      <c r="U1463" s="302"/>
      <c r="V1463" s="302"/>
      <c r="W1463" s="302"/>
      <c r="X1463" s="302"/>
      <c r="Y1463" s="302"/>
      <c r="Z1463" s="302"/>
      <c r="AA1463" s="302"/>
      <c r="AB1463" s="302"/>
      <c r="AC1463" s="302"/>
      <c r="AD1463" s="302"/>
      <c r="AE1463" s="302"/>
      <c r="AF1463" s="302"/>
      <c r="AG1463" s="302"/>
      <c r="AH1463" s="302"/>
      <c r="AI1463" s="329"/>
      <c r="AJ1463" s="302"/>
      <c r="AK1463" s="302"/>
      <c r="AL1463" s="302"/>
      <c r="AM1463" s="302"/>
      <c r="AN1463" s="302"/>
      <c r="AO1463" s="302"/>
      <c r="AP1463" s="302"/>
      <c r="AQ1463" s="302"/>
      <c r="AR1463" s="302"/>
      <c r="AS1463" s="302"/>
      <c r="AT1463" s="302"/>
      <c r="AU1463" s="302"/>
      <c r="AV1463" s="302"/>
      <c r="AW1463" s="302"/>
      <c r="AX1463" s="302"/>
      <c r="AY1463" s="302"/>
      <c r="AZ1463" s="302"/>
      <c r="BA1463" s="302"/>
    </row>
    <row r="1464">
      <c r="A1464" s="328"/>
      <c r="B1464" s="328"/>
      <c r="C1464" s="328"/>
      <c r="D1464" s="51" t="b">
        <v>1</v>
      </c>
      <c r="E1464" s="308"/>
      <c r="F1464" s="308" t="str">
        <f>IFERROR(__xludf.DUMMYFUNCTION("""COMPUTED_VALUE"""),"**field missing**")</f>
        <v>**field missing**</v>
      </c>
      <c r="G1464" s="308" t="str">
        <f>IFERROR(__xludf.DUMMYFUNCTION("""COMPUTED_VALUE"""),"**FIELD MISSING**")</f>
        <v>**FIELD MISSING**</v>
      </c>
      <c r="H1464" s="308"/>
      <c r="I1464" s="317"/>
      <c r="J1464" s="317"/>
      <c r="K1464" s="317"/>
      <c r="L1464" s="308"/>
      <c r="M1464" s="308"/>
      <c r="N1464" s="308"/>
      <c r="O1464" s="308"/>
      <c r="P1464" s="308"/>
      <c r="Q1464" s="302"/>
      <c r="R1464" s="302"/>
      <c r="S1464" s="302"/>
      <c r="T1464" s="302"/>
      <c r="U1464" s="302"/>
      <c r="V1464" s="302"/>
      <c r="W1464" s="302"/>
      <c r="X1464" s="302"/>
      <c r="Y1464" s="302"/>
      <c r="Z1464" s="302"/>
      <c r="AA1464" s="302"/>
      <c r="AB1464" s="302"/>
      <c r="AC1464" s="302"/>
      <c r="AD1464" s="302"/>
      <c r="AE1464" s="302"/>
      <c r="AF1464" s="302"/>
      <c r="AG1464" s="302"/>
      <c r="AH1464" s="302"/>
      <c r="AI1464" s="329"/>
      <c r="AJ1464" s="302"/>
      <c r="AK1464" s="302"/>
      <c r="AL1464" s="302"/>
      <c r="AM1464" s="302"/>
      <c r="AN1464" s="302"/>
      <c r="AO1464" s="302"/>
      <c r="AP1464" s="302"/>
      <c r="AQ1464" s="302"/>
      <c r="AR1464" s="302"/>
      <c r="AS1464" s="302"/>
      <c r="AT1464" s="302"/>
      <c r="AU1464" s="302"/>
      <c r="AV1464" s="302"/>
      <c r="AW1464" s="302"/>
      <c r="AX1464" s="302"/>
      <c r="AY1464" s="302"/>
      <c r="AZ1464" s="302"/>
      <c r="BA1464" s="302"/>
    </row>
    <row r="1465">
      <c r="A1465" s="328"/>
      <c r="B1465" s="328"/>
      <c r="C1465" s="328"/>
      <c r="D1465" s="51" t="b">
        <v>1</v>
      </c>
      <c r="E1465" s="308"/>
      <c r="F1465" s="308" t="str">
        <f>IFERROR(__xludf.DUMMYFUNCTION("""COMPUTED_VALUE"""),"**field missing**")</f>
        <v>**field missing**</v>
      </c>
      <c r="G1465" s="308" t="str">
        <f>IFERROR(__xludf.DUMMYFUNCTION("""COMPUTED_VALUE"""),"**FIELD MISSING**")</f>
        <v>**FIELD MISSING**</v>
      </c>
      <c r="H1465" s="308"/>
      <c r="I1465" s="317"/>
      <c r="J1465" s="317"/>
      <c r="K1465" s="317"/>
      <c r="L1465" s="308"/>
      <c r="M1465" s="308"/>
      <c r="N1465" s="308"/>
      <c r="O1465" s="308"/>
      <c r="P1465" s="308"/>
      <c r="Q1465" s="302"/>
      <c r="R1465" s="302"/>
      <c r="S1465" s="302"/>
      <c r="T1465" s="302"/>
      <c r="U1465" s="302"/>
      <c r="V1465" s="302"/>
      <c r="W1465" s="302"/>
      <c r="X1465" s="302"/>
      <c r="Y1465" s="302"/>
      <c r="Z1465" s="302"/>
      <c r="AA1465" s="302"/>
      <c r="AB1465" s="302"/>
      <c r="AC1465" s="302"/>
      <c r="AD1465" s="302"/>
      <c r="AE1465" s="302"/>
      <c r="AF1465" s="302"/>
      <c r="AG1465" s="302"/>
      <c r="AH1465" s="302"/>
      <c r="AI1465" s="329"/>
      <c r="AJ1465" s="302"/>
      <c r="AK1465" s="302"/>
      <c r="AL1465" s="302"/>
      <c r="AM1465" s="302"/>
      <c r="AN1465" s="302"/>
      <c r="AO1465" s="302"/>
      <c r="AP1465" s="302"/>
      <c r="AQ1465" s="302"/>
      <c r="AR1465" s="302"/>
      <c r="AS1465" s="302"/>
      <c r="AT1465" s="302"/>
      <c r="AU1465" s="302"/>
      <c r="AV1465" s="302"/>
      <c r="AW1465" s="302"/>
      <c r="AX1465" s="302"/>
      <c r="AY1465" s="302"/>
      <c r="AZ1465" s="302"/>
      <c r="BA1465" s="302"/>
    </row>
    <row r="1466">
      <c r="A1466" s="328"/>
      <c r="B1466" s="328"/>
      <c r="C1466" s="328"/>
      <c r="D1466" s="51" t="b">
        <v>1</v>
      </c>
      <c r="E1466" s="308"/>
      <c r="F1466" s="308" t="str">
        <f>IFERROR(__xludf.DUMMYFUNCTION("""COMPUTED_VALUE"""),"**field missing**")</f>
        <v>**field missing**</v>
      </c>
      <c r="G1466" s="308" t="str">
        <f>IFERROR(__xludf.DUMMYFUNCTION("""COMPUTED_VALUE"""),"**FIELD MISSING**")</f>
        <v>**FIELD MISSING**</v>
      </c>
      <c r="H1466" s="308"/>
      <c r="I1466" s="317"/>
      <c r="J1466" s="317"/>
      <c r="K1466" s="317"/>
      <c r="L1466" s="308"/>
      <c r="M1466" s="308"/>
      <c r="N1466" s="308"/>
      <c r="O1466" s="308"/>
      <c r="P1466" s="308"/>
      <c r="Q1466" s="302"/>
      <c r="R1466" s="302"/>
      <c r="S1466" s="302"/>
      <c r="T1466" s="302"/>
      <c r="U1466" s="302"/>
      <c r="V1466" s="302"/>
      <c r="W1466" s="302"/>
      <c r="X1466" s="302"/>
      <c r="Y1466" s="302"/>
      <c r="Z1466" s="302"/>
      <c r="AA1466" s="302"/>
      <c r="AB1466" s="302"/>
      <c r="AC1466" s="302"/>
      <c r="AD1466" s="302"/>
      <c r="AE1466" s="302"/>
      <c r="AF1466" s="302"/>
      <c r="AG1466" s="302"/>
      <c r="AH1466" s="302"/>
      <c r="AI1466" s="329"/>
      <c r="AJ1466" s="302"/>
      <c r="AK1466" s="302"/>
      <c r="AL1466" s="302"/>
      <c r="AM1466" s="302"/>
      <c r="AN1466" s="302"/>
      <c r="AO1466" s="302"/>
      <c r="AP1466" s="302"/>
      <c r="AQ1466" s="302"/>
      <c r="AR1466" s="302"/>
      <c r="AS1466" s="302"/>
      <c r="AT1466" s="302"/>
      <c r="AU1466" s="302"/>
      <c r="AV1466" s="302"/>
      <c r="AW1466" s="302"/>
      <c r="AX1466" s="302"/>
      <c r="AY1466" s="302"/>
      <c r="AZ1466" s="302"/>
      <c r="BA1466" s="302"/>
    </row>
    <row r="1467">
      <c r="A1467" s="328"/>
      <c r="B1467" s="328"/>
      <c r="C1467" s="328"/>
      <c r="D1467" s="51" t="b">
        <v>1</v>
      </c>
      <c r="E1467" s="308"/>
      <c r="F1467" s="308" t="str">
        <f>IFERROR(__xludf.DUMMYFUNCTION("""COMPUTED_VALUE"""),"**field missing**")</f>
        <v>**field missing**</v>
      </c>
      <c r="G1467" s="308" t="str">
        <f>IFERROR(__xludf.DUMMYFUNCTION("""COMPUTED_VALUE"""),"**FIELD MISSING**")</f>
        <v>**FIELD MISSING**</v>
      </c>
      <c r="H1467" s="308"/>
      <c r="I1467" s="317"/>
      <c r="J1467" s="317"/>
      <c r="K1467" s="317"/>
      <c r="L1467" s="308"/>
      <c r="M1467" s="308"/>
      <c r="N1467" s="308"/>
      <c r="O1467" s="308"/>
      <c r="P1467" s="308"/>
      <c r="Q1467" s="302"/>
      <c r="R1467" s="302"/>
      <c r="S1467" s="302"/>
      <c r="T1467" s="302"/>
      <c r="U1467" s="302"/>
      <c r="V1467" s="302"/>
      <c r="W1467" s="302"/>
      <c r="X1467" s="302"/>
      <c r="Y1467" s="302"/>
      <c r="Z1467" s="302"/>
      <c r="AA1467" s="302"/>
      <c r="AB1467" s="302"/>
      <c r="AC1467" s="302"/>
      <c r="AD1467" s="302"/>
      <c r="AE1467" s="302"/>
      <c r="AF1467" s="302"/>
      <c r="AG1467" s="302"/>
      <c r="AH1467" s="302"/>
      <c r="AI1467" s="329"/>
      <c r="AJ1467" s="302"/>
      <c r="AK1467" s="302"/>
      <c r="AL1467" s="302"/>
      <c r="AM1467" s="302"/>
      <c r="AN1467" s="302"/>
      <c r="AO1467" s="302"/>
      <c r="AP1467" s="302"/>
      <c r="AQ1467" s="302"/>
      <c r="AR1467" s="302"/>
      <c r="AS1467" s="302"/>
      <c r="AT1467" s="302"/>
      <c r="AU1467" s="302"/>
      <c r="AV1467" s="302"/>
      <c r="AW1467" s="302"/>
      <c r="AX1467" s="302"/>
      <c r="AY1467" s="302"/>
      <c r="AZ1467" s="302"/>
      <c r="BA1467" s="302"/>
    </row>
    <row r="1468">
      <c r="A1468" s="328"/>
      <c r="B1468" s="328"/>
      <c r="C1468" s="328"/>
      <c r="D1468" s="51" t="b">
        <v>1</v>
      </c>
      <c r="E1468" s="308"/>
      <c r="F1468" s="308" t="str">
        <f>IFERROR(__xludf.DUMMYFUNCTION("""COMPUTED_VALUE"""),"**field missing**")</f>
        <v>**field missing**</v>
      </c>
      <c r="G1468" s="308" t="str">
        <f>IFERROR(__xludf.DUMMYFUNCTION("""COMPUTED_VALUE"""),"**FIELD MISSING**")</f>
        <v>**FIELD MISSING**</v>
      </c>
      <c r="H1468" s="308"/>
      <c r="I1468" s="317"/>
      <c r="J1468" s="317"/>
      <c r="K1468" s="317"/>
      <c r="L1468" s="308"/>
      <c r="M1468" s="308"/>
      <c r="N1468" s="308"/>
      <c r="O1468" s="308"/>
      <c r="P1468" s="308"/>
      <c r="Q1468" s="302"/>
      <c r="R1468" s="302"/>
      <c r="S1468" s="302"/>
      <c r="T1468" s="302"/>
      <c r="U1468" s="302"/>
      <c r="V1468" s="302"/>
      <c r="W1468" s="302"/>
      <c r="X1468" s="302"/>
      <c r="Y1468" s="302"/>
      <c r="Z1468" s="302"/>
      <c r="AA1468" s="302"/>
      <c r="AB1468" s="302"/>
      <c r="AC1468" s="302"/>
      <c r="AD1468" s="302"/>
      <c r="AE1468" s="302"/>
      <c r="AF1468" s="302"/>
      <c r="AG1468" s="302"/>
      <c r="AH1468" s="302"/>
      <c r="AI1468" s="329"/>
      <c r="AJ1468" s="302"/>
      <c r="AK1468" s="302"/>
      <c r="AL1468" s="302"/>
      <c r="AM1468" s="302"/>
      <c r="AN1468" s="302"/>
      <c r="AO1468" s="302"/>
      <c r="AP1468" s="302"/>
      <c r="AQ1468" s="302"/>
      <c r="AR1468" s="302"/>
      <c r="AS1468" s="302"/>
      <c r="AT1468" s="302"/>
      <c r="AU1468" s="302"/>
      <c r="AV1468" s="302"/>
      <c r="AW1468" s="302"/>
      <c r="AX1468" s="302"/>
      <c r="AY1468" s="302"/>
      <c r="AZ1468" s="302"/>
      <c r="BA1468" s="302"/>
    </row>
    <row r="1469">
      <c r="A1469" s="328"/>
      <c r="B1469" s="328"/>
      <c r="C1469" s="328"/>
      <c r="D1469" s="51" t="b">
        <v>1</v>
      </c>
      <c r="E1469" s="308"/>
      <c r="F1469" s="308" t="str">
        <f>IFERROR(__xludf.DUMMYFUNCTION("""COMPUTED_VALUE"""),"**field missing**")</f>
        <v>**field missing**</v>
      </c>
      <c r="G1469" s="308" t="str">
        <f>IFERROR(__xludf.DUMMYFUNCTION("""COMPUTED_VALUE"""),"**FIELD MISSING**")</f>
        <v>**FIELD MISSING**</v>
      </c>
      <c r="H1469" s="308"/>
      <c r="I1469" s="317"/>
      <c r="J1469" s="317"/>
      <c r="K1469" s="317"/>
      <c r="L1469" s="308"/>
      <c r="M1469" s="308"/>
      <c r="N1469" s="308"/>
      <c r="O1469" s="308"/>
      <c r="P1469" s="308"/>
      <c r="Q1469" s="302"/>
      <c r="R1469" s="302"/>
      <c r="S1469" s="302"/>
      <c r="T1469" s="302"/>
      <c r="U1469" s="302"/>
      <c r="V1469" s="302"/>
      <c r="W1469" s="302"/>
      <c r="X1469" s="302"/>
      <c r="Y1469" s="302"/>
      <c r="Z1469" s="302"/>
      <c r="AA1469" s="302"/>
      <c r="AB1469" s="302"/>
      <c r="AC1469" s="302"/>
      <c r="AD1469" s="302"/>
      <c r="AE1469" s="302"/>
      <c r="AF1469" s="302"/>
      <c r="AG1469" s="302"/>
      <c r="AH1469" s="302"/>
      <c r="AI1469" s="329"/>
      <c r="AJ1469" s="302"/>
      <c r="AK1469" s="302"/>
      <c r="AL1469" s="302"/>
      <c r="AM1469" s="302"/>
      <c r="AN1469" s="302"/>
      <c r="AO1469" s="302"/>
      <c r="AP1469" s="302"/>
      <c r="AQ1469" s="302"/>
      <c r="AR1469" s="302"/>
      <c r="AS1469" s="302"/>
      <c r="AT1469" s="302"/>
      <c r="AU1469" s="302"/>
      <c r="AV1469" s="302"/>
      <c r="AW1469" s="302"/>
      <c r="AX1469" s="302"/>
      <c r="AY1469" s="302"/>
      <c r="AZ1469" s="302"/>
      <c r="BA1469" s="302"/>
    </row>
    <row r="1470">
      <c r="A1470" s="328"/>
      <c r="B1470" s="328"/>
      <c r="C1470" s="328"/>
      <c r="D1470" s="51" t="b">
        <v>1</v>
      </c>
      <c r="E1470" s="308"/>
      <c r="F1470" s="308" t="str">
        <f>IFERROR(__xludf.DUMMYFUNCTION("""COMPUTED_VALUE"""),"**field missing**")</f>
        <v>**field missing**</v>
      </c>
      <c r="G1470" s="308" t="str">
        <f>IFERROR(__xludf.DUMMYFUNCTION("""COMPUTED_VALUE"""),"**FIELD MISSING**")</f>
        <v>**FIELD MISSING**</v>
      </c>
      <c r="H1470" s="308"/>
      <c r="I1470" s="317"/>
      <c r="J1470" s="317"/>
      <c r="K1470" s="317"/>
      <c r="L1470" s="308"/>
      <c r="M1470" s="308"/>
      <c r="N1470" s="308"/>
      <c r="O1470" s="308"/>
      <c r="P1470" s="308"/>
      <c r="Q1470" s="302"/>
      <c r="R1470" s="302"/>
      <c r="S1470" s="302"/>
      <c r="T1470" s="302"/>
      <c r="U1470" s="302"/>
      <c r="V1470" s="302"/>
      <c r="W1470" s="302"/>
      <c r="X1470" s="302"/>
      <c r="Y1470" s="302"/>
      <c r="Z1470" s="302"/>
      <c r="AA1470" s="302"/>
      <c r="AB1470" s="302"/>
      <c r="AC1470" s="302"/>
      <c r="AD1470" s="302"/>
      <c r="AE1470" s="302"/>
      <c r="AF1470" s="302"/>
      <c r="AG1470" s="302"/>
      <c r="AH1470" s="302"/>
      <c r="AI1470" s="329"/>
      <c r="AJ1470" s="302"/>
      <c r="AK1470" s="302"/>
      <c r="AL1470" s="302"/>
      <c r="AM1470" s="302"/>
      <c r="AN1470" s="302"/>
      <c r="AO1470" s="302"/>
      <c r="AP1470" s="302"/>
      <c r="AQ1470" s="302"/>
      <c r="AR1470" s="302"/>
      <c r="AS1470" s="302"/>
      <c r="AT1470" s="302"/>
      <c r="AU1470" s="302"/>
      <c r="AV1470" s="302"/>
      <c r="AW1470" s="302"/>
      <c r="AX1470" s="302"/>
      <c r="AY1470" s="302"/>
      <c r="AZ1470" s="302"/>
      <c r="BA1470" s="302"/>
    </row>
    <row r="1471">
      <c r="A1471" s="328"/>
      <c r="B1471" s="328"/>
      <c r="C1471" s="328"/>
      <c r="D1471" s="51" t="b">
        <v>1</v>
      </c>
      <c r="E1471" s="308"/>
      <c r="F1471" s="308" t="str">
        <f>IFERROR(__xludf.DUMMYFUNCTION("""COMPUTED_VALUE"""),"**field missing**")</f>
        <v>**field missing**</v>
      </c>
      <c r="G1471" s="308" t="str">
        <f>IFERROR(__xludf.DUMMYFUNCTION("""COMPUTED_VALUE"""),"**FIELD MISSING**")</f>
        <v>**FIELD MISSING**</v>
      </c>
      <c r="H1471" s="308"/>
      <c r="I1471" s="317"/>
      <c r="J1471" s="317"/>
      <c r="K1471" s="317"/>
      <c r="L1471" s="308"/>
      <c r="M1471" s="308"/>
      <c r="N1471" s="308"/>
      <c r="O1471" s="308"/>
      <c r="P1471" s="308"/>
      <c r="Q1471" s="302"/>
      <c r="R1471" s="302"/>
      <c r="S1471" s="302"/>
      <c r="T1471" s="302"/>
      <c r="U1471" s="302"/>
      <c r="V1471" s="302"/>
      <c r="W1471" s="302"/>
      <c r="X1471" s="302"/>
      <c r="Y1471" s="302"/>
      <c r="Z1471" s="302"/>
      <c r="AA1471" s="302"/>
      <c r="AB1471" s="302"/>
      <c r="AC1471" s="302"/>
      <c r="AD1471" s="302"/>
      <c r="AE1471" s="302"/>
      <c r="AF1471" s="302"/>
      <c r="AG1471" s="302"/>
      <c r="AH1471" s="302"/>
      <c r="AI1471" s="329"/>
      <c r="AJ1471" s="302"/>
      <c r="AK1471" s="302"/>
      <c r="AL1471" s="302"/>
      <c r="AM1471" s="302"/>
      <c r="AN1471" s="302"/>
      <c r="AO1471" s="302"/>
      <c r="AP1471" s="302"/>
      <c r="AQ1471" s="302"/>
      <c r="AR1471" s="302"/>
      <c r="AS1471" s="302"/>
      <c r="AT1471" s="302"/>
      <c r="AU1471" s="302"/>
      <c r="AV1471" s="302"/>
      <c r="AW1471" s="302"/>
      <c r="AX1471" s="302"/>
      <c r="AY1471" s="302"/>
      <c r="AZ1471" s="302"/>
      <c r="BA1471" s="302"/>
    </row>
    <row r="1472">
      <c r="A1472" s="328"/>
      <c r="B1472" s="328"/>
      <c r="C1472" s="328"/>
      <c r="D1472" s="51" t="b">
        <v>1</v>
      </c>
      <c r="E1472" s="308"/>
      <c r="F1472" s="308" t="str">
        <f>IFERROR(__xludf.DUMMYFUNCTION("""COMPUTED_VALUE"""),"**field missing**")</f>
        <v>**field missing**</v>
      </c>
      <c r="G1472" s="308" t="str">
        <f>IFERROR(__xludf.DUMMYFUNCTION("""COMPUTED_VALUE"""),"**FIELD MISSING**")</f>
        <v>**FIELD MISSING**</v>
      </c>
      <c r="H1472" s="308"/>
      <c r="I1472" s="317"/>
      <c r="J1472" s="317"/>
      <c r="K1472" s="317"/>
      <c r="L1472" s="308"/>
      <c r="M1472" s="308"/>
      <c r="N1472" s="308"/>
      <c r="O1472" s="308"/>
      <c r="P1472" s="308"/>
      <c r="Q1472" s="302"/>
      <c r="R1472" s="302"/>
      <c r="S1472" s="302"/>
      <c r="T1472" s="302"/>
      <c r="U1472" s="302"/>
      <c r="V1472" s="302"/>
      <c r="W1472" s="302"/>
      <c r="X1472" s="302"/>
      <c r="Y1472" s="302"/>
      <c r="Z1472" s="302"/>
      <c r="AA1472" s="302"/>
      <c r="AB1472" s="302"/>
      <c r="AC1472" s="302"/>
      <c r="AD1472" s="302"/>
      <c r="AE1472" s="302"/>
      <c r="AF1472" s="302"/>
      <c r="AG1472" s="302"/>
      <c r="AH1472" s="302"/>
      <c r="AI1472" s="329"/>
      <c r="AJ1472" s="302"/>
      <c r="AK1472" s="302"/>
      <c r="AL1472" s="302"/>
      <c r="AM1472" s="302"/>
      <c r="AN1472" s="302"/>
      <c r="AO1472" s="302"/>
      <c r="AP1472" s="302"/>
      <c r="AQ1472" s="302"/>
      <c r="AR1472" s="302"/>
      <c r="AS1472" s="302"/>
      <c r="AT1472" s="302"/>
      <c r="AU1472" s="302"/>
      <c r="AV1472" s="302"/>
      <c r="AW1472" s="302"/>
      <c r="AX1472" s="302"/>
      <c r="AY1472" s="302"/>
      <c r="AZ1472" s="302"/>
      <c r="BA1472" s="302"/>
    </row>
    <row r="1473">
      <c r="A1473" s="328"/>
      <c r="B1473" s="328"/>
      <c r="C1473" s="328"/>
      <c r="D1473" s="51" t="b">
        <v>1</v>
      </c>
      <c r="E1473" s="308"/>
      <c r="F1473" s="308" t="str">
        <f>IFERROR(__xludf.DUMMYFUNCTION("""COMPUTED_VALUE"""),"**field missing**")</f>
        <v>**field missing**</v>
      </c>
      <c r="G1473" s="308" t="str">
        <f>IFERROR(__xludf.DUMMYFUNCTION("""COMPUTED_VALUE"""),"**FIELD MISSING**")</f>
        <v>**FIELD MISSING**</v>
      </c>
      <c r="H1473" s="308"/>
      <c r="I1473" s="317"/>
      <c r="J1473" s="317"/>
      <c r="K1473" s="317"/>
      <c r="L1473" s="308"/>
      <c r="M1473" s="308"/>
      <c r="N1473" s="308"/>
      <c r="O1473" s="308"/>
      <c r="P1473" s="308"/>
      <c r="Q1473" s="302"/>
      <c r="R1473" s="302"/>
      <c r="S1473" s="302"/>
      <c r="T1473" s="302"/>
      <c r="U1473" s="302"/>
      <c r="V1473" s="302"/>
      <c r="W1473" s="302"/>
      <c r="X1473" s="302"/>
      <c r="Y1473" s="302"/>
      <c r="Z1473" s="302"/>
      <c r="AA1473" s="302"/>
      <c r="AB1473" s="302"/>
      <c r="AC1473" s="302"/>
      <c r="AD1473" s="302"/>
      <c r="AE1473" s="302"/>
      <c r="AF1473" s="302"/>
      <c r="AG1473" s="302"/>
      <c r="AH1473" s="302"/>
      <c r="AI1473" s="329"/>
      <c r="AJ1473" s="302"/>
      <c r="AK1473" s="302"/>
      <c r="AL1473" s="302"/>
      <c r="AM1473" s="302"/>
      <c r="AN1473" s="302"/>
      <c r="AO1473" s="302"/>
      <c r="AP1473" s="302"/>
      <c r="AQ1473" s="302"/>
      <c r="AR1473" s="302"/>
      <c r="AS1473" s="302"/>
      <c r="AT1473" s="302"/>
      <c r="AU1473" s="302"/>
      <c r="AV1473" s="302"/>
      <c r="AW1473" s="302"/>
      <c r="AX1473" s="302"/>
      <c r="AY1473" s="302"/>
      <c r="AZ1473" s="302"/>
      <c r="BA1473" s="302"/>
    </row>
    <row r="1474">
      <c r="A1474" s="328"/>
      <c r="B1474" s="328"/>
      <c r="C1474" s="328"/>
      <c r="D1474" s="51" t="b">
        <v>1</v>
      </c>
      <c r="E1474" s="308"/>
      <c r="F1474" s="308" t="str">
        <f>IFERROR(__xludf.DUMMYFUNCTION("""COMPUTED_VALUE"""),"**field missing**")</f>
        <v>**field missing**</v>
      </c>
      <c r="G1474" s="308" t="str">
        <f>IFERROR(__xludf.DUMMYFUNCTION("""COMPUTED_VALUE"""),"**FIELD MISSING**")</f>
        <v>**FIELD MISSING**</v>
      </c>
      <c r="H1474" s="308"/>
      <c r="I1474" s="317"/>
      <c r="J1474" s="317"/>
      <c r="K1474" s="317"/>
      <c r="L1474" s="308"/>
      <c r="M1474" s="308"/>
      <c r="N1474" s="308"/>
      <c r="O1474" s="308"/>
      <c r="P1474" s="308"/>
      <c r="Q1474" s="302"/>
      <c r="R1474" s="302"/>
      <c r="S1474" s="302"/>
      <c r="T1474" s="302"/>
      <c r="U1474" s="302"/>
      <c r="V1474" s="302"/>
      <c r="W1474" s="302"/>
      <c r="X1474" s="302"/>
      <c r="Y1474" s="302"/>
      <c r="Z1474" s="302"/>
      <c r="AA1474" s="302"/>
      <c r="AB1474" s="302"/>
      <c r="AC1474" s="302"/>
      <c r="AD1474" s="302"/>
      <c r="AE1474" s="302"/>
      <c r="AF1474" s="302"/>
      <c r="AG1474" s="302"/>
      <c r="AH1474" s="302"/>
      <c r="AI1474" s="329"/>
      <c r="AJ1474" s="302"/>
      <c r="AK1474" s="302"/>
      <c r="AL1474" s="302"/>
      <c r="AM1474" s="302"/>
      <c r="AN1474" s="302"/>
      <c r="AO1474" s="302"/>
      <c r="AP1474" s="302"/>
      <c r="AQ1474" s="302"/>
      <c r="AR1474" s="302"/>
      <c r="AS1474" s="302"/>
      <c r="AT1474" s="302"/>
      <c r="AU1474" s="302"/>
      <c r="AV1474" s="302"/>
      <c r="AW1474" s="302"/>
      <c r="AX1474" s="302"/>
      <c r="AY1474" s="302"/>
      <c r="AZ1474" s="302"/>
      <c r="BA1474" s="302"/>
    </row>
    <row r="1475">
      <c r="A1475" s="328"/>
      <c r="B1475" s="328"/>
      <c r="C1475" s="328"/>
      <c r="D1475" s="51" t="b">
        <v>1</v>
      </c>
      <c r="E1475" s="308"/>
      <c r="F1475" s="308" t="str">
        <f>IFERROR(__xludf.DUMMYFUNCTION("""COMPUTED_VALUE"""),"**field missing**")</f>
        <v>**field missing**</v>
      </c>
      <c r="G1475" s="308" t="str">
        <f>IFERROR(__xludf.DUMMYFUNCTION("""COMPUTED_VALUE"""),"**FIELD MISSING**")</f>
        <v>**FIELD MISSING**</v>
      </c>
      <c r="H1475" s="308"/>
      <c r="I1475" s="317"/>
      <c r="J1475" s="317"/>
      <c r="K1475" s="317"/>
      <c r="L1475" s="308"/>
      <c r="M1475" s="308"/>
      <c r="N1475" s="308"/>
      <c r="O1475" s="308"/>
      <c r="P1475" s="308"/>
      <c r="Q1475" s="302"/>
      <c r="R1475" s="302"/>
      <c r="S1475" s="302"/>
      <c r="T1475" s="302"/>
      <c r="U1475" s="302"/>
      <c r="V1475" s="302"/>
      <c r="W1475" s="302"/>
      <c r="X1475" s="302"/>
      <c r="Y1475" s="302"/>
      <c r="Z1475" s="302"/>
      <c r="AA1475" s="302"/>
      <c r="AB1475" s="302"/>
      <c r="AC1475" s="302"/>
      <c r="AD1475" s="302"/>
      <c r="AE1475" s="302"/>
      <c r="AF1475" s="302"/>
      <c r="AG1475" s="302"/>
      <c r="AH1475" s="302"/>
      <c r="AI1475" s="329"/>
      <c r="AJ1475" s="302"/>
      <c r="AK1475" s="302"/>
      <c r="AL1475" s="302"/>
      <c r="AM1475" s="302"/>
      <c r="AN1475" s="302"/>
      <c r="AO1475" s="302"/>
      <c r="AP1475" s="302"/>
      <c r="AQ1475" s="302"/>
      <c r="AR1475" s="302"/>
      <c r="AS1475" s="302"/>
      <c r="AT1475" s="302"/>
      <c r="AU1475" s="302"/>
      <c r="AV1475" s="302"/>
      <c r="AW1475" s="302"/>
      <c r="AX1475" s="302"/>
      <c r="AY1475" s="302"/>
      <c r="AZ1475" s="302"/>
      <c r="BA1475" s="302"/>
    </row>
    <row r="1476">
      <c r="A1476" s="328"/>
      <c r="B1476" s="328"/>
      <c r="C1476" s="328"/>
      <c r="D1476" s="51" t="b">
        <v>1</v>
      </c>
      <c r="E1476" s="308"/>
      <c r="F1476" s="308" t="str">
        <f>IFERROR(__xludf.DUMMYFUNCTION("""COMPUTED_VALUE"""),"**field missing**")</f>
        <v>**field missing**</v>
      </c>
      <c r="G1476" s="308" t="str">
        <f>IFERROR(__xludf.DUMMYFUNCTION("""COMPUTED_VALUE"""),"**FIELD MISSING**")</f>
        <v>**FIELD MISSING**</v>
      </c>
      <c r="H1476" s="308"/>
      <c r="I1476" s="317"/>
      <c r="J1476" s="317"/>
      <c r="K1476" s="317"/>
      <c r="L1476" s="308"/>
      <c r="M1476" s="308"/>
      <c r="N1476" s="308"/>
      <c r="O1476" s="308"/>
      <c r="P1476" s="308"/>
      <c r="Q1476" s="302"/>
      <c r="R1476" s="302"/>
      <c r="S1476" s="302"/>
      <c r="T1476" s="302"/>
      <c r="U1476" s="302"/>
      <c r="V1476" s="302"/>
      <c r="W1476" s="302"/>
      <c r="X1476" s="302"/>
      <c r="Y1476" s="302"/>
      <c r="Z1476" s="302"/>
      <c r="AA1476" s="302"/>
      <c r="AB1476" s="302"/>
      <c r="AC1476" s="302"/>
      <c r="AD1476" s="302"/>
      <c r="AE1476" s="302"/>
      <c r="AF1476" s="302"/>
      <c r="AG1476" s="302"/>
      <c r="AH1476" s="302"/>
      <c r="AI1476" s="329"/>
      <c r="AJ1476" s="302"/>
      <c r="AK1476" s="302"/>
      <c r="AL1476" s="302"/>
      <c r="AM1476" s="302"/>
      <c r="AN1476" s="302"/>
      <c r="AO1476" s="302"/>
      <c r="AP1476" s="302"/>
      <c r="AQ1476" s="302"/>
      <c r="AR1476" s="302"/>
      <c r="AS1476" s="302"/>
      <c r="AT1476" s="302"/>
      <c r="AU1476" s="302"/>
      <c r="AV1476" s="302"/>
      <c r="AW1476" s="302"/>
      <c r="AX1476" s="302"/>
      <c r="AY1476" s="302"/>
      <c r="AZ1476" s="302"/>
      <c r="BA1476" s="302"/>
    </row>
    <row r="1477">
      <c r="A1477" s="328"/>
      <c r="B1477" s="328"/>
      <c r="C1477" s="328"/>
      <c r="D1477" s="51" t="b">
        <v>1</v>
      </c>
      <c r="E1477" s="308"/>
      <c r="F1477" s="308" t="str">
        <f>IFERROR(__xludf.DUMMYFUNCTION("""COMPUTED_VALUE"""),"**field missing**")</f>
        <v>**field missing**</v>
      </c>
      <c r="G1477" s="308" t="str">
        <f>IFERROR(__xludf.DUMMYFUNCTION("""COMPUTED_VALUE"""),"**FIELD MISSING**")</f>
        <v>**FIELD MISSING**</v>
      </c>
      <c r="H1477" s="308"/>
      <c r="I1477" s="317"/>
      <c r="J1477" s="317"/>
      <c r="K1477" s="317"/>
      <c r="L1477" s="308"/>
      <c r="M1477" s="308"/>
      <c r="N1477" s="308"/>
      <c r="O1477" s="308"/>
      <c r="P1477" s="308"/>
      <c r="Q1477" s="302"/>
      <c r="R1477" s="302"/>
      <c r="S1477" s="302"/>
      <c r="T1477" s="302"/>
      <c r="U1477" s="302"/>
      <c r="V1477" s="302"/>
      <c r="W1477" s="302"/>
      <c r="X1477" s="302"/>
      <c r="Y1477" s="302"/>
      <c r="Z1477" s="302"/>
      <c r="AA1477" s="302"/>
      <c r="AB1477" s="302"/>
      <c r="AC1477" s="302"/>
      <c r="AD1477" s="302"/>
      <c r="AE1477" s="302"/>
      <c r="AF1477" s="302"/>
      <c r="AG1477" s="302"/>
      <c r="AH1477" s="302"/>
      <c r="AI1477" s="329"/>
      <c r="AJ1477" s="302"/>
      <c r="AK1477" s="302"/>
      <c r="AL1477" s="302"/>
      <c r="AM1477" s="302"/>
      <c r="AN1477" s="302"/>
      <c r="AO1477" s="302"/>
      <c r="AP1477" s="302"/>
      <c r="AQ1477" s="302"/>
      <c r="AR1477" s="302"/>
      <c r="AS1477" s="302"/>
      <c r="AT1477" s="302"/>
      <c r="AU1477" s="302"/>
      <c r="AV1477" s="302"/>
      <c r="AW1477" s="302"/>
      <c r="AX1477" s="302"/>
      <c r="AY1477" s="302"/>
      <c r="AZ1477" s="302"/>
      <c r="BA1477" s="302"/>
    </row>
    <row r="1478">
      <c r="A1478" s="328"/>
      <c r="B1478" s="328"/>
      <c r="C1478" s="328"/>
      <c r="D1478" s="51" t="b">
        <v>1</v>
      </c>
      <c r="E1478" s="308"/>
      <c r="F1478" s="308" t="str">
        <f>IFERROR(__xludf.DUMMYFUNCTION("""COMPUTED_VALUE"""),"**field missing**")</f>
        <v>**field missing**</v>
      </c>
      <c r="G1478" s="308" t="str">
        <f>IFERROR(__xludf.DUMMYFUNCTION("""COMPUTED_VALUE"""),"**FIELD MISSING**")</f>
        <v>**FIELD MISSING**</v>
      </c>
      <c r="H1478" s="308"/>
      <c r="I1478" s="317"/>
      <c r="J1478" s="317"/>
      <c r="K1478" s="317"/>
      <c r="L1478" s="308"/>
      <c r="M1478" s="308"/>
      <c r="N1478" s="308"/>
      <c r="O1478" s="308"/>
      <c r="P1478" s="308"/>
      <c r="Q1478" s="302"/>
      <c r="R1478" s="302"/>
      <c r="S1478" s="302"/>
      <c r="T1478" s="302"/>
      <c r="U1478" s="302"/>
      <c r="V1478" s="302"/>
      <c r="W1478" s="302"/>
      <c r="X1478" s="302"/>
      <c r="Y1478" s="302"/>
      <c r="Z1478" s="302"/>
      <c r="AA1478" s="302"/>
      <c r="AB1478" s="302"/>
      <c r="AC1478" s="302"/>
      <c r="AD1478" s="302"/>
      <c r="AE1478" s="302"/>
      <c r="AF1478" s="302"/>
      <c r="AG1478" s="302"/>
      <c r="AH1478" s="302"/>
      <c r="AI1478" s="329"/>
      <c r="AJ1478" s="302"/>
      <c r="AK1478" s="302"/>
      <c r="AL1478" s="302"/>
      <c r="AM1478" s="302"/>
      <c r="AN1478" s="302"/>
      <c r="AO1478" s="302"/>
      <c r="AP1478" s="302"/>
      <c r="AQ1478" s="302"/>
      <c r="AR1478" s="302"/>
      <c r="AS1478" s="302"/>
      <c r="AT1478" s="302"/>
      <c r="AU1478" s="302"/>
      <c r="AV1478" s="302"/>
      <c r="AW1478" s="302"/>
      <c r="AX1478" s="302"/>
      <c r="AY1478" s="302"/>
      <c r="AZ1478" s="302"/>
      <c r="BA1478" s="302"/>
    </row>
    <row r="1479">
      <c r="A1479" s="328"/>
      <c r="B1479" s="328"/>
      <c r="C1479" s="328"/>
      <c r="D1479" s="51" t="b">
        <v>1</v>
      </c>
      <c r="E1479" s="308"/>
      <c r="F1479" s="308" t="str">
        <f>IFERROR(__xludf.DUMMYFUNCTION("""COMPUTED_VALUE"""),"**field missing**")</f>
        <v>**field missing**</v>
      </c>
      <c r="G1479" s="308" t="str">
        <f>IFERROR(__xludf.DUMMYFUNCTION("""COMPUTED_VALUE"""),"**FIELD MISSING**")</f>
        <v>**FIELD MISSING**</v>
      </c>
      <c r="H1479" s="308"/>
      <c r="I1479" s="317"/>
      <c r="J1479" s="317"/>
      <c r="K1479" s="317"/>
      <c r="L1479" s="308"/>
      <c r="M1479" s="308"/>
      <c r="N1479" s="308"/>
      <c r="O1479" s="308"/>
      <c r="P1479" s="308"/>
      <c r="Q1479" s="302"/>
      <c r="R1479" s="302"/>
      <c r="S1479" s="302"/>
      <c r="T1479" s="302"/>
      <c r="U1479" s="302"/>
      <c r="V1479" s="302"/>
      <c r="W1479" s="302"/>
      <c r="X1479" s="302"/>
      <c r="Y1479" s="302"/>
      <c r="Z1479" s="302"/>
      <c r="AA1479" s="302"/>
      <c r="AB1479" s="302"/>
      <c r="AC1479" s="302"/>
      <c r="AD1479" s="302"/>
      <c r="AE1479" s="302"/>
      <c r="AF1479" s="302"/>
      <c r="AG1479" s="302"/>
      <c r="AH1479" s="302"/>
      <c r="AI1479" s="329"/>
      <c r="AJ1479" s="302"/>
      <c r="AK1479" s="302"/>
      <c r="AL1479" s="302"/>
      <c r="AM1479" s="302"/>
      <c r="AN1479" s="302"/>
      <c r="AO1479" s="302"/>
      <c r="AP1479" s="302"/>
      <c r="AQ1479" s="302"/>
      <c r="AR1479" s="302"/>
      <c r="AS1479" s="302"/>
      <c r="AT1479" s="302"/>
      <c r="AU1479" s="302"/>
      <c r="AV1479" s="302"/>
      <c r="AW1479" s="302"/>
      <c r="AX1479" s="302"/>
      <c r="AY1479" s="302"/>
      <c r="AZ1479" s="302"/>
      <c r="BA1479" s="302"/>
    </row>
    <row r="1480">
      <c r="A1480" s="328"/>
      <c r="B1480" s="328"/>
      <c r="C1480" s="328"/>
      <c r="D1480" s="51" t="b">
        <v>1</v>
      </c>
      <c r="E1480" s="308"/>
      <c r="F1480" s="308" t="str">
        <f>IFERROR(__xludf.DUMMYFUNCTION("""COMPUTED_VALUE"""),"**field missing**")</f>
        <v>**field missing**</v>
      </c>
      <c r="G1480" s="308" t="str">
        <f>IFERROR(__xludf.DUMMYFUNCTION("""COMPUTED_VALUE"""),"**FIELD MISSING**")</f>
        <v>**FIELD MISSING**</v>
      </c>
      <c r="H1480" s="308"/>
      <c r="I1480" s="317"/>
      <c r="J1480" s="317"/>
      <c r="K1480" s="317"/>
      <c r="L1480" s="308"/>
      <c r="M1480" s="308"/>
      <c r="N1480" s="308"/>
      <c r="O1480" s="308"/>
      <c r="P1480" s="308"/>
      <c r="Q1480" s="302"/>
      <c r="R1480" s="302"/>
      <c r="S1480" s="302"/>
      <c r="T1480" s="302"/>
      <c r="U1480" s="302"/>
      <c r="V1480" s="302"/>
      <c r="W1480" s="302"/>
      <c r="X1480" s="302"/>
      <c r="Y1480" s="302"/>
      <c r="Z1480" s="302"/>
      <c r="AA1480" s="302"/>
      <c r="AB1480" s="302"/>
      <c r="AC1480" s="302"/>
      <c r="AD1480" s="302"/>
      <c r="AE1480" s="302"/>
      <c r="AF1480" s="302"/>
      <c r="AG1480" s="302"/>
      <c r="AH1480" s="302"/>
      <c r="AI1480" s="329"/>
      <c r="AJ1480" s="302"/>
      <c r="AK1480" s="302"/>
      <c r="AL1480" s="302"/>
      <c r="AM1480" s="302"/>
      <c r="AN1480" s="302"/>
      <c r="AO1480" s="302"/>
      <c r="AP1480" s="302"/>
      <c r="AQ1480" s="302"/>
      <c r="AR1480" s="302"/>
      <c r="AS1480" s="302"/>
      <c r="AT1480" s="302"/>
      <c r="AU1480" s="302"/>
      <c r="AV1480" s="302"/>
      <c r="AW1480" s="302"/>
      <c r="AX1480" s="302"/>
      <c r="AY1480" s="302"/>
      <c r="AZ1480" s="302"/>
      <c r="BA1480" s="302"/>
    </row>
    <row r="1481">
      <c r="A1481" s="328"/>
      <c r="B1481" s="328"/>
      <c r="C1481" s="328"/>
      <c r="D1481" s="51" t="b">
        <v>1</v>
      </c>
      <c r="E1481" s="308"/>
      <c r="F1481" s="308" t="str">
        <f>IFERROR(__xludf.DUMMYFUNCTION("""COMPUTED_VALUE"""),"**field missing**")</f>
        <v>**field missing**</v>
      </c>
      <c r="G1481" s="308" t="str">
        <f>IFERROR(__xludf.DUMMYFUNCTION("""COMPUTED_VALUE"""),"**FIELD MISSING**")</f>
        <v>**FIELD MISSING**</v>
      </c>
      <c r="H1481" s="308"/>
      <c r="I1481" s="317"/>
      <c r="J1481" s="317"/>
      <c r="K1481" s="317"/>
      <c r="L1481" s="308"/>
      <c r="M1481" s="308"/>
      <c r="N1481" s="308"/>
      <c r="O1481" s="308"/>
      <c r="P1481" s="308"/>
      <c r="Q1481" s="302"/>
      <c r="R1481" s="302"/>
      <c r="S1481" s="302"/>
      <c r="T1481" s="302"/>
      <c r="U1481" s="302"/>
      <c r="V1481" s="302"/>
      <c r="W1481" s="302"/>
      <c r="X1481" s="302"/>
      <c r="Y1481" s="302"/>
      <c r="Z1481" s="302"/>
      <c r="AA1481" s="302"/>
      <c r="AB1481" s="302"/>
      <c r="AC1481" s="302"/>
      <c r="AD1481" s="302"/>
      <c r="AE1481" s="302"/>
      <c r="AF1481" s="302"/>
      <c r="AG1481" s="302"/>
      <c r="AH1481" s="302"/>
      <c r="AI1481" s="329"/>
      <c r="AJ1481" s="302"/>
      <c r="AK1481" s="302"/>
      <c r="AL1481" s="302"/>
      <c r="AM1481" s="302"/>
      <c r="AN1481" s="302"/>
      <c r="AO1481" s="302"/>
      <c r="AP1481" s="302"/>
      <c r="AQ1481" s="302"/>
      <c r="AR1481" s="302"/>
      <c r="AS1481" s="302"/>
      <c r="AT1481" s="302"/>
      <c r="AU1481" s="302"/>
      <c r="AV1481" s="302"/>
      <c r="AW1481" s="302"/>
      <c r="AX1481" s="302"/>
      <c r="AY1481" s="302"/>
      <c r="AZ1481" s="302"/>
      <c r="BA1481" s="302"/>
    </row>
    <row r="1482">
      <c r="A1482" s="328"/>
      <c r="B1482" s="328"/>
      <c r="C1482" s="328"/>
      <c r="D1482" s="51" t="b">
        <v>1</v>
      </c>
      <c r="E1482" s="308"/>
      <c r="F1482" s="308" t="str">
        <f>IFERROR(__xludf.DUMMYFUNCTION("""COMPUTED_VALUE"""),"**field missing**")</f>
        <v>**field missing**</v>
      </c>
      <c r="G1482" s="308" t="str">
        <f>IFERROR(__xludf.DUMMYFUNCTION("""COMPUTED_VALUE"""),"**FIELD MISSING**")</f>
        <v>**FIELD MISSING**</v>
      </c>
      <c r="H1482" s="308"/>
      <c r="I1482" s="317"/>
      <c r="J1482" s="317"/>
      <c r="K1482" s="317"/>
      <c r="L1482" s="308"/>
      <c r="M1482" s="308"/>
      <c r="N1482" s="308"/>
      <c r="O1482" s="308"/>
      <c r="P1482" s="308"/>
      <c r="Q1482" s="302"/>
      <c r="R1482" s="302"/>
      <c r="S1482" s="302"/>
      <c r="T1482" s="302"/>
      <c r="U1482" s="302"/>
      <c r="V1482" s="302"/>
      <c r="W1482" s="302"/>
      <c r="X1482" s="302"/>
      <c r="Y1482" s="302"/>
      <c r="Z1482" s="302"/>
      <c r="AA1482" s="302"/>
      <c r="AB1482" s="302"/>
      <c r="AC1482" s="302"/>
      <c r="AD1482" s="302"/>
      <c r="AE1482" s="302"/>
      <c r="AF1482" s="302"/>
      <c r="AG1482" s="302"/>
      <c r="AH1482" s="302"/>
      <c r="AI1482" s="329"/>
      <c r="AJ1482" s="302"/>
      <c r="AK1482" s="302"/>
      <c r="AL1482" s="302"/>
      <c r="AM1482" s="302"/>
      <c r="AN1482" s="302"/>
      <c r="AO1482" s="302"/>
      <c r="AP1482" s="302"/>
      <c r="AQ1482" s="302"/>
      <c r="AR1482" s="302"/>
      <c r="AS1482" s="302"/>
      <c r="AT1482" s="302"/>
      <c r="AU1482" s="302"/>
      <c r="AV1482" s="302"/>
      <c r="AW1482" s="302"/>
      <c r="AX1482" s="302"/>
      <c r="AY1482" s="302"/>
      <c r="AZ1482" s="302"/>
      <c r="BA1482" s="302"/>
    </row>
    <row r="1483">
      <c r="A1483" s="328"/>
      <c r="B1483" s="328"/>
      <c r="C1483" s="328"/>
      <c r="D1483" s="51" t="b">
        <v>1</v>
      </c>
      <c r="E1483" s="308"/>
      <c r="F1483" s="308" t="str">
        <f>IFERROR(__xludf.DUMMYFUNCTION("""COMPUTED_VALUE"""),"**field missing**")</f>
        <v>**field missing**</v>
      </c>
      <c r="G1483" s="308" t="str">
        <f>IFERROR(__xludf.DUMMYFUNCTION("""COMPUTED_VALUE"""),"**FIELD MISSING**")</f>
        <v>**FIELD MISSING**</v>
      </c>
      <c r="H1483" s="308"/>
      <c r="I1483" s="317"/>
      <c r="J1483" s="317"/>
      <c r="K1483" s="317"/>
      <c r="L1483" s="308"/>
      <c r="M1483" s="308"/>
      <c r="N1483" s="308"/>
      <c r="O1483" s="308"/>
      <c r="P1483" s="308"/>
      <c r="Q1483" s="302"/>
      <c r="R1483" s="302"/>
      <c r="S1483" s="302"/>
      <c r="T1483" s="302"/>
      <c r="U1483" s="302"/>
      <c r="V1483" s="302"/>
      <c r="W1483" s="302"/>
      <c r="X1483" s="302"/>
      <c r="Y1483" s="302"/>
      <c r="Z1483" s="302"/>
      <c r="AA1483" s="302"/>
      <c r="AB1483" s="302"/>
      <c r="AC1483" s="302"/>
      <c r="AD1483" s="302"/>
      <c r="AE1483" s="302"/>
      <c r="AF1483" s="302"/>
      <c r="AG1483" s="302"/>
      <c r="AH1483" s="302"/>
      <c r="AI1483" s="329"/>
      <c r="AJ1483" s="302"/>
      <c r="AK1483" s="302"/>
      <c r="AL1483" s="302"/>
      <c r="AM1483" s="302"/>
      <c r="AN1483" s="302"/>
      <c r="AO1483" s="302"/>
      <c r="AP1483" s="302"/>
      <c r="AQ1483" s="302"/>
      <c r="AR1483" s="302"/>
      <c r="AS1483" s="302"/>
      <c r="AT1483" s="302"/>
      <c r="AU1483" s="302"/>
      <c r="AV1483" s="302"/>
      <c r="AW1483" s="302"/>
      <c r="AX1483" s="302"/>
      <c r="AY1483" s="302"/>
      <c r="AZ1483" s="302"/>
      <c r="BA1483" s="302"/>
    </row>
    <row r="1484">
      <c r="A1484" s="328"/>
      <c r="B1484" s="328"/>
      <c r="C1484" s="328"/>
      <c r="D1484" s="51" t="b">
        <v>1</v>
      </c>
      <c r="E1484" s="308"/>
      <c r="F1484" s="308" t="str">
        <f>IFERROR(__xludf.DUMMYFUNCTION("""COMPUTED_VALUE"""),"**field missing**")</f>
        <v>**field missing**</v>
      </c>
      <c r="G1484" s="308" t="str">
        <f>IFERROR(__xludf.DUMMYFUNCTION("""COMPUTED_VALUE"""),"**FIELD MISSING**")</f>
        <v>**FIELD MISSING**</v>
      </c>
      <c r="H1484" s="308"/>
      <c r="I1484" s="317"/>
      <c r="J1484" s="317"/>
      <c r="K1484" s="317"/>
      <c r="L1484" s="308"/>
      <c r="M1484" s="308"/>
      <c r="N1484" s="308"/>
      <c r="O1484" s="308"/>
      <c r="P1484" s="308"/>
      <c r="Q1484" s="302"/>
      <c r="R1484" s="302"/>
      <c r="S1484" s="302"/>
      <c r="T1484" s="302"/>
      <c r="U1484" s="302"/>
      <c r="V1484" s="302"/>
      <c r="W1484" s="302"/>
      <c r="X1484" s="302"/>
      <c r="Y1484" s="302"/>
      <c r="Z1484" s="302"/>
      <c r="AA1484" s="302"/>
      <c r="AB1484" s="302"/>
      <c r="AC1484" s="302"/>
      <c r="AD1484" s="302"/>
      <c r="AE1484" s="302"/>
      <c r="AF1484" s="302"/>
      <c r="AG1484" s="302"/>
      <c r="AH1484" s="302"/>
      <c r="AI1484" s="329"/>
      <c r="AJ1484" s="302"/>
      <c r="AK1484" s="302"/>
      <c r="AL1484" s="302"/>
      <c r="AM1484" s="302"/>
      <c r="AN1484" s="302"/>
      <c r="AO1484" s="302"/>
      <c r="AP1484" s="302"/>
      <c r="AQ1484" s="302"/>
      <c r="AR1484" s="302"/>
      <c r="AS1484" s="302"/>
      <c r="AT1484" s="302"/>
      <c r="AU1484" s="302"/>
      <c r="AV1484" s="302"/>
      <c r="AW1484" s="302"/>
      <c r="AX1484" s="302"/>
      <c r="AY1484" s="302"/>
      <c r="AZ1484" s="302"/>
      <c r="BA1484" s="302"/>
    </row>
    <row r="1485">
      <c r="A1485" s="328"/>
      <c r="B1485" s="328"/>
      <c r="C1485" s="328"/>
      <c r="D1485" s="51" t="b">
        <v>1</v>
      </c>
      <c r="E1485" s="308"/>
      <c r="F1485" s="308" t="str">
        <f>IFERROR(__xludf.DUMMYFUNCTION("""COMPUTED_VALUE"""),"**field missing**")</f>
        <v>**field missing**</v>
      </c>
      <c r="G1485" s="308" t="str">
        <f>IFERROR(__xludf.DUMMYFUNCTION("""COMPUTED_VALUE"""),"**FIELD MISSING**")</f>
        <v>**FIELD MISSING**</v>
      </c>
      <c r="H1485" s="308"/>
      <c r="I1485" s="317"/>
      <c r="J1485" s="317"/>
      <c r="K1485" s="317"/>
      <c r="L1485" s="308"/>
      <c r="M1485" s="308"/>
      <c r="N1485" s="308"/>
      <c r="O1485" s="308"/>
      <c r="P1485" s="308"/>
      <c r="Q1485" s="302"/>
      <c r="R1485" s="302"/>
      <c r="S1485" s="302"/>
      <c r="T1485" s="302"/>
      <c r="U1485" s="302"/>
      <c r="V1485" s="302"/>
      <c r="W1485" s="302"/>
      <c r="X1485" s="302"/>
      <c r="Y1485" s="302"/>
      <c r="Z1485" s="302"/>
      <c r="AA1485" s="302"/>
      <c r="AB1485" s="302"/>
      <c r="AC1485" s="302"/>
      <c r="AD1485" s="302"/>
      <c r="AE1485" s="302"/>
      <c r="AF1485" s="302"/>
      <c r="AG1485" s="302"/>
      <c r="AH1485" s="302"/>
      <c r="AI1485" s="329"/>
      <c r="AJ1485" s="302"/>
      <c r="AK1485" s="302"/>
      <c r="AL1485" s="302"/>
      <c r="AM1485" s="302"/>
      <c r="AN1485" s="302"/>
      <c r="AO1485" s="302"/>
      <c r="AP1485" s="302"/>
      <c r="AQ1485" s="302"/>
      <c r="AR1485" s="302"/>
      <c r="AS1485" s="302"/>
      <c r="AT1485" s="302"/>
      <c r="AU1485" s="302"/>
      <c r="AV1485" s="302"/>
      <c r="AW1485" s="302"/>
      <c r="AX1485" s="302"/>
      <c r="AY1485" s="302"/>
      <c r="AZ1485" s="302"/>
      <c r="BA1485" s="302"/>
    </row>
    <row r="1486">
      <c r="A1486" s="328"/>
      <c r="B1486" s="328"/>
      <c r="C1486" s="328"/>
      <c r="D1486" s="51" t="b">
        <v>1</v>
      </c>
      <c r="E1486" s="308"/>
      <c r="F1486" s="308" t="str">
        <f>IFERROR(__xludf.DUMMYFUNCTION("""COMPUTED_VALUE"""),"**field missing**")</f>
        <v>**field missing**</v>
      </c>
      <c r="G1486" s="308" t="str">
        <f>IFERROR(__xludf.DUMMYFUNCTION("""COMPUTED_VALUE"""),"**FIELD MISSING**")</f>
        <v>**FIELD MISSING**</v>
      </c>
      <c r="H1486" s="308"/>
      <c r="I1486" s="317"/>
      <c r="J1486" s="317"/>
      <c r="K1486" s="317"/>
      <c r="L1486" s="308"/>
      <c r="M1486" s="308"/>
      <c r="N1486" s="308"/>
      <c r="O1486" s="308"/>
      <c r="P1486" s="308"/>
      <c r="Q1486" s="302"/>
      <c r="R1486" s="302"/>
      <c r="S1486" s="302"/>
      <c r="T1486" s="302"/>
      <c r="U1486" s="302"/>
      <c r="V1486" s="302"/>
      <c r="W1486" s="302"/>
      <c r="X1486" s="302"/>
      <c r="Y1486" s="302"/>
      <c r="Z1486" s="302"/>
      <c r="AA1486" s="302"/>
      <c r="AB1486" s="302"/>
      <c r="AC1486" s="302"/>
      <c r="AD1486" s="302"/>
      <c r="AE1486" s="302"/>
      <c r="AF1486" s="302"/>
      <c r="AG1486" s="302"/>
      <c r="AH1486" s="302"/>
      <c r="AI1486" s="329"/>
      <c r="AJ1486" s="302"/>
      <c r="AK1486" s="302"/>
      <c r="AL1486" s="302"/>
      <c r="AM1486" s="302"/>
      <c r="AN1486" s="302"/>
      <c r="AO1486" s="302"/>
      <c r="AP1486" s="302"/>
      <c r="AQ1486" s="302"/>
      <c r="AR1486" s="302"/>
      <c r="AS1486" s="302"/>
      <c r="AT1486" s="302"/>
      <c r="AU1486" s="302"/>
      <c r="AV1486" s="302"/>
      <c r="AW1486" s="302"/>
      <c r="AX1486" s="302"/>
      <c r="AY1486" s="302"/>
      <c r="AZ1486" s="302"/>
      <c r="BA1486" s="302"/>
    </row>
    <row r="1487">
      <c r="A1487" s="328"/>
      <c r="B1487" s="328"/>
      <c r="C1487" s="328"/>
      <c r="D1487" s="51" t="b">
        <v>1</v>
      </c>
      <c r="E1487" s="308"/>
      <c r="F1487" s="308" t="str">
        <f>IFERROR(__xludf.DUMMYFUNCTION("""COMPUTED_VALUE"""),"**field missing**")</f>
        <v>**field missing**</v>
      </c>
      <c r="G1487" s="308" t="str">
        <f>IFERROR(__xludf.DUMMYFUNCTION("""COMPUTED_VALUE"""),"**FIELD MISSING**")</f>
        <v>**FIELD MISSING**</v>
      </c>
      <c r="H1487" s="308"/>
      <c r="I1487" s="317"/>
      <c r="J1487" s="317"/>
      <c r="K1487" s="317"/>
      <c r="L1487" s="308"/>
      <c r="M1487" s="308"/>
      <c r="N1487" s="308"/>
      <c r="O1487" s="308"/>
      <c r="P1487" s="308"/>
      <c r="Q1487" s="302"/>
      <c r="R1487" s="302"/>
      <c r="S1487" s="302"/>
      <c r="T1487" s="302"/>
      <c r="U1487" s="302"/>
      <c r="V1487" s="302"/>
      <c r="W1487" s="302"/>
      <c r="X1487" s="302"/>
      <c r="Y1487" s="302"/>
      <c r="Z1487" s="302"/>
      <c r="AA1487" s="302"/>
      <c r="AB1487" s="302"/>
      <c r="AC1487" s="302"/>
      <c r="AD1487" s="302"/>
      <c r="AE1487" s="302"/>
      <c r="AF1487" s="302"/>
      <c r="AG1487" s="302"/>
      <c r="AH1487" s="302"/>
      <c r="AI1487" s="329"/>
      <c r="AJ1487" s="302"/>
      <c r="AK1487" s="302"/>
      <c r="AL1487" s="302"/>
      <c r="AM1487" s="302"/>
      <c r="AN1487" s="302"/>
      <c r="AO1487" s="302"/>
      <c r="AP1487" s="302"/>
      <c r="AQ1487" s="302"/>
      <c r="AR1487" s="302"/>
      <c r="AS1487" s="302"/>
      <c r="AT1487" s="302"/>
      <c r="AU1487" s="302"/>
      <c r="AV1487" s="302"/>
      <c r="AW1487" s="302"/>
      <c r="AX1487" s="302"/>
      <c r="AY1487" s="302"/>
      <c r="AZ1487" s="302"/>
      <c r="BA1487" s="302"/>
    </row>
    <row r="1488">
      <c r="A1488" s="328"/>
      <c r="B1488" s="328"/>
      <c r="C1488" s="328"/>
      <c r="D1488" s="51" t="b">
        <v>1</v>
      </c>
      <c r="E1488" s="308"/>
      <c r="F1488" s="308" t="str">
        <f>IFERROR(__xludf.DUMMYFUNCTION("""COMPUTED_VALUE"""),"**field missing**")</f>
        <v>**field missing**</v>
      </c>
      <c r="G1488" s="308" t="str">
        <f>IFERROR(__xludf.DUMMYFUNCTION("""COMPUTED_VALUE"""),"**FIELD MISSING**")</f>
        <v>**FIELD MISSING**</v>
      </c>
      <c r="H1488" s="308"/>
      <c r="I1488" s="317"/>
      <c r="J1488" s="317"/>
      <c r="K1488" s="317"/>
      <c r="L1488" s="308"/>
      <c r="M1488" s="308"/>
      <c r="N1488" s="308"/>
      <c r="O1488" s="308"/>
      <c r="P1488" s="308"/>
      <c r="Q1488" s="302"/>
      <c r="R1488" s="302"/>
      <c r="S1488" s="302"/>
      <c r="T1488" s="302"/>
      <c r="U1488" s="302"/>
      <c r="V1488" s="302"/>
      <c r="W1488" s="302"/>
      <c r="X1488" s="302"/>
      <c r="Y1488" s="302"/>
      <c r="Z1488" s="302"/>
      <c r="AA1488" s="302"/>
      <c r="AB1488" s="302"/>
      <c r="AC1488" s="302"/>
      <c r="AD1488" s="302"/>
      <c r="AE1488" s="302"/>
      <c r="AF1488" s="302"/>
      <c r="AG1488" s="302"/>
      <c r="AH1488" s="302"/>
      <c r="AI1488" s="329"/>
      <c r="AJ1488" s="302"/>
      <c r="AK1488" s="302"/>
      <c r="AL1488" s="302"/>
      <c r="AM1488" s="302"/>
      <c r="AN1488" s="302"/>
      <c r="AO1488" s="302"/>
      <c r="AP1488" s="302"/>
      <c r="AQ1488" s="302"/>
      <c r="AR1488" s="302"/>
      <c r="AS1488" s="302"/>
      <c r="AT1488" s="302"/>
      <c r="AU1488" s="302"/>
      <c r="AV1488" s="302"/>
      <c r="AW1488" s="302"/>
      <c r="AX1488" s="302"/>
      <c r="AY1488" s="302"/>
      <c r="AZ1488" s="302"/>
      <c r="BA1488" s="302"/>
    </row>
    <row r="1489">
      <c r="A1489" s="328"/>
      <c r="B1489" s="328"/>
      <c r="C1489" s="328"/>
      <c r="D1489" s="51" t="b">
        <v>1</v>
      </c>
      <c r="E1489" s="308"/>
      <c r="F1489" s="308" t="str">
        <f>IFERROR(__xludf.DUMMYFUNCTION("""COMPUTED_VALUE"""),"**field missing**")</f>
        <v>**field missing**</v>
      </c>
      <c r="G1489" s="308" t="str">
        <f>IFERROR(__xludf.DUMMYFUNCTION("""COMPUTED_VALUE"""),"**FIELD MISSING**")</f>
        <v>**FIELD MISSING**</v>
      </c>
      <c r="H1489" s="308"/>
      <c r="I1489" s="317"/>
      <c r="J1489" s="317"/>
      <c r="K1489" s="317"/>
      <c r="L1489" s="308"/>
      <c r="M1489" s="308"/>
      <c r="N1489" s="308"/>
      <c r="O1489" s="308"/>
      <c r="P1489" s="308"/>
      <c r="Q1489" s="302"/>
      <c r="R1489" s="302"/>
      <c r="S1489" s="302"/>
      <c r="T1489" s="302"/>
      <c r="U1489" s="302"/>
      <c r="V1489" s="302"/>
      <c r="W1489" s="302"/>
      <c r="X1489" s="302"/>
      <c r="Y1489" s="302"/>
      <c r="Z1489" s="302"/>
      <c r="AA1489" s="302"/>
      <c r="AB1489" s="302"/>
      <c r="AC1489" s="302"/>
      <c r="AD1489" s="302"/>
      <c r="AE1489" s="302"/>
      <c r="AF1489" s="302"/>
      <c r="AG1489" s="302"/>
      <c r="AH1489" s="302"/>
      <c r="AI1489" s="329"/>
      <c r="AJ1489" s="302"/>
      <c r="AK1489" s="302"/>
      <c r="AL1489" s="302"/>
      <c r="AM1489" s="302"/>
      <c r="AN1489" s="302"/>
      <c r="AO1489" s="302"/>
      <c r="AP1489" s="302"/>
      <c r="AQ1489" s="302"/>
      <c r="AR1489" s="302"/>
      <c r="AS1489" s="302"/>
      <c r="AT1489" s="302"/>
      <c r="AU1489" s="302"/>
      <c r="AV1489" s="302"/>
      <c r="AW1489" s="302"/>
      <c r="AX1489" s="302"/>
      <c r="AY1489" s="302"/>
      <c r="AZ1489" s="302"/>
      <c r="BA1489" s="302"/>
    </row>
    <row r="1490">
      <c r="A1490" s="328"/>
      <c r="B1490" s="328"/>
      <c r="C1490" s="328"/>
      <c r="D1490" s="51" t="b">
        <v>1</v>
      </c>
      <c r="E1490" s="308"/>
      <c r="F1490" s="308" t="str">
        <f>IFERROR(__xludf.DUMMYFUNCTION("""COMPUTED_VALUE"""),"**field missing**")</f>
        <v>**field missing**</v>
      </c>
      <c r="G1490" s="308" t="str">
        <f>IFERROR(__xludf.DUMMYFUNCTION("""COMPUTED_VALUE"""),"**FIELD MISSING**")</f>
        <v>**FIELD MISSING**</v>
      </c>
      <c r="H1490" s="308"/>
      <c r="I1490" s="317"/>
      <c r="J1490" s="317"/>
      <c r="K1490" s="317"/>
      <c r="L1490" s="308"/>
      <c r="M1490" s="308"/>
      <c r="N1490" s="308"/>
      <c r="O1490" s="308"/>
      <c r="P1490" s="308"/>
      <c r="Q1490" s="302"/>
      <c r="R1490" s="302"/>
      <c r="S1490" s="302"/>
      <c r="T1490" s="302"/>
      <c r="U1490" s="302"/>
      <c r="V1490" s="302"/>
      <c r="W1490" s="302"/>
      <c r="X1490" s="302"/>
      <c r="Y1490" s="302"/>
      <c r="Z1490" s="302"/>
      <c r="AA1490" s="302"/>
      <c r="AB1490" s="302"/>
      <c r="AC1490" s="302"/>
      <c r="AD1490" s="302"/>
      <c r="AE1490" s="302"/>
      <c r="AF1490" s="302"/>
      <c r="AG1490" s="302"/>
      <c r="AH1490" s="302"/>
      <c r="AI1490" s="329"/>
      <c r="AJ1490" s="302"/>
      <c r="AK1490" s="302"/>
      <c r="AL1490" s="302"/>
      <c r="AM1490" s="302"/>
      <c r="AN1490" s="302"/>
      <c r="AO1490" s="302"/>
      <c r="AP1490" s="302"/>
      <c r="AQ1490" s="302"/>
      <c r="AR1490" s="302"/>
      <c r="AS1490" s="302"/>
      <c r="AT1490" s="302"/>
      <c r="AU1490" s="302"/>
      <c r="AV1490" s="302"/>
      <c r="AW1490" s="302"/>
      <c r="AX1490" s="302"/>
      <c r="AY1490" s="302"/>
      <c r="AZ1490" s="302"/>
      <c r="BA1490" s="302"/>
    </row>
    <row r="1491">
      <c r="A1491" s="328"/>
      <c r="B1491" s="328"/>
      <c r="C1491" s="328"/>
      <c r="D1491" s="51" t="b">
        <v>1</v>
      </c>
      <c r="E1491" s="308"/>
      <c r="F1491" s="308" t="str">
        <f>IFERROR(__xludf.DUMMYFUNCTION("""COMPUTED_VALUE"""),"**field missing**")</f>
        <v>**field missing**</v>
      </c>
      <c r="G1491" s="308" t="str">
        <f>IFERROR(__xludf.DUMMYFUNCTION("""COMPUTED_VALUE"""),"**FIELD MISSING**")</f>
        <v>**FIELD MISSING**</v>
      </c>
      <c r="H1491" s="308"/>
      <c r="I1491" s="317"/>
      <c r="J1491" s="317"/>
      <c r="K1491" s="317"/>
      <c r="L1491" s="308"/>
      <c r="M1491" s="308"/>
      <c r="N1491" s="308"/>
      <c r="O1491" s="308"/>
      <c r="P1491" s="308"/>
      <c r="Q1491" s="302"/>
      <c r="R1491" s="302"/>
      <c r="S1491" s="302"/>
      <c r="T1491" s="302"/>
      <c r="U1491" s="302"/>
      <c r="V1491" s="302"/>
      <c r="W1491" s="302"/>
      <c r="X1491" s="302"/>
      <c r="Y1491" s="302"/>
      <c r="Z1491" s="302"/>
      <c r="AA1491" s="302"/>
      <c r="AB1491" s="302"/>
      <c r="AC1491" s="302"/>
      <c r="AD1491" s="302"/>
      <c r="AE1491" s="302"/>
      <c r="AF1491" s="302"/>
      <c r="AG1491" s="302"/>
      <c r="AH1491" s="302"/>
      <c r="AI1491" s="329"/>
      <c r="AJ1491" s="302"/>
      <c r="AK1491" s="302"/>
      <c r="AL1491" s="302"/>
      <c r="AM1491" s="302"/>
      <c r="AN1491" s="302"/>
      <c r="AO1491" s="302"/>
      <c r="AP1491" s="302"/>
      <c r="AQ1491" s="302"/>
      <c r="AR1491" s="302"/>
      <c r="AS1491" s="302"/>
      <c r="AT1491" s="302"/>
      <c r="AU1491" s="302"/>
      <c r="AV1491" s="302"/>
      <c r="AW1491" s="302"/>
      <c r="AX1491" s="302"/>
      <c r="AY1491" s="302"/>
      <c r="AZ1491" s="302"/>
      <c r="BA1491" s="302"/>
    </row>
    <row r="1492">
      <c r="A1492" s="328"/>
      <c r="B1492" s="328"/>
      <c r="C1492" s="328"/>
      <c r="D1492" s="51" t="b">
        <v>1</v>
      </c>
      <c r="E1492" s="308"/>
      <c r="F1492" s="308" t="str">
        <f>IFERROR(__xludf.DUMMYFUNCTION("""COMPUTED_VALUE"""),"**field missing**")</f>
        <v>**field missing**</v>
      </c>
      <c r="G1492" s="308" t="str">
        <f>IFERROR(__xludf.DUMMYFUNCTION("""COMPUTED_VALUE"""),"**FIELD MISSING**")</f>
        <v>**FIELD MISSING**</v>
      </c>
      <c r="H1492" s="308"/>
      <c r="I1492" s="317"/>
      <c r="J1492" s="317"/>
      <c r="K1492" s="317"/>
      <c r="L1492" s="308"/>
      <c r="M1492" s="308"/>
      <c r="N1492" s="308"/>
      <c r="O1492" s="308"/>
      <c r="P1492" s="308"/>
      <c r="Q1492" s="302"/>
      <c r="R1492" s="302"/>
      <c r="S1492" s="302"/>
      <c r="T1492" s="302"/>
      <c r="U1492" s="302"/>
      <c r="V1492" s="302"/>
      <c r="W1492" s="302"/>
      <c r="X1492" s="302"/>
      <c r="Y1492" s="302"/>
      <c r="Z1492" s="302"/>
      <c r="AA1492" s="302"/>
      <c r="AB1492" s="302"/>
      <c r="AC1492" s="302"/>
      <c r="AD1492" s="302"/>
      <c r="AE1492" s="302"/>
      <c r="AF1492" s="302"/>
      <c r="AG1492" s="302"/>
      <c r="AH1492" s="302"/>
      <c r="AI1492" s="329"/>
      <c r="AJ1492" s="302"/>
      <c r="AK1492" s="302"/>
      <c r="AL1492" s="302"/>
      <c r="AM1492" s="302"/>
      <c r="AN1492" s="302"/>
      <c r="AO1492" s="302"/>
      <c r="AP1492" s="302"/>
      <c r="AQ1492" s="302"/>
      <c r="AR1492" s="302"/>
      <c r="AS1492" s="302"/>
      <c r="AT1492" s="302"/>
      <c r="AU1492" s="302"/>
      <c r="AV1492" s="302"/>
      <c r="AW1492" s="302"/>
      <c r="AX1492" s="302"/>
      <c r="AY1492" s="302"/>
      <c r="AZ1492" s="302"/>
      <c r="BA1492" s="302"/>
    </row>
    <row r="1493">
      <c r="A1493" s="328"/>
      <c r="B1493" s="328"/>
      <c r="C1493" s="328"/>
      <c r="D1493" s="51" t="b">
        <v>1</v>
      </c>
      <c r="E1493" s="308"/>
      <c r="F1493" s="308" t="str">
        <f>IFERROR(__xludf.DUMMYFUNCTION("""COMPUTED_VALUE"""),"**field missing**")</f>
        <v>**field missing**</v>
      </c>
      <c r="G1493" s="308" t="str">
        <f>IFERROR(__xludf.DUMMYFUNCTION("""COMPUTED_VALUE"""),"**FIELD MISSING**")</f>
        <v>**FIELD MISSING**</v>
      </c>
      <c r="H1493" s="308"/>
      <c r="I1493" s="317"/>
      <c r="J1493" s="317"/>
      <c r="K1493" s="317"/>
      <c r="L1493" s="308"/>
      <c r="M1493" s="308"/>
      <c r="N1493" s="308"/>
      <c r="O1493" s="308"/>
      <c r="P1493" s="308"/>
      <c r="Q1493" s="302"/>
      <c r="R1493" s="302"/>
      <c r="S1493" s="302"/>
      <c r="T1493" s="302"/>
      <c r="U1493" s="302"/>
      <c r="V1493" s="302"/>
      <c r="W1493" s="302"/>
      <c r="X1493" s="302"/>
      <c r="Y1493" s="302"/>
      <c r="Z1493" s="302"/>
      <c r="AA1493" s="302"/>
      <c r="AB1493" s="302"/>
      <c r="AC1493" s="302"/>
      <c r="AD1493" s="302"/>
      <c r="AE1493" s="302"/>
      <c r="AF1493" s="302"/>
      <c r="AG1493" s="302"/>
      <c r="AH1493" s="302"/>
      <c r="AI1493" s="329"/>
      <c r="AJ1493" s="302"/>
      <c r="AK1493" s="302"/>
      <c r="AL1493" s="302"/>
      <c r="AM1493" s="302"/>
      <c r="AN1493" s="302"/>
      <c r="AO1493" s="302"/>
      <c r="AP1493" s="302"/>
      <c r="AQ1493" s="302"/>
      <c r="AR1493" s="302"/>
      <c r="AS1493" s="302"/>
      <c r="AT1493" s="302"/>
      <c r="AU1493" s="302"/>
      <c r="AV1493" s="302"/>
      <c r="AW1493" s="302"/>
      <c r="AX1493" s="302"/>
      <c r="AY1493" s="302"/>
      <c r="AZ1493" s="302"/>
      <c r="BA1493" s="302"/>
    </row>
    <row r="1494">
      <c r="A1494" s="328"/>
      <c r="B1494" s="328"/>
      <c r="C1494" s="328"/>
      <c r="D1494" s="51" t="b">
        <v>1</v>
      </c>
      <c r="E1494" s="308"/>
      <c r="F1494" s="308" t="str">
        <f>IFERROR(__xludf.DUMMYFUNCTION("""COMPUTED_VALUE"""),"**field missing**")</f>
        <v>**field missing**</v>
      </c>
      <c r="G1494" s="308" t="str">
        <f>IFERROR(__xludf.DUMMYFUNCTION("""COMPUTED_VALUE"""),"**FIELD MISSING**")</f>
        <v>**FIELD MISSING**</v>
      </c>
      <c r="H1494" s="308"/>
      <c r="I1494" s="317"/>
      <c r="J1494" s="317"/>
      <c r="K1494" s="317"/>
      <c r="L1494" s="308"/>
      <c r="M1494" s="308"/>
      <c r="N1494" s="308"/>
      <c r="O1494" s="308"/>
      <c r="P1494" s="308"/>
      <c r="Q1494" s="302"/>
      <c r="R1494" s="302"/>
      <c r="S1494" s="302"/>
      <c r="T1494" s="302"/>
      <c r="U1494" s="302"/>
      <c r="V1494" s="302"/>
      <c r="W1494" s="302"/>
      <c r="X1494" s="302"/>
      <c r="Y1494" s="302"/>
      <c r="Z1494" s="302"/>
      <c r="AA1494" s="302"/>
      <c r="AB1494" s="302"/>
      <c r="AC1494" s="302"/>
      <c r="AD1494" s="302"/>
      <c r="AE1494" s="302"/>
      <c r="AF1494" s="302"/>
      <c r="AG1494" s="302"/>
      <c r="AH1494" s="302"/>
      <c r="AI1494" s="329"/>
      <c r="AJ1494" s="302"/>
      <c r="AK1494" s="302"/>
      <c r="AL1494" s="302"/>
      <c r="AM1494" s="302"/>
      <c r="AN1494" s="302"/>
      <c r="AO1494" s="302"/>
      <c r="AP1494" s="302"/>
      <c r="AQ1494" s="302"/>
      <c r="AR1494" s="302"/>
      <c r="AS1494" s="302"/>
      <c r="AT1494" s="302"/>
      <c r="AU1494" s="302"/>
      <c r="AV1494" s="302"/>
      <c r="AW1494" s="302"/>
      <c r="AX1494" s="302"/>
      <c r="AY1494" s="302"/>
      <c r="AZ1494" s="302"/>
      <c r="BA1494" s="302"/>
    </row>
    <row r="1495">
      <c r="A1495" s="328"/>
      <c r="B1495" s="328"/>
      <c r="C1495" s="328"/>
      <c r="D1495" s="51" t="b">
        <v>1</v>
      </c>
      <c r="E1495" s="308"/>
      <c r="F1495" s="308" t="str">
        <f>IFERROR(__xludf.DUMMYFUNCTION("""COMPUTED_VALUE"""),"**field missing**")</f>
        <v>**field missing**</v>
      </c>
      <c r="G1495" s="308" t="str">
        <f>IFERROR(__xludf.DUMMYFUNCTION("""COMPUTED_VALUE"""),"**FIELD MISSING**")</f>
        <v>**FIELD MISSING**</v>
      </c>
      <c r="H1495" s="308"/>
      <c r="I1495" s="317"/>
      <c r="J1495" s="317"/>
      <c r="K1495" s="317"/>
      <c r="L1495" s="308"/>
      <c r="M1495" s="308"/>
      <c r="N1495" s="308"/>
      <c r="O1495" s="308"/>
      <c r="P1495" s="308"/>
      <c r="Q1495" s="302"/>
      <c r="R1495" s="302"/>
      <c r="S1495" s="302"/>
      <c r="T1495" s="302"/>
      <c r="U1495" s="302"/>
      <c r="V1495" s="302"/>
      <c r="W1495" s="302"/>
      <c r="X1495" s="302"/>
      <c r="Y1495" s="302"/>
      <c r="Z1495" s="302"/>
      <c r="AA1495" s="302"/>
      <c r="AB1495" s="302"/>
      <c r="AC1495" s="302"/>
      <c r="AD1495" s="302"/>
      <c r="AE1495" s="302"/>
      <c r="AF1495" s="302"/>
      <c r="AG1495" s="302"/>
      <c r="AH1495" s="302"/>
      <c r="AI1495" s="329"/>
      <c r="AJ1495" s="302"/>
      <c r="AK1495" s="302"/>
      <c r="AL1495" s="302"/>
      <c r="AM1495" s="302"/>
      <c r="AN1495" s="302"/>
      <c r="AO1495" s="302"/>
      <c r="AP1495" s="302"/>
      <c r="AQ1495" s="302"/>
      <c r="AR1495" s="302"/>
      <c r="AS1495" s="302"/>
      <c r="AT1495" s="302"/>
      <c r="AU1495" s="302"/>
      <c r="AV1495" s="302"/>
      <c r="AW1495" s="302"/>
      <c r="AX1495" s="302"/>
      <c r="AY1495" s="302"/>
      <c r="AZ1495" s="302"/>
      <c r="BA1495" s="302"/>
    </row>
    <row r="1496">
      <c r="A1496" s="328"/>
      <c r="B1496" s="328"/>
      <c r="C1496" s="328"/>
      <c r="D1496" s="51" t="b">
        <v>1</v>
      </c>
      <c r="E1496" s="308"/>
      <c r="F1496" s="308" t="str">
        <f>IFERROR(__xludf.DUMMYFUNCTION("""COMPUTED_VALUE"""),"**field missing**")</f>
        <v>**field missing**</v>
      </c>
      <c r="G1496" s="308" t="str">
        <f>IFERROR(__xludf.DUMMYFUNCTION("""COMPUTED_VALUE"""),"**FIELD MISSING**")</f>
        <v>**FIELD MISSING**</v>
      </c>
      <c r="H1496" s="308"/>
      <c r="I1496" s="317"/>
      <c r="J1496" s="317"/>
      <c r="K1496" s="317"/>
      <c r="L1496" s="308"/>
      <c r="M1496" s="308"/>
      <c r="N1496" s="308"/>
      <c r="O1496" s="308"/>
      <c r="P1496" s="308"/>
      <c r="Q1496" s="302"/>
      <c r="R1496" s="302"/>
      <c r="S1496" s="302"/>
      <c r="T1496" s="302"/>
      <c r="U1496" s="302"/>
      <c r="V1496" s="302"/>
      <c r="W1496" s="302"/>
      <c r="X1496" s="302"/>
      <c r="Y1496" s="302"/>
      <c r="Z1496" s="302"/>
      <c r="AA1496" s="302"/>
      <c r="AB1496" s="302"/>
      <c r="AC1496" s="302"/>
      <c r="AD1496" s="302"/>
      <c r="AE1496" s="302"/>
      <c r="AF1496" s="302"/>
      <c r="AG1496" s="302"/>
      <c r="AH1496" s="302"/>
      <c r="AI1496" s="329"/>
      <c r="AJ1496" s="302"/>
      <c r="AK1496" s="302"/>
      <c r="AL1496" s="302"/>
      <c r="AM1496" s="302"/>
      <c r="AN1496" s="302"/>
      <c r="AO1496" s="302"/>
      <c r="AP1496" s="302"/>
      <c r="AQ1496" s="302"/>
      <c r="AR1496" s="302"/>
      <c r="AS1496" s="302"/>
      <c r="AT1496" s="302"/>
      <c r="AU1496" s="302"/>
      <c r="AV1496" s="302"/>
      <c r="AW1496" s="302"/>
      <c r="AX1496" s="302"/>
      <c r="AY1496" s="302"/>
      <c r="AZ1496" s="302"/>
      <c r="BA1496" s="302"/>
    </row>
    <row r="1497">
      <c r="A1497" s="328"/>
      <c r="B1497" s="328"/>
      <c r="C1497" s="328"/>
      <c r="D1497" s="51" t="b">
        <v>1</v>
      </c>
      <c r="E1497" s="308"/>
      <c r="F1497" s="308" t="str">
        <f>IFERROR(__xludf.DUMMYFUNCTION("""COMPUTED_VALUE"""),"**field missing**")</f>
        <v>**field missing**</v>
      </c>
      <c r="G1497" s="308" t="str">
        <f>IFERROR(__xludf.DUMMYFUNCTION("""COMPUTED_VALUE"""),"**FIELD MISSING**")</f>
        <v>**FIELD MISSING**</v>
      </c>
      <c r="H1497" s="308"/>
      <c r="I1497" s="317"/>
      <c r="J1497" s="317"/>
      <c r="K1497" s="317"/>
      <c r="L1497" s="308"/>
      <c r="M1497" s="308"/>
      <c r="N1497" s="308"/>
      <c r="O1497" s="308"/>
      <c r="P1497" s="308"/>
      <c r="Q1497" s="302"/>
      <c r="R1497" s="302"/>
      <c r="S1497" s="302"/>
      <c r="T1497" s="302"/>
      <c r="U1497" s="302"/>
      <c r="V1497" s="302"/>
      <c r="W1497" s="302"/>
      <c r="X1497" s="302"/>
      <c r="Y1497" s="302"/>
      <c r="Z1497" s="302"/>
      <c r="AA1497" s="302"/>
      <c r="AB1497" s="302"/>
      <c r="AC1497" s="302"/>
      <c r="AD1497" s="302"/>
      <c r="AE1497" s="302"/>
      <c r="AF1497" s="302"/>
      <c r="AG1497" s="302"/>
      <c r="AH1497" s="302"/>
      <c r="AI1497" s="329"/>
      <c r="AJ1497" s="302"/>
      <c r="AK1497" s="302"/>
      <c r="AL1497" s="302"/>
      <c r="AM1497" s="302"/>
      <c r="AN1497" s="302"/>
      <c r="AO1497" s="302"/>
      <c r="AP1497" s="302"/>
      <c r="AQ1497" s="302"/>
      <c r="AR1497" s="302"/>
      <c r="AS1497" s="302"/>
      <c r="AT1497" s="302"/>
      <c r="AU1497" s="302"/>
      <c r="AV1497" s="302"/>
      <c r="AW1497" s="302"/>
      <c r="AX1497" s="302"/>
      <c r="AY1497" s="302"/>
      <c r="AZ1497" s="302"/>
      <c r="BA1497" s="302"/>
    </row>
    <row r="1498">
      <c r="A1498" s="328"/>
      <c r="B1498" s="328"/>
      <c r="C1498" s="328"/>
      <c r="D1498" s="51" t="b">
        <v>1</v>
      </c>
      <c r="E1498" s="308"/>
      <c r="F1498" s="308" t="str">
        <f>IFERROR(__xludf.DUMMYFUNCTION("""COMPUTED_VALUE"""),"**field missing**")</f>
        <v>**field missing**</v>
      </c>
      <c r="G1498" s="308" t="str">
        <f>IFERROR(__xludf.DUMMYFUNCTION("""COMPUTED_VALUE"""),"**FIELD MISSING**")</f>
        <v>**FIELD MISSING**</v>
      </c>
      <c r="H1498" s="308"/>
      <c r="I1498" s="317"/>
      <c r="J1498" s="317"/>
      <c r="K1498" s="317"/>
      <c r="L1498" s="308"/>
      <c r="M1498" s="308"/>
      <c r="N1498" s="308"/>
      <c r="O1498" s="308"/>
      <c r="P1498" s="308"/>
      <c r="Q1498" s="302"/>
      <c r="R1498" s="302"/>
      <c r="S1498" s="302"/>
      <c r="T1498" s="302"/>
      <c r="U1498" s="302"/>
      <c r="V1498" s="302"/>
      <c r="W1498" s="302"/>
      <c r="X1498" s="302"/>
      <c r="Y1498" s="302"/>
      <c r="Z1498" s="302"/>
      <c r="AA1498" s="302"/>
      <c r="AB1498" s="302"/>
      <c r="AC1498" s="302"/>
      <c r="AD1498" s="302"/>
      <c r="AE1498" s="302"/>
      <c r="AF1498" s="302"/>
      <c r="AG1498" s="302"/>
      <c r="AH1498" s="302"/>
      <c r="AI1498" s="329"/>
      <c r="AJ1498" s="302"/>
      <c r="AK1498" s="302"/>
      <c r="AL1498" s="302"/>
      <c r="AM1498" s="302"/>
      <c r="AN1498" s="302"/>
      <c r="AO1498" s="302"/>
      <c r="AP1498" s="302"/>
      <c r="AQ1498" s="302"/>
      <c r="AR1498" s="302"/>
      <c r="AS1498" s="302"/>
      <c r="AT1498" s="302"/>
      <c r="AU1498" s="302"/>
      <c r="AV1498" s="302"/>
      <c r="AW1498" s="302"/>
      <c r="AX1498" s="302"/>
      <c r="AY1498" s="302"/>
      <c r="AZ1498" s="302"/>
      <c r="BA1498" s="302"/>
    </row>
    <row r="1499">
      <c r="A1499" s="328"/>
      <c r="B1499" s="328"/>
      <c r="C1499" s="328"/>
      <c r="D1499" s="51" t="b">
        <v>1</v>
      </c>
      <c r="E1499" s="308"/>
      <c r="F1499" s="308" t="str">
        <f>IFERROR(__xludf.DUMMYFUNCTION("""COMPUTED_VALUE"""),"**field missing**")</f>
        <v>**field missing**</v>
      </c>
      <c r="G1499" s="308" t="str">
        <f>IFERROR(__xludf.DUMMYFUNCTION("""COMPUTED_VALUE"""),"**FIELD MISSING**")</f>
        <v>**FIELD MISSING**</v>
      </c>
      <c r="H1499" s="308"/>
      <c r="I1499" s="317"/>
      <c r="J1499" s="317"/>
      <c r="K1499" s="317"/>
      <c r="L1499" s="308"/>
      <c r="M1499" s="308"/>
      <c r="N1499" s="308"/>
      <c r="O1499" s="308"/>
      <c r="P1499" s="308"/>
      <c r="Q1499" s="302"/>
      <c r="R1499" s="302"/>
      <c r="S1499" s="302"/>
      <c r="T1499" s="302"/>
      <c r="U1499" s="302"/>
      <c r="V1499" s="302"/>
      <c r="W1499" s="302"/>
      <c r="X1499" s="302"/>
      <c r="Y1499" s="302"/>
      <c r="Z1499" s="302"/>
      <c r="AA1499" s="302"/>
      <c r="AB1499" s="302"/>
      <c r="AC1499" s="302"/>
      <c r="AD1499" s="302"/>
      <c r="AE1499" s="302"/>
      <c r="AF1499" s="302"/>
      <c r="AG1499" s="302"/>
      <c r="AH1499" s="302"/>
      <c r="AI1499" s="329"/>
      <c r="AJ1499" s="302"/>
      <c r="AK1499" s="302"/>
      <c r="AL1499" s="302"/>
      <c r="AM1499" s="302"/>
      <c r="AN1499" s="302"/>
      <c r="AO1499" s="302"/>
      <c r="AP1499" s="302"/>
      <c r="AQ1499" s="302"/>
      <c r="AR1499" s="302"/>
      <c r="AS1499" s="302"/>
      <c r="AT1499" s="302"/>
      <c r="AU1499" s="302"/>
      <c r="AV1499" s="302"/>
      <c r="AW1499" s="302"/>
      <c r="AX1499" s="302"/>
      <c r="AY1499" s="302"/>
      <c r="AZ1499" s="302"/>
      <c r="BA1499" s="302"/>
    </row>
    <row r="1500">
      <c r="A1500" s="328"/>
      <c r="B1500" s="328"/>
      <c r="C1500" s="328"/>
      <c r="D1500" s="51" t="b">
        <v>1</v>
      </c>
      <c r="E1500" s="308"/>
      <c r="F1500" s="308" t="str">
        <f>IFERROR(__xludf.DUMMYFUNCTION("""COMPUTED_VALUE"""),"**field missing**")</f>
        <v>**field missing**</v>
      </c>
      <c r="G1500" s="308" t="str">
        <f>IFERROR(__xludf.DUMMYFUNCTION("""COMPUTED_VALUE"""),"**FIELD MISSING**")</f>
        <v>**FIELD MISSING**</v>
      </c>
      <c r="H1500" s="308"/>
      <c r="I1500" s="317"/>
      <c r="J1500" s="317"/>
      <c r="K1500" s="317"/>
      <c r="L1500" s="308"/>
      <c r="M1500" s="308"/>
      <c r="N1500" s="308"/>
      <c r="O1500" s="308"/>
      <c r="P1500" s="308"/>
      <c r="Q1500" s="302"/>
      <c r="R1500" s="302"/>
      <c r="S1500" s="302"/>
      <c r="T1500" s="302"/>
      <c r="U1500" s="302"/>
      <c r="V1500" s="302"/>
      <c r="W1500" s="302"/>
      <c r="X1500" s="302"/>
      <c r="Y1500" s="302"/>
      <c r="Z1500" s="302"/>
      <c r="AA1500" s="302"/>
      <c r="AB1500" s="302"/>
      <c r="AC1500" s="302"/>
      <c r="AD1500" s="302"/>
      <c r="AE1500" s="302"/>
      <c r="AF1500" s="302"/>
      <c r="AG1500" s="302"/>
      <c r="AH1500" s="302"/>
      <c r="AI1500" s="329"/>
      <c r="AJ1500" s="302"/>
      <c r="AK1500" s="302"/>
      <c r="AL1500" s="302"/>
      <c r="AM1500" s="302"/>
      <c r="AN1500" s="302"/>
      <c r="AO1500" s="302"/>
      <c r="AP1500" s="302"/>
      <c r="AQ1500" s="302"/>
      <c r="AR1500" s="302"/>
      <c r="AS1500" s="302"/>
      <c r="AT1500" s="302"/>
      <c r="AU1500" s="302"/>
      <c r="AV1500" s="302"/>
      <c r="AW1500" s="302"/>
      <c r="AX1500" s="302"/>
      <c r="AY1500" s="302"/>
      <c r="AZ1500" s="302"/>
      <c r="BA1500" s="302"/>
    </row>
    <row r="1501">
      <c r="A1501" s="328"/>
      <c r="B1501" s="328"/>
      <c r="C1501" s="328"/>
      <c r="D1501" s="51" t="b">
        <v>1</v>
      </c>
      <c r="E1501" s="308"/>
      <c r="F1501" s="308" t="str">
        <f>IFERROR(__xludf.DUMMYFUNCTION("""COMPUTED_VALUE"""),"**field missing**")</f>
        <v>**field missing**</v>
      </c>
      <c r="G1501" s="308" t="str">
        <f>IFERROR(__xludf.DUMMYFUNCTION("""COMPUTED_VALUE"""),"**FIELD MISSING**")</f>
        <v>**FIELD MISSING**</v>
      </c>
      <c r="H1501" s="308"/>
      <c r="I1501" s="317"/>
      <c r="J1501" s="317"/>
      <c r="K1501" s="317"/>
      <c r="L1501" s="308"/>
      <c r="M1501" s="308"/>
      <c r="N1501" s="308"/>
      <c r="O1501" s="308"/>
      <c r="P1501" s="308"/>
      <c r="Q1501" s="302"/>
      <c r="R1501" s="302"/>
      <c r="S1501" s="302"/>
      <c r="T1501" s="302"/>
      <c r="U1501" s="302"/>
      <c r="V1501" s="302"/>
      <c r="W1501" s="302"/>
      <c r="X1501" s="302"/>
      <c r="Y1501" s="302"/>
      <c r="Z1501" s="302"/>
      <c r="AA1501" s="302"/>
      <c r="AB1501" s="302"/>
      <c r="AC1501" s="302"/>
      <c r="AD1501" s="302"/>
      <c r="AE1501" s="302"/>
      <c r="AF1501" s="302"/>
      <c r="AG1501" s="302"/>
      <c r="AH1501" s="302"/>
      <c r="AI1501" s="329"/>
      <c r="AJ1501" s="302"/>
      <c r="AK1501" s="302"/>
      <c r="AL1501" s="302"/>
      <c r="AM1501" s="302"/>
      <c r="AN1501" s="302"/>
      <c r="AO1501" s="302"/>
      <c r="AP1501" s="302"/>
      <c r="AQ1501" s="302"/>
      <c r="AR1501" s="302"/>
      <c r="AS1501" s="302"/>
      <c r="AT1501" s="302"/>
      <c r="AU1501" s="302"/>
      <c r="AV1501" s="302"/>
      <c r="AW1501" s="302"/>
      <c r="AX1501" s="302"/>
      <c r="AY1501" s="302"/>
      <c r="AZ1501" s="302"/>
      <c r="BA1501" s="302"/>
    </row>
    <row r="1502">
      <c r="A1502" s="328"/>
      <c r="B1502" s="328"/>
      <c r="C1502" s="328"/>
      <c r="D1502" s="51" t="b">
        <v>1</v>
      </c>
      <c r="E1502" s="308"/>
      <c r="F1502" s="308" t="str">
        <f>IFERROR(__xludf.DUMMYFUNCTION("""COMPUTED_VALUE"""),"**field missing**")</f>
        <v>**field missing**</v>
      </c>
      <c r="G1502" s="308" t="str">
        <f>IFERROR(__xludf.DUMMYFUNCTION("""COMPUTED_VALUE"""),"**FIELD MISSING**")</f>
        <v>**FIELD MISSING**</v>
      </c>
      <c r="H1502" s="308"/>
      <c r="I1502" s="317"/>
      <c r="J1502" s="317"/>
      <c r="K1502" s="317"/>
      <c r="L1502" s="308"/>
      <c r="M1502" s="308"/>
      <c r="N1502" s="308"/>
      <c r="O1502" s="308"/>
      <c r="P1502" s="308"/>
      <c r="Q1502" s="302"/>
      <c r="R1502" s="302"/>
      <c r="S1502" s="302"/>
      <c r="T1502" s="302"/>
      <c r="U1502" s="302"/>
      <c r="V1502" s="302"/>
      <c r="W1502" s="302"/>
      <c r="X1502" s="302"/>
      <c r="Y1502" s="302"/>
      <c r="Z1502" s="302"/>
      <c r="AA1502" s="302"/>
      <c r="AB1502" s="302"/>
      <c r="AC1502" s="302"/>
      <c r="AD1502" s="302"/>
      <c r="AE1502" s="302"/>
      <c r="AF1502" s="302"/>
      <c r="AG1502" s="302"/>
      <c r="AH1502" s="302"/>
      <c r="AI1502" s="329"/>
      <c r="AJ1502" s="302"/>
      <c r="AK1502" s="302"/>
      <c r="AL1502" s="302"/>
      <c r="AM1502" s="302"/>
      <c r="AN1502" s="302"/>
      <c r="AO1502" s="302"/>
      <c r="AP1502" s="302"/>
      <c r="AQ1502" s="302"/>
      <c r="AR1502" s="302"/>
      <c r="AS1502" s="302"/>
      <c r="AT1502" s="302"/>
      <c r="AU1502" s="302"/>
      <c r="AV1502" s="302"/>
      <c r="AW1502" s="302"/>
      <c r="AX1502" s="302"/>
      <c r="AY1502" s="302"/>
      <c r="AZ1502" s="302"/>
      <c r="BA1502" s="302"/>
    </row>
    <row r="1503">
      <c r="A1503" s="328"/>
      <c r="B1503" s="328"/>
      <c r="C1503" s="328"/>
      <c r="D1503" s="51" t="b">
        <v>1</v>
      </c>
      <c r="E1503" s="308"/>
      <c r="F1503" s="308" t="str">
        <f>IFERROR(__xludf.DUMMYFUNCTION("""COMPUTED_VALUE"""),"**field missing**")</f>
        <v>**field missing**</v>
      </c>
      <c r="G1503" s="308" t="str">
        <f>IFERROR(__xludf.DUMMYFUNCTION("""COMPUTED_VALUE"""),"**FIELD MISSING**")</f>
        <v>**FIELD MISSING**</v>
      </c>
      <c r="H1503" s="308"/>
      <c r="I1503" s="317"/>
      <c r="J1503" s="317"/>
      <c r="K1503" s="317"/>
      <c r="L1503" s="308"/>
      <c r="M1503" s="308"/>
      <c r="N1503" s="308"/>
      <c r="O1503" s="308"/>
      <c r="P1503" s="308"/>
      <c r="Q1503" s="302"/>
      <c r="R1503" s="302"/>
      <c r="S1503" s="302"/>
      <c r="T1503" s="302"/>
      <c r="U1503" s="302"/>
      <c r="V1503" s="302"/>
      <c r="W1503" s="302"/>
      <c r="X1503" s="302"/>
      <c r="Y1503" s="302"/>
      <c r="Z1503" s="302"/>
      <c r="AA1503" s="302"/>
      <c r="AB1503" s="302"/>
      <c r="AC1503" s="302"/>
      <c r="AD1503" s="302"/>
      <c r="AE1503" s="302"/>
      <c r="AF1503" s="302"/>
      <c r="AG1503" s="302"/>
      <c r="AH1503" s="302"/>
      <c r="AI1503" s="329"/>
      <c r="AJ1503" s="302"/>
      <c r="AK1503" s="302"/>
      <c r="AL1503" s="302"/>
      <c r="AM1503" s="302"/>
      <c r="AN1503" s="302"/>
      <c r="AO1503" s="302"/>
      <c r="AP1503" s="302"/>
      <c r="AQ1503" s="302"/>
      <c r="AR1503" s="302"/>
      <c r="AS1503" s="302"/>
      <c r="AT1503" s="302"/>
      <c r="AU1503" s="302"/>
      <c r="AV1503" s="302"/>
      <c r="AW1503" s="302"/>
      <c r="AX1503" s="302"/>
      <c r="AY1503" s="302"/>
      <c r="AZ1503" s="302"/>
      <c r="BA1503" s="302"/>
    </row>
    <row r="1504">
      <c r="A1504" s="328"/>
      <c r="B1504" s="328"/>
      <c r="C1504" s="328"/>
      <c r="D1504" s="51" t="b">
        <v>1</v>
      </c>
      <c r="E1504" s="308"/>
      <c r="F1504" s="308" t="str">
        <f>IFERROR(__xludf.DUMMYFUNCTION("""COMPUTED_VALUE"""),"**field missing**")</f>
        <v>**field missing**</v>
      </c>
      <c r="G1504" s="308" t="str">
        <f>IFERROR(__xludf.DUMMYFUNCTION("""COMPUTED_VALUE"""),"**FIELD MISSING**")</f>
        <v>**FIELD MISSING**</v>
      </c>
      <c r="H1504" s="308"/>
      <c r="I1504" s="317"/>
      <c r="J1504" s="317"/>
      <c r="K1504" s="317"/>
      <c r="L1504" s="308"/>
      <c r="M1504" s="308"/>
      <c r="N1504" s="308"/>
      <c r="O1504" s="308"/>
      <c r="P1504" s="308"/>
      <c r="Q1504" s="302"/>
      <c r="R1504" s="302"/>
      <c r="S1504" s="302"/>
      <c r="T1504" s="302"/>
      <c r="U1504" s="302"/>
      <c r="V1504" s="302"/>
      <c r="W1504" s="302"/>
      <c r="X1504" s="302"/>
      <c r="Y1504" s="302"/>
      <c r="Z1504" s="302"/>
      <c r="AA1504" s="302"/>
      <c r="AB1504" s="302"/>
      <c r="AC1504" s="302"/>
      <c r="AD1504" s="302"/>
      <c r="AE1504" s="302"/>
      <c r="AF1504" s="302"/>
      <c r="AG1504" s="302"/>
      <c r="AH1504" s="302"/>
      <c r="AI1504" s="329"/>
      <c r="AJ1504" s="302"/>
      <c r="AK1504" s="302"/>
      <c r="AL1504" s="302"/>
      <c r="AM1504" s="302"/>
      <c r="AN1504" s="302"/>
      <c r="AO1504" s="302"/>
      <c r="AP1504" s="302"/>
      <c r="AQ1504" s="302"/>
      <c r="AR1504" s="302"/>
      <c r="AS1504" s="302"/>
      <c r="AT1504" s="302"/>
      <c r="AU1504" s="302"/>
      <c r="AV1504" s="302"/>
      <c r="AW1504" s="302"/>
      <c r="AX1504" s="302"/>
      <c r="AY1504" s="302"/>
      <c r="AZ1504" s="302"/>
      <c r="BA1504" s="302"/>
    </row>
    <row r="1505">
      <c r="A1505" s="328"/>
      <c r="B1505" s="328"/>
      <c r="C1505" s="328"/>
      <c r="D1505" s="51" t="b">
        <v>1</v>
      </c>
      <c r="E1505" s="308"/>
      <c r="F1505" s="308" t="str">
        <f>IFERROR(__xludf.DUMMYFUNCTION("""COMPUTED_VALUE"""),"**field missing**")</f>
        <v>**field missing**</v>
      </c>
      <c r="G1505" s="308" t="str">
        <f>IFERROR(__xludf.DUMMYFUNCTION("""COMPUTED_VALUE"""),"**FIELD MISSING**")</f>
        <v>**FIELD MISSING**</v>
      </c>
      <c r="H1505" s="308"/>
      <c r="I1505" s="317"/>
      <c r="J1505" s="317"/>
      <c r="K1505" s="317"/>
      <c r="L1505" s="308"/>
      <c r="M1505" s="308"/>
      <c r="N1505" s="308"/>
      <c r="O1505" s="308"/>
      <c r="P1505" s="308"/>
      <c r="Q1505" s="302"/>
      <c r="R1505" s="302"/>
      <c r="S1505" s="302"/>
      <c r="T1505" s="302"/>
      <c r="U1505" s="302"/>
      <c r="V1505" s="302"/>
      <c r="W1505" s="302"/>
      <c r="X1505" s="302"/>
      <c r="Y1505" s="302"/>
      <c r="Z1505" s="302"/>
      <c r="AA1505" s="302"/>
      <c r="AB1505" s="302"/>
      <c r="AC1505" s="302"/>
      <c r="AD1505" s="302"/>
      <c r="AE1505" s="302"/>
      <c r="AF1505" s="302"/>
      <c r="AG1505" s="302"/>
      <c r="AH1505" s="302"/>
      <c r="AI1505" s="329"/>
      <c r="AJ1505" s="302"/>
      <c r="AK1505" s="302"/>
      <c r="AL1505" s="302"/>
      <c r="AM1505" s="302"/>
      <c r="AN1505" s="302"/>
      <c r="AO1505" s="302"/>
      <c r="AP1505" s="302"/>
      <c r="AQ1505" s="302"/>
      <c r="AR1505" s="302"/>
      <c r="AS1505" s="302"/>
      <c r="AT1505" s="302"/>
      <c r="AU1505" s="302"/>
      <c r="AV1505" s="302"/>
      <c r="AW1505" s="302"/>
      <c r="AX1505" s="302"/>
      <c r="AY1505" s="302"/>
      <c r="AZ1505" s="302"/>
      <c r="BA1505" s="302"/>
    </row>
    <row r="1506">
      <c r="A1506" s="328"/>
      <c r="B1506" s="328"/>
      <c r="C1506" s="328"/>
      <c r="D1506" s="51" t="b">
        <v>1</v>
      </c>
      <c r="E1506" s="308"/>
      <c r="F1506" s="308" t="str">
        <f>IFERROR(__xludf.DUMMYFUNCTION("""COMPUTED_VALUE"""),"**field missing**")</f>
        <v>**field missing**</v>
      </c>
      <c r="G1506" s="308" t="str">
        <f>IFERROR(__xludf.DUMMYFUNCTION("""COMPUTED_VALUE"""),"**FIELD MISSING**")</f>
        <v>**FIELD MISSING**</v>
      </c>
      <c r="H1506" s="308"/>
      <c r="I1506" s="317"/>
      <c r="J1506" s="317"/>
      <c r="K1506" s="317"/>
      <c r="L1506" s="308"/>
      <c r="M1506" s="308"/>
      <c r="N1506" s="308"/>
      <c r="O1506" s="308"/>
      <c r="P1506" s="308"/>
      <c r="Q1506" s="302"/>
      <c r="R1506" s="302"/>
      <c r="S1506" s="302"/>
      <c r="T1506" s="302"/>
      <c r="U1506" s="302"/>
      <c r="V1506" s="302"/>
      <c r="W1506" s="302"/>
      <c r="X1506" s="302"/>
      <c r="Y1506" s="302"/>
      <c r="Z1506" s="302"/>
      <c r="AA1506" s="302"/>
      <c r="AB1506" s="302"/>
      <c r="AC1506" s="302"/>
      <c r="AD1506" s="302"/>
      <c r="AE1506" s="302"/>
      <c r="AF1506" s="302"/>
      <c r="AG1506" s="302"/>
      <c r="AH1506" s="302"/>
      <c r="AI1506" s="329"/>
      <c r="AJ1506" s="302"/>
      <c r="AK1506" s="302"/>
      <c r="AL1506" s="302"/>
      <c r="AM1506" s="302"/>
      <c r="AN1506" s="302"/>
      <c r="AO1506" s="302"/>
      <c r="AP1506" s="302"/>
      <c r="AQ1506" s="302"/>
      <c r="AR1506" s="302"/>
      <c r="AS1506" s="302"/>
      <c r="AT1506" s="302"/>
      <c r="AU1506" s="302"/>
      <c r="AV1506" s="302"/>
      <c r="AW1506" s="302"/>
      <c r="AX1506" s="302"/>
      <c r="AY1506" s="302"/>
      <c r="AZ1506" s="302"/>
      <c r="BA1506" s="302"/>
    </row>
    <row r="1507">
      <c r="A1507" s="328"/>
      <c r="B1507" s="328"/>
      <c r="C1507" s="328"/>
      <c r="D1507" s="51" t="b">
        <v>1</v>
      </c>
      <c r="E1507" s="308"/>
      <c r="F1507" s="308" t="str">
        <f>IFERROR(__xludf.DUMMYFUNCTION("""COMPUTED_VALUE"""),"**field missing**")</f>
        <v>**field missing**</v>
      </c>
      <c r="G1507" s="308" t="str">
        <f>IFERROR(__xludf.DUMMYFUNCTION("""COMPUTED_VALUE"""),"**FIELD MISSING**")</f>
        <v>**FIELD MISSING**</v>
      </c>
      <c r="H1507" s="308"/>
      <c r="I1507" s="317"/>
      <c r="J1507" s="317"/>
      <c r="K1507" s="317"/>
      <c r="L1507" s="308"/>
      <c r="M1507" s="308"/>
      <c r="N1507" s="308"/>
      <c r="O1507" s="308"/>
      <c r="P1507" s="308"/>
      <c r="Q1507" s="302"/>
      <c r="R1507" s="302"/>
      <c r="S1507" s="302"/>
      <c r="T1507" s="302"/>
      <c r="U1507" s="302"/>
      <c r="V1507" s="302"/>
      <c r="W1507" s="302"/>
      <c r="X1507" s="302"/>
      <c r="Y1507" s="302"/>
      <c r="Z1507" s="302"/>
      <c r="AA1507" s="302"/>
      <c r="AB1507" s="302"/>
      <c r="AC1507" s="302"/>
      <c r="AD1507" s="302"/>
      <c r="AE1507" s="302"/>
      <c r="AF1507" s="302"/>
      <c r="AG1507" s="302"/>
      <c r="AH1507" s="302"/>
      <c r="AI1507" s="329"/>
      <c r="AJ1507" s="302"/>
      <c r="AK1507" s="302"/>
      <c r="AL1507" s="302"/>
      <c r="AM1507" s="302"/>
      <c r="AN1507" s="302"/>
      <c r="AO1507" s="302"/>
      <c r="AP1507" s="302"/>
      <c r="AQ1507" s="302"/>
      <c r="AR1507" s="302"/>
      <c r="AS1507" s="302"/>
      <c r="AT1507" s="302"/>
      <c r="AU1507" s="302"/>
      <c r="AV1507" s="302"/>
      <c r="AW1507" s="302"/>
      <c r="AX1507" s="302"/>
      <c r="AY1507" s="302"/>
      <c r="AZ1507" s="302"/>
      <c r="BA1507" s="302"/>
    </row>
    <row r="1508">
      <c r="A1508" s="328"/>
      <c r="B1508" s="328"/>
      <c r="C1508" s="328"/>
      <c r="D1508" s="51" t="b">
        <v>1</v>
      </c>
      <c r="E1508" s="308"/>
      <c r="F1508" s="308" t="str">
        <f>IFERROR(__xludf.DUMMYFUNCTION("""COMPUTED_VALUE"""),"**field missing**")</f>
        <v>**field missing**</v>
      </c>
      <c r="G1508" s="308" t="str">
        <f>IFERROR(__xludf.DUMMYFUNCTION("""COMPUTED_VALUE"""),"**FIELD MISSING**")</f>
        <v>**FIELD MISSING**</v>
      </c>
      <c r="H1508" s="308"/>
      <c r="I1508" s="317"/>
      <c r="J1508" s="317"/>
      <c r="K1508" s="317"/>
      <c r="L1508" s="308"/>
      <c r="M1508" s="308"/>
      <c r="N1508" s="308"/>
      <c r="O1508" s="308"/>
      <c r="P1508" s="308"/>
      <c r="Q1508" s="302"/>
      <c r="R1508" s="302"/>
      <c r="S1508" s="302"/>
      <c r="T1508" s="302"/>
      <c r="U1508" s="302"/>
      <c r="V1508" s="302"/>
      <c r="W1508" s="302"/>
      <c r="X1508" s="302"/>
      <c r="Y1508" s="302"/>
      <c r="Z1508" s="302"/>
      <c r="AA1508" s="302"/>
      <c r="AB1508" s="302"/>
      <c r="AC1508" s="302"/>
      <c r="AD1508" s="302"/>
      <c r="AE1508" s="302"/>
      <c r="AF1508" s="302"/>
      <c r="AG1508" s="302"/>
      <c r="AH1508" s="302"/>
      <c r="AI1508" s="329"/>
      <c r="AJ1508" s="302"/>
      <c r="AK1508" s="302"/>
      <c r="AL1508" s="302"/>
      <c r="AM1508" s="302"/>
      <c r="AN1508" s="302"/>
      <c r="AO1508" s="302"/>
      <c r="AP1508" s="302"/>
      <c r="AQ1508" s="302"/>
      <c r="AR1508" s="302"/>
      <c r="AS1508" s="302"/>
      <c r="AT1508" s="302"/>
      <c r="AU1508" s="302"/>
      <c r="AV1508" s="302"/>
      <c r="AW1508" s="302"/>
      <c r="AX1508" s="302"/>
      <c r="AY1508" s="302"/>
      <c r="AZ1508" s="302"/>
      <c r="BA1508" s="302"/>
    </row>
    <row r="1509">
      <c r="A1509" s="328"/>
      <c r="B1509" s="328"/>
      <c r="C1509" s="328"/>
      <c r="D1509" s="51" t="b">
        <v>1</v>
      </c>
      <c r="E1509" s="308"/>
      <c r="F1509" s="308" t="str">
        <f>IFERROR(__xludf.DUMMYFUNCTION("""COMPUTED_VALUE"""),"**field missing**")</f>
        <v>**field missing**</v>
      </c>
      <c r="G1509" s="308" t="str">
        <f>IFERROR(__xludf.DUMMYFUNCTION("""COMPUTED_VALUE"""),"**FIELD MISSING**")</f>
        <v>**FIELD MISSING**</v>
      </c>
      <c r="H1509" s="308"/>
      <c r="I1509" s="317"/>
      <c r="J1509" s="317"/>
      <c r="K1509" s="317"/>
      <c r="L1509" s="308"/>
      <c r="M1509" s="308"/>
      <c r="N1509" s="308"/>
      <c r="O1509" s="308"/>
      <c r="P1509" s="308"/>
      <c r="Q1509" s="302"/>
      <c r="R1509" s="302"/>
      <c r="S1509" s="302"/>
      <c r="T1509" s="302"/>
      <c r="U1509" s="302"/>
      <c r="V1509" s="302"/>
      <c r="W1509" s="302"/>
      <c r="X1509" s="302"/>
      <c r="Y1509" s="302"/>
      <c r="Z1509" s="302"/>
      <c r="AA1509" s="302"/>
      <c r="AB1509" s="302"/>
      <c r="AC1509" s="302"/>
      <c r="AD1509" s="302"/>
      <c r="AE1509" s="302"/>
      <c r="AF1509" s="302"/>
      <c r="AG1509" s="302"/>
      <c r="AH1509" s="302"/>
      <c r="AI1509" s="329"/>
      <c r="AJ1509" s="302"/>
      <c r="AK1509" s="302"/>
      <c r="AL1509" s="302"/>
      <c r="AM1509" s="302"/>
      <c r="AN1509" s="302"/>
      <c r="AO1509" s="302"/>
      <c r="AP1509" s="302"/>
      <c r="AQ1509" s="302"/>
      <c r="AR1509" s="302"/>
      <c r="AS1509" s="302"/>
      <c r="AT1509" s="302"/>
      <c r="AU1509" s="302"/>
      <c r="AV1509" s="302"/>
      <c r="AW1509" s="302"/>
      <c r="AX1509" s="302"/>
      <c r="AY1509" s="302"/>
      <c r="AZ1509" s="302"/>
      <c r="BA1509" s="302"/>
    </row>
    <row r="1510">
      <c r="A1510" s="328"/>
      <c r="B1510" s="328"/>
      <c r="C1510" s="328"/>
      <c r="D1510" s="51" t="b">
        <v>1</v>
      </c>
      <c r="E1510" s="308"/>
      <c r="F1510" s="308" t="str">
        <f>IFERROR(__xludf.DUMMYFUNCTION("""COMPUTED_VALUE"""),"**field missing**")</f>
        <v>**field missing**</v>
      </c>
      <c r="G1510" s="308" t="str">
        <f>IFERROR(__xludf.DUMMYFUNCTION("""COMPUTED_VALUE"""),"**FIELD MISSING**")</f>
        <v>**FIELD MISSING**</v>
      </c>
      <c r="H1510" s="308"/>
      <c r="I1510" s="317"/>
      <c r="J1510" s="317"/>
      <c r="K1510" s="317"/>
      <c r="L1510" s="308"/>
      <c r="M1510" s="308"/>
      <c r="N1510" s="308"/>
      <c r="O1510" s="308"/>
      <c r="P1510" s="308"/>
      <c r="Q1510" s="302"/>
      <c r="R1510" s="302"/>
      <c r="S1510" s="302"/>
      <c r="T1510" s="302"/>
      <c r="U1510" s="302"/>
      <c r="V1510" s="302"/>
      <c r="W1510" s="302"/>
      <c r="X1510" s="302"/>
      <c r="Y1510" s="302"/>
      <c r="Z1510" s="302"/>
      <c r="AA1510" s="302"/>
      <c r="AB1510" s="302"/>
      <c r="AC1510" s="302"/>
      <c r="AD1510" s="302"/>
      <c r="AE1510" s="302"/>
      <c r="AF1510" s="302"/>
      <c r="AG1510" s="302"/>
      <c r="AH1510" s="302"/>
      <c r="AI1510" s="329"/>
      <c r="AJ1510" s="302"/>
      <c r="AK1510" s="302"/>
      <c r="AL1510" s="302"/>
      <c r="AM1510" s="302"/>
      <c r="AN1510" s="302"/>
      <c r="AO1510" s="302"/>
      <c r="AP1510" s="302"/>
      <c r="AQ1510" s="302"/>
      <c r="AR1510" s="302"/>
      <c r="AS1510" s="302"/>
      <c r="AT1510" s="302"/>
      <c r="AU1510" s="302"/>
      <c r="AV1510" s="302"/>
      <c r="AW1510" s="302"/>
      <c r="AX1510" s="302"/>
      <c r="AY1510" s="302"/>
      <c r="AZ1510" s="302"/>
      <c r="BA1510" s="302"/>
    </row>
    <row r="1511">
      <c r="A1511" s="328"/>
      <c r="B1511" s="328"/>
      <c r="C1511" s="328"/>
      <c r="D1511" s="51" t="b">
        <v>1</v>
      </c>
      <c r="E1511" s="308"/>
      <c r="F1511" s="308" t="str">
        <f>IFERROR(__xludf.DUMMYFUNCTION("""COMPUTED_VALUE"""),"**field missing**")</f>
        <v>**field missing**</v>
      </c>
      <c r="G1511" s="308" t="str">
        <f>IFERROR(__xludf.DUMMYFUNCTION("""COMPUTED_VALUE"""),"**FIELD MISSING**")</f>
        <v>**FIELD MISSING**</v>
      </c>
      <c r="H1511" s="308"/>
      <c r="I1511" s="317"/>
      <c r="J1511" s="317"/>
      <c r="K1511" s="317"/>
      <c r="L1511" s="308"/>
      <c r="M1511" s="308"/>
      <c r="N1511" s="308"/>
      <c r="O1511" s="308"/>
      <c r="P1511" s="308"/>
      <c r="Q1511" s="302"/>
      <c r="R1511" s="302"/>
      <c r="S1511" s="302"/>
      <c r="T1511" s="302"/>
      <c r="U1511" s="302"/>
      <c r="V1511" s="302"/>
      <c r="W1511" s="302"/>
      <c r="X1511" s="302"/>
      <c r="Y1511" s="302"/>
      <c r="Z1511" s="302"/>
      <c r="AA1511" s="302"/>
      <c r="AB1511" s="302"/>
      <c r="AC1511" s="302"/>
      <c r="AD1511" s="302"/>
      <c r="AE1511" s="302"/>
      <c r="AF1511" s="302"/>
      <c r="AG1511" s="302"/>
      <c r="AH1511" s="302"/>
      <c r="AI1511" s="329"/>
      <c r="AJ1511" s="302"/>
      <c r="AK1511" s="302"/>
      <c r="AL1511" s="302"/>
      <c r="AM1511" s="302"/>
      <c r="AN1511" s="302"/>
      <c r="AO1511" s="302"/>
      <c r="AP1511" s="302"/>
      <c r="AQ1511" s="302"/>
      <c r="AR1511" s="302"/>
      <c r="AS1511" s="302"/>
      <c r="AT1511" s="302"/>
      <c r="AU1511" s="302"/>
      <c r="AV1511" s="302"/>
      <c r="AW1511" s="302"/>
      <c r="AX1511" s="302"/>
      <c r="AY1511" s="302"/>
      <c r="AZ1511" s="302"/>
      <c r="BA1511" s="302"/>
    </row>
    <row r="1512">
      <c r="A1512" s="328"/>
      <c r="B1512" s="328"/>
      <c r="C1512" s="328"/>
      <c r="D1512" s="51" t="b">
        <v>1</v>
      </c>
      <c r="E1512" s="308"/>
      <c r="F1512" s="308" t="str">
        <f>IFERROR(__xludf.DUMMYFUNCTION("""COMPUTED_VALUE"""),"**field missing**")</f>
        <v>**field missing**</v>
      </c>
      <c r="G1512" s="308" t="str">
        <f>IFERROR(__xludf.DUMMYFUNCTION("""COMPUTED_VALUE"""),"**FIELD MISSING**")</f>
        <v>**FIELD MISSING**</v>
      </c>
      <c r="H1512" s="308"/>
      <c r="I1512" s="317"/>
      <c r="J1512" s="317"/>
      <c r="K1512" s="317"/>
      <c r="L1512" s="308"/>
      <c r="M1512" s="308"/>
      <c r="N1512" s="308"/>
      <c r="O1512" s="308"/>
      <c r="P1512" s="308"/>
      <c r="Q1512" s="302"/>
      <c r="R1512" s="302"/>
      <c r="S1512" s="302"/>
      <c r="T1512" s="302"/>
      <c r="U1512" s="302"/>
      <c r="V1512" s="302"/>
      <c r="W1512" s="302"/>
      <c r="X1512" s="302"/>
      <c r="Y1512" s="302"/>
      <c r="Z1512" s="302"/>
      <c r="AA1512" s="302"/>
      <c r="AB1512" s="302"/>
      <c r="AC1512" s="302"/>
      <c r="AD1512" s="302"/>
      <c r="AE1512" s="302"/>
      <c r="AF1512" s="302"/>
      <c r="AG1512" s="302"/>
      <c r="AH1512" s="302"/>
      <c r="AI1512" s="329"/>
      <c r="AJ1512" s="302"/>
      <c r="AK1512" s="302"/>
      <c r="AL1512" s="302"/>
      <c r="AM1512" s="302"/>
      <c r="AN1512" s="302"/>
      <c r="AO1512" s="302"/>
      <c r="AP1512" s="302"/>
      <c r="AQ1512" s="302"/>
      <c r="AR1512" s="302"/>
      <c r="AS1512" s="302"/>
      <c r="AT1512" s="302"/>
      <c r="AU1512" s="302"/>
      <c r="AV1512" s="302"/>
      <c r="AW1512" s="302"/>
      <c r="AX1512" s="302"/>
      <c r="AY1512" s="302"/>
      <c r="AZ1512" s="302"/>
      <c r="BA1512" s="302"/>
    </row>
    <row r="1513">
      <c r="A1513" s="328"/>
      <c r="B1513" s="328"/>
      <c r="C1513" s="328"/>
      <c r="D1513" s="51" t="b">
        <v>1</v>
      </c>
      <c r="E1513" s="308"/>
      <c r="F1513" s="308" t="str">
        <f>IFERROR(__xludf.DUMMYFUNCTION("""COMPUTED_VALUE"""),"**field missing**")</f>
        <v>**field missing**</v>
      </c>
      <c r="G1513" s="308" t="str">
        <f>IFERROR(__xludf.DUMMYFUNCTION("""COMPUTED_VALUE"""),"**FIELD MISSING**")</f>
        <v>**FIELD MISSING**</v>
      </c>
      <c r="H1513" s="308"/>
      <c r="I1513" s="317"/>
      <c r="J1513" s="317"/>
      <c r="K1513" s="317"/>
      <c r="L1513" s="308"/>
      <c r="M1513" s="308"/>
      <c r="N1513" s="308"/>
      <c r="O1513" s="308"/>
      <c r="P1513" s="308"/>
      <c r="Q1513" s="302"/>
      <c r="R1513" s="302"/>
      <c r="S1513" s="302"/>
      <c r="T1513" s="302"/>
      <c r="U1513" s="302"/>
      <c r="V1513" s="302"/>
      <c r="W1513" s="302"/>
      <c r="X1513" s="302"/>
      <c r="Y1513" s="302"/>
      <c r="Z1513" s="302"/>
      <c r="AA1513" s="302"/>
      <c r="AB1513" s="302"/>
      <c r="AC1513" s="302"/>
      <c r="AD1513" s="302"/>
      <c r="AE1513" s="302"/>
      <c r="AF1513" s="302"/>
      <c r="AG1513" s="302"/>
      <c r="AH1513" s="302"/>
      <c r="AI1513" s="329"/>
      <c r="AJ1513" s="302"/>
      <c r="AK1513" s="302"/>
      <c r="AL1513" s="302"/>
      <c r="AM1513" s="302"/>
      <c r="AN1513" s="302"/>
      <c r="AO1513" s="302"/>
      <c r="AP1513" s="302"/>
      <c r="AQ1513" s="302"/>
      <c r="AR1513" s="302"/>
      <c r="AS1513" s="302"/>
      <c r="AT1513" s="302"/>
      <c r="AU1513" s="302"/>
      <c r="AV1513" s="302"/>
      <c r="AW1513" s="302"/>
      <c r="AX1513" s="302"/>
      <c r="AY1513" s="302"/>
      <c r="AZ1513" s="302"/>
      <c r="BA1513" s="302"/>
    </row>
    <row r="1514">
      <c r="A1514" s="328"/>
      <c r="B1514" s="328"/>
      <c r="C1514" s="328"/>
      <c r="D1514" s="51" t="b">
        <v>1</v>
      </c>
      <c r="E1514" s="308"/>
      <c r="F1514" s="308" t="str">
        <f>IFERROR(__xludf.DUMMYFUNCTION("""COMPUTED_VALUE"""),"**field missing**")</f>
        <v>**field missing**</v>
      </c>
      <c r="G1514" s="308" t="str">
        <f>IFERROR(__xludf.DUMMYFUNCTION("""COMPUTED_VALUE"""),"**FIELD MISSING**")</f>
        <v>**FIELD MISSING**</v>
      </c>
      <c r="H1514" s="308"/>
      <c r="I1514" s="317"/>
      <c r="J1514" s="317"/>
      <c r="K1514" s="317"/>
      <c r="L1514" s="308"/>
      <c r="M1514" s="308"/>
      <c r="N1514" s="308"/>
      <c r="O1514" s="308"/>
      <c r="P1514" s="308"/>
      <c r="Q1514" s="302"/>
      <c r="R1514" s="302"/>
      <c r="S1514" s="302"/>
      <c r="T1514" s="302"/>
      <c r="U1514" s="302"/>
      <c r="V1514" s="302"/>
      <c r="W1514" s="302"/>
      <c r="X1514" s="302"/>
      <c r="Y1514" s="302"/>
      <c r="Z1514" s="302"/>
      <c r="AA1514" s="302"/>
      <c r="AB1514" s="302"/>
      <c r="AC1514" s="302"/>
      <c r="AD1514" s="302"/>
      <c r="AE1514" s="302"/>
      <c r="AF1514" s="302"/>
      <c r="AG1514" s="302"/>
      <c r="AH1514" s="302"/>
      <c r="AI1514" s="329"/>
      <c r="AJ1514" s="302"/>
      <c r="AK1514" s="302"/>
      <c r="AL1514" s="302"/>
      <c r="AM1514" s="302"/>
      <c r="AN1514" s="302"/>
      <c r="AO1514" s="302"/>
      <c r="AP1514" s="302"/>
      <c r="AQ1514" s="302"/>
      <c r="AR1514" s="302"/>
      <c r="AS1514" s="302"/>
      <c r="AT1514" s="302"/>
      <c r="AU1514" s="302"/>
      <c r="AV1514" s="302"/>
      <c r="AW1514" s="302"/>
      <c r="AX1514" s="302"/>
      <c r="AY1514" s="302"/>
      <c r="AZ1514" s="302"/>
      <c r="BA1514" s="302"/>
    </row>
    <row r="1515">
      <c r="A1515" s="328"/>
      <c r="B1515" s="328"/>
      <c r="C1515" s="328"/>
      <c r="D1515" s="51" t="b">
        <v>1</v>
      </c>
      <c r="E1515" s="308"/>
      <c r="F1515" s="308" t="str">
        <f>IFERROR(__xludf.DUMMYFUNCTION("""COMPUTED_VALUE"""),"**field missing**")</f>
        <v>**field missing**</v>
      </c>
      <c r="G1515" s="308" t="str">
        <f>IFERROR(__xludf.DUMMYFUNCTION("""COMPUTED_VALUE"""),"**FIELD MISSING**")</f>
        <v>**FIELD MISSING**</v>
      </c>
      <c r="H1515" s="308"/>
      <c r="I1515" s="317"/>
      <c r="J1515" s="317"/>
      <c r="K1515" s="317"/>
      <c r="L1515" s="308"/>
      <c r="M1515" s="308"/>
      <c r="N1515" s="308"/>
      <c r="O1515" s="308"/>
      <c r="P1515" s="308"/>
      <c r="Q1515" s="302"/>
      <c r="R1515" s="302"/>
      <c r="S1515" s="302"/>
      <c r="T1515" s="302"/>
      <c r="U1515" s="302"/>
      <c r="V1515" s="302"/>
      <c r="W1515" s="302"/>
      <c r="X1515" s="302"/>
      <c r="Y1515" s="302"/>
      <c r="Z1515" s="302"/>
      <c r="AA1515" s="302"/>
      <c r="AB1515" s="302"/>
      <c r="AC1515" s="302"/>
      <c r="AD1515" s="302"/>
      <c r="AE1515" s="302"/>
      <c r="AF1515" s="302"/>
      <c r="AG1515" s="302"/>
      <c r="AH1515" s="302"/>
      <c r="AI1515" s="329"/>
      <c r="AJ1515" s="302"/>
      <c r="AK1515" s="302"/>
      <c r="AL1515" s="302"/>
      <c r="AM1515" s="302"/>
      <c r="AN1515" s="302"/>
      <c r="AO1515" s="302"/>
      <c r="AP1515" s="302"/>
      <c r="AQ1515" s="302"/>
      <c r="AR1515" s="302"/>
      <c r="AS1515" s="302"/>
      <c r="AT1515" s="302"/>
      <c r="AU1515" s="302"/>
      <c r="AV1515" s="302"/>
      <c r="AW1515" s="302"/>
      <c r="AX1515" s="302"/>
      <c r="AY1515" s="302"/>
      <c r="AZ1515" s="302"/>
      <c r="BA1515" s="302"/>
    </row>
    <row r="1516">
      <c r="A1516" s="328"/>
      <c r="B1516" s="328"/>
      <c r="C1516" s="328"/>
      <c r="D1516" s="51" t="b">
        <v>1</v>
      </c>
      <c r="E1516" s="308"/>
      <c r="F1516" s="308" t="str">
        <f>IFERROR(__xludf.DUMMYFUNCTION("""COMPUTED_VALUE"""),"**field missing**")</f>
        <v>**field missing**</v>
      </c>
      <c r="G1516" s="308" t="str">
        <f>IFERROR(__xludf.DUMMYFUNCTION("""COMPUTED_VALUE"""),"**FIELD MISSING**")</f>
        <v>**FIELD MISSING**</v>
      </c>
      <c r="H1516" s="308"/>
      <c r="I1516" s="317"/>
      <c r="J1516" s="317"/>
      <c r="K1516" s="317"/>
      <c r="L1516" s="308"/>
      <c r="M1516" s="308"/>
      <c r="N1516" s="308"/>
      <c r="O1516" s="308"/>
      <c r="P1516" s="308"/>
      <c r="Q1516" s="302"/>
      <c r="R1516" s="302"/>
      <c r="S1516" s="302"/>
      <c r="T1516" s="302"/>
      <c r="U1516" s="302"/>
      <c r="V1516" s="302"/>
      <c r="W1516" s="302"/>
      <c r="X1516" s="302"/>
      <c r="Y1516" s="302"/>
      <c r="Z1516" s="302"/>
      <c r="AA1516" s="302"/>
      <c r="AB1516" s="302"/>
      <c r="AC1516" s="302"/>
      <c r="AD1516" s="302"/>
      <c r="AE1516" s="302"/>
      <c r="AF1516" s="302"/>
      <c r="AG1516" s="302"/>
      <c r="AH1516" s="302"/>
      <c r="AI1516" s="329"/>
      <c r="AJ1516" s="302"/>
      <c r="AK1516" s="302"/>
      <c r="AL1516" s="302"/>
      <c r="AM1516" s="302"/>
      <c r="AN1516" s="302"/>
      <c r="AO1516" s="302"/>
      <c r="AP1516" s="302"/>
      <c r="AQ1516" s="302"/>
      <c r="AR1516" s="302"/>
      <c r="AS1516" s="302"/>
      <c r="AT1516" s="302"/>
      <c r="AU1516" s="302"/>
      <c r="AV1516" s="302"/>
      <c r="AW1516" s="302"/>
      <c r="AX1516" s="302"/>
      <c r="AY1516" s="302"/>
      <c r="AZ1516" s="302"/>
      <c r="BA1516" s="302"/>
    </row>
    <row r="1517">
      <c r="A1517" s="328"/>
      <c r="B1517" s="328"/>
      <c r="C1517" s="328"/>
      <c r="D1517" s="51" t="b">
        <v>1</v>
      </c>
      <c r="E1517" s="308"/>
      <c r="F1517" s="308" t="str">
        <f>IFERROR(__xludf.DUMMYFUNCTION("""COMPUTED_VALUE"""),"**field missing**")</f>
        <v>**field missing**</v>
      </c>
      <c r="G1517" s="308" t="str">
        <f>IFERROR(__xludf.DUMMYFUNCTION("""COMPUTED_VALUE"""),"**FIELD MISSING**")</f>
        <v>**FIELD MISSING**</v>
      </c>
      <c r="H1517" s="308"/>
      <c r="I1517" s="317"/>
      <c r="J1517" s="317"/>
      <c r="K1517" s="317"/>
      <c r="L1517" s="308"/>
      <c r="M1517" s="308"/>
      <c r="N1517" s="308"/>
      <c r="O1517" s="308"/>
      <c r="P1517" s="308"/>
      <c r="Q1517" s="302"/>
      <c r="R1517" s="302"/>
      <c r="S1517" s="302"/>
      <c r="T1517" s="302"/>
      <c r="U1517" s="302"/>
      <c r="V1517" s="302"/>
      <c r="W1517" s="302"/>
      <c r="X1517" s="302"/>
      <c r="Y1517" s="302"/>
      <c r="Z1517" s="302"/>
      <c r="AA1517" s="302"/>
      <c r="AB1517" s="302"/>
      <c r="AC1517" s="302"/>
      <c r="AD1517" s="302"/>
      <c r="AE1517" s="302"/>
      <c r="AF1517" s="302"/>
      <c r="AG1517" s="302"/>
      <c r="AH1517" s="302"/>
      <c r="AI1517" s="329"/>
      <c r="AJ1517" s="302"/>
      <c r="AK1517" s="302"/>
      <c r="AL1517" s="302"/>
      <c r="AM1517" s="302"/>
      <c r="AN1517" s="302"/>
      <c r="AO1517" s="302"/>
      <c r="AP1517" s="302"/>
      <c r="AQ1517" s="302"/>
      <c r="AR1517" s="302"/>
      <c r="AS1517" s="302"/>
      <c r="AT1517" s="302"/>
      <c r="AU1517" s="302"/>
      <c r="AV1517" s="302"/>
      <c r="AW1517" s="302"/>
      <c r="AX1517" s="302"/>
      <c r="AY1517" s="302"/>
      <c r="AZ1517" s="302"/>
      <c r="BA1517" s="302"/>
    </row>
    <row r="1518">
      <c r="A1518" s="328"/>
      <c r="B1518" s="328"/>
      <c r="C1518" s="328"/>
      <c r="D1518" s="51" t="b">
        <v>1</v>
      </c>
      <c r="E1518" s="308"/>
      <c r="F1518" s="308" t="str">
        <f>IFERROR(__xludf.DUMMYFUNCTION("""COMPUTED_VALUE"""),"**field missing**")</f>
        <v>**field missing**</v>
      </c>
      <c r="G1518" s="308" t="str">
        <f>IFERROR(__xludf.DUMMYFUNCTION("""COMPUTED_VALUE"""),"**FIELD MISSING**")</f>
        <v>**FIELD MISSING**</v>
      </c>
      <c r="H1518" s="308"/>
      <c r="I1518" s="317"/>
      <c r="J1518" s="317"/>
      <c r="K1518" s="317"/>
      <c r="L1518" s="308"/>
      <c r="M1518" s="308"/>
      <c r="N1518" s="308"/>
      <c r="O1518" s="308"/>
      <c r="P1518" s="308"/>
      <c r="Q1518" s="302"/>
      <c r="R1518" s="302"/>
      <c r="S1518" s="302"/>
      <c r="T1518" s="302"/>
      <c r="U1518" s="302"/>
      <c r="V1518" s="302"/>
      <c r="W1518" s="302"/>
      <c r="X1518" s="302"/>
      <c r="Y1518" s="302"/>
      <c r="Z1518" s="302"/>
      <c r="AA1518" s="302"/>
      <c r="AB1518" s="302"/>
      <c r="AC1518" s="302"/>
      <c r="AD1518" s="302"/>
      <c r="AE1518" s="302"/>
      <c r="AF1518" s="302"/>
      <c r="AG1518" s="302"/>
      <c r="AH1518" s="302"/>
      <c r="AI1518" s="329"/>
      <c r="AJ1518" s="302"/>
      <c r="AK1518" s="302"/>
      <c r="AL1518" s="302"/>
      <c r="AM1518" s="302"/>
      <c r="AN1518" s="302"/>
      <c r="AO1518" s="302"/>
      <c r="AP1518" s="302"/>
      <c r="AQ1518" s="302"/>
      <c r="AR1518" s="302"/>
      <c r="AS1518" s="302"/>
      <c r="AT1518" s="302"/>
      <c r="AU1518" s="302"/>
      <c r="AV1518" s="302"/>
      <c r="AW1518" s="302"/>
      <c r="AX1518" s="302"/>
      <c r="AY1518" s="302"/>
      <c r="AZ1518" s="302"/>
      <c r="BA1518" s="302"/>
    </row>
    <row r="1519">
      <c r="A1519" s="328"/>
      <c r="B1519" s="328"/>
      <c r="C1519" s="328"/>
      <c r="D1519" s="51" t="b">
        <v>1</v>
      </c>
      <c r="E1519" s="308"/>
      <c r="F1519" s="308" t="str">
        <f>IFERROR(__xludf.DUMMYFUNCTION("""COMPUTED_VALUE"""),"**field missing**")</f>
        <v>**field missing**</v>
      </c>
      <c r="G1519" s="308" t="str">
        <f>IFERROR(__xludf.DUMMYFUNCTION("""COMPUTED_VALUE"""),"**FIELD MISSING**")</f>
        <v>**FIELD MISSING**</v>
      </c>
      <c r="H1519" s="308"/>
      <c r="I1519" s="317"/>
      <c r="J1519" s="317"/>
      <c r="K1519" s="317"/>
      <c r="L1519" s="308"/>
      <c r="M1519" s="308"/>
      <c r="N1519" s="308"/>
      <c r="O1519" s="308"/>
      <c r="P1519" s="308"/>
      <c r="Q1519" s="302"/>
      <c r="R1519" s="302"/>
      <c r="S1519" s="302"/>
      <c r="T1519" s="302"/>
      <c r="U1519" s="302"/>
      <c r="V1519" s="302"/>
      <c r="W1519" s="302"/>
      <c r="X1519" s="302"/>
      <c r="Y1519" s="302"/>
      <c r="Z1519" s="302"/>
      <c r="AA1519" s="302"/>
      <c r="AB1519" s="302"/>
      <c r="AC1519" s="302"/>
      <c r="AD1519" s="302"/>
      <c r="AE1519" s="302"/>
      <c r="AF1519" s="302"/>
      <c r="AG1519" s="302"/>
      <c r="AH1519" s="302"/>
      <c r="AI1519" s="329"/>
      <c r="AJ1519" s="302"/>
      <c r="AK1519" s="302"/>
      <c r="AL1519" s="302"/>
      <c r="AM1519" s="302"/>
      <c r="AN1519" s="302"/>
      <c r="AO1519" s="302"/>
      <c r="AP1519" s="302"/>
      <c r="AQ1519" s="302"/>
      <c r="AR1519" s="302"/>
      <c r="AS1519" s="302"/>
      <c r="AT1519" s="302"/>
      <c r="AU1519" s="302"/>
      <c r="AV1519" s="302"/>
      <c r="AW1519" s="302"/>
      <c r="AX1519" s="302"/>
      <c r="AY1519" s="302"/>
      <c r="AZ1519" s="302"/>
      <c r="BA1519" s="302"/>
    </row>
    <row r="1520">
      <c r="A1520" s="328"/>
      <c r="B1520" s="328"/>
      <c r="C1520" s="328"/>
      <c r="D1520" s="51" t="b">
        <v>1</v>
      </c>
      <c r="E1520" s="308"/>
      <c r="F1520" s="308" t="str">
        <f>IFERROR(__xludf.DUMMYFUNCTION("""COMPUTED_VALUE"""),"**field missing**")</f>
        <v>**field missing**</v>
      </c>
      <c r="G1520" s="308" t="str">
        <f>IFERROR(__xludf.DUMMYFUNCTION("""COMPUTED_VALUE"""),"**FIELD MISSING**")</f>
        <v>**FIELD MISSING**</v>
      </c>
      <c r="H1520" s="308"/>
      <c r="I1520" s="317"/>
      <c r="J1520" s="317"/>
      <c r="K1520" s="317"/>
      <c r="L1520" s="308"/>
      <c r="M1520" s="308"/>
      <c r="N1520" s="308"/>
      <c r="O1520" s="308"/>
      <c r="P1520" s="308"/>
      <c r="Q1520" s="302"/>
      <c r="R1520" s="302"/>
      <c r="S1520" s="302"/>
      <c r="T1520" s="302"/>
      <c r="U1520" s="302"/>
      <c r="V1520" s="302"/>
      <c r="W1520" s="302"/>
      <c r="X1520" s="302"/>
      <c r="Y1520" s="302"/>
      <c r="Z1520" s="302"/>
      <c r="AA1520" s="302"/>
      <c r="AB1520" s="302"/>
      <c r="AC1520" s="302"/>
      <c r="AD1520" s="302"/>
      <c r="AE1520" s="302"/>
      <c r="AF1520" s="302"/>
      <c r="AG1520" s="302"/>
      <c r="AH1520" s="302"/>
      <c r="AI1520" s="329"/>
      <c r="AJ1520" s="302"/>
      <c r="AK1520" s="302"/>
      <c r="AL1520" s="302"/>
      <c r="AM1520" s="302"/>
      <c r="AN1520" s="302"/>
      <c r="AO1520" s="302"/>
      <c r="AP1520" s="302"/>
      <c r="AQ1520" s="302"/>
      <c r="AR1520" s="302"/>
      <c r="AS1520" s="302"/>
      <c r="AT1520" s="302"/>
      <c r="AU1520" s="302"/>
      <c r="AV1520" s="302"/>
      <c r="AW1520" s="302"/>
      <c r="AX1520" s="302"/>
      <c r="AY1520" s="302"/>
      <c r="AZ1520" s="302"/>
      <c r="BA1520" s="302"/>
    </row>
    <row r="1521">
      <c r="A1521" s="328"/>
      <c r="B1521" s="328"/>
      <c r="C1521" s="328"/>
      <c r="D1521" s="51" t="b">
        <v>1</v>
      </c>
      <c r="E1521" s="308"/>
      <c r="F1521" s="308" t="str">
        <f>IFERROR(__xludf.DUMMYFUNCTION("""COMPUTED_VALUE"""),"**field missing**")</f>
        <v>**field missing**</v>
      </c>
      <c r="G1521" s="308" t="str">
        <f>IFERROR(__xludf.DUMMYFUNCTION("""COMPUTED_VALUE"""),"**FIELD MISSING**")</f>
        <v>**FIELD MISSING**</v>
      </c>
      <c r="H1521" s="308"/>
      <c r="I1521" s="317"/>
      <c r="J1521" s="317"/>
      <c r="K1521" s="317"/>
      <c r="L1521" s="308"/>
      <c r="M1521" s="308"/>
      <c r="N1521" s="308"/>
      <c r="O1521" s="308"/>
      <c r="P1521" s="308"/>
      <c r="Q1521" s="302"/>
      <c r="R1521" s="302"/>
      <c r="S1521" s="302"/>
      <c r="T1521" s="302"/>
      <c r="U1521" s="302"/>
      <c r="V1521" s="302"/>
      <c r="W1521" s="302"/>
      <c r="X1521" s="302"/>
      <c r="Y1521" s="302"/>
      <c r="Z1521" s="302"/>
      <c r="AA1521" s="302"/>
      <c r="AB1521" s="302"/>
      <c r="AC1521" s="302"/>
      <c r="AD1521" s="302"/>
      <c r="AE1521" s="302"/>
      <c r="AF1521" s="302"/>
      <c r="AG1521" s="302"/>
      <c r="AH1521" s="302"/>
      <c r="AI1521" s="329"/>
      <c r="AJ1521" s="302"/>
      <c r="AK1521" s="302"/>
      <c r="AL1521" s="302"/>
      <c r="AM1521" s="302"/>
      <c r="AN1521" s="302"/>
      <c r="AO1521" s="302"/>
      <c r="AP1521" s="302"/>
      <c r="AQ1521" s="302"/>
      <c r="AR1521" s="302"/>
      <c r="AS1521" s="302"/>
      <c r="AT1521" s="302"/>
      <c r="AU1521" s="302"/>
      <c r="AV1521" s="302"/>
      <c r="AW1521" s="302"/>
      <c r="AX1521" s="302"/>
      <c r="AY1521" s="302"/>
      <c r="AZ1521" s="302"/>
      <c r="BA1521" s="302"/>
    </row>
    <row r="1522">
      <c r="A1522" s="328"/>
      <c r="B1522" s="328"/>
      <c r="C1522" s="328"/>
      <c r="D1522" s="51" t="b">
        <v>1</v>
      </c>
      <c r="E1522" s="308"/>
      <c r="F1522" s="308" t="str">
        <f>IFERROR(__xludf.DUMMYFUNCTION("""COMPUTED_VALUE"""),"**field missing**")</f>
        <v>**field missing**</v>
      </c>
      <c r="G1522" s="308" t="str">
        <f>IFERROR(__xludf.DUMMYFUNCTION("""COMPUTED_VALUE"""),"**FIELD MISSING**")</f>
        <v>**FIELD MISSING**</v>
      </c>
      <c r="H1522" s="308"/>
      <c r="I1522" s="317"/>
      <c r="J1522" s="317"/>
      <c r="K1522" s="317"/>
      <c r="L1522" s="308"/>
      <c r="M1522" s="308"/>
      <c r="N1522" s="308"/>
      <c r="O1522" s="308"/>
      <c r="P1522" s="308"/>
      <c r="Q1522" s="302"/>
      <c r="R1522" s="302"/>
      <c r="S1522" s="302"/>
      <c r="T1522" s="302"/>
      <c r="U1522" s="302"/>
      <c r="V1522" s="302"/>
      <c r="W1522" s="302"/>
      <c r="X1522" s="302"/>
      <c r="Y1522" s="302"/>
      <c r="Z1522" s="302"/>
      <c r="AA1522" s="302"/>
      <c r="AB1522" s="302"/>
      <c r="AC1522" s="302"/>
      <c r="AD1522" s="302"/>
      <c r="AE1522" s="302"/>
      <c r="AF1522" s="302"/>
      <c r="AG1522" s="302"/>
      <c r="AH1522" s="302"/>
      <c r="AI1522" s="329"/>
      <c r="AJ1522" s="302"/>
      <c r="AK1522" s="302"/>
      <c r="AL1522" s="302"/>
      <c r="AM1522" s="302"/>
      <c r="AN1522" s="302"/>
      <c r="AO1522" s="302"/>
      <c r="AP1522" s="302"/>
      <c r="AQ1522" s="302"/>
      <c r="AR1522" s="302"/>
      <c r="AS1522" s="302"/>
      <c r="AT1522" s="302"/>
      <c r="AU1522" s="302"/>
      <c r="AV1522" s="302"/>
      <c r="AW1522" s="302"/>
      <c r="AX1522" s="302"/>
      <c r="AY1522" s="302"/>
      <c r="AZ1522" s="302"/>
      <c r="BA1522" s="302"/>
    </row>
    <row r="1523">
      <c r="A1523" s="328"/>
      <c r="B1523" s="328"/>
      <c r="C1523" s="328"/>
      <c r="D1523" s="51" t="b">
        <v>1</v>
      </c>
      <c r="E1523" s="308"/>
      <c r="F1523" s="308" t="str">
        <f>IFERROR(__xludf.DUMMYFUNCTION("""COMPUTED_VALUE"""),"**field missing**")</f>
        <v>**field missing**</v>
      </c>
      <c r="G1523" s="308" t="str">
        <f>IFERROR(__xludf.DUMMYFUNCTION("""COMPUTED_VALUE"""),"**FIELD MISSING**")</f>
        <v>**FIELD MISSING**</v>
      </c>
      <c r="H1523" s="308"/>
      <c r="I1523" s="317"/>
      <c r="J1523" s="317"/>
      <c r="K1523" s="317"/>
      <c r="L1523" s="308"/>
      <c r="M1523" s="308"/>
      <c r="N1523" s="308"/>
      <c r="O1523" s="308"/>
      <c r="P1523" s="308"/>
      <c r="Q1523" s="302"/>
      <c r="R1523" s="302"/>
      <c r="S1523" s="302"/>
      <c r="T1523" s="302"/>
      <c r="U1523" s="302"/>
      <c r="V1523" s="302"/>
      <c r="W1523" s="302"/>
      <c r="X1523" s="302"/>
      <c r="Y1523" s="302"/>
      <c r="Z1523" s="302"/>
      <c r="AA1523" s="302"/>
      <c r="AB1523" s="302"/>
      <c r="AC1523" s="302"/>
      <c r="AD1523" s="302"/>
      <c r="AE1523" s="302"/>
      <c r="AF1523" s="302"/>
      <c r="AG1523" s="302"/>
      <c r="AH1523" s="302"/>
      <c r="AI1523" s="329"/>
      <c r="AJ1523" s="302"/>
      <c r="AK1523" s="302"/>
      <c r="AL1523" s="302"/>
      <c r="AM1523" s="302"/>
      <c r="AN1523" s="302"/>
      <c r="AO1523" s="302"/>
      <c r="AP1523" s="302"/>
      <c r="AQ1523" s="302"/>
      <c r="AR1523" s="302"/>
      <c r="AS1523" s="302"/>
      <c r="AT1523" s="302"/>
      <c r="AU1523" s="302"/>
      <c r="AV1523" s="302"/>
      <c r="AW1523" s="302"/>
      <c r="AX1523" s="302"/>
      <c r="AY1523" s="302"/>
      <c r="AZ1523" s="302"/>
      <c r="BA1523" s="302"/>
    </row>
    <row r="1524">
      <c r="A1524" s="328"/>
      <c r="B1524" s="328"/>
      <c r="C1524" s="328"/>
      <c r="D1524" s="51" t="b">
        <v>1</v>
      </c>
      <c r="E1524" s="308"/>
      <c r="F1524" s="308" t="str">
        <f>IFERROR(__xludf.DUMMYFUNCTION("""COMPUTED_VALUE"""),"**field missing**")</f>
        <v>**field missing**</v>
      </c>
      <c r="G1524" s="308" t="str">
        <f>IFERROR(__xludf.DUMMYFUNCTION("""COMPUTED_VALUE"""),"**FIELD MISSING**")</f>
        <v>**FIELD MISSING**</v>
      </c>
      <c r="H1524" s="308"/>
      <c r="I1524" s="317"/>
      <c r="J1524" s="317"/>
      <c r="K1524" s="317"/>
      <c r="L1524" s="308"/>
      <c r="M1524" s="308"/>
      <c r="N1524" s="308"/>
      <c r="O1524" s="308"/>
      <c r="P1524" s="308"/>
      <c r="Q1524" s="302"/>
      <c r="R1524" s="302"/>
      <c r="S1524" s="302"/>
      <c r="T1524" s="302"/>
      <c r="U1524" s="302"/>
      <c r="V1524" s="302"/>
      <c r="W1524" s="302"/>
      <c r="X1524" s="302"/>
      <c r="Y1524" s="302"/>
      <c r="Z1524" s="302"/>
      <c r="AA1524" s="302"/>
      <c r="AB1524" s="302"/>
      <c r="AC1524" s="302"/>
      <c r="AD1524" s="302"/>
      <c r="AE1524" s="302"/>
      <c r="AF1524" s="302"/>
      <c r="AG1524" s="302"/>
      <c r="AH1524" s="302"/>
      <c r="AI1524" s="329"/>
      <c r="AJ1524" s="302"/>
      <c r="AK1524" s="302"/>
      <c r="AL1524" s="302"/>
      <c r="AM1524" s="302"/>
      <c r="AN1524" s="302"/>
      <c r="AO1524" s="302"/>
      <c r="AP1524" s="302"/>
      <c r="AQ1524" s="302"/>
      <c r="AR1524" s="302"/>
      <c r="AS1524" s="302"/>
      <c r="AT1524" s="302"/>
      <c r="AU1524" s="302"/>
      <c r="AV1524" s="302"/>
      <c r="AW1524" s="302"/>
      <c r="AX1524" s="302"/>
      <c r="AY1524" s="302"/>
      <c r="AZ1524" s="302"/>
      <c r="BA1524" s="302"/>
    </row>
    <row r="1525">
      <c r="A1525" s="328"/>
      <c r="B1525" s="328"/>
      <c r="C1525" s="328"/>
      <c r="D1525" s="51" t="b">
        <v>1</v>
      </c>
      <c r="E1525" s="308"/>
      <c r="F1525" s="308" t="str">
        <f>IFERROR(__xludf.DUMMYFUNCTION("""COMPUTED_VALUE"""),"**field missing**")</f>
        <v>**field missing**</v>
      </c>
      <c r="G1525" s="308" t="str">
        <f>IFERROR(__xludf.DUMMYFUNCTION("""COMPUTED_VALUE"""),"**FIELD MISSING**")</f>
        <v>**FIELD MISSING**</v>
      </c>
      <c r="H1525" s="308"/>
      <c r="I1525" s="317"/>
      <c r="J1525" s="317"/>
      <c r="K1525" s="317"/>
      <c r="L1525" s="308"/>
      <c r="M1525" s="308"/>
      <c r="N1525" s="308"/>
      <c r="O1525" s="308"/>
      <c r="P1525" s="308"/>
      <c r="Q1525" s="302"/>
      <c r="R1525" s="302"/>
      <c r="S1525" s="302"/>
      <c r="T1525" s="302"/>
      <c r="U1525" s="302"/>
      <c r="V1525" s="302"/>
      <c r="W1525" s="302"/>
      <c r="X1525" s="302"/>
      <c r="Y1525" s="302"/>
      <c r="Z1525" s="302"/>
      <c r="AA1525" s="302"/>
      <c r="AB1525" s="302"/>
      <c r="AC1525" s="302"/>
      <c r="AD1525" s="302"/>
      <c r="AE1525" s="302"/>
      <c r="AF1525" s="302"/>
      <c r="AG1525" s="302"/>
      <c r="AH1525" s="302"/>
      <c r="AI1525" s="329"/>
      <c r="AJ1525" s="302"/>
      <c r="AK1525" s="302"/>
      <c r="AL1525" s="302"/>
      <c r="AM1525" s="302"/>
      <c r="AN1525" s="302"/>
      <c r="AO1525" s="302"/>
      <c r="AP1525" s="302"/>
      <c r="AQ1525" s="302"/>
      <c r="AR1525" s="302"/>
      <c r="AS1525" s="302"/>
      <c r="AT1525" s="302"/>
      <c r="AU1525" s="302"/>
      <c r="AV1525" s="302"/>
      <c r="AW1525" s="302"/>
      <c r="AX1525" s="302"/>
      <c r="AY1525" s="302"/>
      <c r="AZ1525" s="302"/>
      <c r="BA1525" s="302"/>
    </row>
    <row r="1526">
      <c r="A1526" s="328"/>
      <c r="B1526" s="328"/>
      <c r="C1526" s="328"/>
      <c r="D1526" s="51" t="b">
        <v>1</v>
      </c>
      <c r="E1526" s="308"/>
      <c r="F1526" s="308" t="str">
        <f>IFERROR(__xludf.DUMMYFUNCTION("""COMPUTED_VALUE"""),"**field missing**")</f>
        <v>**field missing**</v>
      </c>
      <c r="G1526" s="308" t="str">
        <f>IFERROR(__xludf.DUMMYFUNCTION("""COMPUTED_VALUE"""),"**FIELD MISSING**")</f>
        <v>**FIELD MISSING**</v>
      </c>
      <c r="H1526" s="308"/>
      <c r="I1526" s="317"/>
      <c r="J1526" s="317"/>
      <c r="K1526" s="317"/>
      <c r="L1526" s="308"/>
      <c r="M1526" s="308"/>
      <c r="N1526" s="308"/>
      <c r="O1526" s="308"/>
      <c r="P1526" s="308"/>
      <c r="Q1526" s="302"/>
      <c r="R1526" s="302"/>
      <c r="S1526" s="302"/>
      <c r="T1526" s="302"/>
      <c r="U1526" s="302"/>
      <c r="V1526" s="302"/>
      <c r="W1526" s="302"/>
      <c r="X1526" s="302"/>
      <c r="Y1526" s="302"/>
      <c r="Z1526" s="302"/>
      <c r="AA1526" s="302"/>
      <c r="AB1526" s="302"/>
      <c r="AC1526" s="302"/>
      <c r="AD1526" s="302"/>
      <c r="AE1526" s="302"/>
      <c r="AF1526" s="302"/>
      <c r="AG1526" s="302"/>
      <c r="AH1526" s="302"/>
      <c r="AI1526" s="329"/>
      <c r="AJ1526" s="302"/>
      <c r="AK1526" s="302"/>
      <c r="AL1526" s="302"/>
      <c r="AM1526" s="302"/>
      <c r="AN1526" s="302"/>
      <c r="AO1526" s="302"/>
      <c r="AP1526" s="302"/>
      <c r="AQ1526" s="302"/>
      <c r="AR1526" s="302"/>
      <c r="AS1526" s="302"/>
      <c r="AT1526" s="302"/>
      <c r="AU1526" s="302"/>
      <c r="AV1526" s="302"/>
      <c r="AW1526" s="302"/>
      <c r="AX1526" s="302"/>
      <c r="AY1526" s="302"/>
      <c r="AZ1526" s="302"/>
      <c r="BA1526" s="302"/>
    </row>
    <row r="1527">
      <c r="A1527" s="328"/>
      <c r="B1527" s="328"/>
      <c r="C1527" s="328"/>
      <c r="D1527" s="51" t="b">
        <v>1</v>
      </c>
      <c r="E1527" s="308"/>
      <c r="F1527" s="308" t="str">
        <f>IFERROR(__xludf.DUMMYFUNCTION("""COMPUTED_VALUE"""),"**field missing**")</f>
        <v>**field missing**</v>
      </c>
      <c r="G1527" s="308" t="str">
        <f>IFERROR(__xludf.DUMMYFUNCTION("""COMPUTED_VALUE"""),"**FIELD MISSING**")</f>
        <v>**FIELD MISSING**</v>
      </c>
      <c r="H1527" s="308"/>
      <c r="I1527" s="317"/>
      <c r="J1527" s="317"/>
      <c r="K1527" s="317"/>
      <c r="L1527" s="308"/>
      <c r="M1527" s="308"/>
      <c r="N1527" s="308"/>
      <c r="O1527" s="308"/>
      <c r="P1527" s="308"/>
      <c r="Q1527" s="302"/>
      <c r="R1527" s="302"/>
      <c r="S1527" s="302"/>
      <c r="T1527" s="302"/>
      <c r="U1527" s="302"/>
      <c r="V1527" s="302"/>
      <c r="W1527" s="302"/>
      <c r="X1527" s="302"/>
      <c r="Y1527" s="302"/>
      <c r="Z1527" s="302"/>
      <c r="AA1527" s="302"/>
      <c r="AB1527" s="302"/>
      <c r="AC1527" s="302"/>
      <c r="AD1527" s="302"/>
      <c r="AE1527" s="302"/>
      <c r="AF1527" s="302"/>
      <c r="AG1527" s="302"/>
      <c r="AH1527" s="302"/>
      <c r="AI1527" s="329"/>
      <c r="AJ1527" s="302"/>
      <c r="AK1527" s="302"/>
      <c r="AL1527" s="302"/>
      <c r="AM1527" s="302"/>
      <c r="AN1527" s="302"/>
      <c r="AO1527" s="302"/>
      <c r="AP1527" s="302"/>
      <c r="AQ1527" s="302"/>
      <c r="AR1527" s="302"/>
      <c r="AS1527" s="302"/>
      <c r="AT1527" s="302"/>
      <c r="AU1527" s="302"/>
      <c r="AV1527" s="302"/>
      <c r="AW1527" s="302"/>
      <c r="AX1527" s="302"/>
      <c r="AY1527" s="302"/>
      <c r="AZ1527" s="302"/>
      <c r="BA1527" s="302"/>
    </row>
    <row r="1528">
      <c r="A1528" s="328"/>
      <c r="B1528" s="328"/>
      <c r="C1528" s="328"/>
      <c r="D1528" s="51" t="b">
        <v>1</v>
      </c>
      <c r="E1528" s="308"/>
      <c r="F1528" s="308" t="str">
        <f>IFERROR(__xludf.DUMMYFUNCTION("""COMPUTED_VALUE"""),"**field missing**")</f>
        <v>**field missing**</v>
      </c>
      <c r="G1528" s="308" t="str">
        <f>IFERROR(__xludf.DUMMYFUNCTION("""COMPUTED_VALUE"""),"**FIELD MISSING**")</f>
        <v>**FIELD MISSING**</v>
      </c>
      <c r="H1528" s="308"/>
      <c r="I1528" s="317"/>
      <c r="J1528" s="317"/>
      <c r="K1528" s="317"/>
      <c r="L1528" s="308"/>
      <c r="M1528" s="308"/>
      <c r="N1528" s="308"/>
      <c r="O1528" s="308"/>
      <c r="P1528" s="308"/>
      <c r="Q1528" s="302"/>
      <c r="R1528" s="302"/>
      <c r="S1528" s="302"/>
      <c r="T1528" s="302"/>
      <c r="U1528" s="302"/>
      <c r="V1528" s="302"/>
      <c r="W1528" s="302"/>
      <c r="X1528" s="302"/>
      <c r="Y1528" s="302"/>
      <c r="Z1528" s="302"/>
      <c r="AA1528" s="302"/>
      <c r="AB1528" s="302"/>
      <c r="AC1528" s="302"/>
      <c r="AD1528" s="302"/>
      <c r="AE1528" s="302"/>
      <c r="AF1528" s="302"/>
      <c r="AG1528" s="302"/>
      <c r="AH1528" s="302"/>
      <c r="AI1528" s="329"/>
      <c r="AJ1528" s="302"/>
      <c r="AK1528" s="302"/>
      <c r="AL1528" s="302"/>
      <c r="AM1528" s="302"/>
      <c r="AN1528" s="302"/>
      <c r="AO1528" s="302"/>
      <c r="AP1528" s="302"/>
      <c r="AQ1528" s="302"/>
      <c r="AR1528" s="302"/>
      <c r="AS1528" s="302"/>
      <c r="AT1528" s="302"/>
      <c r="AU1528" s="302"/>
      <c r="AV1528" s="302"/>
      <c r="AW1528" s="302"/>
      <c r="AX1528" s="302"/>
      <c r="AY1528" s="302"/>
      <c r="AZ1528" s="302"/>
      <c r="BA1528" s="302"/>
    </row>
    <row r="1529">
      <c r="A1529" s="328"/>
      <c r="B1529" s="328"/>
      <c r="C1529" s="328"/>
      <c r="D1529" s="51" t="b">
        <v>1</v>
      </c>
      <c r="E1529" s="308"/>
      <c r="F1529" s="308" t="str">
        <f>IFERROR(__xludf.DUMMYFUNCTION("""COMPUTED_VALUE"""),"**field missing**")</f>
        <v>**field missing**</v>
      </c>
      <c r="G1529" s="308" t="str">
        <f>IFERROR(__xludf.DUMMYFUNCTION("""COMPUTED_VALUE"""),"**FIELD MISSING**")</f>
        <v>**FIELD MISSING**</v>
      </c>
      <c r="H1529" s="308"/>
      <c r="I1529" s="317"/>
      <c r="J1529" s="317"/>
      <c r="K1529" s="317"/>
      <c r="L1529" s="308"/>
      <c r="M1529" s="308"/>
      <c r="N1529" s="308"/>
      <c r="O1529" s="308"/>
      <c r="P1529" s="308"/>
      <c r="Q1529" s="302"/>
      <c r="R1529" s="302"/>
      <c r="S1529" s="302"/>
      <c r="T1529" s="302"/>
      <c r="U1529" s="302"/>
      <c r="V1529" s="302"/>
      <c r="W1529" s="302"/>
      <c r="X1529" s="302"/>
      <c r="Y1529" s="302"/>
      <c r="Z1529" s="302"/>
      <c r="AA1529" s="302"/>
      <c r="AB1529" s="302"/>
      <c r="AC1529" s="302"/>
      <c r="AD1529" s="302"/>
      <c r="AE1529" s="302"/>
      <c r="AF1529" s="302"/>
      <c r="AG1529" s="302"/>
      <c r="AH1529" s="302"/>
      <c r="AI1529" s="329"/>
      <c r="AJ1529" s="302"/>
      <c r="AK1529" s="302"/>
      <c r="AL1529" s="302"/>
      <c r="AM1529" s="302"/>
      <c r="AN1529" s="302"/>
      <c r="AO1529" s="302"/>
      <c r="AP1529" s="302"/>
      <c r="AQ1529" s="302"/>
      <c r="AR1529" s="302"/>
      <c r="AS1529" s="302"/>
      <c r="AT1529" s="302"/>
      <c r="AU1529" s="302"/>
      <c r="AV1529" s="302"/>
      <c r="AW1529" s="302"/>
      <c r="AX1529" s="302"/>
      <c r="AY1529" s="302"/>
      <c r="AZ1529" s="302"/>
      <c r="BA1529" s="302"/>
    </row>
    <row r="1530">
      <c r="A1530" s="328"/>
      <c r="B1530" s="328"/>
      <c r="C1530" s="328"/>
      <c r="D1530" s="51" t="b">
        <v>1</v>
      </c>
      <c r="E1530" s="308"/>
      <c r="F1530" s="308" t="str">
        <f>IFERROR(__xludf.DUMMYFUNCTION("""COMPUTED_VALUE"""),"**field missing**")</f>
        <v>**field missing**</v>
      </c>
      <c r="G1530" s="308" t="str">
        <f>IFERROR(__xludf.DUMMYFUNCTION("""COMPUTED_VALUE"""),"**FIELD MISSING**")</f>
        <v>**FIELD MISSING**</v>
      </c>
      <c r="H1530" s="308"/>
      <c r="I1530" s="317"/>
      <c r="J1530" s="317"/>
      <c r="K1530" s="317"/>
      <c r="L1530" s="308"/>
      <c r="M1530" s="308"/>
      <c r="N1530" s="308"/>
      <c r="O1530" s="308"/>
      <c r="P1530" s="308"/>
      <c r="Q1530" s="302"/>
      <c r="R1530" s="302"/>
      <c r="S1530" s="302"/>
      <c r="T1530" s="302"/>
      <c r="U1530" s="302"/>
      <c r="V1530" s="302"/>
      <c r="W1530" s="302"/>
      <c r="X1530" s="302"/>
      <c r="Y1530" s="302"/>
      <c r="Z1530" s="302"/>
      <c r="AA1530" s="302"/>
      <c r="AB1530" s="302"/>
      <c r="AC1530" s="302"/>
      <c r="AD1530" s="302"/>
      <c r="AE1530" s="302"/>
      <c r="AF1530" s="302"/>
      <c r="AG1530" s="302"/>
      <c r="AH1530" s="302"/>
      <c r="AI1530" s="329"/>
      <c r="AJ1530" s="302"/>
      <c r="AK1530" s="302"/>
      <c r="AL1530" s="302"/>
      <c r="AM1530" s="302"/>
      <c r="AN1530" s="302"/>
      <c r="AO1530" s="302"/>
      <c r="AP1530" s="302"/>
      <c r="AQ1530" s="302"/>
      <c r="AR1530" s="302"/>
      <c r="AS1530" s="302"/>
      <c r="AT1530" s="302"/>
      <c r="AU1530" s="302"/>
      <c r="AV1530" s="302"/>
      <c r="AW1530" s="302"/>
      <c r="AX1530" s="302"/>
      <c r="AY1530" s="302"/>
      <c r="AZ1530" s="302"/>
      <c r="BA1530" s="302"/>
    </row>
    <row r="1531">
      <c r="A1531" s="328"/>
      <c r="B1531" s="328"/>
      <c r="C1531" s="328"/>
      <c r="D1531" s="51" t="b">
        <v>1</v>
      </c>
      <c r="E1531" s="308"/>
      <c r="F1531" s="308" t="str">
        <f>IFERROR(__xludf.DUMMYFUNCTION("""COMPUTED_VALUE"""),"**field missing**")</f>
        <v>**field missing**</v>
      </c>
      <c r="G1531" s="308" t="str">
        <f>IFERROR(__xludf.DUMMYFUNCTION("""COMPUTED_VALUE"""),"**FIELD MISSING**")</f>
        <v>**FIELD MISSING**</v>
      </c>
      <c r="H1531" s="308"/>
      <c r="I1531" s="317"/>
      <c r="J1531" s="317"/>
      <c r="K1531" s="317"/>
      <c r="L1531" s="308"/>
      <c r="M1531" s="308"/>
      <c r="N1531" s="308"/>
      <c r="O1531" s="308"/>
      <c r="P1531" s="308"/>
      <c r="Q1531" s="302"/>
      <c r="R1531" s="302"/>
      <c r="S1531" s="302"/>
      <c r="T1531" s="302"/>
      <c r="U1531" s="302"/>
      <c r="V1531" s="302"/>
      <c r="W1531" s="302"/>
      <c r="X1531" s="302"/>
      <c r="Y1531" s="302"/>
      <c r="Z1531" s="302"/>
      <c r="AA1531" s="302"/>
      <c r="AB1531" s="302"/>
      <c r="AC1531" s="302"/>
      <c r="AD1531" s="302"/>
      <c r="AE1531" s="302"/>
      <c r="AF1531" s="302"/>
      <c r="AG1531" s="302"/>
      <c r="AH1531" s="302"/>
      <c r="AI1531" s="329"/>
      <c r="AJ1531" s="302"/>
      <c r="AK1531" s="302"/>
      <c r="AL1531" s="302"/>
      <c r="AM1531" s="302"/>
      <c r="AN1531" s="302"/>
      <c r="AO1531" s="302"/>
      <c r="AP1531" s="302"/>
      <c r="AQ1531" s="302"/>
      <c r="AR1531" s="302"/>
      <c r="AS1531" s="302"/>
      <c r="AT1531" s="302"/>
      <c r="AU1531" s="302"/>
      <c r="AV1531" s="302"/>
      <c r="AW1531" s="302"/>
      <c r="AX1531" s="302"/>
      <c r="AY1531" s="302"/>
      <c r="AZ1531" s="302"/>
      <c r="BA1531" s="302"/>
    </row>
    <row r="1532">
      <c r="A1532" s="328"/>
      <c r="B1532" s="328"/>
      <c r="C1532" s="328"/>
      <c r="D1532" s="51" t="b">
        <v>1</v>
      </c>
      <c r="E1532" s="308"/>
      <c r="F1532" s="308" t="str">
        <f>IFERROR(__xludf.DUMMYFUNCTION("""COMPUTED_VALUE"""),"**field missing**")</f>
        <v>**field missing**</v>
      </c>
      <c r="G1532" s="308" t="str">
        <f>IFERROR(__xludf.DUMMYFUNCTION("""COMPUTED_VALUE"""),"**FIELD MISSING**")</f>
        <v>**FIELD MISSING**</v>
      </c>
      <c r="H1532" s="308"/>
      <c r="I1532" s="317"/>
      <c r="J1532" s="317"/>
      <c r="K1532" s="317"/>
      <c r="L1532" s="308"/>
      <c r="M1532" s="308"/>
      <c r="N1532" s="308"/>
      <c r="O1532" s="308"/>
      <c r="P1532" s="308"/>
      <c r="Q1532" s="302"/>
      <c r="R1532" s="302"/>
      <c r="S1532" s="302"/>
      <c r="T1532" s="302"/>
      <c r="U1532" s="302"/>
      <c r="V1532" s="302"/>
      <c r="W1532" s="302"/>
      <c r="X1532" s="302"/>
      <c r="Y1532" s="302"/>
      <c r="Z1532" s="302"/>
      <c r="AA1532" s="302"/>
      <c r="AB1532" s="302"/>
      <c r="AC1532" s="302"/>
      <c r="AD1532" s="302"/>
      <c r="AE1532" s="302"/>
      <c r="AF1532" s="302"/>
      <c r="AG1532" s="302"/>
      <c r="AH1532" s="302"/>
      <c r="AI1532" s="329"/>
      <c r="AJ1532" s="302"/>
      <c r="AK1532" s="302"/>
      <c r="AL1532" s="302"/>
      <c r="AM1532" s="302"/>
      <c r="AN1532" s="302"/>
      <c r="AO1532" s="302"/>
      <c r="AP1532" s="302"/>
      <c r="AQ1532" s="302"/>
      <c r="AR1532" s="302"/>
      <c r="AS1532" s="302"/>
      <c r="AT1532" s="302"/>
      <c r="AU1532" s="302"/>
      <c r="AV1532" s="302"/>
      <c r="AW1532" s="302"/>
      <c r="AX1532" s="302"/>
      <c r="AY1532" s="302"/>
      <c r="AZ1532" s="302"/>
      <c r="BA1532" s="302"/>
    </row>
    <row r="1533">
      <c r="A1533" s="328"/>
      <c r="B1533" s="328"/>
      <c r="C1533" s="328"/>
      <c r="D1533" s="51" t="b">
        <v>1</v>
      </c>
      <c r="E1533" s="308"/>
      <c r="F1533" s="308" t="str">
        <f>IFERROR(__xludf.DUMMYFUNCTION("""COMPUTED_VALUE"""),"**field missing**")</f>
        <v>**field missing**</v>
      </c>
      <c r="G1533" s="308" t="str">
        <f>IFERROR(__xludf.DUMMYFUNCTION("""COMPUTED_VALUE"""),"**FIELD MISSING**")</f>
        <v>**FIELD MISSING**</v>
      </c>
      <c r="H1533" s="308"/>
      <c r="I1533" s="317"/>
      <c r="J1533" s="317"/>
      <c r="K1533" s="317"/>
      <c r="L1533" s="308"/>
      <c r="M1533" s="308"/>
      <c r="N1533" s="308"/>
      <c r="O1533" s="308"/>
      <c r="P1533" s="308"/>
      <c r="Q1533" s="302"/>
      <c r="R1533" s="302"/>
      <c r="S1533" s="302"/>
      <c r="T1533" s="302"/>
      <c r="U1533" s="302"/>
      <c r="V1533" s="302"/>
      <c r="W1533" s="302"/>
      <c r="X1533" s="302"/>
      <c r="Y1533" s="302"/>
      <c r="Z1533" s="302"/>
      <c r="AA1533" s="302"/>
      <c r="AB1533" s="302"/>
      <c r="AC1533" s="302"/>
      <c r="AD1533" s="302"/>
      <c r="AE1533" s="302"/>
      <c r="AF1533" s="302"/>
      <c r="AG1533" s="302"/>
      <c r="AH1533" s="302"/>
      <c r="AI1533" s="329"/>
      <c r="AJ1533" s="302"/>
      <c r="AK1533" s="302"/>
      <c r="AL1533" s="302"/>
      <c r="AM1533" s="302"/>
      <c r="AN1533" s="302"/>
      <c r="AO1533" s="302"/>
      <c r="AP1533" s="302"/>
      <c r="AQ1533" s="302"/>
      <c r="AR1533" s="302"/>
      <c r="AS1533" s="302"/>
      <c r="AT1533" s="302"/>
      <c r="AU1533" s="302"/>
      <c r="AV1533" s="302"/>
      <c r="AW1533" s="302"/>
      <c r="AX1533" s="302"/>
      <c r="AY1533" s="302"/>
      <c r="AZ1533" s="302"/>
      <c r="BA1533" s="302"/>
    </row>
    <row r="1534">
      <c r="A1534" s="328"/>
      <c r="B1534" s="328"/>
      <c r="C1534" s="328"/>
      <c r="D1534" s="51" t="b">
        <v>1</v>
      </c>
      <c r="E1534" s="308"/>
      <c r="F1534" s="308" t="str">
        <f>IFERROR(__xludf.DUMMYFUNCTION("""COMPUTED_VALUE"""),"**field missing**")</f>
        <v>**field missing**</v>
      </c>
      <c r="G1534" s="308" t="str">
        <f>IFERROR(__xludf.DUMMYFUNCTION("""COMPUTED_VALUE"""),"**FIELD MISSING**")</f>
        <v>**FIELD MISSING**</v>
      </c>
      <c r="H1534" s="308"/>
      <c r="I1534" s="317"/>
      <c r="J1534" s="317"/>
      <c r="K1534" s="317"/>
      <c r="L1534" s="308"/>
      <c r="M1534" s="308"/>
      <c r="N1534" s="308"/>
      <c r="O1534" s="308"/>
      <c r="P1534" s="308"/>
      <c r="Q1534" s="302"/>
      <c r="R1534" s="302"/>
      <c r="S1534" s="302"/>
      <c r="T1534" s="302"/>
      <c r="U1534" s="302"/>
      <c r="V1534" s="302"/>
      <c r="W1534" s="302"/>
      <c r="X1534" s="302"/>
      <c r="Y1534" s="302"/>
      <c r="Z1534" s="302"/>
      <c r="AA1534" s="302"/>
      <c r="AB1534" s="302"/>
      <c r="AC1534" s="302"/>
      <c r="AD1534" s="302"/>
      <c r="AE1534" s="302"/>
      <c r="AF1534" s="302"/>
      <c r="AG1534" s="302"/>
      <c r="AH1534" s="302"/>
      <c r="AI1534" s="329"/>
      <c r="AJ1534" s="302"/>
      <c r="AK1534" s="302"/>
      <c r="AL1534" s="302"/>
      <c r="AM1534" s="302"/>
      <c r="AN1534" s="302"/>
      <c r="AO1534" s="302"/>
      <c r="AP1534" s="302"/>
      <c r="AQ1534" s="302"/>
      <c r="AR1534" s="302"/>
      <c r="AS1534" s="302"/>
      <c r="AT1534" s="302"/>
      <c r="AU1534" s="302"/>
      <c r="AV1534" s="302"/>
      <c r="AW1534" s="302"/>
      <c r="AX1534" s="302"/>
      <c r="AY1534" s="302"/>
      <c r="AZ1534" s="302"/>
      <c r="BA1534" s="302"/>
    </row>
    <row r="1535">
      <c r="A1535" s="328"/>
      <c r="B1535" s="328"/>
      <c r="C1535" s="328"/>
      <c r="D1535" s="51" t="b">
        <v>1</v>
      </c>
      <c r="E1535" s="308"/>
      <c r="F1535" s="308" t="str">
        <f>IFERROR(__xludf.DUMMYFUNCTION("""COMPUTED_VALUE"""),"**field missing**")</f>
        <v>**field missing**</v>
      </c>
      <c r="G1535" s="308" t="str">
        <f>IFERROR(__xludf.DUMMYFUNCTION("""COMPUTED_VALUE"""),"**FIELD MISSING**")</f>
        <v>**FIELD MISSING**</v>
      </c>
      <c r="H1535" s="308"/>
      <c r="I1535" s="317"/>
      <c r="J1535" s="317"/>
      <c r="K1535" s="317"/>
      <c r="L1535" s="308"/>
      <c r="M1535" s="308"/>
      <c r="N1535" s="308"/>
      <c r="O1535" s="308"/>
      <c r="P1535" s="308"/>
      <c r="Q1535" s="302"/>
      <c r="R1535" s="302"/>
      <c r="S1535" s="302"/>
      <c r="T1535" s="302"/>
      <c r="U1535" s="302"/>
      <c r="V1535" s="302"/>
      <c r="W1535" s="302"/>
      <c r="X1535" s="302"/>
      <c r="Y1535" s="302"/>
      <c r="Z1535" s="302"/>
      <c r="AA1535" s="302"/>
      <c r="AB1535" s="302"/>
      <c r="AC1535" s="302"/>
      <c r="AD1535" s="302"/>
      <c r="AE1535" s="302"/>
      <c r="AF1535" s="302"/>
      <c r="AG1535" s="302"/>
      <c r="AH1535" s="302"/>
      <c r="AI1535" s="329"/>
      <c r="AJ1535" s="302"/>
      <c r="AK1535" s="302"/>
      <c r="AL1535" s="302"/>
      <c r="AM1535" s="302"/>
      <c r="AN1535" s="302"/>
      <c r="AO1535" s="302"/>
      <c r="AP1535" s="302"/>
      <c r="AQ1535" s="302"/>
      <c r="AR1535" s="302"/>
      <c r="AS1535" s="302"/>
      <c r="AT1535" s="302"/>
      <c r="AU1535" s="302"/>
      <c r="AV1535" s="302"/>
      <c r="AW1535" s="302"/>
      <c r="AX1535" s="302"/>
      <c r="AY1535" s="302"/>
      <c r="AZ1535" s="302"/>
      <c r="BA1535" s="302"/>
    </row>
    <row r="1536">
      <c r="A1536" s="328"/>
      <c r="B1536" s="328"/>
      <c r="C1536" s="328"/>
      <c r="D1536" s="51" t="b">
        <v>1</v>
      </c>
      <c r="E1536" s="308"/>
      <c r="F1536" s="308" t="str">
        <f>IFERROR(__xludf.DUMMYFUNCTION("""COMPUTED_VALUE"""),"**field missing**")</f>
        <v>**field missing**</v>
      </c>
      <c r="G1536" s="308" t="str">
        <f>IFERROR(__xludf.DUMMYFUNCTION("""COMPUTED_VALUE"""),"**FIELD MISSING**")</f>
        <v>**FIELD MISSING**</v>
      </c>
      <c r="H1536" s="308"/>
      <c r="I1536" s="317"/>
      <c r="J1536" s="317"/>
      <c r="K1536" s="317"/>
      <c r="L1536" s="308"/>
      <c r="M1536" s="308"/>
      <c r="N1536" s="308"/>
      <c r="O1536" s="308"/>
      <c r="P1536" s="308"/>
      <c r="Q1536" s="302"/>
      <c r="R1536" s="302"/>
      <c r="S1536" s="302"/>
      <c r="T1536" s="302"/>
      <c r="U1536" s="302"/>
      <c r="V1536" s="302"/>
      <c r="W1536" s="302"/>
      <c r="X1536" s="302"/>
      <c r="Y1536" s="302"/>
      <c r="Z1536" s="302"/>
      <c r="AA1536" s="302"/>
      <c r="AB1536" s="302"/>
      <c r="AC1536" s="302"/>
      <c r="AD1536" s="302"/>
      <c r="AE1536" s="302"/>
      <c r="AF1536" s="302"/>
      <c r="AG1536" s="302"/>
      <c r="AH1536" s="302"/>
      <c r="AI1536" s="329"/>
      <c r="AJ1536" s="302"/>
      <c r="AK1536" s="302"/>
      <c r="AL1536" s="302"/>
      <c r="AM1536" s="302"/>
      <c r="AN1536" s="302"/>
      <c r="AO1536" s="302"/>
      <c r="AP1536" s="302"/>
      <c r="AQ1536" s="302"/>
      <c r="AR1536" s="302"/>
      <c r="AS1536" s="302"/>
      <c r="AT1536" s="302"/>
      <c r="AU1536" s="302"/>
      <c r="AV1536" s="302"/>
      <c r="AW1536" s="302"/>
      <c r="AX1536" s="302"/>
      <c r="AY1536" s="302"/>
      <c r="AZ1536" s="302"/>
      <c r="BA1536" s="302"/>
    </row>
    <row r="1537">
      <c r="A1537" s="328"/>
      <c r="B1537" s="328"/>
      <c r="C1537" s="328"/>
      <c r="D1537" s="51" t="b">
        <v>1</v>
      </c>
      <c r="E1537" s="308"/>
      <c r="F1537" s="308" t="str">
        <f>IFERROR(__xludf.DUMMYFUNCTION("""COMPUTED_VALUE"""),"**field missing**")</f>
        <v>**field missing**</v>
      </c>
      <c r="G1537" s="308" t="str">
        <f>IFERROR(__xludf.DUMMYFUNCTION("""COMPUTED_VALUE"""),"**FIELD MISSING**")</f>
        <v>**FIELD MISSING**</v>
      </c>
      <c r="H1537" s="308"/>
      <c r="I1537" s="317"/>
      <c r="J1537" s="317"/>
      <c r="K1537" s="317"/>
      <c r="L1537" s="308"/>
      <c r="M1537" s="308"/>
      <c r="N1537" s="308"/>
      <c r="O1537" s="308"/>
      <c r="P1537" s="308"/>
      <c r="Q1537" s="302"/>
      <c r="R1537" s="302"/>
      <c r="S1537" s="302"/>
      <c r="T1537" s="302"/>
      <c r="U1537" s="302"/>
      <c r="V1537" s="302"/>
      <c r="W1537" s="302"/>
      <c r="X1537" s="302"/>
      <c r="Y1537" s="302"/>
      <c r="Z1537" s="302"/>
      <c r="AA1537" s="302"/>
      <c r="AB1537" s="302"/>
      <c r="AC1537" s="302"/>
      <c r="AD1537" s="302"/>
      <c r="AE1537" s="302"/>
      <c r="AF1537" s="302"/>
      <c r="AG1537" s="302"/>
      <c r="AH1537" s="302"/>
      <c r="AI1537" s="329"/>
      <c r="AJ1537" s="302"/>
      <c r="AK1537" s="302"/>
      <c r="AL1537" s="302"/>
      <c r="AM1537" s="302"/>
      <c r="AN1537" s="302"/>
      <c r="AO1537" s="302"/>
      <c r="AP1537" s="302"/>
      <c r="AQ1537" s="302"/>
      <c r="AR1537" s="302"/>
      <c r="AS1537" s="302"/>
      <c r="AT1537" s="302"/>
      <c r="AU1537" s="302"/>
      <c r="AV1537" s="302"/>
      <c r="AW1537" s="302"/>
      <c r="AX1537" s="302"/>
      <c r="AY1537" s="302"/>
      <c r="AZ1537" s="302"/>
      <c r="BA1537" s="302"/>
    </row>
    <row r="1538">
      <c r="A1538" s="328"/>
      <c r="B1538" s="328"/>
      <c r="C1538" s="328"/>
      <c r="D1538" s="51" t="b">
        <v>1</v>
      </c>
      <c r="E1538" s="308"/>
      <c r="F1538" s="308" t="str">
        <f>IFERROR(__xludf.DUMMYFUNCTION("""COMPUTED_VALUE"""),"**field missing**")</f>
        <v>**field missing**</v>
      </c>
      <c r="G1538" s="308" t="str">
        <f>IFERROR(__xludf.DUMMYFUNCTION("""COMPUTED_VALUE"""),"**FIELD MISSING**")</f>
        <v>**FIELD MISSING**</v>
      </c>
      <c r="H1538" s="308"/>
      <c r="I1538" s="317"/>
      <c r="J1538" s="317"/>
      <c r="K1538" s="317"/>
      <c r="L1538" s="308"/>
      <c r="M1538" s="308"/>
      <c r="N1538" s="308"/>
      <c r="O1538" s="308"/>
      <c r="P1538" s="308"/>
      <c r="Q1538" s="302"/>
      <c r="R1538" s="302"/>
      <c r="S1538" s="302"/>
      <c r="T1538" s="302"/>
      <c r="U1538" s="302"/>
      <c r="V1538" s="302"/>
      <c r="W1538" s="302"/>
      <c r="X1538" s="302"/>
      <c r="Y1538" s="302"/>
      <c r="Z1538" s="302"/>
      <c r="AA1538" s="302"/>
      <c r="AB1538" s="302"/>
      <c r="AC1538" s="302"/>
      <c r="AD1538" s="302"/>
      <c r="AE1538" s="302"/>
      <c r="AF1538" s="302"/>
      <c r="AG1538" s="302"/>
      <c r="AH1538" s="302"/>
      <c r="AI1538" s="329"/>
      <c r="AJ1538" s="302"/>
      <c r="AK1538" s="302"/>
      <c r="AL1538" s="302"/>
      <c r="AM1538" s="302"/>
      <c r="AN1538" s="302"/>
      <c r="AO1538" s="302"/>
      <c r="AP1538" s="302"/>
      <c r="AQ1538" s="302"/>
      <c r="AR1538" s="302"/>
      <c r="AS1538" s="302"/>
      <c r="AT1538" s="302"/>
      <c r="AU1538" s="302"/>
      <c r="AV1538" s="302"/>
      <c r="AW1538" s="302"/>
      <c r="AX1538" s="302"/>
      <c r="AY1538" s="302"/>
      <c r="AZ1538" s="302"/>
      <c r="BA1538" s="302"/>
    </row>
    <row r="1539">
      <c r="A1539" s="328"/>
      <c r="B1539" s="328"/>
      <c r="C1539" s="328"/>
      <c r="D1539" s="51" t="b">
        <v>1</v>
      </c>
      <c r="E1539" s="308"/>
      <c r="F1539" s="308" t="str">
        <f>IFERROR(__xludf.DUMMYFUNCTION("""COMPUTED_VALUE"""),"**field missing**")</f>
        <v>**field missing**</v>
      </c>
      <c r="G1539" s="308" t="str">
        <f>IFERROR(__xludf.DUMMYFUNCTION("""COMPUTED_VALUE"""),"**FIELD MISSING**")</f>
        <v>**FIELD MISSING**</v>
      </c>
      <c r="H1539" s="308"/>
      <c r="I1539" s="317"/>
      <c r="J1539" s="317"/>
      <c r="K1539" s="317"/>
      <c r="L1539" s="308"/>
      <c r="M1539" s="308"/>
      <c r="N1539" s="308"/>
      <c r="O1539" s="308"/>
      <c r="P1539" s="308"/>
      <c r="Q1539" s="302"/>
      <c r="R1539" s="302"/>
      <c r="S1539" s="302"/>
      <c r="T1539" s="302"/>
      <c r="U1539" s="302"/>
      <c r="V1539" s="302"/>
      <c r="W1539" s="302"/>
      <c r="X1539" s="302"/>
      <c r="Y1539" s="302"/>
      <c r="Z1539" s="302"/>
      <c r="AA1539" s="302"/>
      <c r="AB1539" s="302"/>
      <c r="AC1539" s="302"/>
      <c r="AD1539" s="302"/>
      <c r="AE1539" s="302"/>
      <c r="AF1539" s="302"/>
      <c r="AG1539" s="302"/>
      <c r="AH1539" s="302"/>
      <c r="AI1539" s="329"/>
      <c r="AJ1539" s="302"/>
      <c r="AK1539" s="302"/>
      <c r="AL1539" s="302"/>
      <c r="AM1539" s="302"/>
      <c r="AN1539" s="302"/>
      <c r="AO1539" s="302"/>
      <c r="AP1539" s="302"/>
      <c r="AQ1539" s="302"/>
      <c r="AR1539" s="302"/>
      <c r="AS1539" s="302"/>
      <c r="AT1539" s="302"/>
      <c r="AU1539" s="302"/>
      <c r="AV1539" s="302"/>
      <c r="AW1539" s="302"/>
      <c r="AX1539" s="302"/>
      <c r="AY1539" s="302"/>
      <c r="AZ1539" s="302"/>
      <c r="BA1539" s="302"/>
    </row>
    <row r="1540">
      <c r="A1540" s="328"/>
      <c r="B1540" s="328"/>
      <c r="C1540" s="328"/>
      <c r="D1540" s="51" t="b">
        <v>1</v>
      </c>
      <c r="E1540" s="308"/>
      <c r="F1540" s="308" t="str">
        <f>IFERROR(__xludf.DUMMYFUNCTION("""COMPUTED_VALUE"""),"**field missing**")</f>
        <v>**field missing**</v>
      </c>
      <c r="G1540" s="308" t="str">
        <f>IFERROR(__xludf.DUMMYFUNCTION("""COMPUTED_VALUE"""),"**FIELD MISSING**")</f>
        <v>**FIELD MISSING**</v>
      </c>
      <c r="H1540" s="308"/>
      <c r="I1540" s="317"/>
      <c r="J1540" s="317"/>
      <c r="K1540" s="317"/>
      <c r="L1540" s="308"/>
      <c r="M1540" s="308"/>
      <c r="N1540" s="308"/>
      <c r="O1540" s="308"/>
      <c r="P1540" s="308"/>
      <c r="Q1540" s="302"/>
      <c r="R1540" s="302"/>
      <c r="S1540" s="302"/>
      <c r="T1540" s="302"/>
      <c r="U1540" s="302"/>
      <c r="V1540" s="302"/>
      <c r="W1540" s="302"/>
      <c r="X1540" s="302"/>
      <c r="Y1540" s="302"/>
      <c r="Z1540" s="302"/>
      <c r="AA1540" s="302"/>
      <c r="AB1540" s="302"/>
      <c r="AC1540" s="302"/>
      <c r="AD1540" s="302"/>
      <c r="AE1540" s="302"/>
      <c r="AF1540" s="302"/>
      <c r="AG1540" s="302"/>
      <c r="AH1540" s="302"/>
      <c r="AI1540" s="329"/>
      <c r="AJ1540" s="302"/>
      <c r="AK1540" s="302"/>
      <c r="AL1540" s="302"/>
      <c r="AM1540" s="302"/>
      <c r="AN1540" s="302"/>
      <c r="AO1540" s="302"/>
      <c r="AP1540" s="302"/>
      <c r="AQ1540" s="302"/>
      <c r="AR1540" s="302"/>
      <c r="AS1540" s="302"/>
      <c r="AT1540" s="302"/>
      <c r="AU1540" s="302"/>
      <c r="AV1540" s="302"/>
      <c r="AW1540" s="302"/>
      <c r="AX1540" s="302"/>
      <c r="AY1540" s="302"/>
      <c r="AZ1540" s="302"/>
      <c r="BA1540" s="302"/>
    </row>
    <row r="1541">
      <c r="A1541" s="328"/>
      <c r="B1541" s="328"/>
      <c r="C1541" s="328"/>
      <c r="D1541" s="51" t="b">
        <v>1</v>
      </c>
      <c r="E1541" s="308"/>
      <c r="F1541" s="308" t="str">
        <f>IFERROR(__xludf.DUMMYFUNCTION("""COMPUTED_VALUE"""),"**field missing**")</f>
        <v>**field missing**</v>
      </c>
      <c r="G1541" s="308" t="str">
        <f>IFERROR(__xludf.DUMMYFUNCTION("""COMPUTED_VALUE"""),"**FIELD MISSING**")</f>
        <v>**FIELD MISSING**</v>
      </c>
      <c r="H1541" s="308"/>
      <c r="I1541" s="317"/>
      <c r="J1541" s="317"/>
      <c r="K1541" s="317"/>
      <c r="L1541" s="308"/>
      <c r="M1541" s="308"/>
      <c r="N1541" s="308"/>
      <c r="O1541" s="308"/>
      <c r="P1541" s="308"/>
      <c r="Q1541" s="302"/>
      <c r="R1541" s="302"/>
      <c r="S1541" s="302"/>
      <c r="T1541" s="302"/>
      <c r="U1541" s="302"/>
      <c r="V1541" s="302"/>
      <c r="W1541" s="302"/>
      <c r="X1541" s="302"/>
      <c r="Y1541" s="302"/>
      <c r="Z1541" s="302"/>
      <c r="AA1541" s="302"/>
      <c r="AB1541" s="302"/>
      <c r="AC1541" s="302"/>
      <c r="AD1541" s="302"/>
      <c r="AE1541" s="302"/>
      <c r="AF1541" s="302"/>
      <c r="AG1541" s="302"/>
      <c r="AH1541" s="302"/>
      <c r="AI1541" s="329"/>
      <c r="AJ1541" s="302"/>
      <c r="AK1541" s="302"/>
      <c r="AL1541" s="302"/>
      <c r="AM1541" s="302"/>
      <c r="AN1541" s="302"/>
      <c r="AO1541" s="302"/>
      <c r="AP1541" s="302"/>
      <c r="AQ1541" s="302"/>
      <c r="AR1541" s="302"/>
      <c r="AS1541" s="302"/>
      <c r="AT1541" s="302"/>
      <c r="AU1541" s="302"/>
      <c r="AV1541" s="302"/>
      <c r="AW1541" s="302"/>
      <c r="AX1541" s="302"/>
      <c r="AY1541" s="302"/>
      <c r="AZ1541" s="302"/>
      <c r="BA1541" s="302"/>
    </row>
    <row r="1542">
      <c r="A1542" s="328"/>
      <c r="B1542" s="328"/>
      <c r="C1542" s="328"/>
      <c r="D1542" s="51" t="b">
        <v>1</v>
      </c>
      <c r="E1542" s="308"/>
      <c r="F1542" s="308" t="str">
        <f>IFERROR(__xludf.DUMMYFUNCTION("""COMPUTED_VALUE"""),"**field missing**")</f>
        <v>**field missing**</v>
      </c>
      <c r="G1542" s="308" t="str">
        <f>IFERROR(__xludf.DUMMYFUNCTION("""COMPUTED_VALUE"""),"**FIELD MISSING**")</f>
        <v>**FIELD MISSING**</v>
      </c>
      <c r="H1542" s="308"/>
      <c r="I1542" s="317"/>
      <c r="J1542" s="317"/>
      <c r="K1542" s="317"/>
      <c r="L1542" s="308"/>
      <c r="M1542" s="308"/>
      <c r="N1542" s="308"/>
      <c r="O1542" s="308"/>
      <c r="P1542" s="308"/>
      <c r="Q1542" s="302"/>
      <c r="R1542" s="302"/>
      <c r="S1542" s="302"/>
      <c r="T1542" s="302"/>
      <c r="U1542" s="302"/>
      <c r="V1542" s="302"/>
      <c r="W1542" s="302"/>
      <c r="X1542" s="302"/>
      <c r="Y1542" s="302"/>
      <c r="Z1542" s="302"/>
      <c r="AA1542" s="302"/>
      <c r="AB1542" s="302"/>
      <c r="AC1542" s="302"/>
      <c r="AD1542" s="302"/>
      <c r="AE1542" s="302"/>
      <c r="AF1542" s="302"/>
      <c r="AG1542" s="302"/>
      <c r="AH1542" s="302"/>
      <c r="AI1542" s="329"/>
      <c r="AJ1542" s="302"/>
      <c r="AK1542" s="302"/>
      <c r="AL1542" s="302"/>
      <c r="AM1542" s="302"/>
      <c r="AN1542" s="302"/>
      <c r="AO1542" s="302"/>
      <c r="AP1542" s="302"/>
      <c r="AQ1542" s="302"/>
      <c r="AR1542" s="302"/>
      <c r="AS1542" s="302"/>
      <c r="AT1542" s="302"/>
      <c r="AU1542" s="302"/>
      <c r="AV1542" s="302"/>
      <c r="AW1542" s="302"/>
      <c r="AX1542" s="302"/>
      <c r="AY1542" s="302"/>
      <c r="AZ1542" s="302"/>
      <c r="BA1542" s="302"/>
    </row>
    <row r="1543">
      <c r="A1543" s="328"/>
      <c r="B1543" s="328"/>
      <c r="C1543" s="328"/>
      <c r="D1543" s="51" t="b">
        <v>1</v>
      </c>
      <c r="E1543" s="308"/>
      <c r="F1543" s="308" t="str">
        <f>IFERROR(__xludf.DUMMYFUNCTION("""COMPUTED_VALUE"""),"**field missing**")</f>
        <v>**field missing**</v>
      </c>
      <c r="G1543" s="308" t="str">
        <f>IFERROR(__xludf.DUMMYFUNCTION("""COMPUTED_VALUE"""),"**FIELD MISSING**")</f>
        <v>**FIELD MISSING**</v>
      </c>
      <c r="H1543" s="308"/>
      <c r="I1543" s="317"/>
      <c r="J1543" s="317"/>
      <c r="K1543" s="317"/>
      <c r="L1543" s="308"/>
      <c r="M1543" s="308"/>
      <c r="N1543" s="308"/>
      <c r="O1543" s="308"/>
      <c r="P1543" s="308"/>
      <c r="Q1543" s="302"/>
      <c r="R1543" s="302"/>
      <c r="S1543" s="302"/>
      <c r="T1543" s="302"/>
      <c r="U1543" s="302"/>
      <c r="V1543" s="302"/>
      <c r="W1543" s="302"/>
      <c r="X1543" s="302"/>
      <c r="Y1543" s="302"/>
      <c r="Z1543" s="302"/>
      <c r="AA1543" s="302"/>
      <c r="AB1543" s="302"/>
      <c r="AC1543" s="302"/>
      <c r="AD1543" s="302"/>
      <c r="AE1543" s="302"/>
      <c r="AF1543" s="302"/>
      <c r="AG1543" s="302"/>
      <c r="AH1543" s="302"/>
      <c r="AI1543" s="329"/>
      <c r="AJ1543" s="302"/>
      <c r="AK1543" s="302"/>
      <c r="AL1543" s="302"/>
      <c r="AM1543" s="302"/>
      <c r="AN1543" s="302"/>
      <c r="AO1543" s="302"/>
      <c r="AP1543" s="302"/>
      <c r="AQ1543" s="302"/>
      <c r="AR1543" s="302"/>
      <c r="AS1543" s="302"/>
      <c r="AT1543" s="302"/>
      <c r="AU1543" s="302"/>
      <c r="AV1543" s="302"/>
      <c r="AW1543" s="302"/>
      <c r="AX1543" s="302"/>
      <c r="AY1543" s="302"/>
      <c r="AZ1543" s="302"/>
      <c r="BA1543" s="302"/>
    </row>
    <row r="1544">
      <c r="A1544" s="328"/>
      <c r="B1544" s="328"/>
      <c r="C1544" s="328"/>
      <c r="D1544" s="51" t="b">
        <v>1</v>
      </c>
      <c r="E1544" s="308"/>
      <c r="F1544" s="308" t="str">
        <f>IFERROR(__xludf.DUMMYFUNCTION("""COMPUTED_VALUE"""),"**field missing**")</f>
        <v>**field missing**</v>
      </c>
      <c r="G1544" s="308" t="str">
        <f>IFERROR(__xludf.DUMMYFUNCTION("""COMPUTED_VALUE"""),"**FIELD MISSING**")</f>
        <v>**FIELD MISSING**</v>
      </c>
      <c r="H1544" s="308"/>
      <c r="I1544" s="317"/>
      <c r="J1544" s="317"/>
      <c r="K1544" s="317"/>
      <c r="L1544" s="308"/>
      <c r="M1544" s="308"/>
      <c r="N1544" s="308"/>
      <c r="O1544" s="308"/>
      <c r="P1544" s="308"/>
      <c r="Q1544" s="302"/>
      <c r="R1544" s="302"/>
      <c r="S1544" s="302"/>
      <c r="T1544" s="302"/>
      <c r="U1544" s="302"/>
      <c r="V1544" s="302"/>
      <c r="W1544" s="302"/>
      <c r="X1544" s="302"/>
      <c r="Y1544" s="302"/>
      <c r="Z1544" s="302"/>
      <c r="AA1544" s="302"/>
      <c r="AB1544" s="302"/>
      <c r="AC1544" s="302"/>
      <c r="AD1544" s="302"/>
      <c r="AE1544" s="302"/>
      <c r="AF1544" s="302"/>
      <c r="AG1544" s="302"/>
      <c r="AH1544" s="302"/>
      <c r="AI1544" s="329"/>
      <c r="AJ1544" s="302"/>
      <c r="AK1544" s="302"/>
      <c r="AL1544" s="302"/>
      <c r="AM1544" s="302"/>
      <c r="AN1544" s="302"/>
      <c r="AO1544" s="302"/>
      <c r="AP1544" s="302"/>
      <c r="AQ1544" s="302"/>
      <c r="AR1544" s="302"/>
      <c r="AS1544" s="302"/>
      <c r="AT1544" s="302"/>
      <c r="AU1544" s="302"/>
      <c r="AV1544" s="302"/>
      <c r="AW1544" s="302"/>
      <c r="AX1544" s="302"/>
      <c r="AY1544" s="302"/>
      <c r="AZ1544" s="302"/>
      <c r="BA1544" s="302"/>
    </row>
    <row r="1545">
      <c r="A1545" s="328"/>
      <c r="B1545" s="328"/>
      <c r="C1545" s="328"/>
      <c r="D1545" s="51" t="b">
        <v>1</v>
      </c>
      <c r="E1545" s="308"/>
      <c r="F1545" s="308" t="str">
        <f>IFERROR(__xludf.DUMMYFUNCTION("""COMPUTED_VALUE"""),"**field missing**")</f>
        <v>**field missing**</v>
      </c>
      <c r="G1545" s="308" t="str">
        <f>IFERROR(__xludf.DUMMYFUNCTION("""COMPUTED_VALUE"""),"**FIELD MISSING**")</f>
        <v>**FIELD MISSING**</v>
      </c>
      <c r="H1545" s="308"/>
      <c r="I1545" s="317"/>
      <c r="J1545" s="317"/>
      <c r="K1545" s="317"/>
      <c r="L1545" s="308"/>
      <c r="M1545" s="308"/>
      <c r="N1545" s="308"/>
      <c r="O1545" s="308"/>
      <c r="P1545" s="308"/>
      <c r="Q1545" s="302"/>
      <c r="R1545" s="302"/>
      <c r="S1545" s="302"/>
      <c r="T1545" s="302"/>
      <c r="U1545" s="302"/>
      <c r="V1545" s="302"/>
      <c r="W1545" s="302"/>
      <c r="X1545" s="302"/>
      <c r="Y1545" s="302"/>
      <c r="Z1545" s="302"/>
      <c r="AA1545" s="302"/>
      <c r="AB1545" s="302"/>
      <c r="AC1545" s="302"/>
      <c r="AD1545" s="302"/>
      <c r="AE1545" s="302"/>
      <c r="AF1545" s="302"/>
      <c r="AG1545" s="302"/>
      <c r="AH1545" s="302"/>
      <c r="AI1545" s="329"/>
      <c r="AJ1545" s="302"/>
      <c r="AK1545" s="302"/>
      <c r="AL1545" s="302"/>
      <c r="AM1545" s="302"/>
      <c r="AN1545" s="302"/>
      <c r="AO1545" s="302"/>
      <c r="AP1545" s="302"/>
      <c r="AQ1545" s="302"/>
      <c r="AR1545" s="302"/>
      <c r="AS1545" s="302"/>
      <c r="AT1545" s="302"/>
      <c r="AU1545" s="302"/>
      <c r="AV1545" s="302"/>
      <c r="AW1545" s="302"/>
      <c r="AX1545" s="302"/>
      <c r="AY1545" s="302"/>
      <c r="AZ1545" s="302"/>
      <c r="BA1545" s="302"/>
    </row>
    <row r="1546">
      <c r="A1546" s="328"/>
      <c r="B1546" s="328"/>
      <c r="C1546" s="328"/>
      <c r="D1546" s="51" t="b">
        <v>1</v>
      </c>
      <c r="E1546" s="308"/>
      <c r="F1546" s="308" t="str">
        <f>IFERROR(__xludf.DUMMYFUNCTION("""COMPUTED_VALUE"""),"**field missing**")</f>
        <v>**field missing**</v>
      </c>
      <c r="G1546" s="308" t="str">
        <f>IFERROR(__xludf.DUMMYFUNCTION("""COMPUTED_VALUE"""),"**FIELD MISSING**")</f>
        <v>**FIELD MISSING**</v>
      </c>
      <c r="H1546" s="308"/>
      <c r="I1546" s="317"/>
      <c r="J1546" s="317"/>
      <c r="K1546" s="317"/>
      <c r="L1546" s="308"/>
      <c r="M1546" s="308"/>
      <c r="N1546" s="308"/>
      <c r="O1546" s="308"/>
      <c r="P1546" s="308"/>
      <c r="Q1546" s="302"/>
      <c r="R1546" s="302"/>
      <c r="S1546" s="302"/>
      <c r="T1546" s="302"/>
      <c r="U1546" s="302"/>
      <c r="V1546" s="302"/>
      <c r="W1546" s="302"/>
      <c r="X1546" s="302"/>
      <c r="Y1546" s="302"/>
      <c r="Z1546" s="302"/>
      <c r="AA1546" s="302"/>
      <c r="AB1546" s="302"/>
      <c r="AC1546" s="302"/>
      <c r="AD1546" s="302"/>
      <c r="AE1546" s="302"/>
      <c r="AF1546" s="302"/>
      <c r="AG1546" s="302"/>
      <c r="AH1546" s="302"/>
      <c r="AI1546" s="329"/>
      <c r="AJ1546" s="302"/>
      <c r="AK1546" s="302"/>
      <c r="AL1546" s="302"/>
      <c r="AM1546" s="302"/>
      <c r="AN1546" s="302"/>
      <c r="AO1546" s="302"/>
      <c r="AP1546" s="302"/>
      <c r="AQ1546" s="302"/>
      <c r="AR1546" s="302"/>
      <c r="AS1546" s="302"/>
      <c r="AT1546" s="302"/>
      <c r="AU1546" s="302"/>
      <c r="AV1546" s="302"/>
      <c r="AW1546" s="302"/>
      <c r="AX1546" s="302"/>
      <c r="AY1546" s="302"/>
      <c r="AZ1546" s="302"/>
      <c r="BA1546" s="302"/>
    </row>
    <row r="1547">
      <c r="A1547" s="328"/>
      <c r="B1547" s="328"/>
      <c r="C1547" s="328"/>
      <c r="D1547" s="51" t="b">
        <v>1</v>
      </c>
      <c r="E1547" s="308"/>
      <c r="F1547" s="308" t="str">
        <f>IFERROR(__xludf.DUMMYFUNCTION("""COMPUTED_VALUE"""),"**field missing**")</f>
        <v>**field missing**</v>
      </c>
      <c r="G1547" s="308" t="str">
        <f>IFERROR(__xludf.DUMMYFUNCTION("""COMPUTED_VALUE"""),"**FIELD MISSING**")</f>
        <v>**FIELD MISSING**</v>
      </c>
      <c r="H1547" s="308"/>
      <c r="I1547" s="317"/>
      <c r="J1547" s="317"/>
      <c r="K1547" s="317"/>
      <c r="L1547" s="308"/>
      <c r="M1547" s="308"/>
      <c r="N1547" s="308"/>
      <c r="O1547" s="308"/>
      <c r="P1547" s="308"/>
      <c r="Q1547" s="302"/>
      <c r="R1547" s="302"/>
      <c r="S1547" s="302"/>
      <c r="T1547" s="302"/>
      <c r="U1547" s="302"/>
      <c r="V1547" s="302"/>
      <c r="W1547" s="302"/>
      <c r="X1547" s="302"/>
      <c r="Y1547" s="302"/>
      <c r="Z1547" s="302"/>
      <c r="AA1547" s="302"/>
      <c r="AB1547" s="302"/>
      <c r="AC1547" s="302"/>
      <c r="AD1547" s="302"/>
      <c r="AE1547" s="302"/>
      <c r="AF1547" s="302"/>
      <c r="AG1547" s="302"/>
      <c r="AH1547" s="302"/>
      <c r="AI1547" s="329"/>
      <c r="AJ1547" s="302"/>
      <c r="AK1547" s="302"/>
      <c r="AL1547" s="302"/>
      <c r="AM1547" s="302"/>
      <c r="AN1547" s="302"/>
      <c r="AO1547" s="302"/>
      <c r="AP1547" s="302"/>
      <c r="AQ1547" s="302"/>
      <c r="AR1547" s="302"/>
      <c r="AS1547" s="302"/>
      <c r="AT1547" s="302"/>
      <c r="AU1547" s="302"/>
      <c r="AV1547" s="302"/>
      <c r="AW1547" s="302"/>
      <c r="AX1547" s="302"/>
      <c r="AY1547" s="302"/>
      <c r="AZ1547" s="302"/>
      <c r="BA1547" s="302"/>
    </row>
    <row r="1548">
      <c r="A1548" s="328"/>
      <c r="B1548" s="328"/>
      <c r="C1548" s="328"/>
      <c r="D1548" s="51" t="b">
        <v>1</v>
      </c>
      <c r="E1548" s="308"/>
      <c r="F1548" s="308" t="str">
        <f>IFERROR(__xludf.DUMMYFUNCTION("""COMPUTED_VALUE"""),"**field missing**")</f>
        <v>**field missing**</v>
      </c>
      <c r="G1548" s="308" t="str">
        <f>IFERROR(__xludf.DUMMYFUNCTION("""COMPUTED_VALUE"""),"**FIELD MISSING**")</f>
        <v>**FIELD MISSING**</v>
      </c>
      <c r="H1548" s="308"/>
      <c r="I1548" s="317"/>
      <c r="J1548" s="317"/>
      <c r="K1548" s="317"/>
      <c r="L1548" s="308"/>
      <c r="M1548" s="308"/>
      <c r="N1548" s="308"/>
      <c r="O1548" s="308"/>
      <c r="P1548" s="308"/>
      <c r="Q1548" s="302"/>
      <c r="R1548" s="302"/>
      <c r="S1548" s="302"/>
      <c r="T1548" s="302"/>
      <c r="U1548" s="302"/>
      <c r="V1548" s="302"/>
      <c r="W1548" s="302"/>
      <c r="X1548" s="302"/>
      <c r="Y1548" s="302"/>
      <c r="Z1548" s="302"/>
      <c r="AA1548" s="302"/>
      <c r="AB1548" s="302"/>
      <c r="AC1548" s="302"/>
      <c r="AD1548" s="302"/>
      <c r="AE1548" s="302"/>
      <c r="AF1548" s="302"/>
      <c r="AG1548" s="302"/>
      <c r="AH1548" s="302"/>
      <c r="AI1548" s="329"/>
      <c r="AJ1548" s="302"/>
      <c r="AK1548" s="302"/>
      <c r="AL1548" s="302"/>
      <c r="AM1548" s="302"/>
      <c r="AN1548" s="302"/>
      <c r="AO1548" s="302"/>
      <c r="AP1548" s="302"/>
      <c r="AQ1548" s="302"/>
      <c r="AR1548" s="302"/>
      <c r="AS1548" s="302"/>
      <c r="AT1548" s="302"/>
      <c r="AU1548" s="302"/>
      <c r="AV1548" s="302"/>
      <c r="AW1548" s="302"/>
      <c r="AX1548" s="302"/>
      <c r="AY1548" s="302"/>
      <c r="AZ1548" s="302"/>
      <c r="BA1548" s="302"/>
    </row>
    <row r="1549">
      <c r="A1549" s="328"/>
      <c r="B1549" s="328"/>
      <c r="C1549" s="328"/>
      <c r="D1549" s="51" t="b">
        <v>1</v>
      </c>
      <c r="E1549" s="308"/>
      <c r="F1549" s="308" t="str">
        <f>IFERROR(__xludf.DUMMYFUNCTION("""COMPUTED_VALUE"""),"**field missing**")</f>
        <v>**field missing**</v>
      </c>
      <c r="G1549" s="308" t="str">
        <f>IFERROR(__xludf.DUMMYFUNCTION("""COMPUTED_VALUE"""),"**FIELD MISSING**")</f>
        <v>**FIELD MISSING**</v>
      </c>
      <c r="H1549" s="308"/>
      <c r="I1549" s="317"/>
      <c r="J1549" s="317"/>
      <c r="K1549" s="317"/>
      <c r="L1549" s="308"/>
      <c r="M1549" s="308"/>
      <c r="N1549" s="308"/>
      <c r="O1549" s="308"/>
      <c r="P1549" s="308"/>
      <c r="Q1549" s="302"/>
      <c r="R1549" s="302"/>
      <c r="S1549" s="302"/>
      <c r="T1549" s="302"/>
      <c r="U1549" s="302"/>
      <c r="V1549" s="302"/>
      <c r="W1549" s="302"/>
      <c r="X1549" s="302"/>
      <c r="Y1549" s="302"/>
      <c r="Z1549" s="302"/>
      <c r="AA1549" s="302"/>
      <c r="AB1549" s="302"/>
      <c r="AC1549" s="302"/>
      <c r="AD1549" s="302"/>
      <c r="AE1549" s="302"/>
      <c r="AF1549" s="302"/>
      <c r="AG1549" s="302"/>
      <c r="AH1549" s="302"/>
      <c r="AI1549" s="329"/>
      <c r="AJ1549" s="302"/>
      <c r="AK1549" s="302"/>
      <c r="AL1549" s="302"/>
      <c r="AM1549" s="302"/>
      <c r="AN1549" s="302"/>
      <c r="AO1549" s="302"/>
      <c r="AP1549" s="302"/>
      <c r="AQ1549" s="302"/>
      <c r="AR1549" s="302"/>
      <c r="AS1549" s="302"/>
      <c r="AT1549" s="302"/>
      <c r="AU1549" s="302"/>
      <c r="AV1549" s="302"/>
      <c r="AW1549" s="302"/>
      <c r="AX1549" s="302"/>
      <c r="AY1549" s="302"/>
      <c r="AZ1549" s="302"/>
      <c r="BA1549" s="302"/>
    </row>
    <row r="1550">
      <c r="A1550" s="328"/>
      <c r="B1550" s="328"/>
      <c r="C1550" s="328"/>
      <c r="D1550" s="51" t="b">
        <v>1</v>
      </c>
      <c r="E1550" s="308"/>
      <c r="F1550" s="308" t="str">
        <f>IFERROR(__xludf.DUMMYFUNCTION("""COMPUTED_VALUE"""),"**field missing**")</f>
        <v>**field missing**</v>
      </c>
      <c r="G1550" s="308" t="str">
        <f>IFERROR(__xludf.DUMMYFUNCTION("""COMPUTED_VALUE"""),"**FIELD MISSING**")</f>
        <v>**FIELD MISSING**</v>
      </c>
      <c r="H1550" s="308"/>
      <c r="I1550" s="317"/>
      <c r="J1550" s="317"/>
      <c r="K1550" s="317"/>
      <c r="L1550" s="308"/>
      <c r="M1550" s="308"/>
      <c r="N1550" s="308"/>
      <c r="O1550" s="308"/>
      <c r="P1550" s="308"/>
      <c r="Q1550" s="302"/>
      <c r="R1550" s="302"/>
      <c r="S1550" s="302"/>
      <c r="T1550" s="302"/>
      <c r="U1550" s="302"/>
      <c r="V1550" s="302"/>
      <c r="W1550" s="302"/>
      <c r="X1550" s="302"/>
      <c r="Y1550" s="302"/>
      <c r="Z1550" s="302"/>
      <c r="AA1550" s="302"/>
      <c r="AB1550" s="302"/>
      <c r="AC1550" s="302"/>
      <c r="AD1550" s="302"/>
      <c r="AE1550" s="302"/>
      <c r="AF1550" s="302"/>
      <c r="AG1550" s="302"/>
      <c r="AH1550" s="302"/>
      <c r="AI1550" s="329"/>
      <c r="AJ1550" s="302"/>
      <c r="AK1550" s="302"/>
      <c r="AL1550" s="302"/>
      <c r="AM1550" s="302"/>
      <c r="AN1550" s="302"/>
      <c r="AO1550" s="302"/>
      <c r="AP1550" s="302"/>
      <c r="AQ1550" s="302"/>
      <c r="AR1550" s="302"/>
      <c r="AS1550" s="302"/>
      <c r="AT1550" s="302"/>
      <c r="AU1550" s="302"/>
      <c r="AV1550" s="302"/>
      <c r="AW1550" s="302"/>
      <c r="AX1550" s="302"/>
      <c r="AY1550" s="302"/>
      <c r="AZ1550" s="302"/>
      <c r="BA1550" s="302"/>
    </row>
    <row r="1551">
      <c r="A1551" s="328"/>
      <c r="B1551" s="328"/>
      <c r="C1551" s="328"/>
      <c r="D1551" s="51" t="b">
        <v>1</v>
      </c>
      <c r="E1551" s="308"/>
      <c r="F1551" s="308" t="str">
        <f>IFERROR(__xludf.DUMMYFUNCTION("""COMPUTED_VALUE"""),"**field missing**")</f>
        <v>**field missing**</v>
      </c>
      <c r="G1551" s="308" t="str">
        <f>IFERROR(__xludf.DUMMYFUNCTION("""COMPUTED_VALUE"""),"**FIELD MISSING**")</f>
        <v>**FIELD MISSING**</v>
      </c>
      <c r="H1551" s="308"/>
      <c r="I1551" s="317"/>
      <c r="J1551" s="317"/>
      <c r="K1551" s="317"/>
      <c r="L1551" s="308"/>
      <c r="M1551" s="308"/>
      <c r="N1551" s="308"/>
      <c r="O1551" s="308"/>
      <c r="P1551" s="308"/>
      <c r="Q1551" s="302"/>
      <c r="R1551" s="302"/>
      <c r="S1551" s="302"/>
      <c r="T1551" s="302"/>
      <c r="U1551" s="302"/>
      <c r="V1551" s="302"/>
      <c r="W1551" s="302"/>
      <c r="X1551" s="302"/>
      <c r="Y1551" s="302"/>
      <c r="Z1551" s="302"/>
      <c r="AA1551" s="302"/>
      <c r="AB1551" s="302"/>
      <c r="AC1551" s="302"/>
      <c r="AD1551" s="302"/>
      <c r="AE1551" s="302"/>
      <c r="AF1551" s="302"/>
      <c r="AG1551" s="302"/>
      <c r="AH1551" s="302"/>
      <c r="AI1551" s="329"/>
      <c r="AJ1551" s="302"/>
      <c r="AK1551" s="302"/>
      <c r="AL1551" s="302"/>
      <c r="AM1551" s="302"/>
      <c r="AN1551" s="302"/>
      <c r="AO1551" s="302"/>
      <c r="AP1551" s="302"/>
      <c r="AQ1551" s="302"/>
      <c r="AR1551" s="302"/>
      <c r="AS1551" s="302"/>
      <c r="AT1551" s="302"/>
      <c r="AU1551" s="302"/>
      <c r="AV1551" s="302"/>
      <c r="AW1551" s="302"/>
      <c r="AX1551" s="302"/>
      <c r="AY1551" s="302"/>
      <c r="AZ1551" s="302"/>
      <c r="BA1551" s="302"/>
    </row>
    <row r="1552">
      <c r="A1552" s="328"/>
      <c r="B1552" s="328"/>
      <c r="C1552" s="328"/>
      <c r="D1552" s="51" t="b">
        <v>1</v>
      </c>
      <c r="E1552" s="308"/>
      <c r="F1552" s="308" t="str">
        <f>IFERROR(__xludf.DUMMYFUNCTION("""COMPUTED_VALUE"""),"**field missing**")</f>
        <v>**field missing**</v>
      </c>
      <c r="G1552" s="308" t="str">
        <f>IFERROR(__xludf.DUMMYFUNCTION("""COMPUTED_VALUE"""),"**FIELD MISSING**")</f>
        <v>**FIELD MISSING**</v>
      </c>
      <c r="H1552" s="308"/>
      <c r="I1552" s="317"/>
      <c r="J1552" s="317"/>
      <c r="K1552" s="317"/>
      <c r="L1552" s="308"/>
      <c r="M1552" s="308"/>
      <c r="N1552" s="308"/>
      <c r="O1552" s="308"/>
      <c r="P1552" s="308"/>
      <c r="Q1552" s="302"/>
      <c r="R1552" s="302"/>
      <c r="S1552" s="302"/>
      <c r="T1552" s="302"/>
      <c r="U1552" s="302"/>
      <c r="V1552" s="302"/>
      <c r="W1552" s="302"/>
      <c r="X1552" s="302"/>
      <c r="Y1552" s="302"/>
      <c r="Z1552" s="302"/>
      <c r="AA1552" s="302"/>
      <c r="AB1552" s="302"/>
      <c r="AC1552" s="302"/>
      <c r="AD1552" s="302"/>
      <c r="AE1552" s="302"/>
      <c r="AF1552" s="302"/>
      <c r="AG1552" s="302"/>
      <c r="AH1552" s="302"/>
      <c r="AI1552" s="329"/>
      <c r="AJ1552" s="302"/>
      <c r="AK1552" s="302"/>
      <c r="AL1552" s="302"/>
      <c r="AM1552" s="302"/>
      <c r="AN1552" s="302"/>
      <c r="AO1552" s="302"/>
      <c r="AP1552" s="302"/>
      <c r="AQ1552" s="302"/>
      <c r="AR1552" s="302"/>
      <c r="AS1552" s="302"/>
      <c r="AT1552" s="302"/>
      <c r="AU1552" s="302"/>
      <c r="AV1552" s="302"/>
      <c r="AW1552" s="302"/>
      <c r="AX1552" s="302"/>
      <c r="AY1552" s="302"/>
      <c r="AZ1552" s="302"/>
      <c r="BA1552" s="302"/>
    </row>
    <row r="1553">
      <c r="A1553" s="328"/>
      <c r="B1553" s="328"/>
      <c r="C1553" s="328"/>
      <c r="D1553" s="51" t="b">
        <v>1</v>
      </c>
      <c r="E1553" s="308"/>
      <c r="F1553" s="308" t="str">
        <f>IFERROR(__xludf.DUMMYFUNCTION("""COMPUTED_VALUE"""),"**field missing**")</f>
        <v>**field missing**</v>
      </c>
      <c r="G1553" s="308" t="str">
        <f>IFERROR(__xludf.DUMMYFUNCTION("""COMPUTED_VALUE"""),"**FIELD MISSING**")</f>
        <v>**FIELD MISSING**</v>
      </c>
      <c r="H1553" s="308"/>
      <c r="I1553" s="317"/>
      <c r="J1553" s="317"/>
      <c r="K1553" s="317"/>
      <c r="L1553" s="308"/>
      <c r="M1553" s="308"/>
      <c r="N1553" s="308"/>
      <c r="O1553" s="308"/>
      <c r="P1553" s="308"/>
      <c r="Q1553" s="302"/>
      <c r="R1553" s="302"/>
      <c r="S1553" s="302"/>
      <c r="T1553" s="302"/>
      <c r="U1553" s="302"/>
      <c r="V1553" s="302"/>
      <c r="W1553" s="302"/>
      <c r="X1553" s="302"/>
      <c r="Y1553" s="302"/>
      <c r="Z1553" s="302"/>
      <c r="AA1553" s="302"/>
      <c r="AB1553" s="302"/>
      <c r="AC1553" s="302"/>
      <c r="AD1553" s="302"/>
      <c r="AE1553" s="302"/>
      <c r="AF1553" s="302"/>
      <c r="AG1553" s="302"/>
      <c r="AH1553" s="302"/>
      <c r="AI1553" s="329"/>
      <c r="AJ1553" s="302"/>
      <c r="AK1553" s="302"/>
      <c r="AL1553" s="302"/>
      <c r="AM1553" s="302"/>
      <c r="AN1553" s="302"/>
      <c r="AO1553" s="302"/>
      <c r="AP1553" s="302"/>
      <c r="AQ1553" s="302"/>
      <c r="AR1553" s="302"/>
      <c r="AS1553" s="302"/>
      <c r="AT1553" s="302"/>
      <c r="AU1553" s="302"/>
      <c r="AV1553" s="302"/>
      <c r="AW1553" s="302"/>
      <c r="AX1553" s="302"/>
      <c r="AY1553" s="302"/>
      <c r="AZ1553" s="302"/>
      <c r="BA1553" s="302"/>
    </row>
    <row r="1554">
      <c r="A1554" s="328"/>
      <c r="B1554" s="328"/>
      <c r="C1554" s="328"/>
      <c r="D1554" s="51" t="b">
        <v>1</v>
      </c>
      <c r="E1554" s="308"/>
      <c r="F1554" s="308" t="str">
        <f>IFERROR(__xludf.DUMMYFUNCTION("""COMPUTED_VALUE"""),"**field missing**")</f>
        <v>**field missing**</v>
      </c>
      <c r="G1554" s="308" t="str">
        <f>IFERROR(__xludf.DUMMYFUNCTION("""COMPUTED_VALUE"""),"**FIELD MISSING**")</f>
        <v>**FIELD MISSING**</v>
      </c>
      <c r="H1554" s="308"/>
      <c r="I1554" s="317"/>
      <c r="J1554" s="317"/>
      <c r="K1554" s="317"/>
      <c r="L1554" s="308"/>
      <c r="M1554" s="308"/>
      <c r="N1554" s="308"/>
      <c r="O1554" s="308"/>
      <c r="P1554" s="308"/>
      <c r="Q1554" s="302"/>
      <c r="R1554" s="302"/>
      <c r="S1554" s="302"/>
      <c r="T1554" s="302"/>
      <c r="U1554" s="302"/>
      <c r="V1554" s="302"/>
      <c r="W1554" s="302"/>
      <c r="X1554" s="302"/>
      <c r="Y1554" s="302"/>
      <c r="Z1554" s="302"/>
      <c r="AA1554" s="302"/>
      <c r="AB1554" s="302"/>
      <c r="AC1554" s="302"/>
      <c r="AD1554" s="302"/>
      <c r="AE1554" s="302"/>
      <c r="AF1554" s="302"/>
      <c r="AG1554" s="302"/>
      <c r="AH1554" s="302"/>
      <c r="AI1554" s="329"/>
      <c r="AJ1554" s="302"/>
      <c r="AK1554" s="302"/>
      <c r="AL1554" s="302"/>
      <c r="AM1554" s="302"/>
      <c r="AN1554" s="302"/>
      <c r="AO1554" s="302"/>
      <c r="AP1554" s="302"/>
      <c r="AQ1554" s="302"/>
      <c r="AR1554" s="302"/>
      <c r="AS1554" s="302"/>
      <c r="AT1554" s="302"/>
      <c r="AU1554" s="302"/>
      <c r="AV1554" s="302"/>
      <c r="AW1554" s="302"/>
      <c r="AX1554" s="302"/>
      <c r="AY1554" s="302"/>
      <c r="AZ1554" s="302"/>
      <c r="BA1554" s="302"/>
    </row>
    <row r="1555">
      <c r="A1555" s="328"/>
      <c r="B1555" s="328"/>
      <c r="C1555" s="328"/>
      <c r="D1555" s="51" t="b">
        <v>1</v>
      </c>
      <c r="E1555" s="308"/>
      <c r="F1555" s="308" t="str">
        <f>IFERROR(__xludf.DUMMYFUNCTION("""COMPUTED_VALUE"""),"**field missing**")</f>
        <v>**field missing**</v>
      </c>
      <c r="G1555" s="308" t="str">
        <f>IFERROR(__xludf.DUMMYFUNCTION("""COMPUTED_VALUE"""),"**FIELD MISSING**")</f>
        <v>**FIELD MISSING**</v>
      </c>
      <c r="H1555" s="308"/>
      <c r="I1555" s="317"/>
      <c r="J1555" s="317"/>
      <c r="K1555" s="317"/>
      <c r="L1555" s="308"/>
      <c r="M1555" s="308"/>
      <c r="N1555" s="308"/>
      <c r="O1555" s="308"/>
      <c r="P1555" s="308"/>
      <c r="Q1555" s="302"/>
      <c r="R1555" s="302"/>
      <c r="S1555" s="302"/>
      <c r="T1555" s="302"/>
      <c r="U1555" s="302"/>
      <c r="V1555" s="302"/>
      <c r="W1555" s="302"/>
      <c r="X1555" s="302"/>
      <c r="Y1555" s="302"/>
      <c r="Z1555" s="302"/>
      <c r="AA1555" s="302"/>
      <c r="AB1555" s="302"/>
      <c r="AC1555" s="302"/>
      <c r="AD1555" s="302"/>
      <c r="AE1555" s="302"/>
      <c r="AF1555" s="302"/>
      <c r="AG1555" s="302"/>
      <c r="AH1555" s="302"/>
      <c r="AI1555" s="329"/>
      <c r="AJ1555" s="302"/>
      <c r="AK1555" s="302"/>
      <c r="AL1555" s="302"/>
      <c r="AM1555" s="302"/>
      <c r="AN1555" s="302"/>
      <c r="AO1555" s="302"/>
      <c r="AP1555" s="302"/>
      <c r="AQ1555" s="302"/>
      <c r="AR1555" s="302"/>
      <c r="AS1555" s="302"/>
      <c r="AT1555" s="302"/>
      <c r="AU1555" s="302"/>
      <c r="AV1555" s="302"/>
      <c r="AW1555" s="302"/>
      <c r="AX1555" s="302"/>
      <c r="AY1555" s="302"/>
      <c r="AZ1555" s="302"/>
      <c r="BA1555" s="302"/>
    </row>
    <row r="1556">
      <c r="A1556" s="328"/>
      <c r="B1556" s="328"/>
      <c r="C1556" s="328"/>
      <c r="D1556" s="51" t="b">
        <v>1</v>
      </c>
      <c r="E1556" s="308"/>
      <c r="F1556" s="308" t="str">
        <f>IFERROR(__xludf.DUMMYFUNCTION("""COMPUTED_VALUE"""),"**field missing**")</f>
        <v>**field missing**</v>
      </c>
      <c r="G1556" s="308" t="str">
        <f>IFERROR(__xludf.DUMMYFUNCTION("""COMPUTED_VALUE"""),"**FIELD MISSING**")</f>
        <v>**FIELD MISSING**</v>
      </c>
      <c r="H1556" s="308"/>
      <c r="I1556" s="317"/>
      <c r="J1556" s="317"/>
      <c r="K1556" s="317"/>
      <c r="L1556" s="308"/>
      <c r="M1556" s="308"/>
      <c r="N1556" s="308"/>
      <c r="O1556" s="308"/>
      <c r="P1556" s="308"/>
      <c r="Q1556" s="302"/>
      <c r="R1556" s="302"/>
      <c r="S1556" s="302"/>
      <c r="T1556" s="302"/>
      <c r="U1556" s="302"/>
      <c r="V1556" s="302"/>
      <c r="W1556" s="302"/>
      <c r="X1556" s="302"/>
      <c r="Y1556" s="302"/>
      <c r="Z1556" s="302"/>
      <c r="AA1556" s="302"/>
      <c r="AB1556" s="302"/>
      <c r="AC1556" s="302"/>
      <c r="AD1556" s="302"/>
      <c r="AE1556" s="302"/>
      <c r="AF1556" s="302"/>
      <c r="AG1556" s="302"/>
      <c r="AH1556" s="302"/>
      <c r="AI1556" s="329"/>
      <c r="AJ1556" s="302"/>
      <c r="AK1556" s="302"/>
      <c r="AL1556" s="302"/>
      <c r="AM1556" s="302"/>
      <c r="AN1556" s="302"/>
      <c r="AO1556" s="302"/>
      <c r="AP1556" s="302"/>
      <c r="AQ1556" s="302"/>
      <c r="AR1556" s="302"/>
      <c r="AS1556" s="302"/>
      <c r="AT1556" s="302"/>
      <c r="AU1556" s="302"/>
      <c r="AV1556" s="302"/>
      <c r="AW1556" s="302"/>
      <c r="AX1556" s="302"/>
      <c r="AY1556" s="302"/>
      <c r="AZ1556" s="302"/>
      <c r="BA1556" s="302"/>
    </row>
    <row r="1557">
      <c r="A1557" s="328"/>
      <c r="B1557" s="328"/>
      <c r="C1557" s="328"/>
      <c r="D1557" s="51" t="b">
        <v>1</v>
      </c>
      <c r="E1557" s="308"/>
      <c r="F1557" s="308" t="str">
        <f>IFERROR(__xludf.DUMMYFUNCTION("""COMPUTED_VALUE"""),"**field missing**")</f>
        <v>**field missing**</v>
      </c>
      <c r="G1557" s="308" t="str">
        <f>IFERROR(__xludf.DUMMYFUNCTION("""COMPUTED_VALUE"""),"**FIELD MISSING**")</f>
        <v>**FIELD MISSING**</v>
      </c>
      <c r="H1557" s="308"/>
      <c r="I1557" s="317"/>
      <c r="J1557" s="317"/>
      <c r="K1557" s="317"/>
      <c r="L1557" s="308"/>
      <c r="M1557" s="308"/>
      <c r="N1557" s="308"/>
      <c r="O1557" s="308"/>
      <c r="P1557" s="308"/>
      <c r="Q1557" s="302"/>
      <c r="R1557" s="302"/>
      <c r="S1557" s="302"/>
      <c r="T1557" s="302"/>
      <c r="U1557" s="302"/>
      <c r="V1557" s="302"/>
      <c r="W1557" s="302"/>
      <c r="X1557" s="302"/>
      <c r="Y1557" s="302"/>
      <c r="Z1557" s="302"/>
      <c r="AA1557" s="302"/>
      <c r="AB1557" s="302"/>
      <c r="AC1557" s="302"/>
      <c r="AD1557" s="302"/>
      <c r="AE1557" s="302"/>
      <c r="AF1557" s="302"/>
      <c r="AG1557" s="302"/>
      <c r="AH1557" s="302"/>
      <c r="AI1557" s="329"/>
      <c r="AJ1557" s="302"/>
      <c r="AK1557" s="302"/>
      <c r="AL1557" s="302"/>
      <c r="AM1557" s="302"/>
      <c r="AN1557" s="302"/>
      <c r="AO1557" s="302"/>
      <c r="AP1557" s="302"/>
      <c r="AQ1557" s="302"/>
      <c r="AR1557" s="302"/>
      <c r="AS1557" s="302"/>
      <c r="AT1557" s="302"/>
      <c r="AU1557" s="302"/>
      <c r="AV1557" s="302"/>
      <c r="AW1557" s="302"/>
      <c r="AX1557" s="302"/>
      <c r="AY1557" s="302"/>
      <c r="AZ1557" s="302"/>
      <c r="BA1557" s="302"/>
    </row>
    <row r="1558">
      <c r="A1558" s="328"/>
      <c r="B1558" s="328"/>
      <c r="C1558" s="328"/>
      <c r="D1558" s="51" t="b">
        <v>1</v>
      </c>
      <c r="E1558" s="308"/>
      <c r="F1558" s="308" t="str">
        <f>IFERROR(__xludf.DUMMYFUNCTION("""COMPUTED_VALUE"""),"**field missing**")</f>
        <v>**field missing**</v>
      </c>
      <c r="G1558" s="308" t="str">
        <f>IFERROR(__xludf.DUMMYFUNCTION("""COMPUTED_VALUE"""),"**FIELD MISSING**")</f>
        <v>**FIELD MISSING**</v>
      </c>
      <c r="H1558" s="308"/>
      <c r="I1558" s="317"/>
      <c r="J1558" s="317"/>
      <c r="K1558" s="317"/>
      <c r="L1558" s="308"/>
      <c r="M1558" s="308"/>
      <c r="N1558" s="308"/>
      <c r="O1558" s="308"/>
      <c r="P1558" s="308"/>
      <c r="Q1558" s="302"/>
      <c r="R1558" s="302"/>
      <c r="S1558" s="302"/>
      <c r="T1558" s="302"/>
      <c r="U1558" s="302"/>
      <c r="V1558" s="302"/>
      <c r="W1558" s="302"/>
      <c r="X1558" s="302"/>
      <c r="Y1558" s="302"/>
      <c r="Z1558" s="302"/>
      <c r="AA1558" s="302"/>
      <c r="AB1558" s="302"/>
      <c r="AC1558" s="302"/>
      <c r="AD1558" s="302"/>
      <c r="AE1558" s="302"/>
      <c r="AF1558" s="302"/>
      <c r="AG1558" s="302"/>
      <c r="AH1558" s="302"/>
      <c r="AI1558" s="329"/>
      <c r="AJ1558" s="302"/>
      <c r="AK1558" s="302"/>
      <c r="AL1558" s="302"/>
      <c r="AM1558" s="302"/>
      <c r="AN1558" s="302"/>
      <c r="AO1558" s="302"/>
      <c r="AP1558" s="302"/>
      <c r="AQ1558" s="302"/>
      <c r="AR1558" s="302"/>
      <c r="AS1558" s="302"/>
      <c r="AT1558" s="302"/>
      <c r="AU1558" s="302"/>
      <c r="AV1558" s="302"/>
      <c r="AW1558" s="302"/>
      <c r="AX1558" s="302"/>
      <c r="AY1558" s="302"/>
      <c r="AZ1558" s="302"/>
      <c r="BA1558" s="302"/>
    </row>
    <row r="1559">
      <c r="A1559" s="328"/>
      <c r="B1559" s="328"/>
      <c r="C1559" s="328"/>
      <c r="D1559" s="51" t="b">
        <v>1</v>
      </c>
      <c r="E1559" s="308"/>
      <c r="F1559" s="308" t="str">
        <f>IFERROR(__xludf.DUMMYFUNCTION("""COMPUTED_VALUE"""),"**field missing**")</f>
        <v>**field missing**</v>
      </c>
      <c r="G1559" s="308" t="str">
        <f>IFERROR(__xludf.DUMMYFUNCTION("""COMPUTED_VALUE"""),"**FIELD MISSING**")</f>
        <v>**FIELD MISSING**</v>
      </c>
      <c r="H1559" s="308"/>
      <c r="I1559" s="317"/>
      <c r="J1559" s="317"/>
      <c r="K1559" s="317"/>
      <c r="L1559" s="308"/>
      <c r="M1559" s="308"/>
      <c r="N1559" s="308"/>
      <c r="O1559" s="308"/>
      <c r="P1559" s="308"/>
      <c r="Q1559" s="302"/>
      <c r="R1559" s="302"/>
      <c r="S1559" s="302"/>
      <c r="T1559" s="302"/>
      <c r="U1559" s="302"/>
      <c r="V1559" s="302"/>
      <c r="W1559" s="302"/>
      <c r="X1559" s="302"/>
      <c r="Y1559" s="302"/>
      <c r="Z1559" s="302"/>
      <c r="AA1559" s="302"/>
      <c r="AB1559" s="302"/>
      <c r="AC1559" s="302"/>
      <c r="AD1559" s="302"/>
      <c r="AE1559" s="302"/>
      <c r="AF1559" s="302"/>
      <c r="AG1559" s="302"/>
      <c r="AH1559" s="302"/>
      <c r="AI1559" s="329"/>
      <c r="AJ1559" s="302"/>
      <c r="AK1559" s="302"/>
      <c r="AL1559" s="302"/>
      <c r="AM1559" s="302"/>
      <c r="AN1559" s="302"/>
      <c r="AO1559" s="302"/>
      <c r="AP1559" s="302"/>
      <c r="AQ1559" s="302"/>
      <c r="AR1559" s="302"/>
      <c r="AS1559" s="302"/>
      <c r="AT1559" s="302"/>
      <c r="AU1559" s="302"/>
      <c r="AV1559" s="302"/>
      <c r="AW1559" s="302"/>
      <c r="AX1559" s="302"/>
      <c r="AY1559" s="302"/>
      <c r="AZ1559" s="302"/>
      <c r="BA1559" s="302"/>
    </row>
    <row r="1560">
      <c r="A1560" s="328"/>
      <c r="B1560" s="328"/>
      <c r="C1560" s="328"/>
      <c r="D1560" s="51" t="b">
        <v>1</v>
      </c>
      <c r="E1560" s="308"/>
      <c r="F1560" s="308" t="str">
        <f>IFERROR(__xludf.DUMMYFUNCTION("""COMPUTED_VALUE"""),"**field missing**")</f>
        <v>**field missing**</v>
      </c>
      <c r="G1560" s="308" t="str">
        <f>IFERROR(__xludf.DUMMYFUNCTION("""COMPUTED_VALUE"""),"**FIELD MISSING**")</f>
        <v>**FIELD MISSING**</v>
      </c>
      <c r="H1560" s="308"/>
      <c r="I1560" s="317"/>
      <c r="J1560" s="317"/>
      <c r="K1560" s="317"/>
      <c r="L1560" s="308"/>
      <c r="M1560" s="308"/>
      <c r="N1560" s="308"/>
      <c r="O1560" s="308"/>
      <c r="P1560" s="308"/>
      <c r="Q1560" s="302"/>
      <c r="R1560" s="302"/>
      <c r="S1560" s="302"/>
      <c r="T1560" s="302"/>
      <c r="U1560" s="302"/>
      <c r="V1560" s="302"/>
      <c r="W1560" s="302"/>
      <c r="X1560" s="302"/>
      <c r="Y1560" s="302"/>
      <c r="Z1560" s="302"/>
      <c r="AA1560" s="302"/>
      <c r="AB1560" s="302"/>
      <c r="AC1560" s="302"/>
      <c r="AD1560" s="302"/>
      <c r="AE1560" s="302"/>
      <c r="AF1560" s="302"/>
      <c r="AG1560" s="302"/>
      <c r="AH1560" s="302"/>
      <c r="AI1560" s="329"/>
      <c r="AJ1560" s="302"/>
      <c r="AK1560" s="302"/>
      <c r="AL1560" s="302"/>
      <c r="AM1560" s="302"/>
      <c r="AN1560" s="302"/>
      <c r="AO1560" s="302"/>
      <c r="AP1560" s="302"/>
      <c r="AQ1560" s="302"/>
      <c r="AR1560" s="302"/>
      <c r="AS1560" s="302"/>
      <c r="AT1560" s="302"/>
      <c r="AU1560" s="302"/>
      <c r="AV1560" s="302"/>
      <c r="AW1560" s="302"/>
      <c r="AX1560" s="302"/>
      <c r="AY1560" s="302"/>
      <c r="AZ1560" s="302"/>
      <c r="BA1560" s="302"/>
    </row>
    <row r="1561">
      <c r="A1561" s="328"/>
      <c r="B1561" s="328"/>
      <c r="C1561" s="328"/>
      <c r="D1561" s="51" t="b">
        <v>1</v>
      </c>
      <c r="E1561" s="308"/>
      <c r="F1561" s="308" t="str">
        <f>IFERROR(__xludf.DUMMYFUNCTION("""COMPUTED_VALUE"""),"**field missing**")</f>
        <v>**field missing**</v>
      </c>
      <c r="G1561" s="308" t="str">
        <f>IFERROR(__xludf.DUMMYFUNCTION("""COMPUTED_VALUE"""),"**FIELD MISSING**")</f>
        <v>**FIELD MISSING**</v>
      </c>
      <c r="H1561" s="308"/>
      <c r="I1561" s="317"/>
      <c r="J1561" s="317"/>
      <c r="K1561" s="317"/>
      <c r="L1561" s="308"/>
      <c r="M1561" s="308"/>
      <c r="N1561" s="308"/>
      <c r="O1561" s="308"/>
      <c r="P1561" s="308"/>
      <c r="Q1561" s="302"/>
      <c r="R1561" s="302"/>
      <c r="S1561" s="302"/>
      <c r="T1561" s="302"/>
      <c r="U1561" s="302"/>
      <c r="V1561" s="302"/>
      <c r="W1561" s="302"/>
      <c r="X1561" s="302"/>
      <c r="Y1561" s="302"/>
      <c r="Z1561" s="302"/>
      <c r="AA1561" s="302"/>
      <c r="AB1561" s="302"/>
      <c r="AC1561" s="302"/>
      <c r="AD1561" s="302"/>
      <c r="AE1561" s="302"/>
      <c r="AF1561" s="302"/>
      <c r="AG1561" s="302"/>
      <c r="AH1561" s="302"/>
      <c r="AI1561" s="329"/>
      <c r="AJ1561" s="302"/>
      <c r="AK1561" s="302"/>
      <c r="AL1561" s="302"/>
      <c r="AM1561" s="302"/>
      <c r="AN1561" s="302"/>
      <c r="AO1561" s="302"/>
      <c r="AP1561" s="302"/>
      <c r="AQ1561" s="302"/>
      <c r="AR1561" s="302"/>
      <c r="AS1561" s="302"/>
      <c r="AT1561" s="302"/>
      <c r="AU1561" s="302"/>
      <c r="AV1561" s="302"/>
      <c r="AW1561" s="302"/>
      <c r="AX1561" s="302"/>
      <c r="AY1561" s="302"/>
      <c r="AZ1561" s="302"/>
      <c r="BA1561" s="302"/>
    </row>
    <row r="1562">
      <c r="A1562" s="328"/>
      <c r="B1562" s="328"/>
      <c r="C1562" s="328"/>
      <c r="D1562" s="51" t="b">
        <v>1</v>
      </c>
      <c r="E1562" s="308"/>
      <c r="F1562" s="308" t="str">
        <f>IFERROR(__xludf.DUMMYFUNCTION("""COMPUTED_VALUE"""),"**field missing**")</f>
        <v>**field missing**</v>
      </c>
      <c r="G1562" s="308" t="str">
        <f>IFERROR(__xludf.DUMMYFUNCTION("""COMPUTED_VALUE"""),"**FIELD MISSING**")</f>
        <v>**FIELD MISSING**</v>
      </c>
      <c r="H1562" s="308"/>
      <c r="I1562" s="317"/>
      <c r="J1562" s="317"/>
      <c r="K1562" s="317"/>
      <c r="L1562" s="308"/>
      <c r="M1562" s="308"/>
      <c r="N1562" s="308"/>
      <c r="O1562" s="308"/>
      <c r="P1562" s="308"/>
      <c r="Q1562" s="302"/>
      <c r="R1562" s="302"/>
      <c r="S1562" s="302"/>
      <c r="T1562" s="302"/>
      <c r="U1562" s="302"/>
      <c r="V1562" s="302"/>
      <c r="W1562" s="302"/>
      <c r="X1562" s="302"/>
      <c r="Y1562" s="302"/>
      <c r="Z1562" s="302"/>
      <c r="AA1562" s="302"/>
      <c r="AB1562" s="302"/>
      <c r="AC1562" s="302"/>
      <c r="AD1562" s="302"/>
      <c r="AE1562" s="302"/>
      <c r="AF1562" s="302"/>
      <c r="AG1562" s="302"/>
      <c r="AH1562" s="302"/>
      <c r="AI1562" s="329"/>
      <c r="AJ1562" s="302"/>
      <c r="AK1562" s="302"/>
      <c r="AL1562" s="302"/>
      <c r="AM1562" s="302"/>
      <c r="AN1562" s="302"/>
      <c r="AO1562" s="302"/>
      <c r="AP1562" s="302"/>
      <c r="AQ1562" s="302"/>
      <c r="AR1562" s="302"/>
      <c r="AS1562" s="302"/>
      <c r="AT1562" s="302"/>
      <c r="AU1562" s="302"/>
      <c r="AV1562" s="302"/>
      <c r="AW1562" s="302"/>
      <c r="AX1562" s="302"/>
      <c r="AY1562" s="302"/>
      <c r="AZ1562" s="302"/>
      <c r="BA1562" s="302"/>
    </row>
    <row r="1563">
      <c r="A1563" s="328"/>
      <c r="B1563" s="328"/>
      <c r="C1563" s="328"/>
      <c r="D1563" s="51" t="b">
        <v>1</v>
      </c>
      <c r="E1563" s="308"/>
      <c r="F1563" s="308" t="str">
        <f>IFERROR(__xludf.DUMMYFUNCTION("""COMPUTED_VALUE"""),"**field missing**")</f>
        <v>**field missing**</v>
      </c>
      <c r="G1563" s="308" t="str">
        <f>IFERROR(__xludf.DUMMYFUNCTION("""COMPUTED_VALUE"""),"**FIELD MISSING**")</f>
        <v>**FIELD MISSING**</v>
      </c>
      <c r="H1563" s="308"/>
      <c r="I1563" s="317"/>
      <c r="J1563" s="317"/>
      <c r="K1563" s="317"/>
      <c r="L1563" s="308"/>
      <c r="M1563" s="308"/>
      <c r="N1563" s="308"/>
      <c r="O1563" s="308"/>
      <c r="P1563" s="308"/>
      <c r="Q1563" s="302"/>
      <c r="R1563" s="302"/>
      <c r="S1563" s="302"/>
      <c r="T1563" s="302"/>
      <c r="U1563" s="302"/>
      <c r="V1563" s="302"/>
      <c r="W1563" s="302"/>
      <c r="X1563" s="302"/>
      <c r="Y1563" s="302"/>
      <c r="Z1563" s="302"/>
      <c r="AA1563" s="302"/>
      <c r="AB1563" s="302"/>
      <c r="AC1563" s="302"/>
      <c r="AD1563" s="302"/>
      <c r="AE1563" s="302"/>
      <c r="AF1563" s="302"/>
      <c r="AG1563" s="302"/>
      <c r="AH1563" s="302"/>
      <c r="AI1563" s="329"/>
      <c r="AJ1563" s="302"/>
      <c r="AK1563" s="302"/>
      <c r="AL1563" s="302"/>
      <c r="AM1563" s="302"/>
      <c r="AN1563" s="302"/>
      <c r="AO1563" s="302"/>
      <c r="AP1563" s="302"/>
      <c r="AQ1563" s="302"/>
      <c r="AR1563" s="302"/>
      <c r="AS1563" s="302"/>
      <c r="AT1563" s="302"/>
      <c r="AU1563" s="302"/>
      <c r="AV1563" s="302"/>
      <c r="AW1563" s="302"/>
      <c r="AX1563" s="302"/>
      <c r="AY1563" s="302"/>
      <c r="AZ1563" s="302"/>
      <c r="BA1563" s="302"/>
    </row>
    <row r="1564">
      <c r="A1564" s="328"/>
      <c r="B1564" s="328"/>
      <c r="C1564" s="328"/>
      <c r="D1564" s="51" t="b">
        <v>1</v>
      </c>
      <c r="E1564" s="308"/>
      <c r="F1564" s="308" t="str">
        <f>IFERROR(__xludf.DUMMYFUNCTION("""COMPUTED_VALUE"""),"**field missing**")</f>
        <v>**field missing**</v>
      </c>
      <c r="G1564" s="308" t="str">
        <f>IFERROR(__xludf.DUMMYFUNCTION("""COMPUTED_VALUE"""),"**FIELD MISSING**")</f>
        <v>**FIELD MISSING**</v>
      </c>
      <c r="H1564" s="308"/>
      <c r="I1564" s="317"/>
      <c r="J1564" s="317"/>
      <c r="K1564" s="317"/>
      <c r="L1564" s="308"/>
      <c r="M1564" s="308"/>
      <c r="N1564" s="308"/>
      <c r="O1564" s="308"/>
      <c r="P1564" s="308"/>
      <c r="Q1564" s="302"/>
      <c r="R1564" s="302"/>
      <c r="S1564" s="302"/>
      <c r="T1564" s="302"/>
      <c r="U1564" s="302"/>
      <c r="V1564" s="302"/>
      <c r="W1564" s="302"/>
      <c r="X1564" s="302"/>
      <c r="Y1564" s="302"/>
      <c r="Z1564" s="302"/>
      <c r="AA1564" s="302"/>
      <c r="AB1564" s="302"/>
      <c r="AC1564" s="302"/>
      <c r="AD1564" s="302"/>
      <c r="AE1564" s="302"/>
      <c r="AF1564" s="302"/>
      <c r="AG1564" s="302"/>
      <c r="AH1564" s="302"/>
      <c r="AI1564" s="329"/>
      <c r="AJ1564" s="302"/>
      <c r="AK1564" s="302"/>
      <c r="AL1564" s="302"/>
      <c r="AM1564" s="302"/>
      <c r="AN1564" s="302"/>
      <c r="AO1564" s="302"/>
      <c r="AP1564" s="302"/>
      <c r="AQ1564" s="302"/>
      <c r="AR1564" s="302"/>
      <c r="AS1564" s="302"/>
      <c r="AT1564" s="302"/>
      <c r="AU1564" s="302"/>
      <c r="AV1564" s="302"/>
      <c r="AW1564" s="302"/>
      <c r="AX1564" s="302"/>
      <c r="AY1564" s="302"/>
      <c r="AZ1564" s="302"/>
      <c r="BA1564" s="302"/>
    </row>
    <row r="1565">
      <c r="A1565" s="328"/>
      <c r="B1565" s="328"/>
      <c r="C1565" s="328"/>
      <c r="D1565" s="51" t="b">
        <v>1</v>
      </c>
      <c r="E1565" s="308"/>
      <c r="F1565" s="308" t="str">
        <f>IFERROR(__xludf.DUMMYFUNCTION("""COMPUTED_VALUE"""),"**field missing**")</f>
        <v>**field missing**</v>
      </c>
      <c r="G1565" s="308" t="str">
        <f>IFERROR(__xludf.DUMMYFUNCTION("""COMPUTED_VALUE"""),"**FIELD MISSING**")</f>
        <v>**FIELD MISSING**</v>
      </c>
      <c r="H1565" s="308"/>
      <c r="I1565" s="317"/>
      <c r="J1565" s="317"/>
      <c r="K1565" s="317"/>
      <c r="L1565" s="308"/>
      <c r="M1565" s="308"/>
      <c r="N1565" s="308"/>
      <c r="O1565" s="308"/>
      <c r="P1565" s="308"/>
      <c r="Q1565" s="302"/>
      <c r="R1565" s="302"/>
      <c r="S1565" s="302"/>
      <c r="T1565" s="302"/>
      <c r="U1565" s="302"/>
      <c r="V1565" s="302"/>
      <c r="W1565" s="302"/>
      <c r="X1565" s="302"/>
      <c r="Y1565" s="302"/>
      <c r="Z1565" s="302"/>
      <c r="AA1565" s="302"/>
      <c r="AB1565" s="302"/>
      <c r="AC1565" s="302"/>
      <c r="AD1565" s="302"/>
      <c r="AE1565" s="302"/>
      <c r="AF1565" s="302"/>
      <c r="AG1565" s="302"/>
      <c r="AH1565" s="302"/>
      <c r="AI1565" s="329"/>
      <c r="AJ1565" s="302"/>
      <c r="AK1565" s="302"/>
      <c r="AL1565" s="302"/>
      <c r="AM1565" s="302"/>
      <c r="AN1565" s="302"/>
      <c r="AO1565" s="302"/>
      <c r="AP1565" s="302"/>
      <c r="AQ1565" s="302"/>
      <c r="AR1565" s="302"/>
      <c r="AS1565" s="302"/>
      <c r="AT1565" s="302"/>
      <c r="AU1565" s="302"/>
      <c r="AV1565" s="302"/>
      <c r="AW1565" s="302"/>
      <c r="AX1565" s="302"/>
      <c r="AY1565" s="302"/>
      <c r="AZ1565" s="302"/>
      <c r="BA1565" s="302"/>
    </row>
    <row r="1566">
      <c r="A1566" s="328"/>
      <c r="B1566" s="328"/>
      <c r="C1566" s="328"/>
      <c r="D1566" s="51" t="b">
        <v>1</v>
      </c>
      <c r="E1566" s="308"/>
      <c r="F1566" s="308" t="str">
        <f>IFERROR(__xludf.DUMMYFUNCTION("""COMPUTED_VALUE"""),"**field missing**")</f>
        <v>**field missing**</v>
      </c>
      <c r="G1566" s="308" t="str">
        <f>IFERROR(__xludf.DUMMYFUNCTION("""COMPUTED_VALUE"""),"**FIELD MISSING**")</f>
        <v>**FIELD MISSING**</v>
      </c>
      <c r="H1566" s="308"/>
      <c r="I1566" s="317"/>
      <c r="J1566" s="317"/>
      <c r="K1566" s="317"/>
      <c r="L1566" s="308"/>
      <c r="M1566" s="308"/>
      <c r="N1566" s="308"/>
      <c r="O1566" s="308"/>
      <c r="P1566" s="308"/>
      <c r="Q1566" s="302"/>
      <c r="R1566" s="302"/>
      <c r="S1566" s="302"/>
      <c r="T1566" s="302"/>
      <c r="U1566" s="302"/>
      <c r="V1566" s="302"/>
      <c r="W1566" s="302"/>
      <c r="X1566" s="302"/>
      <c r="Y1566" s="302"/>
      <c r="Z1566" s="302"/>
      <c r="AA1566" s="302"/>
      <c r="AB1566" s="302"/>
      <c r="AC1566" s="302"/>
      <c r="AD1566" s="302"/>
      <c r="AE1566" s="302"/>
      <c r="AF1566" s="302"/>
      <c r="AG1566" s="302"/>
      <c r="AH1566" s="302"/>
      <c r="AI1566" s="329"/>
      <c r="AJ1566" s="302"/>
      <c r="AK1566" s="302"/>
      <c r="AL1566" s="302"/>
      <c r="AM1566" s="302"/>
      <c r="AN1566" s="302"/>
      <c r="AO1566" s="302"/>
      <c r="AP1566" s="302"/>
      <c r="AQ1566" s="302"/>
      <c r="AR1566" s="302"/>
      <c r="AS1566" s="302"/>
      <c r="AT1566" s="302"/>
      <c r="AU1566" s="302"/>
      <c r="AV1566" s="302"/>
      <c r="AW1566" s="302"/>
      <c r="AX1566" s="302"/>
      <c r="AY1566" s="302"/>
      <c r="AZ1566" s="302"/>
      <c r="BA1566" s="302"/>
    </row>
    <row r="1567">
      <c r="A1567" s="328"/>
      <c r="B1567" s="328"/>
      <c r="C1567" s="328"/>
      <c r="D1567" s="51" t="b">
        <v>1</v>
      </c>
      <c r="E1567" s="308"/>
      <c r="F1567" s="308" t="str">
        <f>IFERROR(__xludf.DUMMYFUNCTION("""COMPUTED_VALUE"""),"**field missing**")</f>
        <v>**field missing**</v>
      </c>
      <c r="G1567" s="308" t="str">
        <f>IFERROR(__xludf.DUMMYFUNCTION("""COMPUTED_VALUE"""),"**FIELD MISSING**")</f>
        <v>**FIELD MISSING**</v>
      </c>
      <c r="H1567" s="308"/>
      <c r="I1567" s="317"/>
      <c r="J1567" s="317"/>
      <c r="K1567" s="317"/>
      <c r="L1567" s="308"/>
      <c r="M1567" s="308"/>
      <c r="N1567" s="308"/>
      <c r="O1567" s="308"/>
      <c r="P1567" s="308"/>
      <c r="Q1567" s="302"/>
      <c r="R1567" s="302"/>
      <c r="S1567" s="302"/>
      <c r="T1567" s="302"/>
      <c r="U1567" s="302"/>
      <c r="V1567" s="302"/>
      <c r="W1567" s="302"/>
      <c r="X1567" s="302"/>
      <c r="Y1567" s="302"/>
      <c r="Z1567" s="302"/>
      <c r="AA1567" s="302"/>
      <c r="AB1567" s="302"/>
      <c r="AC1567" s="302"/>
      <c r="AD1567" s="302"/>
      <c r="AE1567" s="302"/>
      <c r="AF1567" s="302"/>
      <c r="AG1567" s="302"/>
      <c r="AH1567" s="302"/>
      <c r="AI1567" s="329"/>
      <c r="AJ1567" s="302"/>
      <c r="AK1567" s="302"/>
      <c r="AL1567" s="302"/>
      <c r="AM1567" s="302"/>
      <c r="AN1567" s="302"/>
      <c r="AO1567" s="302"/>
      <c r="AP1567" s="302"/>
      <c r="AQ1567" s="302"/>
      <c r="AR1567" s="302"/>
      <c r="AS1567" s="302"/>
      <c r="AT1567" s="302"/>
      <c r="AU1567" s="302"/>
      <c r="AV1567" s="302"/>
      <c r="AW1567" s="302"/>
      <c r="AX1567" s="302"/>
      <c r="AY1567" s="302"/>
      <c r="AZ1567" s="302"/>
      <c r="BA1567" s="302"/>
    </row>
    <row r="1568">
      <c r="A1568" s="328"/>
      <c r="B1568" s="328"/>
      <c r="C1568" s="328"/>
      <c r="D1568" s="51" t="b">
        <v>1</v>
      </c>
      <c r="E1568" s="308"/>
      <c r="F1568" s="308" t="str">
        <f>IFERROR(__xludf.DUMMYFUNCTION("""COMPUTED_VALUE"""),"**field missing**")</f>
        <v>**field missing**</v>
      </c>
      <c r="G1568" s="308" t="str">
        <f>IFERROR(__xludf.DUMMYFUNCTION("""COMPUTED_VALUE"""),"**FIELD MISSING**")</f>
        <v>**FIELD MISSING**</v>
      </c>
      <c r="H1568" s="308"/>
      <c r="I1568" s="317"/>
      <c r="J1568" s="317"/>
      <c r="K1568" s="317"/>
      <c r="L1568" s="308"/>
      <c r="M1568" s="308"/>
      <c r="N1568" s="308"/>
      <c r="O1568" s="308"/>
      <c r="P1568" s="308"/>
      <c r="Q1568" s="302"/>
      <c r="R1568" s="302"/>
      <c r="S1568" s="302"/>
      <c r="T1568" s="302"/>
      <c r="U1568" s="302"/>
      <c r="V1568" s="302"/>
      <c r="W1568" s="302"/>
      <c r="X1568" s="302"/>
      <c r="Y1568" s="302"/>
      <c r="Z1568" s="302"/>
      <c r="AA1568" s="302"/>
      <c r="AB1568" s="302"/>
      <c r="AC1568" s="302"/>
      <c r="AD1568" s="302"/>
      <c r="AE1568" s="302"/>
      <c r="AF1568" s="302"/>
      <c r="AG1568" s="302"/>
      <c r="AH1568" s="302"/>
      <c r="AI1568" s="329"/>
      <c r="AJ1568" s="302"/>
      <c r="AK1568" s="302"/>
      <c r="AL1568" s="302"/>
      <c r="AM1568" s="302"/>
      <c r="AN1568" s="302"/>
      <c r="AO1568" s="302"/>
      <c r="AP1568" s="302"/>
      <c r="AQ1568" s="302"/>
      <c r="AR1568" s="302"/>
      <c r="AS1568" s="302"/>
      <c r="AT1568" s="302"/>
      <c r="AU1568" s="302"/>
      <c r="AV1568" s="302"/>
      <c r="AW1568" s="302"/>
      <c r="AX1568" s="302"/>
      <c r="AY1568" s="302"/>
      <c r="AZ1568" s="302"/>
      <c r="BA1568" s="302"/>
    </row>
    <row r="1569">
      <c r="A1569" s="328"/>
      <c r="B1569" s="328"/>
      <c r="C1569" s="328"/>
      <c r="D1569" s="51" t="b">
        <v>1</v>
      </c>
      <c r="E1569" s="308"/>
      <c r="F1569" s="308" t="str">
        <f>IFERROR(__xludf.DUMMYFUNCTION("""COMPUTED_VALUE"""),"**field missing**")</f>
        <v>**field missing**</v>
      </c>
      <c r="G1569" s="308" t="str">
        <f>IFERROR(__xludf.DUMMYFUNCTION("""COMPUTED_VALUE"""),"**FIELD MISSING**")</f>
        <v>**FIELD MISSING**</v>
      </c>
      <c r="H1569" s="308"/>
      <c r="I1569" s="317"/>
      <c r="J1569" s="317"/>
      <c r="K1569" s="317"/>
      <c r="L1569" s="308"/>
      <c r="M1569" s="308"/>
      <c r="N1569" s="308"/>
      <c r="O1569" s="308"/>
      <c r="P1569" s="308"/>
      <c r="Q1569" s="302"/>
      <c r="R1569" s="302"/>
      <c r="S1569" s="302"/>
      <c r="T1569" s="302"/>
      <c r="U1569" s="302"/>
      <c r="V1569" s="302"/>
      <c r="W1569" s="302"/>
      <c r="X1569" s="302"/>
      <c r="Y1569" s="302"/>
      <c r="Z1569" s="302"/>
      <c r="AA1569" s="302"/>
      <c r="AB1569" s="302"/>
      <c r="AC1569" s="302"/>
      <c r="AD1569" s="302"/>
      <c r="AE1569" s="302"/>
      <c r="AF1569" s="302"/>
      <c r="AG1569" s="302"/>
      <c r="AH1569" s="302"/>
      <c r="AI1569" s="329"/>
      <c r="AJ1569" s="302"/>
      <c r="AK1569" s="302"/>
      <c r="AL1569" s="302"/>
      <c r="AM1569" s="302"/>
      <c r="AN1569" s="302"/>
      <c r="AO1569" s="302"/>
      <c r="AP1569" s="302"/>
      <c r="AQ1569" s="302"/>
      <c r="AR1569" s="302"/>
      <c r="AS1569" s="302"/>
      <c r="AT1569" s="302"/>
      <c r="AU1569" s="302"/>
      <c r="AV1569" s="302"/>
      <c r="AW1569" s="302"/>
      <c r="AX1569" s="302"/>
      <c r="AY1569" s="302"/>
      <c r="AZ1569" s="302"/>
      <c r="BA1569" s="302"/>
    </row>
    <row r="1570">
      <c r="A1570" s="328"/>
      <c r="B1570" s="328"/>
      <c r="C1570" s="328"/>
      <c r="D1570" s="51" t="b">
        <v>1</v>
      </c>
      <c r="E1570" s="308"/>
      <c r="F1570" s="308" t="str">
        <f>IFERROR(__xludf.DUMMYFUNCTION("""COMPUTED_VALUE"""),"**field missing**")</f>
        <v>**field missing**</v>
      </c>
      <c r="G1570" s="308" t="str">
        <f>IFERROR(__xludf.DUMMYFUNCTION("""COMPUTED_VALUE"""),"**FIELD MISSING**")</f>
        <v>**FIELD MISSING**</v>
      </c>
      <c r="H1570" s="308"/>
      <c r="I1570" s="317"/>
      <c r="J1570" s="317"/>
      <c r="K1570" s="317"/>
      <c r="L1570" s="308"/>
      <c r="M1570" s="308"/>
      <c r="N1570" s="308"/>
      <c r="O1570" s="308"/>
      <c r="P1570" s="308"/>
      <c r="Q1570" s="302"/>
      <c r="R1570" s="302"/>
      <c r="S1570" s="302"/>
      <c r="T1570" s="302"/>
      <c r="U1570" s="302"/>
      <c r="V1570" s="302"/>
      <c r="W1570" s="302"/>
      <c r="X1570" s="302"/>
      <c r="Y1570" s="302"/>
      <c r="Z1570" s="302"/>
      <c r="AA1570" s="302"/>
      <c r="AB1570" s="302"/>
      <c r="AC1570" s="302"/>
      <c r="AD1570" s="302"/>
      <c r="AE1570" s="302"/>
      <c r="AF1570" s="302"/>
      <c r="AG1570" s="302"/>
      <c r="AH1570" s="302"/>
      <c r="AI1570" s="329"/>
      <c r="AJ1570" s="302"/>
      <c r="AK1570" s="302"/>
      <c r="AL1570" s="302"/>
      <c r="AM1570" s="302"/>
      <c r="AN1570" s="302"/>
      <c r="AO1570" s="302"/>
      <c r="AP1570" s="302"/>
      <c r="AQ1570" s="302"/>
      <c r="AR1570" s="302"/>
      <c r="AS1570" s="302"/>
      <c r="AT1570" s="302"/>
      <c r="AU1570" s="302"/>
      <c r="AV1570" s="302"/>
      <c r="AW1570" s="302"/>
      <c r="AX1570" s="302"/>
      <c r="AY1570" s="302"/>
      <c r="AZ1570" s="302"/>
      <c r="BA1570" s="302"/>
    </row>
    <row r="1571">
      <c r="A1571" s="328"/>
      <c r="B1571" s="328"/>
      <c r="C1571" s="328"/>
      <c r="D1571" s="51" t="b">
        <v>1</v>
      </c>
      <c r="E1571" s="308"/>
      <c r="F1571" s="308" t="str">
        <f>IFERROR(__xludf.DUMMYFUNCTION("""COMPUTED_VALUE"""),"**field missing**")</f>
        <v>**field missing**</v>
      </c>
      <c r="G1571" s="308" t="str">
        <f>IFERROR(__xludf.DUMMYFUNCTION("""COMPUTED_VALUE"""),"**FIELD MISSING**")</f>
        <v>**FIELD MISSING**</v>
      </c>
      <c r="H1571" s="308"/>
      <c r="I1571" s="317"/>
      <c r="J1571" s="317"/>
      <c r="K1571" s="317"/>
      <c r="L1571" s="308"/>
      <c r="M1571" s="308"/>
      <c r="N1571" s="308"/>
      <c r="O1571" s="308"/>
      <c r="P1571" s="308"/>
      <c r="Q1571" s="302"/>
      <c r="R1571" s="302"/>
      <c r="S1571" s="302"/>
      <c r="T1571" s="302"/>
      <c r="U1571" s="302"/>
      <c r="V1571" s="302"/>
      <c r="W1571" s="302"/>
      <c r="X1571" s="302"/>
      <c r="Y1571" s="302"/>
      <c r="Z1571" s="302"/>
      <c r="AA1571" s="302"/>
      <c r="AB1571" s="302"/>
      <c r="AC1571" s="302"/>
      <c r="AD1571" s="302"/>
      <c r="AE1571" s="302"/>
      <c r="AF1571" s="302"/>
      <c r="AG1571" s="302"/>
      <c r="AH1571" s="302"/>
      <c r="AI1571" s="329"/>
      <c r="AJ1571" s="302"/>
      <c r="AK1571" s="302"/>
      <c r="AL1571" s="302"/>
      <c r="AM1571" s="302"/>
      <c r="AN1571" s="302"/>
      <c r="AO1571" s="302"/>
      <c r="AP1571" s="302"/>
      <c r="AQ1571" s="302"/>
      <c r="AR1571" s="302"/>
      <c r="AS1571" s="302"/>
      <c r="AT1571" s="302"/>
      <c r="AU1571" s="302"/>
      <c r="AV1571" s="302"/>
      <c r="AW1571" s="302"/>
      <c r="AX1571" s="302"/>
      <c r="AY1571" s="302"/>
      <c r="AZ1571" s="302"/>
      <c r="BA1571" s="302"/>
    </row>
    <row r="1572">
      <c r="A1572" s="328"/>
      <c r="B1572" s="328"/>
      <c r="C1572" s="328"/>
      <c r="D1572" s="51" t="b">
        <v>1</v>
      </c>
      <c r="E1572" s="308"/>
      <c r="F1572" s="308" t="str">
        <f>IFERROR(__xludf.DUMMYFUNCTION("""COMPUTED_VALUE"""),"**field missing**")</f>
        <v>**field missing**</v>
      </c>
      <c r="G1572" s="308" t="str">
        <f>IFERROR(__xludf.DUMMYFUNCTION("""COMPUTED_VALUE"""),"**FIELD MISSING**")</f>
        <v>**FIELD MISSING**</v>
      </c>
      <c r="H1572" s="308"/>
      <c r="I1572" s="317"/>
      <c r="J1572" s="317"/>
      <c r="K1572" s="317"/>
      <c r="L1572" s="308"/>
      <c r="M1572" s="308"/>
      <c r="N1572" s="308"/>
      <c r="O1572" s="308"/>
      <c r="P1572" s="308"/>
      <c r="Q1572" s="302"/>
      <c r="R1572" s="302"/>
      <c r="S1572" s="302"/>
      <c r="T1572" s="302"/>
      <c r="U1572" s="302"/>
      <c r="V1572" s="302"/>
      <c r="W1572" s="302"/>
      <c r="X1572" s="302"/>
      <c r="Y1572" s="302"/>
      <c r="Z1572" s="302"/>
      <c r="AA1572" s="302"/>
      <c r="AB1572" s="302"/>
      <c r="AC1572" s="302"/>
      <c r="AD1572" s="302"/>
      <c r="AE1572" s="302"/>
      <c r="AF1572" s="302"/>
      <c r="AG1572" s="302"/>
      <c r="AH1572" s="302"/>
      <c r="AI1572" s="329"/>
      <c r="AJ1572" s="302"/>
      <c r="AK1572" s="302"/>
      <c r="AL1572" s="302"/>
      <c r="AM1572" s="302"/>
      <c r="AN1572" s="302"/>
      <c r="AO1572" s="302"/>
      <c r="AP1572" s="302"/>
      <c r="AQ1572" s="302"/>
      <c r="AR1572" s="302"/>
      <c r="AS1572" s="302"/>
      <c r="AT1572" s="302"/>
      <c r="AU1572" s="302"/>
      <c r="AV1572" s="302"/>
      <c r="AW1572" s="302"/>
      <c r="AX1572" s="302"/>
      <c r="AY1572" s="302"/>
      <c r="AZ1572" s="302"/>
      <c r="BA1572" s="302"/>
    </row>
    <row r="1573">
      <c r="A1573" s="328"/>
      <c r="B1573" s="328"/>
      <c r="C1573" s="328"/>
      <c r="D1573" s="51" t="b">
        <v>1</v>
      </c>
      <c r="E1573" s="308"/>
      <c r="F1573" s="308" t="str">
        <f>IFERROR(__xludf.DUMMYFUNCTION("""COMPUTED_VALUE"""),"**field missing**")</f>
        <v>**field missing**</v>
      </c>
      <c r="G1573" s="308" t="str">
        <f>IFERROR(__xludf.DUMMYFUNCTION("""COMPUTED_VALUE"""),"**FIELD MISSING**")</f>
        <v>**FIELD MISSING**</v>
      </c>
      <c r="H1573" s="308"/>
      <c r="I1573" s="317"/>
      <c r="J1573" s="317"/>
      <c r="K1573" s="317"/>
      <c r="L1573" s="308"/>
      <c r="M1573" s="308"/>
      <c r="N1573" s="308"/>
      <c r="O1573" s="308"/>
      <c r="P1573" s="308"/>
      <c r="Q1573" s="302"/>
      <c r="R1573" s="302"/>
      <c r="S1573" s="302"/>
      <c r="T1573" s="302"/>
      <c r="U1573" s="302"/>
      <c r="V1573" s="302"/>
      <c r="W1573" s="302"/>
      <c r="X1573" s="302"/>
      <c r="Y1573" s="302"/>
      <c r="Z1573" s="302"/>
      <c r="AA1573" s="302"/>
      <c r="AB1573" s="302"/>
      <c r="AC1573" s="302"/>
      <c r="AD1573" s="302"/>
      <c r="AE1573" s="302"/>
      <c r="AF1573" s="302"/>
      <c r="AG1573" s="302"/>
      <c r="AH1573" s="302"/>
      <c r="AI1573" s="329"/>
      <c r="AJ1573" s="302"/>
      <c r="AK1573" s="302"/>
      <c r="AL1573" s="302"/>
      <c r="AM1573" s="302"/>
      <c r="AN1573" s="302"/>
      <c r="AO1573" s="302"/>
      <c r="AP1573" s="302"/>
      <c r="AQ1573" s="302"/>
      <c r="AR1573" s="302"/>
      <c r="AS1573" s="302"/>
      <c r="AT1573" s="302"/>
      <c r="AU1573" s="302"/>
      <c r="AV1573" s="302"/>
      <c r="AW1573" s="302"/>
      <c r="AX1573" s="302"/>
      <c r="AY1573" s="302"/>
      <c r="AZ1573" s="302"/>
      <c r="BA1573" s="302"/>
    </row>
    <row r="1574">
      <c r="A1574" s="328"/>
      <c r="B1574" s="328"/>
      <c r="C1574" s="328"/>
      <c r="D1574" s="51" t="b">
        <v>1</v>
      </c>
      <c r="E1574" s="308"/>
      <c r="F1574" s="308" t="str">
        <f>IFERROR(__xludf.DUMMYFUNCTION("""COMPUTED_VALUE"""),"**field missing**")</f>
        <v>**field missing**</v>
      </c>
      <c r="G1574" s="308" t="str">
        <f>IFERROR(__xludf.DUMMYFUNCTION("""COMPUTED_VALUE"""),"**FIELD MISSING**")</f>
        <v>**FIELD MISSING**</v>
      </c>
      <c r="H1574" s="308"/>
      <c r="I1574" s="317"/>
      <c r="J1574" s="317"/>
      <c r="K1574" s="317"/>
      <c r="L1574" s="308"/>
      <c r="M1574" s="308"/>
      <c r="N1574" s="308"/>
      <c r="O1574" s="308"/>
      <c r="P1574" s="308"/>
      <c r="Q1574" s="302"/>
      <c r="R1574" s="302"/>
      <c r="S1574" s="302"/>
      <c r="T1574" s="302"/>
      <c r="U1574" s="302"/>
      <c r="V1574" s="302"/>
      <c r="W1574" s="302"/>
      <c r="X1574" s="302"/>
      <c r="Y1574" s="302"/>
      <c r="Z1574" s="302"/>
      <c r="AA1574" s="302"/>
      <c r="AB1574" s="302"/>
      <c r="AC1574" s="302"/>
      <c r="AD1574" s="302"/>
      <c r="AE1574" s="302"/>
      <c r="AF1574" s="302"/>
      <c r="AG1574" s="302"/>
      <c r="AH1574" s="302"/>
      <c r="AI1574" s="329"/>
      <c r="AJ1574" s="302"/>
      <c r="AK1574" s="302"/>
      <c r="AL1574" s="302"/>
      <c r="AM1574" s="302"/>
      <c r="AN1574" s="302"/>
      <c r="AO1574" s="302"/>
      <c r="AP1574" s="302"/>
      <c r="AQ1574" s="302"/>
      <c r="AR1574" s="302"/>
      <c r="AS1574" s="302"/>
      <c r="AT1574" s="302"/>
      <c r="AU1574" s="302"/>
      <c r="AV1574" s="302"/>
      <c r="AW1574" s="302"/>
      <c r="AX1574" s="302"/>
      <c r="AY1574" s="302"/>
      <c r="AZ1574" s="302"/>
      <c r="BA1574" s="302"/>
    </row>
    <row r="1575">
      <c r="A1575" s="328"/>
      <c r="B1575" s="328"/>
      <c r="C1575" s="328"/>
      <c r="D1575" s="51" t="b">
        <v>1</v>
      </c>
      <c r="E1575" s="308"/>
      <c r="F1575" s="308" t="str">
        <f>IFERROR(__xludf.DUMMYFUNCTION("""COMPUTED_VALUE"""),"**field missing**")</f>
        <v>**field missing**</v>
      </c>
      <c r="G1575" s="308" t="str">
        <f>IFERROR(__xludf.DUMMYFUNCTION("""COMPUTED_VALUE"""),"**FIELD MISSING**")</f>
        <v>**FIELD MISSING**</v>
      </c>
      <c r="H1575" s="308"/>
      <c r="I1575" s="317"/>
      <c r="J1575" s="317"/>
      <c r="K1575" s="317"/>
      <c r="L1575" s="308"/>
      <c r="M1575" s="308"/>
      <c r="N1575" s="308"/>
      <c r="O1575" s="308"/>
      <c r="P1575" s="308"/>
      <c r="Q1575" s="302"/>
      <c r="R1575" s="302"/>
      <c r="S1575" s="302"/>
      <c r="T1575" s="302"/>
      <c r="U1575" s="302"/>
      <c r="V1575" s="302"/>
      <c r="W1575" s="302"/>
      <c r="X1575" s="302"/>
      <c r="Y1575" s="302"/>
      <c r="Z1575" s="302"/>
      <c r="AA1575" s="302"/>
      <c r="AB1575" s="302"/>
      <c r="AC1575" s="302"/>
      <c r="AD1575" s="302"/>
      <c r="AE1575" s="302"/>
      <c r="AF1575" s="302"/>
      <c r="AG1575" s="302"/>
      <c r="AH1575" s="302"/>
      <c r="AI1575" s="329"/>
      <c r="AJ1575" s="302"/>
      <c r="AK1575" s="302"/>
      <c r="AL1575" s="302"/>
      <c r="AM1575" s="302"/>
      <c r="AN1575" s="302"/>
      <c r="AO1575" s="302"/>
      <c r="AP1575" s="302"/>
      <c r="AQ1575" s="302"/>
      <c r="AR1575" s="302"/>
      <c r="AS1575" s="302"/>
      <c r="AT1575" s="302"/>
      <c r="AU1575" s="302"/>
      <c r="AV1575" s="302"/>
      <c r="AW1575" s="302"/>
      <c r="AX1575" s="302"/>
      <c r="AY1575" s="302"/>
      <c r="AZ1575" s="302"/>
      <c r="BA1575" s="302"/>
    </row>
    <row r="1576">
      <c r="A1576" s="328"/>
      <c r="B1576" s="328"/>
      <c r="C1576" s="328"/>
      <c r="D1576" s="51" t="b">
        <v>1</v>
      </c>
      <c r="E1576" s="308"/>
      <c r="F1576" s="308" t="str">
        <f>IFERROR(__xludf.DUMMYFUNCTION("""COMPUTED_VALUE"""),"**field missing**")</f>
        <v>**field missing**</v>
      </c>
      <c r="G1576" s="308" t="str">
        <f>IFERROR(__xludf.DUMMYFUNCTION("""COMPUTED_VALUE"""),"**FIELD MISSING**")</f>
        <v>**FIELD MISSING**</v>
      </c>
      <c r="H1576" s="308"/>
      <c r="I1576" s="317"/>
      <c r="J1576" s="317"/>
      <c r="K1576" s="317"/>
      <c r="L1576" s="308"/>
      <c r="M1576" s="308"/>
      <c r="N1576" s="308"/>
      <c r="O1576" s="308"/>
      <c r="P1576" s="308"/>
      <c r="Q1576" s="302"/>
      <c r="R1576" s="302"/>
      <c r="S1576" s="302"/>
      <c r="T1576" s="302"/>
      <c r="U1576" s="302"/>
      <c r="V1576" s="302"/>
      <c r="W1576" s="302"/>
      <c r="X1576" s="302"/>
      <c r="Y1576" s="302"/>
      <c r="Z1576" s="302"/>
      <c r="AA1576" s="302"/>
      <c r="AB1576" s="302"/>
      <c r="AC1576" s="302"/>
      <c r="AD1576" s="302"/>
      <c r="AE1576" s="302"/>
      <c r="AF1576" s="302"/>
      <c r="AG1576" s="302"/>
      <c r="AH1576" s="302"/>
      <c r="AI1576" s="329"/>
      <c r="AJ1576" s="302"/>
      <c r="AK1576" s="302"/>
      <c r="AL1576" s="302"/>
      <c r="AM1576" s="302"/>
      <c r="AN1576" s="302"/>
      <c r="AO1576" s="302"/>
      <c r="AP1576" s="302"/>
      <c r="AQ1576" s="302"/>
      <c r="AR1576" s="302"/>
      <c r="AS1576" s="302"/>
      <c r="AT1576" s="302"/>
      <c r="AU1576" s="302"/>
      <c r="AV1576" s="302"/>
      <c r="AW1576" s="302"/>
      <c r="AX1576" s="302"/>
      <c r="AY1576" s="302"/>
      <c r="AZ1576" s="302"/>
      <c r="BA1576" s="302"/>
    </row>
    <row r="1577">
      <c r="A1577" s="328"/>
      <c r="B1577" s="328"/>
      <c r="C1577" s="328"/>
      <c r="D1577" s="51" t="b">
        <v>1</v>
      </c>
      <c r="E1577" s="308"/>
      <c r="F1577" s="308" t="str">
        <f>IFERROR(__xludf.DUMMYFUNCTION("""COMPUTED_VALUE"""),"**field missing**")</f>
        <v>**field missing**</v>
      </c>
      <c r="G1577" s="308" t="str">
        <f>IFERROR(__xludf.DUMMYFUNCTION("""COMPUTED_VALUE"""),"**FIELD MISSING**")</f>
        <v>**FIELD MISSING**</v>
      </c>
      <c r="H1577" s="308"/>
      <c r="I1577" s="317"/>
      <c r="J1577" s="317"/>
      <c r="K1577" s="317"/>
      <c r="L1577" s="308"/>
      <c r="M1577" s="308"/>
      <c r="N1577" s="308"/>
      <c r="O1577" s="308"/>
      <c r="P1577" s="308"/>
      <c r="Q1577" s="302"/>
      <c r="R1577" s="302"/>
      <c r="S1577" s="302"/>
      <c r="T1577" s="302"/>
      <c r="U1577" s="302"/>
      <c r="V1577" s="302"/>
      <c r="W1577" s="302"/>
      <c r="X1577" s="302"/>
      <c r="Y1577" s="302"/>
      <c r="Z1577" s="302"/>
      <c r="AA1577" s="302"/>
      <c r="AB1577" s="302"/>
      <c r="AC1577" s="302"/>
      <c r="AD1577" s="302"/>
      <c r="AE1577" s="302"/>
      <c r="AF1577" s="302"/>
      <c r="AG1577" s="302"/>
      <c r="AH1577" s="302"/>
      <c r="AI1577" s="329"/>
      <c r="AJ1577" s="302"/>
      <c r="AK1577" s="302"/>
      <c r="AL1577" s="302"/>
      <c r="AM1577" s="302"/>
      <c r="AN1577" s="302"/>
      <c r="AO1577" s="302"/>
      <c r="AP1577" s="302"/>
      <c r="AQ1577" s="302"/>
      <c r="AR1577" s="302"/>
      <c r="AS1577" s="302"/>
      <c r="AT1577" s="302"/>
      <c r="AU1577" s="302"/>
      <c r="AV1577" s="302"/>
      <c r="AW1577" s="302"/>
      <c r="AX1577" s="302"/>
      <c r="AY1577" s="302"/>
      <c r="AZ1577" s="302"/>
      <c r="BA1577" s="302"/>
    </row>
    <row r="1578">
      <c r="A1578" s="328"/>
      <c r="B1578" s="328"/>
      <c r="C1578" s="328"/>
      <c r="D1578" s="51" t="b">
        <v>1</v>
      </c>
      <c r="E1578" s="308"/>
      <c r="F1578" s="308" t="str">
        <f>IFERROR(__xludf.DUMMYFUNCTION("""COMPUTED_VALUE"""),"**field missing**")</f>
        <v>**field missing**</v>
      </c>
      <c r="G1578" s="308" t="str">
        <f>IFERROR(__xludf.DUMMYFUNCTION("""COMPUTED_VALUE"""),"**FIELD MISSING**")</f>
        <v>**FIELD MISSING**</v>
      </c>
      <c r="H1578" s="308"/>
      <c r="I1578" s="317"/>
      <c r="J1578" s="317"/>
      <c r="K1578" s="317"/>
      <c r="L1578" s="308"/>
      <c r="M1578" s="308"/>
      <c r="N1578" s="308"/>
      <c r="O1578" s="308"/>
      <c r="P1578" s="308"/>
      <c r="Q1578" s="302"/>
      <c r="R1578" s="302"/>
      <c r="S1578" s="302"/>
      <c r="T1578" s="302"/>
      <c r="U1578" s="302"/>
      <c r="V1578" s="302"/>
      <c r="W1578" s="302"/>
      <c r="X1578" s="302"/>
      <c r="Y1578" s="302"/>
      <c r="Z1578" s="302"/>
      <c r="AA1578" s="302"/>
      <c r="AB1578" s="302"/>
      <c r="AC1578" s="302"/>
      <c r="AD1578" s="302"/>
      <c r="AE1578" s="302"/>
      <c r="AF1578" s="302"/>
      <c r="AG1578" s="302"/>
      <c r="AH1578" s="302"/>
      <c r="AI1578" s="329"/>
      <c r="AJ1578" s="302"/>
      <c r="AK1578" s="302"/>
      <c r="AL1578" s="302"/>
      <c r="AM1578" s="302"/>
      <c r="AN1578" s="302"/>
      <c r="AO1578" s="302"/>
      <c r="AP1578" s="302"/>
      <c r="AQ1578" s="302"/>
      <c r="AR1578" s="302"/>
      <c r="AS1578" s="302"/>
      <c r="AT1578" s="302"/>
      <c r="AU1578" s="302"/>
      <c r="AV1578" s="302"/>
      <c r="AW1578" s="302"/>
      <c r="AX1578" s="302"/>
      <c r="AY1578" s="302"/>
      <c r="AZ1578" s="302"/>
      <c r="BA1578" s="302"/>
    </row>
    <row r="1579">
      <c r="A1579" s="328"/>
      <c r="B1579" s="328"/>
      <c r="C1579" s="328"/>
      <c r="D1579" s="51" t="b">
        <v>1</v>
      </c>
      <c r="E1579" s="308"/>
      <c r="F1579" s="308" t="str">
        <f>IFERROR(__xludf.DUMMYFUNCTION("""COMPUTED_VALUE"""),"**field missing**")</f>
        <v>**field missing**</v>
      </c>
      <c r="G1579" s="308" t="str">
        <f>IFERROR(__xludf.DUMMYFUNCTION("""COMPUTED_VALUE"""),"**FIELD MISSING**")</f>
        <v>**FIELD MISSING**</v>
      </c>
      <c r="H1579" s="308"/>
      <c r="I1579" s="317"/>
      <c r="J1579" s="317"/>
      <c r="K1579" s="317"/>
      <c r="L1579" s="308"/>
      <c r="M1579" s="308"/>
      <c r="N1579" s="308"/>
      <c r="O1579" s="308"/>
      <c r="P1579" s="308"/>
      <c r="Q1579" s="302"/>
      <c r="R1579" s="302"/>
      <c r="S1579" s="302"/>
      <c r="T1579" s="302"/>
      <c r="U1579" s="302"/>
      <c r="V1579" s="302"/>
      <c r="W1579" s="302"/>
      <c r="X1579" s="302"/>
      <c r="Y1579" s="302"/>
      <c r="Z1579" s="302"/>
      <c r="AA1579" s="302"/>
      <c r="AB1579" s="302"/>
      <c r="AC1579" s="302"/>
      <c r="AD1579" s="302"/>
      <c r="AE1579" s="302"/>
      <c r="AF1579" s="302"/>
      <c r="AG1579" s="302"/>
      <c r="AH1579" s="302"/>
      <c r="AI1579" s="329"/>
      <c r="AJ1579" s="302"/>
      <c r="AK1579" s="302"/>
      <c r="AL1579" s="302"/>
      <c r="AM1579" s="302"/>
      <c r="AN1579" s="302"/>
      <c r="AO1579" s="302"/>
      <c r="AP1579" s="302"/>
      <c r="AQ1579" s="302"/>
      <c r="AR1579" s="302"/>
      <c r="AS1579" s="302"/>
      <c r="AT1579" s="302"/>
      <c r="AU1579" s="302"/>
      <c r="AV1579" s="302"/>
      <c r="AW1579" s="302"/>
      <c r="AX1579" s="302"/>
      <c r="AY1579" s="302"/>
      <c r="AZ1579" s="302"/>
      <c r="BA1579" s="302"/>
    </row>
    <row r="1580">
      <c r="A1580" s="328"/>
      <c r="B1580" s="328"/>
      <c r="C1580" s="328"/>
      <c r="D1580" s="51" t="b">
        <v>1</v>
      </c>
      <c r="E1580" s="308"/>
      <c r="F1580" s="308" t="str">
        <f>IFERROR(__xludf.DUMMYFUNCTION("""COMPUTED_VALUE"""),"**field missing**")</f>
        <v>**field missing**</v>
      </c>
      <c r="G1580" s="308" t="str">
        <f>IFERROR(__xludf.DUMMYFUNCTION("""COMPUTED_VALUE"""),"**FIELD MISSING**")</f>
        <v>**FIELD MISSING**</v>
      </c>
      <c r="H1580" s="308"/>
      <c r="I1580" s="317"/>
      <c r="J1580" s="317"/>
      <c r="K1580" s="317"/>
      <c r="L1580" s="308"/>
      <c r="M1580" s="308"/>
      <c r="N1580" s="308"/>
      <c r="O1580" s="308"/>
      <c r="P1580" s="308"/>
      <c r="Q1580" s="302"/>
      <c r="R1580" s="302"/>
      <c r="S1580" s="302"/>
      <c r="T1580" s="302"/>
      <c r="U1580" s="302"/>
      <c r="V1580" s="302"/>
      <c r="W1580" s="302"/>
      <c r="X1580" s="302"/>
      <c r="Y1580" s="302"/>
      <c r="Z1580" s="302"/>
      <c r="AA1580" s="302"/>
      <c r="AB1580" s="302"/>
      <c r="AC1580" s="302"/>
      <c r="AD1580" s="302"/>
      <c r="AE1580" s="302"/>
      <c r="AF1580" s="302"/>
      <c r="AG1580" s="302"/>
      <c r="AH1580" s="302"/>
      <c r="AI1580" s="329"/>
      <c r="AJ1580" s="302"/>
      <c r="AK1580" s="302"/>
      <c r="AL1580" s="302"/>
      <c r="AM1580" s="302"/>
      <c r="AN1580" s="302"/>
      <c r="AO1580" s="302"/>
      <c r="AP1580" s="302"/>
      <c r="AQ1580" s="302"/>
      <c r="AR1580" s="302"/>
      <c r="AS1580" s="302"/>
      <c r="AT1580" s="302"/>
      <c r="AU1580" s="302"/>
      <c r="AV1580" s="302"/>
      <c r="AW1580" s="302"/>
      <c r="AX1580" s="302"/>
      <c r="AY1580" s="302"/>
      <c r="AZ1580" s="302"/>
      <c r="BA1580" s="302"/>
    </row>
    <row r="1581">
      <c r="A1581" s="328"/>
      <c r="B1581" s="328"/>
      <c r="C1581" s="328"/>
      <c r="D1581" s="51" t="b">
        <v>1</v>
      </c>
      <c r="E1581" s="308"/>
      <c r="F1581" s="308" t="str">
        <f>IFERROR(__xludf.DUMMYFUNCTION("""COMPUTED_VALUE"""),"**field missing**")</f>
        <v>**field missing**</v>
      </c>
      <c r="G1581" s="308" t="str">
        <f>IFERROR(__xludf.DUMMYFUNCTION("""COMPUTED_VALUE"""),"**FIELD MISSING**")</f>
        <v>**FIELD MISSING**</v>
      </c>
      <c r="H1581" s="308"/>
      <c r="I1581" s="317"/>
      <c r="J1581" s="317"/>
      <c r="K1581" s="317"/>
      <c r="L1581" s="308"/>
      <c r="M1581" s="308"/>
      <c r="N1581" s="308"/>
      <c r="O1581" s="308"/>
      <c r="P1581" s="308"/>
      <c r="Q1581" s="302"/>
      <c r="R1581" s="302"/>
      <c r="S1581" s="302"/>
      <c r="T1581" s="302"/>
      <c r="U1581" s="302"/>
      <c r="V1581" s="302"/>
      <c r="W1581" s="302"/>
      <c r="X1581" s="302"/>
      <c r="Y1581" s="302"/>
      <c r="Z1581" s="302"/>
      <c r="AA1581" s="302"/>
      <c r="AB1581" s="302"/>
      <c r="AC1581" s="302"/>
      <c r="AD1581" s="302"/>
      <c r="AE1581" s="302"/>
      <c r="AF1581" s="302"/>
      <c r="AG1581" s="302"/>
      <c r="AH1581" s="302"/>
      <c r="AI1581" s="329"/>
      <c r="AJ1581" s="302"/>
      <c r="AK1581" s="302"/>
      <c r="AL1581" s="302"/>
      <c r="AM1581" s="302"/>
      <c r="AN1581" s="302"/>
      <c r="AO1581" s="302"/>
      <c r="AP1581" s="302"/>
      <c r="AQ1581" s="302"/>
      <c r="AR1581" s="302"/>
      <c r="AS1581" s="302"/>
      <c r="AT1581" s="302"/>
      <c r="AU1581" s="302"/>
      <c r="AV1581" s="302"/>
      <c r="AW1581" s="302"/>
      <c r="AX1581" s="302"/>
      <c r="AY1581" s="302"/>
      <c r="AZ1581" s="302"/>
      <c r="BA1581" s="302"/>
    </row>
    <row r="1582">
      <c r="A1582" s="328"/>
      <c r="B1582" s="328"/>
      <c r="C1582" s="328"/>
      <c r="D1582" s="51" t="b">
        <v>1</v>
      </c>
      <c r="E1582" s="308"/>
      <c r="F1582" s="308" t="str">
        <f>IFERROR(__xludf.DUMMYFUNCTION("""COMPUTED_VALUE"""),"**field missing**")</f>
        <v>**field missing**</v>
      </c>
      <c r="G1582" s="308" t="str">
        <f>IFERROR(__xludf.DUMMYFUNCTION("""COMPUTED_VALUE"""),"**FIELD MISSING**")</f>
        <v>**FIELD MISSING**</v>
      </c>
      <c r="H1582" s="308"/>
      <c r="I1582" s="317"/>
      <c r="J1582" s="317"/>
      <c r="K1582" s="317"/>
      <c r="L1582" s="308"/>
      <c r="M1582" s="308"/>
      <c r="N1582" s="308"/>
      <c r="O1582" s="308"/>
      <c r="P1582" s="308"/>
      <c r="Q1582" s="302"/>
      <c r="R1582" s="302"/>
      <c r="S1582" s="302"/>
      <c r="T1582" s="302"/>
      <c r="U1582" s="302"/>
      <c r="V1582" s="302"/>
      <c r="W1582" s="302"/>
      <c r="X1582" s="302"/>
      <c r="Y1582" s="302"/>
      <c r="Z1582" s="302"/>
      <c r="AA1582" s="302"/>
      <c r="AB1582" s="302"/>
      <c r="AC1582" s="302"/>
      <c r="AD1582" s="302"/>
      <c r="AE1582" s="302"/>
      <c r="AF1582" s="302"/>
      <c r="AG1582" s="302"/>
      <c r="AH1582" s="302"/>
      <c r="AI1582" s="329"/>
      <c r="AJ1582" s="302"/>
      <c r="AK1582" s="302"/>
      <c r="AL1582" s="302"/>
      <c r="AM1582" s="302"/>
      <c r="AN1582" s="302"/>
      <c r="AO1582" s="302"/>
      <c r="AP1582" s="302"/>
      <c r="AQ1582" s="302"/>
      <c r="AR1582" s="302"/>
      <c r="AS1582" s="302"/>
      <c r="AT1582" s="302"/>
      <c r="AU1582" s="302"/>
      <c r="AV1582" s="302"/>
      <c r="AW1582" s="302"/>
      <c r="AX1582" s="302"/>
      <c r="AY1582" s="302"/>
      <c r="AZ1582" s="302"/>
      <c r="BA1582" s="302"/>
    </row>
    <row r="1583">
      <c r="A1583" s="328"/>
      <c r="B1583" s="328"/>
      <c r="C1583" s="328"/>
      <c r="D1583" s="51" t="b">
        <v>1</v>
      </c>
      <c r="E1583" s="308"/>
      <c r="F1583" s="308" t="str">
        <f>IFERROR(__xludf.DUMMYFUNCTION("""COMPUTED_VALUE"""),"**field missing**")</f>
        <v>**field missing**</v>
      </c>
      <c r="G1583" s="308" t="str">
        <f>IFERROR(__xludf.DUMMYFUNCTION("""COMPUTED_VALUE"""),"**FIELD MISSING**")</f>
        <v>**FIELD MISSING**</v>
      </c>
      <c r="H1583" s="308"/>
      <c r="I1583" s="317"/>
      <c r="J1583" s="317"/>
      <c r="K1583" s="317"/>
      <c r="L1583" s="308"/>
      <c r="M1583" s="308"/>
      <c r="N1583" s="308"/>
      <c r="O1583" s="308"/>
      <c r="P1583" s="308"/>
      <c r="Q1583" s="302"/>
      <c r="R1583" s="302"/>
      <c r="S1583" s="302"/>
      <c r="T1583" s="302"/>
      <c r="U1583" s="302"/>
      <c r="V1583" s="302"/>
      <c r="W1583" s="302"/>
      <c r="X1583" s="302"/>
      <c r="Y1583" s="302"/>
      <c r="Z1583" s="302"/>
      <c r="AA1583" s="302"/>
      <c r="AB1583" s="302"/>
      <c r="AC1583" s="302"/>
      <c r="AD1583" s="302"/>
      <c r="AE1583" s="302"/>
      <c r="AF1583" s="302"/>
      <c r="AG1583" s="302"/>
      <c r="AH1583" s="302"/>
      <c r="AI1583" s="329"/>
      <c r="AJ1583" s="302"/>
      <c r="AK1583" s="302"/>
      <c r="AL1583" s="302"/>
      <c r="AM1583" s="302"/>
      <c r="AN1583" s="302"/>
      <c r="AO1583" s="302"/>
      <c r="AP1583" s="302"/>
      <c r="AQ1583" s="302"/>
      <c r="AR1583" s="302"/>
      <c r="AS1583" s="302"/>
      <c r="AT1583" s="302"/>
      <c r="AU1583" s="302"/>
      <c r="AV1583" s="302"/>
      <c r="AW1583" s="302"/>
      <c r="AX1583" s="302"/>
      <c r="AY1583" s="302"/>
      <c r="AZ1583" s="302"/>
      <c r="BA1583" s="302"/>
    </row>
    <row r="1584">
      <c r="A1584" s="328"/>
      <c r="B1584" s="328"/>
      <c r="C1584" s="328"/>
      <c r="D1584" s="51" t="b">
        <v>1</v>
      </c>
      <c r="E1584" s="308"/>
      <c r="F1584" s="308" t="str">
        <f>IFERROR(__xludf.DUMMYFUNCTION("""COMPUTED_VALUE"""),"**field missing**")</f>
        <v>**field missing**</v>
      </c>
      <c r="G1584" s="308" t="str">
        <f>IFERROR(__xludf.DUMMYFUNCTION("""COMPUTED_VALUE"""),"**FIELD MISSING**")</f>
        <v>**FIELD MISSING**</v>
      </c>
      <c r="H1584" s="308"/>
      <c r="I1584" s="317"/>
      <c r="J1584" s="317"/>
      <c r="K1584" s="317"/>
      <c r="L1584" s="308"/>
      <c r="M1584" s="308"/>
      <c r="N1584" s="308"/>
      <c r="O1584" s="308"/>
      <c r="P1584" s="308"/>
      <c r="Q1584" s="302"/>
      <c r="R1584" s="302"/>
      <c r="S1584" s="302"/>
      <c r="T1584" s="302"/>
      <c r="U1584" s="302"/>
      <c r="V1584" s="302"/>
      <c r="W1584" s="302"/>
      <c r="X1584" s="302"/>
      <c r="Y1584" s="302"/>
      <c r="Z1584" s="302"/>
      <c r="AA1584" s="302"/>
      <c r="AB1584" s="302"/>
      <c r="AC1584" s="302"/>
      <c r="AD1584" s="302"/>
      <c r="AE1584" s="302"/>
      <c r="AF1584" s="302"/>
      <c r="AG1584" s="302"/>
      <c r="AH1584" s="302"/>
      <c r="AI1584" s="329"/>
      <c r="AJ1584" s="302"/>
      <c r="AK1584" s="302"/>
      <c r="AL1584" s="302"/>
      <c r="AM1584" s="302"/>
      <c r="AN1584" s="302"/>
      <c r="AO1584" s="302"/>
      <c r="AP1584" s="302"/>
      <c r="AQ1584" s="302"/>
      <c r="AR1584" s="302"/>
      <c r="AS1584" s="302"/>
      <c r="AT1584" s="302"/>
      <c r="AU1584" s="302"/>
      <c r="AV1584" s="302"/>
      <c r="AW1584" s="302"/>
      <c r="AX1584" s="302"/>
      <c r="AY1584" s="302"/>
      <c r="AZ1584" s="302"/>
      <c r="BA1584" s="302"/>
    </row>
    <row r="1585">
      <c r="A1585" s="328"/>
      <c r="B1585" s="328"/>
      <c r="C1585" s="328"/>
      <c r="D1585" s="51" t="b">
        <v>1</v>
      </c>
      <c r="E1585" s="308"/>
      <c r="F1585" s="308" t="str">
        <f>IFERROR(__xludf.DUMMYFUNCTION("""COMPUTED_VALUE"""),"**field missing**")</f>
        <v>**field missing**</v>
      </c>
      <c r="G1585" s="308" t="str">
        <f>IFERROR(__xludf.DUMMYFUNCTION("""COMPUTED_VALUE"""),"**FIELD MISSING**")</f>
        <v>**FIELD MISSING**</v>
      </c>
      <c r="H1585" s="308"/>
      <c r="I1585" s="317"/>
      <c r="J1585" s="317"/>
      <c r="K1585" s="317"/>
      <c r="L1585" s="308"/>
      <c r="M1585" s="308"/>
      <c r="N1585" s="308"/>
      <c r="O1585" s="308"/>
      <c r="P1585" s="308"/>
      <c r="Q1585" s="302"/>
      <c r="R1585" s="302"/>
      <c r="S1585" s="302"/>
      <c r="T1585" s="302"/>
      <c r="U1585" s="302"/>
      <c r="V1585" s="302"/>
      <c r="W1585" s="302"/>
      <c r="X1585" s="302"/>
      <c r="Y1585" s="302"/>
      <c r="Z1585" s="302"/>
      <c r="AA1585" s="302"/>
      <c r="AB1585" s="302"/>
      <c r="AC1585" s="302"/>
      <c r="AD1585" s="302"/>
      <c r="AE1585" s="302"/>
      <c r="AF1585" s="302"/>
      <c r="AG1585" s="302"/>
      <c r="AH1585" s="302"/>
      <c r="AI1585" s="329"/>
      <c r="AJ1585" s="302"/>
      <c r="AK1585" s="302"/>
      <c r="AL1585" s="302"/>
      <c r="AM1585" s="302"/>
      <c r="AN1585" s="302"/>
      <c r="AO1585" s="302"/>
      <c r="AP1585" s="302"/>
      <c r="AQ1585" s="302"/>
      <c r="AR1585" s="302"/>
      <c r="AS1585" s="302"/>
      <c r="AT1585" s="302"/>
      <c r="AU1585" s="302"/>
      <c r="AV1585" s="302"/>
      <c r="AW1585" s="302"/>
      <c r="AX1585" s="302"/>
      <c r="AY1585" s="302"/>
      <c r="AZ1585" s="302"/>
      <c r="BA1585" s="302"/>
    </row>
    <row r="1586">
      <c r="A1586" s="328"/>
      <c r="B1586" s="328"/>
      <c r="C1586" s="328"/>
      <c r="D1586" s="51" t="b">
        <v>1</v>
      </c>
      <c r="E1586" s="308"/>
      <c r="F1586" s="308" t="str">
        <f>IFERROR(__xludf.DUMMYFUNCTION("""COMPUTED_VALUE"""),"**field missing**")</f>
        <v>**field missing**</v>
      </c>
      <c r="G1586" s="308" t="str">
        <f>IFERROR(__xludf.DUMMYFUNCTION("""COMPUTED_VALUE"""),"**FIELD MISSING**")</f>
        <v>**FIELD MISSING**</v>
      </c>
      <c r="H1586" s="308"/>
      <c r="I1586" s="317"/>
      <c r="J1586" s="317"/>
      <c r="K1586" s="317"/>
      <c r="L1586" s="308"/>
      <c r="M1586" s="308"/>
      <c r="N1586" s="308"/>
      <c r="O1586" s="308"/>
      <c r="P1586" s="308"/>
      <c r="Q1586" s="302"/>
      <c r="R1586" s="302"/>
      <c r="S1586" s="302"/>
      <c r="T1586" s="302"/>
      <c r="U1586" s="302"/>
      <c r="V1586" s="302"/>
      <c r="W1586" s="302"/>
      <c r="X1586" s="302"/>
      <c r="Y1586" s="302"/>
      <c r="Z1586" s="302"/>
      <c r="AA1586" s="302"/>
      <c r="AB1586" s="302"/>
      <c r="AC1586" s="302"/>
      <c r="AD1586" s="302"/>
      <c r="AE1586" s="302"/>
      <c r="AF1586" s="302"/>
      <c r="AG1586" s="302"/>
      <c r="AH1586" s="302"/>
      <c r="AI1586" s="329"/>
      <c r="AJ1586" s="302"/>
      <c r="AK1586" s="302"/>
      <c r="AL1586" s="302"/>
      <c r="AM1586" s="302"/>
      <c r="AN1586" s="302"/>
      <c r="AO1586" s="302"/>
      <c r="AP1586" s="302"/>
      <c r="AQ1586" s="302"/>
      <c r="AR1586" s="302"/>
      <c r="AS1586" s="302"/>
      <c r="AT1586" s="302"/>
      <c r="AU1586" s="302"/>
      <c r="AV1586" s="302"/>
      <c r="AW1586" s="302"/>
      <c r="AX1586" s="302"/>
      <c r="AY1586" s="302"/>
      <c r="AZ1586" s="302"/>
      <c r="BA1586" s="302"/>
    </row>
    <row r="1587">
      <c r="A1587" s="328"/>
      <c r="B1587" s="328"/>
      <c r="C1587" s="328"/>
      <c r="D1587" s="51" t="b">
        <v>1</v>
      </c>
      <c r="E1587" s="308"/>
      <c r="F1587" s="308" t="str">
        <f>IFERROR(__xludf.DUMMYFUNCTION("""COMPUTED_VALUE"""),"**field missing**")</f>
        <v>**field missing**</v>
      </c>
      <c r="G1587" s="308" t="str">
        <f>IFERROR(__xludf.DUMMYFUNCTION("""COMPUTED_VALUE"""),"**FIELD MISSING**")</f>
        <v>**FIELD MISSING**</v>
      </c>
      <c r="H1587" s="308"/>
      <c r="I1587" s="317"/>
      <c r="J1587" s="317"/>
      <c r="K1587" s="317"/>
      <c r="L1587" s="308"/>
      <c r="M1587" s="308"/>
      <c r="N1587" s="308"/>
      <c r="O1587" s="308"/>
      <c r="P1587" s="308"/>
      <c r="Q1587" s="302"/>
      <c r="R1587" s="302"/>
      <c r="S1587" s="302"/>
      <c r="T1587" s="302"/>
      <c r="U1587" s="302"/>
      <c r="V1587" s="302"/>
      <c r="W1587" s="302"/>
      <c r="X1587" s="302"/>
      <c r="Y1587" s="302"/>
      <c r="Z1587" s="302"/>
      <c r="AA1587" s="302"/>
      <c r="AB1587" s="302"/>
      <c r="AC1587" s="302"/>
      <c r="AD1587" s="302"/>
      <c r="AE1587" s="302"/>
      <c r="AF1587" s="302"/>
      <c r="AG1587" s="302"/>
      <c r="AH1587" s="302"/>
      <c r="AI1587" s="329"/>
      <c r="AJ1587" s="302"/>
      <c r="AK1587" s="302"/>
      <c r="AL1587" s="302"/>
      <c r="AM1587" s="302"/>
      <c r="AN1587" s="302"/>
      <c r="AO1587" s="302"/>
      <c r="AP1587" s="302"/>
      <c r="AQ1587" s="302"/>
      <c r="AR1587" s="302"/>
      <c r="AS1587" s="302"/>
      <c r="AT1587" s="302"/>
      <c r="AU1587" s="302"/>
      <c r="AV1587" s="302"/>
      <c r="AW1587" s="302"/>
      <c r="AX1587" s="302"/>
      <c r="AY1587" s="302"/>
      <c r="AZ1587" s="302"/>
      <c r="BA1587" s="302"/>
    </row>
    <row r="1588">
      <c r="A1588" s="328"/>
      <c r="B1588" s="328"/>
      <c r="C1588" s="328"/>
      <c r="D1588" s="51" t="b">
        <v>1</v>
      </c>
      <c r="E1588" s="308"/>
      <c r="F1588" s="308" t="str">
        <f>IFERROR(__xludf.DUMMYFUNCTION("""COMPUTED_VALUE"""),"**field missing**")</f>
        <v>**field missing**</v>
      </c>
      <c r="G1588" s="308" t="str">
        <f>IFERROR(__xludf.DUMMYFUNCTION("""COMPUTED_VALUE"""),"**FIELD MISSING**")</f>
        <v>**FIELD MISSING**</v>
      </c>
      <c r="H1588" s="308"/>
      <c r="I1588" s="317"/>
      <c r="J1588" s="317"/>
      <c r="K1588" s="317"/>
      <c r="L1588" s="308"/>
      <c r="M1588" s="308"/>
      <c r="N1588" s="308"/>
      <c r="O1588" s="308"/>
      <c r="P1588" s="308"/>
      <c r="Q1588" s="302"/>
      <c r="R1588" s="302"/>
      <c r="S1588" s="302"/>
      <c r="T1588" s="302"/>
      <c r="U1588" s="302"/>
      <c r="V1588" s="302"/>
      <c r="W1588" s="302"/>
      <c r="X1588" s="302"/>
      <c r="Y1588" s="302"/>
      <c r="Z1588" s="302"/>
      <c r="AA1588" s="302"/>
      <c r="AB1588" s="302"/>
      <c r="AC1588" s="302"/>
      <c r="AD1588" s="302"/>
      <c r="AE1588" s="302"/>
      <c r="AF1588" s="302"/>
      <c r="AG1588" s="302"/>
      <c r="AH1588" s="302"/>
      <c r="AI1588" s="329"/>
      <c r="AJ1588" s="302"/>
      <c r="AK1588" s="302"/>
      <c r="AL1588" s="302"/>
      <c r="AM1588" s="302"/>
      <c r="AN1588" s="302"/>
      <c r="AO1588" s="302"/>
      <c r="AP1588" s="302"/>
      <c r="AQ1588" s="302"/>
      <c r="AR1588" s="302"/>
      <c r="AS1588" s="302"/>
      <c r="AT1588" s="302"/>
      <c r="AU1588" s="302"/>
      <c r="AV1588" s="302"/>
      <c r="AW1588" s="302"/>
      <c r="AX1588" s="302"/>
      <c r="AY1588" s="302"/>
      <c r="AZ1588" s="302"/>
      <c r="BA1588" s="302"/>
    </row>
    <row r="1589">
      <c r="A1589" s="328"/>
      <c r="B1589" s="328"/>
      <c r="C1589" s="328"/>
      <c r="D1589" s="51" t="b">
        <v>1</v>
      </c>
      <c r="E1589" s="308"/>
      <c r="F1589" s="308" t="str">
        <f>IFERROR(__xludf.DUMMYFUNCTION("""COMPUTED_VALUE"""),"**field missing**")</f>
        <v>**field missing**</v>
      </c>
      <c r="G1589" s="308" t="str">
        <f>IFERROR(__xludf.DUMMYFUNCTION("""COMPUTED_VALUE"""),"**FIELD MISSING**")</f>
        <v>**FIELD MISSING**</v>
      </c>
      <c r="H1589" s="308"/>
      <c r="I1589" s="317"/>
      <c r="J1589" s="317"/>
      <c r="K1589" s="317"/>
      <c r="L1589" s="308"/>
      <c r="M1589" s="308"/>
      <c r="N1589" s="308"/>
      <c r="O1589" s="308"/>
      <c r="P1589" s="308"/>
      <c r="Q1589" s="302"/>
      <c r="R1589" s="302"/>
      <c r="S1589" s="302"/>
      <c r="T1589" s="302"/>
      <c r="U1589" s="302"/>
      <c r="V1589" s="302"/>
      <c r="W1589" s="302"/>
      <c r="X1589" s="302"/>
      <c r="Y1589" s="302"/>
      <c r="Z1589" s="302"/>
      <c r="AA1589" s="302"/>
      <c r="AB1589" s="302"/>
      <c r="AC1589" s="302"/>
      <c r="AD1589" s="302"/>
      <c r="AE1589" s="302"/>
      <c r="AF1589" s="302"/>
      <c r="AG1589" s="302"/>
      <c r="AH1589" s="302"/>
      <c r="AI1589" s="329"/>
      <c r="AJ1589" s="302"/>
      <c r="AK1589" s="302"/>
      <c r="AL1589" s="302"/>
      <c r="AM1589" s="302"/>
      <c r="AN1589" s="302"/>
      <c r="AO1589" s="302"/>
      <c r="AP1589" s="302"/>
      <c r="AQ1589" s="302"/>
      <c r="AR1589" s="302"/>
      <c r="AS1589" s="302"/>
      <c r="AT1589" s="302"/>
      <c r="AU1589" s="302"/>
      <c r="AV1589" s="302"/>
      <c r="AW1589" s="302"/>
      <c r="AX1589" s="302"/>
      <c r="AY1589" s="302"/>
      <c r="AZ1589" s="302"/>
      <c r="BA1589" s="302"/>
    </row>
    <row r="1590">
      <c r="A1590" s="328"/>
      <c r="B1590" s="328"/>
      <c r="C1590" s="328"/>
      <c r="D1590" s="51" t="b">
        <v>1</v>
      </c>
      <c r="E1590" s="308"/>
      <c r="F1590" s="308" t="str">
        <f>IFERROR(__xludf.DUMMYFUNCTION("""COMPUTED_VALUE"""),"**field missing**")</f>
        <v>**field missing**</v>
      </c>
      <c r="G1590" s="308" t="str">
        <f>IFERROR(__xludf.DUMMYFUNCTION("""COMPUTED_VALUE"""),"**FIELD MISSING**")</f>
        <v>**FIELD MISSING**</v>
      </c>
      <c r="H1590" s="308"/>
      <c r="I1590" s="317"/>
      <c r="J1590" s="317"/>
      <c r="K1590" s="317"/>
      <c r="L1590" s="308"/>
      <c r="M1590" s="308"/>
      <c r="N1590" s="308"/>
      <c r="O1590" s="308"/>
      <c r="P1590" s="308"/>
      <c r="Q1590" s="302"/>
      <c r="R1590" s="302"/>
      <c r="S1590" s="302"/>
      <c r="T1590" s="302"/>
      <c r="U1590" s="302"/>
      <c r="V1590" s="302"/>
      <c r="W1590" s="302"/>
      <c r="X1590" s="302"/>
      <c r="Y1590" s="302"/>
      <c r="Z1590" s="302"/>
      <c r="AA1590" s="302"/>
      <c r="AB1590" s="302"/>
      <c r="AC1590" s="302"/>
      <c r="AD1590" s="302"/>
      <c r="AE1590" s="302"/>
      <c r="AF1590" s="302"/>
      <c r="AG1590" s="302"/>
      <c r="AH1590" s="302"/>
      <c r="AI1590" s="329"/>
      <c r="AJ1590" s="302"/>
      <c r="AK1590" s="302"/>
      <c r="AL1590" s="302"/>
      <c r="AM1590" s="302"/>
      <c r="AN1590" s="302"/>
      <c r="AO1590" s="302"/>
      <c r="AP1590" s="302"/>
      <c r="AQ1590" s="302"/>
      <c r="AR1590" s="302"/>
      <c r="AS1590" s="302"/>
      <c r="AT1590" s="302"/>
      <c r="AU1590" s="302"/>
      <c r="AV1590" s="302"/>
      <c r="AW1590" s="302"/>
      <c r="AX1590" s="302"/>
      <c r="AY1590" s="302"/>
      <c r="AZ1590" s="302"/>
      <c r="BA1590" s="302"/>
    </row>
    <row r="1591">
      <c r="A1591" s="328"/>
      <c r="B1591" s="328"/>
      <c r="C1591" s="328"/>
      <c r="D1591" s="51" t="b">
        <v>1</v>
      </c>
      <c r="E1591" s="308"/>
      <c r="F1591" s="308" t="str">
        <f>IFERROR(__xludf.DUMMYFUNCTION("""COMPUTED_VALUE"""),"**field missing**")</f>
        <v>**field missing**</v>
      </c>
      <c r="G1591" s="308" t="str">
        <f>IFERROR(__xludf.DUMMYFUNCTION("""COMPUTED_VALUE"""),"**FIELD MISSING**")</f>
        <v>**FIELD MISSING**</v>
      </c>
      <c r="H1591" s="308"/>
      <c r="I1591" s="317"/>
      <c r="J1591" s="317"/>
      <c r="K1591" s="317"/>
      <c r="L1591" s="308"/>
      <c r="M1591" s="308"/>
      <c r="N1591" s="308"/>
      <c r="O1591" s="308"/>
      <c r="P1591" s="308"/>
      <c r="Q1591" s="302"/>
      <c r="R1591" s="302"/>
      <c r="S1591" s="302"/>
      <c r="T1591" s="302"/>
      <c r="U1591" s="302"/>
      <c r="V1591" s="302"/>
      <c r="W1591" s="302"/>
      <c r="X1591" s="302"/>
      <c r="Y1591" s="302"/>
      <c r="Z1591" s="302"/>
      <c r="AA1591" s="302"/>
      <c r="AB1591" s="302"/>
      <c r="AC1591" s="302"/>
      <c r="AD1591" s="302"/>
      <c r="AE1591" s="302"/>
      <c r="AF1591" s="302"/>
      <c r="AG1591" s="302"/>
      <c r="AH1591" s="302"/>
      <c r="AI1591" s="329"/>
      <c r="AJ1591" s="302"/>
      <c r="AK1591" s="302"/>
      <c r="AL1591" s="302"/>
      <c r="AM1591" s="302"/>
      <c r="AN1591" s="302"/>
      <c r="AO1591" s="302"/>
      <c r="AP1591" s="302"/>
      <c r="AQ1591" s="302"/>
      <c r="AR1591" s="302"/>
      <c r="AS1591" s="302"/>
      <c r="AT1591" s="302"/>
      <c r="AU1591" s="302"/>
      <c r="AV1591" s="302"/>
      <c r="AW1591" s="302"/>
      <c r="AX1591" s="302"/>
      <c r="AY1591" s="302"/>
      <c r="AZ1591" s="302"/>
      <c r="BA1591" s="302"/>
    </row>
    <row r="1592">
      <c r="A1592" s="328"/>
      <c r="B1592" s="328"/>
      <c r="C1592" s="328"/>
      <c r="D1592" s="51" t="b">
        <v>1</v>
      </c>
      <c r="E1592" s="308"/>
      <c r="F1592" s="308" t="str">
        <f>IFERROR(__xludf.DUMMYFUNCTION("""COMPUTED_VALUE"""),"**field missing**")</f>
        <v>**field missing**</v>
      </c>
      <c r="G1592" s="308" t="str">
        <f>IFERROR(__xludf.DUMMYFUNCTION("""COMPUTED_VALUE"""),"**FIELD MISSING**")</f>
        <v>**FIELD MISSING**</v>
      </c>
      <c r="H1592" s="308"/>
      <c r="I1592" s="317"/>
      <c r="J1592" s="317"/>
      <c r="K1592" s="317"/>
      <c r="L1592" s="308"/>
      <c r="M1592" s="308"/>
      <c r="N1592" s="308"/>
      <c r="O1592" s="308"/>
      <c r="P1592" s="308"/>
      <c r="Q1592" s="302"/>
      <c r="R1592" s="302"/>
      <c r="S1592" s="302"/>
      <c r="T1592" s="302"/>
      <c r="U1592" s="302"/>
      <c r="V1592" s="302"/>
      <c r="W1592" s="302"/>
      <c r="X1592" s="302"/>
      <c r="Y1592" s="302"/>
      <c r="Z1592" s="302"/>
      <c r="AA1592" s="302"/>
      <c r="AB1592" s="302"/>
      <c r="AC1592" s="302"/>
      <c r="AD1592" s="302"/>
      <c r="AE1592" s="302"/>
      <c r="AF1592" s="302"/>
      <c r="AG1592" s="302"/>
      <c r="AH1592" s="302"/>
      <c r="AI1592" s="329"/>
      <c r="AJ1592" s="302"/>
      <c r="AK1592" s="302"/>
      <c r="AL1592" s="302"/>
      <c r="AM1592" s="302"/>
      <c r="AN1592" s="302"/>
      <c r="AO1592" s="302"/>
      <c r="AP1592" s="302"/>
      <c r="AQ1592" s="302"/>
      <c r="AR1592" s="302"/>
      <c r="AS1592" s="302"/>
      <c r="AT1592" s="302"/>
      <c r="AU1592" s="302"/>
      <c r="AV1592" s="302"/>
      <c r="AW1592" s="302"/>
      <c r="AX1592" s="302"/>
      <c r="AY1592" s="302"/>
      <c r="AZ1592" s="302"/>
      <c r="BA1592" s="302"/>
    </row>
    <row r="1593">
      <c r="A1593" s="328"/>
      <c r="B1593" s="328"/>
      <c r="C1593" s="328"/>
      <c r="D1593" s="51" t="b">
        <v>1</v>
      </c>
      <c r="E1593" s="308"/>
      <c r="F1593" s="308" t="str">
        <f>IFERROR(__xludf.DUMMYFUNCTION("""COMPUTED_VALUE"""),"**field missing**")</f>
        <v>**field missing**</v>
      </c>
      <c r="G1593" s="308" t="str">
        <f>IFERROR(__xludf.DUMMYFUNCTION("""COMPUTED_VALUE"""),"**FIELD MISSING**")</f>
        <v>**FIELD MISSING**</v>
      </c>
      <c r="H1593" s="308"/>
      <c r="I1593" s="317"/>
      <c r="J1593" s="317"/>
      <c r="K1593" s="317"/>
      <c r="L1593" s="308"/>
      <c r="M1593" s="308"/>
      <c r="N1593" s="308"/>
      <c r="O1593" s="308"/>
      <c r="P1593" s="308"/>
      <c r="Q1593" s="302"/>
      <c r="R1593" s="302"/>
      <c r="S1593" s="302"/>
      <c r="T1593" s="302"/>
      <c r="U1593" s="302"/>
      <c r="V1593" s="302"/>
      <c r="W1593" s="302"/>
      <c r="X1593" s="302"/>
      <c r="Y1593" s="302"/>
      <c r="Z1593" s="302"/>
      <c r="AA1593" s="302"/>
      <c r="AB1593" s="302"/>
      <c r="AC1593" s="302"/>
      <c r="AD1593" s="302"/>
      <c r="AE1593" s="302"/>
      <c r="AF1593" s="302"/>
      <c r="AG1593" s="302"/>
      <c r="AH1593" s="302"/>
      <c r="AI1593" s="329"/>
      <c r="AJ1593" s="302"/>
      <c r="AK1593" s="302"/>
      <c r="AL1593" s="302"/>
      <c r="AM1593" s="302"/>
      <c r="AN1593" s="302"/>
      <c r="AO1593" s="302"/>
      <c r="AP1593" s="302"/>
      <c r="AQ1593" s="302"/>
      <c r="AR1593" s="302"/>
      <c r="AS1593" s="302"/>
      <c r="AT1593" s="302"/>
      <c r="AU1593" s="302"/>
      <c r="AV1593" s="302"/>
      <c r="AW1593" s="302"/>
      <c r="AX1593" s="302"/>
      <c r="AY1593" s="302"/>
      <c r="AZ1593" s="302"/>
      <c r="BA1593" s="302"/>
    </row>
    <row r="1594">
      <c r="A1594" s="328"/>
      <c r="B1594" s="328"/>
      <c r="C1594" s="328"/>
      <c r="D1594" s="51" t="b">
        <v>1</v>
      </c>
      <c r="E1594" s="308"/>
      <c r="F1594" s="308" t="str">
        <f>IFERROR(__xludf.DUMMYFUNCTION("""COMPUTED_VALUE"""),"**field missing**")</f>
        <v>**field missing**</v>
      </c>
      <c r="G1594" s="308" t="str">
        <f>IFERROR(__xludf.DUMMYFUNCTION("""COMPUTED_VALUE"""),"**FIELD MISSING**")</f>
        <v>**FIELD MISSING**</v>
      </c>
      <c r="H1594" s="308"/>
      <c r="I1594" s="317"/>
      <c r="J1594" s="317"/>
      <c r="K1594" s="317"/>
      <c r="L1594" s="308"/>
      <c r="M1594" s="308"/>
      <c r="N1594" s="308"/>
      <c r="O1594" s="308"/>
      <c r="P1594" s="308"/>
      <c r="Q1594" s="302"/>
      <c r="R1594" s="302"/>
      <c r="S1594" s="302"/>
      <c r="T1594" s="302"/>
      <c r="U1594" s="302"/>
      <c r="V1594" s="302"/>
      <c r="W1594" s="302"/>
      <c r="X1594" s="302"/>
      <c r="Y1594" s="302"/>
      <c r="Z1594" s="302"/>
      <c r="AA1594" s="302"/>
      <c r="AB1594" s="302"/>
      <c r="AC1594" s="302"/>
      <c r="AD1594" s="302"/>
      <c r="AE1594" s="302"/>
      <c r="AF1594" s="302"/>
      <c r="AG1594" s="302"/>
      <c r="AH1594" s="302"/>
      <c r="AI1594" s="329"/>
      <c r="AJ1594" s="302"/>
      <c r="AK1594" s="302"/>
      <c r="AL1594" s="302"/>
      <c r="AM1594" s="302"/>
      <c r="AN1594" s="302"/>
      <c r="AO1594" s="302"/>
      <c r="AP1594" s="302"/>
      <c r="AQ1594" s="302"/>
      <c r="AR1594" s="302"/>
      <c r="AS1594" s="302"/>
      <c r="AT1594" s="302"/>
      <c r="AU1594" s="302"/>
      <c r="AV1594" s="302"/>
      <c r="AW1594" s="302"/>
      <c r="AX1594" s="302"/>
      <c r="AY1594" s="302"/>
      <c r="AZ1594" s="302"/>
      <c r="BA1594" s="302"/>
    </row>
    <row r="1595">
      <c r="A1595" s="328"/>
      <c r="B1595" s="328"/>
      <c r="C1595" s="328"/>
      <c r="D1595" s="51" t="b">
        <v>1</v>
      </c>
      <c r="E1595" s="308"/>
      <c r="F1595" s="308" t="str">
        <f>IFERROR(__xludf.DUMMYFUNCTION("""COMPUTED_VALUE"""),"**field missing**")</f>
        <v>**field missing**</v>
      </c>
      <c r="G1595" s="308" t="str">
        <f>IFERROR(__xludf.DUMMYFUNCTION("""COMPUTED_VALUE"""),"**FIELD MISSING**")</f>
        <v>**FIELD MISSING**</v>
      </c>
      <c r="H1595" s="308"/>
      <c r="I1595" s="317"/>
      <c r="J1595" s="317"/>
      <c r="K1595" s="317"/>
      <c r="L1595" s="308"/>
      <c r="M1595" s="308"/>
      <c r="N1595" s="308"/>
      <c r="O1595" s="308"/>
      <c r="P1595" s="308"/>
      <c r="Q1595" s="302"/>
      <c r="R1595" s="302"/>
      <c r="S1595" s="302"/>
      <c r="T1595" s="302"/>
      <c r="U1595" s="302"/>
      <c r="V1595" s="302"/>
      <c r="W1595" s="302"/>
      <c r="X1595" s="302"/>
      <c r="Y1595" s="302"/>
      <c r="Z1595" s="302"/>
      <c r="AA1595" s="302"/>
      <c r="AB1595" s="302"/>
      <c r="AC1595" s="302"/>
      <c r="AD1595" s="302"/>
      <c r="AE1595" s="302"/>
      <c r="AF1595" s="302"/>
      <c r="AG1595" s="302"/>
      <c r="AH1595" s="302"/>
      <c r="AI1595" s="329"/>
      <c r="AJ1595" s="302"/>
      <c r="AK1595" s="302"/>
      <c r="AL1595" s="302"/>
      <c r="AM1595" s="302"/>
      <c r="AN1595" s="302"/>
      <c r="AO1595" s="302"/>
      <c r="AP1595" s="302"/>
      <c r="AQ1595" s="302"/>
      <c r="AR1595" s="302"/>
      <c r="AS1595" s="302"/>
      <c r="AT1595" s="302"/>
      <c r="AU1595" s="302"/>
      <c r="AV1595" s="302"/>
      <c r="AW1595" s="302"/>
      <c r="AX1595" s="302"/>
      <c r="AY1595" s="302"/>
      <c r="AZ1595" s="302"/>
      <c r="BA1595" s="302"/>
    </row>
    <row r="1596">
      <c r="A1596" s="328"/>
      <c r="B1596" s="328"/>
      <c r="C1596" s="328"/>
      <c r="D1596" s="51" t="b">
        <v>1</v>
      </c>
      <c r="E1596" s="308"/>
      <c r="F1596" s="308" t="str">
        <f>IFERROR(__xludf.DUMMYFUNCTION("""COMPUTED_VALUE"""),"**field missing**")</f>
        <v>**field missing**</v>
      </c>
      <c r="G1596" s="308" t="str">
        <f>IFERROR(__xludf.DUMMYFUNCTION("""COMPUTED_VALUE"""),"**FIELD MISSING**")</f>
        <v>**FIELD MISSING**</v>
      </c>
      <c r="H1596" s="308"/>
      <c r="I1596" s="317"/>
      <c r="J1596" s="317"/>
      <c r="K1596" s="317"/>
      <c r="L1596" s="308"/>
      <c r="M1596" s="308"/>
      <c r="N1596" s="308"/>
      <c r="O1596" s="308"/>
      <c r="P1596" s="308"/>
      <c r="Q1596" s="302"/>
      <c r="R1596" s="302"/>
      <c r="S1596" s="302"/>
      <c r="T1596" s="302"/>
      <c r="U1596" s="302"/>
      <c r="V1596" s="302"/>
      <c r="W1596" s="302"/>
      <c r="X1596" s="302"/>
      <c r="Y1596" s="302"/>
      <c r="Z1596" s="302"/>
      <c r="AA1596" s="302"/>
      <c r="AB1596" s="302"/>
      <c r="AC1596" s="302"/>
      <c r="AD1596" s="302"/>
      <c r="AE1596" s="302"/>
      <c r="AF1596" s="302"/>
      <c r="AG1596" s="302"/>
      <c r="AH1596" s="302"/>
      <c r="AI1596" s="329"/>
      <c r="AJ1596" s="302"/>
      <c r="AK1596" s="302"/>
      <c r="AL1596" s="302"/>
      <c r="AM1596" s="302"/>
      <c r="AN1596" s="302"/>
      <c r="AO1596" s="302"/>
      <c r="AP1596" s="302"/>
      <c r="AQ1596" s="302"/>
      <c r="AR1596" s="302"/>
      <c r="AS1596" s="302"/>
      <c r="AT1596" s="302"/>
      <c r="AU1596" s="302"/>
      <c r="AV1596" s="302"/>
      <c r="AW1596" s="302"/>
      <c r="AX1596" s="302"/>
      <c r="AY1596" s="302"/>
      <c r="AZ1596" s="302"/>
      <c r="BA1596" s="302"/>
    </row>
    <row r="1597">
      <c r="A1597" s="328"/>
      <c r="B1597" s="328"/>
      <c r="C1597" s="328"/>
      <c r="D1597" s="51" t="b">
        <v>1</v>
      </c>
      <c r="E1597" s="308"/>
      <c r="F1597" s="308" t="str">
        <f>IFERROR(__xludf.DUMMYFUNCTION("""COMPUTED_VALUE"""),"**field missing**")</f>
        <v>**field missing**</v>
      </c>
      <c r="G1597" s="308" t="str">
        <f>IFERROR(__xludf.DUMMYFUNCTION("""COMPUTED_VALUE"""),"**FIELD MISSING**")</f>
        <v>**FIELD MISSING**</v>
      </c>
      <c r="H1597" s="308"/>
      <c r="I1597" s="317"/>
      <c r="J1597" s="317"/>
      <c r="K1597" s="317"/>
      <c r="L1597" s="308"/>
      <c r="M1597" s="308"/>
      <c r="N1597" s="308"/>
      <c r="O1597" s="308"/>
      <c r="P1597" s="308"/>
      <c r="Q1597" s="302"/>
      <c r="R1597" s="302"/>
      <c r="S1597" s="302"/>
      <c r="T1597" s="302"/>
      <c r="U1597" s="302"/>
      <c r="V1597" s="302"/>
      <c r="W1597" s="302"/>
      <c r="X1597" s="302"/>
      <c r="Y1597" s="302"/>
      <c r="Z1597" s="302"/>
      <c r="AA1597" s="302"/>
      <c r="AB1597" s="302"/>
      <c r="AC1597" s="302"/>
      <c r="AD1597" s="302"/>
      <c r="AE1597" s="302"/>
      <c r="AF1597" s="302"/>
      <c r="AG1597" s="302"/>
      <c r="AH1597" s="302"/>
      <c r="AI1597" s="329"/>
      <c r="AJ1597" s="302"/>
      <c r="AK1597" s="302"/>
      <c r="AL1597" s="302"/>
      <c r="AM1597" s="302"/>
      <c r="AN1597" s="302"/>
      <c r="AO1597" s="302"/>
      <c r="AP1597" s="302"/>
      <c r="AQ1597" s="302"/>
      <c r="AR1597" s="302"/>
      <c r="AS1597" s="302"/>
      <c r="AT1597" s="302"/>
      <c r="AU1597" s="302"/>
      <c r="AV1597" s="302"/>
      <c r="AW1597" s="302"/>
      <c r="AX1597" s="302"/>
      <c r="AY1597" s="302"/>
      <c r="AZ1597" s="302"/>
      <c r="BA1597" s="302"/>
    </row>
    <row r="1598">
      <c r="A1598" s="328"/>
      <c r="B1598" s="328"/>
      <c r="C1598" s="328"/>
      <c r="D1598" s="51" t="b">
        <v>1</v>
      </c>
      <c r="E1598" s="308"/>
      <c r="F1598" s="308" t="str">
        <f>IFERROR(__xludf.DUMMYFUNCTION("""COMPUTED_VALUE"""),"**field missing**")</f>
        <v>**field missing**</v>
      </c>
      <c r="G1598" s="308" t="str">
        <f>IFERROR(__xludf.DUMMYFUNCTION("""COMPUTED_VALUE"""),"**FIELD MISSING**")</f>
        <v>**FIELD MISSING**</v>
      </c>
      <c r="H1598" s="308"/>
      <c r="I1598" s="317"/>
      <c r="J1598" s="317"/>
      <c r="K1598" s="317"/>
      <c r="L1598" s="308"/>
      <c r="M1598" s="308"/>
      <c r="N1598" s="308"/>
      <c r="O1598" s="308"/>
      <c r="P1598" s="308"/>
      <c r="Q1598" s="302"/>
      <c r="R1598" s="302"/>
      <c r="S1598" s="302"/>
      <c r="T1598" s="302"/>
      <c r="U1598" s="302"/>
      <c r="V1598" s="302"/>
      <c r="W1598" s="302"/>
      <c r="X1598" s="302"/>
      <c r="Y1598" s="302"/>
      <c r="Z1598" s="302"/>
      <c r="AA1598" s="302"/>
      <c r="AB1598" s="302"/>
      <c r="AC1598" s="302"/>
      <c r="AD1598" s="302"/>
      <c r="AE1598" s="302"/>
      <c r="AF1598" s="302"/>
      <c r="AG1598" s="302"/>
      <c r="AH1598" s="302"/>
      <c r="AI1598" s="329"/>
      <c r="AJ1598" s="302"/>
      <c r="AK1598" s="302"/>
      <c r="AL1598" s="302"/>
      <c r="AM1598" s="302"/>
      <c r="AN1598" s="302"/>
      <c r="AO1598" s="302"/>
      <c r="AP1598" s="302"/>
      <c r="AQ1598" s="302"/>
      <c r="AR1598" s="302"/>
      <c r="AS1598" s="302"/>
      <c r="AT1598" s="302"/>
      <c r="AU1598" s="302"/>
      <c r="AV1598" s="302"/>
      <c r="AW1598" s="302"/>
      <c r="AX1598" s="302"/>
      <c r="AY1598" s="302"/>
      <c r="AZ1598" s="302"/>
      <c r="BA1598" s="302"/>
    </row>
    <row r="1599">
      <c r="A1599" s="328"/>
      <c r="B1599" s="328"/>
      <c r="C1599" s="328"/>
      <c r="D1599" s="51" t="b">
        <v>1</v>
      </c>
      <c r="E1599" s="308"/>
      <c r="F1599" s="308" t="str">
        <f>IFERROR(__xludf.DUMMYFUNCTION("""COMPUTED_VALUE"""),"**field missing**")</f>
        <v>**field missing**</v>
      </c>
      <c r="G1599" s="308" t="str">
        <f>IFERROR(__xludf.DUMMYFUNCTION("""COMPUTED_VALUE"""),"**FIELD MISSING**")</f>
        <v>**FIELD MISSING**</v>
      </c>
      <c r="H1599" s="308"/>
      <c r="I1599" s="317"/>
      <c r="J1599" s="317"/>
      <c r="K1599" s="317"/>
      <c r="L1599" s="308"/>
      <c r="M1599" s="308"/>
      <c r="N1599" s="308"/>
      <c r="O1599" s="308"/>
      <c r="P1599" s="308"/>
      <c r="Q1599" s="302"/>
      <c r="R1599" s="302"/>
      <c r="S1599" s="302"/>
      <c r="T1599" s="302"/>
      <c r="U1599" s="302"/>
      <c r="V1599" s="302"/>
      <c r="W1599" s="302"/>
      <c r="X1599" s="302"/>
      <c r="Y1599" s="302"/>
      <c r="Z1599" s="302"/>
      <c r="AA1599" s="302"/>
      <c r="AB1599" s="302"/>
      <c r="AC1599" s="302"/>
      <c r="AD1599" s="302"/>
      <c r="AE1599" s="302"/>
      <c r="AF1599" s="302"/>
      <c r="AG1599" s="302"/>
      <c r="AH1599" s="302"/>
      <c r="AI1599" s="329"/>
      <c r="AJ1599" s="302"/>
      <c r="AK1599" s="302"/>
      <c r="AL1599" s="302"/>
      <c r="AM1599" s="302"/>
      <c r="AN1599" s="302"/>
      <c r="AO1599" s="302"/>
      <c r="AP1599" s="302"/>
      <c r="AQ1599" s="302"/>
      <c r="AR1599" s="302"/>
      <c r="AS1599" s="302"/>
      <c r="AT1599" s="302"/>
      <c r="AU1599" s="302"/>
      <c r="AV1599" s="302"/>
      <c r="AW1599" s="302"/>
      <c r="AX1599" s="302"/>
      <c r="AY1599" s="302"/>
      <c r="AZ1599" s="302"/>
      <c r="BA1599" s="302"/>
    </row>
    <row r="1600">
      <c r="A1600" s="328"/>
      <c r="B1600" s="328"/>
      <c r="C1600" s="328"/>
      <c r="D1600" s="51" t="b">
        <v>1</v>
      </c>
      <c r="E1600" s="308"/>
      <c r="F1600" s="308" t="str">
        <f>IFERROR(__xludf.DUMMYFUNCTION("""COMPUTED_VALUE"""),"**field missing**")</f>
        <v>**field missing**</v>
      </c>
      <c r="G1600" s="308" t="str">
        <f>IFERROR(__xludf.DUMMYFUNCTION("""COMPUTED_VALUE"""),"**FIELD MISSING**")</f>
        <v>**FIELD MISSING**</v>
      </c>
      <c r="H1600" s="308"/>
      <c r="I1600" s="317"/>
      <c r="J1600" s="317"/>
      <c r="K1600" s="317"/>
      <c r="L1600" s="308"/>
      <c r="M1600" s="308"/>
      <c r="N1600" s="308"/>
      <c r="O1600" s="308"/>
      <c r="P1600" s="308"/>
      <c r="Q1600" s="302"/>
      <c r="R1600" s="302"/>
      <c r="S1600" s="302"/>
      <c r="T1600" s="302"/>
      <c r="U1600" s="302"/>
      <c r="V1600" s="302"/>
      <c r="W1600" s="302"/>
      <c r="X1600" s="302"/>
      <c r="Y1600" s="302"/>
      <c r="Z1600" s="302"/>
      <c r="AA1600" s="302"/>
      <c r="AB1600" s="302"/>
      <c r="AC1600" s="302"/>
      <c r="AD1600" s="302"/>
      <c r="AE1600" s="302"/>
      <c r="AF1600" s="302"/>
      <c r="AG1600" s="302"/>
      <c r="AH1600" s="302"/>
      <c r="AI1600" s="329"/>
      <c r="AJ1600" s="302"/>
      <c r="AK1600" s="302"/>
      <c r="AL1600" s="302"/>
      <c r="AM1600" s="302"/>
      <c r="AN1600" s="302"/>
      <c r="AO1600" s="302"/>
      <c r="AP1600" s="302"/>
      <c r="AQ1600" s="302"/>
      <c r="AR1600" s="302"/>
      <c r="AS1600" s="302"/>
      <c r="AT1600" s="302"/>
      <c r="AU1600" s="302"/>
      <c r="AV1600" s="302"/>
      <c r="AW1600" s="302"/>
      <c r="AX1600" s="302"/>
      <c r="AY1600" s="302"/>
      <c r="AZ1600" s="302"/>
      <c r="BA1600" s="302"/>
    </row>
    <row r="1601">
      <c r="A1601" s="328"/>
      <c r="B1601" s="328"/>
      <c r="C1601" s="328"/>
      <c r="D1601" s="51" t="b">
        <v>1</v>
      </c>
      <c r="E1601" s="308"/>
      <c r="F1601" s="308" t="str">
        <f>IFERROR(__xludf.DUMMYFUNCTION("""COMPUTED_VALUE"""),"**field missing**")</f>
        <v>**field missing**</v>
      </c>
      <c r="G1601" s="308" t="str">
        <f>IFERROR(__xludf.DUMMYFUNCTION("""COMPUTED_VALUE"""),"**FIELD MISSING**")</f>
        <v>**FIELD MISSING**</v>
      </c>
      <c r="H1601" s="308"/>
      <c r="I1601" s="317"/>
      <c r="J1601" s="317"/>
      <c r="K1601" s="317"/>
      <c r="L1601" s="308"/>
      <c r="M1601" s="308"/>
      <c r="N1601" s="308"/>
      <c r="O1601" s="308"/>
      <c r="P1601" s="308"/>
      <c r="Q1601" s="302"/>
      <c r="R1601" s="302"/>
      <c r="S1601" s="302"/>
      <c r="T1601" s="302"/>
      <c r="U1601" s="302"/>
      <c r="V1601" s="302"/>
      <c r="W1601" s="302"/>
      <c r="X1601" s="302"/>
      <c r="Y1601" s="302"/>
      <c r="Z1601" s="302"/>
      <c r="AA1601" s="302"/>
      <c r="AB1601" s="302"/>
      <c r="AC1601" s="302"/>
      <c r="AD1601" s="302"/>
      <c r="AE1601" s="302"/>
      <c r="AF1601" s="302"/>
      <c r="AG1601" s="302"/>
      <c r="AH1601" s="302"/>
      <c r="AI1601" s="329"/>
      <c r="AJ1601" s="302"/>
      <c r="AK1601" s="302"/>
      <c r="AL1601" s="302"/>
      <c r="AM1601" s="302"/>
      <c r="AN1601" s="302"/>
      <c r="AO1601" s="302"/>
      <c r="AP1601" s="302"/>
      <c r="AQ1601" s="302"/>
      <c r="AR1601" s="302"/>
      <c r="AS1601" s="302"/>
      <c r="AT1601" s="302"/>
      <c r="AU1601" s="302"/>
      <c r="AV1601" s="302"/>
      <c r="AW1601" s="302"/>
      <c r="AX1601" s="302"/>
      <c r="AY1601" s="302"/>
      <c r="AZ1601" s="302"/>
      <c r="BA1601" s="302"/>
    </row>
    <row r="1602">
      <c r="A1602" s="328"/>
      <c r="B1602" s="328"/>
      <c r="C1602" s="328"/>
      <c r="D1602" s="51" t="b">
        <v>1</v>
      </c>
      <c r="E1602" s="308"/>
      <c r="F1602" s="308" t="str">
        <f>IFERROR(__xludf.DUMMYFUNCTION("""COMPUTED_VALUE"""),"**field missing**")</f>
        <v>**field missing**</v>
      </c>
      <c r="G1602" s="308" t="str">
        <f>IFERROR(__xludf.DUMMYFUNCTION("""COMPUTED_VALUE"""),"**FIELD MISSING**")</f>
        <v>**FIELD MISSING**</v>
      </c>
      <c r="H1602" s="308"/>
      <c r="I1602" s="317"/>
      <c r="J1602" s="317"/>
      <c r="K1602" s="317"/>
      <c r="L1602" s="308"/>
      <c r="M1602" s="308"/>
      <c r="N1602" s="308"/>
      <c r="O1602" s="308"/>
      <c r="P1602" s="308"/>
      <c r="Q1602" s="302"/>
      <c r="R1602" s="302"/>
      <c r="S1602" s="302"/>
      <c r="T1602" s="302"/>
      <c r="U1602" s="302"/>
      <c r="V1602" s="302"/>
      <c r="W1602" s="302"/>
      <c r="X1602" s="302"/>
      <c r="Y1602" s="302"/>
      <c r="Z1602" s="302"/>
      <c r="AA1602" s="302"/>
      <c r="AB1602" s="302"/>
      <c r="AC1602" s="302"/>
      <c r="AD1602" s="302"/>
      <c r="AE1602" s="302"/>
      <c r="AF1602" s="302"/>
      <c r="AG1602" s="302"/>
      <c r="AH1602" s="302"/>
      <c r="AI1602" s="329"/>
      <c r="AJ1602" s="302"/>
      <c r="AK1602" s="302"/>
      <c r="AL1602" s="302"/>
      <c r="AM1602" s="302"/>
      <c r="AN1602" s="302"/>
      <c r="AO1602" s="302"/>
      <c r="AP1602" s="302"/>
      <c r="AQ1602" s="302"/>
      <c r="AR1602" s="302"/>
      <c r="AS1602" s="302"/>
      <c r="AT1602" s="302"/>
      <c r="AU1602" s="302"/>
      <c r="AV1602" s="302"/>
      <c r="AW1602" s="302"/>
      <c r="AX1602" s="302"/>
      <c r="AY1602" s="302"/>
      <c r="AZ1602" s="302"/>
      <c r="BA1602" s="302"/>
    </row>
    <row r="1603">
      <c r="A1603" s="328"/>
      <c r="B1603" s="328"/>
      <c r="C1603" s="328"/>
      <c r="D1603" s="51" t="b">
        <v>1</v>
      </c>
      <c r="E1603" s="308"/>
      <c r="F1603" s="308" t="str">
        <f>IFERROR(__xludf.DUMMYFUNCTION("""COMPUTED_VALUE"""),"**field missing**")</f>
        <v>**field missing**</v>
      </c>
      <c r="G1603" s="308" t="str">
        <f>IFERROR(__xludf.DUMMYFUNCTION("""COMPUTED_VALUE"""),"**FIELD MISSING**")</f>
        <v>**FIELD MISSING**</v>
      </c>
      <c r="H1603" s="308"/>
      <c r="I1603" s="317"/>
      <c r="J1603" s="317"/>
      <c r="K1603" s="317"/>
      <c r="L1603" s="308"/>
      <c r="M1603" s="308"/>
      <c r="N1603" s="308"/>
      <c r="O1603" s="308"/>
      <c r="P1603" s="308"/>
      <c r="Q1603" s="302"/>
      <c r="R1603" s="302"/>
      <c r="S1603" s="302"/>
      <c r="T1603" s="302"/>
      <c r="U1603" s="302"/>
      <c r="V1603" s="302"/>
      <c r="W1603" s="302"/>
      <c r="X1603" s="302"/>
      <c r="Y1603" s="302"/>
      <c r="Z1603" s="302"/>
      <c r="AA1603" s="302"/>
      <c r="AB1603" s="302"/>
      <c r="AC1603" s="302"/>
      <c r="AD1603" s="302"/>
      <c r="AE1603" s="302"/>
      <c r="AF1603" s="302"/>
      <c r="AG1603" s="302"/>
      <c r="AH1603" s="302"/>
      <c r="AI1603" s="329"/>
      <c r="AJ1603" s="302"/>
      <c r="AK1603" s="302"/>
      <c r="AL1603" s="302"/>
      <c r="AM1603" s="302"/>
      <c r="AN1603" s="302"/>
      <c r="AO1603" s="302"/>
      <c r="AP1603" s="302"/>
      <c r="AQ1603" s="302"/>
      <c r="AR1603" s="302"/>
      <c r="AS1603" s="302"/>
      <c r="AT1603" s="302"/>
      <c r="AU1603" s="302"/>
      <c r="AV1603" s="302"/>
      <c r="AW1603" s="302"/>
      <c r="AX1603" s="302"/>
      <c r="AY1603" s="302"/>
      <c r="AZ1603" s="302"/>
      <c r="BA1603" s="302"/>
    </row>
    <row r="1604">
      <c r="A1604" s="328"/>
      <c r="B1604" s="328"/>
      <c r="C1604" s="328"/>
      <c r="D1604" s="51" t="b">
        <v>1</v>
      </c>
      <c r="E1604" s="308"/>
      <c r="F1604" s="308" t="str">
        <f>IFERROR(__xludf.DUMMYFUNCTION("""COMPUTED_VALUE"""),"**field missing**")</f>
        <v>**field missing**</v>
      </c>
      <c r="G1604" s="308" t="str">
        <f>IFERROR(__xludf.DUMMYFUNCTION("""COMPUTED_VALUE"""),"**FIELD MISSING**")</f>
        <v>**FIELD MISSING**</v>
      </c>
      <c r="H1604" s="308"/>
      <c r="I1604" s="317"/>
      <c r="J1604" s="317"/>
      <c r="K1604" s="317"/>
      <c r="L1604" s="308"/>
      <c r="M1604" s="308"/>
      <c r="N1604" s="308"/>
      <c r="O1604" s="308"/>
      <c r="P1604" s="308"/>
      <c r="Q1604" s="302"/>
      <c r="R1604" s="302"/>
      <c r="S1604" s="302"/>
      <c r="T1604" s="302"/>
      <c r="U1604" s="302"/>
      <c r="V1604" s="302"/>
      <c r="W1604" s="302"/>
      <c r="X1604" s="302"/>
      <c r="Y1604" s="302"/>
      <c r="Z1604" s="302"/>
      <c r="AA1604" s="302"/>
      <c r="AB1604" s="302"/>
      <c r="AC1604" s="302"/>
      <c r="AD1604" s="302"/>
      <c r="AE1604" s="302"/>
      <c r="AF1604" s="302"/>
      <c r="AG1604" s="302"/>
      <c r="AH1604" s="302"/>
      <c r="AI1604" s="329"/>
      <c r="AJ1604" s="302"/>
      <c r="AK1604" s="302"/>
      <c r="AL1604" s="302"/>
      <c r="AM1604" s="302"/>
      <c r="AN1604" s="302"/>
      <c r="AO1604" s="302"/>
      <c r="AP1604" s="302"/>
      <c r="AQ1604" s="302"/>
      <c r="AR1604" s="302"/>
      <c r="AS1604" s="302"/>
      <c r="AT1604" s="302"/>
      <c r="AU1604" s="302"/>
      <c r="AV1604" s="302"/>
      <c r="AW1604" s="302"/>
      <c r="AX1604" s="302"/>
      <c r="AY1604" s="302"/>
      <c r="AZ1604" s="302"/>
      <c r="BA1604" s="302"/>
    </row>
    <row r="1605">
      <c r="A1605" s="328"/>
      <c r="B1605" s="328"/>
      <c r="C1605" s="328"/>
      <c r="D1605" s="51" t="b">
        <v>1</v>
      </c>
      <c r="E1605" s="308"/>
      <c r="F1605" s="308" t="str">
        <f>IFERROR(__xludf.DUMMYFUNCTION("""COMPUTED_VALUE"""),"**field missing**")</f>
        <v>**field missing**</v>
      </c>
      <c r="G1605" s="308" t="str">
        <f>IFERROR(__xludf.DUMMYFUNCTION("""COMPUTED_VALUE"""),"**FIELD MISSING**")</f>
        <v>**FIELD MISSING**</v>
      </c>
      <c r="H1605" s="308"/>
      <c r="I1605" s="317"/>
      <c r="J1605" s="317"/>
      <c r="K1605" s="317"/>
      <c r="L1605" s="308"/>
      <c r="M1605" s="308"/>
      <c r="N1605" s="308"/>
      <c r="O1605" s="308"/>
      <c r="P1605" s="308"/>
      <c r="Q1605" s="302"/>
      <c r="R1605" s="302"/>
      <c r="S1605" s="302"/>
      <c r="T1605" s="302"/>
      <c r="U1605" s="302"/>
      <c r="V1605" s="302"/>
      <c r="W1605" s="302"/>
      <c r="X1605" s="302"/>
      <c r="Y1605" s="302"/>
      <c r="Z1605" s="302"/>
      <c r="AA1605" s="302"/>
      <c r="AB1605" s="302"/>
      <c r="AC1605" s="302"/>
      <c r="AD1605" s="302"/>
      <c r="AE1605" s="302"/>
      <c r="AF1605" s="302"/>
      <c r="AG1605" s="302"/>
      <c r="AH1605" s="302"/>
      <c r="AI1605" s="329"/>
      <c r="AJ1605" s="302"/>
      <c r="AK1605" s="302"/>
      <c r="AL1605" s="302"/>
      <c r="AM1605" s="302"/>
      <c r="AN1605" s="302"/>
      <c r="AO1605" s="302"/>
      <c r="AP1605" s="302"/>
      <c r="AQ1605" s="302"/>
      <c r="AR1605" s="302"/>
      <c r="AS1605" s="302"/>
      <c r="AT1605" s="302"/>
      <c r="AU1605" s="302"/>
      <c r="AV1605" s="302"/>
      <c r="AW1605" s="302"/>
      <c r="AX1605" s="302"/>
      <c r="AY1605" s="302"/>
      <c r="AZ1605" s="302"/>
      <c r="BA1605" s="302"/>
    </row>
    <row r="1606">
      <c r="A1606" s="328"/>
      <c r="B1606" s="328"/>
      <c r="C1606" s="328"/>
      <c r="D1606" s="51" t="b">
        <v>1</v>
      </c>
      <c r="E1606" s="308"/>
      <c r="F1606" s="308" t="str">
        <f>IFERROR(__xludf.DUMMYFUNCTION("""COMPUTED_VALUE"""),"**field missing**")</f>
        <v>**field missing**</v>
      </c>
      <c r="G1606" s="308" t="str">
        <f>IFERROR(__xludf.DUMMYFUNCTION("""COMPUTED_VALUE"""),"**FIELD MISSING**")</f>
        <v>**FIELD MISSING**</v>
      </c>
      <c r="H1606" s="308"/>
      <c r="I1606" s="317"/>
      <c r="J1606" s="317"/>
      <c r="K1606" s="317"/>
      <c r="L1606" s="308"/>
      <c r="M1606" s="308"/>
      <c r="N1606" s="308"/>
      <c r="O1606" s="308"/>
      <c r="P1606" s="308"/>
      <c r="Q1606" s="302"/>
      <c r="R1606" s="302"/>
      <c r="S1606" s="302"/>
      <c r="T1606" s="302"/>
      <c r="U1606" s="302"/>
      <c r="V1606" s="302"/>
      <c r="W1606" s="302"/>
      <c r="X1606" s="302"/>
      <c r="Y1606" s="302"/>
      <c r="Z1606" s="302"/>
      <c r="AA1606" s="302"/>
      <c r="AB1606" s="302"/>
      <c r="AC1606" s="302"/>
      <c r="AD1606" s="302"/>
      <c r="AE1606" s="302"/>
      <c r="AF1606" s="302"/>
      <c r="AG1606" s="302"/>
      <c r="AH1606" s="302"/>
      <c r="AI1606" s="329"/>
      <c r="AJ1606" s="302"/>
      <c r="AK1606" s="302"/>
      <c r="AL1606" s="302"/>
      <c r="AM1606" s="302"/>
      <c r="AN1606" s="302"/>
      <c r="AO1606" s="302"/>
      <c r="AP1606" s="302"/>
      <c r="AQ1606" s="302"/>
      <c r="AR1606" s="302"/>
      <c r="AS1606" s="302"/>
      <c r="AT1606" s="302"/>
      <c r="AU1606" s="302"/>
      <c r="AV1606" s="302"/>
      <c r="AW1606" s="302"/>
      <c r="AX1606" s="302"/>
      <c r="AY1606" s="302"/>
      <c r="AZ1606" s="302"/>
      <c r="BA1606" s="302"/>
    </row>
    <row r="1607">
      <c r="A1607" s="328"/>
      <c r="B1607" s="328"/>
      <c r="C1607" s="328"/>
      <c r="D1607" s="51" t="b">
        <v>1</v>
      </c>
      <c r="E1607" s="308"/>
      <c r="F1607" s="308" t="str">
        <f>IFERROR(__xludf.DUMMYFUNCTION("""COMPUTED_VALUE"""),"**field missing**")</f>
        <v>**field missing**</v>
      </c>
      <c r="G1607" s="308" t="str">
        <f>IFERROR(__xludf.DUMMYFUNCTION("""COMPUTED_VALUE"""),"**FIELD MISSING**")</f>
        <v>**FIELD MISSING**</v>
      </c>
      <c r="H1607" s="308"/>
      <c r="I1607" s="317"/>
      <c r="J1607" s="317"/>
      <c r="K1607" s="317"/>
      <c r="L1607" s="308"/>
      <c r="M1607" s="308"/>
      <c r="N1607" s="308"/>
      <c r="O1607" s="308"/>
      <c r="P1607" s="308"/>
      <c r="Q1607" s="302"/>
      <c r="R1607" s="302"/>
      <c r="S1607" s="302"/>
      <c r="T1607" s="302"/>
      <c r="U1607" s="302"/>
      <c r="V1607" s="302"/>
      <c r="W1607" s="302"/>
      <c r="X1607" s="302"/>
      <c r="Y1607" s="302"/>
      <c r="Z1607" s="302"/>
      <c r="AA1607" s="302"/>
      <c r="AB1607" s="302"/>
      <c r="AC1607" s="302"/>
      <c r="AD1607" s="302"/>
      <c r="AE1607" s="302"/>
      <c r="AF1607" s="302"/>
      <c r="AG1607" s="302"/>
      <c r="AH1607" s="302"/>
      <c r="AI1607" s="329"/>
      <c r="AJ1607" s="302"/>
      <c r="AK1607" s="302"/>
      <c r="AL1607" s="302"/>
      <c r="AM1607" s="302"/>
      <c r="AN1607" s="302"/>
      <c r="AO1607" s="302"/>
      <c r="AP1607" s="302"/>
      <c r="AQ1607" s="302"/>
      <c r="AR1607" s="302"/>
      <c r="AS1607" s="302"/>
      <c r="AT1607" s="302"/>
      <c r="AU1607" s="302"/>
      <c r="AV1607" s="302"/>
      <c r="AW1607" s="302"/>
      <c r="AX1607" s="302"/>
      <c r="AY1607" s="302"/>
      <c r="AZ1607" s="302"/>
      <c r="BA1607" s="302"/>
    </row>
    <row r="1608">
      <c r="A1608" s="328"/>
      <c r="B1608" s="328"/>
      <c r="C1608" s="328"/>
      <c r="D1608" s="51" t="b">
        <v>1</v>
      </c>
      <c r="E1608" s="308"/>
      <c r="F1608" s="308" t="str">
        <f>IFERROR(__xludf.DUMMYFUNCTION("""COMPUTED_VALUE"""),"**field missing**")</f>
        <v>**field missing**</v>
      </c>
      <c r="G1608" s="308" t="str">
        <f>IFERROR(__xludf.DUMMYFUNCTION("""COMPUTED_VALUE"""),"**FIELD MISSING**")</f>
        <v>**FIELD MISSING**</v>
      </c>
      <c r="H1608" s="308"/>
      <c r="I1608" s="317"/>
      <c r="J1608" s="317"/>
      <c r="K1608" s="317"/>
      <c r="L1608" s="308"/>
      <c r="M1608" s="308"/>
      <c r="N1608" s="308"/>
      <c r="O1608" s="308"/>
      <c r="P1608" s="308"/>
      <c r="Q1608" s="302"/>
      <c r="R1608" s="302"/>
      <c r="S1608" s="302"/>
      <c r="T1608" s="302"/>
      <c r="U1608" s="302"/>
      <c r="V1608" s="302"/>
      <c r="W1608" s="302"/>
      <c r="X1608" s="302"/>
      <c r="Y1608" s="302"/>
      <c r="Z1608" s="302"/>
      <c r="AA1608" s="302"/>
      <c r="AB1608" s="302"/>
      <c r="AC1608" s="302"/>
      <c r="AD1608" s="302"/>
      <c r="AE1608" s="302"/>
      <c r="AF1608" s="302"/>
      <c r="AG1608" s="302"/>
      <c r="AH1608" s="302"/>
      <c r="AI1608" s="329"/>
      <c r="AJ1608" s="302"/>
      <c r="AK1608" s="302"/>
      <c r="AL1608" s="302"/>
      <c r="AM1608" s="302"/>
      <c r="AN1608" s="302"/>
      <c r="AO1608" s="302"/>
      <c r="AP1608" s="302"/>
      <c r="AQ1608" s="302"/>
      <c r="AR1608" s="302"/>
      <c r="AS1608" s="302"/>
      <c r="AT1608" s="302"/>
      <c r="AU1608" s="302"/>
      <c r="AV1608" s="302"/>
      <c r="AW1608" s="302"/>
      <c r="AX1608" s="302"/>
      <c r="AY1608" s="302"/>
      <c r="AZ1608" s="302"/>
      <c r="BA1608" s="302"/>
    </row>
    <row r="1609">
      <c r="A1609" s="328"/>
      <c r="B1609" s="328"/>
      <c r="C1609" s="328"/>
      <c r="D1609" s="51" t="b">
        <v>1</v>
      </c>
      <c r="E1609" s="308"/>
      <c r="F1609" s="308" t="str">
        <f>IFERROR(__xludf.DUMMYFUNCTION("""COMPUTED_VALUE"""),"**field missing**")</f>
        <v>**field missing**</v>
      </c>
      <c r="G1609" s="308" t="str">
        <f>IFERROR(__xludf.DUMMYFUNCTION("""COMPUTED_VALUE"""),"**FIELD MISSING**")</f>
        <v>**FIELD MISSING**</v>
      </c>
      <c r="H1609" s="308"/>
      <c r="I1609" s="317"/>
      <c r="J1609" s="317"/>
      <c r="K1609" s="317"/>
      <c r="L1609" s="308"/>
      <c r="M1609" s="308"/>
      <c r="N1609" s="308"/>
      <c r="O1609" s="308"/>
      <c r="P1609" s="308"/>
      <c r="Q1609" s="302"/>
      <c r="R1609" s="302"/>
      <c r="S1609" s="302"/>
      <c r="T1609" s="302"/>
      <c r="U1609" s="302"/>
      <c r="V1609" s="302"/>
      <c r="W1609" s="302"/>
      <c r="X1609" s="302"/>
      <c r="Y1609" s="302"/>
      <c r="Z1609" s="302"/>
      <c r="AA1609" s="302"/>
      <c r="AB1609" s="302"/>
      <c r="AC1609" s="302"/>
      <c r="AD1609" s="302"/>
      <c r="AE1609" s="302"/>
      <c r="AF1609" s="302"/>
      <c r="AG1609" s="302"/>
      <c r="AH1609" s="302"/>
      <c r="AI1609" s="329"/>
      <c r="AJ1609" s="302"/>
      <c r="AK1609" s="302"/>
      <c r="AL1609" s="302"/>
      <c r="AM1609" s="302"/>
      <c r="AN1609" s="302"/>
      <c r="AO1609" s="302"/>
      <c r="AP1609" s="302"/>
      <c r="AQ1609" s="302"/>
      <c r="AR1609" s="302"/>
      <c r="AS1609" s="302"/>
      <c r="AT1609" s="302"/>
      <c r="AU1609" s="302"/>
      <c r="AV1609" s="302"/>
      <c r="AW1609" s="302"/>
      <c r="AX1609" s="302"/>
      <c r="AY1609" s="302"/>
      <c r="AZ1609" s="302"/>
      <c r="BA1609" s="302"/>
    </row>
    <row r="1610">
      <c r="A1610" s="328"/>
      <c r="B1610" s="328"/>
      <c r="C1610" s="328"/>
      <c r="D1610" s="51" t="b">
        <v>1</v>
      </c>
      <c r="E1610" s="308"/>
      <c r="F1610" s="308" t="str">
        <f>IFERROR(__xludf.DUMMYFUNCTION("""COMPUTED_VALUE"""),"**field missing**")</f>
        <v>**field missing**</v>
      </c>
      <c r="G1610" s="308" t="str">
        <f>IFERROR(__xludf.DUMMYFUNCTION("""COMPUTED_VALUE"""),"**FIELD MISSING**")</f>
        <v>**FIELD MISSING**</v>
      </c>
      <c r="H1610" s="308"/>
      <c r="I1610" s="317"/>
      <c r="J1610" s="317"/>
      <c r="K1610" s="317"/>
      <c r="L1610" s="308"/>
      <c r="M1610" s="308"/>
      <c r="N1610" s="308"/>
      <c r="O1610" s="308"/>
      <c r="P1610" s="308"/>
      <c r="Q1610" s="302"/>
      <c r="R1610" s="302"/>
      <c r="S1610" s="302"/>
      <c r="T1610" s="302"/>
      <c r="U1610" s="302"/>
      <c r="V1610" s="302"/>
      <c r="W1610" s="302"/>
      <c r="X1610" s="302"/>
      <c r="Y1610" s="302"/>
      <c r="Z1610" s="302"/>
      <c r="AA1610" s="302"/>
      <c r="AB1610" s="302"/>
      <c r="AC1610" s="302"/>
      <c r="AD1610" s="302"/>
      <c r="AE1610" s="302"/>
      <c r="AF1610" s="302"/>
      <c r="AG1610" s="302"/>
      <c r="AH1610" s="302"/>
      <c r="AI1610" s="329"/>
      <c r="AJ1610" s="302"/>
      <c r="AK1610" s="302"/>
      <c r="AL1610" s="302"/>
      <c r="AM1610" s="302"/>
      <c r="AN1610" s="302"/>
      <c r="AO1610" s="302"/>
      <c r="AP1610" s="302"/>
      <c r="AQ1610" s="302"/>
      <c r="AR1610" s="302"/>
      <c r="AS1610" s="302"/>
      <c r="AT1610" s="302"/>
      <c r="AU1610" s="302"/>
      <c r="AV1610" s="302"/>
      <c r="AW1610" s="302"/>
      <c r="AX1610" s="302"/>
      <c r="AY1610" s="302"/>
      <c r="AZ1610" s="302"/>
      <c r="BA1610" s="302"/>
    </row>
    <row r="1611">
      <c r="A1611" s="328"/>
      <c r="B1611" s="328"/>
      <c r="C1611" s="328"/>
      <c r="D1611" s="51" t="b">
        <v>1</v>
      </c>
      <c r="E1611" s="308"/>
      <c r="F1611" s="308" t="str">
        <f>IFERROR(__xludf.DUMMYFUNCTION("""COMPUTED_VALUE"""),"**field missing**")</f>
        <v>**field missing**</v>
      </c>
      <c r="G1611" s="308" t="str">
        <f>IFERROR(__xludf.DUMMYFUNCTION("""COMPUTED_VALUE"""),"**FIELD MISSING**")</f>
        <v>**FIELD MISSING**</v>
      </c>
      <c r="H1611" s="308"/>
      <c r="I1611" s="317"/>
      <c r="J1611" s="317"/>
      <c r="K1611" s="317"/>
      <c r="L1611" s="308"/>
      <c r="M1611" s="308"/>
      <c r="N1611" s="308"/>
      <c r="O1611" s="308"/>
      <c r="P1611" s="308"/>
      <c r="Q1611" s="302"/>
      <c r="R1611" s="302"/>
      <c r="S1611" s="302"/>
      <c r="T1611" s="302"/>
      <c r="U1611" s="302"/>
      <c r="V1611" s="302"/>
      <c r="W1611" s="302"/>
      <c r="X1611" s="302"/>
      <c r="Y1611" s="302"/>
      <c r="Z1611" s="302"/>
      <c r="AA1611" s="302"/>
      <c r="AB1611" s="302"/>
      <c r="AC1611" s="302"/>
      <c r="AD1611" s="302"/>
      <c r="AE1611" s="302"/>
      <c r="AF1611" s="302"/>
      <c r="AG1611" s="302"/>
      <c r="AH1611" s="302"/>
      <c r="AI1611" s="329"/>
      <c r="AJ1611" s="302"/>
      <c r="AK1611" s="302"/>
      <c r="AL1611" s="302"/>
      <c r="AM1611" s="302"/>
      <c r="AN1611" s="302"/>
      <c r="AO1611" s="302"/>
      <c r="AP1611" s="302"/>
      <c r="AQ1611" s="302"/>
      <c r="AR1611" s="302"/>
      <c r="AS1611" s="302"/>
      <c r="AT1611" s="302"/>
      <c r="AU1611" s="302"/>
      <c r="AV1611" s="302"/>
      <c r="AW1611" s="302"/>
      <c r="AX1611" s="302"/>
      <c r="AY1611" s="302"/>
      <c r="AZ1611" s="302"/>
      <c r="BA1611" s="302"/>
    </row>
    <row r="1612">
      <c r="A1612" s="328"/>
      <c r="B1612" s="328"/>
      <c r="C1612" s="328"/>
      <c r="D1612" s="51" t="b">
        <v>1</v>
      </c>
      <c r="E1612" s="308"/>
      <c r="F1612" s="308" t="str">
        <f>IFERROR(__xludf.DUMMYFUNCTION("""COMPUTED_VALUE"""),"**field missing**")</f>
        <v>**field missing**</v>
      </c>
      <c r="G1612" s="308" t="str">
        <f>IFERROR(__xludf.DUMMYFUNCTION("""COMPUTED_VALUE"""),"**FIELD MISSING**")</f>
        <v>**FIELD MISSING**</v>
      </c>
      <c r="H1612" s="308"/>
      <c r="I1612" s="317"/>
      <c r="J1612" s="317"/>
      <c r="K1612" s="317"/>
      <c r="L1612" s="308"/>
      <c r="M1612" s="308"/>
      <c r="N1612" s="308"/>
      <c r="O1612" s="308"/>
      <c r="P1612" s="308"/>
      <c r="Q1612" s="302"/>
      <c r="R1612" s="302"/>
      <c r="S1612" s="302"/>
      <c r="T1612" s="302"/>
      <c r="U1612" s="302"/>
      <c r="V1612" s="302"/>
      <c r="W1612" s="302"/>
      <c r="X1612" s="302"/>
      <c r="Y1612" s="302"/>
      <c r="Z1612" s="302"/>
      <c r="AA1612" s="302"/>
      <c r="AB1612" s="302"/>
      <c r="AC1612" s="302"/>
      <c r="AD1612" s="302"/>
      <c r="AE1612" s="302"/>
      <c r="AF1612" s="302"/>
      <c r="AG1612" s="302"/>
      <c r="AH1612" s="302"/>
      <c r="AI1612" s="329"/>
      <c r="AJ1612" s="302"/>
      <c r="AK1612" s="302"/>
      <c r="AL1612" s="302"/>
      <c r="AM1612" s="302"/>
      <c r="AN1612" s="302"/>
      <c r="AO1612" s="302"/>
      <c r="AP1612" s="302"/>
      <c r="AQ1612" s="302"/>
      <c r="AR1612" s="302"/>
      <c r="AS1612" s="302"/>
      <c r="AT1612" s="302"/>
      <c r="AU1612" s="302"/>
      <c r="AV1612" s="302"/>
      <c r="AW1612" s="302"/>
      <c r="AX1612" s="302"/>
      <c r="AY1612" s="302"/>
      <c r="AZ1612" s="302"/>
      <c r="BA1612" s="302"/>
    </row>
    <row r="1613">
      <c r="A1613" s="328"/>
      <c r="B1613" s="328"/>
      <c r="C1613" s="328"/>
      <c r="D1613" s="51" t="b">
        <v>1</v>
      </c>
      <c r="E1613" s="308"/>
      <c r="F1613" s="308" t="str">
        <f>IFERROR(__xludf.DUMMYFUNCTION("""COMPUTED_VALUE"""),"**field missing**")</f>
        <v>**field missing**</v>
      </c>
      <c r="G1613" s="308" t="str">
        <f>IFERROR(__xludf.DUMMYFUNCTION("""COMPUTED_VALUE"""),"**FIELD MISSING**")</f>
        <v>**FIELD MISSING**</v>
      </c>
      <c r="H1613" s="308"/>
      <c r="I1613" s="317"/>
      <c r="J1613" s="317"/>
      <c r="K1613" s="317"/>
      <c r="L1613" s="308"/>
      <c r="M1613" s="308"/>
      <c r="N1613" s="308"/>
      <c r="O1613" s="308"/>
      <c r="P1613" s="308"/>
      <c r="Q1613" s="302"/>
      <c r="R1613" s="302"/>
      <c r="S1613" s="302"/>
      <c r="T1613" s="302"/>
      <c r="U1613" s="302"/>
      <c r="V1613" s="302"/>
      <c r="W1613" s="302"/>
      <c r="X1613" s="302"/>
      <c r="Y1613" s="302"/>
      <c r="Z1613" s="302"/>
      <c r="AA1613" s="302"/>
      <c r="AB1613" s="302"/>
      <c r="AC1613" s="302"/>
      <c r="AD1613" s="302"/>
      <c r="AE1613" s="302"/>
      <c r="AF1613" s="302"/>
      <c r="AG1613" s="302"/>
      <c r="AH1613" s="302"/>
      <c r="AI1613" s="329"/>
      <c r="AJ1613" s="302"/>
      <c r="AK1613" s="302"/>
      <c r="AL1613" s="302"/>
      <c r="AM1613" s="302"/>
      <c r="AN1613" s="302"/>
      <c r="AO1613" s="302"/>
      <c r="AP1613" s="302"/>
      <c r="AQ1613" s="302"/>
      <c r="AR1613" s="302"/>
      <c r="AS1613" s="302"/>
      <c r="AT1613" s="302"/>
      <c r="AU1613" s="302"/>
      <c r="AV1613" s="302"/>
      <c r="AW1613" s="302"/>
      <c r="AX1613" s="302"/>
      <c r="AY1613" s="302"/>
      <c r="AZ1613" s="302"/>
      <c r="BA1613" s="302"/>
    </row>
    <row r="1614">
      <c r="A1614" s="328"/>
      <c r="B1614" s="328"/>
      <c r="C1614" s="328"/>
      <c r="D1614" s="51" t="b">
        <v>1</v>
      </c>
      <c r="E1614" s="308"/>
      <c r="F1614" s="308" t="str">
        <f>IFERROR(__xludf.DUMMYFUNCTION("""COMPUTED_VALUE"""),"**field missing**")</f>
        <v>**field missing**</v>
      </c>
      <c r="G1614" s="308" t="str">
        <f>IFERROR(__xludf.DUMMYFUNCTION("""COMPUTED_VALUE"""),"**FIELD MISSING**")</f>
        <v>**FIELD MISSING**</v>
      </c>
      <c r="H1614" s="308"/>
      <c r="I1614" s="317"/>
      <c r="J1614" s="317"/>
      <c r="K1614" s="317"/>
      <c r="L1614" s="308"/>
      <c r="M1614" s="308"/>
      <c r="N1614" s="308"/>
      <c r="O1614" s="308"/>
      <c r="P1614" s="308"/>
      <c r="Q1614" s="302"/>
      <c r="R1614" s="302"/>
      <c r="S1614" s="302"/>
      <c r="T1614" s="302"/>
      <c r="U1614" s="302"/>
      <c r="V1614" s="302"/>
      <c r="W1614" s="302"/>
      <c r="X1614" s="302"/>
      <c r="Y1614" s="302"/>
      <c r="Z1614" s="302"/>
      <c r="AA1614" s="302"/>
      <c r="AB1614" s="302"/>
      <c r="AC1614" s="302"/>
      <c r="AD1614" s="302"/>
      <c r="AE1614" s="302"/>
      <c r="AF1614" s="302"/>
      <c r="AG1614" s="302"/>
      <c r="AH1614" s="302"/>
      <c r="AI1614" s="329"/>
      <c r="AJ1614" s="302"/>
      <c r="AK1614" s="302"/>
      <c r="AL1614" s="302"/>
      <c r="AM1614" s="302"/>
      <c r="AN1614" s="302"/>
      <c r="AO1614" s="302"/>
      <c r="AP1614" s="302"/>
      <c r="AQ1614" s="302"/>
      <c r="AR1614" s="302"/>
      <c r="AS1614" s="302"/>
      <c r="AT1614" s="302"/>
      <c r="AU1614" s="302"/>
      <c r="AV1614" s="302"/>
      <c r="AW1614" s="302"/>
      <c r="AX1614" s="302"/>
      <c r="AY1614" s="302"/>
      <c r="AZ1614" s="302"/>
      <c r="BA1614" s="302"/>
    </row>
    <row r="1615">
      <c r="A1615" s="328"/>
      <c r="B1615" s="328"/>
      <c r="C1615" s="328"/>
      <c r="D1615" s="51" t="b">
        <v>1</v>
      </c>
      <c r="E1615" s="308"/>
      <c r="F1615" s="308" t="str">
        <f>IFERROR(__xludf.DUMMYFUNCTION("""COMPUTED_VALUE"""),"**field missing**")</f>
        <v>**field missing**</v>
      </c>
      <c r="G1615" s="308" t="str">
        <f>IFERROR(__xludf.DUMMYFUNCTION("""COMPUTED_VALUE"""),"**FIELD MISSING**")</f>
        <v>**FIELD MISSING**</v>
      </c>
      <c r="H1615" s="308"/>
      <c r="I1615" s="317"/>
      <c r="J1615" s="317"/>
      <c r="K1615" s="317"/>
      <c r="L1615" s="308"/>
      <c r="M1615" s="308"/>
      <c r="N1615" s="308"/>
      <c r="O1615" s="308"/>
      <c r="P1615" s="308"/>
      <c r="Q1615" s="302"/>
      <c r="R1615" s="302"/>
      <c r="S1615" s="302"/>
      <c r="T1615" s="302"/>
      <c r="U1615" s="302"/>
      <c r="V1615" s="302"/>
      <c r="W1615" s="302"/>
      <c r="X1615" s="302"/>
      <c r="Y1615" s="302"/>
      <c r="Z1615" s="302"/>
      <c r="AA1615" s="302"/>
      <c r="AB1615" s="302"/>
      <c r="AC1615" s="302"/>
      <c r="AD1615" s="302"/>
      <c r="AE1615" s="302"/>
      <c r="AF1615" s="302"/>
      <c r="AG1615" s="302"/>
      <c r="AH1615" s="302"/>
      <c r="AI1615" s="329"/>
      <c r="AJ1615" s="302"/>
      <c r="AK1615" s="302"/>
      <c r="AL1615" s="302"/>
      <c r="AM1615" s="302"/>
      <c r="AN1615" s="302"/>
      <c r="AO1615" s="302"/>
      <c r="AP1615" s="302"/>
      <c r="AQ1615" s="302"/>
      <c r="AR1615" s="302"/>
      <c r="AS1615" s="302"/>
      <c r="AT1615" s="302"/>
      <c r="AU1615" s="302"/>
      <c r="AV1615" s="302"/>
      <c r="AW1615" s="302"/>
      <c r="AX1615" s="302"/>
      <c r="AY1615" s="302"/>
      <c r="AZ1615" s="302"/>
      <c r="BA1615" s="302"/>
    </row>
    <row r="1616">
      <c r="A1616" s="328"/>
      <c r="B1616" s="328"/>
      <c r="C1616" s="328"/>
      <c r="D1616" s="51" t="b">
        <v>1</v>
      </c>
      <c r="E1616" s="308"/>
      <c r="F1616" s="308" t="str">
        <f>IFERROR(__xludf.DUMMYFUNCTION("""COMPUTED_VALUE"""),"**field missing**")</f>
        <v>**field missing**</v>
      </c>
      <c r="G1616" s="308" t="str">
        <f>IFERROR(__xludf.DUMMYFUNCTION("""COMPUTED_VALUE"""),"**FIELD MISSING**")</f>
        <v>**FIELD MISSING**</v>
      </c>
      <c r="H1616" s="308"/>
      <c r="I1616" s="317"/>
      <c r="J1616" s="317"/>
      <c r="K1616" s="317"/>
      <c r="L1616" s="308"/>
      <c r="M1616" s="308"/>
      <c r="N1616" s="308"/>
      <c r="O1616" s="308"/>
      <c r="P1616" s="308"/>
      <c r="Q1616" s="302"/>
      <c r="R1616" s="302"/>
      <c r="S1616" s="302"/>
      <c r="T1616" s="302"/>
      <c r="U1616" s="302"/>
      <c r="V1616" s="302"/>
      <c r="W1616" s="302"/>
      <c r="X1616" s="302"/>
      <c r="Y1616" s="302"/>
      <c r="Z1616" s="302"/>
      <c r="AA1616" s="302"/>
      <c r="AB1616" s="302"/>
      <c r="AC1616" s="302"/>
      <c r="AD1616" s="302"/>
      <c r="AE1616" s="302"/>
      <c r="AF1616" s="302"/>
      <c r="AG1616" s="302"/>
      <c r="AH1616" s="302"/>
      <c r="AI1616" s="329"/>
      <c r="AJ1616" s="302"/>
      <c r="AK1616" s="302"/>
      <c r="AL1616" s="302"/>
      <c r="AM1616" s="302"/>
      <c r="AN1616" s="302"/>
      <c r="AO1616" s="302"/>
      <c r="AP1616" s="302"/>
      <c r="AQ1616" s="302"/>
      <c r="AR1616" s="302"/>
      <c r="AS1616" s="302"/>
      <c r="AT1616" s="302"/>
      <c r="AU1616" s="302"/>
      <c r="AV1616" s="302"/>
      <c r="AW1616" s="302"/>
      <c r="AX1616" s="302"/>
      <c r="AY1616" s="302"/>
      <c r="AZ1616" s="302"/>
      <c r="BA1616" s="302"/>
    </row>
    <row r="1617">
      <c r="A1617" s="328"/>
      <c r="B1617" s="328"/>
      <c r="C1617" s="328"/>
      <c r="D1617" s="51" t="b">
        <v>1</v>
      </c>
      <c r="E1617" s="308"/>
      <c r="F1617" s="308" t="str">
        <f>IFERROR(__xludf.DUMMYFUNCTION("""COMPUTED_VALUE"""),"**field missing**")</f>
        <v>**field missing**</v>
      </c>
      <c r="G1617" s="308" t="str">
        <f>IFERROR(__xludf.DUMMYFUNCTION("""COMPUTED_VALUE"""),"**FIELD MISSING**")</f>
        <v>**FIELD MISSING**</v>
      </c>
      <c r="H1617" s="308"/>
      <c r="I1617" s="317"/>
      <c r="J1617" s="317"/>
      <c r="K1617" s="317"/>
      <c r="L1617" s="308"/>
      <c r="M1617" s="308"/>
      <c r="N1617" s="308"/>
      <c r="O1617" s="308"/>
      <c r="P1617" s="308"/>
      <c r="Q1617" s="302"/>
      <c r="R1617" s="302"/>
      <c r="S1617" s="302"/>
      <c r="T1617" s="302"/>
      <c r="U1617" s="302"/>
      <c r="V1617" s="302"/>
      <c r="W1617" s="302"/>
      <c r="X1617" s="302"/>
      <c r="Y1617" s="302"/>
      <c r="Z1617" s="302"/>
      <c r="AA1617" s="302"/>
      <c r="AB1617" s="302"/>
      <c r="AC1617" s="302"/>
      <c r="AD1617" s="302"/>
      <c r="AE1617" s="302"/>
      <c r="AF1617" s="302"/>
      <c r="AG1617" s="302"/>
      <c r="AH1617" s="302"/>
      <c r="AI1617" s="329"/>
      <c r="AJ1617" s="302"/>
      <c r="AK1617" s="302"/>
      <c r="AL1617" s="302"/>
      <c r="AM1617" s="302"/>
      <c r="AN1617" s="302"/>
      <c r="AO1617" s="302"/>
      <c r="AP1617" s="302"/>
      <c r="AQ1617" s="302"/>
      <c r="AR1617" s="302"/>
      <c r="AS1617" s="302"/>
      <c r="AT1617" s="302"/>
      <c r="AU1617" s="302"/>
      <c r="AV1617" s="302"/>
      <c r="AW1617" s="302"/>
      <c r="AX1617" s="302"/>
      <c r="AY1617" s="302"/>
      <c r="AZ1617" s="302"/>
      <c r="BA1617" s="302"/>
    </row>
    <row r="1618">
      <c r="A1618" s="328"/>
      <c r="B1618" s="328"/>
      <c r="C1618" s="328"/>
      <c r="D1618" s="51" t="b">
        <v>1</v>
      </c>
      <c r="E1618" s="308"/>
      <c r="F1618" s="308" t="str">
        <f>IFERROR(__xludf.DUMMYFUNCTION("""COMPUTED_VALUE"""),"**field missing**")</f>
        <v>**field missing**</v>
      </c>
      <c r="G1618" s="308" t="str">
        <f>IFERROR(__xludf.DUMMYFUNCTION("""COMPUTED_VALUE"""),"**FIELD MISSING**")</f>
        <v>**FIELD MISSING**</v>
      </c>
      <c r="H1618" s="308"/>
      <c r="I1618" s="317"/>
      <c r="J1618" s="317"/>
      <c r="K1618" s="317"/>
      <c r="L1618" s="308"/>
      <c r="M1618" s="308"/>
      <c r="N1618" s="308"/>
      <c r="O1618" s="308"/>
      <c r="P1618" s="308"/>
      <c r="Q1618" s="302"/>
      <c r="R1618" s="302"/>
      <c r="S1618" s="302"/>
      <c r="T1618" s="302"/>
      <c r="U1618" s="302"/>
      <c r="V1618" s="302"/>
      <c r="W1618" s="302"/>
      <c r="X1618" s="302"/>
      <c r="Y1618" s="302"/>
      <c r="Z1618" s="302"/>
      <c r="AA1618" s="302"/>
      <c r="AB1618" s="302"/>
      <c r="AC1618" s="302"/>
      <c r="AD1618" s="302"/>
      <c r="AE1618" s="302"/>
      <c r="AF1618" s="302"/>
      <c r="AG1618" s="302"/>
      <c r="AH1618" s="302"/>
      <c r="AI1618" s="329"/>
      <c r="AJ1618" s="302"/>
      <c r="AK1618" s="302"/>
      <c r="AL1618" s="302"/>
      <c r="AM1618" s="302"/>
      <c r="AN1618" s="302"/>
      <c r="AO1618" s="302"/>
      <c r="AP1618" s="302"/>
      <c r="AQ1618" s="302"/>
      <c r="AR1618" s="302"/>
      <c r="AS1618" s="302"/>
      <c r="AT1618" s="302"/>
      <c r="AU1618" s="302"/>
      <c r="AV1618" s="302"/>
      <c r="AW1618" s="302"/>
      <c r="AX1618" s="302"/>
      <c r="AY1618" s="302"/>
      <c r="AZ1618" s="302"/>
      <c r="BA1618" s="302"/>
    </row>
    <row r="1619">
      <c r="A1619" s="328"/>
      <c r="B1619" s="328"/>
      <c r="C1619" s="328"/>
      <c r="D1619" s="51" t="b">
        <v>1</v>
      </c>
      <c r="E1619" s="308"/>
      <c r="F1619" s="308" t="str">
        <f>IFERROR(__xludf.DUMMYFUNCTION("""COMPUTED_VALUE"""),"**field missing**")</f>
        <v>**field missing**</v>
      </c>
      <c r="G1619" s="308" t="str">
        <f>IFERROR(__xludf.DUMMYFUNCTION("""COMPUTED_VALUE"""),"**FIELD MISSING**")</f>
        <v>**FIELD MISSING**</v>
      </c>
      <c r="H1619" s="308"/>
      <c r="I1619" s="317"/>
      <c r="J1619" s="317"/>
      <c r="K1619" s="317"/>
      <c r="L1619" s="308"/>
      <c r="M1619" s="308"/>
      <c r="N1619" s="308"/>
      <c r="O1619" s="308"/>
      <c r="P1619" s="308"/>
      <c r="Q1619" s="302"/>
      <c r="R1619" s="302"/>
      <c r="S1619" s="302"/>
      <c r="T1619" s="302"/>
      <c r="U1619" s="302"/>
      <c r="V1619" s="302"/>
      <c r="W1619" s="302"/>
      <c r="X1619" s="302"/>
      <c r="Y1619" s="302"/>
      <c r="Z1619" s="302"/>
      <c r="AA1619" s="302"/>
      <c r="AB1619" s="302"/>
      <c r="AC1619" s="302"/>
      <c r="AD1619" s="302"/>
      <c r="AE1619" s="302"/>
      <c r="AF1619" s="302"/>
      <c r="AG1619" s="302"/>
      <c r="AH1619" s="302"/>
      <c r="AI1619" s="329"/>
      <c r="AJ1619" s="302"/>
      <c r="AK1619" s="302"/>
      <c r="AL1619" s="302"/>
      <c r="AM1619" s="302"/>
      <c r="AN1619" s="302"/>
      <c r="AO1619" s="302"/>
      <c r="AP1619" s="302"/>
      <c r="AQ1619" s="302"/>
      <c r="AR1619" s="302"/>
      <c r="AS1619" s="302"/>
      <c r="AT1619" s="302"/>
      <c r="AU1619" s="302"/>
      <c r="AV1619" s="302"/>
      <c r="AW1619" s="302"/>
      <c r="AX1619" s="302"/>
      <c r="AY1619" s="302"/>
      <c r="AZ1619" s="302"/>
      <c r="BA1619" s="302"/>
    </row>
    <row r="1620">
      <c r="A1620" s="328"/>
      <c r="B1620" s="328"/>
      <c r="C1620" s="328"/>
      <c r="D1620" s="51" t="b">
        <v>1</v>
      </c>
      <c r="E1620" s="308"/>
      <c r="F1620" s="308" t="str">
        <f>IFERROR(__xludf.DUMMYFUNCTION("""COMPUTED_VALUE"""),"**field missing**")</f>
        <v>**field missing**</v>
      </c>
      <c r="G1620" s="308" t="str">
        <f>IFERROR(__xludf.DUMMYFUNCTION("""COMPUTED_VALUE"""),"**FIELD MISSING**")</f>
        <v>**FIELD MISSING**</v>
      </c>
      <c r="H1620" s="308"/>
      <c r="I1620" s="317"/>
      <c r="J1620" s="317"/>
      <c r="K1620" s="317"/>
      <c r="L1620" s="308"/>
      <c r="M1620" s="308"/>
      <c r="N1620" s="308"/>
      <c r="O1620" s="308"/>
      <c r="P1620" s="308"/>
      <c r="Q1620" s="302"/>
      <c r="R1620" s="302"/>
      <c r="S1620" s="302"/>
      <c r="T1620" s="302"/>
      <c r="U1620" s="302"/>
      <c r="V1620" s="302"/>
      <c r="W1620" s="302"/>
      <c r="X1620" s="302"/>
      <c r="Y1620" s="302"/>
      <c r="Z1620" s="302"/>
      <c r="AA1620" s="302"/>
      <c r="AB1620" s="302"/>
      <c r="AC1620" s="302"/>
      <c r="AD1620" s="302"/>
      <c r="AE1620" s="302"/>
      <c r="AF1620" s="302"/>
      <c r="AG1620" s="302"/>
      <c r="AH1620" s="302"/>
      <c r="AI1620" s="329"/>
      <c r="AJ1620" s="302"/>
      <c r="AK1620" s="302"/>
      <c r="AL1620" s="302"/>
      <c r="AM1620" s="302"/>
      <c r="AN1620" s="302"/>
      <c r="AO1620" s="302"/>
      <c r="AP1620" s="302"/>
      <c r="AQ1620" s="302"/>
      <c r="AR1620" s="302"/>
      <c r="AS1620" s="302"/>
      <c r="AT1620" s="302"/>
      <c r="AU1620" s="302"/>
      <c r="AV1620" s="302"/>
      <c r="AW1620" s="302"/>
      <c r="AX1620" s="302"/>
      <c r="AY1620" s="302"/>
      <c r="AZ1620" s="302"/>
      <c r="BA1620" s="302"/>
    </row>
    <row r="1621">
      <c r="A1621" s="328"/>
      <c r="B1621" s="328"/>
      <c r="C1621" s="328"/>
      <c r="D1621" s="51" t="b">
        <v>1</v>
      </c>
      <c r="E1621" s="308"/>
      <c r="F1621" s="308" t="str">
        <f>IFERROR(__xludf.DUMMYFUNCTION("""COMPUTED_VALUE"""),"**field missing**")</f>
        <v>**field missing**</v>
      </c>
      <c r="G1621" s="308" t="str">
        <f>IFERROR(__xludf.DUMMYFUNCTION("""COMPUTED_VALUE"""),"**FIELD MISSING**")</f>
        <v>**FIELD MISSING**</v>
      </c>
      <c r="H1621" s="308"/>
      <c r="I1621" s="317"/>
      <c r="J1621" s="317"/>
      <c r="K1621" s="317"/>
      <c r="L1621" s="308"/>
      <c r="M1621" s="308"/>
      <c r="N1621" s="308"/>
      <c r="O1621" s="308"/>
      <c r="P1621" s="308"/>
      <c r="Q1621" s="302"/>
      <c r="R1621" s="302"/>
      <c r="S1621" s="302"/>
      <c r="T1621" s="302"/>
      <c r="U1621" s="302"/>
      <c r="V1621" s="302"/>
      <c r="W1621" s="302"/>
      <c r="X1621" s="302"/>
      <c r="Y1621" s="302"/>
      <c r="Z1621" s="302"/>
      <c r="AA1621" s="302"/>
      <c r="AB1621" s="302"/>
      <c r="AC1621" s="302"/>
      <c r="AD1621" s="302"/>
      <c r="AE1621" s="302"/>
      <c r="AF1621" s="302"/>
      <c r="AG1621" s="302"/>
      <c r="AH1621" s="302"/>
      <c r="AI1621" s="329"/>
      <c r="AJ1621" s="302"/>
      <c r="AK1621" s="302"/>
      <c r="AL1621" s="302"/>
      <c r="AM1621" s="302"/>
      <c r="AN1621" s="302"/>
      <c r="AO1621" s="302"/>
      <c r="AP1621" s="302"/>
      <c r="AQ1621" s="302"/>
      <c r="AR1621" s="302"/>
      <c r="AS1621" s="302"/>
      <c r="AT1621" s="302"/>
      <c r="AU1621" s="302"/>
      <c r="AV1621" s="302"/>
      <c r="AW1621" s="302"/>
      <c r="AX1621" s="302"/>
      <c r="AY1621" s="302"/>
      <c r="AZ1621" s="302"/>
      <c r="BA1621" s="302"/>
    </row>
    <row r="1622">
      <c r="A1622" s="328"/>
      <c r="B1622" s="328"/>
      <c r="C1622" s="328"/>
      <c r="D1622" s="51" t="b">
        <v>1</v>
      </c>
      <c r="E1622" s="308"/>
      <c r="F1622" s="308" t="str">
        <f>IFERROR(__xludf.DUMMYFUNCTION("""COMPUTED_VALUE"""),"**field missing**")</f>
        <v>**field missing**</v>
      </c>
      <c r="G1622" s="308" t="str">
        <f>IFERROR(__xludf.DUMMYFUNCTION("""COMPUTED_VALUE"""),"**FIELD MISSING**")</f>
        <v>**FIELD MISSING**</v>
      </c>
      <c r="H1622" s="308"/>
      <c r="I1622" s="317"/>
      <c r="J1622" s="317"/>
      <c r="K1622" s="317"/>
      <c r="L1622" s="308"/>
      <c r="M1622" s="308"/>
      <c r="N1622" s="308"/>
      <c r="O1622" s="308"/>
      <c r="P1622" s="308"/>
      <c r="Q1622" s="302"/>
      <c r="R1622" s="302"/>
      <c r="S1622" s="302"/>
      <c r="T1622" s="302"/>
      <c r="U1622" s="302"/>
      <c r="V1622" s="302"/>
      <c r="W1622" s="302"/>
      <c r="X1622" s="302"/>
      <c r="Y1622" s="302"/>
      <c r="Z1622" s="302"/>
      <c r="AA1622" s="302"/>
      <c r="AB1622" s="302"/>
      <c r="AC1622" s="302"/>
      <c r="AD1622" s="302"/>
      <c r="AE1622" s="302"/>
      <c r="AF1622" s="302"/>
      <c r="AG1622" s="302"/>
      <c r="AH1622" s="302"/>
      <c r="AI1622" s="329"/>
      <c r="AJ1622" s="302"/>
      <c r="AK1622" s="302"/>
      <c r="AL1622" s="302"/>
      <c r="AM1622" s="302"/>
      <c r="AN1622" s="302"/>
      <c r="AO1622" s="302"/>
      <c r="AP1622" s="302"/>
      <c r="AQ1622" s="302"/>
      <c r="AR1622" s="302"/>
      <c r="AS1622" s="302"/>
      <c r="AT1622" s="302"/>
      <c r="AU1622" s="302"/>
      <c r="AV1622" s="302"/>
      <c r="AW1622" s="302"/>
      <c r="AX1622" s="302"/>
      <c r="AY1622" s="302"/>
      <c r="AZ1622" s="302"/>
      <c r="BA1622" s="302"/>
    </row>
    <row r="1623">
      <c r="A1623" s="328"/>
      <c r="B1623" s="328"/>
      <c r="C1623" s="328"/>
      <c r="D1623" s="51" t="b">
        <v>1</v>
      </c>
      <c r="E1623" s="308"/>
      <c r="F1623" s="308" t="str">
        <f>IFERROR(__xludf.DUMMYFUNCTION("""COMPUTED_VALUE"""),"**field missing**")</f>
        <v>**field missing**</v>
      </c>
      <c r="G1623" s="308" t="str">
        <f>IFERROR(__xludf.DUMMYFUNCTION("""COMPUTED_VALUE"""),"**FIELD MISSING**")</f>
        <v>**FIELD MISSING**</v>
      </c>
      <c r="H1623" s="308"/>
      <c r="I1623" s="317"/>
      <c r="J1623" s="317"/>
      <c r="K1623" s="317"/>
      <c r="L1623" s="308"/>
      <c r="M1623" s="308"/>
      <c r="N1623" s="308"/>
      <c r="O1623" s="308"/>
      <c r="P1623" s="308"/>
      <c r="Q1623" s="302"/>
      <c r="R1623" s="302"/>
      <c r="S1623" s="302"/>
      <c r="T1623" s="302"/>
      <c r="U1623" s="302"/>
      <c r="V1623" s="302"/>
      <c r="W1623" s="302"/>
      <c r="X1623" s="302"/>
      <c r="Y1623" s="302"/>
      <c r="Z1623" s="302"/>
      <c r="AA1623" s="302"/>
      <c r="AB1623" s="302"/>
      <c r="AC1623" s="302"/>
      <c r="AD1623" s="302"/>
      <c r="AE1623" s="302"/>
      <c r="AF1623" s="302"/>
      <c r="AG1623" s="302"/>
      <c r="AH1623" s="302"/>
      <c r="AI1623" s="329"/>
      <c r="AJ1623" s="302"/>
      <c r="AK1623" s="302"/>
      <c r="AL1623" s="302"/>
      <c r="AM1623" s="302"/>
      <c r="AN1623" s="302"/>
      <c r="AO1623" s="302"/>
      <c r="AP1623" s="302"/>
      <c r="AQ1623" s="302"/>
      <c r="AR1623" s="302"/>
      <c r="AS1623" s="302"/>
      <c r="AT1623" s="302"/>
      <c r="AU1623" s="302"/>
      <c r="AV1623" s="302"/>
      <c r="AW1623" s="302"/>
      <c r="AX1623" s="302"/>
      <c r="AY1623" s="302"/>
      <c r="AZ1623" s="302"/>
      <c r="BA1623" s="302"/>
    </row>
    <row r="1624">
      <c r="A1624" s="328"/>
      <c r="B1624" s="328"/>
      <c r="C1624" s="328"/>
      <c r="D1624" s="51" t="b">
        <v>1</v>
      </c>
      <c r="E1624" s="308"/>
      <c r="F1624" s="308" t="str">
        <f>IFERROR(__xludf.DUMMYFUNCTION("""COMPUTED_VALUE"""),"**field missing**")</f>
        <v>**field missing**</v>
      </c>
      <c r="G1624" s="308" t="str">
        <f>IFERROR(__xludf.DUMMYFUNCTION("""COMPUTED_VALUE"""),"**FIELD MISSING**")</f>
        <v>**FIELD MISSING**</v>
      </c>
      <c r="H1624" s="308"/>
      <c r="I1624" s="317"/>
      <c r="J1624" s="317"/>
      <c r="K1624" s="317"/>
      <c r="L1624" s="308"/>
      <c r="M1624" s="308"/>
      <c r="N1624" s="308"/>
      <c r="O1624" s="308"/>
      <c r="P1624" s="308"/>
      <c r="Q1624" s="302"/>
      <c r="R1624" s="302"/>
      <c r="S1624" s="302"/>
      <c r="T1624" s="302"/>
      <c r="U1624" s="302"/>
      <c r="V1624" s="302"/>
      <c r="W1624" s="302"/>
      <c r="X1624" s="302"/>
      <c r="Y1624" s="302"/>
      <c r="Z1624" s="302"/>
      <c r="AA1624" s="302"/>
      <c r="AB1624" s="302"/>
      <c r="AC1624" s="302"/>
      <c r="AD1624" s="302"/>
      <c r="AE1624" s="302"/>
      <c r="AF1624" s="302"/>
      <c r="AG1624" s="302"/>
      <c r="AH1624" s="302"/>
      <c r="AI1624" s="329"/>
      <c r="AJ1624" s="302"/>
      <c r="AK1624" s="302"/>
      <c r="AL1624" s="302"/>
      <c r="AM1624" s="302"/>
      <c r="AN1624" s="302"/>
      <c r="AO1624" s="302"/>
      <c r="AP1624" s="302"/>
      <c r="AQ1624" s="302"/>
      <c r="AR1624" s="302"/>
      <c r="AS1624" s="302"/>
      <c r="AT1624" s="302"/>
      <c r="AU1624" s="302"/>
      <c r="AV1624" s="302"/>
      <c r="AW1624" s="302"/>
      <c r="AX1624" s="302"/>
      <c r="AY1624" s="302"/>
      <c r="AZ1624" s="302"/>
      <c r="BA1624" s="302"/>
    </row>
    <row r="1625">
      <c r="A1625" s="328"/>
      <c r="B1625" s="328"/>
      <c r="C1625" s="328"/>
      <c r="D1625" s="51" t="b">
        <v>1</v>
      </c>
      <c r="E1625" s="308"/>
      <c r="F1625" s="308" t="str">
        <f>IFERROR(__xludf.DUMMYFUNCTION("""COMPUTED_VALUE"""),"**field missing**")</f>
        <v>**field missing**</v>
      </c>
      <c r="G1625" s="308" t="str">
        <f>IFERROR(__xludf.DUMMYFUNCTION("""COMPUTED_VALUE"""),"**FIELD MISSING**")</f>
        <v>**FIELD MISSING**</v>
      </c>
      <c r="H1625" s="308"/>
      <c r="I1625" s="317"/>
      <c r="J1625" s="317"/>
      <c r="K1625" s="317"/>
      <c r="L1625" s="308"/>
      <c r="M1625" s="308"/>
      <c r="N1625" s="308"/>
      <c r="O1625" s="308"/>
      <c r="P1625" s="308"/>
      <c r="Q1625" s="302"/>
      <c r="R1625" s="302"/>
      <c r="S1625" s="302"/>
      <c r="T1625" s="302"/>
      <c r="U1625" s="302"/>
      <c r="V1625" s="302"/>
      <c r="W1625" s="302"/>
      <c r="X1625" s="302"/>
      <c r="Y1625" s="302"/>
      <c r="Z1625" s="302"/>
      <c r="AA1625" s="302"/>
      <c r="AB1625" s="302"/>
      <c r="AC1625" s="302"/>
      <c r="AD1625" s="302"/>
      <c r="AE1625" s="302"/>
      <c r="AF1625" s="302"/>
      <c r="AG1625" s="302"/>
      <c r="AH1625" s="302"/>
      <c r="AI1625" s="329"/>
      <c r="AJ1625" s="302"/>
      <c r="AK1625" s="302"/>
      <c r="AL1625" s="302"/>
      <c r="AM1625" s="302"/>
      <c r="AN1625" s="302"/>
      <c r="AO1625" s="302"/>
      <c r="AP1625" s="302"/>
      <c r="AQ1625" s="302"/>
      <c r="AR1625" s="302"/>
      <c r="AS1625" s="302"/>
      <c r="AT1625" s="302"/>
      <c r="AU1625" s="302"/>
      <c r="AV1625" s="302"/>
      <c r="AW1625" s="302"/>
      <c r="AX1625" s="302"/>
      <c r="AY1625" s="302"/>
      <c r="AZ1625" s="302"/>
      <c r="BA1625" s="302"/>
    </row>
    <row r="1626">
      <c r="A1626" s="328"/>
      <c r="B1626" s="328"/>
      <c r="C1626" s="328"/>
      <c r="D1626" s="51" t="b">
        <v>1</v>
      </c>
      <c r="E1626" s="308"/>
      <c r="F1626" s="308" t="str">
        <f>IFERROR(__xludf.DUMMYFUNCTION("""COMPUTED_VALUE"""),"**field missing**")</f>
        <v>**field missing**</v>
      </c>
      <c r="G1626" s="308" t="str">
        <f>IFERROR(__xludf.DUMMYFUNCTION("""COMPUTED_VALUE"""),"**FIELD MISSING**")</f>
        <v>**FIELD MISSING**</v>
      </c>
      <c r="H1626" s="308"/>
      <c r="I1626" s="317"/>
      <c r="J1626" s="317"/>
      <c r="K1626" s="317"/>
      <c r="L1626" s="308"/>
      <c r="M1626" s="308"/>
      <c r="N1626" s="308"/>
      <c r="O1626" s="308"/>
      <c r="P1626" s="308"/>
      <c r="Q1626" s="302"/>
      <c r="R1626" s="302"/>
      <c r="S1626" s="302"/>
      <c r="T1626" s="302"/>
      <c r="U1626" s="302"/>
      <c r="V1626" s="302"/>
      <c r="W1626" s="302"/>
      <c r="X1626" s="302"/>
      <c r="Y1626" s="302"/>
      <c r="Z1626" s="302"/>
      <c r="AA1626" s="302"/>
      <c r="AB1626" s="302"/>
      <c r="AC1626" s="302"/>
      <c r="AD1626" s="302"/>
      <c r="AE1626" s="302"/>
      <c r="AF1626" s="302"/>
      <c r="AG1626" s="302"/>
      <c r="AH1626" s="302"/>
      <c r="AI1626" s="329"/>
      <c r="AJ1626" s="302"/>
      <c r="AK1626" s="302"/>
      <c r="AL1626" s="302"/>
      <c r="AM1626" s="302"/>
      <c r="AN1626" s="302"/>
      <c r="AO1626" s="302"/>
      <c r="AP1626" s="302"/>
      <c r="AQ1626" s="302"/>
      <c r="AR1626" s="302"/>
      <c r="AS1626" s="302"/>
      <c r="AT1626" s="302"/>
      <c r="AU1626" s="302"/>
      <c r="AV1626" s="302"/>
      <c r="AW1626" s="302"/>
      <c r="AX1626" s="302"/>
      <c r="AY1626" s="302"/>
      <c r="AZ1626" s="302"/>
      <c r="BA1626" s="302"/>
    </row>
    <row r="1627">
      <c r="A1627" s="328"/>
      <c r="B1627" s="328"/>
      <c r="C1627" s="328"/>
      <c r="D1627" s="51" t="b">
        <v>1</v>
      </c>
      <c r="E1627" s="308"/>
      <c r="F1627" s="308" t="str">
        <f>IFERROR(__xludf.DUMMYFUNCTION("""COMPUTED_VALUE"""),"**field missing**")</f>
        <v>**field missing**</v>
      </c>
      <c r="G1627" s="308" t="str">
        <f>IFERROR(__xludf.DUMMYFUNCTION("""COMPUTED_VALUE"""),"**FIELD MISSING**")</f>
        <v>**FIELD MISSING**</v>
      </c>
      <c r="H1627" s="308"/>
      <c r="I1627" s="317"/>
      <c r="J1627" s="317"/>
      <c r="K1627" s="317"/>
      <c r="L1627" s="308"/>
      <c r="M1627" s="308"/>
      <c r="N1627" s="308"/>
      <c r="O1627" s="308"/>
      <c r="P1627" s="308"/>
      <c r="Q1627" s="302"/>
      <c r="R1627" s="302"/>
      <c r="S1627" s="302"/>
      <c r="T1627" s="302"/>
      <c r="U1627" s="302"/>
      <c r="V1627" s="302"/>
      <c r="W1627" s="302"/>
      <c r="X1627" s="302"/>
      <c r="Y1627" s="302"/>
      <c r="Z1627" s="302"/>
      <c r="AA1627" s="302"/>
      <c r="AB1627" s="302"/>
      <c r="AC1627" s="302"/>
      <c r="AD1627" s="302"/>
      <c r="AE1627" s="302"/>
      <c r="AF1627" s="302"/>
      <c r="AG1627" s="302"/>
      <c r="AH1627" s="302"/>
      <c r="AI1627" s="329"/>
      <c r="AJ1627" s="302"/>
      <c r="AK1627" s="302"/>
      <c r="AL1627" s="302"/>
      <c r="AM1627" s="302"/>
      <c r="AN1627" s="302"/>
      <c r="AO1627" s="302"/>
      <c r="AP1627" s="302"/>
      <c r="AQ1627" s="302"/>
      <c r="AR1627" s="302"/>
      <c r="AS1627" s="302"/>
      <c r="AT1627" s="302"/>
      <c r="AU1627" s="302"/>
      <c r="AV1627" s="302"/>
      <c r="AW1627" s="302"/>
      <c r="AX1627" s="302"/>
      <c r="AY1627" s="302"/>
      <c r="AZ1627" s="302"/>
      <c r="BA1627" s="302"/>
    </row>
    <row r="1628">
      <c r="A1628" s="328"/>
      <c r="B1628" s="328"/>
      <c r="C1628" s="328"/>
      <c r="D1628" s="51" t="b">
        <v>1</v>
      </c>
      <c r="E1628" s="308"/>
      <c r="F1628" s="308" t="str">
        <f>IFERROR(__xludf.DUMMYFUNCTION("""COMPUTED_VALUE"""),"**field missing**")</f>
        <v>**field missing**</v>
      </c>
      <c r="G1628" s="308" t="str">
        <f>IFERROR(__xludf.DUMMYFUNCTION("""COMPUTED_VALUE"""),"**FIELD MISSING**")</f>
        <v>**FIELD MISSING**</v>
      </c>
      <c r="H1628" s="308"/>
      <c r="I1628" s="317"/>
      <c r="J1628" s="317"/>
      <c r="K1628" s="317"/>
      <c r="L1628" s="308"/>
      <c r="M1628" s="308"/>
      <c r="N1628" s="308"/>
      <c r="O1628" s="308"/>
      <c r="P1628" s="308"/>
      <c r="Q1628" s="302"/>
      <c r="R1628" s="302"/>
      <c r="S1628" s="302"/>
      <c r="T1628" s="302"/>
      <c r="U1628" s="302"/>
      <c r="V1628" s="302"/>
      <c r="W1628" s="302"/>
      <c r="X1628" s="302"/>
      <c r="Y1628" s="302"/>
      <c r="Z1628" s="302"/>
      <c r="AA1628" s="302"/>
      <c r="AB1628" s="302"/>
      <c r="AC1628" s="302"/>
      <c r="AD1628" s="302"/>
      <c r="AE1628" s="302"/>
      <c r="AF1628" s="302"/>
      <c r="AG1628" s="302"/>
      <c r="AH1628" s="302"/>
      <c r="AI1628" s="329"/>
      <c r="AJ1628" s="302"/>
      <c r="AK1628" s="302"/>
      <c r="AL1628" s="302"/>
      <c r="AM1628" s="302"/>
      <c r="AN1628" s="302"/>
      <c r="AO1628" s="302"/>
      <c r="AP1628" s="302"/>
      <c r="AQ1628" s="302"/>
      <c r="AR1628" s="302"/>
      <c r="AS1628" s="302"/>
      <c r="AT1628" s="302"/>
      <c r="AU1628" s="302"/>
      <c r="AV1628" s="302"/>
      <c r="AW1628" s="302"/>
      <c r="AX1628" s="302"/>
      <c r="AY1628" s="302"/>
      <c r="AZ1628" s="302"/>
      <c r="BA1628" s="302"/>
    </row>
    <row r="1629">
      <c r="A1629" s="328"/>
      <c r="B1629" s="328"/>
      <c r="C1629" s="328"/>
      <c r="D1629" s="51" t="b">
        <v>1</v>
      </c>
      <c r="E1629" s="308"/>
      <c r="F1629" s="308" t="str">
        <f>IFERROR(__xludf.DUMMYFUNCTION("""COMPUTED_VALUE"""),"**field missing**")</f>
        <v>**field missing**</v>
      </c>
      <c r="G1629" s="308" t="str">
        <f>IFERROR(__xludf.DUMMYFUNCTION("""COMPUTED_VALUE"""),"**FIELD MISSING**")</f>
        <v>**FIELD MISSING**</v>
      </c>
      <c r="H1629" s="308"/>
      <c r="I1629" s="317"/>
      <c r="J1629" s="317"/>
      <c r="K1629" s="317"/>
      <c r="L1629" s="308"/>
      <c r="M1629" s="308"/>
      <c r="N1629" s="308"/>
      <c r="O1629" s="308"/>
      <c r="P1629" s="308"/>
      <c r="Q1629" s="302"/>
      <c r="R1629" s="302"/>
      <c r="S1629" s="302"/>
      <c r="T1629" s="302"/>
      <c r="U1629" s="302"/>
      <c r="V1629" s="302"/>
      <c r="W1629" s="302"/>
      <c r="X1629" s="302"/>
      <c r="Y1629" s="302"/>
      <c r="Z1629" s="302"/>
      <c r="AA1629" s="302"/>
      <c r="AB1629" s="302"/>
      <c r="AC1629" s="302"/>
      <c r="AD1629" s="302"/>
      <c r="AE1629" s="302"/>
      <c r="AF1629" s="302"/>
      <c r="AG1629" s="302"/>
      <c r="AH1629" s="302"/>
      <c r="AI1629" s="329"/>
      <c r="AJ1629" s="302"/>
      <c r="AK1629" s="302"/>
      <c r="AL1629" s="302"/>
      <c r="AM1629" s="302"/>
      <c r="AN1629" s="302"/>
      <c r="AO1629" s="302"/>
      <c r="AP1629" s="302"/>
      <c r="AQ1629" s="302"/>
      <c r="AR1629" s="302"/>
      <c r="AS1629" s="302"/>
      <c r="AT1629" s="302"/>
      <c r="AU1629" s="302"/>
      <c r="AV1629" s="302"/>
      <c r="AW1629" s="302"/>
      <c r="AX1629" s="302"/>
      <c r="AY1629" s="302"/>
      <c r="AZ1629" s="302"/>
      <c r="BA1629" s="302"/>
    </row>
    <row r="1630">
      <c r="A1630" s="328"/>
      <c r="B1630" s="328"/>
      <c r="C1630" s="328"/>
      <c r="D1630" s="51" t="b">
        <v>1</v>
      </c>
      <c r="E1630" s="308"/>
      <c r="F1630" s="308" t="str">
        <f>IFERROR(__xludf.DUMMYFUNCTION("""COMPUTED_VALUE"""),"**field missing**")</f>
        <v>**field missing**</v>
      </c>
      <c r="G1630" s="308" t="str">
        <f>IFERROR(__xludf.DUMMYFUNCTION("""COMPUTED_VALUE"""),"**FIELD MISSING**")</f>
        <v>**FIELD MISSING**</v>
      </c>
      <c r="H1630" s="308"/>
      <c r="I1630" s="317"/>
      <c r="J1630" s="317"/>
      <c r="K1630" s="317"/>
      <c r="L1630" s="308"/>
      <c r="M1630" s="308"/>
      <c r="N1630" s="308"/>
      <c r="O1630" s="308"/>
      <c r="P1630" s="308"/>
      <c r="Q1630" s="302"/>
      <c r="R1630" s="302"/>
      <c r="S1630" s="302"/>
      <c r="T1630" s="302"/>
      <c r="U1630" s="302"/>
      <c r="V1630" s="302"/>
      <c r="W1630" s="302"/>
      <c r="X1630" s="302"/>
      <c r="Y1630" s="302"/>
      <c r="Z1630" s="302"/>
      <c r="AA1630" s="302"/>
      <c r="AB1630" s="302"/>
      <c r="AC1630" s="302"/>
      <c r="AD1630" s="302"/>
      <c r="AE1630" s="302"/>
      <c r="AF1630" s="302"/>
      <c r="AG1630" s="302"/>
      <c r="AH1630" s="302"/>
      <c r="AI1630" s="329"/>
      <c r="AJ1630" s="302"/>
      <c r="AK1630" s="302"/>
      <c r="AL1630" s="302"/>
      <c r="AM1630" s="302"/>
      <c r="AN1630" s="302"/>
      <c r="AO1630" s="302"/>
      <c r="AP1630" s="302"/>
      <c r="AQ1630" s="302"/>
      <c r="AR1630" s="302"/>
      <c r="AS1630" s="302"/>
      <c r="AT1630" s="302"/>
      <c r="AU1630" s="302"/>
      <c r="AV1630" s="302"/>
      <c r="AW1630" s="302"/>
      <c r="AX1630" s="302"/>
      <c r="AY1630" s="302"/>
      <c r="AZ1630" s="302"/>
      <c r="BA1630" s="302"/>
    </row>
    <row r="1631">
      <c r="A1631" s="328"/>
      <c r="B1631" s="328"/>
      <c r="C1631" s="328"/>
      <c r="D1631" s="51" t="b">
        <v>1</v>
      </c>
      <c r="E1631" s="308"/>
      <c r="F1631" s="308" t="str">
        <f>IFERROR(__xludf.DUMMYFUNCTION("""COMPUTED_VALUE"""),"**field missing**")</f>
        <v>**field missing**</v>
      </c>
      <c r="G1631" s="308" t="str">
        <f>IFERROR(__xludf.DUMMYFUNCTION("""COMPUTED_VALUE"""),"**FIELD MISSING**")</f>
        <v>**FIELD MISSING**</v>
      </c>
      <c r="H1631" s="308"/>
      <c r="I1631" s="317"/>
      <c r="J1631" s="317"/>
      <c r="K1631" s="317"/>
      <c r="L1631" s="308"/>
      <c r="M1631" s="308"/>
      <c r="N1631" s="308"/>
      <c r="O1631" s="308"/>
      <c r="P1631" s="308"/>
      <c r="Q1631" s="302"/>
      <c r="R1631" s="302"/>
      <c r="S1631" s="302"/>
      <c r="T1631" s="302"/>
      <c r="U1631" s="302"/>
      <c r="V1631" s="302"/>
      <c r="W1631" s="302"/>
      <c r="X1631" s="302"/>
      <c r="Y1631" s="302"/>
      <c r="Z1631" s="302"/>
      <c r="AA1631" s="302"/>
      <c r="AB1631" s="302"/>
      <c r="AC1631" s="302"/>
      <c r="AD1631" s="302"/>
      <c r="AE1631" s="302"/>
      <c r="AF1631" s="302"/>
      <c r="AG1631" s="302"/>
      <c r="AH1631" s="302"/>
      <c r="AI1631" s="329"/>
      <c r="AJ1631" s="302"/>
      <c r="AK1631" s="302"/>
      <c r="AL1631" s="302"/>
      <c r="AM1631" s="302"/>
      <c r="AN1631" s="302"/>
      <c r="AO1631" s="302"/>
      <c r="AP1631" s="302"/>
      <c r="AQ1631" s="302"/>
      <c r="AR1631" s="302"/>
      <c r="AS1631" s="302"/>
      <c r="AT1631" s="302"/>
      <c r="AU1631" s="302"/>
      <c r="AV1631" s="302"/>
      <c r="AW1631" s="302"/>
      <c r="AX1631" s="302"/>
      <c r="AY1631" s="302"/>
      <c r="AZ1631" s="302"/>
      <c r="BA1631" s="302"/>
    </row>
    <row r="1632">
      <c r="A1632" s="328"/>
      <c r="B1632" s="328"/>
      <c r="C1632" s="328"/>
      <c r="D1632" s="51" t="b">
        <v>1</v>
      </c>
      <c r="E1632" s="308"/>
      <c r="F1632" s="308" t="str">
        <f>IFERROR(__xludf.DUMMYFUNCTION("""COMPUTED_VALUE"""),"**field missing**")</f>
        <v>**field missing**</v>
      </c>
      <c r="G1632" s="308" t="str">
        <f>IFERROR(__xludf.DUMMYFUNCTION("""COMPUTED_VALUE"""),"**FIELD MISSING**")</f>
        <v>**FIELD MISSING**</v>
      </c>
      <c r="H1632" s="308"/>
      <c r="I1632" s="317"/>
      <c r="J1632" s="317"/>
      <c r="K1632" s="317"/>
      <c r="L1632" s="308"/>
      <c r="M1632" s="308"/>
      <c r="N1632" s="308"/>
      <c r="O1632" s="308"/>
      <c r="P1632" s="308"/>
      <c r="Q1632" s="302"/>
      <c r="R1632" s="302"/>
      <c r="S1632" s="302"/>
      <c r="T1632" s="302"/>
      <c r="U1632" s="302"/>
      <c r="V1632" s="302"/>
      <c r="W1632" s="302"/>
      <c r="X1632" s="302"/>
      <c r="Y1632" s="302"/>
      <c r="Z1632" s="302"/>
      <c r="AA1632" s="302"/>
      <c r="AB1632" s="302"/>
      <c r="AC1632" s="302"/>
      <c r="AD1632" s="302"/>
      <c r="AE1632" s="302"/>
      <c r="AF1632" s="302"/>
      <c r="AG1632" s="302"/>
      <c r="AH1632" s="302"/>
      <c r="AI1632" s="329"/>
      <c r="AJ1632" s="302"/>
      <c r="AK1632" s="302"/>
      <c r="AL1632" s="302"/>
      <c r="AM1632" s="302"/>
      <c r="AN1632" s="302"/>
      <c r="AO1632" s="302"/>
      <c r="AP1632" s="302"/>
      <c r="AQ1632" s="302"/>
      <c r="AR1632" s="302"/>
      <c r="AS1632" s="302"/>
      <c r="AT1632" s="302"/>
      <c r="AU1632" s="302"/>
      <c r="AV1632" s="302"/>
      <c r="AW1632" s="302"/>
      <c r="AX1632" s="302"/>
      <c r="AY1632" s="302"/>
      <c r="AZ1632" s="302"/>
      <c r="BA1632" s="302"/>
    </row>
    <row r="1633">
      <c r="A1633" s="328"/>
      <c r="B1633" s="328"/>
      <c r="C1633" s="328"/>
      <c r="D1633" s="51" t="b">
        <v>1</v>
      </c>
      <c r="E1633" s="308"/>
      <c r="F1633" s="308" t="str">
        <f>IFERROR(__xludf.DUMMYFUNCTION("""COMPUTED_VALUE"""),"**field missing**")</f>
        <v>**field missing**</v>
      </c>
      <c r="G1633" s="308" t="str">
        <f>IFERROR(__xludf.DUMMYFUNCTION("""COMPUTED_VALUE"""),"**FIELD MISSING**")</f>
        <v>**FIELD MISSING**</v>
      </c>
      <c r="H1633" s="308"/>
      <c r="I1633" s="317"/>
      <c r="J1633" s="317"/>
      <c r="K1633" s="317"/>
      <c r="L1633" s="308"/>
      <c r="M1633" s="308"/>
      <c r="N1633" s="308"/>
      <c r="O1633" s="308"/>
      <c r="P1633" s="308"/>
      <c r="Q1633" s="302"/>
      <c r="R1633" s="302"/>
      <c r="S1633" s="302"/>
      <c r="T1633" s="302"/>
      <c r="U1633" s="302"/>
      <c r="V1633" s="302"/>
      <c r="W1633" s="302"/>
      <c r="X1633" s="302"/>
      <c r="Y1633" s="302"/>
      <c r="Z1633" s="302"/>
      <c r="AA1633" s="302"/>
      <c r="AB1633" s="302"/>
      <c r="AC1633" s="302"/>
      <c r="AD1633" s="302"/>
      <c r="AE1633" s="302"/>
      <c r="AF1633" s="302"/>
      <c r="AG1633" s="302"/>
      <c r="AH1633" s="302"/>
      <c r="AI1633" s="329"/>
      <c r="AJ1633" s="302"/>
      <c r="AK1633" s="302"/>
      <c r="AL1633" s="302"/>
      <c r="AM1633" s="302"/>
      <c r="AN1633" s="302"/>
      <c r="AO1633" s="302"/>
      <c r="AP1633" s="302"/>
      <c r="AQ1633" s="302"/>
      <c r="AR1633" s="302"/>
      <c r="AS1633" s="302"/>
      <c r="AT1633" s="302"/>
      <c r="AU1633" s="302"/>
      <c r="AV1633" s="302"/>
      <c r="AW1633" s="302"/>
      <c r="AX1633" s="302"/>
      <c r="AY1633" s="302"/>
      <c r="AZ1633" s="302"/>
      <c r="BA1633" s="302"/>
    </row>
    <row r="1634">
      <c r="A1634" s="328"/>
      <c r="B1634" s="328"/>
      <c r="C1634" s="328"/>
      <c r="D1634" s="51" t="b">
        <v>1</v>
      </c>
      <c r="E1634" s="308"/>
      <c r="F1634" s="308" t="str">
        <f>IFERROR(__xludf.DUMMYFUNCTION("""COMPUTED_VALUE"""),"**field missing**")</f>
        <v>**field missing**</v>
      </c>
      <c r="G1634" s="308" t="str">
        <f>IFERROR(__xludf.DUMMYFUNCTION("""COMPUTED_VALUE"""),"**FIELD MISSING**")</f>
        <v>**FIELD MISSING**</v>
      </c>
      <c r="H1634" s="308"/>
      <c r="I1634" s="317"/>
      <c r="J1634" s="317"/>
      <c r="K1634" s="317"/>
      <c r="L1634" s="308"/>
      <c r="M1634" s="308"/>
      <c r="N1634" s="308"/>
      <c r="O1634" s="308"/>
      <c r="P1634" s="308"/>
      <c r="Q1634" s="302"/>
      <c r="R1634" s="302"/>
      <c r="S1634" s="302"/>
      <c r="T1634" s="302"/>
      <c r="U1634" s="302"/>
      <c r="V1634" s="302"/>
      <c r="W1634" s="302"/>
      <c r="X1634" s="302"/>
      <c r="Y1634" s="302"/>
      <c r="Z1634" s="302"/>
      <c r="AA1634" s="302"/>
      <c r="AB1634" s="302"/>
      <c r="AC1634" s="302"/>
      <c r="AD1634" s="302"/>
      <c r="AE1634" s="302"/>
      <c r="AF1634" s="302"/>
      <c r="AG1634" s="302"/>
      <c r="AH1634" s="302"/>
      <c r="AI1634" s="329"/>
      <c r="AJ1634" s="302"/>
      <c r="AK1634" s="302"/>
      <c r="AL1634" s="302"/>
      <c r="AM1634" s="302"/>
      <c r="AN1634" s="302"/>
      <c r="AO1634" s="302"/>
      <c r="AP1634" s="302"/>
      <c r="AQ1634" s="302"/>
      <c r="AR1634" s="302"/>
      <c r="AS1634" s="302"/>
      <c r="AT1634" s="302"/>
      <c r="AU1634" s="302"/>
      <c r="AV1634" s="302"/>
      <c r="AW1634" s="302"/>
      <c r="AX1634" s="302"/>
      <c r="AY1634" s="302"/>
      <c r="AZ1634" s="302"/>
      <c r="BA1634" s="302"/>
    </row>
    <row r="1635">
      <c r="A1635" s="328"/>
      <c r="B1635" s="328"/>
      <c r="C1635" s="328"/>
      <c r="D1635" s="51" t="b">
        <v>1</v>
      </c>
      <c r="E1635" s="308"/>
      <c r="F1635" s="308" t="str">
        <f>IFERROR(__xludf.DUMMYFUNCTION("""COMPUTED_VALUE"""),"**field missing**")</f>
        <v>**field missing**</v>
      </c>
      <c r="G1635" s="308" t="str">
        <f>IFERROR(__xludf.DUMMYFUNCTION("""COMPUTED_VALUE"""),"**FIELD MISSING**")</f>
        <v>**FIELD MISSING**</v>
      </c>
      <c r="H1635" s="308"/>
      <c r="I1635" s="317"/>
      <c r="J1635" s="317"/>
      <c r="K1635" s="317"/>
      <c r="L1635" s="308"/>
      <c r="M1635" s="308"/>
      <c r="N1635" s="308"/>
      <c r="O1635" s="308"/>
      <c r="P1635" s="308"/>
      <c r="Q1635" s="302"/>
      <c r="R1635" s="302"/>
      <c r="S1635" s="302"/>
      <c r="T1635" s="302"/>
      <c r="U1635" s="302"/>
      <c r="V1635" s="302"/>
      <c r="W1635" s="302"/>
      <c r="X1635" s="302"/>
      <c r="Y1635" s="302"/>
      <c r="Z1635" s="302"/>
      <c r="AA1635" s="302"/>
      <c r="AB1635" s="302"/>
      <c r="AC1635" s="302"/>
      <c r="AD1635" s="302"/>
      <c r="AE1635" s="302"/>
      <c r="AF1635" s="302"/>
      <c r="AG1635" s="302"/>
      <c r="AH1635" s="302"/>
      <c r="AI1635" s="329"/>
      <c r="AJ1635" s="302"/>
      <c r="AK1635" s="302"/>
      <c r="AL1635" s="302"/>
      <c r="AM1635" s="302"/>
      <c r="AN1635" s="302"/>
      <c r="AO1635" s="302"/>
      <c r="AP1635" s="302"/>
      <c r="AQ1635" s="302"/>
      <c r="AR1635" s="302"/>
      <c r="AS1635" s="302"/>
      <c r="AT1635" s="302"/>
      <c r="AU1635" s="302"/>
      <c r="AV1635" s="302"/>
      <c r="AW1635" s="302"/>
      <c r="AX1635" s="302"/>
      <c r="AY1635" s="302"/>
      <c r="AZ1635" s="302"/>
      <c r="BA1635" s="302"/>
    </row>
    <row r="1636">
      <c r="A1636" s="328"/>
      <c r="B1636" s="328"/>
      <c r="C1636" s="328"/>
      <c r="D1636" s="51" t="b">
        <v>1</v>
      </c>
      <c r="E1636" s="308"/>
      <c r="F1636" s="308" t="str">
        <f>IFERROR(__xludf.DUMMYFUNCTION("""COMPUTED_VALUE"""),"**field missing**")</f>
        <v>**field missing**</v>
      </c>
      <c r="G1636" s="308" t="str">
        <f>IFERROR(__xludf.DUMMYFUNCTION("""COMPUTED_VALUE"""),"**FIELD MISSING**")</f>
        <v>**FIELD MISSING**</v>
      </c>
      <c r="H1636" s="308"/>
      <c r="I1636" s="317"/>
      <c r="J1636" s="317"/>
      <c r="K1636" s="317"/>
      <c r="L1636" s="308"/>
      <c r="M1636" s="308"/>
      <c r="N1636" s="308"/>
      <c r="O1636" s="308"/>
      <c r="P1636" s="308"/>
      <c r="Q1636" s="302"/>
      <c r="R1636" s="302"/>
      <c r="S1636" s="302"/>
      <c r="T1636" s="302"/>
      <c r="U1636" s="302"/>
      <c r="V1636" s="302"/>
      <c r="W1636" s="302"/>
      <c r="X1636" s="302"/>
      <c r="Y1636" s="302"/>
      <c r="Z1636" s="302"/>
      <c r="AA1636" s="302"/>
      <c r="AB1636" s="302"/>
      <c r="AC1636" s="302"/>
      <c r="AD1636" s="302"/>
      <c r="AE1636" s="302"/>
      <c r="AF1636" s="302"/>
      <c r="AG1636" s="302"/>
      <c r="AH1636" s="302"/>
      <c r="AI1636" s="329"/>
      <c r="AJ1636" s="302"/>
      <c r="AK1636" s="302"/>
      <c r="AL1636" s="302"/>
      <c r="AM1636" s="302"/>
      <c r="AN1636" s="302"/>
      <c r="AO1636" s="302"/>
      <c r="AP1636" s="302"/>
      <c r="AQ1636" s="302"/>
      <c r="AR1636" s="302"/>
      <c r="AS1636" s="302"/>
      <c r="AT1636" s="302"/>
      <c r="AU1636" s="302"/>
      <c r="AV1636" s="302"/>
      <c r="AW1636" s="302"/>
      <c r="AX1636" s="302"/>
      <c r="AY1636" s="302"/>
      <c r="AZ1636" s="302"/>
      <c r="BA1636" s="302"/>
    </row>
    <row r="1637">
      <c r="A1637" s="328"/>
      <c r="B1637" s="328"/>
      <c r="C1637" s="328"/>
      <c r="D1637" s="51" t="b">
        <v>1</v>
      </c>
      <c r="E1637" s="308"/>
      <c r="F1637" s="308" t="str">
        <f>IFERROR(__xludf.DUMMYFUNCTION("""COMPUTED_VALUE"""),"**field missing**")</f>
        <v>**field missing**</v>
      </c>
      <c r="G1637" s="308" t="str">
        <f>IFERROR(__xludf.DUMMYFUNCTION("""COMPUTED_VALUE"""),"**FIELD MISSING**")</f>
        <v>**FIELD MISSING**</v>
      </c>
      <c r="H1637" s="308"/>
      <c r="I1637" s="317"/>
      <c r="J1637" s="317"/>
      <c r="K1637" s="317"/>
      <c r="L1637" s="308"/>
      <c r="M1637" s="308"/>
      <c r="N1637" s="308"/>
      <c r="O1637" s="308"/>
      <c r="P1637" s="308"/>
      <c r="Q1637" s="302"/>
      <c r="R1637" s="302"/>
      <c r="S1637" s="302"/>
      <c r="T1637" s="302"/>
      <c r="U1637" s="302"/>
      <c r="V1637" s="302"/>
      <c r="W1637" s="302"/>
      <c r="X1637" s="302"/>
      <c r="Y1637" s="302"/>
      <c r="Z1637" s="302"/>
      <c r="AA1637" s="302"/>
      <c r="AB1637" s="302"/>
      <c r="AC1637" s="302"/>
      <c r="AD1637" s="302"/>
      <c r="AE1637" s="302"/>
      <c r="AF1637" s="302"/>
      <c r="AG1637" s="302"/>
      <c r="AH1637" s="302"/>
      <c r="AI1637" s="329"/>
      <c r="AJ1637" s="302"/>
      <c r="AK1637" s="302"/>
      <c r="AL1637" s="302"/>
      <c r="AM1637" s="302"/>
      <c r="AN1637" s="302"/>
      <c r="AO1637" s="302"/>
      <c r="AP1637" s="302"/>
      <c r="AQ1637" s="302"/>
      <c r="AR1637" s="302"/>
      <c r="AS1637" s="302"/>
      <c r="AT1637" s="302"/>
      <c r="AU1637" s="302"/>
      <c r="AV1637" s="302"/>
      <c r="AW1637" s="302"/>
      <c r="AX1637" s="302"/>
      <c r="AY1637" s="302"/>
      <c r="AZ1637" s="302"/>
      <c r="BA1637" s="302"/>
    </row>
    <row r="1638">
      <c r="A1638" s="328"/>
      <c r="B1638" s="328"/>
      <c r="C1638" s="328"/>
      <c r="D1638" s="51" t="b">
        <v>1</v>
      </c>
      <c r="E1638" s="308"/>
      <c r="F1638" s="308" t="str">
        <f>IFERROR(__xludf.DUMMYFUNCTION("""COMPUTED_VALUE"""),"**field missing**")</f>
        <v>**field missing**</v>
      </c>
      <c r="G1638" s="308" t="str">
        <f>IFERROR(__xludf.DUMMYFUNCTION("""COMPUTED_VALUE"""),"**FIELD MISSING**")</f>
        <v>**FIELD MISSING**</v>
      </c>
      <c r="H1638" s="308"/>
      <c r="I1638" s="317"/>
      <c r="J1638" s="317"/>
      <c r="K1638" s="317"/>
      <c r="L1638" s="308"/>
      <c r="M1638" s="308"/>
      <c r="N1638" s="308"/>
      <c r="O1638" s="308"/>
      <c r="P1638" s="308"/>
      <c r="Q1638" s="302"/>
      <c r="R1638" s="302"/>
      <c r="S1638" s="302"/>
      <c r="T1638" s="302"/>
      <c r="U1638" s="302"/>
      <c r="V1638" s="302"/>
      <c r="W1638" s="302"/>
      <c r="X1638" s="302"/>
      <c r="Y1638" s="302"/>
      <c r="Z1638" s="302"/>
      <c r="AA1638" s="302"/>
      <c r="AB1638" s="302"/>
      <c r="AC1638" s="302"/>
      <c r="AD1638" s="302"/>
      <c r="AE1638" s="302"/>
      <c r="AF1638" s="302"/>
      <c r="AG1638" s="302"/>
      <c r="AH1638" s="302"/>
      <c r="AI1638" s="329"/>
      <c r="AJ1638" s="302"/>
      <c r="AK1638" s="302"/>
      <c r="AL1638" s="302"/>
      <c r="AM1638" s="302"/>
      <c r="AN1638" s="302"/>
      <c r="AO1638" s="302"/>
      <c r="AP1638" s="302"/>
      <c r="AQ1638" s="302"/>
      <c r="AR1638" s="302"/>
      <c r="AS1638" s="302"/>
      <c r="AT1638" s="302"/>
      <c r="AU1638" s="302"/>
      <c r="AV1638" s="302"/>
      <c r="AW1638" s="302"/>
      <c r="AX1638" s="302"/>
      <c r="AY1638" s="302"/>
      <c r="AZ1638" s="302"/>
      <c r="BA1638" s="302"/>
    </row>
    <row r="1639">
      <c r="A1639" s="328"/>
      <c r="B1639" s="328"/>
      <c r="C1639" s="328"/>
      <c r="D1639" s="51" t="b">
        <v>1</v>
      </c>
      <c r="E1639" s="308"/>
      <c r="F1639" s="308" t="str">
        <f>IFERROR(__xludf.DUMMYFUNCTION("""COMPUTED_VALUE"""),"**field missing**")</f>
        <v>**field missing**</v>
      </c>
      <c r="G1639" s="308" t="str">
        <f>IFERROR(__xludf.DUMMYFUNCTION("""COMPUTED_VALUE"""),"**FIELD MISSING**")</f>
        <v>**FIELD MISSING**</v>
      </c>
      <c r="H1639" s="308"/>
      <c r="I1639" s="317"/>
      <c r="J1639" s="317"/>
      <c r="K1639" s="317"/>
      <c r="L1639" s="308"/>
      <c r="M1639" s="308"/>
      <c r="N1639" s="308"/>
      <c r="O1639" s="308"/>
      <c r="P1639" s="308"/>
      <c r="Q1639" s="302"/>
      <c r="R1639" s="302"/>
      <c r="S1639" s="302"/>
      <c r="T1639" s="302"/>
      <c r="U1639" s="302"/>
      <c r="V1639" s="302"/>
      <c r="W1639" s="302"/>
      <c r="X1639" s="302"/>
      <c r="Y1639" s="302"/>
      <c r="Z1639" s="302"/>
      <c r="AA1639" s="302"/>
      <c r="AB1639" s="302"/>
      <c r="AC1639" s="302"/>
      <c r="AD1639" s="302"/>
      <c r="AE1639" s="302"/>
      <c r="AF1639" s="302"/>
      <c r="AG1639" s="302"/>
      <c r="AH1639" s="302"/>
      <c r="AI1639" s="329"/>
      <c r="AJ1639" s="302"/>
      <c r="AK1639" s="302"/>
      <c r="AL1639" s="302"/>
      <c r="AM1639" s="302"/>
      <c r="AN1639" s="302"/>
      <c r="AO1639" s="302"/>
      <c r="AP1639" s="302"/>
      <c r="AQ1639" s="302"/>
      <c r="AR1639" s="302"/>
      <c r="AS1639" s="302"/>
      <c r="AT1639" s="302"/>
      <c r="AU1639" s="302"/>
      <c r="AV1639" s="302"/>
      <c r="AW1639" s="302"/>
      <c r="AX1639" s="302"/>
      <c r="AY1639" s="302"/>
      <c r="AZ1639" s="302"/>
      <c r="BA1639" s="302"/>
    </row>
    <row r="1640">
      <c r="A1640" s="328"/>
      <c r="B1640" s="328"/>
      <c r="C1640" s="328"/>
      <c r="D1640" s="51" t="b">
        <v>1</v>
      </c>
      <c r="E1640" s="308"/>
      <c r="F1640" s="308" t="str">
        <f>IFERROR(__xludf.DUMMYFUNCTION("""COMPUTED_VALUE"""),"**field missing**")</f>
        <v>**field missing**</v>
      </c>
      <c r="G1640" s="308" t="str">
        <f>IFERROR(__xludf.DUMMYFUNCTION("""COMPUTED_VALUE"""),"**FIELD MISSING**")</f>
        <v>**FIELD MISSING**</v>
      </c>
      <c r="H1640" s="308"/>
      <c r="I1640" s="317"/>
      <c r="J1640" s="317"/>
      <c r="K1640" s="317"/>
      <c r="L1640" s="308"/>
      <c r="M1640" s="308"/>
      <c r="N1640" s="308"/>
      <c r="O1640" s="308"/>
      <c r="P1640" s="308"/>
      <c r="Q1640" s="302"/>
      <c r="R1640" s="302"/>
      <c r="S1640" s="302"/>
      <c r="T1640" s="302"/>
      <c r="U1640" s="302"/>
      <c r="V1640" s="302"/>
      <c r="W1640" s="302"/>
      <c r="X1640" s="302"/>
      <c r="Y1640" s="302"/>
      <c r="Z1640" s="302"/>
      <c r="AA1640" s="302"/>
      <c r="AB1640" s="302"/>
      <c r="AC1640" s="302"/>
      <c r="AD1640" s="302"/>
      <c r="AE1640" s="302"/>
      <c r="AF1640" s="302"/>
      <c r="AG1640" s="302"/>
      <c r="AH1640" s="302"/>
      <c r="AI1640" s="329"/>
      <c r="AJ1640" s="302"/>
      <c r="AK1640" s="302"/>
      <c r="AL1640" s="302"/>
      <c r="AM1640" s="302"/>
      <c r="AN1640" s="302"/>
      <c r="AO1640" s="302"/>
      <c r="AP1640" s="302"/>
      <c r="AQ1640" s="302"/>
      <c r="AR1640" s="302"/>
      <c r="AS1640" s="302"/>
      <c r="AT1640" s="302"/>
      <c r="AU1640" s="302"/>
      <c r="AV1640" s="302"/>
      <c r="AW1640" s="302"/>
      <c r="AX1640" s="302"/>
      <c r="AY1640" s="302"/>
      <c r="AZ1640" s="302"/>
      <c r="BA1640" s="302"/>
    </row>
    <row r="1641">
      <c r="A1641" s="328"/>
      <c r="B1641" s="328"/>
      <c r="C1641" s="328"/>
      <c r="D1641" s="51" t="b">
        <v>1</v>
      </c>
      <c r="E1641" s="308"/>
      <c r="F1641" s="308" t="str">
        <f>IFERROR(__xludf.DUMMYFUNCTION("""COMPUTED_VALUE"""),"**field missing**")</f>
        <v>**field missing**</v>
      </c>
      <c r="G1641" s="308" t="str">
        <f>IFERROR(__xludf.DUMMYFUNCTION("""COMPUTED_VALUE"""),"**FIELD MISSING**")</f>
        <v>**FIELD MISSING**</v>
      </c>
      <c r="H1641" s="308"/>
      <c r="I1641" s="317"/>
      <c r="J1641" s="317"/>
      <c r="K1641" s="317"/>
      <c r="L1641" s="308"/>
      <c r="M1641" s="308"/>
      <c r="N1641" s="308"/>
      <c r="O1641" s="308"/>
      <c r="P1641" s="308"/>
      <c r="Q1641" s="302"/>
      <c r="R1641" s="302"/>
      <c r="S1641" s="302"/>
      <c r="T1641" s="302"/>
      <c r="U1641" s="302"/>
      <c r="V1641" s="302"/>
      <c r="W1641" s="302"/>
      <c r="X1641" s="302"/>
      <c r="Y1641" s="302"/>
      <c r="Z1641" s="302"/>
      <c r="AA1641" s="302"/>
      <c r="AB1641" s="302"/>
      <c r="AC1641" s="302"/>
      <c r="AD1641" s="302"/>
      <c r="AE1641" s="302"/>
      <c r="AF1641" s="302"/>
      <c r="AG1641" s="302"/>
      <c r="AH1641" s="302"/>
      <c r="AI1641" s="329"/>
      <c r="AJ1641" s="302"/>
      <c r="AK1641" s="302"/>
      <c r="AL1641" s="302"/>
      <c r="AM1641" s="302"/>
      <c r="AN1641" s="302"/>
      <c r="AO1641" s="302"/>
      <c r="AP1641" s="302"/>
      <c r="AQ1641" s="302"/>
      <c r="AR1641" s="302"/>
      <c r="AS1641" s="302"/>
      <c r="AT1641" s="302"/>
      <c r="AU1641" s="302"/>
      <c r="AV1641" s="302"/>
      <c r="AW1641" s="302"/>
      <c r="AX1641" s="302"/>
      <c r="AY1641" s="302"/>
      <c r="AZ1641" s="302"/>
      <c r="BA1641" s="302"/>
    </row>
    <row r="1642">
      <c r="A1642" s="328"/>
      <c r="B1642" s="328"/>
      <c r="C1642" s="328"/>
      <c r="D1642" s="51" t="b">
        <v>1</v>
      </c>
      <c r="E1642" s="308"/>
      <c r="F1642" s="308" t="str">
        <f>IFERROR(__xludf.DUMMYFUNCTION("""COMPUTED_VALUE"""),"**field missing**")</f>
        <v>**field missing**</v>
      </c>
      <c r="G1642" s="308" t="str">
        <f>IFERROR(__xludf.DUMMYFUNCTION("""COMPUTED_VALUE"""),"**FIELD MISSING**")</f>
        <v>**FIELD MISSING**</v>
      </c>
      <c r="H1642" s="308"/>
      <c r="I1642" s="317"/>
      <c r="J1642" s="317"/>
      <c r="K1642" s="317"/>
      <c r="L1642" s="308"/>
      <c r="M1642" s="308"/>
      <c r="N1642" s="308"/>
      <c r="O1642" s="308"/>
      <c r="P1642" s="308"/>
      <c r="Q1642" s="302"/>
      <c r="R1642" s="302"/>
      <c r="S1642" s="302"/>
      <c r="T1642" s="302"/>
      <c r="U1642" s="302"/>
      <c r="V1642" s="302"/>
      <c r="W1642" s="302"/>
      <c r="X1642" s="302"/>
      <c r="Y1642" s="302"/>
      <c r="Z1642" s="302"/>
      <c r="AA1642" s="302"/>
      <c r="AB1642" s="302"/>
      <c r="AC1642" s="302"/>
      <c r="AD1642" s="302"/>
      <c r="AE1642" s="302"/>
      <c r="AF1642" s="302"/>
      <c r="AG1642" s="302"/>
      <c r="AH1642" s="302"/>
      <c r="AI1642" s="329"/>
      <c r="AJ1642" s="302"/>
      <c r="AK1642" s="302"/>
      <c r="AL1642" s="302"/>
      <c r="AM1642" s="302"/>
      <c r="AN1642" s="302"/>
      <c r="AO1642" s="302"/>
      <c r="AP1642" s="302"/>
      <c r="AQ1642" s="302"/>
      <c r="AR1642" s="302"/>
      <c r="AS1642" s="302"/>
      <c r="AT1642" s="302"/>
      <c r="AU1642" s="302"/>
      <c r="AV1642" s="302"/>
      <c r="AW1642" s="302"/>
      <c r="AX1642" s="302"/>
      <c r="AY1642" s="302"/>
      <c r="AZ1642" s="302"/>
      <c r="BA1642" s="302"/>
    </row>
    <row r="1643">
      <c r="A1643" s="328"/>
      <c r="B1643" s="328"/>
      <c r="C1643" s="328"/>
      <c r="D1643" s="51" t="b">
        <v>1</v>
      </c>
      <c r="E1643" s="308"/>
      <c r="F1643" s="308" t="str">
        <f>IFERROR(__xludf.DUMMYFUNCTION("""COMPUTED_VALUE"""),"**field missing**")</f>
        <v>**field missing**</v>
      </c>
      <c r="G1643" s="308" t="str">
        <f>IFERROR(__xludf.DUMMYFUNCTION("""COMPUTED_VALUE"""),"**FIELD MISSING**")</f>
        <v>**FIELD MISSING**</v>
      </c>
      <c r="H1643" s="308"/>
      <c r="I1643" s="317"/>
      <c r="J1643" s="317"/>
      <c r="K1643" s="317"/>
      <c r="L1643" s="308"/>
      <c r="M1643" s="308"/>
      <c r="N1643" s="308"/>
      <c r="O1643" s="308"/>
      <c r="P1643" s="308"/>
      <c r="Q1643" s="302"/>
      <c r="R1643" s="302"/>
      <c r="S1643" s="302"/>
      <c r="T1643" s="302"/>
      <c r="U1643" s="302"/>
      <c r="V1643" s="302"/>
      <c r="W1643" s="302"/>
      <c r="X1643" s="302"/>
      <c r="Y1643" s="302"/>
      <c r="Z1643" s="302"/>
      <c r="AA1643" s="302"/>
      <c r="AB1643" s="302"/>
      <c r="AC1643" s="302"/>
      <c r="AD1643" s="302"/>
      <c r="AE1643" s="302"/>
      <c r="AF1643" s="302"/>
      <c r="AG1643" s="302"/>
      <c r="AH1643" s="302"/>
      <c r="AI1643" s="329"/>
      <c r="AJ1643" s="302"/>
      <c r="AK1643" s="302"/>
      <c r="AL1643" s="302"/>
      <c r="AM1643" s="302"/>
      <c r="AN1643" s="302"/>
      <c r="AO1643" s="302"/>
      <c r="AP1643" s="302"/>
      <c r="AQ1643" s="302"/>
      <c r="AR1643" s="302"/>
      <c r="AS1643" s="302"/>
      <c r="AT1643" s="302"/>
      <c r="AU1643" s="302"/>
      <c r="AV1643" s="302"/>
      <c r="AW1643" s="302"/>
      <c r="AX1643" s="302"/>
      <c r="AY1643" s="302"/>
      <c r="AZ1643" s="302"/>
      <c r="BA1643" s="302"/>
    </row>
    <row r="1644">
      <c r="A1644" s="328"/>
      <c r="B1644" s="328"/>
      <c r="C1644" s="328"/>
      <c r="D1644" s="51" t="b">
        <v>1</v>
      </c>
      <c r="E1644" s="308"/>
      <c r="F1644" s="308" t="str">
        <f>IFERROR(__xludf.DUMMYFUNCTION("""COMPUTED_VALUE"""),"**field missing**")</f>
        <v>**field missing**</v>
      </c>
      <c r="G1644" s="308" t="str">
        <f>IFERROR(__xludf.DUMMYFUNCTION("""COMPUTED_VALUE"""),"**FIELD MISSING**")</f>
        <v>**FIELD MISSING**</v>
      </c>
      <c r="H1644" s="308"/>
      <c r="I1644" s="317"/>
      <c r="J1644" s="317"/>
      <c r="K1644" s="317"/>
      <c r="L1644" s="308"/>
      <c r="M1644" s="308"/>
      <c r="N1644" s="308"/>
      <c r="O1644" s="308"/>
      <c r="P1644" s="308"/>
      <c r="Q1644" s="302"/>
      <c r="R1644" s="302"/>
      <c r="S1644" s="302"/>
      <c r="T1644" s="302"/>
      <c r="U1644" s="302"/>
      <c r="V1644" s="302"/>
      <c r="W1644" s="302"/>
      <c r="X1644" s="302"/>
      <c r="Y1644" s="302"/>
      <c r="Z1644" s="302"/>
      <c r="AA1644" s="302"/>
      <c r="AB1644" s="302"/>
      <c r="AC1644" s="302"/>
      <c r="AD1644" s="302"/>
      <c r="AE1644" s="302"/>
      <c r="AF1644" s="302"/>
      <c r="AG1644" s="302"/>
      <c r="AH1644" s="302"/>
      <c r="AI1644" s="329"/>
      <c r="AJ1644" s="302"/>
      <c r="AK1644" s="302"/>
      <c r="AL1644" s="302"/>
      <c r="AM1644" s="302"/>
      <c r="AN1644" s="302"/>
      <c r="AO1644" s="302"/>
      <c r="AP1644" s="302"/>
      <c r="AQ1644" s="302"/>
      <c r="AR1644" s="302"/>
      <c r="AS1644" s="302"/>
      <c r="AT1644" s="302"/>
      <c r="AU1644" s="302"/>
      <c r="AV1644" s="302"/>
      <c r="AW1644" s="302"/>
      <c r="AX1644" s="302"/>
      <c r="AY1644" s="302"/>
      <c r="AZ1644" s="302"/>
      <c r="BA1644" s="302"/>
    </row>
    <row r="1645">
      <c r="A1645" s="328"/>
      <c r="B1645" s="328"/>
      <c r="C1645" s="328"/>
      <c r="D1645" s="51" t="b">
        <v>1</v>
      </c>
      <c r="E1645" s="308"/>
      <c r="F1645" s="308" t="str">
        <f>IFERROR(__xludf.DUMMYFUNCTION("""COMPUTED_VALUE"""),"**field missing**")</f>
        <v>**field missing**</v>
      </c>
      <c r="G1645" s="308" t="str">
        <f>IFERROR(__xludf.DUMMYFUNCTION("""COMPUTED_VALUE"""),"**FIELD MISSING**")</f>
        <v>**FIELD MISSING**</v>
      </c>
      <c r="H1645" s="308"/>
      <c r="I1645" s="317"/>
      <c r="J1645" s="317"/>
      <c r="K1645" s="317"/>
      <c r="L1645" s="308"/>
      <c r="M1645" s="308"/>
      <c r="N1645" s="308"/>
      <c r="O1645" s="308"/>
      <c r="P1645" s="308"/>
      <c r="Q1645" s="302"/>
      <c r="R1645" s="302"/>
      <c r="S1645" s="302"/>
      <c r="T1645" s="302"/>
      <c r="U1645" s="302"/>
      <c r="V1645" s="302"/>
      <c r="W1645" s="302"/>
      <c r="X1645" s="302"/>
      <c r="Y1645" s="302"/>
      <c r="Z1645" s="302"/>
      <c r="AA1645" s="302"/>
      <c r="AB1645" s="302"/>
      <c r="AC1645" s="302"/>
      <c r="AD1645" s="302"/>
      <c r="AE1645" s="302"/>
      <c r="AF1645" s="302"/>
      <c r="AG1645" s="302"/>
      <c r="AH1645" s="302"/>
      <c r="AI1645" s="329"/>
      <c r="AJ1645" s="302"/>
      <c r="AK1645" s="302"/>
      <c r="AL1645" s="302"/>
      <c r="AM1645" s="302"/>
      <c r="AN1645" s="302"/>
      <c r="AO1645" s="302"/>
      <c r="AP1645" s="302"/>
      <c r="AQ1645" s="302"/>
      <c r="AR1645" s="302"/>
      <c r="AS1645" s="302"/>
      <c r="AT1645" s="302"/>
      <c r="AU1645" s="302"/>
      <c r="AV1645" s="302"/>
      <c r="AW1645" s="302"/>
      <c r="AX1645" s="302"/>
      <c r="AY1645" s="302"/>
      <c r="AZ1645" s="302"/>
      <c r="BA1645" s="302"/>
    </row>
    <row r="1646">
      <c r="A1646" s="328"/>
      <c r="B1646" s="328"/>
      <c r="C1646" s="328"/>
      <c r="D1646" s="51" t="b">
        <v>1</v>
      </c>
      <c r="E1646" s="308"/>
      <c r="F1646" s="308" t="str">
        <f>IFERROR(__xludf.DUMMYFUNCTION("""COMPUTED_VALUE"""),"**field missing**")</f>
        <v>**field missing**</v>
      </c>
      <c r="G1646" s="308" t="str">
        <f>IFERROR(__xludf.DUMMYFUNCTION("""COMPUTED_VALUE"""),"**FIELD MISSING**")</f>
        <v>**FIELD MISSING**</v>
      </c>
      <c r="H1646" s="308"/>
      <c r="I1646" s="317"/>
      <c r="J1646" s="317"/>
      <c r="K1646" s="317"/>
      <c r="L1646" s="308"/>
      <c r="M1646" s="308"/>
      <c r="N1646" s="308"/>
      <c r="O1646" s="308"/>
      <c r="P1646" s="308"/>
      <c r="Q1646" s="302"/>
      <c r="R1646" s="302"/>
      <c r="S1646" s="302"/>
      <c r="T1646" s="302"/>
      <c r="U1646" s="302"/>
      <c r="V1646" s="302"/>
      <c r="W1646" s="302"/>
      <c r="X1646" s="302"/>
      <c r="Y1646" s="302"/>
      <c r="Z1646" s="302"/>
      <c r="AA1646" s="302"/>
      <c r="AB1646" s="302"/>
      <c r="AC1646" s="302"/>
      <c r="AD1646" s="302"/>
      <c r="AE1646" s="302"/>
      <c r="AF1646" s="302"/>
      <c r="AG1646" s="302"/>
      <c r="AH1646" s="302"/>
      <c r="AI1646" s="329"/>
      <c r="AJ1646" s="302"/>
      <c r="AK1646" s="302"/>
      <c r="AL1646" s="302"/>
      <c r="AM1646" s="302"/>
      <c r="AN1646" s="302"/>
      <c r="AO1646" s="302"/>
      <c r="AP1646" s="302"/>
      <c r="AQ1646" s="302"/>
      <c r="AR1646" s="302"/>
      <c r="AS1646" s="302"/>
      <c r="AT1646" s="302"/>
      <c r="AU1646" s="302"/>
      <c r="AV1646" s="302"/>
      <c r="AW1646" s="302"/>
      <c r="AX1646" s="302"/>
      <c r="AY1646" s="302"/>
      <c r="AZ1646" s="302"/>
      <c r="BA1646" s="302"/>
    </row>
    <row r="1647">
      <c r="A1647" s="328"/>
      <c r="B1647" s="328"/>
      <c r="C1647" s="328"/>
      <c r="D1647" s="51" t="b">
        <v>1</v>
      </c>
      <c r="E1647" s="308"/>
      <c r="F1647" s="308" t="str">
        <f>IFERROR(__xludf.DUMMYFUNCTION("""COMPUTED_VALUE"""),"**field missing**")</f>
        <v>**field missing**</v>
      </c>
      <c r="G1647" s="308" t="str">
        <f>IFERROR(__xludf.DUMMYFUNCTION("""COMPUTED_VALUE"""),"**FIELD MISSING**")</f>
        <v>**FIELD MISSING**</v>
      </c>
      <c r="H1647" s="308"/>
      <c r="I1647" s="317"/>
      <c r="J1647" s="317"/>
      <c r="K1647" s="317"/>
      <c r="L1647" s="308"/>
      <c r="M1647" s="308"/>
      <c r="N1647" s="308"/>
      <c r="O1647" s="308"/>
      <c r="P1647" s="308"/>
      <c r="Q1647" s="302"/>
      <c r="R1647" s="302"/>
      <c r="S1647" s="302"/>
      <c r="T1647" s="302"/>
      <c r="U1647" s="302"/>
      <c r="V1647" s="302"/>
      <c r="W1647" s="302"/>
      <c r="X1647" s="302"/>
      <c r="Y1647" s="302"/>
      <c r="Z1647" s="302"/>
      <c r="AA1647" s="302"/>
      <c r="AB1647" s="302"/>
      <c r="AC1647" s="302"/>
      <c r="AD1647" s="302"/>
      <c r="AE1647" s="302"/>
      <c r="AF1647" s="302"/>
      <c r="AG1647" s="302"/>
      <c r="AH1647" s="302"/>
      <c r="AI1647" s="329"/>
      <c r="AJ1647" s="302"/>
      <c r="AK1647" s="302"/>
      <c r="AL1647" s="302"/>
      <c r="AM1647" s="302"/>
      <c r="AN1647" s="302"/>
      <c r="AO1647" s="302"/>
      <c r="AP1647" s="302"/>
      <c r="AQ1647" s="302"/>
      <c r="AR1647" s="302"/>
      <c r="AS1647" s="302"/>
      <c r="AT1647" s="302"/>
      <c r="AU1647" s="302"/>
      <c r="AV1647" s="302"/>
      <c r="AW1647" s="302"/>
      <c r="AX1647" s="302"/>
      <c r="AY1647" s="302"/>
      <c r="AZ1647" s="302"/>
      <c r="BA1647" s="302"/>
    </row>
    <row r="1648">
      <c r="A1648" s="328"/>
      <c r="B1648" s="328"/>
      <c r="C1648" s="328"/>
      <c r="D1648" s="51" t="b">
        <v>1</v>
      </c>
      <c r="E1648" s="308"/>
      <c r="F1648" s="308" t="str">
        <f>IFERROR(__xludf.DUMMYFUNCTION("""COMPUTED_VALUE"""),"**field missing**")</f>
        <v>**field missing**</v>
      </c>
      <c r="G1648" s="308" t="str">
        <f>IFERROR(__xludf.DUMMYFUNCTION("""COMPUTED_VALUE"""),"**FIELD MISSING**")</f>
        <v>**FIELD MISSING**</v>
      </c>
      <c r="H1648" s="308"/>
      <c r="I1648" s="317"/>
      <c r="J1648" s="317"/>
      <c r="K1648" s="317"/>
      <c r="L1648" s="308"/>
      <c r="M1648" s="308"/>
      <c r="N1648" s="308"/>
      <c r="O1648" s="308"/>
      <c r="P1648" s="308"/>
      <c r="Q1648" s="302"/>
      <c r="R1648" s="302"/>
      <c r="S1648" s="302"/>
      <c r="T1648" s="302"/>
      <c r="U1648" s="302"/>
      <c r="V1648" s="302"/>
      <c r="W1648" s="302"/>
      <c r="X1648" s="302"/>
      <c r="Y1648" s="302"/>
      <c r="Z1648" s="302"/>
      <c r="AA1648" s="302"/>
      <c r="AB1648" s="302"/>
      <c r="AC1648" s="302"/>
      <c r="AD1648" s="302"/>
      <c r="AE1648" s="302"/>
      <c r="AF1648" s="302"/>
      <c r="AG1648" s="302"/>
      <c r="AH1648" s="302"/>
      <c r="AI1648" s="329"/>
      <c r="AJ1648" s="302"/>
      <c r="AK1648" s="302"/>
      <c r="AL1648" s="302"/>
      <c r="AM1648" s="302"/>
      <c r="AN1648" s="302"/>
      <c r="AO1648" s="302"/>
      <c r="AP1648" s="302"/>
      <c r="AQ1648" s="302"/>
      <c r="AR1648" s="302"/>
      <c r="AS1648" s="302"/>
      <c r="AT1648" s="302"/>
      <c r="AU1648" s="302"/>
      <c r="AV1648" s="302"/>
      <c r="AW1648" s="302"/>
      <c r="AX1648" s="302"/>
      <c r="AY1648" s="302"/>
      <c r="AZ1648" s="302"/>
      <c r="BA1648" s="302"/>
    </row>
    <row r="1649">
      <c r="A1649" s="328"/>
      <c r="B1649" s="328"/>
      <c r="C1649" s="328"/>
      <c r="D1649" s="51" t="b">
        <v>1</v>
      </c>
      <c r="E1649" s="308"/>
      <c r="F1649" s="308" t="str">
        <f>IFERROR(__xludf.DUMMYFUNCTION("""COMPUTED_VALUE"""),"**field missing**")</f>
        <v>**field missing**</v>
      </c>
      <c r="G1649" s="308" t="str">
        <f>IFERROR(__xludf.DUMMYFUNCTION("""COMPUTED_VALUE"""),"**FIELD MISSING**")</f>
        <v>**FIELD MISSING**</v>
      </c>
      <c r="H1649" s="308"/>
      <c r="I1649" s="317"/>
      <c r="J1649" s="317"/>
      <c r="K1649" s="317"/>
      <c r="L1649" s="308"/>
      <c r="M1649" s="308"/>
      <c r="N1649" s="308"/>
      <c r="O1649" s="308"/>
      <c r="P1649" s="308"/>
      <c r="Q1649" s="302"/>
      <c r="R1649" s="302"/>
      <c r="S1649" s="302"/>
      <c r="T1649" s="302"/>
      <c r="U1649" s="302"/>
      <c r="V1649" s="302"/>
      <c r="W1649" s="302"/>
      <c r="X1649" s="302"/>
      <c r="Y1649" s="302"/>
      <c r="Z1649" s="302"/>
      <c r="AA1649" s="302"/>
      <c r="AB1649" s="302"/>
      <c r="AC1649" s="302"/>
      <c r="AD1649" s="302"/>
      <c r="AE1649" s="302"/>
      <c r="AF1649" s="302"/>
      <c r="AG1649" s="302"/>
      <c r="AH1649" s="302"/>
      <c r="AI1649" s="329"/>
      <c r="AJ1649" s="302"/>
      <c r="AK1649" s="302"/>
      <c r="AL1649" s="302"/>
      <c r="AM1649" s="302"/>
      <c r="AN1649" s="302"/>
      <c r="AO1649" s="302"/>
      <c r="AP1649" s="302"/>
      <c r="AQ1649" s="302"/>
      <c r="AR1649" s="302"/>
      <c r="AS1649" s="302"/>
      <c r="AT1649" s="302"/>
      <c r="AU1649" s="302"/>
      <c r="AV1649" s="302"/>
      <c r="AW1649" s="302"/>
      <c r="AX1649" s="302"/>
      <c r="AY1649" s="302"/>
      <c r="AZ1649" s="302"/>
      <c r="BA1649" s="302"/>
    </row>
    <row r="1650">
      <c r="A1650" s="328"/>
      <c r="B1650" s="328"/>
      <c r="C1650" s="328"/>
      <c r="D1650" s="51" t="b">
        <v>1</v>
      </c>
      <c r="E1650" s="308"/>
      <c r="F1650" s="308" t="str">
        <f>IFERROR(__xludf.DUMMYFUNCTION("""COMPUTED_VALUE"""),"**field missing**")</f>
        <v>**field missing**</v>
      </c>
      <c r="G1650" s="308" t="str">
        <f>IFERROR(__xludf.DUMMYFUNCTION("""COMPUTED_VALUE"""),"**FIELD MISSING**")</f>
        <v>**FIELD MISSING**</v>
      </c>
      <c r="H1650" s="308"/>
      <c r="I1650" s="317"/>
      <c r="J1650" s="317"/>
      <c r="K1650" s="317"/>
      <c r="L1650" s="308"/>
      <c r="M1650" s="308"/>
      <c r="N1650" s="308"/>
      <c r="O1650" s="308"/>
      <c r="P1650" s="308"/>
      <c r="Q1650" s="302"/>
      <c r="R1650" s="302"/>
      <c r="S1650" s="302"/>
      <c r="T1650" s="302"/>
      <c r="U1650" s="302"/>
      <c r="V1650" s="302"/>
      <c r="W1650" s="302"/>
      <c r="X1650" s="302"/>
      <c r="Y1650" s="302"/>
      <c r="Z1650" s="302"/>
      <c r="AA1650" s="302"/>
      <c r="AB1650" s="302"/>
      <c r="AC1650" s="302"/>
      <c r="AD1650" s="302"/>
      <c r="AE1650" s="302"/>
      <c r="AF1650" s="302"/>
      <c r="AG1650" s="302"/>
      <c r="AH1650" s="302"/>
      <c r="AI1650" s="329"/>
      <c r="AJ1650" s="302"/>
      <c r="AK1650" s="302"/>
      <c r="AL1650" s="302"/>
      <c r="AM1650" s="302"/>
      <c r="AN1650" s="302"/>
      <c r="AO1650" s="302"/>
      <c r="AP1650" s="302"/>
      <c r="AQ1650" s="302"/>
      <c r="AR1650" s="302"/>
      <c r="AS1650" s="302"/>
      <c r="AT1650" s="302"/>
      <c r="AU1650" s="302"/>
      <c r="AV1650" s="302"/>
      <c r="AW1650" s="302"/>
      <c r="AX1650" s="302"/>
      <c r="AY1650" s="302"/>
      <c r="AZ1650" s="302"/>
      <c r="BA1650" s="302"/>
    </row>
    <row r="1651">
      <c r="A1651" s="328"/>
      <c r="B1651" s="328"/>
      <c r="C1651" s="328"/>
      <c r="D1651" s="51" t="b">
        <v>1</v>
      </c>
      <c r="E1651" s="308"/>
      <c r="F1651" s="308" t="str">
        <f>IFERROR(__xludf.DUMMYFUNCTION("""COMPUTED_VALUE"""),"**field missing**")</f>
        <v>**field missing**</v>
      </c>
      <c r="G1651" s="308" t="str">
        <f>IFERROR(__xludf.DUMMYFUNCTION("""COMPUTED_VALUE"""),"**FIELD MISSING**")</f>
        <v>**FIELD MISSING**</v>
      </c>
      <c r="H1651" s="308"/>
      <c r="I1651" s="317"/>
      <c r="J1651" s="317"/>
      <c r="K1651" s="317"/>
      <c r="L1651" s="308"/>
      <c r="M1651" s="308"/>
      <c r="N1651" s="308"/>
      <c r="O1651" s="308"/>
      <c r="P1651" s="308"/>
      <c r="Q1651" s="302"/>
      <c r="R1651" s="302"/>
      <c r="S1651" s="302"/>
      <c r="T1651" s="302"/>
      <c r="U1651" s="302"/>
      <c r="V1651" s="302"/>
      <c r="W1651" s="302"/>
      <c r="X1651" s="302"/>
      <c r="Y1651" s="302"/>
      <c r="Z1651" s="302"/>
      <c r="AA1651" s="302"/>
      <c r="AB1651" s="302"/>
      <c r="AC1651" s="302"/>
      <c r="AD1651" s="302"/>
      <c r="AE1651" s="302"/>
      <c r="AF1651" s="302"/>
      <c r="AG1651" s="302"/>
      <c r="AH1651" s="302"/>
      <c r="AI1651" s="329"/>
      <c r="AJ1651" s="302"/>
      <c r="AK1651" s="302"/>
      <c r="AL1651" s="302"/>
      <c r="AM1651" s="302"/>
      <c r="AN1651" s="302"/>
      <c r="AO1651" s="302"/>
      <c r="AP1651" s="302"/>
      <c r="AQ1651" s="302"/>
      <c r="AR1651" s="302"/>
      <c r="AS1651" s="302"/>
      <c r="AT1651" s="302"/>
      <c r="AU1651" s="302"/>
      <c r="AV1651" s="302"/>
      <c r="AW1651" s="302"/>
      <c r="AX1651" s="302"/>
      <c r="AY1651" s="302"/>
      <c r="AZ1651" s="302"/>
      <c r="BA1651" s="302"/>
    </row>
    <row r="1652">
      <c r="A1652" s="328"/>
      <c r="B1652" s="328"/>
      <c r="C1652" s="328"/>
      <c r="D1652" s="51" t="b">
        <v>1</v>
      </c>
      <c r="E1652" s="308"/>
      <c r="F1652" s="308" t="str">
        <f>IFERROR(__xludf.DUMMYFUNCTION("""COMPUTED_VALUE"""),"**field missing**")</f>
        <v>**field missing**</v>
      </c>
      <c r="G1652" s="308" t="str">
        <f>IFERROR(__xludf.DUMMYFUNCTION("""COMPUTED_VALUE"""),"**FIELD MISSING**")</f>
        <v>**FIELD MISSING**</v>
      </c>
      <c r="H1652" s="308"/>
      <c r="I1652" s="317"/>
      <c r="J1652" s="317"/>
      <c r="K1652" s="317"/>
      <c r="L1652" s="308"/>
      <c r="M1652" s="308"/>
      <c r="N1652" s="308"/>
      <c r="O1652" s="308"/>
      <c r="P1652" s="308"/>
      <c r="Q1652" s="302"/>
      <c r="R1652" s="302"/>
      <c r="S1652" s="302"/>
      <c r="T1652" s="302"/>
      <c r="U1652" s="302"/>
      <c r="V1652" s="302"/>
      <c r="W1652" s="302"/>
      <c r="X1652" s="302"/>
      <c r="Y1652" s="302"/>
      <c r="Z1652" s="302"/>
      <c r="AA1652" s="302"/>
      <c r="AB1652" s="302"/>
      <c r="AC1652" s="302"/>
      <c r="AD1652" s="302"/>
      <c r="AE1652" s="302"/>
      <c r="AF1652" s="302"/>
      <c r="AG1652" s="302"/>
      <c r="AH1652" s="302"/>
      <c r="AI1652" s="329"/>
      <c r="AJ1652" s="302"/>
      <c r="AK1652" s="302"/>
      <c r="AL1652" s="302"/>
      <c r="AM1652" s="302"/>
      <c r="AN1652" s="302"/>
      <c r="AO1652" s="302"/>
      <c r="AP1652" s="302"/>
      <c r="AQ1652" s="302"/>
      <c r="AR1652" s="302"/>
      <c r="AS1652" s="302"/>
      <c r="AT1652" s="302"/>
      <c r="AU1652" s="302"/>
      <c r="AV1652" s="302"/>
      <c r="AW1652" s="302"/>
      <c r="AX1652" s="302"/>
      <c r="AY1652" s="302"/>
      <c r="AZ1652" s="302"/>
      <c r="BA1652" s="302"/>
    </row>
    <row r="1653">
      <c r="A1653" s="328"/>
      <c r="B1653" s="328"/>
      <c r="C1653" s="328"/>
      <c r="D1653" s="51" t="b">
        <v>1</v>
      </c>
      <c r="E1653" s="308"/>
      <c r="F1653" s="308" t="str">
        <f>IFERROR(__xludf.DUMMYFUNCTION("""COMPUTED_VALUE"""),"**field missing**")</f>
        <v>**field missing**</v>
      </c>
      <c r="G1653" s="308" t="str">
        <f>IFERROR(__xludf.DUMMYFUNCTION("""COMPUTED_VALUE"""),"**FIELD MISSING**")</f>
        <v>**FIELD MISSING**</v>
      </c>
      <c r="H1653" s="308"/>
      <c r="I1653" s="317"/>
      <c r="J1653" s="317"/>
      <c r="K1653" s="317"/>
      <c r="L1653" s="308"/>
      <c r="M1653" s="308"/>
      <c r="N1653" s="308"/>
      <c r="O1653" s="308"/>
      <c r="P1653" s="308"/>
      <c r="Q1653" s="302"/>
      <c r="R1653" s="302"/>
      <c r="S1653" s="302"/>
      <c r="T1653" s="302"/>
      <c r="U1653" s="302"/>
      <c r="V1653" s="302"/>
      <c r="W1653" s="302"/>
      <c r="X1653" s="302"/>
      <c r="Y1653" s="302"/>
      <c r="Z1653" s="302"/>
      <c r="AA1653" s="302"/>
      <c r="AB1653" s="302"/>
      <c r="AC1653" s="302"/>
      <c r="AD1653" s="302"/>
      <c r="AE1653" s="302"/>
      <c r="AF1653" s="302"/>
      <c r="AG1653" s="302"/>
      <c r="AH1653" s="302"/>
      <c r="AI1653" s="329"/>
      <c r="AJ1653" s="302"/>
      <c r="AK1653" s="302"/>
      <c r="AL1653" s="302"/>
      <c r="AM1653" s="302"/>
      <c r="AN1653" s="302"/>
      <c r="AO1653" s="302"/>
      <c r="AP1653" s="302"/>
      <c r="AQ1653" s="302"/>
      <c r="AR1653" s="302"/>
      <c r="AS1653" s="302"/>
      <c r="AT1653" s="302"/>
      <c r="AU1653" s="302"/>
      <c r="AV1653" s="302"/>
      <c r="AW1653" s="302"/>
      <c r="AX1653" s="302"/>
      <c r="AY1653" s="302"/>
      <c r="AZ1653" s="302"/>
      <c r="BA1653" s="302"/>
    </row>
    <row r="1654">
      <c r="A1654" s="328"/>
      <c r="B1654" s="328"/>
      <c r="C1654" s="328"/>
      <c r="D1654" s="51" t="b">
        <v>1</v>
      </c>
      <c r="E1654" s="308"/>
      <c r="F1654" s="308" t="str">
        <f>IFERROR(__xludf.DUMMYFUNCTION("""COMPUTED_VALUE"""),"**field missing**")</f>
        <v>**field missing**</v>
      </c>
      <c r="G1654" s="308" t="str">
        <f>IFERROR(__xludf.DUMMYFUNCTION("""COMPUTED_VALUE"""),"**FIELD MISSING**")</f>
        <v>**FIELD MISSING**</v>
      </c>
      <c r="H1654" s="308"/>
      <c r="I1654" s="317"/>
      <c r="J1654" s="317"/>
      <c r="K1654" s="317"/>
      <c r="L1654" s="308"/>
      <c r="M1654" s="308"/>
      <c r="N1654" s="308"/>
      <c r="O1654" s="308"/>
      <c r="P1654" s="308"/>
      <c r="Q1654" s="302"/>
      <c r="R1654" s="302"/>
      <c r="S1654" s="302"/>
      <c r="T1654" s="302"/>
      <c r="U1654" s="302"/>
      <c r="V1654" s="302"/>
      <c r="W1654" s="302"/>
      <c r="X1654" s="302"/>
      <c r="Y1654" s="302"/>
      <c r="Z1654" s="302"/>
      <c r="AA1654" s="302"/>
      <c r="AB1654" s="302"/>
      <c r="AC1654" s="302"/>
      <c r="AD1654" s="302"/>
      <c r="AE1654" s="302"/>
      <c r="AF1654" s="302"/>
      <c r="AG1654" s="302"/>
      <c r="AH1654" s="302"/>
      <c r="AI1654" s="329"/>
      <c r="AJ1654" s="302"/>
      <c r="AK1654" s="302"/>
      <c r="AL1654" s="302"/>
      <c r="AM1654" s="302"/>
      <c r="AN1654" s="302"/>
      <c r="AO1654" s="302"/>
      <c r="AP1654" s="302"/>
      <c r="AQ1654" s="302"/>
      <c r="AR1654" s="302"/>
      <c r="AS1654" s="302"/>
      <c r="AT1654" s="302"/>
      <c r="AU1654" s="302"/>
      <c r="AV1654" s="302"/>
      <c r="AW1654" s="302"/>
      <c r="AX1654" s="302"/>
      <c r="AY1654" s="302"/>
      <c r="AZ1654" s="302"/>
      <c r="BA1654" s="302"/>
    </row>
    <row r="1655">
      <c r="A1655" s="328"/>
      <c r="B1655" s="328"/>
      <c r="C1655" s="328"/>
      <c r="D1655" s="51" t="b">
        <v>1</v>
      </c>
      <c r="E1655" s="308"/>
      <c r="F1655" s="308" t="str">
        <f>IFERROR(__xludf.DUMMYFUNCTION("""COMPUTED_VALUE"""),"**field missing**")</f>
        <v>**field missing**</v>
      </c>
      <c r="G1655" s="308" t="str">
        <f>IFERROR(__xludf.DUMMYFUNCTION("""COMPUTED_VALUE"""),"**FIELD MISSING**")</f>
        <v>**FIELD MISSING**</v>
      </c>
      <c r="H1655" s="308"/>
      <c r="I1655" s="317"/>
      <c r="J1655" s="317"/>
      <c r="K1655" s="317"/>
      <c r="L1655" s="308"/>
      <c r="M1655" s="308"/>
      <c r="N1655" s="308"/>
      <c r="O1655" s="308"/>
      <c r="P1655" s="308"/>
      <c r="Q1655" s="302"/>
      <c r="R1655" s="302"/>
      <c r="S1655" s="302"/>
      <c r="T1655" s="302"/>
      <c r="U1655" s="302"/>
      <c r="V1655" s="302"/>
      <c r="W1655" s="302"/>
      <c r="X1655" s="302"/>
      <c r="Y1655" s="302"/>
      <c r="Z1655" s="302"/>
      <c r="AA1655" s="302"/>
      <c r="AB1655" s="302"/>
      <c r="AC1655" s="302"/>
      <c r="AD1655" s="302"/>
      <c r="AE1655" s="302"/>
      <c r="AF1655" s="302"/>
      <c r="AG1655" s="302"/>
      <c r="AH1655" s="302"/>
      <c r="AI1655" s="329"/>
      <c r="AJ1655" s="302"/>
      <c r="AK1655" s="302"/>
      <c r="AL1655" s="302"/>
      <c r="AM1655" s="302"/>
      <c r="AN1655" s="302"/>
      <c r="AO1655" s="302"/>
      <c r="AP1655" s="302"/>
      <c r="AQ1655" s="302"/>
      <c r="AR1655" s="302"/>
      <c r="AS1655" s="302"/>
      <c r="AT1655" s="302"/>
      <c r="AU1655" s="302"/>
      <c r="AV1655" s="302"/>
      <c r="AW1655" s="302"/>
      <c r="AX1655" s="302"/>
      <c r="AY1655" s="302"/>
      <c r="AZ1655" s="302"/>
      <c r="BA1655" s="302"/>
    </row>
    <row r="1656">
      <c r="A1656" s="328"/>
      <c r="B1656" s="328"/>
      <c r="C1656" s="328"/>
      <c r="D1656" s="51" t="b">
        <v>1</v>
      </c>
      <c r="E1656" s="308"/>
      <c r="F1656" s="308" t="str">
        <f>IFERROR(__xludf.DUMMYFUNCTION("""COMPUTED_VALUE"""),"**field missing**")</f>
        <v>**field missing**</v>
      </c>
      <c r="G1656" s="308" t="str">
        <f>IFERROR(__xludf.DUMMYFUNCTION("""COMPUTED_VALUE"""),"**FIELD MISSING**")</f>
        <v>**FIELD MISSING**</v>
      </c>
      <c r="H1656" s="308"/>
      <c r="I1656" s="317"/>
      <c r="J1656" s="317"/>
      <c r="K1656" s="317"/>
      <c r="L1656" s="308"/>
      <c r="M1656" s="308"/>
      <c r="N1656" s="308"/>
      <c r="O1656" s="308"/>
      <c r="P1656" s="308"/>
      <c r="Q1656" s="302"/>
      <c r="R1656" s="302"/>
      <c r="S1656" s="302"/>
      <c r="T1656" s="302"/>
      <c r="U1656" s="302"/>
      <c r="V1656" s="302"/>
      <c r="W1656" s="302"/>
      <c r="X1656" s="302"/>
      <c r="Y1656" s="302"/>
      <c r="Z1656" s="302"/>
      <c r="AA1656" s="302"/>
      <c r="AB1656" s="302"/>
      <c r="AC1656" s="302"/>
      <c r="AD1656" s="302"/>
      <c r="AE1656" s="302"/>
      <c r="AF1656" s="302"/>
      <c r="AG1656" s="302"/>
      <c r="AH1656" s="302"/>
      <c r="AI1656" s="329"/>
      <c r="AJ1656" s="302"/>
      <c r="AK1656" s="302"/>
      <c r="AL1656" s="302"/>
      <c r="AM1656" s="302"/>
      <c r="AN1656" s="302"/>
      <c r="AO1656" s="302"/>
      <c r="AP1656" s="302"/>
      <c r="AQ1656" s="302"/>
      <c r="AR1656" s="302"/>
      <c r="AS1656" s="302"/>
      <c r="AT1656" s="302"/>
      <c r="AU1656" s="302"/>
      <c r="AV1656" s="302"/>
      <c r="AW1656" s="302"/>
      <c r="AX1656" s="302"/>
      <c r="AY1656" s="302"/>
      <c r="AZ1656" s="302"/>
      <c r="BA1656" s="302"/>
    </row>
    <row r="1657">
      <c r="A1657" s="328"/>
      <c r="B1657" s="328"/>
      <c r="C1657" s="328"/>
      <c r="D1657" s="51" t="b">
        <v>1</v>
      </c>
      <c r="E1657" s="308"/>
      <c r="F1657" s="308" t="str">
        <f>IFERROR(__xludf.DUMMYFUNCTION("""COMPUTED_VALUE"""),"**field missing**")</f>
        <v>**field missing**</v>
      </c>
      <c r="G1657" s="308" t="str">
        <f>IFERROR(__xludf.DUMMYFUNCTION("""COMPUTED_VALUE"""),"**FIELD MISSING**")</f>
        <v>**FIELD MISSING**</v>
      </c>
      <c r="H1657" s="308"/>
      <c r="I1657" s="317"/>
      <c r="J1657" s="317"/>
      <c r="K1657" s="317"/>
      <c r="L1657" s="308"/>
      <c r="M1657" s="308"/>
      <c r="N1657" s="308"/>
      <c r="O1657" s="308"/>
      <c r="P1657" s="308"/>
      <c r="Q1657" s="302"/>
      <c r="R1657" s="302"/>
      <c r="S1657" s="302"/>
      <c r="T1657" s="302"/>
      <c r="U1657" s="302"/>
      <c r="V1657" s="302"/>
      <c r="W1657" s="302"/>
      <c r="X1657" s="302"/>
      <c r="Y1657" s="302"/>
      <c r="Z1657" s="302"/>
      <c r="AA1657" s="302"/>
      <c r="AB1657" s="302"/>
      <c r="AC1657" s="302"/>
      <c r="AD1657" s="302"/>
      <c r="AE1657" s="302"/>
      <c r="AF1657" s="302"/>
      <c r="AG1657" s="302"/>
      <c r="AH1657" s="302"/>
      <c r="AI1657" s="329"/>
      <c r="AJ1657" s="302"/>
      <c r="AK1657" s="302"/>
      <c r="AL1657" s="302"/>
      <c r="AM1657" s="302"/>
      <c r="AN1657" s="302"/>
      <c r="AO1657" s="302"/>
      <c r="AP1657" s="302"/>
      <c r="AQ1657" s="302"/>
      <c r="AR1657" s="302"/>
      <c r="AS1657" s="302"/>
      <c r="AT1657" s="302"/>
      <c r="AU1657" s="302"/>
      <c r="AV1657" s="302"/>
      <c r="AW1657" s="302"/>
      <c r="AX1657" s="302"/>
      <c r="AY1657" s="302"/>
      <c r="AZ1657" s="302"/>
      <c r="BA1657" s="302"/>
    </row>
    <row r="1658">
      <c r="A1658" s="328"/>
      <c r="B1658" s="328"/>
      <c r="C1658" s="328"/>
      <c r="D1658" s="51" t="b">
        <v>1</v>
      </c>
      <c r="E1658" s="308"/>
      <c r="F1658" s="308" t="str">
        <f>IFERROR(__xludf.DUMMYFUNCTION("""COMPUTED_VALUE"""),"**field missing**")</f>
        <v>**field missing**</v>
      </c>
      <c r="G1658" s="308" t="str">
        <f>IFERROR(__xludf.DUMMYFUNCTION("""COMPUTED_VALUE"""),"**FIELD MISSING**")</f>
        <v>**FIELD MISSING**</v>
      </c>
      <c r="H1658" s="308"/>
      <c r="I1658" s="317"/>
      <c r="J1658" s="317"/>
      <c r="K1658" s="317"/>
      <c r="L1658" s="308"/>
      <c r="M1658" s="308"/>
      <c r="N1658" s="308"/>
      <c r="O1658" s="308"/>
      <c r="P1658" s="308"/>
      <c r="Q1658" s="302"/>
      <c r="R1658" s="302"/>
      <c r="S1658" s="302"/>
      <c r="T1658" s="302"/>
      <c r="U1658" s="302"/>
      <c r="V1658" s="302"/>
      <c r="W1658" s="302"/>
      <c r="X1658" s="302"/>
      <c r="Y1658" s="302"/>
      <c r="Z1658" s="302"/>
      <c r="AA1658" s="302"/>
      <c r="AB1658" s="302"/>
      <c r="AC1658" s="302"/>
      <c r="AD1658" s="302"/>
      <c r="AE1658" s="302"/>
      <c r="AF1658" s="302"/>
      <c r="AG1658" s="302"/>
      <c r="AH1658" s="302"/>
      <c r="AI1658" s="329"/>
      <c r="AJ1658" s="302"/>
      <c r="AK1658" s="302"/>
      <c r="AL1658" s="302"/>
      <c r="AM1658" s="302"/>
      <c r="AN1658" s="302"/>
      <c r="AO1658" s="302"/>
      <c r="AP1658" s="302"/>
      <c r="AQ1658" s="302"/>
      <c r="AR1658" s="302"/>
      <c r="AS1658" s="302"/>
      <c r="AT1658" s="302"/>
      <c r="AU1658" s="302"/>
      <c r="AV1658" s="302"/>
      <c r="AW1658" s="302"/>
      <c r="AX1658" s="302"/>
      <c r="AY1658" s="302"/>
      <c r="AZ1658" s="302"/>
      <c r="BA1658" s="302"/>
    </row>
    <row r="1659">
      <c r="A1659" s="328"/>
      <c r="B1659" s="328"/>
      <c r="C1659" s="328"/>
      <c r="D1659" s="51" t="b">
        <v>1</v>
      </c>
      <c r="E1659" s="308"/>
      <c r="F1659" s="308" t="str">
        <f>IFERROR(__xludf.DUMMYFUNCTION("""COMPUTED_VALUE"""),"**field missing**")</f>
        <v>**field missing**</v>
      </c>
      <c r="G1659" s="308" t="str">
        <f>IFERROR(__xludf.DUMMYFUNCTION("""COMPUTED_VALUE"""),"**FIELD MISSING**")</f>
        <v>**FIELD MISSING**</v>
      </c>
      <c r="H1659" s="308"/>
      <c r="I1659" s="317"/>
      <c r="J1659" s="317"/>
      <c r="K1659" s="317"/>
      <c r="L1659" s="308"/>
      <c r="M1659" s="308"/>
      <c r="N1659" s="308"/>
      <c r="O1659" s="308"/>
      <c r="P1659" s="308"/>
      <c r="Q1659" s="302"/>
      <c r="R1659" s="302"/>
      <c r="S1659" s="302"/>
      <c r="T1659" s="302"/>
      <c r="U1659" s="302"/>
      <c r="V1659" s="302"/>
      <c r="W1659" s="302"/>
      <c r="X1659" s="302"/>
      <c r="Y1659" s="302"/>
      <c r="Z1659" s="302"/>
      <c r="AA1659" s="302"/>
      <c r="AB1659" s="302"/>
      <c r="AC1659" s="302"/>
      <c r="AD1659" s="302"/>
      <c r="AE1659" s="302"/>
      <c r="AF1659" s="302"/>
      <c r="AG1659" s="302"/>
      <c r="AH1659" s="302"/>
      <c r="AI1659" s="329"/>
      <c r="AJ1659" s="302"/>
      <c r="AK1659" s="302"/>
      <c r="AL1659" s="302"/>
      <c r="AM1659" s="302"/>
      <c r="AN1659" s="302"/>
      <c r="AO1659" s="302"/>
      <c r="AP1659" s="302"/>
      <c r="AQ1659" s="302"/>
      <c r="AR1659" s="302"/>
      <c r="AS1659" s="302"/>
      <c r="AT1659" s="302"/>
      <c r="AU1659" s="302"/>
      <c r="AV1659" s="302"/>
      <c r="AW1659" s="302"/>
      <c r="AX1659" s="302"/>
      <c r="AY1659" s="302"/>
      <c r="AZ1659" s="302"/>
      <c r="BA1659" s="302"/>
    </row>
    <row r="1660">
      <c r="A1660" s="328"/>
      <c r="B1660" s="328"/>
      <c r="C1660" s="328"/>
      <c r="D1660" s="51" t="b">
        <v>1</v>
      </c>
      <c r="E1660" s="308"/>
      <c r="F1660" s="308" t="str">
        <f>IFERROR(__xludf.DUMMYFUNCTION("""COMPUTED_VALUE"""),"**field missing**")</f>
        <v>**field missing**</v>
      </c>
      <c r="G1660" s="308" t="str">
        <f>IFERROR(__xludf.DUMMYFUNCTION("""COMPUTED_VALUE"""),"**FIELD MISSING**")</f>
        <v>**FIELD MISSING**</v>
      </c>
      <c r="H1660" s="308"/>
      <c r="I1660" s="317"/>
      <c r="J1660" s="317"/>
      <c r="K1660" s="317"/>
      <c r="L1660" s="308"/>
      <c r="M1660" s="308"/>
      <c r="N1660" s="308"/>
      <c r="O1660" s="308"/>
      <c r="P1660" s="308"/>
      <c r="Q1660" s="302"/>
      <c r="R1660" s="302"/>
      <c r="S1660" s="302"/>
      <c r="T1660" s="302"/>
      <c r="U1660" s="302"/>
      <c r="V1660" s="302"/>
      <c r="W1660" s="302"/>
      <c r="X1660" s="302"/>
      <c r="Y1660" s="302"/>
      <c r="Z1660" s="302"/>
      <c r="AA1660" s="302"/>
      <c r="AB1660" s="302"/>
      <c r="AC1660" s="302"/>
      <c r="AD1660" s="302"/>
      <c r="AE1660" s="302"/>
      <c r="AF1660" s="302"/>
      <c r="AG1660" s="302"/>
      <c r="AH1660" s="302"/>
      <c r="AI1660" s="329"/>
      <c r="AJ1660" s="302"/>
      <c r="AK1660" s="302"/>
      <c r="AL1660" s="302"/>
      <c r="AM1660" s="302"/>
      <c r="AN1660" s="302"/>
      <c r="AO1660" s="302"/>
      <c r="AP1660" s="302"/>
      <c r="AQ1660" s="302"/>
      <c r="AR1660" s="302"/>
      <c r="AS1660" s="302"/>
      <c r="AT1660" s="302"/>
      <c r="AU1660" s="302"/>
      <c r="AV1660" s="302"/>
      <c r="AW1660" s="302"/>
      <c r="AX1660" s="302"/>
      <c r="AY1660" s="302"/>
      <c r="AZ1660" s="302"/>
      <c r="BA1660" s="302"/>
    </row>
    <row r="1661">
      <c r="A1661" s="328"/>
      <c r="B1661" s="328"/>
      <c r="C1661" s="328"/>
      <c r="D1661" s="51" t="b">
        <v>1</v>
      </c>
      <c r="E1661" s="308"/>
      <c r="F1661" s="308" t="str">
        <f>IFERROR(__xludf.DUMMYFUNCTION("""COMPUTED_VALUE"""),"**field missing**")</f>
        <v>**field missing**</v>
      </c>
      <c r="G1661" s="308" t="str">
        <f>IFERROR(__xludf.DUMMYFUNCTION("""COMPUTED_VALUE"""),"**FIELD MISSING**")</f>
        <v>**FIELD MISSING**</v>
      </c>
      <c r="H1661" s="308"/>
      <c r="I1661" s="317"/>
      <c r="J1661" s="317"/>
      <c r="K1661" s="317"/>
      <c r="L1661" s="308"/>
      <c r="M1661" s="308"/>
      <c r="N1661" s="308"/>
      <c r="O1661" s="308"/>
      <c r="P1661" s="308"/>
      <c r="Q1661" s="302"/>
      <c r="R1661" s="302"/>
      <c r="S1661" s="302"/>
      <c r="T1661" s="302"/>
      <c r="U1661" s="302"/>
      <c r="V1661" s="302"/>
      <c r="W1661" s="302"/>
      <c r="X1661" s="302"/>
      <c r="Y1661" s="302"/>
      <c r="Z1661" s="302"/>
      <c r="AA1661" s="302"/>
      <c r="AB1661" s="302"/>
      <c r="AC1661" s="302"/>
      <c r="AD1661" s="302"/>
      <c r="AE1661" s="302"/>
      <c r="AF1661" s="302"/>
      <c r="AG1661" s="302"/>
      <c r="AH1661" s="302"/>
      <c r="AI1661" s="329"/>
      <c r="AJ1661" s="302"/>
      <c r="AK1661" s="302"/>
      <c r="AL1661" s="302"/>
      <c r="AM1661" s="302"/>
      <c r="AN1661" s="302"/>
      <c r="AO1661" s="302"/>
      <c r="AP1661" s="302"/>
      <c r="AQ1661" s="302"/>
      <c r="AR1661" s="302"/>
      <c r="AS1661" s="302"/>
      <c r="AT1661" s="302"/>
      <c r="AU1661" s="302"/>
      <c r="AV1661" s="302"/>
      <c r="AW1661" s="302"/>
      <c r="AX1661" s="302"/>
      <c r="AY1661" s="302"/>
      <c r="AZ1661" s="302"/>
      <c r="BA1661" s="302"/>
    </row>
    <row r="1662">
      <c r="A1662" s="328"/>
      <c r="B1662" s="328"/>
      <c r="C1662" s="328"/>
      <c r="D1662" s="51" t="b">
        <v>1</v>
      </c>
      <c r="E1662" s="308"/>
      <c r="F1662" s="308" t="str">
        <f>IFERROR(__xludf.DUMMYFUNCTION("""COMPUTED_VALUE"""),"**field missing**")</f>
        <v>**field missing**</v>
      </c>
      <c r="G1662" s="308" t="str">
        <f>IFERROR(__xludf.DUMMYFUNCTION("""COMPUTED_VALUE"""),"**FIELD MISSING**")</f>
        <v>**FIELD MISSING**</v>
      </c>
      <c r="H1662" s="308"/>
      <c r="I1662" s="317"/>
      <c r="J1662" s="317"/>
      <c r="K1662" s="317"/>
      <c r="L1662" s="308"/>
      <c r="M1662" s="308"/>
      <c r="N1662" s="308"/>
      <c r="O1662" s="308"/>
      <c r="P1662" s="308"/>
      <c r="Q1662" s="302"/>
      <c r="R1662" s="302"/>
      <c r="S1662" s="302"/>
      <c r="T1662" s="302"/>
      <c r="U1662" s="302"/>
      <c r="V1662" s="302"/>
      <c r="W1662" s="302"/>
      <c r="X1662" s="302"/>
      <c r="Y1662" s="302"/>
      <c r="Z1662" s="302"/>
      <c r="AA1662" s="302"/>
      <c r="AB1662" s="302"/>
      <c r="AC1662" s="302"/>
      <c r="AD1662" s="302"/>
      <c r="AE1662" s="302"/>
      <c r="AF1662" s="302"/>
      <c r="AG1662" s="302"/>
      <c r="AH1662" s="302"/>
      <c r="AI1662" s="329"/>
      <c r="AJ1662" s="302"/>
      <c r="AK1662" s="302"/>
      <c r="AL1662" s="302"/>
      <c r="AM1662" s="302"/>
      <c r="AN1662" s="302"/>
      <c r="AO1662" s="302"/>
      <c r="AP1662" s="302"/>
      <c r="AQ1662" s="302"/>
      <c r="AR1662" s="302"/>
      <c r="AS1662" s="302"/>
      <c r="AT1662" s="302"/>
      <c r="AU1662" s="302"/>
      <c r="AV1662" s="302"/>
      <c r="AW1662" s="302"/>
      <c r="AX1662" s="302"/>
      <c r="AY1662" s="302"/>
      <c r="AZ1662" s="302"/>
      <c r="BA1662" s="302"/>
    </row>
    <row r="1663">
      <c r="A1663" s="328"/>
      <c r="B1663" s="328"/>
      <c r="C1663" s="328"/>
      <c r="D1663" s="51" t="b">
        <v>1</v>
      </c>
      <c r="E1663" s="308"/>
      <c r="F1663" s="308" t="str">
        <f>IFERROR(__xludf.DUMMYFUNCTION("""COMPUTED_VALUE"""),"**field missing**")</f>
        <v>**field missing**</v>
      </c>
      <c r="G1663" s="308" t="str">
        <f>IFERROR(__xludf.DUMMYFUNCTION("""COMPUTED_VALUE"""),"**FIELD MISSING**")</f>
        <v>**FIELD MISSING**</v>
      </c>
      <c r="H1663" s="308"/>
      <c r="I1663" s="317"/>
      <c r="J1663" s="317"/>
      <c r="K1663" s="317"/>
      <c r="L1663" s="308"/>
      <c r="M1663" s="308"/>
      <c r="N1663" s="308"/>
      <c r="O1663" s="308"/>
      <c r="P1663" s="308"/>
      <c r="Q1663" s="302"/>
      <c r="R1663" s="302"/>
      <c r="S1663" s="302"/>
      <c r="T1663" s="302"/>
      <c r="U1663" s="302"/>
      <c r="V1663" s="302"/>
      <c r="W1663" s="302"/>
      <c r="X1663" s="302"/>
      <c r="Y1663" s="302"/>
      <c r="Z1663" s="302"/>
      <c r="AA1663" s="302"/>
      <c r="AB1663" s="302"/>
      <c r="AC1663" s="302"/>
      <c r="AD1663" s="302"/>
      <c r="AE1663" s="302"/>
      <c r="AF1663" s="302"/>
      <c r="AG1663" s="302"/>
      <c r="AH1663" s="302"/>
      <c r="AI1663" s="329"/>
      <c r="AJ1663" s="302"/>
      <c r="AK1663" s="302"/>
      <c r="AL1663" s="302"/>
      <c r="AM1663" s="302"/>
      <c r="AN1663" s="302"/>
      <c r="AO1663" s="302"/>
      <c r="AP1663" s="302"/>
      <c r="AQ1663" s="302"/>
      <c r="AR1663" s="302"/>
      <c r="AS1663" s="302"/>
      <c r="AT1663" s="302"/>
      <c r="AU1663" s="302"/>
      <c r="AV1663" s="302"/>
      <c r="AW1663" s="302"/>
      <c r="AX1663" s="302"/>
      <c r="AY1663" s="302"/>
      <c r="AZ1663" s="302"/>
      <c r="BA1663" s="302"/>
    </row>
    <row r="1664">
      <c r="A1664" s="328"/>
      <c r="B1664" s="328"/>
      <c r="C1664" s="328"/>
      <c r="D1664" s="51" t="b">
        <v>1</v>
      </c>
      <c r="E1664" s="308"/>
      <c r="F1664" s="308" t="str">
        <f>IFERROR(__xludf.DUMMYFUNCTION("""COMPUTED_VALUE"""),"**field missing**")</f>
        <v>**field missing**</v>
      </c>
      <c r="G1664" s="308" t="str">
        <f>IFERROR(__xludf.DUMMYFUNCTION("""COMPUTED_VALUE"""),"**FIELD MISSING**")</f>
        <v>**FIELD MISSING**</v>
      </c>
      <c r="H1664" s="308"/>
      <c r="I1664" s="317"/>
      <c r="J1664" s="317"/>
      <c r="K1664" s="317"/>
      <c r="L1664" s="308"/>
      <c r="M1664" s="308"/>
      <c r="N1664" s="308"/>
      <c r="O1664" s="308"/>
      <c r="P1664" s="308"/>
      <c r="Q1664" s="302"/>
      <c r="R1664" s="302"/>
      <c r="S1664" s="302"/>
      <c r="T1664" s="302"/>
      <c r="U1664" s="302"/>
      <c r="V1664" s="302"/>
      <c r="W1664" s="302"/>
      <c r="X1664" s="302"/>
      <c r="Y1664" s="302"/>
      <c r="Z1664" s="302"/>
      <c r="AA1664" s="302"/>
      <c r="AB1664" s="302"/>
      <c r="AC1664" s="302"/>
      <c r="AD1664" s="302"/>
      <c r="AE1664" s="302"/>
      <c r="AF1664" s="302"/>
      <c r="AG1664" s="302"/>
      <c r="AH1664" s="302"/>
      <c r="AI1664" s="329"/>
      <c r="AJ1664" s="302"/>
      <c r="AK1664" s="302"/>
      <c r="AL1664" s="302"/>
      <c r="AM1664" s="302"/>
      <c r="AN1664" s="302"/>
      <c r="AO1664" s="302"/>
      <c r="AP1664" s="302"/>
      <c r="AQ1664" s="302"/>
      <c r="AR1664" s="302"/>
      <c r="AS1664" s="302"/>
      <c r="AT1664" s="302"/>
      <c r="AU1664" s="302"/>
      <c r="AV1664" s="302"/>
      <c r="AW1664" s="302"/>
      <c r="AX1664" s="302"/>
      <c r="AY1664" s="302"/>
      <c r="AZ1664" s="302"/>
      <c r="BA1664" s="302"/>
    </row>
    <row r="1665">
      <c r="A1665" s="328"/>
      <c r="B1665" s="328"/>
      <c r="C1665" s="328"/>
      <c r="D1665" s="51" t="b">
        <v>1</v>
      </c>
      <c r="E1665" s="308"/>
      <c r="F1665" s="308" t="str">
        <f>IFERROR(__xludf.DUMMYFUNCTION("""COMPUTED_VALUE"""),"**field missing**")</f>
        <v>**field missing**</v>
      </c>
      <c r="G1665" s="308" t="str">
        <f>IFERROR(__xludf.DUMMYFUNCTION("""COMPUTED_VALUE"""),"**FIELD MISSING**")</f>
        <v>**FIELD MISSING**</v>
      </c>
      <c r="H1665" s="308"/>
      <c r="I1665" s="317"/>
      <c r="J1665" s="317"/>
      <c r="K1665" s="317"/>
      <c r="L1665" s="308"/>
      <c r="M1665" s="308"/>
      <c r="N1665" s="308"/>
      <c r="O1665" s="308"/>
      <c r="P1665" s="308"/>
      <c r="Q1665" s="302"/>
      <c r="R1665" s="302"/>
      <c r="S1665" s="302"/>
      <c r="T1665" s="302"/>
      <c r="U1665" s="302"/>
      <c r="V1665" s="302"/>
      <c r="W1665" s="302"/>
      <c r="X1665" s="302"/>
      <c r="Y1665" s="302"/>
      <c r="Z1665" s="302"/>
      <c r="AA1665" s="302"/>
      <c r="AB1665" s="302"/>
      <c r="AC1665" s="302"/>
      <c r="AD1665" s="302"/>
      <c r="AE1665" s="302"/>
      <c r="AF1665" s="302"/>
      <c r="AG1665" s="302"/>
      <c r="AH1665" s="302"/>
      <c r="AI1665" s="329"/>
      <c r="AJ1665" s="302"/>
      <c r="AK1665" s="302"/>
      <c r="AL1665" s="302"/>
      <c r="AM1665" s="302"/>
      <c r="AN1665" s="302"/>
      <c r="AO1665" s="302"/>
      <c r="AP1665" s="302"/>
      <c r="AQ1665" s="302"/>
      <c r="AR1665" s="302"/>
      <c r="AS1665" s="302"/>
      <c r="AT1665" s="302"/>
      <c r="AU1665" s="302"/>
      <c r="AV1665" s="302"/>
      <c r="AW1665" s="302"/>
      <c r="AX1665" s="302"/>
      <c r="AY1665" s="302"/>
      <c r="AZ1665" s="302"/>
      <c r="BA1665" s="302"/>
    </row>
    <row r="1666">
      <c r="A1666" s="328"/>
      <c r="B1666" s="328"/>
      <c r="C1666" s="328"/>
      <c r="D1666" s="51" t="b">
        <v>1</v>
      </c>
      <c r="E1666" s="308"/>
      <c r="F1666" s="308" t="str">
        <f>IFERROR(__xludf.DUMMYFUNCTION("""COMPUTED_VALUE"""),"**field missing**")</f>
        <v>**field missing**</v>
      </c>
      <c r="G1666" s="308" t="str">
        <f>IFERROR(__xludf.DUMMYFUNCTION("""COMPUTED_VALUE"""),"**FIELD MISSING**")</f>
        <v>**FIELD MISSING**</v>
      </c>
      <c r="H1666" s="308"/>
      <c r="I1666" s="317"/>
      <c r="J1666" s="317"/>
      <c r="K1666" s="317"/>
      <c r="L1666" s="308"/>
      <c r="M1666" s="308"/>
      <c r="N1666" s="308"/>
      <c r="O1666" s="308"/>
      <c r="P1666" s="308"/>
      <c r="Q1666" s="302"/>
      <c r="R1666" s="302"/>
      <c r="S1666" s="302"/>
      <c r="T1666" s="302"/>
      <c r="U1666" s="302"/>
      <c r="V1666" s="302"/>
      <c r="W1666" s="302"/>
      <c r="X1666" s="302"/>
      <c r="Y1666" s="302"/>
      <c r="Z1666" s="302"/>
      <c r="AA1666" s="302"/>
      <c r="AB1666" s="302"/>
      <c r="AC1666" s="302"/>
      <c r="AD1666" s="302"/>
      <c r="AE1666" s="302"/>
      <c r="AF1666" s="302"/>
      <c r="AG1666" s="302"/>
      <c r="AH1666" s="302"/>
      <c r="AI1666" s="329"/>
      <c r="AJ1666" s="302"/>
      <c r="AK1666" s="302"/>
      <c r="AL1666" s="302"/>
      <c r="AM1666" s="302"/>
      <c r="AN1666" s="302"/>
      <c r="AO1666" s="302"/>
      <c r="AP1666" s="302"/>
      <c r="AQ1666" s="302"/>
      <c r="AR1666" s="302"/>
      <c r="AS1666" s="302"/>
      <c r="AT1666" s="302"/>
      <c r="AU1666" s="302"/>
      <c r="AV1666" s="302"/>
      <c r="AW1666" s="302"/>
      <c r="AX1666" s="302"/>
      <c r="AY1666" s="302"/>
      <c r="AZ1666" s="302"/>
      <c r="BA1666" s="302"/>
    </row>
    <row r="1667">
      <c r="A1667" s="328"/>
      <c r="B1667" s="328"/>
      <c r="C1667" s="328"/>
      <c r="D1667" s="51" t="b">
        <v>1</v>
      </c>
      <c r="E1667" s="308"/>
      <c r="F1667" s="308" t="str">
        <f>IFERROR(__xludf.DUMMYFUNCTION("""COMPUTED_VALUE"""),"**field missing**")</f>
        <v>**field missing**</v>
      </c>
      <c r="G1667" s="308" t="str">
        <f>IFERROR(__xludf.DUMMYFUNCTION("""COMPUTED_VALUE"""),"**FIELD MISSING**")</f>
        <v>**FIELD MISSING**</v>
      </c>
      <c r="H1667" s="308"/>
      <c r="I1667" s="317"/>
      <c r="J1667" s="317"/>
      <c r="K1667" s="317"/>
      <c r="L1667" s="308"/>
      <c r="M1667" s="308"/>
      <c r="N1667" s="308"/>
      <c r="O1667" s="308"/>
      <c r="P1667" s="308"/>
      <c r="Q1667" s="302"/>
      <c r="R1667" s="302"/>
      <c r="S1667" s="302"/>
      <c r="T1667" s="302"/>
      <c r="U1667" s="302"/>
      <c r="V1667" s="302"/>
      <c r="W1667" s="302"/>
      <c r="X1667" s="302"/>
      <c r="Y1667" s="302"/>
      <c r="Z1667" s="302"/>
      <c r="AA1667" s="302"/>
      <c r="AB1667" s="302"/>
      <c r="AC1667" s="302"/>
      <c r="AD1667" s="302"/>
      <c r="AE1667" s="302"/>
      <c r="AF1667" s="302"/>
      <c r="AG1667" s="302"/>
      <c r="AH1667" s="302"/>
      <c r="AI1667" s="329"/>
      <c r="AJ1667" s="302"/>
      <c r="AK1667" s="302"/>
      <c r="AL1667" s="302"/>
      <c r="AM1667" s="302"/>
      <c r="AN1667" s="302"/>
      <c r="AO1667" s="302"/>
      <c r="AP1667" s="302"/>
      <c r="AQ1667" s="302"/>
      <c r="AR1667" s="302"/>
      <c r="AS1667" s="302"/>
      <c r="AT1667" s="302"/>
      <c r="AU1667" s="302"/>
      <c r="AV1667" s="302"/>
      <c r="AW1667" s="302"/>
      <c r="AX1667" s="302"/>
      <c r="AY1667" s="302"/>
      <c r="AZ1667" s="302"/>
      <c r="BA1667" s="302"/>
    </row>
    <row r="1668">
      <c r="A1668" s="328"/>
      <c r="B1668" s="328"/>
      <c r="C1668" s="328"/>
      <c r="D1668" s="51" t="b">
        <v>1</v>
      </c>
      <c r="E1668" s="308"/>
      <c r="F1668" s="308" t="str">
        <f>IFERROR(__xludf.DUMMYFUNCTION("""COMPUTED_VALUE"""),"**field missing**")</f>
        <v>**field missing**</v>
      </c>
      <c r="G1668" s="308" t="str">
        <f>IFERROR(__xludf.DUMMYFUNCTION("""COMPUTED_VALUE"""),"**FIELD MISSING**")</f>
        <v>**FIELD MISSING**</v>
      </c>
      <c r="H1668" s="308"/>
      <c r="I1668" s="317"/>
      <c r="J1668" s="317"/>
      <c r="K1668" s="317"/>
      <c r="L1668" s="308"/>
      <c r="M1668" s="308"/>
      <c r="N1668" s="308"/>
      <c r="O1668" s="308"/>
      <c r="P1668" s="308"/>
      <c r="Q1668" s="302"/>
      <c r="R1668" s="302"/>
      <c r="S1668" s="302"/>
      <c r="T1668" s="302"/>
      <c r="U1668" s="302"/>
      <c r="V1668" s="302"/>
      <c r="W1668" s="302"/>
      <c r="X1668" s="302"/>
      <c r="Y1668" s="302"/>
      <c r="Z1668" s="302"/>
      <c r="AA1668" s="302"/>
      <c r="AB1668" s="302"/>
      <c r="AC1668" s="302"/>
      <c r="AD1668" s="302"/>
      <c r="AE1668" s="302"/>
      <c r="AF1668" s="302"/>
      <c r="AG1668" s="302"/>
      <c r="AH1668" s="302"/>
      <c r="AI1668" s="329"/>
      <c r="AJ1668" s="302"/>
      <c r="AK1668" s="302"/>
      <c r="AL1668" s="302"/>
      <c r="AM1668" s="302"/>
      <c r="AN1668" s="302"/>
      <c r="AO1668" s="302"/>
      <c r="AP1668" s="302"/>
      <c r="AQ1668" s="302"/>
      <c r="AR1668" s="302"/>
      <c r="AS1668" s="302"/>
      <c r="AT1668" s="302"/>
      <c r="AU1668" s="302"/>
      <c r="AV1668" s="302"/>
      <c r="AW1668" s="302"/>
      <c r="AX1668" s="302"/>
      <c r="AY1668" s="302"/>
      <c r="AZ1668" s="302"/>
      <c r="BA1668" s="302"/>
    </row>
    <row r="1669">
      <c r="A1669" s="328"/>
      <c r="B1669" s="328"/>
      <c r="C1669" s="328"/>
      <c r="D1669" s="51" t="b">
        <v>1</v>
      </c>
      <c r="E1669" s="308"/>
      <c r="F1669" s="308" t="str">
        <f>IFERROR(__xludf.DUMMYFUNCTION("""COMPUTED_VALUE"""),"**field missing**")</f>
        <v>**field missing**</v>
      </c>
      <c r="G1669" s="308" t="str">
        <f>IFERROR(__xludf.DUMMYFUNCTION("""COMPUTED_VALUE"""),"**FIELD MISSING**")</f>
        <v>**FIELD MISSING**</v>
      </c>
      <c r="H1669" s="308"/>
      <c r="I1669" s="317"/>
      <c r="J1669" s="317"/>
      <c r="K1669" s="317"/>
      <c r="L1669" s="308"/>
      <c r="M1669" s="308"/>
      <c r="N1669" s="308"/>
      <c r="O1669" s="308"/>
      <c r="P1669" s="308"/>
      <c r="Q1669" s="302"/>
      <c r="R1669" s="302"/>
      <c r="S1669" s="302"/>
      <c r="T1669" s="302"/>
      <c r="U1669" s="302"/>
      <c r="V1669" s="302"/>
      <c r="W1669" s="302"/>
      <c r="X1669" s="302"/>
      <c r="Y1669" s="302"/>
      <c r="Z1669" s="302"/>
      <c r="AA1669" s="302"/>
      <c r="AB1669" s="302"/>
      <c r="AC1669" s="302"/>
      <c r="AD1669" s="302"/>
      <c r="AE1669" s="302"/>
      <c r="AF1669" s="302"/>
      <c r="AG1669" s="302"/>
      <c r="AH1669" s="302"/>
      <c r="AI1669" s="329"/>
      <c r="AJ1669" s="302"/>
      <c r="AK1669" s="302"/>
      <c r="AL1669" s="302"/>
      <c r="AM1669" s="302"/>
      <c r="AN1669" s="302"/>
      <c r="AO1669" s="302"/>
      <c r="AP1669" s="302"/>
      <c r="AQ1669" s="302"/>
      <c r="AR1669" s="302"/>
      <c r="AS1669" s="302"/>
      <c r="AT1669" s="302"/>
      <c r="AU1669" s="302"/>
      <c r="AV1669" s="302"/>
      <c r="AW1669" s="302"/>
      <c r="AX1669" s="302"/>
      <c r="AY1669" s="302"/>
      <c r="AZ1669" s="302"/>
      <c r="BA1669" s="302"/>
    </row>
    <row r="1670">
      <c r="A1670" s="328"/>
      <c r="B1670" s="328"/>
      <c r="C1670" s="328"/>
      <c r="D1670" s="51" t="b">
        <v>1</v>
      </c>
      <c r="E1670" s="308"/>
      <c r="F1670" s="308" t="str">
        <f>IFERROR(__xludf.DUMMYFUNCTION("""COMPUTED_VALUE"""),"**field missing**")</f>
        <v>**field missing**</v>
      </c>
      <c r="G1670" s="308" t="str">
        <f>IFERROR(__xludf.DUMMYFUNCTION("""COMPUTED_VALUE"""),"**FIELD MISSING**")</f>
        <v>**FIELD MISSING**</v>
      </c>
      <c r="H1670" s="308"/>
      <c r="I1670" s="317"/>
      <c r="J1670" s="317"/>
      <c r="K1670" s="317"/>
      <c r="L1670" s="308"/>
      <c r="M1670" s="308"/>
      <c r="N1670" s="308"/>
      <c r="O1670" s="308"/>
      <c r="P1670" s="308"/>
      <c r="Q1670" s="302"/>
      <c r="R1670" s="302"/>
      <c r="S1670" s="302"/>
      <c r="T1670" s="302"/>
      <c r="U1670" s="302"/>
      <c r="V1670" s="302"/>
      <c r="W1670" s="302"/>
      <c r="X1670" s="302"/>
      <c r="Y1670" s="302"/>
      <c r="Z1670" s="302"/>
      <c r="AA1670" s="302"/>
      <c r="AB1670" s="302"/>
      <c r="AC1670" s="302"/>
      <c r="AD1670" s="302"/>
      <c r="AE1670" s="302"/>
      <c r="AF1670" s="302"/>
      <c r="AG1670" s="302"/>
      <c r="AH1670" s="302"/>
      <c r="AI1670" s="329"/>
      <c r="AJ1670" s="302"/>
      <c r="AK1670" s="302"/>
      <c r="AL1670" s="302"/>
      <c r="AM1670" s="302"/>
      <c r="AN1670" s="302"/>
      <c r="AO1670" s="302"/>
      <c r="AP1670" s="302"/>
      <c r="AQ1670" s="302"/>
      <c r="AR1670" s="302"/>
      <c r="AS1670" s="302"/>
      <c r="AT1670" s="302"/>
      <c r="AU1670" s="302"/>
      <c r="AV1670" s="302"/>
      <c r="AW1670" s="302"/>
      <c r="AX1670" s="302"/>
      <c r="AY1670" s="302"/>
      <c r="AZ1670" s="302"/>
      <c r="BA1670" s="302"/>
    </row>
    <row r="1671">
      <c r="A1671" s="328"/>
      <c r="B1671" s="328"/>
      <c r="C1671" s="328"/>
      <c r="D1671" s="51" t="b">
        <v>1</v>
      </c>
      <c r="E1671" s="308"/>
      <c r="F1671" s="308" t="str">
        <f>IFERROR(__xludf.DUMMYFUNCTION("""COMPUTED_VALUE"""),"**field missing**")</f>
        <v>**field missing**</v>
      </c>
      <c r="G1671" s="308" t="str">
        <f>IFERROR(__xludf.DUMMYFUNCTION("""COMPUTED_VALUE"""),"**FIELD MISSING**")</f>
        <v>**FIELD MISSING**</v>
      </c>
      <c r="H1671" s="308"/>
      <c r="I1671" s="317"/>
      <c r="J1671" s="317"/>
      <c r="K1671" s="317"/>
      <c r="L1671" s="308"/>
      <c r="M1671" s="308"/>
      <c r="N1671" s="308"/>
      <c r="O1671" s="308"/>
      <c r="P1671" s="308"/>
      <c r="Q1671" s="302"/>
      <c r="R1671" s="302"/>
      <c r="S1671" s="302"/>
      <c r="T1671" s="302"/>
      <c r="U1671" s="302"/>
      <c r="V1671" s="302"/>
      <c r="W1671" s="302"/>
      <c r="X1671" s="302"/>
      <c r="Y1671" s="302"/>
      <c r="Z1671" s="302"/>
      <c r="AA1671" s="302"/>
      <c r="AB1671" s="302"/>
      <c r="AC1671" s="302"/>
      <c r="AD1671" s="302"/>
      <c r="AE1671" s="302"/>
      <c r="AF1671" s="302"/>
      <c r="AG1671" s="302"/>
      <c r="AH1671" s="302"/>
      <c r="AI1671" s="329"/>
      <c r="AJ1671" s="302"/>
      <c r="AK1671" s="302"/>
      <c r="AL1671" s="302"/>
      <c r="AM1671" s="302"/>
      <c r="AN1671" s="302"/>
      <c r="AO1671" s="302"/>
      <c r="AP1671" s="302"/>
      <c r="AQ1671" s="302"/>
      <c r="AR1671" s="302"/>
      <c r="AS1671" s="302"/>
      <c r="AT1671" s="302"/>
      <c r="AU1671" s="302"/>
      <c r="AV1671" s="302"/>
      <c r="AW1671" s="302"/>
      <c r="AX1671" s="302"/>
      <c r="AY1671" s="302"/>
      <c r="AZ1671" s="302"/>
      <c r="BA1671" s="302"/>
    </row>
    <row r="1672">
      <c r="A1672" s="328"/>
      <c r="B1672" s="328"/>
      <c r="C1672" s="328"/>
      <c r="D1672" s="51" t="b">
        <v>1</v>
      </c>
      <c r="E1672" s="308"/>
      <c r="F1672" s="308" t="str">
        <f>IFERROR(__xludf.DUMMYFUNCTION("""COMPUTED_VALUE"""),"**field missing**")</f>
        <v>**field missing**</v>
      </c>
      <c r="G1672" s="308" t="str">
        <f>IFERROR(__xludf.DUMMYFUNCTION("""COMPUTED_VALUE"""),"**FIELD MISSING**")</f>
        <v>**FIELD MISSING**</v>
      </c>
      <c r="H1672" s="308"/>
      <c r="I1672" s="317"/>
      <c r="J1672" s="317"/>
      <c r="K1672" s="317"/>
      <c r="L1672" s="308"/>
      <c r="M1672" s="308"/>
      <c r="N1672" s="308"/>
      <c r="O1672" s="308"/>
      <c r="P1672" s="308"/>
      <c r="Q1672" s="302"/>
      <c r="R1672" s="302"/>
      <c r="S1672" s="302"/>
      <c r="T1672" s="302"/>
      <c r="U1672" s="302"/>
      <c r="V1672" s="302"/>
      <c r="W1672" s="302"/>
      <c r="X1672" s="302"/>
      <c r="Y1672" s="302"/>
      <c r="Z1672" s="302"/>
      <c r="AA1672" s="302"/>
      <c r="AB1672" s="302"/>
      <c r="AC1672" s="302"/>
      <c r="AD1672" s="302"/>
      <c r="AE1672" s="302"/>
      <c r="AF1672" s="302"/>
      <c r="AG1672" s="302"/>
      <c r="AH1672" s="302"/>
      <c r="AI1672" s="329"/>
      <c r="AJ1672" s="302"/>
      <c r="AK1672" s="302"/>
      <c r="AL1672" s="302"/>
      <c r="AM1672" s="302"/>
      <c r="AN1672" s="302"/>
      <c r="AO1672" s="302"/>
      <c r="AP1672" s="302"/>
      <c r="AQ1672" s="302"/>
      <c r="AR1672" s="302"/>
      <c r="AS1672" s="302"/>
      <c r="AT1672" s="302"/>
      <c r="AU1672" s="302"/>
      <c r="AV1672" s="302"/>
      <c r="AW1672" s="302"/>
      <c r="AX1672" s="302"/>
      <c r="AY1672" s="302"/>
      <c r="AZ1672" s="302"/>
      <c r="BA1672" s="302"/>
    </row>
    <row r="1673">
      <c r="A1673" s="328"/>
      <c r="B1673" s="328"/>
      <c r="C1673" s="328"/>
      <c r="D1673" s="51" t="b">
        <v>1</v>
      </c>
      <c r="E1673" s="308"/>
      <c r="F1673" s="308" t="str">
        <f>IFERROR(__xludf.DUMMYFUNCTION("""COMPUTED_VALUE"""),"**field missing**")</f>
        <v>**field missing**</v>
      </c>
      <c r="G1673" s="308" t="str">
        <f>IFERROR(__xludf.DUMMYFUNCTION("""COMPUTED_VALUE"""),"**FIELD MISSING**")</f>
        <v>**FIELD MISSING**</v>
      </c>
      <c r="H1673" s="308"/>
      <c r="I1673" s="317"/>
      <c r="J1673" s="317"/>
      <c r="K1673" s="317"/>
      <c r="L1673" s="308"/>
      <c r="M1673" s="308"/>
      <c r="N1673" s="308"/>
      <c r="O1673" s="308"/>
      <c r="P1673" s="308"/>
      <c r="Q1673" s="302"/>
      <c r="R1673" s="302"/>
      <c r="S1673" s="302"/>
      <c r="T1673" s="302"/>
      <c r="U1673" s="302"/>
      <c r="V1673" s="302"/>
      <c r="W1673" s="302"/>
      <c r="X1673" s="302"/>
      <c r="Y1673" s="302"/>
      <c r="Z1673" s="302"/>
      <c r="AA1673" s="302"/>
      <c r="AB1673" s="302"/>
      <c r="AC1673" s="302"/>
      <c r="AD1673" s="302"/>
      <c r="AE1673" s="302"/>
      <c r="AF1673" s="302"/>
      <c r="AG1673" s="302"/>
      <c r="AH1673" s="302"/>
      <c r="AI1673" s="329"/>
      <c r="AJ1673" s="302"/>
      <c r="AK1673" s="302"/>
      <c r="AL1673" s="302"/>
      <c r="AM1673" s="302"/>
      <c r="AN1673" s="302"/>
      <c r="AO1673" s="302"/>
      <c r="AP1673" s="302"/>
      <c r="AQ1673" s="302"/>
      <c r="AR1673" s="302"/>
      <c r="AS1673" s="302"/>
      <c r="AT1673" s="302"/>
      <c r="AU1673" s="302"/>
      <c r="AV1673" s="302"/>
      <c r="AW1673" s="302"/>
      <c r="AX1673" s="302"/>
      <c r="AY1673" s="302"/>
      <c r="AZ1673" s="302"/>
      <c r="BA1673" s="302"/>
    </row>
    <row r="1674">
      <c r="A1674" s="328"/>
      <c r="B1674" s="328"/>
      <c r="C1674" s="328"/>
      <c r="D1674" s="51" t="b">
        <v>1</v>
      </c>
      <c r="E1674" s="308"/>
      <c r="F1674" s="308" t="str">
        <f>IFERROR(__xludf.DUMMYFUNCTION("""COMPUTED_VALUE"""),"**field missing**")</f>
        <v>**field missing**</v>
      </c>
      <c r="G1674" s="308" t="str">
        <f>IFERROR(__xludf.DUMMYFUNCTION("""COMPUTED_VALUE"""),"**FIELD MISSING**")</f>
        <v>**FIELD MISSING**</v>
      </c>
      <c r="H1674" s="308"/>
      <c r="I1674" s="317"/>
      <c r="J1674" s="317"/>
      <c r="K1674" s="317"/>
      <c r="L1674" s="308"/>
      <c r="M1674" s="308"/>
      <c r="N1674" s="308"/>
      <c r="O1674" s="308"/>
      <c r="P1674" s="308"/>
      <c r="Q1674" s="302"/>
      <c r="R1674" s="302"/>
      <c r="S1674" s="302"/>
      <c r="T1674" s="302"/>
      <c r="U1674" s="302"/>
      <c r="V1674" s="302"/>
      <c r="W1674" s="302"/>
      <c r="X1674" s="302"/>
      <c r="Y1674" s="302"/>
      <c r="Z1674" s="302"/>
      <c r="AA1674" s="302"/>
      <c r="AB1674" s="302"/>
      <c r="AC1674" s="302"/>
      <c r="AD1674" s="302"/>
      <c r="AE1674" s="302"/>
      <c r="AF1674" s="302"/>
      <c r="AG1674" s="302"/>
      <c r="AH1674" s="302"/>
      <c r="AI1674" s="329"/>
      <c r="AJ1674" s="302"/>
      <c r="AK1674" s="302"/>
      <c r="AL1674" s="302"/>
      <c r="AM1674" s="302"/>
      <c r="AN1674" s="302"/>
      <c r="AO1674" s="302"/>
      <c r="AP1674" s="302"/>
      <c r="AQ1674" s="302"/>
      <c r="AR1674" s="302"/>
      <c r="AS1674" s="302"/>
      <c r="AT1674" s="302"/>
      <c r="AU1674" s="302"/>
      <c r="AV1674" s="302"/>
      <c r="AW1674" s="302"/>
      <c r="AX1674" s="302"/>
      <c r="AY1674" s="302"/>
      <c r="AZ1674" s="302"/>
      <c r="BA1674" s="302"/>
    </row>
    <row r="1675">
      <c r="A1675" s="328"/>
      <c r="B1675" s="328"/>
      <c r="C1675" s="328"/>
      <c r="D1675" s="51" t="b">
        <v>1</v>
      </c>
      <c r="E1675" s="308"/>
      <c r="F1675" s="308" t="str">
        <f>IFERROR(__xludf.DUMMYFUNCTION("""COMPUTED_VALUE"""),"**field missing**")</f>
        <v>**field missing**</v>
      </c>
      <c r="G1675" s="308" t="str">
        <f>IFERROR(__xludf.DUMMYFUNCTION("""COMPUTED_VALUE"""),"**FIELD MISSING**")</f>
        <v>**FIELD MISSING**</v>
      </c>
      <c r="H1675" s="308"/>
      <c r="I1675" s="317"/>
      <c r="J1675" s="317"/>
      <c r="K1675" s="317"/>
      <c r="L1675" s="308"/>
      <c r="M1675" s="308"/>
      <c r="N1675" s="308"/>
      <c r="O1675" s="308"/>
      <c r="P1675" s="308"/>
      <c r="Q1675" s="302"/>
      <c r="R1675" s="302"/>
      <c r="S1675" s="302"/>
      <c r="T1675" s="302"/>
      <c r="U1675" s="302"/>
      <c r="V1675" s="302"/>
      <c r="W1675" s="302"/>
      <c r="X1675" s="302"/>
      <c r="Y1675" s="302"/>
      <c r="Z1675" s="302"/>
      <c r="AA1675" s="302"/>
      <c r="AB1675" s="302"/>
      <c r="AC1675" s="302"/>
      <c r="AD1675" s="302"/>
      <c r="AE1675" s="302"/>
      <c r="AF1675" s="302"/>
      <c r="AG1675" s="302"/>
      <c r="AH1675" s="302"/>
      <c r="AI1675" s="329"/>
      <c r="AJ1675" s="302"/>
      <c r="AK1675" s="302"/>
      <c r="AL1675" s="302"/>
      <c r="AM1675" s="302"/>
      <c r="AN1675" s="302"/>
      <c r="AO1675" s="302"/>
      <c r="AP1675" s="302"/>
      <c r="AQ1675" s="302"/>
      <c r="AR1675" s="302"/>
      <c r="AS1675" s="302"/>
      <c r="AT1675" s="302"/>
      <c r="AU1675" s="302"/>
      <c r="AV1675" s="302"/>
      <c r="AW1675" s="302"/>
      <c r="AX1675" s="302"/>
      <c r="AY1675" s="302"/>
      <c r="AZ1675" s="302"/>
      <c r="BA1675" s="302"/>
    </row>
    <row r="1676">
      <c r="A1676" s="328"/>
      <c r="B1676" s="328"/>
      <c r="C1676" s="328"/>
      <c r="D1676" s="51" t="b">
        <v>1</v>
      </c>
      <c r="E1676" s="308"/>
      <c r="F1676" s="308" t="str">
        <f>IFERROR(__xludf.DUMMYFUNCTION("""COMPUTED_VALUE"""),"**field missing**")</f>
        <v>**field missing**</v>
      </c>
      <c r="G1676" s="308" t="str">
        <f>IFERROR(__xludf.DUMMYFUNCTION("""COMPUTED_VALUE"""),"**FIELD MISSING**")</f>
        <v>**FIELD MISSING**</v>
      </c>
      <c r="H1676" s="308"/>
      <c r="I1676" s="317"/>
      <c r="J1676" s="317"/>
      <c r="K1676" s="317"/>
      <c r="L1676" s="308"/>
      <c r="M1676" s="308"/>
      <c r="N1676" s="308"/>
      <c r="O1676" s="308"/>
      <c r="P1676" s="308"/>
      <c r="Q1676" s="302"/>
      <c r="R1676" s="302"/>
      <c r="S1676" s="302"/>
      <c r="T1676" s="302"/>
      <c r="U1676" s="302"/>
      <c r="V1676" s="302"/>
      <c r="W1676" s="302"/>
      <c r="X1676" s="302"/>
      <c r="Y1676" s="302"/>
      <c r="Z1676" s="302"/>
      <c r="AA1676" s="302"/>
      <c r="AB1676" s="302"/>
      <c r="AC1676" s="302"/>
      <c r="AD1676" s="302"/>
      <c r="AE1676" s="302"/>
      <c r="AF1676" s="302"/>
      <c r="AG1676" s="302"/>
      <c r="AH1676" s="302"/>
      <c r="AI1676" s="329"/>
      <c r="AJ1676" s="302"/>
      <c r="AK1676" s="302"/>
      <c r="AL1676" s="302"/>
      <c r="AM1676" s="302"/>
      <c r="AN1676" s="302"/>
      <c r="AO1676" s="302"/>
      <c r="AP1676" s="302"/>
      <c r="AQ1676" s="302"/>
      <c r="AR1676" s="302"/>
      <c r="AS1676" s="302"/>
      <c r="AT1676" s="302"/>
      <c r="AU1676" s="302"/>
      <c r="AV1676" s="302"/>
      <c r="AW1676" s="302"/>
      <c r="AX1676" s="302"/>
      <c r="AY1676" s="302"/>
      <c r="AZ1676" s="302"/>
      <c r="BA1676" s="302"/>
    </row>
    <row r="1677">
      <c r="A1677" s="328"/>
      <c r="B1677" s="328"/>
      <c r="C1677" s="328"/>
      <c r="D1677" s="51" t="b">
        <v>1</v>
      </c>
      <c r="E1677" s="308"/>
      <c r="F1677" s="308" t="str">
        <f>IFERROR(__xludf.DUMMYFUNCTION("""COMPUTED_VALUE"""),"**field missing**")</f>
        <v>**field missing**</v>
      </c>
      <c r="G1677" s="308" t="str">
        <f>IFERROR(__xludf.DUMMYFUNCTION("""COMPUTED_VALUE"""),"**FIELD MISSING**")</f>
        <v>**FIELD MISSING**</v>
      </c>
      <c r="H1677" s="308"/>
      <c r="I1677" s="317"/>
      <c r="J1677" s="317"/>
      <c r="K1677" s="317"/>
      <c r="L1677" s="308"/>
      <c r="M1677" s="308"/>
      <c r="N1677" s="308"/>
      <c r="O1677" s="308"/>
      <c r="P1677" s="308"/>
      <c r="Q1677" s="302"/>
      <c r="R1677" s="302"/>
      <c r="S1677" s="302"/>
      <c r="T1677" s="302"/>
      <c r="U1677" s="302"/>
      <c r="V1677" s="302"/>
      <c r="W1677" s="302"/>
      <c r="X1677" s="302"/>
      <c r="Y1677" s="302"/>
      <c r="Z1677" s="302"/>
      <c r="AA1677" s="302"/>
      <c r="AB1677" s="302"/>
      <c r="AC1677" s="302"/>
      <c r="AD1677" s="302"/>
      <c r="AE1677" s="302"/>
      <c r="AF1677" s="302"/>
      <c r="AG1677" s="302"/>
      <c r="AH1677" s="302"/>
      <c r="AI1677" s="329"/>
      <c r="AJ1677" s="302"/>
      <c r="AK1677" s="302"/>
      <c r="AL1677" s="302"/>
      <c r="AM1677" s="302"/>
      <c r="AN1677" s="302"/>
      <c r="AO1677" s="302"/>
      <c r="AP1677" s="302"/>
      <c r="AQ1677" s="302"/>
      <c r="AR1677" s="302"/>
      <c r="AS1677" s="302"/>
      <c r="AT1677" s="302"/>
      <c r="AU1677" s="302"/>
      <c r="AV1677" s="302"/>
      <c r="AW1677" s="302"/>
      <c r="AX1677" s="302"/>
      <c r="AY1677" s="302"/>
      <c r="AZ1677" s="302"/>
      <c r="BA1677" s="302"/>
    </row>
    <row r="1678">
      <c r="A1678" s="328"/>
      <c r="B1678" s="328"/>
      <c r="C1678" s="328"/>
      <c r="D1678" s="51" t="b">
        <v>1</v>
      </c>
      <c r="E1678" s="308"/>
      <c r="F1678" s="308" t="str">
        <f>IFERROR(__xludf.DUMMYFUNCTION("""COMPUTED_VALUE"""),"**field missing**")</f>
        <v>**field missing**</v>
      </c>
      <c r="G1678" s="308" t="str">
        <f>IFERROR(__xludf.DUMMYFUNCTION("""COMPUTED_VALUE"""),"**FIELD MISSING**")</f>
        <v>**FIELD MISSING**</v>
      </c>
      <c r="H1678" s="308"/>
      <c r="I1678" s="317"/>
      <c r="J1678" s="317"/>
      <c r="K1678" s="317"/>
      <c r="L1678" s="308"/>
      <c r="M1678" s="308"/>
      <c r="N1678" s="308"/>
      <c r="O1678" s="308"/>
      <c r="P1678" s="308"/>
      <c r="Q1678" s="302"/>
      <c r="R1678" s="302"/>
      <c r="S1678" s="302"/>
      <c r="T1678" s="302"/>
      <c r="U1678" s="302"/>
      <c r="V1678" s="302"/>
      <c r="W1678" s="302"/>
      <c r="X1678" s="302"/>
      <c r="Y1678" s="302"/>
      <c r="Z1678" s="302"/>
      <c r="AA1678" s="302"/>
      <c r="AB1678" s="302"/>
      <c r="AC1678" s="302"/>
      <c r="AD1678" s="302"/>
      <c r="AE1678" s="302"/>
      <c r="AF1678" s="302"/>
      <c r="AG1678" s="302"/>
      <c r="AH1678" s="302"/>
      <c r="AI1678" s="329"/>
      <c r="AJ1678" s="302"/>
      <c r="AK1678" s="302"/>
      <c r="AL1678" s="302"/>
      <c r="AM1678" s="302"/>
      <c r="AN1678" s="302"/>
      <c r="AO1678" s="302"/>
      <c r="AP1678" s="302"/>
      <c r="AQ1678" s="302"/>
      <c r="AR1678" s="302"/>
      <c r="AS1678" s="302"/>
      <c r="AT1678" s="302"/>
      <c r="AU1678" s="302"/>
      <c r="AV1678" s="302"/>
      <c r="AW1678" s="302"/>
      <c r="AX1678" s="302"/>
      <c r="AY1678" s="302"/>
      <c r="AZ1678" s="302"/>
      <c r="BA1678" s="302"/>
    </row>
    <row r="1679">
      <c r="A1679" s="328"/>
      <c r="B1679" s="328"/>
      <c r="C1679" s="328"/>
      <c r="D1679" s="51" t="b">
        <v>1</v>
      </c>
      <c r="E1679" s="308"/>
      <c r="F1679" s="308" t="str">
        <f>IFERROR(__xludf.DUMMYFUNCTION("""COMPUTED_VALUE"""),"**field missing**")</f>
        <v>**field missing**</v>
      </c>
      <c r="G1679" s="308" t="str">
        <f>IFERROR(__xludf.DUMMYFUNCTION("""COMPUTED_VALUE"""),"**FIELD MISSING**")</f>
        <v>**FIELD MISSING**</v>
      </c>
      <c r="H1679" s="308"/>
      <c r="I1679" s="317"/>
      <c r="J1679" s="317"/>
      <c r="K1679" s="317"/>
      <c r="L1679" s="308"/>
      <c r="M1679" s="308"/>
      <c r="N1679" s="308"/>
      <c r="O1679" s="308"/>
      <c r="P1679" s="308"/>
      <c r="Q1679" s="302"/>
      <c r="R1679" s="302"/>
      <c r="S1679" s="302"/>
      <c r="T1679" s="302"/>
      <c r="U1679" s="302"/>
      <c r="V1679" s="302"/>
      <c r="W1679" s="302"/>
      <c r="X1679" s="302"/>
      <c r="Y1679" s="302"/>
      <c r="Z1679" s="302"/>
      <c r="AA1679" s="302"/>
      <c r="AB1679" s="302"/>
      <c r="AC1679" s="302"/>
      <c r="AD1679" s="302"/>
      <c r="AE1679" s="302"/>
      <c r="AF1679" s="302"/>
      <c r="AG1679" s="302"/>
      <c r="AH1679" s="302"/>
      <c r="AI1679" s="329"/>
      <c r="AJ1679" s="302"/>
      <c r="AK1679" s="302"/>
      <c r="AL1679" s="302"/>
      <c r="AM1679" s="302"/>
      <c r="AN1679" s="302"/>
      <c r="AO1679" s="302"/>
      <c r="AP1679" s="302"/>
      <c r="AQ1679" s="302"/>
      <c r="AR1679" s="302"/>
      <c r="AS1679" s="302"/>
      <c r="AT1679" s="302"/>
      <c r="AU1679" s="302"/>
      <c r="AV1679" s="302"/>
      <c r="AW1679" s="302"/>
      <c r="AX1679" s="302"/>
      <c r="AY1679" s="302"/>
      <c r="AZ1679" s="302"/>
      <c r="BA1679" s="302"/>
    </row>
    <row r="1680">
      <c r="A1680" s="328"/>
      <c r="B1680" s="328"/>
      <c r="C1680" s="328"/>
      <c r="D1680" s="51" t="b">
        <v>1</v>
      </c>
      <c r="E1680" s="308"/>
      <c r="F1680" s="308" t="str">
        <f>IFERROR(__xludf.DUMMYFUNCTION("""COMPUTED_VALUE"""),"**field missing**")</f>
        <v>**field missing**</v>
      </c>
      <c r="G1680" s="308" t="str">
        <f>IFERROR(__xludf.DUMMYFUNCTION("""COMPUTED_VALUE"""),"**FIELD MISSING**")</f>
        <v>**FIELD MISSING**</v>
      </c>
      <c r="H1680" s="308"/>
      <c r="I1680" s="317"/>
      <c r="J1680" s="317"/>
      <c r="K1680" s="317"/>
      <c r="L1680" s="308"/>
      <c r="M1680" s="308"/>
      <c r="N1680" s="308"/>
      <c r="O1680" s="308"/>
      <c r="P1680" s="308"/>
      <c r="Q1680" s="302"/>
      <c r="R1680" s="302"/>
      <c r="S1680" s="302"/>
      <c r="T1680" s="302"/>
      <c r="U1680" s="302"/>
      <c r="V1680" s="302"/>
      <c r="W1680" s="302"/>
      <c r="X1680" s="302"/>
      <c r="Y1680" s="302"/>
      <c r="Z1680" s="302"/>
      <c r="AA1680" s="302"/>
      <c r="AB1680" s="302"/>
      <c r="AC1680" s="302"/>
      <c r="AD1680" s="302"/>
      <c r="AE1680" s="302"/>
      <c r="AF1680" s="302"/>
      <c r="AG1680" s="302"/>
      <c r="AH1680" s="302"/>
      <c r="AI1680" s="329"/>
      <c r="AJ1680" s="302"/>
      <c r="AK1680" s="302"/>
      <c r="AL1680" s="302"/>
      <c r="AM1680" s="302"/>
      <c r="AN1680" s="302"/>
      <c r="AO1680" s="302"/>
      <c r="AP1680" s="302"/>
      <c r="AQ1680" s="302"/>
      <c r="AR1680" s="302"/>
      <c r="AS1680" s="302"/>
      <c r="AT1680" s="302"/>
      <c r="AU1680" s="302"/>
      <c r="AV1680" s="302"/>
      <c r="AW1680" s="302"/>
      <c r="AX1680" s="302"/>
      <c r="AY1680" s="302"/>
      <c r="AZ1680" s="302"/>
      <c r="BA1680" s="302"/>
    </row>
    <row r="1681">
      <c r="A1681" s="328"/>
      <c r="B1681" s="328"/>
      <c r="C1681" s="328"/>
      <c r="D1681" s="51" t="b">
        <v>1</v>
      </c>
      <c r="E1681" s="308"/>
      <c r="F1681" s="308" t="str">
        <f>IFERROR(__xludf.DUMMYFUNCTION("""COMPUTED_VALUE"""),"**field missing**")</f>
        <v>**field missing**</v>
      </c>
      <c r="G1681" s="308" t="str">
        <f>IFERROR(__xludf.DUMMYFUNCTION("""COMPUTED_VALUE"""),"**FIELD MISSING**")</f>
        <v>**FIELD MISSING**</v>
      </c>
      <c r="H1681" s="308"/>
      <c r="I1681" s="317"/>
      <c r="J1681" s="317"/>
      <c r="K1681" s="317"/>
      <c r="L1681" s="308"/>
      <c r="M1681" s="308"/>
      <c r="N1681" s="308"/>
      <c r="O1681" s="308"/>
      <c r="P1681" s="308"/>
      <c r="Q1681" s="302"/>
      <c r="R1681" s="302"/>
      <c r="S1681" s="302"/>
      <c r="T1681" s="302"/>
      <c r="U1681" s="302"/>
      <c r="V1681" s="302"/>
      <c r="W1681" s="302"/>
      <c r="X1681" s="302"/>
      <c r="Y1681" s="302"/>
      <c r="Z1681" s="302"/>
      <c r="AA1681" s="302"/>
      <c r="AB1681" s="302"/>
      <c r="AC1681" s="302"/>
      <c r="AD1681" s="302"/>
      <c r="AE1681" s="302"/>
      <c r="AF1681" s="302"/>
      <c r="AG1681" s="302"/>
      <c r="AH1681" s="302"/>
      <c r="AI1681" s="329"/>
      <c r="AJ1681" s="302"/>
      <c r="AK1681" s="302"/>
      <c r="AL1681" s="302"/>
      <c r="AM1681" s="302"/>
      <c r="AN1681" s="302"/>
      <c r="AO1681" s="302"/>
      <c r="AP1681" s="302"/>
      <c r="AQ1681" s="302"/>
      <c r="AR1681" s="302"/>
      <c r="AS1681" s="302"/>
      <c r="AT1681" s="302"/>
      <c r="AU1681" s="302"/>
      <c r="AV1681" s="302"/>
      <c r="AW1681" s="302"/>
      <c r="AX1681" s="302"/>
      <c r="AY1681" s="302"/>
      <c r="AZ1681" s="302"/>
      <c r="BA1681" s="302"/>
    </row>
    <row r="1682">
      <c r="A1682" s="328"/>
      <c r="B1682" s="328"/>
      <c r="C1682" s="328"/>
      <c r="D1682" s="51" t="b">
        <v>1</v>
      </c>
      <c r="E1682" s="308"/>
      <c r="F1682" s="308" t="str">
        <f>IFERROR(__xludf.DUMMYFUNCTION("""COMPUTED_VALUE"""),"**field missing**")</f>
        <v>**field missing**</v>
      </c>
      <c r="G1682" s="308" t="str">
        <f>IFERROR(__xludf.DUMMYFUNCTION("""COMPUTED_VALUE"""),"**FIELD MISSING**")</f>
        <v>**FIELD MISSING**</v>
      </c>
      <c r="H1682" s="308"/>
      <c r="I1682" s="317"/>
      <c r="J1682" s="317"/>
      <c r="K1682" s="317"/>
      <c r="L1682" s="308"/>
      <c r="M1682" s="308"/>
      <c r="N1682" s="308"/>
      <c r="O1682" s="308"/>
      <c r="P1682" s="308"/>
      <c r="Q1682" s="302"/>
      <c r="R1682" s="302"/>
      <c r="S1682" s="302"/>
      <c r="T1682" s="302"/>
      <c r="U1682" s="302"/>
      <c r="V1682" s="302"/>
      <c r="W1682" s="302"/>
      <c r="X1682" s="302"/>
      <c r="Y1682" s="302"/>
      <c r="Z1682" s="302"/>
      <c r="AA1682" s="302"/>
      <c r="AB1682" s="302"/>
      <c r="AC1682" s="302"/>
      <c r="AD1682" s="302"/>
      <c r="AE1682" s="302"/>
      <c r="AF1682" s="302"/>
      <c r="AG1682" s="302"/>
      <c r="AH1682" s="302"/>
      <c r="AI1682" s="329"/>
      <c r="AJ1682" s="302"/>
      <c r="AK1682" s="302"/>
      <c r="AL1682" s="302"/>
      <c r="AM1682" s="302"/>
      <c r="AN1682" s="302"/>
      <c r="AO1682" s="302"/>
      <c r="AP1682" s="302"/>
      <c r="AQ1682" s="302"/>
      <c r="AR1682" s="302"/>
      <c r="AS1682" s="302"/>
      <c r="AT1682" s="302"/>
      <c r="AU1682" s="302"/>
      <c r="AV1682" s="302"/>
      <c r="AW1682" s="302"/>
      <c r="AX1682" s="302"/>
      <c r="AY1682" s="302"/>
      <c r="AZ1682" s="302"/>
      <c r="BA1682" s="302"/>
    </row>
    <row r="1683">
      <c r="A1683" s="328"/>
      <c r="B1683" s="328"/>
      <c r="C1683" s="328"/>
      <c r="D1683" s="51" t="b">
        <v>1</v>
      </c>
      <c r="E1683" s="308"/>
      <c r="F1683" s="308" t="str">
        <f>IFERROR(__xludf.DUMMYFUNCTION("""COMPUTED_VALUE"""),"**field missing**")</f>
        <v>**field missing**</v>
      </c>
      <c r="G1683" s="308" t="str">
        <f>IFERROR(__xludf.DUMMYFUNCTION("""COMPUTED_VALUE"""),"**FIELD MISSING**")</f>
        <v>**FIELD MISSING**</v>
      </c>
      <c r="H1683" s="308"/>
      <c r="I1683" s="317"/>
      <c r="J1683" s="317"/>
      <c r="K1683" s="317"/>
      <c r="L1683" s="308"/>
      <c r="M1683" s="308"/>
      <c r="N1683" s="308"/>
      <c r="O1683" s="308"/>
      <c r="P1683" s="308"/>
      <c r="Q1683" s="302"/>
      <c r="R1683" s="302"/>
      <c r="S1683" s="302"/>
      <c r="T1683" s="302"/>
      <c r="U1683" s="302"/>
      <c r="V1683" s="302"/>
      <c r="W1683" s="302"/>
      <c r="X1683" s="302"/>
      <c r="Y1683" s="302"/>
      <c r="Z1683" s="302"/>
      <c r="AA1683" s="302"/>
      <c r="AB1683" s="302"/>
      <c r="AC1683" s="302"/>
      <c r="AD1683" s="302"/>
      <c r="AE1683" s="302"/>
      <c r="AF1683" s="302"/>
      <c r="AG1683" s="302"/>
      <c r="AH1683" s="302"/>
      <c r="AI1683" s="329"/>
      <c r="AJ1683" s="302"/>
      <c r="AK1683" s="302"/>
      <c r="AL1683" s="302"/>
      <c r="AM1683" s="302"/>
      <c r="AN1683" s="302"/>
      <c r="AO1683" s="302"/>
      <c r="AP1683" s="302"/>
      <c r="AQ1683" s="302"/>
      <c r="AR1683" s="302"/>
      <c r="AS1683" s="302"/>
      <c r="AT1683" s="302"/>
      <c r="AU1683" s="302"/>
      <c r="AV1683" s="302"/>
      <c r="AW1683" s="302"/>
      <c r="AX1683" s="302"/>
      <c r="AY1683" s="302"/>
      <c r="AZ1683" s="302"/>
      <c r="BA1683" s="302"/>
    </row>
    <row r="1684">
      <c r="A1684" s="328"/>
      <c r="B1684" s="328"/>
      <c r="C1684" s="328"/>
      <c r="D1684" s="51" t="b">
        <v>1</v>
      </c>
      <c r="E1684" s="308"/>
      <c r="F1684" s="308" t="str">
        <f>IFERROR(__xludf.DUMMYFUNCTION("""COMPUTED_VALUE"""),"**field missing**")</f>
        <v>**field missing**</v>
      </c>
      <c r="G1684" s="308" t="str">
        <f>IFERROR(__xludf.DUMMYFUNCTION("""COMPUTED_VALUE"""),"**FIELD MISSING**")</f>
        <v>**FIELD MISSING**</v>
      </c>
      <c r="H1684" s="308"/>
      <c r="I1684" s="317"/>
      <c r="J1684" s="317"/>
      <c r="K1684" s="317"/>
      <c r="L1684" s="308"/>
      <c r="M1684" s="308"/>
      <c r="N1684" s="308"/>
      <c r="O1684" s="308"/>
      <c r="P1684" s="308"/>
      <c r="Q1684" s="302"/>
      <c r="R1684" s="302"/>
      <c r="S1684" s="302"/>
      <c r="T1684" s="302"/>
      <c r="U1684" s="302"/>
      <c r="V1684" s="302"/>
      <c r="W1684" s="302"/>
      <c r="X1684" s="302"/>
      <c r="Y1684" s="302"/>
      <c r="Z1684" s="302"/>
      <c r="AA1684" s="302"/>
      <c r="AB1684" s="302"/>
      <c r="AC1684" s="302"/>
      <c r="AD1684" s="302"/>
      <c r="AE1684" s="302"/>
      <c r="AF1684" s="302"/>
      <c r="AG1684" s="302"/>
      <c r="AH1684" s="302"/>
      <c r="AI1684" s="329"/>
      <c r="AJ1684" s="302"/>
      <c r="AK1684" s="302"/>
      <c r="AL1684" s="302"/>
      <c r="AM1684" s="302"/>
      <c r="AN1684" s="302"/>
      <c r="AO1684" s="302"/>
      <c r="AP1684" s="302"/>
      <c r="AQ1684" s="302"/>
      <c r="AR1684" s="302"/>
      <c r="AS1684" s="302"/>
      <c r="AT1684" s="302"/>
      <c r="AU1684" s="302"/>
      <c r="AV1684" s="302"/>
      <c r="AW1684" s="302"/>
      <c r="AX1684" s="302"/>
      <c r="AY1684" s="302"/>
      <c r="AZ1684" s="302"/>
      <c r="BA1684" s="302"/>
    </row>
    <row r="1685">
      <c r="A1685" s="328"/>
      <c r="B1685" s="328"/>
      <c r="C1685" s="328"/>
      <c r="D1685" s="51" t="b">
        <v>1</v>
      </c>
      <c r="E1685" s="308"/>
      <c r="F1685" s="308" t="str">
        <f>IFERROR(__xludf.DUMMYFUNCTION("""COMPUTED_VALUE"""),"**field missing**")</f>
        <v>**field missing**</v>
      </c>
      <c r="G1685" s="308" t="str">
        <f>IFERROR(__xludf.DUMMYFUNCTION("""COMPUTED_VALUE"""),"**FIELD MISSING**")</f>
        <v>**FIELD MISSING**</v>
      </c>
      <c r="H1685" s="308"/>
      <c r="I1685" s="317"/>
      <c r="J1685" s="317"/>
      <c r="K1685" s="317"/>
      <c r="L1685" s="308"/>
      <c r="M1685" s="308"/>
      <c r="N1685" s="308"/>
      <c r="O1685" s="308"/>
      <c r="P1685" s="308"/>
      <c r="Q1685" s="302"/>
      <c r="R1685" s="302"/>
      <c r="S1685" s="302"/>
      <c r="T1685" s="302"/>
      <c r="U1685" s="302"/>
      <c r="V1685" s="302"/>
      <c r="W1685" s="302"/>
      <c r="X1685" s="302"/>
      <c r="Y1685" s="302"/>
      <c r="Z1685" s="302"/>
      <c r="AA1685" s="302"/>
      <c r="AB1685" s="302"/>
      <c r="AC1685" s="302"/>
      <c r="AD1685" s="302"/>
      <c r="AE1685" s="302"/>
      <c r="AF1685" s="302"/>
      <c r="AG1685" s="302"/>
      <c r="AH1685" s="302"/>
      <c r="AI1685" s="329"/>
      <c r="AJ1685" s="302"/>
      <c r="AK1685" s="302"/>
      <c r="AL1685" s="302"/>
      <c r="AM1685" s="302"/>
      <c r="AN1685" s="302"/>
      <c r="AO1685" s="302"/>
      <c r="AP1685" s="302"/>
      <c r="AQ1685" s="302"/>
      <c r="AR1685" s="302"/>
      <c r="AS1685" s="302"/>
      <c r="AT1685" s="302"/>
      <c r="AU1685" s="302"/>
      <c r="AV1685" s="302"/>
      <c r="AW1685" s="302"/>
      <c r="AX1685" s="302"/>
      <c r="AY1685" s="302"/>
      <c r="AZ1685" s="302"/>
      <c r="BA1685" s="302"/>
    </row>
    <row r="1686">
      <c r="A1686" s="328"/>
      <c r="B1686" s="328"/>
      <c r="C1686" s="328"/>
      <c r="D1686" s="51" t="b">
        <v>1</v>
      </c>
      <c r="E1686" s="308"/>
      <c r="F1686" s="308" t="str">
        <f>IFERROR(__xludf.DUMMYFUNCTION("""COMPUTED_VALUE"""),"**field missing**")</f>
        <v>**field missing**</v>
      </c>
      <c r="G1686" s="308" t="str">
        <f>IFERROR(__xludf.DUMMYFUNCTION("""COMPUTED_VALUE"""),"**FIELD MISSING**")</f>
        <v>**FIELD MISSING**</v>
      </c>
      <c r="H1686" s="308"/>
      <c r="I1686" s="317"/>
      <c r="J1686" s="317"/>
      <c r="K1686" s="317"/>
      <c r="L1686" s="308"/>
      <c r="M1686" s="308"/>
      <c r="N1686" s="308"/>
      <c r="O1686" s="308"/>
      <c r="P1686" s="308"/>
      <c r="Q1686" s="302"/>
      <c r="R1686" s="302"/>
      <c r="S1686" s="302"/>
      <c r="T1686" s="302"/>
      <c r="U1686" s="302"/>
      <c r="V1686" s="302"/>
      <c r="W1686" s="302"/>
      <c r="X1686" s="302"/>
      <c r="Y1686" s="302"/>
      <c r="Z1686" s="302"/>
      <c r="AA1686" s="302"/>
      <c r="AB1686" s="302"/>
      <c r="AC1686" s="302"/>
      <c r="AD1686" s="302"/>
      <c r="AE1686" s="302"/>
      <c r="AF1686" s="302"/>
      <c r="AG1686" s="302"/>
      <c r="AH1686" s="302"/>
      <c r="AI1686" s="329"/>
      <c r="AJ1686" s="302"/>
      <c r="AK1686" s="302"/>
      <c r="AL1686" s="302"/>
      <c r="AM1686" s="302"/>
      <c r="AN1686" s="302"/>
      <c r="AO1686" s="302"/>
      <c r="AP1686" s="302"/>
      <c r="AQ1686" s="302"/>
      <c r="AR1686" s="302"/>
      <c r="AS1686" s="302"/>
      <c r="AT1686" s="302"/>
      <c r="AU1686" s="302"/>
      <c r="AV1686" s="302"/>
      <c r="AW1686" s="302"/>
      <c r="AX1686" s="302"/>
      <c r="AY1686" s="302"/>
      <c r="AZ1686" s="302"/>
      <c r="BA1686" s="302"/>
    </row>
    <row r="1687">
      <c r="A1687" s="328"/>
      <c r="B1687" s="328"/>
      <c r="C1687" s="328"/>
      <c r="D1687" s="51" t="b">
        <v>1</v>
      </c>
      <c r="E1687" s="308"/>
      <c r="F1687" s="308" t="str">
        <f>IFERROR(__xludf.DUMMYFUNCTION("""COMPUTED_VALUE"""),"**field missing**")</f>
        <v>**field missing**</v>
      </c>
      <c r="G1687" s="308" t="str">
        <f>IFERROR(__xludf.DUMMYFUNCTION("""COMPUTED_VALUE"""),"**FIELD MISSING**")</f>
        <v>**FIELD MISSING**</v>
      </c>
      <c r="H1687" s="308"/>
      <c r="I1687" s="317"/>
      <c r="J1687" s="317"/>
      <c r="K1687" s="317"/>
      <c r="L1687" s="308"/>
      <c r="M1687" s="308"/>
      <c r="N1687" s="308"/>
      <c r="O1687" s="308"/>
      <c r="P1687" s="308"/>
      <c r="Q1687" s="302"/>
      <c r="R1687" s="302"/>
      <c r="S1687" s="302"/>
      <c r="T1687" s="302"/>
      <c r="U1687" s="302"/>
      <c r="V1687" s="302"/>
      <c r="W1687" s="302"/>
      <c r="X1687" s="302"/>
      <c r="Y1687" s="302"/>
      <c r="Z1687" s="302"/>
      <c r="AA1687" s="302"/>
      <c r="AB1687" s="302"/>
      <c r="AC1687" s="302"/>
      <c r="AD1687" s="302"/>
      <c r="AE1687" s="302"/>
      <c r="AF1687" s="302"/>
      <c r="AG1687" s="302"/>
      <c r="AH1687" s="302"/>
      <c r="AI1687" s="329"/>
      <c r="AJ1687" s="302"/>
      <c r="AK1687" s="302"/>
      <c r="AL1687" s="302"/>
      <c r="AM1687" s="302"/>
      <c r="AN1687" s="302"/>
      <c r="AO1687" s="302"/>
      <c r="AP1687" s="302"/>
      <c r="AQ1687" s="302"/>
      <c r="AR1687" s="302"/>
      <c r="AS1687" s="302"/>
      <c r="AT1687" s="302"/>
      <c r="AU1687" s="302"/>
      <c r="AV1687" s="302"/>
      <c r="AW1687" s="302"/>
      <c r="AX1687" s="302"/>
      <c r="AY1687" s="302"/>
      <c r="AZ1687" s="302"/>
      <c r="BA1687" s="302"/>
    </row>
    <row r="1688">
      <c r="A1688" s="328"/>
      <c r="B1688" s="328"/>
      <c r="C1688" s="328"/>
      <c r="D1688" s="51" t="b">
        <v>1</v>
      </c>
      <c r="E1688" s="308"/>
      <c r="F1688" s="308" t="str">
        <f>IFERROR(__xludf.DUMMYFUNCTION("""COMPUTED_VALUE"""),"**field missing**")</f>
        <v>**field missing**</v>
      </c>
      <c r="G1688" s="308" t="str">
        <f>IFERROR(__xludf.DUMMYFUNCTION("""COMPUTED_VALUE"""),"**FIELD MISSING**")</f>
        <v>**FIELD MISSING**</v>
      </c>
      <c r="H1688" s="308"/>
      <c r="I1688" s="317"/>
      <c r="J1688" s="317"/>
      <c r="K1688" s="317"/>
      <c r="L1688" s="308"/>
      <c r="M1688" s="308"/>
      <c r="N1688" s="308"/>
      <c r="O1688" s="308"/>
      <c r="P1688" s="308"/>
      <c r="Q1688" s="302"/>
      <c r="R1688" s="302"/>
      <c r="S1688" s="302"/>
      <c r="T1688" s="302"/>
      <c r="U1688" s="302"/>
      <c r="V1688" s="302"/>
      <c r="W1688" s="302"/>
      <c r="X1688" s="302"/>
      <c r="Y1688" s="302"/>
      <c r="Z1688" s="302"/>
      <c r="AA1688" s="302"/>
      <c r="AB1688" s="302"/>
      <c r="AC1688" s="302"/>
      <c r="AD1688" s="302"/>
      <c r="AE1688" s="302"/>
      <c r="AF1688" s="302"/>
      <c r="AG1688" s="302"/>
      <c r="AH1688" s="302"/>
      <c r="AI1688" s="329"/>
      <c r="AJ1688" s="302"/>
      <c r="AK1688" s="302"/>
      <c r="AL1688" s="302"/>
      <c r="AM1688" s="302"/>
      <c r="AN1688" s="302"/>
      <c r="AO1688" s="302"/>
      <c r="AP1688" s="302"/>
      <c r="AQ1688" s="302"/>
      <c r="AR1688" s="302"/>
      <c r="AS1688" s="302"/>
      <c r="AT1688" s="302"/>
      <c r="AU1688" s="302"/>
      <c r="AV1688" s="302"/>
      <c r="AW1688" s="302"/>
      <c r="AX1688" s="302"/>
      <c r="AY1688" s="302"/>
      <c r="AZ1688" s="302"/>
      <c r="BA1688" s="302"/>
    </row>
    <row r="1689">
      <c r="A1689" s="328"/>
      <c r="B1689" s="328"/>
      <c r="C1689" s="328"/>
      <c r="D1689" s="51" t="b">
        <v>1</v>
      </c>
      <c r="E1689" s="308"/>
      <c r="F1689" s="308" t="str">
        <f>IFERROR(__xludf.DUMMYFUNCTION("""COMPUTED_VALUE"""),"**field missing**")</f>
        <v>**field missing**</v>
      </c>
      <c r="G1689" s="308" t="str">
        <f>IFERROR(__xludf.DUMMYFUNCTION("""COMPUTED_VALUE"""),"**FIELD MISSING**")</f>
        <v>**FIELD MISSING**</v>
      </c>
      <c r="H1689" s="308"/>
      <c r="I1689" s="317"/>
      <c r="J1689" s="317"/>
      <c r="K1689" s="317"/>
      <c r="L1689" s="308"/>
      <c r="M1689" s="308"/>
      <c r="N1689" s="308"/>
      <c r="O1689" s="308"/>
      <c r="P1689" s="308"/>
      <c r="Q1689" s="302"/>
      <c r="R1689" s="302"/>
      <c r="S1689" s="302"/>
      <c r="T1689" s="302"/>
      <c r="U1689" s="302"/>
      <c r="V1689" s="302"/>
      <c r="W1689" s="302"/>
      <c r="X1689" s="302"/>
      <c r="Y1689" s="302"/>
      <c r="Z1689" s="302"/>
      <c r="AA1689" s="302"/>
      <c r="AB1689" s="302"/>
      <c r="AC1689" s="302"/>
      <c r="AD1689" s="302"/>
      <c r="AE1689" s="302"/>
      <c r="AF1689" s="302"/>
      <c r="AG1689" s="302"/>
      <c r="AH1689" s="302"/>
      <c r="AI1689" s="329"/>
      <c r="AJ1689" s="302"/>
      <c r="AK1689" s="302"/>
      <c r="AL1689" s="302"/>
      <c r="AM1689" s="302"/>
      <c r="AN1689" s="302"/>
      <c r="AO1689" s="302"/>
      <c r="AP1689" s="302"/>
      <c r="AQ1689" s="302"/>
      <c r="AR1689" s="302"/>
      <c r="AS1689" s="302"/>
      <c r="AT1689" s="302"/>
      <c r="AU1689" s="302"/>
      <c r="AV1689" s="302"/>
      <c r="AW1689" s="302"/>
      <c r="AX1689" s="302"/>
      <c r="AY1689" s="302"/>
      <c r="AZ1689" s="302"/>
      <c r="BA1689" s="302"/>
    </row>
    <row r="1690">
      <c r="A1690" s="328"/>
      <c r="B1690" s="328"/>
      <c r="C1690" s="328"/>
      <c r="D1690" s="51" t="b">
        <v>1</v>
      </c>
      <c r="E1690" s="308"/>
      <c r="F1690" s="308" t="str">
        <f>IFERROR(__xludf.DUMMYFUNCTION("""COMPUTED_VALUE"""),"**field missing**")</f>
        <v>**field missing**</v>
      </c>
      <c r="G1690" s="308" t="str">
        <f>IFERROR(__xludf.DUMMYFUNCTION("""COMPUTED_VALUE"""),"**FIELD MISSING**")</f>
        <v>**FIELD MISSING**</v>
      </c>
      <c r="H1690" s="308"/>
      <c r="I1690" s="317"/>
      <c r="J1690" s="317"/>
      <c r="K1690" s="317"/>
      <c r="L1690" s="308"/>
      <c r="M1690" s="308"/>
      <c r="N1690" s="308"/>
      <c r="O1690" s="308"/>
      <c r="P1690" s="308"/>
      <c r="Q1690" s="302"/>
      <c r="R1690" s="302"/>
      <c r="S1690" s="302"/>
      <c r="T1690" s="302"/>
      <c r="U1690" s="302"/>
      <c r="V1690" s="302"/>
      <c r="W1690" s="302"/>
      <c r="X1690" s="302"/>
      <c r="Y1690" s="302"/>
      <c r="Z1690" s="302"/>
      <c r="AA1690" s="302"/>
      <c r="AB1690" s="302"/>
      <c r="AC1690" s="302"/>
      <c r="AD1690" s="302"/>
      <c r="AE1690" s="302"/>
      <c r="AF1690" s="302"/>
      <c r="AG1690" s="302"/>
      <c r="AH1690" s="302"/>
      <c r="AI1690" s="329"/>
      <c r="AJ1690" s="302"/>
      <c r="AK1690" s="302"/>
      <c r="AL1690" s="302"/>
      <c r="AM1690" s="302"/>
      <c r="AN1690" s="302"/>
      <c r="AO1690" s="302"/>
      <c r="AP1690" s="302"/>
      <c r="AQ1690" s="302"/>
      <c r="AR1690" s="302"/>
      <c r="AS1690" s="302"/>
      <c r="AT1690" s="302"/>
      <c r="AU1690" s="302"/>
      <c r="AV1690" s="302"/>
      <c r="AW1690" s="302"/>
      <c r="AX1690" s="302"/>
      <c r="AY1690" s="302"/>
      <c r="AZ1690" s="302"/>
      <c r="BA1690" s="302"/>
    </row>
    <row r="1691">
      <c r="A1691" s="328"/>
      <c r="B1691" s="328"/>
      <c r="C1691" s="328"/>
      <c r="D1691" s="51" t="b">
        <v>1</v>
      </c>
      <c r="E1691" s="308"/>
      <c r="F1691" s="308" t="str">
        <f>IFERROR(__xludf.DUMMYFUNCTION("""COMPUTED_VALUE"""),"**field missing**")</f>
        <v>**field missing**</v>
      </c>
      <c r="G1691" s="308" t="str">
        <f>IFERROR(__xludf.DUMMYFUNCTION("""COMPUTED_VALUE"""),"**FIELD MISSING**")</f>
        <v>**FIELD MISSING**</v>
      </c>
      <c r="H1691" s="308"/>
      <c r="I1691" s="317"/>
      <c r="J1691" s="317"/>
      <c r="K1691" s="317"/>
      <c r="L1691" s="308"/>
      <c r="M1691" s="308"/>
      <c r="N1691" s="308"/>
      <c r="O1691" s="308"/>
      <c r="P1691" s="308"/>
      <c r="Q1691" s="302"/>
      <c r="R1691" s="302"/>
      <c r="S1691" s="302"/>
      <c r="T1691" s="302"/>
      <c r="U1691" s="302"/>
      <c r="V1691" s="302"/>
      <c r="W1691" s="302"/>
      <c r="X1691" s="302"/>
      <c r="Y1691" s="302"/>
      <c r="Z1691" s="302"/>
      <c r="AA1691" s="302"/>
      <c r="AB1691" s="302"/>
      <c r="AC1691" s="302"/>
      <c r="AD1691" s="302"/>
      <c r="AE1691" s="302"/>
      <c r="AF1691" s="302"/>
      <c r="AG1691" s="302"/>
      <c r="AH1691" s="302"/>
      <c r="AI1691" s="329"/>
      <c r="AJ1691" s="302"/>
      <c r="AK1691" s="302"/>
      <c r="AL1691" s="302"/>
      <c r="AM1691" s="302"/>
      <c r="AN1691" s="302"/>
      <c r="AO1691" s="302"/>
      <c r="AP1691" s="302"/>
      <c r="AQ1691" s="302"/>
      <c r="AR1691" s="302"/>
      <c r="AS1691" s="302"/>
      <c r="AT1691" s="302"/>
      <c r="AU1691" s="302"/>
      <c r="AV1691" s="302"/>
      <c r="AW1691" s="302"/>
      <c r="AX1691" s="302"/>
      <c r="AY1691" s="302"/>
      <c r="AZ1691" s="302"/>
      <c r="BA1691" s="302"/>
    </row>
    <row r="1692">
      <c r="A1692" s="328"/>
      <c r="B1692" s="328"/>
      <c r="C1692" s="328"/>
      <c r="D1692" s="51" t="b">
        <v>1</v>
      </c>
      <c r="E1692" s="308"/>
      <c r="F1692" s="308" t="str">
        <f>IFERROR(__xludf.DUMMYFUNCTION("""COMPUTED_VALUE"""),"**field missing**")</f>
        <v>**field missing**</v>
      </c>
      <c r="G1692" s="308" t="str">
        <f>IFERROR(__xludf.DUMMYFUNCTION("""COMPUTED_VALUE"""),"**FIELD MISSING**")</f>
        <v>**FIELD MISSING**</v>
      </c>
      <c r="H1692" s="308"/>
      <c r="I1692" s="317"/>
      <c r="J1692" s="317"/>
      <c r="K1692" s="317"/>
      <c r="L1692" s="308"/>
      <c r="M1692" s="308"/>
      <c r="N1692" s="308"/>
      <c r="O1692" s="308"/>
      <c r="P1692" s="308"/>
      <c r="Q1692" s="302"/>
      <c r="R1692" s="302"/>
      <c r="S1692" s="302"/>
      <c r="T1692" s="302"/>
      <c r="U1692" s="302"/>
      <c r="V1692" s="302"/>
      <c r="W1692" s="302"/>
      <c r="X1692" s="302"/>
      <c r="Y1692" s="302"/>
      <c r="Z1692" s="302"/>
      <c r="AA1692" s="302"/>
      <c r="AB1692" s="302"/>
      <c r="AC1692" s="302"/>
      <c r="AD1692" s="302"/>
      <c r="AE1692" s="302"/>
      <c r="AF1692" s="302"/>
      <c r="AG1692" s="302"/>
      <c r="AH1692" s="302"/>
      <c r="AI1692" s="329"/>
      <c r="AJ1692" s="302"/>
      <c r="AK1692" s="302"/>
      <c r="AL1692" s="302"/>
      <c r="AM1692" s="302"/>
      <c r="AN1692" s="302"/>
      <c r="AO1692" s="302"/>
      <c r="AP1692" s="302"/>
      <c r="AQ1692" s="302"/>
      <c r="AR1692" s="302"/>
      <c r="AS1692" s="302"/>
      <c r="AT1692" s="302"/>
      <c r="AU1692" s="302"/>
      <c r="AV1692" s="302"/>
      <c r="AW1692" s="302"/>
      <c r="AX1692" s="302"/>
      <c r="AY1692" s="302"/>
      <c r="AZ1692" s="302"/>
      <c r="BA1692" s="302"/>
    </row>
    <row r="1693">
      <c r="A1693" s="328"/>
      <c r="B1693" s="328"/>
      <c r="C1693" s="328"/>
      <c r="D1693" s="51" t="b">
        <v>1</v>
      </c>
      <c r="E1693" s="308"/>
      <c r="F1693" s="308" t="str">
        <f>IFERROR(__xludf.DUMMYFUNCTION("""COMPUTED_VALUE"""),"**field missing**")</f>
        <v>**field missing**</v>
      </c>
      <c r="G1693" s="308" t="str">
        <f>IFERROR(__xludf.DUMMYFUNCTION("""COMPUTED_VALUE"""),"**FIELD MISSING**")</f>
        <v>**FIELD MISSING**</v>
      </c>
      <c r="H1693" s="308"/>
      <c r="I1693" s="317"/>
      <c r="J1693" s="317"/>
      <c r="K1693" s="317"/>
      <c r="L1693" s="308"/>
      <c r="M1693" s="308"/>
      <c r="N1693" s="308"/>
      <c r="O1693" s="308"/>
      <c r="P1693" s="308"/>
      <c r="Q1693" s="302"/>
      <c r="R1693" s="302"/>
      <c r="S1693" s="302"/>
      <c r="T1693" s="302"/>
      <c r="U1693" s="302"/>
      <c r="V1693" s="302"/>
      <c r="W1693" s="302"/>
      <c r="X1693" s="302"/>
      <c r="Y1693" s="302"/>
      <c r="Z1693" s="302"/>
      <c r="AA1693" s="302"/>
      <c r="AB1693" s="302"/>
      <c r="AC1693" s="302"/>
      <c r="AD1693" s="302"/>
      <c r="AE1693" s="302"/>
      <c r="AF1693" s="302"/>
      <c r="AG1693" s="302"/>
      <c r="AH1693" s="302"/>
      <c r="AI1693" s="329"/>
      <c r="AJ1693" s="302"/>
      <c r="AK1693" s="302"/>
      <c r="AL1693" s="302"/>
      <c r="AM1693" s="302"/>
      <c r="AN1693" s="302"/>
      <c r="AO1693" s="302"/>
      <c r="AP1693" s="302"/>
      <c r="AQ1693" s="302"/>
      <c r="AR1693" s="302"/>
      <c r="AS1693" s="302"/>
      <c r="AT1693" s="302"/>
      <c r="AU1693" s="302"/>
      <c r="AV1693" s="302"/>
      <c r="AW1693" s="302"/>
      <c r="AX1693" s="302"/>
      <c r="AY1693" s="302"/>
      <c r="AZ1693" s="302"/>
      <c r="BA1693" s="302"/>
    </row>
    <row r="1694">
      <c r="A1694" s="328"/>
      <c r="B1694" s="328"/>
      <c r="C1694" s="328"/>
      <c r="D1694" s="51" t="b">
        <v>1</v>
      </c>
      <c r="E1694" s="308"/>
      <c r="F1694" s="308" t="str">
        <f>IFERROR(__xludf.DUMMYFUNCTION("""COMPUTED_VALUE"""),"**field missing**")</f>
        <v>**field missing**</v>
      </c>
      <c r="G1694" s="308" t="str">
        <f>IFERROR(__xludf.DUMMYFUNCTION("""COMPUTED_VALUE"""),"**FIELD MISSING**")</f>
        <v>**FIELD MISSING**</v>
      </c>
      <c r="H1694" s="308"/>
      <c r="I1694" s="317"/>
      <c r="J1694" s="317"/>
      <c r="K1694" s="317"/>
      <c r="L1694" s="308"/>
      <c r="M1694" s="308"/>
      <c r="N1694" s="308"/>
      <c r="O1694" s="308"/>
      <c r="P1694" s="308"/>
      <c r="Q1694" s="302"/>
      <c r="R1694" s="302"/>
      <c r="S1694" s="302"/>
      <c r="T1694" s="302"/>
      <c r="U1694" s="302"/>
      <c r="V1694" s="302"/>
      <c r="W1694" s="302"/>
      <c r="X1694" s="302"/>
      <c r="Y1694" s="302"/>
      <c r="Z1694" s="302"/>
      <c r="AA1694" s="302"/>
      <c r="AB1694" s="302"/>
      <c r="AC1694" s="302"/>
      <c r="AD1694" s="302"/>
      <c r="AE1694" s="302"/>
      <c r="AF1694" s="302"/>
      <c r="AG1694" s="302"/>
      <c r="AH1694" s="302"/>
      <c r="AI1694" s="329"/>
      <c r="AJ1694" s="302"/>
      <c r="AK1694" s="302"/>
      <c r="AL1694" s="302"/>
      <c r="AM1694" s="302"/>
      <c r="AN1694" s="302"/>
      <c r="AO1694" s="302"/>
      <c r="AP1694" s="302"/>
      <c r="AQ1694" s="302"/>
      <c r="AR1694" s="302"/>
      <c r="AS1694" s="302"/>
      <c r="AT1694" s="302"/>
      <c r="AU1694" s="302"/>
      <c r="AV1694" s="302"/>
      <c r="AW1694" s="302"/>
      <c r="AX1694" s="302"/>
      <c r="AY1694" s="302"/>
      <c r="AZ1694" s="302"/>
      <c r="BA1694" s="302"/>
    </row>
    <row r="1695">
      <c r="A1695" s="328"/>
      <c r="B1695" s="328"/>
      <c r="C1695" s="328"/>
      <c r="D1695" s="51" t="b">
        <v>1</v>
      </c>
      <c r="E1695" s="308"/>
      <c r="F1695" s="308" t="str">
        <f>IFERROR(__xludf.DUMMYFUNCTION("""COMPUTED_VALUE"""),"**field missing**")</f>
        <v>**field missing**</v>
      </c>
      <c r="G1695" s="308" t="str">
        <f>IFERROR(__xludf.DUMMYFUNCTION("""COMPUTED_VALUE"""),"**FIELD MISSING**")</f>
        <v>**FIELD MISSING**</v>
      </c>
      <c r="H1695" s="308"/>
      <c r="I1695" s="317"/>
      <c r="J1695" s="317"/>
      <c r="K1695" s="317"/>
      <c r="L1695" s="308"/>
      <c r="M1695" s="308"/>
      <c r="N1695" s="308"/>
      <c r="O1695" s="308"/>
      <c r="P1695" s="308"/>
      <c r="Q1695" s="302"/>
      <c r="R1695" s="302"/>
      <c r="S1695" s="302"/>
      <c r="T1695" s="302"/>
      <c r="U1695" s="302"/>
      <c r="V1695" s="302"/>
      <c r="W1695" s="302"/>
      <c r="X1695" s="302"/>
      <c r="Y1695" s="302"/>
      <c r="Z1695" s="302"/>
      <c r="AA1695" s="302"/>
      <c r="AB1695" s="302"/>
      <c r="AC1695" s="302"/>
      <c r="AD1695" s="302"/>
      <c r="AE1695" s="302"/>
      <c r="AF1695" s="302"/>
      <c r="AG1695" s="302"/>
      <c r="AH1695" s="302"/>
      <c r="AI1695" s="329"/>
      <c r="AJ1695" s="302"/>
      <c r="AK1695" s="302"/>
      <c r="AL1695" s="302"/>
      <c r="AM1695" s="302"/>
      <c r="AN1695" s="302"/>
      <c r="AO1695" s="302"/>
      <c r="AP1695" s="302"/>
      <c r="AQ1695" s="302"/>
      <c r="AR1695" s="302"/>
      <c r="AS1695" s="302"/>
      <c r="AT1695" s="302"/>
      <c r="AU1695" s="302"/>
      <c r="AV1695" s="302"/>
      <c r="AW1695" s="302"/>
      <c r="AX1695" s="302"/>
      <c r="AY1695" s="302"/>
      <c r="AZ1695" s="302"/>
      <c r="BA1695" s="302"/>
    </row>
    <row r="1696">
      <c r="A1696" s="328"/>
      <c r="B1696" s="328"/>
      <c r="C1696" s="328"/>
      <c r="D1696" s="51" t="b">
        <v>1</v>
      </c>
      <c r="E1696" s="308"/>
      <c r="F1696" s="308" t="str">
        <f>IFERROR(__xludf.DUMMYFUNCTION("""COMPUTED_VALUE"""),"**field missing**")</f>
        <v>**field missing**</v>
      </c>
      <c r="G1696" s="308" t="str">
        <f>IFERROR(__xludf.DUMMYFUNCTION("""COMPUTED_VALUE"""),"**FIELD MISSING**")</f>
        <v>**FIELD MISSING**</v>
      </c>
      <c r="H1696" s="308"/>
      <c r="I1696" s="317"/>
      <c r="J1696" s="317"/>
      <c r="K1696" s="317"/>
      <c r="L1696" s="308"/>
      <c r="M1696" s="308"/>
      <c r="N1696" s="308"/>
      <c r="O1696" s="308"/>
      <c r="P1696" s="308"/>
      <c r="Q1696" s="302"/>
      <c r="R1696" s="302"/>
      <c r="S1696" s="302"/>
      <c r="T1696" s="302"/>
      <c r="U1696" s="302"/>
      <c r="V1696" s="302"/>
      <c r="W1696" s="302"/>
      <c r="X1696" s="302"/>
      <c r="Y1696" s="302"/>
      <c r="Z1696" s="302"/>
      <c r="AA1696" s="302"/>
      <c r="AB1696" s="302"/>
      <c r="AC1696" s="302"/>
      <c r="AD1696" s="302"/>
      <c r="AE1696" s="302"/>
      <c r="AF1696" s="302"/>
      <c r="AG1696" s="302"/>
      <c r="AH1696" s="302"/>
      <c r="AI1696" s="329"/>
      <c r="AJ1696" s="302"/>
      <c r="AK1696" s="302"/>
      <c r="AL1696" s="302"/>
      <c r="AM1696" s="302"/>
      <c r="AN1696" s="302"/>
      <c r="AO1696" s="302"/>
      <c r="AP1696" s="302"/>
      <c r="AQ1696" s="302"/>
      <c r="AR1696" s="302"/>
      <c r="AS1696" s="302"/>
      <c r="AT1696" s="302"/>
      <c r="AU1696" s="302"/>
      <c r="AV1696" s="302"/>
      <c r="AW1696" s="302"/>
      <c r="AX1696" s="302"/>
      <c r="AY1696" s="302"/>
      <c r="AZ1696" s="302"/>
      <c r="BA1696" s="302"/>
    </row>
    <row r="1697">
      <c r="A1697" s="328"/>
      <c r="B1697" s="328"/>
      <c r="C1697" s="328"/>
      <c r="D1697" s="51" t="b">
        <v>1</v>
      </c>
      <c r="E1697" s="308"/>
      <c r="F1697" s="308" t="str">
        <f>IFERROR(__xludf.DUMMYFUNCTION("""COMPUTED_VALUE"""),"**field missing**")</f>
        <v>**field missing**</v>
      </c>
      <c r="G1697" s="308" t="str">
        <f>IFERROR(__xludf.DUMMYFUNCTION("""COMPUTED_VALUE"""),"**FIELD MISSING**")</f>
        <v>**FIELD MISSING**</v>
      </c>
      <c r="H1697" s="308"/>
      <c r="I1697" s="317"/>
      <c r="J1697" s="317"/>
      <c r="K1697" s="317"/>
      <c r="L1697" s="308"/>
      <c r="M1697" s="308"/>
      <c r="N1697" s="308"/>
      <c r="O1697" s="308"/>
      <c r="P1697" s="308"/>
      <c r="Q1697" s="302"/>
      <c r="R1697" s="302"/>
      <c r="S1697" s="302"/>
      <c r="T1697" s="302"/>
      <c r="U1697" s="302"/>
      <c r="V1697" s="302"/>
      <c r="W1697" s="302"/>
      <c r="X1697" s="302"/>
      <c r="Y1697" s="302"/>
      <c r="Z1697" s="302"/>
      <c r="AA1697" s="302"/>
      <c r="AB1697" s="302"/>
      <c r="AC1697" s="302"/>
      <c r="AD1697" s="302"/>
      <c r="AE1697" s="302"/>
      <c r="AF1697" s="302"/>
      <c r="AG1697" s="302"/>
      <c r="AH1697" s="302"/>
      <c r="AI1697" s="329"/>
      <c r="AJ1697" s="302"/>
      <c r="AK1697" s="302"/>
      <c r="AL1697" s="302"/>
      <c r="AM1697" s="302"/>
      <c r="AN1697" s="302"/>
      <c r="AO1697" s="302"/>
      <c r="AP1697" s="302"/>
      <c r="AQ1697" s="302"/>
      <c r="AR1697" s="302"/>
      <c r="AS1697" s="302"/>
      <c r="AT1697" s="302"/>
      <c r="AU1697" s="302"/>
      <c r="AV1697" s="302"/>
      <c r="AW1697" s="302"/>
      <c r="AX1697" s="302"/>
      <c r="AY1697" s="302"/>
      <c r="AZ1697" s="302"/>
      <c r="BA1697" s="302"/>
    </row>
    <row r="1698">
      <c r="A1698" s="328"/>
      <c r="B1698" s="328"/>
      <c r="C1698" s="328"/>
      <c r="D1698" s="51" t="b">
        <v>1</v>
      </c>
      <c r="E1698" s="308"/>
      <c r="F1698" s="308" t="str">
        <f>IFERROR(__xludf.DUMMYFUNCTION("""COMPUTED_VALUE"""),"**field missing**")</f>
        <v>**field missing**</v>
      </c>
      <c r="G1698" s="308" t="str">
        <f>IFERROR(__xludf.DUMMYFUNCTION("""COMPUTED_VALUE"""),"**FIELD MISSING**")</f>
        <v>**FIELD MISSING**</v>
      </c>
      <c r="H1698" s="308"/>
      <c r="I1698" s="317"/>
      <c r="J1698" s="317"/>
      <c r="K1698" s="317"/>
      <c r="L1698" s="308"/>
      <c r="M1698" s="308"/>
      <c r="N1698" s="308"/>
      <c r="O1698" s="308"/>
      <c r="P1698" s="308"/>
      <c r="Q1698" s="302"/>
      <c r="R1698" s="302"/>
      <c r="S1698" s="302"/>
      <c r="T1698" s="302"/>
      <c r="U1698" s="302"/>
      <c r="V1698" s="302"/>
      <c r="W1698" s="302"/>
      <c r="X1698" s="302"/>
      <c r="Y1698" s="302"/>
      <c r="Z1698" s="302"/>
      <c r="AA1698" s="302"/>
      <c r="AB1698" s="302"/>
      <c r="AC1698" s="302"/>
      <c r="AD1698" s="302"/>
      <c r="AE1698" s="302"/>
      <c r="AF1698" s="302"/>
      <c r="AG1698" s="302"/>
      <c r="AH1698" s="302"/>
      <c r="AI1698" s="329"/>
      <c r="AJ1698" s="302"/>
      <c r="AK1698" s="302"/>
      <c r="AL1698" s="302"/>
      <c r="AM1698" s="302"/>
      <c r="AN1698" s="302"/>
      <c r="AO1698" s="302"/>
      <c r="AP1698" s="302"/>
      <c r="AQ1698" s="302"/>
      <c r="AR1698" s="302"/>
      <c r="AS1698" s="302"/>
      <c r="AT1698" s="302"/>
      <c r="AU1698" s="302"/>
      <c r="AV1698" s="302"/>
      <c r="AW1698" s="302"/>
      <c r="AX1698" s="302"/>
      <c r="AY1698" s="302"/>
      <c r="AZ1698" s="302"/>
      <c r="BA1698" s="302"/>
    </row>
    <row r="1699">
      <c r="A1699" s="328"/>
      <c r="B1699" s="328"/>
      <c r="C1699" s="328"/>
      <c r="D1699" s="51" t="b">
        <v>1</v>
      </c>
      <c r="E1699" s="308"/>
      <c r="F1699" s="308" t="str">
        <f>IFERROR(__xludf.DUMMYFUNCTION("""COMPUTED_VALUE"""),"**field missing**")</f>
        <v>**field missing**</v>
      </c>
      <c r="G1699" s="308" t="str">
        <f>IFERROR(__xludf.DUMMYFUNCTION("""COMPUTED_VALUE"""),"**FIELD MISSING**")</f>
        <v>**FIELD MISSING**</v>
      </c>
      <c r="H1699" s="308"/>
      <c r="I1699" s="317"/>
      <c r="J1699" s="317"/>
      <c r="K1699" s="317"/>
      <c r="L1699" s="308"/>
      <c r="M1699" s="308"/>
      <c r="N1699" s="308"/>
      <c r="O1699" s="308"/>
      <c r="P1699" s="308"/>
      <c r="Q1699" s="302"/>
      <c r="R1699" s="302"/>
      <c r="S1699" s="302"/>
      <c r="T1699" s="302"/>
      <c r="U1699" s="302"/>
      <c r="V1699" s="302"/>
      <c r="W1699" s="302"/>
      <c r="X1699" s="302"/>
      <c r="Y1699" s="302"/>
      <c r="Z1699" s="302"/>
      <c r="AA1699" s="302"/>
      <c r="AB1699" s="302"/>
      <c r="AC1699" s="302"/>
      <c r="AD1699" s="302"/>
      <c r="AE1699" s="302"/>
      <c r="AF1699" s="302"/>
      <c r="AG1699" s="302"/>
      <c r="AH1699" s="302"/>
      <c r="AI1699" s="329"/>
      <c r="AJ1699" s="302"/>
      <c r="AK1699" s="302"/>
      <c r="AL1699" s="302"/>
      <c r="AM1699" s="302"/>
      <c r="AN1699" s="302"/>
      <c r="AO1699" s="302"/>
      <c r="AP1699" s="302"/>
      <c r="AQ1699" s="302"/>
      <c r="AR1699" s="302"/>
      <c r="AS1699" s="302"/>
      <c r="AT1699" s="302"/>
      <c r="AU1699" s="302"/>
      <c r="AV1699" s="302"/>
      <c r="AW1699" s="302"/>
      <c r="AX1699" s="302"/>
      <c r="AY1699" s="302"/>
      <c r="AZ1699" s="302"/>
      <c r="BA1699" s="302"/>
    </row>
    <row r="1700">
      <c r="A1700" s="328"/>
      <c r="B1700" s="328"/>
      <c r="C1700" s="328"/>
      <c r="D1700" s="51" t="b">
        <v>1</v>
      </c>
      <c r="E1700" s="308"/>
      <c r="F1700" s="308" t="str">
        <f>IFERROR(__xludf.DUMMYFUNCTION("""COMPUTED_VALUE"""),"**field missing**")</f>
        <v>**field missing**</v>
      </c>
      <c r="G1700" s="308" t="str">
        <f>IFERROR(__xludf.DUMMYFUNCTION("""COMPUTED_VALUE"""),"**FIELD MISSING**")</f>
        <v>**FIELD MISSING**</v>
      </c>
      <c r="H1700" s="308"/>
      <c r="I1700" s="317"/>
      <c r="J1700" s="317"/>
      <c r="K1700" s="317"/>
      <c r="L1700" s="308"/>
      <c r="M1700" s="308"/>
      <c r="N1700" s="308"/>
      <c r="O1700" s="308"/>
      <c r="P1700" s="308"/>
      <c r="Q1700" s="302"/>
      <c r="R1700" s="302"/>
      <c r="S1700" s="302"/>
      <c r="T1700" s="302"/>
      <c r="U1700" s="302"/>
      <c r="V1700" s="302"/>
      <c r="W1700" s="302"/>
      <c r="X1700" s="302"/>
      <c r="Y1700" s="302"/>
      <c r="Z1700" s="302"/>
      <c r="AA1700" s="302"/>
      <c r="AB1700" s="302"/>
      <c r="AC1700" s="302"/>
      <c r="AD1700" s="302"/>
      <c r="AE1700" s="302"/>
      <c r="AF1700" s="302"/>
      <c r="AG1700" s="302"/>
      <c r="AH1700" s="302"/>
      <c r="AI1700" s="329"/>
      <c r="AJ1700" s="302"/>
      <c r="AK1700" s="302"/>
      <c r="AL1700" s="302"/>
      <c r="AM1700" s="302"/>
      <c r="AN1700" s="302"/>
      <c r="AO1700" s="302"/>
      <c r="AP1700" s="302"/>
      <c r="AQ1700" s="302"/>
      <c r="AR1700" s="302"/>
      <c r="AS1700" s="302"/>
      <c r="AT1700" s="302"/>
      <c r="AU1700" s="302"/>
      <c r="AV1700" s="302"/>
      <c r="AW1700" s="302"/>
      <c r="AX1700" s="302"/>
      <c r="AY1700" s="302"/>
      <c r="AZ1700" s="302"/>
      <c r="BA1700" s="302"/>
    </row>
    <row r="1701">
      <c r="A1701" s="328"/>
      <c r="B1701" s="328"/>
      <c r="C1701" s="328"/>
      <c r="D1701" s="51" t="b">
        <v>1</v>
      </c>
      <c r="E1701" s="308"/>
      <c r="F1701" s="308" t="str">
        <f>IFERROR(__xludf.DUMMYFUNCTION("""COMPUTED_VALUE"""),"")</f>
        <v/>
      </c>
      <c r="G1701" s="308" t="str">
        <f>IFERROR(__xludf.DUMMYFUNCTION("""COMPUTED_VALUE"""),"")</f>
        <v/>
      </c>
      <c r="H1701" s="308"/>
      <c r="I1701" s="317"/>
      <c r="J1701" s="317"/>
      <c r="K1701" s="317"/>
      <c r="L1701" s="308"/>
      <c r="M1701" s="308"/>
      <c r="N1701" s="308"/>
      <c r="O1701" s="308"/>
      <c r="P1701" s="308"/>
      <c r="Q1701" s="302"/>
      <c r="R1701" s="302"/>
      <c r="S1701" s="302"/>
      <c r="T1701" s="302"/>
      <c r="U1701" s="302"/>
      <c r="V1701" s="302"/>
      <c r="W1701" s="302"/>
      <c r="X1701" s="302"/>
      <c r="Y1701" s="302"/>
      <c r="Z1701" s="302"/>
      <c r="AA1701" s="302"/>
      <c r="AB1701" s="302"/>
      <c r="AC1701" s="302"/>
      <c r="AD1701" s="302"/>
      <c r="AE1701" s="302"/>
      <c r="AF1701" s="302"/>
      <c r="AG1701" s="302"/>
      <c r="AH1701" s="302"/>
      <c r="AI1701" s="329"/>
      <c r="AJ1701" s="302"/>
      <c r="AK1701" s="302"/>
      <c r="AL1701" s="302"/>
      <c r="AM1701" s="302"/>
      <c r="AN1701" s="302"/>
      <c r="AO1701" s="302"/>
      <c r="AP1701" s="302"/>
      <c r="AQ1701" s="302"/>
      <c r="AR1701" s="302"/>
      <c r="AS1701" s="302"/>
      <c r="AT1701" s="302"/>
      <c r="AU1701" s="302"/>
      <c r="AV1701" s="302"/>
      <c r="AW1701" s="302"/>
      <c r="AX1701" s="302"/>
      <c r="AY1701" s="302"/>
      <c r="AZ1701" s="302"/>
      <c r="BA1701" s="302"/>
    </row>
    <row r="1702">
      <c r="A1702" s="328"/>
      <c r="B1702" s="328"/>
      <c r="C1702" s="328"/>
      <c r="D1702" s="51" t="b">
        <v>1</v>
      </c>
      <c r="E1702" s="308"/>
      <c r="F1702" s="308" t="str">
        <f>IFERROR(__xludf.DUMMYFUNCTION("""COMPUTED_VALUE"""),"")</f>
        <v/>
      </c>
      <c r="G1702" s="308" t="str">
        <f>IFERROR(__xludf.DUMMYFUNCTION("""COMPUTED_VALUE"""),"")</f>
        <v/>
      </c>
      <c r="H1702" s="308"/>
      <c r="I1702" s="317"/>
      <c r="J1702" s="317"/>
      <c r="K1702" s="317"/>
      <c r="L1702" s="308"/>
      <c r="M1702" s="308"/>
      <c r="N1702" s="308"/>
      <c r="O1702" s="308"/>
      <c r="P1702" s="308"/>
      <c r="Q1702" s="302"/>
      <c r="R1702" s="302"/>
      <c r="S1702" s="302"/>
      <c r="T1702" s="302"/>
      <c r="U1702" s="302"/>
      <c r="V1702" s="302"/>
      <c r="W1702" s="302"/>
      <c r="X1702" s="302"/>
      <c r="Y1702" s="302"/>
      <c r="Z1702" s="302"/>
      <c r="AA1702" s="302"/>
      <c r="AB1702" s="302"/>
      <c r="AC1702" s="302"/>
      <c r="AD1702" s="302"/>
      <c r="AE1702" s="302"/>
      <c r="AF1702" s="302"/>
      <c r="AG1702" s="302"/>
      <c r="AH1702" s="302"/>
      <c r="AI1702" s="329"/>
      <c r="AJ1702" s="302"/>
      <c r="AK1702" s="302"/>
      <c r="AL1702" s="302"/>
      <c r="AM1702" s="302"/>
      <c r="AN1702" s="302"/>
      <c r="AO1702" s="302"/>
      <c r="AP1702" s="302"/>
      <c r="AQ1702" s="302"/>
      <c r="AR1702" s="302"/>
      <c r="AS1702" s="302"/>
      <c r="AT1702" s="302"/>
      <c r="AU1702" s="302"/>
      <c r="AV1702" s="302"/>
      <c r="AW1702" s="302"/>
      <c r="AX1702" s="302"/>
      <c r="AY1702" s="302"/>
      <c r="AZ1702" s="302"/>
      <c r="BA1702" s="302"/>
    </row>
    <row r="1703">
      <c r="A1703" s="328"/>
      <c r="B1703" s="328"/>
      <c r="C1703" s="328"/>
      <c r="D1703" s="51" t="b">
        <v>1</v>
      </c>
      <c r="E1703" s="308"/>
      <c r="F1703" s="308" t="str">
        <f>IFERROR(__xludf.DUMMYFUNCTION("""COMPUTED_VALUE"""),"**field missing**")</f>
        <v>**field missing**</v>
      </c>
      <c r="G1703" s="308" t="str">
        <f>IFERROR(__xludf.DUMMYFUNCTION("""COMPUTED_VALUE"""),"**FIELD MISSING**")</f>
        <v>**FIELD MISSING**</v>
      </c>
      <c r="H1703" s="308"/>
      <c r="I1703" s="317"/>
      <c r="J1703" s="317"/>
      <c r="K1703" s="317"/>
      <c r="L1703" s="308"/>
      <c r="M1703" s="308"/>
      <c r="N1703" s="308"/>
      <c r="O1703" s="308"/>
      <c r="P1703" s="308"/>
      <c r="Q1703" s="302"/>
      <c r="R1703" s="302"/>
      <c r="S1703" s="302"/>
      <c r="T1703" s="302"/>
      <c r="U1703" s="302"/>
      <c r="V1703" s="302"/>
      <c r="W1703" s="302"/>
      <c r="X1703" s="302"/>
      <c r="Y1703" s="302"/>
      <c r="Z1703" s="302"/>
      <c r="AA1703" s="302"/>
      <c r="AB1703" s="302"/>
      <c r="AC1703" s="302"/>
      <c r="AD1703" s="302"/>
      <c r="AE1703" s="302"/>
      <c r="AF1703" s="302"/>
      <c r="AG1703" s="302"/>
      <c r="AH1703" s="302"/>
      <c r="AI1703" s="329"/>
      <c r="AJ1703" s="302"/>
      <c r="AK1703" s="302"/>
      <c r="AL1703" s="302"/>
      <c r="AM1703" s="302"/>
      <c r="AN1703" s="302"/>
      <c r="AO1703" s="302"/>
      <c r="AP1703" s="302"/>
      <c r="AQ1703" s="302"/>
      <c r="AR1703" s="302"/>
      <c r="AS1703" s="302"/>
      <c r="AT1703" s="302"/>
      <c r="AU1703" s="302"/>
      <c r="AV1703" s="302"/>
      <c r="AW1703" s="302"/>
      <c r="AX1703" s="302"/>
      <c r="AY1703" s="302"/>
      <c r="AZ1703" s="302"/>
      <c r="BA1703" s="302"/>
    </row>
    <row r="1704">
      <c r="A1704" s="328"/>
      <c r="B1704" s="328"/>
      <c r="C1704" s="328"/>
      <c r="D1704" s="51" t="b">
        <v>1</v>
      </c>
      <c r="E1704" s="308"/>
      <c r="F1704" s="308" t="str">
        <f>IFERROR(__xludf.DUMMYFUNCTION("""COMPUTED_VALUE"""),"**field missing**")</f>
        <v>**field missing**</v>
      </c>
      <c r="G1704" s="308" t="str">
        <f>IFERROR(__xludf.DUMMYFUNCTION("""COMPUTED_VALUE"""),"**FIELD MISSING**")</f>
        <v>**FIELD MISSING**</v>
      </c>
      <c r="H1704" s="308"/>
      <c r="I1704" s="317"/>
      <c r="J1704" s="317"/>
      <c r="K1704" s="317"/>
      <c r="L1704" s="308"/>
      <c r="M1704" s="308"/>
      <c r="N1704" s="308"/>
      <c r="O1704" s="308"/>
      <c r="P1704" s="308"/>
      <c r="Q1704" s="302"/>
      <c r="R1704" s="302"/>
      <c r="S1704" s="302"/>
      <c r="T1704" s="302"/>
      <c r="U1704" s="302"/>
      <c r="V1704" s="302"/>
      <c r="W1704" s="302"/>
      <c r="X1704" s="302"/>
      <c r="Y1704" s="302"/>
      <c r="Z1704" s="302"/>
      <c r="AA1704" s="302"/>
      <c r="AB1704" s="302"/>
      <c r="AC1704" s="302"/>
      <c r="AD1704" s="302"/>
      <c r="AE1704" s="302"/>
      <c r="AF1704" s="302"/>
      <c r="AG1704" s="302"/>
      <c r="AH1704" s="302"/>
      <c r="AI1704" s="329"/>
      <c r="AJ1704" s="302"/>
      <c r="AK1704" s="302"/>
      <c r="AL1704" s="302"/>
      <c r="AM1704" s="302"/>
      <c r="AN1704" s="302"/>
      <c r="AO1704" s="302"/>
      <c r="AP1704" s="302"/>
      <c r="AQ1704" s="302"/>
      <c r="AR1704" s="302"/>
      <c r="AS1704" s="302"/>
      <c r="AT1704" s="302"/>
      <c r="AU1704" s="302"/>
      <c r="AV1704" s="302"/>
      <c r="AW1704" s="302"/>
      <c r="AX1704" s="302"/>
      <c r="AY1704" s="302"/>
      <c r="AZ1704" s="302"/>
      <c r="BA1704" s="302"/>
    </row>
    <row r="1705">
      <c r="A1705" s="328"/>
      <c r="B1705" s="328"/>
      <c r="C1705" s="328"/>
      <c r="D1705" s="51" t="b">
        <v>1</v>
      </c>
      <c r="E1705" s="308"/>
      <c r="F1705" s="308" t="str">
        <f>IFERROR(__xludf.DUMMYFUNCTION("""COMPUTED_VALUE"""),"**field missing**")</f>
        <v>**field missing**</v>
      </c>
      <c r="G1705" s="308" t="str">
        <f>IFERROR(__xludf.DUMMYFUNCTION("""COMPUTED_VALUE"""),"**FIELD MISSING**")</f>
        <v>**FIELD MISSING**</v>
      </c>
      <c r="H1705" s="308"/>
      <c r="I1705" s="317"/>
      <c r="J1705" s="317"/>
      <c r="K1705" s="317"/>
      <c r="L1705" s="308"/>
      <c r="M1705" s="308"/>
      <c r="N1705" s="308"/>
      <c r="O1705" s="308"/>
      <c r="P1705" s="308"/>
      <c r="Q1705" s="302"/>
      <c r="R1705" s="302"/>
      <c r="S1705" s="302"/>
      <c r="T1705" s="302"/>
      <c r="U1705" s="302"/>
      <c r="V1705" s="302"/>
      <c r="W1705" s="302"/>
      <c r="X1705" s="302"/>
      <c r="Y1705" s="302"/>
      <c r="Z1705" s="302"/>
      <c r="AA1705" s="302"/>
      <c r="AB1705" s="302"/>
      <c r="AC1705" s="302"/>
      <c r="AD1705" s="302"/>
      <c r="AE1705" s="302"/>
      <c r="AF1705" s="302"/>
      <c r="AG1705" s="302"/>
      <c r="AH1705" s="302"/>
      <c r="AI1705" s="329"/>
      <c r="AJ1705" s="302"/>
      <c r="AK1705" s="302"/>
      <c r="AL1705" s="302"/>
      <c r="AM1705" s="302"/>
      <c r="AN1705" s="302"/>
      <c r="AO1705" s="302"/>
      <c r="AP1705" s="302"/>
      <c r="AQ1705" s="302"/>
      <c r="AR1705" s="302"/>
      <c r="AS1705" s="302"/>
      <c r="AT1705" s="302"/>
      <c r="AU1705" s="302"/>
      <c r="AV1705" s="302"/>
      <c r="AW1705" s="302"/>
      <c r="AX1705" s="302"/>
      <c r="AY1705" s="302"/>
      <c r="AZ1705" s="302"/>
      <c r="BA1705" s="302"/>
    </row>
    <row r="1706">
      <c r="A1706" s="328"/>
      <c r="B1706" s="328"/>
      <c r="C1706" s="328"/>
      <c r="D1706" s="51" t="b">
        <v>1</v>
      </c>
      <c r="E1706" s="308"/>
      <c r="F1706" s="308" t="str">
        <f>IFERROR(__xludf.DUMMYFUNCTION("""COMPUTED_VALUE"""),"**field missing**")</f>
        <v>**field missing**</v>
      </c>
      <c r="G1706" s="308" t="str">
        <f>IFERROR(__xludf.DUMMYFUNCTION("""COMPUTED_VALUE"""),"**FIELD MISSING**")</f>
        <v>**FIELD MISSING**</v>
      </c>
      <c r="H1706" s="308"/>
      <c r="I1706" s="317"/>
      <c r="J1706" s="317"/>
      <c r="K1706" s="317"/>
      <c r="L1706" s="308"/>
      <c r="M1706" s="308"/>
      <c r="N1706" s="308"/>
      <c r="O1706" s="308"/>
      <c r="P1706" s="308"/>
      <c r="Q1706" s="302"/>
      <c r="R1706" s="302"/>
      <c r="S1706" s="302"/>
      <c r="T1706" s="302"/>
      <c r="U1706" s="302"/>
      <c r="V1706" s="302"/>
      <c r="W1706" s="302"/>
      <c r="X1706" s="302"/>
      <c r="Y1706" s="302"/>
      <c r="Z1706" s="302"/>
      <c r="AA1706" s="302"/>
      <c r="AB1706" s="302"/>
      <c r="AC1706" s="302"/>
      <c r="AD1706" s="302"/>
      <c r="AE1706" s="302"/>
      <c r="AF1706" s="302"/>
      <c r="AG1706" s="302"/>
      <c r="AH1706" s="302"/>
      <c r="AI1706" s="329"/>
      <c r="AJ1706" s="302"/>
      <c r="AK1706" s="302"/>
      <c r="AL1706" s="302"/>
      <c r="AM1706" s="302"/>
      <c r="AN1706" s="302"/>
      <c r="AO1706" s="302"/>
      <c r="AP1706" s="302"/>
      <c r="AQ1706" s="302"/>
      <c r="AR1706" s="302"/>
      <c r="AS1706" s="302"/>
      <c r="AT1706" s="302"/>
      <c r="AU1706" s="302"/>
      <c r="AV1706" s="302"/>
      <c r="AW1706" s="302"/>
      <c r="AX1706" s="302"/>
      <c r="AY1706" s="302"/>
      <c r="AZ1706" s="302"/>
      <c r="BA1706" s="302"/>
    </row>
    <row r="1707">
      <c r="A1707" s="328"/>
      <c r="B1707" s="328"/>
      <c r="C1707" s="328"/>
      <c r="D1707" s="51" t="b">
        <v>1</v>
      </c>
      <c r="E1707" s="308"/>
      <c r="F1707" s="308" t="str">
        <f>IFERROR(__xludf.DUMMYFUNCTION("""COMPUTED_VALUE"""),"")</f>
        <v/>
      </c>
      <c r="G1707" s="308" t="str">
        <f>IFERROR(__xludf.DUMMYFUNCTION("""COMPUTED_VALUE"""),"")</f>
        <v/>
      </c>
      <c r="H1707" s="308"/>
      <c r="I1707" s="317"/>
      <c r="J1707" s="317"/>
      <c r="K1707" s="317"/>
      <c r="L1707" s="308"/>
      <c r="M1707" s="308"/>
      <c r="N1707" s="308"/>
      <c r="O1707" s="308"/>
      <c r="P1707" s="308"/>
      <c r="Q1707" s="302"/>
      <c r="R1707" s="302"/>
      <c r="S1707" s="302"/>
      <c r="T1707" s="302"/>
      <c r="U1707" s="302"/>
      <c r="V1707" s="302"/>
      <c r="W1707" s="302"/>
      <c r="X1707" s="302"/>
      <c r="Y1707" s="302"/>
      <c r="Z1707" s="302"/>
      <c r="AA1707" s="302"/>
      <c r="AB1707" s="302"/>
      <c r="AC1707" s="302"/>
      <c r="AD1707" s="302"/>
      <c r="AE1707" s="302"/>
      <c r="AF1707" s="302"/>
      <c r="AG1707" s="302"/>
      <c r="AH1707" s="302"/>
      <c r="AI1707" s="329"/>
      <c r="AJ1707" s="302"/>
      <c r="AK1707" s="302"/>
      <c r="AL1707" s="302"/>
      <c r="AM1707" s="302"/>
      <c r="AN1707" s="302"/>
      <c r="AO1707" s="302"/>
      <c r="AP1707" s="302"/>
      <c r="AQ1707" s="302"/>
      <c r="AR1707" s="302"/>
      <c r="AS1707" s="302"/>
      <c r="AT1707" s="302"/>
      <c r="AU1707" s="302"/>
      <c r="AV1707" s="302"/>
      <c r="AW1707" s="302"/>
      <c r="AX1707" s="302"/>
      <c r="AY1707" s="302"/>
      <c r="AZ1707" s="302"/>
      <c r="BA1707" s="302"/>
    </row>
    <row r="1708">
      <c r="A1708" s="328"/>
      <c r="B1708" s="328"/>
      <c r="C1708" s="328"/>
      <c r="D1708" s="51" t="b">
        <v>1</v>
      </c>
      <c r="E1708" s="308"/>
      <c r="F1708" s="308" t="str">
        <f>IFERROR(__xludf.DUMMYFUNCTION("""COMPUTED_VALUE"""),"")</f>
        <v/>
      </c>
      <c r="G1708" s="308" t="str">
        <f>IFERROR(__xludf.DUMMYFUNCTION("""COMPUTED_VALUE"""),"")</f>
        <v/>
      </c>
      <c r="H1708" s="308"/>
      <c r="I1708" s="317"/>
      <c r="J1708" s="317"/>
      <c r="K1708" s="317"/>
      <c r="L1708" s="308"/>
      <c r="M1708" s="308"/>
      <c r="N1708" s="308"/>
      <c r="O1708" s="308"/>
      <c r="P1708" s="308"/>
      <c r="Q1708" s="302"/>
      <c r="R1708" s="302"/>
      <c r="S1708" s="302"/>
      <c r="T1708" s="302"/>
      <c r="U1708" s="302"/>
      <c r="V1708" s="302"/>
      <c r="W1708" s="302"/>
      <c r="X1708" s="302"/>
      <c r="Y1708" s="302"/>
      <c r="Z1708" s="302"/>
      <c r="AA1708" s="302"/>
      <c r="AB1708" s="302"/>
      <c r="AC1708" s="302"/>
      <c r="AD1708" s="302"/>
      <c r="AE1708" s="302"/>
      <c r="AF1708" s="302"/>
      <c r="AG1708" s="302"/>
      <c r="AH1708" s="302"/>
      <c r="AI1708" s="329"/>
      <c r="AJ1708" s="302"/>
      <c r="AK1708" s="302"/>
      <c r="AL1708" s="302"/>
      <c r="AM1708" s="302"/>
      <c r="AN1708" s="302"/>
      <c r="AO1708" s="302"/>
      <c r="AP1708" s="302"/>
      <c r="AQ1708" s="302"/>
      <c r="AR1708" s="302"/>
      <c r="AS1708" s="302"/>
      <c r="AT1708" s="302"/>
      <c r="AU1708" s="302"/>
      <c r="AV1708" s="302"/>
      <c r="AW1708" s="302"/>
      <c r="AX1708" s="302"/>
      <c r="AY1708" s="302"/>
      <c r="AZ1708" s="302"/>
      <c r="BA1708" s="302"/>
    </row>
    <row r="1709">
      <c r="A1709" s="328"/>
      <c r="B1709" s="328"/>
      <c r="C1709" s="328"/>
      <c r="D1709" s="51" t="b">
        <v>1</v>
      </c>
      <c r="E1709" s="308"/>
      <c r="F1709" s="308" t="str">
        <f>IFERROR(__xludf.DUMMYFUNCTION("""COMPUTED_VALUE"""),"**field missing**")</f>
        <v>**field missing**</v>
      </c>
      <c r="G1709" s="308" t="str">
        <f>IFERROR(__xludf.DUMMYFUNCTION("""COMPUTED_VALUE"""),"**FIELD MISSING**")</f>
        <v>**FIELD MISSING**</v>
      </c>
      <c r="H1709" s="308"/>
      <c r="I1709" s="317"/>
      <c r="J1709" s="317"/>
      <c r="K1709" s="317"/>
      <c r="L1709" s="308"/>
      <c r="M1709" s="308"/>
      <c r="N1709" s="308"/>
      <c r="O1709" s="308"/>
      <c r="P1709" s="308"/>
      <c r="Q1709" s="302"/>
      <c r="R1709" s="302"/>
      <c r="S1709" s="302"/>
      <c r="T1709" s="302"/>
      <c r="U1709" s="302"/>
      <c r="V1709" s="302"/>
      <c r="W1709" s="302"/>
      <c r="X1709" s="302"/>
      <c r="Y1709" s="302"/>
      <c r="Z1709" s="302"/>
      <c r="AA1709" s="302"/>
      <c r="AB1709" s="302"/>
      <c r="AC1709" s="302"/>
      <c r="AD1709" s="302"/>
      <c r="AE1709" s="302"/>
      <c r="AF1709" s="302"/>
      <c r="AG1709" s="302"/>
      <c r="AH1709" s="302"/>
      <c r="AI1709" s="329"/>
      <c r="AJ1709" s="302"/>
      <c r="AK1709" s="302"/>
      <c r="AL1709" s="302"/>
      <c r="AM1709" s="302"/>
      <c r="AN1709" s="302"/>
      <c r="AO1709" s="302"/>
      <c r="AP1709" s="302"/>
      <c r="AQ1709" s="302"/>
      <c r="AR1709" s="302"/>
      <c r="AS1709" s="302"/>
      <c r="AT1709" s="302"/>
      <c r="AU1709" s="302"/>
      <c r="AV1709" s="302"/>
      <c r="AW1709" s="302"/>
      <c r="AX1709" s="302"/>
      <c r="AY1709" s="302"/>
      <c r="AZ1709" s="302"/>
      <c r="BA1709" s="302"/>
    </row>
    <row r="1710">
      <c r="A1710" s="328"/>
      <c r="B1710" s="328"/>
      <c r="C1710" s="328"/>
      <c r="D1710" s="51" t="b">
        <v>1</v>
      </c>
      <c r="E1710" s="308"/>
      <c r="F1710" s="308" t="str">
        <f>IFERROR(__xludf.DUMMYFUNCTION("""COMPUTED_VALUE"""),"**field missing**")</f>
        <v>**field missing**</v>
      </c>
      <c r="G1710" s="308" t="str">
        <f>IFERROR(__xludf.DUMMYFUNCTION("""COMPUTED_VALUE"""),"**FIELD MISSING**")</f>
        <v>**FIELD MISSING**</v>
      </c>
      <c r="H1710" s="308"/>
      <c r="I1710" s="317"/>
      <c r="J1710" s="317"/>
      <c r="K1710" s="317"/>
      <c r="L1710" s="308"/>
      <c r="M1710" s="308"/>
      <c r="N1710" s="308"/>
      <c r="O1710" s="308"/>
      <c r="P1710" s="308"/>
      <c r="Q1710" s="302"/>
      <c r="R1710" s="302"/>
      <c r="S1710" s="302"/>
      <c r="T1710" s="302"/>
      <c r="U1710" s="302"/>
      <c r="V1710" s="302"/>
      <c r="W1710" s="302"/>
      <c r="X1710" s="302"/>
      <c r="Y1710" s="302"/>
      <c r="Z1710" s="302"/>
      <c r="AA1710" s="302"/>
      <c r="AB1710" s="302"/>
      <c r="AC1710" s="302"/>
      <c r="AD1710" s="302"/>
      <c r="AE1710" s="302"/>
      <c r="AF1710" s="302"/>
      <c r="AG1710" s="302"/>
      <c r="AH1710" s="302"/>
      <c r="AI1710" s="329"/>
      <c r="AJ1710" s="302"/>
      <c r="AK1710" s="302"/>
      <c r="AL1710" s="302"/>
      <c r="AM1710" s="302"/>
      <c r="AN1710" s="302"/>
      <c r="AO1710" s="302"/>
      <c r="AP1710" s="302"/>
      <c r="AQ1710" s="302"/>
      <c r="AR1710" s="302"/>
      <c r="AS1710" s="302"/>
      <c r="AT1710" s="302"/>
      <c r="AU1710" s="302"/>
      <c r="AV1710" s="302"/>
      <c r="AW1710" s="302"/>
      <c r="AX1710" s="302"/>
      <c r="AY1710" s="302"/>
      <c r="AZ1710" s="302"/>
      <c r="BA1710" s="302"/>
    </row>
    <row r="1711">
      <c r="A1711" s="328"/>
      <c r="B1711" s="328"/>
      <c r="C1711" s="328"/>
      <c r="D1711" s="51" t="b">
        <v>1</v>
      </c>
      <c r="E1711" s="308"/>
      <c r="F1711" s="308" t="str">
        <f>IFERROR(__xludf.DUMMYFUNCTION("""COMPUTED_VALUE"""),"**field missing**")</f>
        <v>**field missing**</v>
      </c>
      <c r="G1711" s="308" t="str">
        <f>IFERROR(__xludf.DUMMYFUNCTION("""COMPUTED_VALUE"""),"**FIELD MISSING**")</f>
        <v>**FIELD MISSING**</v>
      </c>
      <c r="H1711" s="308"/>
      <c r="I1711" s="317"/>
      <c r="J1711" s="317"/>
      <c r="K1711" s="317"/>
      <c r="L1711" s="308"/>
      <c r="M1711" s="308"/>
      <c r="N1711" s="308"/>
      <c r="O1711" s="308"/>
      <c r="P1711" s="308"/>
      <c r="Q1711" s="302"/>
      <c r="R1711" s="302"/>
      <c r="S1711" s="302"/>
      <c r="T1711" s="302"/>
      <c r="U1711" s="302"/>
      <c r="V1711" s="302"/>
      <c r="W1711" s="302"/>
      <c r="X1711" s="302"/>
      <c r="Y1711" s="302"/>
      <c r="Z1711" s="302"/>
      <c r="AA1711" s="302"/>
      <c r="AB1711" s="302"/>
      <c r="AC1711" s="302"/>
      <c r="AD1711" s="302"/>
      <c r="AE1711" s="302"/>
      <c r="AF1711" s="302"/>
      <c r="AG1711" s="302"/>
      <c r="AH1711" s="302"/>
      <c r="AI1711" s="329"/>
      <c r="AJ1711" s="302"/>
      <c r="AK1711" s="302"/>
      <c r="AL1711" s="302"/>
      <c r="AM1711" s="302"/>
      <c r="AN1711" s="302"/>
      <c r="AO1711" s="302"/>
      <c r="AP1711" s="302"/>
      <c r="AQ1711" s="302"/>
      <c r="AR1711" s="302"/>
      <c r="AS1711" s="302"/>
      <c r="AT1711" s="302"/>
      <c r="AU1711" s="302"/>
      <c r="AV1711" s="302"/>
      <c r="AW1711" s="302"/>
      <c r="AX1711" s="302"/>
      <c r="AY1711" s="302"/>
      <c r="AZ1711" s="302"/>
      <c r="BA1711" s="302"/>
    </row>
    <row r="1712">
      <c r="A1712" s="328"/>
      <c r="B1712" s="328"/>
      <c r="C1712" s="328"/>
      <c r="D1712" s="51" t="b">
        <v>1</v>
      </c>
      <c r="E1712" s="308"/>
      <c r="F1712" s="308" t="str">
        <f>IFERROR(__xludf.DUMMYFUNCTION("""COMPUTED_VALUE"""),"**field missing**")</f>
        <v>**field missing**</v>
      </c>
      <c r="G1712" s="308" t="str">
        <f>IFERROR(__xludf.DUMMYFUNCTION("""COMPUTED_VALUE"""),"**FIELD MISSING**")</f>
        <v>**FIELD MISSING**</v>
      </c>
      <c r="H1712" s="308"/>
      <c r="I1712" s="317"/>
      <c r="J1712" s="317"/>
      <c r="K1712" s="317"/>
      <c r="L1712" s="308"/>
      <c r="M1712" s="308"/>
      <c r="N1712" s="308"/>
      <c r="O1712" s="308"/>
      <c r="P1712" s="308"/>
      <c r="Q1712" s="302"/>
      <c r="R1712" s="302"/>
      <c r="S1712" s="302"/>
      <c r="T1712" s="302"/>
      <c r="U1712" s="302"/>
      <c r="V1712" s="302"/>
      <c r="W1712" s="302"/>
      <c r="X1712" s="302"/>
      <c r="Y1712" s="302"/>
      <c r="Z1712" s="302"/>
      <c r="AA1712" s="302"/>
      <c r="AB1712" s="302"/>
      <c r="AC1712" s="302"/>
      <c r="AD1712" s="302"/>
      <c r="AE1712" s="302"/>
      <c r="AF1712" s="302"/>
      <c r="AG1712" s="302"/>
      <c r="AH1712" s="302"/>
      <c r="AI1712" s="329"/>
      <c r="AJ1712" s="302"/>
      <c r="AK1712" s="302"/>
      <c r="AL1712" s="302"/>
      <c r="AM1712" s="302"/>
      <c r="AN1712" s="302"/>
      <c r="AO1712" s="302"/>
      <c r="AP1712" s="302"/>
      <c r="AQ1712" s="302"/>
      <c r="AR1712" s="302"/>
      <c r="AS1712" s="302"/>
      <c r="AT1712" s="302"/>
      <c r="AU1712" s="302"/>
      <c r="AV1712" s="302"/>
      <c r="AW1712" s="302"/>
      <c r="AX1712" s="302"/>
      <c r="AY1712" s="302"/>
      <c r="AZ1712" s="302"/>
      <c r="BA1712" s="302"/>
    </row>
    <row r="1713">
      <c r="A1713" s="328"/>
      <c r="B1713" s="328"/>
      <c r="C1713" s="328"/>
      <c r="D1713" s="51" t="b">
        <v>1</v>
      </c>
      <c r="E1713" s="308"/>
      <c r="F1713" s="308" t="str">
        <f>IFERROR(__xludf.DUMMYFUNCTION("""COMPUTED_VALUE"""),"**field missing**")</f>
        <v>**field missing**</v>
      </c>
      <c r="G1713" s="308" t="str">
        <f>IFERROR(__xludf.DUMMYFUNCTION("""COMPUTED_VALUE"""),"**FIELD MISSING**")</f>
        <v>**FIELD MISSING**</v>
      </c>
      <c r="H1713" s="308"/>
      <c r="I1713" s="317"/>
      <c r="J1713" s="317"/>
      <c r="K1713" s="317"/>
      <c r="L1713" s="308"/>
      <c r="M1713" s="308"/>
      <c r="N1713" s="308"/>
      <c r="O1713" s="308"/>
      <c r="P1713" s="308"/>
      <c r="Q1713" s="302"/>
      <c r="R1713" s="302"/>
      <c r="S1713" s="302"/>
      <c r="T1713" s="302"/>
      <c r="U1713" s="302"/>
      <c r="V1713" s="302"/>
      <c r="W1713" s="302"/>
      <c r="X1713" s="302"/>
      <c r="Y1713" s="302"/>
      <c r="Z1713" s="302"/>
      <c r="AA1713" s="302"/>
      <c r="AB1713" s="302"/>
      <c r="AC1713" s="302"/>
      <c r="AD1713" s="302"/>
      <c r="AE1713" s="302"/>
      <c r="AF1713" s="302"/>
      <c r="AG1713" s="302"/>
      <c r="AH1713" s="302"/>
      <c r="AI1713" s="329"/>
      <c r="AJ1713" s="302"/>
      <c r="AK1713" s="302"/>
      <c r="AL1713" s="302"/>
      <c r="AM1713" s="302"/>
      <c r="AN1713" s="302"/>
      <c r="AO1713" s="302"/>
      <c r="AP1713" s="302"/>
      <c r="AQ1713" s="302"/>
      <c r="AR1713" s="302"/>
      <c r="AS1713" s="302"/>
      <c r="AT1713" s="302"/>
      <c r="AU1713" s="302"/>
      <c r="AV1713" s="302"/>
      <c r="AW1713" s="302"/>
      <c r="AX1713" s="302"/>
      <c r="AY1713" s="302"/>
      <c r="AZ1713" s="302"/>
      <c r="BA1713" s="302"/>
    </row>
    <row r="1714">
      <c r="A1714" s="328"/>
      <c r="B1714" s="328"/>
      <c r="C1714" s="328"/>
      <c r="D1714" s="51" t="b">
        <v>1</v>
      </c>
      <c r="E1714" s="308"/>
      <c r="F1714" s="308" t="str">
        <f>IFERROR(__xludf.DUMMYFUNCTION("""COMPUTED_VALUE"""),"**field missing**")</f>
        <v>**field missing**</v>
      </c>
      <c r="G1714" s="308" t="str">
        <f>IFERROR(__xludf.DUMMYFUNCTION("""COMPUTED_VALUE"""),"**FIELD MISSING**")</f>
        <v>**FIELD MISSING**</v>
      </c>
      <c r="H1714" s="308"/>
      <c r="I1714" s="317"/>
      <c r="J1714" s="317"/>
      <c r="K1714" s="317"/>
      <c r="L1714" s="308"/>
      <c r="M1714" s="308"/>
      <c r="N1714" s="308"/>
      <c r="O1714" s="308"/>
      <c r="P1714" s="308"/>
      <c r="Q1714" s="302"/>
      <c r="R1714" s="302"/>
      <c r="S1714" s="302"/>
      <c r="T1714" s="302"/>
      <c r="U1714" s="302"/>
      <c r="V1714" s="302"/>
      <c r="W1714" s="302"/>
      <c r="X1714" s="302"/>
      <c r="Y1714" s="302"/>
      <c r="Z1714" s="302"/>
      <c r="AA1714" s="302"/>
      <c r="AB1714" s="302"/>
      <c r="AC1714" s="302"/>
      <c r="AD1714" s="302"/>
      <c r="AE1714" s="302"/>
      <c r="AF1714" s="302"/>
      <c r="AG1714" s="302"/>
      <c r="AH1714" s="302"/>
      <c r="AI1714" s="329"/>
      <c r="AJ1714" s="302"/>
      <c r="AK1714" s="302"/>
      <c r="AL1714" s="302"/>
      <c r="AM1714" s="302"/>
      <c r="AN1714" s="302"/>
      <c r="AO1714" s="302"/>
      <c r="AP1714" s="302"/>
      <c r="AQ1714" s="302"/>
      <c r="AR1714" s="302"/>
      <c r="AS1714" s="302"/>
      <c r="AT1714" s="302"/>
      <c r="AU1714" s="302"/>
      <c r="AV1714" s="302"/>
      <c r="AW1714" s="302"/>
      <c r="AX1714" s="302"/>
      <c r="AY1714" s="302"/>
      <c r="AZ1714" s="302"/>
      <c r="BA1714" s="302"/>
    </row>
    <row r="1715">
      <c r="A1715" s="328"/>
      <c r="B1715" s="328"/>
      <c r="C1715" s="328"/>
      <c r="D1715" s="51" t="b">
        <v>1</v>
      </c>
      <c r="E1715" s="308"/>
      <c r="F1715" s="308" t="str">
        <f>IFERROR(__xludf.DUMMYFUNCTION("""COMPUTED_VALUE"""),"**field missing**")</f>
        <v>**field missing**</v>
      </c>
      <c r="G1715" s="308" t="str">
        <f>IFERROR(__xludf.DUMMYFUNCTION("""COMPUTED_VALUE"""),"**FIELD MISSING**")</f>
        <v>**FIELD MISSING**</v>
      </c>
      <c r="H1715" s="308"/>
      <c r="I1715" s="317"/>
      <c r="J1715" s="317"/>
      <c r="K1715" s="317"/>
      <c r="L1715" s="308"/>
      <c r="M1715" s="308"/>
      <c r="N1715" s="308"/>
      <c r="O1715" s="308"/>
      <c r="P1715" s="308"/>
      <c r="Q1715" s="302"/>
      <c r="R1715" s="302"/>
      <c r="S1715" s="302"/>
      <c r="T1715" s="302"/>
      <c r="U1715" s="302"/>
      <c r="V1715" s="302"/>
      <c r="W1715" s="302"/>
      <c r="X1715" s="302"/>
      <c r="Y1715" s="302"/>
      <c r="Z1715" s="302"/>
      <c r="AA1715" s="302"/>
      <c r="AB1715" s="302"/>
      <c r="AC1715" s="302"/>
      <c r="AD1715" s="302"/>
      <c r="AE1715" s="302"/>
      <c r="AF1715" s="302"/>
      <c r="AG1715" s="302"/>
      <c r="AH1715" s="302"/>
      <c r="AI1715" s="329"/>
      <c r="AJ1715" s="302"/>
      <c r="AK1715" s="302"/>
      <c r="AL1715" s="302"/>
      <c r="AM1715" s="302"/>
      <c r="AN1715" s="302"/>
      <c r="AO1715" s="302"/>
      <c r="AP1715" s="302"/>
      <c r="AQ1715" s="302"/>
      <c r="AR1715" s="302"/>
      <c r="AS1715" s="302"/>
      <c r="AT1715" s="302"/>
      <c r="AU1715" s="302"/>
      <c r="AV1715" s="302"/>
      <c r="AW1715" s="302"/>
      <c r="AX1715" s="302"/>
      <c r="AY1715" s="302"/>
      <c r="AZ1715" s="302"/>
      <c r="BA1715" s="302"/>
    </row>
    <row r="1716">
      <c r="A1716" s="328"/>
      <c r="B1716" s="328"/>
      <c r="C1716" s="328"/>
      <c r="D1716" s="51" t="b">
        <v>1</v>
      </c>
      <c r="E1716" s="308"/>
      <c r="F1716" s="308" t="str">
        <f>IFERROR(__xludf.DUMMYFUNCTION("""COMPUTED_VALUE"""),"**field missing**")</f>
        <v>**field missing**</v>
      </c>
      <c r="G1716" s="308" t="str">
        <f>IFERROR(__xludf.DUMMYFUNCTION("""COMPUTED_VALUE"""),"**FIELD MISSING**")</f>
        <v>**FIELD MISSING**</v>
      </c>
      <c r="H1716" s="308"/>
      <c r="I1716" s="317"/>
      <c r="J1716" s="317"/>
      <c r="K1716" s="317"/>
      <c r="L1716" s="308"/>
      <c r="M1716" s="308"/>
      <c r="N1716" s="308"/>
      <c r="O1716" s="308"/>
      <c r="P1716" s="308"/>
      <c r="Q1716" s="302"/>
      <c r="R1716" s="302"/>
      <c r="S1716" s="302"/>
      <c r="T1716" s="302"/>
      <c r="U1716" s="302"/>
      <c r="V1716" s="302"/>
      <c r="W1716" s="302"/>
      <c r="X1716" s="302"/>
      <c r="Y1716" s="302"/>
      <c r="Z1716" s="302"/>
      <c r="AA1716" s="302"/>
      <c r="AB1716" s="302"/>
      <c r="AC1716" s="302"/>
      <c r="AD1716" s="302"/>
      <c r="AE1716" s="302"/>
      <c r="AF1716" s="302"/>
      <c r="AG1716" s="302"/>
      <c r="AH1716" s="302"/>
      <c r="AI1716" s="329"/>
      <c r="AJ1716" s="302"/>
      <c r="AK1716" s="302"/>
      <c r="AL1716" s="302"/>
      <c r="AM1716" s="302"/>
      <c r="AN1716" s="302"/>
      <c r="AO1716" s="302"/>
      <c r="AP1716" s="302"/>
      <c r="AQ1716" s="302"/>
      <c r="AR1716" s="302"/>
      <c r="AS1716" s="302"/>
      <c r="AT1716" s="302"/>
      <c r="AU1716" s="302"/>
      <c r="AV1716" s="302"/>
      <c r="AW1716" s="302"/>
      <c r="AX1716" s="302"/>
      <c r="AY1716" s="302"/>
      <c r="AZ1716" s="302"/>
      <c r="BA1716" s="302"/>
    </row>
    <row r="1717">
      <c r="A1717" s="328"/>
      <c r="B1717" s="328"/>
      <c r="C1717" s="328"/>
      <c r="D1717" s="51" t="b">
        <v>1</v>
      </c>
      <c r="E1717" s="308"/>
      <c r="F1717" s="308" t="str">
        <f>IFERROR(__xludf.DUMMYFUNCTION("""COMPUTED_VALUE"""),"**field missing**")</f>
        <v>**field missing**</v>
      </c>
      <c r="G1717" s="308" t="str">
        <f>IFERROR(__xludf.DUMMYFUNCTION("""COMPUTED_VALUE"""),"**FIELD MISSING**")</f>
        <v>**FIELD MISSING**</v>
      </c>
      <c r="H1717" s="308"/>
      <c r="I1717" s="317"/>
      <c r="J1717" s="317"/>
      <c r="K1717" s="317"/>
      <c r="L1717" s="308"/>
      <c r="M1717" s="308"/>
      <c r="N1717" s="308"/>
      <c r="O1717" s="308"/>
      <c r="P1717" s="308"/>
      <c r="Q1717" s="302"/>
      <c r="R1717" s="302"/>
      <c r="S1717" s="302"/>
      <c r="T1717" s="302"/>
      <c r="U1717" s="302"/>
      <c r="V1717" s="302"/>
      <c r="W1717" s="302"/>
      <c r="X1717" s="302"/>
      <c r="Y1717" s="302"/>
      <c r="Z1717" s="302"/>
      <c r="AA1717" s="302"/>
      <c r="AB1717" s="302"/>
      <c r="AC1717" s="302"/>
      <c r="AD1717" s="302"/>
      <c r="AE1717" s="302"/>
      <c r="AF1717" s="302"/>
      <c r="AG1717" s="302"/>
      <c r="AH1717" s="302"/>
      <c r="AI1717" s="329"/>
      <c r="AJ1717" s="302"/>
      <c r="AK1717" s="302"/>
      <c r="AL1717" s="302"/>
      <c r="AM1717" s="302"/>
      <c r="AN1717" s="302"/>
      <c r="AO1717" s="302"/>
      <c r="AP1717" s="302"/>
      <c r="AQ1717" s="302"/>
      <c r="AR1717" s="302"/>
      <c r="AS1717" s="302"/>
      <c r="AT1717" s="302"/>
      <c r="AU1717" s="302"/>
      <c r="AV1717" s="302"/>
      <c r="AW1717" s="302"/>
      <c r="AX1717" s="302"/>
      <c r="AY1717" s="302"/>
      <c r="AZ1717" s="302"/>
      <c r="BA1717" s="302"/>
    </row>
    <row r="1718">
      <c r="A1718" s="328"/>
      <c r="B1718" s="328"/>
      <c r="C1718" s="328"/>
      <c r="D1718" s="51" t="b">
        <v>1</v>
      </c>
      <c r="E1718" s="308"/>
      <c r="F1718" s="308" t="str">
        <f>IFERROR(__xludf.DUMMYFUNCTION("""COMPUTED_VALUE"""),"**field missing**")</f>
        <v>**field missing**</v>
      </c>
      <c r="G1718" s="308" t="str">
        <f>IFERROR(__xludf.DUMMYFUNCTION("""COMPUTED_VALUE"""),"**FIELD MISSING**")</f>
        <v>**FIELD MISSING**</v>
      </c>
      <c r="H1718" s="308"/>
      <c r="I1718" s="317"/>
      <c r="J1718" s="317"/>
      <c r="K1718" s="317"/>
      <c r="L1718" s="308"/>
      <c r="M1718" s="308"/>
      <c r="N1718" s="308"/>
      <c r="O1718" s="308"/>
      <c r="P1718" s="308"/>
      <c r="Q1718" s="302"/>
      <c r="R1718" s="302"/>
      <c r="S1718" s="302"/>
      <c r="T1718" s="302"/>
      <c r="U1718" s="302"/>
      <c r="V1718" s="302"/>
      <c r="W1718" s="302"/>
      <c r="X1718" s="302"/>
      <c r="Y1718" s="302"/>
      <c r="Z1718" s="302"/>
      <c r="AA1718" s="302"/>
      <c r="AB1718" s="302"/>
      <c r="AC1718" s="302"/>
      <c r="AD1718" s="302"/>
      <c r="AE1718" s="302"/>
      <c r="AF1718" s="302"/>
      <c r="AG1718" s="302"/>
      <c r="AH1718" s="302"/>
      <c r="AI1718" s="329"/>
      <c r="AJ1718" s="302"/>
      <c r="AK1718" s="302"/>
      <c r="AL1718" s="302"/>
      <c r="AM1718" s="302"/>
      <c r="AN1718" s="302"/>
      <c r="AO1718" s="302"/>
      <c r="AP1718" s="302"/>
      <c r="AQ1718" s="302"/>
      <c r="AR1718" s="302"/>
      <c r="AS1718" s="302"/>
      <c r="AT1718" s="302"/>
      <c r="AU1718" s="302"/>
      <c r="AV1718" s="302"/>
      <c r="AW1718" s="302"/>
      <c r="AX1718" s="302"/>
      <c r="AY1718" s="302"/>
      <c r="AZ1718" s="302"/>
      <c r="BA1718" s="302"/>
    </row>
    <row r="1719">
      <c r="A1719" s="328"/>
      <c r="B1719" s="328"/>
      <c r="C1719" s="328"/>
      <c r="D1719" s="51" t="b">
        <v>1</v>
      </c>
      <c r="E1719" s="308"/>
      <c r="F1719" s="308" t="str">
        <f>IFERROR(__xludf.DUMMYFUNCTION("""COMPUTED_VALUE"""),"**field missing**")</f>
        <v>**field missing**</v>
      </c>
      <c r="G1719" s="308" t="str">
        <f>IFERROR(__xludf.DUMMYFUNCTION("""COMPUTED_VALUE"""),"**FIELD MISSING**")</f>
        <v>**FIELD MISSING**</v>
      </c>
      <c r="H1719" s="308"/>
      <c r="I1719" s="317"/>
      <c r="J1719" s="317"/>
      <c r="K1719" s="317"/>
      <c r="L1719" s="308"/>
      <c r="M1719" s="308"/>
      <c r="N1719" s="308"/>
      <c r="O1719" s="308"/>
      <c r="P1719" s="308"/>
      <c r="Q1719" s="302"/>
      <c r="R1719" s="302"/>
      <c r="S1719" s="302"/>
      <c r="T1719" s="302"/>
      <c r="U1719" s="302"/>
      <c r="V1719" s="302"/>
      <c r="W1719" s="302"/>
      <c r="X1719" s="302"/>
      <c r="Y1719" s="302"/>
      <c r="Z1719" s="302"/>
      <c r="AA1719" s="302"/>
      <c r="AB1719" s="302"/>
      <c r="AC1719" s="302"/>
      <c r="AD1719" s="302"/>
      <c r="AE1719" s="302"/>
      <c r="AF1719" s="302"/>
      <c r="AG1719" s="302"/>
      <c r="AH1719" s="302"/>
      <c r="AI1719" s="329"/>
      <c r="AJ1719" s="302"/>
      <c r="AK1719" s="302"/>
      <c r="AL1719" s="302"/>
      <c r="AM1719" s="302"/>
      <c r="AN1719" s="302"/>
      <c r="AO1719" s="302"/>
      <c r="AP1719" s="302"/>
      <c r="AQ1719" s="302"/>
      <c r="AR1719" s="302"/>
      <c r="AS1719" s="302"/>
      <c r="AT1719" s="302"/>
      <c r="AU1719" s="302"/>
      <c r="AV1719" s="302"/>
      <c r="AW1719" s="302"/>
      <c r="AX1719" s="302"/>
      <c r="AY1719" s="302"/>
      <c r="AZ1719" s="302"/>
      <c r="BA1719" s="302"/>
    </row>
    <row r="1720">
      <c r="A1720" s="328"/>
      <c r="B1720" s="328"/>
      <c r="C1720" s="328"/>
      <c r="D1720" s="51" t="b">
        <v>1</v>
      </c>
      <c r="E1720" s="308"/>
      <c r="F1720" s="308" t="str">
        <f>IFERROR(__xludf.DUMMYFUNCTION("""COMPUTED_VALUE"""),"**field missing**")</f>
        <v>**field missing**</v>
      </c>
      <c r="G1720" s="308" t="str">
        <f>IFERROR(__xludf.DUMMYFUNCTION("""COMPUTED_VALUE"""),"**FIELD MISSING**")</f>
        <v>**FIELD MISSING**</v>
      </c>
      <c r="H1720" s="308"/>
      <c r="I1720" s="317"/>
      <c r="J1720" s="317"/>
      <c r="K1720" s="317"/>
      <c r="L1720" s="308"/>
      <c r="M1720" s="308"/>
      <c r="N1720" s="308"/>
      <c r="O1720" s="308"/>
      <c r="P1720" s="308"/>
      <c r="Q1720" s="302"/>
      <c r="R1720" s="302"/>
      <c r="S1720" s="302"/>
      <c r="T1720" s="302"/>
      <c r="U1720" s="302"/>
      <c r="V1720" s="302"/>
      <c r="W1720" s="302"/>
      <c r="X1720" s="302"/>
      <c r="Y1720" s="302"/>
      <c r="Z1720" s="302"/>
      <c r="AA1720" s="302"/>
      <c r="AB1720" s="302"/>
      <c r="AC1720" s="302"/>
      <c r="AD1720" s="302"/>
      <c r="AE1720" s="302"/>
      <c r="AF1720" s="302"/>
      <c r="AG1720" s="302"/>
      <c r="AH1720" s="302"/>
      <c r="AI1720" s="329"/>
      <c r="AJ1720" s="302"/>
      <c r="AK1720" s="302"/>
      <c r="AL1720" s="302"/>
      <c r="AM1720" s="302"/>
      <c r="AN1720" s="302"/>
      <c r="AO1720" s="302"/>
      <c r="AP1720" s="302"/>
      <c r="AQ1720" s="302"/>
      <c r="AR1720" s="302"/>
      <c r="AS1720" s="302"/>
      <c r="AT1720" s="302"/>
      <c r="AU1720" s="302"/>
      <c r="AV1720" s="302"/>
      <c r="AW1720" s="302"/>
      <c r="AX1720" s="302"/>
      <c r="AY1720" s="302"/>
      <c r="AZ1720" s="302"/>
      <c r="BA1720" s="302"/>
    </row>
    <row r="1721">
      <c r="A1721" s="328"/>
      <c r="B1721" s="328"/>
      <c r="C1721" s="328"/>
      <c r="D1721" s="51" t="b">
        <v>1</v>
      </c>
      <c r="E1721" s="308"/>
      <c r="F1721" s="308" t="str">
        <f>IFERROR(__xludf.DUMMYFUNCTION("""COMPUTED_VALUE"""),"**field missing**")</f>
        <v>**field missing**</v>
      </c>
      <c r="G1721" s="308" t="str">
        <f>IFERROR(__xludf.DUMMYFUNCTION("""COMPUTED_VALUE"""),"**FIELD MISSING**")</f>
        <v>**FIELD MISSING**</v>
      </c>
      <c r="H1721" s="308"/>
      <c r="I1721" s="317"/>
      <c r="J1721" s="317"/>
      <c r="K1721" s="317"/>
      <c r="L1721" s="308"/>
      <c r="M1721" s="308"/>
      <c r="N1721" s="308"/>
      <c r="O1721" s="308"/>
      <c r="P1721" s="308"/>
      <c r="Q1721" s="302"/>
      <c r="R1721" s="302"/>
      <c r="S1721" s="302"/>
      <c r="T1721" s="302"/>
      <c r="U1721" s="302"/>
      <c r="V1721" s="302"/>
      <c r="W1721" s="302"/>
      <c r="X1721" s="302"/>
      <c r="Y1721" s="302"/>
      <c r="Z1721" s="302"/>
      <c r="AA1721" s="302"/>
      <c r="AB1721" s="302"/>
      <c r="AC1721" s="302"/>
      <c r="AD1721" s="302"/>
      <c r="AE1721" s="302"/>
      <c r="AF1721" s="302"/>
      <c r="AG1721" s="302"/>
      <c r="AH1721" s="302"/>
      <c r="AI1721" s="329"/>
      <c r="AJ1721" s="302"/>
      <c r="AK1721" s="302"/>
      <c r="AL1721" s="302"/>
      <c r="AM1721" s="302"/>
      <c r="AN1721" s="302"/>
      <c r="AO1721" s="302"/>
      <c r="AP1721" s="302"/>
      <c r="AQ1721" s="302"/>
      <c r="AR1721" s="302"/>
      <c r="AS1721" s="302"/>
      <c r="AT1721" s="302"/>
      <c r="AU1721" s="302"/>
      <c r="AV1721" s="302"/>
      <c r="AW1721" s="302"/>
      <c r="AX1721" s="302"/>
      <c r="AY1721" s="302"/>
      <c r="AZ1721" s="302"/>
      <c r="BA1721" s="302"/>
    </row>
    <row r="1722">
      <c r="A1722" s="328"/>
      <c r="B1722" s="328"/>
      <c r="C1722" s="328"/>
      <c r="D1722" s="51" t="b">
        <v>1</v>
      </c>
      <c r="E1722" s="308"/>
      <c r="F1722" s="308" t="str">
        <f>IFERROR(__xludf.DUMMYFUNCTION("""COMPUTED_VALUE"""),"**field missing**")</f>
        <v>**field missing**</v>
      </c>
      <c r="G1722" s="308" t="str">
        <f>IFERROR(__xludf.DUMMYFUNCTION("""COMPUTED_VALUE"""),"**FIELD MISSING**")</f>
        <v>**FIELD MISSING**</v>
      </c>
      <c r="H1722" s="308"/>
      <c r="I1722" s="317"/>
      <c r="J1722" s="317"/>
      <c r="K1722" s="317"/>
      <c r="L1722" s="308"/>
      <c r="M1722" s="308"/>
      <c r="N1722" s="308"/>
      <c r="O1722" s="308"/>
      <c r="P1722" s="308"/>
      <c r="Q1722" s="302"/>
      <c r="R1722" s="302"/>
      <c r="S1722" s="302"/>
      <c r="T1722" s="302"/>
      <c r="U1722" s="302"/>
      <c r="V1722" s="302"/>
      <c r="W1722" s="302"/>
      <c r="X1722" s="302"/>
      <c r="Y1722" s="302"/>
      <c r="Z1722" s="302"/>
      <c r="AA1722" s="302"/>
      <c r="AB1722" s="302"/>
      <c r="AC1722" s="302"/>
      <c r="AD1722" s="302"/>
      <c r="AE1722" s="302"/>
      <c r="AF1722" s="302"/>
      <c r="AG1722" s="302"/>
      <c r="AH1722" s="302"/>
      <c r="AI1722" s="329"/>
      <c r="AJ1722" s="302"/>
      <c r="AK1722" s="302"/>
      <c r="AL1722" s="302"/>
      <c r="AM1722" s="302"/>
      <c r="AN1722" s="302"/>
      <c r="AO1722" s="302"/>
      <c r="AP1722" s="302"/>
      <c r="AQ1722" s="302"/>
      <c r="AR1722" s="302"/>
      <c r="AS1722" s="302"/>
      <c r="AT1722" s="302"/>
      <c r="AU1722" s="302"/>
      <c r="AV1722" s="302"/>
      <c r="AW1722" s="302"/>
      <c r="AX1722" s="302"/>
      <c r="AY1722" s="302"/>
      <c r="AZ1722" s="302"/>
      <c r="BA1722" s="302"/>
    </row>
    <row r="1723">
      <c r="A1723" s="328"/>
      <c r="B1723" s="328"/>
      <c r="C1723" s="328"/>
      <c r="D1723" s="51" t="b">
        <v>1</v>
      </c>
      <c r="E1723" s="308"/>
      <c r="F1723" s="308" t="str">
        <f>IFERROR(__xludf.DUMMYFUNCTION("""COMPUTED_VALUE"""),"**field missing**")</f>
        <v>**field missing**</v>
      </c>
      <c r="G1723" s="308" t="str">
        <f>IFERROR(__xludf.DUMMYFUNCTION("""COMPUTED_VALUE"""),"**FIELD MISSING**")</f>
        <v>**FIELD MISSING**</v>
      </c>
      <c r="H1723" s="308"/>
      <c r="I1723" s="317"/>
      <c r="J1723" s="317"/>
      <c r="K1723" s="317"/>
      <c r="L1723" s="308"/>
      <c r="M1723" s="308"/>
      <c r="N1723" s="308"/>
      <c r="O1723" s="308"/>
      <c r="P1723" s="308"/>
      <c r="Q1723" s="302"/>
      <c r="R1723" s="302"/>
      <c r="S1723" s="302"/>
      <c r="T1723" s="302"/>
      <c r="U1723" s="302"/>
      <c r="V1723" s="302"/>
      <c r="W1723" s="302"/>
      <c r="X1723" s="302"/>
      <c r="Y1723" s="302"/>
      <c r="Z1723" s="302"/>
      <c r="AA1723" s="302"/>
      <c r="AB1723" s="302"/>
      <c r="AC1723" s="302"/>
      <c r="AD1723" s="302"/>
      <c r="AE1723" s="302"/>
      <c r="AF1723" s="302"/>
      <c r="AG1723" s="302"/>
      <c r="AH1723" s="302"/>
      <c r="AI1723" s="329"/>
      <c r="AJ1723" s="302"/>
      <c r="AK1723" s="302"/>
      <c r="AL1723" s="302"/>
      <c r="AM1723" s="302"/>
      <c r="AN1723" s="302"/>
      <c r="AO1723" s="302"/>
      <c r="AP1723" s="302"/>
      <c r="AQ1723" s="302"/>
      <c r="AR1723" s="302"/>
      <c r="AS1723" s="302"/>
      <c r="AT1723" s="302"/>
      <c r="AU1723" s="302"/>
      <c r="AV1723" s="302"/>
      <c r="AW1723" s="302"/>
      <c r="AX1723" s="302"/>
      <c r="AY1723" s="302"/>
      <c r="AZ1723" s="302"/>
      <c r="BA1723" s="302"/>
    </row>
    <row r="1724">
      <c r="A1724" s="328"/>
      <c r="B1724" s="328"/>
      <c r="C1724" s="328"/>
      <c r="D1724" s="51" t="b">
        <v>1</v>
      </c>
      <c r="E1724" s="308"/>
      <c r="F1724" s="308" t="str">
        <f>IFERROR(__xludf.DUMMYFUNCTION("""COMPUTED_VALUE"""),"**field missing**")</f>
        <v>**field missing**</v>
      </c>
      <c r="G1724" s="308" t="str">
        <f>IFERROR(__xludf.DUMMYFUNCTION("""COMPUTED_VALUE"""),"**FIELD MISSING**")</f>
        <v>**FIELD MISSING**</v>
      </c>
      <c r="H1724" s="308"/>
      <c r="I1724" s="317"/>
      <c r="J1724" s="317"/>
      <c r="K1724" s="317"/>
      <c r="L1724" s="308"/>
      <c r="M1724" s="308"/>
      <c r="N1724" s="308"/>
      <c r="O1724" s="308"/>
      <c r="P1724" s="308"/>
      <c r="Q1724" s="302"/>
      <c r="R1724" s="302"/>
      <c r="S1724" s="302"/>
      <c r="T1724" s="302"/>
      <c r="U1724" s="302"/>
      <c r="V1724" s="302"/>
      <c r="W1724" s="302"/>
      <c r="X1724" s="302"/>
      <c r="Y1724" s="302"/>
      <c r="Z1724" s="302"/>
      <c r="AA1724" s="302"/>
      <c r="AB1724" s="302"/>
      <c r="AC1724" s="302"/>
      <c r="AD1724" s="302"/>
      <c r="AE1724" s="302"/>
      <c r="AF1724" s="302"/>
      <c r="AG1724" s="302"/>
      <c r="AH1724" s="302"/>
      <c r="AI1724" s="329"/>
      <c r="AJ1724" s="302"/>
      <c r="AK1724" s="302"/>
      <c r="AL1724" s="302"/>
      <c r="AM1724" s="302"/>
      <c r="AN1724" s="302"/>
      <c r="AO1724" s="302"/>
      <c r="AP1724" s="302"/>
      <c r="AQ1724" s="302"/>
      <c r="AR1724" s="302"/>
      <c r="AS1724" s="302"/>
      <c r="AT1724" s="302"/>
      <c r="AU1724" s="302"/>
      <c r="AV1724" s="302"/>
      <c r="AW1724" s="302"/>
      <c r="AX1724" s="302"/>
      <c r="AY1724" s="302"/>
      <c r="AZ1724" s="302"/>
      <c r="BA1724" s="302"/>
    </row>
    <row r="1725">
      <c r="A1725" s="328"/>
      <c r="B1725" s="328"/>
      <c r="C1725" s="328"/>
      <c r="D1725" s="51" t="b">
        <v>1</v>
      </c>
      <c r="E1725" s="308"/>
      <c r="F1725" s="308" t="str">
        <f>IFERROR(__xludf.DUMMYFUNCTION("""COMPUTED_VALUE"""),"**field missing**")</f>
        <v>**field missing**</v>
      </c>
      <c r="G1725" s="308" t="str">
        <f>IFERROR(__xludf.DUMMYFUNCTION("""COMPUTED_VALUE"""),"**FIELD MISSING**")</f>
        <v>**FIELD MISSING**</v>
      </c>
      <c r="H1725" s="308"/>
      <c r="I1725" s="317"/>
      <c r="J1725" s="317"/>
      <c r="K1725" s="317"/>
      <c r="L1725" s="308"/>
      <c r="M1725" s="308"/>
      <c r="N1725" s="308"/>
      <c r="O1725" s="308"/>
      <c r="P1725" s="308"/>
      <c r="Q1725" s="302"/>
      <c r="R1725" s="302"/>
      <c r="S1725" s="302"/>
      <c r="T1725" s="302"/>
      <c r="U1725" s="302"/>
      <c r="V1725" s="302"/>
      <c r="W1725" s="302"/>
      <c r="X1725" s="302"/>
      <c r="Y1725" s="302"/>
      <c r="Z1725" s="302"/>
      <c r="AA1725" s="302"/>
      <c r="AB1725" s="302"/>
      <c r="AC1725" s="302"/>
      <c r="AD1725" s="302"/>
      <c r="AE1725" s="302"/>
      <c r="AF1725" s="302"/>
      <c r="AG1725" s="302"/>
      <c r="AH1725" s="302"/>
      <c r="AI1725" s="329"/>
      <c r="AJ1725" s="302"/>
      <c r="AK1725" s="302"/>
      <c r="AL1725" s="302"/>
      <c r="AM1725" s="302"/>
      <c r="AN1725" s="302"/>
      <c r="AO1725" s="302"/>
      <c r="AP1725" s="302"/>
      <c r="AQ1725" s="302"/>
      <c r="AR1725" s="302"/>
      <c r="AS1725" s="302"/>
      <c r="AT1725" s="302"/>
      <c r="AU1725" s="302"/>
      <c r="AV1725" s="302"/>
      <c r="AW1725" s="302"/>
      <c r="AX1725" s="302"/>
      <c r="AY1725" s="302"/>
      <c r="AZ1725" s="302"/>
      <c r="BA1725" s="302"/>
    </row>
    <row r="1726">
      <c r="A1726" s="328"/>
      <c r="B1726" s="328"/>
      <c r="C1726" s="328"/>
      <c r="D1726" s="51" t="b">
        <v>1</v>
      </c>
      <c r="E1726" s="308"/>
      <c r="F1726" s="308" t="str">
        <f>IFERROR(__xludf.DUMMYFUNCTION("""COMPUTED_VALUE"""),"**field missing**")</f>
        <v>**field missing**</v>
      </c>
      <c r="G1726" s="308" t="str">
        <f>IFERROR(__xludf.DUMMYFUNCTION("""COMPUTED_VALUE"""),"**FIELD MISSING**")</f>
        <v>**FIELD MISSING**</v>
      </c>
      <c r="H1726" s="308"/>
      <c r="I1726" s="317"/>
      <c r="J1726" s="317"/>
      <c r="K1726" s="317"/>
      <c r="L1726" s="308"/>
      <c r="M1726" s="308"/>
      <c r="N1726" s="308"/>
      <c r="O1726" s="308"/>
      <c r="P1726" s="308"/>
      <c r="Q1726" s="302"/>
      <c r="R1726" s="302"/>
      <c r="S1726" s="302"/>
      <c r="T1726" s="302"/>
      <c r="U1726" s="302"/>
      <c r="V1726" s="302"/>
      <c r="W1726" s="302"/>
      <c r="X1726" s="302"/>
      <c r="Y1726" s="302"/>
      <c r="Z1726" s="302"/>
      <c r="AA1726" s="302"/>
      <c r="AB1726" s="302"/>
      <c r="AC1726" s="302"/>
      <c r="AD1726" s="302"/>
      <c r="AE1726" s="302"/>
      <c r="AF1726" s="302"/>
      <c r="AG1726" s="302"/>
      <c r="AH1726" s="302"/>
      <c r="AI1726" s="329"/>
      <c r="AJ1726" s="302"/>
      <c r="AK1726" s="302"/>
      <c r="AL1726" s="302"/>
      <c r="AM1726" s="302"/>
      <c r="AN1726" s="302"/>
      <c r="AO1726" s="302"/>
      <c r="AP1726" s="302"/>
      <c r="AQ1726" s="302"/>
      <c r="AR1726" s="302"/>
      <c r="AS1726" s="302"/>
      <c r="AT1726" s="302"/>
      <c r="AU1726" s="302"/>
      <c r="AV1726" s="302"/>
      <c r="AW1726" s="302"/>
      <c r="AX1726" s="302"/>
      <c r="AY1726" s="302"/>
      <c r="AZ1726" s="302"/>
      <c r="BA1726" s="302"/>
    </row>
    <row r="1727">
      <c r="A1727" s="328"/>
      <c r="B1727" s="328"/>
      <c r="C1727" s="328"/>
      <c r="D1727" s="51" t="b">
        <v>1</v>
      </c>
      <c r="E1727" s="308"/>
      <c r="F1727" s="308" t="str">
        <f>IFERROR(__xludf.DUMMYFUNCTION("""COMPUTED_VALUE"""),"**field missing**")</f>
        <v>**field missing**</v>
      </c>
      <c r="G1727" s="308" t="str">
        <f>IFERROR(__xludf.DUMMYFUNCTION("""COMPUTED_VALUE"""),"**FIELD MISSING**")</f>
        <v>**FIELD MISSING**</v>
      </c>
      <c r="H1727" s="308"/>
      <c r="I1727" s="317"/>
      <c r="J1727" s="317"/>
      <c r="K1727" s="317"/>
      <c r="L1727" s="308"/>
      <c r="M1727" s="308"/>
      <c r="N1727" s="308"/>
      <c r="O1727" s="308"/>
      <c r="P1727" s="308"/>
      <c r="Q1727" s="302"/>
      <c r="R1727" s="302"/>
      <c r="S1727" s="302"/>
      <c r="T1727" s="302"/>
      <c r="U1727" s="302"/>
      <c r="V1727" s="302"/>
      <c r="W1727" s="302"/>
      <c r="X1727" s="302"/>
      <c r="Y1727" s="302"/>
      <c r="Z1727" s="302"/>
      <c r="AA1727" s="302"/>
      <c r="AB1727" s="302"/>
      <c r="AC1727" s="302"/>
      <c r="AD1727" s="302"/>
      <c r="AE1727" s="302"/>
      <c r="AF1727" s="302"/>
      <c r="AG1727" s="302"/>
      <c r="AH1727" s="302"/>
      <c r="AI1727" s="329"/>
      <c r="AJ1727" s="302"/>
      <c r="AK1727" s="302"/>
      <c r="AL1727" s="302"/>
      <c r="AM1727" s="302"/>
      <c r="AN1727" s="302"/>
      <c r="AO1727" s="302"/>
      <c r="AP1727" s="302"/>
      <c r="AQ1727" s="302"/>
      <c r="AR1727" s="302"/>
      <c r="AS1727" s="302"/>
      <c r="AT1727" s="302"/>
      <c r="AU1727" s="302"/>
      <c r="AV1727" s="302"/>
      <c r="AW1727" s="302"/>
      <c r="AX1727" s="302"/>
      <c r="AY1727" s="302"/>
      <c r="AZ1727" s="302"/>
      <c r="BA1727" s="302"/>
    </row>
    <row r="1728">
      <c r="A1728" s="328"/>
      <c r="B1728" s="328"/>
      <c r="C1728" s="328"/>
      <c r="D1728" s="51" t="b">
        <v>1</v>
      </c>
      <c r="E1728" s="308"/>
      <c r="F1728" s="308" t="str">
        <f>IFERROR(__xludf.DUMMYFUNCTION("""COMPUTED_VALUE"""),"**field missing**")</f>
        <v>**field missing**</v>
      </c>
      <c r="G1728" s="308" t="str">
        <f>IFERROR(__xludf.DUMMYFUNCTION("""COMPUTED_VALUE"""),"**FIELD MISSING**")</f>
        <v>**FIELD MISSING**</v>
      </c>
      <c r="H1728" s="308"/>
      <c r="I1728" s="317"/>
      <c r="J1728" s="317"/>
      <c r="K1728" s="317"/>
      <c r="L1728" s="308"/>
      <c r="M1728" s="308"/>
      <c r="N1728" s="308"/>
      <c r="O1728" s="308"/>
      <c r="P1728" s="308"/>
      <c r="Q1728" s="302"/>
      <c r="R1728" s="302"/>
      <c r="S1728" s="302"/>
      <c r="T1728" s="302"/>
      <c r="U1728" s="302"/>
      <c r="V1728" s="302"/>
      <c r="W1728" s="302"/>
      <c r="X1728" s="302"/>
      <c r="Y1728" s="302"/>
      <c r="Z1728" s="302"/>
      <c r="AA1728" s="302"/>
      <c r="AB1728" s="302"/>
      <c r="AC1728" s="302"/>
      <c r="AD1728" s="302"/>
      <c r="AE1728" s="302"/>
      <c r="AF1728" s="302"/>
      <c r="AG1728" s="302"/>
      <c r="AH1728" s="302"/>
      <c r="AI1728" s="329"/>
      <c r="AJ1728" s="302"/>
      <c r="AK1728" s="302"/>
      <c r="AL1728" s="302"/>
      <c r="AM1728" s="302"/>
      <c r="AN1728" s="302"/>
      <c r="AO1728" s="302"/>
      <c r="AP1728" s="302"/>
      <c r="AQ1728" s="302"/>
      <c r="AR1728" s="302"/>
      <c r="AS1728" s="302"/>
      <c r="AT1728" s="302"/>
      <c r="AU1728" s="302"/>
      <c r="AV1728" s="302"/>
      <c r="AW1728" s="302"/>
      <c r="AX1728" s="302"/>
      <c r="AY1728" s="302"/>
      <c r="AZ1728" s="302"/>
      <c r="BA1728" s="302"/>
    </row>
    <row r="1729">
      <c r="A1729" s="328"/>
      <c r="B1729" s="328"/>
      <c r="C1729" s="328"/>
      <c r="D1729" s="51" t="b">
        <v>1</v>
      </c>
      <c r="E1729" s="308"/>
      <c r="F1729" s="308" t="str">
        <f>IFERROR(__xludf.DUMMYFUNCTION("""COMPUTED_VALUE"""),"**field missing**")</f>
        <v>**field missing**</v>
      </c>
      <c r="G1729" s="308" t="str">
        <f>IFERROR(__xludf.DUMMYFUNCTION("""COMPUTED_VALUE"""),"**FIELD MISSING**")</f>
        <v>**FIELD MISSING**</v>
      </c>
      <c r="H1729" s="308"/>
      <c r="I1729" s="317"/>
      <c r="J1729" s="317"/>
      <c r="K1729" s="317"/>
      <c r="L1729" s="308"/>
      <c r="M1729" s="308"/>
      <c r="N1729" s="308"/>
      <c r="O1729" s="308"/>
      <c r="P1729" s="308"/>
      <c r="Q1729" s="302"/>
      <c r="R1729" s="302"/>
      <c r="S1729" s="302"/>
      <c r="T1729" s="302"/>
      <c r="U1729" s="302"/>
      <c r="V1729" s="302"/>
      <c r="W1729" s="302"/>
      <c r="X1729" s="302"/>
      <c r="Y1729" s="302"/>
      <c r="Z1729" s="302"/>
      <c r="AA1729" s="302"/>
      <c r="AB1729" s="302"/>
      <c r="AC1729" s="302"/>
      <c r="AD1729" s="302"/>
      <c r="AE1729" s="302"/>
      <c r="AF1729" s="302"/>
      <c r="AG1729" s="302"/>
      <c r="AH1729" s="302"/>
      <c r="AI1729" s="329"/>
      <c r="AJ1729" s="302"/>
      <c r="AK1729" s="302"/>
      <c r="AL1729" s="302"/>
      <c r="AM1729" s="302"/>
      <c r="AN1729" s="302"/>
      <c r="AO1729" s="302"/>
      <c r="AP1729" s="302"/>
      <c r="AQ1729" s="302"/>
      <c r="AR1729" s="302"/>
      <c r="AS1729" s="302"/>
      <c r="AT1729" s="302"/>
      <c r="AU1729" s="302"/>
      <c r="AV1729" s="302"/>
      <c r="AW1729" s="302"/>
      <c r="AX1729" s="302"/>
      <c r="AY1729" s="302"/>
      <c r="AZ1729" s="302"/>
      <c r="BA1729" s="302"/>
    </row>
    <row r="1730">
      <c r="A1730" s="328"/>
      <c r="B1730" s="328"/>
      <c r="C1730" s="328"/>
      <c r="D1730" s="51" t="b">
        <v>1</v>
      </c>
      <c r="E1730" s="308"/>
      <c r="F1730" s="308" t="str">
        <f>IFERROR(__xludf.DUMMYFUNCTION("""COMPUTED_VALUE"""),"**field missing**")</f>
        <v>**field missing**</v>
      </c>
      <c r="G1730" s="308" t="str">
        <f>IFERROR(__xludf.DUMMYFUNCTION("""COMPUTED_VALUE"""),"**FIELD MISSING**")</f>
        <v>**FIELD MISSING**</v>
      </c>
      <c r="H1730" s="308"/>
      <c r="I1730" s="317"/>
      <c r="J1730" s="317"/>
      <c r="K1730" s="317"/>
      <c r="L1730" s="308"/>
      <c r="M1730" s="308"/>
      <c r="N1730" s="308"/>
      <c r="O1730" s="308"/>
      <c r="P1730" s="308"/>
      <c r="Q1730" s="302"/>
      <c r="R1730" s="302"/>
      <c r="S1730" s="302"/>
      <c r="T1730" s="302"/>
      <c r="U1730" s="302"/>
      <c r="V1730" s="302"/>
      <c r="W1730" s="302"/>
      <c r="X1730" s="302"/>
      <c r="Y1730" s="302"/>
      <c r="Z1730" s="302"/>
      <c r="AA1730" s="302"/>
      <c r="AB1730" s="302"/>
      <c r="AC1730" s="302"/>
      <c r="AD1730" s="302"/>
      <c r="AE1730" s="302"/>
      <c r="AF1730" s="302"/>
      <c r="AG1730" s="302"/>
      <c r="AH1730" s="302"/>
      <c r="AI1730" s="329"/>
      <c r="AJ1730" s="302"/>
      <c r="AK1730" s="302"/>
      <c r="AL1730" s="302"/>
      <c r="AM1730" s="302"/>
      <c r="AN1730" s="302"/>
      <c r="AO1730" s="302"/>
      <c r="AP1730" s="302"/>
      <c r="AQ1730" s="302"/>
      <c r="AR1730" s="302"/>
      <c r="AS1730" s="302"/>
      <c r="AT1730" s="302"/>
      <c r="AU1730" s="302"/>
      <c r="AV1730" s="302"/>
      <c r="AW1730" s="302"/>
      <c r="AX1730" s="302"/>
      <c r="AY1730" s="302"/>
      <c r="AZ1730" s="302"/>
      <c r="BA1730" s="302"/>
    </row>
    <row r="1731">
      <c r="A1731" s="328"/>
      <c r="B1731" s="328"/>
      <c r="C1731" s="328"/>
      <c r="D1731" s="51" t="b">
        <v>1</v>
      </c>
      <c r="E1731" s="308"/>
      <c r="F1731" s="308"/>
      <c r="G1731" s="308"/>
      <c r="H1731" s="308"/>
      <c r="I1731" s="317"/>
      <c r="J1731" s="317"/>
      <c r="K1731" s="317"/>
      <c r="L1731" s="308"/>
      <c r="M1731" s="308"/>
      <c r="N1731" s="308"/>
      <c r="O1731" s="308"/>
      <c r="P1731" s="308"/>
      <c r="Q1731" s="302"/>
      <c r="R1731" s="302"/>
      <c r="S1731" s="302"/>
      <c r="T1731" s="302"/>
      <c r="U1731" s="302"/>
      <c r="V1731" s="302"/>
      <c r="W1731" s="302"/>
      <c r="X1731" s="302"/>
      <c r="Y1731" s="302"/>
      <c r="Z1731" s="302"/>
      <c r="AA1731" s="302"/>
      <c r="AB1731" s="302"/>
      <c r="AC1731" s="302"/>
      <c r="AD1731" s="302"/>
      <c r="AE1731" s="302"/>
      <c r="AF1731" s="302"/>
      <c r="AG1731" s="302"/>
      <c r="AH1731" s="302"/>
      <c r="AI1731" s="329"/>
      <c r="AJ1731" s="302"/>
      <c r="AK1731" s="302"/>
      <c r="AL1731" s="302"/>
      <c r="AM1731" s="302"/>
      <c r="AN1731" s="302"/>
      <c r="AO1731" s="302"/>
      <c r="AP1731" s="302"/>
      <c r="AQ1731" s="302"/>
      <c r="AR1731" s="302"/>
      <c r="AS1731" s="302"/>
      <c r="AT1731" s="302"/>
      <c r="AU1731" s="302"/>
      <c r="AV1731" s="302"/>
      <c r="AW1731" s="302"/>
      <c r="AX1731" s="302"/>
      <c r="AY1731" s="302"/>
      <c r="AZ1731" s="302"/>
      <c r="BA1731" s="302"/>
    </row>
    <row r="1732">
      <c r="A1732" s="328"/>
      <c r="B1732" s="328"/>
      <c r="C1732" s="328"/>
      <c r="D1732" s="51" t="b">
        <v>1</v>
      </c>
      <c r="E1732" s="308"/>
      <c r="F1732" s="308"/>
      <c r="G1732" s="308"/>
      <c r="H1732" s="308"/>
      <c r="I1732" s="317"/>
      <c r="J1732" s="317"/>
      <c r="K1732" s="317"/>
      <c r="L1732" s="308"/>
      <c r="M1732" s="308"/>
      <c r="N1732" s="308"/>
      <c r="O1732" s="308"/>
      <c r="P1732" s="308"/>
      <c r="Q1732" s="302"/>
      <c r="R1732" s="302"/>
      <c r="S1732" s="302"/>
      <c r="T1732" s="302"/>
      <c r="U1732" s="302"/>
      <c r="V1732" s="302"/>
      <c r="W1732" s="302"/>
      <c r="X1732" s="302"/>
      <c r="Y1732" s="302"/>
      <c r="Z1732" s="302"/>
      <c r="AA1732" s="302"/>
      <c r="AB1732" s="302"/>
      <c r="AC1732" s="302"/>
      <c r="AD1732" s="302"/>
      <c r="AE1732" s="302"/>
      <c r="AF1732" s="302"/>
      <c r="AG1732" s="302"/>
      <c r="AH1732" s="302"/>
      <c r="AI1732" s="329"/>
      <c r="AJ1732" s="302"/>
      <c r="AK1732" s="302"/>
      <c r="AL1732" s="302"/>
      <c r="AM1732" s="302"/>
      <c r="AN1732" s="302"/>
      <c r="AO1732" s="302"/>
      <c r="AP1732" s="302"/>
      <c r="AQ1732" s="302"/>
      <c r="AR1732" s="302"/>
      <c r="AS1732" s="302"/>
      <c r="AT1732" s="302"/>
      <c r="AU1732" s="302"/>
      <c r="AV1732" s="302"/>
      <c r="AW1732" s="302"/>
      <c r="AX1732" s="302"/>
      <c r="AY1732" s="302"/>
      <c r="AZ1732" s="302"/>
      <c r="BA1732" s="302"/>
    </row>
    <row r="1733">
      <c r="A1733" s="328"/>
      <c r="B1733" s="328"/>
      <c r="C1733" s="328"/>
      <c r="D1733" s="51" t="b">
        <v>1</v>
      </c>
      <c r="E1733" s="308"/>
      <c r="F1733" s="308"/>
      <c r="G1733" s="308"/>
      <c r="H1733" s="308"/>
      <c r="I1733" s="317"/>
      <c r="J1733" s="317"/>
      <c r="K1733" s="317"/>
      <c r="L1733" s="308"/>
      <c r="M1733" s="308"/>
      <c r="N1733" s="308"/>
      <c r="O1733" s="308"/>
      <c r="P1733" s="308"/>
      <c r="Q1733" s="302"/>
      <c r="R1733" s="302"/>
      <c r="S1733" s="302"/>
      <c r="T1733" s="302"/>
      <c r="U1733" s="302"/>
      <c r="V1733" s="302"/>
      <c r="W1733" s="302"/>
      <c r="X1733" s="302"/>
      <c r="Y1733" s="302"/>
      <c r="Z1733" s="302"/>
      <c r="AA1733" s="302"/>
      <c r="AB1733" s="302"/>
      <c r="AC1733" s="302"/>
      <c r="AD1733" s="302"/>
      <c r="AE1733" s="302"/>
      <c r="AF1733" s="302"/>
      <c r="AG1733" s="302"/>
      <c r="AH1733" s="302"/>
      <c r="AI1733" s="329"/>
      <c r="AJ1733" s="302"/>
      <c r="AK1733" s="302"/>
      <c r="AL1733" s="302"/>
      <c r="AM1733" s="302"/>
      <c r="AN1733" s="302"/>
      <c r="AO1733" s="302"/>
      <c r="AP1733" s="302"/>
      <c r="AQ1733" s="302"/>
      <c r="AR1733" s="302"/>
      <c r="AS1733" s="302"/>
      <c r="AT1733" s="302"/>
      <c r="AU1733" s="302"/>
      <c r="AV1733" s="302"/>
      <c r="AW1733" s="302"/>
      <c r="AX1733" s="302"/>
      <c r="AY1733" s="302"/>
      <c r="AZ1733" s="302"/>
      <c r="BA1733" s="302"/>
    </row>
    <row r="1734">
      <c r="A1734" s="328"/>
      <c r="B1734" s="328"/>
      <c r="C1734" s="328"/>
      <c r="D1734" s="51" t="b">
        <v>1</v>
      </c>
      <c r="E1734" s="308"/>
      <c r="F1734" s="308"/>
      <c r="G1734" s="308"/>
      <c r="H1734" s="308"/>
      <c r="I1734" s="317"/>
      <c r="J1734" s="317"/>
      <c r="K1734" s="317"/>
      <c r="L1734" s="308"/>
      <c r="M1734" s="308"/>
      <c r="N1734" s="308"/>
      <c r="O1734" s="308"/>
      <c r="P1734" s="308"/>
      <c r="Q1734" s="302"/>
      <c r="R1734" s="302"/>
      <c r="S1734" s="302"/>
      <c r="T1734" s="302"/>
      <c r="U1734" s="302"/>
      <c r="V1734" s="302"/>
      <c r="W1734" s="302"/>
      <c r="X1734" s="302"/>
      <c r="Y1734" s="302"/>
      <c r="Z1734" s="302"/>
      <c r="AA1734" s="302"/>
      <c r="AB1734" s="302"/>
      <c r="AC1734" s="302"/>
      <c r="AD1734" s="302"/>
      <c r="AE1734" s="302"/>
      <c r="AF1734" s="302"/>
      <c r="AG1734" s="302"/>
      <c r="AH1734" s="302"/>
      <c r="AI1734" s="329"/>
      <c r="AJ1734" s="302"/>
      <c r="AK1734" s="302"/>
      <c r="AL1734" s="302"/>
      <c r="AM1734" s="302"/>
      <c r="AN1734" s="302"/>
      <c r="AO1734" s="302"/>
      <c r="AP1734" s="302"/>
      <c r="AQ1734" s="302"/>
      <c r="AR1734" s="302"/>
      <c r="AS1734" s="302"/>
      <c r="AT1734" s="302"/>
      <c r="AU1734" s="302"/>
      <c r="AV1734" s="302"/>
      <c r="AW1734" s="302"/>
      <c r="AX1734" s="302"/>
      <c r="AY1734" s="302"/>
      <c r="AZ1734" s="302"/>
      <c r="BA1734" s="302"/>
    </row>
    <row r="1735">
      <c r="A1735" s="328"/>
      <c r="B1735" s="328"/>
      <c r="C1735" s="328"/>
      <c r="D1735" s="51" t="b">
        <v>1</v>
      </c>
      <c r="E1735" s="308"/>
      <c r="F1735" s="308"/>
      <c r="G1735" s="308"/>
      <c r="H1735" s="308"/>
      <c r="I1735" s="317"/>
      <c r="J1735" s="317"/>
      <c r="K1735" s="317"/>
      <c r="L1735" s="308"/>
      <c r="M1735" s="308"/>
      <c r="N1735" s="308"/>
      <c r="O1735" s="308"/>
      <c r="P1735" s="308"/>
      <c r="Q1735" s="302"/>
      <c r="R1735" s="302"/>
      <c r="S1735" s="302"/>
      <c r="T1735" s="302"/>
      <c r="U1735" s="302"/>
      <c r="V1735" s="302"/>
      <c r="W1735" s="302"/>
      <c r="X1735" s="302"/>
      <c r="Y1735" s="302"/>
      <c r="Z1735" s="302"/>
      <c r="AA1735" s="302"/>
      <c r="AB1735" s="302"/>
      <c r="AC1735" s="302"/>
      <c r="AD1735" s="302"/>
      <c r="AE1735" s="302"/>
      <c r="AF1735" s="302"/>
      <c r="AG1735" s="302"/>
      <c r="AH1735" s="302"/>
      <c r="AI1735" s="329"/>
      <c r="AJ1735" s="302"/>
      <c r="AK1735" s="302"/>
      <c r="AL1735" s="302"/>
      <c r="AM1735" s="302"/>
      <c r="AN1735" s="302"/>
      <c r="AO1735" s="302"/>
      <c r="AP1735" s="302"/>
      <c r="AQ1735" s="302"/>
      <c r="AR1735" s="302"/>
      <c r="AS1735" s="302"/>
      <c r="AT1735" s="302"/>
      <c r="AU1735" s="302"/>
      <c r="AV1735" s="302"/>
      <c r="AW1735" s="302"/>
      <c r="AX1735" s="302"/>
      <c r="AY1735" s="302"/>
      <c r="AZ1735" s="302"/>
      <c r="BA1735" s="302"/>
    </row>
    <row r="1736">
      <c r="A1736" s="328"/>
      <c r="B1736" s="328"/>
      <c r="C1736" s="328"/>
      <c r="D1736" s="51" t="b">
        <v>1</v>
      </c>
      <c r="E1736" s="308"/>
      <c r="F1736" s="308"/>
      <c r="G1736" s="308"/>
      <c r="H1736" s="308"/>
      <c r="I1736" s="317"/>
      <c r="J1736" s="317"/>
      <c r="K1736" s="317"/>
      <c r="L1736" s="308"/>
      <c r="M1736" s="308"/>
      <c r="N1736" s="308"/>
      <c r="O1736" s="308"/>
      <c r="P1736" s="308"/>
      <c r="Q1736" s="302"/>
      <c r="R1736" s="302"/>
      <c r="S1736" s="302"/>
      <c r="T1736" s="302"/>
      <c r="U1736" s="302"/>
      <c r="V1736" s="302"/>
      <c r="W1736" s="302"/>
      <c r="X1736" s="302"/>
      <c r="Y1736" s="302"/>
      <c r="Z1736" s="302"/>
      <c r="AA1736" s="302"/>
      <c r="AB1736" s="302"/>
      <c r="AC1736" s="302"/>
      <c r="AD1736" s="302"/>
      <c r="AE1736" s="302"/>
      <c r="AF1736" s="302"/>
      <c r="AG1736" s="302"/>
      <c r="AH1736" s="302"/>
      <c r="AI1736" s="329"/>
      <c r="AJ1736" s="302"/>
      <c r="AK1736" s="302"/>
      <c r="AL1736" s="302"/>
      <c r="AM1736" s="302"/>
      <c r="AN1736" s="302"/>
      <c r="AO1736" s="302"/>
      <c r="AP1736" s="302"/>
      <c r="AQ1736" s="302"/>
      <c r="AR1736" s="302"/>
      <c r="AS1736" s="302"/>
      <c r="AT1736" s="302"/>
      <c r="AU1736" s="302"/>
      <c r="AV1736" s="302"/>
      <c r="AW1736" s="302"/>
      <c r="AX1736" s="302"/>
      <c r="AY1736" s="302"/>
      <c r="AZ1736" s="302"/>
      <c r="BA1736" s="302"/>
    </row>
    <row r="1737">
      <c r="A1737" s="328"/>
      <c r="B1737" s="328"/>
      <c r="C1737" s="328"/>
      <c r="D1737" s="51" t="b">
        <v>1</v>
      </c>
      <c r="E1737" s="308"/>
      <c r="F1737" s="308"/>
      <c r="G1737" s="308"/>
      <c r="H1737" s="308"/>
      <c r="I1737" s="317"/>
      <c r="J1737" s="317"/>
      <c r="K1737" s="317"/>
      <c r="L1737" s="308"/>
      <c r="M1737" s="308"/>
      <c r="N1737" s="308"/>
      <c r="O1737" s="308"/>
      <c r="P1737" s="308"/>
      <c r="Q1737" s="302"/>
      <c r="R1737" s="302"/>
      <c r="S1737" s="302"/>
      <c r="T1737" s="302"/>
      <c r="U1737" s="302"/>
      <c r="V1737" s="302"/>
      <c r="W1737" s="302"/>
      <c r="X1737" s="302"/>
      <c r="Y1737" s="302"/>
      <c r="Z1737" s="302"/>
      <c r="AA1737" s="302"/>
      <c r="AB1737" s="302"/>
      <c r="AC1737" s="302"/>
      <c r="AD1737" s="302"/>
      <c r="AE1737" s="302"/>
      <c r="AF1737" s="302"/>
      <c r="AG1737" s="302"/>
      <c r="AH1737" s="302"/>
      <c r="AI1737" s="329"/>
      <c r="AJ1737" s="302"/>
      <c r="AK1737" s="302"/>
      <c r="AL1737" s="302"/>
      <c r="AM1737" s="302"/>
      <c r="AN1737" s="302"/>
      <c r="AO1737" s="302"/>
      <c r="AP1737" s="302"/>
      <c r="AQ1737" s="302"/>
      <c r="AR1737" s="302"/>
      <c r="AS1737" s="302"/>
      <c r="AT1737" s="302"/>
      <c r="AU1737" s="302"/>
      <c r="AV1737" s="302"/>
      <c r="AW1737" s="302"/>
      <c r="AX1737" s="302"/>
      <c r="AY1737" s="302"/>
      <c r="AZ1737" s="302"/>
      <c r="BA1737" s="302"/>
    </row>
    <row r="1738">
      <c r="A1738" s="328"/>
      <c r="B1738" s="328"/>
      <c r="C1738" s="328"/>
      <c r="D1738" s="51" t="b">
        <v>1</v>
      </c>
      <c r="E1738" s="308"/>
      <c r="F1738" s="308"/>
      <c r="G1738" s="308"/>
      <c r="H1738" s="308"/>
      <c r="I1738" s="317"/>
      <c r="J1738" s="317"/>
      <c r="K1738" s="317"/>
      <c r="L1738" s="308"/>
      <c r="M1738" s="308"/>
      <c r="N1738" s="308"/>
      <c r="O1738" s="308"/>
      <c r="P1738" s="308"/>
      <c r="Q1738" s="302"/>
      <c r="R1738" s="302"/>
      <c r="S1738" s="302"/>
      <c r="T1738" s="302"/>
      <c r="U1738" s="302"/>
      <c r="V1738" s="302"/>
      <c r="W1738" s="302"/>
      <c r="X1738" s="302"/>
      <c r="Y1738" s="302"/>
      <c r="Z1738" s="302"/>
      <c r="AA1738" s="302"/>
      <c r="AB1738" s="302"/>
      <c r="AC1738" s="302"/>
      <c r="AD1738" s="302"/>
      <c r="AE1738" s="302"/>
      <c r="AF1738" s="302"/>
      <c r="AG1738" s="302"/>
      <c r="AH1738" s="302"/>
      <c r="AI1738" s="329"/>
      <c r="AJ1738" s="302"/>
      <c r="AK1738" s="302"/>
      <c r="AL1738" s="302"/>
      <c r="AM1738" s="302"/>
      <c r="AN1738" s="302"/>
      <c r="AO1738" s="302"/>
      <c r="AP1738" s="302"/>
      <c r="AQ1738" s="302"/>
      <c r="AR1738" s="302"/>
      <c r="AS1738" s="302"/>
      <c r="AT1738" s="302"/>
      <c r="AU1738" s="302"/>
      <c r="AV1738" s="302"/>
      <c r="AW1738" s="302"/>
      <c r="AX1738" s="302"/>
      <c r="AY1738" s="302"/>
      <c r="AZ1738" s="302"/>
      <c r="BA1738" s="302"/>
    </row>
    <row r="1739">
      <c r="A1739" s="328"/>
      <c r="B1739" s="328"/>
      <c r="C1739" s="328"/>
      <c r="D1739" s="51" t="b">
        <v>1</v>
      </c>
      <c r="E1739" s="308"/>
      <c r="F1739" s="308"/>
      <c r="G1739" s="308"/>
      <c r="H1739" s="308"/>
      <c r="I1739" s="317"/>
      <c r="J1739" s="317"/>
      <c r="K1739" s="317"/>
      <c r="L1739" s="308"/>
      <c r="M1739" s="308"/>
      <c r="N1739" s="308"/>
      <c r="O1739" s="308"/>
      <c r="P1739" s="308"/>
      <c r="Q1739" s="302"/>
      <c r="R1739" s="302"/>
      <c r="S1739" s="302"/>
      <c r="T1739" s="302"/>
      <c r="U1739" s="302"/>
      <c r="V1739" s="302"/>
      <c r="W1739" s="302"/>
      <c r="X1739" s="302"/>
      <c r="Y1739" s="302"/>
      <c r="Z1739" s="302"/>
      <c r="AA1739" s="302"/>
      <c r="AB1739" s="302"/>
      <c r="AC1739" s="302"/>
      <c r="AD1739" s="302"/>
      <c r="AE1739" s="302"/>
      <c r="AF1739" s="302"/>
      <c r="AG1739" s="302"/>
      <c r="AH1739" s="302"/>
      <c r="AI1739" s="329"/>
      <c r="AJ1739" s="302"/>
      <c r="AK1739" s="302"/>
      <c r="AL1739" s="302"/>
      <c r="AM1739" s="302"/>
      <c r="AN1739" s="302"/>
      <c r="AO1739" s="302"/>
      <c r="AP1739" s="302"/>
      <c r="AQ1739" s="302"/>
      <c r="AR1739" s="302"/>
      <c r="AS1739" s="302"/>
      <c r="AT1739" s="302"/>
      <c r="AU1739" s="302"/>
      <c r="AV1739" s="302"/>
      <c r="AW1739" s="302"/>
      <c r="AX1739" s="302"/>
      <c r="AY1739" s="302"/>
      <c r="AZ1739" s="302"/>
      <c r="BA1739" s="302"/>
    </row>
    <row r="1740">
      <c r="A1740" s="328"/>
      <c r="B1740" s="328"/>
      <c r="C1740" s="328"/>
      <c r="D1740" s="51" t="b">
        <v>1</v>
      </c>
      <c r="E1740" s="308"/>
      <c r="F1740" s="308"/>
      <c r="G1740" s="308"/>
      <c r="H1740" s="308"/>
      <c r="I1740" s="317"/>
      <c r="J1740" s="317"/>
      <c r="K1740" s="317"/>
      <c r="L1740" s="308"/>
      <c r="M1740" s="308"/>
      <c r="N1740" s="308"/>
      <c r="O1740" s="308"/>
      <c r="P1740" s="308"/>
      <c r="Q1740" s="302"/>
      <c r="R1740" s="302"/>
      <c r="S1740" s="302"/>
      <c r="T1740" s="302"/>
      <c r="U1740" s="302"/>
      <c r="V1740" s="302"/>
      <c r="W1740" s="302"/>
      <c r="X1740" s="302"/>
      <c r="Y1740" s="302"/>
      <c r="Z1740" s="302"/>
      <c r="AA1740" s="302"/>
      <c r="AB1740" s="302"/>
      <c r="AC1740" s="302"/>
      <c r="AD1740" s="302"/>
      <c r="AE1740" s="302"/>
      <c r="AF1740" s="302"/>
      <c r="AG1740" s="302"/>
      <c r="AH1740" s="302"/>
      <c r="AI1740" s="329"/>
      <c r="AJ1740" s="302"/>
      <c r="AK1740" s="302"/>
      <c r="AL1740" s="302"/>
      <c r="AM1740" s="302"/>
      <c r="AN1740" s="302"/>
      <c r="AO1740" s="302"/>
      <c r="AP1740" s="302"/>
      <c r="AQ1740" s="302"/>
      <c r="AR1740" s="302"/>
      <c r="AS1740" s="302"/>
      <c r="AT1740" s="302"/>
      <c r="AU1740" s="302"/>
      <c r="AV1740" s="302"/>
      <c r="AW1740" s="302"/>
      <c r="AX1740" s="302"/>
      <c r="AY1740" s="302"/>
      <c r="AZ1740" s="302"/>
      <c r="BA1740" s="302"/>
    </row>
    <row r="1741">
      <c r="A1741" s="328"/>
      <c r="B1741" s="328"/>
      <c r="C1741" s="328"/>
      <c r="D1741" s="51" t="b">
        <v>1</v>
      </c>
      <c r="E1741" s="308"/>
      <c r="F1741" s="308"/>
      <c r="G1741" s="308"/>
      <c r="H1741" s="308"/>
      <c r="I1741" s="317"/>
      <c r="J1741" s="317"/>
      <c r="K1741" s="317"/>
      <c r="L1741" s="308"/>
      <c r="M1741" s="308"/>
      <c r="N1741" s="308"/>
      <c r="O1741" s="308"/>
      <c r="P1741" s="308"/>
      <c r="Q1741" s="302"/>
      <c r="R1741" s="302"/>
      <c r="S1741" s="302"/>
      <c r="T1741" s="302"/>
      <c r="U1741" s="302"/>
      <c r="V1741" s="302"/>
      <c r="W1741" s="302"/>
      <c r="X1741" s="302"/>
      <c r="Y1741" s="302"/>
      <c r="Z1741" s="302"/>
      <c r="AA1741" s="302"/>
      <c r="AB1741" s="302"/>
      <c r="AC1741" s="302"/>
      <c r="AD1741" s="302"/>
      <c r="AE1741" s="302"/>
      <c r="AF1741" s="302"/>
      <c r="AG1741" s="302"/>
      <c r="AH1741" s="302"/>
      <c r="AI1741" s="329"/>
      <c r="AJ1741" s="302"/>
      <c r="AK1741" s="302"/>
      <c r="AL1741" s="302"/>
      <c r="AM1741" s="302"/>
      <c r="AN1741" s="302"/>
      <c r="AO1741" s="302"/>
      <c r="AP1741" s="302"/>
      <c r="AQ1741" s="302"/>
      <c r="AR1741" s="302"/>
      <c r="AS1741" s="302"/>
      <c r="AT1741" s="302"/>
      <c r="AU1741" s="302"/>
      <c r="AV1741" s="302"/>
      <c r="AW1741" s="302"/>
      <c r="AX1741" s="302"/>
      <c r="AY1741" s="302"/>
      <c r="AZ1741" s="302"/>
      <c r="BA1741" s="302"/>
    </row>
    <row r="1742">
      <c r="A1742" s="328"/>
      <c r="B1742" s="328"/>
      <c r="C1742" s="328"/>
      <c r="D1742" s="51" t="b">
        <v>1</v>
      </c>
      <c r="E1742" s="308"/>
      <c r="F1742" s="308"/>
      <c r="G1742" s="308"/>
      <c r="H1742" s="308"/>
      <c r="I1742" s="317"/>
      <c r="J1742" s="317"/>
      <c r="K1742" s="317"/>
      <c r="L1742" s="308"/>
      <c r="M1742" s="308"/>
      <c r="N1742" s="308"/>
      <c r="O1742" s="308"/>
      <c r="P1742" s="308"/>
      <c r="Q1742" s="302"/>
      <c r="R1742" s="302"/>
      <c r="S1742" s="302"/>
      <c r="T1742" s="302"/>
      <c r="U1742" s="302"/>
      <c r="V1742" s="302"/>
      <c r="W1742" s="302"/>
      <c r="X1742" s="302"/>
      <c r="Y1742" s="302"/>
      <c r="Z1742" s="302"/>
      <c r="AA1742" s="302"/>
      <c r="AB1742" s="302"/>
      <c r="AC1742" s="302"/>
      <c r="AD1742" s="302"/>
      <c r="AE1742" s="302"/>
      <c r="AF1742" s="302"/>
      <c r="AG1742" s="302"/>
      <c r="AH1742" s="302"/>
      <c r="AI1742" s="329"/>
      <c r="AJ1742" s="302"/>
      <c r="AK1742" s="302"/>
      <c r="AL1742" s="302"/>
      <c r="AM1742" s="302"/>
      <c r="AN1742" s="302"/>
      <c r="AO1742" s="302"/>
      <c r="AP1742" s="302"/>
      <c r="AQ1742" s="302"/>
      <c r="AR1742" s="302"/>
      <c r="AS1742" s="302"/>
      <c r="AT1742" s="302"/>
      <c r="AU1742" s="302"/>
      <c r="AV1742" s="302"/>
      <c r="AW1742" s="302"/>
      <c r="AX1742" s="302"/>
      <c r="AY1742" s="302"/>
      <c r="AZ1742" s="302"/>
      <c r="BA1742" s="302"/>
    </row>
    <row r="1743">
      <c r="A1743" s="328"/>
      <c r="B1743" s="328"/>
      <c r="C1743" s="328"/>
      <c r="D1743" s="51" t="b">
        <v>1</v>
      </c>
      <c r="E1743" s="308"/>
      <c r="F1743" s="308"/>
      <c r="G1743" s="308"/>
      <c r="H1743" s="308"/>
      <c r="I1743" s="317"/>
      <c r="J1743" s="317"/>
      <c r="K1743" s="317"/>
      <c r="L1743" s="308"/>
      <c r="M1743" s="308"/>
      <c r="N1743" s="308"/>
      <c r="O1743" s="308"/>
      <c r="P1743" s="308"/>
      <c r="Q1743" s="302"/>
      <c r="R1743" s="302"/>
      <c r="S1743" s="302"/>
      <c r="T1743" s="302"/>
      <c r="U1743" s="302"/>
      <c r="V1743" s="302"/>
      <c r="W1743" s="302"/>
      <c r="X1743" s="302"/>
      <c r="Y1743" s="302"/>
      <c r="Z1743" s="302"/>
      <c r="AA1743" s="302"/>
      <c r="AB1743" s="302"/>
      <c r="AC1743" s="302"/>
      <c r="AD1743" s="302"/>
      <c r="AE1743" s="302"/>
      <c r="AF1743" s="302"/>
      <c r="AG1743" s="302"/>
      <c r="AH1743" s="302"/>
      <c r="AI1743" s="329"/>
      <c r="AJ1743" s="302"/>
      <c r="AK1743" s="302"/>
      <c r="AL1743" s="302"/>
      <c r="AM1743" s="302"/>
      <c r="AN1743" s="302"/>
      <c r="AO1743" s="302"/>
      <c r="AP1743" s="302"/>
      <c r="AQ1743" s="302"/>
      <c r="AR1743" s="302"/>
      <c r="AS1743" s="302"/>
      <c r="AT1743" s="302"/>
      <c r="AU1743" s="302"/>
      <c r="AV1743" s="302"/>
      <c r="AW1743" s="302"/>
      <c r="AX1743" s="302"/>
      <c r="AY1743" s="302"/>
      <c r="AZ1743" s="302"/>
      <c r="BA1743" s="302"/>
    </row>
    <row r="1744">
      <c r="A1744" s="328"/>
      <c r="B1744" s="328"/>
      <c r="C1744" s="328"/>
      <c r="D1744" s="51" t="b">
        <v>1</v>
      </c>
      <c r="E1744" s="308"/>
      <c r="F1744" s="308"/>
      <c r="G1744" s="308"/>
      <c r="H1744" s="308"/>
      <c r="I1744" s="317"/>
      <c r="J1744" s="317"/>
      <c r="K1744" s="317"/>
      <c r="L1744" s="308"/>
      <c r="M1744" s="308"/>
      <c r="N1744" s="308"/>
      <c r="O1744" s="308"/>
      <c r="P1744" s="308"/>
      <c r="Q1744" s="302"/>
      <c r="R1744" s="302"/>
      <c r="S1744" s="302"/>
      <c r="T1744" s="302"/>
      <c r="U1744" s="302"/>
      <c r="V1744" s="302"/>
      <c r="W1744" s="302"/>
      <c r="X1744" s="302"/>
      <c r="Y1744" s="302"/>
      <c r="Z1744" s="302"/>
      <c r="AA1744" s="302"/>
      <c r="AB1744" s="302"/>
      <c r="AC1744" s="302"/>
      <c r="AD1744" s="302"/>
      <c r="AE1744" s="302"/>
      <c r="AF1744" s="302"/>
      <c r="AG1744" s="302"/>
      <c r="AH1744" s="302"/>
      <c r="AI1744" s="329"/>
      <c r="AJ1744" s="302"/>
      <c r="AK1744" s="302"/>
      <c r="AL1744" s="302"/>
      <c r="AM1744" s="302"/>
      <c r="AN1744" s="302"/>
      <c r="AO1744" s="302"/>
      <c r="AP1744" s="302"/>
      <c r="AQ1744" s="302"/>
      <c r="AR1744" s="302"/>
      <c r="AS1744" s="302"/>
      <c r="AT1744" s="302"/>
      <c r="AU1744" s="302"/>
      <c r="AV1744" s="302"/>
      <c r="AW1744" s="302"/>
      <c r="AX1744" s="302"/>
      <c r="AY1744" s="302"/>
      <c r="AZ1744" s="302"/>
      <c r="BA1744" s="302"/>
    </row>
    <row r="1745">
      <c r="A1745" s="328"/>
      <c r="B1745" s="328"/>
      <c r="C1745" s="328"/>
      <c r="D1745" s="51" t="b">
        <v>1</v>
      </c>
      <c r="E1745" s="308"/>
      <c r="F1745" s="308"/>
      <c r="G1745" s="308"/>
      <c r="H1745" s="308"/>
      <c r="I1745" s="317"/>
      <c r="J1745" s="317"/>
      <c r="K1745" s="317"/>
      <c r="L1745" s="308"/>
      <c r="M1745" s="308"/>
      <c r="N1745" s="308"/>
      <c r="O1745" s="308"/>
      <c r="P1745" s="308"/>
      <c r="Q1745" s="302"/>
      <c r="R1745" s="302"/>
      <c r="S1745" s="302"/>
      <c r="T1745" s="302"/>
      <c r="U1745" s="302"/>
      <c r="V1745" s="302"/>
      <c r="W1745" s="302"/>
      <c r="X1745" s="302"/>
      <c r="Y1745" s="302"/>
      <c r="Z1745" s="302"/>
      <c r="AA1745" s="302"/>
      <c r="AB1745" s="302"/>
      <c r="AC1745" s="302"/>
      <c r="AD1745" s="302"/>
      <c r="AE1745" s="302"/>
      <c r="AF1745" s="302"/>
      <c r="AG1745" s="302"/>
      <c r="AH1745" s="302"/>
      <c r="AI1745" s="329"/>
      <c r="AJ1745" s="302"/>
      <c r="AK1745" s="302"/>
      <c r="AL1745" s="302"/>
      <c r="AM1745" s="302"/>
      <c r="AN1745" s="302"/>
      <c r="AO1745" s="302"/>
      <c r="AP1745" s="302"/>
      <c r="AQ1745" s="302"/>
      <c r="AR1745" s="302"/>
      <c r="AS1745" s="302"/>
      <c r="AT1745" s="302"/>
      <c r="AU1745" s="302"/>
      <c r="AV1745" s="302"/>
      <c r="AW1745" s="302"/>
      <c r="AX1745" s="302"/>
      <c r="AY1745" s="302"/>
      <c r="AZ1745" s="302"/>
      <c r="BA1745" s="302"/>
    </row>
    <row r="1746">
      <c r="A1746" s="328"/>
      <c r="B1746" s="328"/>
      <c r="C1746" s="328"/>
      <c r="D1746" s="309"/>
      <c r="E1746" s="308"/>
      <c r="F1746" s="308"/>
      <c r="G1746" s="308"/>
      <c r="H1746" s="308"/>
      <c r="I1746" s="317"/>
      <c r="J1746" s="317"/>
      <c r="K1746" s="317"/>
      <c r="L1746" s="308"/>
      <c r="M1746" s="308"/>
      <c r="N1746" s="308"/>
      <c r="O1746" s="308"/>
      <c r="P1746" s="308"/>
      <c r="Q1746" s="302"/>
      <c r="R1746" s="302"/>
      <c r="S1746" s="302"/>
      <c r="T1746" s="302"/>
      <c r="U1746" s="302"/>
      <c r="V1746" s="302"/>
      <c r="W1746" s="302"/>
      <c r="X1746" s="302"/>
      <c r="Y1746" s="302"/>
      <c r="Z1746" s="302"/>
      <c r="AA1746" s="302"/>
      <c r="AB1746" s="302"/>
      <c r="AC1746" s="302"/>
      <c r="AD1746" s="302"/>
      <c r="AE1746" s="302"/>
      <c r="AF1746" s="302"/>
      <c r="AG1746" s="302"/>
      <c r="AH1746" s="302"/>
      <c r="AI1746" s="329"/>
      <c r="AJ1746" s="302"/>
      <c r="AK1746" s="302"/>
      <c r="AL1746" s="302"/>
      <c r="AM1746" s="302"/>
      <c r="AN1746" s="302"/>
      <c r="AO1746" s="302"/>
      <c r="AP1746" s="302"/>
      <c r="AQ1746" s="302"/>
      <c r="AR1746" s="302"/>
      <c r="AS1746" s="302"/>
      <c r="AT1746" s="302"/>
      <c r="AU1746" s="302"/>
      <c r="AV1746" s="302"/>
      <c r="AW1746" s="302"/>
      <c r="AX1746" s="302"/>
      <c r="AY1746" s="302"/>
      <c r="AZ1746" s="302"/>
      <c r="BA1746" s="302"/>
    </row>
    <row r="1747">
      <c r="A1747" s="328"/>
      <c r="B1747" s="328"/>
      <c r="C1747" s="328"/>
      <c r="D1747" s="309"/>
      <c r="E1747" s="308"/>
      <c r="F1747" s="308"/>
      <c r="G1747" s="308"/>
      <c r="H1747" s="308"/>
      <c r="I1747" s="317"/>
      <c r="J1747" s="317"/>
      <c r="K1747" s="317"/>
      <c r="L1747" s="308"/>
      <c r="M1747" s="308"/>
      <c r="N1747" s="308"/>
      <c r="O1747" s="308"/>
      <c r="P1747" s="308"/>
      <c r="Q1747" s="302"/>
      <c r="R1747" s="302"/>
      <c r="S1747" s="302"/>
      <c r="T1747" s="302"/>
      <c r="U1747" s="302"/>
      <c r="V1747" s="302"/>
      <c r="W1747" s="302"/>
      <c r="X1747" s="302"/>
      <c r="Y1747" s="302"/>
      <c r="Z1747" s="302"/>
      <c r="AA1747" s="302"/>
      <c r="AB1747" s="302"/>
      <c r="AC1747" s="302"/>
      <c r="AD1747" s="302"/>
      <c r="AE1747" s="302"/>
      <c r="AF1747" s="302"/>
      <c r="AG1747" s="302"/>
      <c r="AH1747" s="302"/>
      <c r="AI1747" s="329"/>
      <c r="AJ1747" s="302"/>
      <c r="AK1747" s="302"/>
      <c r="AL1747" s="302"/>
      <c r="AM1747" s="302"/>
      <c r="AN1747" s="302"/>
      <c r="AO1747" s="302"/>
      <c r="AP1747" s="302"/>
      <c r="AQ1747" s="302"/>
      <c r="AR1747" s="302"/>
      <c r="AS1747" s="302"/>
      <c r="AT1747" s="302"/>
      <c r="AU1747" s="302"/>
      <c r="AV1747" s="302"/>
      <c r="AW1747" s="302"/>
      <c r="AX1747" s="302"/>
      <c r="AY1747" s="302"/>
      <c r="AZ1747" s="302"/>
      <c r="BA1747" s="302"/>
    </row>
    <row r="1748">
      <c r="A1748" s="328"/>
      <c r="B1748" s="328"/>
      <c r="C1748" s="328"/>
      <c r="D1748" s="309"/>
      <c r="E1748" s="308"/>
      <c r="F1748" s="308"/>
      <c r="G1748" s="308"/>
      <c r="H1748" s="308"/>
      <c r="I1748" s="317"/>
      <c r="J1748" s="317"/>
      <c r="K1748" s="317"/>
      <c r="L1748" s="308"/>
      <c r="M1748" s="308"/>
      <c r="N1748" s="308"/>
      <c r="O1748" s="308"/>
      <c r="P1748" s="308"/>
      <c r="Q1748" s="302"/>
      <c r="R1748" s="302"/>
      <c r="S1748" s="302"/>
      <c r="T1748" s="302"/>
      <c r="U1748" s="302"/>
      <c r="V1748" s="302"/>
      <c r="W1748" s="302"/>
      <c r="X1748" s="302"/>
      <c r="Y1748" s="302"/>
      <c r="Z1748" s="302"/>
      <c r="AA1748" s="302"/>
      <c r="AB1748" s="302"/>
      <c r="AC1748" s="302"/>
      <c r="AD1748" s="302"/>
      <c r="AE1748" s="302"/>
      <c r="AF1748" s="302"/>
      <c r="AG1748" s="302"/>
      <c r="AH1748" s="302"/>
      <c r="AI1748" s="329"/>
      <c r="AJ1748" s="302"/>
      <c r="AK1748" s="302"/>
      <c r="AL1748" s="302"/>
      <c r="AM1748" s="302"/>
      <c r="AN1748" s="302"/>
      <c r="AO1748" s="302"/>
      <c r="AP1748" s="302"/>
      <c r="AQ1748" s="302"/>
      <c r="AR1748" s="302"/>
      <c r="AS1748" s="302"/>
      <c r="AT1748" s="302"/>
      <c r="AU1748" s="302"/>
      <c r="AV1748" s="302"/>
      <c r="AW1748" s="302"/>
      <c r="AX1748" s="302"/>
      <c r="AY1748" s="302"/>
      <c r="AZ1748" s="302"/>
      <c r="BA1748" s="302"/>
    </row>
    <row r="1749">
      <c r="A1749" s="328"/>
      <c r="B1749" s="328"/>
      <c r="C1749" s="328"/>
      <c r="D1749" s="309"/>
      <c r="E1749" s="308"/>
      <c r="F1749" s="308"/>
      <c r="G1749" s="308"/>
      <c r="H1749" s="308"/>
      <c r="I1749" s="317"/>
      <c r="J1749" s="317"/>
      <c r="K1749" s="317"/>
      <c r="L1749" s="308"/>
      <c r="M1749" s="308"/>
      <c r="N1749" s="308"/>
      <c r="O1749" s="308"/>
      <c r="P1749" s="308"/>
      <c r="Q1749" s="302"/>
      <c r="R1749" s="302"/>
      <c r="S1749" s="302"/>
      <c r="T1749" s="302"/>
      <c r="U1749" s="302"/>
      <c r="V1749" s="302"/>
      <c r="W1749" s="302"/>
      <c r="X1749" s="302"/>
      <c r="Y1749" s="302"/>
      <c r="Z1749" s="302"/>
      <c r="AA1749" s="302"/>
      <c r="AB1749" s="302"/>
      <c r="AC1749" s="302"/>
      <c r="AD1749" s="302"/>
      <c r="AE1749" s="302"/>
      <c r="AF1749" s="302"/>
      <c r="AG1749" s="302"/>
      <c r="AH1749" s="302"/>
      <c r="AI1749" s="329"/>
      <c r="AJ1749" s="302"/>
      <c r="AK1749" s="302"/>
      <c r="AL1749" s="302"/>
      <c r="AM1749" s="302"/>
      <c r="AN1749" s="302"/>
      <c r="AO1749" s="302"/>
      <c r="AP1749" s="302"/>
      <c r="AQ1749" s="302"/>
      <c r="AR1749" s="302"/>
      <c r="AS1749" s="302"/>
      <c r="AT1749" s="302"/>
      <c r="AU1749" s="302"/>
      <c r="AV1749" s="302"/>
      <c r="AW1749" s="302"/>
      <c r="AX1749" s="302"/>
      <c r="AY1749" s="302"/>
      <c r="AZ1749" s="302"/>
      <c r="BA1749" s="302"/>
    </row>
    <row r="1750">
      <c r="A1750" s="328"/>
      <c r="B1750" s="328"/>
      <c r="C1750" s="328"/>
      <c r="D1750" s="309"/>
      <c r="E1750" s="308"/>
      <c r="F1750" s="308"/>
      <c r="G1750" s="308"/>
      <c r="H1750" s="308"/>
      <c r="I1750" s="317"/>
      <c r="J1750" s="317"/>
      <c r="K1750" s="317"/>
      <c r="L1750" s="308"/>
      <c r="M1750" s="308"/>
      <c r="N1750" s="308"/>
      <c r="O1750" s="308"/>
      <c r="P1750" s="308"/>
      <c r="Q1750" s="302"/>
      <c r="R1750" s="302"/>
      <c r="S1750" s="302"/>
      <c r="T1750" s="302"/>
      <c r="U1750" s="302"/>
      <c r="V1750" s="302"/>
      <c r="W1750" s="302"/>
      <c r="X1750" s="302"/>
      <c r="Y1750" s="302"/>
      <c r="Z1750" s="302"/>
      <c r="AA1750" s="302"/>
      <c r="AB1750" s="302"/>
      <c r="AC1750" s="302"/>
      <c r="AD1750" s="302"/>
      <c r="AE1750" s="302"/>
      <c r="AF1750" s="302"/>
      <c r="AG1750" s="302"/>
      <c r="AH1750" s="302"/>
      <c r="AI1750" s="329"/>
      <c r="AJ1750" s="302"/>
      <c r="AK1750" s="302"/>
      <c r="AL1750" s="302"/>
      <c r="AM1750" s="302"/>
      <c r="AN1750" s="302"/>
      <c r="AO1750" s="302"/>
      <c r="AP1750" s="302"/>
      <c r="AQ1750" s="302"/>
      <c r="AR1750" s="302"/>
      <c r="AS1750" s="302"/>
      <c r="AT1750" s="302"/>
      <c r="AU1750" s="302"/>
      <c r="AV1750" s="302"/>
      <c r="AW1750" s="302"/>
      <c r="AX1750" s="302"/>
      <c r="AY1750" s="302"/>
      <c r="AZ1750" s="302"/>
      <c r="BA1750" s="302"/>
    </row>
    <row r="1751">
      <c r="A1751" s="328"/>
      <c r="B1751" s="328"/>
      <c r="C1751" s="328"/>
      <c r="D1751" s="309"/>
      <c r="E1751" s="308"/>
      <c r="F1751" s="308"/>
      <c r="G1751" s="308"/>
      <c r="H1751" s="308"/>
      <c r="I1751" s="317"/>
      <c r="J1751" s="317"/>
      <c r="K1751" s="317"/>
      <c r="L1751" s="308"/>
      <c r="M1751" s="308"/>
      <c r="N1751" s="308"/>
      <c r="O1751" s="308"/>
      <c r="P1751" s="308"/>
      <c r="Q1751" s="302"/>
      <c r="R1751" s="302"/>
      <c r="S1751" s="302"/>
      <c r="T1751" s="302"/>
      <c r="U1751" s="302"/>
      <c r="V1751" s="302"/>
      <c r="W1751" s="302"/>
      <c r="X1751" s="302"/>
      <c r="Y1751" s="302"/>
      <c r="Z1751" s="302"/>
      <c r="AA1751" s="302"/>
      <c r="AB1751" s="302"/>
      <c r="AC1751" s="302"/>
      <c r="AD1751" s="302"/>
      <c r="AE1751" s="302"/>
      <c r="AF1751" s="302"/>
      <c r="AG1751" s="302"/>
      <c r="AH1751" s="302"/>
      <c r="AI1751" s="329"/>
      <c r="AJ1751" s="302"/>
      <c r="AK1751" s="302"/>
      <c r="AL1751" s="302"/>
      <c r="AM1751" s="302"/>
      <c r="AN1751" s="302"/>
      <c r="AO1751" s="302"/>
      <c r="AP1751" s="302"/>
      <c r="AQ1751" s="302"/>
      <c r="AR1751" s="302"/>
      <c r="AS1751" s="302"/>
      <c r="AT1751" s="302"/>
      <c r="AU1751" s="302"/>
      <c r="AV1751" s="302"/>
      <c r="AW1751" s="302"/>
      <c r="AX1751" s="302"/>
      <c r="AY1751" s="302"/>
      <c r="AZ1751" s="302"/>
      <c r="BA1751" s="302"/>
    </row>
    <row r="1752">
      <c r="A1752" s="328"/>
      <c r="B1752" s="328"/>
      <c r="C1752" s="328"/>
      <c r="D1752" s="309"/>
      <c r="E1752" s="308"/>
      <c r="F1752" s="308"/>
      <c r="G1752" s="308"/>
      <c r="H1752" s="308"/>
      <c r="I1752" s="317"/>
      <c r="J1752" s="317"/>
      <c r="K1752" s="317"/>
      <c r="L1752" s="308"/>
      <c r="M1752" s="308"/>
      <c r="N1752" s="308"/>
      <c r="O1752" s="308"/>
      <c r="P1752" s="308"/>
      <c r="Q1752" s="302"/>
      <c r="R1752" s="302"/>
      <c r="S1752" s="302"/>
      <c r="T1752" s="302"/>
      <c r="U1752" s="302"/>
      <c r="V1752" s="302"/>
      <c r="W1752" s="302"/>
      <c r="X1752" s="302"/>
      <c r="Y1752" s="302"/>
      <c r="Z1752" s="302"/>
      <c r="AA1752" s="302"/>
      <c r="AB1752" s="302"/>
      <c r="AC1752" s="302"/>
      <c r="AD1752" s="302"/>
      <c r="AE1752" s="302"/>
      <c r="AF1752" s="302"/>
      <c r="AG1752" s="302"/>
      <c r="AH1752" s="302"/>
      <c r="AI1752" s="329"/>
      <c r="AJ1752" s="302"/>
      <c r="AK1752" s="302"/>
      <c r="AL1752" s="302"/>
      <c r="AM1752" s="302"/>
      <c r="AN1752" s="302"/>
      <c r="AO1752" s="302"/>
      <c r="AP1752" s="302"/>
      <c r="AQ1752" s="302"/>
      <c r="AR1752" s="302"/>
      <c r="AS1752" s="302"/>
      <c r="AT1752" s="302"/>
      <c r="AU1752" s="302"/>
      <c r="AV1752" s="302"/>
      <c r="AW1752" s="302"/>
      <c r="AX1752" s="302"/>
      <c r="AY1752" s="302"/>
      <c r="AZ1752" s="302"/>
      <c r="BA1752" s="302"/>
    </row>
    <row r="1753">
      <c r="A1753" s="328"/>
      <c r="B1753" s="328"/>
      <c r="C1753" s="328"/>
      <c r="D1753" s="309"/>
      <c r="E1753" s="308"/>
      <c r="F1753" s="308"/>
      <c r="G1753" s="308"/>
      <c r="H1753" s="308"/>
      <c r="I1753" s="317"/>
      <c r="J1753" s="317"/>
      <c r="K1753" s="317"/>
      <c r="L1753" s="308"/>
      <c r="M1753" s="308"/>
      <c r="N1753" s="308"/>
      <c r="O1753" s="308"/>
      <c r="P1753" s="308"/>
      <c r="Q1753" s="302"/>
      <c r="R1753" s="302"/>
      <c r="S1753" s="302"/>
      <c r="T1753" s="302"/>
      <c r="U1753" s="302"/>
      <c r="V1753" s="302"/>
      <c r="W1753" s="302"/>
      <c r="X1753" s="302"/>
      <c r="Y1753" s="302"/>
      <c r="Z1753" s="302"/>
      <c r="AA1753" s="302"/>
      <c r="AB1753" s="302"/>
      <c r="AC1753" s="302"/>
      <c r="AD1753" s="302"/>
      <c r="AE1753" s="302"/>
      <c r="AF1753" s="302"/>
      <c r="AG1753" s="302"/>
      <c r="AH1753" s="302"/>
      <c r="AI1753" s="329"/>
      <c r="AJ1753" s="302"/>
      <c r="AK1753" s="302"/>
      <c r="AL1753" s="302"/>
      <c r="AM1753" s="302"/>
      <c r="AN1753" s="302"/>
      <c r="AO1753" s="302"/>
      <c r="AP1753" s="302"/>
      <c r="AQ1753" s="302"/>
      <c r="AR1753" s="302"/>
      <c r="AS1753" s="302"/>
      <c r="AT1753" s="302"/>
      <c r="AU1753" s="302"/>
      <c r="AV1753" s="302"/>
      <c r="AW1753" s="302"/>
      <c r="AX1753" s="302"/>
      <c r="AY1753" s="302"/>
      <c r="AZ1753" s="302"/>
      <c r="BA1753" s="302"/>
    </row>
    <row r="1754">
      <c r="A1754" s="328"/>
      <c r="B1754" s="328"/>
      <c r="C1754" s="328"/>
      <c r="D1754" s="309"/>
      <c r="E1754" s="308"/>
      <c r="F1754" s="308"/>
      <c r="G1754" s="308"/>
      <c r="H1754" s="308"/>
      <c r="I1754" s="317"/>
      <c r="J1754" s="317"/>
      <c r="K1754" s="317"/>
      <c r="L1754" s="308"/>
      <c r="M1754" s="308"/>
      <c r="N1754" s="308"/>
      <c r="O1754" s="308"/>
      <c r="P1754" s="308"/>
      <c r="Q1754" s="302"/>
      <c r="R1754" s="302"/>
      <c r="S1754" s="302"/>
      <c r="T1754" s="302"/>
      <c r="U1754" s="302"/>
      <c r="V1754" s="302"/>
      <c r="W1754" s="302"/>
      <c r="X1754" s="302"/>
      <c r="Y1754" s="302"/>
      <c r="Z1754" s="302"/>
      <c r="AA1754" s="302"/>
      <c r="AB1754" s="302"/>
      <c r="AC1754" s="302"/>
      <c r="AD1754" s="302"/>
      <c r="AE1754" s="302"/>
      <c r="AF1754" s="302"/>
      <c r="AG1754" s="302"/>
      <c r="AH1754" s="302"/>
      <c r="AI1754" s="329"/>
      <c r="AJ1754" s="302"/>
      <c r="AK1754" s="302"/>
      <c r="AL1754" s="302"/>
      <c r="AM1754" s="302"/>
      <c r="AN1754" s="302"/>
      <c r="AO1754" s="302"/>
      <c r="AP1754" s="302"/>
      <c r="AQ1754" s="302"/>
      <c r="AR1754" s="302"/>
      <c r="AS1754" s="302"/>
      <c r="AT1754" s="302"/>
      <c r="AU1754" s="302"/>
      <c r="AV1754" s="302"/>
      <c r="AW1754" s="302"/>
      <c r="AX1754" s="302"/>
      <c r="AY1754" s="302"/>
      <c r="AZ1754" s="302"/>
      <c r="BA1754" s="302"/>
    </row>
    <row r="1755">
      <c r="A1755" s="328"/>
      <c r="B1755" s="328"/>
      <c r="C1755" s="328"/>
      <c r="D1755" s="309"/>
      <c r="E1755" s="308"/>
      <c r="F1755" s="308"/>
      <c r="G1755" s="308"/>
      <c r="H1755" s="308"/>
      <c r="I1755" s="317"/>
      <c r="J1755" s="317"/>
      <c r="K1755" s="317"/>
      <c r="L1755" s="308"/>
      <c r="M1755" s="308"/>
      <c r="N1755" s="308"/>
      <c r="O1755" s="308"/>
      <c r="P1755" s="308"/>
      <c r="Q1755" s="302"/>
      <c r="R1755" s="302"/>
      <c r="S1755" s="302"/>
      <c r="T1755" s="302"/>
      <c r="U1755" s="302"/>
      <c r="V1755" s="302"/>
      <c r="W1755" s="302"/>
      <c r="X1755" s="302"/>
      <c r="Y1755" s="302"/>
      <c r="Z1755" s="302"/>
      <c r="AA1755" s="302"/>
      <c r="AB1755" s="302"/>
      <c r="AC1755" s="302"/>
      <c r="AD1755" s="302"/>
      <c r="AE1755" s="302"/>
      <c r="AF1755" s="302"/>
      <c r="AG1755" s="302"/>
      <c r="AH1755" s="302"/>
      <c r="AI1755" s="329"/>
      <c r="AJ1755" s="302"/>
      <c r="AK1755" s="302"/>
      <c r="AL1755" s="302"/>
      <c r="AM1755" s="302"/>
      <c r="AN1755" s="302"/>
      <c r="AO1755" s="302"/>
      <c r="AP1755" s="302"/>
      <c r="AQ1755" s="302"/>
      <c r="AR1755" s="302"/>
      <c r="AS1755" s="302"/>
      <c r="AT1755" s="302"/>
      <c r="AU1755" s="302"/>
      <c r="AV1755" s="302"/>
      <c r="AW1755" s="302"/>
      <c r="AX1755" s="302"/>
      <c r="AY1755" s="302"/>
      <c r="AZ1755" s="302"/>
      <c r="BA1755" s="302"/>
    </row>
    <row r="1756">
      <c r="A1756" s="328"/>
      <c r="B1756" s="328"/>
      <c r="C1756" s="328"/>
      <c r="D1756" s="309"/>
      <c r="E1756" s="308"/>
      <c r="F1756" s="308"/>
      <c r="G1756" s="308"/>
      <c r="H1756" s="308"/>
      <c r="I1756" s="317"/>
      <c r="J1756" s="317"/>
      <c r="K1756" s="317"/>
      <c r="L1756" s="308"/>
      <c r="M1756" s="308"/>
      <c r="N1756" s="308"/>
      <c r="O1756" s="308"/>
      <c r="P1756" s="308"/>
      <c r="Q1756" s="302"/>
      <c r="R1756" s="302"/>
      <c r="S1756" s="302"/>
      <c r="T1756" s="302"/>
      <c r="U1756" s="302"/>
      <c r="V1756" s="302"/>
      <c r="W1756" s="302"/>
      <c r="X1756" s="302"/>
      <c r="Y1756" s="302"/>
      <c r="Z1756" s="302"/>
      <c r="AA1756" s="302"/>
      <c r="AB1756" s="302"/>
      <c r="AC1756" s="302"/>
      <c r="AD1756" s="302"/>
      <c r="AE1756" s="302"/>
      <c r="AF1756" s="302"/>
      <c r="AG1756" s="302"/>
      <c r="AH1756" s="302"/>
      <c r="AI1756" s="329"/>
      <c r="AJ1756" s="302"/>
      <c r="AK1756" s="302"/>
      <c r="AL1756" s="302"/>
      <c r="AM1756" s="302"/>
      <c r="AN1756" s="302"/>
      <c r="AO1756" s="302"/>
      <c r="AP1756" s="302"/>
      <c r="AQ1756" s="302"/>
      <c r="AR1756" s="302"/>
      <c r="AS1756" s="302"/>
      <c r="AT1756" s="302"/>
      <c r="AU1756" s="302"/>
      <c r="AV1756" s="302"/>
      <c r="AW1756" s="302"/>
      <c r="AX1756" s="302"/>
      <c r="AY1756" s="302"/>
      <c r="AZ1756" s="302"/>
      <c r="BA1756" s="302"/>
    </row>
    <row r="1757">
      <c r="A1757" s="328"/>
      <c r="B1757" s="328"/>
      <c r="C1757" s="328"/>
      <c r="D1757" s="309"/>
      <c r="E1757" s="308"/>
      <c r="F1757" s="308"/>
      <c r="G1757" s="308"/>
      <c r="H1757" s="308"/>
      <c r="I1757" s="317"/>
      <c r="J1757" s="317"/>
      <c r="K1757" s="317"/>
      <c r="L1757" s="308"/>
      <c r="M1757" s="308"/>
      <c r="N1757" s="308"/>
      <c r="O1757" s="308"/>
      <c r="P1757" s="308"/>
      <c r="Q1757" s="302"/>
      <c r="R1757" s="302"/>
      <c r="S1757" s="302"/>
      <c r="T1757" s="302"/>
      <c r="U1757" s="302"/>
      <c r="V1757" s="302"/>
      <c r="W1757" s="302"/>
      <c r="X1757" s="302"/>
      <c r="Y1757" s="302"/>
      <c r="Z1757" s="302"/>
      <c r="AA1757" s="302"/>
      <c r="AB1757" s="302"/>
      <c r="AC1757" s="302"/>
      <c r="AD1757" s="302"/>
      <c r="AE1757" s="302"/>
      <c r="AF1757" s="302"/>
      <c r="AG1757" s="302"/>
      <c r="AH1757" s="302"/>
      <c r="AI1757" s="329"/>
      <c r="AJ1757" s="302"/>
      <c r="AK1757" s="302"/>
      <c r="AL1757" s="302"/>
      <c r="AM1757" s="302"/>
      <c r="AN1757" s="302"/>
      <c r="AO1757" s="302"/>
      <c r="AP1757" s="302"/>
      <c r="AQ1757" s="302"/>
      <c r="AR1757" s="302"/>
      <c r="AS1757" s="302"/>
      <c r="AT1757" s="302"/>
      <c r="AU1757" s="302"/>
      <c r="AV1757" s="302"/>
      <c r="AW1757" s="302"/>
      <c r="AX1757" s="302"/>
      <c r="AY1757" s="302"/>
      <c r="AZ1757" s="302"/>
      <c r="BA1757" s="302"/>
    </row>
    <row r="1758">
      <c r="A1758" s="328"/>
      <c r="B1758" s="328"/>
      <c r="C1758" s="328"/>
      <c r="D1758" s="309"/>
      <c r="E1758" s="308"/>
      <c r="F1758" s="308"/>
      <c r="G1758" s="308"/>
      <c r="H1758" s="308"/>
      <c r="I1758" s="317"/>
      <c r="J1758" s="317"/>
      <c r="K1758" s="317"/>
      <c r="L1758" s="308"/>
      <c r="M1758" s="308"/>
      <c r="N1758" s="308"/>
      <c r="O1758" s="308"/>
      <c r="P1758" s="308"/>
      <c r="Q1758" s="302"/>
      <c r="R1758" s="302"/>
      <c r="S1758" s="302"/>
      <c r="T1758" s="302"/>
      <c r="U1758" s="302"/>
      <c r="V1758" s="302"/>
      <c r="W1758" s="302"/>
      <c r="X1758" s="302"/>
      <c r="Y1758" s="302"/>
      <c r="Z1758" s="302"/>
      <c r="AA1758" s="302"/>
      <c r="AB1758" s="302"/>
      <c r="AC1758" s="302"/>
      <c r="AD1758" s="302"/>
      <c r="AE1758" s="302"/>
      <c r="AF1758" s="302"/>
      <c r="AG1758" s="302"/>
      <c r="AH1758" s="302"/>
      <c r="AI1758" s="329"/>
      <c r="AJ1758" s="302"/>
      <c r="AK1758" s="302"/>
      <c r="AL1758" s="302"/>
      <c r="AM1758" s="302"/>
      <c r="AN1758" s="302"/>
      <c r="AO1758" s="302"/>
      <c r="AP1758" s="302"/>
      <c r="AQ1758" s="302"/>
      <c r="AR1758" s="302"/>
      <c r="AS1758" s="302"/>
      <c r="AT1758" s="302"/>
      <c r="AU1758" s="302"/>
      <c r="AV1758" s="302"/>
      <c r="AW1758" s="302"/>
      <c r="AX1758" s="302"/>
      <c r="AY1758" s="302"/>
      <c r="AZ1758" s="302"/>
      <c r="BA1758" s="302"/>
    </row>
    <row r="1759">
      <c r="A1759" s="328"/>
      <c r="B1759" s="328"/>
      <c r="C1759" s="328"/>
      <c r="D1759" s="309"/>
      <c r="E1759" s="308"/>
      <c r="F1759" s="308"/>
      <c r="G1759" s="308"/>
      <c r="H1759" s="308"/>
      <c r="I1759" s="317"/>
      <c r="J1759" s="317"/>
      <c r="K1759" s="317"/>
      <c r="L1759" s="308"/>
      <c r="M1759" s="308"/>
      <c r="N1759" s="308"/>
      <c r="O1759" s="308"/>
      <c r="P1759" s="308"/>
      <c r="Q1759" s="302"/>
      <c r="R1759" s="302"/>
      <c r="S1759" s="302"/>
      <c r="T1759" s="302"/>
      <c r="U1759" s="302"/>
      <c r="V1759" s="302"/>
      <c r="W1759" s="302"/>
      <c r="X1759" s="302"/>
      <c r="Y1759" s="302"/>
      <c r="Z1759" s="302"/>
      <c r="AA1759" s="302"/>
      <c r="AB1759" s="302"/>
      <c r="AC1759" s="302"/>
      <c r="AD1759" s="302"/>
      <c r="AE1759" s="302"/>
      <c r="AF1759" s="302"/>
      <c r="AG1759" s="302"/>
      <c r="AH1759" s="302"/>
      <c r="AI1759" s="329"/>
      <c r="AJ1759" s="302"/>
      <c r="AK1759" s="302"/>
      <c r="AL1759" s="302"/>
      <c r="AM1759" s="302"/>
      <c r="AN1759" s="302"/>
      <c r="AO1759" s="302"/>
      <c r="AP1759" s="302"/>
      <c r="AQ1759" s="302"/>
      <c r="AR1759" s="302"/>
      <c r="AS1759" s="302"/>
      <c r="AT1759" s="302"/>
      <c r="AU1759" s="302"/>
      <c r="AV1759" s="302"/>
      <c r="AW1759" s="302"/>
      <c r="AX1759" s="302"/>
      <c r="AY1759" s="302"/>
      <c r="AZ1759" s="302"/>
      <c r="BA1759" s="302"/>
    </row>
    <row r="1760">
      <c r="A1760" s="328"/>
      <c r="B1760" s="328"/>
      <c r="C1760" s="328"/>
      <c r="D1760" s="309"/>
      <c r="E1760" s="308"/>
      <c r="F1760" s="308"/>
      <c r="G1760" s="308"/>
      <c r="H1760" s="308"/>
      <c r="I1760" s="317"/>
      <c r="J1760" s="317"/>
      <c r="K1760" s="317"/>
      <c r="L1760" s="308"/>
      <c r="M1760" s="308"/>
      <c r="N1760" s="308"/>
      <c r="O1760" s="308"/>
      <c r="P1760" s="308"/>
      <c r="Q1760" s="302"/>
      <c r="R1760" s="302"/>
      <c r="S1760" s="302"/>
      <c r="T1760" s="302"/>
      <c r="U1760" s="302"/>
      <c r="V1760" s="302"/>
      <c r="W1760" s="302"/>
      <c r="X1760" s="302"/>
      <c r="Y1760" s="302"/>
      <c r="Z1760" s="302"/>
      <c r="AA1760" s="302"/>
      <c r="AB1760" s="302"/>
      <c r="AC1760" s="302"/>
      <c r="AD1760" s="302"/>
      <c r="AE1760" s="302"/>
      <c r="AF1760" s="302"/>
      <c r="AG1760" s="302"/>
      <c r="AH1760" s="302"/>
      <c r="AI1760" s="329"/>
      <c r="AJ1760" s="302"/>
      <c r="AK1760" s="302"/>
      <c r="AL1760" s="302"/>
      <c r="AM1760" s="302"/>
      <c r="AN1760" s="302"/>
      <c r="AO1760" s="302"/>
      <c r="AP1760" s="302"/>
      <c r="AQ1760" s="302"/>
      <c r="AR1760" s="302"/>
      <c r="AS1760" s="302"/>
      <c r="AT1760" s="302"/>
      <c r="AU1760" s="302"/>
      <c r="AV1760" s="302"/>
      <c r="AW1760" s="302"/>
      <c r="AX1760" s="302"/>
      <c r="AY1760" s="302"/>
      <c r="AZ1760" s="302"/>
      <c r="BA1760" s="302"/>
    </row>
    <row r="1761">
      <c r="A1761" s="328"/>
      <c r="B1761" s="328"/>
      <c r="C1761" s="328"/>
      <c r="D1761" s="309"/>
      <c r="E1761" s="308"/>
      <c r="F1761" s="308"/>
      <c r="G1761" s="308"/>
      <c r="H1761" s="308"/>
      <c r="I1761" s="317"/>
      <c r="J1761" s="317"/>
      <c r="K1761" s="317"/>
      <c r="L1761" s="308"/>
      <c r="M1761" s="308"/>
      <c r="N1761" s="308"/>
      <c r="O1761" s="308"/>
      <c r="P1761" s="308"/>
      <c r="Q1761" s="302"/>
      <c r="R1761" s="302"/>
      <c r="S1761" s="302"/>
      <c r="T1761" s="302"/>
      <c r="U1761" s="302"/>
      <c r="V1761" s="302"/>
      <c r="W1761" s="302"/>
      <c r="X1761" s="302"/>
      <c r="Y1761" s="302"/>
      <c r="Z1761" s="302"/>
      <c r="AA1761" s="302"/>
      <c r="AB1761" s="302"/>
      <c r="AC1761" s="302"/>
      <c r="AD1761" s="302"/>
      <c r="AE1761" s="302"/>
      <c r="AF1761" s="302"/>
      <c r="AG1761" s="302"/>
      <c r="AH1761" s="302"/>
      <c r="AI1761" s="329"/>
      <c r="AJ1761" s="302"/>
      <c r="AK1761" s="302"/>
      <c r="AL1761" s="302"/>
      <c r="AM1761" s="302"/>
      <c r="AN1761" s="302"/>
      <c r="AO1761" s="302"/>
      <c r="AP1761" s="302"/>
      <c r="AQ1761" s="302"/>
      <c r="AR1761" s="302"/>
      <c r="AS1761" s="302"/>
      <c r="AT1761" s="302"/>
      <c r="AU1761" s="302"/>
      <c r="AV1761" s="302"/>
      <c r="AW1761" s="302"/>
      <c r="AX1761" s="302"/>
      <c r="AY1761" s="302"/>
      <c r="AZ1761" s="302"/>
      <c r="BA1761" s="302"/>
    </row>
    <row r="1762">
      <c r="A1762" s="328"/>
      <c r="B1762" s="328"/>
      <c r="C1762" s="328"/>
      <c r="D1762" s="309"/>
      <c r="E1762" s="308"/>
      <c r="F1762" s="308"/>
      <c r="G1762" s="308"/>
      <c r="H1762" s="308"/>
      <c r="I1762" s="317"/>
      <c r="J1762" s="317"/>
      <c r="K1762" s="317"/>
      <c r="L1762" s="308"/>
      <c r="M1762" s="308"/>
      <c r="N1762" s="308"/>
      <c r="O1762" s="308"/>
      <c r="P1762" s="308"/>
      <c r="Q1762" s="302"/>
      <c r="R1762" s="302"/>
      <c r="S1762" s="302"/>
      <c r="T1762" s="302"/>
      <c r="U1762" s="302"/>
      <c r="V1762" s="302"/>
      <c r="W1762" s="302"/>
      <c r="X1762" s="302"/>
      <c r="Y1762" s="302"/>
      <c r="Z1762" s="302"/>
      <c r="AA1762" s="302"/>
      <c r="AB1762" s="302"/>
      <c r="AC1762" s="302"/>
      <c r="AD1762" s="302"/>
      <c r="AE1762" s="302"/>
      <c r="AF1762" s="302"/>
      <c r="AG1762" s="302"/>
      <c r="AH1762" s="302"/>
      <c r="AI1762" s="329"/>
      <c r="AJ1762" s="302"/>
      <c r="AK1762" s="302"/>
      <c r="AL1762" s="302"/>
      <c r="AM1762" s="302"/>
      <c r="AN1762" s="302"/>
      <c r="AO1762" s="302"/>
      <c r="AP1762" s="302"/>
      <c r="AQ1762" s="302"/>
      <c r="AR1762" s="302"/>
      <c r="AS1762" s="302"/>
      <c r="AT1762" s="302"/>
      <c r="AU1762" s="302"/>
      <c r="AV1762" s="302"/>
      <c r="AW1762" s="302"/>
      <c r="AX1762" s="302"/>
      <c r="AY1762" s="302"/>
      <c r="AZ1762" s="302"/>
      <c r="BA1762" s="302"/>
    </row>
    <row r="1763">
      <c r="A1763" s="328"/>
      <c r="B1763" s="328"/>
      <c r="C1763" s="328"/>
      <c r="D1763" s="309"/>
      <c r="E1763" s="308"/>
      <c r="F1763" s="308"/>
      <c r="G1763" s="308"/>
      <c r="H1763" s="308"/>
      <c r="I1763" s="317"/>
      <c r="J1763" s="317"/>
      <c r="K1763" s="317"/>
      <c r="L1763" s="308"/>
      <c r="M1763" s="308"/>
      <c r="N1763" s="308"/>
      <c r="O1763" s="308"/>
      <c r="P1763" s="308"/>
      <c r="Q1763" s="302"/>
      <c r="R1763" s="302"/>
      <c r="S1763" s="302"/>
      <c r="T1763" s="302"/>
      <c r="U1763" s="302"/>
      <c r="V1763" s="302"/>
      <c r="W1763" s="302"/>
      <c r="X1763" s="302"/>
      <c r="Y1763" s="302"/>
      <c r="Z1763" s="302"/>
      <c r="AA1763" s="302"/>
      <c r="AB1763" s="302"/>
      <c r="AC1763" s="302"/>
      <c r="AD1763" s="302"/>
      <c r="AE1763" s="302"/>
      <c r="AF1763" s="302"/>
      <c r="AG1763" s="302"/>
      <c r="AH1763" s="302"/>
      <c r="AI1763" s="329"/>
      <c r="AJ1763" s="302"/>
      <c r="AK1763" s="302"/>
      <c r="AL1763" s="302"/>
      <c r="AM1763" s="302"/>
      <c r="AN1763" s="302"/>
      <c r="AO1763" s="302"/>
      <c r="AP1763" s="302"/>
      <c r="AQ1763" s="302"/>
      <c r="AR1763" s="302"/>
      <c r="AS1763" s="302"/>
      <c r="AT1763" s="302"/>
      <c r="AU1763" s="302"/>
      <c r="AV1763" s="302"/>
      <c r="AW1763" s="302"/>
      <c r="AX1763" s="302"/>
      <c r="AY1763" s="302"/>
      <c r="AZ1763" s="302"/>
      <c r="BA1763" s="302"/>
    </row>
    <row r="1764">
      <c r="A1764" s="328"/>
      <c r="B1764" s="328"/>
      <c r="C1764" s="328"/>
      <c r="D1764" s="309"/>
      <c r="E1764" s="308"/>
      <c r="F1764" s="308"/>
      <c r="G1764" s="308"/>
      <c r="H1764" s="308"/>
      <c r="I1764" s="317"/>
      <c r="J1764" s="317"/>
      <c r="K1764" s="317"/>
      <c r="L1764" s="308"/>
      <c r="M1764" s="308"/>
      <c r="N1764" s="308"/>
      <c r="O1764" s="308"/>
      <c r="P1764" s="308"/>
      <c r="Q1764" s="302"/>
      <c r="R1764" s="302"/>
      <c r="S1764" s="302"/>
      <c r="T1764" s="302"/>
      <c r="U1764" s="302"/>
      <c r="V1764" s="302"/>
      <c r="W1764" s="302"/>
      <c r="X1764" s="302"/>
      <c r="Y1764" s="302"/>
      <c r="Z1764" s="302"/>
      <c r="AA1764" s="302"/>
      <c r="AB1764" s="302"/>
      <c r="AC1764" s="302"/>
      <c r="AD1764" s="302"/>
      <c r="AE1764" s="302"/>
      <c r="AF1764" s="302"/>
      <c r="AG1764" s="302"/>
      <c r="AH1764" s="302"/>
      <c r="AI1764" s="329"/>
      <c r="AJ1764" s="302"/>
      <c r="AK1764" s="302"/>
      <c r="AL1764" s="302"/>
      <c r="AM1764" s="302"/>
      <c r="AN1764" s="302"/>
      <c r="AO1764" s="302"/>
      <c r="AP1764" s="302"/>
      <c r="AQ1764" s="302"/>
      <c r="AR1764" s="302"/>
      <c r="AS1764" s="302"/>
      <c r="AT1764" s="302"/>
      <c r="AU1764" s="302"/>
      <c r="AV1764" s="302"/>
      <c r="AW1764" s="302"/>
      <c r="AX1764" s="302"/>
      <c r="AY1764" s="302"/>
      <c r="AZ1764" s="302"/>
      <c r="BA1764" s="302"/>
    </row>
    <row r="1765">
      <c r="A1765" s="328"/>
      <c r="B1765" s="328"/>
      <c r="C1765" s="328"/>
      <c r="D1765" s="309"/>
      <c r="E1765" s="308"/>
      <c r="F1765" s="308"/>
      <c r="G1765" s="308"/>
      <c r="H1765" s="308"/>
      <c r="I1765" s="317"/>
      <c r="J1765" s="317"/>
      <c r="K1765" s="317"/>
      <c r="L1765" s="308"/>
      <c r="M1765" s="308"/>
      <c r="N1765" s="308"/>
      <c r="O1765" s="308"/>
      <c r="P1765" s="308"/>
      <c r="Q1765" s="302"/>
      <c r="R1765" s="302"/>
      <c r="S1765" s="302"/>
      <c r="T1765" s="302"/>
      <c r="U1765" s="302"/>
      <c r="V1765" s="302"/>
      <c r="W1765" s="302"/>
      <c r="X1765" s="302"/>
      <c r="Y1765" s="302"/>
      <c r="Z1765" s="302"/>
      <c r="AA1765" s="302"/>
      <c r="AB1765" s="302"/>
      <c r="AC1765" s="302"/>
      <c r="AD1765" s="302"/>
      <c r="AE1765" s="302"/>
      <c r="AF1765" s="302"/>
      <c r="AG1765" s="302"/>
      <c r="AH1765" s="302"/>
      <c r="AI1765" s="329"/>
      <c r="AJ1765" s="302"/>
      <c r="AK1765" s="302"/>
      <c r="AL1765" s="302"/>
      <c r="AM1765" s="302"/>
      <c r="AN1765" s="302"/>
      <c r="AO1765" s="302"/>
      <c r="AP1765" s="302"/>
      <c r="AQ1765" s="302"/>
      <c r="AR1765" s="302"/>
      <c r="AS1765" s="302"/>
      <c r="AT1765" s="302"/>
      <c r="AU1765" s="302"/>
      <c r="AV1765" s="302"/>
      <c r="AW1765" s="302"/>
      <c r="AX1765" s="302"/>
      <c r="AY1765" s="302"/>
      <c r="AZ1765" s="302"/>
      <c r="BA1765" s="302"/>
    </row>
    <row r="1766">
      <c r="A1766" s="328"/>
      <c r="B1766" s="328"/>
      <c r="C1766" s="328"/>
      <c r="D1766" s="309"/>
      <c r="E1766" s="308"/>
      <c r="F1766" s="308"/>
      <c r="G1766" s="308"/>
      <c r="H1766" s="308"/>
      <c r="I1766" s="317"/>
      <c r="J1766" s="317"/>
      <c r="K1766" s="317"/>
      <c r="L1766" s="308"/>
      <c r="M1766" s="308"/>
      <c r="N1766" s="308"/>
      <c r="O1766" s="308"/>
      <c r="P1766" s="308"/>
      <c r="Q1766" s="302"/>
      <c r="R1766" s="302"/>
      <c r="S1766" s="302"/>
      <c r="T1766" s="302"/>
      <c r="U1766" s="302"/>
      <c r="V1766" s="302"/>
      <c r="W1766" s="302"/>
      <c r="X1766" s="302"/>
      <c r="Y1766" s="302"/>
      <c r="Z1766" s="302"/>
      <c r="AA1766" s="302"/>
      <c r="AB1766" s="302"/>
      <c r="AC1766" s="302"/>
      <c r="AD1766" s="302"/>
      <c r="AE1766" s="302"/>
      <c r="AF1766" s="302"/>
      <c r="AG1766" s="302"/>
      <c r="AH1766" s="302"/>
      <c r="AI1766" s="329"/>
      <c r="AJ1766" s="302"/>
      <c r="AK1766" s="302"/>
      <c r="AL1766" s="302"/>
      <c r="AM1766" s="302"/>
      <c r="AN1766" s="302"/>
      <c r="AO1766" s="302"/>
      <c r="AP1766" s="302"/>
      <c r="AQ1766" s="302"/>
      <c r="AR1766" s="302"/>
      <c r="AS1766" s="302"/>
      <c r="AT1766" s="302"/>
      <c r="AU1766" s="302"/>
      <c r="AV1766" s="302"/>
      <c r="AW1766" s="302"/>
      <c r="AX1766" s="302"/>
      <c r="AY1766" s="302"/>
      <c r="AZ1766" s="302"/>
      <c r="BA1766" s="302"/>
    </row>
    <row r="1767">
      <c r="A1767" s="328"/>
      <c r="B1767" s="328"/>
      <c r="C1767" s="328"/>
      <c r="D1767" s="309"/>
      <c r="E1767" s="308"/>
      <c r="F1767" s="308"/>
      <c r="G1767" s="308"/>
      <c r="H1767" s="308"/>
      <c r="I1767" s="317"/>
      <c r="J1767" s="317"/>
      <c r="K1767" s="317"/>
      <c r="L1767" s="308"/>
      <c r="M1767" s="308"/>
      <c r="N1767" s="308"/>
      <c r="O1767" s="308"/>
      <c r="P1767" s="308"/>
      <c r="Q1767" s="302"/>
      <c r="R1767" s="302"/>
      <c r="S1767" s="302"/>
      <c r="T1767" s="302"/>
      <c r="U1767" s="302"/>
      <c r="V1767" s="302"/>
      <c r="W1767" s="302"/>
      <c r="X1767" s="302"/>
      <c r="Y1767" s="302"/>
      <c r="Z1767" s="302"/>
      <c r="AA1767" s="302"/>
      <c r="AB1767" s="302"/>
      <c r="AC1767" s="302"/>
      <c r="AD1767" s="302"/>
      <c r="AE1767" s="302"/>
      <c r="AF1767" s="302"/>
      <c r="AG1767" s="302"/>
      <c r="AH1767" s="302"/>
      <c r="AI1767" s="329"/>
      <c r="AJ1767" s="302"/>
      <c r="AK1767" s="302"/>
      <c r="AL1767" s="302"/>
      <c r="AM1767" s="302"/>
      <c r="AN1767" s="302"/>
      <c r="AO1767" s="302"/>
      <c r="AP1767" s="302"/>
      <c r="AQ1767" s="302"/>
      <c r="AR1767" s="302"/>
      <c r="AS1767" s="302"/>
      <c r="AT1767" s="302"/>
      <c r="AU1767" s="302"/>
      <c r="AV1767" s="302"/>
      <c r="AW1767" s="302"/>
      <c r="AX1767" s="302"/>
      <c r="AY1767" s="302"/>
      <c r="AZ1767" s="302"/>
      <c r="BA1767" s="302"/>
    </row>
    <row r="1768">
      <c r="A1768" s="328"/>
      <c r="B1768" s="328"/>
      <c r="C1768" s="328"/>
      <c r="D1768" s="309"/>
      <c r="E1768" s="308"/>
      <c r="F1768" s="308"/>
      <c r="G1768" s="308"/>
      <c r="H1768" s="308"/>
      <c r="I1768" s="317"/>
      <c r="J1768" s="317"/>
      <c r="K1768" s="317"/>
      <c r="L1768" s="308"/>
      <c r="M1768" s="308"/>
      <c r="N1768" s="308"/>
      <c r="O1768" s="308"/>
      <c r="P1768" s="308"/>
      <c r="Q1768" s="302"/>
      <c r="R1768" s="302"/>
      <c r="S1768" s="302"/>
      <c r="T1768" s="302"/>
      <c r="U1768" s="302"/>
      <c r="V1768" s="302"/>
      <c r="W1768" s="302"/>
      <c r="X1768" s="302"/>
      <c r="Y1768" s="302"/>
      <c r="Z1768" s="302"/>
      <c r="AA1768" s="302"/>
      <c r="AB1768" s="302"/>
      <c r="AC1768" s="302"/>
      <c r="AD1768" s="302"/>
      <c r="AE1768" s="302"/>
      <c r="AF1768" s="302"/>
      <c r="AG1768" s="302"/>
      <c r="AH1768" s="302"/>
      <c r="AI1768" s="329"/>
      <c r="AJ1768" s="302"/>
      <c r="AK1768" s="302"/>
      <c r="AL1768" s="302"/>
      <c r="AM1768" s="302"/>
      <c r="AN1768" s="302"/>
      <c r="AO1768" s="302"/>
      <c r="AP1768" s="302"/>
      <c r="AQ1768" s="302"/>
      <c r="AR1768" s="302"/>
      <c r="AS1768" s="302"/>
      <c r="AT1768" s="302"/>
      <c r="AU1768" s="302"/>
      <c r="AV1768" s="302"/>
      <c r="AW1768" s="302"/>
      <c r="AX1768" s="302"/>
      <c r="AY1768" s="302"/>
      <c r="AZ1768" s="302"/>
      <c r="BA1768" s="302"/>
    </row>
    <row r="1769">
      <c r="A1769" s="328"/>
      <c r="B1769" s="328"/>
      <c r="C1769" s="328"/>
      <c r="D1769" s="309"/>
      <c r="E1769" s="308"/>
      <c r="F1769" s="308"/>
      <c r="G1769" s="308"/>
      <c r="H1769" s="308"/>
      <c r="I1769" s="317"/>
      <c r="J1769" s="317"/>
      <c r="K1769" s="317"/>
      <c r="L1769" s="308"/>
      <c r="M1769" s="308"/>
      <c r="N1769" s="308"/>
      <c r="O1769" s="308"/>
      <c r="P1769" s="308"/>
      <c r="Q1769" s="302"/>
      <c r="R1769" s="302"/>
      <c r="S1769" s="302"/>
      <c r="T1769" s="302"/>
      <c r="U1769" s="302"/>
      <c r="V1769" s="302"/>
      <c r="W1769" s="302"/>
      <c r="X1769" s="302"/>
      <c r="Y1769" s="302"/>
      <c r="Z1769" s="302"/>
      <c r="AA1769" s="302"/>
      <c r="AB1769" s="302"/>
      <c r="AC1769" s="302"/>
      <c r="AD1769" s="302"/>
      <c r="AE1769" s="302"/>
      <c r="AF1769" s="302"/>
      <c r="AG1769" s="302"/>
      <c r="AH1769" s="302"/>
      <c r="AI1769" s="329"/>
      <c r="AJ1769" s="302"/>
      <c r="AK1769" s="302"/>
      <c r="AL1769" s="302"/>
      <c r="AM1769" s="302"/>
      <c r="AN1769" s="302"/>
      <c r="AO1769" s="302"/>
      <c r="AP1769" s="302"/>
      <c r="AQ1769" s="302"/>
      <c r="AR1769" s="302"/>
      <c r="AS1769" s="302"/>
      <c r="AT1769" s="302"/>
      <c r="AU1769" s="302"/>
      <c r="AV1769" s="302"/>
      <c r="AW1769" s="302"/>
      <c r="AX1769" s="302"/>
      <c r="AY1769" s="302"/>
      <c r="AZ1769" s="302"/>
      <c r="BA1769" s="302"/>
    </row>
    <row r="1770">
      <c r="A1770" s="328"/>
      <c r="B1770" s="328"/>
      <c r="C1770" s="328"/>
      <c r="D1770" s="309"/>
      <c r="E1770" s="308"/>
      <c r="F1770" s="308"/>
      <c r="G1770" s="308"/>
      <c r="H1770" s="308"/>
      <c r="I1770" s="317"/>
      <c r="J1770" s="317"/>
      <c r="K1770" s="317"/>
      <c r="L1770" s="308"/>
      <c r="M1770" s="308"/>
      <c r="N1770" s="308"/>
      <c r="O1770" s="308"/>
      <c r="P1770" s="308"/>
      <c r="Q1770" s="302"/>
      <c r="R1770" s="302"/>
      <c r="S1770" s="302"/>
      <c r="T1770" s="302"/>
      <c r="U1770" s="302"/>
      <c r="V1770" s="302"/>
      <c r="W1770" s="302"/>
      <c r="X1770" s="302"/>
      <c r="Y1770" s="302"/>
      <c r="Z1770" s="302"/>
      <c r="AA1770" s="302"/>
      <c r="AB1770" s="302"/>
      <c r="AC1770" s="302"/>
      <c r="AD1770" s="302"/>
      <c r="AE1770" s="302"/>
      <c r="AF1770" s="302"/>
      <c r="AG1770" s="302"/>
      <c r="AH1770" s="302"/>
      <c r="AI1770" s="329"/>
      <c r="AJ1770" s="302"/>
      <c r="AK1770" s="302"/>
      <c r="AL1770" s="302"/>
      <c r="AM1770" s="302"/>
      <c r="AN1770" s="302"/>
      <c r="AO1770" s="302"/>
      <c r="AP1770" s="302"/>
      <c r="AQ1770" s="302"/>
      <c r="AR1770" s="302"/>
      <c r="AS1770" s="302"/>
      <c r="AT1770" s="302"/>
      <c r="AU1770" s="302"/>
      <c r="AV1770" s="302"/>
      <c r="AW1770" s="302"/>
      <c r="AX1770" s="302"/>
      <c r="AY1770" s="302"/>
      <c r="AZ1770" s="302"/>
      <c r="BA1770" s="302"/>
    </row>
    <row r="1771">
      <c r="A1771" s="328"/>
      <c r="B1771" s="328"/>
      <c r="C1771" s="328"/>
      <c r="D1771" s="309"/>
      <c r="E1771" s="308"/>
      <c r="F1771" s="308"/>
      <c r="G1771" s="308"/>
      <c r="H1771" s="308"/>
      <c r="I1771" s="317"/>
      <c r="J1771" s="317"/>
      <c r="K1771" s="317"/>
      <c r="L1771" s="308"/>
      <c r="M1771" s="308"/>
      <c r="N1771" s="308"/>
      <c r="O1771" s="308"/>
      <c r="P1771" s="308"/>
      <c r="Q1771" s="302"/>
      <c r="R1771" s="302"/>
      <c r="S1771" s="302"/>
      <c r="T1771" s="302"/>
      <c r="U1771" s="302"/>
      <c r="V1771" s="302"/>
      <c r="W1771" s="302"/>
      <c r="X1771" s="302"/>
      <c r="Y1771" s="302"/>
      <c r="Z1771" s="302"/>
      <c r="AA1771" s="302"/>
      <c r="AB1771" s="302"/>
      <c r="AC1771" s="302"/>
      <c r="AD1771" s="302"/>
      <c r="AE1771" s="302"/>
      <c r="AF1771" s="302"/>
      <c r="AG1771" s="302"/>
      <c r="AH1771" s="302"/>
      <c r="AI1771" s="329"/>
      <c r="AJ1771" s="302"/>
      <c r="AK1771" s="302"/>
      <c r="AL1771" s="302"/>
      <c r="AM1771" s="302"/>
      <c r="AN1771" s="302"/>
      <c r="AO1771" s="302"/>
      <c r="AP1771" s="302"/>
      <c r="AQ1771" s="302"/>
      <c r="AR1771" s="302"/>
      <c r="AS1771" s="302"/>
      <c r="AT1771" s="302"/>
      <c r="AU1771" s="302"/>
      <c r="AV1771" s="302"/>
      <c r="AW1771" s="302"/>
      <c r="AX1771" s="302"/>
      <c r="AY1771" s="302"/>
      <c r="AZ1771" s="302"/>
      <c r="BA1771" s="302"/>
    </row>
    <row r="1772">
      <c r="A1772" s="328"/>
      <c r="B1772" s="328"/>
      <c r="C1772" s="328"/>
      <c r="D1772" s="309"/>
      <c r="E1772" s="308"/>
      <c r="F1772" s="308"/>
      <c r="G1772" s="308"/>
      <c r="H1772" s="308"/>
      <c r="I1772" s="317"/>
      <c r="J1772" s="317"/>
      <c r="K1772" s="317"/>
      <c r="L1772" s="308"/>
      <c r="M1772" s="308"/>
      <c r="N1772" s="308"/>
      <c r="O1772" s="308"/>
      <c r="P1772" s="308"/>
      <c r="Q1772" s="302"/>
      <c r="R1772" s="302"/>
      <c r="S1772" s="302"/>
      <c r="T1772" s="302"/>
      <c r="U1772" s="302"/>
      <c r="V1772" s="302"/>
      <c r="W1772" s="302"/>
      <c r="X1772" s="302"/>
      <c r="Y1772" s="302"/>
      <c r="Z1772" s="302"/>
      <c r="AA1772" s="302"/>
      <c r="AB1772" s="302"/>
      <c r="AC1772" s="302"/>
      <c r="AD1772" s="302"/>
      <c r="AE1772" s="302"/>
      <c r="AF1772" s="302"/>
      <c r="AG1772" s="302"/>
      <c r="AH1772" s="302"/>
      <c r="AI1772" s="329"/>
      <c r="AJ1772" s="302"/>
      <c r="AK1772" s="302"/>
      <c r="AL1772" s="302"/>
      <c r="AM1772" s="302"/>
      <c r="AN1772" s="302"/>
      <c r="AO1772" s="302"/>
      <c r="AP1772" s="302"/>
      <c r="AQ1772" s="302"/>
      <c r="AR1772" s="302"/>
      <c r="AS1772" s="302"/>
      <c r="AT1772" s="302"/>
      <c r="AU1772" s="302"/>
      <c r="AV1772" s="302"/>
      <c r="AW1772" s="302"/>
      <c r="AX1772" s="302"/>
      <c r="AY1772" s="302"/>
      <c r="AZ1772" s="302"/>
      <c r="BA1772" s="302"/>
    </row>
    <row r="1773">
      <c r="A1773" s="328"/>
      <c r="B1773" s="328"/>
      <c r="C1773" s="328"/>
      <c r="D1773" s="309"/>
      <c r="E1773" s="308"/>
      <c r="F1773" s="308"/>
      <c r="G1773" s="308"/>
      <c r="H1773" s="308"/>
      <c r="I1773" s="317"/>
      <c r="J1773" s="317"/>
      <c r="K1773" s="317"/>
      <c r="L1773" s="308"/>
      <c r="M1773" s="308"/>
      <c r="N1773" s="308"/>
      <c r="O1773" s="308"/>
      <c r="P1773" s="308"/>
      <c r="Q1773" s="302"/>
      <c r="R1773" s="302"/>
      <c r="S1773" s="302"/>
      <c r="T1773" s="302"/>
      <c r="U1773" s="302"/>
      <c r="V1773" s="302"/>
      <c r="W1773" s="302"/>
      <c r="X1773" s="302"/>
      <c r="Y1773" s="302"/>
      <c r="Z1773" s="302"/>
      <c r="AA1773" s="302"/>
      <c r="AB1773" s="302"/>
      <c r="AC1773" s="302"/>
      <c r="AD1773" s="302"/>
      <c r="AE1773" s="302"/>
      <c r="AF1773" s="302"/>
      <c r="AG1773" s="302"/>
      <c r="AH1773" s="302"/>
      <c r="AI1773" s="329"/>
      <c r="AJ1773" s="302"/>
      <c r="AK1773" s="302"/>
      <c r="AL1773" s="302"/>
      <c r="AM1773" s="302"/>
      <c r="AN1773" s="302"/>
      <c r="AO1773" s="302"/>
      <c r="AP1773" s="302"/>
      <c r="AQ1773" s="302"/>
      <c r="AR1773" s="302"/>
      <c r="AS1773" s="302"/>
      <c r="AT1773" s="302"/>
      <c r="AU1773" s="302"/>
      <c r="AV1773" s="302"/>
      <c r="AW1773" s="302"/>
      <c r="AX1773" s="302"/>
      <c r="AY1773" s="302"/>
      <c r="AZ1773" s="302"/>
      <c r="BA1773" s="302"/>
    </row>
    <row r="1774">
      <c r="A1774" s="328"/>
      <c r="B1774" s="328"/>
      <c r="C1774" s="328"/>
      <c r="D1774" s="309"/>
      <c r="E1774" s="308"/>
      <c r="F1774" s="308"/>
      <c r="G1774" s="308"/>
      <c r="H1774" s="308"/>
      <c r="I1774" s="317"/>
      <c r="J1774" s="317"/>
      <c r="K1774" s="317"/>
      <c r="L1774" s="308"/>
      <c r="M1774" s="308"/>
      <c r="N1774" s="308"/>
      <c r="O1774" s="308"/>
      <c r="P1774" s="308"/>
      <c r="Q1774" s="302"/>
      <c r="R1774" s="302"/>
      <c r="S1774" s="302"/>
      <c r="T1774" s="302"/>
      <c r="U1774" s="302"/>
      <c r="V1774" s="302"/>
      <c r="W1774" s="302"/>
      <c r="X1774" s="302"/>
      <c r="Y1774" s="302"/>
      <c r="Z1774" s="302"/>
      <c r="AA1774" s="302"/>
      <c r="AB1774" s="302"/>
      <c r="AC1774" s="302"/>
      <c r="AD1774" s="302"/>
      <c r="AE1774" s="302"/>
      <c r="AF1774" s="302"/>
      <c r="AG1774" s="302"/>
      <c r="AH1774" s="302"/>
      <c r="AI1774" s="329"/>
      <c r="AJ1774" s="302"/>
      <c r="AK1774" s="302"/>
      <c r="AL1774" s="302"/>
      <c r="AM1774" s="302"/>
      <c r="AN1774" s="302"/>
      <c r="AO1774" s="302"/>
      <c r="AP1774" s="302"/>
      <c r="AQ1774" s="302"/>
      <c r="AR1774" s="302"/>
      <c r="AS1774" s="302"/>
      <c r="AT1774" s="302"/>
      <c r="AU1774" s="302"/>
      <c r="AV1774" s="302"/>
      <c r="AW1774" s="302"/>
      <c r="AX1774" s="302"/>
      <c r="AY1774" s="302"/>
      <c r="AZ1774" s="302"/>
      <c r="BA1774" s="302"/>
    </row>
    <row r="1775">
      <c r="A1775" s="328"/>
      <c r="B1775" s="328"/>
      <c r="C1775" s="328"/>
      <c r="D1775" s="309"/>
      <c r="E1775" s="308"/>
      <c r="F1775" s="308"/>
      <c r="G1775" s="308"/>
      <c r="H1775" s="308"/>
      <c r="I1775" s="317"/>
      <c r="J1775" s="317"/>
      <c r="K1775" s="317"/>
      <c r="L1775" s="308"/>
      <c r="M1775" s="308"/>
      <c r="N1775" s="308"/>
      <c r="O1775" s="308"/>
      <c r="P1775" s="308"/>
      <c r="Q1775" s="302"/>
      <c r="R1775" s="302"/>
      <c r="S1775" s="302"/>
      <c r="T1775" s="302"/>
      <c r="U1775" s="302"/>
      <c r="V1775" s="302"/>
      <c r="W1775" s="302"/>
      <c r="X1775" s="302"/>
      <c r="Y1775" s="302"/>
      <c r="Z1775" s="302"/>
      <c r="AA1775" s="302"/>
      <c r="AB1775" s="302"/>
      <c r="AC1775" s="302"/>
      <c r="AD1775" s="302"/>
      <c r="AE1775" s="302"/>
      <c r="AF1775" s="302"/>
      <c r="AG1775" s="302"/>
      <c r="AH1775" s="302"/>
      <c r="AI1775" s="329"/>
      <c r="AJ1775" s="302"/>
      <c r="AK1775" s="302"/>
      <c r="AL1775" s="302"/>
      <c r="AM1775" s="302"/>
      <c r="AN1775" s="302"/>
      <c r="AO1775" s="302"/>
      <c r="AP1775" s="302"/>
      <c r="AQ1775" s="302"/>
      <c r="AR1775" s="302"/>
      <c r="AS1775" s="302"/>
      <c r="AT1775" s="302"/>
      <c r="AU1775" s="302"/>
      <c r="AV1775" s="302"/>
      <c r="AW1775" s="302"/>
      <c r="AX1775" s="302"/>
      <c r="AY1775" s="302"/>
      <c r="AZ1775" s="302"/>
      <c r="BA1775" s="302"/>
    </row>
    <row r="1776">
      <c r="A1776" s="328"/>
      <c r="B1776" s="328"/>
      <c r="C1776" s="328"/>
      <c r="D1776" s="309"/>
      <c r="E1776" s="308"/>
      <c r="F1776" s="308"/>
      <c r="G1776" s="308"/>
      <c r="H1776" s="308"/>
      <c r="I1776" s="317"/>
      <c r="J1776" s="317"/>
      <c r="K1776" s="317"/>
      <c r="L1776" s="308"/>
      <c r="M1776" s="308"/>
      <c r="N1776" s="308"/>
      <c r="O1776" s="308"/>
      <c r="P1776" s="308"/>
      <c r="Q1776" s="302"/>
      <c r="R1776" s="302"/>
      <c r="S1776" s="302"/>
      <c r="T1776" s="302"/>
      <c r="U1776" s="302"/>
      <c r="V1776" s="302"/>
      <c r="W1776" s="302"/>
      <c r="X1776" s="302"/>
      <c r="Y1776" s="302"/>
      <c r="Z1776" s="302"/>
      <c r="AA1776" s="302"/>
      <c r="AB1776" s="302"/>
      <c r="AC1776" s="302"/>
      <c r="AD1776" s="302"/>
      <c r="AE1776" s="302"/>
      <c r="AF1776" s="302"/>
      <c r="AG1776" s="302"/>
      <c r="AH1776" s="302"/>
      <c r="AI1776" s="329"/>
      <c r="AJ1776" s="302"/>
      <c r="AK1776" s="302"/>
      <c r="AL1776" s="302"/>
      <c r="AM1776" s="302"/>
      <c r="AN1776" s="302"/>
      <c r="AO1776" s="302"/>
      <c r="AP1776" s="302"/>
      <c r="AQ1776" s="302"/>
      <c r="AR1776" s="302"/>
      <c r="AS1776" s="302"/>
      <c r="AT1776" s="302"/>
      <c r="AU1776" s="302"/>
      <c r="AV1776" s="302"/>
      <c r="AW1776" s="302"/>
      <c r="AX1776" s="302"/>
      <c r="AY1776" s="302"/>
      <c r="AZ1776" s="302"/>
      <c r="BA1776" s="302"/>
    </row>
    <row r="1777">
      <c r="A1777" s="328"/>
      <c r="B1777" s="328"/>
      <c r="C1777" s="328"/>
      <c r="D1777" s="309"/>
      <c r="E1777" s="308"/>
      <c r="F1777" s="308"/>
      <c r="G1777" s="308"/>
      <c r="H1777" s="308"/>
      <c r="I1777" s="317"/>
      <c r="J1777" s="317"/>
      <c r="K1777" s="317"/>
      <c r="L1777" s="308"/>
      <c r="M1777" s="308"/>
      <c r="N1777" s="308"/>
      <c r="O1777" s="308"/>
      <c r="P1777" s="308"/>
      <c r="Q1777" s="302"/>
      <c r="R1777" s="302"/>
      <c r="S1777" s="302"/>
      <c r="T1777" s="302"/>
      <c r="U1777" s="302"/>
      <c r="V1777" s="302"/>
      <c r="W1777" s="302"/>
      <c r="X1777" s="302"/>
      <c r="Y1777" s="302"/>
      <c r="Z1777" s="302"/>
      <c r="AA1777" s="302"/>
      <c r="AB1777" s="302"/>
      <c r="AC1777" s="302"/>
      <c r="AD1777" s="302"/>
      <c r="AE1777" s="302"/>
      <c r="AF1777" s="302"/>
      <c r="AG1777" s="302"/>
      <c r="AH1777" s="302"/>
      <c r="AI1777" s="329"/>
      <c r="AJ1777" s="302"/>
      <c r="AK1777" s="302"/>
      <c r="AL1777" s="302"/>
      <c r="AM1777" s="302"/>
      <c r="AN1777" s="302"/>
      <c r="AO1777" s="302"/>
      <c r="AP1777" s="302"/>
      <c r="AQ1777" s="302"/>
      <c r="AR1777" s="302"/>
      <c r="AS1777" s="302"/>
      <c r="AT1777" s="302"/>
      <c r="AU1777" s="302"/>
      <c r="AV1777" s="302"/>
      <c r="AW1777" s="302"/>
      <c r="AX1777" s="302"/>
      <c r="AY1777" s="302"/>
      <c r="AZ1777" s="302"/>
      <c r="BA1777" s="302"/>
    </row>
    <row r="1778">
      <c r="A1778" s="328"/>
      <c r="B1778" s="328"/>
      <c r="C1778" s="328"/>
      <c r="D1778" s="309"/>
      <c r="E1778" s="308"/>
      <c r="F1778" s="308"/>
      <c r="G1778" s="308"/>
      <c r="H1778" s="308"/>
      <c r="I1778" s="317"/>
      <c r="J1778" s="317"/>
      <c r="K1778" s="317"/>
      <c r="L1778" s="308"/>
      <c r="M1778" s="308"/>
      <c r="N1778" s="308"/>
      <c r="O1778" s="308"/>
      <c r="P1778" s="308"/>
      <c r="Q1778" s="302"/>
      <c r="R1778" s="302"/>
      <c r="S1778" s="302"/>
      <c r="T1778" s="302"/>
      <c r="U1778" s="302"/>
      <c r="V1778" s="302"/>
      <c r="W1778" s="302"/>
      <c r="X1778" s="302"/>
      <c r="Y1778" s="302"/>
      <c r="Z1778" s="302"/>
      <c r="AA1778" s="302"/>
      <c r="AB1778" s="302"/>
      <c r="AC1778" s="302"/>
      <c r="AD1778" s="302"/>
      <c r="AE1778" s="302"/>
      <c r="AF1778" s="302"/>
      <c r="AG1778" s="302"/>
      <c r="AH1778" s="302"/>
      <c r="AI1778" s="329"/>
      <c r="AJ1778" s="302"/>
      <c r="AK1778" s="302"/>
      <c r="AL1778" s="302"/>
      <c r="AM1778" s="302"/>
      <c r="AN1778" s="302"/>
      <c r="AO1778" s="302"/>
      <c r="AP1778" s="302"/>
      <c r="AQ1778" s="302"/>
      <c r="AR1778" s="302"/>
      <c r="AS1778" s="302"/>
      <c r="AT1778" s="302"/>
      <c r="AU1778" s="302"/>
      <c r="AV1778" s="302"/>
      <c r="AW1778" s="302"/>
      <c r="AX1778" s="302"/>
      <c r="AY1778" s="302"/>
      <c r="AZ1778" s="302"/>
      <c r="BA1778" s="302"/>
    </row>
    <row r="1779">
      <c r="A1779" s="328"/>
      <c r="B1779" s="328"/>
      <c r="C1779" s="328"/>
      <c r="D1779" s="309"/>
      <c r="E1779" s="308"/>
      <c r="F1779" s="308"/>
      <c r="G1779" s="308"/>
      <c r="H1779" s="308"/>
      <c r="I1779" s="317"/>
      <c r="J1779" s="317"/>
      <c r="K1779" s="317"/>
      <c r="L1779" s="308"/>
      <c r="M1779" s="308"/>
      <c r="N1779" s="308"/>
      <c r="O1779" s="308"/>
      <c r="P1779" s="308"/>
      <c r="Q1779" s="302"/>
      <c r="R1779" s="302"/>
      <c r="S1779" s="302"/>
      <c r="T1779" s="302"/>
      <c r="U1779" s="302"/>
      <c r="V1779" s="302"/>
      <c r="W1779" s="302"/>
      <c r="X1779" s="302"/>
      <c r="Y1779" s="302"/>
      <c r="Z1779" s="302"/>
      <c r="AA1779" s="302"/>
      <c r="AB1779" s="302"/>
      <c r="AC1779" s="302"/>
      <c r="AD1779" s="302"/>
      <c r="AE1779" s="302"/>
      <c r="AF1779" s="302"/>
      <c r="AG1779" s="302"/>
      <c r="AH1779" s="302"/>
      <c r="AI1779" s="329"/>
      <c r="AJ1779" s="302"/>
      <c r="AK1779" s="302"/>
      <c r="AL1779" s="302"/>
      <c r="AM1779" s="302"/>
      <c r="AN1779" s="302"/>
      <c r="AO1779" s="302"/>
      <c r="AP1779" s="302"/>
      <c r="AQ1779" s="302"/>
      <c r="AR1779" s="302"/>
      <c r="AS1779" s="302"/>
      <c r="AT1779" s="302"/>
      <c r="AU1779" s="302"/>
      <c r="AV1779" s="302"/>
      <c r="AW1779" s="302"/>
      <c r="AX1779" s="302"/>
      <c r="AY1779" s="302"/>
      <c r="AZ1779" s="302"/>
      <c r="BA1779" s="302"/>
    </row>
    <row r="1780">
      <c r="A1780" s="328"/>
      <c r="B1780" s="328"/>
      <c r="C1780" s="328"/>
      <c r="D1780" s="309"/>
      <c r="E1780" s="308"/>
      <c r="F1780" s="308"/>
      <c r="G1780" s="308"/>
      <c r="H1780" s="308"/>
      <c r="I1780" s="317"/>
      <c r="J1780" s="317"/>
      <c r="K1780" s="317"/>
      <c r="L1780" s="308"/>
      <c r="M1780" s="308"/>
      <c r="N1780" s="308"/>
      <c r="O1780" s="308"/>
      <c r="P1780" s="308"/>
      <c r="Q1780" s="302"/>
      <c r="R1780" s="302"/>
      <c r="S1780" s="302"/>
      <c r="T1780" s="302"/>
      <c r="U1780" s="302"/>
      <c r="V1780" s="302"/>
      <c r="W1780" s="302"/>
      <c r="X1780" s="302"/>
      <c r="Y1780" s="302"/>
      <c r="Z1780" s="302"/>
      <c r="AA1780" s="302"/>
      <c r="AB1780" s="302"/>
      <c r="AC1780" s="302"/>
      <c r="AD1780" s="302"/>
      <c r="AE1780" s="302"/>
      <c r="AF1780" s="302"/>
      <c r="AG1780" s="302"/>
      <c r="AH1780" s="302"/>
      <c r="AI1780" s="329"/>
      <c r="AJ1780" s="302"/>
      <c r="AK1780" s="302"/>
      <c r="AL1780" s="302"/>
      <c r="AM1780" s="302"/>
      <c r="AN1780" s="302"/>
      <c r="AO1780" s="302"/>
      <c r="AP1780" s="302"/>
      <c r="AQ1780" s="302"/>
      <c r="AR1780" s="302"/>
      <c r="AS1780" s="302"/>
      <c r="AT1780" s="302"/>
      <c r="AU1780" s="302"/>
      <c r="AV1780" s="302"/>
      <c r="AW1780" s="302"/>
      <c r="AX1780" s="302"/>
      <c r="AY1780" s="302"/>
      <c r="AZ1780" s="302"/>
      <c r="BA1780" s="302"/>
    </row>
    <row r="1781">
      <c r="A1781" s="328"/>
      <c r="B1781" s="328"/>
      <c r="C1781" s="328"/>
      <c r="D1781" s="309"/>
      <c r="E1781" s="308"/>
      <c r="F1781" s="308"/>
      <c r="G1781" s="308"/>
      <c r="H1781" s="308"/>
      <c r="I1781" s="317"/>
      <c r="J1781" s="317"/>
      <c r="K1781" s="317"/>
      <c r="L1781" s="308"/>
      <c r="M1781" s="308"/>
      <c r="N1781" s="308"/>
      <c r="O1781" s="308"/>
      <c r="P1781" s="308"/>
      <c r="Q1781" s="302"/>
      <c r="R1781" s="302"/>
      <c r="S1781" s="302"/>
      <c r="T1781" s="302"/>
      <c r="U1781" s="302"/>
      <c r="V1781" s="302"/>
      <c r="W1781" s="302"/>
      <c r="X1781" s="302"/>
      <c r="Y1781" s="302"/>
      <c r="Z1781" s="302"/>
      <c r="AA1781" s="302"/>
      <c r="AB1781" s="302"/>
      <c r="AC1781" s="302"/>
      <c r="AD1781" s="302"/>
      <c r="AE1781" s="302"/>
      <c r="AF1781" s="302"/>
      <c r="AG1781" s="302"/>
      <c r="AH1781" s="302"/>
      <c r="AI1781" s="329"/>
      <c r="AJ1781" s="302"/>
      <c r="AK1781" s="302"/>
      <c r="AL1781" s="302"/>
      <c r="AM1781" s="302"/>
      <c r="AN1781" s="302"/>
      <c r="AO1781" s="302"/>
      <c r="AP1781" s="302"/>
      <c r="AQ1781" s="302"/>
      <c r="AR1781" s="302"/>
      <c r="AS1781" s="302"/>
      <c r="AT1781" s="302"/>
      <c r="AU1781" s="302"/>
      <c r="AV1781" s="302"/>
      <c r="AW1781" s="302"/>
      <c r="AX1781" s="302"/>
      <c r="AY1781" s="302"/>
      <c r="AZ1781" s="302"/>
      <c r="BA1781" s="302"/>
    </row>
    <row r="1782">
      <c r="A1782" s="328"/>
      <c r="B1782" s="328"/>
      <c r="C1782" s="328"/>
      <c r="D1782" s="309"/>
      <c r="E1782" s="308"/>
      <c r="F1782" s="308"/>
      <c r="G1782" s="308"/>
      <c r="H1782" s="308"/>
      <c r="I1782" s="317"/>
      <c r="J1782" s="317"/>
      <c r="K1782" s="317"/>
      <c r="L1782" s="308"/>
      <c r="M1782" s="308"/>
      <c r="N1782" s="308"/>
      <c r="O1782" s="308"/>
      <c r="P1782" s="308"/>
      <c r="Q1782" s="302"/>
      <c r="R1782" s="302"/>
      <c r="S1782" s="302"/>
      <c r="T1782" s="302"/>
      <c r="U1782" s="302"/>
      <c r="V1782" s="302"/>
      <c r="W1782" s="302"/>
      <c r="X1782" s="302"/>
      <c r="Y1782" s="302"/>
      <c r="Z1782" s="302"/>
      <c r="AA1782" s="302"/>
      <c r="AB1782" s="302"/>
      <c r="AC1782" s="302"/>
      <c r="AD1782" s="302"/>
      <c r="AE1782" s="302"/>
      <c r="AF1782" s="302"/>
      <c r="AG1782" s="302"/>
      <c r="AH1782" s="302"/>
      <c r="AI1782" s="329"/>
      <c r="AJ1782" s="302"/>
      <c r="AK1782" s="302"/>
      <c r="AL1782" s="302"/>
      <c r="AM1782" s="302"/>
      <c r="AN1782" s="302"/>
      <c r="AO1782" s="302"/>
      <c r="AP1782" s="302"/>
      <c r="AQ1782" s="302"/>
      <c r="AR1782" s="302"/>
      <c r="AS1782" s="302"/>
      <c r="AT1782" s="302"/>
      <c r="AU1782" s="302"/>
      <c r="AV1782" s="302"/>
      <c r="AW1782" s="302"/>
      <c r="AX1782" s="302"/>
      <c r="AY1782" s="302"/>
      <c r="AZ1782" s="302"/>
      <c r="BA1782" s="302"/>
    </row>
    <row r="1783">
      <c r="A1783" s="328"/>
      <c r="B1783" s="328"/>
      <c r="C1783" s="328"/>
      <c r="D1783" s="309"/>
      <c r="E1783" s="308"/>
      <c r="F1783" s="308"/>
      <c r="G1783" s="308"/>
      <c r="H1783" s="308"/>
      <c r="I1783" s="317"/>
      <c r="J1783" s="317"/>
      <c r="K1783" s="317"/>
      <c r="L1783" s="308"/>
      <c r="M1783" s="308"/>
      <c r="N1783" s="308"/>
      <c r="O1783" s="308"/>
      <c r="P1783" s="308"/>
      <c r="Q1783" s="302"/>
      <c r="R1783" s="302"/>
      <c r="S1783" s="302"/>
      <c r="T1783" s="302"/>
      <c r="U1783" s="302"/>
      <c r="V1783" s="302"/>
      <c r="W1783" s="302"/>
      <c r="X1783" s="302"/>
      <c r="Y1783" s="302"/>
      <c r="Z1783" s="302"/>
      <c r="AA1783" s="302"/>
      <c r="AB1783" s="302"/>
      <c r="AC1783" s="302"/>
      <c r="AD1783" s="302"/>
      <c r="AE1783" s="302"/>
      <c r="AF1783" s="302"/>
      <c r="AG1783" s="302"/>
      <c r="AH1783" s="302"/>
      <c r="AI1783" s="329"/>
      <c r="AJ1783" s="302"/>
      <c r="AK1783" s="302"/>
      <c r="AL1783" s="302"/>
      <c r="AM1783" s="302"/>
      <c r="AN1783" s="302"/>
      <c r="AO1783" s="302"/>
      <c r="AP1783" s="302"/>
      <c r="AQ1783" s="302"/>
      <c r="AR1783" s="302"/>
      <c r="AS1783" s="302"/>
      <c r="AT1783" s="302"/>
      <c r="AU1783" s="302"/>
      <c r="AV1783" s="302"/>
      <c r="AW1783" s="302"/>
      <c r="AX1783" s="302"/>
      <c r="AY1783" s="302"/>
      <c r="AZ1783" s="302"/>
      <c r="BA1783" s="302"/>
    </row>
    <row r="1784">
      <c r="A1784" s="328"/>
      <c r="B1784" s="328"/>
      <c r="C1784" s="328"/>
      <c r="D1784" s="309"/>
      <c r="E1784" s="308"/>
      <c r="F1784" s="308"/>
      <c r="G1784" s="308"/>
      <c r="H1784" s="308"/>
      <c r="I1784" s="317"/>
      <c r="J1784" s="317"/>
      <c r="K1784" s="317"/>
      <c r="L1784" s="308"/>
      <c r="M1784" s="308"/>
      <c r="N1784" s="308"/>
      <c r="O1784" s="308"/>
      <c r="P1784" s="308"/>
      <c r="Q1784" s="302"/>
      <c r="R1784" s="302"/>
      <c r="S1784" s="302"/>
      <c r="T1784" s="302"/>
      <c r="U1784" s="302"/>
      <c r="V1784" s="302"/>
      <c r="W1784" s="302"/>
      <c r="X1784" s="302"/>
      <c r="Y1784" s="302"/>
      <c r="Z1784" s="302"/>
      <c r="AA1784" s="302"/>
      <c r="AB1784" s="302"/>
      <c r="AC1784" s="302"/>
      <c r="AD1784" s="302"/>
      <c r="AE1784" s="302"/>
      <c r="AF1784" s="302"/>
      <c r="AG1784" s="302"/>
      <c r="AH1784" s="302"/>
      <c r="AI1784" s="329"/>
      <c r="AJ1784" s="302"/>
      <c r="AK1784" s="302"/>
      <c r="AL1784" s="302"/>
      <c r="AM1784" s="302"/>
      <c r="AN1784" s="302"/>
      <c r="AO1784" s="302"/>
      <c r="AP1784" s="302"/>
      <c r="AQ1784" s="302"/>
      <c r="AR1784" s="302"/>
      <c r="AS1784" s="302"/>
      <c r="AT1784" s="302"/>
      <c r="AU1784" s="302"/>
      <c r="AV1784" s="302"/>
      <c r="AW1784" s="302"/>
      <c r="AX1784" s="302"/>
      <c r="AY1784" s="302"/>
      <c r="AZ1784" s="302"/>
      <c r="BA1784" s="302"/>
    </row>
    <row r="1785">
      <c r="A1785" s="328"/>
      <c r="B1785" s="328"/>
      <c r="C1785" s="328"/>
      <c r="D1785" s="309"/>
      <c r="E1785" s="308"/>
      <c r="F1785" s="308"/>
      <c r="G1785" s="308"/>
      <c r="H1785" s="308"/>
      <c r="I1785" s="317"/>
      <c r="J1785" s="317"/>
      <c r="K1785" s="317"/>
      <c r="L1785" s="308"/>
      <c r="M1785" s="308"/>
      <c r="N1785" s="308"/>
      <c r="O1785" s="308"/>
      <c r="P1785" s="308"/>
      <c r="Q1785" s="302"/>
      <c r="R1785" s="302"/>
      <c r="S1785" s="302"/>
      <c r="T1785" s="302"/>
      <c r="U1785" s="302"/>
      <c r="V1785" s="302"/>
      <c r="W1785" s="302"/>
      <c r="X1785" s="302"/>
      <c r="Y1785" s="302"/>
      <c r="Z1785" s="302"/>
      <c r="AA1785" s="302"/>
      <c r="AB1785" s="302"/>
      <c r="AC1785" s="302"/>
      <c r="AD1785" s="302"/>
      <c r="AE1785" s="302"/>
      <c r="AF1785" s="302"/>
      <c r="AG1785" s="302"/>
      <c r="AH1785" s="302"/>
      <c r="AI1785" s="329"/>
      <c r="AJ1785" s="302"/>
      <c r="AK1785" s="302"/>
      <c r="AL1785" s="302"/>
      <c r="AM1785" s="302"/>
      <c r="AN1785" s="302"/>
      <c r="AO1785" s="302"/>
      <c r="AP1785" s="302"/>
      <c r="AQ1785" s="302"/>
      <c r="AR1785" s="302"/>
      <c r="AS1785" s="302"/>
      <c r="AT1785" s="302"/>
      <c r="AU1785" s="302"/>
      <c r="AV1785" s="302"/>
      <c r="AW1785" s="302"/>
      <c r="AX1785" s="302"/>
      <c r="AY1785" s="302"/>
      <c r="AZ1785" s="302"/>
      <c r="BA1785" s="302"/>
    </row>
    <row r="1786">
      <c r="A1786" s="328"/>
      <c r="B1786" s="328"/>
      <c r="C1786" s="328"/>
      <c r="D1786" s="309"/>
      <c r="E1786" s="308"/>
      <c r="F1786" s="308"/>
      <c r="G1786" s="308"/>
      <c r="H1786" s="308"/>
      <c r="I1786" s="317"/>
      <c r="J1786" s="317"/>
      <c r="K1786" s="317"/>
      <c r="L1786" s="308"/>
      <c r="M1786" s="308"/>
      <c r="N1786" s="308"/>
      <c r="O1786" s="308"/>
      <c r="P1786" s="308"/>
      <c r="Q1786" s="302"/>
      <c r="R1786" s="302"/>
      <c r="S1786" s="302"/>
      <c r="T1786" s="302"/>
      <c r="U1786" s="302"/>
      <c r="V1786" s="302"/>
      <c r="W1786" s="302"/>
      <c r="X1786" s="302"/>
      <c r="Y1786" s="302"/>
      <c r="Z1786" s="302"/>
      <c r="AA1786" s="302"/>
      <c r="AB1786" s="302"/>
      <c r="AC1786" s="302"/>
      <c r="AD1786" s="302"/>
      <c r="AE1786" s="302"/>
      <c r="AF1786" s="302"/>
      <c r="AG1786" s="302"/>
      <c r="AH1786" s="302"/>
      <c r="AI1786" s="329"/>
      <c r="AJ1786" s="302"/>
      <c r="AK1786" s="302"/>
      <c r="AL1786" s="302"/>
      <c r="AM1786" s="302"/>
      <c r="AN1786" s="302"/>
      <c r="AO1786" s="302"/>
      <c r="AP1786" s="302"/>
      <c r="AQ1786" s="302"/>
      <c r="AR1786" s="302"/>
      <c r="AS1786" s="302"/>
      <c r="AT1786" s="302"/>
      <c r="AU1786" s="302"/>
      <c r="AV1786" s="302"/>
      <c r="AW1786" s="302"/>
      <c r="AX1786" s="302"/>
      <c r="AY1786" s="302"/>
      <c r="AZ1786" s="302"/>
      <c r="BA1786" s="302"/>
    </row>
    <row r="1787">
      <c r="A1787" s="328"/>
      <c r="B1787" s="328"/>
      <c r="C1787" s="328"/>
      <c r="D1787" s="309"/>
      <c r="E1787" s="308"/>
      <c r="F1787" s="308"/>
      <c r="G1787" s="308"/>
      <c r="H1787" s="308"/>
      <c r="I1787" s="317"/>
      <c r="J1787" s="317"/>
      <c r="K1787" s="317"/>
      <c r="L1787" s="308"/>
      <c r="M1787" s="308"/>
      <c r="N1787" s="308"/>
      <c r="O1787" s="308"/>
      <c r="P1787" s="308"/>
      <c r="Q1787" s="302"/>
      <c r="R1787" s="302"/>
      <c r="S1787" s="302"/>
      <c r="T1787" s="302"/>
      <c r="U1787" s="302"/>
      <c r="V1787" s="302"/>
      <c r="W1787" s="302"/>
      <c r="X1787" s="302"/>
      <c r="Y1787" s="302"/>
      <c r="Z1787" s="302"/>
      <c r="AA1787" s="302"/>
      <c r="AB1787" s="302"/>
      <c r="AC1787" s="302"/>
      <c r="AD1787" s="302"/>
      <c r="AE1787" s="302"/>
      <c r="AF1787" s="302"/>
      <c r="AG1787" s="302"/>
      <c r="AH1787" s="302"/>
      <c r="AI1787" s="329"/>
      <c r="AJ1787" s="302"/>
      <c r="AK1787" s="302"/>
      <c r="AL1787" s="302"/>
      <c r="AM1787" s="302"/>
      <c r="AN1787" s="302"/>
      <c r="AO1787" s="302"/>
      <c r="AP1787" s="302"/>
      <c r="AQ1787" s="302"/>
      <c r="AR1787" s="302"/>
      <c r="AS1787" s="302"/>
      <c r="AT1787" s="302"/>
      <c r="AU1787" s="302"/>
      <c r="AV1787" s="302"/>
      <c r="AW1787" s="302"/>
      <c r="AX1787" s="302"/>
      <c r="AY1787" s="302"/>
      <c r="AZ1787" s="302"/>
      <c r="BA1787" s="302"/>
    </row>
    <row r="1788">
      <c r="A1788" s="328"/>
      <c r="B1788" s="328"/>
      <c r="C1788" s="328"/>
      <c r="D1788" s="309"/>
      <c r="E1788" s="308"/>
      <c r="F1788" s="308"/>
      <c r="G1788" s="308"/>
      <c r="H1788" s="308"/>
      <c r="I1788" s="317"/>
      <c r="J1788" s="317"/>
      <c r="K1788" s="317"/>
      <c r="L1788" s="308"/>
      <c r="M1788" s="308"/>
      <c r="N1788" s="308"/>
      <c r="O1788" s="308"/>
      <c r="P1788" s="308"/>
      <c r="Q1788" s="302"/>
      <c r="R1788" s="302"/>
      <c r="S1788" s="302"/>
      <c r="T1788" s="302"/>
      <c r="U1788" s="302"/>
      <c r="V1788" s="302"/>
      <c r="W1788" s="302"/>
      <c r="X1788" s="302"/>
      <c r="Y1788" s="302"/>
      <c r="Z1788" s="302"/>
      <c r="AA1788" s="302"/>
      <c r="AB1788" s="302"/>
      <c r="AC1788" s="302"/>
      <c r="AD1788" s="302"/>
      <c r="AE1788" s="302"/>
      <c r="AF1788" s="302"/>
      <c r="AG1788" s="302"/>
      <c r="AH1788" s="302"/>
      <c r="AI1788" s="329"/>
      <c r="AJ1788" s="302"/>
      <c r="AK1788" s="302"/>
      <c r="AL1788" s="302"/>
      <c r="AM1788" s="302"/>
      <c r="AN1788" s="302"/>
      <c r="AO1788" s="302"/>
      <c r="AP1788" s="302"/>
      <c r="AQ1788" s="302"/>
      <c r="AR1788" s="302"/>
      <c r="AS1788" s="302"/>
      <c r="AT1788" s="302"/>
      <c r="AU1788" s="302"/>
      <c r="AV1788" s="302"/>
      <c r="AW1788" s="302"/>
      <c r="AX1788" s="302"/>
      <c r="AY1788" s="302"/>
      <c r="AZ1788" s="302"/>
      <c r="BA1788" s="302"/>
    </row>
    <row r="1789">
      <c r="A1789" s="328"/>
      <c r="B1789" s="328"/>
      <c r="C1789" s="328"/>
      <c r="D1789" s="309"/>
      <c r="E1789" s="308"/>
      <c r="F1789" s="308"/>
      <c r="G1789" s="308"/>
      <c r="H1789" s="308"/>
      <c r="I1789" s="317"/>
      <c r="J1789" s="317"/>
      <c r="K1789" s="317"/>
      <c r="L1789" s="308"/>
      <c r="M1789" s="308"/>
      <c r="N1789" s="308"/>
      <c r="O1789" s="308"/>
      <c r="P1789" s="308"/>
      <c r="Q1789" s="302"/>
      <c r="R1789" s="302"/>
      <c r="S1789" s="302"/>
      <c r="T1789" s="302"/>
      <c r="U1789" s="302"/>
      <c r="V1789" s="302"/>
      <c r="W1789" s="302"/>
      <c r="X1789" s="302"/>
      <c r="Y1789" s="302"/>
      <c r="Z1789" s="302"/>
      <c r="AA1789" s="302"/>
      <c r="AB1789" s="302"/>
      <c r="AC1789" s="302"/>
      <c r="AD1789" s="302"/>
      <c r="AE1789" s="302"/>
      <c r="AF1789" s="302"/>
      <c r="AG1789" s="302"/>
      <c r="AH1789" s="302"/>
      <c r="AI1789" s="329"/>
      <c r="AJ1789" s="302"/>
      <c r="AK1789" s="302"/>
      <c r="AL1789" s="302"/>
      <c r="AM1789" s="302"/>
      <c r="AN1789" s="302"/>
      <c r="AO1789" s="302"/>
      <c r="AP1789" s="302"/>
      <c r="AQ1789" s="302"/>
      <c r="AR1789" s="302"/>
      <c r="AS1789" s="302"/>
      <c r="AT1789" s="302"/>
      <c r="AU1789" s="302"/>
      <c r="AV1789" s="302"/>
      <c r="AW1789" s="302"/>
      <c r="AX1789" s="302"/>
      <c r="AY1789" s="302"/>
      <c r="AZ1789" s="302"/>
      <c r="BA1789" s="302"/>
    </row>
    <row r="1790">
      <c r="A1790" s="328"/>
      <c r="B1790" s="328"/>
      <c r="C1790" s="328"/>
      <c r="D1790" s="309"/>
      <c r="E1790" s="308"/>
      <c r="F1790" s="308"/>
      <c r="G1790" s="308"/>
      <c r="H1790" s="308"/>
      <c r="I1790" s="317"/>
      <c r="J1790" s="317"/>
      <c r="K1790" s="317"/>
      <c r="L1790" s="308"/>
      <c r="M1790" s="308"/>
      <c r="N1790" s="308"/>
      <c r="O1790" s="308"/>
      <c r="P1790" s="308"/>
      <c r="Q1790" s="302"/>
      <c r="R1790" s="302"/>
      <c r="S1790" s="302"/>
      <c r="T1790" s="302"/>
      <c r="U1790" s="302"/>
      <c r="V1790" s="302"/>
      <c r="W1790" s="302"/>
      <c r="X1790" s="302"/>
      <c r="Y1790" s="302"/>
      <c r="Z1790" s="302"/>
      <c r="AA1790" s="302"/>
      <c r="AB1790" s="302"/>
      <c r="AC1790" s="302"/>
      <c r="AD1790" s="302"/>
      <c r="AE1790" s="302"/>
      <c r="AF1790" s="302"/>
      <c r="AG1790" s="302"/>
      <c r="AH1790" s="302"/>
      <c r="AI1790" s="329"/>
      <c r="AJ1790" s="302"/>
      <c r="AK1790" s="302"/>
      <c r="AL1790" s="302"/>
      <c r="AM1790" s="302"/>
      <c r="AN1790" s="302"/>
      <c r="AO1790" s="302"/>
      <c r="AP1790" s="302"/>
      <c r="AQ1790" s="302"/>
      <c r="AR1790" s="302"/>
      <c r="AS1790" s="302"/>
      <c r="AT1790" s="302"/>
      <c r="AU1790" s="302"/>
      <c r="AV1790" s="302"/>
      <c r="AW1790" s="302"/>
      <c r="AX1790" s="302"/>
      <c r="AY1790" s="302"/>
      <c r="AZ1790" s="302"/>
      <c r="BA1790" s="302"/>
    </row>
    <row r="1791">
      <c r="A1791" s="328"/>
      <c r="B1791" s="328"/>
      <c r="C1791" s="328"/>
      <c r="D1791" s="309"/>
      <c r="E1791" s="308"/>
      <c r="F1791" s="308"/>
      <c r="G1791" s="308"/>
      <c r="H1791" s="308"/>
      <c r="I1791" s="317"/>
      <c r="J1791" s="317"/>
      <c r="K1791" s="317"/>
      <c r="L1791" s="308"/>
      <c r="M1791" s="308"/>
      <c r="N1791" s="308"/>
      <c r="O1791" s="308"/>
      <c r="P1791" s="308"/>
      <c r="Q1791" s="302"/>
      <c r="R1791" s="302"/>
      <c r="S1791" s="302"/>
      <c r="T1791" s="302"/>
      <c r="U1791" s="302"/>
      <c r="V1791" s="302"/>
      <c r="W1791" s="302"/>
      <c r="X1791" s="302"/>
      <c r="Y1791" s="302"/>
      <c r="Z1791" s="302"/>
      <c r="AA1791" s="302"/>
      <c r="AB1791" s="302"/>
      <c r="AC1791" s="302"/>
      <c r="AD1791" s="302"/>
      <c r="AE1791" s="302"/>
      <c r="AF1791" s="302"/>
      <c r="AG1791" s="302"/>
      <c r="AH1791" s="302"/>
      <c r="AI1791" s="329"/>
      <c r="AJ1791" s="302"/>
      <c r="AK1791" s="302"/>
      <c r="AL1791" s="302"/>
      <c r="AM1791" s="302"/>
      <c r="AN1791" s="302"/>
      <c r="AO1791" s="302"/>
      <c r="AP1791" s="302"/>
      <c r="AQ1791" s="302"/>
      <c r="AR1791" s="302"/>
      <c r="AS1791" s="302"/>
      <c r="AT1791" s="302"/>
      <c r="AU1791" s="302"/>
      <c r="AV1791" s="302"/>
      <c r="AW1791" s="302"/>
      <c r="AX1791" s="302"/>
      <c r="AY1791" s="302"/>
      <c r="AZ1791" s="302"/>
      <c r="BA1791" s="302"/>
    </row>
    <row r="1792">
      <c r="A1792" s="328"/>
      <c r="B1792" s="328"/>
      <c r="C1792" s="328"/>
      <c r="D1792" s="309"/>
      <c r="E1792" s="308"/>
      <c r="F1792" s="308"/>
      <c r="G1792" s="308"/>
      <c r="H1792" s="308"/>
      <c r="I1792" s="317"/>
      <c r="J1792" s="317"/>
      <c r="K1792" s="317"/>
      <c r="L1792" s="308"/>
      <c r="M1792" s="308"/>
      <c r="N1792" s="308"/>
      <c r="O1792" s="308"/>
      <c r="P1792" s="308"/>
      <c r="Q1792" s="302"/>
      <c r="R1792" s="302"/>
      <c r="S1792" s="302"/>
      <c r="T1792" s="302"/>
      <c r="U1792" s="302"/>
      <c r="V1792" s="302"/>
      <c r="W1792" s="302"/>
      <c r="X1792" s="302"/>
      <c r="Y1792" s="302"/>
      <c r="Z1792" s="302"/>
      <c r="AA1792" s="302"/>
      <c r="AB1792" s="302"/>
      <c r="AC1792" s="302"/>
      <c r="AD1792" s="302"/>
      <c r="AE1792" s="302"/>
      <c r="AF1792" s="302"/>
      <c r="AG1792" s="302"/>
      <c r="AH1792" s="302"/>
      <c r="AI1792" s="329"/>
      <c r="AJ1792" s="302"/>
      <c r="AK1792" s="302"/>
      <c r="AL1792" s="302"/>
      <c r="AM1792" s="302"/>
      <c r="AN1792" s="302"/>
      <c r="AO1792" s="302"/>
      <c r="AP1792" s="302"/>
      <c r="AQ1792" s="302"/>
      <c r="AR1792" s="302"/>
      <c r="AS1792" s="302"/>
      <c r="AT1792" s="302"/>
      <c r="AU1792" s="302"/>
      <c r="AV1792" s="302"/>
      <c r="AW1792" s="302"/>
      <c r="AX1792" s="302"/>
      <c r="AY1792" s="302"/>
      <c r="AZ1792" s="302"/>
      <c r="BA1792" s="302"/>
    </row>
    <row r="1793">
      <c r="A1793" s="328"/>
      <c r="B1793" s="328"/>
      <c r="C1793" s="328"/>
      <c r="D1793" s="309"/>
      <c r="E1793" s="308"/>
      <c r="F1793" s="308"/>
      <c r="G1793" s="308"/>
      <c r="H1793" s="308"/>
      <c r="I1793" s="317"/>
      <c r="J1793" s="317"/>
      <c r="K1793" s="317"/>
      <c r="L1793" s="308"/>
      <c r="M1793" s="308"/>
      <c r="N1793" s="308"/>
      <c r="O1793" s="308"/>
      <c r="P1793" s="308"/>
      <c r="Q1793" s="302"/>
      <c r="R1793" s="302"/>
      <c r="S1793" s="302"/>
      <c r="T1793" s="302"/>
      <c r="U1793" s="302"/>
      <c r="V1793" s="302"/>
      <c r="W1793" s="302"/>
      <c r="X1793" s="302"/>
      <c r="Y1793" s="302"/>
      <c r="Z1793" s="302"/>
      <c r="AA1793" s="302"/>
      <c r="AB1793" s="302"/>
      <c r="AC1793" s="302"/>
      <c r="AD1793" s="302"/>
      <c r="AE1793" s="302"/>
      <c r="AF1793" s="302"/>
      <c r="AG1793" s="302"/>
      <c r="AH1793" s="302"/>
      <c r="AI1793" s="329"/>
      <c r="AJ1793" s="302"/>
      <c r="AK1793" s="302"/>
      <c r="AL1793" s="302"/>
      <c r="AM1793" s="302"/>
      <c r="AN1793" s="302"/>
      <c r="AO1793" s="302"/>
      <c r="AP1793" s="302"/>
      <c r="AQ1793" s="302"/>
      <c r="AR1793" s="302"/>
      <c r="AS1793" s="302"/>
      <c r="AT1793" s="302"/>
      <c r="AU1793" s="302"/>
      <c r="AV1793" s="302"/>
      <c r="AW1793" s="302"/>
      <c r="AX1793" s="302"/>
      <c r="AY1793" s="302"/>
      <c r="AZ1793" s="302"/>
      <c r="BA1793" s="302"/>
    </row>
    <row r="1794">
      <c r="A1794" s="328"/>
      <c r="B1794" s="328"/>
      <c r="C1794" s="328"/>
      <c r="D1794" s="309"/>
      <c r="E1794" s="308"/>
      <c r="F1794" s="308"/>
      <c r="G1794" s="308"/>
      <c r="H1794" s="308"/>
      <c r="I1794" s="317"/>
      <c r="J1794" s="317"/>
      <c r="K1794" s="317"/>
      <c r="L1794" s="308"/>
      <c r="M1794" s="308"/>
      <c r="N1794" s="308"/>
      <c r="O1794" s="308"/>
      <c r="P1794" s="308"/>
      <c r="Q1794" s="302"/>
      <c r="R1794" s="302"/>
      <c r="S1794" s="302"/>
      <c r="T1794" s="302"/>
      <c r="U1794" s="302"/>
      <c r="V1794" s="302"/>
      <c r="W1794" s="302"/>
      <c r="X1794" s="302"/>
      <c r="Y1794" s="302"/>
      <c r="Z1794" s="302"/>
      <c r="AA1794" s="302"/>
      <c r="AB1794" s="302"/>
      <c r="AC1794" s="302"/>
      <c r="AD1794" s="302"/>
      <c r="AE1794" s="302"/>
      <c r="AF1794" s="302"/>
      <c r="AG1794" s="302"/>
      <c r="AH1794" s="302"/>
      <c r="AI1794" s="329"/>
      <c r="AJ1794" s="302"/>
      <c r="AK1794" s="302"/>
      <c r="AL1794" s="302"/>
      <c r="AM1794" s="302"/>
      <c r="AN1794" s="302"/>
      <c r="AO1794" s="302"/>
      <c r="AP1794" s="302"/>
      <c r="AQ1794" s="302"/>
      <c r="AR1794" s="302"/>
      <c r="AS1794" s="302"/>
      <c r="AT1794" s="302"/>
      <c r="AU1794" s="302"/>
      <c r="AV1794" s="302"/>
      <c r="AW1794" s="302"/>
      <c r="AX1794" s="302"/>
      <c r="AY1794" s="302"/>
      <c r="AZ1794" s="302"/>
      <c r="BA1794" s="302"/>
    </row>
    <row r="1795">
      <c r="A1795" s="328"/>
      <c r="B1795" s="328"/>
      <c r="C1795" s="328"/>
      <c r="D1795" s="309"/>
      <c r="E1795" s="308"/>
      <c r="F1795" s="308"/>
      <c r="G1795" s="308"/>
      <c r="H1795" s="308"/>
      <c r="I1795" s="317"/>
      <c r="J1795" s="317"/>
      <c r="K1795" s="317"/>
      <c r="L1795" s="308"/>
      <c r="M1795" s="308"/>
      <c r="N1795" s="308"/>
      <c r="O1795" s="308"/>
      <c r="P1795" s="308"/>
      <c r="Q1795" s="302"/>
      <c r="R1795" s="302"/>
      <c r="S1795" s="302"/>
      <c r="T1795" s="302"/>
      <c r="U1795" s="302"/>
      <c r="V1795" s="302"/>
      <c r="W1795" s="302"/>
      <c r="X1795" s="302"/>
      <c r="Y1795" s="302"/>
      <c r="Z1795" s="302"/>
      <c r="AA1795" s="302"/>
      <c r="AB1795" s="302"/>
      <c r="AC1795" s="302"/>
      <c r="AD1795" s="302"/>
      <c r="AE1795" s="302"/>
      <c r="AF1795" s="302"/>
      <c r="AG1795" s="302"/>
      <c r="AH1795" s="302"/>
      <c r="AI1795" s="329"/>
      <c r="AJ1795" s="302"/>
      <c r="AK1795" s="302"/>
      <c r="AL1795" s="302"/>
      <c r="AM1795" s="302"/>
      <c r="AN1795" s="302"/>
      <c r="AO1795" s="302"/>
      <c r="AP1795" s="302"/>
      <c r="AQ1795" s="302"/>
      <c r="AR1795" s="302"/>
      <c r="AS1795" s="302"/>
      <c r="AT1795" s="302"/>
      <c r="AU1795" s="302"/>
      <c r="AV1795" s="302"/>
      <c r="AW1795" s="302"/>
      <c r="AX1795" s="302"/>
      <c r="AY1795" s="302"/>
      <c r="AZ1795" s="302"/>
      <c r="BA1795" s="302"/>
    </row>
    <row r="1796">
      <c r="A1796" s="328"/>
      <c r="B1796" s="328"/>
      <c r="C1796" s="328"/>
      <c r="D1796" s="309"/>
      <c r="E1796" s="308"/>
      <c r="F1796" s="308"/>
      <c r="G1796" s="308"/>
      <c r="H1796" s="308"/>
      <c r="I1796" s="317"/>
      <c r="J1796" s="317"/>
      <c r="K1796" s="317"/>
      <c r="L1796" s="308"/>
      <c r="M1796" s="308"/>
      <c r="N1796" s="308"/>
      <c r="O1796" s="308"/>
      <c r="P1796" s="308"/>
      <c r="Q1796" s="302"/>
      <c r="R1796" s="302"/>
      <c r="S1796" s="302"/>
      <c r="T1796" s="302"/>
      <c r="U1796" s="302"/>
      <c r="V1796" s="302"/>
      <c r="W1796" s="302"/>
      <c r="X1796" s="302"/>
      <c r="Y1796" s="302"/>
      <c r="Z1796" s="302"/>
      <c r="AA1796" s="302"/>
      <c r="AB1796" s="302"/>
      <c r="AC1796" s="302"/>
      <c r="AD1796" s="302"/>
      <c r="AE1796" s="302"/>
      <c r="AF1796" s="302"/>
      <c r="AG1796" s="302"/>
      <c r="AH1796" s="302"/>
      <c r="AI1796" s="329"/>
      <c r="AJ1796" s="302"/>
      <c r="AK1796" s="302"/>
      <c r="AL1796" s="302"/>
      <c r="AM1796" s="302"/>
      <c r="AN1796" s="302"/>
      <c r="AO1796" s="302"/>
      <c r="AP1796" s="302"/>
      <c r="AQ1796" s="302"/>
      <c r="AR1796" s="302"/>
      <c r="AS1796" s="302"/>
      <c r="AT1796" s="302"/>
      <c r="AU1796" s="302"/>
      <c r="AV1796" s="302"/>
      <c r="AW1796" s="302"/>
      <c r="AX1796" s="302"/>
      <c r="AY1796" s="302"/>
      <c r="AZ1796" s="302"/>
      <c r="BA1796" s="302"/>
    </row>
    <row r="1797">
      <c r="A1797" s="328"/>
      <c r="B1797" s="328"/>
      <c r="C1797" s="328"/>
      <c r="D1797" s="309"/>
      <c r="E1797" s="308"/>
      <c r="F1797" s="308"/>
      <c r="G1797" s="308"/>
      <c r="H1797" s="308"/>
      <c r="I1797" s="317"/>
      <c r="J1797" s="317"/>
      <c r="K1797" s="317"/>
      <c r="L1797" s="308"/>
      <c r="M1797" s="308"/>
      <c r="N1797" s="308"/>
      <c r="O1797" s="308"/>
      <c r="P1797" s="308"/>
      <c r="Q1797" s="302"/>
      <c r="R1797" s="302"/>
      <c r="S1797" s="302"/>
      <c r="T1797" s="302"/>
      <c r="U1797" s="302"/>
      <c r="V1797" s="302"/>
      <c r="W1797" s="302"/>
      <c r="X1797" s="302"/>
      <c r="Y1797" s="302"/>
      <c r="Z1797" s="302"/>
      <c r="AA1797" s="302"/>
      <c r="AB1797" s="302"/>
      <c r="AC1797" s="302"/>
      <c r="AD1797" s="302"/>
      <c r="AE1797" s="302"/>
      <c r="AF1797" s="302"/>
      <c r="AG1797" s="302"/>
      <c r="AH1797" s="302"/>
      <c r="AI1797" s="329"/>
      <c r="AJ1797" s="302"/>
      <c r="AK1797" s="302"/>
      <c r="AL1797" s="302"/>
      <c r="AM1797" s="302"/>
      <c r="AN1797" s="302"/>
      <c r="AO1797" s="302"/>
      <c r="AP1797" s="302"/>
      <c r="AQ1797" s="302"/>
      <c r="AR1797" s="302"/>
      <c r="AS1797" s="302"/>
      <c r="AT1797" s="302"/>
      <c r="AU1797" s="302"/>
      <c r="AV1797" s="302"/>
      <c r="AW1797" s="302"/>
      <c r="AX1797" s="302"/>
      <c r="AY1797" s="302"/>
      <c r="AZ1797" s="302"/>
      <c r="BA1797" s="302"/>
    </row>
    <row r="1798">
      <c r="A1798" s="328"/>
      <c r="B1798" s="328"/>
      <c r="C1798" s="328"/>
      <c r="D1798" s="309"/>
      <c r="E1798" s="308"/>
      <c r="F1798" s="308"/>
      <c r="G1798" s="308"/>
      <c r="H1798" s="308"/>
      <c r="I1798" s="317"/>
      <c r="J1798" s="317"/>
      <c r="K1798" s="317"/>
      <c r="L1798" s="308"/>
      <c r="M1798" s="308"/>
      <c r="N1798" s="308"/>
      <c r="O1798" s="308"/>
      <c r="P1798" s="308"/>
      <c r="Q1798" s="302"/>
      <c r="R1798" s="302"/>
      <c r="S1798" s="302"/>
      <c r="T1798" s="302"/>
      <c r="U1798" s="302"/>
      <c r="V1798" s="302"/>
      <c r="W1798" s="302"/>
      <c r="X1798" s="302"/>
      <c r="Y1798" s="302"/>
      <c r="Z1798" s="302"/>
      <c r="AA1798" s="302"/>
      <c r="AB1798" s="302"/>
      <c r="AC1798" s="302"/>
      <c r="AD1798" s="302"/>
      <c r="AE1798" s="302"/>
      <c r="AF1798" s="302"/>
      <c r="AG1798" s="302"/>
      <c r="AH1798" s="302"/>
      <c r="AI1798" s="329"/>
      <c r="AJ1798" s="302"/>
      <c r="AK1798" s="302"/>
      <c r="AL1798" s="302"/>
      <c r="AM1798" s="302"/>
      <c r="AN1798" s="302"/>
      <c r="AO1798" s="302"/>
      <c r="AP1798" s="302"/>
      <c r="AQ1798" s="302"/>
      <c r="AR1798" s="302"/>
      <c r="AS1798" s="302"/>
      <c r="AT1798" s="302"/>
      <c r="AU1798" s="302"/>
      <c r="AV1798" s="302"/>
      <c r="AW1798" s="302"/>
      <c r="AX1798" s="302"/>
      <c r="AY1798" s="302"/>
      <c r="AZ1798" s="302"/>
      <c r="BA1798" s="302"/>
    </row>
    <row r="1799">
      <c r="A1799" s="328"/>
      <c r="B1799" s="328"/>
      <c r="C1799" s="328"/>
      <c r="D1799" s="309"/>
      <c r="E1799" s="308"/>
      <c r="F1799" s="308"/>
      <c r="G1799" s="308"/>
      <c r="H1799" s="308"/>
      <c r="I1799" s="317"/>
      <c r="J1799" s="317"/>
      <c r="K1799" s="317"/>
      <c r="L1799" s="308"/>
      <c r="M1799" s="308"/>
      <c r="N1799" s="308"/>
      <c r="O1799" s="308"/>
      <c r="P1799" s="308"/>
      <c r="Q1799" s="302"/>
      <c r="R1799" s="302"/>
      <c r="S1799" s="302"/>
      <c r="T1799" s="302"/>
      <c r="U1799" s="302"/>
      <c r="V1799" s="302"/>
      <c r="W1799" s="302"/>
      <c r="X1799" s="302"/>
      <c r="Y1799" s="302"/>
      <c r="Z1799" s="302"/>
      <c r="AA1799" s="302"/>
      <c r="AB1799" s="302"/>
      <c r="AC1799" s="302"/>
      <c r="AD1799" s="302"/>
      <c r="AE1799" s="302"/>
      <c r="AF1799" s="302"/>
      <c r="AG1799" s="302"/>
      <c r="AH1799" s="302"/>
      <c r="AI1799" s="329"/>
      <c r="AJ1799" s="302"/>
      <c r="AK1799" s="302"/>
      <c r="AL1799" s="302"/>
      <c r="AM1799" s="302"/>
      <c r="AN1799" s="302"/>
      <c r="AO1799" s="302"/>
      <c r="AP1799" s="302"/>
      <c r="AQ1799" s="302"/>
      <c r="AR1799" s="302"/>
      <c r="AS1799" s="302"/>
      <c r="AT1799" s="302"/>
      <c r="AU1799" s="302"/>
      <c r="AV1799" s="302"/>
      <c r="AW1799" s="302"/>
      <c r="AX1799" s="302"/>
      <c r="AY1799" s="302"/>
      <c r="AZ1799" s="302"/>
      <c r="BA1799" s="302"/>
    </row>
    <row r="1800">
      <c r="A1800" s="328"/>
      <c r="B1800" s="328"/>
      <c r="C1800" s="328"/>
      <c r="D1800" s="309"/>
      <c r="E1800" s="308"/>
      <c r="F1800" s="308"/>
      <c r="G1800" s="308"/>
      <c r="H1800" s="308"/>
      <c r="I1800" s="317"/>
      <c r="J1800" s="317"/>
      <c r="K1800" s="317"/>
      <c r="L1800" s="308"/>
      <c r="M1800" s="308"/>
      <c r="N1800" s="308"/>
      <c r="O1800" s="308"/>
      <c r="P1800" s="308"/>
      <c r="Q1800" s="302"/>
      <c r="R1800" s="302"/>
      <c r="S1800" s="302"/>
      <c r="T1800" s="302"/>
      <c r="U1800" s="302"/>
      <c r="V1800" s="302"/>
      <c r="W1800" s="302"/>
      <c r="X1800" s="302"/>
      <c r="Y1800" s="302"/>
      <c r="Z1800" s="302"/>
      <c r="AA1800" s="302"/>
      <c r="AB1800" s="302"/>
      <c r="AC1800" s="302"/>
      <c r="AD1800" s="302"/>
      <c r="AE1800" s="302"/>
      <c r="AF1800" s="302"/>
      <c r="AG1800" s="302"/>
      <c r="AH1800" s="302"/>
      <c r="AI1800" s="329"/>
      <c r="AJ1800" s="302"/>
      <c r="AK1800" s="302"/>
      <c r="AL1800" s="302"/>
      <c r="AM1800" s="302"/>
      <c r="AN1800" s="302"/>
      <c r="AO1800" s="302"/>
      <c r="AP1800" s="302"/>
      <c r="AQ1800" s="302"/>
      <c r="AR1800" s="302"/>
      <c r="AS1800" s="302"/>
      <c r="AT1800" s="302"/>
      <c r="AU1800" s="302"/>
      <c r="AV1800" s="302"/>
      <c r="AW1800" s="302"/>
      <c r="AX1800" s="302"/>
      <c r="AY1800" s="302"/>
      <c r="AZ1800" s="302"/>
      <c r="BA1800" s="302"/>
    </row>
    <row r="1801">
      <c r="A1801" s="328"/>
      <c r="B1801" s="328"/>
      <c r="C1801" s="328"/>
      <c r="D1801" s="309"/>
      <c r="E1801" s="308"/>
      <c r="F1801" s="308"/>
      <c r="G1801" s="308"/>
      <c r="H1801" s="308"/>
      <c r="I1801" s="317"/>
      <c r="J1801" s="317"/>
      <c r="K1801" s="317"/>
      <c r="L1801" s="308"/>
      <c r="M1801" s="308"/>
      <c r="N1801" s="308"/>
      <c r="O1801" s="308"/>
      <c r="P1801" s="308"/>
      <c r="Q1801" s="302"/>
      <c r="R1801" s="302"/>
      <c r="S1801" s="302"/>
      <c r="T1801" s="302"/>
      <c r="U1801" s="302"/>
      <c r="V1801" s="302"/>
      <c r="W1801" s="302"/>
      <c r="X1801" s="302"/>
      <c r="Y1801" s="302"/>
      <c r="Z1801" s="302"/>
      <c r="AA1801" s="302"/>
      <c r="AB1801" s="302"/>
      <c r="AC1801" s="302"/>
      <c r="AD1801" s="302"/>
      <c r="AE1801" s="302"/>
      <c r="AF1801" s="302"/>
      <c r="AG1801" s="302"/>
      <c r="AH1801" s="302"/>
      <c r="AI1801" s="329"/>
      <c r="AJ1801" s="302"/>
      <c r="AK1801" s="302"/>
      <c r="AL1801" s="302"/>
      <c r="AM1801" s="302"/>
      <c r="AN1801" s="302"/>
      <c r="AO1801" s="302"/>
      <c r="AP1801" s="302"/>
      <c r="AQ1801" s="302"/>
      <c r="AR1801" s="302"/>
      <c r="AS1801" s="302"/>
      <c r="AT1801" s="302"/>
      <c r="AU1801" s="302"/>
      <c r="AV1801" s="302"/>
      <c r="AW1801" s="302"/>
      <c r="AX1801" s="302"/>
      <c r="AY1801" s="302"/>
      <c r="AZ1801" s="302"/>
      <c r="BA1801" s="302"/>
    </row>
    <row r="1802">
      <c r="A1802" s="328"/>
      <c r="B1802" s="328"/>
      <c r="C1802" s="328"/>
      <c r="D1802" s="309"/>
      <c r="E1802" s="308"/>
      <c r="F1802" s="308"/>
      <c r="G1802" s="308"/>
      <c r="H1802" s="308"/>
      <c r="I1802" s="317"/>
      <c r="J1802" s="317"/>
      <c r="K1802" s="317"/>
      <c r="L1802" s="308"/>
      <c r="M1802" s="308"/>
      <c r="N1802" s="308"/>
      <c r="O1802" s="308"/>
      <c r="P1802" s="308"/>
      <c r="Q1802" s="302"/>
      <c r="R1802" s="302"/>
      <c r="S1802" s="302"/>
      <c r="T1802" s="302"/>
      <c r="U1802" s="302"/>
      <c r="V1802" s="302"/>
      <c r="W1802" s="302"/>
      <c r="X1802" s="302"/>
      <c r="Y1802" s="302"/>
      <c r="Z1802" s="302"/>
      <c r="AA1802" s="302"/>
      <c r="AB1802" s="302"/>
      <c r="AC1802" s="302"/>
      <c r="AD1802" s="302"/>
      <c r="AE1802" s="302"/>
      <c r="AF1802" s="302"/>
      <c r="AG1802" s="302"/>
      <c r="AH1802" s="302"/>
      <c r="AI1802" s="329"/>
      <c r="AJ1802" s="302"/>
      <c r="AK1802" s="302"/>
      <c r="AL1802" s="302"/>
      <c r="AM1802" s="302"/>
      <c r="AN1802" s="302"/>
      <c r="AO1802" s="302"/>
      <c r="AP1802" s="302"/>
      <c r="AQ1802" s="302"/>
      <c r="AR1802" s="302"/>
      <c r="AS1802" s="302"/>
      <c r="AT1802" s="302"/>
      <c r="AU1802" s="302"/>
      <c r="AV1802" s="302"/>
      <c r="AW1802" s="302"/>
      <c r="AX1802" s="302"/>
      <c r="AY1802" s="302"/>
      <c r="AZ1802" s="302"/>
      <c r="BA1802" s="302"/>
    </row>
    <row r="1803">
      <c r="A1803" s="328"/>
      <c r="B1803" s="328"/>
      <c r="C1803" s="328"/>
      <c r="D1803" s="309"/>
      <c r="E1803" s="308"/>
      <c r="F1803" s="308"/>
      <c r="G1803" s="308"/>
      <c r="H1803" s="308"/>
      <c r="I1803" s="317"/>
      <c r="J1803" s="317"/>
      <c r="K1803" s="317"/>
      <c r="L1803" s="308"/>
      <c r="M1803" s="308"/>
      <c r="N1803" s="308"/>
      <c r="O1803" s="308"/>
      <c r="P1803" s="308"/>
      <c r="Q1803" s="302"/>
      <c r="R1803" s="302"/>
      <c r="S1803" s="302"/>
      <c r="T1803" s="302"/>
      <c r="U1803" s="302"/>
      <c r="V1803" s="302"/>
      <c r="W1803" s="302"/>
      <c r="X1803" s="302"/>
      <c r="Y1803" s="302"/>
      <c r="Z1803" s="302"/>
      <c r="AA1803" s="302"/>
      <c r="AB1803" s="302"/>
      <c r="AC1803" s="302"/>
      <c r="AD1803" s="302"/>
      <c r="AE1803" s="302"/>
      <c r="AF1803" s="302"/>
      <c r="AG1803" s="302"/>
      <c r="AH1803" s="302"/>
      <c r="AI1803" s="329"/>
      <c r="AJ1803" s="302"/>
      <c r="AK1803" s="302"/>
      <c r="AL1803" s="302"/>
      <c r="AM1803" s="302"/>
      <c r="AN1803" s="302"/>
      <c r="AO1803" s="302"/>
      <c r="AP1803" s="302"/>
      <c r="AQ1803" s="302"/>
      <c r="AR1803" s="302"/>
      <c r="AS1803" s="302"/>
      <c r="AT1803" s="302"/>
      <c r="AU1803" s="302"/>
      <c r="AV1803" s="302"/>
      <c r="AW1803" s="302"/>
      <c r="AX1803" s="302"/>
      <c r="AY1803" s="302"/>
      <c r="AZ1803" s="302"/>
      <c r="BA1803" s="302"/>
    </row>
    <row r="1804">
      <c r="A1804" s="328"/>
      <c r="B1804" s="328"/>
      <c r="C1804" s="328"/>
      <c r="D1804" s="309"/>
      <c r="E1804" s="308"/>
      <c r="F1804" s="308"/>
      <c r="G1804" s="308"/>
      <c r="H1804" s="308"/>
      <c r="I1804" s="317"/>
      <c r="J1804" s="317"/>
      <c r="K1804" s="317"/>
      <c r="L1804" s="308"/>
      <c r="M1804" s="308"/>
      <c r="N1804" s="308"/>
      <c r="O1804" s="308"/>
      <c r="P1804" s="308"/>
      <c r="Q1804" s="302"/>
      <c r="R1804" s="302"/>
      <c r="S1804" s="302"/>
      <c r="T1804" s="302"/>
      <c r="U1804" s="302"/>
      <c r="V1804" s="302"/>
      <c r="W1804" s="302"/>
      <c r="X1804" s="302"/>
      <c r="Y1804" s="302"/>
      <c r="Z1804" s="302"/>
      <c r="AA1804" s="302"/>
      <c r="AB1804" s="302"/>
      <c r="AC1804" s="302"/>
      <c r="AD1804" s="302"/>
      <c r="AE1804" s="302"/>
      <c r="AF1804" s="302"/>
      <c r="AG1804" s="302"/>
      <c r="AH1804" s="302"/>
      <c r="AI1804" s="329"/>
      <c r="AJ1804" s="302"/>
      <c r="AK1804" s="302"/>
      <c r="AL1804" s="302"/>
      <c r="AM1804" s="302"/>
      <c r="AN1804" s="302"/>
      <c r="AO1804" s="302"/>
      <c r="AP1804" s="302"/>
      <c r="AQ1804" s="302"/>
      <c r="AR1804" s="302"/>
      <c r="AS1804" s="302"/>
      <c r="AT1804" s="302"/>
      <c r="AU1804" s="302"/>
      <c r="AV1804" s="302"/>
      <c r="AW1804" s="302"/>
      <c r="AX1804" s="302"/>
      <c r="AY1804" s="302"/>
      <c r="AZ1804" s="302"/>
      <c r="BA1804" s="302"/>
    </row>
    <row r="1805">
      <c r="A1805" s="328"/>
      <c r="B1805" s="328"/>
      <c r="C1805" s="328"/>
      <c r="D1805" s="309"/>
      <c r="E1805" s="308"/>
      <c r="F1805" s="308"/>
      <c r="G1805" s="308"/>
      <c r="H1805" s="308"/>
      <c r="I1805" s="317"/>
      <c r="J1805" s="317"/>
      <c r="K1805" s="317"/>
      <c r="L1805" s="308"/>
      <c r="M1805" s="308"/>
      <c r="N1805" s="308"/>
      <c r="O1805" s="308"/>
      <c r="P1805" s="308"/>
      <c r="Q1805" s="302"/>
      <c r="R1805" s="302"/>
      <c r="S1805" s="302"/>
      <c r="T1805" s="302"/>
      <c r="U1805" s="302"/>
      <c r="V1805" s="302"/>
      <c r="W1805" s="302"/>
      <c r="X1805" s="302"/>
      <c r="Y1805" s="302"/>
      <c r="Z1805" s="302"/>
      <c r="AA1805" s="302"/>
      <c r="AB1805" s="302"/>
      <c r="AC1805" s="302"/>
      <c r="AD1805" s="302"/>
      <c r="AE1805" s="302"/>
      <c r="AF1805" s="302"/>
      <c r="AG1805" s="302"/>
      <c r="AH1805" s="302"/>
      <c r="AI1805" s="329"/>
      <c r="AJ1805" s="302"/>
      <c r="AK1805" s="302"/>
      <c r="AL1805" s="302"/>
      <c r="AM1805" s="302"/>
      <c r="AN1805" s="302"/>
      <c r="AO1805" s="302"/>
      <c r="AP1805" s="302"/>
      <c r="AQ1805" s="302"/>
      <c r="AR1805" s="302"/>
      <c r="AS1805" s="302"/>
      <c r="AT1805" s="302"/>
      <c r="AU1805" s="302"/>
      <c r="AV1805" s="302"/>
      <c r="AW1805" s="302"/>
      <c r="AX1805" s="302"/>
      <c r="AY1805" s="302"/>
      <c r="AZ1805" s="302"/>
      <c r="BA1805" s="302"/>
    </row>
    <row r="1806">
      <c r="A1806" s="328"/>
      <c r="B1806" s="328"/>
      <c r="C1806" s="328"/>
      <c r="D1806" s="309"/>
      <c r="E1806" s="308"/>
      <c r="F1806" s="308"/>
      <c r="G1806" s="308"/>
      <c r="H1806" s="308"/>
      <c r="I1806" s="317"/>
      <c r="J1806" s="317"/>
      <c r="K1806" s="317"/>
      <c r="L1806" s="308"/>
      <c r="M1806" s="308"/>
      <c r="N1806" s="308"/>
      <c r="O1806" s="308"/>
      <c r="P1806" s="308"/>
      <c r="Q1806" s="302"/>
      <c r="R1806" s="302"/>
      <c r="S1806" s="302"/>
      <c r="T1806" s="302"/>
      <c r="U1806" s="302"/>
      <c r="V1806" s="302"/>
      <c r="W1806" s="302"/>
      <c r="X1806" s="302"/>
      <c r="Y1806" s="302"/>
      <c r="Z1806" s="302"/>
      <c r="AA1806" s="302"/>
      <c r="AB1806" s="302"/>
      <c r="AC1806" s="302"/>
      <c r="AD1806" s="302"/>
      <c r="AE1806" s="302"/>
      <c r="AF1806" s="302"/>
      <c r="AG1806" s="302"/>
      <c r="AH1806" s="302"/>
      <c r="AI1806" s="329"/>
      <c r="AJ1806" s="302"/>
      <c r="AK1806" s="302"/>
      <c r="AL1806" s="302"/>
      <c r="AM1806" s="302"/>
      <c r="AN1806" s="302"/>
      <c r="AO1806" s="302"/>
      <c r="AP1806" s="302"/>
      <c r="AQ1806" s="302"/>
      <c r="AR1806" s="302"/>
      <c r="AS1806" s="302"/>
      <c r="AT1806" s="302"/>
      <c r="AU1806" s="302"/>
      <c r="AV1806" s="302"/>
      <c r="AW1806" s="302"/>
      <c r="AX1806" s="302"/>
      <c r="AY1806" s="302"/>
      <c r="AZ1806" s="302"/>
      <c r="BA1806" s="302"/>
    </row>
    <row r="1807">
      <c r="A1807" s="328"/>
      <c r="B1807" s="328"/>
      <c r="C1807" s="328"/>
      <c r="D1807" s="309"/>
      <c r="E1807" s="308"/>
      <c r="F1807" s="308"/>
      <c r="G1807" s="308"/>
      <c r="H1807" s="308"/>
      <c r="I1807" s="317"/>
      <c r="J1807" s="317"/>
      <c r="K1807" s="317"/>
      <c r="L1807" s="308"/>
      <c r="M1807" s="308"/>
      <c r="N1807" s="308"/>
      <c r="O1807" s="308"/>
      <c r="P1807" s="308"/>
      <c r="Q1807" s="302"/>
      <c r="R1807" s="302"/>
      <c r="S1807" s="302"/>
      <c r="T1807" s="302"/>
      <c r="U1807" s="302"/>
      <c r="V1807" s="302"/>
      <c r="W1807" s="302"/>
      <c r="X1807" s="302"/>
      <c r="Y1807" s="302"/>
      <c r="Z1807" s="302"/>
      <c r="AA1807" s="302"/>
      <c r="AB1807" s="302"/>
      <c r="AC1807" s="302"/>
      <c r="AD1807" s="302"/>
      <c r="AE1807" s="302"/>
      <c r="AF1807" s="302"/>
      <c r="AG1807" s="302"/>
      <c r="AH1807" s="302"/>
      <c r="AI1807" s="329"/>
      <c r="AJ1807" s="302"/>
      <c r="AK1807" s="302"/>
      <c r="AL1807" s="302"/>
      <c r="AM1807" s="302"/>
      <c r="AN1807" s="302"/>
      <c r="AO1807" s="302"/>
      <c r="AP1807" s="302"/>
      <c r="AQ1807" s="302"/>
      <c r="AR1807" s="302"/>
      <c r="AS1807" s="302"/>
      <c r="AT1807" s="302"/>
      <c r="AU1807" s="302"/>
      <c r="AV1807" s="302"/>
      <c r="AW1807" s="302"/>
      <c r="AX1807" s="302"/>
      <c r="AY1807" s="302"/>
      <c r="AZ1807" s="302"/>
      <c r="BA1807" s="302"/>
    </row>
    <row r="1808">
      <c r="A1808" s="328"/>
      <c r="B1808" s="328"/>
      <c r="C1808" s="328"/>
      <c r="D1808" s="309"/>
      <c r="E1808" s="308"/>
      <c r="F1808" s="308"/>
      <c r="G1808" s="308"/>
      <c r="H1808" s="308"/>
      <c r="I1808" s="317"/>
      <c r="J1808" s="317"/>
      <c r="K1808" s="317"/>
      <c r="L1808" s="308"/>
      <c r="M1808" s="308"/>
      <c r="N1808" s="308"/>
      <c r="O1808" s="308"/>
      <c r="P1808" s="308"/>
      <c r="Q1808" s="302"/>
      <c r="R1808" s="302"/>
      <c r="S1808" s="302"/>
      <c r="T1808" s="302"/>
      <c r="U1808" s="302"/>
      <c r="V1808" s="302"/>
      <c r="W1808" s="302"/>
      <c r="X1808" s="302"/>
      <c r="Y1808" s="302"/>
      <c r="Z1808" s="302"/>
      <c r="AA1808" s="302"/>
      <c r="AB1808" s="302"/>
      <c r="AC1808" s="302"/>
      <c r="AD1808" s="302"/>
      <c r="AE1808" s="302"/>
      <c r="AF1808" s="302"/>
      <c r="AG1808" s="302"/>
      <c r="AH1808" s="302"/>
      <c r="AI1808" s="329"/>
      <c r="AJ1808" s="302"/>
      <c r="AK1808" s="302"/>
      <c r="AL1808" s="302"/>
      <c r="AM1808" s="302"/>
      <c r="AN1808" s="302"/>
      <c r="AO1808" s="302"/>
      <c r="AP1808" s="302"/>
      <c r="AQ1808" s="302"/>
      <c r="AR1808" s="302"/>
      <c r="AS1808" s="302"/>
      <c r="AT1808" s="302"/>
      <c r="AU1808" s="302"/>
      <c r="AV1808" s="302"/>
      <c r="AW1808" s="302"/>
      <c r="AX1808" s="302"/>
      <c r="AY1808" s="302"/>
      <c r="AZ1808" s="302"/>
      <c r="BA1808" s="302"/>
    </row>
    <row r="1809">
      <c r="A1809" s="328"/>
      <c r="B1809" s="328"/>
      <c r="C1809" s="328"/>
      <c r="D1809" s="309"/>
      <c r="E1809" s="308"/>
      <c r="F1809" s="308"/>
      <c r="G1809" s="308"/>
      <c r="H1809" s="308"/>
      <c r="I1809" s="317"/>
      <c r="J1809" s="317"/>
      <c r="K1809" s="317"/>
      <c r="L1809" s="308"/>
      <c r="M1809" s="308"/>
      <c r="N1809" s="308"/>
      <c r="O1809" s="308"/>
      <c r="P1809" s="308"/>
      <c r="Q1809" s="302"/>
      <c r="R1809" s="302"/>
      <c r="S1809" s="302"/>
      <c r="T1809" s="302"/>
      <c r="U1809" s="302"/>
      <c r="V1809" s="302"/>
      <c r="W1809" s="302"/>
      <c r="X1809" s="302"/>
      <c r="Y1809" s="302"/>
      <c r="Z1809" s="302"/>
      <c r="AA1809" s="302"/>
      <c r="AB1809" s="302"/>
      <c r="AC1809" s="302"/>
      <c r="AD1809" s="302"/>
      <c r="AE1809" s="302"/>
      <c r="AF1809" s="302"/>
      <c r="AG1809" s="302"/>
      <c r="AH1809" s="302"/>
      <c r="AI1809" s="329"/>
      <c r="AJ1809" s="302"/>
      <c r="AK1809" s="302"/>
      <c r="AL1809" s="302"/>
      <c r="AM1809" s="302"/>
      <c r="AN1809" s="302"/>
      <c r="AO1809" s="302"/>
      <c r="AP1809" s="302"/>
      <c r="AQ1809" s="302"/>
      <c r="AR1809" s="302"/>
      <c r="AS1809" s="302"/>
      <c r="AT1809" s="302"/>
      <c r="AU1809" s="302"/>
      <c r="AV1809" s="302"/>
      <c r="AW1809" s="302"/>
      <c r="AX1809" s="302"/>
      <c r="AY1809" s="302"/>
      <c r="AZ1809" s="302"/>
      <c r="BA1809" s="302"/>
    </row>
    <row r="1810">
      <c r="A1810" s="328"/>
      <c r="B1810" s="328"/>
      <c r="C1810" s="328"/>
      <c r="D1810" s="309"/>
      <c r="E1810" s="308"/>
      <c r="F1810" s="308"/>
      <c r="G1810" s="308"/>
      <c r="H1810" s="308"/>
      <c r="I1810" s="317"/>
      <c r="J1810" s="317"/>
      <c r="K1810" s="317"/>
      <c r="L1810" s="308"/>
      <c r="M1810" s="308"/>
      <c r="N1810" s="308"/>
      <c r="O1810" s="308"/>
      <c r="P1810" s="308"/>
      <c r="Q1810" s="302"/>
      <c r="R1810" s="302"/>
      <c r="S1810" s="302"/>
      <c r="T1810" s="302"/>
      <c r="U1810" s="302"/>
      <c r="V1810" s="302"/>
      <c r="W1810" s="302"/>
      <c r="X1810" s="302"/>
      <c r="Y1810" s="302"/>
      <c r="Z1810" s="302"/>
      <c r="AA1810" s="302"/>
      <c r="AB1810" s="302"/>
      <c r="AC1810" s="302"/>
      <c r="AD1810" s="302"/>
      <c r="AE1810" s="302"/>
      <c r="AF1810" s="302"/>
      <c r="AG1810" s="302"/>
      <c r="AH1810" s="302"/>
      <c r="AI1810" s="329"/>
      <c r="AJ1810" s="302"/>
      <c r="AK1810" s="302"/>
      <c r="AL1810" s="302"/>
      <c r="AM1810" s="302"/>
      <c r="AN1810" s="302"/>
      <c r="AO1810" s="302"/>
      <c r="AP1810" s="302"/>
      <c r="AQ1810" s="302"/>
      <c r="AR1810" s="302"/>
      <c r="AS1810" s="302"/>
      <c r="AT1810" s="302"/>
      <c r="AU1810" s="302"/>
      <c r="AV1810" s="302"/>
      <c r="AW1810" s="302"/>
      <c r="AX1810" s="302"/>
      <c r="AY1810" s="302"/>
      <c r="AZ1810" s="302"/>
      <c r="BA1810" s="302"/>
    </row>
    <row r="1811">
      <c r="A1811" s="328"/>
      <c r="B1811" s="328"/>
      <c r="C1811" s="328"/>
      <c r="D1811" s="309"/>
      <c r="E1811" s="308"/>
      <c r="F1811" s="308"/>
      <c r="G1811" s="308"/>
      <c r="H1811" s="308"/>
      <c r="I1811" s="317"/>
      <c r="J1811" s="317"/>
      <c r="K1811" s="317"/>
      <c r="L1811" s="308"/>
      <c r="M1811" s="308"/>
      <c r="N1811" s="308"/>
      <c r="O1811" s="308"/>
      <c r="P1811" s="308"/>
      <c r="Q1811" s="302"/>
      <c r="R1811" s="302"/>
      <c r="S1811" s="302"/>
      <c r="T1811" s="302"/>
      <c r="U1811" s="302"/>
      <c r="V1811" s="302"/>
      <c r="W1811" s="302"/>
      <c r="X1811" s="302"/>
      <c r="Y1811" s="302"/>
      <c r="Z1811" s="302"/>
      <c r="AA1811" s="302"/>
      <c r="AB1811" s="302"/>
      <c r="AC1811" s="302"/>
      <c r="AD1811" s="302"/>
      <c r="AE1811" s="302"/>
      <c r="AF1811" s="302"/>
      <c r="AG1811" s="302"/>
      <c r="AH1811" s="302"/>
      <c r="AI1811" s="329"/>
      <c r="AJ1811" s="302"/>
      <c r="AK1811" s="302"/>
      <c r="AL1811" s="302"/>
      <c r="AM1811" s="302"/>
      <c r="AN1811" s="302"/>
      <c r="AO1811" s="302"/>
      <c r="AP1811" s="302"/>
      <c r="AQ1811" s="302"/>
      <c r="AR1811" s="302"/>
      <c r="AS1811" s="302"/>
      <c r="AT1811" s="302"/>
      <c r="AU1811" s="302"/>
      <c r="AV1811" s="302"/>
      <c r="AW1811" s="302"/>
      <c r="AX1811" s="302"/>
      <c r="AY1811" s="302"/>
      <c r="AZ1811" s="302"/>
      <c r="BA1811" s="302"/>
    </row>
    <row r="1812">
      <c r="A1812" s="328"/>
      <c r="B1812" s="328"/>
      <c r="C1812" s="328"/>
      <c r="D1812" s="309"/>
      <c r="E1812" s="308"/>
      <c r="F1812" s="308"/>
      <c r="G1812" s="308"/>
      <c r="H1812" s="308"/>
      <c r="I1812" s="317"/>
      <c r="J1812" s="317"/>
      <c r="K1812" s="317"/>
      <c r="L1812" s="308"/>
      <c r="M1812" s="308"/>
      <c r="N1812" s="308"/>
      <c r="O1812" s="308"/>
      <c r="P1812" s="308"/>
      <c r="Q1812" s="302"/>
      <c r="R1812" s="302"/>
      <c r="S1812" s="302"/>
      <c r="T1812" s="302"/>
      <c r="U1812" s="302"/>
      <c r="V1812" s="302"/>
      <c r="W1812" s="302"/>
      <c r="X1812" s="302"/>
      <c r="Y1812" s="302"/>
      <c r="Z1812" s="302"/>
      <c r="AA1812" s="302"/>
      <c r="AB1812" s="302"/>
      <c r="AC1812" s="302"/>
      <c r="AD1812" s="302"/>
      <c r="AE1812" s="302"/>
      <c r="AF1812" s="302"/>
      <c r="AG1812" s="302"/>
      <c r="AH1812" s="302"/>
      <c r="AI1812" s="329"/>
      <c r="AJ1812" s="302"/>
      <c r="AK1812" s="302"/>
      <c r="AL1812" s="302"/>
      <c r="AM1812" s="302"/>
      <c r="AN1812" s="302"/>
      <c r="AO1812" s="302"/>
      <c r="AP1812" s="302"/>
      <c r="AQ1812" s="302"/>
      <c r="AR1812" s="302"/>
      <c r="AS1812" s="302"/>
      <c r="AT1812" s="302"/>
      <c r="AU1812" s="302"/>
      <c r="AV1812" s="302"/>
      <c r="AW1812" s="302"/>
      <c r="AX1812" s="302"/>
      <c r="AY1812" s="302"/>
      <c r="AZ1812" s="302"/>
      <c r="BA1812" s="302"/>
    </row>
    <row r="1813">
      <c r="A1813" s="328"/>
      <c r="B1813" s="328"/>
      <c r="C1813" s="328"/>
      <c r="D1813" s="309"/>
      <c r="E1813" s="308"/>
      <c r="F1813" s="308"/>
      <c r="G1813" s="308"/>
      <c r="H1813" s="308"/>
      <c r="I1813" s="317"/>
      <c r="J1813" s="317"/>
      <c r="K1813" s="317"/>
      <c r="L1813" s="308"/>
      <c r="M1813" s="308"/>
      <c r="N1813" s="308"/>
      <c r="O1813" s="308"/>
      <c r="P1813" s="308"/>
      <c r="Q1813" s="302"/>
      <c r="R1813" s="302"/>
      <c r="S1813" s="302"/>
      <c r="T1813" s="302"/>
      <c r="U1813" s="302"/>
      <c r="V1813" s="302"/>
      <c r="W1813" s="302"/>
      <c r="X1813" s="302"/>
      <c r="Y1813" s="302"/>
      <c r="Z1813" s="302"/>
      <c r="AA1813" s="302"/>
      <c r="AB1813" s="302"/>
      <c r="AC1813" s="302"/>
      <c r="AD1813" s="302"/>
      <c r="AE1813" s="302"/>
      <c r="AF1813" s="302"/>
      <c r="AG1813" s="302"/>
      <c r="AH1813" s="302"/>
      <c r="AI1813" s="329"/>
      <c r="AJ1813" s="302"/>
      <c r="AK1813" s="302"/>
      <c r="AL1813" s="302"/>
      <c r="AM1813" s="302"/>
      <c r="AN1813" s="302"/>
      <c r="AO1813" s="302"/>
      <c r="AP1813" s="302"/>
      <c r="AQ1813" s="302"/>
      <c r="AR1813" s="302"/>
      <c r="AS1813" s="302"/>
      <c r="AT1813" s="302"/>
      <c r="AU1813" s="302"/>
      <c r="AV1813" s="302"/>
      <c r="AW1813" s="302"/>
      <c r="AX1813" s="302"/>
      <c r="AY1813" s="302"/>
      <c r="AZ1813" s="302"/>
      <c r="BA1813" s="302"/>
    </row>
    <row r="1814">
      <c r="A1814" s="328"/>
      <c r="B1814" s="328"/>
      <c r="C1814" s="328"/>
      <c r="D1814" s="309"/>
      <c r="E1814" s="308"/>
      <c r="F1814" s="308"/>
      <c r="G1814" s="308"/>
      <c r="H1814" s="308"/>
      <c r="I1814" s="317"/>
      <c r="J1814" s="317"/>
      <c r="K1814" s="317"/>
      <c r="L1814" s="308"/>
      <c r="M1814" s="308"/>
      <c r="N1814" s="308"/>
      <c r="O1814" s="308"/>
      <c r="P1814" s="308"/>
      <c r="Q1814" s="302"/>
      <c r="R1814" s="302"/>
      <c r="S1814" s="302"/>
      <c r="T1814" s="302"/>
      <c r="U1814" s="302"/>
      <c r="V1814" s="302"/>
      <c r="W1814" s="302"/>
      <c r="X1814" s="302"/>
      <c r="Y1814" s="302"/>
      <c r="Z1814" s="302"/>
      <c r="AA1814" s="302"/>
      <c r="AB1814" s="302"/>
      <c r="AC1814" s="302"/>
      <c r="AD1814" s="302"/>
      <c r="AE1814" s="302"/>
      <c r="AF1814" s="302"/>
      <c r="AG1814" s="302"/>
      <c r="AH1814" s="302"/>
      <c r="AI1814" s="329"/>
      <c r="AJ1814" s="302"/>
      <c r="AK1814" s="302"/>
      <c r="AL1814" s="302"/>
      <c r="AM1814" s="302"/>
      <c r="AN1814" s="302"/>
      <c r="AO1814" s="302"/>
      <c r="AP1814" s="302"/>
      <c r="AQ1814" s="302"/>
      <c r="AR1814" s="302"/>
      <c r="AS1814" s="302"/>
      <c r="AT1814" s="302"/>
      <c r="AU1814" s="302"/>
      <c r="AV1814" s="302"/>
      <c r="AW1814" s="302"/>
      <c r="AX1814" s="302"/>
      <c r="AY1814" s="302"/>
      <c r="AZ1814" s="302"/>
      <c r="BA1814" s="302"/>
    </row>
    <row r="1815">
      <c r="A1815" s="328"/>
      <c r="B1815" s="328"/>
      <c r="C1815" s="328"/>
      <c r="D1815" s="309"/>
      <c r="E1815" s="308"/>
      <c r="F1815" s="308"/>
      <c r="G1815" s="308"/>
      <c r="H1815" s="308"/>
      <c r="I1815" s="317"/>
      <c r="J1815" s="317"/>
      <c r="K1815" s="317"/>
      <c r="L1815" s="308"/>
      <c r="M1815" s="308"/>
      <c r="N1815" s="308"/>
      <c r="O1815" s="308"/>
      <c r="P1815" s="308"/>
      <c r="Q1815" s="302"/>
      <c r="R1815" s="302"/>
      <c r="S1815" s="302"/>
      <c r="T1815" s="302"/>
      <c r="U1815" s="302"/>
      <c r="V1815" s="302"/>
      <c r="W1815" s="302"/>
      <c r="X1815" s="302"/>
      <c r="Y1815" s="302"/>
      <c r="Z1815" s="302"/>
      <c r="AA1815" s="302"/>
      <c r="AB1815" s="302"/>
      <c r="AC1815" s="302"/>
      <c r="AD1815" s="302"/>
      <c r="AE1815" s="302"/>
      <c r="AF1815" s="302"/>
      <c r="AG1815" s="302"/>
      <c r="AH1815" s="302"/>
      <c r="AI1815" s="329"/>
      <c r="AJ1815" s="302"/>
      <c r="AK1815" s="302"/>
      <c r="AL1815" s="302"/>
      <c r="AM1815" s="302"/>
      <c r="AN1815" s="302"/>
      <c r="AO1815" s="302"/>
      <c r="AP1815" s="302"/>
      <c r="AQ1815" s="302"/>
      <c r="AR1815" s="302"/>
      <c r="AS1815" s="302"/>
      <c r="AT1815" s="302"/>
      <c r="AU1815" s="302"/>
      <c r="AV1815" s="302"/>
      <c r="AW1815" s="302"/>
      <c r="AX1815" s="302"/>
      <c r="AY1815" s="302"/>
      <c r="AZ1815" s="302"/>
      <c r="BA1815" s="302"/>
    </row>
    <row r="1816">
      <c r="A1816" s="328"/>
      <c r="B1816" s="328"/>
      <c r="C1816" s="328"/>
      <c r="D1816" s="309"/>
      <c r="E1816" s="308"/>
      <c r="F1816" s="308"/>
      <c r="G1816" s="308"/>
      <c r="H1816" s="308"/>
      <c r="I1816" s="317"/>
      <c r="J1816" s="317"/>
      <c r="K1816" s="317"/>
      <c r="L1816" s="308"/>
      <c r="M1816" s="308"/>
      <c r="N1816" s="308"/>
      <c r="O1816" s="308"/>
      <c r="P1816" s="308"/>
      <c r="Q1816" s="302"/>
      <c r="R1816" s="302"/>
      <c r="S1816" s="302"/>
      <c r="T1816" s="302"/>
      <c r="U1816" s="302"/>
      <c r="V1816" s="302"/>
      <c r="W1816" s="302"/>
      <c r="X1816" s="302"/>
      <c r="Y1816" s="302"/>
      <c r="Z1816" s="302"/>
      <c r="AA1816" s="302"/>
      <c r="AB1816" s="302"/>
      <c r="AC1816" s="302"/>
      <c r="AD1816" s="302"/>
      <c r="AE1816" s="302"/>
      <c r="AF1816" s="302"/>
      <c r="AG1816" s="302"/>
      <c r="AH1816" s="302"/>
      <c r="AI1816" s="329"/>
      <c r="AJ1816" s="302"/>
      <c r="AK1816" s="302"/>
      <c r="AL1816" s="302"/>
      <c r="AM1816" s="302"/>
      <c r="AN1816" s="302"/>
      <c r="AO1816" s="302"/>
      <c r="AP1816" s="302"/>
      <c r="AQ1816" s="302"/>
      <c r="AR1816" s="302"/>
      <c r="AS1816" s="302"/>
      <c r="AT1816" s="302"/>
      <c r="AU1816" s="302"/>
      <c r="AV1816" s="302"/>
      <c r="AW1816" s="302"/>
      <c r="AX1816" s="302"/>
      <c r="AY1816" s="302"/>
      <c r="AZ1816" s="302"/>
      <c r="BA1816" s="302"/>
    </row>
    <row r="1817">
      <c r="A1817" s="328"/>
      <c r="B1817" s="328"/>
      <c r="C1817" s="328"/>
      <c r="D1817" s="309"/>
      <c r="E1817" s="308"/>
      <c r="F1817" s="308"/>
      <c r="G1817" s="308"/>
      <c r="H1817" s="308"/>
      <c r="I1817" s="317"/>
      <c r="J1817" s="317"/>
      <c r="K1817" s="317"/>
      <c r="L1817" s="308"/>
      <c r="M1817" s="308"/>
      <c r="N1817" s="308"/>
      <c r="O1817" s="308"/>
      <c r="P1817" s="308"/>
      <c r="Q1817" s="302"/>
      <c r="R1817" s="302"/>
      <c r="S1817" s="302"/>
      <c r="T1817" s="302"/>
      <c r="U1817" s="302"/>
      <c r="V1817" s="302"/>
      <c r="W1817" s="302"/>
      <c r="X1817" s="302"/>
      <c r="Y1817" s="302"/>
      <c r="Z1817" s="302"/>
      <c r="AA1817" s="302"/>
      <c r="AB1817" s="302"/>
      <c r="AC1817" s="302"/>
      <c r="AD1817" s="302"/>
      <c r="AE1817" s="302"/>
      <c r="AF1817" s="302"/>
      <c r="AG1817" s="302"/>
      <c r="AH1817" s="302"/>
      <c r="AI1817" s="329"/>
      <c r="AJ1817" s="302"/>
      <c r="AK1817" s="302"/>
      <c r="AL1817" s="302"/>
      <c r="AM1817" s="302"/>
      <c r="AN1817" s="302"/>
      <c r="AO1817" s="302"/>
      <c r="AP1817" s="302"/>
      <c r="AQ1817" s="302"/>
      <c r="AR1817" s="302"/>
      <c r="AS1817" s="302"/>
      <c r="AT1817" s="302"/>
      <c r="AU1817" s="302"/>
      <c r="AV1817" s="302"/>
      <c r="AW1817" s="302"/>
      <c r="AX1817" s="302"/>
      <c r="AY1817" s="302"/>
      <c r="AZ1817" s="302"/>
      <c r="BA1817" s="302"/>
    </row>
    <row r="1818">
      <c r="A1818" s="328"/>
      <c r="B1818" s="328"/>
      <c r="C1818" s="328"/>
      <c r="D1818" s="309"/>
      <c r="E1818" s="308"/>
      <c r="F1818" s="308"/>
      <c r="G1818" s="308"/>
      <c r="H1818" s="308"/>
      <c r="I1818" s="317"/>
      <c r="J1818" s="317"/>
      <c r="K1818" s="317"/>
      <c r="L1818" s="308"/>
      <c r="M1818" s="308"/>
      <c r="N1818" s="308"/>
      <c r="O1818" s="308"/>
      <c r="P1818" s="308"/>
      <c r="Q1818" s="302"/>
      <c r="R1818" s="302"/>
      <c r="S1818" s="302"/>
      <c r="T1818" s="302"/>
      <c r="U1818" s="302"/>
      <c r="V1818" s="302"/>
      <c r="W1818" s="302"/>
      <c r="X1818" s="302"/>
      <c r="Y1818" s="302"/>
      <c r="Z1818" s="302"/>
      <c r="AA1818" s="302"/>
      <c r="AB1818" s="302"/>
      <c r="AC1818" s="302"/>
      <c r="AD1818" s="302"/>
      <c r="AE1818" s="302"/>
      <c r="AF1818" s="302"/>
      <c r="AG1818" s="302"/>
      <c r="AH1818" s="302"/>
      <c r="AI1818" s="329"/>
      <c r="AJ1818" s="302"/>
      <c r="AK1818" s="302"/>
      <c r="AL1818" s="302"/>
      <c r="AM1818" s="302"/>
      <c r="AN1818" s="302"/>
      <c r="AO1818" s="302"/>
      <c r="AP1818" s="302"/>
      <c r="AQ1818" s="302"/>
      <c r="AR1818" s="302"/>
      <c r="AS1818" s="302"/>
      <c r="AT1818" s="302"/>
      <c r="AU1818" s="302"/>
      <c r="AV1818" s="302"/>
      <c r="AW1818" s="302"/>
      <c r="AX1818" s="302"/>
      <c r="AY1818" s="302"/>
      <c r="AZ1818" s="302"/>
      <c r="BA1818" s="302"/>
    </row>
    <row r="1819">
      <c r="A1819" s="328"/>
      <c r="B1819" s="328"/>
      <c r="C1819" s="328"/>
      <c r="D1819" s="309"/>
      <c r="E1819" s="308"/>
      <c r="F1819" s="308"/>
      <c r="G1819" s="308"/>
      <c r="H1819" s="308"/>
      <c r="I1819" s="317"/>
      <c r="J1819" s="317"/>
      <c r="K1819" s="317"/>
      <c r="L1819" s="308"/>
      <c r="M1819" s="308"/>
      <c r="N1819" s="308"/>
      <c r="O1819" s="308"/>
      <c r="P1819" s="308"/>
      <c r="Q1819" s="302"/>
      <c r="R1819" s="302"/>
      <c r="S1819" s="302"/>
      <c r="T1819" s="302"/>
      <c r="U1819" s="302"/>
      <c r="V1819" s="302"/>
      <c r="W1819" s="302"/>
      <c r="X1819" s="302"/>
      <c r="Y1819" s="302"/>
      <c r="Z1819" s="302"/>
      <c r="AA1819" s="302"/>
      <c r="AB1819" s="302"/>
      <c r="AC1819" s="302"/>
      <c r="AD1819" s="302"/>
      <c r="AE1819" s="302"/>
      <c r="AF1819" s="302"/>
      <c r="AG1819" s="302"/>
      <c r="AH1819" s="302"/>
      <c r="AI1819" s="329"/>
      <c r="AJ1819" s="302"/>
      <c r="AK1819" s="302"/>
      <c r="AL1819" s="302"/>
      <c r="AM1819" s="302"/>
      <c r="AN1819" s="302"/>
      <c r="AO1819" s="302"/>
      <c r="AP1819" s="302"/>
      <c r="AQ1819" s="302"/>
      <c r="AR1819" s="302"/>
      <c r="AS1819" s="302"/>
      <c r="AT1819" s="302"/>
      <c r="AU1819" s="302"/>
      <c r="AV1819" s="302"/>
      <c r="AW1819" s="302"/>
      <c r="AX1819" s="302"/>
      <c r="AY1819" s="302"/>
      <c r="AZ1819" s="302"/>
      <c r="BA1819" s="302"/>
    </row>
    <row r="1820">
      <c r="A1820" s="328"/>
      <c r="B1820" s="328"/>
      <c r="C1820" s="328"/>
      <c r="D1820" s="309"/>
      <c r="E1820" s="308"/>
      <c r="F1820" s="308"/>
      <c r="G1820" s="308"/>
      <c r="H1820" s="308"/>
      <c r="I1820" s="317"/>
      <c r="J1820" s="317"/>
      <c r="K1820" s="317"/>
      <c r="L1820" s="308"/>
      <c r="M1820" s="308"/>
      <c r="N1820" s="308"/>
      <c r="O1820" s="308"/>
      <c r="P1820" s="308"/>
      <c r="Q1820" s="302"/>
      <c r="R1820" s="302"/>
      <c r="S1820" s="302"/>
      <c r="T1820" s="302"/>
      <c r="U1820" s="302"/>
      <c r="V1820" s="302"/>
      <c r="W1820" s="302"/>
      <c r="X1820" s="302"/>
      <c r="Y1820" s="302"/>
      <c r="Z1820" s="302"/>
      <c r="AA1820" s="302"/>
      <c r="AB1820" s="302"/>
      <c r="AC1820" s="302"/>
      <c r="AD1820" s="302"/>
      <c r="AE1820" s="302"/>
      <c r="AF1820" s="302"/>
      <c r="AG1820" s="302"/>
      <c r="AH1820" s="302"/>
      <c r="AI1820" s="329"/>
      <c r="AJ1820" s="302"/>
      <c r="AK1820" s="302"/>
      <c r="AL1820" s="302"/>
      <c r="AM1820" s="302"/>
      <c r="AN1820" s="302"/>
      <c r="AO1820" s="302"/>
      <c r="AP1820" s="302"/>
      <c r="AQ1820" s="302"/>
      <c r="AR1820" s="302"/>
      <c r="AS1820" s="302"/>
      <c r="AT1820" s="302"/>
      <c r="AU1820" s="302"/>
      <c r="AV1820" s="302"/>
      <c r="AW1820" s="302"/>
      <c r="AX1820" s="302"/>
      <c r="AY1820" s="302"/>
      <c r="AZ1820" s="302"/>
      <c r="BA1820" s="302"/>
    </row>
    <row r="1821">
      <c r="A1821" s="328"/>
      <c r="B1821" s="328"/>
      <c r="C1821" s="328"/>
      <c r="D1821" s="309"/>
      <c r="E1821" s="308"/>
      <c r="F1821" s="308"/>
      <c r="G1821" s="308"/>
      <c r="H1821" s="308"/>
      <c r="I1821" s="317"/>
      <c r="J1821" s="317"/>
      <c r="K1821" s="317"/>
      <c r="L1821" s="308"/>
      <c r="M1821" s="308"/>
      <c r="N1821" s="308"/>
      <c r="O1821" s="308"/>
      <c r="P1821" s="308"/>
      <c r="Q1821" s="302"/>
      <c r="R1821" s="302"/>
      <c r="S1821" s="302"/>
      <c r="T1821" s="302"/>
      <c r="U1821" s="302"/>
      <c r="V1821" s="302"/>
      <c r="W1821" s="302"/>
      <c r="X1821" s="302"/>
      <c r="Y1821" s="302"/>
      <c r="Z1821" s="302"/>
      <c r="AA1821" s="302"/>
      <c r="AB1821" s="302"/>
      <c r="AC1821" s="302"/>
      <c r="AD1821" s="302"/>
      <c r="AE1821" s="302"/>
      <c r="AF1821" s="302"/>
      <c r="AG1821" s="302"/>
      <c r="AH1821" s="302"/>
      <c r="AI1821" s="329"/>
      <c r="AJ1821" s="302"/>
      <c r="AK1821" s="302"/>
      <c r="AL1821" s="302"/>
      <c r="AM1821" s="302"/>
      <c r="AN1821" s="302"/>
      <c r="AO1821" s="302"/>
      <c r="AP1821" s="302"/>
      <c r="AQ1821" s="302"/>
      <c r="AR1821" s="302"/>
      <c r="AS1821" s="302"/>
      <c r="AT1821" s="302"/>
      <c r="AU1821" s="302"/>
      <c r="AV1821" s="302"/>
      <c r="AW1821" s="302"/>
      <c r="AX1821" s="302"/>
      <c r="AY1821" s="302"/>
      <c r="AZ1821" s="302"/>
      <c r="BA1821" s="302"/>
    </row>
    <row r="1822">
      <c r="A1822" s="328"/>
      <c r="B1822" s="328"/>
      <c r="C1822" s="328"/>
      <c r="D1822" s="309"/>
      <c r="E1822" s="308"/>
      <c r="F1822" s="308"/>
      <c r="G1822" s="308"/>
      <c r="H1822" s="308"/>
      <c r="I1822" s="317"/>
      <c r="J1822" s="317"/>
      <c r="K1822" s="317"/>
      <c r="L1822" s="308"/>
      <c r="M1822" s="308"/>
      <c r="N1822" s="308"/>
      <c r="O1822" s="308"/>
      <c r="P1822" s="308"/>
      <c r="Q1822" s="302"/>
      <c r="R1822" s="302"/>
      <c r="S1822" s="302"/>
      <c r="T1822" s="302"/>
      <c r="U1822" s="302"/>
      <c r="V1822" s="302"/>
      <c r="W1822" s="302"/>
      <c r="X1822" s="302"/>
      <c r="Y1822" s="302"/>
      <c r="Z1822" s="302"/>
      <c r="AA1822" s="302"/>
      <c r="AB1822" s="302"/>
      <c r="AC1822" s="302"/>
      <c r="AD1822" s="302"/>
      <c r="AE1822" s="302"/>
      <c r="AF1822" s="302"/>
      <c r="AG1822" s="302"/>
      <c r="AH1822" s="302"/>
      <c r="AI1822" s="329"/>
      <c r="AJ1822" s="302"/>
      <c r="AK1822" s="302"/>
      <c r="AL1822" s="302"/>
      <c r="AM1822" s="302"/>
      <c r="AN1822" s="302"/>
      <c r="AO1822" s="302"/>
      <c r="AP1822" s="302"/>
      <c r="AQ1822" s="302"/>
      <c r="AR1822" s="302"/>
      <c r="AS1822" s="302"/>
      <c r="AT1822" s="302"/>
      <c r="AU1822" s="302"/>
      <c r="AV1822" s="302"/>
      <c r="AW1822" s="302"/>
      <c r="AX1822" s="302"/>
      <c r="AY1822" s="302"/>
      <c r="AZ1822" s="302"/>
      <c r="BA1822" s="302"/>
    </row>
    <row r="1823">
      <c r="A1823" s="328"/>
      <c r="B1823" s="328"/>
      <c r="C1823" s="328"/>
      <c r="D1823" s="309"/>
      <c r="E1823" s="308"/>
      <c r="F1823" s="308"/>
      <c r="G1823" s="308"/>
      <c r="H1823" s="308"/>
      <c r="I1823" s="317"/>
      <c r="J1823" s="317"/>
      <c r="K1823" s="317"/>
      <c r="L1823" s="308"/>
      <c r="M1823" s="308"/>
      <c r="N1823" s="308"/>
      <c r="O1823" s="308"/>
      <c r="P1823" s="308"/>
      <c r="Q1823" s="302"/>
      <c r="R1823" s="302"/>
      <c r="S1823" s="302"/>
      <c r="T1823" s="302"/>
      <c r="U1823" s="302"/>
      <c r="V1823" s="302"/>
      <c r="W1823" s="302"/>
      <c r="X1823" s="302"/>
      <c r="Y1823" s="302"/>
      <c r="Z1823" s="302"/>
      <c r="AA1823" s="302"/>
      <c r="AB1823" s="302"/>
      <c r="AC1823" s="302"/>
      <c r="AD1823" s="302"/>
      <c r="AE1823" s="302"/>
      <c r="AF1823" s="302"/>
      <c r="AG1823" s="302"/>
      <c r="AH1823" s="302"/>
      <c r="AI1823" s="329"/>
      <c r="AJ1823" s="302"/>
      <c r="AK1823" s="302"/>
      <c r="AL1823" s="302"/>
      <c r="AM1823" s="302"/>
      <c r="AN1823" s="302"/>
      <c r="AO1823" s="302"/>
      <c r="AP1823" s="302"/>
      <c r="AQ1823" s="302"/>
      <c r="AR1823" s="302"/>
      <c r="AS1823" s="302"/>
      <c r="AT1823" s="302"/>
      <c r="AU1823" s="302"/>
      <c r="AV1823" s="302"/>
      <c r="AW1823" s="302"/>
      <c r="AX1823" s="302"/>
      <c r="AY1823" s="302"/>
      <c r="AZ1823" s="302"/>
      <c r="BA1823" s="302"/>
    </row>
    <row r="1824">
      <c r="A1824" s="328"/>
      <c r="B1824" s="328"/>
      <c r="C1824" s="328"/>
      <c r="D1824" s="309"/>
      <c r="E1824" s="308"/>
      <c r="F1824" s="308"/>
      <c r="G1824" s="308"/>
      <c r="H1824" s="308"/>
      <c r="I1824" s="317"/>
      <c r="J1824" s="317"/>
      <c r="K1824" s="317"/>
      <c r="L1824" s="308"/>
      <c r="M1824" s="308"/>
      <c r="N1824" s="308"/>
      <c r="O1824" s="308"/>
      <c r="P1824" s="308"/>
      <c r="Q1824" s="302"/>
      <c r="R1824" s="302"/>
      <c r="S1824" s="302"/>
      <c r="T1824" s="302"/>
      <c r="U1824" s="302"/>
      <c r="V1824" s="302"/>
      <c r="W1824" s="302"/>
      <c r="X1824" s="302"/>
      <c r="Y1824" s="302"/>
      <c r="Z1824" s="302"/>
      <c r="AA1824" s="302"/>
      <c r="AB1824" s="302"/>
      <c r="AC1824" s="302"/>
      <c r="AD1824" s="302"/>
      <c r="AE1824" s="302"/>
      <c r="AF1824" s="302"/>
      <c r="AG1824" s="302"/>
      <c r="AH1824" s="302"/>
      <c r="AI1824" s="329"/>
      <c r="AJ1824" s="302"/>
      <c r="AK1824" s="302"/>
      <c r="AL1824" s="302"/>
      <c r="AM1824" s="302"/>
      <c r="AN1824" s="302"/>
      <c r="AO1824" s="302"/>
      <c r="AP1824" s="302"/>
      <c r="AQ1824" s="302"/>
      <c r="AR1824" s="302"/>
      <c r="AS1824" s="302"/>
      <c r="AT1824" s="302"/>
      <c r="AU1824" s="302"/>
      <c r="AV1824" s="302"/>
      <c r="AW1824" s="302"/>
      <c r="AX1824" s="302"/>
      <c r="AY1824" s="302"/>
      <c r="AZ1824" s="302"/>
      <c r="BA1824" s="302"/>
    </row>
    <row r="1825">
      <c r="A1825" s="328"/>
      <c r="B1825" s="328"/>
      <c r="C1825" s="328"/>
      <c r="D1825" s="309"/>
      <c r="E1825" s="308"/>
      <c r="F1825" s="308"/>
      <c r="G1825" s="308"/>
      <c r="H1825" s="308"/>
      <c r="I1825" s="317"/>
      <c r="J1825" s="317"/>
      <c r="K1825" s="317"/>
      <c r="L1825" s="308"/>
      <c r="M1825" s="308"/>
      <c r="N1825" s="308"/>
      <c r="O1825" s="308"/>
      <c r="P1825" s="308"/>
      <c r="Q1825" s="302"/>
      <c r="R1825" s="302"/>
      <c r="S1825" s="302"/>
      <c r="T1825" s="302"/>
      <c r="U1825" s="302"/>
      <c r="V1825" s="302"/>
      <c r="W1825" s="302"/>
      <c r="X1825" s="302"/>
      <c r="Y1825" s="302"/>
      <c r="Z1825" s="302"/>
      <c r="AA1825" s="302"/>
      <c r="AB1825" s="302"/>
      <c r="AC1825" s="302"/>
      <c r="AD1825" s="302"/>
      <c r="AE1825" s="302"/>
      <c r="AF1825" s="302"/>
      <c r="AG1825" s="302"/>
      <c r="AH1825" s="302"/>
      <c r="AI1825" s="329"/>
      <c r="AJ1825" s="302"/>
      <c r="AK1825" s="302"/>
      <c r="AL1825" s="302"/>
      <c r="AM1825" s="302"/>
      <c r="AN1825" s="302"/>
      <c r="AO1825" s="302"/>
      <c r="AP1825" s="302"/>
      <c r="AQ1825" s="302"/>
      <c r="AR1825" s="302"/>
      <c r="AS1825" s="302"/>
      <c r="AT1825" s="302"/>
      <c r="AU1825" s="302"/>
      <c r="AV1825" s="302"/>
      <c r="AW1825" s="302"/>
      <c r="AX1825" s="302"/>
      <c r="AY1825" s="302"/>
      <c r="AZ1825" s="302"/>
      <c r="BA1825" s="302"/>
    </row>
    <row r="1826">
      <c r="A1826" s="328"/>
      <c r="B1826" s="328"/>
      <c r="C1826" s="328"/>
      <c r="D1826" s="309"/>
      <c r="E1826" s="308"/>
      <c r="F1826" s="308"/>
      <c r="G1826" s="308"/>
      <c r="H1826" s="308"/>
      <c r="I1826" s="317"/>
      <c r="J1826" s="317"/>
      <c r="K1826" s="317"/>
      <c r="L1826" s="308"/>
      <c r="M1826" s="308"/>
      <c r="N1826" s="308"/>
      <c r="O1826" s="308"/>
      <c r="P1826" s="308"/>
      <c r="Q1826" s="302"/>
      <c r="R1826" s="302"/>
      <c r="S1826" s="302"/>
      <c r="T1826" s="302"/>
      <c r="U1826" s="302"/>
      <c r="V1826" s="302"/>
      <c r="W1826" s="302"/>
      <c r="X1826" s="302"/>
      <c r="Y1826" s="302"/>
      <c r="Z1826" s="302"/>
      <c r="AA1826" s="302"/>
      <c r="AB1826" s="302"/>
      <c r="AC1826" s="302"/>
      <c r="AD1826" s="302"/>
      <c r="AE1826" s="302"/>
      <c r="AF1826" s="302"/>
      <c r="AG1826" s="302"/>
      <c r="AH1826" s="302"/>
      <c r="AI1826" s="329"/>
      <c r="AJ1826" s="302"/>
      <c r="AK1826" s="302"/>
      <c r="AL1826" s="302"/>
      <c r="AM1826" s="302"/>
      <c r="AN1826" s="302"/>
      <c r="AO1826" s="302"/>
      <c r="AP1826" s="302"/>
      <c r="AQ1826" s="302"/>
      <c r="AR1826" s="302"/>
      <c r="AS1826" s="302"/>
      <c r="AT1826" s="302"/>
      <c r="AU1826" s="302"/>
      <c r="AV1826" s="302"/>
      <c r="AW1826" s="302"/>
      <c r="AX1826" s="302"/>
      <c r="AY1826" s="302"/>
      <c r="AZ1826" s="302"/>
      <c r="BA1826" s="302"/>
    </row>
    <row r="1827">
      <c r="A1827" s="328"/>
      <c r="B1827" s="328"/>
      <c r="C1827" s="328"/>
      <c r="D1827" s="309"/>
      <c r="E1827" s="308"/>
      <c r="F1827" s="308"/>
      <c r="G1827" s="308"/>
      <c r="H1827" s="308"/>
      <c r="I1827" s="317"/>
      <c r="J1827" s="317"/>
      <c r="K1827" s="317"/>
      <c r="L1827" s="308"/>
      <c r="M1827" s="308"/>
      <c r="N1827" s="308"/>
      <c r="O1827" s="308"/>
      <c r="P1827" s="308"/>
      <c r="Q1827" s="302"/>
      <c r="R1827" s="302"/>
      <c r="S1827" s="302"/>
      <c r="T1827" s="302"/>
      <c r="U1827" s="302"/>
      <c r="V1827" s="302"/>
      <c r="W1827" s="302"/>
      <c r="X1827" s="302"/>
      <c r="Y1827" s="302"/>
      <c r="Z1827" s="302"/>
      <c r="AA1827" s="302"/>
      <c r="AB1827" s="302"/>
      <c r="AC1827" s="302"/>
      <c r="AD1827" s="302"/>
      <c r="AE1827" s="302"/>
      <c r="AF1827" s="302"/>
      <c r="AG1827" s="302"/>
      <c r="AH1827" s="302"/>
      <c r="AI1827" s="329"/>
      <c r="AJ1827" s="302"/>
      <c r="AK1827" s="302"/>
      <c r="AL1827" s="302"/>
      <c r="AM1827" s="302"/>
      <c r="AN1827" s="302"/>
      <c r="AO1827" s="302"/>
      <c r="AP1827" s="302"/>
      <c r="AQ1827" s="302"/>
      <c r="AR1827" s="302"/>
      <c r="AS1827" s="302"/>
      <c r="AT1827" s="302"/>
      <c r="AU1827" s="302"/>
      <c r="AV1827" s="302"/>
      <c r="AW1827" s="302"/>
      <c r="AX1827" s="302"/>
      <c r="AY1827" s="302"/>
      <c r="AZ1827" s="302"/>
      <c r="BA1827" s="302"/>
    </row>
    <row r="1828">
      <c r="A1828" s="328"/>
      <c r="B1828" s="328"/>
      <c r="C1828" s="328"/>
      <c r="D1828" s="309"/>
      <c r="E1828" s="308"/>
      <c r="F1828" s="308"/>
      <c r="G1828" s="308"/>
      <c r="H1828" s="308"/>
      <c r="I1828" s="317"/>
      <c r="J1828" s="317"/>
      <c r="K1828" s="317"/>
      <c r="L1828" s="308"/>
      <c r="M1828" s="308"/>
      <c r="N1828" s="308"/>
      <c r="O1828" s="308"/>
      <c r="P1828" s="308"/>
      <c r="Q1828" s="302"/>
      <c r="R1828" s="302"/>
      <c r="S1828" s="302"/>
      <c r="T1828" s="302"/>
      <c r="U1828" s="302"/>
      <c r="V1828" s="302"/>
      <c r="W1828" s="302"/>
      <c r="X1828" s="302"/>
      <c r="Y1828" s="302"/>
      <c r="Z1828" s="302"/>
      <c r="AA1828" s="302"/>
      <c r="AB1828" s="302"/>
      <c r="AC1828" s="302"/>
      <c r="AD1828" s="302"/>
      <c r="AE1828" s="302"/>
      <c r="AF1828" s="302"/>
      <c r="AG1828" s="302"/>
      <c r="AH1828" s="302"/>
      <c r="AI1828" s="329"/>
      <c r="AJ1828" s="302"/>
      <c r="AK1828" s="302"/>
      <c r="AL1828" s="302"/>
      <c r="AM1828" s="302"/>
      <c r="AN1828" s="302"/>
      <c r="AO1828" s="302"/>
      <c r="AP1828" s="302"/>
      <c r="AQ1828" s="302"/>
      <c r="AR1828" s="302"/>
      <c r="AS1828" s="302"/>
      <c r="AT1828" s="302"/>
      <c r="AU1828" s="302"/>
      <c r="AV1828" s="302"/>
      <c r="AW1828" s="302"/>
      <c r="AX1828" s="302"/>
      <c r="AY1828" s="302"/>
      <c r="AZ1828" s="302"/>
      <c r="BA1828" s="302"/>
    </row>
    <row r="1829">
      <c r="A1829" s="328"/>
      <c r="B1829" s="328"/>
      <c r="C1829" s="328"/>
      <c r="D1829" s="309"/>
      <c r="E1829" s="308"/>
      <c r="F1829" s="308"/>
      <c r="G1829" s="308"/>
      <c r="H1829" s="308"/>
      <c r="I1829" s="317"/>
      <c r="J1829" s="317"/>
      <c r="K1829" s="317"/>
      <c r="L1829" s="308"/>
      <c r="M1829" s="308"/>
      <c r="N1829" s="308"/>
      <c r="O1829" s="308"/>
      <c r="P1829" s="308"/>
      <c r="Q1829" s="302"/>
      <c r="R1829" s="302"/>
      <c r="S1829" s="302"/>
      <c r="T1829" s="302"/>
      <c r="U1829" s="302"/>
      <c r="V1829" s="302"/>
      <c r="W1829" s="302"/>
      <c r="X1829" s="302"/>
      <c r="Y1829" s="302"/>
      <c r="Z1829" s="302"/>
      <c r="AA1829" s="302"/>
      <c r="AB1829" s="302"/>
      <c r="AC1829" s="302"/>
      <c r="AD1829" s="302"/>
      <c r="AE1829" s="302"/>
      <c r="AF1829" s="302"/>
      <c r="AG1829" s="302"/>
      <c r="AH1829" s="302"/>
      <c r="AI1829" s="329"/>
      <c r="AJ1829" s="302"/>
      <c r="AK1829" s="302"/>
      <c r="AL1829" s="302"/>
      <c r="AM1829" s="302"/>
      <c r="AN1829" s="302"/>
      <c r="AO1829" s="302"/>
      <c r="AP1829" s="302"/>
      <c r="AQ1829" s="302"/>
      <c r="AR1829" s="302"/>
      <c r="AS1829" s="302"/>
      <c r="AT1829" s="302"/>
      <c r="AU1829" s="302"/>
      <c r="AV1829" s="302"/>
      <c r="AW1829" s="302"/>
      <c r="AX1829" s="302"/>
      <c r="AY1829" s="302"/>
      <c r="AZ1829" s="302"/>
      <c r="BA1829" s="302"/>
    </row>
    <row r="1830">
      <c r="A1830" s="328"/>
      <c r="B1830" s="328"/>
      <c r="C1830" s="328"/>
      <c r="D1830" s="309"/>
      <c r="E1830" s="308"/>
      <c r="F1830" s="308"/>
      <c r="G1830" s="308"/>
      <c r="H1830" s="308"/>
      <c r="I1830" s="317"/>
      <c r="J1830" s="317"/>
      <c r="K1830" s="317"/>
      <c r="L1830" s="308"/>
      <c r="M1830" s="308"/>
      <c r="N1830" s="308"/>
      <c r="O1830" s="308"/>
      <c r="P1830" s="308"/>
      <c r="Q1830" s="302"/>
      <c r="R1830" s="302"/>
      <c r="S1830" s="302"/>
      <c r="T1830" s="302"/>
      <c r="U1830" s="302"/>
      <c r="V1830" s="302"/>
      <c r="W1830" s="302"/>
      <c r="X1830" s="302"/>
      <c r="Y1830" s="302"/>
      <c r="Z1830" s="302"/>
      <c r="AA1830" s="302"/>
      <c r="AB1830" s="302"/>
      <c r="AC1830" s="302"/>
      <c r="AD1830" s="302"/>
      <c r="AE1830" s="302"/>
      <c r="AF1830" s="302"/>
      <c r="AG1830" s="302"/>
      <c r="AH1830" s="302"/>
      <c r="AI1830" s="329"/>
      <c r="AJ1830" s="302"/>
      <c r="AK1830" s="302"/>
      <c r="AL1830" s="302"/>
      <c r="AM1830" s="302"/>
      <c r="AN1830" s="302"/>
      <c r="AO1830" s="302"/>
      <c r="AP1830" s="302"/>
      <c r="AQ1830" s="302"/>
      <c r="AR1830" s="302"/>
      <c r="AS1830" s="302"/>
      <c r="AT1830" s="302"/>
      <c r="AU1830" s="302"/>
      <c r="AV1830" s="302"/>
      <c r="AW1830" s="302"/>
      <c r="AX1830" s="302"/>
      <c r="AY1830" s="302"/>
      <c r="AZ1830" s="302"/>
      <c r="BA1830" s="302"/>
    </row>
    <row r="1831">
      <c r="A1831" s="328"/>
      <c r="B1831" s="328"/>
      <c r="C1831" s="328"/>
      <c r="D1831" s="309"/>
      <c r="E1831" s="308"/>
      <c r="F1831" s="308"/>
      <c r="G1831" s="308"/>
      <c r="H1831" s="308"/>
      <c r="I1831" s="317"/>
      <c r="J1831" s="317"/>
      <c r="K1831" s="317"/>
      <c r="L1831" s="308"/>
      <c r="M1831" s="308"/>
      <c r="N1831" s="308"/>
      <c r="O1831" s="308"/>
      <c r="P1831" s="308"/>
      <c r="Q1831" s="302"/>
      <c r="R1831" s="302"/>
      <c r="S1831" s="302"/>
      <c r="T1831" s="302"/>
      <c r="U1831" s="302"/>
      <c r="V1831" s="302"/>
      <c r="W1831" s="302"/>
      <c r="X1831" s="302"/>
      <c r="Y1831" s="302"/>
      <c r="Z1831" s="302"/>
      <c r="AA1831" s="302"/>
      <c r="AB1831" s="302"/>
      <c r="AC1831" s="302"/>
      <c r="AD1831" s="302"/>
      <c r="AE1831" s="302"/>
      <c r="AF1831" s="302"/>
      <c r="AG1831" s="302"/>
      <c r="AH1831" s="302"/>
      <c r="AI1831" s="329"/>
      <c r="AJ1831" s="302"/>
      <c r="AK1831" s="302"/>
      <c r="AL1831" s="302"/>
      <c r="AM1831" s="302"/>
      <c r="AN1831" s="302"/>
      <c r="AO1831" s="302"/>
      <c r="AP1831" s="302"/>
      <c r="AQ1831" s="302"/>
      <c r="AR1831" s="302"/>
      <c r="AS1831" s="302"/>
      <c r="AT1831" s="302"/>
      <c r="AU1831" s="302"/>
      <c r="AV1831" s="302"/>
      <c r="AW1831" s="302"/>
      <c r="AX1831" s="302"/>
      <c r="AY1831" s="302"/>
      <c r="AZ1831" s="302"/>
      <c r="BA1831" s="302"/>
    </row>
    <row r="1832">
      <c r="A1832" s="328"/>
      <c r="B1832" s="328"/>
      <c r="C1832" s="328"/>
      <c r="D1832" s="309"/>
      <c r="E1832" s="308"/>
      <c r="F1832" s="308"/>
      <c r="G1832" s="308"/>
      <c r="H1832" s="308"/>
      <c r="I1832" s="317"/>
      <c r="J1832" s="317"/>
      <c r="K1832" s="317"/>
      <c r="L1832" s="308"/>
      <c r="M1832" s="308"/>
      <c r="N1832" s="308"/>
      <c r="O1832" s="308"/>
      <c r="P1832" s="308"/>
      <c r="Q1832" s="302"/>
      <c r="R1832" s="302"/>
      <c r="S1832" s="302"/>
      <c r="T1832" s="302"/>
      <c r="U1832" s="302"/>
      <c r="V1832" s="302"/>
      <c r="W1832" s="302"/>
      <c r="X1832" s="302"/>
      <c r="Y1832" s="302"/>
      <c r="Z1832" s="302"/>
      <c r="AA1832" s="302"/>
      <c r="AB1832" s="302"/>
      <c r="AC1832" s="302"/>
      <c r="AD1832" s="302"/>
      <c r="AE1832" s="302"/>
      <c r="AF1832" s="302"/>
      <c r="AG1832" s="302"/>
      <c r="AH1832" s="302"/>
      <c r="AI1832" s="329"/>
      <c r="AJ1832" s="302"/>
      <c r="AK1832" s="302"/>
      <c r="AL1832" s="302"/>
      <c r="AM1832" s="302"/>
      <c r="AN1832" s="302"/>
      <c r="AO1832" s="302"/>
      <c r="AP1832" s="302"/>
      <c r="AQ1832" s="302"/>
      <c r="AR1832" s="302"/>
      <c r="AS1832" s="302"/>
      <c r="AT1832" s="302"/>
      <c r="AU1832" s="302"/>
      <c r="AV1832" s="302"/>
      <c r="AW1832" s="302"/>
      <c r="AX1832" s="302"/>
      <c r="AY1832" s="302"/>
      <c r="AZ1832" s="302"/>
      <c r="BA1832" s="302"/>
    </row>
    <row r="1833">
      <c r="A1833" s="328"/>
      <c r="B1833" s="328"/>
      <c r="C1833" s="328"/>
      <c r="D1833" s="309"/>
      <c r="E1833" s="308"/>
      <c r="F1833" s="308"/>
      <c r="G1833" s="308"/>
      <c r="H1833" s="308"/>
      <c r="I1833" s="317"/>
      <c r="J1833" s="317"/>
      <c r="K1833" s="317"/>
      <c r="L1833" s="308"/>
      <c r="M1833" s="308"/>
      <c r="N1833" s="308"/>
      <c r="O1833" s="308"/>
      <c r="P1833" s="308"/>
      <c r="Q1833" s="302"/>
      <c r="R1833" s="302"/>
      <c r="S1833" s="302"/>
      <c r="T1833" s="302"/>
      <c r="U1833" s="302"/>
      <c r="V1833" s="302"/>
      <c r="W1833" s="302"/>
      <c r="X1833" s="302"/>
      <c r="Y1833" s="302"/>
      <c r="Z1833" s="302"/>
      <c r="AA1833" s="302"/>
      <c r="AB1833" s="302"/>
      <c r="AC1833" s="302"/>
      <c r="AD1833" s="302"/>
      <c r="AE1833" s="302"/>
      <c r="AF1833" s="302"/>
      <c r="AG1833" s="302"/>
      <c r="AH1833" s="302"/>
      <c r="AI1833" s="329"/>
      <c r="AJ1833" s="302"/>
      <c r="AK1833" s="302"/>
      <c r="AL1833" s="302"/>
      <c r="AM1833" s="302"/>
      <c r="AN1833" s="302"/>
      <c r="AO1833" s="302"/>
      <c r="AP1833" s="302"/>
      <c r="AQ1833" s="302"/>
      <c r="AR1833" s="302"/>
      <c r="AS1833" s="302"/>
      <c r="AT1833" s="302"/>
      <c r="AU1833" s="302"/>
      <c r="AV1833" s="302"/>
      <c r="AW1833" s="302"/>
      <c r="AX1833" s="302"/>
      <c r="AY1833" s="302"/>
      <c r="AZ1833" s="302"/>
      <c r="BA1833" s="302"/>
    </row>
    <row r="1834">
      <c r="A1834" s="328"/>
      <c r="B1834" s="328"/>
      <c r="C1834" s="328"/>
      <c r="D1834" s="309"/>
      <c r="E1834" s="308"/>
      <c r="F1834" s="308"/>
      <c r="G1834" s="308"/>
      <c r="H1834" s="308"/>
      <c r="I1834" s="317"/>
      <c r="J1834" s="317"/>
      <c r="K1834" s="317"/>
      <c r="L1834" s="308"/>
      <c r="M1834" s="308"/>
      <c r="N1834" s="308"/>
      <c r="O1834" s="308"/>
      <c r="P1834" s="308"/>
      <c r="Q1834" s="302"/>
      <c r="R1834" s="302"/>
      <c r="S1834" s="302"/>
      <c r="T1834" s="302"/>
      <c r="U1834" s="302"/>
      <c r="V1834" s="302"/>
      <c r="W1834" s="302"/>
      <c r="X1834" s="302"/>
      <c r="Y1834" s="302"/>
      <c r="Z1834" s="302"/>
      <c r="AA1834" s="302"/>
      <c r="AB1834" s="302"/>
      <c r="AC1834" s="302"/>
      <c r="AD1834" s="302"/>
      <c r="AE1834" s="302"/>
      <c r="AF1834" s="302"/>
      <c r="AG1834" s="302"/>
      <c r="AH1834" s="302"/>
      <c r="AI1834" s="329"/>
      <c r="AJ1834" s="302"/>
      <c r="AK1834" s="302"/>
      <c r="AL1834" s="302"/>
      <c r="AM1834" s="302"/>
      <c r="AN1834" s="302"/>
      <c r="AO1834" s="302"/>
      <c r="AP1834" s="302"/>
      <c r="AQ1834" s="302"/>
      <c r="AR1834" s="302"/>
      <c r="AS1834" s="302"/>
      <c r="AT1834" s="302"/>
      <c r="AU1834" s="302"/>
      <c r="AV1834" s="302"/>
      <c r="AW1834" s="302"/>
      <c r="AX1834" s="302"/>
      <c r="AY1834" s="302"/>
      <c r="AZ1834" s="302"/>
      <c r="BA1834" s="302"/>
    </row>
    <row r="1835">
      <c r="A1835" s="328"/>
      <c r="B1835" s="328"/>
      <c r="C1835" s="328"/>
      <c r="D1835" s="309"/>
      <c r="E1835" s="308"/>
      <c r="F1835" s="308"/>
      <c r="G1835" s="308"/>
      <c r="H1835" s="308"/>
      <c r="I1835" s="317"/>
      <c r="J1835" s="317"/>
      <c r="K1835" s="317"/>
      <c r="L1835" s="308"/>
      <c r="M1835" s="308"/>
      <c r="N1835" s="308"/>
      <c r="O1835" s="308"/>
      <c r="P1835" s="308"/>
      <c r="Q1835" s="302"/>
      <c r="R1835" s="302"/>
      <c r="S1835" s="302"/>
      <c r="T1835" s="302"/>
      <c r="U1835" s="302"/>
      <c r="V1835" s="302"/>
      <c r="W1835" s="302"/>
      <c r="X1835" s="302"/>
      <c r="Y1835" s="302"/>
      <c r="Z1835" s="302"/>
      <c r="AA1835" s="302"/>
      <c r="AB1835" s="302"/>
      <c r="AC1835" s="302"/>
      <c r="AD1835" s="302"/>
      <c r="AE1835" s="302"/>
      <c r="AF1835" s="302"/>
      <c r="AG1835" s="302"/>
      <c r="AH1835" s="302"/>
      <c r="AI1835" s="329"/>
      <c r="AJ1835" s="302"/>
      <c r="AK1835" s="302"/>
      <c r="AL1835" s="302"/>
      <c r="AM1835" s="302"/>
      <c r="AN1835" s="302"/>
      <c r="AO1835" s="302"/>
      <c r="AP1835" s="302"/>
      <c r="AQ1835" s="302"/>
      <c r="AR1835" s="302"/>
      <c r="AS1835" s="302"/>
      <c r="AT1835" s="302"/>
      <c r="AU1835" s="302"/>
      <c r="AV1835" s="302"/>
      <c r="AW1835" s="302"/>
      <c r="AX1835" s="302"/>
      <c r="AY1835" s="302"/>
      <c r="AZ1835" s="302"/>
      <c r="BA1835" s="302"/>
    </row>
    <row r="1836">
      <c r="A1836" s="328"/>
      <c r="B1836" s="328"/>
      <c r="C1836" s="328"/>
      <c r="D1836" s="309"/>
      <c r="E1836" s="308"/>
      <c r="F1836" s="308"/>
      <c r="G1836" s="308"/>
      <c r="H1836" s="308"/>
      <c r="I1836" s="317"/>
      <c r="J1836" s="317"/>
      <c r="K1836" s="317"/>
      <c r="L1836" s="308"/>
      <c r="M1836" s="308"/>
      <c r="N1836" s="308"/>
      <c r="O1836" s="308"/>
      <c r="P1836" s="308"/>
      <c r="Q1836" s="302"/>
      <c r="R1836" s="302"/>
      <c r="S1836" s="302"/>
      <c r="T1836" s="302"/>
      <c r="U1836" s="302"/>
      <c r="V1836" s="302"/>
      <c r="W1836" s="302"/>
      <c r="X1836" s="302"/>
      <c r="Y1836" s="302"/>
      <c r="Z1836" s="302"/>
      <c r="AA1836" s="302"/>
      <c r="AB1836" s="302"/>
      <c r="AC1836" s="302"/>
      <c r="AD1836" s="302"/>
      <c r="AE1836" s="302"/>
      <c r="AF1836" s="302"/>
      <c r="AG1836" s="302"/>
      <c r="AH1836" s="302"/>
      <c r="AI1836" s="329"/>
      <c r="AJ1836" s="302"/>
      <c r="AK1836" s="302"/>
      <c r="AL1836" s="302"/>
      <c r="AM1836" s="302"/>
      <c r="AN1836" s="302"/>
      <c r="AO1836" s="302"/>
      <c r="AP1836" s="302"/>
      <c r="AQ1836" s="302"/>
      <c r="AR1836" s="302"/>
      <c r="AS1836" s="302"/>
      <c r="AT1836" s="302"/>
      <c r="AU1836" s="302"/>
      <c r="AV1836" s="302"/>
      <c r="AW1836" s="302"/>
      <c r="AX1836" s="302"/>
      <c r="AY1836" s="302"/>
      <c r="AZ1836" s="302"/>
      <c r="BA1836" s="302"/>
    </row>
    <row r="1837">
      <c r="A1837" s="328"/>
      <c r="B1837" s="328"/>
      <c r="C1837" s="328"/>
      <c r="D1837" s="309"/>
      <c r="E1837" s="308"/>
      <c r="F1837" s="308"/>
      <c r="G1837" s="308"/>
      <c r="H1837" s="308"/>
      <c r="I1837" s="317"/>
      <c r="J1837" s="317"/>
      <c r="K1837" s="317"/>
      <c r="L1837" s="308"/>
      <c r="M1837" s="308"/>
      <c r="N1837" s="308"/>
      <c r="O1837" s="308"/>
      <c r="P1837" s="308"/>
      <c r="Q1837" s="302"/>
      <c r="R1837" s="302"/>
      <c r="S1837" s="302"/>
      <c r="T1837" s="302"/>
      <c r="U1837" s="302"/>
      <c r="V1837" s="302"/>
      <c r="W1837" s="302"/>
      <c r="X1837" s="302"/>
      <c r="Y1837" s="302"/>
      <c r="Z1837" s="302"/>
      <c r="AA1837" s="302"/>
      <c r="AB1837" s="302"/>
      <c r="AC1837" s="302"/>
      <c r="AD1837" s="302"/>
      <c r="AE1837" s="302"/>
      <c r="AF1837" s="302"/>
      <c r="AG1837" s="302"/>
      <c r="AH1837" s="302"/>
      <c r="AI1837" s="329"/>
      <c r="AJ1837" s="302"/>
      <c r="AK1837" s="302"/>
      <c r="AL1837" s="302"/>
      <c r="AM1837" s="302"/>
      <c r="AN1837" s="302"/>
      <c r="AO1837" s="302"/>
      <c r="AP1837" s="302"/>
      <c r="AQ1837" s="302"/>
      <c r="AR1837" s="302"/>
      <c r="AS1837" s="302"/>
      <c r="AT1837" s="302"/>
      <c r="AU1837" s="302"/>
      <c r="AV1837" s="302"/>
      <c r="AW1837" s="302"/>
      <c r="AX1837" s="302"/>
      <c r="AY1837" s="302"/>
      <c r="AZ1837" s="302"/>
      <c r="BA1837" s="302"/>
    </row>
    <row r="1838">
      <c r="A1838" s="328"/>
      <c r="B1838" s="328"/>
      <c r="C1838" s="328"/>
      <c r="D1838" s="309"/>
      <c r="E1838" s="308"/>
      <c r="F1838" s="308"/>
      <c r="G1838" s="308"/>
      <c r="H1838" s="308"/>
      <c r="I1838" s="317"/>
      <c r="J1838" s="317"/>
      <c r="K1838" s="317"/>
      <c r="L1838" s="308"/>
      <c r="M1838" s="308"/>
      <c r="N1838" s="308"/>
      <c r="O1838" s="308"/>
      <c r="P1838" s="308"/>
      <c r="Q1838" s="302"/>
      <c r="R1838" s="302"/>
      <c r="S1838" s="302"/>
      <c r="T1838" s="302"/>
      <c r="U1838" s="302"/>
      <c r="V1838" s="302"/>
      <c r="W1838" s="302"/>
      <c r="X1838" s="302"/>
      <c r="Y1838" s="302"/>
      <c r="Z1838" s="302"/>
      <c r="AA1838" s="302"/>
      <c r="AB1838" s="302"/>
      <c r="AC1838" s="302"/>
      <c r="AD1838" s="302"/>
      <c r="AE1838" s="302"/>
      <c r="AF1838" s="302"/>
      <c r="AG1838" s="302"/>
      <c r="AH1838" s="302"/>
      <c r="AI1838" s="329"/>
      <c r="AJ1838" s="302"/>
      <c r="AK1838" s="302"/>
      <c r="AL1838" s="302"/>
      <c r="AM1838" s="302"/>
      <c r="AN1838" s="302"/>
      <c r="AO1838" s="302"/>
      <c r="AP1838" s="302"/>
      <c r="AQ1838" s="302"/>
      <c r="AR1838" s="302"/>
      <c r="AS1838" s="302"/>
      <c r="AT1838" s="302"/>
      <c r="AU1838" s="302"/>
      <c r="AV1838" s="302"/>
      <c r="AW1838" s="302"/>
      <c r="AX1838" s="302"/>
      <c r="AY1838" s="302"/>
      <c r="AZ1838" s="302"/>
      <c r="BA1838" s="302"/>
    </row>
    <row r="1839">
      <c r="A1839" s="328"/>
      <c r="B1839" s="328"/>
      <c r="C1839" s="328"/>
      <c r="D1839" s="309"/>
      <c r="E1839" s="308"/>
      <c r="F1839" s="308"/>
      <c r="G1839" s="308"/>
      <c r="H1839" s="308"/>
      <c r="I1839" s="317"/>
      <c r="J1839" s="317"/>
      <c r="K1839" s="317"/>
      <c r="L1839" s="308"/>
      <c r="M1839" s="308"/>
      <c r="N1839" s="308"/>
      <c r="O1839" s="308"/>
      <c r="P1839" s="308"/>
      <c r="Q1839" s="302"/>
      <c r="R1839" s="302"/>
      <c r="S1839" s="302"/>
      <c r="T1839" s="302"/>
      <c r="U1839" s="302"/>
      <c r="V1839" s="302"/>
      <c r="W1839" s="302"/>
      <c r="X1839" s="302"/>
      <c r="Y1839" s="302"/>
      <c r="Z1839" s="302"/>
      <c r="AA1839" s="302"/>
      <c r="AB1839" s="302"/>
      <c r="AC1839" s="302"/>
      <c r="AD1839" s="302"/>
      <c r="AE1839" s="302"/>
      <c r="AF1839" s="302"/>
      <c r="AG1839" s="302"/>
      <c r="AH1839" s="302"/>
      <c r="AI1839" s="329"/>
      <c r="AJ1839" s="302"/>
      <c r="AK1839" s="302"/>
      <c r="AL1839" s="302"/>
      <c r="AM1839" s="302"/>
      <c r="AN1839" s="302"/>
      <c r="AO1839" s="302"/>
      <c r="AP1839" s="302"/>
      <c r="AQ1839" s="302"/>
      <c r="AR1839" s="302"/>
      <c r="AS1839" s="302"/>
      <c r="AT1839" s="302"/>
      <c r="AU1839" s="302"/>
      <c r="AV1839" s="302"/>
      <c r="AW1839" s="302"/>
      <c r="AX1839" s="302"/>
      <c r="AY1839" s="302"/>
      <c r="AZ1839" s="302"/>
      <c r="BA1839" s="302"/>
    </row>
    <row r="1840">
      <c r="A1840" s="328"/>
      <c r="B1840" s="328"/>
      <c r="C1840" s="328"/>
      <c r="D1840" s="309"/>
      <c r="E1840" s="308"/>
      <c r="F1840" s="308"/>
      <c r="G1840" s="308"/>
      <c r="H1840" s="308"/>
      <c r="I1840" s="317"/>
      <c r="J1840" s="317"/>
      <c r="K1840" s="317"/>
      <c r="L1840" s="308"/>
      <c r="M1840" s="308"/>
      <c r="N1840" s="308"/>
      <c r="O1840" s="308"/>
      <c r="P1840" s="308"/>
      <c r="Q1840" s="302"/>
      <c r="R1840" s="302"/>
      <c r="S1840" s="302"/>
      <c r="T1840" s="302"/>
      <c r="U1840" s="302"/>
      <c r="V1840" s="302"/>
      <c r="W1840" s="302"/>
      <c r="X1840" s="302"/>
      <c r="Y1840" s="302"/>
      <c r="Z1840" s="302"/>
      <c r="AA1840" s="302"/>
      <c r="AB1840" s="302"/>
      <c r="AC1840" s="302"/>
      <c r="AD1840" s="302"/>
      <c r="AE1840" s="302"/>
      <c r="AF1840" s="302"/>
      <c r="AG1840" s="302"/>
      <c r="AH1840" s="302"/>
      <c r="AI1840" s="329"/>
      <c r="AJ1840" s="302"/>
      <c r="AK1840" s="302"/>
      <c r="AL1840" s="302"/>
      <c r="AM1840" s="302"/>
      <c r="AN1840" s="302"/>
      <c r="AO1840" s="302"/>
      <c r="AP1840" s="302"/>
      <c r="AQ1840" s="302"/>
      <c r="AR1840" s="302"/>
      <c r="AS1840" s="302"/>
      <c r="AT1840" s="302"/>
      <c r="AU1840" s="302"/>
      <c r="AV1840" s="302"/>
      <c r="AW1840" s="302"/>
      <c r="AX1840" s="302"/>
      <c r="AY1840" s="302"/>
      <c r="AZ1840" s="302"/>
      <c r="BA1840" s="302"/>
    </row>
    <row r="1841">
      <c r="A1841" s="328"/>
      <c r="B1841" s="328"/>
      <c r="C1841" s="328"/>
      <c r="D1841" s="309"/>
      <c r="E1841" s="308"/>
      <c r="F1841" s="308"/>
      <c r="G1841" s="308"/>
      <c r="H1841" s="308"/>
      <c r="I1841" s="317"/>
      <c r="J1841" s="317"/>
      <c r="K1841" s="317"/>
      <c r="L1841" s="308"/>
      <c r="M1841" s="308"/>
      <c r="N1841" s="308"/>
      <c r="O1841" s="308"/>
      <c r="P1841" s="308"/>
      <c r="Q1841" s="302"/>
      <c r="R1841" s="302"/>
      <c r="S1841" s="302"/>
      <c r="T1841" s="302"/>
      <c r="U1841" s="302"/>
      <c r="V1841" s="302"/>
      <c r="W1841" s="302"/>
      <c r="X1841" s="302"/>
      <c r="Y1841" s="302"/>
      <c r="Z1841" s="302"/>
      <c r="AA1841" s="302"/>
      <c r="AB1841" s="302"/>
      <c r="AC1841" s="302"/>
      <c r="AD1841" s="302"/>
      <c r="AE1841" s="302"/>
      <c r="AF1841" s="302"/>
      <c r="AG1841" s="302"/>
      <c r="AH1841" s="302"/>
      <c r="AI1841" s="329"/>
      <c r="AJ1841" s="302"/>
      <c r="AK1841" s="302"/>
      <c r="AL1841" s="302"/>
      <c r="AM1841" s="302"/>
      <c r="AN1841" s="302"/>
      <c r="AO1841" s="302"/>
      <c r="AP1841" s="302"/>
      <c r="AQ1841" s="302"/>
      <c r="AR1841" s="302"/>
      <c r="AS1841" s="302"/>
      <c r="AT1841" s="302"/>
      <c r="AU1841" s="302"/>
      <c r="AV1841" s="302"/>
      <c r="AW1841" s="302"/>
      <c r="AX1841" s="302"/>
      <c r="AY1841" s="302"/>
      <c r="AZ1841" s="302"/>
      <c r="BA1841" s="302"/>
    </row>
    <row r="1842">
      <c r="A1842" s="328"/>
      <c r="B1842" s="328"/>
      <c r="C1842" s="328"/>
      <c r="D1842" s="309"/>
      <c r="E1842" s="308"/>
      <c r="F1842" s="308"/>
      <c r="G1842" s="308"/>
      <c r="H1842" s="308"/>
      <c r="I1842" s="317"/>
      <c r="J1842" s="317"/>
      <c r="K1842" s="317"/>
      <c r="L1842" s="308"/>
      <c r="M1842" s="308"/>
      <c r="N1842" s="308"/>
      <c r="O1842" s="308"/>
      <c r="P1842" s="308"/>
      <c r="Q1842" s="302"/>
      <c r="R1842" s="302"/>
      <c r="S1842" s="302"/>
      <c r="T1842" s="302"/>
      <c r="U1842" s="302"/>
      <c r="V1842" s="302"/>
      <c r="W1842" s="302"/>
      <c r="X1842" s="302"/>
      <c r="Y1842" s="302"/>
      <c r="Z1842" s="302"/>
      <c r="AA1842" s="302"/>
      <c r="AB1842" s="302"/>
      <c r="AC1842" s="302"/>
      <c r="AD1842" s="302"/>
      <c r="AE1842" s="302"/>
      <c r="AF1842" s="302"/>
      <c r="AG1842" s="302"/>
      <c r="AH1842" s="302"/>
      <c r="AI1842" s="329"/>
      <c r="AJ1842" s="302"/>
      <c r="AK1842" s="302"/>
      <c r="AL1842" s="302"/>
      <c r="AM1842" s="302"/>
      <c r="AN1842" s="302"/>
      <c r="AO1842" s="302"/>
      <c r="AP1842" s="302"/>
      <c r="AQ1842" s="302"/>
      <c r="AR1842" s="302"/>
      <c r="AS1842" s="302"/>
      <c r="AT1842" s="302"/>
      <c r="AU1842" s="302"/>
      <c r="AV1842" s="302"/>
      <c r="AW1842" s="302"/>
      <c r="AX1842" s="302"/>
      <c r="AY1842" s="302"/>
      <c r="AZ1842" s="302"/>
      <c r="BA1842" s="302"/>
    </row>
    <row r="1843">
      <c r="A1843" s="328"/>
      <c r="B1843" s="328"/>
      <c r="C1843" s="328"/>
      <c r="D1843" s="309"/>
      <c r="E1843" s="308"/>
      <c r="F1843" s="308"/>
      <c r="G1843" s="308"/>
      <c r="H1843" s="308"/>
      <c r="I1843" s="317"/>
      <c r="J1843" s="317"/>
      <c r="K1843" s="317"/>
      <c r="L1843" s="308"/>
      <c r="M1843" s="308"/>
      <c r="N1843" s="308"/>
      <c r="O1843" s="308"/>
      <c r="P1843" s="308"/>
      <c r="Q1843" s="302"/>
      <c r="R1843" s="302"/>
      <c r="S1843" s="302"/>
      <c r="T1843" s="302"/>
      <c r="U1843" s="302"/>
      <c r="V1843" s="302"/>
      <c r="W1843" s="302"/>
      <c r="X1843" s="302"/>
      <c r="Y1843" s="302"/>
      <c r="Z1843" s="302"/>
      <c r="AA1843" s="302"/>
      <c r="AB1843" s="302"/>
      <c r="AC1843" s="302"/>
      <c r="AD1843" s="302"/>
      <c r="AE1843" s="302"/>
      <c r="AF1843" s="302"/>
      <c r="AG1843" s="302"/>
      <c r="AH1843" s="302"/>
      <c r="AI1843" s="329"/>
      <c r="AJ1843" s="302"/>
      <c r="AK1843" s="302"/>
      <c r="AL1843" s="302"/>
      <c r="AM1843" s="302"/>
      <c r="AN1843" s="302"/>
      <c r="AO1843" s="302"/>
      <c r="AP1843" s="302"/>
      <c r="AQ1843" s="302"/>
      <c r="AR1843" s="302"/>
      <c r="AS1843" s="302"/>
      <c r="AT1843" s="302"/>
      <c r="AU1843" s="302"/>
      <c r="AV1843" s="302"/>
      <c r="AW1843" s="302"/>
      <c r="AX1843" s="302"/>
      <c r="AY1843" s="302"/>
      <c r="AZ1843" s="302"/>
      <c r="BA1843" s="302"/>
    </row>
    <row r="1844">
      <c r="A1844" s="328"/>
      <c r="B1844" s="328"/>
      <c r="C1844" s="328"/>
      <c r="D1844" s="309"/>
      <c r="E1844" s="308"/>
      <c r="F1844" s="308"/>
      <c r="G1844" s="308"/>
      <c r="H1844" s="308"/>
      <c r="I1844" s="317"/>
      <c r="J1844" s="317"/>
      <c r="K1844" s="317"/>
      <c r="L1844" s="308"/>
      <c r="M1844" s="308"/>
      <c r="N1844" s="308"/>
      <c r="O1844" s="308"/>
      <c r="P1844" s="308"/>
      <c r="Q1844" s="302"/>
      <c r="R1844" s="302"/>
      <c r="S1844" s="302"/>
      <c r="T1844" s="302"/>
      <c r="U1844" s="302"/>
      <c r="V1844" s="302"/>
      <c r="W1844" s="302"/>
      <c r="X1844" s="302"/>
      <c r="Y1844" s="302"/>
      <c r="Z1844" s="302"/>
      <c r="AA1844" s="302"/>
      <c r="AB1844" s="302"/>
      <c r="AC1844" s="302"/>
      <c r="AD1844" s="302"/>
      <c r="AE1844" s="302"/>
      <c r="AF1844" s="302"/>
      <c r="AG1844" s="302"/>
      <c r="AH1844" s="302"/>
      <c r="AI1844" s="329"/>
      <c r="AJ1844" s="302"/>
      <c r="AK1844" s="302"/>
      <c r="AL1844" s="302"/>
      <c r="AM1844" s="302"/>
      <c r="AN1844" s="302"/>
      <c r="AO1844" s="302"/>
      <c r="AP1844" s="302"/>
      <c r="AQ1844" s="302"/>
      <c r="AR1844" s="302"/>
      <c r="AS1844" s="302"/>
      <c r="AT1844" s="302"/>
      <c r="AU1844" s="302"/>
      <c r="AV1844" s="302"/>
      <c r="AW1844" s="302"/>
      <c r="AX1844" s="302"/>
      <c r="AY1844" s="302"/>
      <c r="AZ1844" s="302"/>
      <c r="BA1844" s="302"/>
    </row>
    <row r="1845">
      <c r="A1845" s="328"/>
      <c r="B1845" s="328"/>
      <c r="C1845" s="328"/>
      <c r="D1845" s="309"/>
      <c r="E1845" s="308"/>
      <c r="F1845" s="308"/>
      <c r="G1845" s="308"/>
      <c r="H1845" s="308"/>
      <c r="I1845" s="317"/>
      <c r="J1845" s="317"/>
      <c r="K1845" s="317"/>
      <c r="L1845" s="308"/>
      <c r="M1845" s="308"/>
      <c r="N1845" s="308"/>
      <c r="O1845" s="308"/>
      <c r="P1845" s="308"/>
      <c r="Q1845" s="302"/>
      <c r="R1845" s="302"/>
      <c r="S1845" s="302"/>
      <c r="T1845" s="302"/>
      <c r="U1845" s="302"/>
      <c r="V1845" s="302"/>
      <c r="W1845" s="302"/>
      <c r="X1845" s="302"/>
      <c r="Y1845" s="302"/>
      <c r="Z1845" s="302"/>
      <c r="AA1845" s="302"/>
      <c r="AB1845" s="302"/>
      <c r="AC1845" s="302"/>
      <c r="AD1845" s="302"/>
      <c r="AE1845" s="302"/>
      <c r="AF1845" s="302"/>
      <c r="AG1845" s="302"/>
      <c r="AH1845" s="302"/>
      <c r="AI1845" s="329"/>
      <c r="AJ1845" s="302"/>
      <c r="AK1845" s="302"/>
      <c r="AL1845" s="302"/>
      <c r="AM1845" s="302"/>
      <c r="AN1845" s="302"/>
      <c r="AO1845" s="302"/>
      <c r="AP1845" s="302"/>
      <c r="AQ1845" s="302"/>
      <c r="AR1845" s="302"/>
      <c r="AS1845" s="302"/>
      <c r="AT1845" s="302"/>
      <c r="AU1845" s="302"/>
      <c r="AV1845" s="302"/>
      <c r="AW1845" s="302"/>
      <c r="AX1845" s="302"/>
      <c r="AY1845" s="302"/>
      <c r="AZ1845" s="302"/>
      <c r="BA1845" s="302"/>
    </row>
    <row r="1846">
      <c r="A1846" s="328"/>
      <c r="B1846" s="328"/>
      <c r="C1846" s="328"/>
      <c r="D1846" s="309"/>
      <c r="E1846" s="308"/>
      <c r="F1846" s="308"/>
      <c r="G1846" s="308"/>
      <c r="H1846" s="308"/>
      <c r="I1846" s="317"/>
      <c r="J1846" s="317"/>
      <c r="K1846" s="317"/>
      <c r="L1846" s="308"/>
      <c r="M1846" s="308"/>
      <c r="N1846" s="308"/>
      <c r="O1846" s="308"/>
      <c r="P1846" s="308"/>
      <c r="Q1846" s="302"/>
      <c r="R1846" s="302"/>
      <c r="S1846" s="302"/>
      <c r="T1846" s="302"/>
      <c r="U1846" s="302"/>
      <c r="V1846" s="302"/>
      <c r="W1846" s="302"/>
      <c r="X1846" s="302"/>
      <c r="Y1846" s="302"/>
      <c r="Z1846" s="302"/>
      <c r="AA1846" s="302"/>
      <c r="AB1846" s="302"/>
      <c r="AC1846" s="302"/>
      <c r="AD1846" s="302"/>
      <c r="AE1846" s="302"/>
      <c r="AF1846" s="302"/>
      <c r="AG1846" s="302"/>
      <c r="AH1846" s="302"/>
      <c r="AI1846" s="329"/>
      <c r="AJ1846" s="302"/>
      <c r="AK1846" s="302"/>
      <c r="AL1846" s="302"/>
      <c r="AM1846" s="302"/>
      <c r="AN1846" s="302"/>
      <c r="AO1846" s="302"/>
      <c r="AP1846" s="302"/>
      <c r="AQ1846" s="302"/>
      <c r="AR1846" s="302"/>
      <c r="AS1846" s="302"/>
      <c r="AT1846" s="302"/>
      <c r="AU1846" s="302"/>
      <c r="AV1846" s="302"/>
      <c r="AW1846" s="302"/>
      <c r="AX1846" s="302"/>
      <c r="AY1846" s="302"/>
      <c r="AZ1846" s="302"/>
      <c r="BA1846" s="302"/>
    </row>
    <row r="1847">
      <c r="A1847" s="328"/>
      <c r="B1847" s="328"/>
      <c r="C1847" s="328"/>
      <c r="D1847" s="309"/>
      <c r="E1847" s="308"/>
      <c r="F1847" s="308"/>
      <c r="G1847" s="308"/>
      <c r="H1847" s="308"/>
      <c r="I1847" s="317"/>
      <c r="J1847" s="317"/>
      <c r="K1847" s="317"/>
      <c r="L1847" s="308"/>
      <c r="M1847" s="308"/>
      <c r="N1847" s="308"/>
      <c r="O1847" s="308"/>
      <c r="P1847" s="308"/>
      <c r="Q1847" s="302"/>
      <c r="R1847" s="302"/>
      <c r="S1847" s="302"/>
      <c r="T1847" s="302"/>
      <c r="U1847" s="302"/>
      <c r="V1847" s="302"/>
      <c r="W1847" s="302"/>
      <c r="X1847" s="302"/>
      <c r="Y1847" s="302"/>
      <c r="Z1847" s="302"/>
      <c r="AA1847" s="302"/>
      <c r="AB1847" s="302"/>
      <c r="AC1847" s="302"/>
      <c r="AD1847" s="302"/>
      <c r="AE1847" s="302"/>
      <c r="AF1847" s="302"/>
      <c r="AG1847" s="302"/>
      <c r="AH1847" s="302"/>
      <c r="AI1847" s="329"/>
      <c r="AJ1847" s="302"/>
      <c r="AK1847" s="302"/>
      <c r="AL1847" s="302"/>
      <c r="AM1847" s="302"/>
      <c r="AN1847" s="302"/>
      <c r="AO1847" s="302"/>
      <c r="AP1847" s="302"/>
      <c r="AQ1847" s="302"/>
      <c r="AR1847" s="302"/>
      <c r="AS1847" s="302"/>
      <c r="AT1847" s="302"/>
      <c r="AU1847" s="302"/>
      <c r="AV1847" s="302"/>
      <c r="AW1847" s="302"/>
      <c r="AX1847" s="302"/>
      <c r="AY1847" s="302"/>
      <c r="AZ1847" s="302"/>
      <c r="BA1847" s="302"/>
    </row>
    <row r="1848">
      <c r="A1848" s="328"/>
      <c r="B1848" s="328"/>
      <c r="C1848" s="328"/>
      <c r="D1848" s="309"/>
      <c r="E1848" s="308"/>
      <c r="F1848" s="308"/>
      <c r="G1848" s="308"/>
      <c r="H1848" s="308"/>
      <c r="I1848" s="317"/>
      <c r="J1848" s="317"/>
      <c r="K1848" s="317"/>
      <c r="L1848" s="308"/>
      <c r="M1848" s="308"/>
      <c r="N1848" s="308"/>
      <c r="O1848" s="308"/>
      <c r="P1848" s="308"/>
      <c r="Q1848" s="302"/>
      <c r="R1848" s="302"/>
      <c r="S1848" s="302"/>
      <c r="T1848" s="302"/>
      <c r="U1848" s="302"/>
      <c r="V1848" s="302"/>
      <c r="W1848" s="302"/>
      <c r="X1848" s="302"/>
      <c r="Y1848" s="302"/>
      <c r="Z1848" s="302"/>
      <c r="AA1848" s="302"/>
      <c r="AB1848" s="302"/>
      <c r="AC1848" s="302"/>
      <c r="AD1848" s="302"/>
      <c r="AE1848" s="302"/>
      <c r="AF1848" s="302"/>
      <c r="AG1848" s="302"/>
      <c r="AH1848" s="302"/>
      <c r="AI1848" s="329"/>
      <c r="AJ1848" s="302"/>
      <c r="AK1848" s="302"/>
      <c r="AL1848" s="302"/>
      <c r="AM1848" s="302"/>
      <c r="AN1848" s="302"/>
      <c r="AO1848" s="302"/>
      <c r="AP1848" s="302"/>
      <c r="AQ1848" s="302"/>
      <c r="AR1848" s="302"/>
      <c r="AS1848" s="302"/>
      <c r="AT1848" s="302"/>
      <c r="AU1848" s="302"/>
      <c r="AV1848" s="302"/>
      <c r="AW1848" s="302"/>
      <c r="AX1848" s="302"/>
      <c r="AY1848" s="302"/>
      <c r="AZ1848" s="302"/>
      <c r="BA1848" s="302"/>
    </row>
    <row r="1849">
      <c r="A1849" s="328"/>
      <c r="B1849" s="328"/>
      <c r="C1849" s="328"/>
      <c r="D1849" s="309"/>
      <c r="E1849" s="308"/>
      <c r="F1849" s="308"/>
      <c r="G1849" s="308"/>
      <c r="H1849" s="308"/>
      <c r="I1849" s="317"/>
      <c r="J1849" s="317"/>
      <c r="K1849" s="317"/>
      <c r="L1849" s="308"/>
      <c r="M1849" s="308"/>
      <c r="N1849" s="308"/>
      <c r="O1849" s="308"/>
      <c r="P1849" s="308"/>
      <c r="Q1849" s="302"/>
      <c r="R1849" s="302"/>
      <c r="S1849" s="302"/>
      <c r="T1849" s="302"/>
      <c r="U1849" s="302"/>
      <c r="V1849" s="302"/>
      <c r="W1849" s="302"/>
      <c r="X1849" s="302"/>
      <c r="Y1849" s="302"/>
      <c r="Z1849" s="302"/>
      <c r="AA1849" s="302"/>
      <c r="AB1849" s="302"/>
      <c r="AC1849" s="302"/>
      <c r="AD1849" s="302"/>
      <c r="AE1849" s="302"/>
      <c r="AF1849" s="302"/>
      <c r="AG1849" s="302"/>
      <c r="AH1849" s="302"/>
      <c r="AI1849" s="329"/>
      <c r="AJ1849" s="302"/>
      <c r="AK1849" s="302"/>
      <c r="AL1849" s="302"/>
      <c r="AM1849" s="302"/>
      <c r="AN1849" s="302"/>
      <c r="AO1849" s="302"/>
      <c r="AP1849" s="302"/>
      <c r="AQ1849" s="302"/>
      <c r="AR1849" s="302"/>
      <c r="AS1849" s="302"/>
      <c r="AT1849" s="302"/>
      <c r="AU1849" s="302"/>
      <c r="AV1849" s="302"/>
      <c r="AW1849" s="302"/>
      <c r="AX1849" s="302"/>
      <c r="AY1849" s="302"/>
      <c r="AZ1849" s="302"/>
      <c r="BA1849" s="302"/>
    </row>
    <row r="1850">
      <c r="A1850" s="328"/>
      <c r="B1850" s="328"/>
      <c r="C1850" s="328"/>
      <c r="D1850" s="309"/>
      <c r="E1850" s="308"/>
      <c r="F1850" s="308"/>
      <c r="G1850" s="308"/>
      <c r="H1850" s="308"/>
      <c r="I1850" s="317"/>
      <c r="J1850" s="317"/>
      <c r="K1850" s="317"/>
      <c r="L1850" s="308"/>
      <c r="M1850" s="308"/>
      <c r="N1850" s="308"/>
      <c r="O1850" s="308"/>
      <c r="P1850" s="308"/>
      <c r="Q1850" s="302"/>
      <c r="R1850" s="302"/>
      <c r="S1850" s="302"/>
      <c r="T1850" s="302"/>
      <c r="U1850" s="302"/>
      <c r="V1850" s="302"/>
      <c r="W1850" s="302"/>
      <c r="X1850" s="302"/>
      <c r="Y1850" s="302"/>
      <c r="Z1850" s="302"/>
      <c r="AA1850" s="302"/>
      <c r="AB1850" s="302"/>
      <c r="AC1850" s="302"/>
      <c r="AD1850" s="302"/>
      <c r="AE1850" s="302"/>
      <c r="AF1850" s="302"/>
      <c r="AG1850" s="302"/>
      <c r="AH1850" s="302"/>
      <c r="AI1850" s="329"/>
      <c r="AJ1850" s="302"/>
      <c r="AK1850" s="302"/>
      <c r="AL1850" s="302"/>
      <c r="AM1850" s="302"/>
      <c r="AN1850" s="302"/>
      <c r="AO1850" s="302"/>
      <c r="AP1850" s="302"/>
      <c r="AQ1850" s="302"/>
      <c r="AR1850" s="302"/>
      <c r="AS1850" s="302"/>
      <c r="AT1850" s="302"/>
      <c r="AU1850" s="302"/>
      <c r="AV1850" s="302"/>
      <c r="AW1850" s="302"/>
      <c r="AX1850" s="302"/>
      <c r="AY1850" s="302"/>
      <c r="AZ1850" s="302"/>
      <c r="BA1850" s="302"/>
    </row>
    <row r="1851">
      <c r="A1851" s="328"/>
      <c r="B1851" s="328"/>
      <c r="C1851" s="328"/>
      <c r="D1851" s="309"/>
      <c r="E1851" s="308"/>
      <c r="F1851" s="308"/>
      <c r="G1851" s="308"/>
      <c r="H1851" s="308"/>
      <c r="I1851" s="317"/>
      <c r="J1851" s="317"/>
      <c r="K1851" s="317"/>
      <c r="L1851" s="308"/>
      <c r="M1851" s="308"/>
      <c r="N1851" s="308"/>
      <c r="O1851" s="308"/>
      <c r="P1851" s="308"/>
      <c r="Q1851" s="302"/>
      <c r="R1851" s="302"/>
      <c r="S1851" s="302"/>
      <c r="T1851" s="302"/>
      <c r="U1851" s="302"/>
      <c r="V1851" s="302"/>
      <c r="W1851" s="302"/>
      <c r="X1851" s="302"/>
      <c r="Y1851" s="302"/>
      <c r="Z1851" s="302"/>
      <c r="AA1851" s="302"/>
      <c r="AB1851" s="302"/>
      <c r="AC1851" s="302"/>
      <c r="AD1851" s="302"/>
      <c r="AE1851" s="302"/>
      <c r="AF1851" s="302"/>
      <c r="AG1851" s="302"/>
      <c r="AH1851" s="302"/>
      <c r="AI1851" s="329"/>
      <c r="AJ1851" s="302"/>
      <c r="AK1851" s="302"/>
      <c r="AL1851" s="302"/>
      <c r="AM1851" s="302"/>
      <c r="AN1851" s="302"/>
      <c r="AO1851" s="302"/>
      <c r="AP1851" s="302"/>
      <c r="AQ1851" s="302"/>
      <c r="AR1851" s="302"/>
      <c r="AS1851" s="302"/>
      <c r="AT1851" s="302"/>
      <c r="AU1851" s="302"/>
      <c r="AV1851" s="302"/>
      <c r="AW1851" s="302"/>
      <c r="AX1851" s="302"/>
      <c r="AY1851" s="302"/>
      <c r="AZ1851" s="302"/>
      <c r="BA1851" s="302"/>
    </row>
    <row r="1852">
      <c r="A1852" s="328"/>
      <c r="B1852" s="328"/>
      <c r="C1852" s="328"/>
      <c r="D1852" s="309"/>
      <c r="E1852" s="308"/>
      <c r="F1852" s="308"/>
      <c r="G1852" s="308"/>
      <c r="H1852" s="308"/>
      <c r="I1852" s="317"/>
      <c r="J1852" s="317"/>
      <c r="K1852" s="317"/>
      <c r="L1852" s="308"/>
      <c r="M1852" s="308"/>
      <c r="N1852" s="308"/>
      <c r="O1852" s="308"/>
      <c r="P1852" s="308"/>
      <c r="Q1852" s="302"/>
      <c r="R1852" s="302"/>
      <c r="S1852" s="302"/>
      <c r="T1852" s="302"/>
      <c r="U1852" s="302"/>
      <c r="V1852" s="302"/>
      <c r="W1852" s="302"/>
      <c r="X1852" s="302"/>
      <c r="Y1852" s="302"/>
      <c r="Z1852" s="302"/>
      <c r="AA1852" s="302"/>
      <c r="AB1852" s="302"/>
      <c r="AC1852" s="302"/>
      <c r="AD1852" s="302"/>
      <c r="AE1852" s="302"/>
      <c r="AF1852" s="302"/>
      <c r="AG1852" s="302"/>
      <c r="AH1852" s="302"/>
      <c r="AI1852" s="329"/>
      <c r="AJ1852" s="302"/>
      <c r="AK1852" s="302"/>
      <c r="AL1852" s="302"/>
      <c r="AM1852" s="302"/>
      <c r="AN1852" s="302"/>
      <c r="AO1852" s="302"/>
      <c r="AP1852" s="302"/>
      <c r="AQ1852" s="302"/>
      <c r="AR1852" s="302"/>
      <c r="AS1852" s="302"/>
      <c r="AT1852" s="302"/>
      <c r="AU1852" s="302"/>
      <c r="AV1852" s="302"/>
      <c r="AW1852" s="302"/>
      <c r="AX1852" s="302"/>
      <c r="AY1852" s="302"/>
      <c r="AZ1852" s="302"/>
      <c r="BA1852" s="302"/>
    </row>
    <row r="1853">
      <c r="A1853" s="328"/>
      <c r="B1853" s="328"/>
      <c r="C1853" s="328"/>
      <c r="D1853" s="309"/>
      <c r="E1853" s="308"/>
      <c r="F1853" s="308"/>
      <c r="G1853" s="308"/>
      <c r="H1853" s="308"/>
      <c r="I1853" s="317"/>
      <c r="J1853" s="317"/>
      <c r="K1853" s="317"/>
      <c r="L1853" s="308"/>
      <c r="M1853" s="308"/>
      <c r="N1853" s="308"/>
      <c r="O1853" s="308"/>
      <c r="P1853" s="308"/>
      <c r="Q1853" s="302"/>
      <c r="R1853" s="302"/>
      <c r="S1853" s="302"/>
      <c r="T1853" s="302"/>
      <c r="U1853" s="302"/>
      <c r="V1853" s="302"/>
      <c r="W1853" s="302"/>
      <c r="X1853" s="302"/>
      <c r="Y1853" s="302"/>
      <c r="Z1853" s="302"/>
      <c r="AA1853" s="302"/>
      <c r="AB1853" s="302"/>
      <c r="AC1853" s="302"/>
      <c r="AD1853" s="302"/>
      <c r="AE1853" s="302"/>
      <c r="AF1853" s="302"/>
      <c r="AG1853" s="302"/>
      <c r="AH1853" s="302"/>
      <c r="AI1853" s="329"/>
      <c r="AJ1853" s="302"/>
      <c r="AK1853" s="302"/>
      <c r="AL1853" s="302"/>
      <c r="AM1853" s="302"/>
      <c r="AN1853" s="302"/>
      <c r="AO1853" s="302"/>
      <c r="AP1853" s="302"/>
      <c r="AQ1853" s="302"/>
      <c r="AR1853" s="302"/>
      <c r="AS1853" s="302"/>
      <c r="AT1853" s="302"/>
      <c r="AU1853" s="302"/>
      <c r="AV1853" s="302"/>
      <c r="AW1853" s="302"/>
      <c r="AX1853" s="302"/>
      <c r="AY1853" s="302"/>
      <c r="AZ1853" s="302"/>
      <c r="BA1853" s="302"/>
    </row>
    <row r="1854">
      <c r="A1854" s="328"/>
      <c r="B1854" s="328"/>
      <c r="C1854" s="328"/>
      <c r="D1854" s="309"/>
      <c r="E1854" s="308"/>
      <c r="F1854" s="308"/>
      <c r="G1854" s="308"/>
      <c r="H1854" s="308"/>
      <c r="I1854" s="317"/>
      <c r="J1854" s="317"/>
      <c r="K1854" s="317"/>
      <c r="L1854" s="308"/>
      <c r="M1854" s="308"/>
      <c r="N1854" s="308"/>
      <c r="O1854" s="308"/>
      <c r="P1854" s="308"/>
      <c r="Q1854" s="302"/>
      <c r="R1854" s="302"/>
      <c r="S1854" s="302"/>
      <c r="T1854" s="302"/>
      <c r="U1854" s="302"/>
      <c r="V1854" s="302"/>
      <c r="W1854" s="302"/>
      <c r="X1854" s="302"/>
      <c r="Y1854" s="302"/>
      <c r="Z1854" s="302"/>
      <c r="AA1854" s="302"/>
      <c r="AB1854" s="302"/>
      <c r="AC1854" s="302"/>
      <c r="AD1854" s="302"/>
      <c r="AE1854" s="302"/>
      <c r="AF1854" s="302"/>
      <c r="AG1854" s="302"/>
      <c r="AH1854" s="302"/>
      <c r="AI1854" s="329"/>
      <c r="AJ1854" s="302"/>
      <c r="AK1854" s="302"/>
      <c r="AL1854" s="302"/>
      <c r="AM1854" s="302"/>
      <c r="AN1854" s="302"/>
      <c r="AO1854" s="302"/>
      <c r="AP1854" s="302"/>
      <c r="AQ1854" s="302"/>
      <c r="AR1854" s="302"/>
      <c r="AS1854" s="302"/>
      <c r="AT1854" s="302"/>
      <c r="AU1854" s="302"/>
      <c r="AV1854" s="302"/>
      <c r="AW1854" s="302"/>
      <c r="AX1854" s="302"/>
      <c r="AY1854" s="302"/>
      <c r="AZ1854" s="302"/>
      <c r="BA1854" s="302"/>
    </row>
    <row r="1855">
      <c r="A1855" s="328"/>
      <c r="B1855" s="328"/>
      <c r="C1855" s="328"/>
      <c r="D1855" s="309"/>
      <c r="E1855" s="308"/>
      <c r="F1855" s="308"/>
      <c r="G1855" s="308"/>
      <c r="H1855" s="308"/>
      <c r="I1855" s="317"/>
      <c r="J1855" s="317"/>
      <c r="K1855" s="317"/>
      <c r="L1855" s="308"/>
      <c r="M1855" s="308"/>
      <c r="N1855" s="308"/>
      <c r="O1855" s="308"/>
      <c r="P1855" s="308"/>
      <c r="Q1855" s="302"/>
      <c r="R1855" s="302"/>
      <c r="S1855" s="302"/>
      <c r="T1855" s="302"/>
      <c r="U1855" s="302"/>
      <c r="V1855" s="302"/>
      <c r="W1855" s="302"/>
      <c r="X1855" s="302"/>
      <c r="Y1855" s="302"/>
      <c r="Z1855" s="302"/>
      <c r="AA1855" s="302"/>
      <c r="AB1855" s="302"/>
      <c r="AC1855" s="302"/>
      <c r="AD1855" s="302"/>
      <c r="AE1855" s="302"/>
      <c r="AF1855" s="302"/>
      <c r="AG1855" s="302"/>
      <c r="AH1855" s="302"/>
      <c r="AI1855" s="329"/>
      <c r="AJ1855" s="302"/>
      <c r="AK1855" s="302"/>
      <c r="AL1855" s="302"/>
      <c r="AM1855" s="302"/>
      <c r="AN1855" s="302"/>
      <c r="AO1855" s="302"/>
      <c r="AP1855" s="302"/>
      <c r="AQ1855" s="302"/>
      <c r="AR1855" s="302"/>
      <c r="AS1855" s="302"/>
      <c r="AT1855" s="302"/>
      <c r="AU1855" s="302"/>
      <c r="AV1855" s="302"/>
      <c r="AW1855" s="302"/>
      <c r="AX1855" s="302"/>
      <c r="AY1855" s="302"/>
      <c r="AZ1855" s="302"/>
      <c r="BA1855" s="302"/>
    </row>
    <row r="1856">
      <c r="A1856" s="328"/>
      <c r="B1856" s="328"/>
      <c r="C1856" s="328"/>
      <c r="D1856" s="309"/>
      <c r="E1856" s="308"/>
      <c r="F1856" s="308"/>
      <c r="G1856" s="308"/>
      <c r="H1856" s="308"/>
      <c r="I1856" s="317"/>
      <c r="J1856" s="317"/>
      <c r="K1856" s="317"/>
      <c r="L1856" s="308"/>
      <c r="M1856" s="308"/>
      <c r="N1856" s="308"/>
      <c r="O1856" s="308"/>
      <c r="P1856" s="308"/>
      <c r="Q1856" s="302"/>
      <c r="R1856" s="302"/>
      <c r="S1856" s="302"/>
      <c r="T1856" s="302"/>
      <c r="U1856" s="302"/>
      <c r="V1856" s="302"/>
      <c r="W1856" s="302"/>
      <c r="X1856" s="302"/>
      <c r="Y1856" s="302"/>
      <c r="Z1856" s="302"/>
      <c r="AA1856" s="302"/>
      <c r="AB1856" s="302"/>
      <c r="AC1856" s="302"/>
      <c r="AD1856" s="302"/>
      <c r="AE1856" s="302"/>
      <c r="AF1856" s="302"/>
      <c r="AG1856" s="302"/>
      <c r="AH1856" s="302"/>
      <c r="AI1856" s="329"/>
      <c r="AJ1856" s="302"/>
      <c r="AK1856" s="302"/>
      <c r="AL1856" s="302"/>
      <c r="AM1856" s="302"/>
      <c r="AN1856" s="302"/>
      <c r="AO1856" s="302"/>
      <c r="AP1856" s="302"/>
      <c r="AQ1856" s="302"/>
      <c r="AR1856" s="302"/>
      <c r="AS1856" s="302"/>
      <c r="AT1856" s="302"/>
      <c r="AU1856" s="302"/>
      <c r="AV1856" s="302"/>
      <c r="AW1856" s="302"/>
      <c r="AX1856" s="302"/>
      <c r="AY1856" s="302"/>
      <c r="AZ1856" s="302"/>
      <c r="BA1856" s="302"/>
    </row>
    <row r="1857">
      <c r="A1857" s="328"/>
      <c r="B1857" s="328"/>
      <c r="C1857" s="328"/>
      <c r="D1857" s="309"/>
      <c r="E1857" s="308"/>
      <c r="F1857" s="308"/>
      <c r="G1857" s="308"/>
      <c r="H1857" s="308"/>
      <c r="I1857" s="317"/>
      <c r="J1857" s="317"/>
      <c r="K1857" s="317"/>
      <c r="L1857" s="308"/>
      <c r="M1857" s="308"/>
      <c r="N1857" s="308"/>
      <c r="O1857" s="308"/>
      <c r="P1857" s="308"/>
      <c r="Q1857" s="302"/>
      <c r="R1857" s="302"/>
      <c r="S1857" s="302"/>
      <c r="T1857" s="302"/>
      <c r="U1857" s="302"/>
      <c r="V1857" s="302"/>
      <c r="W1857" s="302"/>
      <c r="X1857" s="302"/>
      <c r="Y1857" s="302"/>
      <c r="Z1857" s="302"/>
      <c r="AA1857" s="302"/>
      <c r="AB1857" s="302"/>
      <c r="AC1857" s="302"/>
      <c r="AD1857" s="302"/>
      <c r="AE1857" s="302"/>
      <c r="AF1857" s="302"/>
      <c r="AG1857" s="302"/>
      <c r="AH1857" s="302"/>
      <c r="AI1857" s="329"/>
      <c r="AJ1857" s="302"/>
      <c r="AK1857" s="302"/>
      <c r="AL1857" s="302"/>
      <c r="AM1857" s="302"/>
      <c r="AN1857" s="302"/>
      <c r="AO1857" s="302"/>
      <c r="AP1857" s="302"/>
      <c r="AQ1857" s="302"/>
      <c r="AR1857" s="302"/>
      <c r="AS1857" s="302"/>
      <c r="AT1857" s="302"/>
      <c r="AU1857" s="302"/>
      <c r="AV1857" s="302"/>
      <c r="AW1857" s="302"/>
      <c r="AX1857" s="302"/>
      <c r="AY1857" s="302"/>
      <c r="AZ1857" s="302"/>
      <c r="BA1857" s="302"/>
    </row>
    <row r="1858">
      <c r="A1858" s="328"/>
      <c r="B1858" s="328"/>
      <c r="C1858" s="328"/>
      <c r="D1858" s="309"/>
      <c r="E1858" s="308"/>
      <c r="F1858" s="308"/>
      <c r="G1858" s="308"/>
      <c r="H1858" s="308"/>
      <c r="I1858" s="317"/>
      <c r="J1858" s="317"/>
      <c r="K1858" s="317"/>
      <c r="L1858" s="308"/>
      <c r="M1858" s="308"/>
      <c r="N1858" s="308"/>
      <c r="O1858" s="308"/>
      <c r="P1858" s="308"/>
      <c r="Q1858" s="302"/>
      <c r="R1858" s="302"/>
      <c r="S1858" s="302"/>
      <c r="T1858" s="302"/>
      <c r="U1858" s="302"/>
      <c r="V1858" s="302"/>
      <c r="W1858" s="302"/>
      <c r="X1858" s="302"/>
      <c r="Y1858" s="302"/>
      <c r="Z1858" s="302"/>
      <c r="AA1858" s="302"/>
      <c r="AB1858" s="302"/>
      <c r="AC1858" s="302"/>
      <c r="AD1858" s="302"/>
      <c r="AE1858" s="302"/>
      <c r="AF1858" s="302"/>
      <c r="AG1858" s="302"/>
      <c r="AH1858" s="302"/>
      <c r="AI1858" s="329"/>
      <c r="AJ1858" s="302"/>
      <c r="AK1858" s="302"/>
      <c r="AL1858" s="302"/>
      <c r="AM1858" s="302"/>
      <c r="AN1858" s="302"/>
      <c r="AO1858" s="302"/>
      <c r="AP1858" s="302"/>
      <c r="AQ1858" s="302"/>
      <c r="AR1858" s="302"/>
      <c r="AS1858" s="302"/>
      <c r="AT1858" s="302"/>
      <c r="AU1858" s="302"/>
      <c r="AV1858" s="302"/>
      <c r="AW1858" s="302"/>
      <c r="AX1858" s="302"/>
      <c r="AY1858" s="302"/>
      <c r="AZ1858" s="302"/>
      <c r="BA1858" s="302"/>
    </row>
    <row r="1859">
      <c r="A1859" s="328"/>
      <c r="B1859" s="328"/>
      <c r="C1859" s="328"/>
      <c r="D1859" s="309"/>
      <c r="E1859" s="308"/>
      <c r="F1859" s="308"/>
      <c r="G1859" s="308"/>
      <c r="H1859" s="308"/>
      <c r="I1859" s="317"/>
      <c r="J1859" s="317"/>
      <c r="K1859" s="317"/>
      <c r="L1859" s="308"/>
      <c r="M1859" s="308"/>
      <c r="N1859" s="308"/>
      <c r="O1859" s="308"/>
      <c r="P1859" s="308"/>
      <c r="Q1859" s="302"/>
      <c r="R1859" s="302"/>
      <c r="S1859" s="302"/>
      <c r="T1859" s="302"/>
      <c r="U1859" s="302"/>
      <c r="V1859" s="302"/>
      <c r="W1859" s="302"/>
      <c r="X1859" s="302"/>
      <c r="Y1859" s="302"/>
      <c r="Z1859" s="302"/>
      <c r="AA1859" s="302"/>
      <c r="AB1859" s="302"/>
      <c r="AC1859" s="302"/>
      <c r="AD1859" s="302"/>
      <c r="AE1859" s="302"/>
      <c r="AF1859" s="302"/>
      <c r="AG1859" s="302"/>
      <c r="AH1859" s="302"/>
      <c r="AI1859" s="329"/>
      <c r="AJ1859" s="302"/>
      <c r="AK1859" s="302"/>
      <c r="AL1859" s="302"/>
      <c r="AM1859" s="302"/>
      <c r="AN1859" s="302"/>
      <c r="AO1859" s="302"/>
      <c r="AP1859" s="302"/>
      <c r="AQ1859" s="302"/>
      <c r="AR1859" s="302"/>
      <c r="AS1859" s="302"/>
      <c r="AT1859" s="302"/>
      <c r="AU1859" s="302"/>
      <c r="AV1859" s="302"/>
      <c r="AW1859" s="302"/>
      <c r="AX1859" s="302"/>
      <c r="AY1859" s="302"/>
      <c r="AZ1859" s="302"/>
      <c r="BA1859" s="302"/>
    </row>
    <row r="1860">
      <c r="A1860" s="328"/>
      <c r="B1860" s="328"/>
      <c r="C1860" s="328"/>
      <c r="D1860" s="309"/>
      <c r="E1860" s="308"/>
      <c r="F1860" s="308"/>
      <c r="G1860" s="308"/>
      <c r="H1860" s="308"/>
      <c r="I1860" s="317"/>
      <c r="J1860" s="317"/>
      <c r="K1860" s="317"/>
      <c r="L1860" s="308"/>
      <c r="M1860" s="308"/>
      <c r="N1860" s="308"/>
      <c r="O1860" s="308"/>
      <c r="P1860" s="308"/>
      <c r="Q1860" s="302"/>
      <c r="R1860" s="302"/>
      <c r="S1860" s="302"/>
      <c r="T1860" s="302"/>
      <c r="U1860" s="302"/>
      <c r="V1860" s="302"/>
      <c r="W1860" s="302"/>
      <c r="X1860" s="302"/>
      <c r="Y1860" s="302"/>
      <c r="Z1860" s="302"/>
      <c r="AA1860" s="302"/>
      <c r="AB1860" s="302"/>
      <c r="AC1860" s="302"/>
      <c r="AD1860" s="302"/>
      <c r="AE1860" s="302"/>
      <c r="AF1860" s="302"/>
      <c r="AG1860" s="302"/>
      <c r="AH1860" s="302"/>
      <c r="AI1860" s="329"/>
      <c r="AJ1860" s="302"/>
      <c r="AK1860" s="302"/>
      <c r="AL1860" s="302"/>
      <c r="AM1860" s="302"/>
      <c r="AN1860" s="302"/>
      <c r="AO1860" s="302"/>
      <c r="AP1860" s="302"/>
      <c r="AQ1860" s="302"/>
      <c r="AR1860" s="302"/>
      <c r="AS1860" s="302"/>
      <c r="AT1860" s="302"/>
      <c r="AU1860" s="302"/>
      <c r="AV1860" s="302"/>
      <c r="AW1860" s="302"/>
      <c r="AX1860" s="302"/>
      <c r="AY1860" s="302"/>
      <c r="AZ1860" s="302"/>
      <c r="BA1860" s="302"/>
    </row>
    <row r="1861">
      <c r="A1861" s="328"/>
      <c r="B1861" s="328"/>
      <c r="C1861" s="328"/>
      <c r="D1861" s="309"/>
      <c r="E1861" s="308"/>
      <c r="F1861" s="308"/>
      <c r="G1861" s="308"/>
      <c r="H1861" s="308"/>
      <c r="I1861" s="317"/>
      <c r="J1861" s="317"/>
      <c r="K1861" s="317"/>
      <c r="L1861" s="308"/>
      <c r="M1861" s="308"/>
      <c r="N1861" s="308"/>
      <c r="O1861" s="308"/>
      <c r="P1861" s="308"/>
      <c r="Q1861" s="302"/>
      <c r="R1861" s="302"/>
      <c r="S1861" s="302"/>
      <c r="T1861" s="302"/>
      <c r="U1861" s="302"/>
      <c r="V1861" s="302"/>
      <c r="W1861" s="302"/>
      <c r="X1861" s="302"/>
      <c r="Y1861" s="302"/>
      <c r="Z1861" s="302"/>
      <c r="AA1861" s="302"/>
      <c r="AB1861" s="302"/>
      <c r="AC1861" s="302"/>
      <c r="AD1861" s="302"/>
      <c r="AE1861" s="302"/>
      <c r="AF1861" s="302"/>
      <c r="AG1861" s="302"/>
      <c r="AH1861" s="302"/>
      <c r="AI1861" s="329"/>
      <c r="AJ1861" s="302"/>
      <c r="AK1861" s="302"/>
      <c r="AL1861" s="302"/>
      <c r="AM1861" s="302"/>
      <c r="AN1861" s="302"/>
      <c r="AO1861" s="302"/>
      <c r="AP1861" s="302"/>
      <c r="AQ1861" s="302"/>
      <c r="AR1861" s="302"/>
      <c r="AS1861" s="302"/>
      <c r="AT1861" s="302"/>
      <c r="AU1861" s="302"/>
      <c r="AV1861" s="302"/>
      <c r="AW1861" s="302"/>
      <c r="AX1861" s="302"/>
      <c r="AY1861" s="302"/>
      <c r="AZ1861" s="302"/>
      <c r="BA1861" s="302"/>
    </row>
    <row r="1862">
      <c r="A1862" s="328"/>
      <c r="B1862" s="328"/>
      <c r="C1862" s="328"/>
      <c r="D1862" s="309"/>
      <c r="E1862" s="308"/>
      <c r="F1862" s="308"/>
      <c r="G1862" s="308"/>
      <c r="H1862" s="308"/>
      <c r="I1862" s="317"/>
      <c r="J1862" s="317"/>
      <c r="K1862" s="317"/>
      <c r="L1862" s="308"/>
      <c r="M1862" s="308"/>
      <c r="N1862" s="308"/>
      <c r="O1862" s="308"/>
      <c r="P1862" s="308"/>
      <c r="Q1862" s="302"/>
      <c r="R1862" s="302"/>
      <c r="S1862" s="302"/>
      <c r="T1862" s="302"/>
      <c r="U1862" s="302"/>
      <c r="V1862" s="302"/>
      <c r="W1862" s="302"/>
      <c r="X1862" s="302"/>
      <c r="Y1862" s="302"/>
      <c r="Z1862" s="302"/>
      <c r="AA1862" s="302"/>
      <c r="AB1862" s="302"/>
      <c r="AC1862" s="302"/>
      <c r="AD1862" s="302"/>
      <c r="AE1862" s="302"/>
      <c r="AF1862" s="302"/>
      <c r="AG1862" s="302"/>
      <c r="AH1862" s="302"/>
      <c r="AI1862" s="329"/>
      <c r="AJ1862" s="302"/>
      <c r="AK1862" s="302"/>
      <c r="AL1862" s="302"/>
      <c r="AM1862" s="302"/>
      <c r="AN1862" s="302"/>
      <c r="AO1862" s="302"/>
      <c r="AP1862" s="302"/>
      <c r="AQ1862" s="302"/>
      <c r="AR1862" s="302"/>
      <c r="AS1862" s="302"/>
      <c r="AT1862" s="302"/>
      <c r="AU1862" s="302"/>
      <c r="AV1862" s="302"/>
      <c r="AW1862" s="302"/>
      <c r="AX1862" s="302"/>
      <c r="AY1862" s="302"/>
      <c r="AZ1862" s="302"/>
      <c r="BA1862" s="302"/>
    </row>
    <row r="1863">
      <c r="A1863" s="328"/>
      <c r="B1863" s="328"/>
      <c r="C1863" s="328"/>
      <c r="D1863" s="309"/>
      <c r="E1863" s="308"/>
      <c r="F1863" s="308"/>
      <c r="G1863" s="308"/>
      <c r="H1863" s="308"/>
      <c r="I1863" s="317"/>
      <c r="J1863" s="317"/>
      <c r="K1863" s="317"/>
      <c r="L1863" s="308"/>
      <c r="M1863" s="308"/>
      <c r="N1863" s="308"/>
      <c r="O1863" s="308"/>
      <c r="P1863" s="308"/>
      <c r="Q1863" s="302"/>
      <c r="R1863" s="302"/>
      <c r="S1863" s="302"/>
      <c r="T1863" s="302"/>
      <c r="U1863" s="302"/>
      <c r="V1863" s="302"/>
      <c r="W1863" s="302"/>
      <c r="X1863" s="302"/>
      <c r="Y1863" s="302"/>
      <c r="Z1863" s="302"/>
      <c r="AA1863" s="302"/>
      <c r="AB1863" s="302"/>
      <c r="AC1863" s="302"/>
      <c r="AD1863" s="302"/>
      <c r="AE1863" s="302"/>
      <c r="AF1863" s="302"/>
      <c r="AG1863" s="302"/>
      <c r="AH1863" s="302"/>
      <c r="AI1863" s="329"/>
      <c r="AJ1863" s="302"/>
      <c r="AK1863" s="302"/>
      <c r="AL1863" s="302"/>
      <c r="AM1863" s="302"/>
      <c r="AN1863" s="302"/>
      <c r="AO1863" s="302"/>
      <c r="AP1863" s="302"/>
      <c r="AQ1863" s="302"/>
      <c r="AR1863" s="302"/>
      <c r="AS1863" s="302"/>
      <c r="AT1863" s="302"/>
      <c r="AU1863" s="302"/>
      <c r="AV1863" s="302"/>
      <c r="AW1863" s="302"/>
      <c r="AX1863" s="302"/>
      <c r="AY1863" s="302"/>
      <c r="AZ1863" s="302"/>
      <c r="BA1863" s="302"/>
    </row>
    <row r="1864">
      <c r="A1864" s="328"/>
      <c r="B1864" s="328"/>
      <c r="C1864" s="328"/>
      <c r="D1864" s="309"/>
      <c r="E1864" s="308"/>
      <c r="F1864" s="308"/>
      <c r="G1864" s="308"/>
      <c r="H1864" s="308"/>
      <c r="I1864" s="317"/>
      <c r="J1864" s="317"/>
      <c r="K1864" s="317"/>
      <c r="L1864" s="308"/>
      <c r="M1864" s="308"/>
      <c r="N1864" s="308"/>
      <c r="O1864" s="308"/>
      <c r="P1864" s="308"/>
      <c r="Q1864" s="302"/>
      <c r="R1864" s="302"/>
      <c r="S1864" s="302"/>
      <c r="T1864" s="302"/>
      <c r="U1864" s="302"/>
      <c r="V1864" s="302"/>
      <c r="W1864" s="302"/>
      <c r="X1864" s="302"/>
      <c r="Y1864" s="302"/>
      <c r="Z1864" s="302"/>
      <c r="AA1864" s="302"/>
      <c r="AB1864" s="302"/>
      <c r="AC1864" s="302"/>
      <c r="AD1864" s="302"/>
      <c r="AE1864" s="302"/>
      <c r="AF1864" s="302"/>
      <c r="AG1864" s="302"/>
      <c r="AH1864" s="302"/>
      <c r="AI1864" s="329"/>
      <c r="AJ1864" s="302"/>
      <c r="AK1864" s="302"/>
      <c r="AL1864" s="302"/>
      <c r="AM1864" s="302"/>
      <c r="AN1864" s="302"/>
      <c r="AO1864" s="302"/>
      <c r="AP1864" s="302"/>
      <c r="AQ1864" s="302"/>
      <c r="AR1864" s="302"/>
      <c r="AS1864" s="302"/>
      <c r="AT1864" s="302"/>
      <c r="AU1864" s="302"/>
      <c r="AV1864" s="302"/>
      <c r="AW1864" s="302"/>
      <c r="AX1864" s="302"/>
      <c r="AY1864" s="302"/>
      <c r="AZ1864" s="302"/>
      <c r="BA1864" s="302"/>
    </row>
    <row r="1865">
      <c r="A1865" s="328"/>
      <c r="B1865" s="328"/>
      <c r="C1865" s="328"/>
      <c r="D1865" s="309"/>
      <c r="E1865" s="308"/>
      <c r="F1865" s="308"/>
      <c r="G1865" s="308"/>
      <c r="H1865" s="308"/>
      <c r="I1865" s="317"/>
      <c r="J1865" s="317"/>
      <c r="K1865" s="317"/>
      <c r="L1865" s="308"/>
      <c r="M1865" s="308"/>
      <c r="N1865" s="308"/>
      <c r="O1865" s="308"/>
      <c r="P1865" s="308"/>
      <c r="Q1865" s="302"/>
      <c r="R1865" s="302"/>
      <c r="S1865" s="302"/>
      <c r="T1865" s="302"/>
      <c r="U1865" s="302"/>
      <c r="V1865" s="302"/>
      <c r="W1865" s="302"/>
      <c r="X1865" s="302"/>
      <c r="Y1865" s="302"/>
      <c r="Z1865" s="302"/>
      <c r="AA1865" s="302"/>
      <c r="AB1865" s="302"/>
      <c r="AC1865" s="302"/>
      <c r="AD1865" s="302"/>
      <c r="AE1865" s="302"/>
      <c r="AF1865" s="302"/>
      <c r="AG1865" s="302"/>
      <c r="AH1865" s="302"/>
      <c r="AI1865" s="329"/>
      <c r="AJ1865" s="302"/>
      <c r="AK1865" s="302"/>
      <c r="AL1865" s="302"/>
      <c r="AM1865" s="302"/>
      <c r="AN1865" s="302"/>
      <c r="AO1865" s="302"/>
      <c r="AP1865" s="302"/>
      <c r="AQ1865" s="302"/>
      <c r="AR1865" s="302"/>
      <c r="AS1865" s="302"/>
      <c r="AT1865" s="302"/>
      <c r="AU1865" s="302"/>
      <c r="AV1865" s="302"/>
      <c r="AW1865" s="302"/>
      <c r="AX1865" s="302"/>
      <c r="AY1865" s="302"/>
      <c r="AZ1865" s="302"/>
      <c r="BA1865" s="302"/>
    </row>
    <row r="1866">
      <c r="A1866" s="328"/>
      <c r="B1866" s="328"/>
      <c r="C1866" s="328"/>
      <c r="D1866" s="309"/>
      <c r="E1866" s="308"/>
      <c r="F1866" s="308"/>
      <c r="G1866" s="308"/>
      <c r="H1866" s="308"/>
      <c r="I1866" s="317"/>
      <c r="J1866" s="317"/>
      <c r="K1866" s="317"/>
      <c r="L1866" s="308"/>
      <c r="M1866" s="308"/>
      <c r="N1866" s="308"/>
      <c r="O1866" s="308"/>
      <c r="P1866" s="308"/>
      <c r="Q1866" s="302"/>
      <c r="R1866" s="302"/>
      <c r="S1866" s="302"/>
      <c r="T1866" s="302"/>
      <c r="U1866" s="302"/>
      <c r="V1866" s="302"/>
      <c r="W1866" s="302"/>
      <c r="X1866" s="302"/>
      <c r="Y1866" s="302"/>
      <c r="Z1866" s="302"/>
      <c r="AA1866" s="302"/>
      <c r="AB1866" s="302"/>
      <c r="AC1866" s="302"/>
      <c r="AD1866" s="302"/>
      <c r="AE1866" s="302"/>
      <c r="AF1866" s="302"/>
      <c r="AG1866" s="302"/>
      <c r="AH1866" s="302"/>
      <c r="AI1866" s="329"/>
      <c r="AJ1866" s="302"/>
      <c r="AK1866" s="302"/>
      <c r="AL1866" s="302"/>
      <c r="AM1866" s="302"/>
      <c r="AN1866" s="302"/>
      <c r="AO1866" s="302"/>
      <c r="AP1866" s="302"/>
      <c r="AQ1866" s="302"/>
      <c r="AR1866" s="302"/>
      <c r="AS1866" s="302"/>
      <c r="AT1866" s="302"/>
      <c r="AU1866" s="302"/>
      <c r="AV1866" s="302"/>
      <c r="AW1866" s="302"/>
      <c r="AX1866" s="302"/>
      <c r="AY1866" s="302"/>
      <c r="AZ1866" s="302"/>
      <c r="BA1866" s="302"/>
    </row>
    <row r="1867">
      <c r="A1867" s="328"/>
      <c r="B1867" s="328"/>
      <c r="C1867" s="328"/>
      <c r="D1867" s="309"/>
      <c r="E1867" s="308"/>
      <c r="F1867" s="308"/>
      <c r="G1867" s="308"/>
      <c r="H1867" s="308"/>
      <c r="I1867" s="317"/>
      <c r="J1867" s="317"/>
      <c r="K1867" s="317"/>
      <c r="L1867" s="308"/>
      <c r="M1867" s="308"/>
      <c r="N1867" s="308"/>
      <c r="O1867" s="308"/>
      <c r="P1867" s="308"/>
      <c r="Q1867" s="302"/>
      <c r="R1867" s="302"/>
      <c r="S1867" s="302"/>
      <c r="T1867" s="302"/>
      <c r="U1867" s="302"/>
      <c r="V1867" s="302"/>
      <c r="W1867" s="302"/>
      <c r="X1867" s="302"/>
      <c r="Y1867" s="302"/>
      <c r="Z1867" s="302"/>
      <c r="AA1867" s="302"/>
      <c r="AB1867" s="302"/>
      <c r="AC1867" s="302"/>
      <c r="AD1867" s="302"/>
      <c r="AE1867" s="302"/>
      <c r="AF1867" s="302"/>
      <c r="AG1867" s="302"/>
      <c r="AH1867" s="302"/>
      <c r="AI1867" s="329"/>
      <c r="AJ1867" s="302"/>
      <c r="AK1867" s="302"/>
      <c r="AL1867" s="302"/>
      <c r="AM1867" s="302"/>
      <c r="AN1867" s="302"/>
      <c r="AO1867" s="302"/>
      <c r="AP1867" s="302"/>
      <c r="AQ1867" s="302"/>
      <c r="AR1867" s="302"/>
      <c r="AS1867" s="302"/>
      <c r="AT1867" s="302"/>
      <c r="AU1867" s="302"/>
      <c r="AV1867" s="302"/>
      <c r="AW1867" s="302"/>
      <c r="AX1867" s="302"/>
      <c r="AY1867" s="302"/>
      <c r="AZ1867" s="302"/>
      <c r="BA1867" s="302"/>
    </row>
    <row r="1868">
      <c r="A1868" s="328"/>
      <c r="B1868" s="328"/>
      <c r="C1868" s="328"/>
      <c r="D1868" s="309"/>
      <c r="E1868" s="308"/>
      <c r="F1868" s="308"/>
      <c r="G1868" s="308"/>
      <c r="H1868" s="308"/>
      <c r="I1868" s="317"/>
      <c r="J1868" s="317"/>
      <c r="K1868" s="317"/>
      <c r="L1868" s="308"/>
      <c r="M1868" s="308"/>
      <c r="N1868" s="308"/>
      <c r="O1868" s="308"/>
      <c r="P1868" s="308"/>
      <c r="Q1868" s="302"/>
      <c r="R1868" s="302"/>
      <c r="S1868" s="302"/>
      <c r="T1868" s="302"/>
      <c r="U1868" s="302"/>
      <c r="V1868" s="302"/>
      <c r="W1868" s="302"/>
      <c r="X1868" s="302"/>
      <c r="Y1868" s="302"/>
      <c r="Z1868" s="302"/>
      <c r="AA1868" s="302"/>
      <c r="AB1868" s="302"/>
      <c r="AC1868" s="302"/>
      <c r="AD1868" s="302"/>
      <c r="AE1868" s="302"/>
      <c r="AF1868" s="302"/>
      <c r="AG1868" s="302"/>
      <c r="AH1868" s="302"/>
      <c r="AI1868" s="329"/>
      <c r="AJ1868" s="302"/>
      <c r="AK1868" s="302"/>
      <c r="AL1868" s="302"/>
      <c r="AM1868" s="302"/>
      <c r="AN1868" s="302"/>
      <c r="AO1868" s="302"/>
      <c r="AP1868" s="302"/>
      <c r="AQ1868" s="302"/>
      <c r="AR1868" s="302"/>
      <c r="AS1868" s="302"/>
      <c r="AT1868" s="302"/>
      <c r="AU1868" s="302"/>
      <c r="AV1868" s="302"/>
      <c r="AW1868" s="302"/>
      <c r="AX1868" s="302"/>
      <c r="AY1868" s="302"/>
      <c r="AZ1868" s="302"/>
      <c r="BA1868" s="302"/>
    </row>
    <row r="1869">
      <c r="A1869" s="328"/>
      <c r="B1869" s="328"/>
      <c r="C1869" s="328"/>
      <c r="D1869" s="309"/>
      <c r="E1869" s="308"/>
      <c r="F1869" s="308"/>
      <c r="G1869" s="308"/>
      <c r="H1869" s="308"/>
      <c r="I1869" s="317"/>
      <c r="J1869" s="317"/>
      <c r="K1869" s="317"/>
      <c r="L1869" s="308"/>
      <c r="M1869" s="308"/>
      <c r="N1869" s="308"/>
      <c r="O1869" s="308"/>
      <c r="P1869" s="308"/>
      <c r="Q1869" s="302"/>
      <c r="R1869" s="302"/>
      <c r="S1869" s="302"/>
      <c r="T1869" s="302"/>
      <c r="U1869" s="302"/>
      <c r="V1869" s="302"/>
      <c r="W1869" s="302"/>
      <c r="X1869" s="302"/>
      <c r="Y1869" s="302"/>
      <c r="Z1869" s="302"/>
      <c r="AA1869" s="302"/>
      <c r="AB1869" s="302"/>
      <c r="AC1869" s="302"/>
      <c r="AD1869" s="302"/>
      <c r="AE1869" s="302"/>
      <c r="AF1869" s="302"/>
      <c r="AG1869" s="302"/>
      <c r="AH1869" s="302"/>
      <c r="AI1869" s="329"/>
      <c r="AJ1869" s="302"/>
      <c r="AK1869" s="302"/>
      <c r="AL1869" s="302"/>
      <c r="AM1869" s="302"/>
      <c r="AN1869" s="302"/>
      <c r="AO1869" s="302"/>
      <c r="AP1869" s="302"/>
      <c r="AQ1869" s="302"/>
      <c r="AR1869" s="302"/>
      <c r="AS1869" s="302"/>
      <c r="AT1869" s="302"/>
      <c r="AU1869" s="302"/>
      <c r="AV1869" s="302"/>
      <c r="AW1869" s="302"/>
      <c r="AX1869" s="302"/>
      <c r="AY1869" s="302"/>
      <c r="AZ1869" s="302"/>
      <c r="BA1869" s="302"/>
    </row>
    <row r="1870">
      <c r="A1870" s="328"/>
      <c r="B1870" s="328"/>
      <c r="C1870" s="328"/>
      <c r="D1870" s="309"/>
      <c r="E1870" s="308"/>
      <c r="F1870" s="308"/>
      <c r="G1870" s="308"/>
      <c r="H1870" s="308"/>
      <c r="I1870" s="317"/>
      <c r="J1870" s="317"/>
      <c r="K1870" s="317"/>
      <c r="L1870" s="308"/>
      <c r="M1870" s="308"/>
      <c r="N1870" s="308"/>
      <c r="O1870" s="308"/>
      <c r="P1870" s="308"/>
      <c r="Q1870" s="302"/>
      <c r="R1870" s="302"/>
      <c r="S1870" s="302"/>
      <c r="T1870" s="302"/>
      <c r="U1870" s="302"/>
      <c r="V1870" s="302"/>
      <c r="W1870" s="302"/>
      <c r="X1870" s="302"/>
      <c r="Y1870" s="302"/>
      <c r="Z1870" s="302"/>
      <c r="AA1870" s="302"/>
      <c r="AB1870" s="302"/>
      <c r="AC1870" s="302"/>
      <c r="AD1870" s="302"/>
      <c r="AE1870" s="302"/>
      <c r="AF1870" s="302"/>
      <c r="AG1870" s="302"/>
      <c r="AH1870" s="302"/>
      <c r="AI1870" s="329"/>
      <c r="AJ1870" s="302"/>
      <c r="AK1870" s="302"/>
      <c r="AL1870" s="302"/>
      <c r="AM1870" s="302"/>
      <c r="AN1870" s="302"/>
      <c r="AO1870" s="302"/>
      <c r="AP1870" s="302"/>
      <c r="AQ1870" s="302"/>
      <c r="AR1870" s="302"/>
      <c r="AS1870" s="302"/>
      <c r="AT1870" s="302"/>
      <c r="AU1870" s="302"/>
      <c r="AV1870" s="302"/>
      <c r="AW1870" s="302"/>
      <c r="AX1870" s="302"/>
      <c r="AY1870" s="302"/>
      <c r="AZ1870" s="302"/>
      <c r="BA1870" s="302"/>
    </row>
    <row r="1871">
      <c r="A1871" s="328"/>
      <c r="B1871" s="328"/>
      <c r="C1871" s="328"/>
      <c r="D1871" s="309"/>
      <c r="E1871" s="308"/>
      <c r="F1871" s="308"/>
      <c r="G1871" s="308"/>
      <c r="H1871" s="308"/>
      <c r="I1871" s="317"/>
      <c r="J1871" s="317"/>
      <c r="K1871" s="317"/>
      <c r="L1871" s="308"/>
      <c r="M1871" s="308"/>
      <c r="N1871" s="308"/>
      <c r="O1871" s="308"/>
      <c r="P1871" s="308"/>
      <c r="Q1871" s="302"/>
      <c r="R1871" s="302"/>
      <c r="S1871" s="302"/>
      <c r="T1871" s="302"/>
      <c r="U1871" s="302"/>
      <c r="V1871" s="302"/>
      <c r="W1871" s="302"/>
      <c r="X1871" s="302"/>
      <c r="Y1871" s="302"/>
      <c r="Z1871" s="302"/>
      <c r="AA1871" s="302"/>
      <c r="AB1871" s="302"/>
      <c r="AC1871" s="302"/>
      <c r="AD1871" s="302"/>
      <c r="AE1871" s="302"/>
      <c r="AF1871" s="302"/>
      <c r="AG1871" s="302"/>
      <c r="AH1871" s="302"/>
      <c r="AI1871" s="329"/>
      <c r="AJ1871" s="302"/>
      <c r="AK1871" s="302"/>
      <c r="AL1871" s="302"/>
      <c r="AM1871" s="302"/>
      <c r="AN1871" s="302"/>
      <c r="AO1871" s="302"/>
      <c r="AP1871" s="302"/>
      <c r="AQ1871" s="302"/>
      <c r="AR1871" s="302"/>
      <c r="AS1871" s="302"/>
      <c r="AT1871" s="302"/>
      <c r="AU1871" s="302"/>
      <c r="AV1871" s="302"/>
      <c r="AW1871" s="302"/>
      <c r="AX1871" s="302"/>
      <c r="AY1871" s="302"/>
      <c r="AZ1871" s="302"/>
      <c r="BA1871" s="302"/>
    </row>
    <row r="1872">
      <c r="A1872" s="328"/>
      <c r="B1872" s="328"/>
      <c r="C1872" s="328"/>
      <c r="D1872" s="309"/>
      <c r="E1872" s="308"/>
      <c r="F1872" s="308"/>
      <c r="G1872" s="308"/>
      <c r="H1872" s="308"/>
      <c r="I1872" s="317"/>
      <c r="J1872" s="317"/>
      <c r="K1872" s="317"/>
      <c r="L1872" s="308"/>
      <c r="M1872" s="308"/>
      <c r="N1872" s="308"/>
      <c r="O1872" s="308"/>
      <c r="P1872" s="308"/>
      <c r="Q1872" s="302"/>
      <c r="R1872" s="302"/>
      <c r="S1872" s="302"/>
      <c r="T1872" s="302"/>
      <c r="U1872" s="302"/>
      <c r="V1872" s="302"/>
      <c r="W1872" s="302"/>
      <c r="X1872" s="302"/>
      <c r="Y1872" s="302"/>
      <c r="Z1872" s="302"/>
      <c r="AA1872" s="302"/>
      <c r="AB1872" s="302"/>
      <c r="AC1872" s="302"/>
      <c r="AD1872" s="302"/>
      <c r="AE1872" s="302"/>
      <c r="AF1872" s="302"/>
      <c r="AG1872" s="302"/>
      <c r="AH1872" s="302"/>
      <c r="AI1872" s="329"/>
      <c r="AJ1872" s="302"/>
      <c r="AK1872" s="302"/>
      <c r="AL1872" s="302"/>
      <c r="AM1872" s="302"/>
      <c r="AN1872" s="302"/>
      <c r="AO1872" s="302"/>
      <c r="AP1872" s="302"/>
      <c r="AQ1872" s="302"/>
      <c r="AR1872" s="302"/>
      <c r="AS1872" s="302"/>
      <c r="AT1872" s="302"/>
      <c r="AU1872" s="302"/>
      <c r="AV1872" s="302"/>
      <c r="AW1872" s="302"/>
      <c r="AX1872" s="302"/>
      <c r="AY1872" s="302"/>
      <c r="AZ1872" s="302"/>
      <c r="BA1872" s="302"/>
    </row>
    <row r="1873">
      <c r="A1873" s="328"/>
      <c r="B1873" s="328"/>
      <c r="C1873" s="328"/>
      <c r="D1873" s="309"/>
      <c r="E1873" s="308"/>
      <c r="F1873" s="308"/>
      <c r="G1873" s="308"/>
      <c r="H1873" s="308"/>
      <c r="I1873" s="317"/>
      <c r="J1873" s="317"/>
      <c r="K1873" s="317"/>
      <c r="L1873" s="308"/>
      <c r="M1873" s="308"/>
      <c r="N1873" s="308"/>
      <c r="O1873" s="308"/>
      <c r="P1873" s="308"/>
      <c r="Q1873" s="302"/>
      <c r="R1873" s="302"/>
      <c r="S1873" s="302"/>
      <c r="T1873" s="302"/>
      <c r="U1873" s="302"/>
      <c r="V1873" s="302"/>
      <c r="W1873" s="302"/>
      <c r="X1873" s="302"/>
      <c r="Y1873" s="302"/>
      <c r="Z1873" s="302"/>
      <c r="AA1873" s="302"/>
      <c r="AB1873" s="302"/>
      <c r="AC1873" s="302"/>
      <c r="AD1873" s="302"/>
      <c r="AE1873" s="302"/>
      <c r="AF1873" s="302"/>
      <c r="AG1873" s="302"/>
      <c r="AH1873" s="302"/>
      <c r="AI1873" s="329"/>
      <c r="AJ1873" s="302"/>
      <c r="AK1873" s="302"/>
      <c r="AL1873" s="302"/>
      <c r="AM1873" s="302"/>
      <c r="AN1873" s="302"/>
      <c r="AO1873" s="302"/>
      <c r="AP1873" s="302"/>
      <c r="AQ1873" s="302"/>
      <c r="AR1873" s="302"/>
      <c r="AS1873" s="302"/>
      <c r="AT1873" s="302"/>
      <c r="AU1873" s="302"/>
      <c r="AV1873" s="302"/>
      <c r="AW1873" s="302"/>
      <c r="AX1873" s="302"/>
      <c r="AY1873" s="302"/>
      <c r="AZ1873" s="302"/>
      <c r="BA1873" s="302"/>
    </row>
    <row r="1874">
      <c r="A1874" s="328"/>
      <c r="B1874" s="328"/>
      <c r="C1874" s="328"/>
      <c r="D1874" s="309"/>
      <c r="E1874" s="308"/>
      <c r="F1874" s="308"/>
      <c r="G1874" s="308"/>
      <c r="H1874" s="308"/>
      <c r="I1874" s="317"/>
      <c r="J1874" s="317"/>
      <c r="K1874" s="317"/>
      <c r="L1874" s="308"/>
      <c r="M1874" s="308"/>
      <c r="N1874" s="308"/>
      <c r="O1874" s="308"/>
      <c r="P1874" s="308"/>
      <c r="Q1874" s="302"/>
      <c r="R1874" s="302"/>
      <c r="S1874" s="302"/>
      <c r="T1874" s="302"/>
      <c r="U1874" s="302"/>
      <c r="V1874" s="302"/>
      <c r="W1874" s="302"/>
      <c r="X1874" s="302"/>
      <c r="Y1874" s="302"/>
      <c r="Z1874" s="302"/>
      <c r="AA1874" s="302"/>
      <c r="AB1874" s="302"/>
      <c r="AC1874" s="302"/>
      <c r="AD1874" s="302"/>
      <c r="AE1874" s="302"/>
      <c r="AF1874" s="302"/>
      <c r="AG1874" s="302"/>
      <c r="AH1874" s="302"/>
      <c r="AI1874" s="329"/>
      <c r="AJ1874" s="302"/>
      <c r="AK1874" s="302"/>
      <c r="AL1874" s="302"/>
      <c r="AM1874" s="302"/>
      <c r="AN1874" s="302"/>
      <c r="AO1874" s="302"/>
      <c r="AP1874" s="302"/>
      <c r="AQ1874" s="302"/>
      <c r="AR1874" s="302"/>
      <c r="AS1874" s="302"/>
      <c r="AT1874" s="302"/>
      <c r="AU1874" s="302"/>
      <c r="AV1874" s="302"/>
      <c r="AW1874" s="302"/>
      <c r="AX1874" s="302"/>
      <c r="AY1874" s="302"/>
      <c r="AZ1874" s="302"/>
      <c r="BA1874" s="302"/>
    </row>
    <row r="1875">
      <c r="A1875" s="328"/>
      <c r="B1875" s="328"/>
      <c r="C1875" s="328"/>
      <c r="D1875" s="309"/>
      <c r="E1875" s="308"/>
      <c r="F1875" s="308"/>
      <c r="G1875" s="308"/>
      <c r="H1875" s="308"/>
      <c r="I1875" s="317"/>
      <c r="J1875" s="317"/>
      <c r="K1875" s="317"/>
      <c r="L1875" s="308"/>
      <c r="M1875" s="308"/>
      <c r="N1875" s="308"/>
      <c r="O1875" s="308"/>
      <c r="P1875" s="308"/>
      <c r="Q1875" s="302"/>
      <c r="R1875" s="302"/>
      <c r="S1875" s="302"/>
      <c r="T1875" s="302"/>
      <c r="U1875" s="302"/>
      <c r="V1875" s="302"/>
      <c r="W1875" s="302"/>
      <c r="X1875" s="302"/>
      <c r="Y1875" s="302"/>
      <c r="Z1875" s="302"/>
      <c r="AA1875" s="302"/>
      <c r="AB1875" s="302"/>
      <c r="AC1875" s="302"/>
      <c r="AD1875" s="302"/>
      <c r="AE1875" s="302"/>
      <c r="AF1875" s="302"/>
      <c r="AG1875" s="302"/>
      <c r="AH1875" s="302"/>
      <c r="AI1875" s="329"/>
      <c r="AJ1875" s="302"/>
      <c r="AK1875" s="302"/>
      <c r="AL1875" s="302"/>
      <c r="AM1875" s="302"/>
      <c r="AN1875" s="302"/>
      <c r="AO1875" s="302"/>
      <c r="AP1875" s="302"/>
      <c r="AQ1875" s="302"/>
      <c r="AR1875" s="302"/>
      <c r="AS1875" s="302"/>
      <c r="AT1875" s="302"/>
      <c r="AU1875" s="302"/>
      <c r="AV1875" s="302"/>
      <c r="AW1875" s="302"/>
      <c r="AX1875" s="302"/>
      <c r="AY1875" s="302"/>
      <c r="AZ1875" s="302"/>
      <c r="BA1875" s="302"/>
    </row>
    <row r="1876">
      <c r="A1876" s="328"/>
      <c r="B1876" s="328"/>
      <c r="C1876" s="328"/>
      <c r="D1876" s="309"/>
      <c r="E1876" s="308"/>
      <c r="F1876" s="308"/>
      <c r="G1876" s="308"/>
      <c r="H1876" s="308"/>
      <c r="I1876" s="317"/>
      <c r="J1876" s="317"/>
      <c r="K1876" s="317"/>
      <c r="L1876" s="308"/>
      <c r="M1876" s="308"/>
      <c r="N1876" s="308"/>
      <c r="O1876" s="308"/>
      <c r="P1876" s="308"/>
      <c r="Q1876" s="302"/>
      <c r="R1876" s="302"/>
      <c r="S1876" s="302"/>
      <c r="T1876" s="302"/>
      <c r="U1876" s="302"/>
      <c r="V1876" s="302"/>
      <c r="W1876" s="302"/>
      <c r="X1876" s="302"/>
      <c r="Y1876" s="302"/>
      <c r="Z1876" s="302"/>
      <c r="AA1876" s="302"/>
      <c r="AB1876" s="302"/>
      <c r="AC1876" s="302"/>
      <c r="AD1876" s="302"/>
      <c r="AE1876" s="302"/>
      <c r="AF1876" s="302"/>
      <c r="AG1876" s="302"/>
      <c r="AH1876" s="302"/>
      <c r="AI1876" s="329"/>
      <c r="AJ1876" s="302"/>
      <c r="AK1876" s="302"/>
      <c r="AL1876" s="302"/>
      <c r="AM1876" s="302"/>
      <c r="AN1876" s="302"/>
      <c r="AO1876" s="302"/>
      <c r="AP1876" s="302"/>
      <c r="AQ1876" s="302"/>
      <c r="AR1876" s="302"/>
      <c r="AS1876" s="302"/>
      <c r="AT1876" s="302"/>
      <c r="AU1876" s="302"/>
      <c r="AV1876" s="302"/>
      <c r="AW1876" s="302"/>
      <c r="AX1876" s="302"/>
      <c r="AY1876" s="302"/>
      <c r="AZ1876" s="302"/>
      <c r="BA1876" s="302"/>
    </row>
    <row r="1877">
      <c r="A1877" s="328"/>
      <c r="B1877" s="328"/>
      <c r="C1877" s="328"/>
      <c r="D1877" s="309"/>
      <c r="E1877" s="308"/>
      <c r="F1877" s="308"/>
      <c r="G1877" s="308"/>
      <c r="H1877" s="308"/>
      <c r="I1877" s="317"/>
      <c r="J1877" s="317"/>
      <c r="K1877" s="317"/>
      <c r="L1877" s="308"/>
      <c r="M1877" s="308"/>
      <c r="N1877" s="308"/>
      <c r="O1877" s="308"/>
      <c r="P1877" s="308"/>
      <c r="Q1877" s="302"/>
      <c r="R1877" s="302"/>
      <c r="S1877" s="302"/>
      <c r="T1877" s="302"/>
      <c r="U1877" s="302"/>
      <c r="V1877" s="302"/>
      <c r="W1877" s="302"/>
      <c r="X1877" s="302"/>
      <c r="Y1877" s="302"/>
      <c r="Z1877" s="302"/>
      <c r="AA1877" s="302"/>
      <c r="AB1877" s="302"/>
      <c r="AC1877" s="302"/>
      <c r="AD1877" s="302"/>
      <c r="AE1877" s="302"/>
      <c r="AF1877" s="302"/>
      <c r="AG1877" s="302"/>
      <c r="AH1877" s="302"/>
      <c r="AI1877" s="329"/>
      <c r="AJ1877" s="302"/>
      <c r="AK1877" s="302"/>
      <c r="AL1877" s="302"/>
      <c r="AM1877" s="302"/>
      <c r="AN1877" s="302"/>
      <c r="AO1877" s="302"/>
      <c r="AP1877" s="302"/>
      <c r="AQ1877" s="302"/>
      <c r="AR1877" s="302"/>
      <c r="AS1877" s="302"/>
      <c r="AT1877" s="302"/>
      <c r="AU1877" s="302"/>
      <c r="AV1877" s="302"/>
      <c r="AW1877" s="302"/>
      <c r="AX1877" s="302"/>
      <c r="AY1877" s="302"/>
      <c r="AZ1877" s="302"/>
      <c r="BA1877" s="302"/>
    </row>
    <row r="1878">
      <c r="A1878" s="328"/>
      <c r="B1878" s="328"/>
      <c r="C1878" s="328"/>
      <c r="D1878" s="309"/>
      <c r="E1878" s="308"/>
      <c r="F1878" s="308"/>
      <c r="G1878" s="308"/>
      <c r="H1878" s="308"/>
      <c r="I1878" s="317"/>
      <c r="J1878" s="317"/>
      <c r="K1878" s="317"/>
      <c r="L1878" s="308"/>
      <c r="M1878" s="308"/>
      <c r="N1878" s="308"/>
      <c r="O1878" s="308"/>
      <c r="P1878" s="308"/>
      <c r="Q1878" s="302"/>
      <c r="R1878" s="302"/>
      <c r="S1878" s="302"/>
      <c r="T1878" s="302"/>
      <c r="U1878" s="302"/>
      <c r="V1878" s="302"/>
      <c r="W1878" s="302"/>
      <c r="X1878" s="302"/>
      <c r="Y1878" s="302"/>
      <c r="Z1878" s="302"/>
      <c r="AA1878" s="302"/>
      <c r="AB1878" s="302"/>
      <c r="AC1878" s="302"/>
      <c r="AD1878" s="302"/>
      <c r="AE1878" s="302"/>
      <c r="AF1878" s="302"/>
      <c r="AG1878" s="302"/>
      <c r="AH1878" s="302"/>
      <c r="AI1878" s="329"/>
      <c r="AJ1878" s="302"/>
      <c r="AK1878" s="302"/>
      <c r="AL1878" s="302"/>
      <c r="AM1878" s="302"/>
      <c r="AN1878" s="302"/>
      <c r="AO1878" s="302"/>
      <c r="AP1878" s="302"/>
      <c r="AQ1878" s="302"/>
      <c r="AR1878" s="302"/>
      <c r="AS1878" s="302"/>
      <c r="AT1878" s="302"/>
      <c r="AU1878" s="302"/>
      <c r="AV1878" s="302"/>
      <c r="AW1878" s="302"/>
      <c r="AX1878" s="302"/>
      <c r="AY1878" s="302"/>
      <c r="AZ1878" s="302"/>
      <c r="BA1878" s="302"/>
    </row>
    <row r="1879">
      <c r="A1879" s="328"/>
      <c r="B1879" s="328"/>
      <c r="C1879" s="328"/>
      <c r="D1879" s="309"/>
      <c r="E1879" s="308"/>
      <c r="F1879" s="308"/>
      <c r="G1879" s="308"/>
      <c r="H1879" s="308"/>
      <c r="I1879" s="317"/>
      <c r="J1879" s="317"/>
      <c r="K1879" s="317"/>
      <c r="L1879" s="308"/>
      <c r="M1879" s="308"/>
      <c r="N1879" s="308"/>
      <c r="O1879" s="308"/>
      <c r="P1879" s="308"/>
      <c r="Q1879" s="302"/>
      <c r="R1879" s="302"/>
      <c r="S1879" s="302"/>
      <c r="T1879" s="302"/>
      <c r="U1879" s="302"/>
      <c r="V1879" s="302"/>
      <c r="W1879" s="302"/>
      <c r="X1879" s="302"/>
      <c r="Y1879" s="302"/>
      <c r="Z1879" s="302"/>
      <c r="AA1879" s="302"/>
      <c r="AB1879" s="302"/>
      <c r="AC1879" s="302"/>
      <c r="AD1879" s="302"/>
      <c r="AE1879" s="302"/>
      <c r="AF1879" s="302"/>
      <c r="AG1879" s="302"/>
      <c r="AH1879" s="302"/>
      <c r="AI1879" s="329"/>
      <c r="AJ1879" s="302"/>
      <c r="AK1879" s="302"/>
      <c r="AL1879" s="302"/>
      <c r="AM1879" s="302"/>
      <c r="AN1879" s="302"/>
      <c r="AO1879" s="302"/>
      <c r="AP1879" s="302"/>
      <c r="AQ1879" s="302"/>
      <c r="AR1879" s="302"/>
      <c r="AS1879" s="302"/>
      <c r="AT1879" s="302"/>
      <c r="AU1879" s="302"/>
      <c r="AV1879" s="302"/>
      <c r="AW1879" s="302"/>
      <c r="AX1879" s="302"/>
      <c r="AY1879" s="302"/>
      <c r="AZ1879" s="302"/>
      <c r="BA1879" s="302"/>
    </row>
    <row r="1880">
      <c r="A1880" s="328"/>
      <c r="B1880" s="328"/>
      <c r="C1880" s="328"/>
      <c r="D1880" s="309"/>
      <c r="E1880" s="308"/>
      <c r="F1880" s="308"/>
      <c r="G1880" s="308"/>
      <c r="H1880" s="308"/>
      <c r="I1880" s="317"/>
      <c r="J1880" s="317"/>
      <c r="K1880" s="317"/>
      <c r="L1880" s="308"/>
      <c r="M1880" s="308"/>
      <c r="N1880" s="308"/>
      <c r="O1880" s="308"/>
      <c r="P1880" s="308"/>
      <c r="Q1880" s="302"/>
      <c r="R1880" s="302"/>
      <c r="S1880" s="302"/>
      <c r="T1880" s="302"/>
      <c r="U1880" s="302"/>
      <c r="V1880" s="302"/>
      <c r="W1880" s="302"/>
      <c r="X1880" s="302"/>
      <c r="Y1880" s="302"/>
      <c r="Z1880" s="302"/>
      <c r="AA1880" s="302"/>
      <c r="AB1880" s="302"/>
      <c r="AC1880" s="302"/>
      <c r="AD1880" s="302"/>
      <c r="AE1880" s="302"/>
      <c r="AF1880" s="302"/>
      <c r="AG1880" s="302"/>
      <c r="AH1880" s="302"/>
      <c r="AI1880" s="329"/>
      <c r="AJ1880" s="302"/>
      <c r="AK1880" s="302"/>
      <c r="AL1880" s="302"/>
      <c r="AM1880" s="302"/>
      <c r="AN1880" s="302"/>
      <c r="AO1880" s="302"/>
      <c r="AP1880" s="302"/>
      <c r="AQ1880" s="302"/>
      <c r="AR1880" s="302"/>
      <c r="AS1880" s="302"/>
      <c r="AT1880" s="302"/>
      <c r="AU1880" s="302"/>
      <c r="AV1880" s="302"/>
      <c r="AW1880" s="302"/>
      <c r="AX1880" s="302"/>
      <c r="AY1880" s="302"/>
      <c r="AZ1880" s="302"/>
      <c r="BA1880" s="302"/>
    </row>
    <row r="1881">
      <c r="A1881" s="328"/>
      <c r="B1881" s="328"/>
      <c r="C1881" s="328"/>
      <c r="D1881" s="309"/>
      <c r="E1881" s="308"/>
      <c r="F1881" s="308"/>
      <c r="G1881" s="308"/>
      <c r="H1881" s="308"/>
      <c r="I1881" s="317"/>
      <c r="J1881" s="317"/>
      <c r="K1881" s="317"/>
      <c r="L1881" s="308"/>
      <c r="M1881" s="308"/>
      <c r="N1881" s="308"/>
      <c r="O1881" s="308"/>
      <c r="P1881" s="308"/>
      <c r="Q1881" s="302"/>
      <c r="R1881" s="302"/>
      <c r="S1881" s="302"/>
      <c r="T1881" s="302"/>
      <c r="U1881" s="302"/>
      <c r="V1881" s="302"/>
      <c r="W1881" s="302"/>
      <c r="X1881" s="302"/>
      <c r="Y1881" s="302"/>
      <c r="Z1881" s="302"/>
      <c r="AA1881" s="302"/>
      <c r="AB1881" s="302"/>
      <c r="AC1881" s="302"/>
      <c r="AD1881" s="302"/>
      <c r="AE1881" s="302"/>
      <c r="AF1881" s="302"/>
      <c r="AG1881" s="302"/>
      <c r="AH1881" s="302"/>
      <c r="AI1881" s="329"/>
      <c r="AJ1881" s="302"/>
      <c r="AK1881" s="302"/>
      <c r="AL1881" s="302"/>
      <c r="AM1881" s="302"/>
      <c r="AN1881" s="302"/>
      <c r="AO1881" s="302"/>
      <c r="AP1881" s="302"/>
      <c r="AQ1881" s="302"/>
      <c r="AR1881" s="302"/>
      <c r="AS1881" s="302"/>
      <c r="AT1881" s="302"/>
      <c r="AU1881" s="302"/>
      <c r="AV1881" s="302"/>
      <c r="AW1881" s="302"/>
      <c r="AX1881" s="302"/>
      <c r="AY1881" s="302"/>
      <c r="AZ1881" s="302"/>
      <c r="BA1881" s="302"/>
    </row>
    <row r="1882">
      <c r="A1882" s="328"/>
      <c r="B1882" s="328"/>
      <c r="C1882" s="328"/>
      <c r="D1882" s="309"/>
      <c r="E1882" s="308"/>
      <c r="F1882" s="308"/>
      <c r="G1882" s="308"/>
      <c r="H1882" s="308"/>
      <c r="I1882" s="317"/>
      <c r="J1882" s="317"/>
      <c r="K1882" s="317"/>
      <c r="L1882" s="308"/>
      <c r="M1882" s="308"/>
      <c r="N1882" s="308"/>
      <c r="O1882" s="308"/>
      <c r="P1882" s="308"/>
      <c r="Q1882" s="302"/>
      <c r="R1882" s="302"/>
      <c r="S1882" s="302"/>
      <c r="T1882" s="302"/>
      <c r="U1882" s="302"/>
      <c r="V1882" s="302"/>
      <c r="W1882" s="302"/>
      <c r="X1882" s="302"/>
      <c r="Y1882" s="302"/>
      <c r="Z1882" s="302"/>
      <c r="AA1882" s="302"/>
      <c r="AB1882" s="302"/>
      <c r="AC1882" s="302"/>
      <c r="AD1882" s="302"/>
      <c r="AE1882" s="302"/>
      <c r="AF1882" s="302"/>
      <c r="AG1882" s="302"/>
      <c r="AH1882" s="302"/>
      <c r="AI1882" s="329"/>
      <c r="AJ1882" s="302"/>
      <c r="AK1882" s="302"/>
      <c r="AL1882" s="302"/>
      <c r="AM1882" s="302"/>
      <c r="AN1882" s="302"/>
      <c r="AO1882" s="302"/>
      <c r="AP1882" s="302"/>
      <c r="AQ1882" s="302"/>
      <c r="AR1882" s="302"/>
      <c r="AS1882" s="302"/>
      <c r="AT1882" s="302"/>
      <c r="AU1882" s="302"/>
      <c r="AV1882" s="302"/>
      <c r="AW1882" s="302"/>
      <c r="AX1882" s="302"/>
      <c r="AY1882" s="302"/>
      <c r="AZ1882" s="302"/>
      <c r="BA1882" s="302"/>
    </row>
    <row r="1883">
      <c r="A1883" s="328"/>
      <c r="B1883" s="328"/>
      <c r="C1883" s="328"/>
      <c r="D1883" s="309"/>
      <c r="E1883" s="308"/>
      <c r="F1883" s="308"/>
      <c r="G1883" s="308"/>
      <c r="H1883" s="308"/>
      <c r="I1883" s="317"/>
      <c r="J1883" s="317"/>
      <c r="K1883" s="317"/>
      <c r="L1883" s="308"/>
      <c r="M1883" s="308"/>
      <c r="N1883" s="308"/>
      <c r="O1883" s="308"/>
      <c r="P1883" s="308"/>
      <c r="Q1883" s="302"/>
      <c r="R1883" s="302"/>
      <c r="S1883" s="302"/>
      <c r="T1883" s="302"/>
      <c r="U1883" s="302"/>
      <c r="V1883" s="302"/>
      <c r="W1883" s="302"/>
      <c r="X1883" s="302"/>
      <c r="Y1883" s="302"/>
      <c r="Z1883" s="302"/>
      <c r="AA1883" s="302"/>
      <c r="AB1883" s="302"/>
      <c r="AC1883" s="302"/>
      <c r="AD1883" s="302"/>
      <c r="AE1883" s="302"/>
      <c r="AF1883" s="302"/>
      <c r="AG1883" s="302"/>
      <c r="AH1883" s="302"/>
      <c r="AI1883" s="329"/>
      <c r="AJ1883" s="302"/>
      <c r="AK1883" s="302"/>
      <c r="AL1883" s="302"/>
      <c r="AM1883" s="302"/>
      <c r="AN1883" s="302"/>
      <c r="AO1883" s="302"/>
      <c r="AP1883" s="302"/>
      <c r="AQ1883" s="302"/>
      <c r="AR1883" s="302"/>
      <c r="AS1883" s="302"/>
      <c r="AT1883" s="302"/>
      <c r="AU1883" s="302"/>
      <c r="AV1883" s="302"/>
      <c r="AW1883" s="302"/>
      <c r="AX1883" s="302"/>
      <c r="AY1883" s="302"/>
      <c r="AZ1883" s="302"/>
      <c r="BA1883" s="302"/>
    </row>
    <row r="1884">
      <c r="A1884" s="328"/>
      <c r="B1884" s="328"/>
      <c r="C1884" s="328"/>
      <c r="D1884" s="309"/>
      <c r="E1884" s="308"/>
      <c r="F1884" s="308"/>
      <c r="G1884" s="308"/>
      <c r="H1884" s="308"/>
      <c r="I1884" s="317"/>
      <c r="J1884" s="317"/>
      <c r="K1884" s="317"/>
      <c r="L1884" s="308"/>
      <c r="M1884" s="308"/>
      <c r="N1884" s="308"/>
      <c r="O1884" s="308"/>
      <c r="P1884" s="308"/>
      <c r="Q1884" s="302"/>
      <c r="R1884" s="302"/>
      <c r="S1884" s="302"/>
      <c r="T1884" s="302"/>
      <c r="U1884" s="302"/>
      <c r="V1884" s="302"/>
      <c r="W1884" s="302"/>
      <c r="X1884" s="302"/>
      <c r="Y1884" s="302"/>
      <c r="Z1884" s="302"/>
      <c r="AA1884" s="302"/>
      <c r="AB1884" s="302"/>
      <c r="AC1884" s="302"/>
      <c r="AD1884" s="302"/>
      <c r="AE1884" s="302"/>
      <c r="AF1884" s="302"/>
      <c r="AG1884" s="302"/>
      <c r="AH1884" s="302"/>
      <c r="AI1884" s="329"/>
      <c r="AJ1884" s="302"/>
      <c r="AK1884" s="302"/>
      <c r="AL1884" s="302"/>
      <c r="AM1884" s="302"/>
      <c r="AN1884" s="302"/>
      <c r="AO1884" s="302"/>
      <c r="AP1884" s="302"/>
      <c r="AQ1884" s="302"/>
      <c r="AR1884" s="302"/>
      <c r="AS1884" s="302"/>
      <c r="AT1884" s="302"/>
      <c r="AU1884" s="302"/>
      <c r="AV1884" s="302"/>
      <c r="AW1884" s="302"/>
      <c r="AX1884" s="302"/>
      <c r="AY1884" s="302"/>
      <c r="AZ1884" s="302"/>
      <c r="BA1884" s="302"/>
    </row>
    <row r="1885">
      <c r="A1885" s="328"/>
      <c r="B1885" s="328"/>
      <c r="C1885" s="328"/>
      <c r="D1885" s="309"/>
      <c r="E1885" s="308"/>
      <c r="F1885" s="308"/>
      <c r="G1885" s="308"/>
      <c r="H1885" s="308"/>
      <c r="I1885" s="317"/>
      <c r="J1885" s="317"/>
      <c r="K1885" s="317"/>
      <c r="L1885" s="308"/>
      <c r="M1885" s="308"/>
      <c r="N1885" s="308"/>
      <c r="O1885" s="308"/>
      <c r="P1885" s="308"/>
      <c r="Q1885" s="302"/>
      <c r="R1885" s="302"/>
      <c r="S1885" s="302"/>
      <c r="T1885" s="302"/>
      <c r="U1885" s="302"/>
      <c r="V1885" s="302"/>
      <c r="W1885" s="302"/>
      <c r="X1885" s="302"/>
      <c r="Y1885" s="302"/>
      <c r="Z1885" s="302"/>
      <c r="AA1885" s="302"/>
      <c r="AB1885" s="302"/>
      <c r="AC1885" s="302"/>
      <c r="AD1885" s="302"/>
      <c r="AE1885" s="302"/>
      <c r="AF1885" s="302"/>
      <c r="AG1885" s="302"/>
      <c r="AH1885" s="302"/>
      <c r="AI1885" s="329"/>
      <c r="AJ1885" s="302"/>
      <c r="AK1885" s="302"/>
      <c r="AL1885" s="302"/>
      <c r="AM1885" s="302"/>
      <c r="AN1885" s="302"/>
      <c r="AO1885" s="302"/>
      <c r="AP1885" s="302"/>
      <c r="AQ1885" s="302"/>
      <c r="AR1885" s="302"/>
      <c r="AS1885" s="302"/>
      <c r="AT1885" s="302"/>
      <c r="AU1885" s="302"/>
      <c r="AV1885" s="302"/>
      <c r="AW1885" s="302"/>
      <c r="AX1885" s="302"/>
      <c r="AY1885" s="302"/>
      <c r="AZ1885" s="302"/>
      <c r="BA1885" s="302"/>
    </row>
    <row r="1886">
      <c r="A1886" s="328"/>
      <c r="B1886" s="328"/>
      <c r="C1886" s="328"/>
      <c r="D1886" s="309"/>
      <c r="E1886" s="308"/>
      <c r="F1886" s="308"/>
      <c r="G1886" s="308"/>
      <c r="H1886" s="308"/>
      <c r="I1886" s="317"/>
      <c r="J1886" s="317"/>
      <c r="K1886" s="317"/>
      <c r="L1886" s="308"/>
      <c r="M1886" s="308"/>
      <c r="N1886" s="308"/>
      <c r="O1886" s="308"/>
      <c r="P1886" s="308"/>
      <c r="Q1886" s="302"/>
      <c r="R1886" s="302"/>
      <c r="S1886" s="302"/>
      <c r="T1886" s="302"/>
      <c r="U1886" s="302"/>
      <c r="V1886" s="302"/>
      <c r="W1886" s="302"/>
      <c r="X1886" s="302"/>
      <c r="Y1886" s="302"/>
      <c r="Z1886" s="302"/>
      <c r="AA1886" s="302"/>
      <c r="AB1886" s="302"/>
      <c r="AC1886" s="302"/>
      <c r="AD1886" s="302"/>
      <c r="AE1886" s="302"/>
      <c r="AF1886" s="302"/>
      <c r="AG1886" s="302"/>
      <c r="AH1886" s="302"/>
      <c r="AI1886" s="329"/>
      <c r="AJ1886" s="302"/>
      <c r="AK1886" s="302"/>
      <c r="AL1886" s="302"/>
      <c r="AM1886" s="302"/>
      <c r="AN1886" s="302"/>
      <c r="AO1886" s="302"/>
      <c r="AP1886" s="302"/>
      <c r="AQ1886" s="302"/>
      <c r="AR1886" s="302"/>
      <c r="AS1886" s="302"/>
      <c r="AT1886" s="302"/>
      <c r="AU1886" s="302"/>
      <c r="AV1886" s="302"/>
      <c r="AW1886" s="302"/>
      <c r="AX1886" s="302"/>
      <c r="AY1886" s="302"/>
      <c r="AZ1886" s="302"/>
      <c r="BA1886" s="302"/>
    </row>
    <row r="1887">
      <c r="A1887" s="328"/>
      <c r="B1887" s="328"/>
      <c r="C1887" s="328"/>
      <c r="D1887" s="309"/>
      <c r="E1887" s="308"/>
      <c r="F1887" s="308"/>
      <c r="G1887" s="308"/>
      <c r="H1887" s="308"/>
      <c r="I1887" s="317"/>
      <c r="J1887" s="317"/>
      <c r="K1887" s="317"/>
      <c r="L1887" s="308"/>
      <c r="M1887" s="308"/>
      <c r="N1887" s="308"/>
      <c r="O1887" s="308"/>
      <c r="P1887" s="308"/>
      <c r="Q1887" s="302"/>
      <c r="R1887" s="302"/>
      <c r="S1887" s="302"/>
      <c r="T1887" s="302"/>
      <c r="U1887" s="302"/>
      <c r="V1887" s="302"/>
      <c r="W1887" s="302"/>
      <c r="X1887" s="302"/>
      <c r="Y1887" s="302"/>
      <c r="Z1887" s="302"/>
      <c r="AA1887" s="302"/>
      <c r="AB1887" s="302"/>
      <c r="AC1887" s="302"/>
      <c r="AD1887" s="302"/>
      <c r="AE1887" s="302"/>
      <c r="AF1887" s="302"/>
      <c r="AG1887" s="302"/>
      <c r="AH1887" s="302"/>
      <c r="AI1887" s="329"/>
      <c r="AJ1887" s="302"/>
      <c r="AK1887" s="302"/>
      <c r="AL1887" s="302"/>
      <c r="AM1887" s="302"/>
      <c r="AN1887" s="302"/>
      <c r="AO1887" s="302"/>
      <c r="AP1887" s="302"/>
      <c r="AQ1887" s="302"/>
      <c r="AR1887" s="302"/>
      <c r="AS1887" s="302"/>
      <c r="AT1887" s="302"/>
      <c r="AU1887" s="302"/>
      <c r="AV1887" s="302"/>
      <c r="AW1887" s="302"/>
      <c r="AX1887" s="302"/>
      <c r="AY1887" s="302"/>
      <c r="AZ1887" s="302"/>
      <c r="BA1887" s="302"/>
    </row>
    <row r="1888">
      <c r="A1888" s="328"/>
      <c r="B1888" s="328"/>
      <c r="C1888" s="328"/>
      <c r="D1888" s="309"/>
      <c r="E1888" s="308"/>
      <c r="F1888" s="308"/>
      <c r="G1888" s="308"/>
      <c r="H1888" s="308"/>
      <c r="I1888" s="317"/>
      <c r="J1888" s="317"/>
      <c r="K1888" s="317"/>
      <c r="L1888" s="308"/>
      <c r="M1888" s="308"/>
      <c r="N1888" s="308"/>
      <c r="O1888" s="308"/>
      <c r="P1888" s="308"/>
      <c r="Q1888" s="302"/>
      <c r="R1888" s="302"/>
      <c r="S1888" s="302"/>
      <c r="T1888" s="302"/>
      <c r="U1888" s="302"/>
      <c r="V1888" s="302"/>
      <c r="W1888" s="302"/>
      <c r="X1888" s="302"/>
      <c r="Y1888" s="302"/>
      <c r="Z1888" s="302"/>
      <c r="AA1888" s="302"/>
      <c r="AB1888" s="302"/>
      <c r="AC1888" s="302"/>
      <c r="AD1888" s="302"/>
      <c r="AE1888" s="302"/>
      <c r="AF1888" s="302"/>
      <c r="AG1888" s="302"/>
      <c r="AH1888" s="302"/>
      <c r="AI1888" s="329"/>
      <c r="AJ1888" s="302"/>
      <c r="AK1888" s="302"/>
      <c r="AL1888" s="302"/>
      <c r="AM1888" s="302"/>
      <c r="AN1888" s="302"/>
      <c r="AO1888" s="302"/>
      <c r="AP1888" s="302"/>
      <c r="AQ1888" s="302"/>
      <c r="AR1888" s="302"/>
      <c r="AS1888" s="302"/>
      <c r="AT1888" s="302"/>
      <c r="AU1888" s="302"/>
      <c r="AV1888" s="302"/>
      <c r="AW1888" s="302"/>
      <c r="AX1888" s="302"/>
      <c r="AY1888" s="302"/>
      <c r="AZ1888" s="302"/>
      <c r="BA1888" s="302"/>
    </row>
    <row r="1889">
      <c r="A1889" s="328"/>
      <c r="B1889" s="328"/>
      <c r="C1889" s="328"/>
      <c r="D1889" s="309"/>
      <c r="E1889" s="308"/>
      <c r="F1889" s="308"/>
      <c r="G1889" s="308"/>
      <c r="H1889" s="308"/>
      <c r="I1889" s="317"/>
      <c r="J1889" s="317"/>
      <c r="K1889" s="317"/>
      <c r="L1889" s="308"/>
      <c r="M1889" s="308"/>
      <c r="N1889" s="308"/>
      <c r="O1889" s="308"/>
      <c r="P1889" s="308"/>
      <c r="Q1889" s="302"/>
      <c r="R1889" s="302"/>
      <c r="S1889" s="302"/>
      <c r="T1889" s="302"/>
      <c r="U1889" s="302"/>
      <c r="V1889" s="302"/>
      <c r="W1889" s="302"/>
      <c r="X1889" s="302"/>
      <c r="Y1889" s="302"/>
      <c r="Z1889" s="302"/>
      <c r="AA1889" s="302"/>
      <c r="AB1889" s="302"/>
      <c r="AC1889" s="302"/>
      <c r="AD1889" s="302"/>
      <c r="AE1889" s="302"/>
      <c r="AF1889" s="302"/>
      <c r="AG1889" s="302"/>
      <c r="AH1889" s="302"/>
      <c r="AI1889" s="329"/>
      <c r="AJ1889" s="302"/>
      <c r="AK1889" s="302"/>
      <c r="AL1889" s="302"/>
      <c r="AM1889" s="302"/>
      <c r="AN1889" s="302"/>
      <c r="AO1889" s="302"/>
      <c r="AP1889" s="302"/>
      <c r="AQ1889" s="302"/>
      <c r="AR1889" s="302"/>
      <c r="AS1889" s="302"/>
      <c r="AT1889" s="302"/>
      <c r="AU1889" s="302"/>
      <c r="AV1889" s="302"/>
      <c r="AW1889" s="302"/>
      <c r="AX1889" s="302"/>
      <c r="AY1889" s="302"/>
      <c r="AZ1889" s="302"/>
      <c r="BA1889" s="302"/>
    </row>
    <row r="1890">
      <c r="A1890" s="328"/>
      <c r="B1890" s="328"/>
      <c r="C1890" s="328"/>
      <c r="D1890" s="309"/>
      <c r="E1890" s="308"/>
      <c r="F1890" s="308"/>
      <c r="G1890" s="308"/>
      <c r="H1890" s="308"/>
      <c r="I1890" s="317"/>
      <c r="J1890" s="317"/>
      <c r="K1890" s="317"/>
      <c r="L1890" s="308"/>
      <c r="M1890" s="308"/>
      <c r="N1890" s="308"/>
      <c r="O1890" s="308"/>
      <c r="P1890" s="308"/>
      <c r="Q1890" s="302"/>
      <c r="R1890" s="302"/>
      <c r="S1890" s="302"/>
      <c r="T1890" s="302"/>
      <c r="U1890" s="302"/>
      <c r="V1890" s="302"/>
      <c r="W1890" s="302"/>
      <c r="X1890" s="302"/>
      <c r="Y1890" s="302"/>
      <c r="Z1890" s="302"/>
      <c r="AA1890" s="302"/>
      <c r="AB1890" s="302"/>
      <c r="AC1890" s="302"/>
      <c r="AD1890" s="302"/>
      <c r="AE1890" s="302"/>
      <c r="AF1890" s="302"/>
      <c r="AG1890" s="302"/>
      <c r="AH1890" s="302"/>
      <c r="AI1890" s="329"/>
      <c r="AJ1890" s="302"/>
      <c r="AK1890" s="302"/>
      <c r="AL1890" s="302"/>
      <c r="AM1890" s="302"/>
      <c r="AN1890" s="302"/>
      <c r="AO1890" s="302"/>
      <c r="AP1890" s="302"/>
      <c r="AQ1890" s="302"/>
      <c r="AR1890" s="302"/>
      <c r="AS1890" s="302"/>
      <c r="AT1890" s="302"/>
      <c r="AU1890" s="302"/>
      <c r="AV1890" s="302"/>
      <c r="AW1890" s="302"/>
      <c r="AX1890" s="302"/>
      <c r="AY1890" s="302"/>
      <c r="AZ1890" s="302"/>
      <c r="BA1890" s="302"/>
    </row>
    <row r="1891">
      <c r="A1891" s="328"/>
      <c r="B1891" s="328"/>
      <c r="C1891" s="328"/>
      <c r="D1891" s="309"/>
      <c r="E1891" s="308"/>
      <c r="F1891" s="308"/>
      <c r="G1891" s="308"/>
      <c r="H1891" s="308"/>
      <c r="I1891" s="317"/>
      <c r="J1891" s="317"/>
      <c r="K1891" s="317"/>
      <c r="L1891" s="308"/>
      <c r="M1891" s="308"/>
      <c r="N1891" s="308"/>
      <c r="O1891" s="308"/>
      <c r="P1891" s="308"/>
      <c r="Q1891" s="302"/>
      <c r="R1891" s="302"/>
      <c r="S1891" s="302"/>
      <c r="T1891" s="302"/>
      <c r="U1891" s="302"/>
      <c r="V1891" s="302"/>
      <c r="W1891" s="302"/>
      <c r="X1891" s="302"/>
      <c r="Y1891" s="302"/>
      <c r="Z1891" s="302"/>
      <c r="AA1891" s="302"/>
      <c r="AB1891" s="302"/>
      <c r="AC1891" s="302"/>
      <c r="AD1891" s="302"/>
      <c r="AE1891" s="302"/>
      <c r="AF1891" s="302"/>
      <c r="AG1891" s="302"/>
      <c r="AH1891" s="302"/>
      <c r="AI1891" s="329"/>
      <c r="AJ1891" s="302"/>
      <c r="AK1891" s="302"/>
      <c r="AL1891" s="302"/>
      <c r="AM1891" s="302"/>
      <c r="AN1891" s="302"/>
      <c r="AO1891" s="302"/>
      <c r="AP1891" s="302"/>
      <c r="AQ1891" s="302"/>
      <c r="AR1891" s="302"/>
      <c r="AS1891" s="302"/>
      <c r="AT1891" s="302"/>
      <c r="AU1891" s="302"/>
      <c r="AV1891" s="302"/>
      <c r="AW1891" s="302"/>
      <c r="AX1891" s="302"/>
      <c r="AY1891" s="302"/>
      <c r="AZ1891" s="302"/>
      <c r="BA1891" s="302"/>
    </row>
    <row r="1892">
      <c r="A1892" s="328"/>
      <c r="B1892" s="328"/>
      <c r="C1892" s="328"/>
      <c r="D1892" s="309"/>
      <c r="E1892" s="308"/>
      <c r="F1892" s="308"/>
      <c r="G1892" s="308"/>
      <c r="H1892" s="308"/>
      <c r="I1892" s="317"/>
      <c r="J1892" s="317"/>
      <c r="K1892" s="317"/>
      <c r="L1892" s="308"/>
      <c r="M1892" s="308"/>
      <c r="N1892" s="308"/>
      <c r="O1892" s="308"/>
      <c r="P1892" s="308"/>
      <c r="Q1892" s="302"/>
      <c r="R1892" s="302"/>
      <c r="S1892" s="302"/>
      <c r="T1892" s="302"/>
      <c r="U1892" s="302"/>
      <c r="V1892" s="302"/>
      <c r="W1892" s="302"/>
      <c r="X1892" s="302"/>
      <c r="Y1892" s="302"/>
      <c r="Z1892" s="302"/>
      <c r="AA1892" s="302"/>
      <c r="AB1892" s="302"/>
      <c r="AC1892" s="302"/>
      <c r="AD1892" s="302"/>
      <c r="AE1892" s="302"/>
      <c r="AF1892" s="302"/>
      <c r="AG1892" s="302"/>
      <c r="AH1892" s="302"/>
      <c r="AI1892" s="329"/>
      <c r="AJ1892" s="302"/>
      <c r="AK1892" s="302"/>
      <c r="AL1892" s="302"/>
      <c r="AM1892" s="302"/>
      <c r="AN1892" s="302"/>
      <c r="AO1892" s="302"/>
      <c r="AP1892" s="302"/>
      <c r="AQ1892" s="302"/>
      <c r="AR1892" s="302"/>
      <c r="AS1892" s="302"/>
      <c r="AT1892" s="302"/>
      <c r="AU1892" s="302"/>
      <c r="AV1892" s="302"/>
      <c r="AW1892" s="302"/>
      <c r="AX1892" s="302"/>
      <c r="AY1892" s="302"/>
      <c r="AZ1892" s="302"/>
      <c r="BA1892" s="302"/>
    </row>
    <row r="1893">
      <c r="A1893" s="328"/>
      <c r="B1893" s="328"/>
      <c r="C1893" s="328"/>
      <c r="D1893" s="309"/>
      <c r="E1893" s="308"/>
      <c r="F1893" s="308"/>
      <c r="G1893" s="308"/>
      <c r="H1893" s="308"/>
      <c r="I1893" s="317"/>
      <c r="J1893" s="317"/>
      <c r="K1893" s="317"/>
      <c r="L1893" s="308"/>
      <c r="M1893" s="308"/>
      <c r="N1893" s="308"/>
      <c r="O1893" s="308"/>
      <c r="P1893" s="308"/>
      <c r="Q1893" s="302"/>
      <c r="R1893" s="302"/>
      <c r="S1893" s="302"/>
      <c r="T1893" s="302"/>
      <c r="U1893" s="302"/>
      <c r="V1893" s="302"/>
      <c r="W1893" s="302"/>
      <c r="X1893" s="302"/>
      <c r="Y1893" s="302"/>
      <c r="Z1893" s="302"/>
      <c r="AA1893" s="302"/>
      <c r="AB1893" s="302"/>
      <c r="AC1893" s="302"/>
      <c r="AD1893" s="302"/>
      <c r="AE1893" s="302"/>
      <c r="AF1893" s="302"/>
      <c r="AG1893" s="302"/>
      <c r="AH1893" s="302"/>
      <c r="AI1893" s="329"/>
      <c r="AJ1893" s="302"/>
      <c r="AK1893" s="302"/>
      <c r="AL1893" s="302"/>
      <c r="AM1893" s="302"/>
      <c r="AN1893" s="302"/>
      <c r="AO1893" s="302"/>
      <c r="AP1893" s="302"/>
      <c r="AQ1893" s="302"/>
      <c r="AR1893" s="302"/>
      <c r="AS1893" s="302"/>
      <c r="AT1893" s="302"/>
      <c r="AU1893" s="302"/>
      <c r="AV1893" s="302"/>
      <c r="AW1893" s="302"/>
      <c r="AX1893" s="302"/>
      <c r="AY1893" s="302"/>
      <c r="AZ1893" s="302"/>
      <c r="BA1893" s="302"/>
    </row>
    <row r="1894">
      <c r="A1894" s="328"/>
      <c r="B1894" s="328"/>
      <c r="C1894" s="328"/>
      <c r="D1894" s="309"/>
      <c r="E1894" s="308"/>
      <c r="F1894" s="308"/>
      <c r="G1894" s="308"/>
      <c r="H1894" s="308"/>
      <c r="I1894" s="317"/>
      <c r="J1894" s="317"/>
      <c r="K1894" s="317"/>
      <c r="L1894" s="308"/>
      <c r="M1894" s="308"/>
      <c r="N1894" s="308"/>
      <c r="O1894" s="308"/>
      <c r="P1894" s="308"/>
      <c r="Q1894" s="302"/>
      <c r="R1894" s="302"/>
      <c r="S1894" s="302"/>
      <c r="T1894" s="302"/>
      <c r="U1894" s="302"/>
      <c r="V1894" s="302"/>
      <c r="W1894" s="302"/>
      <c r="X1894" s="302"/>
      <c r="Y1894" s="302"/>
      <c r="Z1894" s="302"/>
      <c r="AA1894" s="302"/>
      <c r="AB1894" s="302"/>
      <c r="AC1894" s="302"/>
      <c r="AD1894" s="302"/>
      <c r="AE1894" s="302"/>
      <c r="AF1894" s="302"/>
      <c r="AG1894" s="302"/>
      <c r="AH1894" s="302"/>
      <c r="AI1894" s="329"/>
      <c r="AJ1894" s="302"/>
      <c r="AK1894" s="302"/>
      <c r="AL1894" s="302"/>
      <c r="AM1894" s="302"/>
      <c r="AN1894" s="302"/>
      <c r="AO1894" s="302"/>
      <c r="AP1894" s="302"/>
      <c r="AQ1894" s="302"/>
      <c r="AR1894" s="302"/>
      <c r="AS1894" s="302"/>
      <c r="AT1894" s="302"/>
      <c r="AU1894" s="302"/>
      <c r="AV1894" s="302"/>
      <c r="AW1894" s="302"/>
      <c r="AX1894" s="302"/>
      <c r="AY1894" s="302"/>
      <c r="AZ1894" s="302"/>
      <c r="BA1894" s="302"/>
    </row>
    <row r="1895">
      <c r="A1895" s="328"/>
      <c r="B1895" s="328"/>
      <c r="C1895" s="328"/>
      <c r="D1895" s="309"/>
      <c r="E1895" s="308"/>
      <c r="F1895" s="308"/>
      <c r="G1895" s="308"/>
      <c r="H1895" s="308"/>
      <c r="I1895" s="317"/>
      <c r="J1895" s="317"/>
      <c r="K1895" s="317"/>
      <c r="L1895" s="308"/>
      <c r="M1895" s="308"/>
      <c r="N1895" s="308"/>
      <c r="O1895" s="308"/>
      <c r="P1895" s="308"/>
      <c r="Q1895" s="302"/>
      <c r="R1895" s="302"/>
      <c r="S1895" s="302"/>
      <c r="T1895" s="302"/>
      <c r="U1895" s="302"/>
      <c r="V1895" s="302"/>
      <c r="W1895" s="302"/>
      <c r="X1895" s="302"/>
      <c r="Y1895" s="302"/>
      <c r="Z1895" s="302"/>
      <c r="AA1895" s="302"/>
      <c r="AB1895" s="302"/>
      <c r="AC1895" s="302"/>
      <c r="AD1895" s="302"/>
      <c r="AE1895" s="302"/>
      <c r="AF1895" s="302"/>
      <c r="AG1895" s="302"/>
      <c r="AH1895" s="302"/>
      <c r="AI1895" s="329"/>
      <c r="AJ1895" s="302"/>
      <c r="AK1895" s="302"/>
      <c r="AL1895" s="302"/>
      <c r="AM1895" s="302"/>
      <c r="AN1895" s="302"/>
      <c r="AO1895" s="302"/>
      <c r="AP1895" s="302"/>
      <c r="AQ1895" s="302"/>
      <c r="AR1895" s="302"/>
      <c r="AS1895" s="302"/>
      <c r="AT1895" s="302"/>
      <c r="AU1895" s="302"/>
      <c r="AV1895" s="302"/>
      <c r="AW1895" s="302"/>
      <c r="AX1895" s="302"/>
      <c r="AY1895" s="302"/>
      <c r="AZ1895" s="302"/>
      <c r="BA1895" s="302"/>
    </row>
    <row r="1896">
      <c r="A1896" s="328"/>
      <c r="B1896" s="328"/>
      <c r="C1896" s="328"/>
      <c r="D1896" s="309"/>
      <c r="E1896" s="308"/>
      <c r="F1896" s="308"/>
      <c r="G1896" s="308"/>
      <c r="H1896" s="308"/>
      <c r="I1896" s="317"/>
      <c r="J1896" s="317"/>
      <c r="K1896" s="317"/>
      <c r="L1896" s="308"/>
      <c r="M1896" s="308"/>
      <c r="N1896" s="308"/>
      <c r="O1896" s="308"/>
      <c r="P1896" s="308"/>
      <c r="Q1896" s="302"/>
      <c r="R1896" s="302"/>
      <c r="S1896" s="302"/>
      <c r="T1896" s="302"/>
      <c r="U1896" s="302"/>
      <c r="V1896" s="302"/>
      <c r="W1896" s="302"/>
      <c r="X1896" s="302"/>
      <c r="Y1896" s="302"/>
      <c r="Z1896" s="302"/>
      <c r="AA1896" s="302"/>
      <c r="AB1896" s="302"/>
      <c r="AC1896" s="302"/>
      <c r="AD1896" s="302"/>
      <c r="AE1896" s="302"/>
      <c r="AF1896" s="302"/>
      <c r="AG1896" s="302"/>
      <c r="AH1896" s="302"/>
      <c r="AI1896" s="329"/>
      <c r="AJ1896" s="302"/>
      <c r="AK1896" s="302"/>
      <c r="AL1896" s="302"/>
      <c r="AM1896" s="302"/>
      <c r="AN1896" s="302"/>
      <c r="AO1896" s="302"/>
      <c r="AP1896" s="302"/>
      <c r="AQ1896" s="302"/>
      <c r="AR1896" s="302"/>
      <c r="AS1896" s="302"/>
      <c r="AT1896" s="302"/>
      <c r="AU1896" s="302"/>
      <c r="AV1896" s="302"/>
      <c r="AW1896" s="302"/>
      <c r="AX1896" s="302"/>
      <c r="AY1896" s="302"/>
      <c r="AZ1896" s="302"/>
      <c r="BA1896" s="302"/>
    </row>
    <row r="1897">
      <c r="A1897" s="328"/>
      <c r="B1897" s="328"/>
      <c r="C1897" s="328"/>
      <c r="D1897" s="309"/>
      <c r="E1897" s="308"/>
      <c r="F1897" s="308"/>
      <c r="G1897" s="308"/>
      <c r="H1897" s="308"/>
      <c r="I1897" s="317"/>
      <c r="J1897" s="317"/>
      <c r="K1897" s="317"/>
      <c r="L1897" s="308"/>
      <c r="M1897" s="308"/>
      <c r="N1897" s="308"/>
      <c r="O1897" s="308"/>
      <c r="P1897" s="308"/>
      <c r="Q1897" s="302"/>
      <c r="R1897" s="302"/>
      <c r="S1897" s="302"/>
      <c r="T1897" s="302"/>
      <c r="U1897" s="302"/>
      <c r="V1897" s="302"/>
      <c r="W1897" s="302"/>
      <c r="X1897" s="302"/>
      <c r="Y1897" s="302"/>
      <c r="Z1897" s="302"/>
      <c r="AA1897" s="302"/>
      <c r="AB1897" s="302"/>
      <c r="AC1897" s="302"/>
      <c r="AD1897" s="302"/>
      <c r="AE1897" s="302"/>
      <c r="AF1897" s="302"/>
      <c r="AG1897" s="302"/>
      <c r="AH1897" s="302"/>
      <c r="AI1897" s="329"/>
      <c r="AJ1897" s="302"/>
      <c r="AK1897" s="302"/>
      <c r="AL1897" s="302"/>
      <c r="AM1897" s="302"/>
      <c r="AN1897" s="302"/>
      <c r="AO1897" s="302"/>
      <c r="AP1897" s="302"/>
      <c r="AQ1897" s="302"/>
      <c r="AR1897" s="302"/>
      <c r="AS1897" s="302"/>
      <c r="AT1897" s="302"/>
      <c r="AU1897" s="302"/>
      <c r="AV1897" s="302"/>
      <c r="AW1897" s="302"/>
      <c r="AX1897" s="302"/>
      <c r="AY1897" s="302"/>
      <c r="AZ1897" s="302"/>
      <c r="BA1897" s="302"/>
    </row>
    <row r="1898">
      <c r="A1898" s="328"/>
      <c r="B1898" s="328"/>
      <c r="C1898" s="328"/>
      <c r="D1898" s="309"/>
      <c r="E1898" s="308"/>
      <c r="F1898" s="308"/>
      <c r="G1898" s="308"/>
      <c r="H1898" s="308"/>
      <c r="I1898" s="317"/>
      <c r="J1898" s="317"/>
      <c r="K1898" s="317"/>
      <c r="L1898" s="308"/>
      <c r="M1898" s="308"/>
      <c r="N1898" s="308"/>
      <c r="O1898" s="308"/>
      <c r="P1898" s="308"/>
      <c r="Q1898" s="302"/>
      <c r="R1898" s="302"/>
      <c r="S1898" s="302"/>
      <c r="T1898" s="302"/>
      <c r="U1898" s="302"/>
      <c r="V1898" s="302"/>
      <c r="W1898" s="302"/>
      <c r="X1898" s="302"/>
      <c r="Y1898" s="302"/>
      <c r="Z1898" s="302"/>
      <c r="AA1898" s="302"/>
      <c r="AB1898" s="302"/>
      <c r="AC1898" s="302"/>
      <c r="AD1898" s="302"/>
      <c r="AE1898" s="302"/>
      <c r="AF1898" s="302"/>
      <c r="AG1898" s="302"/>
      <c r="AH1898" s="302"/>
      <c r="AI1898" s="329"/>
      <c r="AJ1898" s="302"/>
      <c r="AK1898" s="302"/>
      <c r="AL1898" s="302"/>
      <c r="AM1898" s="302"/>
      <c r="AN1898" s="302"/>
      <c r="AO1898" s="302"/>
      <c r="AP1898" s="302"/>
      <c r="AQ1898" s="302"/>
      <c r="AR1898" s="302"/>
      <c r="AS1898" s="302"/>
      <c r="AT1898" s="302"/>
      <c r="AU1898" s="302"/>
      <c r="AV1898" s="302"/>
      <c r="AW1898" s="302"/>
      <c r="AX1898" s="302"/>
      <c r="AY1898" s="302"/>
      <c r="AZ1898" s="302"/>
      <c r="BA1898" s="302"/>
    </row>
    <row r="1899">
      <c r="A1899" s="328"/>
      <c r="B1899" s="328"/>
      <c r="C1899" s="328"/>
      <c r="D1899" s="309"/>
      <c r="E1899" s="308"/>
      <c r="F1899" s="308"/>
      <c r="G1899" s="308"/>
      <c r="H1899" s="308"/>
      <c r="I1899" s="317"/>
      <c r="J1899" s="317"/>
      <c r="K1899" s="317"/>
      <c r="L1899" s="308"/>
      <c r="M1899" s="308"/>
      <c r="N1899" s="308"/>
      <c r="O1899" s="308"/>
      <c r="P1899" s="308"/>
      <c r="Q1899" s="302"/>
      <c r="R1899" s="302"/>
      <c r="S1899" s="302"/>
      <c r="T1899" s="302"/>
      <c r="U1899" s="302"/>
      <c r="V1899" s="302"/>
      <c r="W1899" s="302"/>
      <c r="X1899" s="302"/>
      <c r="Y1899" s="302"/>
      <c r="Z1899" s="302"/>
      <c r="AA1899" s="302"/>
      <c r="AB1899" s="302"/>
      <c r="AC1899" s="302"/>
      <c r="AD1899" s="302"/>
      <c r="AE1899" s="302"/>
      <c r="AF1899" s="302"/>
      <c r="AG1899" s="302"/>
      <c r="AH1899" s="302"/>
      <c r="AI1899" s="329"/>
      <c r="AJ1899" s="302"/>
      <c r="AK1899" s="302"/>
      <c r="AL1899" s="302"/>
      <c r="AM1899" s="302"/>
      <c r="AN1899" s="302"/>
      <c r="AO1899" s="302"/>
      <c r="AP1899" s="302"/>
      <c r="AQ1899" s="302"/>
      <c r="AR1899" s="302"/>
      <c r="AS1899" s="302"/>
      <c r="AT1899" s="302"/>
      <c r="AU1899" s="302"/>
      <c r="AV1899" s="302"/>
      <c r="AW1899" s="302"/>
      <c r="AX1899" s="302"/>
      <c r="AY1899" s="302"/>
      <c r="AZ1899" s="302"/>
      <c r="BA1899" s="302"/>
    </row>
    <row r="1900">
      <c r="A1900" s="328"/>
      <c r="B1900" s="328"/>
      <c r="C1900" s="328"/>
      <c r="D1900" s="309"/>
      <c r="E1900" s="308"/>
      <c r="F1900" s="308"/>
      <c r="G1900" s="308"/>
      <c r="H1900" s="308"/>
      <c r="I1900" s="317"/>
      <c r="J1900" s="317"/>
      <c r="K1900" s="317"/>
      <c r="L1900" s="308"/>
      <c r="M1900" s="308"/>
      <c r="N1900" s="308"/>
      <c r="O1900" s="308"/>
      <c r="P1900" s="308"/>
      <c r="Q1900" s="302"/>
      <c r="R1900" s="302"/>
      <c r="S1900" s="302"/>
      <c r="T1900" s="302"/>
      <c r="U1900" s="302"/>
      <c r="V1900" s="302"/>
      <c r="W1900" s="302"/>
      <c r="X1900" s="302"/>
      <c r="Y1900" s="302"/>
      <c r="Z1900" s="302"/>
      <c r="AA1900" s="302"/>
      <c r="AB1900" s="302"/>
      <c r="AC1900" s="302"/>
      <c r="AD1900" s="302"/>
      <c r="AE1900" s="302"/>
      <c r="AF1900" s="302"/>
      <c r="AG1900" s="302"/>
      <c r="AH1900" s="302"/>
      <c r="AI1900" s="329"/>
      <c r="AJ1900" s="302"/>
      <c r="AK1900" s="302"/>
      <c r="AL1900" s="302"/>
      <c r="AM1900" s="302"/>
      <c r="AN1900" s="302"/>
      <c r="AO1900" s="302"/>
      <c r="AP1900" s="302"/>
      <c r="AQ1900" s="302"/>
      <c r="AR1900" s="302"/>
      <c r="AS1900" s="302"/>
      <c r="AT1900" s="302"/>
      <c r="AU1900" s="302"/>
      <c r="AV1900" s="302"/>
      <c r="AW1900" s="302"/>
      <c r="AX1900" s="302"/>
      <c r="AY1900" s="302"/>
      <c r="AZ1900" s="302"/>
      <c r="BA1900" s="302"/>
    </row>
    <row r="1901">
      <c r="A1901" s="328"/>
      <c r="B1901" s="328"/>
      <c r="C1901" s="328"/>
      <c r="D1901" s="309"/>
      <c r="E1901" s="308"/>
      <c r="F1901" s="308"/>
      <c r="G1901" s="308"/>
      <c r="H1901" s="308"/>
      <c r="I1901" s="317"/>
      <c r="J1901" s="317"/>
      <c r="K1901" s="317"/>
      <c r="L1901" s="308"/>
      <c r="M1901" s="308"/>
      <c r="N1901" s="308"/>
      <c r="O1901" s="308"/>
      <c r="P1901" s="308"/>
      <c r="Q1901" s="302"/>
      <c r="R1901" s="302"/>
      <c r="S1901" s="302"/>
      <c r="T1901" s="302"/>
      <c r="U1901" s="302"/>
      <c r="V1901" s="302"/>
      <c r="W1901" s="302"/>
      <c r="X1901" s="302"/>
      <c r="Y1901" s="302"/>
      <c r="Z1901" s="302"/>
      <c r="AA1901" s="302"/>
      <c r="AB1901" s="302"/>
      <c r="AC1901" s="302"/>
      <c r="AD1901" s="302"/>
      <c r="AE1901" s="302"/>
      <c r="AF1901" s="302"/>
      <c r="AG1901" s="302"/>
      <c r="AH1901" s="302"/>
      <c r="AI1901" s="329"/>
      <c r="AJ1901" s="302"/>
      <c r="AK1901" s="302"/>
      <c r="AL1901" s="302"/>
      <c r="AM1901" s="302"/>
      <c r="AN1901" s="302"/>
      <c r="AO1901" s="302"/>
      <c r="AP1901" s="302"/>
      <c r="AQ1901" s="302"/>
      <c r="AR1901" s="302"/>
      <c r="AS1901" s="302"/>
      <c r="AT1901" s="302"/>
      <c r="AU1901" s="302"/>
      <c r="AV1901" s="302"/>
      <c r="AW1901" s="302"/>
      <c r="AX1901" s="302"/>
      <c r="AY1901" s="302"/>
      <c r="AZ1901" s="302"/>
      <c r="BA1901" s="302"/>
    </row>
    <row r="1902">
      <c r="A1902" s="328"/>
      <c r="B1902" s="328"/>
      <c r="C1902" s="328"/>
      <c r="D1902" s="309"/>
      <c r="E1902" s="308"/>
      <c r="F1902" s="308"/>
      <c r="G1902" s="308"/>
      <c r="H1902" s="308"/>
      <c r="I1902" s="317"/>
      <c r="J1902" s="317"/>
      <c r="K1902" s="317"/>
      <c r="L1902" s="308"/>
      <c r="M1902" s="308"/>
      <c r="N1902" s="308"/>
      <c r="O1902" s="308"/>
      <c r="P1902" s="308"/>
      <c r="Q1902" s="302"/>
      <c r="R1902" s="302"/>
      <c r="S1902" s="302"/>
      <c r="T1902" s="302"/>
      <c r="U1902" s="302"/>
      <c r="V1902" s="302"/>
      <c r="W1902" s="302"/>
      <c r="X1902" s="302"/>
      <c r="Y1902" s="302"/>
      <c r="Z1902" s="302"/>
      <c r="AA1902" s="302"/>
      <c r="AB1902" s="302"/>
      <c r="AC1902" s="302"/>
      <c r="AD1902" s="302"/>
      <c r="AE1902" s="302"/>
      <c r="AF1902" s="302"/>
      <c r="AG1902" s="302"/>
      <c r="AH1902" s="302"/>
      <c r="AI1902" s="329"/>
      <c r="AJ1902" s="302"/>
      <c r="AK1902" s="302"/>
      <c r="AL1902" s="302"/>
      <c r="AM1902" s="302"/>
      <c r="AN1902" s="302"/>
      <c r="AO1902" s="302"/>
      <c r="AP1902" s="302"/>
      <c r="AQ1902" s="302"/>
      <c r="AR1902" s="302"/>
      <c r="AS1902" s="302"/>
      <c r="AT1902" s="302"/>
      <c r="AU1902" s="302"/>
      <c r="AV1902" s="302"/>
      <c r="AW1902" s="302"/>
      <c r="AX1902" s="302"/>
      <c r="AY1902" s="302"/>
      <c r="AZ1902" s="302"/>
      <c r="BA1902" s="302"/>
    </row>
    <row r="1903">
      <c r="A1903" s="328"/>
      <c r="B1903" s="328"/>
      <c r="C1903" s="328"/>
      <c r="D1903" s="309"/>
      <c r="E1903" s="308"/>
      <c r="F1903" s="308"/>
      <c r="G1903" s="308"/>
      <c r="H1903" s="308"/>
      <c r="I1903" s="317"/>
      <c r="J1903" s="317"/>
      <c r="K1903" s="317"/>
      <c r="L1903" s="308"/>
      <c r="M1903" s="308"/>
      <c r="N1903" s="308"/>
      <c r="O1903" s="308"/>
      <c r="P1903" s="308"/>
      <c r="Q1903" s="302"/>
      <c r="R1903" s="302"/>
      <c r="S1903" s="302"/>
      <c r="T1903" s="302"/>
      <c r="U1903" s="302"/>
      <c r="V1903" s="302"/>
      <c r="W1903" s="302"/>
      <c r="X1903" s="302"/>
      <c r="Y1903" s="302"/>
      <c r="Z1903" s="302"/>
      <c r="AA1903" s="302"/>
      <c r="AB1903" s="302"/>
      <c r="AC1903" s="302"/>
      <c r="AD1903" s="302"/>
      <c r="AE1903" s="302"/>
      <c r="AF1903" s="302"/>
      <c r="AG1903" s="302"/>
      <c r="AH1903" s="302"/>
      <c r="AI1903" s="329"/>
      <c r="AJ1903" s="302"/>
      <c r="AK1903" s="302"/>
      <c r="AL1903" s="302"/>
      <c r="AM1903" s="302"/>
      <c r="AN1903" s="302"/>
      <c r="AO1903" s="302"/>
      <c r="AP1903" s="302"/>
      <c r="AQ1903" s="302"/>
      <c r="AR1903" s="302"/>
      <c r="AS1903" s="302"/>
      <c r="AT1903" s="302"/>
      <c r="AU1903" s="302"/>
      <c r="AV1903" s="302"/>
      <c r="AW1903" s="302"/>
      <c r="AX1903" s="302"/>
      <c r="AY1903" s="302"/>
      <c r="AZ1903" s="302"/>
      <c r="BA1903" s="302"/>
    </row>
    <row r="1904">
      <c r="A1904" s="328"/>
      <c r="B1904" s="328"/>
      <c r="C1904" s="328"/>
      <c r="D1904" s="309"/>
      <c r="E1904" s="308"/>
      <c r="F1904" s="308"/>
      <c r="G1904" s="308"/>
      <c r="H1904" s="308"/>
      <c r="I1904" s="317"/>
      <c r="J1904" s="317"/>
      <c r="K1904" s="317"/>
      <c r="L1904" s="308"/>
      <c r="M1904" s="308"/>
      <c r="N1904" s="308"/>
      <c r="O1904" s="308"/>
      <c r="P1904" s="308"/>
      <c r="Q1904" s="302"/>
      <c r="R1904" s="302"/>
      <c r="S1904" s="302"/>
      <c r="T1904" s="302"/>
      <c r="U1904" s="302"/>
      <c r="V1904" s="302"/>
      <c r="W1904" s="302"/>
      <c r="X1904" s="302"/>
      <c r="Y1904" s="302"/>
      <c r="Z1904" s="302"/>
      <c r="AA1904" s="302"/>
      <c r="AB1904" s="302"/>
      <c r="AC1904" s="302"/>
      <c r="AD1904" s="302"/>
      <c r="AE1904" s="302"/>
      <c r="AF1904" s="302"/>
      <c r="AG1904" s="302"/>
      <c r="AH1904" s="302"/>
      <c r="AI1904" s="329"/>
      <c r="AJ1904" s="302"/>
      <c r="AK1904" s="302"/>
      <c r="AL1904" s="302"/>
      <c r="AM1904" s="302"/>
      <c r="AN1904" s="302"/>
      <c r="AO1904" s="302"/>
      <c r="AP1904" s="302"/>
      <c r="AQ1904" s="302"/>
      <c r="AR1904" s="302"/>
      <c r="AS1904" s="302"/>
      <c r="AT1904" s="302"/>
      <c r="AU1904" s="302"/>
      <c r="AV1904" s="302"/>
      <c r="AW1904" s="302"/>
      <c r="AX1904" s="302"/>
      <c r="AY1904" s="302"/>
      <c r="AZ1904" s="302"/>
      <c r="BA1904" s="302"/>
    </row>
    <row r="1905">
      <c r="A1905" s="328"/>
      <c r="B1905" s="328"/>
      <c r="C1905" s="328"/>
      <c r="D1905" s="309"/>
      <c r="E1905" s="308"/>
      <c r="F1905" s="308"/>
      <c r="G1905" s="308"/>
      <c r="H1905" s="308"/>
      <c r="I1905" s="317"/>
      <c r="J1905" s="317"/>
      <c r="K1905" s="317"/>
      <c r="L1905" s="308"/>
      <c r="M1905" s="308"/>
      <c r="N1905" s="308"/>
      <c r="O1905" s="308"/>
      <c r="P1905" s="308"/>
      <c r="Q1905" s="302"/>
      <c r="R1905" s="302"/>
      <c r="S1905" s="302"/>
      <c r="T1905" s="302"/>
      <c r="U1905" s="302"/>
      <c r="V1905" s="302"/>
      <c r="W1905" s="302"/>
      <c r="X1905" s="302"/>
      <c r="Y1905" s="302"/>
      <c r="Z1905" s="302"/>
      <c r="AA1905" s="302"/>
      <c r="AB1905" s="302"/>
      <c r="AC1905" s="302"/>
      <c r="AD1905" s="302"/>
      <c r="AE1905" s="302"/>
      <c r="AF1905" s="302"/>
      <c r="AG1905" s="302"/>
      <c r="AH1905" s="302"/>
      <c r="AI1905" s="329"/>
      <c r="AJ1905" s="302"/>
      <c r="AK1905" s="302"/>
      <c r="AL1905" s="302"/>
      <c r="AM1905" s="302"/>
      <c r="AN1905" s="302"/>
      <c r="AO1905" s="302"/>
      <c r="AP1905" s="302"/>
      <c r="AQ1905" s="302"/>
      <c r="AR1905" s="302"/>
      <c r="AS1905" s="302"/>
      <c r="AT1905" s="302"/>
      <c r="AU1905" s="302"/>
      <c r="AV1905" s="302"/>
      <c r="AW1905" s="302"/>
      <c r="AX1905" s="302"/>
      <c r="AY1905" s="302"/>
      <c r="AZ1905" s="302"/>
      <c r="BA1905" s="302"/>
    </row>
    <row r="1906">
      <c r="A1906" s="328"/>
      <c r="B1906" s="328"/>
      <c r="C1906" s="328"/>
      <c r="D1906" s="309"/>
      <c r="E1906" s="308"/>
      <c r="F1906" s="308"/>
      <c r="G1906" s="308"/>
      <c r="H1906" s="308"/>
      <c r="I1906" s="317"/>
      <c r="J1906" s="317"/>
      <c r="K1906" s="317"/>
      <c r="L1906" s="308"/>
      <c r="M1906" s="308"/>
      <c r="N1906" s="308"/>
      <c r="O1906" s="308"/>
      <c r="P1906" s="308"/>
      <c r="Q1906" s="302"/>
      <c r="R1906" s="302"/>
      <c r="S1906" s="302"/>
      <c r="T1906" s="302"/>
      <c r="U1906" s="302"/>
      <c r="V1906" s="302"/>
      <c r="W1906" s="302"/>
      <c r="X1906" s="302"/>
      <c r="Y1906" s="302"/>
      <c r="Z1906" s="302"/>
      <c r="AA1906" s="302"/>
      <c r="AB1906" s="302"/>
      <c r="AC1906" s="302"/>
      <c r="AD1906" s="302"/>
      <c r="AE1906" s="302"/>
      <c r="AF1906" s="302"/>
      <c r="AG1906" s="302"/>
      <c r="AH1906" s="302"/>
      <c r="AI1906" s="329"/>
      <c r="AJ1906" s="302"/>
      <c r="AK1906" s="302"/>
      <c r="AL1906" s="302"/>
      <c r="AM1906" s="302"/>
      <c r="AN1906" s="302"/>
      <c r="AO1906" s="302"/>
      <c r="AP1906" s="302"/>
      <c r="AQ1906" s="302"/>
      <c r="AR1906" s="302"/>
      <c r="AS1906" s="302"/>
      <c r="AT1906" s="302"/>
      <c r="AU1906" s="302"/>
      <c r="AV1906" s="302"/>
      <c r="AW1906" s="302"/>
      <c r="AX1906" s="302"/>
      <c r="AY1906" s="302"/>
      <c r="AZ1906" s="302"/>
      <c r="BA1906" s="302"/>
    </row>
    <row r="1907">
      <c r="A1907" s="328"/>
      <c r="B1907" s="328"/>
      <c r="C1907" s="328"/>
      <c r="D1907" s="309"/>
      <c r="E1907" s="308"/>
      <c r="F1907" s="308"/>
      <c r="G1907" s="308"/>
      <c r="H1907" s="308"/>
      <c r="I1907" s="317"/>
      <c r="J1907" s="317"/>
      <c r="K1907" s="317"/>
      <c r="L1907" s="308"/>
      <c r="M1907" s="308"/>
      <c r="N1907" s="308"/>
      <c r="O1907" s="308"/>
      <c r="P1907" s="308"/>
      <c r="Q1907" s="302"/>
      <c r="R1907" s="302"/>
      <c r="S1907" s="302"/>
      <c r="T1907" s="302"/>
      <c r="U1907" s="302"/>
      <c r="V1907" s="302"/>
      <c r="W1907" s="302"/>
      <c r="X1907" s="302"/>
      <c r="Y1907" s="302"/>
      <c r="Z1907" s="302"/>
      <c r="AA1907" s="302"/>
      <c r="AB1907" s="302"/>
      <c r="AC1907" s="302"/>
      <c r="AD1907" s="302"/>
      <c r="AE1907" s="302"/>
      <c r="AF1907" s="302"/>
      <c r="AG1907" s="302"/>
      <c r="AH1907" s="302"/>
      <c r="AI1907" s="329"/>
      <c r="AJ1907" s="302"/>
      <c r="AK1907" s="302"/>
      <c r="AL1907" s="302"/>
      <c r="AM1907" s="302"/>
      <c r="AN1907" s="302"/>
      <c r="AO1907" s="302"/>
      <c r="AP1907" s="302"/>
      <c r="AQ1907" s="302"/>
      <c r="AR1907" s="302"/>
      <c r="AS1907" s="302"/>
      <c r="AT1907" s="302"/>
      <c r="AU1907" s="302"/>
      <c r="AV1907" s="302"/>
      <c r="AW1907" s="302"/>
      <c r="AX1907" s="302"/>
      <c r="AY1907" s="302"/>
      <c r="AZ1907" s="302"/>
      <c r="BA1907" s="302"/>
    </row>
    <row r="1908">
      <c r="A1908" s="328"/>
      <c r="B1908" s="328"/>
      <c r="C1908" s="328"/>
      <c r="D1908" s="309"/>
      <c r="E1908" s="308"/>
      <c r="F1908" s="308"/>
      <c r="G1908" s="308"/>
      <c r="H1908" s="308"/>
      <c r="I1908" s="317"/>
      <c r="J1908" s="317"/>
      <c r="K1908" s="317"/>
      <c r="L1908" s="308"/>
      <c r="M1908" s="308"/>
      <c r="N1908" s="308"/>
      <c r="O1908" s="308"/>
      <c r="P1908" s="308"/>
      <c r="Q1908" s="302"/>
      <c r="R1908" s="302"/>
      <c r="S1908" s="302"/>
      <c r="T1908" s="302"/>
      <c r="U1908" s="302"/>
      <c r="V1908" s="302"/>
      <c r="W1908" s="302"/>
      <c r="X1908" s="302"/>
      <c r="Y1908" s="302"/>
      <c r="Z1908" s="302"/>
      <c r="AA1908" s="302"/>
      <c r="AB1908" s="302"/>
      <c r="AC1908" s="302"/>
      <c r="AD1908" s="302"/>
      <c r="AE1908" s="302"/>
      <c r="AF1908" s="302"/>
      <c r="AG1908" s="302"/>
      <c r="AH1908" s="302"/>
      <c r="AI1908" s="329"/>
      <c r="AJ1908" s="302"/>
      <c r="AK1908" s="302"/>
      <c r="AL1908" s="302"/>
      <c r="AM1908" s="302"/>
      <c r="AN1908" s="302"/>
      <c r="AO1908" s="302"/>
      <c r="AP1908" s="302"/>
      <c r="AQ1908" s="302"/>
      <c r="AR1908" s="302"/>
      <c r="AS1908" s="302"/>
      <c r="AT1908" s="302"/>
      <c r="AU1908" s="302"/>
      <c r="AV1908" s="302"/>
      <c r="AW1908" s="302"/>
      <c r="AX1908" s="302"/>
      <c r="AY1908" s="302"/>
      <c r="AZ1908" s="302"/>
      <c r="BA1908" s="302"/>
    </row>
    <row r="1909">
      <c r="A1909" s="328"/>
      <c r="B1909" s="328"/>
      <c r="C1909" s="328"/>
      <c r="D1909" s="309"/>
      <c r="E1909" s="308"/>
      <c r="F1909" s="308"/>
      <c r="G1909" s="308"/>
      <c r="H1909" s="308"/>
      <c r="I1909" s="317"/>
      <c r="J1909" s="317"/>
      <c r="K1909" s="317"/>
      <c r="L1909" s="308"/>
      <c r="M1909" s="308"/>
      <c r="N1909" s="308"/>
      <c r="O1909" s="308"/>
      <c r="P1909" s="308"/>
      <c r="Q1909" s="302"/>
      <c r="R1909" s="302"/>
      <c r="S1909" s="302"/>
      <c r="T1909" s="302"/>
      <c r="U1909" s="302"/>
      <c r="V1909" s="302"/>
      <c r="W1909" s="302"/>
      <c r="X1909" s="302"/>
      <c r="Y1909" s="302"/>
      <c r="Z1909" s="302"/>
      <c r="AA1909" s="302"/>
      <c r="AB1909" s="302"/>
      <c r="AC1909" s="302"/>
      <c r="AD1909" s="302"/>
      <c r="AE1909" s="302"/>
      <c r="AF1909" s="302"/>
      <c r="AG1909" s="302"/>
      <c r="AH1909" s="302"/>
      <c r="AI1909" s="329"/>
      <c r="AJ1909" s="302"/>
      <c r="AK1909" s="302"/>
      <c r="AL1909" s="302"/>
      <c r="AM1909" s="302"/>
      <c r="AN1909" s="302"/>
      <c r="AO1909" s="302"/>
      <c r="AP1909" s="302"/>
      <c r="AQ1909" s="302"/>
      <c r="AR1909" s="302"/>
      <c r="AS1909" s="302"/>
      <c r="AT1909" s="302"/>
      <c r="AU1909" s="302"/>
      <c r="AV1909" s="302"/>
      <c r="AW1909" s="302"/>
      <c r="AX1909" s="302"/>
      <c r="AY1909" s="302"/>
      <c r="AZ1909" s="302"/>
      <c r="BA1909" s="302"/>
    </row>
    <row r="1910">
      <c r="A1910" s="328"/>
      <c r="B1910" s="328"/>
      <c r="C1910" s="328"/>
      <c r="D1910" s="309"/>
      <c r="E1910" s="308"/>
      <c r="F1910" s="308"/>
      <c r="G1910" s="308"/>
      <c r="H1910" s="308"/>
      <c r="I1910" s="317"/>
      <c r="J1910" s="317"/>
      <c r="K1910" s="317"/>
      <c r="L1910" s="308"/>
      <c r="M1910" s="308"/>
      <c r="N1910" s="308"/>
      <c r="O1910" s="308"/>
      <c r="P1910" s="308"/>
      <c r="Q1910" s="302"/>
      <c r="R1910" s="302"/>
      <c r="S1910" s="302"/>
      <c r="T1910" s="302"/>
      <c r="U1910" s="302"/>
      <c r="V1910" s="302"/>
      <c r="W1910" s="302"/>
      <c r="X1910" s="302"/>
      <c r="Y1910" s="302"/>
      <c r="Z1910" s="302"/>
      <c r="AA1910" s="302"/>
      <c r="AB1910" s="302"/>
      <c r="AC1910" s="302"/>
      <c r="AD1910" s="302"/>
      <c r="AE1910" s="302"/>
      <c r="AF1910" s="302"/>
      <c r="AG1910" s="302"/>
      <c r="AH1910" s="302"/>
      <c r="AI1910" s="329"/>
      <c r="AJ1910" s="302"/>
      <c r="AK1910" s="302"/>
      <c r="AL1910" s="302"/>
      <c r="AM1910" s="302"/>
      <c r="AN1910" s="302"/>
      <c r="AO1910" s="302"/>
      <c r="AP1910" s="302"/>
      <c r="AQ1910" s="302"/>
      <c r="AR1910" s="302"/>
      <c r="AS1910" s="302"/>
      <c r="AT1910" s="302"/>
      <c r="AU1910" s="302"/>
      <c r="AV1910" s="302"/>
      <c r="AW1910" s="302"/>
      <c r="AX1910" s="302"/>
      <c r="AY1910" s="302"/>
      <c r="AZ1910" s="302"/>
      <c r="BA1910" s="302"/>
    </row>
    <row r="1911">
      <c r="A1911" s="328"/>
      <c r="B1911" s="328"/>
      <c r="C1911" s="328"/>
      <c r="D1911" s="309"/>
      <c r="E1911" s="308"/>
      <c r="F1911" s="308"/>
      <c r="G1911" s="308"/>
      <c r="H1911" s="308"/>
      <c r="I1911" s="317"/>
      <c r="J1911" s="317"/>
      <c r="K1911" s="317"/>
      <c r="L1911" s="308"/>
      <c r="M1911" s="308"/>
      <c r="N1911" s="308"/>
      <c r="O1911" s="308"/>
      <c r="P1911" s="308"/>
      <c r="Q1911" s="302"/>
      <c r="R1911" s="302"/>
      <c r="S1911" s="302"/>
      <c r="T1911" s="302"/>
      <c r="U1911" s="302"/>
      <c r="V1911" s="302"/>
      <c r="W1911" s="302"/>
      <c r="X1911" s="302"/>
      <c r="Y1911" s="302"/>
      <c r="Z1911" s="302"/>
      <c r="AA1911" s="302"/>
      <c r="AB1911" s="302"/>
      <c r="AC1911" s="302"/>
      <c r="AD1911" s="302"/>
      <c r="AE1911" s="302"/>
      <c r="AF1911" s="302"/>
      <c r="AG1911" s="302"/>
      <c r="AH1911" s="302"/>
      <c r="AI1911" s="329"/>
      <c r="AJ1911" s="302"/>
      <c r="AK1911" s="302"/>
      <c r="AL1911" s="302"/>
      <c r="AM1911" s="302"/>
      <c r="AN1911" s="302"/>
      <c r="AO1911" s="302"/>
      <c r="AP1911" s="302"/>
      <c r="AQ1911" s="302"/>
      <c r="AR1911" s="302"/>
      <c r="AS1911" s="302"/>
      <c r="AT1911" s="302"/>
      <c r="AU1911" s="302"/>
      <c r="AV1911" s="302"/>
      <c r="AW1911" s="302"/>
      <c r="AX1911" s="302"/>
      <c r="AY1911" s="302"/>
      <c r="AZ1911" s="302"/>
      <c r="BA1911" s="302"/>
    </row>
    <row r="1912">
      <c r="A1912" s="328"/>
      <c r="B1912" s="328"/>
      <c r="C1912" s="328"/>
      <c r="D1912" s="309"/>
      <c r="E1912" s="308"/>
      <c r="F1912" s="308"/>
      <c r="G1912" s="308"/>
      <c r="H1912" s="308"/>
      <c r="I1912" s="317"/>
      <c r="J1912" s="317"/>
      <c r="K1912" s="317"/>
      <c r="L1912" s="308"/>
      <c r="M1912" s="308"/>
      <c r="N1912" s="308"/>
      <c r="O1912" s="308"/>
      <c r="P1912" s="308"/>
      <c r="Q1912" s="302"/>
      <c r="R1912" s="302"/>
      <c r="S1912" s="302"/>
      <c r="T1912" s="302"/>
      <c r="U1912" s="302"/>
      <c r="V1912" s="302"/>
      <c r="W1912" s="302"/>
      <c r="X1912" s="302"/>
      <c r="Y1912" s="302"/>
      <c r="Z1912" s="302"/>
      <c r="AA1912" s="302"/>
      <c r="AB1912" s="302"/>
      <c r="AC1912" s="302"/>
      <c r="AD1912" s="302"/>
      <c r="AE1912" s="302"/>
      <c r="AF1912" s="302"/>
      <c r="AG1912" s="302"/>
      <c r="AH1912" s="302"/>
      <c r="AI1912" s="329"/>
      <c r="AJ1912" s="302"/>
      <c r="AK1912" s="302"/>
      <c r="AL1912" s="302"/>
      <c r="AM1912" s="302"/>
      <c r="AN1912" s="302"/>
      <c r="AO1912" s="302"/>
      <c r="AP1912" s="302"/>
      <c r="AQ1912" s="302"/>
      <c r="AR1912" s="302"/>
      <c r="AS1912" s="302"/>
      <c r="AT1912" s="302"/>
      <c r="AU1912" s="302"/>
      <c r="AV1912" s="302"/>
      <c r="AW1912" s="302"/>
      <c r="AX1912" s="302"/>
      <c r="AY1912" s="302"/>
      <c r="AZ1912" s="302"/>
      <c r="BA1912" s="302"/>
    </row>
    <row r="1913">
      <c r="A1913" s="328"/>
      <c r="B1913" s="328"/>
      <c r="C1913" s="328"/>
      <c r="D1913" s="309"/>
      <c r="E1913" s="308"/>
      <c r="F1913" s="308"/>
      <c r="G1913" s="308"/>
      <c r="H1913" s="308"/>
      <c r="I1913" s="317"/>
      <c r="J1913" s="317"/>
      <c r="K1913" s="317"/>
      <c r="L1913" s="308"/>
      <c r="M1913" s="308"/>
      <c r="N1913" s="308"/>
      <c r="O1913" s="308"/>
      <c r="P1913" s="308"/>
      <c r="Q1913" s="302"/>
      <c r="R1913" s="302"/>
      <c r="S1913" s="302"/>
      <c r="T1913" s="302"/>
      <c r="U1913" s="302"/>
      <c r="V1913" s="302"/>
      <c r="W1913" s="302"/>
      <c r="X1913" s="302"/>
      <c r="Y1913" s="302"/>
      <c r="Z1913" s="302"/>
      <c r="AA1913" s="302"/>
      <c r="AB1913" s="302"/>
      <c r="AC1913" s="302"/>
      <c r="AD1913" s="302"/>
      <c r="AE1913" s="302"/>
      <c r="AF1913" s="302"/>
      <c r="AG1913" s="302"/>
      <c r="AH1913" s="302"/>
      <c r="AI1913" s="329"/>
      <c r="AJ1913" s="302"/>
      <c r="AK1913" s="302"/>
      <c r="AL1913" s="302"/>
      <c r="AM1913" s="302"/>
      <c r="AN1913" s="302"/>
      <c r="AO1913" s="302"/>
      <c r="AP1913" s="302"/>
      <c r="AQ1913" s="302"/>
      <c r="AR1913" s="302"/>
      <c r="AS1913" s="302"/>
      <c r="AT1913" s="302"/>
      <c r="AU1913" s="302"/>
      <c r="AV1913" s="302"/>
      <c r="AW1913" s="302"/>
      <c r="AX1913" s="302"/>
      <c r="AY1913" s="302"/>
      <c r="AZ1913" s="302"/>
      <c r="BA1913" s="302"/>
    </row>
    <row r="1914">
      <c r="A1914" s="328"/>
      <c r="B1914" s="328"/>
      <c r="C1914" s="328"/>
      <c r="D1914" s="309"/>
      <c r="E1914" s="308"/>
      <c r="F1914" s="308"/>
      <c r="G1914" s="308"/>
      <c r="H1914" s="308"/>
      <c r="I1914" s="317"/>
      <c r="J1914" s="317"/>
      <c r="K1914" s="317"/>
      <c r="L1914" s="308"/>
      <c r="M1914" s="308"/>
      <c r="N1914" s="308"/>
      <c r="O1914" s="308"/>
      <c r="P1914" s="308"/>
      <c r="Q1914" s="302"/>
      <c r="R1914" s="302"/>
      <c r="S1914" s="302"/>
      <c r="T1914" s="302"/>
      <c r="U1914" s="302"/>
      <c r="V1914" s="302"/>
      <c r="W1914" s="302"/>
      <c r="X1914" s="302"/>
      <c r="Y1914" s="302"/>
      <c r="Z1914" s="302"/>
      <c r="AA1914" s="302"/>
      <c r="AB1914" s="302"/>
      <c r="AC1914" s="302"/>
      <c r="AD1914" s="302"/>
      <c r="AE1914" s="302"/>
      <c r="AF1914" s="302"/>
      <c r="AG1914" s="302"/>
      <c r="AH1914" s="302"/>
      <c r="AI1914" s="329"/>
      <c r="AJ1914" s="302"/>
      <c r="AK1914" s="302"/>
      <c r="AL1914" s="302"/>
      <c r="AM1914" s="302"/>
      <c r="AN1914" s="302"/>
      <c r="AO1914" s="302"/>
      <c r="AP1914" s="302"/>
      <c r="AQ1914" s="302"/>
      <c r="AR1914" s="302"/>
      <c r="AS1914" s="302"/>
      <c r="AT1914" s="302"/>
      <c r="AU1914" s="302"/>
      <c r="AV1914" s="302"/>
      <c r="AW1914" s="302"/>
      <c r="AX1914" s="302"/>
      <c r="AY1914" s="302"/>
      <c r="AZ1914" s="302"/>
      <c r="BA1914" s="302"/>
    </row>
    <row r="1915">
      <c r="A1915" s="328"/>
      <c r="B1915" s="328"/>
      <c r="C1915" s="328"/>
      <c r="D1915" s="309"/>
      <c r="E1915" s="308"/>
      <c r="F1915" s="308"/>
      <c r="G1915" s="308"/>
      <c r="H1915" s="308"/>
      <c r="I1915" s="317"/>
      <c r="J1915" s="317"/>
      <c r="K1915" s="317"/>
      <c r="L1915" s="308"/>
      <c r="M1915" s="308"/>
      <c r="N1915" s="308"/>
      <c r="O1915" s="308"/>
      <c r="P1915" s="308"/>
      <c r="Q1915" s="302"/>
      <c r="R1915" s="302"/>
      <c r="S1915" s="302"/>
      <c r="T1915" s="302"/>
      <c r="U1915" s="302"/>
      <c r="V1915" s="302"/>
      <c r="W1915" s="302"/>
      <c r="X1915" s="302"/>
      <c r="Y1915" s="302"/>
      <c r="Z1915" s="302"/>
      <c r="AA1915" s="302"/>
      <c r="AB1915" s="302"/>
      <c r="AC1915" s="302"/>
      <c r="AD1915" s="302"/>
      <c r="AE1915" s="302"/>
      <c r="AF1915" s="302"/>
      <c r="AG1915" s="302"/>
      <c r="AH1915" s="302"/>
      <c r="AI1915" s="329"/>
      <c r="AJ1915" s="302"/>
      <c r="AK1915" s="302"/>
      <c r="AL1915" s="302"/>
      <c r="AM1915" s="302"/>
      <c r="AN1915" s="302"/>
      <c r="AO1915" s="302"/>
      <c r="AP1915" s="302"/>
      <c r="AQ1915" s="302"/>
      <c r="AR1915" s="302"/>
      <c r="AS1915" s="302"/>
      <c r="AT1915" s="302"/>
      <c r="AU1915" s="302"/>
      <c r="AV1915" s="302"/>
      <c r="AW1915" s="302"/>
      <c r="AX1915" s="302"/>
      <c r="AY1915" s="302"/>
      <c r="AZ1915" s="302"/>
      <c r="BA1915" s="302"/>
    </row>
    <row r="1916">
      <c r="A1916" s="328"/>
      <c r="B1916" s="328"/>
      <c r="C1916" s="328"/>
      <c r="D1916" s="309"/>
      <c r="E1916" s="308"/>
      <c r="F1916" s="308"/>
      <c r="G1916" s="308"/>
      <c r="H1916" s="308"/>
      <c r="I1916" s="317"/>
      <c r="J1916" s="317"/>
      <c r="K1916" s="317"/>
      <c r="L1916" s="308"/>
      <c r="M1916" s="308"/>
      <c r="N1916" s="308"/>
      <c r="O1916" s="308"/>
      <c r="P1916" s="308"/>
      <c r="Q1916" s="302"/>
      <c r="R1916" s="302"/>
      <c r="S1916" s="302"/>
      <c r="T1916" s="302"/>
      <c r="U1916" s="302"/>
      <c r="V1916" s="302"/>
      <c r="W1916" s="302"/>
      <c r="X1916" s="302"/>
      <c r="Y1916" s="302"/>
      <c r="Z1916" s="302"/>
      <c r="AA1916" s="302"/>
      <c r="AB1916" s="302"/>
      <c r="AC1916" s="302"/>
      <c r="AD1916" s="302"/>
      <c r="AE1916" s="302"/>
      <c r="AF1916" s="302"/>
      <c r="AG1916" s="302"/>
      <c r="AH1916" s="302"/>
      <c r="AI1916" s="329"/>
      <c r="AJ1916" s="302"/>
      <c r="AK1916" s="302"/>
      <c r="AL1916" s="302"/>
      <c r="AM1916" s="302"/>
      <c r="AN1916" s="302"/>
      <c r="AO1916" s="302"/>
      <c r="AP1916" s="302"/>
      <c r="AQ1916" s="302"/>
      <c r="AR1916" s="302"/>
      <c r="AS1916" s="302"/>
      <c r="AT1916" s="302"/>
      <c r="AU1916" s="302"/>
      <c r="AV1916" s="302"/>
      <c r="AW1916" s="302"/>
      <c r="AX1916" s="302"/>
      <c r="AY1916" s="302"/>
      <c r="AZ1916" s="302"/>
      <c r="BA1916" s="302"/>
    </row>
    <row r="1917">
      <c r="A1917" s="328"/>
      <c r="B1917" s="328"/>
      <c r="C1917" s="328"/>
      <c r="D1917" s="309"/>
      <c r="E1917" s="308"/>
      <c r="F1917" s="308"/>
      <c r="G1917" s="308"/>
      <c r="H1917" s="308"/>
      <c r="I1917" s="317"/>
      <c r="J1917" s="317"/>
      <c r="K1917" s="317"/>
      <c r="L1917" s="308"/>
      <c r="M1917" s="308"/>
      <c r="N1917" s="308"/>
      <c r="O1917" s="308"/>
      <c r="P1917" s="308"/>
      <c r="Q1917" s="302"/>
      <c r="R1917" s="302"/>
      <c r="S1917" s="302"/>
      <c r="T1917" s="302"/>
      <c r="U1917" s="302"/>
      <c r="V1917" s="302"/>
      <c r="W1917" s="302"/>
      <c r="X1917" s="302"/>
      <c r="Y1917" s="302"/>
      <c r="Z1917" s="302"/>
      <c r="AA1917" s="302"/>
      <c r="AB1917" s="302"/>
      <c r="AC1917" s="302"/>
      <c r="AD1917" s="302"/>
      <c r="AE1917" s="302"/>
      <c r="AF1917" s="302"/>
      <c r="AG1917" s="302"/>
      <c r="AH1917" s="302"/>
      <c r="AI1917" s="329"/>
      <c r="AJ1917" s="302"/>
      <c r="AK1917" s="302"/>
      <c r="AL1917" s="302"/>
      <c r="AM1917" s="302"/>
      <c r="AN1917" s="302"/>
      <c r="AO1917" s="302"/>
      <c r="AP1917" s="302"/>
      <c r="AQ1917" s="302"/>
      <c r="AR1917" s="302"/>
      <c r="AS1917" s="302"/>
      <c r="AT1917" s="302"/>
      <c r="AU1917" s="302"/>
      <c r="AV1917" s="302"/>
      <c r="AW1917" s="302"/>
      <c r="AX1917" s="302"/>
      <c r="AY1917" s="302"/>
      <c r="AZ1917" s="302"/>
      <c r="BA1917" s="302"/>
    </row>
    <row r="1918">
      <c r="A1918" s="328"/>
      <c r="B1918" s="328"/>
      <c r="C1918" s="328"/>
      <c r="D1918" s="309"/>
      <c r="E1918" s="308"/>
      <c r="F1918" s="308"/>
      <c r="G1918" s="308"/>
      <c r="H1918" s="308"/>
      <c r="I1918" s="317"/>
      <c r="J1918" s="317"/>
      <c r="K1918" s="317"/>
      <c r="L1918" s="308"/>
      <c r="M1918" s="308"/>
      <c r="N1918" s="308"/>
      <c r="O1918" s="308"/>
      <c r="P1918" s="308"/>
      <c r="Q1918" s="302"/>
      <c r="R1918" s="302"/>
      <c r="S1918" s="302"/>
      <c r="T1918" s="302"/>
      <c r="U1918" s="302"/>
      <c r="V1918" s="302"/>
      <c r="W1918" s="302"/>
      <c r="X1918" s="302"/>
      <c r="Y1918" s="302"/>
      <c r="Z1918" s="302"/>
      <c r="AA1918" s="302"/>
      <c r="AB1918" s="302"/>
      <c r="AC1918" s="302"/>
      <c r="AD1918" s="302"/>
      <c r="AE1918" s="302"/>
      <c r="AF1918" s="302"/>
      <c r="AG1918" s="302"/>
      <c r="AH1918" s="302"/>
      <c r="AI1918" s="329"/>
      <c r="AJ1918" s="302"/>
      <c r="AK1918" s="302"/>
      <c r="AL1918" s="302"/>
      <c r="AM1918" s="302"/>
      <c r="AN1918" s="302"/>
      <c r="AO1918" s="302"/>
      <c r="AP1918" s="302"/>
      <c r="AQ1918" s="302"/>
      <c r="AR1918" s="302"/>
      <c r="AS1918" s="302"/>
      <c r="AT1918" s="302"/>
      <c r="AU1918" s="302"/>
      <c r="AV1918" s="302"/>
      <c r="AW1918" s="302"/>
      <c r="AX1918" s="302"/>
      <c r="AY1918" s="302"/>
      <c r="AZ1918" s="302"/>
      <c r="BA1918" s="302"/>
    </row>
    <row r="1919">
      <c r="A1919" s="328"/>
      <c r="B1919" s="328"/>
      <c r="C1919" s="328"/>
      <c r="D1919" s="309"/>
      <c r="E1919" s="308"/>
      <c r="F1919" s="308"/>
      <c r="G1919" s="308"/>
      <c r="H1919" s="308"/>
      <c r="I1919" s="317"/>
      <c r="J1919" s="317"/>
      <c r="K1919" s="317"/>
      <c r="L1919" s="308"/>
      <c r="M1919" s="308"/>
      <c r="N1919" s="308"/>
      <c r="O1919" s="308"/>
      <c r="P1919" s="308"/>
      <c r="Q1919" s="302"/>
      <c r="R1919" s="302"/>
      <c r="S1919" s="302"/>
      <c r="T1919" s="302"/>
      <c r="U1919" s="302"/>
      <c r="V1919" s="302"/>
      <c r="W1919" s="302"/>
      <c r="X1919" s="302"/>
      <c r="Y1919" s="302"/>
      <c r="Z1919" s="302"/>
      <c r="AA1919" s="302"/>
      <c r="AB1919" s="302"/>
      <c r="AC1919" s="302"/>
      <c r="AD1919" s="302"/>
      <c r="AE1919" s="302"/>
      <c r="AF1919" s="302"/>
      <c r="AG1919" s="302"/>
      <c r="AH1919" s="302"/>
      <c r="AI1919" s="329"/>
      <c r="AJ1919" s="302"/>
      <c r="AK1919" s="302"/>
      <c r="AL1919" s="302"/>
      <c r="AM1919" s="302"/>
      <c r="AN1919" s="302"/>
      <c r="AO1919" s="302"/>
      <c r="AP1919" s="302"/>
      <c r="AQ1919" s="302"/>
      <c r="AR1919" s="302"/>
      <c r="AS1919" s="302"/>
      <c r="AT1919" s="302"/>
      <c r="AU1919" s="302"/>
      <c r="AV1919" s="302"/>
      <c r="AW1919" s="302"/>
      <c r="AX1919" s="302"/>
      <c r="AY1919" s="302"/>
      <c r="AZ1919" s="302"/>
      <c r="BA1919" s="302"/>
    </row>
    <row r="1920">
      <c r="A1920" s="328"/>
      <c r="B1920" s="328"/>
      <c r="C1920" s="328"/>
      <c r="D1920" s="309"/>
      <c r="E1920" s="308"/>
      <c r="F1920" s="308"/>
      <c r="G1920" s="308"/>
      <c r="H1920" s="308"/>
      <c r="I1920" s="317"/>
      <c r="J1920" s="317"/>
      <c r="K1920" s="317"/>
      <c r="L1920" s="308"/>
      <c r="M1920" s="308"/>
      <c r="N1920" s="308"/>
      <c r="O1920" s="308"/>
      <c r="P1920" s="308"/>
      <c r="Q1920" s="302"/>
      <c r="R1920" s="302"/>
      <c r="S1920" s="302"/>
      <c r="T1920" s="302"/>
      <c r="U1920" s="302"/>
      <c r="V1920" s="302"/>
      <c r="W1920" s="302"/>
      <c r="X1920" s="302"/>
      <c r="Y1920" s="302"/>
      <c r="Z1920" s="302"/>
      <c r="AA1920" s="302"/>
      <c r="AB1920" s="302"/>
      <c r="AC1920" s="302"/>
      <c r="AD1920" s="302"/>
      <c r="AE1920" s="302"/>
      <c r="AF1920" s="302"/>
      <c r="AG1920" s="302"/>
      <c r="AH1920" s="302"/>
      <c r="AI1920" s="329"/>
      <c r="AJ1920" s="302"/>
      <c r="AK1920" s="302"/>
      <c r="AL1920" s="302"/>
      <c r="AM1920" s="302"/>
      <c r="AN1920" s="302"/>
      <c r="AO1920" s="302"/>
      <c r="AP1920" s="302"/>
      <c r="AQ1920" s="302"/>
      <c r="AR1920" s="302"/>
      <c r="AS1920" s="302"/>
      <c r="AT1920" s="302"/>
      <c r="AU1920" s="302"/>
      <c r="AV1920" s="302"/>
      <c r="AW1920" s="302"/>
      <c r="AX1920" s="302"/>
      <c r="AY1920" s="302"/>
      <c r="AZ1920" s="302"/>
      <c r="BA1920" s="302"/>
    </row>
    <row r="1921">
      <c r="A1921" s="328"/>
      <c r="B1921" s="328"/>
      <c r="C1921" s="328"/>
      <c r="D1921" s="309"/>
      <c r="E1921" s="308"/>
      <c r="F1921" s="308"/>
      <c r="G1921" s="308"/>
      <c r="H1921" s="308"/>
      <c r="I1921" s="317"/>
      <c r="J1921" s="317"/>
      <c r="K1921" s="317"/>
      <c r="L1921" s="308"/>
      <c r="M1921" s="308"/>
      <c r="N1921" s="308"/>
      <c r="O1921" s="308"/>
      <c r="P1921" s="308"/>
      <c r="Q1921" s="302"/>
      <c r="R1921" s="302"/>
      <c r="S1921" s="302"/>
      <c r="T1921" s="302"/>
      <c r="U1921" s="302"/>
      <c r="V1921" s="302"/>
      <c r="W1921" s="302"/>
      <c r="X1921" s="302"/>
      <c r="Y1921" s="302"/>
      <c r="Z1921" s="302"/>
      <c r="AA1921" s="302"/>
      <c r="AB1921" s="302"/>
      <c r="AC1921" s="302"/>
      <c r="AD1921" s="302"/>
      <c r="AE1921" s="302"/>
      <c r="AF1921" s="302"/>
      <c r="AG1921" s="302"/>
      <c r="AH1921" s="302"/>
      <c r="AI1921" s="329"/>
      <c r="AJ1921" s="302"/>
      <c r="AK1921" s="302"/>
      <c r="AL1921" s="302"/>
      <c r="AM1921" s="302"/>
      <c r="AN1921" s="302"/>
      <c r="AO1921" s="302"/>
      <c r="AP1921" s="302"/>
      <c r="AQ1921" s="302"/>
      <c r="AR1921" s="302"/>
      <c r="AS1921" s="302"/>
      <c r="AT1921" s="302"/>
      <c r="AU1921" s="302"/>
      <c r="AV1921" s="302"/>
      <c r="AW1921" s="302"/>
      <c r="AX1921" s="302"/>
      <c r="AY1921" s="302"/>
      <c r="AZ1921" s="302"/>
      <c r="BA1921" s="302"/>
    </row>
    <row r="1922">
      <c r="A1922" s="328"/>
      <c r="B1922" s="328"/>
      <c r="C1922" s="328"/>
      <c r="D1922" s="309"/>
      <c r="E1922" s="308"/>
      <c r="F1922" s="308"/>
      <c r="G1922" s="308"/>
      <c r="H1922" s="308"/>
      <c r="I1922" s="317"/>
      <c r="J1922" s="317"/>
      <c r="K1922" s="317"/>
      <c r="L1922" s="308"/>
      <c r="M1922" s="308"/>
      <c r="N1922" s="308"/>
      <c r="O1922" s="308"/>
      <c r="P1922" s="308"/>
      <c r="Q1922" s="302"/>
      <c r="R1922" s="302"/>
      <c r="S1922" s="302"/>
      <c r="T1922" s="302"/>
      <c r="U1922" s="302"/>
      <c r="V1922" s="302"/>
      <c r="W1922" s="302"/>
      <c r="X1922" s="302"/>
      <c r="Y1922" s="302"/>
      <c r="Z1922" s="302"/>
      <c r="AA1922" s="302"/>
      <c r="AB1922" s="302"/>
      <c r="AC1922" s="302"/>
      <c r="AD1922" s="302"/>
      <c r="AE1922" s="302"/>
      <c r="AF1922" s="302"/>
      <c r="AG1922" s="302"/>
      <c r="AH1922" s="302"/>
      <c r="AI1922" s="329"/>
      <c r="AJ1922" s="302"/>
      <c r="AK1922" s="302"/>
      <c r="AL1922" s="302"/>
      <c r="AM1922" s="302"/>
      <c r="AN1922" s="302"/>
      <c r="AO1922" s="302"/>
      <c r="AP1922" s="302"/>
      <c r="AQ1922" s="302"/>
      <c r="AR1922" s="302"/>
      <c r="AS1922" s="302"/>
      <c r="AT1922" s="302"/>
      <c r="AU1922" s="302"/>
      <c r="AV1922" s="302"/>
      <c r="AW1922" s="302"/>
      <c r="AX1922" s="302"/>
      <c r="AY1922" s="302"/>
      <c r="AZ1922" s="302"/>
      <c r="BA1922" s="302"/>
    </row>
    <row r="1923">
      <c r="A1923" s="328"/>
      <c r="B1923" s="328"/>
      <c r="C1923" s="328"/>
      <c r="D1923" s="309"/>
      <c r="E1923" s="308"/>
      <c r="F1923" s="308"/>
      <c r="G1923" s="308"/>
      <c r="H1923" s="308"/>
      <c r="I1923" s="317"/>
      <c r="J1923" s="317"/>
      <c r="K1923" s="317"/>
      <c r="L1923" s="308"/>
      <c r="M1923" s="308"/>
      <c r="N1923" s="308"/>
      <c r="O1923" s="308"/>
      <c r="P1923" s="308"/>
      <c r="Q1923" s="302"/>
      <c r="R1923" s="302"/>
      <c r="S1923" s="302"/>
      <c r="T1923" s="302"/>
      <c r="U1923" s="302"/>
      <c r="V1923" s="302"/>
      <c r="W1923" s="302"/>
      <c r="X1923" s="302"/>
      <c r="Y1923" s="302"/>
      <c r="Z1923" s="302"/>
      <c r="AA1923" s="302"/>
      <c r="AB1923" s="302"/>
      <c r="AC1923" s="302"/>
      <c r="AD1923" s="302"/>
      <c r="AE1923" s="302"/>
      <c r="AF1923" s="302"/>
      <c r="AG1923" s="302"/>
      <c r="AH1923" s="302"/>
      <c r="AI1923" s="329"/>
      <c r="AJ1923" s="302"/>
      <c r="AK1923" s="302"/>
      <c r="AL1923" s="302"/>
      <c r="AM1923" s="302"/>
      <c r="AN1923" s="302"/>
      <c r="AO1923" s="302"/>
      <c r="AP1923" s="302"/>
      <c r="AQ1923" s="302"/>
      <c r="AR1923" s="302"/>
      <c r="AS1923" s="302"/>
      <c r="AT1923" s="302"/>
      <c r="AU1923" s="302"/>
      <c r="AV1923" s="302"/>
      <c r="AW1923" s="302"/>
      <c r="AX1923" s="302"/>
      <c r="AY1923" s="302"/>
      <c r="AZ1923" s="302"/>
      <c r="BA1923" s="302"/>
    </row>
    <row r="1924">
      <c r="A1924" s="328"/>
      <c r="B1924" s="328"/>
      <c r="C1924" s="328"/>
      <c r="D1924" s="309"/>
      <c r="E1924" s="308"/>
      <c r="F1924" s="308"/>
      <c r="G1924" s="308"/>
      <c r="H1924" s="308"/>
      <c r="I1924" s="317"/>
      <c r="J1924" s="317"/>
      <c r="K1924" s="317"/>
      <c r="L1924" s="308"/>
      <c r="M1924" s="308"/>
      <c r="N1924" s="308"/>
      <c r="O1924" s="308"/>
      <c r="P1924" s="308"/>
      <c r="Q1924" s="302"/>
      <c r="R1924" s="302"/>
      <c r="S1924" s="302"/>
      <c r="T1924" s="302"/>
      <c r="U1924" s="302"/>
      <c r="V1924" s="302"/>
      <c r="W1924" s="302"/>
      <c r="X1924" s="302"/>
      <c r="Y1924" s="302"/>
      <c r="Z1924" s="302"/>
      <c r="AA1924" s="302"/>
      <c r="AB1924" s="302"/>
      <c r="AC1924" s="302"/>
      <c r="AD1924" s="302"/>
      <c r="AE1924" s="302"/>
      <c r="AF1924" s="302"/>
      <c r="AG1924" s="302"/>
      <c r="AH1924" s="302"/>
      <c r="AI1924" s="329"/>
      <c r="AJ1924" s="302"/>
      <c r="AK1924" s="302"/>
      <c r="AL1924" s="302"/>
      <c r="AM1924" s="302"/>
      <c r="AN1924" s="302"/>
      <c r="AO1924" s="302"/>
      <c r="AP1924" s="302"/>
      <c r="AQ1924" s="302"/>
      <c r="AR1924" s="302"/>
      <c r="AS1924" s="302"/>
      <c r="AT1924" s="302"/>
      <c r="AU1924" s="302"/>
      <c r="AV1924" s="302"/>
      <c r="AW1924" s="302"/>
      <c r="AX1924" s="302"/>
      <c r="AY1924" s="302"/>
      <c r="AZ1924" s="302"/>
      <c r="BA1924" s="302"/>
    </row>
    <row r="1925">
      <c r="A1925" s="328"/>
      <c r="B1925" s="328"/>
      <c r="C1925" s="328"/>
      <c r="D1925" s="309"/>
      <c r="E1925" s="308"/>
      <c r="F1925" s="308"/>
      <c r="G1925" s="308"/>
      <c r="H1925" s="308"/>
      <c r="I1925" s="317"/>
      <c r="J1925" s="317"/>
      <c r="K1925" s="317"/>
      <c r="L1925" s="308"/>
      <c r="M1925" s="308"/>
      <c r="N1925" s="308"/>
      <c r="O1925" s="308"/>
      <c r="P1925" s="308"/>
      <c r="Q1925" s="302"/>
      <c r="R1925" s="302"/>
      <c r="S1925" s="302"/>
      <c r="T1925" s="302"/>
      <c r="U1925" s="302"/>
      <c r="V1925" s="302"/>
      <c r="W1925" s="302"/>
      <c r="X1925" s="302"/>
      <c r="Y1925" s="302"/>
      <c r="Z1925" s="302"/>
      <c r="AA1925" s="302"/>
      <c r="AB1925" s="302"/>
      <c r="AC1925" s="302"/>
      <c r="AD1925" s="302"/>
      <c r="AE1925" s="302"/>
      <c r="AF1925" s="302"/>
      <c r="AG1925" s="302"/>
      <c r="AH1925" s="302"/>
      <c r="AI1925" s="329"/>
      <c r="AJ1925" s="302"/>
      <c r="AK1925" s="302"/>
      <c r="AL1925" s="302"/>
      <c r="AM1925" s="302"/>
      <c r="AN1925" s="302"/>
      <c r="AO1925" s="302"/>
      <c r="AP1925" s="302"/>
      <c r="AQ1925" s="302"/>
      <c r="AR1925" s="302"/>
      <c r="AS1925" s="302"/>
      <c r="AT1925" s="302"/>
      <c r="AU1925" s="302"/>
      <c r="AV1925" s="302"/>
      <c r="AW1925" s="302"/>
      <c r="AX1925" s="302"/>
      <c r="AY1925" s="302"/>
      <c r="AZ1925" s="302"/>
      <c r="BA1925" s="302"/>
    </row>
    <row r="1926">
      <c r="A1926" s="328"/>
      <c r="B1926" s="328"/>
      <c r="C1926" s="328"/>
      <c r="D1926" s="309"/>
      <c r="E1926" s="308"/>
      <c r="F1926" s="308"/>
      <c r="G1926" s="308"/>
      <c r="H1926" s="308"/>
      <c r="I1926" s="317"/>
      <c r="J1926" s="317"/>
      <c r="K1926" s="317"/>
      <c r="L1926" s="308"/>
      <c r="M1926" s="308"/>
      <c r="N1926" s="308"/>
      <c r="O1926" s="308"/>
      <c r="P1926" s="308"/>
      <c r="Q1926" s="302"/>
      <c r="R1926" s="302"/>
      <c r="S1926" s="302"/>
      <c r="T1926" s="302"/>
      <c r="U1926" s="302"/>
      <c r="V1926" s="302"/>
      <c r="W1926" s="302"/>
      <c r="X1926" s="302"/>
      <c r="Y1926" s="302"/>
      <c r="Z1926" s="302"/>
      <c r="AA1926" s="302"/>
      <c r="AB1926" s="302"/>
      <c r="AC1926" s="302"/>
      <c r="AD1926" s="302"/>
      <c r="AE1926" s="302"/>
      <c r="AF1926" s="302"/>
      <c r="AG1926" s="302"/>
      <c r="AH1926" s="302"/>
      <c r="AI1926" s="329"/>
      <c r="AJ1926" s="302"/>
      <c r="AK1926" s="302"/>
      <c r="AL1926" s="302"/>
      <c r="AM1926" s="302"/>
      <c r="AN1926" s="302"/>
      <c r="AO1926" s="302"/>
      <c r="AP1926" s="302"/>
      <c r="AQ1926" s="302"/>
      <c r="AR1926" s="302"/>
      <c r="AS1926" s="302"/>
      <c r="AT1926" s="302"/>
      <c r="AU1926" s="302"/>
      <c r="AV1926" s="302"/>
      <c r="AW1926" s="302"/>
      <c r="AX1926" s="302"/>
      <c r="AY1926" s="302"/>
      <c r="AZ1926" s="302"/>
      <c r="BA1926" s="302"/>
    </row>
    <row r="1927">
      <c r="A1927" s="328"/>
      <c r="B1927" s="328"/>
      <c r="C1927" s="328"/>
      <c r="D1927" s="309"/>
      <c r="E1927" s="308"/>
      <c r="F1927" s="308"/>
      <c r="G1927" s="308"/>
      <c r="H1927" s="308"/>
      <c r="I1927" s="317"/>
      <c r="J1927" s="317"/>
      <c r="K1927" s="317"/>
      <c r="L1927" s="308"/>
      <c r="M1927" s="308"/>
      <c r="N1927" s="308"/>
      <c r="O1927" s="308"/>
      <c r="P1927" s="308"/>
      <c r="Q1927" s="302"/>
      <c r="R1927" s="302"/>
      <c r="S1927" s="302"/>
      <c r="T1927" s="302"/>
      <c r="U1927" s="302"/>
      <c r="V1927" s="302"/>
      <c r="W1927" s="302"/>
      <c r="X1927" s="302"/>
      <c r="Y1927" s="302"/>
      <c r="Z1927" s="302"/>
      <c r="AA1927" s="302"/>
      <c r="AB1927" s="302"/>
      <c r="AC1927" s="302"/>
      <c r="AD1927" s="302"/>
      <c r="AE1927" s="302"/>
      <c r="AF1927" s="302"/>
      <c r="AG1927" s="302"/>
      <c r="AH1927" s="302"/>
      <c r="AI1927" s="329"/>
      <c r="AJ1927" s="302"/>
      <c r="AK1927" s="302"/>
      <c r="AL1927" s="302"/>
      <c r="AM1927" s="302"/>
      <c r="AN1927" s="302"/>
      <c r="AO1927" s="302"/>
      <c r="AP1927" s="302"/>
      <c r="AQ1927" s="302"/>
      <c r="AR1927" s="302"/>
      <c r="AS1927" s="302"/>
      <c r="AT1927" s="302"/>
      <c r="AU1927" s="302"/>
      <c r="AV1927" s="302"/>
      <c r="AW1927" s="302"/>
      <c r="AX1927" s="302"/>
      <c r="AY1927" s="302"/>
      <c r="AZ1927" s="302"/>
      <c r="BA1927" s="302"/>
    </row>
    <row r="1928">
      <c r="A1928" s="328"/>
      <c r="B1928" s="328"/>
      <c r="C1928" s="328"/>
      <c r="D1928" s="309"/>
      <c r="E1928" s="308"/>
      <c r="F1928" s="308"/>
      <c r="G1928" s="308"/>
      <c r="H1928" s="308"/>
      <c r="I1928" s="317"/>
      <c r="J1928" s="317"/>
      <c r="K1928" s="317"/>
      <c r="L1928" s="308"/>
      <c r="M1928" s="308"/>
      <c r="N1928" s="308"/>
      <c r="O1928" s="308"/>
      <c r="P1928" s="308"/>
      <c r="Q1928" s="302"/>
      <c r="R1928" s="302"/>
      <c r="S1928" s="302"/>
      <c r="T1928" s="302"/>
      <c r="U1928" s="302"/>
      <c r="V1928" s="302"/>
      <c r="W1928" s="302"/>
      <c r="X1928" s="302"/>
      <c r="Y1928" s="302"/>
      <c r="Z1928" s="302"/>
      <c r="AA1928" s="302"/>
      <c r="AB1928" s="302"/>
      <c r="AC1928" s="302"/>
      <c r="AD1928" s="302"/>
      <c r="AE1928" s="302"/>
      <c r="AF1928" s="302"/>
      <c r="AG1928" s="302"/>
      <c r="AH1928" s="302"/>
      <c r="AI1928" s="329"/>
      <c r="AJ1928" s="302"/>
      <c r="AK1928" s="302"/>
      <c r="AL1928" s="302"/>
      <c r="AM1928" s="302"/>
      <c r="AN1928" s="302"/>
      <c r="AO1928" s="302"/>
      <c r="AP1928" s="302"/>
      <c r="AQ1928" s="302"/>
      <c r="AR1928" s="302"/>
      <c r="AS1928" s="302"/>
      <c r="AT1928" s="302"/>
      <c r="AU1928" s="302"/>
      <c r="AV1928" s="302"/>
      <c r="AW1928" s="302"/>
      <c r="AX1928" s="302"/>
      <c r="AY1928" s="302"/>
      <c r="AZ1928" s="302"/>
      <c r="BA1928" s="302"/>
    </row>
    <row r="1929">
      <c r="A1929" s="328"/>
      <c r="B1929" s="328"/>
      <c r="C1929" s="328"/>
      <c r="D1929" s="309"/>
      <c r="E1929" s="308"/>
      <c r="F1929" s="308"/>
      <c r="G1929" s="308"/>
      <c r="H1929" s="308"/>
      <c r="I1929" s="317"/>
      <c r="J1929" s="317"/>
      <c r="K1929" s="317"/>
      <c r="L1929" s="308"/>
      <c r="M1929" s="308"/>
      <c r="N1929" s="308"/>
      <c r="O1929" s="308"/>
      <c r="P1929" s="308"/>
      <c r="Q1929" s="302"/>
      <c r="R1929" s="302"/>
      <c r="S1929" s="302"/>
      <c r="T1929" s="302"/>
      <c r="U1929" s="302"/>
      <c r="V1929" s="302"/>
      <c r="W1929" s="302"/>
      <c r="X1929" s="302"/>
      <c r="Y1929" s="302"/>
      <c r="Z1929" s="302"/>
      <c r="AA1929" s="302"/>
      <c r="AB1929" s="302"/>
      <c r="AC1929" s="302"/>
      <c r="AD1929" s="302"/>
      <c r="AE1929" s="302"/>
      <c r="AF1929" s="302"/>
      <c r="AG1929" s="302"/>
      <c r="AH1929" s="302"/>
      <c r="AI1929" s="329"/>
      <c r="AJ1929" s="302"/>
      <c r="AK1929" s="302"/>
      <c r="AL1929" s="302"/>
      <c r="AM1929" s="302"/>
      <c r="AN1929" s="302"/>
      <c r="AO1929" s="302"/>
      <c r="AP1929" s="302"/>
      <c r="AQ1929" s="302"/>
      <c r="AR1929" s="302"/>
      <c r="AS1929" s="302"/>
      <c r="AT1929" s="302"/>
      <c r="AU1929" s="302"/>
      <c r="AV1929" s="302"/>
      <c r="AW1929" s="302"/>
      <c r="AX1929" s="302"/>
      <c r="AY1929" s="302"/>
      <c r="AZ1929" s="302"/>
      <c r="BA1929" s="302"/>
    </row>
    <row r="1930">
      <c r="A1930" s="328"/>
      <c r="B1930" s="328"/>
      <c r="C1930" s="328"/>
      <c r="D1930" s="309"/>
      <c r="E1930" s="308"/>
      <c r="F1930" s="308"/>
      <c r="G1930" s="308"/>
      <c r="H1930" s="308"/>
      <c r="I1930" s="317"/>
      <c r="J1930" s="317"/>
      <c r="K1930" s="317"/>
      <c r="L1930" s="308"/>
      <c r="M1930" s="308"/>
      <c r="N1930" s="308"/>
      <c r="O1930" s="308"/>
      <c r="P1930" s="308"/>
      <c r="Q1930" s="302"/>
      <c r="R1930" s="302"/>
      <c r="S1930" s="302"/>
      <c r="T1930" s="302"/>
      <c r="U1930" s="302"/>
      <c r="V1930" s="302"/>
      <c r="W1930" s="302"/>
      <c r="X1930" s="302"/>
      <c r="Y1930" s="302"/>
      <c r="Z1930" s="302"/>
      <c r="AA1930" s="302"/>
      <c r="AB1930" s="302"/>
      <c r="AC1930" s="302"/>
      <c r="AD1930" s="302"/>
      <c r="AE1930" s="302"/>
      <c r="AF1930" s="302"/>
      <c r="AG1930" s="302"/>
      <c r="AH1930" s="302"/>
      <c r="AI1930" s="329"/>
      <c r="AJ1930" s="302"/>
      <c r="AK1930" s="302"/>
      <c r="AL1930" s="302"/>
      <c r="AM1930" s="302"/>
      <c r="AN1930" s="302"/>
      <c r="AO1930" s="302"/>
      <c r="AP1930" s="302"/>
      <c r="AQ1930" s="302"/>
      <c r="AR1930" s="302"/>
      <c r="AS1930" s="302"/>
      <c r="AT1930" s="302"/>
      <c r="AU1930" s="302"/>
      <c r="AV1930" s="302"/>
      <c r="AW1930" s="302"/>
      <c r="AX1930" s="302"/>
      <c r="AY1930" s="302"/>
      <c r="AZ1930" s="302"/>
      <c r="BA1930" s="302"/>
    </row>
    <row r="1931">
      <c r="A1931" s="328"/>
      <c r="B1931" s="328"/>
      <c r="C1931" s="328"/>
      <c r="D1931" s="309"/>
      <c r="E1931" s="308"/>
      <c r="F1931" s="308"/>
      <c r="G1931" s="308"/>
      <c r="H1931" s="308"/>
      <c r="I1931" s="317"/>
      <c r="J1931" s="317"/>
      <c r="K1931" s="317"/>
      <c r="L1931" s="308"/>
      <c r="M1931" s="308"/>
      <c r="N1931" s="308"/>
      <c r="O1931" s="308"/>
      <c r="P1931" s="308"/>
      <c r="Q1931" s="302"/>
      <c r="R1931" s="302"/>
      <c r="S1931" s="302"/>
      <c r="T1931" s="302"/>
      <c r="U1931" s="302"/>
      <c r="V1931" s="302"/>
      <c r="W1931" s="302"/>
      <c r="X1931" s="302"/>
      <c r="Y1931" s="302"/>
      <c r="Z1931" s="302"/>
      <c r="AA1931" s="302"/>
      <c r="AB1931" s="302"/>
      <c r="AC1931" s="302"/>
      <c r="AD1931" s="302"/>
      <c r="AE1931" s="302"/>
      <c r="AF1931" s="302"/>
      <c r="AG1931" s="302"/>
      <c r="AH1931" s="302"/>
      <c r="AI1931" s="329"/>
      <c r="AJ1931" s="302"/>
      <c r="AK1931" s="302"/>
      <c r="AL1931" s="302"/>
      <c r="AM1931" s="302"/>
      <c r="AN1931" s="302"/>
      <c r="AO1931" s="302"/>
      <c r="AP1931" s="302"/>
      <c r="AQ1931" s="302"/>
      <c r="AR1931" s="302"/>
      <c r="AS1931" s="302"/>
      <c r="AT1931" s="302"/>
      <c r="AU1931" s="302"/>
      <c r="AV1931" s="302"/>
      <c r="AW1931" s="302"/>
      <c r="AX1931" s="302"/>
      <c r="AY1931" s="302"/>
      <c r="AZ1931" s="302"/>
      <c r="BA1931" s="302"/>
    </row>
    <row r="1932">
      <c r="A1932" s="328"/>
      <c r="B1932" s="328"/>
      <c r="C1932" s="328"/>
      <c r="D1932" s="309"/>
      <c r="E1932" s="308"/>
      <c r="F1932" s="308"/>
      <c r="G1932" s="308"/>
      <c r="H1932" s="308"/>
      <c r="I1932" s="317"/>
      <c r="J1932" s="317"/>
      <c r="K1932" s="317"/>
      <c r="L1932" s="308"/>
      <c r="M1932" s="308"/>
      <c r="N1932" s="308"/>
      <c r="O1932" s="308"/>
      <c r="P1932" s="308"/>
      <c r="Q1932" s="302"/>
      <c r="R1932" s="302"/>
      <c r="S1932" s="302"/>
      <c r="T1932" s="302"/>
      <c r="U1932" s="302"/>
      <c r="V1932" s="302"/>
      <c r="W1932" s="302"/>
      <c r="X1932" s="302"/>
      <c r="Y1932" s="302"/>
      <c r="Z1932" s="302"/>
      <c r="AA1932" s="302"/>
      <c r="AB1932" s="302"/>
      <c r="AC1932" s="302"/>
      <c r="AD1932" s="302"/>
      <c r="AE1932" s="302"/>
      <c r="AF1932" s="302"/>
      <c r="AG1932" s="302"/>
      <c r="AH1932" s="302"/>
      <c r="AI1932" s="329"/>
      <c r="AJ1932" s="302"/>
      <c r="AK1932" s="302"/>
      <c r="AL1932" s="302"/>
      <c r="AM1932" s="302"/>
      <c r="AN1932" s="302"/>
      <c r="AO1932" s="302"/>
      <c r="AP1932" s="302"/>
      <c r="AQ1932" s="302"/>
      <c r="AR1932" s="302"/>
      <c r="AS1932" s="302"/>
      <c r="AT1932" s="302"/>
      <c r="AU1932" s="302"/>
      <c r="AV1932" s="302"/>
      <c r="AW1932" s="302"/>
      <c r="AX1932" s="302"/>
      <c r="AY1932" s="302"/>
      <c r="AZ1932" s="302"/>
      <c r="BA1932" s="302"/>
    </row>
    <row r="1933">
      <c r="A1933" s="328"/>
      <c r="B1933" s="328"/>
      <c r="C1933" s="328"/>
      <c r="D1933" s="309"/>
      <c r="E1933" s="308"/>
      <c r="F1933" s="308"/>
      <c r="G1933" s="308"/>
      <c r="H1933" s="308"/>
      <c r="I1933" s="317"/>
      <c r="J1933" s="317"/>
      <c r="K1933" s="317"/>
      <c r="L1933" s="308"/>
      <c r="M1933" s="308"/>
      <c r="N1933" s="308"/>
      <c r="O1933" s="308"/>
      <c r="P1933" s="308"/>
      <c r="Q1933" s="302"/>
      <c r="R1933" s="302"/>
      <c r="S1933" s="302"/>
      <c r="T1933" s="302"/>
      <c r="U1933" s="302"/>
      <c r="V1933" s="302"/>
      <c r="W1933" s="302"/>
      <c r="X1933" s="302"/>
      <c r="Y1933" s="302"/>
      <c r="Z1933" s="302"/>
      <c r="AA1933" s="302"/>
      <c r="AB1933" s="302"/>
      <c r="AC1933" s="302"/>
      <c r="AD1933" s="302"/>
      <c r="AE1933" s="302"/>
      <c r="AF1933" s="302"/>
      <c r="AG1933" s="302"/>
      <c r="AH1933" s="302"/>
      <c r="AI1933" s="329"/>
      <c r="AJ1933" s="302"/>
      <c r="AK1933" s="302"/>
      <c r="AL1933" s="302"/>
      <c r="AM1933" s="302"/>
      <c r="AN1933" s="302"/>
      <c r="AO1933" s="302"/>
      <c r="AP1933" s="302"/>
      <c r="AQ1933" s="302"/>
      <c r="AR1933" s="302"/>
      <c r="AS1933" s="302"/>
      <c r="AT1933" s="302"/>
      <c r="AU1933" s="302"/>
      <c r="AV1933" s="302"/>
      <c r="AW1933" s="302"/>
      <c r="AX1933" s="302"/>
      <c r="AY1933" s="302"/>
      <c r="AZ1933" s="302"/>
      <c r="BA1933" s="302"/>
    </row>
    <row r="1934">
      <c r="A1934" s="328"/>
      <c r="B1934" s="328"/>
      <c r="C1934" s="328"/>
      <c r="D1934" s="309"/>
      <c r="E1934" s="308"/>
      <c r="F1934" s="308"/>
      <c r="G1934" s="308"/>
      <c r="H1934" s="308"/>
      <c r="I1934" s="317"/>
      <c r="J1934" s="317"/>
      <c r="K1934" s="317"/>
      <c r="L1934" s="308"/>
      <c r="M1934" s="308"/>
      <c r="N1934" s="308"/>
      <c r="O1934" s="308"/>
      <c r="P1934" s="308"/>
      <c r="Q1934" s="302"/>
      <c r="R1934" s="302"/>
      <c r="S1934" s="302"/>
      <c r="T1934" s="302"/>
      <c r="U1934" s="302"/>
      <c r="V1934" s="302"/>
      <c r="W1934" s="302"/>
      <c r="X1934" s="302"/>
      <c r="Y1934" s="302"/>
      <c r="Z1934" s="302"/>
      <c r="AA1934" s="302"/>
      <c r="AB1934" s="302"/>
      <c r="AC1934" s="302"/>
      <c r="AD1934" s="302"/>
      <c r="AE1934" s="302"/>
      <c r="AF1934" s="302"/>
      <c r="AG1934" s="302"/>
      <c r="AH1934" s="302"/>
      <c r="AI1934" s="329"/>
      <c r="AJ1934" s="302"/>
      <c r="AK1934" s="302"/>
      <c r="AL1934" s="302"/>
      <c r="AM1934" s="302"/>
      <c r="AN1934" s="302"/>
      <c r="AO1934" s="302"/>
      <c r="AP1934" s="302"/>
      <c r="AQ1934" s="302"/>
      <c r="AR1934" s="302"/>
      <c r="AS1934" s="302"/>
      <c r="AT1934" s="302"/>
      <c r="AU1934" s="302"/>
      <c r="AV1934" s="302"/>
      <c r="AW1934" s="302"/>
      <c r="AX1934" s="302"/>
      <c r="AY1934" s="302"/>
      <c r="AZ1934" s="302"/>
      <c r="BA1934" s="302"/>
    </row>
    <row r="1935">
      <c r="A1935" s="328"/>
      <c r="B1935" s="328"/>
      <c r="C1935" s="328"/>
      <c r="D1935" s="309"/>
      <c r="E1935" s="308"/>
      <c r="F1935" s="308"/>
      <c r="G1935" s="308"/>
      <c r="H1935" s="308"/>
      <c r="I1935" s="317"/>
      <c r="J1935" s="317"/>
      <c r="K1935" s="317"/>
      <c r="L1935" s="308"/>
      <c r="M1935" s="308"/>
      <c r="N1935" s="308"/>
      <c r="O1935" s="308"/>
      <c r="P1935" s="308"/>
      <c r="Q1935" s="302"/>
      <c r="R1935" s="302"/>
      <c r="S1935" s="302"/>
      <c r="T1935" s="302"/>
      <c r="U1935" s="302"/>
      <c r="V1935" s="302"/>
      <c r="W1935" s="302"/>
      <c r="X1935" s="302"/>
      <c r="Y1935" s="302"/>
      <c r="Z1935" s="302"/>
      <c r="AA1935" s="302"/>
      <c r="AB1935" s="302"/>
      <c r="AC1935" s="302"/>
      <c r="AD1935" s="302"/>
      <c r="AE1935" s="302"/>
      <c r="AF1935" s="302"/>
      <c r="AG1935" s="302"/>
      <c r="AH1935" s="302"/>
      <c r="AI1935" s="329"/>
      <c r="AJ1935" s="302"/>
      <c r="AK1935" s="302"/>
      <c r="AL1935" s="302"/>
      <c r="AM1935" s="302"/>
      <c r="AN1935" s="302"/>
      <c r="AO1935" s="302"/>
      <c r="AP1935" s="302"/>
      <c r="AQ1935" s="302"/>
      <c r="AR1935" s="302"/>
      <c r="AS1935" s="302"/>
      <c r="AT1935" s="302"/>
      <c r="AU1935" s="302"/>
      <c r="AV1935" s="302"/>
      <c r="AW1935" s="302"/>
      <c r="AX1935" s="302"/>
      <c r="AY1935" s="302"/>
      <c r="AZ1935" s="302"/>
      <c r="BA1935" s="302"/>
    </row>
    <row r="1936">
      <c r="A1936" s="328"/>
      <c r="B1936" s="328"/>
      <c r="C1936" s="328"/>
      <c r="D1936" s="309"/>
      <c r="E1936" s="308"/>
      <c r="F1936" s="308"/>
      <c r="G1936" s="308"/>
      <c r="H1936" s="308"/>
      <c r="I1936" s="317"/>
      <c r="J1936" s="317"/>
      <c r="K1936" s="317"/>
      <c r="L1936" s="308"/>
      <c r="M1936" s="308"/>
      <c r="N1936" s="308"/>
      <c r="O1936" s="308"/>
      <c r="P1936" s="308"/>
      <c r="Q1936" s="302"/>
      <c r="R1936" s="302"/>
      <c r="S1936" s="302"/>
      <c r="T1936" s="302"/>
      <c r="U1936" s="302"/>
      <c r="V1936" s="302"/>
      <c r="W1936" s="302"/>
      <c r="X1936" s="302"/>
      <c r="Y1936" s="302"/>
      <c r="Z1936" s="302"/>
      <c r="AA1936" s="302"/>
      <c r="AB1936" s="302"/>
      <c r="AC1936" s="302"/>
      <c r="AD1936" s="302"/>
      <c r="AE1936" s="302"/>
      <c r="AF1936" s="302"/>
      <c r="AG1936" s="302"/>
      <c r="AH1936" s="302"/>
      <c r="AI1936" s="329"/>
      <c r="AJ1936" s="302"/>
      <c r="AK1936" s="302"/>
      <c r="AL1936" s="302"/>
      <c r="AM1936" s="302"/>
      <c r="AN1936" s="302"/>
      <c r="AO1936" s="302"/>
      <c r="AP1936" s="302"/>
      <c r="AQ1936" s="302"/>
      <c r="AR1936" s="302"/>
      <c r="AS1936" s="302"/>
      <c r="AT1936" s="302"/>
      <c r="AU1936" s="302"/>
      <c r="AV1936" s="302"/>
      <c r="AW1936" s="302"/>
      <c r="AX1936" s="302"/>
      <c r="AY1936" s="302"/>
      <c r="AZ1936" s="302"/>
      <c r="BA1936" s="302"/>
    </row>
    <row r="1937">
      <c r="A1937" s="328"/>
      <c r="B1937" s="328"/>
      <c r="C1937" s="328"/>
      <c r="D1937" s="309"/>
      <c r="E1937" s="308"/>
      <c r="F1937" s="308"/>
      <c r="G1937" s="308"/>
      <c r="H1937" s="308"/>
      <c r="I1937" s="317"/>
      <c r="J1937" s="317"/>
      <c r="K1937" s="317"/>
      <c r="L1937" s="308"/>
      <c r="M1937" s="308"/>
      <c r="N1937" s="308"/>
      <c r="O1937" s="308"/>
      <c r="P1937" s="308"/>
      <c r="Q1937" s="302"/>
      <c r="R1937" s="302"/>
      <c r="S1937" s="302"/>
      <c r="T1937" s="302"/>
      <c r="U1937" s="302"/>
      <c r="V1937" s="302"/>
      <c r="W1937" s="302"/>
      <c r="X1937" s="302"/>
      <c r="Y1937" s="302"/>
      <c r="Z1937" s="302"/>
      <c r="AA1937" s="302"/>
      <c r="AB1937" s="302"/>
      <c r="AC1937" s="302"/>
      <c r="AD1937" s="302"/>
      <c r="AE1937" s="302"/>
      <c r="AF1937" s="302"/>
      <c r="AG1937" s="302"/>
      <c r="AH1937" s="302"/>
      <c r="AI1937" s="329"/>
      <c r="AJ1937" s="302"/>
      <c r="AK1937" s="302"/>
      <c r="AL1937" s="302"/>
      <c r="AM1937" s="302"/>
      <c r="AN1937" s="302"/>
      <c r="AO1937" s="302"/>
      <c r="AP1937" s="302"/>
      <c r="AQ1937" s="302"/>
      <c r="AR1937" s="302"/>
      <c r="AS1937" s="302"/>
      <c r="AT1937" s="302"/>
      <c r="AU1937" s="302"/>
      <c r="AV1937" s="302"/>
      <c r="AW1937" s="302"/>
      <c r="AX1937" s="302"/>
      <c r="AY1937" s="302"/>
      <c r="AZ1937" s="302"/>
      <c r="BA1937" s="302"/>
    </row>
    <row r="1938">
      <c r="A1938" s="328"/>
      <c r="B1938" s="328"/>
      <c r="C1938" s="328"/>
      <c r="D1938" s="309"/>
      <c r="E1938" s="308"/>
      <c r="F1938" s="308"/>
      <c r="G1938" s="308"/>
      <c r="H1938" s="308"/>
      <c r="I1938" s="317"/>
      <c r="J1938" s="317"/>
      <c r="K1938" s="317"/>
      <c r="L1938" s="308"/>
      <c r="M1938" s="308"/>
      <c r="N1938" s="308"/>
      <c r="O1938" s="308"/>
      <c r="P1938" s="308"/>
      <c r="Q1938" s="302"/>
      <c r="R1938" s="302"/>
      <c r="S1938" s="302"/>
      <c r="T1938" s="302"/>
      <c r="U1938" s="302"/>
      <c r="V1938" s="302"/>
      <c r="W1938" s="302"/>
      <c r="X1938" s="302"/>
      <c r="Y1938" s="302"/>
      <c r="Z1938" s="302"/>
      <c r="AA1938" s="302"/>
      <c r="AB1938" s="302"/>
      <c r="AC1938" s="302"/>
      <c r="AD1938" s="302"/>
      <c r="AE1938" s="302"/>
      <c r="AF1938" s="302"/>
      <c r="AG1938" s="302"/>
      <c r="AH1938" s="302"/>
      <c r="AI1938" s="329"/>
      <c r="AJ1938" s="302"/>
      <c r="AK1938" s="302"/>
      <c r="AL1938" s="302"/>
      <c r="AM1938" s="302"/>
      <c r="AN1938" s="302"/>
      <c r="AO1938" s="302"/>
      <c r="AP1938" s="302"/>
      <c r="AQ1938" s="302"/>
      <c r="AR1938" s="302"/>
      <c r="AS1938" s="302"/>
      <c r="AT1938" s="302"/>
      <c r="AU1938" s="302"/>
      <c r="AV1938" s="302"/>
      <c r="AW1938" s="302"/>
      <c r="AX1938" s="302"/>
      <c r="AY1938" s="302"/>
      <c r="AZ1938" s="302"/>
      <c r="BA1938" s="302"/>
    </row>
    <row r="1939">
      <c r="A1939" s="328"/>
      <c r="B1939" s="328"/>
      <c r="C1939" s="328"/>
      <c r="D1939" s="309"/>
      <c r="E1939" s="308"/>
      <c r="F1939" s="308"/>
      <c r="G1939" s="308"/>
      <c r="H1939" s="308"/>
      <c r="I1939" s="317"/>
      <c r="J1939" s="317"/>
      <c r="K1939" s="317"/>
      <c r="L1939" s="308"/>
      <c r="M1939" s="308"/>
      <c r="N1939" s="308"/>
      <c r="O1939" s="308"/>
      <c r="P1939" s="308"/>
      <c r="Q1939" s="302"/>
      <c r="R1939" s="302"/>
      <c r="S1939" s="302"/>
      <c r="T1939" s="302"/>
      <c r="U1939" s="302"/>
      <c r="V1939" s="302"/>
      <c r="W1939" s="302"/>
      <c r="X1939" s="302"/>
      <c r="Y1939" s="302"/>
      <c r="Z1939" s="302"/>
      <c r="AA1939" s="302"/>
      <c r="AB1939" s="302"/>
      <c r="AC1939" s="302"/>
      <c r="AD1939" s="302"/>
      <c r="AE1939" s="302"/>
      <c r="AF1939" s="302"/>
      <c r="AG1939" s="302"/>
      <c r="AH1939" s="302"/>
      <c r="AI1939" s="329"/>
      <c r="AJ1939" s="302"/>
      <c r="AK1939" s="302"/>
      <c r="AL1939" s="302"/>
      <c r="AM1939" s="302"/>
      <c r="AN1939" s="302"/>
      <c r="AO1939" s="302"/>
      <c r="AP1939" s="302"/>
      <c r="AQ1939" s="302"/>
      <c r="AR1939" s="302"/>
      <c r="AS1939" s="302"/>
      <c r="AT1939" s="302"/>
      <c r="AU1939" s="302"/>
      <c r="AV1939" s="302"/>
      <c r="AW1939" s="302"/>
      <c r="AX1939" s="302"/>
      <c r="AY1939" s="302"/>
      <c r="AZ1939" s="302"/>
      <c r="BA1939" s="302"/>
    </row>
    <row r="1940">
      <c r="A1940" s="328"/>
      <c r="B1940" s="328"/>
      <c r="C1940" s="328"/>
      <c r="D1940" s="309"/>
      <c r="E1940" s="308"/>
      <c r="F1940" s="308"/>
      <c r="G1940" s="308"/>
      <c r="H1940" s="308"/>
      <c r="I1940" s="317"/>
      <c r="J1940" s="317"/>
      <c r="K1940" s="317"/>
      <c r="L1940" s="308"/>
      <c r="M1940" s="308"/>
      <c r="N1940" s="308"/>
      <c r="O1940" s="308"/>
      <c r="P1940" s="308"/>
      <c r="Q1940" s="302"/>
      <c r="R1940" s="302"/>
      <c r="S1940" s="302"/>
      <c r="T1940" s="302"/>
      <c r="U1940" s="302"/>
      <c r="V1940" s="302"/>
      <c r="W1940" s="302"/>
      <c r="X1940" s="302"/>
      <c r="Y1940" s="302"/>
      <c r="Z1940" s="302"/>
      <c r="AA1940" s="302"/>
      <c r="AB1940" s="302"/>
      <c r="AC1940" s="302"/>
      <c r="AD1940" s="302"/>
      <c r="AE1940" s="302"/>
      <c r="AF1940" s="302"/>
      <c r="AG1940" s="302"/>
      <c r="AH1940" s="302"/>
      <c r="AI1940" s="329"/>
      <c r="AJ1940" s="302"/>
      <c r="AK1940" s="302"/>
      <c r="AL1940" s="302"/>
      <c r="AM1940" s="302"/>
      <c r="AN1940" s="302"/>
      <c r="AO1940" s="302"/>
      <c r="AP1940" s="302"/>
      <c r="AQ1940" s="302"/>
      <c r="AR1940" s="302"/>
      <c r="AS1940" s="302"/>
      <c r="AT1940" s="302"/>
      <c r="AU1940" s="302"/>
      <c r="AV1940" s="302"/>
      <c r="AW1940" s="302"/>
      <c r="AX1940" s="302"/>
      <c r="AY1940" s="302"/>
      <c r="AZ1940" s="302"/>
      <c r="BA1940" s="302"/>
    </row>
    <row r="1941">
      <c r="A1941" s="328"/>
      <c r="B1941" s="328"/>
      <c r="C1941" s="328"/>
      <c r="D1941" s="309"/>
      <c r="E1941" s="308"/>
      <c r="F1941" s="308"/>
      <c r="G1941" s="308"/>
      <c r="H1941" s="308"/>
      <c r="I1941" s="317"/>
      <c r="J1941" s="317"/>
      <c r="K1941" s="317"/>
      <c r="L1941" s="308"/>
      <c r="M1941" s="308"/>
      <c r="N1941" s="308"/>
      <c r="O1941" s="308"/>
      <c r="P1941" s="308"/>
      <c r="Q1941" s="302"/>
      <c r="R1941" s="302"/>
      <c r="S1941" s="302"/>
      <c r="T1941" s="302"/>
      <c r="U1941" s="302"/>
      <c r="V1941" s="302"/>
      <c r="W1941" s="302"/>
      <c r="X1941" s="302"/>
      <c r="Y1941" s="302"/>
      <c r="Z1941" s="302"/>
      <c r="AA1941" s="302"/>
      <c r="AB1941" s="302"/>
      <c r="AC1941" s="302"/>
      <c r="AD1941" s="302"/>
      <c r="AE1941" s="302"/>
      <c r="AF1941" s="302"/>
      <c r="AG1941" s="302"/>
      <c r="AH1941" s="302"/>
      <c r="AI1941" s="329"/>
      <c r="AJ1941" s="302"/>
      <c r="AK1941" s="302"/>
      <c r="AL1941" s="302"/>
      <c r="AM1941" s="302"/>
      <c r="AN1941" s="302"/>
      <c r="AO1941" s="302"/>
      <c r="AP1941" s="302"/>
      <c r="AQ1941" s="302"/>
      <c r="AR1941" s="302"/>
      <c r="AS1941" s="302"/>
      <c r="AT1941" s="302"/>
      <c r="AU1941" s="302"/>
      <c r="AV1941" s="302"/>
      <c r="AW1941" s="302"/>
      <c r="AX1941" s="302"/>
      <c r="AY1941" s="302"/>
      <c r="AZ1941" s="302"/>
      <c r="BA1941" s="302"/>
    </row>
    <row r="1942">
      <c r="A1942" s="328"/>
      <c r="B1942" s="328"/>
      <c r="C1942" s="328"/>
      <c r="D1942" s="309"/>
      <c r="E1942" s="308"/>
      <c r="F1942" s="308"/>
      <c r="G1942" s="308"/>
      <c r="H1942" s="308"/>
      <c r="I1942" s="317"/>
      <c r="J1942" s="317"/>
      <c r="K1942" s="317"/>
      <c r="L1942" s="308"/>
      <c r="M1942" s="308"/>
      <c r="N1942" s="308"/>
      <c r="O1942" s="308"/>
      <c r="P1942" s="308"/>
      <c r="Q1942" s="302"/>
      <c r="R1942" s="302"/>
      <c r="S1942" s="302"/>
      <c r="T1942" s="302"/>
      <c r="U1942" s="302"/>
      <c r="V1942" s="302"/>
      <c r="W1942" s="302"/>
      <c r="X1942" s="302"/>
      <c r="Y1942" s="302"/>
      <c r="Z1942" s="302"/>
      <c r="AA1942" s="302"/>
      <c r="AB1942" s="302"/>
      <c r="AC1942" s="302"/>
      <c r="AD1942" s="302"/>
      <c r="AE1942" s="302"/>
      <c r="AF1942" s="302"/>
      <c r="AG1942" s="302"/>
      <c r="AH1942" s="302"/>
      <c r="AI1942" s="329"/>
      <c r="AJ1942" s="302"/>
      <c r="AK1942" s="302"/>
      <c r="AL1942" s="302"/>
      <c r="AM1942" s="302"/>
      <c r="AN1942" s="302"/>
      <c r="AO1942" s="302"/>
      <c r="AP1942" s="302"/>
      <c r="AQ1942" s="302"/>
      <c r="AR1942" s="302"/>
      <c r="AS1942" s="302"/>
      <c r="AT1942" s="302"/>
      <c r="AU1942" s="302"/>
      <c r="AV1942" s="302"/>
      <c r="AW1942" s="302"/>
      <c r="AX1942" s="302"/>
      <c r="AY1942" s="302"/>
      <c r="AZ1942" s="302"/>
      <c r="BA1942" s="302"/>
    </row>
    <row r="1943">
      <c r="A1943" s="328"/>
      <c r="B1943" s="328"/>
      <c r="C1943" s="328"/>
      <c r="D1943" s="309"/>
      <c r="E1943" s="308"/>
      <c r="F1943" s="308"/>
      <c r="G1943" s="308"/>
      <c r="H1943" s="308"/>
      <c r="I1943" s="317"/>
      <c r="J1943" s="317"/>
      <c r="K1943" s="317"/>
      <c r="L1943" s="308"/>
      <c r="M1943" s="308"/>
      <c r="N1943" s="308"/>
      <c r="O1943" s="308"/>
      <c r="P1943" s="308"/>
      <c r="Q1943" s="302"/>
      <c r="R1943" s="302"/>
      <c r="S1943" s="302"/>
      <c r="T1943" s="302"/>
      <c r="U1943" s="302"/>
      <c r="V1943" s="302"/>
      <c r="W1943" s="302"/>
      <c r="X1943" s="302"/>
      <c r="Y1943" s="302"/>
      <c r="Z1943" s="302"/>
      <c r="AA1943" s="302"/>
      <c r="AB1943" s="302"/>
      <c r="AC1943" s="302"/>
      <c r="AD1943" s="302"/>
      <c r="AE1943" s="302"/>
      <c r="AF1943" s="302"/>
      <c r="AG1943" s="302"/>
      <c r="AH1943" s="302"/>
      <c r="AI1943" s="329"/>
      <c r="AJ1943" s="302"/>
      <c r="AK1943" s="302"/>
      <c r="AL1943" s="302"/>
      <c r="AM1943" s="302"/>
      <c r="AN1943" s="302"/>
      <c r="AO1943" s="302"/>
      <c r="AP1943" s="302"/>
      <c r="AQ1943" s="302"/>
      <c r="AR1943" s="302"/>
      <c r="AS1943" s="302"/>
      <c r="AT1943" s="302"/>
      <c r="AU1943" s="302"/>
      <c r="AV1943" s="302"/>
      <c r="AW1943" s="302"/>
      <c r="AX1943" s="302"/>
      <c r="AY1943" s="302"/>
      <c r="AZ1943" s="302"/>
      <c r="BA1943" s="302"/>
    </row>
    <row r="1944">
      <c r="A1944" s="328"/>
      <c r="B1944" s="328"/>
      <c r="C1944" s="328"/>
      <c r="D1944" s="309"/>
      <c r="E1944" s="308"/>
      <c r="F1944" s="308"/>
      <c r="G1944" s="308"/>
      <c r="H1944" s="308"/>
      <c r="I1944" s="317"/>
      <c r="J1944" s="317"/>
      <c r="K1944" s="317"/>
      <c r="L1944" s="308"/>
      <c r="M1944" s="308"/>
      <c r="N1944" s="308"/>
      <c r="O1944" s="308"/>
      <c r="P1944" s="308"/>
      <c r="Q1944" s="302"/>
      <c r="R1944" s="302"/>
      <c r="S1944" s="302"/>
      <c r="T1944" s="302"/>
      <c r="U1944" s="302"/>
      <c r="V1944" s="302"/>
      <c r="W1944" s="302"/>
      <c r="X1944" s="302"/>
      <c r="Y1944" s="302"/>
      <c r="Z1944" s="302"/>
      <c r="AA1944" s="302"/>
      <c r="AB1944" s="302"/>
      <c r="AC1944" s="302"/>
      <c r="AD1944" s="302"/>
      <c r="AE1944" s="302"/>
      <c r="AF1944" s="302"/>
      <c r="AG1944" s="302"/>
      <c r="AH1944" s="302"/>
      <c r="AI1944" s="329"/>
      <c r="AJ1944" s="302"/>
      <c r="AK1944" s="302"/>
      <c r="AL1944" s="302"/>
      <c r="AM1944" s="302"/>
      <c r="AN1944" s="302"/>
      <c r="AO1944" s="302"/>
      <c r="AP1944" s="302"/>
      <c r="AQ1944" s="302"/>
      <c r="AR1944" s="302"/>
      <c r="AS1944" s="302"/>
      <c r="AT1944" s="302"/>
      <c r="AU1944" s="302"/>
      <c r="AV1944" s="302"/>
      <c r="AW1944" s="302"/>
      <c r="AX1944" s="302"/>
      <c r="AY1944" s="302"/>
      <c r="AZ1944" s="302"/>
      <c r="BA1944" s="302"/>
    </row>
    <row r="1945">
      <c r="A1945" s="328"/>
      <c r="B1945" s="328"/>
      <c r="C1945" s="328"/>
      <c r="D1945" s="309"/>
      <c r="E1945" s="308"/>
      <c r="F1945" s="308"/>
      <c r="G1945" s="308"/>
      <c r="H1945" s="308"/>
      <c r="I1945" s="317"/>
      <c r="J1945" s="317"/>
      <c r="K1945" s="317"/>
      <c r="L1945" s="308"/>
      <c r="M1945" s="308"/>
      <c r="N1945" s="308"/>
      <c r="O1945" s="308"/>
      <c r="P1945" s="308"/>
      <c r="Q1945" s="302"/>
      <c r="R1945" s="302"/>
      <c r="S1945" s="302"/>
      <c r="T1945" s="302"/>
      <c r="U1945" s="302"/>
      <c r="V1945" s="302"/>
      <c r="W1945" s="302"/>
      <c r="X1945" s="302"/>
      <c r="Y1945" s="302"/>
      <c r="Z1945" s="302"/>
      <c r="AA1945" s="302"/>
      <c r="AB1945" s="302"/>
      <c r="AC1945" s="302"/>
      <c r="AD1945" s="302"/>
      <c r="AE1945" s="302"/>
      <c r="AF1945" s="302"/>
      <c r="AG1945" s="302"/>
      <c r="AH1945" s="302"/>
      <c r="AI1945" s="329"/>
      <c r="AJ1945" s="302"/>
      <c r="AK1945" s="302"/>
      <c r="AL1945" s="302"/>
      <c r="AM1945" s="302"/>
      <c r="AN1945" s="302"/>
      <c r="AO1945" s="302"/>
      <c r="AP1945" s="302"/>
      <c r="AQ1945" s="302"/>
      <c r="AR1945" s="302"/>
      <c r="AS1945" s="302"/>
      <c r="AT1945" s="302"/>
      <c r="AU1945" s="302"/>
      <c r="AV1945" s="302"/>
      <c r="AW1945" s="302"/>
      <c r="AX1945" s="302"/>
      <c r="AY1945" s="302"/>
      <c r="AZ1945" s="302"/>
      <c r="BA1945" s="302"/>
    </row>
    <row r="1946">
      <c r="A1946" s="328"/>
      <c r="B1946" s="328"/>
      <c r="C1946" s="328"/>
      <c r="D1946" s="309"/>
      <c r="E1946" s="308"/>
      <c r="F1946" s="308"/>
      <c r="G1946" s="308"/>
      <c r="H1946" s="308"/>
      <c r="I1946" s="317"/>
      <c r="J1946" s="317"/>
      <c r="K1946" s="317"/>
      <c r="L1946" s="308"/>
      <c r="M1946" s="308"/>
      <c r="N1946" s="308"/>
      <c r="O1946" s="308"/>
      <c r="P1946" s="308"/>
      <c r="Q1946" s="302"/>
      <c r="R1946" s="302"/>
      <c r="S1946" s="302"/>
      <c r="T1946" s="302"/>
      <c r="U1946" s="302"/>
      <c r="V1946" s="302"/>
      <c r="W1946" s="302"/>
      <c r="X1946" s="302"/>
      <c r="Y1946" s="302"/>
      <c r="Z1946" s="302"/>
      <c r="AA1946" s="302"/>
      <c r="AB1946" s="302"/>
      <c r="AC1946" s="302"/>
      <c r="AD1946" s="302"/>
      <c r="AE1946" s="302"/>
      <c r="AF1946" s="302"/>
      <c r="AG1946" s="302"/>
      <c r="AH1946" s="302"/>
      <c r="AI1946" s="329"/>
      <c r="AJ1946" s="302"/>
      <c r="AK1946" s="302"/>
      <c r="AL1946" s="302"/>
      <c r="AM1946" s="302"/>
      <c r="AN1946" s="302"/>
      <c r="AO1946" s="302"/>
      <c r="AP1946" s="302"/>
      <c r="AQ1946" s="302"/>
      <c r="AR1946" s="302"/>
      <c r="AS1946" s="302"/>
      <c r="AT1946" s="302"/>
      <c r="AU1946" s="302"/>
      <c r="AV1946" s="302"/>
      <c r="AW1946" s="302"/>
      <c r="AX1946" s="302"/>
      <c r="AY1946" s="302"/>
      <c r="AZ1946" s="302"/>
      <c r="BA1946" s="302"/>
    </row>
    <row r="1947">
      <c r="A1947" s="328"/>
      <c r="B1947" s="328"/>
      <c r="C1947" s="328"/>
      <c r="D1947" s="309"/>
      <c r="E1947" s="308"/>
      <c r="F1947" s="308"/>
      <c r="G1947" s="308"/>
      <c r="H1947" s="308"/>
      <c r="I1947" s="317"/>
      <c r="J1947" s="317"/>
      <c r="K1947" s="317"/>
      <c r="L1947" s="308"/>
      <c r="M1947" s="308"/>
      <c r="N1947" s="308"/>
      <c r="O1947" s="308"/>
      <c r="P1947" s="308"/>
      <c r="Q1947" s="302"/>
      <c r="R1947" s="302"/>
      <c r="S1947" s="302"/>
      <c r="T1947" s="302"/>
      <c r="U1947" s="302"/>
      <c r="V1947" s="302"/>
      <c r="W1947" s="302"/>
      <c r="X1947" s="302"/>
      <c r="Y1947" s="302"/>
      <c r="Z1947" s="302"/>
      <c r="AA1947" s="302"/>
      <c r="AB1947" s="302"/>
      <c r="AC1947" s="302"/>
      <c r="AD1947" s="302"/>
      <c r="AE1947" s="302"/>
      <c r="AF1947" s="302"/>
      <c r="AG1947" s="302"/>
      <c r="AH1947" s="302"/>
      <c r="AI1947" s="329"/>
      <c r="AJ1947" s="302"/>
      <c r="AK1947" s="302"/>
      <c r="AL1947" s="302"/>
      <c r="AM1947" s="302"/>
      <c r="AN1947" s="302"/>
      <c r="AO1947" s="302"/>
      <c r="AP1947" s="302"/>
      <c r="AQ1947" s="302"/>
      <c r="AR1947" s="302"/>
      <c r="AS1947" s="302"/>
      <c r="AT1947" s="302"/>
      <c r="AU1947" s="302"/>
      <c r="AV1947" s="302"/>
      <c r="AW1947" s="302"/>
      <c r="AX1947" s="302"/>
      <c r="AY1947" s="302"/>
      <c r="AZ1947" s="302"/>
      <c r="BA1947" s="302"/>
    </row>
    <row r="1948">
      <c r="A1948" s="328"/>
      <c r="B1948" s="328"/>
      <c r="C1948" s="328"/>
      <c r="D1948" s="309"/>
      <c r="E1948" s="308"/>
      <c r="F1948" s="308"/>
      <c r="G1948" s="308"/>
      <c r="H1948" s="308"/>
      <c r="I1948" s="317"/>
      <c r="J1948" s="317"/>
      <c r="K1948" s="317"/>
      <c r="L1948" s="308"/>
      <c r="M1948" s="308"/>
      <c r="N1948" s="308"/>
      <c r="O1948" s="308"/>
      <c r="P1948" s="308"/>
      <c r="Q1948" s="302"/>
      <c r="R1948" s="302"/>
      <c r="S1948" s="302"/>
      <c r="T1948" s="302"/>
      <c r="U1948" s="302"/>
      <c r="V1948" s="302"/>
      <c r="W1948" s="302"/>
      <c r="X1948" s="302"/>
      <c r="Y1948" s="302"/>
      <c r="Z1948" s="302"/>
      <c r="AA1948" s="302"/>
      <c r="AB1948" s="302"/>
      <c r="AC1948" s="302"/>
      <c r="AD1948" s="302"/>
      <c r="AE1948" s="302"/>
      <c r="AF1948" s="302"/>
      <c r="AG1948" s="302"/>
      <c r="AH1948" s="302"/>
      <c r="AI1948" s="329"/>
      <c r="AJ1948" s="302"/>
      <c r="AK1948" s="302"/>
      <c r="AL1948" s="302"/>
      <c r="AM1948" s="302"/>
      <c r="AN1948" s="302"/>
      <c r="AO1948" s="302"/>
      <c r="AP1948" s="302"/>
      <c r="AQ1948" s="302"/>
      <c r="AR1948" s="302"/>
      <c r="AS1948" s="302"/>
      <c r="AT1948" s="302"/>
      <c r="AU1948" s="302"/>
      <c r="AV1948" s="302"/>
      <c r="AW1948" s="302"/>
      <c r="AX1948" s="302"/>
      <c r="AY1948" s="302"/>
      <c r="AZ1948" s="302"/>
      <c r="BA1948" s="302"/>
    </row>
    <row r="1949">
      <c r="A1949" s="328"/>
      <c r="B1949" s="328"/>
      <c r="C1949" s="328"/>
      <c r="D1949" s="309"/>
      <c r="E1949" s="308"/>
      <c r="F1949" s="308"/>
      <c r="G1949" s="308"/>
      <c r="H1949" s="308"/>
      <c r="I1949" s="317"/>
      <c r="J1949" s="317"/>
      <c r="K1949" s="317"/>
      <c r="L1949" s="308"/>
      <c r="M1949" s="308"/>
      <c r="N1949" s="308"/>
      <c r="O1949" s="308"/>
      <c r="P1949" s="308"/>
      <c r="Q1949" s="302"/>
      <c r="R1949" s="302"/>
      <c r="S1949" s="302"/>
      <c r="T1949" s="302"/>
      <c r="U1949" s="302"/>
      <c r="V1949" s="302"/>
      <c r="W1949" s="302"/>
      <c r="X1949" s="302"/>
      <c r="Y1949" s="302"/>
      <c r="Z1949" s="302"/>
      <c r="AA1949" s="302"/>
      <c r="AB1949" s="302"/>
      <c r="AC1949" s="302"/>
      <c r="AD1949" s="302"/>
      <c r="AE1949" s="302"/>
      <c r="AF1949" s="302"/>
      <c r="AG1949" s="302"/>
      <c r="AH1949" s="302"/>
      <c r="AI1949" s="329"/>
      <c r="AJ1949" s="302"/>
      <c r="AK1949" s="302"/>
      <c r="AL1949" s="302"/>
      <c r="AM1949" s="302"/>
      <c r="AN1949" s="302"/>
      <c r="AO1949" s="302"/>
      <c r="AP1949" s="302"/>
      <c r="AQ1949" s="302"/>
      <c r="AR1949" s="302"/>
      <c r="AS1949" s="302"/>
      <c r="AT1949" s="302"/>
      <c r="AU1949" s="302"/>
      <c r="AV1949" s="302"/>
      <c r="AW1949" s="302"/>
      <c r="AX1949" s="302"/>
      <c r="AY1949" s="302"/>
      <c r="AZ1949" s="302"/>
      <c r="BA1949" s="302"/>
    </row>
    <row r="1950">
      <c r="A1950" s="328"/>
      <c r="B1950" s="328"/>
      <c r="C1950" s="328"/>
      <c r="D1950" s="309"/>
      <c r="E1950" s="308"/>
      <c r="F1950" s="308"/>
      <c r="G1950" s="308"/>
      <c r="H1950" s="308"/>
      <c r="I1950" s="317"/>
      <c r="J1950" s="317"/>
      <c r="K1950" s="317"/>
      <c r="L1950" s="308"/>
      <c r="M1950" s="308"/>
      <c r="N1950" s="308"/>
      <c r="O1950" s="308"/>
      <c r="P1950" s="308"/>
      <c r="Q1950" s="302"/>
      <c r="R1950" s="302"/>
      <c r="S1950" s="302"/>
      <c r="T1950" s="302"/>
      <c r="U1950" s="302"/>
      <c r="V1950" s="302"/>
      <c r="W1950" s="302"/>
      <c r="X1950" s="302"/>
      <c r="Y1950" s="302"/>
      <c r="Z1950" s="302"/>
      <c r="AA1950" s="302"/>
      <c r="AB1950" s="302"/>
      <c r="AC1950" s="302"/>
      <c r="AD1950" s="302"/>
      <c r="AE1950" s="302"/>
      <c r="AF1950" s="302"/>
      <c r="AG1950" s="302"/>
      <c r="AH1950" s="302"/>
      <c r="AI1950" s="329"/>
      <c r="AJ1950" s="302"/>
      <c r="AK1950" s="302"/>
      <c r="AL1950" s="302"/>
      <c r="AM1950" s="302"/>
      <c r="AN1950" s="302"/>
      <c r="AO1950" s="302"/>
      <c r="AP1950" s="302"/>
      <c r="AQ1950" s="302"/>
      <c r="AR1950" s="302"/>
      <c r="AS1950" s="302"/>
      <c r="AT1950" s="302"/>
      <c r="AU1950" s="302"/>
      <c r="AV1950" s="302"/>
      <c r="AW1950" s="302"/>
      <c r="AX1950" s="302"/>
      <c r="AY1950" s="302"/>
      <c r="AZ1950" s="302"/>
      <c r="BA1950" s="302"/>
    </row>
    <row r="1951">
      <c r="A1951" s="328"/>
      <c r="B1951" s="328"/>
      <c r="C1951" s="328"/>
      <c r="D1951" s="309"/>
      <c r="E1951" s="308"/>
      <c r="F1951" s="308"/>
      <c r="G1951" s="308"/>
      <c r="H1951" s="308"/>
      <c r="I1951" s="317"/>
      <c r="J1951" s="317"/>
      <c r="K1951" s="317"/>
      <c r="L1951" s="308"/>
      <c r="M1951" s="308"/>
      <c r="N1951" s="308"/>
      <c r="O1951" s="308"/>
      <c r="P1951" s="308"/>
      <c r="Q1951" s="302"/>
      <c r="R1951" s="302"/>
      <c r="S1951" s="302"/>
      <c r="T1951" s="302"/>
      <c r="U1951" s="302"/>
      <c r="V1951" s="302"/>
      <c r="W1951" s="302"/>
      <c r="X1951" s="302"/>
      <c r="Y1951" s="302"/>
      <c r="Z1951" s="302"/>
      <c r="AA1951" s="302"/>
      <c r="AB1951" s="302"/>
      <c r="AC1951" s="302"/>
      <c r="AD1951" s="302"/>
      <c r="AE1951" s="302"/>
      <c r="AF1951" s="302"/>
      <c r="AG1951" s="302"/>
      <c r="AH1951" s="302"/>
      <c r="AI1951" s="329"/>
      <c r="AJ1951" s="302"/>
      <c r="AK1951" s="302"/>
      <c r="AL1951" s="302"/>
      <c r="AM1951" s="302"/>
      <c r="AN1951" s="302"/>
      <c r="AO1951" s="302"/>
      <c r="AP1951" s="302"/>
      <c r="AQ1951" s="302"/>
      <c r="AR1951" s="302"/>
      <c r="AS1951" s="302"/>
      <c r="AT1951" s="302"/>
      <c r="AU1951" s="302"/>
      <c r="AV1951" s="302"/>
      <c r="AW1951" s="302"/>
      <c r="AX1951" s="302"/>
      <c r="AY1951" s="302"/>
      <c r="AZ1951" s="302"/>
      <c r="BA1951" s="302"/>
    </row>
    <row r="1952">
      <c r="A1952" s="328"/>
      <c r="B1952" s="328"/>
      <c r="C1952" s="328"/>
      <c r="D1952" s="309"/>
      <c r="E1952" s="308"/>
      <c r="F1952" s="308"/>
      <c r="G1952" s="308"/>
      <c r="H1952" s="308"/>
      <c r="I1952" s="317"/>
      <c r="J1952" s="317"/>
      <c r="K1952" s="317"/>
      <c r="L1952" s="308"/>
      <c r="M1952" s="308"/>
      <c r="N1952" s="308"/>
      <c r="O1952" s="308"/>
      <c r="P1952" s="308"/>
      <c r="Q1952" s="302"/>
      <c r="R1952" s="302"/>
      <c r="S1952" s="302"/>
      <c r="T1952" s="302"/>
      <c r="U1952" s="302"/>
      <c r="V1952" s="302"/>
      <c r="W1952" s="302"/>
      <c r="X1952" s="302"/>
      <c r="Y1952" s="302"/>
      <c r="Z1952" s="302"/>
      <c r="AA1952" s="302"/>
      <c r="AB1952" s="302"/>
      <c r="AC1952" s="302"/>
      <c r="AD1952" s="302"/>
      <c r="AE1952" s="302"/>
      <c r="AF1952" s="302"/>
      <c r="AG1952" s="302"/>
      <c r="AH1952" s="302"/>
      <c r="AI1952" s="329"/>
      <c r="AJ1952" s="302"/>
      <c r="AK1952" s="302"/>
      <c r="AL1952" s="302"/>
      <c r="AM1952" s="302"/>
      <c r="AN1952" s="302"/>
      <c r="AO1952" s="302"/>
      <c r="AP1952" s="302"/>
      <c r="AQ1952" s="302"/>
      <c r="AR1952" s="302"/>
      <c r="AS1952" s="302"/>
      <c r="AT1952" s="302"/>
      <c r="AU1952" s="302"/>
      <c r="AV1952" s="302"/>
      <c r="AW1952" s="302"/>
      <c r="AX1952" s="302"/>
      <c r="AY1952" s="302"/>
      <c r="AZ1952" s="302"/>
      <c r="BA1952" s="302"/>
    </row>
    <row r="1953">
      <c r="A1953" s="328"/>
      <c r="B1953" s="328"/>
      <c r="C1953" s="328"/>
      <c r="D1953" s="309"/>
      <c r="E1953" s="308"/>
      <c r="F1953" s="308"/>
      <c r="G1953" s="308"/>
      <c r="H1953" s="308"/>
      <c r="I1953" s="317"/>
      <c r="J1953" s="317"/>
      <c r="K1953" s="317"/>
      <c r="L1953" s="308"/>
      <c r="M1953" s="308"/>
      <c r="N1953" s="308"/>
      <c r="O1953" s="308"/>
      <c r="P1953" s="308"/>
      <c r="Q1953" s="302"/>
      <c r="R1953" s="302"/>
      <c r="S1953" s="302"/>
      <c r="T1953" s="302"/>
      <c r="U1953" s="302"/>
      <c r="V1953" s="302"/>
      <c r="W1953" s="302"/>
      <c r="X1953" s="302"/>
      <c r="Y1953" s="302"/>
      <c r="Z1953" s="302"/>
      <c r="AA1953" s="302"/>
      <c r="AB1953" s="302"/>
      <c r="AC1953" s="302"/>
      <c r="AD1953" s="302"/>
      <c r="AE1953" s="302"/>
      <c r="AF1953" s="302"/>
      <c r="AG1953" s="302"/>
      <c r="AH1953" s="302"/>
      <c r="AI1953" s="329"/>
      <c r="AJ1953" s="302"/>
      <c r="AK1953" s="302"/>
      <c r="AL1953" s="302"/>
      <c r="AM1953" s="302"/>
      <c r="AN1953" s="302"/>
      <c r="AO1953" s="302"/>
      <c r="AP1953" s="302"/>
      <c r="AQ1953" s="302"/>
      <c r="AR1953" s="302"/>
      <c r="AS1953" s="302"/>
      <c r="AT1953" s="302"/>
      <c r="AU1953" s="302"/>
      <c r="AV1953" s="302"/>
      <c r="AW1953" s="302"/>
      <c r="AX1953" s="302"/>
      <c r="AY1953" s="302"/>
      <c r="AZ1953" s="302"/>
      <c r="BA1953" s="302"/>
    </row>
    <row r="1954">
      <c r="A1954" s="328"/>
      <c r="B1954" s="328"/>
      <c r="C1954" s="328"/>
      <c r="D1954" s="309"/>
      <c r="E1954" s="308"/>
      <c r="F1954" s="308"/>
      <c r="G1954" s="308"/>
      <c r="H1954" s="308"/>
      <c r="I1954" s="317"/>
      <c r="J1954" s="317"/>
      <c r="K1954" s="317"/>
      <c r="L1954" s="308"/>
      <c r="M1954" s="308"/>
      <c r="N1954" s="308"/>
      <c r="O1954" s="308"/>
      <c r="P1954" s="308"/>
      <c r="Q1954" s="302"/>
      <c r="R1954" s="302"/>
      <c r="S1954" s="302"/>
      <c r="T1954" s="302"/>
      <c r="U1954" s="302"/>
      <c r="V1954" s="302"/>
      <c r="W1954" s="302"/>
      <c r="X1954" s="302"/>
      <c r="Y1954" s="302"/>
      <c r="Z1954" s="302"/>
      <c r="AA1954" s="302"/>
      <c r="AB1954" s="302"/>
      <c r="AC1954" s="302"/>
      <c r="AD1954" s="302"/>
      <c r="AE1954" s="302"/>
      <c r="AF1954" s="302"/>
      <c r="AG1954" s="302"/>
      <c r="AH1954" s="302"/>
      <c r="AI1954" s="329"/>
      <c r="AJ1954" s="302"/>
      <c r="AK1954" s="302"/>
      <c r="AL1954" s="302"/>
      <c r="AM1954" s="302"/>
      <c r="AN1954" s="302"/>
      <c r="AO1954" s="302"/>
      <c r="AP1954" s="302"/>
      <c r="AQ1954" s="302"/>
      <c r="AR1954" s="302"/>
      <c r="AS1954" s="302"/>
      <c r="AT1954" s="302"/>
      <c r="AU1954" s="302"/>
      <c r="AV1954" s="302"/>
      <c r="AW1954" s="302"/>
      <c r="AX1954" s="302"/>
      <c r="AY1954" s="302"/>
      <c r="AZ1954" s="302"/>
      <c r="BA1954" s="302"/>
    </row>
    <row r="1955">
      <c r="A1955" s="328"/>
      <c r="B1955" s="328"/>
      <c r="C1955" s="328"/>
      <c r="D1955" s="309"/>
      <c r="E1955" s="308"/>
      <c r="F1955" s="308"/>
      <c r="G1955" s="308"/>
      <c r="H1955" s="308"/>
      <c r="I1955" s="317"/>
      <c r="J1955" s="317"/>
      <c r="K1955" s="317"/>
      <c r="L1955" s="308"/>
      <c r="M1955" s="308"/>
      <c r="N1955" s="308"/>
      <c r="O1955" s="308"/>
      <c r="P1955" s="308"/>
      <c r="Q1955" s="302"/>
      <c r="R1955" s="302"/>
      <c r="S1955" s="302"/>
      <c r="T1955" s="302"/>
      <c r="U1955" s="302"/>
      <c r="V1955" s="302"/>
      <c r="W1955" s="302"/>
      <c r="X1955" s="302"/>
      <c r="Y1955" s="302"/>
      <c r="Z1955" s="302"/>
      <c r="AA1955" s="302"/>
      <c r="AB1955" s="302"/>
      <c r="AC1955" s="302"/>
      <c r="AD1955" s="302"/>
      <c r="AE1955" s="302"/>
      <c r="AF1955" s="302"/>
      <c r="AG1955" s="302"/>
      <c r="AH1955" s="302"/>
      <c r="AI1955" s="329"/>
      <c r="AJ1955" s="302"/>
      <c r="AK1955" s="302"/>
      <c r="AL1955" s="302"/>
      <c r="AM1955" s="302"/>
      <c r="AN1955" s="302"/>
      <c r="AO1955" s="302"/>
      <c r="AP1955" s="302"/>
      <c r="AQ1955" s="302"/>
      <c r="AR1955" s="302"/>
      <c r="AS1955" s="302"/>
      <c r="AT1955" s="302"/>
      <c r="AU1955" s="302"/>
      <c r="AV1955" s="302"/>
      <c r="AW1955" s="302"/>
      <c r="AX1955" s="302"/>
      <c r="AY1955" s="302"/>
      <c r="AZ1955" s="302"/>
      <c r="BA1955" s="302"/>
    </row>
    <row r="1956">
      <c r="A1956" s="328"/>
      <c r="B1956" s="328"/>
      <c r="C1956" s="328"/>
      <c r="D1956" s="309"/>
      <c r="E1956" s="308"/>
      <c r="F1956" s="308"/>
      <c r="G1956" s="308"/>
      <c r="H1956" s="308"/>
      <c r="I1956" s="317"/>
      <c r="J1956" s="317"/>
      <c r="K1956" s="317"/>
      <c r="L1956" s="308"/>
      <c r="M1956" s="308"/>
      <c r="N1956" s="308"/>
      <c r="O1956" s="308"/>
      <c r="P1956" s="308"/>
      <c r="Q1956" s="302"/>
      <c r="R1956" s="302"/>
      <c r="S1956" s="302"/>
      <c r="T1956" s="302"/>
      <c r="U1956" s="302"/>
      <c r="V1956" s="302"/>
      <c r="W1956" s="302"/>
      <c r="X1956" s="302"/>
      <c r="Y1956" s="302"/>
      <c r="Z1956" s="302"/>
      <c r="AA1956" s="302"/>
      <c r="AB1956" s="302"/>
      <c r="AC1956" s="302"/>
      <c r="AD1956" s="302"/>
      <c r="AE1956" s="302"/>
      <c r="AF1956" s="302"/>
      <c r="AG1956" s="302"/>
      <c r="AH1956" s="302"/>
      <c r="AI1956" s="329"/>
      <c r="AJ1956" s="302"/>
      <c r="AK1956" s="302"/>
      <c r="AL1956" s="302"/>
      <c r="AM1956" s="302"/>
      <c r="AN1956" s="302"/>
      <c r="AO1956" s="302"/>
      <c r="AP1956" s="302"/>
      <c r="AQ1956" s="302"/>
      <c r="AR1956" s="302"/>
      <c r="AS1956" s="302"/>
      <c r="AT1956" s="302"/>
      <c r="AU1956" s="302"/>
      <c r="AV1956" s="302"/>
      <c r="AW1956" s="302"/>
      <c r="AX1956" s="302"/>
      <c r="AY1956" s="302"/>
      <c r="AZ1956" s="302"/>
      <c r="BA1956" s="302"/>
    </row>
    <row r="1957">
      <c r="A1957" s="328"/>
      <c r="B1957" s="328"/>
      <c r="C1957" s="328"/>
      <c r="D1957" s="309"/>
      <c r="E1957" s="308"/>
      <c r="F1957" s="308"/>
      <c r="G1957" s="308"/>
      <c r="H1957" s="308"/>
      <c r="I1957" s="317"/>
      <c r="J1957" s="317"/>
      <c r="K1957" s="317"/>
      <c r="L1957" s="308"/>
      <c r="M1957" s="308"/>
      <c r="N1957" s="308"/>
      <c r="O1957" s="308"/>
      <c r="P1957" s="308"/>
      <c r="Q1957" s="302"/>
      <c r="R1957" s="302"/>
      <c r="S1957" s="302"/>
      <c r="T1957" s="302"/>
      <c r="U1957" s="302"/>
      <c r="V1957" s="302"/>
      <c r="W1957" s="302"/>
      <c r="X1957" s="302"/>
      <c r="Y1957" s="302"/>
      <c r="Z1957" s="302"/>
      <c r="AA1957" s="302"/>
      <c r="AB1957" s="302"/>
      <c r="AC1957" s="302"/>
      <c r="AD1957" s="302"/>
      <c r="AE1957" s="302"/>
      <c r="AF1957" s="302"/>
      <c r="AG1957" s="302"/>
      <c r="AH1957" s="302"/>
      <c r="AI1957" s="329"/>
      <c r="AJ1957" s="302"/>
      <c r="AK1957" s="302"/>
      <c r="AL1957" s="302"/>
      <c r="AM1957" s="302"/>
      <c r="AN1957" s="302"/>
      <c r="AO1957" s="302"/>
      <c r="AP1957" s="302"/>
      <c r="AQ1957" s="302"/>
      <c r="AR1957" s="302"/>
      <c r="AS1957" s="302"/>
      <c r="AT1957" s="302"/>
      <c r="AU1957" s="302"/>
      <c r="AV1957" s="302"/>
      <c r="AW1957" s="302"/>
      <c r="AX1957" s="302"/>
      <c r="AY1957" s="302"/>
      <c r="AZ1957" s="302"/>
      <c r="BA1957" s="302"/>
    </row>
    <row r="1958">
      <c r="A1958" s="328"/>
      <c r="B1958" s="328"/>
      <c r="C1958" s="328"/>
      <c r="D1958" s="309"/>
      <c r="E1958" s="308"/>
      <c r="F1958" s="308"/>
      <c r="G1958" s="308"/>
      <c r="H1958" s="308"/>
      <c r="I1958" s="317"/>
      <c r="J1958" s="317"/>
      <c r="K1958" s="317"/>
      <c r="L1958" s="308"/>
      <c r="M1958" s="308"/>
      <c r="N1958" s="308"/>
      <c r="O1958" s="308"/>
      <c r="P1958" s="308"/>
      <c r="Q1958" s="302"/>
      <c r="R1958" s="302"/>
      <c r="S1958" s="302"/>
      <c r="T1958" s="302"/>
      <c r="U1958" s="302"/>
      <c r="V1958" s="302"/>
      <c r="W1958" s="302"/>
      <c r="X1958" s="302"/>
      <c r="Y1958" s="302"/>
      <c r="Z1958" s="302"/>
      <c r="AA1958" s="302"/>
      <c r="AB1958" s="302"/>
      <c r="AC1958" s="302"/>
      <c r="AD1958" s="302"/>
      <c r="AE1958" s="302"/>
      <c r="AF1958" s="302"/>
      <c r="AG1958" s="302"/>
      <c r="AH1958" s="302"/>
      <c r="AI1958" s="329"/>
      <c r="AJ1958" s="302"/>
      <c r="AK1958" s="302"/>
      <c r="AL1958" s="302"/>
      <c r="AM1958" s="302"/>
      <c r="AN1958" s="302"/>
      <c r="AO1958" s="302"/>
      <c r="AP1958" s="302"/>
      <c r="AQ1958" s="302"/>
      <c r="AR1958" s="302"/>
      <c r="AS1958" s="302"/>
      <c r="AT1958" s="302"/>
      <c r="AU1958" s="302"/>
      <c r="AV1958" s="302"/>
      <c r="AW1958" s="302"/>
      <c r="AX1958" s="302"/>
      <c r="AY1958" s="302"/>
      <c r="AZ1958" s="302"/>
      <c r="BA1958" s="302"/>
    </row>
    <row r="1959">
      <c r="A1959" s="328"/>
      <c r="B1959" s="328"/>
      <c r="C1959" s="328"/>
      <c r="D1959" s="309"/>
      <c r="E1959" s="308"/>
      <c r="F1959" s="308"/>
      <c r="G1959" s="308"/>
      <c r="H1959" s="308"/>
      <c r="I1959" s="317"/>
      <c r="J1959" s="317"/>
      <c r="K1959" s="317"/>
      <c r="L1959" s="308"/>
      <c r="M1959" s="308"/>
      <c r="N1959" s="308"/>
      <c r="O1959" s="308"/>
      <c r="P1959" s="308"/>
      <c r="Q1959" s="302"/>
      <c r="R1959" s="302"/>
      <c r="S1959" s="302"/>
      <c r="T1959" s="302"/>
      <c r="U1959" s="302"/>
      <c r="V1959" s="302"/>
      <c r="W1959" s="302"/>
      <c r="X1959" s="302"/>
      <c r="Y1959" s="302"/>
      <c r="Z1959" s="302"/>
      <c r="AA1959" s="302"/>
      <c r="AB1959" s="302"/>
      <c r="AC1959" s="302"/>
      <c r="AD1959" s="302"/>
      <c r="AE1959" s="302"/>
      <c r="AF1959" s="302"/>
      <c r="AG1959" s="302"/>
      <c r="AH1959" s="302"/>
      <c r="AI1959" s="329"/>
      <c r="AJ1959" s="302"/>
      <c r="AK1959" s="302"/>
      <c r="AL1959" s="302"/>
      <c r="AM1959" s="302"/>
      <c r="AN1959" s="302"/>
      <c r="AO1959" s="302"/>
      <c r="AP1959" s="302"/>
      <c r="AQ1959" s="302"/>
      <c r="AR1959" s="302"/>
      <c r="AS1959" s="302"/>
      <c r="AT1959" s="302"/>
      <c r="AU1959" s="302"/>
      <c r="AV1959" s="302"/>
      <c r="AW1959" s="302"/>
      <c r="AX1959" s="302"/>
      <c r="AY1959" s="302"/>
      <c r="AZ1959" s="302"/>
      <c r="BA1959" s="302"/>
    </row>
    <row r="1960">
      <c r="A1960" s="328"/>
      <c r="B1960" s="328"/>
      <c r="C1960" s="328"/>
      <c r="D1960" s="309"/>
      <c r="E1960" s="308"/>
      <c r="F1960" s="308"/>
      <c r="G1960" s="308"/>
      <c r="H1960" s="308"/>
      <c r="I1960" s="317"/>
      <c r="J1960" s="317"/>
      <c r="K1960" s="317"/>
      <c r="L1960" s="308"/>
      <c r="M1960" s="308"/>
      <c r="N1960" s="308"/>
      <c r="O1960" s="308"/>
      <c r="P1960" s="308"/>
      <c r="Q1960" s="302"/>
      <c r="R1960" s="302"/>
      <c r="S1960" s="302"/>
      <c r="T1960" s="302"/>
      <c r="U1960" s="302"/>
      <c r="V1960" s="302"/>
      <c r="W1960" s="302"/>
      <c r="X1960" s="302"/>
      <c r="Y1960" s="302"/>
      <c r="Z1960" s="302"/>
      <c r="AA1960" s="302"/>
      <c r="AB1960" s="302"/>
      <c r="AC1960" s="302"/>
      <c r="AD1960" s="302"/>
      <c r="AE1960" s="302"/>
      <c r="AF1960" s="302"/>
      <c r="AG1960" s="302"/>
      <c r="AH1960" s="302"/>
      <c r="AI1960" s="329"/>
      <c r="AJ1960" s="302"/>
      <c r="AK1960" s="302"/>
      <c r="AL1960" s="302"/>
      <c r="AM1960" s="302"/>
      <c r="AN1960" s="302"/>
      <c r="AO1960" s="302"/>
      <c r="AP1960" s="302"/>
      <c r="AQ1960" s="302"/>
      <c r="AR1960" s="302"/>
      <c r="AS1960" s="302"/>
      <c r="AT1960" s="302"/>
      <c r="AU1960" s="302"/>
      <c r="AV1960" s="302"/>
      <c r="AW1960" s="302"/>
      <c r="AX1960" s="302"/>
      <c r="AY1960" s="302"/>
      <c r="AZ1960" s="302"/>
      <c r="BA1960" s="302"/>
    </row>
    <row r="1961">
      <c r="A1961" s="328"/>
      <c r="B1961" s="328"/>
      <c r="C1961" s="328"/>
      <c r="D1961" s="309"/>
      <c r="E1961" s="308"/>
      <c r="F1961" s="308"/>
      <c r="G1961" s="308"/>
      <c r="H1961" s="308"/>
      <c r="I1961" s="317"/>
      <c r="J1961" s="317"/>
      <c r="K1961" s="317"/>
      <c r="L1961" s="308"/>
      <c r="M1961" s="308"/>
      <c r="N1961" s="308"/>
      <c r="O1961" s="308"/>
      <c r="P1961" s="308"/>
      <c r="Q1961" s="302"/>
      <c r="R1961" s="302"/>
      <c r="S1961" s="302"/>
      <c r="T1961" s="302"/>
      <c r="U1961" s="302"/>
      <c r="V1961" s="302"/>
      <c r="W1961" s="302"/>
      <c r="X1961" s="302"/>
      <c r="Y1961" s="302"/>
      <c r="Z1961" s="302"/>
      <c r="AA1961" s="302"/>
      <c r="AB1961" s="302"/>
      <c r="AC1961" s="302"/>
      <c r="AD1961" s="302"/>
      <c r="AE1961" s="302"/>
      <c r="AF1961" s="302"/>
      <c r="AG1961" s="302"/>
      <c r="AH1961" s="302"/>
      <c r="AI1961" s="329"/>
      <c r="AJ1961" s="302"/>
      <c r="AK1961" s="302"/>
      <c r="AL1961" s="302"/>
      <c r="AM1961" s="302"/>
      <c r="AN1961" s="302"/>
      <c r="AO1961" s="302"/>
      <c r="AP1961" s="302"/>
      <c r="AQ1961" s="302"/>
      <c r="AR1961" s="302"/>
      <c r="AS1961" s="302"/>
      <c r="AT1961" s="302"/>
      <c r="AU1961" s="302"/>
      <c r="AV1961" s="302"/>
      <c r="AW1961" s="302"/>
      <c r="AX1961" s="302"/>
      <c r="AY1961" s="302"/>
      <c r="AZ1961" s="302"/>
      <c r="BA1961" s="302"/>
    </row>
    <row r="1962">
      <c r="A1962" s="328"/>
      <c r="B1962" s="328"/>
      <c r="C1962" s="328"/>
      <c r="D1962" s="309"/>
      <c r="E1962" s="308"/>
      <c r="F1962" s="308"/>
      <c r="G1962" s="308"/>
      <c r="H1962" s="308"/>
      <c r="I1962" s="317"/>
      <c r="J1962" s="317"/>
      <c r="K1962" s="317"/>
      <c r="L1962" s="308"/>
      <c r="M1962" s="308"/>
      <c r="N1962" s="308"/>
      <c r="O1962" s="308"/>
      <c r="P1962" s="308"/>
      <c r="Q1962" s="302"/>
      <c r="R1962" s="302"/>
      <c r="S1962" s="302"/>
      <c r="T1962" s="302"/>
      <c r="U1962" s="302"/>
      <c r="V1962" s="302"/>
      <c r="W1962" s="302"/>
      <c r="X1962" s="302"/>
      <c r="Y1962" s="302"/>
      <c r="Z1962" s="302"/>
      <c r="AA1962" s="302"/>
      <c r="AB1962" s="302"/>
      <c r="AC1962" s="302"/>
      <c r="AD1962" s="302"/>
      <c r="AE1962" s="302"/>
      <c r="AF1962" s="302"/>
      <c r="AG1962" s="302"/>
      <c r="AH1962" s="302"/>
      <c r="AI1962" s="329"/>
      <c r="AJ1962" s="302"/>
      <c r="AK1962" s="302"/>
      <c r="AL1962" s="302"/>
      <c r="AM1962" s="302"/>
      <c r="AN1962" s="302"/>
      <c r="AO1962" s="302"/>
      <c r="AP1962" s="302"/>
      <c r="AQ1962" s="302"/>
      <c r="AR1962" s="302"/>
      <c r="AS1962" s="302"/>
      <c r="AT1962" s="302"/>
      <c r="AU1962" s="302"/>
      <c r="AV1962" s="302"/>
      <c r="AW1962" s="302"/>
      <c r="AX1962" s="302"/>
      <c r="AY1962" s="302"/>
      <c r="AZ1962" s="302"/>
      <c r="BA1962" s="302"/>
    </row>
    <row r="1963">
      <c r="A1963" s="328"/>
      <c r="B1963" s="328"/>
      <c r="C1963" s="328"/>
      <c r="D1963" s="309"/>
      <c r="E1963" s="308"/>
      <c r="F1963" s="308"/>
      <c r="G1963" s="308"/>
      <c r="H1963" s="308"/>
      <c r="I1963" s="317"/>
      <c r="J1963" s="317"/>
      <c r="K1963" s="317"/>
      <c r="L1963" s="308"/>
      <c r="M1963" s="308"/>
      <c r="N1963" s="308"/>
      <c r="O1963" s="308"/>
      <c r="P1963" s="308"/>
      <c r="Q1963" s="302"/>
      <c r="R1963" s="302"/>
      <c r="S1963" s="302"/>
      <c r="T1963" s="302"/>
      <c r="U1963" s="302"/>
      <c r="V1963" s="302"/>
      <c r="W1963" s="302"/>
      <c r="X1963" s="302"/>
      <c r="Y1963" s="302"/>
      <c r="Z1963" s="302"/>
      <c r="AA1963" s="302"/>
      <c r="AB1963" s="302"/>
      <c r="AC1963" s="302"/>
      <c r="AD1963" s="302"/>
      <c r="AE1963" s="302"/>
      <c r="AF1963" s="302"/>
      <c r="AG1963" s="302"/>
      <c r="AH1963" s="302"/>
      <c r="AI1963" s="329"/>
      <c r="AJ1963" s="302"/>
      <c r="AK1963" s="302"/>
      <c r="AL1963" s="302"/>
      <c r="AM1963" s="302"/>
      <c r="AN1963" s="302"/>
      <c r="AO1963" s="302"/>
      <c r="AP1963" s="302"/>
      <c r="AQ1963" s="302"/>
      <c r="AR1963" s="302"/>
      <c r="AS1963" s="302"/>
      <c r="AT1963" s="302"/>
      <c r="AU1963" s="302"/>
      <c r="AV1963" s="302"/>
      <c r="AW1963" s="302"/>
      <c r="AX1963" s="302"/>
      <c r="AY1963" s="302"/>
      <c r="AZ1963" s="302"/>
      <c r="BA1963" s="302"/>
    </row>
    <row r="1964">
      <c r="A1964" s="328"/>
      <c r="B1964" s="328"/>
      <c r="C1964" s="328"/>
      <c r="D1964" s="309"/>
      <c r="E1964" s="308"/>
      <c r="F1964" s="308"/>
      <c r="G1964" s="308"/>
      <c r="H1964" s="308"/>
      <c r="I1964" s="317"/>
      <c r="J1964" s="317"/>
      <c r="K1964" s="317"/>
      <c r="L1964" s="308"/>
      <c r="M1964" s="308"/>
      <c r="N1964" s="308"/>
      <c r="O1964" s="308"/>
      <c r="P1964" s="308"/>
      <c r="Q1964" s="302"/>
      <c r="R1964" s="302"/>
      <c r="S1964" s="302"/>
      <c r="T1964" s="302"/>
      <c r="U1964" s="302"/>
      <c r="V1964" s="302"/>
      <c r="W1964" s="302"/>
      <c r="X1964" s="302"/>
      <c r="Y1964" s="302"/>
      <c r="Z1964" s="302"/>
      <c r="AA1964" s="302"/>
      <c r="AB1964" s="302"/>
      <c r="AC1964" s="302"/>
      <c r="AD1964" s="302"/>
      <c r="AE1964" s="302"/>
      <c r="AF1964" s="302"/>
      <c r="AG1964" s="302"/>
      <c r="AH1964" s="302"/>
      <c r="AI1964" s="329"/>
      <c r="AJ1964" s="302"/>
      <c r="AK1964" s="302"/>
      <c r="AL1964" s="302"/>
      <c r="AM1964" s="302"/>
      <c r="AN1964" s="302"/>
      <c r="AO1964" s="302"/>
      <c r="AP1964" s="302"/>
      <c r="AQ1964" s="302"/>
      <c r="AR1964" s="302"/>
      <c r="AS1964" s="302"/>
      <c r="AT1964" s="302"/>
      <c r="AU1964" s="302"/>
      <c r="AV1964" s="302"/>
      <c r="AW1964" s="302"/>
      <c r="AX1964" s="302"/>
      <c r="AY1964" s="302"/>
      <c r="AZ1964" s="302"/>
      <c r="BA1964" s="302"/>
    </row>
    <row r="1965">
      <c r="A1965" s="328"/>
      <c r="B1965" s="328"/>
      <c r="C1965" s="328"/>
      <c r="D1965" s="309"/>
      <c r="E1965" s="308"/>
      <c r="F1965" s="308"/>
      <c r="G1965" s="308"/>
      <c r="H1965" s="308"/>
      <c r="I1965" s="317"/>
      <c r="J1965" s="317"/>
      <c r="K1965" s="317"/>
      <c r="L1965" s="308"/>
      <c r="M1965" s="308"/>
      <c r="N1965" s="308"/>
      <c r="O1965" s="308"/>
      <c r="P1965" s="308"/>
      <c r="Q1965" s="302"/>
      <c r="R1965" s="302"/>
      <c r="S1965" s="302"/>
      <c r="T1965" s="302"/>
      <c r="U1965" s="302"/>
      <c r="V1965" s="302"/>
      <c r="W1965" s="302"/>
      <c r="X1965" s="302"/>
      <c r="Y1965" s="302"/>
      <c r="Z1965" s="302"/>
      <c r="AA1965" s="302"/>
      <c r="AB1965" s="302"/>
      <c r="AC1965" s="302"/>
      <c r="AD1965" s="302"/>
      <c r="AE1965" s="302"/>
      <c r="AF1965" s="302"/>
      <c r="AG1965" s="302"/>
      <c r="AH1965" s="302"/>
      <c r="AI1965" s="329"/>
      <c r="AJ1965" s="302"/>
      <c r="AK1965" s="302"/>
      <c r="AL1965" s="302"/>
      <c r="AM1965" s="302"/>
      <c r="AN1965" s="302"/>
      <c r="AO1965" s="302"/>
      <c r="AP1965" s="302"/>
      <c r="AQ1965" s="302"/>
      <c r="AR1965" s="302"/>
      <c r="AS1965" s="302"/>
      <c r="AT1965" s="302"/>
      <c r="AU1965" s="302"/>
      <c r="AV1965" s="302"/>
      <c r="AW1965" s="302"/>
      <c r="AX1965" s="302"/>
      <c r="AY1965" s="302"/>
      <c r="AZ1965" s="302"/>
      <c r="BA1965" s="302"/>
    </row>
    <row r="1966">
      <c r="A1966" s="328"/>
      <c r="B1966" s="328"/>
      <c r="C1966" s="328"/>
      <c r="D1966" s="309"/>
      <c r="E1966" s="308"/>
      <c r="F1966" s="308"/>
      <c r="G1966" s="308"/>
      <c r="H1966" s="308"/>
      <c r="I1966" s="317"/>
      <c r="J1966" s="317"/>
      <c r="K1966" s="317"/>
      <c r="L1966" s="308"/>
      <c r="M1966" s="308"/>
      <c r="N1966" s="308"/>
      <c r="O1966" s="308"/>
      <c r="P1966" s="308"/>
      <c r="Q1966" s="302"/>
      <c r="R1966" s="302"/>
      <c r="S1966" s="302"/>
      <c r="T1966" s="302"/>
      <c r="U1966" s="302"/>
      <c r="V1966" s="302"/>
      <c r="W1966" s="302"/>
      <c r="X1966" s="302"/>
      <c r="Y1966" s="302"/>
      <c r="Z1966" s="302"/>
      <c r="AA1966" s="302"/>
      <c r="AB1966" s="302"/>
      <c r="AC1966" s="302"/>
      <c r="AD1966" s="302"/>
      <c r="AE1966" s="302"/>
      <c r="AF1966" s="302"/>
      <c r="AG1966" s="302"/>
      <c r="AH1966" s="302"/>
      <c r="AI1966" s="329"/>
      <c r="AJ1966" s="302"/>
      <c r="AK1966" s="302"/>
      <c r="AL1966" s="302"/>
      <c r="AM1966" s="302"/>
      <c r="AN1966" s="302"/>
      <c r="AO1966" s="302"/>
      <c r="AP1966" s="302"/>
      <c r="AQ1966" s="302"/>
      <c r="AR1966" s="302"/>
      <c r="AS1966" s="302"/>
      <c r="AT1966" s="302"/>
      <c r="AU1966" s="302"/>
      <c r="AV1966" s="302"/>
      <c r="AW1966" s="302"/>
      <c r="AX1966" s="302"/>
      <c r="AY1966" s="302"/>
      <c r="AZ1966" s="302"/>
      <c r="BA1966" s="302"/>
    </row>
    <row r="1967">
      <c r="A1967" s="328"/>
      <c r="B1967" s="328"/>
      <c r="C1967" s="328"/>
      <c r="D1967" s="309"/>
      <c r="E1967" s="308"/>
      <c r="F1967" s="308"/>
      <c r="G1967" s="308"/>
      <c r="H1967" s="308"/>
      <c r="I1967" s="317"/>
      <c r="J1967" s="317"/>
      <c r="K1967" s="317"/>
      <c r="L1967" s="308"/>
      <c r="M1967" s="308"/>
      <c r="N1967" s="308"/>
      <c r="O1967" s="308"/>
      <c r="P1967" s="308"/>
      <c r="Q1967" s="302"/>
      <c r="R1967" s="302"/>
      <c r="S1967" s="302"/>
      <c r="T1967" s="302"/>
      <c r="U1967" s="302"/>
      <c r="V1967" s="302"/>
      <c r="W1967" s="302"/>
      <c r="X1967" s="302"/>
      <c r="Y1967" s="302"/>
      <c r="Z1967" s="302"/>
      <c r="AA1967" s="302"/>
      <c r="AB1967" s="302"/>
      <c r="AC1967" s="302"/>
      <c r="AD1967" s="302"/>
      <c r="AE1967" s="302"/>
      <c r="AF1967" s="302"/>
      <c r="AG1967" s="302"/>
      <c r="AH1967" s="302"/>
      <c r="AI1967" s="329"/>
      <c r="AJ1967" s="302"/>
      <c r="AK1967" s="302"/>
      <c r="AL1967" s="302"/>
      <c r="AM1967" s="302"/>
      <c r="AN1967" s="302"/>
      <c r="AO1967" s="302"/>
      <c r="AP1967" s="302"/>
      <c r="AQ1967" s="302"/>
      <c r="AR1967" s="302"/>
      <c r="AS1967" s="302"/>
      <c r="AT1967" s="302"/>
      <c r="AU1967" s="302"/>
      <c r="AV1967" s="302"/>
      <c r="AW1967" s="302"/>
      <c r="AX1967" s="302"/>
      <c r="AY1967" s="302"/>
      <c r="AZ1967" s="302"/>
      <c r="BA1967" s="302"/>
    </row>
    <row r="1968">
      <c r="A1968" s="328"/>
      <c r="B1968" s="328"/>
      <c r="C1968" s="328"/>
      <c r="D1968" s="309"/>
      <c r="E1968" s="308"/>
      <c r="F1968" s="308"/>
      <c r="G1968" s="308"/>
      <c r="H1968" s="308"/>
      <c r="I1968" s="317"/>
      <c r="J1968" s="317"/>
      <c r="K1968" s="317"/>
      <c r="L1968" s="308"/>
      <c r="M1968" s="308"/>
      <c r="N1968" s="308"/>
      <c r="O1968" s="308"/>
      <c r="P1968" s="308"/>
      <c r="Q1968" s="302"/>
      <c r="R1968" s="302"/>
      <c r="S1968" s="302"/>
      <c r="T1968" s="302"/>
      <c r="U1968" s="302"/>
      <c r="V1968" s="302"/>
      <c r="W1968" s="302"/>
      <c r="X1968" s="302"/>
      <c r="Y1968" s="302"/>
      <c r="Z1968" s="302"/>
      <c r="AA1968" s="302"/>
      <c r="AB1968" s="302"/>
      <c r="AC1968" s="302"/>
      <c r="AD1968" s="302"/>
      <c r="AE1968" s="302"/>
      <c r="AF1968" s="302"/>
      <c r="AG1968" s="302"/>
      <c r="AH1968" s="302"/>
      <c r="AI1968" s="329"/>
      <c r="AJ1968" s="302"/>
      <c r="AK1968" s="302"/>
      <c r="AL1968" s="302"/>
      <c r="AM1968" s="302"/>
      <c r="AN1968" s="302"/>
      <c r="AO1968" s="302"/>
      <c r="AP1968" s="302"/>
      <c r="AQ1968" s="302"/>
      <c r="AR1968" s="302"/>
      <c r="AS1968" s="302"/>
      <c r="AT1968" s="302"/>
      <c r="AU1968" s="302"/>
      <c r="AV1968" s="302"/>
      <c r="AW1968" s="302"/>
      <c r="AX1968" s="302"/>
      <c r="AY1968" s="302"/>
      <c r="AZ1968" s="302"/>
      <c r="BA1968" s="302"/>
    </row>
    <row r="1969">
      <c r="A1969" s="328"/>
      <c r="B1969" s="328"/>
      <c r="C1969" s="328"/>
      <c r="D1969" s="309"/>
      <c r="E1969" s="308"/>
      <c r="F1969" s="308"/>
      <c r="G1969" s="308"/>
      <c r="H1969" s="308"/>
      <c r="I1969" s="317"/>
      <c r="J1969" s="317"/>
      <c r="K1969" s="317"/>
      <c r="L1969" s="308"/>
      <c r="M1969" s="308"/>
      <c r="N1969" s="308"/>
      <c r="O1969" s="308"/>
      <c r="P1969" s="308"/>
      <c r="Q1969" s="302"/>
      <c r="R1969" s="302"/>
      <c r="S1969" s="302"/>
      <c r="T1969" s="302"/>
      <c r="U1969" s="302"/>
      <c r="V1969" s="302"/>
      <c r="W1969" s="302"/>
      <c r="X1969" s="302"/>
      <c r="Y1969" s="302"/>
      <c r="Z1969" s="302"/>
      <c r="AA1969" s="302"/>
      <c r="AB1969" s="302"/>
      <c r="AC1969" s="302"/>
      <c r="AD1969" s="302"/>
      <c r="AE1969" s="302"/>
      <c r="AF1969" s="302"/>
      <c r="AG1969" s="302"/>
      <c r="AH1969" s="302"/>
      <c r="AI1969" s="329"/>
      <c r="AJ1969" s="302"/>
      <c r="AK1969" s="302"/>
      <c r="AL1969" s="302"/>
      <c r="AM1969" s="302"/>
      <c r="AN1969" s="302"/>
      <c r="AO1969" s="302"/>
      <c r="AP1969" s="302"/>
      <c r="AQ1969" s="302"/>
      <c r="AR1969" s="302"/>
      <c r="AS1969" s="302"/>
      <c r="AT1969" s="302"/>
      <c r="AU1969" s="302"/>
      <c r="AV1969" s="302"/>
      <c r="AW1969" s="302"/>
      <c r="AX1969" s="302"/>
      <c r="AY1969" s="302"/>
      <c r="AZ1969" s="302"/>
      <c r="BA1969" s="302"/>
    </row>
    <row r="1970">
      <c r="A1970" s="328"/>
      <c r="B1970" s="328"/>
      <c r="C1970" s="328"/>
      <c r="D1970" s="309"/>
      <c r="E1970" s="308"/>
      <c r="F1970" s="308"/>
      <c r="G1970" s="308"/>
      <c r="H1970" s="308"/>
      <c r="I1970" s="317"/>
      <c r="J1970" s="317"/>
      <c r="K1970" s="317"/>
      <c r="L1970" s="308"/>
      <c r="M1970" s="308"/>
      <c r="N1970" s="308"/>
      <c r="O1970" s="308"/>
      <c r="P1970" s="308"/>
      <c r="Q1970" s="302"/>
      <c r="R1970" s="302"/>
      <c r="S1970" s="302"/>
      <c r="T1970" s="302"/>
      <c r="U1970" s="302"/>
      <c r="V1970" s="302"/>
      <c r="W1970" s="302"/>
      <c r="X1970" s="302"/>
      <c r="Y1970" s="302"/>
      <c r="Z1970" s="302"/>
      <c r="AA1970" s="302"/>
      <c r="AB1970" s="302"/>
      <c r="AC1970" s="302"/>
      <c r="AD1970" s="302"/>
      <c r="AE1970" s="302"/>
      <c r="AF1970" s="302"/>
      <c r="AG1970" s="302"/>
      <c r="AH1970" s="302"/>
      <c r="AI1970" s="329"/>
      <c r="AJ1970" s="302"/>
      <c r="AK1970" s="302"/>
      <c r="AL1970" s="302"/>
      <c r="AM1970" s="302"/>
      <c r="AN1970" s="302"/>
      <c r="AO1970" s="302"/>
      <c r="AP1970" s="302"/>
      <c r="AQ1970" s="302"/>
      <c r="AR1970" s="302"/>
      <c r="AS1970" s="302"/>
      <c r="AT1970" s="302"/>
      <c r="AU1970" s="302"/>
      <c r="AV1970" s="302"/>
      <c r="AW1970" s="302"/>
      <c r="AX1970" s="302"/>
      <c r="AY1970" s="302"/>
      <c r="AZ1970" s="302"/>
      <c r="BA1970" s="302"/>
    </row>
    <row r="1971">
      <c r="A1971" s="328"/>
      <c r="B1971" s="328"/>
      <c r="C1971" s="328"/>
      <c r="D1971" s="309"/>
      <c r="E1971" s="308"/>
      <c r="F1971" s="308"/>
      <c r="G1971" s="308"/>
      <c r="H1971" s="308"/>
      <c r="I1971" s="317"/>
      <c r="J1971" s="317"/>
      <c r="K1971" s="317"/>
      <c r="L1971" s="308"/>
      <c r="M1971" s="308"/>
      <c r="N1971" s="308"/>
      <c r="O1971" s="308"/>
      <c r="P1971" s="308"/>
      <c r="Q1971" s="302"/>
      <c r="R1971" s="302"/>
      <c r="S1971" s="302"/>
      <c r="T1971" s="302"/>
      <c r="U1971" s="302"/>
      <c r="V1971" s="302"/>
      <c r="W1971" s="302"/>
      <c r="X1971" s="302"/>
      <c r="Y1971" s="302"/>
      <c r="Z1971" s="302"/>
      <c r="AA1971" s="302"/>
      <c r="AB1971" s="302"/>
      <c r="AC1971" s="302"/>
      <c r="AD1971" s="302"/>
      <c r="AE1971" s="302"/>
      <c r="AF1971" s="302"/>
      <c r="AG1971" s="302"/>
      <c r="AH1971" s="302"/>
      <c r="AI1971" s="329"/>
      <c r="AJ1971" s="302"/>
      <c r="AK1971" s="302"/>
      <c r="AL1971" s="302"/>
      <c r="AM1971" s="302"/>
      <c r="AN1971" s="302"/>
      <c r="AO1971" s="302"/>
      <c r="AP1971" s="302"/>
      <c r="AQ1971" s="302"/>
      <c r="AR1971" s="302"/>
      <c r="AS1971" s="302"/>
      <c r="AT1971" s="302"/>
      <c r="AU1971" s="302"/>
      <c r="AV1971" s="302"/>
      <c r="AW1971" s="302"/>
      <c r="AX1971" s="302"/>
      <c r="AY1971" s="302"/>
      <c r="AZ1971" s="302"/>
      <c r="BA1971" s="302"/>
    </row>
    <row r="1972">
      <c r="A1972" s="328"/>
      <c r="B1972" s="328"/>
      <c r="C1972" s="328"/>
      <c r="D1972" s="309"/>
      <c r="E1972" s="308"/>
      <c r="F1972" s="308"/>
      <c r="G1972" s="308"/>
      <c r="H1972" s="308"/>
      <c r="I1972" s="317"/>
      <c r="J1972" s="317"/>
      <c r="K1972" s="317"/>
      <c r="L1972" s="308"/>
      <c r="M1972" s="308"/>
      <c r="N1972" s="308"/>
      <c r="O1972" s="308"/>
      <c r="P1972" s="308"/>
      <c r="Q1972" s="302"/>
      <c r="R1972" s="302"/>
      <c r="S1972" s="302"/>
      <c r="T1972" s="302"/>
      <c r="U1972" s="302"/>
      <c r="V1972" s="302"/>
      <c r="W1972" s="302"/>
      <c r="X1972" s="302"/>
      <c r="Y1972" s="302"/>
      <c r="Z1972" s="302"/>
      <c r="AA1972" s="302"/>
      <c r="AB1972" s="302"/>
      <c r="AC1972" s="302"/>
      <c r="AD1972" s="302"/>
      <c r="AE1972" s="302"/>
      <c r="AF1972" s="302"/>
      <c r="AG1972" s="302"/>
      <c r="AH1972" s="302"/>
      <c r="AI1972" s="329"/>
      <c r="AJ1972" s="302"/>
      <c r="AK1972" s="302"/>
      <c r="AL1972" s="302"/>
      <c r="AM1972" s="302"/>
      <c r="AN1972" s="302"/>
      <c r="AO1972" s="302"/>
      <c r="AP1972" s="302"/>
      <c r="AQ1972" s="302"/>
      <c r="AR1972" s="302"/>
      <c r="AS1972" s="302"/>
      <c r="AT1972" s="302"/>
      <c r="AU1972" s="302"/>
      <c r="AV1972" s="302"/>
      <c r="AW1972" s="302"/>
      <c r="AX1972" s="302"/>
      <c r="AY1972" s="302"/>
      <c r="AZ1972" s="302"/>
      <c r="BA1972" s="302"/>
    </row>
    <row r="1973">
      <c r="A1973" s="328"/>
      <c r="B1973" s="328"/>
      <c r="C1973" s="328"/>
      <c r="D1973" s="309"/>
      <c r="E1973" s="308"/>
      <c r="F1973" s="308"/>
      <c r="G1973" s="308"/>
      <c r="H1973" s="308"/>
      <c r="I1973" s="317"/>
      <c r="J1973" s="317"/>
      <c r="K1973" s="317"/>
      <c r="L1973" s="308"/>
      <c r="M1973" s="308"/>
      <c r="N1973" s="308"/>
      <c r="O1973" s="308"/>
      <c r="P1973" s="308"/>
      <c r="Q1973" s="302"/>
      <c r="R1973" s="302"/>
      <c r="S1973" s="302"/>
      <c r="T1973" s="302"/>
      <c r="U1973" s="302"/>
      <c r="V1973" s="302"/>
      <c r="W1973" s="302"/>
      <c r="X1973" s="302"/>
      <c r="Y1973" s="302"/>
      <c r="Z1973" s="302"/>
      <c r="AA1973" s="302"/>
      <c r="AB1973" s="302"/>
      <c r="AC1973" s="302"/>
      <c r="AD1973" s="302"/>
      <c r="AE1973" s="302"/>
      <c r="AF1973" s="302"/>
      <c r="AG1973" s="302"/>
      <c r="AH1973" s="302"/>
      <c r="AI1973" s="329"/>
      <c r="AJ1973" s="302"/>
      <c r="AK1973" s="302"/>
      <c r="AL1973" s="302"/>
      <c r="AM1973" s="302"/>
      <c r="AN1973" s="302"/>
      <c r="AO1973" s="302"/>
      <c r="AP1973" s="302"/>
      <c r="AQ1973" s="302"/>
      <c r="AR1973" s="302"/>
      <c r="AS1973" s="302"/>
      <c r="AT1973" s="302"/>
      <c r="AU1973" s="302"/>
      <c r="AV1973" s="302"/>
      <c r="AW1973" s="302"/>
      <c r="AX1973" s="302"/>
      <c r="AY1973" s="302"/>
      <c r="AZ1973" s="302"/>
      <c r="BA1973" s="302"/>
    </row>
    <row r="1974">
      <c r="A1974" s="328"/>
      <c r="B1974" s="328"/>
      <c r="C1974" s="328"/>
      <c r="D1974" s="309"/>
      <c r="E1974" s="308"/>
      <c r="F1974" s="308"/>
      <c r="G1974" s="308"/>
      <c r="H1974" s="308"/>
      <c r="I1974" s="317"/>
      <c r="J1974" s="317"/>
      <c r="K1974" s="317"/>
      <c r="L1974" s="308"/>
      <c r="M1974" s="308"/>
      <c r="N1974" s="308"/>
      <c r="O1974" s="308"/>
      <c r="P1974" s="308"/>
      <c r="Q1974" s="302"/>
      <c r="R1974" s="302"/>
      <c r="S1974" s="302"/>
      <c r="T1974" s="302"/>
      <c r="U1974" s="302"/>
      <c r="V1974" s="302"/>
      <c r="W1974" s="302"/>
      <c r="X1974" s="302"/>
      <c r="Y1974" s="302"/>
      <c r="Z1974" s="302"/>
      <c r="AA1974" s="302"/>
      <c r="AB1974" s="302"/>
      <c r="AC1974" s="302"/>
      <c r="AD1974" s="302"/>
      <c r="AE1974" s="302"/>
      <c r="AF1974" s="302"/>
      <c r="AG1974" s="302"/>
      <c r="AH1974" s="302"/>
      <c r="AI1974" s="329"/>
      <c r="AJ1974" s="302"/>
      <c r="AK1974" s="302"/>
      <c r="AL1974" s="302"/>
      <c r="AM1974" s="302"/>
      <c r="AN1974" s="302"/>
      <c r="AO1974" s="302"/>
      <c r="AP1974" s="302"/>
      <c r="AQ1974" s="302"/>
      <c r="AR1974" s="302"/>
      <c r="AS1974" s="302"/>
      <c r="AT1974" s="302"/>
      <c r="AU1974" s="302"/>
      <c r="AV1974" s="302"/>
      <c r="AW1974" s="302"/>
      <c r="AX1974" s="302"/>
      <c r="AY1974" s="302"/>
      <c r="AZ1974" s="302"/>
      <c r="BA1974" s="302"/>
    </row>
    <row r="1975">
      <c r="A1975" s="328"/>
      <c r="B1975" s="328"/>
      <c r="C1975" s="328"/>
      <c r="D1975" s="309"/>
      <c r="E1975" s="308"/>
      <c r="F1975" s="308"/>
      <c r="G1975" s="308"/>
      <c r="H1975" s="308"/>
      <c r="I1975" s="317"/>
      <c r="J1975" s="317"/>
      <c r="K1975" s="317"/>
      <c r="L1975" s="308"/>
      <c r="M1975" s="308"/>
      <c r="N1975" s="308"/>
      <c r="O1975" s="308"/>
      <c r="P1975" s="308"/>
      <c r="Q1975" s="302"/>
      <c r="R1975" s="302"/>
      <c r="S1975" s="302"/>
      <c r="T1975" s="302"/>
      <c r="U1975" s="302"/>
      <c r="V1975" s="302"/>
      <c r="W1975" s="302"/>
      <c r="X1975" s="302"/>
      <c r="Y1975" s="302"/>
      <c r="Z1975" s="302"/>
      <c r="AA1975" s="302"/>
      <c r="AB1975" s="302"/>
      <c r="AC1975" s="302"/>
      <c r="AD1975" s="302"/>
      <c r="AE1975" s="302"/>
      <c r="AF1975" s="302"/>
      <c r="AG1975" s="302"/>
      <c r="AH1975" s="302"/>
      <c r="AI1975" s="329"/>
      <c r="AJ1975" s="302"/>
      <c r="AK1975" s="302"/>
      <c r="AL1975" s="302"/>
      <c r="AM1975" s="302"/>
      <c r="AN1975" s="302"/>
      <c r="AO1975" s="302"/>
      <c r="AP1975" s="302"/>
      <c r="AQ1975" s="302"/>
      <c r="AR1975" s="302"/>
      <c r="AS1975" s="302"/>
      <c r="AT1975" s="302"/>
      <c r="AU1975" s="302"/>
      <c r="AV1975" s="302"/>
      <c r="AW1975" s="302"/>
      <c r="AX1975" s="302"/>
      <c r="AY1975" s="302"/>
      <c r="AZ1975" s="302"/>
      <c r="BA1975" s="302"/>
    </row>
    <row r="1976">
      <c r="A1976" s="328"/>
      <c r="B1976" s="328"/>
      <c r="C1976" s="328"/>
      <c r="D1976" s="309"/>
      <c r="E1976" s="308"/>
      <c r="F1976" s="308"/>
      <c r="G1976" s="308"/>
      <c r="H1976" s="308"/>
      <c r="I1976" s="317"/>
      <c r="J1976" s="317"/>
      <c r="K1976" s="317"/>
      <c r="L1976" s="308"/>
      <c r="M1976" s="308"/>
      <c r="N1976" s="308"/>
      <c r="O1976" s="308"/>
      <c r="P1976" s="308"/>
      <c r="Q1976" s="302"/>
      <c r="R1976" s="302"/>
      <c r="S1976" s="302"/>
      <c r="T1976" s="302"/>
      <c r="U1976" s="302"/>
      <c r="V1976" s="302"/>
      <c r="W1976" s="302"/>
      <c r="X1976" s="302"/>
      <c r="Y1976" s="302"/>
      <c r="Z1976" s="302"/>
      <c r="AA1976" s="302"/>
      <c r="AB1976" s="302"/>
      <c r="AC1976" s="302"/>
      <c r="AD1976" s="302"/>
      <c r="AE1976" s="302"/>
      <c r="AF1976" s="302"/>
      <c r="AG1976" s="302"/>
      <c r="AH1976" s="302"/>
      <c r="AI1976" s="329"/>
      <c r="AJ1976" s="302"/>
      <c r="AK1976" s="302"/>
      <c r="AL1976" s="302"/>
      <c r="AM1976" s="302"/>
      <c r="AN1976" s="302"/>
      <c r="AO1976" s="302"/>
      <c r="AP1976" s="302"/>
      <c r="AQ1976" s="302"/>
      <c r="AR1976" s="302"/>
      <c r="AS1976" s="302"/>
      <c r="AT1976" s="302"/>
      <c r="AU1976" s="302"/>
      <c r="AV1976" s="302"/>
      <c r="AW1976" s="302"/>
      <c r="AX1976" s="302"/>
      <c r="AY1976" s="302"/>
      <c r="AZ1976" s="302"/>
      <c r="BA1976" s="302"/>
    </row>
    <row r="1977">
      <c r="A1977" s="328"/>
      <c r="B1977" s="328"/>
      <c r="C1977" s="328"/>
      <c r="D1977" s="309"/>
      <c r="E1977" s="308"/>
      <c r="F1977" s="308"/>
      <c r="G1977" s="308"/>
      <c r="H1977" s="308"/>
      <c r="I1977" s="317"/>
      <c r="J1977" s="317"/>
      <c r="K1977" s="317"/>
      <c r="L1977" s="308"/>
      <c r="M1977" s="308"/>
      <c r="N1977" s="308"/>
      <c r="O1977" s="308"/>
      <c r="P1977" s="308"/>
      <c r="Q1977" s="302"/>
      <c r="R1977" s="302"/>
      <c r="S1977" s="302"/>
      <c r="T1977" s="302"/>
      <c r="U1977" s="302"/>
      <c r="V1977" s="302"/>
      <c r="W1977" s="302"/>
      <c r="X1977" s="302"/>
      <c r="Y1977" s="302"/>
      <c r="Z1977" s="302"/>
      <c r="AA1977" s="302"/>
      <c r="AB1977" s="302"/>
      <c r="AC1977" s="302"/>
      <c r="AD1977" s="302"/>
      <c r="AE1977" s="302"/>
      <c r="AF1977" s="302"/>
      <c r="AG1977" s="302"/>
      <c r="AH1977" s="302"/>
      <c r="AI1977" s="329"/>
      <c r="AJ1977" s="302"/>
      <c r="AK1977" s="302"/>
      <c r="AL1977" s="302"/>
      <c r="AM1977" s="302"/>
      <c r="AN1977" s="302"/>
      <c r="AO1977" s="302"/>
      <c r="AP1977" s="302"/>
      <c r="AQ1977" s="302"/>
      <c r="AR1977" s="302"/>
      <c r="AS1977" s="302"/>
      <c r="AT1977" s="302"/>
      <c r="AU1977" s="302"/>
      <c r="AV1977" s="302"/>
      <c r="AW1977" s="302"/>
      <c r="AX1977" s="302"/>
      <c r="AY1977" s="302"/>
      <c r="AZ1977" s="302"/>
      <c r="BA1977" s="302"/>
    </row>
    <row r="1978">
      <c r="A1978" s="328"/>
      <c r="B1978" s="328"/>
      <c r="C1978" s="328"/>
      <c r="D1978" s="309"/>
      <c r="E1978" s="308"/>
      <c r="F1978" s="308"/>
      <c r="G1978" s="308"/>
      <c r="H1978" s="308"/>
      <c r="I1978" s="317"/>
      <c r="J1978" s="317"/>
      <c r="K1978" s="317"/>
      <c r="L1978" s="308"/>
      <c r="M1978" s="308"/>
      <c r="N1978" s="308"/>
      <c r="O1978" s="308"/>
      <c r="P1978" s="308"/>
      <c r="Q1978" s="302"/>
      <c r="R1978" s="302"/>
      <c r="S1978" s="302"/>
      <c r="T1978" s="302"/>
      <c r="U1978" s="302"/>
      <c r="V1978" s="302"/>
      <c r="W1978" s="302"/>
      <c r="X1978" s="302"/>
      <c r="Y1978" s="302"/>
      <c r="Z1978" s="302"/>
      <c r="AA1978" s="302"/>
      <c r="AB1978" s="302"/>
      <c r="AC1978" s="302"/>
      <c r="AD1978" s="302"/>
      <c r="AE1978" s="302"/>
      <c r="AF1978" s="302"/>
      <c r="AG1978" s="302"/>
      <c r="AH1978" s="302"/>
      <c r="AI1978" s="329"/>
      <c r="AJ1978" s="302"/>
      <c r="AK1978" s="302"/>
      <c r="AL1978" s="302"/>
      <c r="AM1978" s="302"/>
      <c r="AN1978" s="302"/>
      <c r="AO1978" s="302"/>
      <c r="AP1978" s="302"/>
      <c r="AQ1978" s="302"/>
      <c r="AR1978" s="302"/>
      <c r="AS1978" s="302"/>
      <c r="AT1978" s="302"/>
      <c r="AU1978" s="302"/>
      <c r="AV1978" s="302"/>
      <c r="AW1978" s="302"/>
      <c r="AX1978" s="302"/>
      <c r="AY1978" s="302"/>
      <c r="AZ1978" s="302"/>
      <c r="BA1978" s="302"/>
    </row>
    <row r="1979">
      <c r="A1979" s="328"/>
      <c r="B1979" s="328"/>
      <c r="C1979" s="328"/>
      <c r="D1979" s="309"/>
      <c r="E1979" s="308"/>
      <c r="F1979" s="308"/>
      <c r="G1979" s="308"/>
      <c r="H1979" s="308"/>
      <c r="I1979" s="317"/>
      <c r="J1979" s="317"/>
      <c r="K1979" s="317"/>
      <c r="L1979" s="308"/>
      <c r="M1979" s="308"/>
      <c r="N1979" s="308"/>
      <c r="O1979" s="308"/>
      <c r="P1979" s="308"/>
      <c r="Q1979" s="302"/>
      <c r="R1979" s="302"/>
      <c r="S1979" s="302"/>
      <c r="T1979" s="302"/>
      <c r="U1979" s="302"/>
      <c r="V1979" s="302"/>
      <c r="W1979" s="302"/>
      <c r="X1979" s="302"/>
      <c r="Y1979" s="302"/>
      <c r="Z1979" s="302"/>
      <c r="AA1979" s="302"/>
      <c r="AB1979" s="302"/>
      <c r="AC1979" s="302"/>
      <c r="AD1979" s="302"/>
      <c r="AE1979" s="302"/>
      <c r="AF1979" s="302"/>
      <c r="AG1979" s="302"/>
      <c r="AH1979" s="302"/>
      <c r="AI1979" s="329"/>
      <c r="AJ1979" s="302"/>
      <c r="AK1979" s="302"/>
      <c r="AL1979" s="302"/>
      <c r="AM1979" s="302"/>
      <c r="AN1979" s="302"/>
      <c r="AO1979" s="302"/>
      <c r="AP1979" s="302"/>
      <c r="AQ1979" s="302"/>
      <c r="AR1979" s="302"/>
      <c r="AS1979" s="302"/>
      <c r="AT1979" s="302"/>
      <c r="AU1979" s="302"/>
      <c r="AV1979" s="302"/>
      <c r="AW1979" s="302"/>
      <c r="AX1979" s="302"/>
      <c r="AY1979" s="302"/>
      <c r="AZ1979" s="302"/>
      <c r="BA1979" s="302"/>
    </row>
    <row r="1980">
      <c r="A1980" s="328"/>
      <c r="B1980" s="328"/>
      <c r="C1980" s="328"/>
      <c r="D1980" s="309"/>
      <c r="E1980" s="308"/>
      <c r="F1980" s="308"/>
      <c r="G1980" s="308"/>
      <c r="H1980" s="308"/>
      <c r="I1980" s="317"/>
      <c r="J1980" s="317"/>
      <c r="K1980" s="317"/>
      <c r="L1980" s="308"/>
      <c r="M1980" s="308"/>
      <c r="N1980" s="308"/>
      <c r="O1980" s="308"/>
      <c r="P1980" s="308"/>
      <c r="Q1980" s="302"/>
      <c r="R1980" s="302"/>
      <c r="S1980" s="302"/>
      <c r="T1980" s="302"/>
      <c r="U1980" s="302"/>
      <c r="V1980" s="302"/>
      <c r="W1980" s="302"/>
      <c r="X1980" s="302"/>
      <c r="Y1980" s="302"/>
      <c r="Z1980" s="302"/>
      <c r="AA1980" s="302"/>
      <c r="AB1980" s="302"/>
      <c r="AC1980" s="302"/>
      <c r="AD1980" s="302"/>
      <c r="AE1980" s="302"/>
      <c r="AF1980" s="302"/>
      <c r="AG1980" s="302"/>
      <c r="AH1980" s="302"/>
      <c r="AI1980" s="329"/>
      <c r="AJ1980" s="302"/>
      <c r="AK1980" s="302"/>
      <c r="AL1980" s="302"/>
      <c r="AM1980" s="302"/>
      <c r="AN1980" s="302"/>
      <c r="AO1980" s="302"/>
      <c r="AP1980" s="302"/>
      <c r="AQ1980" s="302"/>
      <c r="AR1980" s="302"/>
      <c r="AS1980" s="302"/>
      <c r="AT1980" s="302"/>
      <c r="AU1980" s="302"/>
      <c r="AV1980" s="302"/>
      <c r="AW1980" s="302"/>
      <c r="AX1980" s="302"/>
      <c r="AY1980" s="302"/>
      <c r="AZ1980" s="302"/>
      <c r="BA1980" s="302"/>
    </row>
    <row r="1981">
      <c r="A1981" s="328"/>
      <c r="B1981" s="328"/>
      <c r="C1981" s="328"/>
      <c r="D1981" s="309"/>
      <c r="E1981" s="308"/>
      <c r="F1981" s="308"/>
      <c r="G1981" s="308"/>
      <c r="H1981" s="308"/>
      <c r="I1981" s="317"/>
      <c r="J1981" s="317"/>
      <c r="K1981" s="317"/>
      <c r="L1981" s="308"/>
      <c r="M1981" s="308"/>
      <c r="N1981" s="308"/>
      <c r="O1981" s="308"/>
      <c r="P1981" s="308"/>
      <c r="Q1981" s="302"/>
      <c r="R1981" s="302"/>
      <c r="S1981" s="302"/>
      <c r="T1981" s="302"/>
      <c r="U1981" s="302"/>
      <c r="V1981" s="302"/>
      <c r="W1981" s="302"/>
      <c r="X1981" s="302"/>
      <c r="Y1981" s="302"/>
      <c r="Z1981" s="302"/>
      <c r="AA1981" s="302"/>
      <c r="AB1981" s="302"/>
      <c r="AC1981" s="302"/>
      <c r="AD1981" s="302"/>
      <c r="AE1981" s="302"/>
      <c r="AF1981" s="302"/>
      <c r="AG1981" s="302"/>
      <c r="AH1981" s="302"/>
      <c r="AI1981" s="329"/>
      <c r="AJ1981" s="302"/>
      <c r="AK1981" s="302"/>
      <c r="AL1981" s="302"/>
      <c r="AM1981" s="302"/>
      <c r="AN1981" s="302"/>
      <c r="AO1981" s="302"/>
      <c r="AP1981" s="302"/>
      <c r="AQ1981" s="302"/>
      <c r="AR1981" s="302"/>
      <c r="AS1981" s="302"/>
      <c r="AT1981" s="302"/>
      <c r="AU1981" s="302"/>
      <c r="AV1981" s="302"/>
      <c r="AW1981" s="302"/>
      <c r="AX1981" s="302"/>
      <c r="AY1981" s="302"/>
      <c r="AZ1981" s="302"/>
      <c r="BA1981" s="302"/>
    </row>
    <row r="1982">
      <c r="A1982" s="328"/>
      <c r="B1982" s="328"/>
      <c r="C1982" s="328"/>
      <c r="D1982" s="309"/>
      <c r="E1982" s="308"/>
      <c r="F1982" s="308"/>
      <c r="G1982" s="308"/>
      <c r="H1982" s="308"/>
      <c r="I1982" s="317"/>
      <c r="J1982" s="317"/>
      <c r="K1982" s="317"/>
      <c r="L1982" s="308"/>
      <c r="M1982" s="308"/>
      <c r="N1982" s="308"/>
      <c r="O1982" s="308"/>
      <c r="P1982" s="308"/>
      <c r="Q1982" s="302"/>
      <c r="R1982" s="302"/>
      <c r="S1982" s="302"/>
      <c r="T1982" s="302"/>
      <c r="U1982" s="302"/>
      <c r="V1982" s="302"/>
      <c r="W1982" s="302"/>
      <c r="X1982" s="302"/>
      <c r="Y1982" s="302"/>
      <c r="Z1982" s="302"/>
      <c r="AA1982" s="302"/>
      <c r="AB1982" s="302"/>
      <c r="AC1982" s="302"/>
      <c r="AD1982" s="302"/>
      <c r="AE1982" s="302"/>
      <c r="AF1982" s="302"/>
      <c r="AG1982" s="302"/>
      <c r="AH1982" s="302"/>
      <c r="AI1982" s="329"/>
      <c r="AJ1982" s="302"/>
      <c r="AK1982" s="302"/>
      <c r="AL1982" s="302"/>
      <c r="AM1982" s="302"/>
      <c r="AN1982" s="302"/>
      <c r="AO1982" s="302"/>
      <c r="AP1982" s="302"/>
      <c r="AQ1982" s="302"/>
      <c r="AR1982" s="302"/>
      <c r="AS1982" s="302"/>
      <c r="AT1982" s="302"/>
      <c r="AU1982" s="302"/>
      <c r="AV1982" s="302"/>
      <c r="AW1982" s="302"/>
      <c r="AX1982" s="302"/>
      <c r="AY1982" s="302"/>
      <c r="AZ1982" s="302"/>
      <c r="BA1982" s="302"/>
    </row>
    <row r="1983">
      <c r="A1983" s="328"/>
      <c r="B1983" s="328"/>
      <c r="C1983" s="328"/>
      <c r="D1983" s="309"/>
      <c r="E1983" s="308"/>
      <c r="F1983" s="308"/>
      <c r="G1983" s="308"/>
      <c r="H1983" s="308"/>
      <c r="I1983" s="317"/>
      <c r="J1983" s="317"/>
      <c r="K1983" s="317"/>
      <c r="L1983" s="308"/>
      <c r="M1983" s="308"/>
      <c r="N1983" s="308"/>
      <c r="O1983" s="308"/>
      <c r="P1983" s="308"/>
      <c r="Q1983" s="302"/>
      <c r="R1983" s="302"/>
      <c r="S1983" s="302"/>
      <c r="T1983" s="302"/>
      <c r="U1983" s="302"/>
      <c r="V1983" s="302"/>
      <c r="W1983" s="302"/>
      <c r="X1983" s="302"/>
      <c r="Y1983" s="302"/>
      <c r="Z1983" s="302"/>
      <c r="AA1983" s="302"/>
      <c r="AB1983" s="302"/>
      <c r="AC1983" s="302"/>
      <c r="AD1983" s="302"/>
      <c r="AE1983" s="302"/>
      <c r="AF1983" s="302"/>
      <c r="AG1983" s="302"/>
      <c r="AH1983" s="302"/>
      <c r="AI1983" s="329"/>
      <c r="AJ1983" s="302"/>
      <c r="AK1983" s="302"/>
      <c r="AL1983" s="302"/>
      <c r="AM1983" s="302"/>
      <c r="AN1983" s="302"/>
      <c r="AO1983" s="302"/>
      <c r="AP1983" s="302"/>
      <c r="AQ1983" s="302"/>
      <c r="AR1983" s="302"/>
      <c r="AS1983" s="302"/>
      <c r="AT1983" s="302"/>
      <c r="AU1983" s="302"/>
      <c r="AV1983" s="302"/>
      <c r="AW1983" s="302"/>
      <c r="AX1983" s="302"/>
      <c r="AY1983" s="302"/>
      <c r="AZ1983" s="302"/>
      <c r="BA1983" s="302"/>
    </row>
    <row r="1984">
      <c r="A1984" s="328"/>
      <c r="B1984" s="328"/>
      <c r="C1984" s="328"/>
      <c r="D1984" s="309"/>
      <c r="E1984" s="308"/>
      <c r="F1984" s="308"/>
      <c r="G1984" s="308"/>
      <c r="H1984" s="308"/>
      <c r="I1984" s="317"/>
      <c r="J1984" s="317"/>
      <c r="K1984" s="317"/>
      <c r="L1984" s="308"/>
      <c r="M1984" s="308"/>
      <c r="N1984" s="308"/>
      <c r="O1984" s="308"/>
      <c r="P1984" s="308"/>
      <c r="Q1984" s="302"/>
      <c r="R1984" s="302"/>
      <c r="S1984" s="302"/>
      <c r="T1984" s="302"/>
      <c r="U1984" s="302"/>
      <c r="V1984" s="302"/>
      <c r="W1984" s="302"/>
      <c r="X1984" s="302"/>
      <c r="Y1984" s="302"/>
      <c r="Z1984" s="302"/>
      <c r="AA1984" s="302"/>
      <c r="AB1984" s="302"/>
      <c r="AC1984" s="302"/>
      <c r="AD1984" s="302"/>
      <c r="AE1984" s="302"/>
      <c r="AF1984" s="302"/>
      <c r="AG1984" s="302"/>
      <c r="AH1984" s="302"/>
      <c r="AI1984" s="329"/>
      <c r="AJ1984" s="302"/>
      <c r="AK1984" s="302"/>
      <c r="AL1984" s="302"/>
      <c r="AM1984" s="302"/>
      <c r="AN1984" s="302"/>
      <c r="AO1984" s="302"/>
      <c r="AP1984" s="302"/>
      <c r="AQ1984" s="302"/>
      <c r="AR1984" s="302"/>
      <c r="AS1984" s="302"/>
      <c r="AT1984" s="302"/>
      <c r="AU1984" s="302"/>
      <c r="AV1984" s="302"/>
      <c r="AW1984" s="302"/>
      <c r="AX1984" s="302"/>
      <c r="AY1984" s="302"/>
      <c r="AZ1984" s="302"/>
      <c r="BA1984" s="302"/>
    </row>
    <row r="1985">
      <c r="A1985" s="328"/>
      <c r="B1985" s="328"/>
      <c r="C1985" s="328"/>
      <c r="D1985" s="309"/>
      <c r="E1985" s="308"/>
      <c r="F1985" s="308"/>
      <c r="G1985" s="308"/>
      <c r="H1985" s="308"/>
      <c r="I1985" s="317"/>
      <c r="J1985" s="317"/>
      <c r="K1985" s="317"/>
      <c r="L1985" s="308"/>
      <c r="M1985" s="308"/>
      <c r="N1985" s="308"/>
      <c r="O1985" s="308"/>
      <c r="P1985" s="308"/>
      <c r="Q1985" s="302"/>
      <c r="R1985" s="302"/>
      <c r="S1985" s="302"/>
      <c r="T1985" s="302"/>
      <c r="U1985" s="302"/>
      <c r="V1985" s="302"/>
      <c r="W1985" s="302"/>
      <c r="X1985" s="302"/>
      <c r="Y1985" s="302"/>
      <c r="Z1985" s="302"/>
      <c r="AA1985" s="302"/>
      <c r="AB1985" s="302"/>
      <c r="AC1985" s="302"/>
      <c r="AD1985" s="302"/>
      <c r="AE1985" s="302"/>
      <c r="AF1985" s="302"/>
      <c r="AG1985" s="302"/>
      <c r="AH1985" s="302"/>
      <c r="AI1985" s="329"/>
      <c r="AJ1985" s="302"/>
      <c r="AK1985" s="302"/>
      <c r="AL1985" s="302"/>
      <c r="AM1985" s="302"/>
      <c r="AN1985" s="302"/>
      <c r="AO1985" s="302"/>
      <c r="AP1985" s="302"/>
      <c r="AQ1985" s="302"/>
      <c r="AR1985" s="302"/>
      <c r="AS1985" s="302"/>
      <c r="AT1985" s="302"/>
      <c r="AU1985" s="302"/>
      <c r="AV1985" s="302"/>
      <c r="AW1985" s="302"/>
      <c r="AX1985" s="302"/>
      <c r="AY1985" s="302"/>
      <c r="AZ1985" s="302"/>
      <c r="BA1985" s="302"/>
    </row>
    <row r="1986">
      <c r="A1986" s="328"/>
      <c r="B1986" s="328"/>
      <c r="C1986" s="328"/>
      <c r="D1986" s="309"/>
      <c r="E1986" s="308"/>
      <c r="F1986" s="308"/>
      <c r="G1986" s="308"/>
      <c r="H1986" s="308"/>
      <c r="I1986" s="317"/>
      <c r="J1986" s="317"/>
      <c r="K1986" s="317"/>
      <c r="L1986" s="308"/>
      <c r="M1986" s="308"/>
      <c r="N1986" s="308"/>
      <c r="O1986" s="308"/>
      <c r="P1986" s="308"/>
      <c r="Q1986" s="302"/>
      <c r="R1986" s="302"/>
      <c r="S1986" s="302"/>
      <c r="T1986" s="302"/>
      <c r="U1986" s="302"/>
      <c r="V1986" s="302"/>
      <c r="W1986" s="302"/>
      <c r="X1986" s="302"/>
      <c r="Y1986" s="302"/>
      <c r="Z1986" s="302"/>
      <c r="AA1986" s="302"/>
      <c r="AB1986" s="302"/>
      <c r="AC1986" s="302"/>
      <c r="AD1986" s="302"/>
      <c r="AE1986" s="302"/>
      <c r="AF1986" s="302"/>
      <c r="AG1986" s="302"/>
      <c r="AH1986" s="302"/>
      <c r="AI1986" s="329"/>
      <c r="AJ1986" s="302"/>
      <c r="AK1986" s="302"/>
      <c r="AL1986" s="302"/>
      <c r="AM1986" s="302"/>
      <c r="AN1986" s="302"/>
      <c r="AO1986" s="302"/>
      <c r="AP1986" s="302"/>
      <c r="AQ1986" s="302"/>
      <c r="AR1986" s="302"/>
      <c r="AS1986" s="302"/>
      <c r="AT1986" s="302"/>
      <c r="AU1986" s="302"/>
      <c r="AV1986" s="302"/>
      <c r="AW1986" s="302"/>
      <c r="AX1986" s="302"/>
      <c r="AY1986" s="302"/>
      <c r="AZ1986" s="302"/>
      <c r="BA1986" s="302"/>
    </row>
    <row r="1987">
      <c r="A1987" s="328"/>
      <c r="B1987" s="328"/>
      <c r="C1987" s="328"/>
      <c r="D1987" s="309"/>
      <c r="E1987" s="308"/>
      <c r="F1987" s="308"/>
      <c r="G1987" s="308"/>
      <c r="H1987" s="308"/>
      <c r="I1987" s="317"/>
      <c r="J1987" s="317"/>
      <c r="K1987" s="317"/>
      <c r="L1987" s="308"/>
      <c r="M1987" s="308"/>
      <c r="N1987" s="308"/>
      <c r="O1987" s="308"/>
      <c r="P1987" s="308"/>
      <c r="Q1987" s="302"/>
      <c r="R1987" s="302"/>
      <c r="S1987" s="302"/>
      <c r="T1987" s="302"/>
      <c r="U1987" s="302"/>
      <c r="V1987" s="302"/>
      <c r="W1987" s="302"/>
      <c r="X1987" s="302"/>
      <c r="Y1987" s="302"/>
      <c r="Z1987" s="302"/>
      <c r="AA1987" s="302"/>
      <c r="AB1987" s="302"/>
      <c r="AC1987" s="302"/>
      <c r="AD1987" s="302"/>
      <c r="AE1987" s="302"/>
      <c r="AF1987" s="302"/>
      <c r="AG1987" s="302"/>
      <c r="AH1987" s="302"/>
      <c r="AI1987" s="329"/>
      <c r="AJ1987" s="302"/>
      <c r="AK1987" s="302"/>
      <c r="AL1987" s="302"/>
      <c r="AM1987" s="302"/>
      <c r="AN1987" s="302"/>
      <c r="AO1987" s="302"/>
      <c r="AP1987" s="302"/>
      <c r="AQ1987" s="302"/>
      <c r="AR1987" s="302"/>
      <c r="AS1987" s="302"/>
      <c r="AT1987" s="302"/>
      <c r="AU1987" s="302"/>
      <c r="AV1987" s="302"/>
      <c r="AW1987" s="302"/>
      <c r="AX1987" s="302"/>
      <c r="AY1987" s="302"/>
      <c r="AZ1987" s="302"/>
      <c r="BA1987" s="302"/>
    </row>
    <row r="1988">
      <c r="A1988" s="328"/>
      <c r="B1988" s="328"/>
      <c r="C1988" s="328"/>
      <c r="D1988" s="309"/>
      <c r="E1988" s="308"/>
      <c r="F1988" s="308"/>
      <c r="G1988" s="308"/>
      <c r="H1988" s="308"/>
      <c r="I1988" s="317"/>
      <c r="J1988" s="317"/>
      <c r="K1988" s="317"/>
      <c r="L1988" s="308"/>
      <c r="M1988" s="308"/>
      <c r="N1988" s="308"/>
      <c r="O1988" s="308"/>
      <c r="P1988" s="308"/>
      <c r="Q1988" s="302"/>
      <c r="R1988" s="302"/>
      <c r="S1988" s="302"/>
      <c r="T1988" s="302"/>
      <c r="U1988" s="302"/>
      <c r="V1988" s="302"/>
      <c r="W1988" s="302"/>
      <c r="X1988" s="302"/>
      <c r="Y1988" s="302"/>
      <c r="Z1988" s="302"/>
      <c r="AA1988" s="302"/>
      <c r="AB1988" s="302"/>
      <c r="AC1988" s="302"/>
      <c r="AD1988" s="302"/>
      <c r="AE1988" s="302"/>
      <c r="AF1988" s="302"/>
      <c r="AG1988" s="302"/>
      <c r="AH1988" s="302"/>
      <c r="AI1988" s="329"/>
      <c r="AJ1988" s="302"/>
      <c r="AK1988" s="302"/>
      <c r="AL1988" s="302"/>
      <c r="AM1988" s="302"/>
      <c r="AN1988" s="302"/>
      <c r="AO1988" s="302"/>
      <c r="AP1988" s="302"/>
      <c r="AQ1988" s="302"/>
      <c r="AR1988" s="302"/>
      <c r="AS1988" s="302"/>
      <c r="AT1988" s="302"/>
      <c r="AU1988" s="302"/>
      <c r="AV1988" s="302"/>
      <c r="AW1988" s="302"/>
      <c r="AX1988" s="302"/>
      <c r="AY1988" s="302"/>
      <c r="AZ1988" s="302"/>
      <c r="BA1988" s="302"/>
    </row>
    <row r="1989">
      <c r="A1989" s="328"/>
      <c r="B1989" s="328"/>
      <c r="C1989" s="328"/>
      <c r="D1989" s="309"/>
      <c r="E1989" s="308"/>
      <c r="F1989" s="308"/>
      <c r="G1989" s="308"/>
      <c r="H1989" s="308"/>
      <c r="I1989" s="317"/>
      <c r="J1989" s="317"/>
      <c r="K1989" s="317"/>
      <c r="L1989" s="308"/>
      <c r="M1989" s="308"/>
      <c r="N1989" s="308"/>
      <c r="O1989" s="308"/>
      <c r="P1989" s="308"/>
      <c r="Q1989" s="302"/>
      <c r="R1989" s="302"/>
      <c r="S1989" s="302"/>
      <c r="T1989" s="302"/>
      <c r="U1989" s="302"/>
      <c r="V1989" s="302"/>
      <c r="W1989" s="302"/>
      <c r="X1989" s="302"/>
      <c r="Y1989" s="302"/>
      <c r="Z1989" s="302"/>
      <c r="AA1989" s="302"/>
      <c r="AB1989" s="302"/>
      <c r="AC1989" s="302"/>
      <c r="AD1989" s="302"/>
      <c r="AE1989" s="302"/>
      <c r="AF1989" s="302"/>
      <c r="AG1989" s="302"/>
      <c r="AH1989" s="302"/>
      <c r="AI1989" s="329"/>
      <c r="AJ1989" s="302"/>
      <c r="AK1989" s="302"/>
      <c r="AL1989" s="302"/>
      <c r="AM1989" s="302"/>
      <c r="AN1989" s="302"/>
      <c r="AO1989" s="302"/>
      <c r="AP1989" s="302"/>
      <c r="AQ1989" s="302"/>
      <c r="AR1989" s="302"/>
      <c r="AS1989" s="302"/>
      <c r="AT1989" s="302"/>
      <c r="AU1989" s="302"/>
      <c r="AV1989" s="302"/>
      <c r="AW1989" s="302"/>
      <c r="AX1989" s="302"/>
      <c r="AY1989" s="302"/>
      <c r="AZ1989" s="302"/>
      <c r="BA1989" s="302"/>
    </row>
    <row r="1990">
      <c r="A1990" s="328"/>
      <c r="B1990" s="328"/>
      <c r="C1990" s="328"/>
      <c r="D1990" s="309"/>
      <c r="E1990" s="308"/>
      <c r="F1990" s="308"/>
      <c r="G1990" s="308"/>
      <c r="H1990" s="308"/>
      <c r="I1990" s="317"/>
      <c r="J1990" s="317"/>
      <c r="K1990" s="317"/>
      <c r="L1990" s="308"/>
      <c r="M1990" s="308"/>
      <c r="N1990" s="308"/>
      <c r="O1990" s="308"/>
      <c r="P1990" s="308"/>
      <c r="Q1990" s="302"/>
      <c r="R1990" s="302"/>
      <c r="S1990" s="302"/>
      <c r="T1990" s="302"/>
      <c r="U1990" s="302"/>
      <c r="V1990" s="302"/>
      <c r="W1990" s="302"/>
      <c r="X1990" s="302"/>
      <c r="Y1990" s="302"/>
      <c r="Z1990" s="302"/>
      <c r="AA1990" s="302"/>
      <c r="AB1990" s="302"/>
      <c r="AC1990" s="302"/>
      <c r="AD1990" s="302"/>
      <c r="AE1990" s="302"/>
      <c r="AF1990" s="302"/>
      <c r="AG1990" s="302"/>
      <c r="AH1990" s="302"/>
      <c r="AI1990" s="329"/>
      <c r="AJ1990" s="302"/>
      <c r="AK1990" s="302"/>
      <c r="AL1990" s="302"/>
      <c r="AM1990" s="302"/>
      <c r="AN1990" s="302"/>
      <c r="AO1990" s="302"/>
      <c r="AP1990" s="302"/>
      <c r="AQ1990" s="302"/>
      <c r="AR1990" s="302"/>
      <c r="AS1990" s="302"/>
      <c r="AT1990" s="302"/>
      <c r="AU1990" s="302"/>
      <c r="AV1990" s="302"/>
      <c r="AW1990" s="302"/>
      <c r="AX1990" s="302"/>
      <c r="AY1990" s="302"/>
      <c r="AZ1990" s="302"/>
      <c r="BA1990" s="302"/>
    </row>
    <row r="1991">
      <c r="A1991" s="328"/>
      <c r="B1991" s="328"/>
      <c r="C1991" s="328"/>
      <c r="D1991" s="309"/>
      <c r="E1991" s="308"/>
      <c r="F1991" s="308"/>
      <c r="G1991" s="308"/>
      <c r="H1991" s="308"/>
      <c r="I1991" s="317"/>
      <c r="J1991" s="317"/>
      <c r="K1991" s="317"/>
      <c r="L1991" s="308"/>
      <c r="M1991" s="308"/>
      <c r="N1991" s="308"/>
      <c r="O1991" s="308"/>
      <c r="P1991" s="308"/>
      <c r="Q1991" s="302"/>
      <c r="R1991" s="302"/>
      <c r="S1991" s="302"/>
      <c r="T1991" s="302"/>
      <c r="U1991" s="302"/>
      <c r="V1991" s="302"/>
      <c r="W1991" s="302"/>
      <c r="X1991" s="302"/>
      <c r="Y1991" s="302"/>
      <c r="Z1991" s="302"/>
      <c r="AA1991" s="302"/>
      <c r="AB1991" s="302"/>
      <c r="AC1991" s="302"/>
      <c r="AD1991" s="302"/>
      <c r="AE1991" s="302"/>
      <c r="AF1991" s="302"/>
      <c r="AG1991" s="302"/>
      <c r="AH1991" s="302"/>
      <c r="AI1991" s="329"/>
      <c r="AJ1991" s="302"/>
      <c r="AK1991" s="302"/>
      <c r="AL1991" s="302"/>
      <c r="AM1991" s="302"/>
      <c r="AN1991" s="302"/>
      <c r="AO1991" s="302"/>
      <c r="AP1991" s="302"/>
      <c r="AQ1991" s="302"/>
      <c r="AR1991" s="302"/>
      <c r="AS1991" s="302"/>
      <c r="AT1991" s="302"/>
      <c r="AU1991" s="302"/>
      <c r="AV1991" s="302"/>
      <c r="AW1991" s="302"/>
      <c r="AX1991" s="302"/>
      <c r="AY1991" s="302"/>
      <c r="AZ1991" s="302"/>
      <c r="BA1991" s="302"/>
    </row>
    <row r="1992">
      <c r="A1992" s="328"/>
      <c r="B1992" s="328"/>
      <c r="C1992" s="328"/>
      <c r="D1992" s="309"/>
      <c r="E1992" s="308"/>
      <c r="F1992" s="308"/>
      <c r="G1992" s="308"/>
      <c r="H1992" s="308"/>
      <c r="I1992" s="317"/>
      <c r="J1992" s="317"/>
      <c r="K1992" s="317"/>
      <c r="L1992" s="308"/>
      <c r="M1992" s="308"/>
      <c r="N1992" s="308"/>
      <c r="O1992" s="308"/>
      <c r="P1992" s="308"/>
      <c r="Q1992" s="302"/>
      <c r="R1992" s="302"/>
      <c r="S1992" s="302"/>
      <c r="T1992" s="302"/>
      <c r="U1992" s="302"/>
      <c r="V1992" s="302"/>
      <c r="W1992" s="302"/>
      <c r="X1992" s="302"/>
      <c r="Y1992" s="302"/>
      <c r="Z1992" s="302"/>
      <c r="AA1992" s="302"/>
      <c r="AB1992" s="302"/>
      <c r="AC1992" s="302"/>
      <c r="AD1992" s="302"/>
      <c r="AE1992" s="302"/>
      <c r="AF1992" s="302"/>
      <c r="AG1992" s="302"/>
      <c r="AH1992" s="302"/>
      <c r="AI1992" s="329"/>
      <c r="AJ1992" s="302"/>
      <c r="AK1992" s="302"/>
      <c r="AL1992" s="302"/>
      <c r="AM1992" s="302"/>
      <c r="AN1992" s="302"/>
      <c r="AO1992" s="302"/>
      <c r="AP1992" s="302"/>
      <c r="AQ1992" s="302"/>
      <c r="AR1992" s="302"/>
      <c r="AS1992" s="302"/>
      <c r="AT1992" s="302"/>
      <c r="AU1992" s="302"/>
      <c r="AV1992" s="302"/>
      <c r="AW1992" s="302"/>
      <c r="AX1992" s="302"/>
      <c r="AY1992" s="302"/>
      <c r="AZ1992" s="302"/>
      <c r="BA1992" s="302"/>
    </row>
    <row r="1993">
      <c r="A1993" s="328"/>
      <c r="B1993" s="328"/>
      <c r="C1993" s="328"/>
      <c r="D1993" s="309"/>
      <c r="E1993" s="308"/>
      <c r="F1993" s="308"/>
      <c r="G1993" s="308"/>
      <c r="H1993" s="308"/>
      <c r="I1993" s="317"/>
      <c r="J1993" s="317"/>
      <c r="K1993" s="317"/>
      <c r="L1993" s="308"/>
      <c r="M1993" s="308"/>
      <c r="N1993" s="308"/>
      <c r="O1993" s="308"/>
      <c r="P1993" s="308"/>
      <c r="Q1993" s="302"/>
      <c r="R1993" s="302"/>
      <c r="S1993" s="302"/>
      <c r="T1993" s="302"/>
      <c r="U1993" s="302"/>
      <c r="V1993" s="302"/>
      <c r="W1993" s="302"/>
      <c r="X1993" s="302"/>
      <c r="Y1993" s="302"/>
      <c r="Z1993" s="302"/>
      <c r="AA1993" s="302"/>
      <c r="AB1993" s="302"/>
      <c r="AC1993" s="302"/>
      <c r="AD1993" s="302"/>
      <c r="AE1993" s="302"/>
      <c r="AF1993" s="302"/>
      <c r="AG1993" s="302"/>
      <c r="AH1993" s="302"/>
      <c r="AI1993" s="329"/>
      <c r="AJ1993" s="302"/>
      <c r="AK1993" s="302"/>
      <c r="AL1993" s="302"/>
      <c r="AM1993" s="302"/>
      <c r="AN1993" s="302"/>
      <c r="AO1993" s="302"/>
      <c r="AP1993" s="302"/>
      <c r="AQ1993" s="302"/>
      <c r="AR1993" s="302"/>
      <c r="AS1993" s="302"/>
      <c r="AT1993" s="302"/>
      <c r="AU1993" s="302"/>
      <c r="AV1993" s="302"/>
      <c r="AW1993" s="302"/>
      <c r="AX1993" s="302"/>
      <c r="AY1993" s="302"/>
      <c r="AZ1993" s="302"/>
      <c r="BA1993" s="302"/>
    </row>
    <row r="1994">
      <c r="A1994" s="328"/>
      <c r="B1994" s="328"/>
      <c r="C1994" s="328"/>
      <c r="D1994" s="309"/>
      <c r="E1994" s="308"/>
      <c r="F1994" s="308"/>
      <c r="G1994" s="308"/>
      <c r="H1994" s="308"/>
      <c r="I1994" s="317"/>
      <c r="J1994" s="317"/>
      <c r="K1994" s="317"/>
      <c r="L1994" s="308"/>
      <c r="M1994" s="308"/>
      <c r="N1994" s="308"/>
      <c r="O1994" s="308"/>
      <c r="P1994" s="308"/>
      <c r="Q1994" s="302"/>
      <c r="R1994" s="302"/>
      <c r="S1994" s="302"/>
      <c r="T1994" s="302"/>
      <c r="U1994" s="302"/>
      <c r="V1994" s="302"/>
      <c r="W1994" s="302"/>
      <c r="X1994" s="302"/>
      <c r="Y1994" s="302"/>
      <c r="Z1994" s="302"/>
      <c r="AA1994" s="302"/>
      <c r="AB1994" s="302"/>
      <c r="AC1994" s="302"/>
      <c r="AD1994" s="302"/>
      <c r="AE1994" s="302"/>
      <c r="AF1994" s="302"/>
      <c r="AG1994" s="302"/>
      <c r="AH1994" s="302"/>
      <c r="AI1994" s="329"/>
      <c r="AJ1994" s="302"/>
      <c r="AK1994" s="302"/>
      <c r="AL1994" s="302"/>
      <c r="AM1994" s="302"/>
      <c r="AN1994" s="302"/>
      <c r="AO1994" s="302"/>
      <c r="AP1994" s="302"/>
      <c r="AQ1994" s="302"/>
      <c r="AR1994" s="302"/>
      <c r="AS1994" s="302"/>
      <c r="AT1994" s="302"/>
      <c r="AU1994" s="302"/>
      <c r="AV1994" s="302"/>
      <c r="AW1994" s="302"/>
      <c r="AX1994" s="302"/>
      <c r="AY1994" s="302"/>
      <c r="AZ1994" s="302"/>
      <c r="BA1994" s="302"/>
    </row>
    <row r="1995">
      <c r="A1995" s="328"/>
      <c r="B1995" s="328"/>
      <c r="C1995" s="328"/>
      <c r="D1995" s="309"/>
      <c r="E1995" s="308"/>
      <c r="F1995" s="308"/>
      <c r="G1995" s="308"/>
      <c r="H1995" s="308"/>
      <c r="I1995" s="317"/>
      <c r="J1995" s="317"/>
      <c r="K1995" s="317"/>
      <c r="L1995" s="308"/>
      <c r="M1995" s="308"/>
      <c r="N1995" s="308"/>
      <c r="O1995" s="308"/>
      <c r="P1995" s="308"/>
      <c r="Q1995" s="302"/>
      <c r="R1995" s="302"/>
      <c r="S1995" s="302"/>
      <c r="T1995" s="302"/>
      <c r="U1995" s="302"/>
      <c r="V1995" s="302"/>
      <c r="W1995" s="302"/>
      <c r="X1995" s="302"/>
      <c r="Y1995" s="302"/>
      <c r="Z1995" s="302"/>
      <c r="AA1995" s="302"/>
      <c r="AB1995" s="302"/>
      <c r="AC1995" s="302"/>
      <c r="AD1995" s="302"/>
      <c r="AE1995" s="302"/>
      <c r="AF1995" s="302"/>
      <c r="AG1995" s="302"/>
      <c r="AH1995" s="302"/>
      <c r="AI1995" s="329"/>
      <c r="AJ1995" s="302"/>
      <c r="AK1995" s="302"/>
      <c r="AL1995" s="302"/>
      <c r="AM1995" s="302"/>
      <c r="AN1995" s="302"/>
      <c r="AO1995" s="302"/>
      <c r="AP1995" s="302"/>
      <c r="AQ1995" s="302"/>
      <c r="AR1995" s="302"/>
      <c r="AS1995" s="302"/>
      <c r="AT1995" s="302"/>
      <c r="AU1995" s="302"/>
      <c r="AV1995" s="302"/>
      <c r="AW1995" s="302"/>
      <c r="AX1995" s="302"/>
      <c r="AY1995" s="302"/>
      <c r="AZ1995" s="302"/>
      <c r="BA1995" s="302"/>
    </row>
    <row r="1996">
      <c r="A1996" s="328"/>
      <c r="B1996" s="328"/>
      <c r="C1996" s="328"/>
      <c r="D1996" s="309"/>
      <c r="E1996" s="308"/>
      <c r="F1996" s="308"/>
      <c r="G1996" s="308"/>
      <c r="H1996" s="308"/>
      <c r="I1996" s="317"/>
      <c r="J1996" s="317"/>
      <c r="K1996" s="317"/>
      <c r="L1996" s="308"/>
      <c r="M1996" s="308"/>
      <c r="N1996" s="308"/>
      <c r="O1996" s="308"/>
      <c r="P1996" s="308"/>
      <c r="Q1996" s="302"/>
      <c r="R1996" s="302"/>
      <c r="S1996" s="302"/>
      <c r="T1996" s="302"/>
      <c r="U1996" s="302"/>
      <c r="V1996" s="302"/>
      <c r="W1996" s="302"/>
      <c r="X1996" s="302"/>
      <c r="Y1996" s="302"/>
      <c r="Z1996" s="302"/>
      <c r="AA1996" s="302"/>
      <c r="AB1996" s="302"/>
      <c r="AC1996" s="302"/>
      <c r="AD1996" s="302"/>
      <c r="AE1996" s="302"/>
      <c r="AF1996" s="302"/>
      <c r="AG1996" s="302"/>
      <c r="AH1996" s="302"/>
      <c r="AI1996" s="329"/>
      <c r="AJ1996" s="302"/>
      <c r="AK1996" s="302"/>
      <c r="AL1996" s="302"/>
      <c r="AM1996" s="302"/>
      <c r="AN1996" s="302"/>
      <c r="AO1996" s="302"/>
      <c r="AP1996" s="302"/>
      <c r="AQ1996" s="302"/>
      <c r="AR1996" s="302"/>
      <c r="AS1996" s="302"/>
      <c r="AT1996" s="302"/>
      <c r="AU1996" s="302"/>
      <c r="AV1996" s="302"/>
      <c r="AW1996" s="302"/>
      <c r="AX1996" s="302"/>
      <c r="AY1996" s="302"/>
      <c r="AZ1996" s="302"/>
      <c r="BA1996" s="302"/>
    </row>
    <row r="1997">
      <c r="A1997" s="328"/>
      <c r="B1997" s="328"/>
      <c r="C1997" s="328"/>
      <c r="D1997" s="309"/>
      <c r="E1997" s="308"/>
      <c r="F1997" s="308"/>
      <c r="G1997" s="308"/>
      <c r="H1997" s="308"/>
      <c r="I1997" s="317"/>
      <c r="J1997" s="317"/>
      <c r="K1997" s="317"/>
      <c r="L1997" s="308"/>
      <c r="M1997" s="308"/>
      <c r="N1997" s="308"/>
      <c r="O1997" s="308"/>
      <c r="P1997" s="308"/>
      <c r="Q1997" s="302"/>
      <c r="R1997" s="302"/>
      <c r="S1997" s="302"/>
      <c r="T1997" s="302"/>
      <c r="U1997" s="302"/>
      <c r="V1997" s="302"/>
      <c r="W1997" s="302"/>
      <c r="X1997" s="302"/>
      <c r="Y1997" s="302"/>
      <c r="Z1997" s="302"/>
      <c r="AA1997" s="302"/>
      <c r="AB1997" s="302"/>
      <c r="AC1997" s="302"/>
      <c r="AD1997" s="302"/>
      <c r="AE1997" s="302"/>
      <c r="AF1997" s="302"/>
      <c r="AG1997" s="302"/>
      <c r="AH1997" s="302"/>
      <c r="AI1997" s="329"/>
      <c r="AJ1997" s="302"/>
      <c r="AK1997" s="302"/>
      <c r="AL1997" s="302"/>
      <c r="AM1997" s="302"/>
      <c r="AN1997" s="302"/>
      <c r="AO1997" s="302"/>
      <c r="AP1997" s="302"/>
      <c r="AQ1997" s="302"/>
      <c r="AR1997" s="302"/>
      <c r="AS1997" s="302"/>
      <c r="AT1997" s="302"/>
      <c r="AU1997" s="302"/>
      <c r="AV1997" s="302"/>
      <c r="AW1997" s="302"/>
      <c r="AX1997" s="302"/>
      <c r="AY1997" s="302"/>
      <c r="AZ1997" s="302"/>
      <c r="BA1997" s="302"/>
    </row>
    <row r="1998">
      <c r="A1998" s="328"/>
      <c r="B1998" s="328"/>
      <c r="C1998" s="328"/>
      <c r="D1998" s="309"/>
      <c r="E1998" s="308"/>
      <c r="F1998" s="308"/>
      <c r="G1998" s="308"/>
      <c r="H1998" s="308"/>
      <c r="I1998" s="317"/>
      <c r="J1998" s="317"/>
      <c r="K1998" s="317"/>
      <c r="L1998" s="308"/>
      <c r="M1998" s="308"/>
      <c r="N1998" s="308"/>
      <c r="O1998" s="308"/>
      <c r="P1998" s="308"/>
      <c r="Q1998" s="302"/>
      <c r="R1998" s="302"/>
      <c r="S1998" s="302"/>
      <c r="T1998" s="302"/>
      <c r="U1998" s="302"/>
      <c r="V1998" s="302"/>
      <c r="W1998" s="302"/>
      <c r="X1998" s="302"/>
      <c r="Y1998" s="302"/>
      <c r="Z1998" s="302"/>
      <c r="AA1998" s="302"/>
      <c r="AB1998" s="302"/>
      <c r="AC1998" s="302"/>
      <c r="AD1998" s="302"/>
      <c r="AE1998" s="302"/>
      <c r="AF1998" s="302"/>
      <c r="AG1998" s="302"/>
      <c r="AH1998" s="302"/>
      <c r="AI1998" s="329"/>
      <c r="AJ1998" s="302"/>
      <c r="AK1998" s="302"/>
      <c r="AL1998" s="302"/>
      <c r="AM1998" s="302"/>
      <c r="AN1998" s="302"/>
      <c r="AO1998" s="302"/>
      <c r="AP1998" s="302"/>
      <c r="AQ1998" s="302"/>
      <c r="AR1998" s="302"/>
      <c r="AS1998" s="302"/>
      <c r="AT1998" s="302"/>
      <c r="AU1998" s="302"/>
      <c r="AV1998" s="302"/>
      <c r="AW1998" s="302"/>
      <c r="AX1998" s="302"/>
      <c r="AY1998" s="302"/>
      <c r="AZ1998" s="302"/>
      <c r="BA1998" s="302"/>
    </row>
    <row r="1999">
      <c r="A1999" s="328"/>
      <c r="B1999" s="328"/>
      <c r="C1999" s="328"/>
      <c r="D1999" s="309"/>
      <c r="E1999" s="308"/>
      <c r="F1999" s="308"/>
      <c r="G1999" s="308"/>
      <c r="H1999" s="308"/>
      <c r="I1999" s="317"/>
      <c r="J1999" s="317"/>
      <c r="K1999" s="317"/>
      <c r="L1999" s="308"/>
      <c r="M1999" s="308"/>
      <c r="N1999" s="308"/>
      <c r="O1999" s="308"/>
      <c r="P1999" s="308"/>
      <c r="Q1999" s="302"/>
      <c r="R1999" s="302"/>
      <c r="S1999" s="302"/>
      <c r="T1999" s="302"/>
      <c r="U1999" s="302"/>
      <c r="V1999" s="302"/>
      <c r="W1999" s="302"/>
      <c r="X1999" s="302"/>
      <c r="Y1999" s="302"/>
      <c r="Z1999" s="302"/>
      <c r="AA1999" s="302"/>
      <c r="AB1999" s="302"/>
      <c r="AC1999" s="302"/>
      <c r="AD1999" s="302"/>
      <c r="AE1999" s="302"/>
      <c r="AF1999" s="302"/>
      <c r="AG1999" s="302"/>
      <c r="AH1999" s="302"/>
      <c r="AI1999" s="329"/>
      <c r="AJ1999" s="302"/>
      <c r="AK1999" s="302"/>
      <c r="AL1999" s="302"/>
      <c r="AM1999" s="302"/>
      <c r="AN1999" s="302"/>
      <c r="AO1999" s="302"/>
      <c r="AP1999" s="302"/>
      <c r="AQ1999" s="302"/>
      <c r="AR1999" s="302"/>
      <c r="AS1999" s="302"/>
      <c r="AT1999" s="302"/>
      <c r="AU1999" s="302"/>
      <c r="AV1999" s="302"/>
      <c r="AW1999" s="302"/>
      <c r="AX1999" s="302"/>
      <c r="AY1999" s="302"/>
      <c r="AZ1999" s="302"/>
      <c r="BA1999" s="302"/>
    </row>
    <row r="2000">
      <c r="A2000" s="328"/>
      <c r="B2000" s="328"/>
      <c r="C2000" s="328"/>
      <c r="D2000" s="309"/>
      <c r="E2000" s="308"/>
      <c r="F2000" s="308"/>
      <c r="G2000" s="308"/>
      <c r="H2000" s="308"/>
      <c r="I2000" s="317"/>
      <c r="J2000" s="317"/>
      <c r="K2000" s="317"/>
      <c r="L2000" s="308"/>
      <c r="M2000" s="308"/>
      <c r="N2000" s="308"/>
      <c r="O2000" s="308"/>
      <c r="P2000" s="308"/>
      <c r="Q2000" s="302"/>
      <c r="R2000" s="302"/>
      <c r="S2000" s="302"/>
      <c r="T2000" s="302"/>
      <c r="U2000" s="302"/>
      <c r="V2000" s="302"/>
      <c r="W2000" s="302"/>
      <c r="X2000" s="302"/>
      <c r="Y2000" s="302"/>
      <c r="Z2000" s="302"/>
      <c r="AA2000" s="302"/>
      <c r="AB2000" s="302"/>
      <c r="AC2000" s="302"/>
      <c r="AD2000" s="302"/>
      <c r="AE2000" s="302"/>
      <c r="AF2000" s="302"/>
      <c r="AG2000" s="302"/>
      <c r="AH2000" s="302"/>
      <c r="AI2000" s="329"/>
      <c r="AJ2000" s="302"/>
      <c r="AK2000" s="302"/>
      <c r="AL2000" s="302"/>
      <c r="AM2000" s="302"/>
      <c r="AN2000" s="302"/>
      <c r="AO2000" s="302"/>
      <c r="AP2000" s="302"/>
      <c r="AQ2000" s="302"/>
      <c r="AR2000" s="302"/>
      <c r="AS2000" s="302"/>
      <c r="AT2000" s="302"/>
      <c r="AU2000" s="302"/>
      <c r="AV2000" s="302"/>
      <c r="AW2000" s="302"/>
      <c r="AX2000" s="302"/>
      <c r="AY2000" s="302"/>
      <c r="AZ2000" s="302"/>
      <c r="BA2000" s="302"/>
    </row>
    <row r="2001">
      <c r="A2001" s="328"/>
      <c r="B2001" s="328"/>
      <c r="C2001" s="328"/>
      <c r="D2001" s="309"/>
      <c r="E2001" s="308"/>
      <c r="F2001" s="308"/>
      <c r="G2001" s="308"/>
      <c r="H2001" s="308"/>
      <c r="I2001" s="317"/>
      <c r="J2001" s="317"/>
      <c r="K2001" s="317"/>
      <c r="L2001" s="308"/>
      <c r="M2001" s="308"/>
      <c r="N2001" s="308"/>
      <c r="O2001" s="308"/>
      <c r="P2001" s="308"/>
      <c r="Q2001" s="302"/>
      <c r="R2001" s="302"/>
      <c r="S2001" s="302"/>
      <c r="T2001" s="302"/>
      <c r="U2001" s="302"/>
      <c r="V2001" s="302"/>
      <c r="W2001" s="302"/>
      <c r="X2001" s="302"/>
      <c r="Y2001" s="302"/>
      <c r="Z2001" s="302"/>
      <c r="AA2001" s="302"/>
      <c r="AB2001" s="302"/>
      <c r="AC2001" s="302"/>
      <c r="AD2001" s="302"/>
      <c r="AE2001" s="302"/>
      <c r="AF2001" s="302"/>
      <c r="AG2001" s="302"/>
      <c r="AH2001" s="302"/>
      <c r="AI2001" s="329"/>
      <c r="AJ2001" s="302"/>
      <c r="AK2001" s="302"/>
      <c r="AL2001" s="302"/>
      <c r="AM2001" s="302"/>
      <c r="AN2001" s="302"/>
      <c r="AO2001" s="302"/>
      <c r="AP2001" s="302"/>
      <c r="AQ2001" s="302"/>
      <c r="AR2001" s="302"/>
      <c r="AS2001" s="302"/>
      <c r="AT2001" s="302"/>
      <c r="AU2001" s="302"/>
      <c r="AV2001" s="302"/>
      <c r="AW2001" s="302"/>
      <c r="AX2001" s="302"/>
      <c r="AY2001" s="302"/>
      <c r="AZ2001" s="302"/>
      <c r="BA2001" s="302"/>
    </row>
    <row r="2002">
      <c r="A2002" s="328"/>
      <c r="B2002" s="328"/>
      <c r="C2002" s="328"/>
      <c r="D2002" s="309"/>
      <c r="E2002" s="308"/>
      <c r="F2002" s="308"/>
      <c r="G2002" s="308"/>
      <c r="H2002" s="308"/>
      <c r="I2002" s="317"/>
      <c r="J2002" s="317"/>
      <c r="K2002" s="317"/>
      <c r="L2002" s="308"/>
      <c r="M2002" s="308"/>
      <c r="N2002" s="308"/>
      <c r="O2002" s="308"/>
      <c r="P2002" s="308"/>
      <c r="Q2002" s="302"/>
      <c r="R2002" s="302"/>
      <c r="S2002" s="302"/>
      <c r="T2002" s="302"/>
      <c r="U2002" s="302"/>
      <c r="V2002" s="302"/>
      <c r="W2002" s="302"/>
      <c r="X2002" s="302"/>
      <c r="Y2002" s="302"/>
      <c r="Z2002" s="302"/>
      <c r="AA2002" s="302"/>
      <c r="AB2002" s="302"/>
      <c r="AC2002" s="302"/>
      <c r="AD2002" s="302"/>
      <c r="AE2002" s="302"/>
      <c r="AF2002" s="302"/>
      <c r="AG2002" s="302"/>
      <c r="AH2002" s="302"/>
      <c r="AI2002" s="329"/>
      <c r="AJ2002" s="302"/>
      <c r="AK2002" s="302"/>
      <c r="AL2002" s="302"/>
      <c r="AM2002" s="302"/>
      <c r="AN2002" s="302"/>
      <c r="AO2002" s="302"/>
      <c r="AP2002" s="302"/>
      <c r="AQ2002" s="302"/>
      <c r="AR2002" s="302"/>
      <c r="AS2002" s="302"/>
      <c r="AT2002" s="302"/>
      <c r="AU2002" s="302"/>
      <c r="AV2002" s="302"/>
      <c r="AW2002" s="302"/>
      <c r="AX2002" s="302"/>
      <c r="AY2002" s="302"/>
      <c r="AZ2002" s="302"/>
      <c r="BA2002" s="302"/>
    </row>
    <row r="2003">
      <c r="A2003" s="328"/>
      <c r="B2003" s="328"/>
      <c r="C2003" s="328"/>
      <c r="D2003" s="309"/>
      <c r="E2003" s="308"/>
      <c r="F2003" s="308"/>
      <c r="G2003" s="308"/>
      <c r="H2003" s="308"/>
      <c r="I2003" s="317"/>
      <c r="J2003" s="317"/>
      <c r="K2003" s="317"/>
      <c r="L2003" s="308"/>
      <c r="M2003" s="308"/>
      <c r="N2003" s="308"/>
      <c r="O2003" s="308"/>
      <c r="P2003" s="308"/>
      <c r="Q2003" s="302"/>
      <c r="R2003" s="302"/>
      <c r="S2003" s="302"/>
      <c r="T2003" s="302"/>
      <c r="U2003" s="302"/>
      <c r="V2003" s="302"/>
      <c r="W2003" s="302"/>
      <c r="X2003" s="302"/>
      <c r="Y2003" s="302"/>
      <c r="Z2003" s="302"/>
      <c r="AA2003" s="302"/>
      <c r="AB2003" s="302"/>
      <c r="AC2003" s="302"/>
      <c r="AD2003" s="302"/>
      <c r="AE2003" s="302"/>
      <c r="AF2003" s="302"/>
      <c r="AG2003" s="302"/>
      <c r="AH2003" s="302"/>
      <c r="AI2003" s="329"/>
      <c r="AJ2003" s="302"/>
      <c r="AK2003" s="302"/>
      <c r="AL2003" s="302"/>
      <c r="AM2003" s="302"/>
      <c r="AN2003" s="302"/>
      <c r="AO2003" s="302"/>
      <c r="AP2003" s="302"/>
      <c r="AQ2003" s="302"/>
      <c r="AR2003" s="302"/>
      <c r="AS2003" s="302"/>
      <c r="AT2003" s="302"/>
      <c r="AU2003" s="302"/>
      <c r="AV2003" s="302"/>
      <c r="AW2003" s="302"/>
      <c r="AX2003" s="302"/>
      <c r="AY2003" s="302"/>
      <c r="AZ2003" s="302"/>
      <c r="BA2003" s="302"/>
    </row>
    <row r="2004">
      <c r="A2004" s="328"/>
      <c r="B2004" s="328"/>
      <c r="C2004" s="328"/>
      <c r="D2004" s="309"/>
      <c r="E2004" s="308"/>
      <c r="F2004" s="308"/>
      <c r="G2004" s="308"/>
      <c r="H2004" s="308"/>
      <c r="I2004" s="317"/>
      <c r="J2004" s="317"/>
      <c r="K2004" s="317"/>
      <c r="L2004" s="308"/>
      <c r="M2004" s="308"/>
      <c r="N2004" s="308"/>
      <c r="O2004" s="308"/>
      <c r="P2004" s="308"/>
      <c r="Q2004" s="302"/>
      <c r="R2004" s="302"/>
      <c r="S2004" s="302"/>
      <c r="T2004" s="302"/>
      <c r="U2004" s="302"/>
      <c r="V2004" s="302"/>
      <c r="W2004" s="302"/>
      <c r="X2004" s="302"/>
      <c r="Y2004" s="302"/>
      <c r="Z2004" s="302"/>
      <c r="AA2004" s="302"/>
      <c r="AB2004" s="302"/>
      <c r="AC2004" s="302"/>
      <c r="AD2004" s="302"/>
      <c r="AE2004" s="302"/>
      <c r="AF2004" s="302"/>
      <c r="AG2004" s="302"/>
      <c r="AH2004" s="302"/>
      <c r="AI2004" s="329"/>
      <c r="AJ2004" s="302"/>
      <c r="AK2004" s="302"/>
      <c r="AL2004" s="302"/>
      <c r="AM2004" s="302"/>
      <c r="AN2004" s="302"/>
      <c r="AO2004" s="302"/>
      <c r="AP2004" s="302"/>
      <c r="AQ2004" s="302"/>
      <c r="AR2004" s="302"/>
      <c r="AS2004" s="302"/>
      <c r="AT2004" s="302"/>
      <c r="AU2004" s="302"/>
      <c r="AV2004" s="302"/>
      <c r="AW2004" s="302"/>
      <c r="AX2004" s="302"/>
      <c r="AY2004" s="302"/>
      <c r="AZ2004" s="302"/>
      <c r="BA2004" s="302"/>
    </row>
    <row r="2005">
      <c r="A2005" s="328"/>
      <c r="B2005" s="328"/>
      <c r="C2005" s="328"/>
      <c r="D2005" s="309"/>
      <c r="E2005" s="308"/>
      <c r="F2005" s="308"/>
      <c r="G2005" s="308"/>
      <c r="H2005" s="308"/>
      <c r="I2005" s="317"/>
      <c r="J2005" s="317"/>
      <c r="K2005" s="317"/>
      <c r="L2005" s="308"/>
      <c r="M2005" s="308"/>
      <c r="N2005" s="308"/>
      <c r="O2005" s="308"/>
      <c r="P2005" s="308"/>
      <c r="Q2005" s="302"/>
      <c r="R2005" s="302"/>
      <c r="S2005" s="302"/>
      <c r="T2005" s="302"/>
      <c r="U2005" s="302"/>
      <c r="V2005" s="302"/>
      <c r="W2005" s="302"/>
      <c r="X2005" s="302"/>
      <c r="Y2005" s="302"/>
      <c r="Z2005" s="302"/>
      <c r="AA2005" s="302"/>
      <c r="AB2005" s="302"/>
      <c r="AC2005" s="302"/>
      <c r="AD2005" s="302"/>
      <c r="AE2005" s="302"/>
      <c r="AF2005" s="302"/>
      <c r="AG2005" s="302"/>
      <c r="AH2005" s="302"/>
      <c r="AI2005" s="329"/>
      <c r="AJ2005" s="302"/>
      <c r="AK2005" s="302"/>
      <c r="AL2005" s="302"/>
      <c r="AM2005" s="302"/>
      <c r="AN2005" s="302"/>
      <c r="AO2005" s="302"/>
      <c r="AP2005" s="302"/>
      <c r="AQ2005" s="302"/>
      <c r="AR2005" s="302"/>
      <c r="AS2005" s="302"/>
      <c r="AT2005" s="302"/>
      <c r="AU2005" s="302"/>
      <c r="AV2005" s="302"/>
      <c r="AW2005" s="302"/>
      <c r="AX2005" s="302"/>
      <c r="AY2005" s="302"/>
      <c r="AZ2005" s="302"/>
      <c r="BA2005" s="302"/>
    </row>
    <row r="2006">
      <c r="A2006" s="328"/>
      <c r="B2006" s="328"/>
      <c r="C2006" s="328"/>
      <c r="D2006" s="309"/>
      <c r="E2006" s="308"/>
      <c r="F2006" s="308"/>
      <c r="G2006" s="308"/>
      <c r="H2006" s="308"/>
      <c r="I2006" s="317"/>
      <c r="J2006" s="317"/>
      <c r="K2006" s="317"/>
      <c r="L2006" s="308"/>
      <c r="M2006" s="308"/>
      <c r="N2006" s="308"/>
      <c r="O2006" s="308"/>
      <c r="P2006" s="308"/>
      <c r="Q2006" s="302"/>
      <c r="R2006" s="302"/>
      <c r="S2006" s="302"/>
      <c r="T2006" s="302"/>
      <c r="U2006" s="302"/>
      <c r="V2006" s="302"/>
      <c r="W2006" s="302"/>
      <c r="X2006" s="302"/>
      <c r="Y2006" s="302"/>
      <c r="Z2006" s="302"/>
      <c r="AA2006" s="302"/>
      <c r="AB2006" s="302"/>
      <c r="AC2006" s="302"/>
      <c r="AD2006" s="302"/>
      <c r="AE2006" s="302"/>
      <c r="AF2006" s="302"/>
      <c r="AG2006" s="302"/>
      <c r="AH2006" s="302"/>
      <c r="AI2006" s="329"/>
      <c r="AJ2006" s="302"/>
      <c r="AK2006" s="302"/>
      <c r="AL2006" s="302"/>
      <c r="AM2006" s="302"/>
      <c r="AN2006" s="302"/>
      <c r="AO2006" s="302"/>
      <c r="AP2006" s="302"/>
      <c r="AQ2006" s="302"/>
      <c r="AR2006" s="302"/>
      <c r="AS2006" s="302"/>
      <c r="AT2006" s="302"/>
      <c r="AU2006" s="302"/>
      <c r="AV2006" s="302"/>
      <c r="AW2006" s="302"/>
      <c r="AX2006" s="302"/>
      <c r="AY2006" s="302"/>
      <c r="AZ2006" s="302"/>
      <c r="BA2006" s="302"/>
    </row>
    <row r="2007">
      <c r="A2007" s="328"/>
      <c r="B2007" s="328"/>
      <c r="C2007" s="328"/>
      <c r="D2007" s="309"/>
      <c r="E2007" s="308"/>
      <c r="F2007" s="308"/>
      <c r="G2007" s="308"/>
      <c r="H2007" s="308"/>
      <c r="I2007" s="317"/>
      <c r="J2007" s="317"/>
      <c r="K2007" s="317"/>
      <c r="L2007" s="308"/>
      <c r="M2007" s="308"/>
      <c r="N2007" s="308"/>
      <c r="O2007" s="308"/>
      <c r="P2007" s="308"/>
      <c r="Q2007" s="302"/>
      <c r="R2007" s="302"/>
      <c r="S2007" s="302"/>
      <c r="T2007" s="302"/>
      <c r="U2007" s="302"/>
      <c r="V2007" s="302"/>
      <c r="W2007" s="302"/>
      <c r="X2007" s="302"/>
      <c r="Y2007" s="302"/>
      <c r="Z2007" s="302"/>
      <c r="AA2007" s="302"/>
      <c r="AB2007" s="302"/>
      <c r="AC2007" s="302"/>
      <c r="AD2007" s="302"/>
      <c r="AE2007" s="302"/>
      <c r="AF2007" s="302"/>
      <c r="AG2007" s="302"/>
      <c r="AH2007" s="302"/>
      <c r="AI2007" s="329"/>
      <c r="AJ2007" s="302"/>
      <c r="AK2007" s="302"/>
      <c r="AL2007" s="302"/>
      <c r="AM2007" s="302"/>
      <c r="AN2007" s="302"/>
      <c r="AO2007" s="302"/>
      <c r="AP2007" s="302"/>
      <c r="AQ2007" s="302"/>
      <c r="AR2007" s="302"/>
      <c r="AS2007" s="302"/>
      <c r="AT2007" s="302"/>
      <c r="AU2007" s="302"/>
      <c r="AV2007" s="302"/>
      <c r="AW2007" s="302"/>
      <c r="AX2007" s="302"/>
      <c r="AY2007" s="302"/>
      <c r="AZ2007" s="302"/>
      <c r="BA2007" s="302"/>
    </row>
    <row r="2008">
      <c r="A2008" s="328"/>
      <c r="B2008" s="328"/>
      <c r="C2008" s="328"/>
      <c r="D2008" s="309"/>
      <c r="E2008" s="308"/>
      <c r="F2008" s="308"/>
      <c r="G2008" s="308"/>
      <c r="H2008" s="308"/>
      <c r="I2008" s="317"/>
      <c r="J2008" s="317"/>
      <c r="K2008" s="317"/>
      <c r="L2008" s="308"/>
      <c r="M2008" s="308"/>
      <c r="N2008" s="308"/>
      <c r="O2008" s="308"/>
      <c r="P2008" s="308"/>
      <c r="Q2008" s="302"/>
      <c r="R2008" s="302"/>
      <c r="S2008" s="302"/>
      <c r="T2008" s="302"/>
      <c r="U2008" s="302"/>
      <c r="V2008" s="302"/>
      <c r="W2008" s="302"/>
      <c r="X2008" s="302"/>
      <c r="Y2008" s="302"/>
      <c r="Z2008" s="302"/>
      <c r="AA2008" s="302"/>
      <c r="AB2008" s="302"/>
      <c r="AC2008" s="302"/>
      <c r="AD2008" s="302"/>
      <c r="AE2008" s="302"/>
      <c r="AF2008" s="302"/>
      <c r="AG2008" s="302"/>
      <c r="AH2008" s="302"/>
      <c r="AI2008" s="329"/>
      <c r="AJ2008" s="302"/>
      <c r="AK2008" s="302"/>
      <c r="AL2008" s="302"/>
      <c r="AM2008" s="302"/>
      <c r="AN2008" s="302"/>
      <c r="AO2008" s="302"/>
      <c r="AP2008" s="302"/>
      <c r="AQ2008" s="302"/>
      <c r="AR2008" s="302"/>
      <c r="AS2008" s="302"/>
      <c r="AT2008" s="302"/>
      <c r="AU2008" s="302"/>
      <c r="AV2008" s="302"/>
      <c r="AW2008" s="302"/>
      <c r="AX2008" s="302"/>
      <c r="AY2008" s="302"/>
      <c r="AZ2008" s="302"/>
      <c r="BA2008" s="302"/>
    </row>
    <row r="2009">
      <c r="A2009" s="328"/>
      <c r="B2009" s="328"/>
      <c r="C2009" s="328"/>
      <c r="D2009" s="309"/>
      <c r="E2009" s="308"/>
      <c r="F2009" s="308"/>
      <c r="G2009" s="308"/>
      <c r="H2009" s="308"/>
      <c r="I2009" s="317"/>
      <c r="J2009" s="317"/>
      <c r="K2009" s="317"/>
      <c r="L2009" s="308"/>
      <c r="M2009" s="308"/>
      <c r="N2009" s="308"/>
      <c r="O2009" s="308"/>
      <c r="P2009" s="308"/>
      <c r="Q2009" s="302"/>
      <c r="R2009" s="302"/>
      <c r="S2009" s="302"/>
      <c r="T2009" s="302"/>
      <c r="U2009" s="302"/>
      <c r="V2009" s="302"/>
      <c r="W2009" s="302"/>
      <c r="X2009" s="302"/>
      <c r="Y2009" s="302"/>
      <c r="Z2009" s="302"/>
      <c r="AA2009" s="302"/>
      <c r="AB2009" s="302"/>
      <c r="AC2009" s="302"/>
      <c r="AD2009" s="302"/>
      <c r="AE2009" s="302"/>
      <c r="AF2009" s="302"/>
      <c r="AG2009" s="302"/>
      <c r="AH2009" s="302"/>
      <c r="AI2009" s="329"/>
      <c r="AJ2009" s="302"/>
      <c r="AK2009" s="302"/>
      <c r="AL2009" s="302"/>
      <c r="AM2009" s="302"/>
      <c r="AN2009" s="302"/>
      <c r="AO2009" s="302"/>
      <c r="AP2009" s="302"/>
      <c r="AQ2009" s="302"/>
      <c r="AR2009" s="302"/>
      <c r="AS2009" s="302"/>
      <c r="AT2009" s="302"/>
      <c r="AU2009" s="302"/>
      <c r="AV2009" s="302"/>
      <c r="AW2009" s="302"/>
      <c r="AX2009" s="302"/>
      <c r="AY2009" s="302"/>
      <c r="AZ2009" s="302"/>
      <c r="BA2009" s="302"/>
    </row>
    <row r="2010">
      <c r="A2010" s="328"/>
      <c r="B2010" s="328"/>
      <c r="C2010" s="328"/>
      <c r="D2010" s="309"/>
      <c r="E2010" s="308"/>
      <c r="F2010" s="308"/>
      <c r="G2010" s="308"/>
      <c r="H2010" s="308"/>
      <c r="I2010" s="317"/>
      <c r="J2010" s="317"/>
      <c r="K2010" s="317"/>
      <c r="L2010" s="308"/>
      <c r="M2010" s="308"/>
      <c r="N2010" s="308"/>
      <c r="O2010" s="308"/>
      <c r="P2010" s="308"/>
      <c r="Q2010" s="302"/>
      <c r="R2010" s="302"/>
      <c r="S2010" s="302"/>
      <c r="T2010" s="302"/>
      <c r="U2010" s="302"/>
      <c r="V2010" s="302"/>
      <c r="W2010" s="302"/>
      <c r="X2010" s="302"/>
      <c r="Y2010" s="302"/>
      <c r="Z2010" s="302"/>
      <c r="AA2010" s="302"/>
      <c r="AB2010" s="302"/>
      <c r="AC2010" s="302"/>
      <c r="AD2010" s="302"/>
      <c r="AE2010" s="302"/>
      <c r="AF2010" s="302"/>
      <c r="AG2010" s="302"/>
      <c r="AH2010" s="302"/>
      <c r="AI2010" s="329"/>
      <c r="AJ2010" s="302"/>
      <c r="AK2010" s="302"/>
      <c r="AL2010" s="302"/>
      <c r="AM2010" s="302"/>
      <c r="AN2010" s="302"/>
      <c r="AO2010" s="302"/>
      <c r="AP2010" s="302"/>
      <c r="AQ2010" s="302"/>
      <c r="AR2010" s="302"/>
      <c r="AS2010" s="302"/>
      <c r="AT2010" s="302"/>
      <c r="AU2010" s="302"/>
      <c r="AV2010" s="302"/>
      <c r="AW2010" s="302"/>
      <c r="AX2010" s="302"/>
      <c r="AY2010" s="302"/>
      <c r="AZ2010" s="302"/>
      <c r="BA2010" s="302"/>
    </row>
    <row r="2011">
      <c r="A2011" s="328"/>
      <c r="B2011" s="328"/>
      <c r="C2011" s="328"/>
      <c r="D2011" s="309"/>
      <c r="E2011" s="308"/>
      <c r="F2011" s="308"/>
      <c r="G2011" s="308"/>
      <c r="H2011" s="308"/>
      <c r="I2011" s="317"/>
      <c r="J2011" s="317"/>
      <c r="K2011" s="317"/>
      <c r="L2011" s="308"/>
      <c r="M2011" s="308"/>
      <c r="N2011" s="308"/>
      <c r="O2011" s="308"/>
      <c r="P2011" s="308"/>
      <c r="Q2011" s="302"/>
      <c r="R2011" s="302"/>
      <c r="S2011" s="302"/>
      <c r="T2011" s="302"/>
      <c r="U2011" s="302"/>
      <c r="V2011" s="302"/>
      <c r="W2011" s="302"/>
      <c r="X2011" s="302"/>
      <c r="Y2011" s="302"/>
      <c r="Z2011" s="302"/>
      <c r="AA2011" s="302"/>
      <c r="AB2011" s="302"/>
      <c r="AC2011" s="302"/>
      <c r="AD2011" s="302"/>
      <c r="AE2011" s="302"/>
      <c r="AF2011" s="302"/>
      <c r="AG2011" s="302"/>
      <c r="AH2011" s="302"/>
      <c r="AI2011" s="329"/>
      <c r="AJ2011" s="302"/>
      <c r="AK2011" s="302"/>
      <c r="AL2011" s="302"/>
      <c r="AM2011" s="302"/>
      <c r="AN2011" s="302"/>
      <c r="AO2011" s="302"/>
      <c r="AP2011" s="302"/>
      <c r="AQ2011" s="302"/>
      <c r="AR2011" s="302"/>
      <c r="AS2011" s="302"/>
      <c r="AT2011" s="302"/>
      <c r="AU2011" s="302"/>
      <c r="AV2011" s="302"/>
      <c r="AW2011" s="302"/>
      <c r="AX2011" s="302"/>
      <c r="AY2011" s="302"/>
      <c r="AZ2011" s="302"/>
      <c r="BA2011" s="302"/>
    </row>
    <row r="2012">
      <c r="A2012" s="328"/>
      <c r="B2012" s="328"/>
      <c r="C2012" s="328"/>
      <c r="D2012" s="309"/>
      <c r="E2012" s="308"/>
      <c r="F2012" s="308"/>
      <c r="G2012" s="308"/>
      <c r="H2012" s="308"/>
      <c r="I2012" s="317"/>
      <c r="J2012" s="317"/>
      <c r="K2012" s="317"/>
      <c r="L2012" s="308"/>
      <c r="M2012" s="308"/>
      <c r="N2012" s="308"/>
      <c r="O2012" s="308"/>
      <c r="P2012" s="308"/>
      <c r="Q2012" s="302"/>
      <c r="R2012" s="302"/>
      <c r="S2012" s="302"/>
      <c r="T2012" s="302"/>
      <c r="U2012" s="302"/>
      <c r="V2012" s="302"/>
      <c r="W2012" s="302"/>
      <c r="X2012" s="302"/>
      <c r="Y2012" s="302"/>
      <c r="Z2012" s="302"/>
      <c r="AA2012" s="302"/>
      <c r="AB2012" s="302"/>
      <c r="AC2012" s="302"/>
      <c r="AD2012" s="302"/>
      <c r="AE2012" s="302"/>
      <c r="AF2012" s="302"/>
      <c r="AG2012" s="302"/>
      <c r="AH2012" s="302"/>
      <c r="AI2012" s="329"/>
      <c r="AJ2012" s="302"/>
      <c r="AK2012" s="302"/>
      <c r="AL2012" s="302"/>
      <c r="AM2012" s="302"/>
      <c r="AN2012" s="302"/>
      <c r="AO2012" s="302"/>
      <c r="AP2012" s="302"/>
      <c r="AQ2012" s="302"/>
      <c r="AR2012" s="302"/>
      <c r="AS2012" s="302"/>
      <c r="AT2012" s="302"/>
      <c r="AU2012" s="302"/>
      <c r="AV2012" s="302"/>
      <c r="AW2012" s="302"/>
      <c r="AX2012" s="302"/>
      <c r="AY2012" s="302"/>
      <c r="AZ2012" s="302"/>
      <c r="BA2012" s="302"/>
    </row>
    <row r="2013">
      <c r="A2013" s="328"/>
      <c r="B2013" s="328"/>
      <c r="C2013" s="328"/>
      <c r="D2013" s="309"/>
      <c r="E2013" s="308"/>
      <c r="F2013" s="308"/>
      <c r="G2013" s="308"/>
      <c r="H2013" s="308"/>
      <c r="I2013" s="317"/>
      <c r="J2013" s="317"/>
      <c r="K2013" s="317"/>
      <c r="L2013" s="308"/>
      <c r="M2013" s="308"/>
      <c r="N2013" s="308"/>
      <c r="O2013" s="308"/>
      <c r="P2013" s="308"/>
      <c r="Q2013" s="302"/>
      <c r="R2013" s="302"/>
      <c r="S2013" s="302"/>
      <c r="T2013" s="302"/>
      <c r="U2013" s="302"/>
      <c r="V2013" s="302"/>
      <c r="W2013" s="302"/>
      <c r="X2013" s="302"/>
      <c r="Y2013" s="302"/>
      <c r="Z2013" s="302"/>
      <c r="AA2013" s="302"/>
      <c r="AB2013" s="302"/>
      <c r="AC2013" s="302"/>
      <c r="AD2013" s="302"/>
      <c r="AE2013" s="302"/>
      <c r="AF2013" s="302"/>
      <c r="AG2013" s="302"/>
      <c r="AH2013" s="302"/>
      <c r="AI2013" s="329"/>
      <c r="AJ2013" s="302"/>
      <c r="AK2013" s="302"/>
      <c r="AL2013" s="302"/>
      <c r="AM2013" s="302"/>
      <c r="AN2013" s="302"/>
      <c r="AO2013" s="302"/>
      <c r="AP2013" s="302"/>
      <c r="AQ2013" s="302"/>
      <c r="AR2013" s="302"/>
      <c r="AS2013" s="302"/>
      <c r="AT2013" s="302"/>
      <c r="AU2013" s="302"/>
      <c r="AV2013" s="302"/>
      <c r="AW2013" s="302"/>
      <c r="AX2013" s="302"/>
      <c r="AY2013" s="302"/>
      <c r="AZ2013" s="302"/>
      <c r="BA2013" s="302"/>
    </row>
    <row r="2014">
      <c r="A2014" s="328"/>
      <c r="B2014" s="328"/>
      <c r="C2014" s="328"/>
      <c r="D2014" s="309"/>
      <c r="E2014" s="308"/>
      <c r="F2014" s="308"/>
      <c r="G2014" s="308"/>
      <c r="H2014" s="308"/>
      <c r="I2014" s="317"/>
      <c r="J2014" s="317"/>
      <c r="K2014" s="317"/>
      <c r="L2014" s="308"/>
      <c r="M2014" s="308"/>
      <c r="N2014" s="308"/>
      <c r="O2014" s="308"/>
      <c r="P2014" s="308"/>
      <c r="Q2014" s="302"/>
      <c r="R2014" s="302"/>
      <c r="S2014" s="302"/>
      <c r="T2014" s="302"/>
      <c r="U2014" s="302"/>
      <c r="V2014" s="302"/>
      <c r="W2014" s="302"/>
      <c r="X2014" s="302"/>
      <c r="Y2014" s="302"/>
      <c r="Z2014" s="302"/>
      <c r="AA2014" s="302"/>
      <c r="AB2014" s="302"/>
      <c r="AC2014" s="302"/>
      <c r="AD2014" s="302"/>
      <c r="AE2014" s="302"/>
      <c r="AF2014" s="302"/>
      <c r="AG2014" s="302"/>
      <c r="AH2014" s="302"/>
      <c r="AI2014" s="329"/>
      <c r="AJ2014" s="302"/>
      <c r="AK2014" s="302"/>
      <c r="AL2014" s="302"/>
      <c r="AM2014" s="302"/>
      <c r="AN2014" s="302"/>
      <c r="AO2014" s="302"/>
      <c r="AP2014" s="302"/>
      <c r="AQ2014" s="302"/>
      <c r="AR2014" s="302"/>
      <c r="AS2014" s="302"/>
      <c r="AT2014" s="302"/>
      <c r="AU2014" s="302"/>
      <c r="AV2014" s="302"/>
      <c r="AW2014" s="302"/>
      <c r="AX2014" s="302"/>
      <c r="AY2014" s="302"/>
      <c r="AZ2014" s="302"/>
      <c r="BA2014" s="302"/>
    </row>
    <row r="2015">
      <c r="A2015" s="328"/>
      <c r="B2015" s="328"/>
      <c r="C2015" s="328"/>
      <c r="D2015" s="309"/>
      <c r="E2015" s="308"/>
      <c r="F2015" s="308"/>
      <c r="G2015" s="308"/>
      <c r="H2015" s="308"/>
      <c r="I2015" s="317"/>
      <c r="J2015" s="317"/>
      <c r="K2015" s="317"/>
      <c r="L2015" s="308"/>
      <c r="M2015" s="308"/>
      <c r="N2015" s="308"/>
      <c r="O2015" s="308"/>
      <c r="P2015" s="308"/>
      <c r="Q2015" s="302"/>
      <c r="R2015" s="302"/>
      <c r="S2015" s="302"/>
      <c r="T2015" s="302"/>
      <c r="U2015" s="302"/>
      <c r="V2015" s="302"/>
      <c r="W2015" s="302"/>
      <c r="X2015" s="302"/>
      <c r="Y2015" s="302"/>
      <c r="Z2015" s="302"/>
      <c r="AA2015" s="302"/>
      <c r="AB2015" s="302"/>
      <c r="AC2015" s="302"/>
      <c r="AD2015" s="302"/>
      <c r="AE2015" s="302"/>
      <c r="AF2015" s="302"/>
      <c r="AG2015" s="302"/>
      <c r="AH2015" s="302"/>
      <c r="AI2015" s="329"/>
      <c r="AJ2015" s="302"/>
      <c r="AK2015" s="302"/>
      <c r="AL2015" s="302"/>
      <c r="AM2015" s="302"/>
      <c r="AN2015" s="302"/>
      <c r="AO2015" s="302"/>
      <c r="AP2015" s="302"/>
      <c r="AQ2015" s="302"/>
      <c r="AR2015" s="302"/>
      <c r="AS2015" s="302"/>
      <c r="AT2015" s="302"/>
      <c r="AU2015" s="302"/>
      <c r="AV2015" s="302"/>
      <c r="AW2015" s="302"/>
      <c r="AX2015" s="302"/>
      <c r="AY2015" s="302"/>
      <c r="AZ2015" s="302"/>
      <c r="BA2015" s="302"/>
    </row>
    <row r="2016">
      <c r="A2016" s="328"/>
      <c r="B2016" s="328"/>
      <c r="C2016" s="328"/>
      <c r="D2016" s="309"/>
      <c r="E2016" s="308"/>
      <c r="F2016" s="308"/>
      <c r="G2016" s="308"/>
      <c r="H2016" s="308"/>
      <c r="I2016" s="317"/>
      <c r="J2016" s="317"/>
      <c r="K2016" s="317"/>
      <c r="L2016" s="308"/>
      <c r="M2016" s="308"/>
      <c r="N2016" s="308"/>
      <c r="O2016" s="308"/>
      <c r="P2016" s="308"/>
      <c r="Q2016" s="302"/>
      <c r="R2016" s="302"/>
      <c r="S2016" s="302"/>
      <c r="T2016" s="302"/>
      <c r="U2016" s="302"/>
      <c r="V2016" s="302"/>
      <c r="W2016" s="302"/>
      <c r="X2016" s="302"/>
      <c r="Y2016" s="302"/>
      <c r="Z2016" s="302"/>
      <c r="AA2016" s="302"/>
      <c r="AB2016" s="302"/>
      <c r="AC2016" s="302"/>
      <c r="AD2016" s="302"/>
      <c r="AE2016" s="302"/>
      <c r="AF2016" s="302"/>
      <c r="AG2016" s="302"/>
      <c r="AH2016" s="302"/>
      <c r="AI2016" s="329"/>
      <c r="AJ2016" s="302"/>
      <c r="AK2016" s="302"/>
      <c r="AL2016" s="302"/>
      <c r="AM2016" s="302"/>
      <c r="AN2016" s="302"/>
      <c r="AO2016" s="302"/>
      <c r="AP2016" s="302"/>
      <c r="AQ2016" s="302"/>
      <c r="AR2016" s="302"/>
      <c r="AS2016" s="302"/>
      <c r="AT2016" s="302"/>
      <c r="AU2016" s="302"/>
      <c r="AV2016" s="302"/>
      <c r="AW2016" s="302"/>
      <c r="AX2016" s="302"/>
      <c r="AY2016" s="302"/>
      <c r="AZ2016" s="302"/>
      <c r="BA2016" s="302"/>
    </row>
    <row r="2017">
      <c r="A2017" s="328"/>
      <c r="B2017" s="328"/>
      <c r="C2017" s="328"/>
      <c r="D2017" s="309"/>
      <c r="E2017" s="308"/>
      <c r="F2017" s="308"/>
      <c r="G2017" s="308"/>
      <c r="H2017" s="308"/>
      <c r="I2017" s="317"/>
      <c r="J2017" s="317"/>
      <c r="K2017" s="317"/>
      <c r="L2017" s="308"/>
      <c r="M2017" s="308"/>
      <c r="N2017" s="308"/>
      <c r="O2017" s="308"/>
      <c r="P2017" s="308"/>
      <c r="Q2017" s="302"/>
      <c r="R2017" s="302"/>
      <c r="S2017" s="302"/>
      <c r="T2017" s="302"/>
      <c r="U2017" s="302"/>
      <c r="V2017" s="302"/>
      <c r="W2017" s="302"/>
      <c r="X2017" s="302"/>
      <c r="Y2017" s="302"/>
      <c r="Z2017" s="302"/>
      <c r="AA2017" s="302"/>
      <c r="AB2017" s="302"/>
      <c r="AC2017" s="302"/>
      <c r="AD2017" s="302"/>
      <c r="AE2017" s="302"/>
      <c r="AF2017" s="302"/>
      <c r="AG2017" s="302"/>
      <c r="AH2017" s="302"/>
      <c r="AI2017" s="329"/>
      <c r="AJ2017" s="302"/>
      <c r="AK2017" s="302"/>
      <c r="AL2017" s="302"/>
      <c r="AM2017" s="302"/>
      <c r="AN2017" s="302"/>
      <c r="AO2017" s="302"/>
      <c r="AP2017" s="302"/>
      <c r="AQ2017" s="302"/>
      <c r="AR2017" s="302"/>
      <c r="AS2017" s="302"/>
      <c r="AT2017" s="302"/>
      <c r="AU2017" s="302"/>
      <c r="AV2017" s="302"/>
      <c r="AW2017" s="302"/>
      <c r="AX2017" s="302"/>
      <c r="AY2017" s="302"/>
      <c r="AZ2017" s="302"/>
      <c r="BA2017" s="302"/>
    </row>
    <row r="2018">
      <c r="A2018" s="328"/>
      <c r="B2018" s="328"/>
      <c r="C2018" s="328"/>
      <c r="D2018" s="309"/>
      <c r="E2018" s="308"/>
      <c r="F2018" s="308"/>
      <c r="G2018" s="308"/>
      <c r="H2018" s="308"/>
      <c r="I2018" s="317"/>
      <c r="J2018" s="317"/>
      <c r="K2018" s="317"/>
      <c r="L2018" s="308"/>
      <c r="M2018" s="308"/>
      <c r="N2018" s="308"/>
      <c r="O2018" s="308"/>
      <c r="P2018" s="308"/>
      <c r="Q2018" s="302"/>
      <c r="R2018" s="302"/>
      <c r="S2018" s="302"/>
      <c r="T2018" s="302"/>
      <c r="U2018" s="302"/>
      <c r="V2018" s="302"/>
      <c r="W2018" s="302"/>
      <c r="X2018" s="302"/>
      <c r="Y2018" s="302"/>
      <c r="Z2018" s="302"/>
      <c r="AA2018" s="302"/>
      <c r="AB2018" s="302"/>
      <c r="AC2018" s="302"/>
      <c r="AD2018" s="302"/>
      <c r="AE2018" s="302"/>
      <c r="AF2018" s="302"/>
      <c r="AG2018" s="302"/>
      <c r="AH2018" s="302"/>
      <c r="AI2018" s="329"/>
      <c r="AJ2018" s="302"/>
      <c r="AK2018" s="302"/>
      <c r="AL2018" s="302"/>
      <c r="AM2018" s="302"/>
      <c r="AN2018" s="302"/>
      <c r="AO2018" s="302"/>
      <c r="AP2018" s="302"/>
      <c r="AQ2018" s="302"/>
      <c r="AR2018" s="302"/>
      <c r="AS2018" s="302"/>
      <c r="AT2018" s="302"/>
      <c r="AU2018" s="302"/>
      <c r="AV2018" s="302"/>
      <c r="AW2018" s="302"/>
      <c r="AX2018" s="302"/>
      <c r="AY2018" s="302"/>
      <c r="AZ2018" s="302"/>
      <c r="BA2018" s="302"/>
    </row>
    <row r="2019">
      <c r="A2019" s="328"/>
      <c r="B2019" s="328"/>
      <c r="C2019" s="328"/>
      <c r="D2019" s="309"/>
      <c r="E2019" s="308"/>
      <c r="F2019" s="308"/>
      <c r="G2019" s="308"/>
      <c r="H2019" s="308"/>
      <c r="I2019" s="317"/>
      <c r="J2019" s="317"/>
      <c r="K2019" s="317"/>
      <c r="L2019" s="308"/>
      <c r="M2019" s="308"/>
      <c r="N2019" s="308"/>
      <c r="O2019" s="308"/>
      <c r="P2019" s="308"/>
      <c r="Q2019" s="302"/>
      <c r="R2019" s="302"/>
      <c r="S2019" s="302"/>
      <c r="T2019" s="302"/>
      <c r="U2019" s="302"/>
      <c r="V2019" s="302"/>
      <c r="W2019" s="302"/>
      <c r="X2019" s="302"/>
      <c r="Y2019" s="302"/>
      <c r="Z2019" s="302"/>
      <c r="AA2019" s="302"/>
      <c r="AB2019" s="302"/>
      <c r="AC2019" s="302"/>
      <c r="AD2019" s="302"/>
      <c r="AE2019" s="302"/>
      <c r="AF2019" s="302"/>
      <c r="AG2019" s="302"/>
      <c r="AH2019" s="302"/>
      <c r="AI2019" s="329"/>
      <c r="AJ2019" s="302"/>
      <c r="AK2019" s="302"/>
      <c r="AL2019" s="302"/>
      <c r="AM2019" s="302"/>
      <c r="AN2019" s="302"/>
      <c r="AO2019" s="302"/>
      <c r="AP2019" s="302"/>
      <c r="AQ2019" s="302"/>
      <c r="AR2019" s="302"/>
      <c r="AS2019" s="302"/>
      <c r="AT2019" s="302"/>
      <c r="AU2019" s="302"/>
      <c r="AV2019" s="302"/>
      <c r="AW2019" s="302"/>
      <c r="AX2019" s="302"/>
      <c r="AY2019" s="302"/>
      <c r="AZ2019" s="302"/>
      <c r="BA2019" s="302"/>
    </row>
    <row r="2020">
      <c r="A2020" s="328"/>
      <c r="B2020" s="328"/>
      <c r="C2020" s="328"/>
      <c r="D2020" s="309"/>
      <c r="E2020" s="308"/>
      <c r="F2020" s="308"/>
      <c r="G2020" s="308"/>
      <c r="H2020" s="308"/>
      <c r="I2020" s="317"/>
      <c r="J2020" s="317"/>
      <c r="K2020" s="317"/>
      <c r="L2020" s="308"/>
      <c r="M2020" s="308"/>
      <c r="N2020" s="308"/>
      <c r="O2020" s="308"/>
      <c r="P2020" s="308"/>
      <c r="Q2020" s="302"/>
      <c r="R2020" s="302"/>
      <c r="S2020" s="302"/>
      <c r="T2020" s="302"/>
      <c r="U2020" s="302"/>
      <c r="V2020" s="302"/>
      <c r="W2020" s="302"/>
      <c r="X2020" s="302"/>
      <c r="Y2020" s="302"/>
      <c r="Z2020" s="302"/>
      <c r="AA2020" s="302"/>
      <c r="AB2020" s="302"/>
      <c r="AC2020" s="302"/>
      <c r="AD2020" s="302"/>
      <c r="AE2020" s="302"/>
      <c r="AF2020" s="302"/>
      <c r="AG2020" s="302"/>
      <c r="AH2020" s="302"/>
      <c r="AI2020" s="329"/>
      <c r="AJ2020" s="302"/>
      <c r="AK2020" s="302"/>
      <c r="AL2020" s="302"/>
      <c r="AM2020" s="302"/>
      <c r="AN2020" s="302"/>
      <c r="AO2020" s="302"/>
      <c r="AP2020" s="302"/>
      <c r="AQ2020" s="302"/>
      <c r="AR2020" s="302"/>
      <c r="AS2020" s="302"/>
      <c r="AT2020" s="302"/>
      <c r="AU2020" s="302"/>
      <c r="AV2020" s="302"/>
      <c r="AW2020" s="302"/>
      <c r="AX2020" s="302"/>
      <c r="AY2020" s="302"/>
      <c r="AZ2020" s="302"/>
      <c r="BA2020" s="302"/>
    </row>
    <row r="2021">
      <c r="A2021" s="328"/>
      <c r="B2021" s="328"/>
      <c r="C2021" s="328"/>
      <c r="D2021" s="309"/>
      <c r="E2021" s="308"/>
      <c r="F2021" s="308"/>
      <c r="G2021" s="308"/>
      <c r="H2021" s="308"/>
      <c r="I2021" s="317"/>
      <c r="J2021" s="317"/>
      <c r="K2021" s="317"/>
      <c r="L2021" s="308"/>
      <c r="M2021" s="308"/>
      <c r="N2021" s="308"/>
      <c r="O2021" s="308"/>
      <c r="P2021" s="308"/>
      <c r="Q2021" s="302"/>
      <c r="R2021" s="302"/>
      <c r="S2021" s="302"/>
      <c r="T2021" s="302"/>
      <c r="U2021" s="302"/>
      <c r="V2021" s="302"/>
      <c r="W2021" s="302"/>
      <c r="X2021" s="302"/>
      <c r="Y2021" s="302"/>
      <c r="Z2021" s="302"/>
      <c r="AA2021" s="302"/>
      <c r="AB2021" s="302"/>
      <c r="AC2021" s="302"/>
      <c r="AD2021" s="302"/>
      <c r="AE2021" s="302"/>
      <c r="AF2021" s="302"/>
      <c r="AG2021" s="302"/>
      <c r="AH2021" s="302"/>
      <c r="AI2021" s="329"/>
      <c r="AJ2021" s="302"/>
      <c r="AK2021" s="302"/>
      <c r="AL2021" s="302"/>
      <c r="AM2021" s="302"/>
      <c r="AN2021" s="302"/>
      <c r="AO2021" s="302"/>
      <c r="AP2021" s="302"/>
      <c r="AQ2021" s="302"/>
      <c r="AR2021" s="302"/>
      <c r="AS2021" s="302"/>
      <c r="AT2021" s="302"/>
      <c r="AU2021" s="302"/>
      <c r="AV2021" s="302"/>
      <c r="AW2021" s="302"/>
      <c r="AX2021" s="302"/>
      <c r="AY2021" s="302"/>
      <c r="AZ2021" s="302"/>
      <c r="BA2021" s="302"/>
    </row>
    <row r="2022">
      <c r="A2022" s="328"/>
      <c r="B2022" s="328"/>
      <c r="C2022" s="328"/>
      <c r="D2022" s="309"/>
      <c r="E2022" s="308"/>
      <c r="F2022" s="308"/>
      <c r="G2022" s="308"/>
      <c r="H2022" s="308"/>
      <c r="I2022" s="317"/>
      <c r="J2022" s="317"/>
      <c r="K2022" s="317"/>
      <c r="L2022" s="308"/>
      <c r="M2022" s="308"/>
      <c r="N2022" s="308"/>
      <c r="O2022" s="308"/>
      <c r="P2022" s="308"/>
      <c r="Q2022" s="302"/>
      <c r="R2022" s="302"/>
      <c r="S2022" s="302"/>
      <c r="T2022" s="302"/>
      <c r="U2022" s="302"/>
      <c r="V2022" s="302"/>
      <c r="W2022" s="302"/>
      <c r="X2022" s="302"/>
      <c r="Y2022" s="302"/>
      <c r="Z2022" s="302"/>
      <c r="AA2022" s="302"/>
      <c r="AB2022" s="302"/>
      <c r="AC2022" s="302"/>
      <c r="AD2022" s="302"/>
      <c r="AE2022" s="302"/>
      <c r="AF2022" s="302"/>
      <c r="AG2022" s="302"/>
      <c r="AH2022" s="302"/>
      <c r="AI2022" s="329"/>
      <c r="AJ2022" s="302"/>
      <c r="AK2022" s="302"/>
      <c r="AL2022" s="302"/>
      <c r="AM2022" s="302"/>
      <c r="AN2022" s="302"/>
      <c r="AO2022" s="302"/>
      <c r="AP2022" s="302"/>
      <c r="AQ2022" s="302"/>
      <c r="AR2022" s="302"/>
      <c r="AS2022" s="302"/>
      <c r="AT2022" s="302"/>
      <c r="AU2022" s="302"/>
      <c r="AV2022" s="302"/>
      <c r="AW2022" s="302"/>
      <c r="AX2022" s="302"/>
      <c r="AY2022" s="302"/>
      <c r="AZ2022" s="302"/>
      <c r="BA2022" s="302"/>
    </row>
    <row r="2023">
      <c r="A2023" s="328"/>
      <c r="B2023" s="328"/>
      <c r="C2023" s="328"/>
      <c r="D2023" s="309"/>
      <c r="E2023" s="308"/>
      <c r="F2023" s="308"/>
      <c r="G2023" s="308"/>
      <c r="H2023" s="308"/>
      <c r="I2023" s="317"/>
      <c r="J2023" s="317"/>
      <c r="K2023" s="317"/>
      <c r="L2023" s="308"/>
      <c r="M2023" s="308"/>
      <c r="N2023" s="308"/>
      <c r="O2023" s="308"/>
      <c r="P2023" s="308"/>
      <c r="Q2023" s="302"/>
      <c r="R2023" s="302"/>
      <c r="S2023" s="302"/>
      <c r="T2023" s="302"/>
      <c r="U2023" s="302"/>
      <c r="V2023" s="302"/>
      <c r="W2023" s="302"/>
      <c r="X2023" s="302"/>
      <c r="Y2023" s="302"/>
      <c r="Z2023" s="302"/>
      <c r="AA2023" s="302"/>
      <c r="AB2023" s="302"/>
      <c r="AC2023" s="302"/>
      <c r="AD2023" s="302"/>
      <c r="AE2023" s="302"/>
      <c r="AF2023" s="302"/>
      <c r="AG2023" s="302"/>
      <c r="AH2023" s="302"/>
      <c r="AI2023" s="329"/>
      <c r="AJ2023" s="302"/>
      <c r="AK2023" s="302"/>
      <c r="AL2023" s="302"/>
      <c r="AM2023" s="302"/>
      <c r="AN2023" s="302"/>
      <c r="AO2023" s="302"/>
      <c r="AP2023" s="302"/>
      <c r="AQ2023" s="302"/>
      <c r="AR2023" s="302"/>
      <c r="AS2023" s="302"/>
      <c r="AT2023" s="302"/>
      <c r="AU2023" s="302"/>
      <c r="AV2023" s="302"/>
      <c r="AW2023" s="302"/>
      <c r="AX2023" s="302"/>
      <c r="AY2023" s="302"/>
      <c r="AZ2023" s="302"/>
      <c r="BA2023" s="302"/>
    </row>
    <row r="2024">
      <c r="A2024" s="328"/>
      <c r="B2024" s="328"/>
      <c r="C2024" s="328"/>
      <c r="D2024" s="309"/>
      <c r="E2024" s="308"/>
      <c r="F2024" s="308"/>
      <c r="G2024" s="308"/>
      <c r="H2024" s="308"/>
      <c r="I2024" s="317"/>
      <c r="J2024" s="317"/>
      <c r="K2024" s="317"/>
      <c r="L2024" s="308"/>
      <c r="M2024" s="308"/>
      <c r="N2024" s="308"/>
      <c r="O2024" s="308"/>
      <c r="P2024" s="308"/>
      <c r="Q2024" s="302"/>
      <c r="R2024" s="302"/>
      <c r="S2024" s="302"/>
      <c r="T2024" s="302"/>
      <c r="U2024" s="302"/>
      <c r="V2024" s="302"/>
      <c r="W2024" s="302"/>
      <c r="X2024" s="302"/>
      <c r="Y2024" s="302"/>
      <c r="Z2024" s="302"/>
      <c r="AA2024" s="302"/>
      <c r="AB2024" s="302"/>
      <c r="AC2024" s="302"/>
      <c r="AD2024" s="302"/>
      <c r="AE2024" s="302"/>
      <c r="AF2024" s="302"/>
      <c r="AG2024" s="302"/>
      <c r="AH2024" s="302"/>
      <c r="AI2024" s="329"/>
      <c r="AJ2024" s="302"/>
      <c r="AK2024" s="302"/>
      <c r="AL2024" s="302"/>
      <c r="AM2024" s="302"/>
      <c r="AN2024" s="302"/>
      <c r="AO2024" s="302"/>
      <c r="AP2024" s="302"/>
      <c r="AQ2024" s="302"/>
      <c r="AR2024" s="302"/>
      <c r="AS2024" s="302"/>
      <c r="AT2024" s="302"/>
      <c r="AU2024" s="302"/>
      <c r="AV2024" s="302"/>
      <c r="AW2024" s="302"/>
      <c r="AX2024" s="302"/>
      <c r="AY2024" s="302"/>
      <c r="AZ2024" s="302"/>
      <c r="BA2024" s="302"/>
    </row>
    <row r="2025">
      <c r="A2025" s="328"/>
      <c r="B2025" s="328"/>
      <c r="C2025" s="328"/>
      <c r="D2025" s="309"/>
      <c r="E2025" s="308"/>
      <c r="F2025" s="308"/>
      <c r="G2025" s="308"/>
      <c r="H2025" s="308"/>
      <c r="I2025" s="317"/>
      <c r="J2025" s="317"/>
      <c r="K2025" s="317"/>
      <c r="L2025" s="308"/>
      <c r="M2025" s="308"/>
      <c r="N2025" s="308"/>
      <c r="O2025" s="308"/>
      <c r="P2025" s="308"/>
      <c r="Q2025" s="302"/>
      <c r="R2025" s="302"/>
      <c r="S2025" s="302"/>
      <c r="T2025" s="302"/>
      <c r="U2025" s="302"/>
      <c r="V2025" s="302"/>
      <c r="W2025" s="302"/>
      <c r="X2025" s="302"/>
      <c r="Y2025" s="302"/>
      <c r="Z2025" s="302"/>
      <c r="AA2025" s="302"/>
      <c r="AB2025" s="302"/>
      <c r="AC2025" s="302"/>
      <c r="AD2025" s="302"/>
      <c r="AE2025" s="302"/>
      <c r="AF2025" s="302"/>
      <c r="AG2025" s="302"/>
      <c r="AH2025" s="302"/>
      <c r="AI2025" s="329"/>
      <c r="AJ2025" s="302"/>
      <c r="AK2025" s="302"/>
      <c r="AL2025" s="302"/>
      <c r="AM2025" s="302"/>
      <c r="AN2025" s="302"/>
      <c r="AO2025" s="302"/>
      <c r="AP2025" s="302"/>
      <c r="AQ2025" s="302"/>
      <c r="AR2025" s="302"/>
      <c r="AS2025" s="302"/>
      <c r="AT2025" s="302"/>
      <c r="AU2025" s="302"/>
      <c r="AV2025" s="302"/>
      <c r="AW2025" s="302"/>
      <c r="AX2025" s="302"/>
      <c r="AY2025" s="302"/>
      <c r="AZ2025" s="302"/>
      <c r="BA2025" s="302"/>
    </row>
    <row r="2026">
      <c r="A2026" s="328"/>
      <c r="B2026" s="328"/>
      <c r="C2026" s="328"/>
      <c r="D2026" s="309"/>
      <c r="E2026" s="308"/>
      <c r="F2026" s="308"/>
      <c r="G2026" s="308"/>
      <c r="H2026" s="308"/>
      <c r="I2026" s="317"/>
      <c r="J2026" s="317"/>
      <c r="K2026" s="317"/>
      <c r="L2026" s="308"/>
      <c r="M2026" s="308"/>
      <c r="N2026" s="308"/>
      <c r="O2026" s="308"/>
      <c r="P2026" s="308"/>
      <c r="Q2026" s="302"/>
      <c r="R2026" s="302"/>
      <c r="S2026" s="302"/>
      <c r="T2026" s="302"/>
      <c r="U2026" s="302"/>
      <c r="V2026" s="302"/>
      <c r="W2026" s="302"/>
      <c r="X2026" s="302"/>
      <c r="Y2026" s="302"/>
      <c r="Z2026" s="302"/>
      <c r="AA2026" s="302"/>
      <c r="AB2026" s="302"/>
      <c r="AC2026" s="302"/>
      <c r="AD2026" s="302"/>
      <c r="AE2026" s="302"/>
      <c r="AF2026" s="302"/>
      <c r="AG2026" s="302"/>
      <c r="AH2026" s="302"/>
      <c r="AI2026" s="329"/>
      <c r="AJ2026" s="302"/>
      <c r="AK2026" s="302"/>
      <c r="AL2026" s="302"/>
      <c r="AM2026" s="302"/>
      <c r="AN2026" s="302"/>
      <c r="AO2026" s="302"/>
      <c r="AP2026" s="302"/>
      <c r="AQ2026" s="302"/>
      <c r="AR2026" s="302"/>
      <c r="AS2026" s="302"/>
      <c r="AT2026" s="302"/>
      <c r="AU2026" s="302"/>
      <c r="AV2026" s="302"/>
      <c r="AW2026" s="302"/>
      <c r="AX2026" s="302"/>
      <c r="AY2026" s="302"/>
      <c r="AZ2026" s="302"/>
      <c r="BA2026" s="302"/>
    </row>
    <row r="2027">
      <c r="A2027" s="328"/>
      <c r="B2027" s="328"/>
      <c r="C2027" s="328"/>
      <c r="D2027" s="309"/>
      <c r="E2027" s="308"/>
      <c r="F2027" s="308"/>
      <c r="G2027" s="308"/>
      <c r="H2027" s="308"/>
      <c r="I2027" s="317"/>
      <c r="J2027" s="317"/>
      <c r="K2027" s="317"/>
      <c r="L2027" s="308"/>
      <c r="M2027" s="308"/>
      <c r="N2027" s="308"/>
      <c r="O2027" s="308"/>
      <c r="P2027" s="308"/>
      <c r="Q2027" s="302"/>
      <c r="R2027" s="302"/>
      <c r="S2027" s="302"/>
      <c r="T2027" s="302"/>
      <c r="U2027" s="302"/>
      <c r="V2027" s="302"/>
      <c r="W2027" s="302"/>
      <c r="X2027" s="302"/>
      <c r="Y2027" s="302"/>
      <c r="Z2027" s="302"/>
      <c r="AA2027" s="302"/>
      <c r="AB2027" s="302"/>
      <c r="AC2027" s="302"/>
      <c r="AD2027" s="302"/>
      <c r="AE2027" s="302"/>
      <c r="AF2027" s="302"/>
      <c r="AG2027" s="302"/>
      <c r="AH2027" s="302"/>
      <c r="AI2027" s="329"/>
      <c r="AJ2027" s="302"/>
      <c r="AK2027" s="302"/>
      <c r="AL2027" s="302"/>
      <c r="AM2027" s="302"/>
      <c r="AN2027" s="302"/>
      <c r="AO2027" s="302"/>
      <c r="AP2027" s="302"/>
      <c r="AQ2027" s="302"/>
      <c r="AR2027" s="302"/>
      <c r="AS2027" s="302"/>
      <c r="AT2027" s="302"/>
      <c r="AU2027" s="302"/>
      <c r="AV2027" s="302"/>
      <c r="AW2027" s="302"/>
      <c r="AX2027" s="302"/>
      <c r="AY2027" s="302"/>
      <c r="AZ2027" s="302"/>
      <c r="BA2027" s="302"/>
    </row>
    <row r="2028">
      <c r="A2028" s="328"/>
      <c r="B2028" s="328"/>
      <c r="C2028" s="328"/>
      <c r="D2028" s="309"/>
      <c r="E2028" s="308"/>
      <c r="F2028" s="308"/>
      <c r="G2028" s="308"/>
      <c r="H2028" s="308"/>
      <c r="I2028" s="317"/>
      <c r="J2028" s="317"/>
      <c r="K2028" s="317"/>
      <c r="L2028" s="308"/>
      <c r="M2028" s="308"/>
      <c r="N2028" s="308"/>
      <c r="O2028" s="308"/>
      <c r="P2028" s="308"/>
      <c r="Q2028" s="302"/>
      <c r="R2028" s="302"/>
      <c r="S2028" s="302"/>
      <c r="T2028" s="302"/>
      <c r="U2028" s="302"/>
      <c r="V2028" s="302"/>
      <c r="W2028" s="302"/>
      <c r="X2028" s="302"/>
      <c r="Y2028" s="302"/>
      <c r="Z2028" s="302"/>
      <c r="AA2028" s="302"/>
      <c r="AB2028" s="302"/>
      <c r="AC2028" s="302"/>
      <c r="AD2028" s="302"/>
      <c r="AE2028" s="302"/>
      <c r="AF2028" s="302"/>
      <c r="AG2028" s="302"/>
      <c r="AH2028" s="302"/>
      <c r="AI2028" s="329"/>
      <c r="AJ2028" s="302"/>
      <c r="AK2028" s="302"/>
      <c r="AL2028" s="302"/>
      <c r="AM2028" s="302"/>
      <c r="AN2028" s="302"/>
      <c r="AO2028" s="302"/>
      <c r="AP2028" s="302"/>
      <c r="AQ2028" s="302"/>
      <c r="AR2028" s="302"/>
      <c r="AS2028" s="302"/>
      <c r="AT2028" s="302"/>
      <c r="AU2028" s="302"/>
      <c r="AV2028" s="302"/>
      <c r="AW2028" s="302"/>
      <c r="AX2028" s="302"/>
      <c r="AY2028" s="302"/>
      <c r="AZ2028" s="302"/>
      <c r="BA2028" s="302"/>
    </row>
    <row r="2029">
      <c r="A2029" s="328"/>
      <c r="B2029" s="328"/>
      <c r="C2029" s="328"/>
      <c r="D2029" s="309"/>
      <c r="E2029" s="308"/>
      <c r="F2029" s="308"/>
      <c r="G2029" s="308"/>
      <c r="H2029" s="308"/>
      <c r="I2029" s="317"/>
      <c r="J2029" s="317"/>
      <c r="K2029" s="317"/>
      <c r="L2029" s="308"/>
      <c r="M2029" s="308"/>
      <c r="N2029" s="308"/>
      <c r="O2029" s="308"/>
      <c r="P2029" s="308"/>
      <c r="Q2029" s="302"/>
      <c r="R2029" s="302"/>
      <c r="S2029" s="302"/>
      <c r="T2029" s="302"/>
      <c r="U2029" s="302"/>
      <c r="V2029" s="302"/>
      <c r="W2029" s="302"/>
      <c r="X2029" s="302"/>
      <c r="Y2029" s="302"/>
      <c r="Z2029" s="302"/>
      <c r="AA2029" s="302"/>
      <c r="AB2029" s="302"/>
      <c r="AC2029" s="302"/>
      <c r="AD2029" s="302"/>
      <c r="AE2029" s="302"/>
      <c r="AF2029" s="302"/>
      <c r="AG2029" s="302"/>
      <c r="AH2029" s="302"/>
      <c r="AI2029" s="329"/>
      <c r="AJ2029" s="302"/>
      <c r="AK2029" s="302"/>
      <c r="AL2029" s="302"/>
      <c r="AM2029" s="302"/>
      <c r="AN2029" s="302"/>
      <c r="AO2029" s="302"/>
      <c r="AP2029" s="302"/>
      <c r="AQ2029" s="302"/>
      <c r="AR2029" s="302"/>
      <c r="AS2029" s="302"/>
      <c r="AT2029" s="302"/>
      <c r="AU2029" s="302"/>
      <c r="AV2029" s="302"/>
      <c r="AW2029" s="302"/>
      <c r="AX2029" s="302"/>
      <c r="AY2029" s="302"/>
      <c r="AZ2029" s="302"/>
      <c r="BA2029" s="302"/>
    </row>
    <row r="2030">
      <c r="A2030" s="328"/>
      <c r="B2030" s="328"/>
      <c r="C2030" s="328"/>
      <c r="D2030" s="309"/>
      <c r="E2030" s="308"/>
      <c r="F2030" s="308"/>
      <c r="G2030" s="308"/>
      <c r="H2030" s="308"/>
      <c r="I2030" s="317"/>
      <c r="J2030" s="317"/>
      <c r="K2030" s="317"/>
      <c r="L2030" s="308"/>
      <c r="M2030" s="308"/>
      <c r="N2030" s="308"/>
      <c r="O2030" s="308"/>
      <c r="P2030" s="308"/>
      <c r="Q2030" s="302"/>
      <c r="R2030" s="302"/>
      <c r="S2030" s="302"/>
      <c r="T2030" s="302"/>
      <c r="U2030" s="302"/>
      <c r="V2030" s="302"/>
      <c r="W2030" s="302"/>
      <c r="X2030" s="302"/>
      <c r="Y2030" s="302"/>
      <c r="Z2030" s="302"/>
      <c r="AA2030" s="302"/>
      <c r="AB2030" s="302"/>
      <c r="AC2030" s="302"/>
      <c r="AD2030" s="302"/>
      <c r="AE2030" s="302"/>
      <c r="AF2030" s="302"/>
      <c r="AG2030" s="302"/>
      <c r="AH2030" s="302"/>
      <c r="AI2030" s="329"/>
      <c r="AJ2030" s="302"/>
      <c r="AK2030" s="302"/>
      <c r="AL2030" s="302"/>
      <c r="AM2030" s="302"/>
      <c r="AN2030" s="302"/>
      <c r="AO2030" s="302"/>
      <c r="AP2030" s="302"/>
      <c r="AQ2030" s="302"/>
      <c r="AR2030" s="302"/>
      <c r="AS2030" s="302"/>
      <c r="AT2030" s="302"/>
      <c r="AU2030" s="302"/>
      <c r="AV2030" s="302"/>
      <c r="AW2030" s="302"/>
      <c r="AX2030" s="302"/>
      <c r="AY2030" s="302"/>
      <c r="AZ2030" s="302"/>
      <c r="BA2030" s="302"/>
    </row>
    <row r="2031">
      <c r="A2031" s="328"/>
      <c r="B2031" s="328"/>
      <c r="C2031" s="328"/>
      <c r="D2031" s="309"/>
      <c r="E2031" s="308"/>
      <c r="F2031" s="308"/>
      <c r="G2031" s="308"/>
      <c r="H2031" s="308"/>
      <c r="I2031" s="317"/>
      <c r="J2031" s="317"/>
      <c r="K2031" s="317"/>
      <c r="L2031" s="308"/>
      <c r="M2031" s="308"/>
      <c r="N2031" s="308"/>
      <c r="O2031" s="308"/>
      <c r="P2031" s="308"/>
      <c r="Q2031" s="302"/>
      <c r="R2031" s="302"/>
      <c r="S2031" s="302"/>
      <c r="T2031" s="302"/>
      <c r="U2031" s="302"/>
      <c r="V2031" s="302"/>
      <c r="W2031" s="302"/>
      <c r="X2031" s="302"/>
      <c r="Y2031" s="302"/>
      <c r="Z2031" s="302"/>
      <c r="AA2031" s="302"/>
      <c r="AB2031" s="302"/>
      <c r="AC2031" s="302"/>
      <c r="AD2031" s="302"/>
      <c r="AE2031" s="302"/>
      <c r="AF2031" s="302"/>
      <c r="AG2031" s="302"/>
      <c r="AH2031" s="302"/>
      <c r="AI2031" s="329"/>
      <c r="AJ2031" s="302"/>
      <c r="AK2031" s="302"/>
      <c r="AL2031" s="302"/>
      <c r="AM2031" s="302"/>
      <c r="AN2031" s="302"/>
      <c r="AO2031" s="302"/>
      <c r="AP2031" s="302"/>
      <c r="AQ2031" s="302"/>
      <c r="AR2031" s="302"/>
      <c r="AS2031" s="302"/>
      <c r="AT2031" s="302"/>
      <c r="AU2031" s="302"/>
      <c r="AV2031" s="302"/>
      <c r="AW2031" s="302"/>
      <c r="AX2031" s="302"/>
      <c r="AY2031" s="302"/>
      <c r="AZ2031" s="302"/>
      <c r="BA2031" s="302"/>
    </row>
    <row r="2032">
      <c r="A2032" s="328"/>
      <c r="B2032" s="328"/>
      <c r="C2032" s="328"/>
      <c r="D2032" s="309"/>
      <c r="E2032" s="308"/>
      <c r="F2032" s="308"/>
      <c r="G2032" s="308"/>
      <c r="H2032" s="308"/>
      <c r="I2032" s="317"/>
      <c r="J2032" s="317"/>
      <c r="K2032" s="317"/>
      <c r="L2032" s="308"/>
      <c r="M2032" s="308"/>
      <c r="N2032" s="308"/>
      <c r="O2032" s="308"/>
      <c r="P2032" s="308"/>
      <c r="Q2032" s="302"/>
      <c r="R2032" s="302"/>
      <c r="S2032" s="302"/>
      <c r="T2032" s="302"/>
      <c r="U2032" s="302"/>
      <c r="V2032" s="302"/>
      <c r="W2032" s="302"/>
      <c r="X2032" s="302"/>
      <c r="Y2032" s="302"/>
      <c r="Z2032" s="302"/>
      <c r="AA2032" s="302"/>
      <c r="AB2032" s="302"/>
      <c r="AC2032" s="302"/>
      <c r="AD2032" s="302"/>
      <c r="AE2032" s="302"/>
      <c r="AF2032" s="302"/>
      <c r="AG2032" s="302"/>
      <c r="AH2032" s="302"/>
      <c r="AI2032" s="329"/>
      <c r="AJ2032" s="302"/>
      <c r="AK2032" s="302"/>
      <c r="AL2032" s="302"/>
      <c r="AM2032" s="302"/>
      <c r="AN2032" s="302"/>
      <c r="AO2032" s="302"/>
      <c r="AP2032" s="302"/>
      <c r="AQ2032" s="302"/>
      <c r="AR2032" s="302"/>
      <c r="AS2032" s="302"/>
      <c r="AT2032" s="302"/>
      <c r="AU2032" s="302"/>
      <c r="AV2032" s="302"/>
      <c r="AW2032" s="302"/>
      <c r="AX2032" s="302"/>
      <c r="AY2032" s="302"/>
      <c r="AZ2032" s="302"/>
      <c r="BA2032" s="302"/>
    </row>
    <row r="2033">
      <c r="A2033" s="328"/>
      <c r="B2033" s="328"/>
      <c r="C2033" s="328"/>
      <c r="D2033" s="309"/>
      <c r="E2033" s="308"/>
      <c r="F2033" s="308"/>
      <c r="G2033" s="308"/>
      <c r="H2033" s="308"/>
      <c r="I2033" s="317"/>
      <c r="J2033" s="317"/>
      <c r="K2033" s="317"/>
      <c r="L2033" s="308"/>
      <c r="M2033" s="308"/>
      <c r="N2033" s="308"/>
      <c r="O2033" s="308"/>
      <c r="P2033" s="308"/>
      <c r="Q2033" s="302"/>
      <c r="R2033" s="302"/>
      <c r="S2033" s="302"/>
      <c r="T2033" s="302"/>
      <c r="U2033" s="302"/>
      <c r="V2033" s="302"/>
      <c r="W2033" s="302"/>
      <c r="X2033" s="302"/>
      <c r="Y2033" s="302"/>
      <c r="Z2033" s="302"/>
      <c r="AA2033" s="302"/>
      <c r="AB2033" s="302"/>
      <c r="AC2033" s="302"/>
      <c r="AD2033" s="302"/>
      <c r="AE2033" s="302"/>
      <c r="AF2033" s="302"/>
      <c r="AG2033" s="302"/>
      <c r="AH2033" s="302"/>
      <c r="AI2033" s="329"/>
      <c r="AJ2033" s="302"/>
      <c r="AK2033" s="302"/>
      <c r="AL2033" s="302"/>
      <c r="AM2033" s="302"/>
      <c r="AN2033" s="302"/>
      <c r="AO2033" s="302"/>
      <c r="AP2033" s="302"/>
      <c r="AQ2033" s="302"/>
      <c r="AR2033" s="302"/>
      <c r="AS2033" s="302"/>
      <c r="AT2033" s="302"/>
      <c r="AU2033" s="302"/>
      <c r="AV2033" s="302"/>
      <c r="AW2033" s="302"/>
      <c r="AX2033" s="302"/>
      <c r="AY2033" s="302"/>
      <c r="AZ2033" s="302"/>
      <c r="BA2033" s="302"/>
    </row>
    <row r="2034">
      <c r="A2034" s="328"/>
      <c r="B2034" s="328"/>
      <c r="C2034" s="328"/>
      <c r="D2034" s="309"/>
      <c r="E2034" s="308"/>
      <c r="F2034" s="308"/>
      <c r="G2034" s="308"/>
      <c r="H2034" s="308"/>
      <c r="I2034" s="317"/>
      <c r="J2034" s="317"/>
      <c r="K2034" s="317"/>
      <c r="L2034" s="308"/>
      <c r="M2034" s="308"/>
      <c r="N2034" s="308"/>
      <c r="O2034" s="308"/>
      <c r="P2034" s="308"/>
      <c r="Q2034" s="302"/>
      <c r="R2034" s="302"/>
      <c r="S2034" s="302"/>
      <c r="T2034" s="302"/>
      <c r="U2034" s="302"/>
      <c r="V2034" s="302"/>
      <c r="W2034" s="302"/>
      <c r="X2034" s="302"/>
      <c r="Y2034" s="302"/>
      <c r="Z2034" s="302"/>
      <c r="AA2034" s="302"/>
      <c r="AB2034" s="302"/>
      <c r="AC2034" s="302"/>
      <c r="AD2034" s="302"/>
      <c r="AE2034" s="302"/>
      <c r="AF2034" s="302"/>
      <c r="AG2034" s="302"/>
      <c r="AH2034" s="302"/>
      <c r="AI2034" s="329"/>
      <c r="AJ2034" s="302"/>
      <c r="AK2034" s="302"/>
      <c r="AL2034" s="302"/>
      <c r="AM2034" s="302"/>
      <c r="AN2034" s="302"/>
      <c r="AO2034" s="302"/>
      <c r="AP2034" s="302"/>
      <c r="AQ2034" s="302"/>
      <c r="AR2034" s="302"/>
      <c r="AS2034" s="302"/>
      <c r="AT2034" s="302"/>
      <c r="AU2034" s="302"/>
      <c r="AV2034" s="302"/>
      <c r="AW2034" s="302"/>
      <c r="AX2034" s="302"/>
      <c r="AY2034" s="302"/>
      <c r="AZ2034" s="302"/>
      <c r="BA2034" s="302"/>
    </row>
    <row r="2035">
      <c r="A2035" s="328"/>
      <c r="B2035" s="328"/>
      <c r="C2035" s="328"/>
      <c r="D2035" s="309"/>
      <c r="E2035" s="308"/>
      <c r="F2035" s="308"/>
      <c r="G2035" s="308"/>
      <c r="H2035" s="308"/>
      <c r="I2035" s="317"/>
      <c r="J2035" s="317"/>
      <c r="K2035" s="317"/>
      <c r="L2035" s="308"/>
      <c r="M2035" s="308"/>
      <c r="N2035" s="308"/>
      <c r="O2035" s="308"/>
      <c r="P2035" s="308"/>
      <c r="Q2035" s="302"/>
      <c r="R2035" s="302"/>
      <c r="S2035" s="302"/>
      <c r="T2035" s="302"/>
      <c r="U2035" s="302"/>
      <c r="V2035" s="302"/>
      <c r="W2035" s="302"/>
      <c r="X2035" s="302"/>
      <c r="Y2035" s="302"/>
      <c r="Z2035" s="302"/>
      <c r="AA2035" s="302"/>
      <c r="AB2035" s="302"/>
      <c r="AC2035" s="302"/>
      <c r="AD2035" s="302"/>
      <c r="AE2035" s="302"/>
      <c r="AF2035" s="302"/>
      <c r="AG2035" s="302"/>
      <c r="AH2035" s="302"/>
      <c r="AI2035" s="329"/>
      <c r="AJ2035" s="302"/>
      <c r="AK2035" s="302"/>
      <c r="AL2035" s="302"/>
      <c r="AM2035" s="302"/>
      <c r="AN2035" s="302"/>
      <c r="AO2035" s="302"/>
      <c r="AP2035" s="302"/>
      <c r="AQ2035" s="302"/>
      <c r="AR2035" s="302"/>
      <c r="AS2035" s="302"/>
      <c r="AT2035" s="302"/>
      <c r="AU2035" s="302"/>
      <c r="AV2035" s="302"/>
      <c r="AW2035" s="302"/>
      <c r="AX2035" s="302"/>
      <c r="AY2035" s="302"/>
      <c r="AZ2035" s="302"/>
      <c r="BA2035" s="302"/>
    </row>
    <row r="2036">
      <c r="A2036" s="328"/>
      <c r="B2036" s="328"/>
      <c r="C2036" s="328"/>
      <c r="D2036" s="309"/>
      <c r="E2036" s="308"/>
      <c r="F2036" s="308"/>
      <c r="G2036" s="308"/>
      <c r="H2036" s="308"/>
      <c r="I2036" s="317"/>
      <c r="J2036" s="317"/>
      <c r="K2036" s="317"/>
      <c r="L2036" s="308"/>
      <c r="M2036" s="308"/>
      <c r="N2036" s="308"/>
      <c r="O2036" s="308"/>
      <c r="P2036" s="308"/>
      <c r="Q2036" s="302"/>
      <c r="R2036" s="302"/>
      <c r="S2036" s="302"/>
      <c r="T2036" s="302"/>
      <c r="U2036" s="302"/>
      <c r="V2036" s="302"/>
      <c r="W2036" s="302"/>
      <c r="X2036" s="302"/>
      <c r="Y2036" s="302"/>
      <c r="Z2036" s="302"/>
      <c r="AA2036" s="302"/>
      <c r="AB2036" s="302"/>
      <c r="AC2036" s="302"/>
      <c r="AD2036" s="302"/>
      <c r="AE2036" s="302"/>
      <c r="AF2036" s="302"/>
      <c r="AG2036" s="302"/>
      <c r="AH2036" s="302"/>
      <c r="AI2036" s="329"/>
      <c r="AJ2036" s="302"/>
      <c r="AK2036" s="302"/>
      <c r="AL2036" s="302"/>
      <c r="AM2036" s="302"/>
      <c r="AN2036" s="302"/>
      <c r="AO2036" s="302"/>
      <c r="AP2036" s="302"/>
      <c r="AQ2036" s="302"/>
      <c r="AR2036" s="302"/>
      <c r="AS2036" s="302"/>
      <c r="AT2036" s="302"/>
      <c r="AU2036" s="302"/>
      <c r="AV2036" s="302"/>
      <c r="AW2036" s="302"/>
      <c r="AX2036" s="302"/>
      <c r="AY2036" s="302"/>
      <c r="AZ2036" s="302"/>
      <c r="BA2036" s="302"/>
    </row>
    <row r="2037">
      <c r="A2037" s="328"/>
      <c r="B2037" s="328"/>
      <c r="C2037" s="328"/>
      <c r="D2037" s="309"/>
      <c r="E2037" s="308"/>
      <c r="F2037" s="308"/>
      <c r="G2037" s="308"/>
      <c r="H2037" s="308"/>
      <c r="I2037" s="317"/>
      <c r="J2037" s="317"/>
      <c r="K2037" s="317"/>
      <c r="L2037" s="308"/>
      <c r="M2037" s="308"/>
      <c r="N2037" s="308"/>
      <c r="O2037" s="308"/>
      <c r="P2037" s="308"/>
      <c r="Q2037" s="302"/>
      <c r="R2037" s="302"/>
      <c r="S2037" s="302"/>
      <c r="T2037" s="302"/>
      <c r="U2037" s="302"/>
      <c r="V2037" s="302"/>
      <c r="W2037" s="302"/>
      <c r="X2037" s="302"/>
      <c r="Y2037" s="302"/>
      <c r="Z2037" s="302"/>
      <c r="AA2037" s="302"/>
      <c r="AB2037" s="302"/>
      <c r="AC2037" s="302"/>
      <c r="AD2037" s="302"/>
      <c r="AE2037" s="302"/>
      <c r="AF2037" s="302"/>
      <c r="AG2037" s="302"/>
      <c r="AH2037" s="302"/>
      <c r="AI2037" s="329"/>
      <c r="AJ2037" s="302"/>
      <c r="AK2037" s="302"/>
      <c r="AL2037" s="302"/>
      <c r="AM2037" s="302"/>
      <c r="AN2037" s="302"/>
      <c r="AO2037" s="302"/>
      <c r="AP2037" s="302"/>
      <c r="AQ2037" s="302"/>
      <c r="AR2037" s="302"/>
      <c r="AS2037" s="302"/>
      <c r="AT2037" s="302"/>
      <c r="AU2037" s="302"/>
      <c r="AV2037" s="302"/>
      <c r="AW2037" s="302"/>
      <c r="AX2037" s="302"/>
      <c r="AY2037" s="302"/>
      <c r="AZ2037" s="302"/>
      <c r="BA2037" s="302"/>
    </row>
    <row r="2038">
      <c r="A2038" s="328"/>
      <c r="B2038" s="328"/>
      <c r="C2038" s="328"/>
      <c r="D2038" s="309"/>
      <c r="E2038" s="308"/>
      <c r="F2038" s="308"/>
      <c r="G2038" s="308"/>
      <c r="H2038" s="308"/>
      <c r="I2038" s="317"/>
      <c r="J2038" s="317"/>
      <c r="K2038" s="317"/>
      <c r="L2038" s="308"/>
      <c r="M2038" s="308"/>
      <c r="N2038" s="308"/>
      <c r="O2038" s="308"/>
      <c r="P2038" s="308"/>
      <c r="Q2038" s="302"/>
      <c r="R2038" s="302"/>
      <c r="S2038" s="302"/>
      <c r="T2038" s="302"/>
      <c r="U2038" s="302"/>
      <c r="V2038" s="302"/>
      <c r="W2038" s="302"/>
      <c r="X2038" s="302"/>
      <c r="Y2038" s="302"/>
      <c r="Z2038" s="302"/>
      <c r="AA2038" s="302"/>
      <c r="AB2038" s="302"/>
      <c r="AC2038" s="302"/>
      <c r="AD2038" s="302"/>
      <c r="AE2038" s="302"/>
      <c r="AF2038" s="302"/>
      <c r="AG2038" s="302"/>
      <c r="AH2038" s="302"/>
      <c r="AI2038" s="329"/>
      <c r="AJ2038" s="302"/>
      <c r="AK2038" s="302"/>
      <c r="AL2038" s="302"/>
      <c r="AM2038" s="302"/>
      <c r="AN2038" s="302"/>
      <c r="AO2038" s="302"/>
      <c r="AP2038" s="302"/>
      <c r="AQ2038" s="302"/>
      <c r="AR2038" s="302"/>
      <c r="AS2038" s="302"/>
      <c r="AT2038" s="302"/>
      <c r="AU2038" s="302"/>
      <c r="AV2038" s="302"/>
      <c r="AW2038" s="302"/>
      <c r="AX2038" s="302"/>
      <c r="AY2038" s="302"/>
      <c r="AZ2038" s="302"/>
      <c r="BA2038" s="302"/>
    </row>
    <row r="2039">
      <c r="A2039" s="328"/>
      <c r="B2039" s="328"/>
      <c r="C2039" s="328"/>
      <c r="D2039" s="309"/>
      <c r="E2039" s="308"/>
      <c r="F2039" s="308"/>
      <c r="G2039" s="308"/>
      <c r="H2039" s="308"/>
      <c r="I2039" s="317"/>
      <c r="J2039" s="317"/>
      <c r="K2039" s="317"/>
      <c r="L2039" s="308"/>
      <c r="M2039" s="308"/>
      <c r="N2039" s="308"/>
      <c r="O2039" s="308"/>
      <c r="P2039" s="308"/>
      <c r="Q2039" s="302"/>
      <c r="R2039" s="302"/>
      <c r="S2039" s="302"/>
      <c r="T2039" s="302"/>
      <c r="U2039" s="302"/>
      <c r="V2039" s="302"/>
      <c r="W2039" s="302"/>
      <c r="X2039" s="302"/>
      <c r="Y2039" s="302"/>
      <c r="Z2039" s="302"/>
      <c r="AA2039" s="302"/>
      <c r="AB2039" s="302"/>
      <c r="AC2039" s="302"/>
      <c r="AD2039" s="302"/>
      <c r="AE2039" s="302"/>
      <c r="AF2039" s="302"/>
      <c r="AG2039" s="302"/>
      <c r="AH2039" s="302"/>
      <c r="AI2039" s="329"/>
      <c r="AJ2039" s="302"/>
      <c r="AK2039" s="302"/>
      <c r="AL2039" s="302"/>
      <c r="AM2039" s="302"/>
      <c r="AN2039" s="302"/>
      <c r="AO2039" s="302"/>
      <c r="AP2039" s="302"/>
      <c r="AQ2039" s="302"/>
      <c r="AR2039" s="302"/>
      <c r="AS2039" s="302"/>
      <c r="AT2039" s="302"/>
      <c r="AU2039" s="302"/>
      <c r="AV2039" s="302"/>
      <c r="AW2039" s="302"/>
      <c r="AX2039" s="302"/>
      <c r="AY2039" s="302"/>
      <c r="AZ2039" s="302"/>
      <c r="BA2039" s="302"/>
    </row>
    <row r="2040">
      <c r="A2040" s="328"/>
      <c r="B2040" s="328"/>
      <c r="C2040" s="328"/>
      <c r="D2040" s="309"/>
      <c r="E2040" s="308"/>
      <c r="F2040" s="308"/>
      <c r="G2040" s="308"/>
      <c r="H2040" s="308"/>
      <c r="I2040" s="317"/>
      <c r="J2040" s="317"/>
      <c r="K2040" s="317"/>
      <c r="L2040" s="308"/>
      <c r="M2040" s="308"/>
      <c r="N2040" s="308"/>
      <c r="O2040" s="308"/>
      <c r="P2040" s="308"/>
      <c r="Q2040" s="302"/>
      <c r="R2040" s="302"/>
      <c r="S2040" s="302"/>
      <c r="T2040" s="302"/>
      <c r="U2040" s="302"/>
      <c r="V2040" s="302"/>
      <c r="W2040" s="302"/>
      <c r="X2040" s="302"/>
      <c r="Y2040" s="302"/>
      <c r="Z2040" s="302"/>
      <c r="AA2040" s="302"/>
      <c r="AB2040" s="302"/>
      <c r="AC2040" s="302"/>
      <c r="AD2040" s="302"/>
      <c r="AE2040" s="302"/>
      <c r="AF2040" s="302"/>
      <c r="AG2040" s="302"/>
      <c r="AH2040" s="302"/>
      <c r="AI2040" s="329"/>
      <c r="AJ2040" s="302"/>
      <c r="AK2040" s="302"/>
      <c r="AL2040" s="302"/>
      <c r="AM2040" s="302"/>
      <c r="AN2040" s="302"/>
      <c r="AO2040" s="302"/>
      <c r="AP2040" s="302"/>
      <c r="AQ2040" s="302"/>
      <c r="AR2040" s="302"/>
      <c r="AS2040" s="302"/>
      <c r="AT2040" s="302"/>
      <c r="AU2040" s="302"/>
      <c r="AV2040" s="302"/>
      <c r="AW2040" s="302"/>
      <c r="AX2040" s="302"/>
      <c r="AY2040" s="302"/>
      <c r="AZ2040" s="302"/>
      <c r="BA2040" s="302"/>
    </row>
    <row r="2041">
      <c r="A2041" s="328"/>
      <c r="B2041" s="328"/>
      <c r="C2041" s="328"/>
      <c r="D2041" s="309"/>
      <c r="E2041" s="308"/>
      <c r="F2041" s="308"/>
      <c r="G2041" s="308"/>
      <c r="H2041" s="308"/>
      <c r="I2041" s="317"/>
      <c r="J2041" s="317"/>
      <c r="K2041" s="317"/>
      <c r="L2041" s="308"/>
      <c r="M2041" s="308"/>
      <c r="N2041" s="308"/>
      <c r="O2041" s="308"/>
      <c r="P2041" s="308"/>
      <c r="Q2041" s="302"/>
      <c r="R2041" s="302"/>
      <c r="S2041" s="302"/>
      <c r="T2041" s="302"/>
      <c r="U2041" s="302"/>
      <c r="V2041" s="302"/>
      <c r="W2041" s="302"/>
      <c r="X2041" s="302"/>
      <c r="Y2041" s="302"/>
      <c r="Z2041" s="302"/>
      <c r="AA2041" s="302"/>
      <c r="AB2041" s="302"/>
      <c r="AC2041" s="302"/>
      <c r="AD2041" s="302"/>
      <c r="AE2041" s="302"/>
      <c r="AF2041" s="302"/>
      <c r="AG2041" s="302"/>
      <c r="AH2041" s="302"/>
      <c r="AI2041" s="329"/>
      <c r="AJ2041" s="302"/>
      <c r="AK2041" s="302"/>
      <c r="AL2041" s="302"/>
      <c r="AM2041" s="302"/>
      <c r="AN2041" s="302"/>
      <c r="AO2041" s="302"/>
      <c r="AP2041" s="302"/>
      <c r="AQ2041" s="302"/>
      <c r="AR2041" s="302"/>
      <c r="AS2041" s="302"/>
      <c r="AT2041" s="302"/>
      <c r="AU2041" s="302"/>
      <c r="AV2041" s="302"/>
      <c r="AW2041" s="302"/>
      <c r="AX2041" s="302"/>
      <c r="AY2041" s="302"/>
      <c r="AZ2041" s="302"/>
      <c r="BA2041" s="302"/>
    </row>
    <row r="2042">
      <c r="A2042" s="328"/>
      <c r="B2042" s="328"/>
      <c r="C2042" s="328"/>
      <c r="D2042" s="309"/>
      <c r="E2042" s="308"/>
      <c r="F2042" s="308"/>
      <c r="G2042" s="308"/>
      <c r="H2042" s="308"/>
      <c r="I2042" s="317"/>
      <c r="J2042" s="317"/>
      <c r="K2042" s="317"/>
      <c r="L2042" s="308"/>
      <c r="M2042" s="308"/>
      <c r="N2042" s="308"/>
      <c r="O2042" s="308"/>
      <c r="P2042" s="308"/>
      <c r="Q2042" s="302"/>
      <c r="R2042" s="302"/>
      <c r="S2042" s="302"/>
      <c r="T2042" s="302"/>
      <c r="U2042" s="302"/>
      <c r="V2042" s="302"/>
      <c r="W2042" s="302"/>
      <c r="X2042" s="302"/>
      <c r="Y2042" s="302"/>
      <c r="Z2042" s="302"/>
      <c r="AA2042" s="302"/>
      <c r="AB2042" s="302"/>
      <c r="AC2042" s="302"/>
      <c r="AD2042" s="302"/>
      <c r="AE2042" s="302"/>
      <c r="AF2042" s="302"/>
      <c r="AG2042" s="302"/>
      <c r="AH2042" s="302"/>
      <c r="AI2042" s="329"/>
      <c r="AJ2042" s="302"/>
      <c r="AK2042" s="302"/>
      <c r="AL2042" s="302"/>
      <c r="AM2042" s="302"/>
      <c r="AN2042" s="302"/>
      <c r="AO2042" s="302"/>
      <c r="AP2042" s="302"/>
      <c r="AQ2042" s="302"/>
      <c r="AR2042" s="302"/>
      <c r="AS2042" s="302"/>
      <c r="AT2042" s="302"/>
      <c r="AU2042" s="302"/>
      <c r="AV2042" s="302"/>
      <c r="AW2042" s="302"/>
      <c r="AX2042" s="302"/>
      <c r="AY2042" s="302"/>
      <c r="AZ2042" s="302"/>
      <c r="BA2042" s="302"/>
    </row>
    <row r="2043">
      <c r="A2043" s="328"/>
      <c r="B2043" s="328"/>
      <c r="C2043" s="328"/>
      <c r="D2043" s="309"/>
      <c r="E2043" s="308"/>
      <c r="F2043" s="308"/>
      <c r="G2043" s="308"/>
      <c r="H2043" s="308"/>
      <c r="I2043" s="317"/>
      <c r="J2043" s="317"/>
      <c r="K2043" s="317"/>
      <c r="L2043" s="308"/>
      <c r="M2043" s="308"/>
      <c r="N2043" s="308"/>
      <c r="O2043" s="308"/>
      <c r="P2043" s="308"/>
      <c r="Q2043" s="302"/>
      <c r="R2043" s="302"/>
      <c r="S2043" s="302"/>
      <c r="T2043" s="302"/>
      <c r="U2043" s="302"/>
      <c r="V2043" s="302"/>
      <c r="W2043" s="302"/>
      <c r="X2043" s="302"/>
      <c r="Y2043" s="302"/>
      <c r="Z2043" s="302"/>
      <c r="AA2043" s="302"/>
      <c r="AB2043" s="302"/>
      <c r="AC2043" s="302"/>
      <c r="AD2043" s="302"/>
      <c r="AE2043" s="302"/>
      <c r="AF2043" s="302"/>
      <c r="AG2043" s="302"/>
      <c r="AH2043" s="302"/>
      <c r="AI2043" s="329"/>
      <c r="AJ2043" s="302"/>
      <c r="AK2043" s="302"/>
      <c r="AL2043" s="302"/>
      <c r="AM2043" s="302"/>
      <c r="AN2043" s="302"/>
      <c r="AO2043" s="302"/>
      <c r="AP2043" s="302"/>
      <c r="AQ2043" s="302"/>
      <c r="AR2043" s="302"/>
      <c r="AS2043" s="302"/>
      <c r="AT2043" s="302"/>
      <c r="AU2043" s="302"/>
      <c r="AV2043" s="302"/>
      <c r="AW2043" s="302"/>
      <c r="AX2043" s="302"/>
      <c r="AY2043" s="302"/>
      <c r="AZ2043" s="302"/>
      <c r="BA2043" s="302"/>
    </row>
    <row r="2044">
      <c r="A2044" s="328"/>
      <c r="B2044" s="328"/>
      <c r="C2044" s="328"/>
      <c r="D2044" s="309"/>
      <c r="E2044" s="308"/>
      <c r="F2044" s="308"/>
      <c r="G2044" s="308"/>
      <c r="H2044" s="308"/>
      <c r="I2044" s="317"/>
      <c r="J2044" s="317"/>
      <c r="K2044" s="317"/>
      <c r="L2044" s="308"/>
      <c r="M2044" s="308"/>
      <c r="N2044" s="308"/>
      <c r="O2044" s="308"/>
      <c r="P2044" s="308"/>
      <c r="Q2044" s="302"/>
      <c r="R2044" s="302"/>
      <c r="S2044" s="302"/>
      <c r="T2044" s="302"/>
      <c r="U2044" s="302"/>
      <c r="V2044" s="302"/>
      <c r="W2044" s="302"/>
      <c r="X2044" s="302"/>
      <c r="Y2044" s="302"/>
      <c r="Z2044" s="302"/>
      <c r="AA2044" s="302"/>
      <c r="AB2044" s="302"/>
      <c r="AC2044" s="302"/>
      <c r="AD2044" s="302"/>
      <c r="AE2044" s="302"/>
      <c r="AF2044" s="302"/>
      <c r="AG2044" s="302"/>
      <c r="AH2044" s="302"/>
      <c r="AI2044" s="329"/>
      <c r="AJ2044" s="302"/>
      <c r="AK2044" s="302"/>
      <c r="AL2044" s="302"/>
      <c r="AM2044" s="302"/>
      <c r="AN2044" s="302"/>
      <c r="AO2044" s="302"/>
      <c r="AP2044" s="302"/>
      <c r="AQ2044" s="302"/>
      <c r="AR2044" s="302"/>
      <c r="AS2044" s="302"/>
      <c r="AT2044" s="302"/>
      <c r="AU2044" s="302"/>
      <c r="AV2044" s="302"/>
      <c r="AW2044" s="302"/>
      <c r="AX2044" s="302"/>
      <c r="AY2044" s="302"/>
      <c r="AZ2044" s="302"/>
      <c r="BA2044" s="302"/>
    </row>
    <row r="2045">
      <c r="A2045" s="328"/>
      <c r="B2045" s="328"/>
      <c r="C2045" s="328"/>
      <c r="D2045" s="309"/>
      <c r="E2045" s="308"/>
      <c r="F2045" s="308"/>
      <c r="G2045" s="308"/>
      <c r="H2045" s="308"/>
      <c r="I2045" s="317"/>
      <c r="J2045" s="317"/>
      <c r="K2045" s="317"/>
      <c r="L2045" s="308"/>
      <c r="M2045" s="308"/>
      <c r="N2045" s="308"/>
      <c r="O2045" s="308"/>
      <c r="P2045" s="308"/>
      <c r="Q2045" s="302"/>
      <c r="R2045" s="302"/>
      <c r="S2045" s="302"/>
      <c r="T2045" s="302"/>
      <c r="U2045" s="302"/>
      <c r="V2045" s="302"/>
      <c r="W2045" s="302"/>
      <c r="X2045" s="302"/>
      <c r="Y2045" s="302"/>
      <c r="Z2045" s="302"/>
      <c r="AA2045" s="302"/>
      <c r="AB2045" s="302"/>
      <c r="AC2045" s="302"/>
      <c r="AD2045" s="302"/>
      <c r="AE2045" s="302"/>
      <c r="AF2045" s="302"/>
      <c r="AG2045" s="302"/>
      <c r="AH2045" s="302"/>
      <c r="AI2045" s="329"/>
      <c r="AJ2045" s="302"/>
      <c r="AK2045" s="302"/>
      <c r="AL2045" s="302"/>
      <c r="AM2045" s="302"/>
      <c r="AN2045" s="302"/>
      <c r="AO2045" s="302"/>
      <c r="AP2045" s="302"/>
      <c r="AQ2045" s="302"/>
      <c r="AR2045" s="302"/>
      <c r="AS2045" s="302"/>
      <c r="AT2045" s="302"/>
      <c r="AU2045" s="302"/>
      <c r="AV2045" s="302"/>
      <c r="AW2045" s="302"/>
      <c r="AX2045" s="302"/>
      <c r="AY2045" s="302"/>
      <c r="AZ2045" s="302"/>
      <c r="BA2045" s="302"/>
    </row>
    <row r="2046">
      <c r="A2046" s="328"/>
      <c r="B2046" s="328"/>
      <c r="C2046" s="328"/>
      <c r="D2046" s="309"/>
      <c r="E2046" s="308"/>
      <c r="F2046" s="308"/>
      <c r="G2046" s="308"/>
      <c r="H2046" s="308"/>
      <c r="I2046" s="317"/>
      <c r="J2046" s="317"/>
      <c r="K2046" s="317"/>
      <c r="L2046" s="308"/>
      <c r="M2046" s="308"/>
      <c r="N2046" s="308"/>
      <c r="O2046" s="308"/>
      <c r="P2046" s="308"/>
      <c r="Q2046" s="302"/>
      <c r="R2046" s="302"/>
      <c r="S2046" s="302"/>
      <c r="T2046" s="302"/>
      <c r="U2046" s="302"/>
      <c r="V2046" s="302"/>
      <c r="W2046" s="302"/>
      <c r="X2046" s="302"/>
      <c r="Y2046" s="302"/>
      <c r="Z2046" s="302"/>
      <c r="AA2046" s="302"/>
      <c r="AB2046" s="302"/>
      <c r="AC2046" s="302"/>
      <c r="AD2046" s="302"/>
      <c r="AE2046" s="302"/>
      <c r="AF2046" s="302"/>
      <c r="AG2046" s="302"/>
      <c r="AH2046" s="302"/>
      <c r="AI2046" s="329"/>
      <c r="AJ2046" s="302"/>
      <c r="AK2046" s="302"/>
      <c r="AL2046" s="302"/>
      <c r="AM2046" s="302"/>
      <c r="AN2046" s="302"/>
      <c r="AO2046" s="302"/>
      <c r="AP2046" s="302"/>
      <c r="AQ2046" s="302"/>
      <c r="AR2046" s="302"/>
      <c r="AS2046" s="302"/>
      <c r="AT2046" s="302"/>
      <c r="AU2046" s="302"/>
      <c r="AV2046" s="302"/>
      <c r="AW2046" s="302"/>
      <c r="AX2046" s="302"/>
      <c r="AY2046" s="302"/>
      <c r="AZ2046" s="302"/>
      <c r="BA2046" s="302"/>
    </row>
    <row r="2047">
      <c r="A2047" s="328"/>
      <c r="B2047" s="328"/>
      <c r="C2047" s="328"/>
      <c r="D2047" s="309"/>
      <c r="E2047" s="308"/>
      <c r="F2047" s="308"/>
      <c r="G2047" s="308"/>
      <c r="H2047" s="308"/>
      <c r="I2047" s="317"/>
      <c r="J2047" s="317"/>
      <c r="K2047" s="317"/>
      <c r="L2047" s="308"/>
      <c r="M2047" s="308"/>
      <c r="N2047" s="308"/>
      <c r="O2047" s="308"/>
      <c r="P2047" s="308"/>
      <c r="Q2047" s="302"/>
      <c r="R2047" s="302"/>
      <c r="S2047" s="302"/>
      <c r="T2047" s="302"/>
      <c r="U2047" s="302"/>
      <c r="V2047" s="302"/>
      <c r="W2047" s="302"/>
      <c r="X2047" s="302"/>
      <c r="Y2047" s="302"/>
      <c r="Z2047" s="302"/>
      <c r="AA2047" s="302"/>
      <c r="AB2047" s="302"/>
      <c r="AC2047" s="302"/>
      <c r="AD2047" s="302"/>
      <c r="AE2047" s="302"/>
      <c r="AF2047" s="302"/>
      <c r="AG2047" s="302"/>
      <c r="AH2047" s="302"/>
      <c r="AI2047" s="329"/>
      <c r="AJ2047" s="302"/>
      <c r="AK2047" s="302"/>
      <c r="AL2047" s="302"/>
      <c r="AM2047" s="302"/>
      <c r="AN2047" s="302"/>
      <c r="AO2047" s="302"/>
      <c r="AP2047" s="302"/>
      <c r="AQ2047" s="302"/>
      <c r="AR2047" s="302"/>
      <c r="AS2047" s="302"/>
      <c r="AT2047" s="302"/>
      <c r="AU2047" s="302"/>
      <c r="AV2047" s="302"/>
      <c r="AW2047" s="302"/>
      <c r="AX2047" s="302"/>
      <c r="AY2047" s="302"/>
      <c r="AZ2047" s="302"/>
      <c r="BA2047" s="302"/>
    </row>
    <row r="2048">
      <c r="A2048" s="328"/>
      <c r="B2048" s="328"/>
      <c r="C2048" s="328"/>
      <c r="D2048" s="309"/>
      <c r="E2048" s="308"/>
      <c r="F2048" s="308"/>
      <c r="G2048" s="308"/>
      <c r="H2048" s="308"/>
      <c r="I2048" s="317"/>
      <c r="J2048" s="317"/>
      <c r="K2048" s="317"/>
      <c r="L2048" s="308"/>
      <c r="M2048" s="308"/>
      <c r="N2048" s="308"/>
      <c r="O2048" s="308"/>
      <c r="P2048" s="308"/>
      <c r="Q2048" s="302"/>
      <c r="R2048" s="302"/>
      <c r="S2048" s="302"/>
      <c r="T2048" s="302"/>
      <c r="U2048" s="302"/>
      <c r="V2048" s="302"/>
      <c r="W2048" s="302"/>
      <c r="X2048" s="302"/>
      <c r="Y2048" s="302"/>
      <c r="Z2048" s="302"/>
      <c r="AA2048" s="302"/>
      <c r="AB2048" s="302"/>
      <c r="AC2048" s="302"/>
      <c r="AD2048" s="302"/>
      <c r="AE2048" s="302"/>
      <c r="AF2048" s="302"/>
      <c r="AG2048" s="302"/>
      <c r="AH2048" s="302"/>
      <c r="AI2048" s="329"/>
      <c r="AJ2048" s="302"/>
      <c r="AK2048" s="302"/>
      <c r="AL2048" s="302"/>
      <c r="AM2048" s="302"/>
      <c r="AN2048" s="302"/>
      <c r="AO2048" s="302"/>
      <c r="AP2048" s="302"/>
      <c r="AQ2048" s="302"/>
      <c r="AR2048" s="302"/>
      <c r="AS2048" s="302"/>
      <c r="AT2048" s="302"/>
      <c r="AU2048" s="302"/>
      <c r="AV2048" s="302"/>
      <c r="AW2048" s="302"/>
      <c r="AX2048" s="302"/>
      <c r="AY2048" s="302"/>
      <c r="AZ2048" s="302"/>
      <c r="BA2048" s="302"/>
    </row>
    <row r="2049">
      <c r="A2049" s="328"/>
      <c r="B2049" s="328"/>
      <c r="C2049" s="328"/>
      <c r="D2049" s="309"/>
      <c r="E2049" s="308"/>
      <c r="F2049" s="308"/>
      <c r="G2049" s="308"/>
      <c r="H2049" s="308"/>
      <c r="I2049" s="317"/>
      <c r="J2049" s="317"/>
      <c r="K2049" s="317"/>
      <c r="L2049" s="308"/>
      <c r="M2049" s="308"/>
      <c r="N2049" s="308"/>
      <c r="O2049" s="308"/>
      <c r="P2049" s="308"/>
      <c r="Q2049" s="302"/>
      <c r="R2049" s="302"/>
      <c r="S2049" s="302"/>
      <c r="T2049" s="302"/>
      <c r="U2049" s="302"/>
      <c r="V2049" s="302"/>
      <c r="W2049" s="302"/>
      <c r="X2049" s="302"/>
      <c r="Y2049" s="302"/>
      <c r="Z2049" s="302"/>
      <c r="AA2049" s="302"/>
      <c r="AB2049" s="302"/>
      <c r="AC2049" s="302"/>
      <c r="AD2049" s="302"/>
      <c r="AE2049" s="302"/>
      <c r="AF2049" s="302"/>
      <c r="AG2049" s="302"/>
      <c r="AH2049" s="302"/>
      <c r="AI2049" s="329"/>
      <c r="AJ2049" s="302"/>
      <c r="AK2049" s="302"/>
      <c r="AL2049" s="302"/>
      <c r="AM2049" s="302"/>
      <c r="AN2049" s="302"/>
      <c r="AO2049" s="302"/>
      <c r="AP2049" s="302"/>
      <c r="AQ2049" s="302"/>
      <c r="AR2049" s="302"/>
      <c r="AS2049" s="302"/>
      <c r="AT2049" s="302"/>
      <c r="AU2049" s="302"/>
      <c r="AV2049" s="302"/>
      <c r="AW2049" s="302"/>
      <c r="AX2049" s="302"/>
      <c r="AY2049" s="302"/>
      <c r="AZ2049" s="302"/>
      <c r="BA2049" s="302"/>
    </row>
    <row r="2050">
      <c r="A2050" s="328"/>
      <c r="B2050" s="328"/>
      <c r="C2050" s="328"/>
      <c r="D2050" s="309"/>
      <c r="E2050" s="308"/>
      <c r="F2050" s="308"/>
      <c r="G2050" s="308"/>
      <c r="H2050" s="308"/>
      <c r="I2050" s="317"/>
      <c r="J2050" s="317"/>
      <c r="K2050" s="317"/>
      <c r="L2050" s="308"/>
      <c r="M2050" s="308"/>
      <c r="N2050" s="308"/>
      <c r="O2050" s="308"/>
      <c r="P2050" s="308"/>
      <c r="Q2050" s="302"/>
      <c r="R2050" s="302"/>
      <c r="S2050" s="302"/>
      <c r="T2050" s="302"/>
      <c r="U2050" s="302"/>
      <c r="V2050" s="302"/>
      <c r="W2050" s="302"/>
      <c r="X2050" s="302"/>
      <c r="Y2050" s="302"/>
      <c r="Z2050" s="302"/>
      <c r="AA2050" s="302"/>
      <c r="AB2050" s="302"/>
      <c r="AC2050" s="302"/>
      <c r="AD2050" s="302"/>
      <c r="AE2050" s="302"/>
      <c r="AF2050" s="302"/>
      <c r="AG2050" s="302"/>
      <c r="AH2050" s="302"/>
      <c r="AI2050" s="329"/>
      <c r="AJ2050" s="302"/>
      <c r="AK2050" s="302"/>
      <c r="AL2050" s="302"/>
      <c r="AM2050" s="302"/>
      <c r="AN2050" s="302"/>
      <c r="AO2050" s="302"/>
      <c r="AP2050" s="302"/>
      <c r="AQ2050" s="302"/>
      <c r="AR2050" s="302"/>
      <c r="AS2050" s="302"/>
      <c r="AT2050" s="302"/>
      <c r="AU2050" s="302"/>
      <c r="AV2050" s="302"/>
      <c r="AW2050" s="302"/>
      <c r="AX2050" s="302"/>
      <c r="AY2050" s="302"/>
      <c r="AZ2050" s="302"/>
      <c r="BA2050" s="302"/>
    </row>
    <row r="2051">
      <c r="A2051" s="328"/>
      <c r="B2051" s="328"/>
      <c r="C2051" s="328"/>
      <c r="D2051" s="309"/>
      <c r="E2051" s="308"/>
      <c r="F2051" s="308"/>
      <c r="G2051" s="308"/>
      <c r="H2051" s="308"/>
      <c r="I2051" s="317"/>
      <c r="J2051" s="317"/>
      <c r="K2051" s="317"/>
      <c r="L2051" s="308"/>
      <c r="M2051" s="308"/>
      <c r="N2051" s="308"/>
      <c r="O2051" s="308"/>
      <c r="P2051" s="308"/>
      <c r="Q2051" s="302"/>
      <c r="R2051" s="302"/>
      <c r="S2051" s="302"/>
      <c r="T2051" s="302"/>
      <c r="U2051" s="302"/>
      <c r="V2051" s="302"/>
      <c r="W2051" s="302"/>
      <c r="X2051" s="302"/>
      <c r="Y2051" s="302"/>
      <c r="Z2051" s="302"/>
      <c r="AA2051" s="302"/>
      <c r="AB2051" s="302"/>
      <c r="AC2051" s="302"/>
      <c r="AD2051" s="302"/>
      <c r="AE2051" s="302"/>
      <c r="AF2051" s="302"/>
      <c r="AG2051" s="302"/>
      <c r="AH2051" s="302"/>
      <c r="AI2051" s="329"/>
      <c r="AJ2051" s="302"/>
      <c r="AK2051" s="302"/>
      <c r="AL2051" s="302"/>
      <c r="AM2051" s="302"/>
      <c r="AN2051" s="302"/>
      <c r="AO2051" s="302"/>
      <c r="AP2051" s="302"/>
      <c r="AQ2051" s="302"/>
      <c r="AR2051" s="302"/>
      <c r="AS2051" s="302"/>
      <c r="AT2051" s="302"/>
      <c r="AU2051" s="302"/>
      <c r="AV2051" s="302"/>
      <c r="AW2051" s="302"/>
      <c r="AX2051" s="302"/>
      <c r="AY2051" s="302"/>
      <c r="AZ2051" s="302"/>
      <c r="BA2051" s="302"/>
    </row>
    <row r="2052">
      <c r="A2052" s="328"/>
      <c r="B2052" s="328"/>
      <c r="C2052" s="328"/>
      <c r="D2052" s="309"/>
      <c r="E2052" s="308"/>
      <c r="F2052" s="308"/>
      <c r="G2052" s="308"/>
      <c r="H2052" s="308"/>
      <c r="I2052" s="317"/>
      <c r="J2052" s="317"/>
      <c r="K2052" s="317"/>
      <c r="L2052" s="308"/>
      <c r="M2052" s="308"/>
      <c r="N2052" s="308"/>
      <c r="O2052" s="308"/>
      <c r="P2052" s="308"/>
      <c r="Q2052" s="302"/>
      <c r="R2052" s="302"/>
      <c r="S2052" s="302"/>
      <c r="T2052" s="302"/>
      <c r="U2052" s="302"/>
      <c r="V2052" s="302"/>
      <c r="W2052" s="302"/>
      <c r="X2052" s="302"/>
      <c r="Y2052" s="302"/>
      <c r="Z2052" s="302"/>
      <c r="AA2052" s="302"/>
      <c r="AB2052" s="302"/>
      <c r="AC2052" s="302"/>
      <c r="AD2052" s="302"/>
      <c r="AE2052" s="302"/>
      <c r="AF2052" s="302"/>
      <c r="AG2052" s="302"/>
      <c r="AH2052" s="302"/>
      <c r="AI2052" s="329"/>
      <c r="AJ2052" s="302"/>
      <c r="AK2052" s="302"/>
      <c r="AL2052" s="302"/>
      <c r="AM2052" s="302"/>
      <c r="AN2052" s="302"/>
      <c r="AO2052" s="302"/>
      <c r="AP2052" s="302"/>
      <c r="AQ2052" s="302"/>
      <c r="AR2052" s="302"/>
      <c r="AS2052" s="302"/>
      <c r="AT2052" s="302"/>
      <c r="AU2052" s="302"/>
      <c r="AV2052" s="302"/>
      <c r="AW2052" s="302"/>
      <c r="AX2052" s="302"/>
      <c r="AY2052" s="302"/>
      <c r="AZ2052" s="302"/>
      <c r="BA2052" s="302"/>
    </row>
    <row r="2053">
      <c r="A2053" s="328"/>
      <c r="B2053" s="328"/>
      <c r="C2053" s="328"/>
      <c r="D2053" s="309"/>
      <c r="E2053" s="308"/>
      <c r="F2053" s="308"/>
      <c r="G2053" s="308"/>
      <c r="H2053" s="308"/>
      <c r="I2053" s="317"/>
      <c r="J2053" s="317"/>
      <c r="K2053" s="317"/>
      <c r="L2053" s="308"/>
      <c r="M2053" s="308"/>
      <c r="N2053" s="308"/>
      <c r="O2053" s="308"/>
      <c r="P2053" s="308"/>
      <c r="Q2053" s="302"/>
      <c r="R2053" s="302"/>
      <c r="S2053" s="302"/>
      <c r="T2053" s="302"/>
      <c r="U2053" s="302"/>
      <c r="V2053" s="302"/>
      <c r="W2053" s="302"/>
      <c r="X2053" s="302"/>
      <c r="Y2053" s="302"/>
      <c r="Z2053" s="302"/>
      <c r="AA2053" s="302"/>
      <c r="AB2053" s="302"/>
      <c r="AC2053" s="302"/>
      <c r="AD2053" s="302"/>
      <c r="AE2053" s="302"/>
      <c r="AF2053" s="302"/>
      <c r="AG2053" s="302"/>
      <c r="AH2053" s="302"/>
      <c r="AI2053" s="329"/>
      <c r="AJ2053" s="302"/>
      <c r="AK2053" s="302"/>
      <c r="AL2053" s="302"/>
      <c r="AM2053" s="302"/>
      <c r="AN2053" s="302"/>
      <c r="AO2053" s="302"/>
      <c r="AP2053" s="302"/>
      <c r="AQ2053" s="302"/>
      <c r="AR2053" s="302"/>
      <c r="AS2053" s="302"/>
      <c r="AT2053" s="302"/>
      <c r="AU2053" s="302"/>
      <c r="AV2053" s="302"/>
      <c r="AW2053" s="302"/>
      <c r="AX2053" s="302"/>
      <c r="AY2053" s="302"/>
      <c r="AZ2053" s="302"/>
      <c r="BA2053" s="302"/>
    </row>
    <row r="2054">
      <c r="A2054" s="328"/>
      <c r="B2054" s="328"/>
      <c r="C2054" s="328"/>
      <c r="D2054" s="309"/>
      <c r="E2054" s="308"/>
      <c r="F2054" s="308"/>
      <c r="G2054" s="308"/>
      <c r="H2054" s="308"/>
      <c r="I2054" s="317"/>
      <c r="J2054" s="317"/>
      <c r="K2054" s="317"/>
      <c r="L2054" s="308"/>
      <c r="M2054" s="308"/>
      <c r="N2054" s="308"/>
      <c r="O2054" s="308"/>
      <c r="P2054" s="308"/>
      <c r="Q2054" s="302"/>
      <c r="R2054" s="302"/>
      <c r="S2054" s="302"/>
      <c r="T2054" s="302"/>
      <c r="U2054" s="302"/>
      <c r="V2054" s="302"/>
      <c r="W2054" s="302"/>
      <c r="X2054" s="302"/>
      <c r="Y2054" s="302"/>
      <c r="Z2054" s="302"/>
      <c r="AA2054" s="302"/>
      <c r="AB2054" s="302"/>
      <c r="AC2054" s="302"/>
      <c r="AD2054" s="302"/>
      <c r="AE2054" s="302"/>
      <c r="AF2054" s="302"/>
      <c r="AG2054" s="302"/>
      <c r="AH2054" s="302"/>
      <c r="AI2054" s="329"/>
      <c r="AJ2054" s="302"/>
      <c r="AK2054" s="302"/>
      <c r="AL2054" s="302"/>
      <c r="AM2054" s="302"/>
      <c r="AN2054" s="302"/>
      <c r="AO2054" s="302"/>
      <c r="AP2054" s="302"/>
      <c r="AQ2054" s="302"/>
      <c r="AR2054" s="302"/>
      <c r="AS2054" s="302"/>
      <c r="AT2054" s="302"/>
      <c r="AU2054" s="302"/>
      <c r="AV2054" s="302"/>
      <c r="AW2054" s="302"/>
      <c r="AX2054" s="302"/>
      <c r="AY2054" s="302"/>
      <c r="AZ2054" s="302"/>
      <c r="BA2054" s="302"/>
    </row>
    <row r="2055">
      <c r="A2055" s="328"/>
      <c r="B2055" s="328"/>
      <c r="C2055" s="328"/>
      <c r="D2055" s="309"/>
      <c r="E2055" s="308"/>
      <c r="F2055" s="308"/>
      <c r="G2055" s="308"/>
      <c r="H2055" s="308"/>
      <c r="I2055" s="317"/>
      <c r="J2055" s="317"/>
      <c r="K2055" s="317"/>
      <c r="L2055" s="308"/>
      <c r="M2055" s="308"/>
      <c r="N2055" s="308"/>
      <c r="O2055" s="308"/>
      <c r="P2055" s="308"/>
      <c r="Q2055" s="302"/>
      <c r="R2055" s="302"/>
      <c r="S2055" s="302"/>
      <c r="T2055" s="302"/>
      <c r="U2055" s="302"/>
      <c r="V2055" s="302"/>
      <c r="W2055" s="302"/>
      <c r="X2055" s="302"/>
      <c r="Y2055" s="302"/>
      <c r="Z2055" s="302"/>
      <c r="AA2055" s="302"/>
      <c r="AB2055" s="302"/>
      <c r="AC2055" s="302"/>
      <c r="AD2055" s="302"/>
      <c r="AE2055" s="302"/>
      <c r="AF2055" s="302"/>
      <c r="AG2055" s="302"/>
      <c r="AH2055" s="302"/>
      <c r="AI2055" s="329"/>
      <c r="AJ2055" s="302"/>
      <c r="AK2055" s="302"/>
      <c r="AL2055" s="302"/>
      <c r="AM2055" s="302"/>
      <c r="AN2055" s="302"/>
      <c r="AO2055" s="302"/>
      <c r="AP2055" s="302"/>
      <c r="AQ2055" s="302"/>
      <c r="AR2055" s="302"/>
      <c r="AS2055" s="302"/>
      <c r="AT2055" s="302"/>
      <c r="AU2055" s="302"/>
      <c r="AV2055" s="302"/>
      <c r="AW2055" s="302"/>
      <c r="AX2055" s="302"/>
      <c r="AY2055" s="302"/>
      <c r="AZ2055" s="302"/>
      <c r="BA2055" s="302"/>
    </row>
    <row r="2056">
      <c r="A2056" s="328"/>
      <c r="B2056" s="328"/>
      <c r="C2056" s="328"/>
      <c r="D2056" s="309"/>
      <c r="E2056" s="308"/>
      <c r="F2056" s="308"/>
      <c r="G2056" s="308"/>
      <c r="H2056" s="308"/>
      <c r="I2056" s="317"/>
      <c r="J2056" s="317"/>
      <c r="K2056" s="317"/>
      <c r="L2056" s="308"/>
      <c r="M2056" s="308"/>
      <c r="N2056" s="308"/>
      <c r="O2056" s="308"/>
      <c r="P2056" s="308"/>
      <c r="Q2056" s="302"/>
      <c r="R2056" s="302"/>
      <c r="S2056" s="302"/>
      <c r="T2056" s="302"/>
      <c r="U2056" s="302"/>
      <c r="V2056" s="302"/>
      <c r="W2056" s="302"/>
      <c r="X2056" s="302"/>
      <c r="Y2056" s="302"/>
      <c r="Z2056" s="302"/>
      <c r="AA2056" s="302"/>
      <c r="AB2056" s="302"/>
      <c r="AC2056" s="302"/>
      <c r="AD2056" s="302"/>
      <c r="AE2056" s="302"/>
      <c r="AF2056" s="302"/>
      <c r="AG2056" s="302"/>
      <c r="AH2056" s="302"/>
      <c r="AI2056" s="329"/>
      <c r="AJ2056" s="302"/>
      <c r="AK2056" s="302"/>
      <c r="AL2056" s="302"/>
      <c r="AM2056" s="302"/>
      <c r="AN2056" s="302"/>
      <c r="AO2056" s="302"/>
      <c r="AP2056" s="302"/>
      <c r="AQ2056" s="302"/>
      <c r="AR2056" s="302"/>
      <c r="AS2056" s="302"/>
      <c r="AT2056" s="302"/>
      <c r="AU2056" s="302"/>
      <c r="AV2056" s="302"/>
      <c r="AW2056" s="302"/>
      <c r="AX2056" s="302"/>
      <c r="AY2056" s="302"/>
      <c r="AZ2056" s="302"/>
      <c r="BA2056" s="302"/>
    </row>
    <row r="2057">
      <c r="A2057" s="328"/>
      <c r="B2057" s="328"/>
      <c r="C2057" s="328"/>
      <c r="D2057" s="309"/>
      <c r="E2057" s="308"/>
      <c r="F2057" s="308"/>
      <c r="G2057" s="308"/>
      <c r="H2057" s="308"/>
      <c r="I2057" s="317"/>
      <c r="J2057" s="317"/>
      <c r="K2057" s="317"/>
      <c r="L2057" s="308"/>
      <c r="M2057" s="308"/>
      <c r="N2057" s="308"/>
      <c r="O2057" s="308"/>
      <c r="P2057" s="308"/>
      <c r="Q2057" s="302"/>
      <c r="R2057" s="302"/>
      <c r="S2057" s="302"/>
      <c r="T2057" s="302"/>
      <c r="U2057" s="302"/>
      <c r="V2057" s="302"/>
      <c r="W2057" s="302"/>
      <c r="X2057" s="302"/>
      <c r="Y2057" s="302"/>
      <c r="Z2057" s="302"/>
      <c r="AA2057" s="302"/>
      <c r="AB2057" s="302"/>
      <c r="AC2057" s="302"/>
      <c r="AD2057" s="302"/>
      <c r="AE2057" s="302"/>
      <c r="AF2057" s="302"/>
      <c r="AG2057" s="302"/>
      <c r="AH2057" s="302"/>
      <c r="AI2057" s="329"/>
      <c r="AJ2057" s="302"/>
      <c r="AK2057" s="302"/>
      <c r="AL2057" s="302"/>
      <c r="AM2057" s="302"/>
      <c r="AN2057" s="302"/>
      <c r="AO2057" s="302"/>
      <c r="AP2057" s="302"/>
      <c r="AQ2057" s="302"/>
      <c r="AR2057" s="302"/>
      <c r="AS2057" s="302"/>
      <c r="AT2057" s="302"/>
      <c r="AU2057" s="302"/>
      <c r="AV2057" s="302"/>
      <c r="AW2057" s="302"/>
      <c r="AX2057" s="302"/>
      <c r="AY2057" s="302"/>
      <c r="AZ2057" s="302"/>
      <c r="BA2057" s="302"/>
    </row>
    <row r="2058">
      <c r="A2058" s="328"/>
      <c r="B2058" s="328"/>
      <c r="C2058" s="328"/>
      <c r="D2058" s="309"/>
      <c r="E2058" s="308"/>
      <c r="F2058" s="308"/>
      <c r="G2058" s="308"/>
      <c r="H2058" s="308"/>
      <c r="I2058" s="317"/>
      <c r="J2058" s="317"/>
      <c r="K2058" s="317"/>
      <c r="L2058" s="308"/>
      <c r="M2058" s="308"/>
      <c r="N2058" s="308"/>
      <c r="O2058" s="308"/>
      <c r="P2058" s="308"/>
      <c r="Q2058" s="302"/>
      <c r="R2058" s="302"/>
      <c r="S2058" s="302"/>
      <c r="T2058" s="302"/>
      <c r="U2058" s="302"/>
      <c r="V2058" s="302"/>
      <c r="W2058" s="302"/>
      <c r="X2058" s="302"/>
      <c r="Y2058" s="302"/>
      <c r="Z2058" s="302"/>
      <c r="AA2058" s="302"/>
      <c r="AB2058" s="302"/>
      <c r="AC2058" s="302"/>
      <c r="AD2058" s="302"/>
      <c r="AE2058" s="302"/>
      <c r="AF2058" s="302"/>
      <c r="AG2058" s="302"/>
      <c r="AH2058" s="302"/>
      <c r="AI2058" s="329"/>
      <c r="AJ2058" s="302"/>
      <c r="AK2058" s="302"/>
      <c r="AL2058" s="302"/>
      <c r="AM2058" s="302"/>
      <c r="AN2058" s="302"/>
      <c r="AO2058" s="302"/>
      <c r="AP2058" s="302"/>
      <c r="AQ2058" s="302"/>
      <c r="AR2058" s="302"/>
      <c r="AS2058" s="302"/>
      <c r="AT2058" s="302"/>
      <c r="AU2058" s="302"/>
      <c r="AV2058" s="302"/>
      <c r="AW2058" s="302"/>
      <c r="AX2058" s="302"/>
      <c r="AY2058" s="302"/>
      <c r="AZ2058" s="302"/>
      <c r="BA2058" s="302"/>
    </row>
    <row r="2059">
      <c r="A2059" s="328"/>
      <c r="B2059" s="328"/>
      <c r="C2059" s="328"/>
      <c r="D2059" s="309"/>
      <c r="E2059" s="308"/>
      <c r="F2059" s="308"/>
      <c r="G2059" s="308"/>
      <c r="H2059" s="308"/>
      <c r="I2059" s="317"/>
      <c r="J2059" s="317"/>
      <c r="K2059" s="317"/>
      <c r="L2059" s="308"/>
      <c r="M2059" s="308"/>
      <c r="N2059" s="308"/>
      <c r="O2059" s="308"/>
      <c r="P2059" s="308"/>
      <c r="Q2059" s="302"/>
      <c r="R2059" s="302"/>
      <c r="S2059" s="302"/>
      <c r="T2059" s="302"/>
      <c r="U2059" s="302"/>
      <c r="V2059" s="302"/>
      <c r="W2059" s="302"/>
      <c r="X2059" s="302"/>
      <c r="Y2059" s="302"/>
      <c r="Z2059" s="302"/>
      <c r="AA2059" s="302"/>
      <c r="AB2059" s="302"/>
      <c r="AC2059" s="302"/>
      <c r="AD2059" s="302"/>
      <c r="AE2059" s="302"/>
      <c r="AF2059" s="302"/>
      <c r="AG2059" s="302"/>
      <c r="AH2059" s="302"/>
      <c r="AI2059" s="329"/>
      <c r="AJ2059" s="302"/>
      <c r="AK2059" s="302"/>
      <c r="AL2059" s="302"/>
      <c r="AM2059" s="302"/>
      <c r="AN2059" s="302"/>
      <c r="AO2059" s="302"/>
      <c r="AP2059" s="302"/>
      <c r="AQ2059" s="302"/>
      <c r="AR2059" s="302"/>
      <c r="AS2059" s="302"/>
      <c r="AT2059" s="302"/>
      <c r="AU2059" s="302"/>
      <c r="AV2059" s="302"/>
      <c r="AW2059" s="302"/>
      <c r="AX2059" s="302"/>
      <c r="AY2059" s="302"/>
      <c r="AZ2059" s="302"/>
      <c r="BA2059" s="302"/>
    </row>
    <row r="2060">
      <c r="A2060" s="328"/>
      <c r="B2060" s="328"/>
      <c r="C2060" s="328"/>
      <c r="D2060" s="309"/>
      <c r="E2060" s="308"/>
      <c r="F2060" s="308"/>
      <c r="G2060" s="308"/>
      <c r="H2060" s="308"/>
      <c r="I2060" s="317"/>
      <c r="J2060" s="317"/>
      <c r="K2060" s="317"/>
      <c r="L2060" s="308"/>
      <c r="M2060" s="308"/>
      <c r="N2060" s="308"/>
      <c r="O2060" s="308"/>
      <c r="P2060" s="308"/>
      <c r="Q2060" s="302"/>
      <c r="R2060" s="302"/>
      <c r="S2060" s="302"/>
      <c r="T2060" s="302"/>
      <c r="U2060" s="302"/>
      <c r="V2060" s="302"/>
      <c r="W2060" s="302"/>
      <c r="X2060" s="302"/>
      <c r="Y2060" s="302"/>
      <c r="Z2060" s="302"/>
      <c r="AA2060" s="302"/>
      <c r="AB2060" s="302"/>
      <c r="AC2060" s="302"/>
      <c r="AD2060" s="302"/>
      <c r="AE2060" s="302"/>
      <c r="AF2060" s="302"/>
      <c r="AG2060" s="302"/>
      <c r="AH2060" s="302"/>
      <c r="AI2060" s="329"/>
      <c r="AJ2060" s="302"/>
      <c r="AK2060" s="302"/>
      <c r="AL2060" s="302"/>
      <c r="AM2060" s="302"/>
      <c r="AN2060" s="302"/>
      <c r="AO2060" s="302"/>
      <c r="AP2060" s="302"/>
      <c r="AQ2060" s="302"/>
      <c r="AR2060" s="302"/>
      <c r="AS2060" s="302"/>
      <c r="AT2060" s="302"/>
      <c r="AU2060" s="302"/>
      <c r="AV2060" s="302"/>
      <c r="AW2060" s="302"/>
      <c r="AX2060" s="302"/>
      <c r="AY2060" s="302"/>
      <c r="AZ2060" s="302"/>
      <c r="BA2060" s="302"/>
    </row>
    <row r="2061">
      <c r="A2061" s="328"/>
      <c r="B2061" s="328"/>
      <c r="C2061" s="328"/>
      <c r="D2061" s="309"/>
      <c r="E2061" s="308"/>
      <c r="F2061" s="308"/>
      <c r="G2061" s="308"/>
      <c r="H2061" s="308"/>
      <c r="I2061" s="317"/>
      <c r="J2061" s="317"/>
      <c r="K2061" s="317"/>
      <c r="L2061" s="308"/>
      <c r="M2061" s="308"/>
      <c r="N2061" s="308"/>
      <c r="O2061" s="308"/>
      <c r="P2061" s="308"/>
      <c r="Q2061" s="302"/>
      <c r="R2061" s="302"/>
      <c r="S2061" s="302"/>
      <c r="T2061" s="302"/>
      <c r="U2061" s="302"/>
      <c r="V2061" s="302"/>
      <c r="W2061" s="302"/>
      <c r="X2061" s="302"/>
      <c r="Y2061" s="302"/>
      <c r="Z2061" s="302"/>
      <c r="AA2061" s="302"/>
      <c r="AB2061" s="302"/>
      <c r="AC2061" s="302"/>
      <c r="AD2061" s="302"/>
      <c r="AE2061" s="302"/>
      <c r="AF2061" s="302"/>
      <c r="AG2061" s="302"/>
      <c r="AH2061" s="302"/>
      <c r="AI2061" s="329"/>
      <c r="AJ2061" s="302"/>
      <c r="AK2061" s="302"/>
      <c r="AL2061" s="302"/>
      <c r="AM2061" s="302"/>
      <c r="AN2061" s="302"/>
      <c r="AO2061" s="302"/>
      <c r="AP2061" s="302"/>
      <c r="AQ2061" s="302"/>
      <c r="AR2061" s="302"/>
      <c r="AS2061" s="302"/>
      <c r="AT2061" s="302"/>
      <c r="AU2061" s="302"/>
      <c r="AV2061" s="302"/>
      <c r="AW2061" s="302"/>
      <c r="AX2061" s="302"/>
      <c r="AY2061" s="302"/>
      <c r="AZ2061" s="302"/>
      <c r="BA2061" s="302"/>
    </row>
    <row r="2062">
      <c r="A2062" s="328"/>
      <c r="B2062" s="328"/>
      <c r="C2062" s="328"/>
      <c r="D2062" s="309"/>
      <c r="E2062" s="308"/>
      <c r="F2062" s="308"/>
      <c r="G2062" s="308"/>
      <c r="H2062" s="308"/>
      <c r="I2062" s="317"/>
      <c r="J2062" s="317"/>
      <c r="K2062" s="317"/>
      <c r="L2062" s="308"/>
      <c r="M2062" s="308"/>
      <c r="N2062" s="308"/>
      <c r="O2062" s="308"/>
      <c r="P2062" s="308"/>
      <c r="Q2062" s="302"/>
      <c r="R2062" s="302"/>
      <c r="S2062" s="302"/>
      <c r="T2062" s="302"/>
      <c r="U2062" s="302"/>
      <c r="V2062" s="302"/>
      <c r="W2062" s="302"/>
      <c r="X2062" s="302"/>
      <c r="Y2062" s="302"/>
      <c r="Z2062" s="302"/>
      <c r="AA2062" s="302"/>
      <c r="AB2062" s="302"/>
      <c r="AC2062" s="302"/>
      <c r="AD2062" s="302"/>
      <c r="AE2062" s="302"/>
      <c r="AF2062" s="302"/>
      <c r="AG2062" s="302"/>
      <c r="AH2062" s="302"/>
      <c r="AI2062" s="329"/>
      <c r="AJ2062" s="302"/>
      <c r="AK2062" s="302"/>
      <c r="AL2062" s="302"/>
      <c r="AM2062" s="302"/>
      <c r="AN2062" s="302"/>
      <c r="AO2062" s="302"/>
      <c r="AP2062" s="302"/>
      <c r="AQ2062" s="302"/>
      <c r="AR2062" s="302"/>
      <c r="AS2062" s="302"/>
      <c r="AT2062" s="302"/>
      <c r="AU2062" s="302"/>
      <c r="AV2062" s="302"/>
      <c r="AW2062" s="302"/>
      <c r="AX2062" s="302"/>
      <c r="AY2062" s="302"/>
      <c r="AZ2062" s="302"/>
      <c r="BA2062" s="302"/>
    </row>
    <row r="2063">
      <c r="A2063" s="328"/>
      <c r="B2063" s="328"/>
      <c r="C2063" s="328"/>
      <c r="D2063" s="309"/>
      <c r="E2063" s="308"/>
      <c r="F2063" s="308"/>
      <c r="G2063" s="308"/>
      <c r="H2063" s="308"/>
      <c r="I2063" s="317"/>
      <c r="J2063" s="317"/>
      <c r="K2063" s="317"/>
      <c r="L2063" s="308"/>
      <c r="M2063" s="308"/>
      <c r="N2063" s="308"/>
      <c r="O2063" s="308"/>
      <c r="P2063" s="308"/>
      <c r="Q2063" s="302"/>
      <c r="R2063" s="302"/>
      <c r="S2063" s="302"/>
      <c r="T2063" s="302"/>
      <c r="U2063" s="302"/>
      <c r="V2063" s="302"/>
      <c r="W2063" s="302"/>
      <c r="X2063" s="302"/>
      <c r="Y2063" s="302"/>
      <c r="Z2063" s="302"/>
      <c r="AA2063" s="302"/>
      <c r="AB2063" s="302"/>
      <c r="AC2063" s="302"/>
      <c r="AD2063" s="302"/>
      <c r="AE2063" s="302"/>
      <c r="AF2063" s="302"/>
      <c r="AG2063" s="302"/>
      <c r="AH2063" s="302"/>
      <c r="AI2063" s="329"/>
      <c r="AJ2063" s="302"/>
      <c r="AK2063" s="302"/>
      <c r="AL2063" s="302"/>
      <c r="AM2063" s="302"/>
      <c r="AN2063" s="302"/>
      <c r="AO2063" s="302"/>
      <c r="AP2063" s="302"/>
      <c r="AQ2063" s="302"/>
      <c r="AR2063" s="302"/>
      <c r="AS2063" s="302"/>
      <c r="AT2063" s="302"/>
      <c r="AU2063" s="302"/>
      <c r="AV2063" s="302"/>
      <c r="AW2063" s="302"/>
      <c r="AX2063" s="302"/>
      <c r="AY2063" s="302"/>
      <c r="AZ2063" s="302"/>
      <c r="BA2063" s="302"/>
    </row>
    <row r="2064">
      <c r="A2064" s="328"/>
      <c r="B2064" s="328"/>
      <c r="C2064" s="328"/>
      <c r="D2064" s="309"/>
      <c r="E2064" s="308"/>
      <c r="F2064" s="308"/>
      <c r="G2064" s="308"/>
      <c r="H2064" s="308"/>
      <c r="I2064" s="317"/>
      <c r="J2064" s="317"/>
      <c r="K2064" s="317"/>
      <c r="L2064" s="308"/>
      <c r="M2064" s="308"/>
      <c r="N2064" s="308"/>
      <c r="O2064" s="308"/>
      <c r="P2064" s="308"/>
      <c r="Q2064" s="302"/>
      <c r="R2064" s="302"/>
      <c r="S2064" s="302"/>
      <c r="T2064" s="302"/>
      <c r="U2064" s="302"/>
      <c r="V2064" s="302"/>
      <c r="W2064" s="302"/>
      <c r="X2064" s="302"/>
      <c r="Y2064" s="302"/>
      <c r="Z2064" s="302"/>
      <c r="AA2064" s="302"/>
      <c r="AB2064" s="302"/>
      <c r="AC2064" s="302"/>
      <c r="AD2064" s="302"/>
      <c r="AE2064" s="302"/>
      <c r="AF2064" s="302"/>
      <c r="AG2064" s="302"/>
      <c r="AH2064" s="302"/>
      <c r="AI2064" s="329"/>
      <c r="AJ2064" s="302"/>
      <c r="AK2064" s="302"/>
      <c r="AL2064" s="302"/>
      <c r="AM2064" s="302"/>
      <c r="AN2064" s="302"/>
      <c r="AO2064" s="302"/>
      <c r="AP2064" s="302"/>
      <c r="AQ2064" s="302"/>
      <c r="AR2064" s="302"/>
      <c r="AS2064" s="302"/>
      <c r="AT2064" s="302"/>
      <c r="AU2064" s="302"/>
      <c r="AV2064" s="302"/>
      <c r="AW2064" s="302"/>
      <c r="AX2064" s="302"/>
      <c r="AY2064" s="302"/>
      <c r="AZ2064" s="302"/>
      <c r="BA2064" s="302"/>
    </row>
    <row r="2065">
      <c r="A2065" s="328"/>
      <c r="B2065" s="328"/>
      <c r="C2065" s="328"/>
      <c r="D2065" s="309"/>
      <c r="E2065" s="308"/>
      <c r="F2065" s="308"/>
      <c r="G2065" s="308"/>
      <c r="H2065" s="308"/>
      <c r="I2065" s="317"/>
      <c r="J2065" s="317"/>
      <c r="K2065" s="317"/>
      <c r="L2065" s="308"/>
      <c r="M2065" s="308"/>
      <c r="N2065" s="308"/>
      <c r="O2065" s="308"/>
      <c r="P2065" s="308"/>
      <c r="Q2065" s="302"/>
      <c r="R2065" s="302"/>
      <c r="S2065" s="302"/>
      <c r="T2065" s="302"/>
      <c r="U2065" s="302"/>
      <c r="V2065" s="302"/>
      <c r="W2065" s="302"/>
      <c r="X2065" s="302"/>
      <c r="Y2065" s="302"/>
      <c r="Z2065" s="302"/>
      <c r="AA2065" s="302"/>
      <c r="AB2065" s="302"/>
      <c r="AC2065" s="302"/>
      <c r="AD2065" s="302"/>
      <c r="AE2065" s="302"/>
      <c r="AF2065" s="302"/>
      <c r="AG2065" s="302"/>
      <c r="AH2065" s="302"/>
      <c r="AI2065" s="329"/>
      <c r="AJ2065" s="302"/>
      <c r="AK2065" s="302"/>
      <c r="AL2065" s="302"/>
      <c r="AM2065" s="302"/>
      <c r="AN2065" s="302"/>
      <c r="AO2065" s="302"/>
      <c r="AP2065" s="302"/>
      <c r="AQ2065" s="302"/>
      <c r="AR2065" s="302"/>
      <c r="AS2065" s="302"/>
      <c r="AT2065" s="302"/>
      <c r="AU2065" s="302"/>
      <c r="AV2065" s="302"/>
      <c r="AW2065" s="302"/>
      <c r="AX2065" s="302"/>
      <c r="AY2065" s="302"/>
      <c r="AZ2065" s="302"/>
      <c r="BA2065" s="302"/>
    </row>
    <row r="2066">
      <c r="A2066" s="328"/>
      <c r="B2066" s="328"/>
      <c r="C2066" s="328"/>
      <c r="D2066" s="309"/>
      <c r="E2066" s="308"/>
      <c r="F2066" s="308"/>
      <c r="G2066" s="308"/>
      <c r="H2066" s="308"/>
      <c r="I2066" s="317"/>
      <c r="J2066" s="317"/>
      <c r="K2066" s="317"/>
      <c r="L2066" s="308"/>
      <c r="M2066" s="308"/>
      <c r="N2066" s="308"/>
      <c r="O2066" s="308"/>
      <c r="P2066" s="308"/>
      <c r="Q2066" s="302"/>
      <c r="R2066" s="302"/>
      <c r="S2066" s="302"/>
      <c r="T2066" s="302"/>
      <c r="U2066" s="302"/>
      <c r="V2066" s="302"/>
      <c r="W2066" s="302"/>
      <c r="X2066" s="302"/>
      <c r="Y2066" s="302"/>
      <c r="Z2066" s="302"/>
      <c r="AA2066" s="302"/>
      <c r="AB2066" s="302"/>
      <c r="AC2066" s="302"/>
      <c r="AD2066" s="302"/>
      <c r="AE2066" s="302"/>
      <c r="AF2066" s="302"/>
      <c r="AG2066" s="302"/>
      <c r="AH2066" s="302"/>
      <c r="AI2066" s="329"/>
      <c r="AJ2066" s="302"/>
      <c r="AK2066" s="302"/>
      <c r="AL2066" s="302"/>
      <c r="AM2066" s="302"/>
      <c r="AN2066" s="302"/>
      <c r="AO2066" s="302"/>
      <c r="AP2066" s="302"/>
      <c r="AQ2066" s="302"/>
      <c r="AR2066" s="302"/>
      <c r="AS2066" s="302"/>
      <c r="AT2066" s="302"/>
      <c r="AU2066" s="302"/>
      <c r="AV2066" s="302"/>
      <c r="AW2066" s="302"/>
      <c r="AX2066" s="302"/>
      <c r="AY2066" s="302"/>
      <c r="AZ2066" s="302"/>
      <c r="BA2066" s="302"/>
    </row>
    <row r="2067">
      <c r="A2067" s="328"/>
      <c r="B2067" s="328"/>
      <c r="C2067" s="328"/>
      <c r="D2067" s="309"/>
      <c r="E2067" s="308"/>
      <c r="F2067" s="308"/>
      <c r="G2067" s="308"/>
      <c r="H2067" s="308"/>
      <c r="I2067" s="317"/>
      <c r="J2067" s="317"/>
      <c r="K2067" s="317"/>
      <c r="L2067" s="308"/>
      <c r="M2067" s="308"/>
      <c r="N2067" s="308"/>
      <c r="O2067" s="308"/>
      <c r="P2067" s="308"/>
      <c r="Q2067" s="302"/>
      <c r="R2067" s="302"/>
      <c r="S2067" s="302"/>
      <c r="T2067" s="302"/>
      <c r="U2067" s="302"/>
      <c r="V2067" s="302"/>
      <c r="W2067" s="302"/>
      <c r="X2067" s="302"/>
      <c r="Y2067" s="302"/>
      <c r="Z2067" s="302"/>
      <c r="AA2067" s="302"/>
      <c r="AB2067" s="302"/>
      <c r="AC2067" s="302"/>
      <c r="AD2067" s="302"/>
      <c r="AE2067" s="302"/>
      <c r="AF2067" s="302"/>
      <c r="AG2067" s="302"/>
      <c r="AH2067" s="302"/>
      <c r="AI2067" s="329"/>
      <c r="AJ2067" s="302"/>
      <c r="AK2067" s="302"/>
      <c r="AL2067" s="302"/>
      <c r="AM2067" s="302"/>
      <c r="AN2067" s="302"/>
      <c r="AO2067" s="302"/>
      <c r="AP2067" s="302"/>
      <c r="AQ2067" s="302"/>
      <c r="AR2067" s="302"/>
      <c r="AS2067" s="302"/>
      <c r="AT2067" s="302"/>
      <c r="AU2067" s="302"/>
      <c r="AV2067" s="302"/>
      <c r="AW2067" s="302"/>
      <c r="AX2067" s="302"/>
      <c r="AY2067" s="302"/>
      <c r="AZ2067" s="302"/>
      <c r="BA2067" s="302"/>
    </row>
    <row r="2068">
      <c r="A2068" s="328"/>
      <c r="B2068" s="328"/>
      <c r="C2068" s="328"/>
      <c r="D2068" s="309"/>
      <c r="E2068" s="308"/>
      <c r="F2068" s="308"/>
      <c r="G2068" s="308"/>
      <c r="H2068" s="308"/>
      <c r="I2068" s="317"/>
      <c r="J2068" s="317"/>
      <c r="K2068" s="317"/>
      <c r="L2068" s="308"/>
      <c r="M2068" s="308"/>
      <c r="N2068" s="308"/>
      <c r="O2068" s="308"/>
      <c r="P2068" s="308"/>
      <c r="Q2068" s="302"/>
      <c r="R2068" s="302"/>
      <c r="S2068" s="302"/>
      <c r="T2068" s="302"/>
      <c r="U2068" s="302"/>
      <c r="V2068" s="302"/>
      <c r="W2068" s="302"/>
      <c r="X2068" s="302"/>
      <c r="Y2068" s="302"/>
      <c r="Z2068" s="302"/>
      <c r="AA2068" s="302"/>
      <c r="AB2068" s="302"/>
      <c r="AC2068" s="302"/>
      <c r="AD2068" s="302"/>
      <c r="AE2068" s="302"/>
      <c r="AF2068" s="302"/>
      <c r="AG2068" s="302"/>
      <c r="AH2068" s="302"/>
      <c r="AI2068" s="329"/>
      <c r="AJ2068" s="302"/>
      <c r="AK2068" s="302"/>
      <c r="AL2068" s="302"/>
      <c r="AM2068" s="302"/>
      <c r="AN2068" s="302"/>
      <c r="AO2068" s="302"/>
      <c r="AP2068" s="302"/>
      <c r="AQ2068" s="302"/>
      <c r="AR2068" s="302"/>
      <c r="AS2068" s="302"/>
      <c r="AT2068" s="302"/>
      <c r="AU2068" s="302"/>
      <c r="AV2068" s="302"/>
      <c r="AW2068" s="302"/>
      <c r="AX2068" s="302"/>
      <c r="AY2068" s="302"/>
      <c r="AZ2068" s="302"/>
      <c r="BA2068" s="302"/>
    </row>
    <row r="2069">
      <c r="A2069" s="328"/>
      <c r="B2069" s="328"/>
      <c r="C2069" s="328"/>
      <c r="D2069" s="309"/>
      <c r="E2069" s="308"/>
      <c r="F2069" s="308"/>
      <c r="G2069" s="308"/>
      <c r="H2069" s="308"/>
      <c r="I2069" s="317"/>
      <c r="J2069" s="317"/>
      <c r="K2069" s="317"/>
      <c r="L2069" s="308"/>
      <c r="M2069" s="308"/>
      <c r="N2069" s="308"/>
      <c r="O2069" s="308"/>
      <c r="P2069" s="308"/>
      <c r="Q2069" s="302"/>
      <c r="R2069" s="302"/>
      <c r="S2069" s="302"/>
      <c r="T2069" s="302"/>
      <c r="U2069" s="302"/>
      <c r="V2069" s="302"/>
      <c r="W2069" s="302"/>
      <c r="X2069" s="302"/>
      <c r="Y2069" s="302"/>
      <c r="Z2069" s="302"/>
      <c r="AA2069" s="302"/>
      <c r="AB2069" s="302"/>
      <c r="AC2069" s="302"/>
      <c r="AD2069" s="302"/>
      <c r="AE2069" s="302"/>
      <c r="AF2069" s="302"/>
      <c r="AG2069" s="302"/>
      <c r="AH2069" s="302"/>
      <c r="AI2069" s="329"/>
      <c r="AJ2069" s="302"/>
      <c r="AK2069" s="302"/>
      <c r="AL2069" s="302"/>
      <c r="AM2069" s="302"/>
      <c r="AN2069" s="302"/>
      <c r="AO2069" s="302"/>
      <c r="AP2069" s="302"/>
      <c r="AQ2069" s="302"/>
      <c r="AR2069" s="302"/>
      <c r="AS2069" s="302"/>
      <c r="AT2069" s="302"/>
      <c r="AU2069" s="302"/>
      <c r="AV2069" s="302"/>
      <c r="AW2069" s="302"/>
      <c r="AX2069" s="302"/>
      <c r="AY2069" s="302"/>
      <c r="AZ2069" s="302"/>
      <c r="BA2069" s="302"/>
    </row>
    <row r="2070">
      <c r="A2070" s="328"/>
      <c r="B2070" s="328"/>
      <c r="C2070" s="328"/>
      <c r="D2070" s="309"/>
      <c r="E2070" s="308"/>
      <c r="F2070" s="308"/>
      <c r="G2070" s="308"/>
      <c r="H2070" s="308"/>
      <c r="I2070" s="317"/>
      <c r="J2070" s="317"/>
      <c r="K2070" s="317"/>
      <c r="L2070" s="308"/>
      <c r="M2070" s="308"/>
      <c r="N2070" s="308"/>
      <c r="O2070" s="308"/>
      <c r="P2070" s="308"/>
      <c r="Q2070" s="302"/>
      <c r="R2070" s="302"/>
      <c r="S2070" s="302"/>
      <c r="T2070" s="302"/>
      <c r="U2070" s="302"/>
      <c r="V2070" s="302"/>
      <c r="W2070" s="302"/>
      <c r="X2070" s="302"/>
      <c r="Y2070" s="302"/>
      <c r="Z2070" s="302"/>
      <c r="AA2070" s="302"/>
      <c r="AB2070" s="302"/>
      <c r="AC2070" s="302"/>
      <c r="AD2070" s="302"/>
      <c r="AE2070" s="302"/>
      <c r="AF2070" s="302"/>
      <c r="AG2070" s="302"/>
      <c r="AH2070" s="302"/>
      <c r="AI2070" s="329"/>
      <c r="AJ2070" s="302"/>
      <c r="AK2070" s="302"/>
      <c r="AL2070" s="302"/>
      <c r="AM2070" s="302"/>
      <c r="AN2070" s="302"/>
      <c r="AO2070" s="302"/>
      <c r="AP2070" s="302"/>
      <c r="AQ2070" s="302"/>
      <c r="AR2070" s="302"/>
      <c r="AS2070" s="302"/>
      <c r="AT2070" s="302"/>
      <c r="AU2070" s="302"/>
      <c r="AV2070" s="302"/>
      <c r="AW2070" s="302"/>
      <c r="AX2070" s="302"/>
      <c r="AY2070" s="302"/>
      <c r="AZ2070" s="302"/>
      <c r="BA2070" s="302"/>
    </row>
    <row r="2071">
      <c r="A2071" s="328"/>
      <c r="B2071" s="328"/>
      <c r="C2071" s="328"/>
      <c r="D2071" s="309"/>
      <c r="E2071" s="308"/>
      <c r="F2071" s="308"/>
      <c r="G2071" s="308"/>
      <c r="H2071" s="308"/>
      <c r="I2071" s="317"/>
      <c r="J2071" s="317"/>
      <c r="K2071" s="317"/>
      <c r="L2071" s="308"/>
      <c r="M2071" s="308"/>
      <c r="N2071" s="308"/>
      <c r="O2071" s="308"/>
      <c r="P2071" s="308"/>
      <c r="Q2071" s="302"/>
      <c r="R2071" s="302"/>
      <c r="S2071" s="302"/>
      <c r="T2071" s="302"/>
      <c r="U2071" s="302"/>
      <c r="V2071" s="302"/>
      <c r="W2071" s="302"/>
      <c r="X2071" s="302"/>
      <c r="Y2071" s="302"/>
      <c r="Z2071" s="302"/>
      <c r="AA2071" s="302"/>
      <c r="AB2071" s="302"/>
      <c r="AC2071" s="302"/>
      <c r="AD2071" s="302"/>
      <c r="AE2071" s="302"/>
      <c r="AF2071" s="302"/>
      <c r="AG2071" s="302"/>
      <c r="AH2071" s="302"/>
      <c r="AI2071" s="329"/>
      <c r="AJ2071" s="302"/>
      <c r="AK2071" s="302"/>
      <c r="AL2071" s="302"/>
      <c r="AM2071" s="302"/>
      <c r="AN2071" s="302"/>
      <c r="AO2071" s="302"/>
      <c r="AP2071" s="302"/>
      <c r="AQ2071" s="302"/>
      <c r="AR2071" s="302"/>
      <c r="AS2071" s="302"/>
      <c r="AT2071" s="302"/>
      <c r="AU2071" s="302"/>
      <c r="AV2071" s="302"/>
      <c r="AW2071" s="302"/>
      <c r="AX2071" s="302"/>
      <c r="AY2071" s="302"/>
      <c r="AZ2071" s="302"/>
      <c r="BA2071" s="302"/>
    </row>
    <row r="2072">
      <c r="A2072" s="328"/>
      <c r="B2072" s="328"/>
      <c r="C2072" s="328"/>
      <c r="D2072" s="309"/>
      <c r="E2072" s="308"/>
      <c r="F2072" s="308"/>
      <c r="G2072" s="308"/>
      <c r="H2072" s="308"/>
      <c r="I2072" s="317"/>
      <c r="J2072" s="317"/>
      <c r="K2072" s="317"/>
      <c r="L2072" s="308"/>
      <c r="M2072" s="308"/>
      <c r="N2072" s="308"/>
      <c r="O2072" s="308"/>
      <c r="P2072" s="308"/>
      <c r="Q2072" s="302"/>
      <c r="R2072" s="302"/>
      <c r="S2072" s="302"/>
      <c r="T2072" s="302"/>
      <c r="U2072" s="302"/>
      <c r="V2072" s="302"/>
      <c r="W2072" s="302"/>
      <c r="X2072" s="302"/>
      <c r="Y2072" s="302"/>
      <c r="Z2072" s="302"/>
      <c r="AA2072" s="302"/>
      <c r="AB2072" s="302"/>
      <c r="AC2072" s="302"/>
      <c r="AD2072" s="302"/>
      <c r="AE2072" s="302"/>
      <c r="AF2072" s="302"/>
      <c r="AG2072" s="302"/>
      <c r="AH2072" s="302"/>
      <c r="AI2072" s="329"/>
      <c r="AJ2072" s="302"/>
      <c r="AK2072" s="302"/>
      <c r="AL2072" s="302"/>
      <c r="AM2072" s="302"/>
      <c r="AN2072" s="302"/>
      <c r="AO2072" s="302"/>
      <c r="AP2072" s="302"/>
      <c r="AQ2072" s="302"/>
      <c r="AR2072" s="302"/>
      <c r="AS2072" s="302"/>
      <c r="AT2072" s="302"/>
      <c r="AU2072" s="302"/>
      <c r="AV2072" s="302"/>
      <c r="AW2072" s="302"/>
      <c r="AX2072" s="302"/>
      <c r="AY2072" s="302"/>
      <c r="AZ2072" s="302"/>
      <c r="BA2072" s="302"/>
    </row>
    <row r="2073">
      <c r="A2073" s="328"/>
      <c r="B2073" s="328"/>
      <c r="C2073" s="328"/>
      <c r="D2073" s="309"/>
      <c r="E2073" s="308"/>
      <c r="F2073" s="308"/>
      <c r="G2073" s="308"/>
      <c r="H2073" s="308"/>
      <c r="I2073" s="317"/>
      <c r="J2073" s="317"/>
      <c r="K2073" s="317"/>
      <c r="L2073" s="308"/>
      <c r="M2073" s="308"/>
      <c r="N2073" s="308"/>
      <c r="O2073" s="308"/>
      <c r="P2073" s="308"/>
      <c r="Q2073" s="302"/>
      <c r="R2073" s="302"/>
      <c r="S2073" s="302"/>
      <c r="T2073" s="302"/>
      <c r="U2073" s="302"/>
      <c r="V2073" s="302"/>
      <c r="W2073" s="302"/>
      <c r="X2073" s="302"/>
      <c r="Y2073" s="302"/>
      <c r="Z2073" s="302"/>
      <c r="AA2073" s="302"/>
      <c r="AB2073" s="302"/>
      <c r="AC2073" s="302"/>
      <c r="AD2073" s="302"/>
      <c r="AE2073" s="302"/>
      <c r="AF2073" s="302"/>
      <c r="AG2073" s="302"/>
      <c r="AH2073" s="302"/>
      <c r="AI2073" s="329"/>
      <c r="AJ2073" s="302"/>
      <c r="AK2073" s="302"/>
      <c r="AL2073" s="302"/>
      <c r="AM2073" s="302"/>
      <c r="AN2073" s="302"/>
      <c r="AO2073" s="302"/>
      <c r="AP2073" s="302"/>
      <c r="AQ2073" s="302"/>
      <c r="AR2073" s="302"/>
      <c r="AS2073" s="302"/>
      <c r="AT2073" s="302"/>
      <c r="AU2073" s="302"/>
      <c r="AV2073" s="302"/>
      <c r="AW2073" s="302"/>
      <c r="AX2073" s="302"/>
      <c r="AY2073" s="302"/>
      <c r="AZ2073" s="302"/>
      <c r="BA2073" s="302"/>
    </row>
    <row r="2074">
      <c r="A2074" s="328"/>
      <c r="B2074" s="328"/>
      <c r="C2074" s="328"/>
      <c r="D2074" s="309"/>
      <c r="E2074" s="308"/>
      <c r="F2074" s="308"/>
      <c r="G2074" s="308"/>
      <c r="H2074" s="308"/>
      <c r="I2074" s="317"/>
      <c r="J2074" s="317"/>
      <c r="K2074" s="317"/>
      <c r="L2074" s="308"/>
      <c r="M2074" s="308"/>
      <c r="N2074" s="308"/>
      <c r="O2074" s="308"/>
      <c r="P2074" s="308"/>
      <c r="Q2074" s="302"/>
      <c r="R2074" s="302"/>
      <c r="S2074" s="302"/>
      <c r="T2074" s="302"/>
      <c r="U2074" s="302"/>
      <c r="V2074" s="302"/>
      <c r="W2074" s="302"/>
      <c r="X2074" s="302"/>
      <c r="Y2074" s="302"/>
      <c r="Z2074" s="302"/>
      <c r="AA2074" s="302"/>
      <c r="AB2074" s="302"/>
      <c r="AC2074" s="302"/>
      <c r="AD2074" s="302"/>
      <c r="AE2074" s="302"/>
      <c r="AF2074" s="302"/>
      <c r="AG2074" s="302"/>
      <c r="AH2074" s="302"/>
      <c r="AI2074" s="329"/>
      <c r="AJ2074" s="302"/>
      <c r="AK2074" s="302"/>
      <c r="AL2074" s="302"/>
      <c r="AM2074" s="302"/>
      <c r="AN2074" s="302"/>
      <c r="AO2074" s="302"/>
      <c r="AP2074" s="302"/>
      <c r="AQ2074" s="302"/>
      <c r="AR2074" s="302"/>
      <c r="AS2074" s="302"/>
      <c r="AT2074" s="302"/>
      <c r="AU2074" s="302"/>
      <c r="AV2074" s="302"/>
      <c r="AW2074" s="302"/>
      <c r="AX2074" s="302"/>
      <c r="AY2074" s="302"/>
      <c r="AZ2074" s="302"/>
      <c r="BA2074" s="302"/>
    </row>
    <row r="2075">
      <c r="A2075" s="328"/>
      <c r="B2075" s="328"/>
      <c r="C2075" s="328"/>
      <c r="D2075" s="309"/>
      <c r="E2075" s="308"/>
      <c r="F2075" s="308"/>
      <c r="G2075" s="308"/>
      <c r="H2075" s="308"/>
      <c r="I2075" s="317"/>
      <c r="J2075" s="317"/>
      <c r="K2075" s="317"/>
      <c r="L2075" s="308"/>
      <c r="M2075" s="308"/>
      <c r="N2075" s="308"/>
      <c r="O2075" s="308"/>
      <c r="P2075" s="308"/>
      <c r="Q2075" s="302"/>
      <c r="R2075" s="302"/>
      <c r="S2075" s="302"/>
      <c r="T2075" s="302"/>
      <c r="U2075" s="302"/>
      <c r="V2075" s="302"/>
      <c r="W2075" s="302"/>
      <c r="X2075" s="302"/>
      <c r="Y2075" s="302"/>
      <c r="Z2075" s="302"/>
      <c r="AA2075" s="302"/>
      <c r="AB2075" s="302"/>
      <c r="AC2075" s="302"/>
      <c r="AD2075" s="302"/>
      <c r="AE2075" s="302"/>
      <c r="AF2075" s="302"/>
      <c r="AG2075" s="302"/>
      <c r="AH2075" s="302"/>
      <c r="AI2075" s="329"/>
      <c r="AJ2075" s="302"/>
      <c r="AK2075" s="302"/>
      <c r="AL2075" s="302"/>
      <c r="AM2075" s="302"/>
      <c r="AN2075" s="302"/>
      <c r="AO2075" s="302"/>
      <c r="AP2075" s="302"/>
      <c r="AQ2075" s="302"/>
      <c r="AR2075" s="302"/>
      <c r="AS2075" s="302"/>
      <c r="AT2075" s="302"/>
      <c r="AU2075" s="302"/>
      <c r="AV2075" s="302"/>
      <c r="AW2075" s="302"/>
      <c r="AX2075" s="302"/>
      <c r="AY2075" s="302"/>
      <c r="AZ2075" s="302"/>
      <c r="BA2075" s="302"/>
    </row>
    <row r="2076">
      <c r="A2076" s="328"/>
      <c r="B2076" s="328"/>
      <c r="C2076" s="328"/>
      <c r="D2076" s="309"/>
      <c r="E2076" s="308"/>
      <c r="F2076" s="308"/>
      <c r="G2076" s="308"/>
      <c r="H2076" s="308"/>
      <c r="I2076" s="317"/>
      <c r="J2076" s="317"/>
      <c r="K2076" s="317"/>
      <c r="L2076" s="308"/>
      <c r="M2076" s="308"/>
      <c r="N2076" s="308"/>
      <c r="O2076" s="308"/>
      <c r="P2076" s="308"/>
      <c r="Q2076" s="302"/>
      <c r="R2076" s="302"/>
      <c r="S2076" s="302"/>
      <c r="T2076" s="302"/>
      <c r="U2076" s="302"/>
      <c r="V2076" s="302"/>
      <c r="W2076" s="302"/>
      <c r="X2076" s="302"/>
      <c r="Y2076" s="302"/>
      <c r="Z2076" s="302"/>
      <c r="AA2076" s="302"/>
      <c r="AB2076" s="302"/>
      <c r="AC2076" s="302"/>
      <c r="AD2076" s="302"/>
      <c r="AE2076" s="302"/>
      <c r="AF2076" s="302"/>
      <c r="AG2076" s="302"/>
      <c r="AH2076" s="302"/>
      <c r="AI2076" s="329"/>
      <c r="AJ2076" s="302"/>
      <c r="AK2076" s="302"/>
      <c r="AL2076" s="302"/>
      <c r="AM2076" s="302"/>
      <c r="AN2076" s="302"/>
      <c r="AO2076" s="302"/>
      <c r="AP2076" s="302"/>
      <c r="AQ2076" s="302"/>
      <c r="AR2076" s="302"/>
      <c r="AS2076" s="302"/>
      <c r="AT2076" s="302"/>
      <c r="AU2076" s="302"/>
      <c r="AV2076" s="302"/>
      <c r="AW2076" s="302"/>
      <c r="AX2076" s="302"/>
      <c r="AY2076" s="302"/>
      <c r="AZ2076" s="302"/>
      <c r="BA2076" s="302"/>
    </row>
    <row r="2077">
      <c r="A2077" s="328"/>
      <c r="B2077" s="328"/>
      <c r="C2077" s="328"/>
      <c r="D2077" s="309"/>
      <c r="E2077" s="308"/>
      <c r="F2077" s="308"/>
      <c r="G2077" s="308"/>
      <c r="H2077" s="308"/>
      <c r="I2077" s="317"/>
      <c r="J2077" s="317"/>
      <c r="K2077" s="317"/>
      <c r="L2077" s="308"/>
      <c r="M2077" s="308"/>
      <c r="N2077" s="308"/>
      <c r="O2077" s="308"/>
      <c r="P2077" s="308"/>
      <c r="Q2077" s="302"/>
      <c r="R2077" s="302"/>
      <c r="S2077" s="302"/>
      <c r="T2077" s="302"/>
      <c r="U2077" s="302"/>
      <c r="V2077" s="302"/>
      <c r="W2077" s="302"/>
      <c r="X2077" s="302"/>
      <c r="Y2077" s="302"/>
      <c r="Z2077" s="302"/>
      <c r="AA2077" s="302"/>
      <c r="AB2077" s="302"/>
      <c r="AC2077" s="302"/>
      <c r="AD2077" s="302"/>
      <c r="AE2077" s="302"/>
      <c r="AF2077" s="302"/>
      <c r="AG2077" s="302"/>
      <c r="AH2077" s="302"/>
      <c r="AI2077" s="329"/>
      <c r="AJ2077" s="302"/>
      <c r="AK2077" s="302"/>
      <c r="AL2077" s="302"/>
      <c r="AM2077" s="302"/>
      <c r="AN2077" s="302"/>
      <c r="AO2077" s="302"/>
      <c r="AP2077" s="302"/>
      <c r="AQ2077" s="302"/>
      <c r="AR2077" s="302"/>
      <c r="AS2077" s="302"/>
      <c r="AT2077" s="302"/>
      <c r="AU2077" s="302"/>
      <c r="AV2077" s="302"/>
      <c r="AW2077" s="302"/>
      <c r="AX2077" s="302"/>
      <c r="AY2077" s="302"/>
      <c r="AZ2077" s="302"/>
      <c r="BA2077" s="302"/>
    </row>
    <row r="2078">
      <c r="A2078" s="328"/>
      <c r="B2078" s="328"/>
      <c r="C2078" s="328"/>
      <c r="D2078" s="309"/>
      <c r="E2078" s="308"/>
      <c r="F2078" s="308"/>
      <c r="G2078" s="308"/>
      <c r="H2078" s="308"/>
      <c r="I2078" s="317"/>
      <c r="J2078" s="317"/>
      <c r="K2078" s="317"/>
      <c r="L2078" s="308"/>
      <c r="M2078" s="308"/>
      <c r="N2078" s="308"/>
      <c r="O2078" s="308"/>
      <c r="P2078" s="308"/>
      <c r="Q2078" s="302"/>
      <c r="R2078" s="302"/>
      <c r="S2078" s="302"/>
      <c r="T2078" s="302"/>
      <c r="U2078" s="302"/>
      <c r="V2078" s="302"/>
      <c r="W2078" s="302"/>
      <c r="X2078" s="302"/>
      <c r="Y2078" s="302"/>
      <c r="Z2078" s="302"/>
      <c r="AA2078" s="302"/>
      <c r="AB2078" s="302"/>
      <c r="AC2078" s="302"/>
      <c r="AD2078" s="302"/>
      <c r="AE2078" s="302"/>
      <c r="AF2078" s="302"/>
      <c r="AG2078" s="302"/>
      <c r="AH2078" s="302"/>
      <c r="AI2078" s="329"/>
      <c r="AJ2078" s="302"/>
      <c r="AK2078" s="302"/>
      <c r="AL2078" s="302"/>
      <c r="AM2078" s="302"/>
      <c r="AN2078" s="302"/>
      <c r="AO2078" s="302"/>
      <c r="AP2078" s="302"/>
      <c r="AQ2078" s="302"/>
      <c r="AR2078" s="302"/>
      <c r="AS2078" s="302"/>
      <c r="AT2078" s="302"/>
      <c r="AU2078" s="302"/>
      <c r="AV2078" s="302"/>
      <c r="AW2078" s="302"/>
      <c r="AX2078" s="302"/>
      <c r="AY2078" s="302"/>
      <c r="AZ2078" s="302"/>
      <c r="BA2078" s="302"/>
    </row>
    <row r="2079">
      <c r="A2079" s="328"/>
      <c r="B2079" s="328"/>
      <c r="C2079" s="328"/>
      <c r="D2079" s="309"/>
      <c r="E2079" s="308"/>
      <c r="F2079" s="308"/>
      <c r="G2079" s="308"/>
      <c r="H2079" s="308"/>
      <c r="I2079" s="317"/>
      <c r="J2079" s="317"/>
      <c r="K2079" s="317"/>
      <c r="L2079" s="308"/>
      <c r="M2079" s="308"/>
      <c r="N2079" s="308"/>
      <c r="O2079" s="308"/>
      <c r="P2079" s="308"/>
      <c r="Q2079" s="302"/>
      <c r="R2079" s="302"/>
      <c r="S2079" s="302"/>
      <c r="T2079" s="302"/>
      <c r="U2079" s="302"/>
      <c r="V2079" s="302"/>
      <c r="W2079" s="302"/>
      <c r="X2079" s="302"/>
      <c r="Y2079" s="302"/>
      <c r="Z2079" s="302"/>
      <c r="AA2079" s="302"/>
      <c r="AB2079" s="302"/>
      <c r="AC2079" s="302"/>
      <c r="AD2079" s="302"/>
      <c r="AE2079" s="302"/>
      <c r="AF2079" s="302"/>
      <c r="AG2079" s="302"/>
      <c r="AH2079" s="302"/>
      <c r="AI2079" s="329"/>
      <c r="AJ2079" s="302"/>
      <c r="AK2079" s="302"/>
      <c r="AL2079" s="302"/>
      <c r="AM2079" s="302"/>
      <c r="AN2079" s="302"/>
      <c r="AO2079" s="302"/>
      <c r="AP2079" s="302"/>
      <c r="AQ2079" s="302"/>
      <c r="AR2079" s="302"/>
      <c r="AS2079" s="302"/>
      <c r="AT2079" s="302"/>
      <c r="AU2079" s="302"/>
      <c r="AV2079" s="302"/>
      <c r="AW2079" s="302"/>
      <c r="AX2079" s="302"/>
      <c r="AY2079" s="302"/>
      <c r="AZ2079" s="302"/>
      <c r="BA2079" s="302"/>
    </row>
    <row r="2080">
      <c r="A2080" s="328"/>
      <c r="B2080" s="328"/>
      <c r="C2080" s="328"/>
      <c r="D2080" s="309"/>
      <c r="E2080" s="308"/>
      <c r="F2080" s="308"/>
      <c r="G2080" s="308"/>
      <c r="H2080" s="308"/>
      <c r="I2080" s="317"/>
      <c r="J2080" s="317"/>
      <c r="K2080" s="317"/>
      <c r="L2080" s="308"/>
      <c r="M2080" s="308"/>
      <c r="N2080" s="308"/>
      <c r="O2080" s="308"/>
      <c r="P2080" s="308"/>
      <c r="Q2080" s="302"/>
      <c r="R2080" s="302"/>
      <c r="S2080" s="302"/>
      <c r="T2080" s="302"/>
      <c r="U2080" s="302"/>
      <c r="V2080" s="302"/>
      <c r="W2080" s="302"/>
      <c r="X2080" s="302"/>
      <c r="Y2080" s="302"/>
      <c r="Z2080" s="302"/>
      <c r="AA2080" s="302"/>
      <c r="AB2080" s="302"/>
      <c r="AC2080" s="302"/>
      <c r="AD2080" s="302"/>
      <c r="AE2080" s="302"/>
      <c r="AF2080" s="302"/>
      <c r="AG2080" s="302"/>
      <c r="AH2080" s="302"/>
      <c r="AI2080" s="329"/>
      <c r="AJ2080" s="302"/>
      <c r="AK2080" s="302"/>
      <c r="AL2080" s="302"/>
      <c r="AM2080" s="302"/>
      <c r="AN2080" s="302"/>
      <c r="AO2080" s="302"/>
      <c r="AP2080" s="302"/>
      <c r="AQ2080" s="302"/>
      <c r="AR2080" s="302"/>
      <c r="AS2080" s="302"/>
      <c r="AT2080" s="302"/>
      <c r="AU2080" s="302"/>
      <c r="AV2080" s="302"/>
      <c r="AW2080" s="302"/>
      <c r="AX2080" s="302"/>
      <c r="AY2080" s="302"/>
      <c r="AZ2080" s="302"/>
      <c r="BA2080" s="302"/>
    </row>
    <row r="2081">
      <c r="A2081" s="328"/>
      <c r="B2081" s="328"/>
      <c r="C2081" s="328"/>
      <c r="D2081" s="309"/>
      <c r="E2081" s="308"/>
      <c r="F2081" s="308"/>
      <c r="G2081" s="308"/>
      <c r="H2081" s="308"/>
      <c r="I2081" s="317"/>
      <c r="J2081" s="317"/>
      <c r="K2081" s="317"/>
      <c r="L2081" s="308"/>
      <c r="M2081" s="308"/>
      <c r="N2081" s="308"/>
      <c r="O2081" s="308"/>
      <c r="P2081" s="308"/>
      <c r="Q2081" s="302"/>
      <c r="R2081" s="302"/>
      <c r="S2081" s="302"/>
      <c r="T2081" s="302"/>
      <c r="U2081" s="302"/>
      <c r="V2081" s="302"/>
      <c r="W2081" s="302"/>
      <c r="X2081" s="302"/>
      <c r="Y2081" s="302"/>
      <c r="Z2081" s="302"/>
      <c r="AA2081" s="302"/>
      <c r="AB2081" s="302"/>
      <c r="AC2081" s="302"/>
      <c r="AD2081" s="302"/>
      <c r="AE2081" s="302"/>
      <c r="AF2081" s="302"/>
      <c r="AG2081" s="302"/>
      <c r="AH2081" s="302"/>
      <c r="AI2081" s="329"/>
      <c r="AJ2081" s="302"/>
      <c r="AK2081" s="302"/>
      <c r="AL2081" s="302"/>
      <c r="AM2081" s="302"/>
      <c r="AN2081" s="302"/>
      <c r="AO2081" s="302"/>
      <c r="AP2081" s="302"/>
      <c r="AQ2081" s="302"/>
      <c r="AR2081" s="302"/>
      <c r="AS2081" s="302"/>
      <c r="AT2081" s="302"/>
      <c r="AU2081" s="302"/>
      <c r="AV2081" s="302"/>
      <c r="AW2081" s="302"/>
      <c r="AX2081" s="302"/>
      <c r="AY2081" s="302"/>
      <c r="AZ2081" s="302"/>
      <c r="BA2081" s="302"/>
    </row>
    <row r="2082">
      <c r="A2082" s="328"/>
      <c r="B2082" s="328"/>
      <c r="C2082" s="328"/>
      <c r="D2082" s="309"/>
      <c r="E2082" s="308"/>
      <c r="F2082" s="308"/>
      <c r="G2082" s="308"/>
      <c r="H2082" s="308"/>
      <c r="I2082" s="317"/>
      <c r="J2082" s="317"/>
      <c r="K2082" s="317"/>
      <c r="L2082" s="308"/>
      <c r="M2082" s="308"/>
      <c r="N2082" s="308"/>
      <c r="O2082" s="308"/>
      <c r="P2082" s="308"/>
      <c r="Q2082" s="302"/>
      <c r="R2082" s="302"/>
      <c r="S2082" s="302"/>
      <c r="T2082" s="302"/>
      <c r="U2082" s="302"/>
      <c r="V2082" s="302"/>
      <c r="W2082" s="302"/>
      <c r="X2082" s="302"/>
      <c r="Y2082" s="302"/>
      <c r="Z2082" s="302"/>
      <c r="AA2082" s="302"/>
      <c r="AB2082" s="302"/>
      <c r="AC2082" s="302"/>
      <c r="AD2082" s="302"/>
      <c r="AE2082" s="302"/>
      <c r="AF2082" s="302"/>
      <c r="AG2082" s="302"/>
      <c r="AH2082" s="302"/>
      <c r="AI2082" s="329"/>
      <c r="AJ2082" s="302"/>
      <c r="AK2082" s="302"/>
      <c r="AL2082" s="302"/>
      <c r="AM2082" s="302"/>
      <c r="AN2082" s="302"/>
      <c r="AO2082" s="302"/>
      <c r="AP2082" s="302"/>
      <c r="AQ2082" s="302"/>
      <c r="AR2082" s="302"/>
      <c r="AS2082" s="302"/>
      <c r="AT2082" s="302"/>
      <c r="AU2082" s="302"/>
      <c r="AV2082" s="302"/>
      <c r="AW2082" s="302"/>
      <c r="AX2082" s="302"/>
      <c r="AY2082" s="302"/>
      <c r="AZ2082" s="302"/>
      <c r="BA2082" s="302"/>
    </row>
    <row r="2083">
      <c r="A2083" s="328"/>
      <c r="B2083" s="328"/>
      <c r="C2083" s="328"/>
      <c r="D2083" s="309"/>
      <c r="E2083" s="308"/>
      <c r="F2083" s="308"/>
      <c r="G2083" s="308"/>
      <c r="H2083" s="308"/>
      <c r="I2083" s="317"/>
      <c r="J2083" s="317"/>
      <c r="K2083" s="317"/>
      <c r="L2083" s="308"/>
      <c r="M2083" s="308"/>
      <c r="N2083" s="308"/>
      <c r="O2083" s="308"/>
      <c r="P2083" s="308"/>
      <c r="Q2083" s="302"/>
      <c r="R2083" s="302"/>
      <c r="S2083" s="302"/>
      <c r="T2083" s="302"/>
      <c r="U2083" s="302"/>
      <c r="V2083" s="302"/>
      <c r="W2083" s="302"/>
      <c r="X2083" s="302"/>
      <c r="Y2083" s="302"/>
      <c r="Z2083" s="302"/>
      <c r="AA2083" s="302"/>
      <c r="AB2083" s="302"/>
      <c r="AC2083" s="302"/>
      <c r="AD2083" s="302"/>
      <c r="AE2083" s="302"/>
      <c r="AF2083" s="302"/>
      <c r="AG2083" s="302"/>
      <c r="AH2083" s="302"/>
      <c r="AI2083" s="329"/>
      <c r="AJ2083" s="302"/>
      <c r="AK2083" s="302"/>
      <c r="AL2083" s="302"/>
      <c r="AM2083" s="302"/>
      <c r="AN2083" s="302"/>
      <c r="AO2083" s="302"/>
      <c r="AP2083" s="302"/>
      <c r="AQ2083" s="302"/>
      <c r="AR2083" s="302"/>
      <c r="AS2083" s="302"/>
      <c r="AT2083" s="302"/>
      <c r="AU2083" s="302"/>
      <c r="AV2083" s="302"/>
      <c r="AW2083" s="302"/>
      <c r="AX2083" s="302"/>
      <c r="AY2083" s="302"/>
      <c r="AZ2083" s="302"/>
      <c r="BA2083" s="302"/>
    </row>
    <row r="2084">
      <c r="A2084" s="328"/>
      <c r="B2084" s="328"/>
      <c r="C2084" s="328"/>
      <c r="D2084" s="309"/>
      <c r="E2084" s="308"/>
      <c r="F2084" s="308"/>
      <c r="G2084" s="308"/>
      <c r="H2084" s="308"/>
      <c r="I2084" s="317"/>
      <c r="J2084" s="317"/>
      <c r="K2084" s="317"/>
      <c r="L2084" s="308"/>
      <c r="M2084" s="308"/>
      <c r="N2084" s="308"/>
      <c r="O2084" s="308"/>
      <c r="P2084" s="308"/>
      <c r="Q2084" s="302"/>
      <c r="R2084" s="302"/>
      <c r="S2084" s="302"/>
      <c r="T2084" s="302"/>
      <c r="U2084" s="302"/>
      <c r="V2084" s="302"/>
      <c r="W2084" s="302"/>
      <c r="X2084" s="302"/>
      <c r="Y2084" s="302"/>
      <c r="Z2084" s="302"/>
      <c r="AA2084" s="302"/>
      <c r="AB2084" s="302"/>
      <c r="AC2084" s="302"/>
      <c r="AD2084" s="302"/>
      <c r="AE2084" s="302"/>
      <c r="AF2084" s="302"/>
      <c r="AG2084" s="302"/>
      <c r="AH2084" s="302"/>
      <c r="AI2084" s="329"/>
      <c r="AJ2084" s="302"/>
      <c r="AK2084" s="302"/>
      <c r="AL2084" s="302"/>
      <c r="AM2084" s="302"/>
      <c r="AN2084" s="302"/>
      <c r="AO2084" s="302"/>
      <c r="AP2084" s="302"/>
      <c r="AQ2084" s="302"/>
      <c r="AR2084" s="302"/>
      <c r="AS2084" s="302"/>
      <c r="AT2084" s="302"/>
      <c r="AU2084" s="302"/>
      <c r="AV2084" s="302"/>
      <c r="AW2084" s="302"/>
      <c r="AX2084" s="302"/>
      <c r="AY2084" s="302"/>
      <c r="AZ2084" s="302"/>
      <c r="BA2084" s="302"/>
    </row>
    <row r="2085">
      <c r="A2085" s="328"/>
      <c r="B2085" s="328"/>
      <c r="C2085" s="328"/>
      <c r="D2085" s="309"/>
      <c r="E2085" s="308"/>
      <c r="F2085" s="308"/>
      <c r="G2085" s="308"/>
      <c r="H2085" s="308"/>
      <c r="I2085" s="317"/>
      <c r="J2085" s="317"/>
      <c r="K2085" s="317"/>
      <c r="L2085" s="308"/>
      <c r="M2085" s="308"/>
      <c r="N2085" s="308"/>
      <c r="O2085" s="308"/>
      <c r="P2085" s="308"/>
      <c r="Q2085" s="302"/>
      <c r="R2085" s="302"/>
      <c r="S2085" s="302"/>
      <c r="T2085" s="302"/>
      <c r="U2085" s="302"/>
      <c r="V2085" s="302"/>
      <c r="W2085" s="302"/>
      <c r="X2085" s="302"/>
      <c r="Y2085" s="302"/>
      <c r="Z2085" s="302"/>
      <c r="AA2085" s="302"/>
      <c r="AB2085" s="302"/>
      <c r="AC2085" s="302"/>
      <c r="AD2085" s="302"/>
      <c r="AE2085" s="302"/>
      <c r="AF2085" s="302"/>
      <c r="AG2085" s="302"/>
      <c r="AH2085" s="302"/>
      <c r="AI2085" s="329"/>
      <c r="AJ2085" s="302"/>
      <c r="AK2085" s="302"/>
      <c r="AL2085" s="302"/>
      <c r="AM2085" s="302"/>
      <c r="AN2085" s="302"/>
      <c r="AO2085" s="302"/>
      <c r="AP2085" s="302"/>
      <c r="AQ2085" s="302"/>
      <c r="AR2085" s="302"/>
      <c r="AS2085" s="302"/>
      <c r="AT2085" s="302"/>
      <c r="AU2085" s="302"/>
      <c r="AV2085" s="302"/>
      <c r="AW2085" s="302"/>
      <c r="AX2085" s="302"/>
      <c r="AY2085" s="302"/>
      <c r="AZ2085" s="302"/>
      <c r="BA2085" s="302"/>
    </row>
    <row r="2086">
      <c r="A2086" s="328"/>
      <c r="B2086" s="328"/>
      <c r="C2086" s="328"/>
      <c r="D2086" s="309"/>
      <c r="E2086" s="308"/>
      <c r="F2086" s="308"/>
      <c r="G2086" s="308"/>
      <c r="H2086" s="308"/>
      <c r="I2086" s="317"/>
      <c r="J2086" s="317"/>
      <c r="K2086" s="317"/>
      <c r="L2086" s="308"/>
      <c r="M2086" s="308"/>
      <c r="N2086" s="308"/>
      <c r="O2086" s="308"/>
      <c r="P2086" s="308"/>
      <c r="Q2086" s="302"/>
      <c r="R2086" s="302"/>
      <c r="S2086" s="302"/>
      <c r="T2086" s="302"/>
      <c r="U2086" s="302"/>
      <c r="V2086" s="302"/>
      <c r="W2086" s="302"/>
      <c r="X2086" s="302"/>
      <c r="Y2086" s="302"/>
      <c r="Z2086" s="302"/>
      <c r="AA2086" s="302"/>
      <c r="AB2086" s="302"/>
      <c r="AC2086" s="302"/>
      <c r="AD2086" s="302"/>
      <c r="AE2086" s="302"/>
      <c r="AF2086" s="302"/>
      <c r="AG2086" s="302"/>
      <c r="AH2086" s="302"/>
      <c r="AI2086" s="329"/>
      <c r="AJ2086" s="302"/>
      <c r="AK2086" s="302"/>
      <c r="AL2086" s="302"/>
      <c r="AM2086" s="302"/>
      <c r="AN2086" s="302"/>
      <c r="AO2086" s="302"/>
      <c r="AP2086" s="302"/>
      <c r="AQ2086" s="302"/>
      <c r="AR2086" s="302"/>
      <c r="AS2086" s="302"/>
      <c r="AT2086" s="302"/>
      <c r="AU2086" s="302"/>
      <c r="AV2086" s="302"/>
      <c r="AW2086" s="302"/>
      <c r="AX2086" s="302"/>
      <c r="AY2086" s="302"/>
      <c r="AZ2086" s="302"/>
      <c r="BA2086" s="302"/>
    </row>
    <row r="2087">
      <c r="A2087" s="328"/>
      <c r="B2087" s="328"/>
      <c r="C2087" s="328"/>
      <c r="D2087" s="309"/>
      <c r="E2087" s="308"/>
      <c r="F2087" s="308"/>
      <c r="G2087" s="308"/>
      <c r="H2087" s="308"/>
      <c r="I2087" s="317"/>
      <c r="J2087" s="317"/>
      <c r="K2087" s="317"/>
      <c r="L2087" s="308"/>
      <c r="M2087" s="308"/>
      <c r="N2087" s="308"/>
      <c r="O2087" s="308"/>
      <c r="P2087" s="308"/>
      <c r="Q2087" s="302"/>
      <c r="R2087" s="302"/>
      <c r="S2087" s="302"/>
      <c r="T2087" s="302"/>
      <c r="U2087" s="302"/>
      <c r="V2087" s="302"/>
      <c r="W2087" s="302"/>
      <c r="X2087" s="302"/>
      <c r="Y2087" s="302"/>
      <c r="Z2087" s="302"/>
      <c r="AA2087" s="302"/>
      <c r="AB2087" s="302"/>
      <c r="AC2087" s="302"/>
      <c r="AD2087" s="302"/>
      <c r="AE2087" s="302"/>
      <c r="AF2087" s="302"/>
      <c r="AG2087" s="302"/>
      <c r="AH2087" s="302"/>
      <c r="AI2087" s="329"/>
      <c r="AJ2087" s="302"/>
      <c r="AK2087" s="302"/>
      <c r="AL2087" s="302"/>
      <c r="AM2087" s="302"/>
      <c r="AN2087" s="302"/>
      <c r="AO2087" s="302"/>
      <c r="AP2087" s="302"/>
      <c r="AQ2087" s="302"/>
      <c r="AR2087" s="302"/>
      <c r="AS2087" s="302"/>
      <c r="AT2087" s="302"/>
      <c r="AU2087" s="302"/>
      <c r="AV2087" s="302"/>
      <c r="AW2087" s="302"/>
      <c r="AX2087" s="302"/>
      <c r="AY2087" s="302"/>
      <c r="AZ2087" s="302"/>
      <c r="BA2087" s="302"/>
    </row>
    <row r="2088">
      <c r="A2088" s="328"/>
      <c r="B2088" s="328"/>
      <c r="C2088" s="328"/>
      <c r="D2088" s="309"/>
      <c r="E2088" s="308"/>
      <c r="F2088" s="308"/>
      <c r="G2088" s="308"/>
      <c r="H2088" s="308"/>
      <c r="I2088" s="317"/>
      <c r="J2088" s="317"/>
      <c r="K2088" s="317"/>
      <c r="L2088" s="308"/>
      <c r="M2088" s="308"/>
      <c r="N2088" s="308"/>
      <c r="O2088" s="308"/>
      <c r="P2088" s="308"/>
      <c r="Q2088" s="302"/>
      <c r="R2088" s="302"/>
      <c r="S2088" s="302"/>
      <c r="T2088" s="302"/>
      <c r="U2088" s="302"/>
      <c r="V2088" s="302"/>
      <c r="W2088" s="302"/>
      <c r="X2088" s="302"/>
      <c r="Y2088" s="302"/>
      <c r="Z2088" s="302"/>
      <c r="AA2088" s="302"/>
      <c r="AB2088" s="302"/>
      <c r="AC2088" s="302"/>
      <c r="AD2088" s="302"/>
      <c r="AE2088" s="302"/>
      <c r="AF2088" s="302"/>
      <c r="AG2088" s="302"/>
      <c r="AH2088" s="302"/>
      <c r="AI2088" s="329"/>
      <c r="AJ2088" s="302"/>
      <c r="AK2088" s="302"/>
      <c r="AL2088" s="302"/>
      <c r="AM2088" s="302"/>
      <c r="AN2088" s="302"/>
      <c r="AO2088" s="302"/>
      <c r="AP2088" s="302"/>
      <c r="AQ2088" s="302"/>
      <c r="AR2088" s="302"/>
      <c r="AS2088" s="302"/>
      <c r="AT2088" s="302"/>
      <c r="AU2088" s="302"/>
      <c r="AV2088" s="302"/>
      <c r="AW2088" s="302"/>
      <c r="AX2088" s="302"/>
      <c r="AY2088" s="302"/>
      <c r="AZ2088" s="302"/>
      <c r="BA2088" s="302"/>
    </row>
    <row r="2089">
      <c r="A2089" s="328"/>
      <c r="B2089" s="328"/>
      <c r="C2089" s="328"/>
      <c r="D2089" s="309"/>
      <c r="E2089" s="308"/>
      <c r="F2089" s="308"/>
      <c r="G2089" s="308"/>
      <c r="H2089" s="308"/>
      <c r="I2089" s="317"/>
      <c r="J2089" s="317"/>
      <c r="K2089" s="317"/>
      <c r="L2089" s="308"/>
      <c r="M2089" s="308"/>
      <c r="N2089" s="308"/>
      <c r="O2089" s="308"/>
      <c r="P2089" s="308"/>
      <c r="Q2089" s="302"/>
      <c r="R2089" s="302"/>
      <c r="S2089" s="302"/>
      <c r="T2089" s="302"/>
      <c r="U2089" s="302"/>
      <c r="V2089" s="302"/>
      <c r="W2089" s="302"/>
      <c r="X2089" s="302"/>
      <c r="Y2089" s="302"/>
      <c r="Z2089" s="302"/>
      <c r="AA2089" s="302"/>
      <c r="AB2089" s="302"/>
      <c r="AC2089" s="302"/>
      <c r="AD2089" s="302"/>
      <c r="AE2089" s="302"/>
      <c r="AF2089" s="302"/>
      <c r="AG2089" s="302"/>
      <c r="AH2089" s="302"/>
      <c r="AI2089" s="329"/>
      <c r="AJ2089" s="302"/>
      <c r="AK2089" s="302"/>
      <c r="AL2089" s="302"/>
      <c r="AM2089" s="302"/>
      <c r="AN2089" s="302"/>
      <c r="AO2089" s="302"/>
      <c r="AP2089" s="302"/>
      <c r="AQ2089" s="302"/>
      <c r="AR2089" s="302"/>
      <c r="AS2089" s="302"/>
      <c r="AT2089" s="302"/>
      <c r="AU2089" s="302"/>
      <c r="AV2089" s="302"/>
      <c r="AW2089" s="302"/>
      <c r="AX2089" s="302"/>
      <c r="AY2089" s="302"/>
      <c r="AZ2089" s="302"/>
      <c r="BA2089" s="302"/>
    </row>
    <row r="2090">
      <c r="A2090" s="328"/>
      <c r="B2090" s="328"/>
      <c r="C2090" s="328"/>
      <c r="D2090" s="309"/>
      <c r="E2090" s="308"/>
      <c r="F2090" s="308"/>
      <c r="G2090" s="308"/>
      <c r="H2090" s="308"/>
      <c r="I2090" s="317"/>
      <c r="J2090" s="317"/>
      <c r="K2090" s="317"/>
      <c r="L2090" s="308"/>
      <c r="M2090" s="308"/>
      <c r="N2090" s="308"/>
      <c r="O2090" s="308"/>
      <c r="P2090" s="308"/>
      <c r="Q2090" s="302"/>
      <c r="R2090" s="302"/>
      <c r="S2090" s="302"/>
      <c r="T2090" s="302"/>
      <c r="U2090" s="302"/>
      <c r="V2090" s="302"/>
      <c r="W2090" s="302"/>
      <c r="X2090" s="302"/>
      <c r="Y2090" s="302"/>
      <c r="Z2090" s="302"/>
      <c r="AA2090" s="302"/>
      <c r="AB2090" s="302"/>
      <c r="AC2090" s="302"/>
      <c r="AD2090" s="302"/>
      <c r="AE2090" s="302"/>
      <c r="AF2090" s="302"/>
      <c r="AG2090" s="302"/>
      <c r="AH2090" s="302"/>
      <c r="AI2090" s="329"/>
      <c r="AJ2090" s="302"/>
      <c r="AK2090" s="302"/>
      <c r="AL2090" s="302"/>
      <c r="AM2090" s="302"/>
      <c r="AN2090" s="302"/>
      <c r="AO2090" s="302"/>
      <c r="AP2090" s="302"/>
      <c r="AQ2090" s="302"/>
      <c r="AR2090" s="302"/>
      <c r="AS2090" s="302"/>
      <c r="AT2090" s="302"/>
      <c r="AU2090" s="302"/>
      <c r="AV2090" s="302"/>
      <c r="AW2090" s="302"/>
      <c r="AX2090" s="302"/>
      <c r="AY2090" s="302"/>
      <c r="AZ2090" s="302"/>
      <c r="BA2090" s="302"/>
    </row>
    <row r="2091">
      <c r="A2091" s="328"/>
      <c r="B2091" s="328"/>
      <c r="C2091" s="328"/>
      <c r="D2091" s="309"/>
      <c r="E2091" s="308"/>
      <c r="F2091" s="308"/>
      <c r="G2091" s="308"/>
      <c r="H2091" s="308"/>
      <c r="I2091" s="317"/>
      <c r="J2091" s="317"/>
      <c r="K2091" s="317"/>
      <c r="L2091" s="308"/>
      <c r="M2091" s="308"/>
      <c r="N2091" s="308"/>
      <c r="O2091" s="308"/>
      <c r="P2091" s="308"/>
      <c r="Q2091" s="302"/>
      <c r="R2091" s="302"/>
      <c r="S2091" s="302"/>
      <c r="T2091" s="302"/>
      <c r="U2091" s="302"/>
      <c r="V2091" s="302"/>
      <c r="W2091" s="302"/>
      <c r="X2091" s="302"/>
      <c r="Y2091" s="302"/>
      <c r="Z2091" s="302"/>
      <c r="AA2091" s="302"/>
      <c r="AB2091" s="302"/>
      <c r="AC2091" s="302"/>
      <c r="AD2091" s="302"/>
      <c r="AE2091" s="302"/>
      <c r="AF2091" s="302"/>
      <c r="AG2091" s="302"/>
      <c r="AH2091" s="302"/>
      <c r="AI2091" s="329"/>
      <c r="AJ2091" s="302"/>
      <c r="AK2091" s="302"/>
      <c r="AL2091" s="302"/>
      <c r="AM2091" s="302"/>
      <c r="AN2091" s="302"/>
      <c r="AO2091" s="302"/>
      <c r="AP2091" s="302"/>
      <c r="AQ2091" s="302"/>
      <c r="AR2091" s="302"/>
      <c r="AS2091" s="302"/>
      <c r="AT2091" s="302"/>
      <c r="AU2091" s="302"/>
      <c r="AV2091" s="302"/>
      <c r="AW2091" s="302"/>
      <c r="AX2091" s="302"/>
      <c r="AY2091" s="302"/>
      <c r="AZ2091" s="302"/>
      <c r="BA2091" s="302"/>
    </row>
    <row r="2092">
      <c r="A2092" s="328"/>
      <c r="B2092" s="328"/>
      <c r="C2092" s="328"/>
      <c r="D2092" s="309"/>
      <c r="E2092" s="308"/>
      <c r="F2092" s="308"/>
      <c r="G2092" s="308"/>
      <c r="H2092" s="308"/>
      <c r="I2092" s="317"/>
      <c r="J2092" s="317"/>
      <c r="K2092" s="317"/>
      <c r="L2092" s="308"/>
      <c r="M2092" s="308"/>
      <c r="N2092" s="308"/>
      <c r="O2092" s="308"/>
      <c r="P2092" s="308"/>
      <c r="Q2092" s="302"/>
      <c r="R2092" s="302"/>
      <c r="S2092" s="302"/>
      <c r="T2092" s="302"/>
      <c r="U2092" s="302"/>
      <c r="V2092" s="302"/>
      <c r="W2092" s="302"/>
      <c r="X2092" s="302"/>
      <c r="Y2092" s="302"/>
      <c r="Z2092" s="302"/>
      <c r="AA2092" s="302"/>
      <c r="AB2092" s="302"/>
      <c r="AC2092" s="302"/>
      <c r="AD2092" s="302"/>
      <c r="AE2092" s="302"/>
      <c r="AF2092" s="302"/>
      <c r="AG2092" s="302"/>
      <c r="AH2092" s="302"/>
      <c r="AI2092" s="329"/>
      <c r="AJ2092" s="302"/>
      <c r="AK2092" s="302"/>
      <c r="AL2092" s="302"/>
      <c r="AM2092" s="302"/>
      <c r="AN2092" s="302"/>
      <c r="AO2092" s="302"/>
      <c r="AP2092" s="302"/>
      <c r="AQ2092" s="302"/>
      <c r="AR2092" s="302"/>
      <c r="AS2092" s="302"/>
      <c r="AT2092" s="302"/>
      <c r="AU2092" s="302"/>
      <c r="AV2092" s="302"/>
      <c r="AW2092" s="302"/>
      <c r="AX2092" s="302"/>
      <c r="AY2092" s="302"/>
      <c r="AZ2092" s="302"/>
      <c r="BA2092" s="302"/>
    </row>
    <row r="2093">
      <c r="A2093" s="328"/>
      <c r="B2093" s="328"/>
      <c r="C2093" s="328"/>
      <c r="D2093" s="309"/>
      <c r="E2093" s="308"/>
      <c r="F2093" s="308"/>
      <c r="G2093" s="308"/>
      <c r="H2093" s="308"/>
      <c r="I2093" s="317"/>
      <c r="J2093" s="317"/>
      <c r="K2093" s="317"/>
      <c r="L2093" s="308"/>
      <c r="M2093" s="308"/>
      <c r="N2093" s="308"/>
      <c r="O2093" s="308"/>
      <c r="P2093" s="308"/>
      <c r="Q2093" s="302"/>
      <c r="R2093" s="302"/>
      <c r="S2093" s="302"/>
      <c r="T2093" s="302"/>
      <c r="U2093" s="302"/>
      <c r="V2093" s="302"/>
      <c r="W2093" s="302"/>
      <c r="X2093" s="302"/>
      <c r="Y2093" s="302"/>
      <c r="Z2093" s="302"/>
      <c r="AA2093" s="302"/>
      <c r="AB2093" s="302"/>
      <c r="AC2093" s="302"/>
      <c r="AD2093" s="302"/>
      <c r="AE2093" s="302"/>
      <c r="AF2093" s="302"/>
      <c r="AG2093" s="302"/>
      <c r="AH2093" s="302"/>
      <c r="AI2093" s="329"/>
      <c r="AJ2093" s="302"/>
      <c r="AK2093" s="302"/>
      <c r="AL2093" s="302"/>
      <c r="AM2093" s="302"/>
      <c r="AN2093" s="302"/>
      <c r="AO2093" s="302"/>
      <c r="AP2093" s="302"/>
      <c r="AQ2093" s="302"/>
      <c r="AR2093" s="302"/>
      <c r="AS2093" s="302"/>
      <c r="AT2093" s="302"/>
      <c r="AU2093" s="302"/>
      <c r="AV2093" s="302"/>
      <c r="AW2093" s="302"/>
      <c r="AX2093" s="302"/>
      <c r="AY2093" s="302"/>
      <c r="AZ2093" s="302"/>
      <c r="BA2093" s="302"/>
    </row>
    <row r="2094">
      <c r="A2094" s="328"/>
      <c r="B2094" s="328"/>
      <c r="C2094" s="328"/>
      <c r="D2094" s="309"/>
      <c r="E2094" s="308"/>
      <c r="F2094" s="308"/>
      <c r="G2094" s="308"/>
      <c r="H2094" s="308"/>
      <c r="I2094" s="317"/>
      <c r="J2094" s="317"/>
      <c r="K2094" s="317"/>
      <c r="L2094" s="308"/>
      <c r="M2094" s="308"/>
      <c r="N2094" s="308"/>
      <c r="O2094" s="308"/>
      <c r="P2094" s="308"/>
      <c r="Q2094" s="302"/>
      <c r="R2094" s="302"/>
      <c r="S2094" s="302"/>
      <c r="T2094" s="302"/>
      <c r="U2094" s="302"/>
      <c r="V2094" s="302"/>
      <c r="W2094" s="302"/>
      <c r="X2094" s="302"/>
      <c r="Y2094" s="302"/>
      <c r="Z2094" s="302"/>
      <c r="AA2094" s="302"/>
      <c r="AB2094" s="302"/>
      <c r="AC2094" s="302"/>
      <c r="AD2094" s="302"/>
      <c r="AE2094" s="302"/>
      <c r="AF2094" s="302"/>
      <c r="AG2094" s="302"/>
      <c r="AH2094" s="302"/>
      <c r="AI2094" s="329"/>
      <c r="AJ2094" s="302"/>
      <c r="AK2094" s="302"/>
      <c r="AL2094" s="302"/>
      <c r="AM2094" s="302"/>
      <c r="AN2094" s="302"/>
      <c r="AO2094" s="302"/>
      <c r="AP2094" s="302"/>
      <c r="AQ2094" s="302"/>
      <c r="AR2094" s="302"/>
      <c r="AS2094" s="302"/>
      <c r="AT2094" s="302"/>
      <c r="AU2094" s="302"/>
      <c r="AV2094" s="302"/>
      <c r="AW2094" s="302"/>
      <c r="AX2094" s="302"/>
      <c r="AY2094" s="302"/>
      <c r="AZ2094" s="302"/>
      <c r="BA2094" s="302"/>
    </row>
    <row r="2095">
      <c r="A2095" s="328"/>
      <c r="B2095" s="328"/>
      <c r="C2095" s="328"/>
      <c r="D2095" s="309"/>
      <c r="E2095" s="308"/>
      <c r="F2095" s="308"/>
      <c r="G2095" s="308"/>
      <c r="H2095" s="308"/>
      <c r="I2095" s="317"/>
      <c r="J2095" s="317"/>
      <c r="K2095" s="317"/>
      <c r="L2095" s="308"/>
      <c r="M2095" s="308"/>
      <c r="N2095" s="308"/>
      <c r="O2095" s="308"/>
      <c r="P2095" s="308"/>
      <c r="Q2095" s="302"/>
      <c r="R2095" s="302"/>
      <c r="S2095" s="302"/>
      <c r="T2095" s="302"/>
      <c r="U2095" s="302"/>
      <c r="V2095" s="302"/>
      <c r="W2095" s="302"/>
      <c r="X2095" s="302"/>
      <c r="Y2095" s="302"/>
      <c r="Z2095" s="302"/>
      <c r="AA2095" s="302"/>
      <c r="AB2095" s="302"/>
      <c r="AC2095" s="302"/>
      <c r="AD2095" s="302"/>
      <c r="AE2095" s="302"/>
      <c r="AF2095" s="302"/>
      <c r="AG2095" s="302"/>
      <c r="AH2095" s="302"/>
      <c r="AI2095" s="329"/>
      <c r="AJ2095" s="302"/>
      <c r="AK2095" s="302"/>
      <c r="AL2095" s="302"/>
      <c r="AM2095" s="302"/>
      <c r="AN2095" s="302"/>
      <c r="AO2095" s="302"/>
      <c r="AP2095" s="302"/>
      <c r="AQ2095" s="302"/>
      <c r="AR2095" s="302"/>
      <c r="AS2095" s="302"/>
      <c r="AT2095" s="302"/>
      <c r="AU2095" s="302"/>
      <c r="AV2095" s="302"/>
      <c r="AW2095" s="302"/>
      <c r="AX2095" s="302"/>
      <c r="AY2095" s="302"/>
      <c r="AZ2095" s="302"/>
      <c r="BA2095" s="302"/>
    </row>
    <row r="2096">
      <c r="A2096" s="328"/>
      <c r="B2096" s="328"/>
      <c r="C2096" s="328"/>
      <c r="D2096" s="309"/>
      <c r="E2096" s="308"/>
      <c r="F2096" s="308"/>
      <c r="G2096" s="308"/>
      <c r="H2096" s="308"/>
      <c r="I2096" s="317"/>
      <c r="J2096" s="317"/>
      <c r="K2096" s="317"/>
      <c r="L2096" s="308"/>
      <c r="M2096" s="308"/>
      <c r="N2096" s="308"/>
      <c r="O2096" s="308"/>
      <c r="P2096" s="308"/>
      <c r="Q2096" s="302"/>
      <c r="R2096" s="302"/>
      <c r="S2096" s="302"/>
      <c r="T2096" s="302"/>
      <c r="U2096" s="302"/>
      <c r="V2096" s="302"/>
      <c r="W2096" s="302"/>
      <c r="X2096" s="302"/>
      <c r="Y2096" s="302"/>
      <c r="Z2096" s="302"/>
      <c r="AA2096" s="302"/>
      <c r="AB2096" s="302"/>
      <c r="AC2096" s="302"/>
      <c r="AD2096" s="302"/>
      <c r="AE2096" s="302"/>
      <c r="AF2096" s="302"/>
      <c r="AG2096" s="302"/>
      <c r="AH2096" s="302"/>
      <c r="AI2096" s="329"/>
      <c r="AJ2096" s="302"/>
      <c r="AK2096" s="302"/>
      <c r="AL2096" s="302"/>
      <c r="AM2096" s="302"/>
      <c r="AN2096" s="302"/>
      <c r="AO2096" s="302"/>
      <c r="AP2096" s="302"/>
      <c r="AQ2096" s="302"/>
      <c r="AR2096" s="302"/>
      <c r="AS2096" s="302"/>
      <c r="AT2096" s="302"/>
      <c r="AU2096" s="302"/>
      <c r="AV2096" s="302"/>
      <c r="AW2096" s="302"/>
      <c r="AX2096" s="302"/>
      <c r="AY2096" s="302"/>
      <c r="AZ2096" s="302"/>
      <c r="BA2096" s="302"/>
    </row>
    <row r="2097">
      <c r="A2097" s="328"/>
      <c r="B2097" s="328"/>
      <c r="C2097" s="328"/>
      <c r="D2097" s="309"/>
      <c r="E2097" s="308"/>
      <c r="F2097" s="308"/>
      <c r="G2097" s="308"/>
      <c r="H2097" s="308"/>
      <c r="I2097" s="317"/>
      <c r="J2097" s="317"/>
      <c r="K2097" s="317"/>
      <c r="L2097" s="308"/>
      <c r="M2097" s="308"/>
      <c r="N2097" s="308"/>
      <c r="O2097" s="308"/>
      <c r="P2097" s="308"/>
      <c r="Q2097" s="302"/>
      <c r="R2097" s="302"/>
      <c r="S2097" s="302"/>
      <c r="T2097" s="302"/>
      <c r="U2097" s="302"/>
      <c r="V2097" s="302"/>
      <c r="W2097" s="302"/>
      <c r="X2097" s="302"/>
      <c r="Y2097" s="302"/>
      <c r="Z2097" s="302"/>
      <c r="AA2097" s="302"/>
      <c r="AB2097" s="302"/>
      <c r="AC2097" s="302"/>
      <c r="AD2097" s="302"/>
      <c r="AE2097" s="302"/>
      <c r="AF2097" s="302"/>
      <c r="AG2097" s="302"/>
      <c r="AH2097" s="302"/>
      <c r="AI2097" s="329"/>
      <c r="AJ2097" s="302"/>
      <c r="AK2097" s="302"/>
      <c r="AL2097" s="302"/>
      <c r="AM2097" s="302"/>
      <c r="AN2097" s="302"/>
      <c r="AO2097" s="302"/>
      <c r="AP2097" s="302"/>
      <c r="AQ2097" s="302"/>
      <c r="AR2097" s="302"/>
      <c r="AS2097" s="302"/>
      <c r="AT2097" s="302"/>
      <c r="AU2097" s="302"/>
      <c r="AV2097" s="302"/>
      <c r="AW2097" s="302"/>
      <c r="AX2097" s="302"/>
      <c r="AY2097" s="302"/>
      <c r="AZ2097" s="302"/>
      <c r="BA2097" s="302"/>
    </row>
    <row r="2098">
      <c r="A2098" s="328"/>
      <c r="B2098" s="328"/>
      <c r="C2098" s="328"/>
      <c r="D2098" s="309"/>
      <c r="E2098" s="308"/>
      <c r="F2098" s="308"/>
      <c r="G2098" s="308"/>
      <c r="H2098" s="308"/>
      <c r="I2098" s="317"/>
      <c r="J2098" s="317"/>
      <c r="K2098" s="317"/>
      <c r="L2098" s="308"/>
      <c r="M2098" s="308"/>
      <c r="N2098" s="308"/>
      <c r="O2098" s="308"/>
      <c r="P2098" s="308"/>
      <c r="Q2098" s="302"/>
      <c r="R2098" s="302"/>
      <c r="S2098" s="302"/>
      <c r="T2098" s="302"/>
      <c r="U2098" s="302"/>
      <c r="V2098" s="302"/>
      <c r="W2098" s="302"/>
      <c r="X2098" s="302"/>
      <c r="Y2098" s="302"/>
      <c r="Z2098" s="302"/>
      <c r="AA2098" s="302"/>
      <c r="AB2098" s="302"/>
      <c r="AC2098" s="302"/>
      <c r="AD2098" s="302"/>
      <c r="AE2098" s="302"/>
      <c r="AF2098" s="302"/>
      <c r="AG2098" s="302"/>
      <c r="AH2098" s="302"/>
      <c r="AI2098" s="329"/>
      <c r="AJ2098" s="302"/>
      <c r="AK2098" s="302"/>
      <c r="AL2098" s="302"/>
      <c r="AM2098" s="302"/>
      <c r="AN2098" s="302"/>
      <c r="AO2098" s="302"/>
      <c r="AP2098" s="302"/>
      <c r="AQ2098" s="302"/>
      <c r="AR2098" s="302"/>
      <c r="AS2098" s="302"/>
      <c r="AT2098" s="302"/>
      <c r="AU2098" s="302"/>
      <c r="AV2098" s="302"/>
      <c r="AW2098" s="302"/>
      <c r="AX2098" s="302"/>
      <c r="AY2098" s="302"/>
      <c r="AZ2098" s="302"/>
      <c r="BA2098" s="302"/>
    </row>
    <row r="2099">
      <c r="A2099" s="328"/>
      <c r="B2099" s="328"/>
      <c r="C2099" s="328"/>
      <c r="D2099" s="309"/>
      <c r="E2099" s="308"/>
      <c r="F2099" s="308"/>
      <c r="G2099" s="308"/>
      <c r="H2099" s="308"/>
      <c r="I2099" s="317"/>
      <c r="J2099" s="317"/>
      <c r="K2099" s="317"/>
      <c r="L2099" s="308"/>
      <c r="M2099" s="308"/>
      <c r="N2099" s="308"/>
      <c r="O2099" s="308"/>
      <c r="P2099" s="308"/>
      <c r="Q2099" s="302"/>
      <c r="R2099" s="302"/>
      <c r="S2099" s="302"/>
      <c r="T2099" s="302"/>
      <c r="U2099" s="302"/>
      <c r="V2099" s="302"/>
      <c r="W2099" s="302"/>
      <c r="X2099" s="302"/>
      <c r="Y2099" s="302"/>
      <c r="Z2099" s="302"/>
      <c r="AA2099" s="302"/>
      <c r="AB2099" s="302"/>
      <c r="AC2099" s="302"/>
      <c r="AD2099" s="302"/>
      <c r="AE2099" s="302"/>
      <c r="AF2099" s="302"/>
      <c r="AG2099" s="302"/>
      <c r="AH2099" s="302"/>
      <c r="AI2099" s="329"/>
      <c r="AJ2099" s="302"/>
      <c r="AK2099" s="302"/>
      <c r="AL2099" s="302"/>
      <c r="AM2099" s="302"/>
      <c r="AN2099" s="302"/>
      <c r="AO2099" s="302"/>
      <c r="AP2099" s="302"/>
      <c r="AQ2099" s="302"/>
      <c r="AR2099" s="302"/>
      <c r="AS2099" s="302"/>
      <c r="AT2099" s="302"/>
      <c r="AU2099" s="302"/>
      <c r="AV2099" s="302"/>
      <c r="AW2099" s="302"/>
      <c r="AX2099" s="302"/>
      <c r="AY2099" s="302"/>
      <c r="AZ2099" s="302"/>
      <c r="BA2099" s="302"/>
    </row>
    <row r="2100">
      <c r="A2100" s="328"/>
      <c r="B2100" s="328"/>
      <c r="C2100" s="328"/>
      <c r="D2100" s="309"/>
      <c r="E2100" s="308"/>
      <c r="F2100" s="308"/>
      <c r="G2100" s="308"/>
      <c r="H2100" s="308"/>
      <c r="I2100" s="317"/>
      <c r="J2100" s="317"/>
      <c r="K2100" s="317"/>
      <c r="L2100" s="308"/>
      <c r="M2100" s="308"/>
      <c r="N2100" s="308"/>
      <c r="O2100" s="308"/>
      <c r="P2100" s="308"/>
      <c r="Q2100" s="302"/>
      <c r="R2100" s="302"/>
      <c r="S2100" s="302"/>
      <c r="T2100" s="302"/>
      <c r="U2100" s="302"/>
      <c r="V2100" s="302"/>
      <c r="W2100" s="302"/>
      <c r="X2100" s="302"/>
      <c r="Y2100" s="302"/>
      <c r="Z2100" s="302"/>
      <c r="AA2100" s="302"/>
      <c r="AB2100" s="302"/>
      <c r="AC2100" s="302"/>
      <c r="AD2100" s="302"/>
      <c r="AE2100" s="302"/>
      <c r="AF2100" s="302"/>
      <c r="AG2100" s="302"/>
      <c r="AH2100" s="302"/>
      <c r="AI2100" s="329"/>
      <c r="AJ2100" s="302"/>
      <c r="AK2100" s="302"/>
      <c r="AL2100" s="302"/>
      <c r="AM2100" s="302"/>
      <c r="AN2100" s="302"/>
      <c r="AO2100" s="302"/>
      <c r="AP2100" s="302"/>
      <c r="AQ2100" s="302"/>
      <c r="AR2100" s="302"/>
      <c r="AS2100" s="302"/>
      <c r="AT2100" s="302"/>
      <c r="AU2100" s="302"/>
      <c r="AV2100" s="302"/>
      <c r="AW2100" s="302"/>
      <c r="AX2100" s="302"/>
      <c r="AY2100" s="302"/>
      <c r="AZ2100" s="302"/>
      <c r="BA2100" s="302"/>
    </row>
    <row r="2101">
      <c r="A2101" s="328"/>
      <c r="B2101" s="328"/>
      <c r="C2101" s="328"/>
      <c r="D2101" s="309"/>
      <c r="E2101" s="308"/>
      <c r="F2101" s="308"/>
      <c r="G2101" s="308"/>
      <c r="H2101" s="308"/>
      <c r="I2101" s="317"/>
      <c r="J2101" s="317"/>
      <c r="K2101" s="317"/>
      <c r="L2101" s="308"/>
      <c r="M2101" s="308"/>
      <c r="N2101" s="308"/>
      <c r="O2101" s="308"/>
      <c r="P2101" s="308"/>
      <c r="Q2101" s="302"/>
      <c r="R2101" s="302"/>
      <c r="S2101" s="302"/>
      <c r="T2101" s="302"/>
      <c r="U2101" s="302"/>
      <c r="V2101" s="302"/>
      <c r="W2101" s="302"/>
      <c r="X2101" s="302"/>
      <c r="Y2101" s="302"/>
      <c r="Z2101" s="302"/>
      <c r="AA2101" s="302"/>
      <c r="AB2101" s="302"/>
      <c r="AC2101" s="302"/>
      <c r="AD2101" s="302"/>
      <c r="AE2101" s="302"/>
      <c r="AF2101" s="302"/>
      <c r="AG2101" s="302"/>
      <c r="AH2101" s="302"/>
      <c r="AI2101" s="329"/>
      <c r="AJ2101" s="302"/>
      <c r="AK2101" s="302"/>
      <c r="AL2101" s="302"/>
      <c r="AM2101" s="302"/>
      <c r="AN2101" s="302"/>
      <c r="AO2101" s="302"/>
      <c r="AP2101" s="302"/>
      <c r="AQ2101" s="302"/>
      <c r="AR2101" s="302"/>
      <c r="AS2101" s="302"/>
      <c r="AT2101" s="302"/>
      <c r="AU2101" s="302"/>
      <c r="AV2101" s="302"/>
      <c r="AW2101" s="302"/>
      <c r="AX2101" s="302"/>
      <c r="AY2101" s="302"/>
      <c r="AZ2101" s="302"/>
      <c r="BA2101" s="302"/>
    </row>
    <row r="2102">
      <c r="A2102" s="328"/>
      <c r="B2102" s="328"/>
      <c r="C2102" s="328"/>
      <c r="D2102" s="309"/>
      <c r="E2102" s="308"/>
      <c r="F2102" s="308"/>
      <c r="G2102" s="308"/>
      <c r="H2102" s="308"/>
      <c r="I2102" s="317"/>
      <c r="J2102" s="317"/>
      <c r="K2102" s="317"/>
      <c r="L2102" s="308"/>
      <c r="M2102" s="308"/>
      <c r="N2102" s="308"/>
      <c r="O2102" s="308"/>
      <c r="P2102" s="308"/>
      <c r="Q2102" s="302"/>
      <c r="R2102" s="302"/>
      <c r="S2102" s="302"/>
      <c r="T2102" s="302"/>
      <c r="U2102" s="302"/>
      <c r="V2102" s="302"/>
      <c r="W2102" s="302"/>
      <c r="X2102" s="302"/>
      <c r="Y2102" s="302"/>
      <c r="Z2102" s="302"/>
      <c r="AA2102" s="302"/>
      <c r="AB2102" s="302"/>
      <c r="AC2102" s="302"/>
      <c r="AD2102" s="302"/>
      <c r="AE2102" s="302"/>
      <c r="AF2102" s="302"/>
      <c r="AG2102" s="302"/>
      <c r="AH2102" s="302"/>
      <c r="AI2102" s="329"/>
      <c r="AJ2102" s="302"/>
      <c r="AK2102" s="302"/>
      <c r="AL2102" s="302"/>
      <c r="AM2102" s="302"/>
      <c r="AN2102" s="302"/>
      <c r="AO2102" s="302"/>
      <c r="AP2102" s="302"/>
      <c r="AQ2102" s="302"/>
      <c r="AR2102" s="302"/>
      <c r="AS2102" s="302"/>
      <c r="AT2102" s="302"/>
      <c r="AU2102" s="302"/>
      <c r="AV2102" s="302"/>
      <c r="AW2102" s="302"/>
      <c r="AX2102" s="302"/>
      <c r="AY2102" s="302"/>
      <c r="AZ2102" s="302"/>
      <c r="BA2102" s="302"/>
    </row>
    <row r="2103">
      <c r="A2103" s="328"/>
      <c r="B2103" s="328"/>
      <c r="C2103" s="328"/>
      <c r="D2103" s="309"/>
      <c r="E2103" s="308"/>
      <c r="F2103" s="308"/>
      <c r="G2103" s="308"/>
      <c r="H2103" s="308"/>
      <c r="I2103" s="317"/>
      <c r="J2103" s="317"/>
      <c r="K2103" s="317"/>
      <c r="L2103" s="308"/>
      <c r="M2103" s="308"/>
      <c r="N2103" s="308"/>
      <c r="O2103" s="308"/>
      <c r="P2103" s="308"/>
      <c r="Q2103" s="302"/>
      <c r="R2103" s="302"/>
      <c r="S2103" s="302"/>
      <c r="T2103" s="302"/>
      <c r="U2103" s="302"/>
      <c r="V2103" s="302"/>
      <c r="W2103" s="302"/>
      <c r="X2103" s="302"/>
      <c r="Y2103" s="302"/>
      <c r="Z2103" s="302"/>
      <c r="AA2103" s="302"/>
      <c r="AB2103" s="302"/>
      <c r="AC2103" s="302"/>
      <c r="AD2103" s="302"/>
      <c r="AE2103" s="302"/>
      <c r="AF2103" s="302"/>
      <c r="AG2103" s="302"/>
      <c r="AH2103" s="302"/>
      <c r="AI2103" s="329"/>
      <c r="AJ2103" s="302"/>
      <c r="AK2103" s="302"/>
      <c r="AL2103" s="302"/>
      <c r="AM2103" s="302"/>
      <c r="AN2103" s="302"/>
      <c r="AO2103" s="302"/>
      <c r="AP2103" s="302"/>
      <c r="AQ2103" s="302"/>
      <c r="AR2103" s="302"/>
      <c r="AS2103" s="302"/>
      <c r="AT2103" s="302"/>
      <c r="AU2103" s="302"/>
      <c r="AV2103" s="302"/>
      <c r="AW2103" s="302"/>
      <c r="AX2103" s="302"/>
      <c r="AY2103" s="302"/>
      <c r="AZ2103" s="302"/>
      <c r="BA2103" s="302"/>
    </row>
    <row r="2104">
      <c r="A2104" s="328"/>
      <c r="B2104" s="328"/>
      <c r="C2104" s="328"/>
      <c r="D2104" s="309"/>
      <c r="E2104" s="308"/>
      <c r="F2104" s="308"/>
      <c r="G2104" s="308"/>
      <c r="H2104" s="308"/>
      <c r="I2104" s="317"/>
      <c r="J2104" s="317"/>
      <c r="K2104" s="317"/>
      <c r="L2104" s="308"/>
      <c r="M2104" s="308"/>
      <c r="N2104" s="308"/>
      <c r="O2104" s="308"/>
      <c r="P2104" s="308"/>
      <c r="Q2104" s="302"/>
      <c r="R2104" s="302"/>
      <c r="S2104" s="302"/>
      <c r="T2104" s="302"/>
      <c r="U2104" s="302"/>
      <c r="V2104" s="302"/>
      <c r="W2104" s="302"/>
      <c r="X2104" s="302"/>
      <c r="Y2104" s="302"/>
      <c r="Z2104" s="302"/>
      <c r="AA2104" s="302"/>
      <c r="AB2104" s="302"/>
      <c r="AC2104" s="302"/>
      <c r="AD2104" s="302"/>
      <c r="AE2104" s="302"/>
      <c r="AF2104" s="302"/>
      <c r="AG2104" s="302"/>
      <c r="AH2104" s="302"/>
      <c r="AI2104" s="329"/>
      <c r="AJ2104" s="302"/>
      <c r="AK2104" s="302"/>
      <c r="AL2104" s="302"/>
      <c r="AM2104" s="302"/>
      <c r="AN2104" s="302"/>
      <c r="AO2104" s="302"/>
      <c r="AP2104" s="302"/>
      <c r="AQ2104" s="302"/>
      <c r="AR2104" s="302"/>
      <c r="AS2104" s="302"/>
      <c r="AT2104" s="302"/>
      <c r="AU2104" s="302"/>
      <c r="AV2104" s="302"/>
      <c r="AW2104" s="302"/>
      <c r="AX2104" s="302"/>
      <c r="AY2104" s="302"/>
      <c r="AZ2104" s="302"/>
      <c r="BA2104" s="302"/>
    </row>
    <row r="2105">
      <c r="A2105" s="328"/>
      <c r="B2105" s="328"/>
      <c r="C2105" s="328"/>
      <c r="D2105" s="309"/>
      <c r="E2105" s="308"/>
      <c r="F2105" s="308"/>
      <c r="G2105" s="308"/>
      <c r="H2105" s="308"/>
      <c r="I2105" s="317"/>
      <c r="J2105" s="317"/>
      <c r="K2105" s="317"/>
      <c r="L2105" s="308"/>
      <c r="M2105" s="308"/>
      <c r="N2105" s="308"/>
      <c r="O2105" s="308"/>
      <c r="P2105" s="308"/>
      <c r="Q2105" s="302"/>
      <c r="R2105" s="302"/>
      <c r="S2105" s="302"/>
      <c r="T2105" s="302"/>
      <c r="U2105" s="302"/>
      <c r="V2105" s="302"/>
      <c r="W2105" s="302"/>
      <c r="X2105" s="302"/>
      <c r="Y2105" s="302"/>
      <c r="Z2105" s="302"/>
      <c r="AA2105" s="302"/>
      <c r="AB2105" s="302"/>
      <c r="AC2105" s="302"/>
      <c r="AD2105" s="302"/>
      <c r="AE2105" s="302"/>
      <c r="AF2105" s="302"/>
      <c r="AG2105" s="302"/>
      <c r="AH2105" s="302"/>
      <c r="AI2105" s="329"/>
      <c r="AJ2105" s="302"/>
      <c r="AK2105" s="302"/>
      <c r="AL2105" s="302"/>
      <c r="AM2105" s="302"/>
      <c r="AN2105" s="302"/>
      <c r="AO2105" s="302"/>
      <c r="AP2105" s="302"/>
      <c r="AQ2105" s="302"/>
      <c r="AR2105" s="302"/>
      <c r="AS2105" s="302"/>
      <c r="AT2105" s="302"/>
      <c r="AU2105" s="302"/>
      <c r="AV2105" s="302"/>
      <c r="AW2105" s="302"/>
      <c r="AX2105" s="302"/>
      <c r="AY2105" s="302"/>
      <c r="AZ2105" s="302"/>
      <c r="BA2105" s="302"/>
    </row>
    <row r="2106">
      <c r="A2106" s="328"/>
      <c r="B2106" s="328"/>
      <c r="C2106" s="328"/>
      <c r="D2106" s="309"/>
      <c r="E2106" s="308"/>
      <c r="F2106" s="308"/>
      <c r="G2106" s="308"/>
      <c r="H2106" s="308"/>
      <c r="I2106" s="317"/>
      <c r="J2106" s="317"/>
      <c r="K2106" s="317"/>
      <c r="L2106" s="308"/>
      <c r="M2106" s="308"/>
      <c r="N2106" s="308"/>
      <c r="O2106" s="308"/>
      <c r="P2106" s="308"/>
      <c r="Q2106" s="302"/>
      <c r="R2106" s="302"/>
      <c r="S2106" s="302"/>
      <c r="T2106" s="302"/>
      <c r="U2106" s="302"/>
      <c r="V2106" s="302"/>
      <c r="W2106" s="302"/>
      <c r="X2106" s="302"/>
      <c r="Y2106" s="302"/>
      <c r="Z2106" s="302"/>
      <c r="AA2106" s="302"/>
      <c r="AB2106" s="302"/>
      <c r="AC2106" s="302"/>
      <c r="AD2106" s="302"/>
      <c r="AE2106" s="302"/>
      <c r="AF2106" s="302"/>
      <c r="AG2106" s="302"/>
      <c r="AH2106" s="302"/>
      <c r="AI2106" s="329"/>
      <c r="AJ2106" s="302"/>
      <c r="AK2106" s="302"/>
      <c r="AL2106" s="302"/>
      <c r="AM2106" s="302"/>
      <c r="AN2106" s="302"/>
      <c r="AO2106" s="302"/>
      <c r="AP2106" s="302"/>
      <c r="AQ2106" s="302"/>
      <c r="AR2106" s="302"/>
      <c r="AS2106" s="302"/>
      <c r="AT2106" s="302"/>
      <c r="AU2106" s="302"/>
      <c r="AV2106" s="302"/>
      <c r="AW2106" s="302"/>
      <c r="AX2106" s="302"/>
      <c r="AY2106" s="302"/>
      <c r="AZ2106" s="302"/>
      <c r="BA2106" s="302"/>
    </row>
    <row r="2107">
      <c r="A2107" s="328"/>
      <c r="B2107" s="328"/>
      <c r="C2107" s="328"/>
      <c r="D2107" s="309"/>
      <c r="E2107" s="308"/>
      <c r="F2107" s="308"/>
      <c r="G2107" s="308"/>
      <c r="H2107" s="308"/>
      <c r="I2107" s="317"/>
      <c r="J2107" s="317"/>
      <c r="K2107" s="317"/>
      <c r="L2107" s="308"/>
      <c r="M2107" s="308"/>
      <c r="N2107" s="308"/>
      <c r="O2107" s="308"/>
      <c r="P2107" s="308"/>
      <c r="Q2107" s="302"/>
      <c r="R2107" s="302"/>
      <c r="S2107" s="302"/>
      <c r="T2107" s="302"/>
      <c r="U2107" s="302"/>
      <c r="V2107" s="302"/>
      <c r="W2107" s="302"/>
      <c r="X2107" s="302"/>
      <c r="Y2107" s="302"/>
      <c r="Z2107" s="302"/>
      <c r="AA2107" s="302"/>
      <c r="AB2107" s="302"/>
      <c r="AC2107" s="302"/>
      <c r="AD2107" s="302"/>
      <c r="AE2107" s="302"/>
      <c r="AF2107" s="302"/>
      <c r="AG2107" s="302"/>
      <c r="AH2107" s="302"/>
      <c r="AI2107" s="329"/>
      <c r="AJ2107" s="302"/>
      <c r="AK2107" s="302"/>
      <c r="AL2107" s="302"/>
      <c r="AM2107" s="302"/>
      <c r="AN2107" s="302"/>
      <c r="AO2107" s="302"/>
      <c r="AP2107" s="302"/>
      <c r="AQ2107" s="302"/>
      <c r="AR2107" s="302"/>
      <c r="AS2107" s="302"/>
      <c r="AT2107" s="302"/>
      <c r="AU2107" s="302"/>
      <c r="AV2107" s="302"/>
      <c r="AW2107" s="302"/>
      <c r="AX2107" s="302"/>
      <c r="AY2107" s="302"/>
      <c r="AZ2107" s="302"/>
      <c r="BA2107" s="302"/>
    </row>
    <row r="2108">
      <c r="A2108" s="328"/>
      <c r="B2108" s="328"/>
      <c r="C2108" s="328"/>
      <c r="D2108" s="309"/>
      <c r="E2108" s="308"/>
      <c r="F2108" s="308"/>
      <c r="G2108" s="308"/>
      <c r="H2108" s="308"/>
      <c r="I2108" s="317"/>
      <c r="J2108" s="317"/>
      <c r="K2108" s="317"/>
      <c r="L2108" s="308"/>
      <c r="M2108" s="308"/>
      <c r="N2108" s="308"/>
      <c r="O2108" s="308"/>
      <c r="P2108" s="308"/>
      <c r="Q2108" s="302"/>
      <c r="R2108" s="302"/>
      <c r="S2108" s="302"/>
      <c r="T2108" s="302"/>
      <c r="U2108" s="302"/>
      <c r="V2108" s="302"/>
      <c r="W2108" s="302"/>
      <c r="X2108" s="302"/>
      <c r="Y2108" s="302"/>
      <c r="Z2108" s="302"/>
      <c r="AA2108" s="302"/>
      <c r="AB2108" s="302"/>
      <c r="AC2108" s="302"/>
      <c r="AD2108" s="302"/>
      <c r="AE2108" s="302"/>
      <c r="AF2108" s="302"/>
      <c r="AG2108" s="302"/>
      <c r="AH2108" s="302"/>
      <c r="AI2108" s="329"/>
      <c r="AJ2108" s="302"/>
      <c r="AK2108" s="302"/>
      <c r="AL2108" s="302"/>
      <c r="AM2108" s="302"/>
      <c r="AN2108" s="302"/>
      <c r="AO2108" s="302"/>
      <c r="AP2108" s="302"/>
      <c r="AQ2108" s="302"/>
      <c r="AR2108" s="302"/>
      <c r="AS2108" s="302"/>
      <c r="AT2108" s="302"/>
      <c r="AU2108" s="302"/>
      <c r="AV2108" s="302"/>
      <c r="AW2108" s="302"/>
      <c r="AX2108" s="302"/>
      <c r="AY2108" s="302"/>
      <c r="AZ2108" s="302"/>
      <c r="BA2108" s="302"/>
    </row>
    <row r="2109">
      <c r="A2109" s="328"/>
      <c r="B2109" s="328"/>
      <c r="C2109" s="328"/>
      <c r="D2109" s="309"/>
      <c r="E2109" s="308"/>
      <c r="F2109" s="308"/>
      <c r="G2109" s="308"/>
      <c r="H2109" s="308"/>
      <c r="I2109" s="317"/>
      <c r="J2109" s="317"/>
      <c r="K2109" s="317"/>
      <c r="L2109" s="308"/>
      <c r="M2109" s="308"/>
      <c r="N2109" s="308"/>
      <c r="O2109" s="308"/>
      <c r="P2109" s="308"/>
      <c r="Q2109" s="302"/>
      <c r="R2109" s="302"/>
      <c r="S2109" s="302"/>
      <c r="T2109" s="302"/>
      <c r="U2109" s="302"/>
      <c r="V2109" s="302"/>
      <c r="W2109" s="302"/>
      <c r="X2109" s="302"/>
      <c r="Y2109" s="302"/>
      <c r="Z2109" s="302"/>
      <c r="AA2109" s="302"/>
      <c r="AB2109" s="302"/>
      <c r="AC2109" s="302"/>
      <c r="AD2109" s="302"/>
      <c r="AE2109" s="302"/>
      <c r="AF2109" s="302"/>
      <c r="AG2109" s="302"/>
      <c r="AH2109" s="302"/>
      <c r="AI2109" s="329"/>
      <c r="AJ2109" s="302"/>
      <c r="AK2109" s="302"/>
      <c r="AL2109" s="302"/>
      <c r="AM2109" s="302"/>
      <c r="AN2109" s="302"/>
      <c r="AO2109" s="302"/>
      <c r="AP2109" s="302"/>
      <c r="AQ2109" s="302"/>
      <c r="AR2109" s="302"/>
      <c r="AS2109" s="302"/>
      <c r="AT2109" s="302"/>
      <c r="AU2109" s="302"/>
      <c r="AV2109" s="302"/>
      <c r="AW2109" s="302"/>
      <c r="AX2109" s="302"/>
      <c r="AY2109" s="302"/>
      <c r="AZ2109" s="302"/>
      <c r="BA2109" s="302"/>
    </row>
    <row r="2110">
      <c r="A2110" s="328"/>
      <c r="B2110" s="328"/>
      <c r="C2110" s="328"/>
      <c r="D2110" s="309"/>
      <c r="E2110" s="308"/>
      <c r="F2110" s="308"/>
      <c r="G2110" s="308"/>
      <c r="H2110" s="308"/>
      <c r="I2110" s="317"/>
      <c r="J2110" s="317"/>
      <c r="K2110" s="317"/>
      <c r="L2110" s="308"/>
      <c r="M2110" s="308"/>
      <c r="N2110" s="308"/>
      <c r="O2110" s="308"/>
      <c r="P2110" s="308"/>
      <c r="Q2110" s="302"/>
      <c r="R2110" s="302"/>
      <c r="S2110" s="302"/>
      <c r="T2110" s="302"/>
      <c r="U2110" s="302"/>
      <c r="V2110" s="302"/>
      <c r="W2110" s="302"/>
      <c r="X2110" s="302"/>
      <c r="Y2110" s="302"/>
      <c r="Z2110" s="302"/>
      <c r="AA2110" s="302"/>
      <c r="AB2110" s="302"/>
      <c r="AC2110" s="302"/>
      <c r="AD2110" s="302"/>
      <c r="AE2110" s="302"/>
      <c r="AF2110" s="302"/>
      <c r="AG2110" s="302"/>
      <c r="AH2110" s="302"/>
      <c r="AI2110" s="329"/>
      <c r="AJ2110" s="302"/>
      <c r="AK2110" s="302"/>
      <c r="AL2110" s="302"/>
      <c r="AM2110" s="302"/>
      <c r="AN2110" s="302"/>
      <c r="AO2110" s="302"/>
      <c r="AP2110" s="302"/>
      <c r="AQ2110" s="302"/>
      <c r="AR2110" s="302"/>
      <c r="AS2110" s="302"/>
      <c r="AT2110" s="302"/>
      <c r="AU2110" s="302"/>
      <c r="AV2110" s="302"/>
      <c r="AW2110" s="302"/>
      <c r="AX2110" s="302"/>
      <c r="AY2110" s="302"/>
      <c r="AZ2110" s="302"/>
      <c r="BA2110" s="302"/>
    </row>
    <row r="2111">
      <c r="A2111" s="328"/>
      <c r="B2111" s="328"/>
      <c r="C2111" s="328"/>
      <c r="D2111" s="309"/>
      <c r="E2111" s="308"/>
      <c r="F2111" s="308"/>
      <c r="G2111" s="308"/>
      <c r="H2111" s="308"/>
      <c r="I2111" s="317"/>
      <c r="J2111" s="317"/>
      <c r="K2111" s="317"/>
      <c r="L2111" s="308"/>
      <c r="M2111" s="308"/>
      <c r="N2111" s="308"/>
      <c r="O2111" s="308"/>
      <c r="P2111" s="308"/>
      <c r="Q2111" s="302"/>
      <c r="R2111" s="302"/>
      <c r="S2111" s="302"/>
      <c r="T2111" s="302"/>
      <c r="U2111" s="302"/>
      <c r="V2111" s="302"/>
      <c r="W2111" s="302"/>
      <c r="X2111" s="302"/>
      <c r="Y2111" s="302"/>
      <c r="Z2111" s="302"/>
      <c r="AA2111" s="302"/>
      <c r="AB2111" s="302"/>
      <c r="AC2111" s="302"/>
      <c r="AD2111" s="302"/>
      <c r="AE2111" s="302"/>
      <c r="AF2111" s="302"/>
      <c r="AG2111" s="302"/>
      <c r="AH2111" s="302"/>
      <c r="AI2111" s="329"/>
      <c r="AJ2111" s="302"/>
      <c r="AK2111" s="302"/>
      <c r="AL2111" s="302"/>
      <c r="AM2111" s="302"/>
      <c r="AN2111" s="302"/>
      <c r="AO2111" s="302"/>
      <c r="AP2111" s="302"/>
      <c r="AQ2111" s="302"/>
      <c r="AR2111" s="302"/>
      <c r="AS2111" s="302"/>
      <c r="AT2111" s="302"/>
      <c r="AU2111" s="302"/>
      <c r="AV2111" s="302"/>
      <c r="AW2111" s="302"/>
      <c r="AX2111" s="302"/>
      <c r="AY2111" s="302"/>
      <c r="AZ2111" s="302"/>
      <c r="BA2111" s="302"/>
    </row>
    <row r="2112">
      <c r="A2112" s="328"/>
      <c r="B2112" s="328"/>
      <c r="C2112" s="328"/>
      <c r="D2112" s="309"/>
      <c r="E2112" s="308"/>
      <c r="F2112" s="308"/>
      <c r="G2112" s="308"/>
      <c r="H2112" s="308"/>
      <c r="I2112" s="317"/>
      <c r="J2112" s="317"/>
      <c r="K2112" s="317"/>
      <c r="L2112" s="308"/>
      <c r="M2112" s="308"/>
      <c r="N2112" s="308"/>
      <c r="O2112" s="308"/>
      <c r="P2112" s="308"/>
      <c r="Q2112" s="302"/>
      <c r="R2112" s="302"/>
      <c r="S2112" s="302"/>
      <c r="T2112" s="302"/>
      <c r="U2112" s="302"/>
      <c r="V2112" s="302"/>
      <c r="W2112" s="302"/>
      <c r="X2112" s="302"/>
      <c r="Y2112" s="302"/>
      <c r="Z2112" s="302"/>
      <c r="AA2112" s="302"/>
      <c r="AB2112" s="302"/>
      <c r="AC2112" s="302"/>
      <c r="AD2112" s="302"/>
      <c r="AE2112" s="302"/>
      <c r="AF2112" s="302"/>
      <c r="AG2112" s="302"/>
      <c r="AH2112" s="302"/>
      <c r="AI2112" s="329"/>
      <c r="AJ2112" s="302"/>
      <c r="AK2112" s="302"/>
      <c r="AL2112" s="302"/>
      <c r="AM2112" s="302"/>
      <c r="AN2112" s="302"/>
      <c r="AO2112" s="302"/>
      <c r="AP2112" s="302"/>
      <c r="AQ2112" s="302"/>
      <c r="AR2112" s="302"/>
      <c r="AS2112" s="302"/>
      <c r="AT2112" s="302"/>
      <c r="AU2112" s="302"/>
      <c r="AV2112" s="302"/>
      <c r="AW2112" s="302"/>
      <c r="AX2112" s="302"/>
      <c r="AY2112" s="302"/>
      <c r="AZ2112" s="302"/>
      <c r="BA2112" s="302"/>
    </row>
    <row r="2113">
      <c r="A2113" s="328"/>
      <c r="B2113" s="328"/>
      <c r="C2113" s="328"/>
      <c r="D2113" s="309"/>
      <c r="E2113" s="308"/>
      <c r="F2113" s="308"/>
      <c r="G2113" s="308"/>
      <c r="H2113" s="308"/>
      <c r="I2113" s="317"/>
      <c r="J2113" s="317"/>
      <c r="K2113" s="317"/>
      <c r="L2113" s="308"/>
      <c r="M2113" s="308"/>
      <c r="N2113" s="308"/>
      <c r="O2113" s="308"/>
      <c r="P2113" s="308"/>
      <c r="Q2113" s="302"/>
      <c r="R2113" s="302"/>
      <c r="S2113" s="302"/>
      <c r="T2113" s="302"/>
      <c r="U2113" s="302"/>
      <c r="V2113" s="302"/>
      <c r="W2113" s="302"/>
      <c r="X2113" s="302"/>
      <c r="Y2113" s="302"/>
      <c r="Z2113" s="302"/>
      <c r="AA2113" s="302"/>
      <c r="AB2113" s="302"/>
      <c r="AC2113" s="302"/>
      <c r="AD2113" s="302"/>
      <c r="AE2113" s="302"/>
      <c r="AF2113" s="302"/>
      <c r="AG2113" s="302"/>
      <c r="AH2113" s="302"/>
      <c r="AI2113" s="329"/>
      <c r="AJ2113" s="302"/>
      <c r="AK2113" s="302"/>
      <c r="AL2113" s="302"/>
      <c r="AM2113" s="302"/>
      <c r="AN2113" s="302"/>
      <c r="AO2113" s="302"/>
      <c r="AP2113" s="302"/>
      <c r="AQ2113" s="302"/>
      <c r="AR2113" s="302"/>
      <c r="AS2113" s="302"/>
      <c r="AT2113" s="302"/>
      <c r="AU2113" s="302"/>
      <c r="AV2113" s="302"/>
      <c r="AW2113" s="302"/>
      <c r="AX2113" s="302"/>
      <c r="AY2113" s="302"/>
      <c r="AZ2113" s="302"/>
      <c r="BA2113" s="302"/>
    </row>
    <row r="2114">
      <c r="A2114" s="328"/>
      <c r="B2114" s="328"/>
      <c r="C2114" s="328"/>
      <c r="D2114" s="309"/>
      <c r="E2114" s="308"/>
      <c r="F2114" s="308"/>
      <c r="G2114" s="308"/>
      <c r="H2114" s="308"/>
      <c r="I2114" s="317"/>
      <c r="J2114" s="317"/>
      <c r="K2114" s="317"/>
      <c r="L2114" s="308"/>
      <c r="M2114" s="308"/>
      <c r="N2114" s="308"/>
      <c r="O2114" s="308"/>
      <c r="P2114" s="308"/>
      <c r="Q2114" s="302"/>
      <c r="R2114" s="302"/>
      <c r="S2114" s="302"/>
      <c r="T2114" s="302"/>
      <c r="U2114" s="302"/>
      <c r="V2114" s="302"/>
      <c r="W2114" s="302"/>
      <c r="X2114" s="302"/>
      <c r="Y2114" s="302"/>
      <c r="Z2114" s="302"/>
      <c r="AA2114" s="302"/>
      <c r="AB2114" s="302"/>
      <c r="AC2114" s="302"/>
      <c r="AD2114" s="302"/>
      <c r="AE2114" s="302"/>
      <c r="AF2114" s="302"/>
      <c r="AG2114" s="302"/>
      <c r="AH2114" s="302"/>
      <c r="AI2114" s="329"/>
      <c r="AJ2114" s="302"/>
      <c r="AK2114" s="302"/>
      <c r="AL2114" s="302"/>
      <c r="AM2114" s="302"/>
      <c r="AN2114" s="302"/>
      <c r="AO2114" s="302"/>
      <c r="AP2114" s="302"/>
      <c r="AQ2114" s="302"/>
      <c r="AR2114" s="302"/>
      <c r="AS2114" s="302"/>
      <c r="AT2114" s="302"/>
      <c r="AU2114" s="302"/>
      <c r="AV2114" s="302"/>
      <c r="AW2114" s="302"/>
      <c r="AX2114" s="302"/>
      <c r="AY2114" s="302"/>
      <c r="AZ2114" s="302"/>
      <c r="BA2114" s="302"/>
    </row>
    <row r="2115">
      <c r="A2115" s="328"/>
      <c r="B2115" s="328"/>
      <c r="C2115" s="328"/>
      <c r="D2115" s="309"/>
      <c r="E2115" s="308"/>
      <c r="F2115" s="308"/>
      <c r="G2115" s="308"/>
      <c r="H2115" s="308"/>
      <c r="I2115" s="317"/>
      <c r="J2115" s="317"/>
      <c r="K2115" s="317"/>
      <c r="L2115" s="308"/>
      <c r="M2115" s="308"/>
      <c r="N2115" s="308"/>
      <c r="O2115" s="308"/>
      <c r="P2115" s="308"/>
      <c r="Q2115" s="302"/>
      <c r="R2115" s="302"/>
      <c r="S2115" s="302"/>
      <c r="T2115" s="302"/>
      <c r="U2115" s="302"/>
      <c r="V2115" s="302"/>
      <c r="W2115" s="302"/>
      <c r="X2115" s="302"/>
      <c r="Y2115" s="302"/>
      <c r="Z2115" s="302"/>
      <c r="AA2115" s="302"/>
      <c r="AB2115" s="302"/>
      <c r="AC2115" s="302"/>
      <c r="AD2115" s="302"/>
      <c r="AE2115" s="302"/>
      <c r="AF2115" s="302"/>
      <c r="AG2115" s="302"/>
      <c r="AH2115" s="302"/>
      <c r="AI2115" s="329"/>
      <c r="AJ2115" s="302"/>
      <c r="AK2115" s="302"/>
      <c r="AL2115" s="302"/>
      <c r="AM2115" s="302"/>
      <c r="AN2115" s="302"/>
      <c r="AO2115" s="302"/>
      <c r="AP2115" s="302"/>
      <c r="AQ2115" s="302"/>
      <c r="AR2115" s="302"/>
      <c r="AS2115" s="302"/>
      <c r="AT2115" s="302"/>
      <c r="AU2115" s="302"/>
      <c r="AV2115" s="302"/>
      <c r="AW2115" s="302"/>
      <c r="AX2115" s="302"/>
      <c r="AY2115" s="302"/>
      <c r="AZ2115" s="302"/>
      <c r="BA2115" s="302"/>
    </row>
    <row r="2116">
      <c r="A2116" s="328"/>
      <c r="B2116" s="328"/>
      <c r="C2116" s="328"/>
      <c r="D2116" s="309"/>
      <c r="E2116" s="308"/>
      <c r="F2116" s="308"/>
      <c r="G2116" s="308"/>
      <c r="H2116" s="308"/>
      <c r="I2116" s="317"/>
      <c r="J2116" s="317"/>
      <c r="K2116" s="317"/>
      <c r="L2116" s="308"/>
      <c r="M2116" s="308"/>
      <c r="N2116" s="308"/>
      <c r="O2116" s="308"/>
      <c r="P2116" s="308"/>
      <c r="Q2116" s="302"/>
      <c r="R2116" s="302"/>
      <c r="S2116" s="302"/>
      <c r="T2116" s="302"/>
      <c r="U2116" s="302"/>
      <c r="V2116" s="302"/>
      <c r="W2116" s="302"/>
      <c r="X2116" s="302"/>
      <c r="Y2116" s="302"/>
      <c r="Z2116" s="302"/>
      <c r="AA2116" s="302"/>
      <c r="AB2116" s="302"/>
      <c r="AC2116" s="302"/>
      <c r="AD2116" s="302"/>
      <c r="AE2116" s="302"/>
      <c r="AF2116" s="302"/>
      <c r="AG2116" s="302"/>
      <c r="AH2116" s="302"/>
      <c r="AI2116" s="329"/>
      <c r="AJ2116" s="302"/>
      <c r="AK2116" s="302"/>
      <c r="AL2116" s="302"/>
      <c r="AM2116" s="302"/>
      <c r="AN2116" s="302"/>
      <c r="AO2116" s="302"/>
      <c r="AP2116" s="302"/>
      <c r="AQ2116" s="302"/>
      <c r="AR2116" s="302"/>
      <c r="AS2116" s="302"/>
      <c r="AT2116" s="302"/>
      <c r="AU2116" s="302"/>
      <c r="AV2116" s="302"/>
      <c r="AW2116" s="302"/>
      <c r="AX2116" s="302"/>
      <c r="AY2116" s="302"/>
      <c r="AZ2116" s="302"/>
      <c r="BA2116" s="302"/>
    </row>
    <row r="2117">
      <c r="A2117" s="328"/>
      <c r="B2117" s="328"/>
      <c r="C2117" s="328"/>
      <c r="D2117" s="309"/>
      <c r="E2117" s="308"/>
      <c r="F2117" s="308"/>
      <c r="G2117" s="308"/>
      <c r="H2117" s="308"/>
      <c r="I2117" s="317"/>
      <c r="J2117" s="317"/>
      <c r="K2117" s="317"/>
      <c r="L2117" s="308"/>
      <c r="M2117" s="308"/>
      <c r="N2117" s="308"/>
      <c r="O2117" s="308"/>
      <c r="P2117" s="308"/>
      <c r="Q2117" s="302"/>
      <c r="R2117" s="302"/>
      <c r="S2117" s="302"/>
      <c r="T2117" s="302"/>
      <c r="U2117" s="302"/>
      <c r="V2117" s="302"/>
      <c r="W2117" s="302"/>
      <c r="X2117" s="302"/>
      <c r="Y2117" s="302"/>
      <c r="Z2117" s="302"/>
      <c r="AA2117" s="302"/>
      <c r="AB2117" s="302"/>
      <c r="AC2117" s="302"/>
      <c r="AD2117" s="302"/>
      <c r="AE2117" s="302"/>
      <c r="AF2117" s="302"/>
      <c r="AG2117" s="302"/>
      <c r="AH2117" s="302"/>
      <c r="AI2117" s="329"/>
      <c r="AJ2117" s="302"/>
      <c r="AK2117" s="302"/>
      <c r="AL2117" s="302"/>
      <c r="AM2117" s="302"/>
      <c r="AN2117" s="302"/>
      <c r="AO2117" s="302"/>
      <c r="AP2117" s="302"/>
      <c r="AQ2117" s="302"/>
      <c r="AR2117" s="302"/>
      <c r="AS2117" s="302"/>
      <c r="AT2117" s="302"/>
      <c r="AU2117" s="302"/>
      <c r="AV2117" s="302"/>
      <c r="AW2117" s="302"/>
      <c r="AX2117" s="302"/>
      <c r="AY2117" s="302"/>
      <c r="AZ2117" s="302"/>
      <c r="BA2117" s="302"/>
    </row>
    <row r="2118">
      <c r="A2118" s="328"/>
      <c r="B2118" s="328"/>
      <c r="C2118" s="328"/>
      <c r="D2118" s="309"/>
      <c r="E2118" s="308"/>
      <c r="F2118" s="308"/>
      <c r="G2118" s="308"/>
      <c r="H2118" s="308"/>
      <c r="I2118" s="317"/>
      <c r="J2118" s="317"/>
      <c r="K2118" s="317"/>
      <c r="L2118" s="308"/>
      <c r="M2118" s="308"/>
      <c r="N2118" s="308"/>
      <c r="O2118" s="308"/>
      <c r="P2118" s="308"/>
      <c r="Q2118" s="302"/>
      <c r="R2118" s="302"/>
      <c r="S2118" s="302"/>
      <c r="T2118" s="302"/>
      <c r="U2118" s="302"/>
      <c r="V2118" s="302"/>
      <c r="W2118" s="302"/>
      <c r="X2118" s="302"/>
      <c r="Y2118" s="302"/>
      <c r="Z2118" s="302"/>
      <c r="AA2118" s="302"/>
      <c r="AB2118" s="302"/>
      <c r="AC2118" s="302"/>
      <c r="AD2118" s="302"/>
      <c r="AE2118" s="302"/>
      <c r="AF2118" s="302"/>
      <c r="AG2118" s="302"/>
      <c r="AH2118" s="302"/>
      <c r="AI2118" s="329"/>
      <c r="AJ2118" s="302"/>
      <c r="AK2118" s="302"/>
      <c r="AL2118" s="302"/>
      <c r="AM2118" s="302"/>
      <c r="AN2118" s="302"/>
      <c r="AO2118" s="302"/>
      <c r="AP2118" s="302"/>
      <c r="AQ2118" s="302"/>
      <c r="AR2118" s="302"/>
      <c r="AS2118" s="302"/>
      <c r="AT2118" s="302"/>
      <c r="AU2118" s="302"/>
      <c r="AV2118" s="302"/>
      <c r="AW2118" s="302"/>
      <c r="AX2118" s="302"/>
      <c r="AY2118" s="302"/>
      <c r="AZ2118" s="302"/>
      <c r="BA2118" s="302"/>
    </row>
    <row r="2119">
      <c r="A2119" s="328"/>
      <c r="B2119" s="328"/>
      <c r="C2119" s="328"/>
      <c r="D2119" s="309"/>
      <c r="E2119" s="308"/>
      <c r="F2119" s="308"/>
      <c r="G2119" s="308"/>
      <c r="H2119" s="308"/>
      <c r="I2119" s="317"/>
      <c r="J2119" s="317"/>
      <c r="K2119" s="317"/>
      <c r="L2119" s="308"/>
      <c r="M2119" s="308"/>
      <c r="N2119" s="308"/>
      <c r="O2119" s="308"/>
      <c r="P2119" s="308"/>
      <c r="Q2119" s="302"/>
      <c r="R2119" s="302"/>
      <c r="S2119" s="302"/>
      <c r="T2119" s="302"/>
      <c r="U2119" s="302"/>
      <c r="V2119" s="302"/>
      <c r="W2119" s="302"/>
      <c r="X2119" s="302"/>
      <c r="Y2119" s="302"/>
      <c r="Z2119" s="302"/>
      <c r="AA2119" s="302"/>
      <c r="AB2119" s="302"/>
      <c r="AC2119" s="302"/>
      <c r="AD2119" s="302"/>
      <c r="AE2119" s="302"/>
      <c r="AF2119" s="302"/>
      <c r="AG2119" s="302"/>
      <c r="AH2119" s="302"/>
      <c r="AI2119" s="329"/>
      <c r="AJ2119" s="302"/>
      <c r="AK2119" s="302"/>
      <c r="AL2119" s="302"/>
      <c r="AM2119" s="302"/>
      <c r="AN2119" s="302"/>
      <c r="AO2119" s="302"/>
      <c r="AP2119" s="302"/>
      <c r="AQ2119" s="302"/>
      <c r="AR2119" s="302"/>
      <c r="AS2119" s="302"/>
      <c r="AT2119" s="302"/>
      <c r="AU2119" s="302"/>
      <c r="AV2119" s="302"/>
      <c r="AW2119" s="302"/>
      <c r="AX2119" s="302"/>
      <c r="AY2119" s="302"/>
      <c r="AZ2119" s="302"/>
      <c r="BA2119" s="302"/>
    </row>
    <row r="2120">
      <c r="A2120" s="328"/>
      <c r="B2120" s="328"/>
      <c r="C2120" s="328"/>
      <c r="D2120" s="309"/>
      <c r="E2120" s="308"/>
      <c r="F2120" s="308"/>
      <c r="G2120" s="308"/>
      <c r="H2120" s="308"/>
      <c r="I2120" s="317"/>
      <c r="J2120" s="317"/>
      <c r="K2120" s="317"/>
      <c r="L2120" s="308"/>
      <c r="M2120" s="308"/>
      <c r="N2120" s="308"/>
      <c r="O2120" s="308"/>
      <c r="P2120" s="308"/>
      <c r="Q2120" s="302"/>
      <c r="R2120" s="302"/>
      <c r="S2120" s="302"/>
      <c r="T2120" s="302"/>
      <c r="U2120" s="302"/>
      <c r="V2120" s="302"/>
      <c r="W2120" s="302"/>
      <c r="X2120" s="302"/>
      <c r="Y2120" s="302"/>
      <c r="Z2120" s="302"/>
      <c r="AA2120" s="302"/>
      <c r="AB2120" s="302"/>
      <c r="AC2120" s="302"/>
      <c r="AD2120" s="302"/>
      <c r="AE2120" s="302"/>
      <c r="AF2120" s="302"/>
      <c r="AG2120" s="302"/>
      <c r="AH2120" s="302"/>
      <c r="AI2120" s="329"/>
      <c r="AJ2120" s="302"/>
      <c r="AK2120" s="302"/>
      <c r="AL2120" s="302"/>
      <c r="AM2120" s="302"/>
      <c r="AN2120" s="302"/>
      <c r="AO2120" s="302"/>
      <c r="AP2120" s="302"/>
      <c r="AQ2120" s="302"/>
      <c r="AR2120" s="302"/>
      <c r="AS2120" s="302"/>
      <c r="AT2120" s="302"/>
      <c r="AU2120" s="302"/>
      <c r="AV2120" s="302"/>
      <c r="AW2120" s="302"/>
      <c r="AX2120" s="302"/>
      <c r="AY2120" s="302"/>
      <c r="AZ2120" s="302"/>
      <c r="BA2120" s="302"/>
    </row>
    <row r="2121">
      <c r="A2121" s="328"/>
      <c r="B2121" s="328"/>
      <c r="C2121" s="328"/>
      <c r="D2121" s="309"/>
      <c r="E2121" s="308"/>
      <c r="F2121" s="308"/>
      <c r="G2121" s="308"/>
      <c r="H2121" s="308"/>
      <c r="I2121" s="317"/>
      <c r="J2121" s="317"/>
      <c r="K2121" s="317"/>
      <c r="L2121" s="308"/>
      <c r="M2121" s="308"/>
      <c r="N2121" s="308"/>
      <c r="O2121" s="308"/>
      <c r="P2121" s="308"/>
      <c r="Q2121" s="302"/>
      <c r="R2121" s="302"/>
      <c r="S2121" s="302"/>
      <c r="T2121" s="302"/>
      <c r="U2121" s="302"/>
      <c r="V2121" s="302"/>
      <c r="W2121" s="302"/>
      <c r="X2121" s="302"/>
      <c r="Y2121" s="302"/>
      <c r="Z2121" s="302"/>
      <c r="AA2121" s="302"/>
      <c r="AB2121" s="302"/>
      <c r="AC2121" s="302"/>
      <c r="AD2121" s="302"/>
      <c r="AE2121" s="302"/>
      <c r="AF2121" s="302"/>
      <c r="AG2121" s="302"/>
      <c r="AH2121" s="302"/>
      <c r="AI2121" s="329"/>
      <c r="AJ2121" s="302"/>
      <c r="AK2121" s="302"/>
      <c r="AL2121" s="302"/>
      <c r="AM2121" s="302"/>
      <c r="AN2121" s="302"/>
      <c r="AO2121" s="302"/>
      <c r="AP2121" s="302"/>
      <c r="AQ2121" s="302"/>
      <c r="AR2121" s="302"/>
      <c r="AS2121" s="302"/>
      <c r="AT2121" s="302"/>
      <c r="AU2121" s="302"/>
      <c r="AV2121" s="302"/>
      <c r="AW2121" s="302"/>
      <c r="AX2121" s="302"/>
      <c r="AY2121" s="302"/>
      <c r="AZ2121" s="302"/>
      <c r="BA2121" s="302"/>
    </row>
    <row r="2122">
      <c r="A2122" s="328"/>
      <c r="B2122" s="328"/>
      <c r="C2122" s="328"/>
      <c r="D2122" s="309"/>
      <c r="E2122" s="308"/>
      <c r="F2122" s="308"/>
      <c r="G2122" s="308"/>
      <c r="H2122" s="308"/>
      <c r="I2122" s="317"/>
      <c r="J2122" s="317"/>
      <c r="K2122" s="317"/>
      <c r="L2122" s="308"/>
      <c r="M2122" s="308"/>
      <c r="N2122" s="308"/>
      <c r="O2122" s="308"/>
      <c r="P2122" s="308"/>
      <c r="Q2122" s="302"/>
      <c r="R2122" s="302"/>
      <c r="S2122" s="302"/>
      <c r="T2122" s="302"/>
      <c r="U2122" s="302"/>
      <c r="V2122" s="302"/>
      <c r="W2122" s="302"/>
      <c r="X2122" s="302"/>
      <c r="Y2122" s="302"/>
      <c r="Z2122" s="302"/>
      <c r="AA2122" s="302"/>
      <c r="AB2122" s="302"/>
      <c r="AC2122" s="302"/>
      <c r="AD2122" s="302"/>
      <c r="AE2122" s="302"/>
      <c r="AF2122" s="302"/>
      <c r="AG2122" s="302"/>
      <c r="AH2122" s="302"/>
      <c r="AI2122" s="329"/>
      <c r="AJ2122" s="302"/>
      <c r="AK2122" s="302"/>
      <c r="AL2122" s="302"/>
      <c r="AM2122" s="302"/>
      <c r="AN2122" s="302"/>
      <c r="AO2122" s="302"/>
      <c r="AP2122" s="302"/>
      <c r="AQ2122" s="302"/>
      <c r="AR2122" s="302"/>
      <c r="AS2122" s="302"/>
      <c r="AT2122" s="302"/>
      <c r="AU2122" s="302"/>
      <c r="AV2122" s="302"/>
      <c r="AW2122" s="302"/>
      <c r="AX2122" s="302"/>
      <c r="AY2122" s="302"/>
      <c r="AZ2122" s="302"/>
      <c r="BA2122" s="302"/>
    </row>
    <row r="2123">
      <c r="A2123" s="328"/>
      <c r="B2123" s="328"/>
      <c r="C2123" s="328"/>
      <c r="D2123" s="309"/>
      <c r="E2123" s="308"/>
      <c r="F2123" s="308"/>
      <c r="G2123" s="308"/>
      <c r="H2123" s="308"/>
      <c r="I2123" s="317"/>
      <c r="J2123" s="317"/>
      <c r="K2123" s="317"/>
      <c r="L2123" s="308"/>
      <c r="M2123" s="308"/>
      <c r="N2123" s="308"/>
      <c r="O2123" s="308"/>
      <c r="P2123" s="308"/>
      <c r="Q2123" s="302"/>
      <c r="R2123" s="302"/>
      <c r="S2123" s="302"/>
      <c r="T2123" s="302"/>
      <c r="U2123" s="302"/>
      <c r="V2123" s="302"/>
      <c r="W2123" s="302"/>
      <c r="X2123" s="302"/>
      <c r="Y2123" s="302"/>
      <c r="Z2123" s="302"/>
      <c r="AA2123" s="302"/>
      <c r="AB2123" s="302"/>
      <c r="AC2123" s="302"/>
      <c r="AD2123" s="302"/>
      <c r="AE2123" s="302"/>
      <c r="AF2123" s="302"/>
      <c r="AG2123" s="302"/>
      <c r="AH2123" s="302"/>
      <c r="AI2123" s="329"/>
      <c r="AJ2123" s="302"/>
      <c r="AK2123" s="302"/>
      <c r="AL2123" s="302"/>
      <c r="AM2123" s="302"/>
      <c r="AN2123" s="302"/>
      <c r="AO2123" s="302"/>
      <c r="AP2123" s="302"/>
      <c r="AQ2123" s="302"/>
      <c r="AR2123" s="302"/>
      <c r="AS2123" s="302"/>
      <c r="AT2123" s="302"/>
      <c r="AU2123" s="302"/>
      <c r="AV2123" s="302"/>
      <c r="AW2123" s="302"/>
      <c r="AX2123" s="302"/>
      <c r="AY2123" s="302"/>
      <c r="AZ2123" s="302"/>
      <c r="BA2123" s="302"/>
    </row>
    <row r="2124">
      <c r="A2124" s="328"/>
      <c r="B2124" s="328"/>
      <c r="C2124" s="328"/>
      <c r="D2124" s="309"/>
      <c r="E2124" s="308"/>
      <c r="F2124" s="308"/>
      <c r="G2124" s="308"/>
      <c r="H2124" s="308"/>
      <c r="I2124" s="317"/>
      <c r="J2124" s="317"/>
      <c r="K2124" s="317"/>
      <c r="L2124" s="308"/>
      <c r="M2124" s="308"/>
      <c r="N2124" s="308"/>
      <c r="O2124" s="308"/>
      <c r="P2124" s="308"/>
      <c r="Q2124" s="302"/>
      <c r="R2124" s="302"/>
      <c r="S2124" s="302"/>
      <c r="T2124" s="302"/>
      <c r="U2124" s="302"/>
      <c r="V2124" s="302"/>
      <c r="W2124" s="302"/>
      <c r="X2124" s="302"/>
      <c r="Y2124" s="302"/>
      <c r="Z2124" s="302"/>
      <c r="AA2124" s="302"/>
      <c r="AB2124" s="302"/>
      <c r="AC2124" s="302"/>
      <c r="AD2124" s="302"/>
      <c r="AE2124" s="302"/>
      <c r="AF2124" s="302"/>
      <c r="AG2124" s="302"/>
      <c r="AH2124" s="302"/>
      <c r="AI2124" s="329"/>
      <c r="AJ2124" s="302"/>
      <c r="AK2124" s="302"/>
      <c r="AL2124" s="302"/>
      <c r="AM2124" s="302"/>
      <c r="AN2124" s="302"/>
      <c r="AO2124" s="302"/>
      <c r="AP2124" s="302"/>
      <c r="AQ2124" s="302"/>
      <c r="AR2124" s="302"/>
      <c r="AS2124" s="302"/>
      <c r="AT2124" s="302"/>
      <c r="AU2124" s="302"/>
      <c r="AV2124" s="302"/>
      <c r="AW2124" s="302"/>
      <c r="AX2124" s="302"/>
      <c r="AY2124" s="302"/>
      <c r="AZ2124" s="302"/>
      <c r="BA2124" s="302"/>
    </row>
    <row r="2125">
      <c r="A2125" s="328"/>
      <c r="B2125" s="328"/>
      <c r="C2125" s="328"/>
      <c r="D2125" s="309"/>
      <c r="E2125" s="308"/>
      <c r="F2125" s="308"/>
      <c r="G2125" s="308"/>
      <c r="H2125" s="308"/>
      <c r="I2125" s="317"/>
      <c r="J2125" s="317"/>
      <c r="K2125" s="317"/>
      <c r="L2125" s="308"/>
      <c r="M2125" s="308"/>
      <c r="N2125" s="308"/>
      <c r="O2125" s="308"/>
      <c r="P2125" s="308"/>
      <c r="Q2125" s="302"/>
      <c r="R2125" s="302"/>
      <c r="S2125" s="302"/>
      <c r="T2125" s="302"/>
      <c r="U2125" s="302"/>
      <c r="V2125" s="302"/>
      <c r="W2125" s="302"/>
      <c r="X2125" s="302"/>
      <c r="Y2125" s="302"/>
      <c r="Z2125" s="302"/>
      <c r="AA2125" s="302"/>
      <c r="AB2125" s="302"/>
      <c r="AC2125" s="302"/>
      <c r="AD2125" s="302"/>
      <c r="AE2125" s="302"/>
      <c r="AF2125" s="302"/>
      <c r="AG2125" s="302"/>
      <c r="AH2125" s="302"/>
      <c r="AI2125" s="329"/>
      <c r="AJ2125" s="302"/>
      <c r="AK2125" s="302"/>
      <c r="AL2125" s="302"/>
      <c r="AM2125" s="302"/>
      <c r="AN2125" s="302"/>
      <c r="AO2125" s="302"/>
      <c r="AP2125" s="302"/>
      <c r="AQ2125" s="302"/>
      <c r="AR2125" s="302"/>
      <c r="AS2125" s="302"/>
      <c r="AT2125" s="302"/>
      <c r="AU2125" s="302"/>
      <c r="AV2125" s="302"/>
      <c r="AW2125" s="302"/>
      <c r="AX2125" s="302"/>
      <c r="AY2125" s="302"/>
      <c r="AZ2125" s="302"/>
      <c r="BA2125" s="302"/>
    </row>
    <row r="2126">
      <c r="A2126" s="328"/>
      <c r="B2126" s="328"/>
      <c r="C2126" s="328"/>
      <c r="D2126" s="309"/>
      <c r="E2126" s="308"/>
      <c r="F2126" s="308"/>
      <c r="G2126" s="308"/>
      <c r="H2126" s="308"/>
      <c r="I2126" s="317"/>
      <c r="J2126" s="317"/>
      <c r="K2126" s="317"/>
      <c r="L2126" s="308"/>
      <c r="M2126" s="308"/>
      <c r="N2126" s="308"/>
      <c r="O2126" s="308"/>
      <c r="P2126" s="308"/>
      <c r="Q2126" s="302"/>
      <c r="R2126" s="302"/>
      <c r="S2126" s="302"/>
      <c r="T2126" s="302"/>
      <c r="U2126" s="302"/>
      <c r="V2126" s="302"/>
      <c r="W2126" s="302"/>
      <c r="X2126" s="302"/>
      <c r="Y2126" s="302"/>
      <c r="Z2126" s="302"/>
      <c r="AA2126" s="302"/>
      <c r="AB2126" s="302"/>
      <c r="AC2126" s="302"/>
      <c r="AD2126" s="302"/>
      <c r="AE2126" s="302"/>
      <c r="AF2126" s="302"/>
      <c r="AG2126" s="302"/>
      <c r="AH2126" s="302"/>
      <c r="AI2126" s="329"/>
      <c r="AJ2126" s="302"/>
      <c r="AK2126" s="302"/>
      <c r="AL2126" s="302"/>
      <c r="AM2126" s="302"/>
      <c r="AN2126" s="302"/>
      <c r="AO2126" s="302"/>
      <c r="AP2126" s="302"/>
      <c r="AQ2126" s="302"/>
      <c r="AR2126" s="302"/>
      <c r="AS2126" s="302"/>
      <c r="AT2126" s="302"/>
      <c r="AU2126" s="302"/>
      <c r="AV2126" s="302"/>
      <c r="AW2126" s="302"/>
      <c r="AX2126" s="302"/>
      <c r="AY2126" s="302"/>
      <c r="AZ2126" s="302"/>
      <c r="BA2126" s="302"/>
    </row>
    <row r="2127">
      <c r="A2127" s="328"/>
      <c r="B2127" s="328"/>
      <c r="C2127" s="328"/>
      <c r="D2127" s="309"/>
      <c r="E2127" s="308"/>
      <c r="F2127" s="308"/>
      <c r="G2127" s="308"/>
      <c r="H2127" s="308"/>
      <c r="I2127" s="317"/>
      <c r="J2127" s="317"/>
      <c r="K2127" s="317"/>
      <c r="L2127" s="308"/>
      <c r="M2127" s="308"/>
      <c r="N2127" s="308"/>
      <c r="O2127" s="308"/>
      <c r="P2127" s="308"/>
      <c r="Q2127" s="302"/>
      <c r="R2127" s="302"/>
      <c r="S2127" s="302"/>
      <c r="T2127" s="302"/>
      <c r="U2127" s="302"/>
      <c r="V2127" s="302"/>
      <c r="W2127" s="302"/>
      <c r="X2127" s="302"/>
      <c r="Y2127" s="302"/>
      <c r="Z2127" s="302"/>
      <c r="AA2127" s="302"/>
      <c r="AB2127" s="302"/>
      <c r="AC2127" s="302"/>
      <c r="AD2127" s="302"/>
      <c r="AE2127" s="302"/>
      <c r="AF2127" s="302"/>
      <c r="AG2127" s="302"/>
      <c r="AH2127" s="302"/>
      <c r="AI2127" s="329"/>
      <c r="AJ2127" s="302"/>
      <c r="AK2127" s="302"/>
      <c r="AL2127" s="302"/>
      <c r="AM2127" s="302"/>
      <c r="AN2127" s="302"/>
      <c r="AO2127" s="302"/>
      <c r="AP2127" s="302"/>
      <c r="AQ2127" s="302"/>
      <c r="AR2127" s="302"/>
      <c r="AS2127" s="302"/>
      <c r="AT2127" s="302"/>
      <c r="AU2127" s="302"/>
      <c r="AV2127" s="302"/>
      <c r="AW2127" s="302"/>
      <c r="AX2127" s="302"/>
      <c r="AY2127" s="302"/>
      <c r="AZ2127" s="302"/>
      <c r="BA2127" s="302"/>
    </row>
    <row r="2128">
      <c r="A2128" s="328"/>
      <c r="B2128" s="328"/>
      <c r="C2128" s="328"/>
      <c r="D2128" s="309"/>
      <c r="E2128" s="308"/>
      <c r="F2128" s="308"/>
      <c r="G2128" s="308"/>
      <c r="H2128" s="308"/>
      <c r="I2128" s="317"/>
      <c r="J2128" s="317"/>
      <c r="K2128" s="317"/>
      <c r="L2128" s="308"/>
      <c r="M2128" s="308"/>
      <c r="N2128" s="308"/>
      <c r="O2128" s="308"/>
      <c r="P2128" s="308"/>
      <c r="Q2128" s="302"/>
      <c r="R2128" s="302"/>
      <c r="S2128" s="302"/>
      <c r="T2128" s="302"/>
      <c r="U2128" s="302"/>
      <c r="V2128" s="302"/>
      <c r="W2128" s="302"/>
      <c r="X2128" s="302"/>
      <c r="Y2128" s="302"/>
      <c r="Z2128" s="302"/>
      <c r="AA2128" s="302"/>
      <c r="AB2128" s="302"/>
      <c r="AC2128" s="302"/>
      <c r="AD2128" s="302"/>
      <c r="AE2128" s="302"/>
      <c r="AF2128" s="302"/>
      <c r="AG2128" s="302"/>
      <c r="AH2128" s="302"/>
      <c r="AI2128" s="329"/>
      <c r="AJ2128" s="302"/>
      <c r="AK2128" s="302"/>
      <c r="AL2128" s="302"/>
      <c r="AM2128" s="302"/>
      <c r="AN2128" s="302"/>
      <c r="AO2128" s="302"/>
      <c r="AP2128" s="302"/>
      <c r="AQ2128" s="302"/>
      <c r="AR2128" s="302"/>
      <c r="AS2128" s="302"/>
      <c r="AT2128" s="302"/>
      <c r="AU2128" s="302"/>
      <c r="AV2128" s="302"/>
      <c r="AW2128" s="302"/>
      <c r="AX2128" s="302"/>
      <c r="AY2128" s="302"/>
      <c r="AZ2128" s="302"/>
      <c r="BA2128" s="302"/>
    </row>
    <row r="2129">
      <c r="A2129" s="328"/>
      <c r="B2129" s="328"/>
      <c r="C2129" s="328"/>
      <c r="D2129" s="309"/>
      <c r="E2129" s="308"/>
      <c r="F2129" s="308"/>
      <c r="G2129" s="308"/>
      <c r="H2129" s="308"/>
      <c r="I2129" s="317"/>
      <c r="J2129" s="317"/>
      <c r="K2129" s="317"/>
      <c r="L2129" s="308"/>
      <c r="M2129" s="308"/>
      <c r="N2129" s="308"/>
      <c r="O2129" s="308"/>
      <c r="P2129" s="308"/>
      <c r="Q2129" s="302"/>
      <c r="R2129" s="302"/>
      <c r="S2129" s="302"/>
      <c r="T2129" s="302"/>
      <c r="U2129" s="302"/>
      <c r="V2129" s="302"/>
      <c r="W2129" s="302"/>
      <c r="X2129" s="302"/>
      <c r="Y2129" s="302"/>
      <c r="Z2129" s="302"/>
      <c r="AA2129" s="302"/>
      <c r="AB2129" s="302"/>
      <c r="AC2129" s="302"/>
      <c r="AD2129" s="302"/>
      <c r="AE2129" s="302"/>
      <c r="AF2129" s="302"/>
      <c r="AG2129" s="302"/>
      <c r="AH2129" s="302"/>
      <c r="AI2129" s="329"/>
      <c r="AJ2129" s="302"/>
      <c r="AK2129" s="302"/>
      <c r="AL2129" s="302"/>
      <c r="AM2129" s="302"/>
      <c r="AN2129" s="302"/>
      <c r="AO2129" s="302"/>
      <c r="AP2129" s="302"/>
      <c r="AQ2129" s="302"/>
      <c r="AR2129" s="302"/>
      <c r="AS2129" s="302"/>
      <c r="AT2129" s="302"/>
      <c r="AU2129" s="302"/>
      <c r="AV2129" s="302"/>
      <c r="AW2129" s="302"/>
      <c r="AX2129" s="302"/>
      <c r="AY2129" s="302"/>
      <c r="AZ2129" s="302"/>
      <c r="BA2129" s="302"/>
    </row>
    <row r="2130">
      <c r="A2130" s="328"/>
      <c r="B2130" s="328"/>
      <c r="C2130" s="328"/>
      <c r="D2130" s="309"/>
      <c r="E2130" s="308"/>
      <c r="F2130" s="308"/>
      <c r="G2130" s="308"/>
      <c r="H2130" s="308"/>
      <c r="I2130" s="317"/>
      <c r="J2130" s="317"/>
      <c r="K2130" s="317"/>
      <c r="L2130" s="308"/>
      <c r="M2130" s="308"/>
      <c r="N2130" s="308"/>
      <c r="O2130" s="308"/>
      <c r="P2130" s="308"/>
      <c r="Q2130" s="302"/>
      <c r="R2130" s="302"/>
      <c r="S2130" s="302"/>
      <c r="T2130" s="302"/>
      <c r="U2130" s="302"/>
      <c r="V2130" s="302"/>
      <c r="W2130" s="302"/>
      <c r="X2130" s="302"/>
      <c r="Y2130" s="302"/>
      <c r="Z2130" s="302"/>
      <c r="AA2130" s="302"/>
      <c r="AB2130" s="302"/>
      <c r="AC2130" s="302"/>
      <c r="AD2130" s="302"/>
      <c r="AE2130" s="302"/>
      <c r="AF2130" s="302"/>
      <c r="AG2130" s="302"/>
      <c r="AH2130" s="302"/>
      <c r="AI2130" s="329"/>
      <c r="AJ2130" s="302"/>
      <c r="AK2130" s="302"/>
      <c r="AL2130" s="302"/>
      <c r="AM2130" s="302"/>
      <c r="AN2130" s="302"/>
      <c r="AO2130" s="302"/>
      <c r="AP2130" s="302"/>
      <c r="AQ2130" s="302"/>
      <c r="AR2130" s="302"/>
      <c r="AS2130" s="302"/>
      <c r="AT2130" s="302"/>
      <c r="AU2130" s="302"/>
      <c r="AV2130" s="302"/>
      <c r="AW2130" s="302"/>
      <c r="AX2130" s="302"/>
      <c r="AY2130" s="302"/>
      <c r="AZ2130" s="302"/>
      <c r="BA2130" s="302"/>
    </row>
    <row r="2131">
      <c r="A2131" s="328"/>
      <c r="B2131" s="328"/>
      <c r="C2131" s="328"/>
      <c r="D2131" s="309"/>
      <c r="E2131" s="308"/>
      <c r="F2131" s="308"/>
      <c r="G2131" s="308"/>
      <c r="H2131" s="308"/>
      <c r="I2131" s="317"/>
      <c r="J2131" s="317"/>
      <c r="K2131" s="317"/>
      <c r="L2131" s="308"/>
      <c r="M2131" s="308"/>
      <c r="N2131" s="308"/>
      <c r="O2131" s="308"/>
      <c r="P2131" s="308"/>
      <c r="Q2131" s="302"/>
      <c r="R2131" s="302"/>
      <c r="S2131" s="302"/>
      <c r="T2131" s="302"/>
      <c r="U2131" s="302"/>
      <c r="V2131" s="302"/>
      <c r="W2131" s="302"/>
      <c r="X2131" s="302"/>
      <c r="Y2131" s="302"/>
      <c r="Z2131" s="302"/>
      <c r="AA2131" s="302"/>
      <c r="AB2131" s="302"/>
      <c r="AC2131" s="302"/>
      <c r="AD2131" s="302"/>
      <c r="AE2131" s="302"/>
      <c r="AF2131" s="302"/>
      <c r="AG2131" s="302"/>
      <c r="AH2131" s="302"/>
      <c r="AI2131" s="329"/>
      <c r="AJ2131" s="302"/>
      <c r="AK2131" s="302"/>
      <c r="AL2131" s="302"/>
      <c r="AM2131" s="302"/>
      <c r="AN2131" s="302"/>
      <c r="AO2131" s="302"/>
      <c r="AP2131" s="302"/>
      <c r="AQ2131" s="302"/>
      <c r="AR2131" s="302"/>
      <c r="AS2131" s="302"/>
      <c r="AT2131" s="302"/>
      <c r="AU2131" s="302"/>
      <c r="AV2131" s="302"/>
      <c r="AW2131" s="302"/>
      <c r="AX2131" s="302"/>
      <c r="AY2131" s="302"/>
      <c r="AZ2131" s="302"/>
      <c r="BA2131" s="302"/>
    </row>
    <row r="2132">
      <c r="A2132" s="328"/>
      <c r="B2132" s="328"/>
      <c r="C2132" s="328"/>
      <c r="D2132" s="309"/>
      <c r="E2132" s="308"/>
      <c r="F2132" s="308"/>
      <c r="G2132" s="308"/>
      <c r="H2132" s="308"/>
      <c r="I2132" s="317"/>
      <c r="J2132" s="317"/>
      <c r="K2132" s="317"/>
      <c r="L2132" s="308"/>
      <c r="M2132" s="308"/>
      <c r="N2132" s="308"/>
      <c r="O2132" s="308"/>
      <c r="P2132" s="308"/>
      <c r="Q2132" s="302"/>
      <c r="R2132" s="302"/>
      <c r="S2132" s="302"/>
      <c r="T2132" s="302"/>
      <c r="U2132" s="302"/>
      <c r="V2132" s="302"/>
      <c r="W2132" s="302"/>
      <c r="X2132" s="302"/>
      <c r="Y2132" s="302"/>
      <c r="Z2132" s="302"/>
      <c r="AA2132" s="302"/>
      <c r="AB2132" s="302"/>
      <c r="AC2132" s="302"/>
      <c r="AD2132" s="302"/>
      <c r="AE2132" s="302"/>
      <c r="AF2132" s="302"/>
      <c r="AG2132" s="302"/>
      <c r="AH2132" s="302"/>
      <c r="AI2132" s="329"/>
      <c r="AJ2132" s="302"/>
      <c r="AK2132" s="302"/>
      <c r="AL2132" s="302"/>
      <c r="AM2132" s="302"/>
      <c r="AN2132" s="302"/>
      <c r="AO2132" s="302"/>
      <c r="AP2132" s="302"/>
      <c r="AQ2132" s="302"/>
      <c r="AR2132" s="302"/>
      <c r="AS2132" s="302"/>
      <c r="AT2132" s="302"/>
      <c r="AU2132" s="302"/>
      <c r="AV2132" s="302"/>
      <c r="AW2132" s="302"/>
      <c r="AX2132" s="302"/>
      <c r="AY2132" s="302"/>
      <c r="AZ2132" s="302"/>
      <c r="BA2132" s="302"/>
    </row>
    <row r="2133">
      <c r="A2133" s="328"/>
      <c r="B2133" s="328"/>
      <c r="C2133" s="328"/>
      <c r="D2133" s="309"/>
      <c r="E2133" s="308"/>
      <c r="F2133" s="308"/>
      <c r="G2133" s="308"/>
      <c r="H2133" s="308"/>
      <c r="I2133" s="317"/>
      <c r="J2133" s="317"/>
      <c r="K2133" s="317"/>
      <c r="L2133" s="308"/>
      <c r="M2133" s="308"/>
      <c r="N2133" s="308"/>
      <c r="O2133" s="308"/>
      <c r="P2133" s="308"/>
      <c r="Q2133" s="302"/>
      <c r="R2133" s="302"/>
      <c r="S2133" s="302"/>
      <c r="T2133" s="302"/>
      <c r="U2133" s="302"/>
      <c r="V2133" s="302"/>
      <c r="W2133" s="302"/>
      <c r="X2133" s="302"/>
      <c r="Y2133" s="302"/>
      <c r="Z2133" s="302"/>
      <c r="AA2133" s="302"/>
      <c r="AB2133" s="302"/>
      <c r="AC2133" s="302"/>
      <c r="AD2133" s="302"/>
      <c r="AE2133" s="302"/>
      <c r="AF2133" s="302"/>
      <c r="AG2133" s="302"/>
      <c r="AH2133" s="302"/>
      <c r="AI2133" s="329"/>
      <c r="AJ2133" s="302"/>
      <c r="AK2133" s="302"/>
      <c r="AL2133" s="302"/>
      <c r="AM2133" s="302"/>
      <c r="AN2133" s="302"/>
      <c r="AO2133" s="302"/>
      <c r="AP2133" s="302"/>
      <c r="AQ2133" s="302"/>
      <c r="AR2133" s="302"/>
      <c r="AS2133" s="302"/>
      <c r="AT2133" s="302"/>
      <c r="AU2133" s="302"/>
      <c r="AV2133" s="302"/>
      <c r="AW2133" s="302"/>
      <c r="AX2133" s="302"/>
      <c r="AY2133" s="302"/>
      <c r="AZ2133" s="302"/>
      <c r="BA2133" s="302"/>
    </row>
    <row r="2134">
      <c r="A2134" s="328"/>
      <c r="B2134" s="328"/>
      <c r="C2134" s="328"/>
      <c r="D2134" s="309"/>
      <c r="E2134" s="308"/>
      <c r="F2134" s="308"/>
      <c r="G2134" s="308"/>
      <c r="H2134" s="308"/>
      <c r="I2134" s="317"/>
      <c r="J2134" s="317"/>
      <c r="K2134" s="317"/>
      <c r="L2134" s="308"/>
      <c r="M2134" s="308"/>
      <c r="N2134" s="308"/>
      <c r="O2134" s="308"/>
      <c r="P2134" s="308"/>
      <c r="Q2134" s="302"/>
      <c r="R2134" s="302"/>
      <c r="S2134" s="302"/>
      <c r="T2134" s="302"/>
      <c r="U2134" s="302"/>
      <c r="V2134" s="302"/>
      <c r="W2134" s="302"/>
      <c r="X2134" s="302"/>
      <c r="Y2134" s="302"/>
      <c r="Z2134" s="302"/>
      <c r="AA2134" s="302"/>
      <c r="AB2134" s="302"/>
      <c r="AC2134" s="302"/>
      <c r="AD2134" s="302"/>
      <c r="AE2134" s="302"/>
      <c r="AF2134" s="302"/>
      <c r="AG2134" s="302"/>
      <c r="AH2134" s="302"/>
      <c r="AI2134" s="329"/>
      <c r="AJ2134" s="302"/>
      <c r="AK2134" s="302"/>
      <c r="AL2134" s="302"/>
      <c r="AM2134" s="302"/>
      <c r="AN2134" s="302"/>
      <c r="AO2134" s="302"/>
      <c r="AP2134" s="302"/>
      <c r="AQ2134" s="302"/>
      <c r="AR2134" s="302"/>
      <c r="AS2134" s="302"/>
      <c r="AT2134" s="302"/>
      <c r="AU2134" s="302"/>
      <c r="AV2134" s="302"/>
      <c r="AW2134" s="302"/>
      <c r="AX2134" s="302"/>
      <c r="AY2134" s="302"/>
      <c r="AZ2134" s="302"/>
      <c r="BA2134" s="302"/>
    </row>
    <row r="2135">
      <c r="A2135" s="328"/>
      <c r="B2135" s="328"/>
      <c r="C2135" s="328"/>
      <c r="D2135" s="309"/>
      <c r="E2135" s="308"/>
      <c r="F2135" s="308"/>
      <c r="G2135" s="308"/>
      <c r="H2135" s="308"/>
      <c r="I2135" s="317"/>
      <c r="J2135" s="317"/>
      <c r="K2135" s="317"/>
      <c r="L2135" s="308"/>
      <c r="M2135" s="308"/>
      <c r="N2135" s="308"/>
      <c r="O2135" s="308"/>
      <c r="P2135" s="308"/>
      <c r="Q2135" s="302"/>
      <c r="R2135" s="302"/>
      <c r="S2135" s="302"/>
      <c r="T2135" s="302"/>
      <c r="U2135" s="302"/>
      <c r="V2135" s="302"/>
      <c r="W2135" s="302"/>
      <c r="X2135" s="302"/>
      <c r="Y2135" s="302"/>
      <c r="Z2135" s="302"/>
      <c r="AA2135" s="302"/>
      <c r="AB2135" s="302"/>
      <c r="AC2135" s="302"/>
      <c r="AD2135" s="302"/>
      <c r="AE2135" s="302"/>
      <c r="AF2135" s="302"/>
      <c r="AG2135" s="302"/>
      <c r="AH2135" s="302"/>
      <c r="AI2135" s="329"/>
      <c r="AJ2135" s="302"/>
      <c r="AK2135" s="302"/>
      <c r="AL2135" s="302"/>
      <c r="AM2135" s="302"/>
      <c r="AN2135" s="302"/>
      <c r="AO2135" s="302"/>
      <c r="AP2135" s="302"/>
      <c r="AQ2135" s="302"/>
      <c r="AR2135" s="302"/>
      <c r="AS2135" s="302"/>
      <c r="AT2135" s="302"/>
      <c r="AU2135" s="302"/>
      <c r="AV2135" s="302"/>
      <c r="AW2135" s="302"/>
      <c r="AX2135" s="302"/>
      <c r="AY2135" s="302"/>
      <c r="AZ2135" s="302"/>
      <c r="BA2135" s="302"/>
    </row>
    <row r="2136">
      <c r="A2136" s="328"/>
      <c r="B2136" s="328"/>
      <c r="C2136" s="328"/>
      <c r="D2136" s="309"/>
      <c r="E2136" s="308"/>
      <c r="F2136" s="308"/>
      <c r="G2136" s="308"/>
      <c r="H2136" s="308"/>
      <c r="I2136" s="317"/>
      <c r="J2136" s="317"/>
      <c r="K2136" s="317"/>
      <c r="L2136" s="308"/>
      <c r="M2136" s="308"/>
      <c r="N2136" s="308"/>
      <c r="O2136" s="308"/>
      <c r="P2136" s="308"/>
      <c r="Q2136" s="302"/>
      <c r="R2136" s="302"/>
      <c r="S2136" s="302"/>
      <c r="T2136" s="302"/>
      <c r="U2136" s="302"/>
      <c r="V2136" s="302"/>
      <c r="W2136" s="302"/>
      <c r="X2136" s="302"/>
      <c r="Y2136" s="302"/>
      <c r="Z2136" s="302"/>
      <c r="AA2136" s="302"/>
      <c r="AB2136" s="302"/>
      <c r="AC2136" s="302"/>
      <c r="AD2136" s="302"/>
      <c r="AE2136" s="302"/>
      <c r="AF2136" s="302"/>
      <c r="AG2136" s="302"/>
      <c r="AH2136" s="302"/>
      <c r="AI2136" s="329"/>
      <c r="AJ2136" s="302"/>
      <c r="AK2136" s="302"/>
      <c r="AL2136" s="302"/>
      <c r="AM2136" s="302"/>
      <c r="AN2136" s="302"/>
      <c r="AO2136" s="302"/>
      <c r="AP2136" s="302"/>
      <c r="AQ2136" s="302"/>
      <c r="AR2136" s="302"/>
      <c r="AS2136" s="302"/>
      <c r="AT2136" s="302"/>
      <c r="AU2136" s="302"/>
      <c r="AV2136" s="302"/>
      <c r="AW2136" s="302"/>
      <c r="AX2136" s="302"/>
      <c r="AY2136" s="302"/>
      <c r="AZ2136" s="302"/>
      <c r="BA2136" s="302"/>
    </row>
    <row r="2137">
      <c r="A2137" s="328"/>
      <c r="B2137" s="328"/>
      <c r="C2137" s="328"/>
      <c r="D2137" s="309"/>
      <c r="E2137" s="308"/>
      <c r="F2137" s="308"/>
      <c r="G2137" s="308"/>
      <c r="H2137" s="308"/>
      <c r="I2137" s="317"/>
      <c r="J2137" s="317"/>
      <c r="K2137" s="317"/>
      <c r="L2137" s="308"/>
      <c r="M2137" s="308"/>
      <c r="N2137" s="308"/>
      <c r="O2137" s="308"/>
      <c r="P2137" s="308"/>
      <c r="Q2137" s="302"/>
      <c r="R2137" s="302"/>
      <c r="S2137" s="302"/>
      <c r="T2137" s="302"/>
      <c r="U2137" s="302"/>
      <c r="V2137" s="302"/>
      <c r="W2137" s="302"/>
      <c r="X2137" s="302"/>
      <c r="Y2137" s="302"/>
      <c r="Z2137" s="302"/>
      <c r="AA2137" s="302"/>
      <c r="AB2137" s="302"/>
      <c r="AC2137" s="302"/>
      <c r="AD2137" s="302"/>
      <c r="AE2137" s="302"/>
      <c r="AF2137" s="302"/>
      <c r="AG2137" s="302"/>
      <c r="AH2137" s="302"/>
      <c r="AI2137" s="329"/>
      <c r="AJ2137" s="302"/>
      <c r="AK2137" s="302"/>
      <c r="AL2137" s="302"/>
      <c r="AM2137" s="302"/>
      <c r="AN2137" s="302"/>
      <c r="AO2137" s="302"/>
      <c r="AP2137" s="302"/>
      <c r="AQ2137" s="302"/>
      <c r="AR2137" s="302"/>
      <c r="AS2137" s="302"/>
      <c r="AT2137" s="302"/>
      <c r="AU2137" s="302"/>
      <c r="AV2137" s="302"/>
      <c r="AW2137" s="302"/>
      <c r="AX2137" s="302"/>
      <c r="AY2137" s="302"/>
      <c r="AZ2137" s="302"/>
      <c r="BA2137" s="302"/>
    </row>
    <row r="2138">
      <c r="A2138" s="328"/>
      <c r="B2138" s="328"/>
      <c r="C2138" s="328"/>
      <c r="D2138" s="309"/>
      <c r="E2138" s="308"/>
      <c r="F2138" s="308"/>
      <c r="G2138" s="308"/>
      <c r="H2138" s="308"/>
      <c r="I2138" s="317"/>
      <c r="J2138" s="317"/>
      <c r="K2138" s="317"/>
      <c r="L2138" s="308"/>
      <c r="M2138" s="308"/>
      <c r="N2138" s="308"/>
      <c r="O2138" s="308"/>
      <c r="P2138" s="308"/>
      <c r="Q2138" s="302"/>
      <c r="R2138" s="302"/>
      <c r="S2138" s="302"/>
      <c r="T2138" s="302"/>
      <c r="U2138" s="302"/>
      <c r="V2138" s="302"/>
      <c r="W2138" s="302"/>
      <c r="X2138" s="302"/>
      <c r="Y2138" s="302"/>
      <c r="Z2138" s="302"/>
      <c r="AA2138" s="302"/>
      <c r="AB2138" s="302"/>
      <c r="AC2138" s="302"/>
      <c r="AD2138" s="302"/>
      <c r="AE2138" s="302"/>
      <c r="AF2138" s="302"/>
      <c r="AG2138" s="302"/>
      <c r="AH2138" s="302"/>
      <c r="AI2138" s="329"/>
      <c r="AJ2138" s="302"/>
      <c r="AK2138" s="302"/>
      <c r="AL2138" s="302"/>
      <c r="AM2138" s="302"/>
      <c r="AN2138" s="302"/>
      <c r="AO2138" s="302"/>
      <c r="AP2138" s="302"/>
      <c r="AQ2138" s="302"/>
      <c r="AR2138" s="302"/>
      <c r="AS2138" s="302"/>
      <c r="AT2138" s="302"/>
      <c r="AU2138" s="302"/>
      <c r="AV2138" s="302"/>
      <c r="AW2138" s="302"/>
      <c r="AX2138" s="302"/>
      <c r="AY2138" s="302"/>
      <c r="AZ2138" s="302"/>
      <c r="BA2138" s="302"/>
    </row>
    <row r="2139">
      <c r="A2139" s="328"/>
      <c r="B2139" s="328"/>
      <c r="C2139" s="328"/>
      <c r="D2139" s="309"/>
      <c r="E2139" s="308"/>
      <c r="F2139" s="308"/>
      <c r="G2139" s="308"/>
      <c r="H2139" s="308"/>
      <c r="I2139" s="317"/>
      <c r="J2139" s="317"/>
      <c r="K2139" s="317"/>
      <c r="L2139" s="308"/>
      <c r="M2139" s="308"/>
      <c r="N2139" s="308"/>
      <c r="O2139" s="308"/>
      <c r="P2139" s="308"/>
      <c r="Q2139" s="302"/>
      <c r="R2139" s="302"/>
      <c r="S2139" s="302"/>
      <c r="T2139" s="302"/>
      <c r="U2139" s="302"/>
      <c r="V2139" s="302"/>
      <c r="W2139" s="302"/>
      <c r="X2139" s="302"/>
      <c r="Y2139" s="302"/>
      <c r="Z2139" s="302"/>
      <c r="AA2139" s="302"/>
      <c r="AB2139" s="302"/>
      <c r="AC2139" s="302"/>
      <c r="AD2139" s="302"/>
      <c r="AE2139" s="302"/>
      <c r="AF2139" s="302"/>
      <c r="AG2139" s="302"/>
      <c r="AH2139" s="302"/>
      <c r="AI2139" s="329"/>
      <c r="AJ2139" s="302"/>
      <c r="AK2139" s="302"/>
      <c r="AL2139" s="302"/>
      <c r="AM2139" s="302"/>
      <c r="AN2139" s="302"/>
      <c r="AO2139" s="302"/>
      <c r="AP2139" s="302"/>
      <c r="AQ2139" s="302"/>
      <c r="AR2139" s="302"/>
      <c r="AS2139" s="302"/>
      <c r="AT2139" s="302"/>
      <c r="AU2139" s="302"/>
      <c r="AV2139" s="302"/>
      <c r="AW2139" s="302"/>
      <c r="AX2139" s="302"/>
      <c r="AY2139" s="302"/>
      <c r="AZ2139" s="302"/>
      <c r="BA2139" s="302"/>
    </row>
    <row r="2140">
      <c r="A2140" s="328"/>
      <c r="B2140" s="328"/>
      <c r="C2140" s="328"/>
      <c r="D2140" s="309"/>
      <c r="E2140" s="308"/>
      <c r="F2140" s="308"/>
      <c r="G2140" s="308"/>
      <c r="H2140" s="308"/>
      <c r="I2140" s="317"/>
      <c r="J2140" s="317"/>
      <c r="K2140" s="317"/>
      <c r="L2140" s="308"/>
      <c r="M2140" s="308"/>
      <c r="N2140" s="308"/>
      <c r="O2140" s="308"/>
      <c r="P2140" s="308"/>
      <c r="Q2140" s="302"/>
      <c r="R2140" s="302"/>
      <c r="S2140" s="302"/>
      <c r="T2140" s="302"/>
      <c r="U2140" s="302"/>
      <c r="V2140" s="302"/>
      <c r="W2140" s="302"/>
      <c r="X2140" s="302"/>
      <c r="Y2140" s="302"/>
      <c r="Z2140" s="302"/>
      <c r="AA2140" s="302"/>
      <c r="AB2140" s="302"/>
      <c r="AC2140" s="302"/>
      <c r="AD2140" s="302"/>
      <c r="AE2140" s="302"/>
      <c r="AF2140" s="302"/>
      <c r="AG2140" s="302"/>
      <c r="AH2140" s="302"/>
      <c r="AI2140" s="329"/>
      <c r="AJ2140" s="302"/>
      <c r="AK2140" s="302"/>
      <c r="AL2140" s="302"/>
      <c r="AM2140" s="302"/>
      <c r="AN2140" s="302"/>
      <c r="AO2140" s="302"/>
      <c r="AP2140" s="302"/>
      <c r="AQ2140" s="302"/>
      <c r="AR2140" s="302"/>
      <c r="AS2140" s="302"/>
      <c r="AT2140" s="302"/>
      <c r="AU2140" s="302"/>
      <c r="AV2140" s="302"/>
      <c r="AW2140" s="302"/>
      <c r="AX2140" s="302"/>
      <c r="AY2140" s="302"/>
      <c r="AZ2140" s="302"/>
      <c r="BA2140" s="302"/>
    </row>
    <row r="2141">
      <c r="A2141" s="328"/>
      <c r="B2141" s="328"/>
      <c r="C2141" s="328"/>
      <c r="D2141" s="309"/>
      <c r="E2141" s="308"/>
      <c r="F2141" s="308"/>
      <c r="G2141" s="308"/>
      <c r="H2141" s="308"/>
      <c r="I2141" s="317"/>
      <c r="J2141" s="317"/>
      <c r="K2141" s="317"/>
      <c r="L2141" s="308"/>
      <c r="M2141" s="308"/>
      <c r="N2141" s="308"/>
      <c r="O2141" s="308"/>
      <c r="P2141" s="308"/>
      <c r="Q2141" s="302"/>
      <c r="R2141" s="302"/>
      <c r="S2141" s="302"/>
      <c r="T2141" s="302"/>
      <c r="U2141" s="302"/>
      <c r="V2141" s="302"/>
      <c r="W2141" s="302"/>
      <c r="X2141" s="302"/>
      <c r="Y2141" s="302"/>
      <c r="Z2141" s="302"/>
      <c r="AA2141" s="302"/>
      <c r="AB2141" s="302"/>
      <c r="AC2141" s="302"/>
      <c r="AD2141" s="302"/>
      <c r="AE2141" s="302"/>
      <c r="AF2141" s="302"/>
      <c r="AG2141" s="302"/>
      <c r="AH2141" s="302"/>
      <c r="AI2141" s="329"/>
      <c r="AJ2141" s="302"/>
      <c r="AK2141" s="302"/>
      <c r="AL2141" s="302"/>
      <c r="AM2141" s="302"/>
      <c r="AN2141" s="302"/>
      <c r="AO2141" s="302"/>
      <c r="AP2141" s="302"/>
      <c r="AQ2141" s="302"/>
      <c r="AR2141" s="302"/>
      <c r="AS2141" s="302"/>
      <c r="AT2141" s="302"/>
      <c r="AU2141" s="302"/>
      <c r="AV2141" s="302"/>
      <c r="AW2141" s="302"/>
      <c r="AX2141" s="302"/>
      <c r="AY2141" s="302"/>
      <c r="AZ2141" s="302"/>
      <c r="BA2141" s="302"/>
    </row>
    <row r="2142">
      <c r="A2142" s="328"/>
      <c r="B2142" s="328"/>
      <c r="C2142" s="328"/>
      <c r="D2142" s="309"/>
      <c r="E2142" s="308"/>
      <c r="F2142" s="308"/>
      <c r="G2142" s="308"/>
      <c r="H2142" s="308"/>
      <c r="I2142" s="317"/>
      <c r="J2142" s="317"/>
      <c r="K2142" s="317"/>
      <c r="L2142" s="308"/>
      <c r="M2142" s="308"/>
      <c r="N2142" s="308"/>
      <c r="O2142" s="308"/>
      <c r="P2142" s="308"/>
      <c r="Q2142" s="302"/>
      <c r="R2142" s="302"/>
      <c r="S2142" s="302"/>
      <c r="T2142" s="302"/>
      <c r="U2142" s="302"/>
      <c r="V2142" s="302"/>
      <c r="W2142" s="302"/>
      <c r="X2142" s="302"/>
      <c r="Y2142" s="302"/>
      <c r="Z2142" s="302"/>
      <c r="AA2142" s="302"/>
      <c r="AB2142" s="302"/>
      <c r="AC2142" s="302"/>
      <c r="AD2142" s="302"/>
      <c r="AE2142" s="302"/>
      <c r="AF2142" s="302"/>
      <c r="AG2142" s="302"/>
      <c r="AH2142" s="302"/>
      <c r="AI2142" s="329"/>
      <c r="AJ2142" s="302"/>
      <c r="AK2142" s="302"/>
      <c r="AL2142" s="302"/>
      <c r="AM2142" s="302"/>
      <c r="AN2142" s="302"/>
      <c r="AO2142" s="302"/>
      <c r="AP2142" s="302"/>
      <c r="AQ2142" s="302"/>
      <c r="AR2142" s="302"/>
      <c r="AS2142" s="302"/>
      <c r="AT2142" s="302"/>
      <c r="AU2142" s="302"/>
      <c r="AV2142" s="302"/>
      <c r="AW2142" s="302"/>
      <c r="AX2142" s="302"/>
      <c r="AY2142" s="302"/>
      <c r="AZ2142" s="302"/>
      <c r="BA2142" s="302"/>
    </row>
    <row r="2143">
      <c r="A2143" s="328"/>
      <c r="B2143" s="328"/>
      <c r="C2143" s="328"/>
      <c r="D2143" s="309"/>
      <c r="E2143" s="308"/>
      <c r="F2143" s="308"/>
      <c r="G2143" s="308"/>
      <c r="H2143" s="308"/>
      <c r="I2143" s="317"/>
      <c r="J2143" s="317"/>
      <c r="K2143" s="317"/>
      <c r="L2143" s="308"/>
      <c r="M2143" s="308"/>
      <c r="N2143" s="308"/>
      <c r="O2143" s="308"/>
      <c r="P2143" s="308"/>
      <c r="Q2143" s="302"/>
      <c r="R2143" s="302"/>
      <c r="S2143" s="302"/>
      <c r="T2143" s="302"/>
      <c r="U2143" s="302"/>
      <c r="V2143" s="302"/>
      <c r="W2143" s="302"/>
      <c r="X2143" s="302"/>
      <c r="Y2143" s="302"/>
      <c r="Z2143" s="302"/>
      <c r="AA2143" s="302"/>
      <c r="AB2143" s="302"/>
      <c r="AC2143" s="302"/>
      <c r="AD2143" s="302"/>
      <c r="AE2143" s="302"/>
      <c r="AF2143" s="302"/>
      <c r="AG2143" s="302"/>
      <c r="AH2143" s="302"/>
      <c r="AI2143" s="329"/>
      <c r="AJ2143" s="302"/>
      <c r="AK2143" s="302"/>
      <c r="AL2143" s="302"/>
      <c r="AM2143" s="302"/>
      <c r="AN2143" s="302"/>
      <c r="AO2143" s="302"/>
      <c r="AP2143" s="302"/>
      <c r="AQ2143" s="302"/>
      <c r="AR2143" s="302"/>
      <c r="AS2143" s="302"/>
      <c r="AT2143" s="302"/>
      <c r="AU2143" s="302"/>
      <c r="AV2143" s="302"/>
      <c r="AW2143" s="302"/>
      <c r="AX2143" s="302"/>
      <c r="AY2143" s="302"/>
      <c r="AZ2143" s="302"/>
      <c r="BA2143" s="302"/>
    </row>
    <row r="2144">
      <c r="A2144" s="328"/>
      <c r="B2144" s="328"/>
      <c r="C2144" s="328"/>
      <c r="D2144" s="309"/>
      <c r="E2144" s="308"/>
      <c r="F2144" s="308"/>
      <c r="G2144" s="308"/>
      <c r="H2144" s="308"/>
      <c r="I2144" s="317"/>
      <c r="J2144" s="317"/>
      <c r="K2144" s="317"/>
      <c r="L2144" s="308"/>
      <c r="M2144" s="308"/>
      <c r="N2144" s="308"/>
      <c r="O2144" s="308"/>
      <c r="P2144" s="308"/>
      <c r="Q2144" s="302"/>
      <c r="R2144" s="302"/>
      <c r="S2144" s="302"/>
      <c r="T2144" s="302"/>
      <c r="U2144" s="302"/>
      <c r="V2144" s="302"/>
      <c r="W2144" s="302"/>
      <c r="X2144" s="302"/>
      <c r="Y2144" s="302"/>
      <c r="Z2144" s="302"/>
      <c r="AA2144" s="302"/>
      <c r="AB2144" s="302"/>
      <c r="AC2144" s="302"/>
      <c r="AD2144" s="302"/>
      <c r="AE2144" s="302"/>
      <c r="AF2144" s="302"/>
      <c r="AG2144" s="302"/>
      <c r="AH2144" s="302"/>
      <c r="AI2144" s="329"/>
      <c r="AJ2144" s="302"/>
      <c r="AK2144" s="302"/>
      <c r="AL2144" s="302"/>
      <c r="AM2144" s="302"/>
      <c r="AN2144" s="302"/>
      <c r="AO2144" s="302"/>
      <c r="AP2144" s="302"/>
      <c r="AQ2144" s="302"/>
      <c r="AR2144" s="302"/>
      <c r="AS2144" s="302"/>
      <c r="AT2144" s="302"/>
      <c r="AU2144" s="302"/>
      <c r="AV2144" s="302"/>
      <c r="AW2144" s="302"/>
      <c r="AX2144" s="302"/>
      <c r="AY2144" s="302"/>
      <c r="AZ2144" s="302"/>
      <c r="BA2144" s="302"/>
    </row>
    <row r="2145">
      <c r="A2145" s="328"/>
      <c r="B2145" s="328"/>
      <c r="C2145" s="328"/>
      <c r="D2145" s="309"/>
      <c r="E2145" s="308"/>
      <c r="F2145" s="308"/>
      <c r="G2145" s="308"/>
      <c r="H2145" s="308"/>
      <c r="I2145" s="317"/>
      <c r="J2145" s="317"/>
      <c r="K2145" s="317"/>
      <c r="L2145" s="308"/>
      <c r="M2145" s="308"/>
      <c r="N2145" s="308"/>
      <c r="O2145" s="308"/>
      <c r="P2145" s="308"/>
      <c r="Q2145" s="302"/>
      <c r="R2145" s="302"/>
      <c r="S2145" s="302"/>
      <c r="T2145" s="302"/>
      <c r="U2145" s="302"/>
      <c r="V2145" s="302"/>
      <c r="W2145" s="302"/>
      <c r="X2145" s="302"/>
      <c r="Y2145" s="302"/>
      <c r="Z2145" s="302"/>
      <c r="AA2145" s="302"/>
      <c r="AB2145" s="302"/>
      <c r="AC2145" s="302"/>
      <c r="AD2145" s="302"/>
      <c r="AE2145" s="302"/>
      <c r="AF2145" s="302"/>
      <c r="AG2145" s="302"/>
      <c r="AH2145" s="302"/>
      <c r="AI2145" s="329"/>
      <c r="AJ2145" s="302"/>
      <c r="AK2145" s="302"/>
      <c r="AL2145" s="302"/>
      <c r="AM2145" s="302"/>
      <c r="AN2145" s="302"/>
      <c r="AO2145" s="302"/>
      <c r="AP2145" s="302"/>
      <c r="AQ2145" s="302"/>
      <c r="AR2145" s="302"/>
      <c r="AS2145" s="302"/>
      <c r="AT2145" s="302"/>
      <c r="AU2145" s="302"/>
      <c r="AV2145" s="302"/>
      <c r="AW2145" s="302"/>
      <c r="AX2145" s="302"/>
      <c r="AY2145" s="302"/>
      <c r="AZ2145" s="302"/>
      <c r="BA2145" s="302"/>
    </row>
    <row r="2146">
      <c r="A2146" s="328"/>
      <c r="B2146" s="328"/>
      <c r="C2146" s="328"/>
      <c r="D2146" s="309"/>
      <c r="E2146" s="308"/>
      <c r="F2146" s="308"/>
      <c r="G2146" s="308"/>
      <c r="H2146" s="308"/>
      <c r="I2146" s="317"/>
      <c r="J2146" s="317"/>
      <c r="K2146" s="317"/>
      <c r="L2146" s="308"/>
      <c r="M2146" s="308"/>
      <c r="N2146" s="308"/>
      <c r="O2146" s="308"/>
      <c r="P2146" s="308"/>
      <c r="Q2146" s="302"/>
      <c r="R2146" s="302"/>
      <c r="S2146" s="302"/>
      <c r="T2146" s="302"/>
      <c r="U2146" s="302"/>
      <c r="V2146" s="302"/>
      <c r="W2146" s="302"/>
      <c r="X2146" s="302"/>
      <c r="Y2146" s="302"/>
      <c r="Z2146" s="302"/>
      <c r="AA2146" s="302"/>
      <c r="AB2146" s="302"/>
      <c r="AC2146" s="302"/>
      <c r="AD2146" s="302"/>
      <c r="AE2146" s="302"/>
      <c r="AF2146" s="302"/>
      <c r="AG2146" s="302"/>
      <c r="AH2146" s="302"/>
      <c r="AI2146" s="329"/>
      <c r="AJ2146" s="302"/>
      <c r="AK2146" s="302"/>
      <c r="AL2146" s="302"/>
      <c r="AM2146" s="302"/>
      <c r="AN2146" s="302"/>
      <c r="AO2146" s="302"/>
      <c r="AP2146" s="302"/>
      <c r="AQ2146" s="302"/>
      <c r="AR2146" s="302"/>
      <c r="AS2146" s="302"/>
      <c r="AT2146" s="302"/>
      <c r="AU2146" s="302"/>
      <c r="AV2146" s="302"/>
      <c r="AW2146" s="302"/>
      <c r="AX2146" s="302"/>
      <c r="AY2146" s="302"/>
      <c r="AZ2146" s="302"/>
      <c r="BA2146" s="302"/>
    </row>
    <row r="2147">
      <c r="A2147" s="328"/>
      <c r="B2147" s="328"/>
      <c r="C2147" s="328"/>
      <c r="D2147" s="309"/>
      <c r="E2147" s="308"/>
      <c r="F2147" s="308"/>
      <c r="G2147" s="308"/>
      <c r="H2147" s="308"/>
      <c r="I2147" s="317"/>
      <c r="J2147" s="317"/>
      <c r="K2147" s="317"/>
      <c r="L2147" s="308"/>
      <c r="M2147" s="308"/>
      <c r="N2147" s="308"/>
      <c r="O2147" s="308"/>
      <c r="P2147" s="308"/>
      <c r="Q2147" s="302"/>
      <c r="R2147" s="302"/>
      <c r="S2147" s="302"/>
      <c r="T2147" s="302"/>
      <c r="U2147" s="302"/>
      <c r="V2147" s="302"/>
      <c r="W2147" s="302"/>
      <c r="X2147" s="302"/>
      <c r="Y2147" s="302"/>
      <c r="Z2147" s="302"/>
      <c r="AA2147" s="302"/>
      <c r="AB2147" s="302"/>
      <c r="AC2147" s="302"/>
      <c r="AD2147" s="302"/>
      <c r="AE2147" s="302"/>
      <c r="AF2147" s="302"/>
      <c r="AG2147" s="302"/>
      <c r="AH2147" s="302"/>
      <c r="AI2147" s="329"/>
      <c r="AJ2147" s="302"/>
      <c r="AK2147" s="302"/>
      <c r="AL2147" s="302"/>
      <c r="AM2147" s="302"/>
      <c r="AN2147" s="302"/>
      <c r="AO2147" s="302"/>
      <c r="AP2147" s="302"/>
      <c r="AQ2147" s="302"/>
      <c r="AR2147" s="302"/>
      <c r="AS2147" s="302"/>
      <c r="AT2147" s="302"/>
      <c r="AU2147" s="302"/>
      <c r="AV2147" s="302"/>
      <c r="AW2147" s="302"/>
      <c r="AX2147" s="302"/>
      <c r="AY2147" s="302"/>
      <c r="AZ2147" s="302"/>
      <c r="BA2147" s="302"/>
    </row>
    <row r="2148">
      <c r="A2148" s="328"/>
      <c r="B2148" s="328"/>
      <c r="C2148" s="328"/>
      <c r="D2148" s="309"/>
      <c r="E2148" s="308"/>
      <c r="F2148" s="308"/>
      <c r="G2148" s="308"/>
      <c r="H2148" s="308"/>
      <c r="I2148" s="317"/>
      <c r="J2148" s="317"/>
      <c r="K2148" s="317"/>
      <c r="L2148" s="308"/>
      <c r="M2148" s="308"/>
      <c r="N2148" s="308"/>
      <c r="O2148" s="308"/>
      <c r="P2148" s="308"/>
      <c r="Q2148" s="302"/>
      <c r="R2148" s="302"/>
      <c r="S2148" s="302"/>
      <c r="T2148" s="302"/>
      <c r="U2148" s="302"/>
      <c r="V2148" s="302"/>
      <c r="W2148" s="302"/>
      <c r="X2148" s="302"/>
      <c r="Y2148" s="302"/>
      <c r="Z2148" s="302"/>
      <c r="AA2148" s="302"/>
      <c r="AB2148" s="302"/>
      <c r="AC2148" s="302"/>
      <c r="AD2148" s="302"/>
      <c r="AE2148" s="302"/>
      <c r="AF2148" s="302"/>
      <c r="AG2148" s="302"/>
      <c r="AH2148" s="302"/>
      <c r="AI2148" s="329"/>
      <c r="AJ2148" s="302"/>
      <c r="AK2148" s="302"/>
      <c r="AL2148" s="302"/>
      <c r="AM2148" s="302"/>
      <c r="AN2148" s="302"/>
      <c r="AO2148" s="302"/>
      <c r="AP2148" s="302"/>
      <c r="AQ2148" s="302"/>
      <c r="AR2148" s="302"/>
      <c r="AS2148" s="302"/>
      <c r="AT2148" s="302"/>
      <c r="AU2148" s="302"/>
      <c r="AV2148" s="302"/>
      <c r="AW2148" s="302"/>
      <c r="AX2148" s="302"/>
      <c r="AY2148" s="302"/>
      <c r="AZ2148" s="302"/>
      <c r="BA2148" s="302"/>
    </row>
    <row r="2149">
      <c r="A2149" s="328"/>
      <c r="B2149" s="328"/>
      <c r="C2149" s="328"/>
      <c r="D2149" s="309"/>
      <c r="E2149" s="308"/>
      <c r="F2149" s="308"/>
      <c r="G2149" s="308"/>
      <c r="H2149" s="308"/>
      <c r="I2149" s="317"/>
      <c r="J2149" s="317"/>
      <c r="K2149" s="317"/>
      <c r="L2149" s="308"/>
      <c r="M2149" s="308"/>
      <c r="N2149" s="308"/>
      <c r="O2149" s="308"/>
      <c r="P2149" s="308"/>
      <c r="Q2149" s="302"/>
      <c r="R2149" s="302"/>
      <c r="S2149" s="302"/>
      <c r="T2149" s="302"/>
      <c r="U2149" s="302"/>
      <c r="V2149" s="302"/>
      <c r="W2149" s="302"/>
      <c r="X2149" s="302"/>
      <c r="Y2149" s="302"/>
      <c r="Z2149" s="302"/>
      <c r="AA2149" s="302"/>
      <c r="AB2149" s="302"/>
      <c r="AC2149" s="302"/>
      <c r="AD2149" s="302"/>
      <c r="AE2149" s="302"/>
      <c r="AF2149" s="302"/>
      <c r="AG2149" s="302"/>
      <c r="AH2149" s="302"/>
      <c r="AI2149" s="329"/>
      <c r="AJ2149" s="302"/>
      <c r="AK2149" s="302"/>
      <c r="AL2149" s="302"/>
      <c r="AM2149" s="302"/>
      <c r="AN2149" s="302"/>
      <c r="AO2149" s="302"/>
      <c r="AP2149" s="302"/>
      <c r="AQ2149" s="302"/>
      <c r="AR2149" s="302"/>
      <c r="AS2149" s="302"/>
      <c r="AT2149" s="302"/>
      <c r="AU2149" s="302"/>
      <c r="AV2149" s="302"/>
      <c r="AW2149" s="302"/>
      <c r="AX2149" s="302"/>
      <c r="AY2149" s="302"/>
      <c r="AZ2149" s="302"/>
      <c r="BA2149" s="302"/>
    </row>
    <row r="2150">
      <c r="A2150" s="328"/>
      <c r="B2150" s="328"/>
      <c r="C2150" s="328"/>
      <c r="D2150" s="309"/>
      <c r="E2150" s="308"/>
      <c r="F2150" s="308"/>
      <c r="G2150" s="308"/>
      <c r="H2150" s="308"/>
      <c r="I2150" s="317"/>
      <c r="J2150" s="317"/>
      <c r="K2150" s="317"/>
      <c r="L2150" s="308"/>
      <c r="M2150" s="308"/>
      <c r="N2150" s="308"/>
      <c r="O2150" s="308"/>
      <c r="P2150" s="308"/>
      <c r="Q2150" s="302"/>
      <c r="R2150" s="302"/>
      <c r="S2150" s="302"/>
      <c r="T2150" s="302"/>
      <c r="U2150" s="302"/>
      <c r="V2150" s="302"/>
      <c r="W2150" s="302"/>
      <c r="X2150" s="302"/>
      <c r="Y2150" s="302"/>
      <c r="Z2150" s="302"/>
      <c r="AA2150" s="302"/>
      <c r="AB2150" s="302"/>
      <c r="AC2150" s="302"/>
      <c r="AD2150" s="302"/>
      <c r="AE2150" s="302"/>
      <c r="AF2150" s="302"/>
      <c r="AG2150" s="302"/>
      <c r="AH2150" s="302"/>
      <c r="AI2150" s="329"/>
      <c r="AJ2150" s="302"/>
      <c r="AK2150" s="302"/>
      <c r="AL2150" s="302"/>
      <c r="AM2150" s="302"/>
      <c r="AN2150" s="302"/>
      <c r="AO2150" s="302"/>
      <c r="AP2150" s="302"/>
      <c r="AQ2150" s="302"/>
      <c r="AR2150" s="302"/>
      <c r="AS2150" s="302"/>
      <c r="AT2150" s="302"/>
      <c r="AU2150" s="302"/>
      <c r="AV2150" s="302"/>
      <c r="AW2150" s="302"/>
      <c r="AX2150" s="302"/>
      <c r="AY2150" s="302"/>
      <c r="AZ2150" s="302"/>
      <c r="BA2150" s="302"/>
    </row>
    <row r="2151">
      <c r="A2151" s="328"/>
      <c r="B2151" s="328"/>
      <c r="C2151" s="328"/>
      <c r="D2151" s="309"/>
      <c r="E2151" s="308"/>
      <c r="F2151" s="308"/>
      <c r="G2151" s="308"/>
      <c r="H2151" s="308"/>
      <c r="I2151" s="317"/>
      <c r="J2151" s="317"/>
      <c r="K2151" s="317"/>
      <c r="L2151" s="308"/>
      <c r="M2151" s="308"/>
      <c r="N2151" s="308"/>
      <c r="O2151" s="308"/>
      <c r="P2151" s="308"/>
      <c r="Q2151" s="302"/>
      <c r="R2151" s="302"/>
      <c r="S2151" s="302"/>
      <c r="T2151" s="302"/>
      <c r="U2151" s="302"/>
      <c r="V2151" s="302"/>
      <c r="W2151" s="302"/>
      <c r="X2151" s="302"/>
      <c r="Y2151" s="302"/>
      <c r="Z2151" s="302"/>
      <c r="AA2151" s="302"/>
      <c r="AB2151" s="302"/>
      <c r="AC2151" s="302"/>
      <c r="AD2151" s="302"/>
      <c r="AE2151" s="302"/>
      <c r="AF2151" s="302"/>
      <c r="AG2151" s="302"/>
      <c r="AH2151" s="302"/>
      <c r="AI2151" s="329"/>
      <c r="AJ2151" s="302"/>
      <c r="AK2151" s="302"/>
      <c r="AL2151" s="302"/>
      <c r="AM2151" s="302"/>
      <c r="AN2151" s="302"/>
      <c r="AO2151" s="302"/>
      <c r="AP2151" s="302"/>
      <c r="AQ2151" s="302"/>
      <c r="AR2151" s="302"/>
      <c r="AS2151" s="302"/>
      <c r="AT2151" s="302"/>
      <c r="AU2151" s="302"/>
      <c r="AV2151" s="302"/>
      <c r="AW2151" s="302"/>
      <c r="AX2151" s="302"/>
      <c r="AY2151" s="302"/>
      <c r="AZ2151" s="302"/>
      <c r="BA2151" s="302"/>
    </row>
    <row r="2152">
      <c r="A2152" s="328"/>
      <c r="B2152" s="328"/>
      <c r="C2152" s="328"/>
      <c r="D2152" s="309"/>
      <c r="E2152" s="308"/>
      <c r="F2152" s="308"/>
      <c r="G2152" s="308"/>
      <c r="H2152" s="308"/>
      <c r="I2152" s="317"/>
      <c r="J2152" s="317"/>
      <c r="K2152" s="317"/>
      <c r="L2152" s="308"/>
      <c r="M2152" s="308"/>
      <c r="N2152" s="308"/>
      <c r="O2152" s="308"/>
      <c r="P2152" s="308"/>
      <c r="Q2152" s="302"/>
      <c r="R2152" s="302"/>
      <c r="S2152" s="302"/>
      <c r="T2152" s="302"/>
      <c r="U2152" s="302"/>
      <c r="V2152" s="302"/>
      <c r="W2152" s="302"/>
      <c r="X2152" s="302"/>
      <c r="Y2152" s="302"/>
      <c r="Z2152" s="302"/>
      <c r="AA2152" s="302"/>
      <c r="AB2152" s="302"/>
      <c r="AC2152" s="302"/>
      <c r="AD2152" s="302"/>
      <c r="AE2152" s="302"/>
      <c r="AF2152" s="302"/>
      <c r="AG2152" s="302"/>
      <c r="AH2152" s="302"/>
      <c r="AI2152" s="329"/>
      <c r="AJ2152" s="302"/>
      <c r="AK2152" s="302"/>
      <c r="AL2152" s="302"/>
      <c r="AM2152" s="302"/>
      <c r="AN2152" s="302"/>
      <c r="AO2152" s="302"/>
      <c r="AP2152" s="302"/>
      <c r="AQ2152" s="302"/>
      <c r="AR2152" s="302"/>
      <c r="AS2152" s="302"/>
      <c r="AT2152" s="302"/>
      <c r="AU2152" s="302"/>
      <c r="AV2152" s="302"/>
      <c r="AW2152" s="302"/>
      <c r="AX2152" s="302"/>
      <c r="AY2152" s="302"/>
      <c r="AZ2152" s="302"/>
      <c r="BA2152" s="302"/>
    </row>
    <row r="2153">
      <c r="A2153" s="328"/>
      <c r="B2153" s="328"/>
      <c r="C2153" s="328"/>
      <c r="D2153" s="309"/>
      <c r="E2153" s="308"/>
      <c r="F2153" s="308"/>
      <c r="G2153" s="308"/>
      <c r="H2153" s="308"/>
      <c r="I2153" s="317"/>
      <c r="J2153" s="317"/>
      <c r="K2153" s="317"/>
      <c r="L2153" s="308"/>
      <c r="M2153" s="308"/>
      <c r="N2153" s="308"/>
      <c r="O2153" s="308"/>
      <c r="P2153" s="308"/>
      <c r="Q2153" s="302"/>
      <c r="R2153" s="302"/>
      <c r="S2153" s="302"/>
      <c r="T2153" s="302"/>
      <c r="U2153" s="302"/>
      <c r="V2153" s="302"/>
      <c r="W2153" s="302"/>
      <c r="X2153" s="302"/>
      <c r="Y2153" s="302"/>
      <c r="Z2153" s="302"/>
      <c r="AA2153" s="302"/>
      <c r="AB2153" s="302"/>
      <c r="AC2153" s="302"/>
      <c r="AD2153" s="302"/>
      <c r="AE2153" s="302"/>
      <c r="AF2153" s="302"/>
      <c r="AG2153" s="302"/>
      <c r="AH2153" s="302"/>
      <c r="AI2153" s="329"/>
      <c r="AJ2153" s="302"/>
      <c r="AK2153" s="302"/>
      <c r="AL2153" s="302"/>
      <c r="AM2153" s="302"/>
      <c r="AN2153" s="302"/>
      <c r="AO2153" s="302"/>
      <c r="AP2153" s="302"/>
      <c r="AQ2153" s="302"/>
      <c r="AR2153" s="302"/>
      <c r="AS2153" s="302"/>
      <c r="AT2153" s="302"/>
      <c r="AU2153" s="302"/>
      <c r="AV2153" s="302"/>
      <c r="AW2153" s="302"/>
      <c r="AX2153" s="302"/>
      <c r="AY2153" s="302"/>
      <c r="AZ2153" s="302"/>
      <c r="BA2153" s="302"/>
    </row>
    <row r="2154">
      <c r="A2154" s="328"/>
      <c r="B2154" s="328"/>
      <c r="C2154" s="328"/>
      <c r="D2154" s="309"/>
      <c r="E2154" s="308"/>
      <c r="F2154" s="308"/>
      <c r="G2154" s="308"/>
      <c r="H2154" s="308"/>
      <c r="I2154" s="317"/>
      <c r="J2154" s="317"/>
      <c r="K2154" s="317"/>
      <c r="L2154" s="308"/>
      <c r="M2154" s="308"/>
      <c r="N2154" s="308"/>
      <c r="O2154" s="308"/>
      <c r="P2154" s="308"/>
      <c r="Q2154" s="302"/>
      <c r="R2154" s="302"/>
      <c r="S2154" s="302"/>
      <c r="T2154" s="302"/>
      <c r="U2154" s="302"/>
      <c r="V2154" s="302"/>
      <c r="W2154" s="302"/>
      <c r="X2154" s="302"/>
      <c r="Y2154" s="302"/>
      <c r="Z2154" s="302"/>
      <c r="AA2154" s="302"/>
      <c r="AB2154" s="302"/>
      <c r="AC2154" s="302"/>
      <c r="AD2154" s="302"/>
      <c r="AE2154" s="302"/>
      <c r="AF2154" s="302"/>
      <c r="AG2154" s="302"/>
      <c r="AH2154" s="302"/>
      <c r="AI2154" s="329"/>
      <c r="AJ2154" s="302"/>
      <c r="AK2154" s="302"/>
      <c r="AL2154" s="302"/>
      <c r="AM2154" s="302"/>
      <c r="AN2154" s="302"/>
      <c r="AO2154" s="302"/>
      <c r="AP2154" s="302"/>
      <c r="AQ2154" s="302"/>
      <c r="AR2154" s="302"/>
      <c r="AS2154" s="302"/>
      <c r="AT2154" s="302"/>
      <c r="AU2154" s="302"/>
      <c r="AV2154" s="302"/>
      <c r="AW2154" s="302"/>
      <c r="AX2154" s="302"/>
      <c r="AY2154" s="302"/>
      <c r="AZ2154" s="302"/>
      <c r="BA2154" s="302"/>
    </row>
    <row r="2155">
      <c r="A2155" s="328"/>
      <c r="B2155" s="328"/>
      <c r="C2155" s="328"/>
      <c r="D2155" s="309"/>
      <c r="E2155" s="308"/>
      <c r="F2155" s="308"/>
      <c r="G2155" s="308"/>
      <c r="H2155" s="308"/>
      <c r="I2155" s="317"/>
      <c r="J2155" s="317"/>
      <c r="K2155" s="317"/>
      <c r="L2155" s="308"/>
      <c r="M2155" s="308"/>
      <c r="N2155" s="308"/>
      <c r="O2155" s="308"/>
      <c r="P2155" s="308"/>
      <c r="Q2155" s="302"/>
      <c r="R2155" s="302"/>
      <c r="S2155" s="302"/>
      <c r="T2155" s="302"/>
      <c r="U2155" s="302"/>
      <c r="V2155" s="302"/>
      <c r="W2155" s="302"/>
      <c r="X2155" s="302"/>
      <c r="Y2155" s="302"/>
      <c r="Z2155" s="302"/>
      <c r="AA2155" s="302"/>
      <c r="AB2155" s="302"/>
      <c r="AC2155" s="302"/>
      <c r="AD2155" s="302"/>
      <c r="AE2155" s="302"/>
      <c r="AF2155" s="302"/>
      <c r="AG2155" s="302"/>
      <c r="AH2155" s="302"/>
      <c r="AI2155" s="329"/>
      <c r="AJ2155" s="302"/>
      <c r="AK2155" s="302"/>
      <c r="AL2155" s="302"/>
      <c r="AM2155" s="302"/>
      <c r="AN2155" s="302"/>
      <c r="AO2155" s="302"/>
      <c r="AP2155" s="302"/>
      <c r="AQ2155" s="302"/>
      <c r="AR2155" s="302"/>
      <c r="AS2155" s="302"/>
      <c r="AT2155" s="302"/>
      <c r="AU2155" s="302"/>
      <c r="AV2155" s="302"/>
      <c r="AW2155" s="302"/>
      <c r="AX2155" s="302"/>
      <c r="AY2155" s="302"/>
      <c r="AZ2155" s="302"/>
      <c r="BA2155" s="302"/>
    </row>
    <row r="2156">
      <c r="A2156" s="328"/>
      <c r="B2156" s="328"/>
      <c r="C2156" s="328"/>
      <c r="D2156" s="309"/>
      <c r="E2156" s="308"/>
      <c r="F2156" s="308"/>
      <c r="G2156" s="308"/>
      <c r="H2156" s="308"/>
      <c r="I2156" s="317"/>
      <c r="J2156" s="317"/>
      <c r="K2156" s="317"/>
      <c r="L2156" s="308"/>
      <c r="M2156" s="308"/>
      <c r="N2156" s="308"/>
      <c r="O2156" s="308"/>
      <c r="P2156" s="308"/>
      <c r="Q2156" s="302"/>
      <c r="R2156" s="302"/>
      <c r="S2156" s="302"/>
      <c r="T2156" s="302"/>
      <c r="U2156" s="302"/>
      <c r="V2156" s="302"/>
      <c r="W2156" s="302"/>
      <c r="X2156" s="302"/>
      <c r="Y2156" s="302"/>
      <c r="Z2156" s="302"/>
      <c r="AA2156" s="302"/>
      <c r="AB2156" s="302"/>
      <c r="AC2156" s="302"/>
      <c r="AD2156" s="302"/>
      <c r="AE2156" s="302"/>
      <c r="AF2156" s="302"/>
      <c r="AG2156" s="302"/>
      <c r="AH2156" s="302"/>
      <c r="AI2156" s="329"/>
      <c r="AJ2156" s="302"/>
      <c r="AK2156" s="302"/>
      <c r="AL2156" s="302"/>
      <c r="AM2156" s="302"/>
      <c r="AN2156" s="302"/>
      <c r="AO2156" s="302"/>
      <c r="AP2156" s="302"/>
      <c r="AQ2156" s="302"/>
      <c r="AR2156" s="302"/>
      <c r="AS2156" s="302"/>
      <c r="AT2156" s="302"/>
      <c r="AU2156" s="302"/>
      <c r="AV2156" s="302"/>
      <c r="AW2156" s="302"/>
      <c r="AX2156" s="302"/>
      <c r="AY2156" s="302"/>
      <c r="AZ2156" s="302"/>
      <c r="BA2156" s="302"/>
    </row>
    <row r="2157">
      <c r="A2157" s="328"/>
      <c r="B2157" s="328"/>
      <c r="C2157" s="328"/>
      <c r="D2157" s="309"/>
      <c r="E2157" s="308"/>
      <c r="F2157" s="308"/>
      <c r="G2157" s="308"/>
      <c r="H2157" s="308"/>
      <c r="I2157" s="317"/>
      <c r="J2157" s="317"/>
      <c r="K2157" s="317"/>
      <c r="L2157" s="308"/>
      <c r="M2157" s="308"/>
      <c r="N2157" s="308"/>
      <c r="O2157" s="308"/>
      <c r="P2157" s="308"/>
      <c r="Q2157" s="302"/>
      <c r="R2157" s="302"/>
      <c r="S2157" s="302"/>
      <c r="T2157" s="302"/>
      <c r="U2157" s="302"/>
      <c r="V2157" s="302"/>
      <c r="W2157" s="302"/>
      <c r="X2157" s="302"/>
      <c r="Y2157" s="302"/>
      <c r="Z2157" s="302"/>
      <c r="AA2157" s="302"/>
      <c r="AB2157" s="302"/>
      <c r="AC2157" s="302"/>
      <c r="AD2157" s="302"/>
      <c r="AE2157" s="302"/>
      <c r="AF2157" s="302"/>
      <c r="AG2157" s="302"/>
      <c r="AH2157" s="302"/>
      <c r="AI2157" s="329"/>
      <c r="AJ2157" s="302"/>
      <c r="AK2157" s="302"/>
      <c r="AL2157" s="302"/>
      <c r="AM2157" s="302"/>
      <c r="AN2157" s="302"/>
      <c r="AO2157" s="302"/>
      <c r="AP2157" s="302"/>
      <c r="AQ2157" s="302"/>
      <c r="AR2157" s="302"/>
      <c r="AS2157" s="302"/>
      <c r="AT2157" s="302"/>
      <c r="AU2157" s="302"/>
      <c r="AV2157" s="302"/>
      <c r="AW2157" s="302"/>
      <c r="AX2157" s="302"/>
      <c r="AY2157" s="302"/>
      <c r="AZ2157" s="302"/>
      <c r="BA2157" s="302"/>
    </row>
    <row r="2158">
      <c r="A2158" s="328"/>
      <c r="B2158" s="328"/>
      <c r="C2158" s="328"/>
      <c r="D2158" s="309"/>
      <c r="E2158" s="308"/>
      <c r="F2158" s="308"/>
      <c r="G2158" s="308"/>
      <c r="H2158" s="308"/>
      <c r="I2158" s="317"/>
      <c r="J2158" s="317"/>
      <c r="K2158" s="317"/>
      <c r="L2158" s="308"/>
      <c r="M2158" s="308"/>
      <c r="N2158" s="308"/>
      <c r="O2158" s="308"/>
      <c r="P2158" s="308"/>
      <c r="Q2158" s="302"/>
      <c r="R2158" s="302"/>
      <c r="S2158" s="302"/>
      <c r="T2158" s="302"/>
      <c r="U2158" s="302"/>
      <c r="V2158" s="302"/>
      <c r="W2158" s="302"/>
      <c r="X2158" s="302"/>
      <c r="Y2158" s="302"/>
      <c r="Z2158" s="302"/>
      <c r="AA2158" s="302"/>
      <c r="AB2158" s="302"/>
      <c r="AC2158" s="302"/>
      <c r="AD2158" s="302"/>
      <c r="AE2158" s="302"/>
      <c r="AF2158" s="302"/>
      <c r="AG2158" s="302"/>
      <c r="AH2158" s="302"/>
      <c r="AI2158" s="329"/>
      <c r="AJ2158" s="302"/>
      <c r="AK2158" s="302"/>
      <c r="AL2158" s="302"/>
      <c r="AM2158" s="302"/>
      <c r="AN2158" s="302"/>
      <c r="AO2158" s="302"/>
      <c r="AP2158" s="302"/>
      <c r="AQ2158" s="302"/>
      <c r="AR2158" s="302"/>
      <c r="AS2158" s="302"/>
      <c r="AT2158" s="302"/>
      <c r="AU2158" s="302"/>
      <c r="AV2158" s="302"/>
      <c r="AW2158" s="302"/>
      <c r="AX2158" s="302"/>
      <c r="AY2158" s="302"/>
      <c r="AZ2158" s="302"/>
      <c r="BA2158" s="302"/>
    </row>
    <row r="2159">
      <c r="A2159" s="328"/>
      <c r="B2159" s="328"/>
      <c r="C2159" s="328"/>
      <c r="D2159" s="309"/>
      <c r="E2159" s="308"/>
      <c r="F2159" s="308"/>
      <c r="G2159" s="308"/>
      <c r="H2159" s="308"/>
      <c r="I2159" s="317"/>
      <c r="J2159" s="317"/>
      <c r="K2159" s="317"/>
      <c r="L2159" s="308"/>
      <c r="M2159" s="308"/>
      <c r="N2159" s="308"/>
      <c r="O2159" s="308"/>
      <c r="P2159" s="308"/>
      <c r="Q2159" s="302"/>
      <c r="R2159" s="302"/>
      <c r="S2159" s="302"/>
      <c r="T2159" s="302"/>
      <c r="U2159" s="302"/>
      <c r="V2159" s="302"/>
      <c r="W2159" s="302"/>
      <c r="X2159" s="302"/>
      <c r="Y2159" s="302"/>
      <c r="Z2159" s="302"/>
      <c r="AA2159" s="302"/>
      <c r="AB2159" s="302"/>
      <c r="AC2159" s="302"/>
      <c r="AD2159" s="302"/>
      <c r="AE2159" s="302"/>
      <c r="AF2159" s="302"/>
      <c r="AG2159" s="302"/>
      <c r="AH2159" s="302"/>
      <c r="AI2159" s="329"/>
      <c r="AJ2159" s="302"/>
      <c r="AK2159" s="302"/>
      <c r="AL2159" s="302"/>
      <c r="AM2159" s="302"/>
      <c r="AN2159" s="302"/>
      <c r="AO2159" s="302"/>
      <c r="AP2159" s="302"/>
      <c r="AQ2159" s="302"/>
      <c r="AR2159" s="302"/>
      <c r="AS2159" s="302"/>
      <c r="AT2159" s="302"/>
      <c r="AU2159" s="302"/>
      <c r="AV2159" s="302"/>
      <c r="AW2159" s="302"/>
      <c r="AX2159" s="302"/>
      <c r="AY2159" s="302"/>
      <c r="AZ2159" s="302"/>
      <c r="BA2159" s="302"/>
    </row>
    <row r="2160">
      <c r="A2160" s="328"/>
      <c r="B2160" s="328"/>
      <c r="C2160" s="328"/>
      <c r="D2160" s="309"/>
      <c r="E2160" s="308"/>
      <c r="F2160" s="308"/>
      <c r="G2160" s="308"/>
      <c r="H2160" s="308"/>
      <c r="I2160" s="317"/>
      <c r="J2160" s="317"/>
      <c r="K2160" s="317"/>
      <c r="L2160" s="308"/>
      <c r="M2160" s="308"/>
      <c r="N2160" s="308"/>
      <c r="O2160" s="308"/>
      <c r="P2160" s="308"/>
      <c r="Q2160" s="302"/>
      <c r="R2160" s="302"/>
      <c r="S2160" s="302"/>
      <c r="T2160" s="302"/>
      <c r="U2160" s="302"/>
      <c r="V2160" s="302"/>
      <c r="W2160" s="302"/>
      <c r="X2160" s="302"/>
      <c r="Y2160" s="302"/>
      <c r="Z2160" s="302"/>
      <c r="AA2160" s="302"/>
      <c r="AB2160" s="302"/>
      <c r="AC2160" s="302"/>
      <c r="AD2160" s="302"/>
      <c r="AE2160" s="302"/>
      <c r="AF2160" s="302"/>
      <c r="AG2160" s="302"/>
      <c r="AH2160" s="302"/>
      <c r="AI2160" s="329"/>
      <c r="AJ2160" s="302"/>
      <c r="AK2160" s="302"/>
      <c r="AL2160" s="302"/>
      <c r="AM2160" s="302"/>
      <c r="AN2160" s="302"/>
      <c r="AO2160" s="302"/>
      <c r="AP2160" s="302"/>
      <c r="AQ2160" s="302"/>
      <c r="AR2160" s="302"/>
      <c r="AS2160" s="302"/>
      <c r="AT2160" s="302"/>
      <c r="AU2160" s="302"/>
      <c r="AV2160" s="302"/>
      <c r="AW2160" s="302"/>
      <c r="AX2160" s="302"/>
      <c r="AY2160" s="302"/>
      <c r="AZ2160" s="302"/>
      <c r="BA2160" s="302"/>
    </row>
    <row r="2161">
      <c r="A2161" s="328"/>
      <c r="B2161" s="328"/>
      <c r="C2161" s="328"/>
      <c r="D2161" s="309"/>
      <c r="E2161" s="308"/>
      <c r="F2161" s="308"/>
      <c r="G2161" s="308"/>
      <c r="H2161" s="308"/>
      <c r="I2161" s="317"/>
      <c r="J2161" s="317"/>
      <c r="K2161" s="317"/>
      <c r="L2161" s="308"/>
      <c r="M2161" s="308"/>
      <c r="N2161" s="308"/>
      <c r="O2161" s="308"/>
      <c r="P2161" s="308"/>
      <c r="Q2161" s="302"/>
      <c r="R2161" s="302"/>
      <c r="S2161" s="302"/>
      <c r="T2161" s="302"/>
      <c r="U2161" s="302"/>
      <c r="V2161" s="302"/>
      <c r="W2161" s="302"/>
      <c r="X2161" s="302"/>
      <c r="Y2161" s="302"/>
      <c r="Z2161" s="302"/>
      <c r="AA2161" s="302"/>
      <c r="AB2161" s="302"/>
      <c r="AC2161" s="302"/>
      <c r="AD2161" s="302"/>
      <c r="AE2161" s="302"/>
      <c r="AF2161" s="302"/>
      <c r="AG2161" s="302"/>
      <c r="AH2161" s="302"/>
      <c r="AI2161" s="329"/>
      <c r="AJ2161" s="302"/>
      <c r="AK2161" s="302"/>
      <c r="AL2161" s="302"/>
      <c r="AM2161" s="302"/>
      <c r="AN2161" s="302"/>
      <c r="AO2161" s="302"/>
      <c r="AP2161" s="302"/>
      <c r="AQ2161" s="302"/>
      <c r="AR2161" s="302"/>
      <c r="AS2161" s="302"/>
      <c r="AT2161" s="302"/>
      <c r="AU2161" s="302"/>
      <c r="AV2161" s="302"/>
      <c r="AW2161" s="302"/>
      <c r="AX2161" s="302"/>
      <c r="AY2161" s="302"/>
      <c r="AZ2161" s="302"/>
      <c r="BA2161" s="302"/>
    </row>
    <row r="2162">
      <c r="A2162" s="328"/>
      <c r="B2162" s="328"/>
      <c r="C2162" s="328"/>
      <c r="D2162" s="309"/>
      <c r="E2162" s="308"/>
      <c r="F2162" s="308"/>
      <c r="G2162" s="308"/>
      <c r="H2162" s="308"/>
      <c r="I2162" s="317"/>
      <c r="J2162" s="317"/>
      <c r="K2162" s="317"/>
      <c r="L2162" s="308"/>
      <c r="M2162" s="308"/>
      <c r="N2162" s="308"/>
      <c r="O2162" s="308"/>
      <c r="P2162" s="308"/>
      <c r="Q2162" s="302"/>
      <c r="R2162" s="302"/>
      <c r="S2162" s="302"/>
      <c r="T2162" s="302"/>
      <c r="U2162" s="302"/>
      <c r="V2162" s="302"/>
      <c r="W2162" s="302"/>
      <c r="X2162" s="302"/>
      <c r="Y2162" s="302"/>
      <c r="Z2162" s="302"/>
      <c r="AA2162" s="302"/>
      <c r="AB2162" s="302"/>
      <c r="AC2162" s="302"/>
      <c r="AD2162" s="302"/>
      <c r="AE2162" s="302"/>
      <c r="AF2162" s="302"/>
      <c r="AG2162" s="302"/>
      <c r="AH2162" s="302"/>
      <c r="AI2162" s="329"/>
      <c r="AJ2162" s="302"/>
      <c r="AK2162" s="302"/>
      <c r="AL2162" s="302"/>
      <c r="AM2162" s="302"/>
      <c r="AN2162" s="302"/>
      <c r="AO2162" s="302"/>
      <c r="AP2162" s="302"/>
      <c r="AQ2162" s="302"/>
      <c r="AR2162" s="302"/>
      <c r="AS2162" s="302"/>
      <c r="AT2162" s="302"/>
      <c r="AU2162" s="302"/>
      <c r="AV2162" s="302"/>
      <c r="AW2162" s="302"/>
      <c r="AX2162" s="302"/>
      <c r="AY2162" s="302"/>
      <c r="AZ2162" s="302"/>
      <c r="BA2162" s="302"/>
    </row>
    <row r="2163">
      <c r="A2163" s="328"/>
      <c r="B2163" s="328"/>
      <c r="C2163" s="328"/>
      <c r="D2163" s="309"/>
      <c r="E2163" s="308"/>
      <c r="F2163" s="308"/>
      <c r="G2163" s="308"/>
      <c r="H2163" s="308"/>
      <c r="I2163" s="317"/>
      <c r="J2163" s="317"/>
      <c r="K2163" s="317"/>
      <c r="L2163" s="308"/>
      <c r="M2163" s="308"/>
      <c r="N2163" s="308"/>
      <c r="O2163" s="308"/>
      <c r="P2163" s="308"/>
      <c r="Q2163" s="302"/>
      <c r="R2163" s="302"/>
      <c r="S2163" s="302"/>
      <c r="T2163" s="302"/>
      <c r="U2163" s="302"/>
      <c r="V2163" s="302"/>
      <c r="W2163" s="302"/>
      <c r="X2163" s="302"/>
      <c r="Y2163" s="302"/>
      <c r="Z2163" s="302"/>
      <c r="AA2163" s="302"/>
      <c r="AB2163" s="302"/>
      <c r="AC2163" s="302"/>
      <c r="AD2163" s="302"/>
      <c r="AE2163" s="302"/>
      <c r="AF2163" s="302"/>
      <c r="AG2163" s="302"/>
      <c r="AH2163" s="302"/>
      <c r="AI2163" s="329"/>
      <c r="AJ2163" s="302"/>
      <c r="AK2163" s="302"/>
      <c r="AL2163" s="302"/>
      <c r="AM2163" s="302"/>
      <c r="AN2163" s="302"/>
      <c r="AO2163" s="302"/>
      <c r="AP2163" s="302"/>
      <c r="AQ2163" s="302"/>
      <c r="AR2163" s="302"/>
      <c r="AS2163" s="302"/>
      <c r="AT2163" s="302"/>
      <c r="AU2163" s="302"/>
      <c r="AV2163" s="302"/>
      <c r="AW2163" s="302"/>
      <c r="AX2163" s="302"/>
      <c r="AY2163" s="302"/>
      <c r="AZ2163" s="302"/>
      <c r="BA2163" s="302"/>
    </row>
    <row r="2164">
      <c r="A2164" s="328"/>
      <c r="B2164" s="328"/>
      <c r="C2164" s="328"/>
      <c r="D2164" s="309"/>
      <c r="E2164" s="308"/>
      <c r="F2164" s="308"/>
      <c r="G2164" s="308"/>
      <c r="H2164" s="308"/>
      <c r="I2164" s="317"/>
      <c r="J2164" s="317"/>
      <c r="K2164" s="317"/>
      <c r="L2164" s="308"/>
      <c r="M2164" s="308"/>
      <c r="N2164" s="308"/>
      <c r="O2164" s="308"/>
      <c r="P2164" s="308"/>
      <c r="Q2164" s="302"/>
      <c r="R2164" s="302"/>
      <c r="S2164" s="302"/>
      <c r="T2164" s="302"/>
      <c r="U2164" s="302"/>
      <c r="V2164" s="302"/>
      <c r="W2164" s="302"/>
      <c r="X2164" s="302"/>
      <c r="Y2164" s="302"/>
      <c r="Z2164" s="302"/>
      <c r="AA2164" s="302"/>
      <c r="AB2164" s="302"/>
      <c r="AC2164" s="302"/>
      <c r="AD2164" s="302"/>
      <c r="AE2164" s="302"/>
      <c r="AF2164" s="302"/>
      <c r="AG2164" s="302"/>
      <c r="AH2164" s="302"/>
      <c r="AI2164" s="329"/>
      <c r="AJ2164" s="302"/>
      <c r="AK2164" s="302"/>
      <c r="AL2164" s="302"/>
      <c r="AM2164" s="302"/>
      <c r="AN2164" s="302"/>
      <c r="AO2164" s="302"/>
      <c r="AP2164" s="302"/>
      <c r="AQ2164" s="302"/>
      <c r="AR2164" s="302"/>
      <c r="AS2164" s="302"/>
      <c r="AT2164" s="302"/>
      <c r="AU2164" s="302"/>
      <c r="AV2164" s="302"/>
      <c r="AW2164" s="302"/>
      <c r="AX2164" s="302"/>
      <c r="AY2164" s="302"/>
      <c r="AZ2164" s="302"/>
      <c r="BA2164" s="302"/>
    </row>
    <row r="2165">
      <c r="A2165" s="328"/>
      <c r="B2165" s="328"/>
      <c r="C2165" s="328"/>
      <c r="D2165" s="309"/>
      <c r="E2165" s="308"/>
      <c r="F2165" s="308"/>
      <c r="G2165" s="308"/>
      <c r="H2165" s="308"/>
      <c r="I2165" s="317"/>
      <c r="J2165" s="317"/>
      <c r="K2165" s="317"/>
      <c r="L2165" s="308"/>
      <c r="M2165" s="308"/>
      <c r="N2165" s="308"/>
      <c r="O2165" s="308"/>
      <c r="P2165" s="308"/>
      <c r="Q2165" s="302"/>
      <c r="R2165" s="302"/>
      <c r="S2165" s="302"/>
      <c r="T2165" s="302"/>
      <c r="U2165" s="302"/>
      <c r="V2165" s="302"/>
      <c r="W2165" s="302"/>
      <c r="X2165" s="302"/>
      <c r="Y2165" s="302"/>
      <c r="Z2165" s="302"/>
      <c r="AA2165" s="302"/>
      <c r="AB2165" s="302"/>
      <c r="AC2165" s="302"/>
      <c r="AD2165" s="302"/>
      <c r="AE2165" s="302"/>
      <c r="AF2165" s="302"/>
      <c r="AG2165" s="302"/>
      <c r="AH2165" s="302"/>
      <c r="AI2165" s="329"/>
      <c r="AJ2165" s="302"/>
      <c r="AK2165" s="302"/>
      <c r="AL2165" s="302"/>
      <c r="AM2165" s="302"/>
      <c r="AN2165" s="302"/>
      <c r="AO2165" s="302"/>
      <c r="AP2165" s="302"/>
      <c r="AQ2165" s="302"/>
      <c r="AR2165" s="302"/>
      <c r="AS2165" s="302"/>
      <c r="AT2165" s="302"/>
      <c r="AU2165" s="302"/>
      <c r="AV2165" s="302"/>
      <c r="AW2165" s="302"/>
      <c r="AX2165" s="302"/>
      <c r="AY2165" s="302"/>
      <c r="AZ2165" s="302"/>
      <c r="BA2165" s="302"/>
    </row>
    <row r="2166">
      <c r="A2166" s="328"/>
      <c r="B2166" s="328"/>
      <c r="C2166" s="328"/>
      <c r="D2166" s="309"/>
      <c r="E2166" s="308"/>
      <c r="F2166" s="308"/>
      <c r="G2166" s="308"/>
      <c r="H2166" s="308"/>
      <c r="I2166" s="317"/>
      <c r="J2166" s="317"/>
      <c r="K2166" s="317"/>
      <c r="L2166" s="308"/>
      <c r="M2166" s="308"/>
      <c r="N2166" s="308"/>
      <c r="O2166" s="308"/>
      <c r="P2166" s="308"/>
      <c r="Q2166" s="302"/>
      <c r="R2166" s="302"/>
      <c r="S2166" s="302"/>
      <c r="T2166" s="302"/>
      <c r="U2166" s="302"/>
      <c r="V2166" s="302"/>
      <c r="W2166" s="302"/>
      <c r="X2166" s="302"/>
      <c r="Y2166" s="302"/>
      <c r="Z2166" s="302"/>
      <c r="AA2166" s="302"/>
      <c r="AB2166" s="302"/>
      <c r="AC2166" s="302"/>
      <c r="AD2166" s="302"/>
      <c r="AE2166" s="302"/>
      <c r="AF2166" s="302"/>
      <c r="AG2166" s="302"/>
      <c r="AH2166" s="302"/>
      <c r="AI2166" s="329"/>
      <c r="AJ2166" s="302"/>
      <c r="AK2166" s="302"/>
      <c r="AL2166" s="302"/>
      <c r="AM2166" s="302"/>
      <c r="AN2166" s="302"/>
      <c r="AO2166" s="302"/>
      <c r="AP2166" s="302"/>
      <c r="AQ2166" s="302"/>
      <c r="AR2166" s="302"/>
      <c r="AS2166" s="302"/>
      <c r="AT2166" s="302"/>
      <c r="AU2166" s="302"/>
      <c r="AV2166" s="302"/>
      <c r="AW2166" s="302"/>
      <c r="AX2166" s="302"/>
      <c r="AY2166" s="302"/>
      <c r="AZ2166" s="302"/>
      <c r="BA2166" s="302"/>
    </row>
    <row r="2167">
      <c r="A2167" s="328"/>
      <c r="B2167" s="328"/>
      <c r="C2167" s="328"/>
      <c r="D2167" s="309"/>
      <c r="E2167" s="308"/>
      <c r="F2167" s="308"/>
      <c r="G2167" s="308"/>
      <c r="H2167" s="308"/>
      <c r="I2167" s="317"/>
      <c r="J2167" s="317"/>
      <c r="K2167" s="317"/>
      <c r="L2167" s="308"/>
      <c r="M2167" s="308"/>
      <c r="N2167" s="308"/>
      <c r="O2167" s="308"/>
      <c r="P2167" s="308"/>
      <c r="Q2167" s="302"/>
      <c r="R2167" s="302"/>
      <c r="S2167" s="302"/>
      <c r="T2167" s="302"/>
      <c r="U2167" s="302"/>
      <c r="V2167" s="302"/>
      <c r="W2167" s="302"/>
      <c r="X2167" s="302"/>
      <c r="Y2167" s="302"/>
      <c r="Z2167" s="302"/>
      <c r="AA2167" s="302"/>
      <c r="AB2167" s="302"/>
      <c r="AC2167" s="302"/>
      <c r="AD2167" s="302"/>
      <c r="AE2167" s="302"/>
      <c r="AF2167" s="302"/>
      <c r="AG2167" s="302"/>
      <c r="AH2167" s="302"/>
      <c r="AI2167" s="329"/>
      <c r="AJ2167" s="302"/>
      <c r="AK2167" s="302"/>
      <c r="AL2167" s="302"/>
      <c r="AM2167" s="302"/>
      <c r="AN2167" s="302"/>
      <c r="AO2167" s="302"/>
      <c r="AP2167" s="302"/>
      <c r="AQ2167" s="302"/>
      <c r="AR2167" s="302"/>
      <c r="AS2167" s="302"/>
      <c r="AT2167" s="302"/>
      <c r="AU2167" s="302"/>
      <c r="AV2167" s="302"/>
      <c r="AW2167" s="302"/>
      <c r="AX2167" s="302"/>
      <c r="AY2167" s="302"/>
      <c r="AZ2167" s="302"/>
      <c r="BA2167" s="302"/>
    </row>
    <row r="2168">
      <c r="A2168" s="328"/>
      <c r="B2168" s="328"/>
      <c r="C2168" s="328"/>
      <c r="D2168" s="309"/>
      <c r="E2168" s="308"/>
      <c r="F2168" s="308"/>
      <c r="G2168" s="308"/>
      <c r="H2168" s="308"/>
      <c r="I2168" s="317"/>
      <c r="J2168" s="317"/>
      <c r="K2168" s="317"/>
      <c r="L2168" s="308"/>
      <c r="M2168" s="308"/>
      <c r="N2168" s="308"/>
      <c r="O2168" s="308"/>
      <c r="P2168" s="308"/>
      <c r="Q2168" s="302"/>
      <c r="R2168" s="302"/>
      <c r="S2168" s="302"/>
      <c r="T2168" s="302"/>
      <c r="U2168" s="302"/>
      <c r="V2168" s="302"/>
      <c r="W2168" s="302"/>
      <c r="X2168" s="302"/>
      <c r="Y2168" s="302"/>
      <c r="Z2168" s="302"/>
      <c r="AA2168" s="302"/>
      <c r="AB2168" s="302"/>
      <c r="AC2168" s="302"/>
      <c r="AD2168" s="302"/>
      <c r="AE2168" s="302"/>
      <c r="AF2168" s="302"/>
      <c r="AG2168" s="302"/>
      <c r="AH2168" s="302"/>
      <c r="AI2168" s="329"/>
      <c r="AJ2168" s="302"/>
      <c r="AK2168" s="302"/>
      <c r="AL2168" s="302"/>
      <c r="AM2168" s="302"/>
      <c r="AN2168" s="302"/>
      <c r="AO2168" s="302"/>
      <c r="AP2168" s="302"/>
      <c r="AQ2168" s="302"/>
      <c r="AR2168" s="302"/>
      <c r="AS2168" s="302"/>
      <c r="AT2168" s="302"/>
      <c r="AU2168" s="302"/>
      <c r="AV2168" s="302"/>
      <c r="AW2168" s="302"/>
      <c r="AX2168" s="302"/>
      <c r="AY2168" s="302"/>
      <c r="AZ2168" s="302"/>
      <c r="BA2168" s="302"/>
    </row>
    <row r="2169">
      <c r="A2169" s="328"/>
      <c r="B2169" s="328"/>
      <c r="C2169" s="328"/>
      <c r="D2169" s="309"/>
      <c r="E2169" s="308"/>
      <c r="F2169" s="308"/>
      <c r="G2169" s="308"/>
      <c r="H2169" s="308"/>
      <c r="I2169" s="317"/>
      <c r="J2169" s="317"/>
      <c r="K2169" s="317"/>
      <c r="L2169" s="308"/>
      <c r="M2169" s="308"/>
      <c r="N2169" s="308"/>
      <c r="O2169" s="308"/>
      <c r="P2169" s="308"/>
      <c r="Q2169" s="302"/>
      <c r="R2169" s="302"/>
      <c r="S2169" s="302"/>
      <c r="T2169" s="302"/>
      <c r="U2169" s="302"/>
      <c r="V2169" s="302"/>
      <c r="W2169" s="302"/>
      <c r="X2169" s="302"/>
      <c r="Y2169" s="302"/>
      <c r="Z2169" s="302"/>
      <c r="AA2169" s="302"/>
      <c r="AB2169" s="302"/>
      <c r="AC2169" s="302"/>
      <c r="AD2169" s="302"/>
      <c r="AE2169" s="302"/>
      <c r="AF2169" s="302"/>
      <c r="AG2169" s="302"/>
      <c r="AH2169" s="302"/>
      <c r="AI2169" s="329"/>
      <c r="AJ2169" s="302"/>
      <c r="AK2169" s="302"/>
      <c r="AL2169" s="302"/>
      <c r="AM2169" s="302"/>
      <c r="AN2169" s="302"/>
      <c r="AO2169" s="302"/>
      <c r="AP2169" s="302"/>
      <c r="AQ2169" s="302"/>
      <c r="AR2169" s="302"/>
      <c r="AS2169" s="302"/>
      <c r="AT2169" s="302"/>
      <c r="AU2169" s="302"/>
      <c r="AV2169" s="302"/>
      <c r="AW2169" s="302"/>
      <c r="AX2169" s="302"/>
      <c r="AY2169" s="302"/>
      <c r="AZ2169" s="302"/>
      <c r="BA2169" s="302"/>
    </row>
    <row r="2170">
      <c r="A2170" s="328"/>
      <c r="B2170" s="328"/>
      <c r="C2170" s="328"/>
      <c r="D2170" s="309"/>
      <c r="E2170" s="308"/>
      <c r="F2170" s="308"/>
      <c r="G2170" s="308"/>
      <c r="H2170" s="308"/>
      <c r="I2170" s="317"/>
      <c r="J2170" s="317"/>
      <c r="K2170" s="317"/>
      <c r="L2170" s="308"/>
      <c r="M2170" s="308"/>
      <c r="N2170" s="308"/>
      <c r="O2170" s="308"/>
      <c r="P2170" s="308"/>
      <c r="Q2170" s="302"/>
      <c r="R2170" s="302"/>
      <c r="S2170" s="302"/>
      <c r="T2170" s="302"/>
      <c r="U2170" s="302"/>
      <c r="V2170" s="302"/>
      <c r="W2170" s="302"/>
      <c r="X2170" s="302"/>
      <c r="Y2170" s="302"/>
      <c r="Z2170" s="302"/>
      <c r="AA2170" s="302"/>
      <c r="AB2170" s="302"/>
      <c r="AC2170" s="302"/>
      <c r="AD2170" s="302"/>
      <c r="AE2170" s="302"/>
      <c r="AF2170" s="302"/>
      <c r="AG2170" s="302"/>
      <c r="AH2170" s="302"/>
      <c r="AI2170" s="329"/>
      <c r="AJ2170" s="302"/>
      <c r="AK2170" s="302"/>
      <c r="AL2170" s="302"/>
      <c r="AM2170" s="302"/>
      <c r="AN2170" s="302"/>
      <c r="AO2170" s="302"/>
      <c r="AP2170" s="302"/>
      <c r="AQ2170" s="302"/>
      <c r="AR2170" s="302"/>
      <c r="AS2170" s="302"/>
      <c r="AT2170" s="302"/>
      <c r="AU2170" s="302"/>
      <c r="AV2170" s="302"/>
      <c r="AW2170" s="302"/>
      <c r="AX2170" s="302"/>
      <c r="AY2170" s="302"/>
      <c r="AZ2170" s="302"/>
      <c r="BA2170" s="302"/>
    </row>
    <row r="2171">
      <c r="A2171" s="328"/>
      <c r="B2171" s="328"/>
      <c r="C2171" s="328"/>
      <c r="D2171" s="309"/>
      <c r="E2171" s="308"/>
      <c r="F2171" s="308"/>
      <c r="G2171" s="308"/>
      <c r="H2171" s="308"/>
      <c r="I2171" s="317"/>
      <c r="J2171" s="317"/>
      <c r="K2171" s="317"/>
      <c r="L2171" s="308"/>
      <c r="M2171" s="308"/>
      <c r="N2171" s="308"/>
      <c r="O2171" s="308"/>
      <c r="P2171" s="308"/>
      <c r="Q2171" s="302"/>
      <c r="R2171" s="302"/>
      <c r="S2171" s="302"/>
      <c r="T2171" s="302"/>
      <c r="U2171" s="302"/>
      <c r="V2171" s="302"/>
      <c r="W2171" s="302"/>
      <c r="X2171" s="302"/>
      <c r="Y2171" s="302"/>
      <c r="Z2171" s="302"/>
      <c r="AA2171" s="302"/>
      <c r="AB2171" s="302"/>
      <c r="AC2171" s="302"/>
      <c r="AD2171" s="302"/>
      <c r="AE2171" s="302"/>
      <c r="AF2171" s="302"/>
      <c r="AG2171" s="302"/>
      <c r="AH2171" s="302"/>
      <c r="AI2171" s="329"/>
      <c r="AJ2171" s="302"/>
      <c r="AK2171" s="302"/>
      <c r="AL2171" s="302"/>
      <c r="AM2171" s="302"/>
      <c r="AN2171" s="302"/>
      <c r="AO2171" s="302"/>
      <c r="AP2171" s="302"/>
      <c r="AQ2171" s="302"/>
      <c r="AR2171" s="302"/>
      <c r="AS2171" s="302"/>
      <c r="AT2171" s="302"/>
      <c r="AU2171" s="302"/>
      <c r="AV2171" s="302"/>
      <c r="AW2171" s="302"/>
      <c r="AX2171" s="302"/>
      <c r="AY2171" s="302"/>
      <c r="AZ2171" s="302"/>
      <c r="BA2171" s="302"/>
    </row>
    <row r="2172">
      <c r="A2172" s="328"/>
      <c r="B2172" s="328"/>
      <c r="C2172" s="328"/>
      <c r="D2172" s="309"/>
      <c r="E2172" s="308"/>
      <c r="F2172" s="308"/>
      <c r="G2172" s="308"/>
      <c r="H2172" s="308"/>
      <c r="I2172" s="317"/>
      <c r="J2172" s="317"/>
      <c r="K2172" s="317"/>
      <c r="L2172" s="308"/>
      <c r="M2172" s="308"/>
      <c r="N2172" s="308"/>
      <c r="O2172" s="308"/>
      <c r="P2172" s="308"/>
      <c r="Q2172" s="302"/>
      <c r="R2172" s="302"/>
      <c r="S2172" s="302"/>
      <c r="T2172" s="302"/>
      <c r="U2172" s="302"/>
      <c r="V2172" s="302"/>
      <c r="W2172" s="302"/>
      <c r="X2172" s="302"/>
      <c r="Y2172" s="302"/>
      <c r="Z2172" s="302"/>
      <c r="AA2172" s="302"/>
      <c r="AB2172" s="302"/>
      <c r="AC2172" s="302"/>
      <c r="AD2172" s="302"/>
      <c r="AE2172" s="302"/>
      <c r="AF2172" s="302"/>
      <c r="AG2172" s="302"/>
      <c r="AH2172" s="302"/>
      <c r="AI2172" s="329"/>
      <c r="AJ2172" s="302"/>
      <c r="AK2172" s="302"/>
      <c r="AL2172" s="302"/>
      <c r="AM2172" s="302"/>
      <c r="AN2172" s="302"/>
      <c r="AO2172" s="302"/>
      <c r="AP2172" s="302"/>
      <c r="AQ2172" s="302"/>
      <c r="AR2172" s="302"/>
      <c r="AS2172" s="302"/>
      <c r="AT2172" s="302"/>
      <c r="AU2172" s="302"/>
      <c r="AV2172" s="302"/>
      <c r="AW2172" s="302"/>
      <c r="AX2172" s="302"/>
      <c r="AY2172" s="302"/>
      <c r="AZ2172" s="302"/>
      <c r="BA2172" s="302"/>
    </row>
    <row r="2173">
      <c r="A2173" s="328"/>
      <c r="B2173" s="328"/>
      <c r="C2173" s="328"/>
      <c r="D2173" s="309"/>
      <c r="E2173" s="308"/>
      <c r="F2173" s="308"/>
      <c r="G2173" s="308"/>
      <c r="H2173" s="308"/>
      <c r="I2173" s="317"/>
      <c r="J2173" s="317"/>
      <c r="K2173" s="317"/>
      <c r="L2173" s="308"/>
      <c r="M2173" s="308"/>
      <c r="N2173" s="308"/>
      <c r="O2173" s="308"/>
      <c r="P2173" s="308"/>
      <c r="Q2173" s="302"/>
      <c r="R2173" s="302"/>
      <c r="S2173" s="302"/>
      <c r="T2173" s="302"/>
      <c r="U2173" s="302"/>
      <c r="V2173" s="302"/>
      <c r="W2173" s="302"/>
      <c r="X2173" s="302"/>
      <c r="Y2173" s="302"/>
      <c r="Z2173" s="302"/>
      <c r="AA2173" s="302"/>
      <c r="AB2173" s="302"/>
      <c r="AC2173" s="302"/>
      <c r="AD2173" s="302"/>
      <c r="AE2173" s="302"/>
      <c r="AF2173" s="302"/>
      <c r="AG2173" s="302"/>
      <c r="AH2173" s="302"/>
      <c r="AI2173" s="329"/>
      <c r="AJ2173" s="302"/>
      <c r="AK2173" s="302"/>
      <c r="AL2173" s="302"/>
      <c r="AM2173" s="302"/>
      <c r="AN2173" s="302"/>
      <c r="AO2173" s="302"/>
      <c r="AP2173" s="302"/>
      <c r="AQ2173" s="302"/>
      <c r="AR2173" s="302"/>
      <c r="AS2173" s="302"/>
      <c r="AT2173" s="302"/>
      <c r="AU2173" s="302"/>
      <c r="AV2173" s="302"/>
      <c r="AW2173" s="302"/>
      <c r="AX2173" s="302"/>
      <c r="AY2173" s="302"/>
      <c r="AZ2173" s="302"/>
      <c r="BA2173" s="302"/>
    </row>
    <row r="2174">
      <c r="A2174" s="328"/>
      <c r="B2174" s="328"/>
      <c r="C2174" s="328"/>
      <c r="D2174" s="309"/>
      <c r="E2174" s="308"/>
      <c r="F2174" s="308"/>
      <c r="G2174" s="308"/>
      <c r="H2174" s="308"/>
      <c r="I2174" s="317"/>
      <c r="J2174" s="317"/>
      <c r="K2174" s="317"/>
      <c r="L2174" s="308"/>
      <c r="M2174" s="308"/>
      <c r="N2174" s="308"/>
      <c r="O2174" s="308"/>
      <c r="P2174" s="308"/>
      <c r="Q2174" s="302"/>
      <c r="R2174" s="302"/>
      <c r="S2174" s="302"/>
      <c r="T2174" s="302"/>
      <c r="U2174" s="302"/>
      <c r="V2174" s="302"/>
      <c r="W2174" s="302"/>
      <c r="X2174" s="302"/>
      <c r="Y2174" s="302"/>
      <c r="Z2174" s="302"/>
      <c r="AA2174" s="302"/>
      <c r="AB2174" s="302"/>
      <c r="AC2174" s="302"/>
      <c r="AD2174" s="302"/>
      <c r="AE2174" s="302"/>
      <c r="AF2174" s="302"/>
      <c r="AG2174" s="302"/>
      <c r="AH2174" s="302"/>
      <c r="AI2174" s="329"/>
      <c r="AJ2174" s="302"/>
      <c r="AK2174" s="302"/>
      <c r="AL2174" s="302"/>
      <c r="AM2174" s="302"/>
      <c r="AN2174" s="302"/>
      <c r="AO2174" s="302"/>
      <c r="AP2174" s="302"/>
      <c r="AQ2174" s="302"/>
      <c r="AR2174" s="302"/>
      <c r="AS2174" s="302"/>
      <c r="AT2174" s="302"/>
      <c r="AU2174" s="302"/>
      <c r="AV2174" s="302"/>
      <c r="AW2174" s="302"/>
      <c r="AX2174" s="302"/>
      <c r="AY2174" s="302"/>
      <c r="AZ2174" s="302"/>
      <c r="BA2174" s="302"/>
    </row>
    <row r="2175">
      <c r="A2175" s="328"/>
      <c r="B2175" s="328"/>
      <c r="C2175" s="328"/>
      <c r="D2175" s="309"/>
      <c r="E2175" s="308"/>
      <c r="F2175" s="308"/>
      <c r="G2175" s="308"/>
      <c r="H2175" s="308"/>
      <c r="I2175" s="317"/>
      <c r="J2175" s="317"/>
      <c r="K2175" s="317"/>
      <c r="L2175" s="308"/>
      <c r="M2175" s="308"/>
      <c r="N2175" s="308"/>
      <c r="O2175" s="308"/>
      <c r="P2175" s="308"/>
      <c r="Q2175" s="302"/>
      <c r="R2175" s="302"/>
      <c r="S2175" s="302"/>
      <c r="T2175" s="302"/>
      <c r="U2175" s="302"/>
      <c r="V2175" s="302"/>
      <c r="W2175" s="302"/>
      <c r="X2175" s="302"/>
      <c r="Y2175" s="302"/>
      <c r="Z2175" s="302"/>
      <c r="AA2175" s="302"/>
      <c r="AB2175" s="302"/>
      <c r="AC2175" s="302"/>
      <c r="AD2175" s="302"/>
      <c r="AE2175" s="302"/>
      <c r="AF2175" s="302"/>
      <c r="AG2175" s="302"/>
      <c r="AH2175" s="302"/>
      <c r="AI2175" s="329"/>
      <c r="AJ2175" s="302"/>
      <c r="AK2175" s="302"/>
      <c r="AL2175" s="302"/>
      <c r="AM2175" s="302"/>
      <c r="AN2175" s="302"/>
      <c r="AO2175" s="302"/>
      <c r="AP2175" s="302"/>
      <c r="AQ2175" s="302"/>
      <c r="AR2175" s="302"/>
      <c r="AS2175" s="302"/>
      <c r="AT2175" s="302"/>
      <c r="AU2175" s="302"/>
      <c r="AV2175" s="302"/>
      <c r="AW2175" s="302"/>
      <c r="AX2175" s="302"/>
      <c r="AY2175" s="302"/>
      <c r="AZ2175" s="302"/>
      <c r="BA2175" s="302"/>
    </row>
    <row r="2176">
      <c r="A2176" s="328"/>
      <c r="B2176" s="328"/>
      <c r="C2176" s="328"/>
      <c r="D2176" s="309"/>
      <c r="E2176" s="308"/>
      <c r="F2176" s="308"/>
      <c r="G2176" s="308"/>
      <c r="H2176" s="308"/>
      <c r="I2176" s="317"/>
      <c r="J2176" s="317"/>
      <c r="K2176" s="317"/>
      <c r="L2176" s="308"/>
      <c r="M2176" s="308"/>
      <c r="N2176" s="308"/>
      <c r="O2176" s="308"/>
      <c r="P2176" s="308"/>
      <c r="Q2176" s="302"/>
      <c r="R2176" s="302"/>
      <c r="S2176" s="302"/>
      <c r="T2176" s="302"/>
      <c r="U2176" s="302"/>
      <c r="V2176" s="302"/>
      <c r="W2176" s="302"/>
      <c r="X2176" s="302"/>
      <c r="Y2176" s="302"/>
      <c r="Z2176" s="302"/>
      <c r="AA2176" s="302"/>
      <c r="AB2176" s="302"/>
      <c r="AC2176" s="302"/>
      <c r="AD2176" s="302"/>
      <c r="AE2176" s="302"/>
      <c r="AF2176" s="302"/>
      <c r="AG2176" s="302"/>
      <c r="AH2176" s="302"/>
      <c r="AI2176" s="329"/>
      <c r="AJ2176" s="302"/>
      <c r="AK2176" s="302"/>
      <c r="AL2176" s="302"/>
      <c r="AM2176" s="302"/>
      <c r="AN2176" s="302"/>
      <c r="AO2176" s="302"/>
      <c r="AP2176" s="302"/>
      <c r="AQ2176" s="302"/>
      <c r="AR2176" s="302"/>
      <c r="AS2176" s="302"/>
      <c r="AT2176" s="302"/>
      <c r="AU2176" s="302"/>
      <c r="AV2176" s="302"/>
      <c r="AW2176" s="302"/>
      <c r="AX2176" s="302"/>
      <c r="AY2176" s="302"/>
      <c r="AZ2176" s="302"/>
      <c r="BA2176" s="302"/>
    </row>
    <row r="2177">
      <c r="A2177" s="328"/>
      <c r="B2177" s="328"/>
      <c r="C2177" s="328"/>
      <c r="D2177" s="309"/>
      <c r="E2177" s="308"/>
      <c r="F2177" s="308"/>
      <c r="G2177" s="308"/>
      <c r="H2177" s="308"/>
      <c r="I2177" s="317"/>
      <c r="J2177" s="317"/>
      <c r="K2177" s="317"/>
      <c r="L2177" s="308"/>
      <c r="M2177" s="308"/>
      <c r="N2177" s="308"/>
      <c r="O2177" s="308"/>
      <c r="P2177" s="308"/>
      <c r="Q2177" s="302"/>
      <c r="R2177" s="302"/>
      <c r="S2177" s="302"/>
      <c r="T2177" s="302"/>
      <c r="U2177" s="302"/>
      <c r="V2177" s="302"/>
      <c r="W2177" s="302"/>
      <c r="X2177" s="302"/>
      <c r="Y2177" s="302"/>
      <c r="Z2177" s="302"/>
      <c r="AA2177" s="302"/>
      <c r="AB2177" s="302"/>
      <c r="AC2177" s="302"/>
      <c r="AD2177" s="302"/>
      <c r="AE2177" s="302"/>
      <c r="AF2177" s="302"/>
      <c r="AG2177" s="302"/>
      <c r="AH2177" s="302"/>
      <c r="AI2177" s="329"/>
      <c r="AJ2177" s="302"/>
      <c r="AK2177" s="302"/>
      <c r="AL2177" s="302"/>
      <c r="AM2177" s="302"/>
      <c r="AN2177" s="302"/>
      <c r="AO2177" s="302"/>
      <c r="AP2177" s="302"/>
      <c r="AQ2177" s="302"/>
      <c r="AR2177" s="302"/>
      <c r="AS2177" s="302"/>
      <c r="AT2177" s="302"/>
      <c r="AU2177" s="302"/>
      <c r="AV2177" s="302"/>
      <c r="AW2177" s="302"/>
      <c r="AX2177" s="302"/>
      <c r="AY2177" s="302"/>
      <c r="AZ2177" s="302"/>
      <c r="BA2177" s="302"/>
    </row>
    <row r="2178">
      <c r="A2178" s="328"/>
      <c r="B2178" s="328"/>
      <c r="C2178" s="328"/>
      <c r="D2178" s="309"/>
      <c r="E2178" s="308"/>
      <c r="F2178" s="308"/>
      <c r="G2178" s="308"/>
      <c r="H2178" s="308"/>
      <c r="I2178" s="317"/>
      <c r="J2178" s="317"/>
      <c r="K2178" s="317"/>
      <c r="L2178" s="308"/>
      <c r="M2178" s="308"/>
      <c r="N2178" s="308"/>
      <c r="O2178" s="308"/>
      <c r="P2178" s="308"/>
      <c r="Q2178" s="302"/>
      <c r="R2178" s="302"/>
      <c r="S2178" s="302"/>
      <c r="T2178" s="302"/>
      <c r="U2178" s="302"/>
      <c r="V2178" s="302"/>
      <c r="W2178" s="302"/>
      <c r="X2178" s="302"/>
      <c r="Y2178" s="302"/>
      <c r="Z2178" s="302"/>
      <c r="AA2178" s="302"/>
      <c r="AB2178" s="302"/>
      <c r="AC2178" s="302"/>
      <c r="AD2178" s="302"/>
      <c r="AE2178" s="302"/>
      <c r="AF2178" s="302"/>
      <c r="AG2178" s="302"/>
      <c r="AH2178" s="302"/>
      <c r="AI2178" s="329"/>
      <c r="AJ2178" s="302"/>
      <c r="AK2178" s="302"/>
      <c r="AL2178" s="302"/>
      <c r="AM2178" s="302"/>
      <c r="AN2178" s="302"/>
      <c r="AO2178" s="302"/>
      <c r="AP2178" s="302"/>
      <c r="AQ2178" s="302"/>
      <c r="AR2178" s="302"/>
      <c r="AS2178" s="302"/>
      <c r="AT2178" s="302"/>
      <c r="AU2178" s="302"/>
      <c r="AV2178" s="302"/>
      <c r="AW2178" s="302"/>
      <c r="AX2178" s="302"/>
      <c r="AY2178" s="302"/>
      <c r="AZ2178" s="302"/>
      <c r="BA2178" s="302"/>
    </row>
    <row r="2179">
      <c r="A2179" s="328"/>
      <c r="B2179" s="328"/>
      <c r="C2179" s="328"/>
      <c r="D2179" s="309"/>
      <c r="E2179" s="308"/>
      <c r="F2179" s="308"/>
      <c r="G2179" s="308"/>
      <c r="H2179" s="308"/>
      <c r="I2179" s="317"/>
      <c r="J2179" s="317"/>
      <c r="K2179" s="317"/>
      <c r="L2179" s="308"/>
      <c r="M2179" s="308"/>
      <c r="N2179" s="308"/>
      <c r="O2179" s="308"/>
      <c r="P2179" s="308"/>
      <c r="Q2179" s="302"/>
      <c r="R2179" s="302"/>
      <c r="S2179" s="302"/>
      <c r="T2179" s="302"/>
      <c r="U2179" s="302"/>
      <c r="V2179" s="302"/>
      <c r="W2179" s="302"/>
      <c r="X2179" s="302"/>
      <c r="Y2179" s="302"/>
      <c r="Z2179" s="302"/>
      <c r="AA2179" s="302"/>
      <c r="AB2179" s="302"/>
      <c r="AC2179" s="302"/>
      <c r="AD2179" s="302"/>
      <c r="AE2179" s="302"/>
      <c r="AF2179" s="302"/>
      <c r="AG2179" s="302"/>
      <c r="AH2179" s="302"/>
      <c r="AI2179" s="329"/>
      <c r="AJ2179" s="302"/>
      <c r="AK2179" s="302"/>
      <c r="AL2179" s="302"/>
      <c r="AM2179" s="302"/>
      <c r="AN2179" s="302"/>
      <c r="AO2179" s="302"/>
      <c r="AP2179" s="302"/>
      <c r="AQ2179" s="302"/>
      <c r="AR2179" s="302"/>
      <c r="AS2179" s="302"/>
      <c r="AT2179" s="302"/>
      <c r="AU2179" s="302"/>
      <c r="AV2179" s="302"/>
      <c r="AW2179" s="302"/>
      <c r="AX2179" s="302"/>
      <c r="AY2179" s="302"/>
      <c r="AZ2179" s="302"/>
      <c r="BA2179" s="302"/>
    </row>
    <row r="2180">
      <c r="A2180" s="328"/>
      <c r="B2180" s="328"/>
      <c r="C2180" s="328"/>
      <c r="D2180" s="309"/>
      <c r="E2180" s="308"/>
      <c r="F2180" s="308"/>
      <c r="G2180" s="308"/>
      <c r="H2180" s="308"/>
      <c r="I2180" s="317"/>
      <c r="J2180" s="317"/>
      <c r="K2180" s="317"/>
      <c r="L2180" s="308"/>
      <c r="M2180" s="308"/>
      <c r="N2180" s="308"/>
      <c r="O2180" s="308"/>
      <c r="P2180" s="308"/>
      <c r="Q2180" s="302"/>
      <c r="R2180" s="302"/>
      <c r="S2180" s="302"/>
      <c r="T2180" s="302"/>
      <c r="U2180" s="302"/>
      <c r="V2180" s="302"/>
      <c r="W2180" s="302"/>
      <c r="X2180" s="302"/>
      <c r="Y2180" s="302"/>
      <c r="Z2180" s="302"/>
      <c r="AA2180" s="302"/>
      <c r="AB2180" s="302"/>
      <c r="AC2180" s="302"/>
      <c r="AD2180" s="302"/>
      <c r="AE2180" s="302"/>
      <c r="AF2180" s="302"/>
      <c r="AG2180" s="302"/>
      <c r="AH2180" s="302"/>
      <c r="AI2180" s="329"/>
      <c r="AJ2180" s="302"/>
      <c r="AK2180" s="302"/>
      <c r="AL2180" s="302"/>
      <c r="AM2180" s="302"/>
      <c r="AN2180" s="302"/>
      <c r="AO2180" s="302"/>
      <c r="AP2180" s="302"/>
      <c r="AQ2180" s="302"/>
      <c r="AR2180" s="302"/>
      <c r="AS2180" s="302"/>
      <c r="AT2180" s="302"/>
      <c r="AU2180" s="302"/>
      <c r="AV2180" s="302"/>
      <c r="AW2180" s="302"/>
      <c r="AX2180" s="302"/>
      <c r="AY2180" s="302"/>
      <c r="AZ2180" s="302"/>
      <c r="BA2180" s="302"/>
    </row>
    <row r="2181">
      <c r="A2181" s="328"/>
      <c r="B2181" s="328"/>
      <c r="C2181" s="328"/>
      <c r="D2181" s="309"/>
      <c r="E2181" s="308"/>
      <c r="F2181" s="308"/>
      <c r="G2181" s="308"/>
      <c r="H2181" s="308"/>
      <c r="I2181" s="317"/>
      <c r="J2181" s="317"/>
      <c r="K2181" s="317"/>
      <c r="L2181" s="308"/>
      <c r="M2181" s="308"/>
      <c r="N2181" s="308"/>
      <c r="O2181" s="308"/>
      <c r="P2181" s="308"/>
      <c r="Q2181" s="302"/>
      <c r="R2181" s="302"/>
      <c r="S2181" s="302"/>
      <c r="T2181" s="302"/>
      <c r="U2181" s="302"/>
      <c r="V2181" s="302"/>
      <c r="W2181" s="302"/>
      <c r="X2181" s="302"/>
      <c r="Y2181" s="302"/>
      <c r="Z2181" s="302"/>
      <c r="AA2181" s="302"/>
      <c r="AB2181" s="302"/>
      <c r="AC2181" s="302"/>
      <c r="AD2181" s="302"/>
      <c r="AE2181" s="302"/>
      <c r="AF2181" s="302"/>
      <c r="AG2181" s="302"/>
      <c r="AH2181" s="302"/>
      <c r="AI2181" s="329"/>
      <c r="AJ2181" s="302"/>
      <c r="AK2181" s="302"/>
      <c r="AL2181" s="302"/>
      <c r="AM2181" s="302"/>
      <c r="AN2181" s="302"/>
      <c r="AO2181" s="302"/>
      <c r="AP2181" s="302"/>
      <c r="AQ2181" s="302"/>
      <c r="AR2181" s="302"/>
      <c r="AS2181" s="302"/>
      <c r="AT2181" s="302"/>
      <c r="AU2181" s="302"/>
      <c r="AV2181" s="302"/>
      <c r="AW2181" s="302"/>
      <c r="AX2181" s="302"/>
      <c r="AY2181" s="302"/>
      <c r="AZ2181" s="302"/>
      <c r="BA2181" s="302"/>
    </row>
    <row r="2182">
      <c r="A2182" s="328"/>
      <c r="B2182" s="328"/>
      <c r="C2182" s="328"/>
      <c r="D2182" s="309"/>
      <c r="E2182" s="308"/>
      <c r="F2182" s="308"/>
      <c r="G2182" s="308"/>
      <c r="H2182" s="308"/>
      <c r="I2182" s="317"/>
      <c r="J2182" s="317"/>
      <c r="K2182" s="317"/>
      <c r="L2182" s="308"/>
      <c r="M2182" s="308"/>
      <c r="N2182" s="308"/>
      <c r="O2182" s="308"/>
      <c r="P2182" s="308"/>
      <c r="Q2182" s="302"/>
      <c r="R2182" s="302"/>
      <c r="S2182" s="302"/>
      <c r="T2182" s="302"/>
      <c r="U2182" s="302"/>
      <c r="V2182" s="302"/>
      <c r="W2182" s="302"/>
      <c r="X2182" s="302"/>
      <c r="Y2182" s="302"/>
      <c r="Z2182" s="302"/>
      <c r="AA2182" s="302"/>
      <c r="AB2182" s="302"/>
      <c r="AC2182" s="302"/>
      <c r="AD2182" s="302"/>
      <c r="AE2182" s="302"/>
      <c r="AF2182" s="302"/>
      <c r="AG2182" s="302"/>
      <c r="AH2182" s="302"/>
      <c r="AI2182" s="329"/>
      <c r="AJ2182" s="302"/>
      <c r="AK2182" s="302"/>
      <c r="AL2182" s="302"/>
      <c r="AM2182" s="302"/>
      <c r="AN2182" s="302"/>
      <c r="AO2182" s="302"/>
      <c r="AP2182" s="302"/>
      <c r="AQ2182" s="302"/>
      <c r="AR2182" s="302"/>
      <c r="AS2182" s="302"/>
      <c r="AT2182" s="302"/>
      <c r="AU2182" s="302"/>
      <c r="AV2182" s="302"/>
      <c r="AW2182" s="302"/>
      <c r="AX2182" s="302"/>
      <c r="AY2182" s="302"/>
      <c r="AZ2182" s="302"/>
      <c r="BA2182" s="302"/>
    </row>
    <row r="2183">
      <c r="A2183" s="328"/>
      <c r="B2183" s="328"/>
      <c r="C2183" s="328"/>
      <c r="D2183" s="309"/>
      <c r="E2183" s="308"/>
      <c r="F2183" s="308"/>
      <c r="G2183" s="308"/>
      <c r="H2183" s="308"/>
      <c r="I2183" s="317"/>
      <c r="J2183" s="317"/>
      <c r="K2183" s="317"/>
      <c r="L2183" s="308"/>
      <c r="M2183" s="308"/>
      <c r="N2183" s="308"/>
      <c r="O2183" s="308"/>
      <c r="P2183" s="308"/>
      <c r="Q2183" s="302"/>
      <c r="R2183" s="302"/>
      <c r="S2183" s="302"/>
      <c r="T2183" s="302"/>
      <c r="U2183" s="302"/>
      <c r="V2183" s="302"/>
      <c r="W2183" s="302"/>
      <c r="X2183" s="302"/>
      <c r="Y2183" s="302"/>
      <c r="Z2183" s="302"/>
      <c r="AA2183" s="302"/>
      <c r="AB2183" s="302"/>
      <c r="AC2183" s="302"/>
      <c r="AD2183" s="302"/>
      <c r="AE2183" s="302"/>
      <c r="AF2183" s="302"/>
      <c r="AG2183" s="302"/>
      <c r="AH2183" s="302"/>
      <c r="AI2183" s="329"/>
      <c r="AJ2183" s="302"/>
      <c r="AK2183" s="302"/>
      <c r="AL2183" s="302"/>
      <c r="AM2183" s="302"/>
      <c r="AN2183" s="302"/>
      <c r="AO2183" s="302"/>
      <c r="AP2183" s="302"/>
      <c r="AQ2183" s="302"/>
      <c r="AR2183" s="302"/>
      <c r="AS2183" s="302"/>
      <c r="AT2183" s="302"/>
      <c r="AU2183" s="302"/>
      <c r="AV2183" s="302"/>
      <c r="AW2183" s="302"/>
      <c r="AX2183" s="302"/>
      <c r="AY2183" s="302"/>
      <c r="AZ2183" s="302"/>
      <c r="BA2183" s="302"/>
    </row>
    <row r="2184">
      <c r="A2184" s="328"/>
      <c r="B2184" s="328"/>
      <c r="C2184" s="328"/>
      <c r="D2184" s="309"/>
      <c r="E2184" s="308"/>
      <c r="F2184" s="308"/>
      <c r="G2184" s="308"/>
      <c r="H2184" s="308"/>
      <c r="I2184" s="317"/>
      <c r="J2184" s="317"/>
      <c r="K2184" s="317"/>
      <c r="L2184" s="308"/>
      <c r="M2184" s="308"/>
      <c r="N2184" s="308"/>
      <c r="O2184" s="308"/>
      <c r="P2184" s="308"/>
      <c r="Q2184" s="302"/>
      <c r="R2184" s="302"/>
      <c r="S2184" s="302"/>
      <c r="T2184" s="302"/>
      <c r="U2184" s="302"/>
      <c r="V2184" s="302"/>
      <c r="W2184" s="302"/>
      <c r="X2184" s="302"/>
      <c r="Y2184" s="302"/>
      <c r="Z2184" s="302"/>
      <c r="AA2184" s="302"/>
      <c r="AB2184" s="302"/>
      <c r="AC2184" s="302"/>
      <c r="AD2184" s="302"/>
      <c r="AE2184" s="302"/>
      <c r="AF2184" s="302"/>
      <c r="AG2184" s="302"/>
      <c r="AH2184" s="302"/>
      <c r="AI2184" s="329"/>
      <c r="AJ2184" s="302"/>
      <c r="AK2184" s="302"/>
      <c r="AL2184" s="302"/>
      <c r="AM2184" s="302"/>
      <c r="AN2184" s="302"/>
      <c r="AO2184" s="302"/>
      <c r="AP2184" s="302"/>
      <c r="AQ2184" s="302"/>
      <c r="AR2184" s="302"/>
      <c r="AS2184" s="302"/>
      <c r="AT2184" s="302"/>
      <c r="AU2184" s="302"/>
      <c r="AV2184" s="302"/>
      <c r="AW2184" s="302"/>
      <c r="AX2184" s="302"/>
      <c r="AY2184" s="302"/>
      <c r="AZ2184" s="302"/>
      <c r="BA2184" s="302"/>
    </row>
    <row r="2185">
      <c r="A2185" s="328"/>
      <c r="B2185" s="328"/>
      <c r="C2185" s="328"/>
      <c r="D2185" s="309"/>
      <c r="E2185" s="308"/>
      <c r="F2185" s="308"/>
      <c r="G2185" s="308"/>
      <c r="H2185" s="308"/>
      <c r="I2185" s="317"/>
      <c r="J2185" s="317"/>
      <c r="K2185" s="317"/>
      <c r="L2185" s="308"/>
      <c r="M2185" s="308"/>
      <c r="N2185" s="308"/>
      <c r="O2185" s="308"/>
      <c r="P2185" s="308"/>
      <c r="Q2185" s="302"/>
      <c r="R2185" s="302"/>
      <c r="S2185" s="302"/>
      <c r="T2185" s="302"/>
      <c r="U2185" s="302"/>
      <c r="V2185" s="302"/>
      <c r="W2185" s="302"/>
      <c r="X2185" s="302"/>
      <c r="Y2185" s="302"/>
      <c r="Z2185" s="302"/>
      <c r="AA2185" s="302"/>
      <c r="AB2185" s="302"/>
      <c r="AC2185" s="302"/>
      <c r="AD2185" s="302"/>
      <c r="AE2185" s="302"/>
      <c r="AF2185" s="302"/>
      <c r="AG2185" s="302"/>
      <c r="AH2185" s="302"/>
      <c r="AI2185" s="329"/>
      <c r="AJ2185" s="302"/>
      <c r="AK2185" s="302"/>
      <c r="AL2185" s="302"/>
      <c r="AM2185" s="302"/>
      <c r="AN2185" s="302"/>
      <c r="AO2185" s="302"/>
      <c r="AP2185" s="302"/>
      <c r="AQ2185" s="302"/>
      <c r="AR2185" s="302"/>
      <c r="AS2185" s="302"/>
      <c r="AT2185" s="302"/>
      <c r="AU2185" s="302"/>
      <c r="AV2185" s="302"/>
      <c r="AW2185" s="302"/>
      <c r="AX2185" s="302"/>
      <c r="AY2185" s="302"/>
      <c r="AZ2185" s="302"/>
      <c r="BA2185" s="302"/>
    </row>
    <row r="2186">
      <c r="A2186" s="328"/>
      <c r="B2186" s="328"/>
      <c r="C2186" s="328"/>
      <c r="D2186" s="309"/>
      <c r="E2186" s="308"/>
      <c r="F2186" s="308"/>
      <c r="G2186" s="308"/>
      <c r="H2186" s="308"/>
      <c r="I2186" s="317"/>
      <c r="J2186" s="317"/>
      <c r="K2186" s="317"/>
      <c r="L2186" s="308"/>
      <c r="M2186" s="308"/>
      <c r="N2186" s="308"/>
      <c r="O2186" s="308"/>
      <c r="P2186" s="308"/>
      <c r="Q2186" s="302"/>
      <c r="R2186" s="302"/>
      <c r="S2186" s="302"/>
      <c r="T2186" s="302"/>
      <c r="U2186" s="302"/>
      <c r="V2186" s="302"/>
      <c r="W2186" s="302"/>
      <c r="X2186" s="302"/>
      <c r="Y2186" s="302"/>
      <c r="Z2186" s="302"/>
      <c r="AA2186" s="302"/>
      <c r="AB2186" s="302"/>
      <c r="AC2186" s="302"/>
      <c r="AD2186" s="302"/>
      <c r="AE2186" s="302"/>
      <c r="AF2186" s="302"/>
      <c r="AG2186" s="302"/>
      <c r="AH2186" s="302"/>
      <c r="AI2186" s="329"/>
      <c r="AJ2186" s="302"/>
      <c r="AK2186" s="302"/>
      <c r="AL2186" s="302"/>
      <c r="AM2186" s="302"/>
      <c r="AN2186" s="302"/>
      <c r="AO2186" s="302"/>
      <c r="AP2186" s="302"/>
      <c r="AQ2186" s="302"/>
      <c r="AR2186" s="302"/>
      <c r="AS2186" s="302"/>
      <c r="AT2186" s="302"/>
      <c r="AU2186" s="302"/>
      <c r="AV2186" s="302"/>
      <c r="AW2186" s="302"/>
      <c r="AX2186" s="302"/>
      <c r="AY2186" s="302"/>
      <c r="AZ2186" s="302"/>
      <c r="BA2186" s="302"/>
    </row>
    <row r="2187">
      <c r="A2187" s="328"/>
      <c r="B2187" s="328"/>
      <c r="C2187" s="328"/>
      <c r="D2187" s="309"/>
      <c r="E2187" s="308"/>
      <c r="F2187" s="308"/>
      <c r="G2187" s="308"/>
      <c r="H2187" s="308"/>
      <c r="I2187" s="317"/>
      <c r="J2187" s="317"/>
      <c r="K2187" s="317"/>
      <c r="L2187" s="308"/>
      <c r="M2187" s="308"/>
      <c r="N2187" s="308"/>
      <c r="O2187" s="308"/>
      <c r="P2187" s="308"/>
      <c r="Q2187" s="302"/>
      <c r="R2187" s="302"/>
      <c r="S2187" s="302"/>
      <c r="T2187" s="302"/>
      <c r="U2187" s="302"/>
      <c r="V2187" s="302"/>
      <c r="W2187" s="302"/>
      <c r="X2187" s="302"/>
      <c r="Y2187" s="302"/>
      <c r="Z2187" s="302"/>
      <c r="AA2187" s="302"/>
      <c r="AB2187" s="302"/>
      <c r="AC2187" s="302"/>
      <c r="AD2187" s="302"/>
      <c r="AE2187" s="302"/>
      <c r="AF2187" s="302"/>
      <c r="AG2187" s="302"/>
      <c r="AH2187" s="302"/>
      <c r="AI2187" s="329"/>
      <c r="AJ2187" s="302"/>
      <c r="AK2187" s="302"/>
      <c r="AL2187" s="302"/>
      <c r="AM2187" s="302"/>
      <c r="AN2187" s="302"/>
      <c r="AO2187" s="302"/>
      <c r="AP2187" s="302"/>
      <c r="AQ2187" s="302"/>
      <c r="AR2187" s="302"/>
      <c r="AS2187" s="302"/>
      <c r="AT2187" s="302"/>
      <c r="AU2187" s="302"/>
      <c r="AV2187" s="302"/>
      <c r="AW2187" s="302"/>
      <c r="AX2187" s="302"/>
      <c r="AY2187" s="302"/>
      <c r="AZ2187" s="302"/>
      <c r="BA2187" s="302"/>
    </row>
    <row r="2188">
      <c r="A2188" s="328"/>
      <c r="B2188" s="328"/>
      <c r="C2188" s="328"/>
      <c r="D2188" s="309"/>
      <c r="E2188" s="308"/>
      <c r="F2188" s="308"/>
      <c r="G2188" s="308"/>
      <c r="H2188" s="308"/>
      <c r="I2188" s="317"/>
      <c r="J2188" s="317"/>
      <c r="K2188" s="317"/>
      <c r="L2188" s="308"/>
      <c r="M2188" s="308"/>
      <c r="N2188" s="308"/>
      <c r="O2188" s="308"/>
      <c r="P2188" s="308"/>
      <c r="Q2188" s="302"/>
      <c r="R2188" s="302"/>
      <c r="S2188" s="302"/>
      <c r="T2188" s="302"/>
      <c r="U2188" s="302"/>
      <c r="V2188" s="302"/>
      <c r="W2188" s="302"/>
      <c r="X2188" s="302"/>
      <c r="Y2188" s="302"/>
      <c r="Z2188" s="302"/>
      <c r="AA2188" s="302"/>
      <c r="AB2188" s="302"/>
      <c r="AC2188" s="302"/>
      <c r="AD2188" s="302"/>
      <c r="AE2188" s="302"/>
      <c r="AF2188" s="302"/>
      <c r="AG2188" s="302"/>
      <c r="AH2188" s="302"/>
      <c r="AI2188" s="329"/>
      <c r="AJ2188" s="302"/>
      <c r="AK2188" s="302"/>
      <c r="AL2188" s="302"/>
      <c r="AM2188" s="302"/>
      <c r="AN2188" s="302"/>
      <c r="AO2188" s="302"/>
      <c r="AP2188" s="302"/>
      <c r="AQ2188" s="302"/>
      <c r="AR2188" s="302"/>
      <c r="AS2188" s="302"/>
      <c r="AT2188" s="302"/>
      <c r="AU2188" s="302"/>
      <c r="AV2188" s="302"/>
      <c r="AW2188" s="302"/>
      <c r="AX2188" s="302"/>
      <c r="AY2188" s="302"/>
      <c r="AZ2188" s="302"/>
      <c r="BA2188" s="302"/>
    </row>
    <row r="2189">
      <c r="A2189" s="328"/>
      <c r="B2189" s="328"/>
      <c r="C2189" s="328"/>
      <c r="D2189" s="309"/>
      <c r="E2189" s="308"/>
      <c r="F2189" s="308"/>
      <c r="G2189" s="308"/>
      <c r="H2189" s="308"/>
      <c r="I2189" s="317"/>
      <c r="J2189" s="317"/>
      <c r="K2189" s="317"/>
      <c r="L2189" s="308"/>
      <c r="M2189" s="308"/>
      <c r="N2189" s="308"/>
      <c r="O2189" s="308"/>
      <c r="P2189" s="308"/>
      <c r="Q2189" s="302"/>
      <c r="R2189" s="302"/>
      <c r="S2189" s="302"/>
      <c r="T2189" s="302"/>
      <c r="U2189" s="302"/>
      <c r="V2189" s="302"/>
      <c r="W2189" s="302"/>
      <c r="X2189" s="302"/>
      <c r="Y2189" s="302"/>
      <c r="Z2189" s="302"/>
      <c r="AA2189" s="302"/>
      <c r="AB2189" s="302"/>
      <c r="AC2189" s="302"/>
      <c r="AD2189" s="302"/>
      <c r="AE2189" s="302"/>
      <c r="AF2189" s="302"/>
      <c r="AG2189" s="302"/>
      <c r="AH2189" s="302"/>
      <c r="AI2189" s="329"/>
      <c r="AJ2189" s="302"/>
      <c r="AK2189" s="302"/>
      <c r="AL2189" s="302"/>
      <c r="AM2189" s="302"/>
      <c r="AN2189" s="302"/>
      <c r="AO2189" s="302"/>
      <c r="AP2189" s="302"/>
      <c r="AQ2189" s="302"/>
      <c r="AR2189" s="302"/>
      <c r="AS2189" s="302"/>
      <c r="AT2189" s="302"/>
      <c r="AU2189" s="302"/>
      <c r="AV2189" s="302"/>
      <c r="AW2189" s="302"/>
      <c r="AX2189" s="302"/>
      <c r="AY2189" s="302"/>
      <c r="AZ2189" s="302"/>
      <c r="BA2189" s="302"/>
    </row>
    <row r="2190">
      <c r="A2190" s="328"/>
      <c r="B2190" s="328"/>
      <c r="C2190" s="328"/>
      <c r="D2190" s="309"/>
      <c r="E2190" s="308"/>
      <c r="F2190" s="308"/>
      <c r="G2190" s="308"/>
      <c r="H2190" s="308"/>
      <c r="I2190" s="317"/>
      <c r="J2190" s="317"/>
      <c r="K2190" s="317"/>
      <c r="L2190" s="308"/>
      <c r="M2190" s="308"/>
      <c r="N2190" s="308"/>
      <c r="O2190" s="308"/>
      <c r="P2190" s="308"/>
      <c r="Q2190" s="302"/>
      <c r="R2190" s="302"/>
      <c r="S2190" s="302"/>
      <c r="T2190" s="302"/>
      <c r="U2190" s="302"/>
      <c r="V2190" s="302"/>
      <c r="W2190" s="302"/>
      <c r="X2190" s="302"/>
      <c r="Y2190" s="302"/>
      <c r="Z2190" s="302"/>
      <c r="AA2190" s="302"/>
      <c r="AB2190" s="302"/>
      <c r="AC2190" s="302"/>
      <c r="AD2190" s="302"/>
      <c r="AE2190" s="302"/>
      <c r="AF2190" s="302"/>
      <c r="AG2190" s="302"/>
      <c r="AH2190" s="302"/>
      <c r="AI2190" s="329"/>
      <c r="AJ2190" s="302"/>
      <c r="AK2190" s="302"/>
      <c r="AL2190" s="302"/>
      <c r="AM2190" s="302"/>
      <c r="AN2190" s="302"/>
      <c r="AO2190" s="302"/>
      <c r="AP2190" s="302"/>
      <c r="AQ2190" s="302"/>
      <c r="AR2190" s="302"/>
      <c r="AS2190" s="302"/>
      <c r="AT2190" s="302"/>
      <c r="AU2190" s="302"/>
      <c r="AV2190" s="302"/>
      <c r="AW2190" s="302"/>
      <c r="AX2190" s="302"/>
      <c r="AY2190" s="302"/>
      <c r="AZ2190" s="302"/>
      <c r="BA2190" s="302"/>
    </row>
    <row r="2191">
      <c r="A2191" s="328"/>
      <c r="B2191" s="328"/>
      <c r="C2191" s="328"/>
      <c r="D2191" s="309"/>
      <c r="E2191" s="308"/>
      <c r="F2191" s="308"/>
      <c r="G2191" s="308"/>
      <c r="H2191" s="308"/>
      <c r="I2191" s="317"/>
      <c r="J2191" s="317"/>
      <c r="K2191" s="317"/>
      <c r="L2191" s="308"/>
      <c r="M2191" s="308"/>
      <c r="N2191" s="308"/>
      <c r="O2191" s="308"/>
      <c r="P2191" s="308"/>
      <c r="Q2191" s="302"/>
      <c r="R2191" s="302"/>
      <c r="S2191" s="302"/>
      <c r="T2191" s="302"/>
      <c r="U2191" s="302"/>
      <c r="V2191" s="302"/>
      <c r="W2191" s="302"/>
      <c r="X2191" s="302"/>
      <c r="Y2191" s="302"/>
      <c r="Z2191" s="302"/>
      <c r="AA2191" s="302"/>
      <c r="AB2191" s="302"/>
      <c r="AC2191" s="302"/>
      <c r="AD2191" s="302"/>
      <c r="AE2191" s="302"/>
      <c r="AF2191" s="302"/>
      <c r="AG2191" s="302"/>
      <c r="AH2191" s="302"/>
      <c r="AI2191" s="329"/>
      <c r="AJ2191" s="302"/>
      <c r="AK2191" s="302"/>
      <c r="AL2191" s="302"/>
      <c r="AM2191" s="302"/>
      <c r="AN2191" s="302"/>
      <c r="AO2191" s="302"/>
      <c r="AP2191" s="302"/>
      <c r="AQ2191" s="302"/>
      <c r="AR2191" s="302"/>
      <c r="AS2191" s="302"/>
      <c r="AT2191" s="302"/>
      <c r="AU2191" s="302"/>
      <c r="AV2191" s="302"/>
      <c r="AW2191" s="302"/>
      <c r="AX2191" s="302"/>
      <c r="AY2191" s="302"/>
      <c r="AZ2191" s="302"/>
      <c r="BA2191" s="302"/>
    </row>
    <row r="2192">
      <c r="A2192" s="328"/>
      <c r="B2192" s="328"/>
      <c r="C2192" s="328"/>
      <c r="D2192" s="309"/>
      <c r="E2192" s="308"/>
      <c r="F2192" s="308"/>
      <c r="G2192" s="308"/>
      <c r="H2192" s="308"/>
      <c r="I2192" s="317"/>
      <c r="J2192" s="317"/>
      <c r="K2192" s="317"/>
      <c r="L2192" s="308"/>
      <c r="M2192" s="308"/>
      <c r="N2192" s="308"/>
      <c r="O2192" s="308"/>
      <c r="P2192" s="308"/>
      <c r="Q2192" s="302"/>
      <c r="R2192" s="302"/>
      <c r="S2192" s="302"/>
      <c r="T2192" s="302"/>
      <c r="U2192" s="302"/>
      <c r="V2192" s="302"/>
      <c r="W2192" s="302"/>
      <c r="X2192" s="302"/>
      <c r="Y2192" s="302"/>
      <c r="Z2192" s="302"/>
      <c r="AA2192" s="302"/>
      <c r="AB2192" s="302"/>
      <c r="AC2192" s="302"/>
      <c r="AD2192" s="302"/>
      <c r="AE2192" s="302"/>
      <c r="AF2192" s="302"/>
      <c r="AG2192" s="302"/>
      <c r="AH2192" s="302"/>
      <c r="AI2192" s="329"/>
      <c r="AJ2192" s="302"/>
      <c r="AK2192" s="302"/>
      <c r="AL2192" s="302"/>
      <c r="AM2192" s="302"/>
      <c r="AN2192" s="302"/>
      <c r="AO2192" s="302"/>
      <c r="AP2192" s="302"/>
      <c r="AQ2192" s="302"/>
      <c r="AR2192" s="302"/>
      <c r="AS2192" s="302"/>
      <c r="AT2192" s="302"/>
      <c r="AU2192" s="302"/>
      <c r="AV2192" s="302"/>
      <c r="AW2192" s="302"/>
      <c r="AX2192" s="302"/>
      <c r="AY2192" s="302"/>
      <c r="AZ2192" s="302"/>
      <c r="BA2192" s="302"/>
    </row>
    <row r="2193">
      <c r="A2193" s="328"/>
      <c r="B2193" s="328"/>
      <c r="C2193" s="328"/>
      <c r="D2193" s="309"/>
      <c r="E2193" s="308"/>
      <c r="F2193" s="308"/>
      <c r="G2193" s="308"/>
      <c r="H2193" s="308"/>
      <c r="I2193" s="317"/>
      <c r="J2193" s="317"/>
      <c r="K2193" s="317"/>
      <c r="L2193" s="308"/>
      <c r="M2193" s="308"/>
      <c r="N2193" s="308"/>
      <c r="O2193" s="308"/>
      <c r="P2193" s="308"/>
      <c r="Q2193" s="302"/>
      <c r="R2193" s="302"/>
      <c r="S2193" s="302"/>
      <c r="T2193" s="302"/>
      <c r="U2193" s="302"/>
      <c r="V2193" s="302"/>
      <c r="W2193" s="302"/>
      <c r="X2193" s="302"/>
      <c r="Y2193" s="302"/>
      <c r="Z2193" s="302"/>
      <c r="AA2193" s="302"/>
      <c r="AB2193" s="302"/>
      <c r="AC2193" s="302"/>
      <c r="AD2193" s="302"/>
      <c r="AE2193" s="302"/>
      <c r="AF2193" s="302"/>
      <c r="AG2193" s="302"/>
      <c r="AH2193" s="302"/>
      <c r="AI2193" s="329"/>
      <c r="AJ2193" s="302"/>
      <c r="AK2193" s="302"/>
      <c r="AL2193" s="302"/>
      <c r="AM2193" s="302"/>
      <c r="AN2193" s="302"/>
      <c r="AO2193" s="302"/>
      <c r="AP2193" s="302"/>
      <c r="AQ2193" s="302"/>
      <c r="AR2193" s="302"/>
      <c r="AS2193" s="302"/>
      <c r="AT2193" s="302"/>
      <c r="AU2193" s="302"/>
      <c r="AV2193" s="302"/>
      <c r="AW2193" s="302"/>
      <c r="AX2193" s="302"/>
      <c r="AY2193" s="302"/>
      <c r="AZ2193" s="302"/>
      <c r="BA2193" s="302"/>
    </row>
    <row r="2194">
      <c r="A2194" s="328"/>
      <c r="B2194" s="328"/>
      <c r="C2194" s="328"/>
      <c r="D2194" s="309"/>
      <c r="E2194" s="308"/>
      <c r="F2194" s="308"/>
      <c r="G2194" s="308"/>
      <c r="H2194" s="308"/>
      <c r="I2194" s="317"/>
      <c r="J2194" s="317"/>
      <c r="K2194" s="317"/>
      <c r="L2194" s="308"/>
      <c r="M2194" s="308"/>
      <c r="N2194" s="308"/>
      <c r="O2194" s="308"/>
      <c r="P2194" s="308"/>
      <c r="Q2194" s="302"/>
      <c r="R2194" s="302"/>
      <c r="S2194" s="302"/>
      <c r="T2194" s="302"/>
      <c r="U2194" s="302"/>
      <c r="V2194" s="302"/>
      <c r="W2194" s="302"/>
      <c r="X2194" s="302"/>
      <c r="Y2194" s="302"/>
      <c r="Z2194" s="302"/>
      <c r="AA2194" s="302"/>
      <c r="AB2194" s="302"/>
      <c r="AC2194" s="302"/>
      <c r="AD2194" s="302"/>
      <c r="AE2194" s="302"/>
      <c r="AF2194" s="302"/>
      <c r="AG2194" s="302"/>
      <c r="AH2194" s="302"/>
      <c r="AI2194" s="329"/>
      <c r="AJ2194" s="302"/>
      <c r="AK2194" s="302"/>
      <c r="AL2194" s="302"/>
      <c r="AM2194" s="302"/>
      <c r="AN2194" s="302"/>
      <c r="AO2194" s="302"/>
      <c r="AP2194" s="302"/>
      <c r="AQ2194" s="302"/>
      <c r="AR2194" s="302"/>
      <c r="AS2194" s="302"/>
      <c r="AT2194" s="302"/>
      <c r="AU2194" s="302"/>
      <c r="AV2194" s="302"/>
      <c r="AW2194" s="302"/>
      <c r="AX2194" s="302"/>
      <c r="AY2194" s="302"/>
      <c r="AZ2194" s="302"/>
      <c r="BA2194" s="302"/>
    </row>
    <row r="2195">
      <c r="A2195" s="328"/>
      <c r="B2195" s="328"/>
      <c r="C2195" s="328"/>
      <c r="D2195" s="309"/>
      <c r="E2195" s="308"/>
      <c r="F2195" s="308"/>
      <c r="G2195" s="308"/>
      <c r="H2195" s="308"/>
      <c r="I2195" s="317"/>
      <c r="J2195" s="317"/>
      <c r="K2195" s="317"/>
      <c r="L2195" s="308"/>
      <c r="M2195" s="308"/>
      <c r="N2195" s="308"/>
      <c r="O2195" s="308"/>
      <c r="P2195" s="308"/>
      <c r="Q2195" s="302"/>
      <c r="R2195" s="302"/>
      <c r="S2195" s="302"/>
      <c r="T2195" s="302"/>
      <c r="U2195" s="302"/>
      <c r="V2195" s="302"/>
      <c r="W2195" s="302"/>
      <c r="X2195" s="302"/>
      <c r="Y2195" s="302"/>
      <c r="Z2195" s="302"/>
      <c r="AA2195" s="302"/>
      <c r="AB2195" s="302"/>
      <c r="AC2195" s="302"/>
      <c r="AD2195" s="302"/>
      <c r="AE2195" s="302"/>
      <c r="AF2195" s="302"/>
      <c r="AG2195" s="302"/>
      <c r="AH2195" s="302"/>
      <c r="AI2195" s="329"/>
      <c r="AJ2195" s="302"/>
      <c r="AK2195" s="302"/>
      <c r="AL2195" s="302"/>
      <c r="AM2195" s="302"/>
      <c r="AN2195" s="302"/>
      <c r="AO2195" s="302"/>
      <c r="AP2195" s="302"/>
      <c r="AQ2195" s="302"/>
      <c r="AR2195" s="302"/>
      <c r="AS2195" s="302"/>
      <c r="AT2195" s="302"/>
      <c r="AU2195" s="302"/>
      <c r="AV2195" s="302"/>
      <c r="AW2195" s="302"/>
      <c r="AX2195" s="302"/>
      <c r="AY2195" s="302"/>
      <c r="AZ2195" s="302"/>
      <c r="BA2195" s="302"/>
    </row>
    <row r="2196">
      <c r="A2196" s="328"/>
      <c r="B2196" s="328"/>
      <c r="C2196" s="328"/>
      <c r="D2196" s="309"/>
      <c r="E2196" s="308"/>
      <c r="F2196" s="308"/>
      <c r="G2196" s="308"/>
      <c r="H2196" s="308"/>
      <c r="I2196" s="317"/>
      <c r="J2196" s="317"/>
      <c r="K2196" s="317"/>
      <c r="L2196" s="308"/>
      <c r="M2196" s="308"/>
      <c r="N2196" s="308"/>
      <c r="O2196" s="308"/>
      <c r="P2196" s="308"/>
      <c r="Q2196" s="302"/>
      <c r="R2196" s="302"/>
      <c r="S2196" s="302"/>
      <c r="T2196" s="302"/>
      <c r="U2196" s="302"/>
      <c r="V2196" s="302"/>
      <c r="W2196" s="302"/>
      <c r="X2196" s="302"/>
      <c r="Y2196" s="302"/>
      <c r="Z2196" s="302"/>
      <c r="AA2196" s="302"/>
      <c r="AB2196" s="302"/>
      <c r="AC2196" s="302"/>
      <c r="AD2196" s="302"/>
      <c r="AE2196" s="302"/>
      <c r="AF2196" s="302"/>
      <c r="AG2196" s="302"/>
      <c r="AH2196" s="302"/>
      <c r="AI2196" s="329"/>
      <c r="AJ2196" s="302"/>
      <c r="AK2196" s="302"/>
      <c r="AL2196" s="302"/>
      <c r="AM2196" s="302"/>
      <c r="AN2196" s="302"/>
      <c r="AO2196" s="302"/>
      <c r="AP2196" s="302"/>
      <c r="AQ2196" s="302"/>
      <c r="AR2196" s="302"/>
      <c r="AS2196" s="302"/>
      <c r="AT2196" s="302"/>
      <c r="AU2196" s="302"/>
      <c r="AV2196" s="302"/>
      <c r="AW2196" s="302"/>
      <c r="AX2196" s="302"/>
      <c r="AY2196" s="302"/>
      <c r="AZ2196" s="302"/>
      <c r="BA2196" s="302"/>
    </row>
    <row r="2197">
      <c r="A2197" s="328"/>
      <c r="B2197" s="328"/>
      <c r="C2197" s="328"/>
      <c r="D2197" s="309"/>
      <c r="E2197" s="308"/>
      <c r="F2197" s="308"/>
      <c r="G2197" s="308"/>
      <c r="H2197" s="308"/>
      <c r="I2197" s="317"/>
      <c r="J2197" s="317"/>
      <c r="K2197" s="317"/>
      <c r="L2197" s="308"/>
      <c r="M2197" s="308"/>
      <c r="N2197" s="308"/>
      <c r="O2197" s="308"/>
      <c r="P2197" s="308"/>
      <c r="Q2197" s="302"/>
      <c r="R2197" s="302"/>
      <c r="S2197" s="302"/>
      <c r="T2197" s="302"/>
      <c r="U2197" s="302"/>
      <c r="V2197" s="302"/>
      <c r="W2197" s="302"/>
      <c r="X2197" s="302"/>
      <c r="Y2197" s="302"/>
      <c r="Z2197" s="302"/>
      <c r="AA2197" s="302"/>
      <c r="AB2197" s="302"/>
      <c r="AC2197" s="302"/>
      <c r="AD2197" s="302"/>
      <c r="AE2197" s="302"/>
      <c r="AF2197" s="302"/>
      <c r="AG2197" s="302"/>
      <c r="AH2197" s="302"/>
      <c r="AI2197" s="329"/>
      <c r="AJ2197" s="302"/>
      <c r="AK2197" s="302"/>
      <c r="AL2197" s="302"/>
      <c r="AM2197" s="302"/>
      <c r="AN2197" s="302"/>
      <c r="AO2197" s="302"/>
      <c r="AP2197" s="302"/>
      <c r="AQ2197" s="302"/>
      <c r="AR2197" s="302"/>
      <c r="AS2197" s="302"/>
      <c r="AT2197" s="302"/>
      <c r="AU2197" s="302"/>
      <c r="AV2197" s="302"/>
      <c r="AW2197" s="302"/>
      <c r="AX2197" s="302"/>
      <c r="AY2197" s="302"/>
      <c r="AZ2197" s="302"/>
      <c r="BA2197" s="302"/>
    </row>
    <row r="2198">
      <c r="A2198" s="328"/>
      <c r="B2198" s="328"/>
      <c r="C2198" s="328"/>
      <c r="D2198" s="309"/>
      <c r="E2198" s="308"/>
      <c r="F2198" s="308"/>
      <c r="G2198" s="308"/>
      <c r="H2198" s="308"/>
      <c r="I2198" s="317"/>
      <c r="J2198" s="317"/>
      <c r="K2198" s="317"/>
      <c r="L2198" s="308"/>
      <c r="M2198" s="308"/>
      <c r="N2198" s="308"/>
      <c r="O2198" s="308"/>
      <c r="P2198" s="308"/>
      <c r="Q2198" s="302"/>
      <c r="R2198" s="302"/>
      <c r="S2198" s="302"/>
      <c r="T2198" s="302"/>
      <c r="U2198" s="302"/>
      <c r="V2198" s="302"/>
      <c r="W2198" s="302"/>
      <c r="X2198" s="302"/>
      <c r="Y2198" s="302"/>
      <c r="Z2198" s="302"/>
      <c r="AA2198" s="302"/>
      <c r="AB2198" s="302"/>
      <c r="AC2198" s="302"/>
      <c r="AD2198" s="302"/>
      <c r="AE2198" s="302"/>
      <c r="AF2198" s="302"/>
      <c r="AG2198" s="302"/>
      <c r="AH2198" s="302"/>
      <c r="AI2198" s="329"/>
      <c r="AJ2198" s="302"/>
      <c r="AK2198" s="302"/>
      <c r="AL2198" s="302"/>
      <c r="AM2198" s="302"/>
      <c r="AN2198" s="302"/>
      <c r="AO2198" s="302"/>
      <c r="AP2198" s="302"/>
      <c r="AQ2198" s="302"/>
      <c r="AR2198" s="302"/>
      <c r="AS2198" s="302"/>
      <c r="AT2198" s="302"/>
      <c r="AU2198" s="302"/>
      <c r="AV2198" s="302"/>
      <c r="AW2198" s="302"/>
      <c r="AX2198" s="302"/>
      <c r="AY2198" s="302"/>
      <c r="AZ2198" s="302"/>
      <c r="BA2198" s="302"/>
    </row>
    <row r="2199">
      <c r="A2199" s="328"/>
      <c r="B2199" s="328"/>
      <c r="C2199" s="328"/>
      <c r="D2199" s="309"/>
      <c r="E2199" s="308"/>
      <c r="F2199" s="308"/>
      <c r="G2199" s="308"/>
      <c r="H2199" s="308"/>
      <c r="I2199" s="317"/>
      <c r="J2199" s="317"/>
      <c r="K2199" s="317"/>
      <c r="L2199" s="308"/>
      <c r="M2199" s="308"/>
      <c r="N2199" s="308"/>
      <c r="O2199" s="308"/>
      <c r="P2199" s="308"/>
      <c r="Q2199" s="302"/>
      <c r="R2199" s="302"/>
      <c r="S2199" s="302"/>
      <c r="T2199" s="302"/>
      <c r="U2199" s="302"/>
      <c r="V2199" s="302"/>
      <c r="W2199" s="302"/>
      <c r="X2199" s="302"/>
      <c r="Y2199" s="302"/>
      <c r="Z2199" s="302"/>
      <c r="AA2199" s="302"/>
      <c r="AB2199" s="302"/>
      <c r="AC2199" s="302"/>
      <c r="AD2199" s="302"/>
      <c r="AE2199" s="302"/>
      <c r="AF2199" s="302"/>
      <c r="AG2199" s="302"/>
      <c r="AH2199" s="302"/>
      <c r="AI2199" s="329"/>
      <c r="AJ2199" s="302"/>
      <c r="AK2199" s="302"/>
      <c r="AL2199" s="302"/>
      <c r="AM2199" s="302"/>
      <c r="AN2199" s="302"/>
      <c r="AO2199" s="302"/>
      <c r="AP2199" s="302"/>
      <c r="AQ2199" s="302"/>
      <c r="AR2199" s="302"/>
      <c r="AS2199" s="302"/>
      <c r="AT2199" s="302"/>
      <c r="AU2199" s="302"/>
      <c r="AV2199" s="302"/>
      <c r="AW2199" s="302"/>
      <c r="AX2199" s="302"/>
      <c r="AY2199" s="302"/>
      <c r="AZ2199" s="302"/>
      <c r="BA2199" s="302"/>
    </row>
    <row r="2200">
      <c r="A2200" s="328"/>
      <c r="B2200" s="328"/>
      <c r="C2200" s="328"/>
      <c r="D2200" s="309"/>
      <c r="E2200" s="308"/>
      <c r="F2200" s="308"/>
      <c r="G2200" s="308"/>
      <c r="H2200" s="308"/>
      <c r="I2200" s="317"/>
      <c r="J2200" s="317"/>
      <c r="K2200" s="317"/>
      <c r="L2200" s="308"/>
      <c r="M2200" s="308"/>
      <c r="N2200" s="308"/>
      <c r="O2200" s="308"/>
      <c r="P2200" s="308"/>
      <c r="Q2200" s="302"/>
      <c r="R2200" s="302"/>
      <c r="S2200" s="302"/>
      <c r="T2200" s="302"/>
      <c r="U2200" s="302"/>
      <c r="V2200" s="302"/>
      <c r="W2200" s="302"/>
      <c r="X2200" s="302"/>
      <c r="Y2200" s="302"/>
      <c r="Z2200" s="302"/>
      <c r="AA2200" s="302"/>
      <c r="AB2200" s="302"/>
      <c r="AC2200" s="302"/>
      <c r="AD2200" s="302"/>
      <c r="AE2200" s="302"/>
      <c r="AF2200" s="302"/>
      <c r="AG2200" s="302"/>
      <c r="AH2200" s="302"/>
      <c r="AI2200" s="329"/>
      <c r="AJ2200" s="302"/>
      <c r="AK2200" s="302"/>
      <c r="AL2200" s="302"/>
      <c r="AM2200" s="302"/>
      <c r="AN2200" s="302"/>
      <c r="AO2200" s="302"/>
      <c r="AP2200" s="302"/>
      <c r="AQ2200" s="302"/>
      <c r="AR2200" s="302"/>
      <c r="AS2200" s="302"/>
      <c r="AT2200" s="302"/>
      <c r="AU2200" s="302"/>
      <c r="AV2200" s="302"/>
      <c r="AW2200" s="302"/>
      <c r="AX2200" s="302"/>
      <c r="AY2200" s="302"/>
      <c r="AZ2200" s="302"/>
      <c r="BA2200" s="302"/>
    </row>
    <row r="2201">
      <c r="A2201" s="328"/>
      <c r="B2201" s="328"/>
      <c r="C2201" s="328"/>
      <c r="D2201" s="309"/>
      <c r="E2201" s="308"/>
      <c r="F2201" s="308"/>
      <c r="G2201" s="308"/>
      <c r="H2201" s="308"/>
      <c r="I2201" s="317"/>
      <c r="J2201" s="317"/>
      <c r="K2201" s="317"/>
      <c r="L2201" s="308"/>
      <c r="M2201" s="308"/>
      <c r="N2201" s="308"/>
      <c r="O2201" s="308"/>
      <c r="P2201" s="308"/>
      <c r="Q2201" s="302"/>
      <c r="R2201" s="302"/>
      <c r="S2201" s="302"/>
      <c r="T2201" s="302"/>
      <c r="U2201" s="302"/>
      <c r="V2201" s="302"/>
      <c r="W2201" s="302"/>
      <c r="X2201" s="302"/>
      <c r="Y2201" s="302"/>
      <c r="Z2201" s="302"/>
      <c r="AA2201" s="302"/>
      <c r="AB2201" s="302"/>
      <c r="AC2201" s="302"/>
      <c r="AD2201" s="302"/>
      <c r="AE2201" s="302"/>
      <c r="AF2201" s="302"/>
      <c r="AG2201" s="302"/>
      <c r="AH2201" s="302"/>
      <c r="AI2201" s="329"/>
      <c r="AJ2201" s="302"/>
      <c r="AK2201" s="302"/>
      <c r="AL2201" s="302"/>
      <c r="AM2201" s="302"/>
      <c r="AN2201" s="302"/>
      <c r="AO2201" s="302"/>
      <c r="AP2201" s="302"/>
      <c r="AQ2201" s="302"/>
      <c r="AR2201" s="302"/>
      <c r="AS2201" s="302"/>
      <c r="AT2201" s="302"/>
      <c r="AU2201" s="302"/>
      <c r="AV2201" s="302"/>
      <c r="AW2201" s="302"/>
      <c r="AX2201" s="302"/>
      <c r="AY2201" s="302"/>
      <c r="AZ2201" s="302"/>
      <c r="BA2201" s="302"/>
    </row>
    <row r="2202">
      <c r="A2202" s="328"/>
      <c r="B2202" s="328"/>
      <c r="C2202" s="328"/>
      <c r="D2202" s="309"/>
      <c r="E2202" s="308"/>
      <c r="F2202" s="308"/>
      <c r="G2202" s="308"/>
      <c r="H2202" s="308"/>
      <c r="I2202" s="317"/>
      <c r="J2202" s="317"/>
      <c r="K2202" s="317"/>
      <c r="L2202" s="308"/>
      <c r="M2202" s="308"/>
      <c r="N2202" s="308"/>
      <c r="O2202" s="308"/>
      <c r="P2202" s="308"/>
      <c r="Q2202" s="302"/>
      <c r="R2202" s="302"/>
      <c r="S2202" s="302"/>
      <c r="T2202" s="302"/>
      <c r="U2202" s="302"/>
      <c r="V2202" s="302"/>
      <c r="W2202" s="302"/>
      <c r="X2202" s="302"/>
      <c r="Y2202" s="302"/>
      <c r="Z2202" s="302"/>
      <c r="AA2202" s="302"/>
      <c r="AB2202" s="302"/>
      <c r="AC2202" s="302"/>
      <c r="AD2202" s="302"/>
      <c r="AE2202" s="302"/>
      <c r="AF2202" s="302"/>
      <c r="AG2202" s="302"/>
      <c r="AH2202" s="302"/>
      <c r="AI2202" s="329"/>
      <c r="AJ2202" s="302"/>
      <c r="AK2202" s="302"/>
      <c r="AL2202" s="302"/>
      <c r="AM2202" s="302"/>
      <c r="AN2202" s="302"/>
      <c r="AO2202" s="302"/>
      <c r="AP2202" s="302"/>
      <c r="AQ2202" s="302"/>
      <c r="AR2202" s="302"/>
      <c r="AS2202" s="302"/>
      <c r="AT2202" s="302"/>
      <c r="AU2202" s="302"/>
      <c r="AV2202" s="302"/>
      <c r="AW2202" s="302"/>
      <c r="AX2202" s="302"/>
      <c r="AY2202" s="302"/>
      <c r="AZ2202" s="302"/>
      <c r="BA2202" s="302"/>
    </row>
    <row r="2203">
      <c r="A2203" s="328"/>
      <c r="B2203" s="328"/>
      <c r="C2203" s="328"/>
      <c r="D2203" s="309"/>
      <c r="E2203" s="308"/>
      <c r="F2203" s="308"/>
      <c r="G2203" s="308"/>
      <c r="H2203" s="308"/>
      <c r="I2203" s="317"/>
      <c r="J2203" s="317"/>
      <c r="K2203" s="317"/>
      <c r="L2203" s="308"/>
      <c r="M2203" s="308"/>
      <c r="N2203" s="308"/>
      <c r="O2203" s="308"/>
      <c r="P2203" s="308"/>
      <c r="Q2203" s="302"/>
      <c r="R2203" s="302"/>
      <c r="S2203" s="302"/>
      <c r="T2203" s="302"/>
      <c r="U2203" s="302"/>
      <c r="V2203" s="302"/>
      <c r="W2203" s="302"/>
      <c r="X2203" s="302"/>
      <c r="Y2203" s="302"/>
      <c r="Z2203" s="302"/>
      <c r="AA2203" s="302"/>
      <c r="AB2203" s="302"/>
      <c r="AC2203" s="302"/>
      <c r="AD2203" s="302"/>
      <c r="AE2203" s="302"/>
      <c r="AF2203" s="302"/>
      <c r="AG2203" s="302"/>
      <c r="AH2203" s="302"/>
      <c r="AI2203" s="329"/>
      <c r="AJ2203" s="302"/>
      <c r="AK2203" s="302"/>
      <c r="AL2203" s="302"/>
      <c r="AM2203" s="302"/>
      <c r="AN2203" s="302"/>
      <c r="AO2203" s="302"/>
      <c r="AP2203" s="302"/>
      <c r="AQ2203" s="302"/>
      <c r="AR2203" s="302"/>
      <c r="AS2203" s="302"/>
      <c r="AT2203" s="302"/>
      <c r="AU2203" s="302"/>
      <c r="AV2203" s="302"/>
      <c r="AW2203" s="302"/>
      <c r="AX2203" s="302"/>
      <c r="AY2203" s="302"/>
      <c r="AZ2203" s="302"/>
      <c r="BA2203" s="302"/>
    </row>
    <row r="2204">
      <c r="A2204" s="328"/>
      <c r="B2204" s="328"/>
      <c r="C2204" s="328"/>
      <c r="D2204" s="309"/>
      <c r="E2204" s="308"/>
      <c r="F2204" s="308"/>
      <c r="G2204" s="308"/>
      <c r="H2204" s="308"/>
      <c r="I2204" s="317"/>
      <c r="J2204" s="317"/>
      <c r="K2204" s="317"/>
      <c r="L2204" s="308"/>
      <c r="M2204" s="308"/>
      <c r="N2204" s="308"/>
      <c r="O2204" s="308"/>
      <c r="P2204" s="308"/>
      <c r="Q2204" s="302"/>
      <c r="R2204" s="302"/>
      <c r="S2204" s="302"/>
      <c r="T2204" s="302"/>
      <c r="U2204" s="302"/>
      <c r="V2204" s="302"/>
      <c r="W2204" s="302"/>
      <c r="X2204" s="302"/>
      <c r="Y2204" s="302"/>
      <c r="Z2204" s="302"/>
      <c r="AA2204" s="302"/>
      <c r="AB2204" s="302"/>
      <c r="AC2204" s="302"/>
      <c r="AD2204" s="302"/>
      <c r="AE2204" s="302"/>
      <c r="AF2204" s="302"/>
      <c r="AG2204" s="302"/>
      <c r="AH2204" s="302"/>
      <c r="AI2204" s="329"/>
      <c r="AJ2204" s="302"/>
      <c r="AK2204" s="302"/>
      <c r="AL2204" s="302"/>
      <c r="AM2204" s="302"/>
      <c r="AN2204" s="302"/>
      <c r="AO2204" s="302"/>
      <c r="AP2204" s="302"/>
      <c r="AQ2204" s="302"/>
      <c r="AR2204" s="302"/>
      <c r="AS2204" s="302"/>
      <c r="AT2204" s="302"/>
      <c r="AU2204" s="302"/>
      <c r="AV2204" s="302"/>
      <c r="AW2204" s="302"/>
      <c r="AX2204" s="302"/>
      <c r="AY2204" s="302"/>
      <c r="AZ2204" s="302"/>
      <c r="BA2204" s="302"/>
    </row>
    <row r="2205">
      <c r="A2205" s="328"/>
      <c r="B2205" s="328"/>
      <c r="C2205" s="328"/>
      <c r="D2205" s="309"/>
      <c r="E2205" s="308"/>
      <c r="F2205" s="308"/>
      <c r="G2205" s="308"/>
      <c r="H2205" s="308"/>
      <c r="I2205" s="317"/>
      <c r="J2205" s="317"/>
      <c r="K2205" s="317"/>
      <c r="L2205" s="308"/>
      <c r="M2205" s="308"/>
      <c r="N2205" s="308"/>
      <c r="O2205" s="308"/>
      <c r="P2205" s="308"/>
      <c r="Q2205" s="302"/>
      <c r="R2205" s="302"/>
      <c r="S2205" s="302"/>
      <c r="T2205" s="302"/>
      <c r="U2205" s="302"/>
      <c r="V2205" s="302"/>
      <c r="W2205" s="302"/>
      <c r="X2205" s="302"/>
      <c r="Y2205" s="302"/>
      <c r="Z2205" s="302"/>
      <c r="AA2205" s="302"/>
      <c r="AB2205" s="302"/>
      <c r="AC2205" s="302"/>
      <c r="AD2205" s="302"/>
      <c r="AE2205" s="302"/>
      <c r="AF2205" s="302"/>
      <c r="AG2205" s="302"/>
      <c r="AH2205" s="302"/>
      <c r="AI2205" s="329"/>
      <c r="AJ2205" s="302"/>
      <c r="AK2205" s="302"/>
      <c r="AL2205" s="302"/>
      <c r="AM2205" s="302"/>
      <c r="AN2205" s="302"/>
      <c r="AO2205" s="302"/>
      <c r="AP2205" s="302"/>
      <c r="AQ2205" s="302"/>
      <c r="AR2205" s="302"/>
      <c r="AS2205" s="302"/>
      <c r="AT2205" s="302"/>
      <c r="AU2205" s="302"/>
      <c r="AV2205" s="302"/>
      <c r="AW2205" s="302"/>
      <c r="AX2205" s="302"/>
      <c r="AY2205" s="302"/>
      <c r="AZ2205" s="302"/>
      <c r="BA2205" s="302"/>
    </row>
    <row r="2206">
      <c r="A2206" s="328"/>
      <c r="B2206" s="328"/>
      <c r="C2206" s="328"/>
      <c r="D2206" s="309"/>
      <c r="E2206" s="308"/>
      <c r="F2206" s="308"/>
      <c r="G2206" s="308"/>
      <c r="H2206" s="308"/>
      <c r="I2206" s="317"/>
      <c r="J2206" s="317"/>
      <c r="K2206" s="317"/>
      <c r="L2206" s="308"/>
      <c r="M2206" s="308"/>
      <c r="N2206" s="308"/>
      <c r="O2206" s="308"/>
      <c r="P2206" s="308"/>
      <c r="Q2206" s="302"/>
      <c r="R2206" s="302"/>
      <c r="S2206" s="302"/>
      <c r="T2206" s="302"/>
      <c r="U2206" s="302"/>
      <c r="V2206" s="302"/>
      <c r="W2206" s="302"/>
      <c r="X2206" s="302"/>
      <c r="Y2206" s="302"/>
      <c r="Z2206" s="302"/>
      <c r="AA2206" s="302"/>
      <c r="AB2206" s="302"/>
      <c r="AC2206" s="302"/>
      <c r="AD2206" s="302"/>
      <c r="AE2206" s="302"/>
      <c r="AF2206" s="302"/>
      <c r="AG2206" s="302"/>
      <c r="AH2206" s="302"/>
      <c r="AI2206" s="329"/>
      <c r="AJ2206" s="302"/>
      <c r="AK2206" s="302"/>
      <c r="AL2206" s="302"/>
      <c r="AM2206" s="302"/>
      <c r="AN2206" s="302"/>
      <c r="AO2206" s="302"/>
      <c r="AP2206" s="302"/>
      <c r="AQ2206" s="302"/>
      <c r="AR2206" s="302"/>
      <c r="AS2206" s="302"/>
      <c r="AT2206" s="302"/>
      <c r="AU2206" s="302"/>
      <c r="AV2206" s="302"/>
      <c r="AW2206" s="302"/>
      <c r="AX2206" s="302"/>
      <c r="AY2206" s="302"/>
      <c r="AZ2206" s="302"/>
      <c r="BA2206" s="302"/>
    </row>
    <row r="2207">
      <c r="A2207" s="328"/>
      <c r="B2207" s="328"/>
      <c r="C2207" s="328"/>
      <c r="D2207" s="309"/>
      <c r="E2207" s="308"/>
      <c r="F2207" s="308"/>
      <c r="G2207" s="308"/>
      <c r="H2207" s="308"/>
      <c r="I2207" s="317"/>
      <c r="J2207" s="317"/>
      <c r="K2207" s="317"/>
      <c r="L2207" s="308"/>
      <c r="M2207" s="308"/>
      <c r="N2207" s="308"/>
      <c r="O2207" s="308"/>
      <c r="P2207" s="308"/>
      <c r="Q2207" s="302"/>
      <c r="R2207" s="302"/>
      <c r="S2207" s="302"/>
      <c r="T2207" s="302"/>
      <c r="U2207" s="302"/>
      <c r="V2207" s="302"/>
      <c r="W2207" s="302"/>
      <c r="X2207" s="302"/>
      <c r="Y2207" s="302"/>
      <c r="Z2207" s="302"/>
      <c r="AA2207" s="302"/>
      <c r="AB2207" s="302"/>
      <c r="AC2207" s="302"/>
      <c r="AD2207" s="302"/>
      <c r="AE2207" s="302"/>
      <c r="AF2207" s="302"/>
      <c r="AG2207" s="302"/>
      <c r="AH2207" s="302"/>
      <c r="AI2207" s="329"/>
      <c r="AJ2207" s="302"/>
      <c r="AK2207" s="302"/>
      <c r="AL2207" s="302"/>
      <c r="AM2207" s="302"/>
      <c r="AN2207" s="302"/>
      <c r="AO2207" s="302"/>
      <c r="AP2207" s="302"/>
      <c r="AQ2207" s="302"/>
      <c r="AR2207" s="302"/>
      <c r="AS2207" s="302"/>
      <c r="AT2207" s="302"/>
      <c r="AU2207" s="302"/>
      <c r="AV2207" s="302"/>
      <c r="AW2207" s="302"/>
      <c r="AX2207" s="302"/>
      <c r="AY2207" s="302"/>
      <c r="AZ2207" s="302"/>
      <c r="BA2207" s="302"/>
    </row>
    <row r="2208">
      <c r="A2208" s="328"/>
      <c r="B2208" s="328"/>
      <c r="C2208" s="328"/>
      <c r="D2208" s="309"/>
      <c r="E2208" s="308"/>
      <c r="F2208" s="308"/>
      <c r="G2208" s="308"/>
      <c r="H2208" s="308"/>
      <c r="I2208" s="317"/>
      <c r="J2208" s="317"/>
      <c r="K2208" s="317"/>
      <c r="L2208" s="308"/>
      <c r="M2208" s="308"/>
      <c r="N2208" s="308"/>
      <c r="O2208" s="308"/>
      <c r="P2208" s="308"/>
      <c r="Q2208" s="302"/>
      <c r="R2208" s="302"/>
      <c r="S2208" s="302"/>
      <c r="T2208" s="302"/>
      <c r="U2208" s="302"/>
      <c r="V2208" s="302"/>
      <c r="W2208" s="302"/>
      <c r="X2208" s="302"/>
      <c r="Y2208" s="302"/>
      <c r="Z2208" s="302"/>
      <c r="AA2208" s="302"/>
      <c r="AB2208" s="302"/>
      <c r="AC2208" s="302"/>
      <c r="AD2208" s="302"/>
      <c r="AE2208" s="302"/>
      <c r="AF2208" s="302"/>
      <c r="AG2208" s="302"/>
      <c r="AH2208" s="302"/>
      <c r="AI2208" s="329"/>
      <c r="AJ2208" s="302"/>
      <c r="AK2208" s="302"/>
      <c r="AL2208" s="302"/>
      <c r="AM2208" s="302"/>
      <c r="AN2208" s="302"/>
      <c r="AO2208" s="302"/>
      <c r="AP2208" s="302"/>
      <c r="AQ2208" s="302"/>
      <c r="AR2208" s="302"/>
      <c r="AS2208" s="302"/>
      <c r="AT2208" s="302"/>
      <c r="AU2208" s="302"/>
      <c r="AV2208" s="302"/>
      <c r="AW2208" s="302"/>
      <c r="AX2208" s="302"/>
      <c r="AY2208" s="302"/>
      <c r="AZ2208" s="302"/>
      <c r="BA2208" s="302"/>
    </row>
    <row r="2209">
      <c r="A2209" s="328"/>
      <c r="B2209" s="328"/>
      <c r="C2209" s="328"/>
      <c r="D2209" s="309"/>
      <c r="E2209" s="308"/>
      <c r="F2209" s="308"/>
      <c r="G2209" s="308"/>
      <c r="H2209" s="308"/>
      <c r="I2209" s="317"/>
      <c r="J2209" s="317"/>
      <c r="K2209" s="317"/>
      <c r="L2209" s="308"/>
      <c r="M2209" s="308"/>
      <c r="N2209" s="308"/>
      <c r="O2209" s="308"/>
      <c r="P2209" s="308"/>
      <c r="Q2209" s="302"/>
      <c r="R2209" s="302"/>
      <c r="S2209" s="302"/>
      <c r="T2209" s="302"/>
      <c r="U2209" s="302"/>
      <c r="V2209" s="302"/>
      <c r="W2209" s="302"/>
      <c r="X2209" s="302"/>
      <c r="Y2209" s="302"/>
      <c r="Z2209" s="302"/>
      <c r="AA2209" s="302"/>
      <c r="AB2209" s="302"/>
      <c r="AC2209" s="302"/>
      <c r="AD2209" s="302"/>
      <c r="AE2209" s="302"/>
      <c r="AF2209" s="302"/>
      <c r="AG2209" s="302"/>
      <c r="AH2209" s="302"/>
      <c r="AI2209" s="329"/>
      <c r="AJ2209" s="302"/>
      <c r="AK2209" s="302"/>
      <c r="AL2209" s="302"/>
      <c r="AM2209" s="302"/>
      <c r="AN2209" s="302"/>
      <c r="AO2209" s="302"/>
      <c r="AP2209" s="302"/>
      <c r="AQ2209" s="302"/>
      <c r="AR2209" s="302"/>
      <c r="AS2209" s="302"/>
      <c r="AT2209" s="302"/>
      <c r="AU2209" s="302"/>
      <c r="AV2209" s="302"/>
      <c r="AW2209" s="302"/>
      <c r="AX2209" s="302"/>
      <c r="AY2209" s="302"/>
      <c r="AZ2209" s="302"/>
      <c r="BA2209" s="302"/>
    </row>
    <row r="2210">
      <c r="A2210" s="328"/>
      <c r="B2210" s="328"/>
      <c r="C2210" s="328"/>
      <c r="D2210" s="309"/>
      <c r="E2210" s="308"/>
      <c r="F2210" s="308"/>
      <c r="G2210" s="308"/>
      <c r="H2210" s="308"/>
      <c r="I2210" s="317"/>
      <c r="J2210" s="317"/>
      <c r="K2210" s="317"/>
      <c r="L2210" s="308"/>
      <c r="M2210" s="308"/>
      <c r="N2210" s="308"/>
      <c r="O2210" s="308"/>
      <c r="P2210" s="308"/>
      <c r="Q2210" s="302"/>
      <c r="R2210" s="302"/>
      <c r="S2210" s="302"/>
      <c r="T2210" s="302"/>
      <c r="U2210" s="302"/>
      <c r="V2210" s="302"/>
      <c r="W2210" s="302"/>
      <c r="X2210" s="302"/>
      <c r="Y2210" s="302"/>
      <c r="Z2210" s="302"/>
      <c r="AA2210" s="302"/>
      <c r="AB2210" s="302"/>
      <c r="AC2210" s="302"/>
      <c r="AD2210" s="302"/>
      <c r="AE2210" s="302"/>
      <c r="AF2210" s="302"/>
      <c r="AG2210" s="302"/>
      <c r="AH2210" s="302"/>
      <c r="AI2210" s="329"/>
      <c r="AJ2210" s="302"/>
      <c r="AK2210" s="302"/>
      <c r="AL2210" s="302"/>
      <c r="AM2210" s="302"/>
      <c r="AN2210" s="302"/>
      <c r="AO2210" s="302"/>
      <c r="AP2210" s="302"/>
      <c r="AQ2210" s="302"/>
      <c r="AR2210" s="302"/>
      <c r="AS2210" s="302"/>
      <c r="AT2210" s="302"/>
      <c r="AU2210" s="302"/>
      <c r="AV2210" s="302"/>
      <c r="AW2210" s="302"/>
      <c r="AX2210" s="302"/>
      <c r="AY2210" s="302"/>
      <c r="AZ2210" s="302"/>
      <c r="BA2210" s="302"/>
    </row>
    <row r="2211">
      <c r="A2211" s="328"/>
      <c r="B2211" s="328"/>
      <c r="C2211" s="328"/>
      <c r="D2211" s="309"/>
      <c r="E2211" s="308"/>
      <c r="F2211" s="308"/>
      <c r="G2211" s="308"/>
      <c r="H2211" s="308"/>
      <c r="I2211" s="317"/>
      <c r="J2211" s="317"/>
      <c r="K2211" s="317"/>
      <c r="L2211" s="308"/>
      <c r="M2211" s="308"/>
      <c r="N2211" s="308"/>
      <c r="O2211" s="308"/>
      <c r="P2211" s="308"/>
      <c r="Q2211" s="302"/>
      <c r="R2211" s="302"/>
      <c r="S2211" s="302"/>
      <c r="T2211" s="302"/>
      <c r="U2211" s="302"/>
      <c r="V2211" s="302"/>
      <c r="W2211" s="302"/>
      <c r="X2211" s="302"/>
      <c r="Y2211" s="302"/>
      <c r="Z2211" s="302"/>
      <c r="AA2211" s="302"/>
      <c r="AB2211" s="302"/>
      <c r="AC2211" s="302"/>
      <c r="AD2211" s="302"/>
      <c r="AE2211" s="302"/>
      <c r="AF2211" s="302"/>
      <c r="AG2211" s="302"/>
      <c r="AH2211" s="302"/>
      <c r="AI2211" s="329"/>
      <c r="AJ2211" s="302"/>
      <c r="AK2211" s="302"/>
      <c r="AL2211" s="302"/>
      <c r="AM2211" s="302"/>
      <c r="AN2211" s="302"/>
      <c r="AO2211" s="302"/>
      <c r="AP2211" s="302"/>
      <c r="AQ2211" s="302"/>
      <c r="AR2211" s="302"/>
      <c r="AS2211" s="302"/>
      <c r="AT2211" s="302"/>
      <c r="AU2211" s="302"/>
      <c r="AV2211" s="302"/>
      <c r="AW2211" s="302"/>
      <c r="AX2211" s="302"/>
      <c r="AY2211" s="302"/>
      <c r="AZ2211" s="302"/>
      <c r="BA2211" s="302"/>
    </row>
    <row r="2212">
      <c r="A2212" s="328"/>
      <c r="B2212" s="328"/>
      <c r="C2212" s="328"/>
      <c r="D2212" s="309"/>
      <c r="E2212" s="308"/>
      <c r="F2212" s="308"/>
      <c r="G2212" s="308"/>
      <c r="H2212" s="308"/>
      <c r="I2212" s="317"/>
      <c r="J2212" s="317"/>
      <c r="K2212" s="317"/>
      <c r="L2212" s="308"/>
      <c r="M2212" s="308"/>
      <c r="N2212" s="308"/>
      <c r="O2212" s="308"/>
      <c r="P2212" s="308"/>
      <c r="Q2212" s="302"/>
      <c r="R2212" s="302"/>
      <c r="S2212" s="302"/>
      <c r="T2212" s="302"/>
      <c r="U2212" s="302"/>
      <c r="V2212" s="302"/>
      <c r="W2212" s="302"/>
      <c r="X2212" s="302"/>
      <c r="Y2212" s="302"/>
      <c r="Z2212" s="302"/>
      <c r="AA2212" s="302"/>
      <c r="AB2212" s="302"/>
      <c r="AC2212" s="302"/>
      <c r="AD2212" s="302"/>
      <c r="AE2212" s="302"/>
      <c r="AF2212" s="302"/>
      <c r="AG2212" s="302"/>
      <c r="AH2212" s="302"/>
      <c r="AI2212" s="329"/>
      <c r="AJ2212" s="302"/>
      <c r="AK2212" s="302"/>
      <c r="AL2212" s="302"/>
      <c r="AM2212" s="302"/>
      <c r="AN2212" s="302"/>
      <c r="AO2212" s="302"/>
      <c r="AP2212" s="302"/>
      <c r="AQ2212" s="302"/>
      <c r="AR2212" s="302"/>
      <c r="AS2212" s="302"/>
      <c r="AT2212" s="302"/>
      <c r="AU2212" s="302"/>
      <c r="AV2212" s="302"/>
      <c r="AW2212" s="302"/>
      <c r="AX2212" s="302"/>
      <c r="AY2212" s="302"/>
      <c r="AZ2212" s="302"/>
      <c r="BA2212" s="302"/>
    </row>
    <row r="2213">
      <c r="A2213" s="328"/>
      <c r="B2213" s="328"/>
      <c r="C2213" s="328"/>
      <c r="D2213" s="309"/>
      <c r="E2213" s="308"/>
      <c r="F2213" s="308"/>
      <c r="G2213" s="308"/>
      <c r="H2213" s="308"/>
      <c r="I2213" s="317"/>
      <c r="J2213" s="317"/>
      <c r="K2213" s="317"/>
      <c r="L2213" s="308"/>
      <c r="M2213" s="308"/>
      <c r="N2213" s="308"/>
      <c r="O2213" s="308"/>
      <c r="P2213" s="308"/>
      <c r="Q2213" s="302"/>
      <c r="R2213" s="302"/>
      <c r="S2213" s="302"/>
      <c r="T2213" s="302"/>
      <c r="U2213" s="302"/>
      <c r="V2213" s="302"/>
      <c r="W2213" s="302"/>
      <c r="X2213" s="302"/>
      <c r="Y2213" s="302"/>
      <c r="Z2213" s="302"/>
      <c r="AA2213" s="302"/>
      <c r="AB2213" s="302"/>
      <c r="AC2213" s="302"/>
      <c r="AD2213" s="302"/>
      <c r="AE2213" s="302"/>
      <c r="AF2213" s="302"/>
      <c r="AG2213" s="302"/>
      <c r="AH2213" s="302"/>
      <c r="AI2213" s="329"/>
      <c r="AJ2213" s="302"/>
      <c r="AK2213" s="302"/>
      <c r="AL2213" s="302"/>
      <c r="AM2213" s="302"/>
      <c r="AN2213" s="302"/>
      <c r="AO2213" s="302"/>
      <c r="AP2213" s="302"/>
      <c r="AQ2213" s="302"/>
      <c r="AR2213" s="302"/>
      <c r="AS2213" s="302"/>
      <c r="AT2213" s="302"/>
      <c r="AU2213" s="302"/>
      <c r="AV2213" s="302"/>
      <c r="AW2213" s="302"/>
      <c r="AX2213" s="302"/>
      <c r="AY2213" s="302"/>
      <c r="AZ2213" s="302"/>
      <c r="BA2213" s="302"/>
    </row>
    <row r="2214">
      <c r="A2214" s="328"/>
      <c r="B2214" s="328"/>
      <c r="C2214" s="328"/>
      <c r="D2214" s="309"/>
      <c r="E2214" s="308"/>
      <c r="F2214" s="308"/>
      <c r="G2214" s="308"/>
      <c r="H2214" s="308"/>
      <c r="I2214" s="317"/>
      <c r="J2214" s="317"/>
      <c r="K2214" s="317"/>
      <c r="L2214" s="308"/>
      <c r="M2214" s="308"/>
      <c r="N2214" s="308"/>
      <c r="O2214" s="308"/>
      <c r="P2214" s="308"/>
      <c r="Q2214" s="302"/>
      <c r="R2214" s="302"/>
      <c r="S2214" s="302"/>
      <c r="T2214" s="302"/>
      <c r="U2214" s="302"/>
      <c r="V2214" s="302"/>
      <c r="W2214" s="302"/>
      <c r="X2214" s="302"/>
      <c r="Y2214" s="302"/>
      <c r="Z2214" s="302"/>
      <c r="AA2214" s="302"/>
      <c r="AB2214" s="302"/>
      <c r="AC2214" s="302"/>
      <c r="AD2214" s="302"/>
      <c r="AE2214" s="302"/>
      <c r="AF2214" s="302"/>
      <c r="AG2214" s="302"/>
      <c r="AH2214" s="302"/>
      <c r="AI2214" s="329"/>
      <c r="AJ2214" s="302"/>
      <c r="AK2214" s="302"/>
      <c r="AL2214" s="302"/>
      <c r="AM2214" s="302"/>
      <c r="AN2214" s="302"/>
      <c r="AO2214" s="302"/>
      <c r="AP2214" s="302"/>
      <c r="AQ2214" s="302"/>
      <c r="AR2214" s="302"/>
      <c r="AS2214" s="302"/>
      <c r="AT2214" s="302"/>
      <c r="AU2214" s="302"/>
      <c r="AV2214" s="302"/>
      <c r="AW2214" s="302"/>
      <c r="AX2214" s="302"/>
      <c r="AY2214" s="302"/>
      <c r="AZ2214" s="302"/>
      <c r="BA2214" s="302"/>
    </row>
    <row r="2215">
      <c r="A2215" s="328"/>
      <c r="B2215" s="328"/>
      <c r="C2215" s="328"/>
      <c r="D2215" s="309"/>
      <c r="E2215" s="308"/>
      <c r="F2215" s="308"/>
      <c r="G2215" s="308"/>
      <c r="H2215" s="308"/>
      <c r="I2215" s="317"/>
      <c r="J2215" s="317"/>
      <c r="K2215" s="317"/>
      <c r="L2215" s="308"/>
      <c r="M2215" s="308"/>
      <c r="N2215" s="308"/>
      <c r="O2215" s="308"/>
      <c r="P2215" s="308"/>
      <c r="Q2215" s="302"/>
      <c r="R2215" s="302"/>
      <c r="S2215" s="302"/>
      <c r="T2215" s="302"/>
      <c r="U2215" s="302"/>
      <c r="V2215" s="302"/>
      <c r="W2215" s="302"/>
      <c r="X2215" s="302"/>
      <c r="Y2215" s="302"/>
      <c r="Z2215" s="302"/>
      <c r="AA2215" s="302"/>
      <c r="AB2215" s="302"/>
      <c r="AC2215" s="302"/>
      <c r="AD2215" s="302"/>
      <c r="AE2215" s="302"/>
      <c r="AF2215" s="302"/>
      <c r="AG2215" s="302"/>
      <c r="AH2215" s="302"/>
      <c r="AI2215" s="329"/>
      <c r="AJ2215" s="302"/>
      <c r="AK2215" s="302"/>
      <c r="AL2215" s="302"/>
      <c r="AM2215" s="302"/>
      <c r="AN2215" s="302"/>
      <c r="AO2215" s="302"/>
      <c r="AP2215" s="302"/>
      <c r="AQ2215" s="302"/>
      <c r="AR2215" s="302"/>
      <c r="AS2215" s="302"/>
      <c r="AT2215" s="302"/>
      <c r="AU2215" s="302"/>
      <c r="AV2215" s="302"/>
      <c r="AW2215" s="302"/>
      <c r="AX2215" s="302"/>
      <c r="AY2215" s="302"/>
      <c r="AZ2215" s="302"/>
      <c r="BA2215" s="302"/>
    </row>
    <row r="2216">
      <c r="A2216" s="328"/>
      <c r="B2216" s="328"/>
      <c r="C2216" s="328"/>
      <c r="D2216" s="309"/>
      <c r="E2216" s="308"/>
      <c r="F2216" s="308"/>
      <c r="G2216" s="308"/>
      <c r="H2216" s="308"/>
      <c r="I2216" s="317"/>
      <c r="J2216" s="317"/>
      <c r="K2216" s="317"/>
      <c r="L2216" s="308"/>
      <c r="M2216" s="308"/>
      <c r="N2216" s="308"/>
      <c r="O2216" s="308"/>
      <c r="P2216" s="308"/>
      <c r="Q2216" s="302"/>
      <c r="R2216" s="302"/>
      <c r="S2216" s="302"/>
      <c r="T2216" s="302"/>
      <c r="U2216" s="302"/>
      <c r="V2216" s="302"/>
      <c r="W2216" s="302"/>
      <c r="X2216" s="302"/>
      <c r="Y2216" s="302"/>
      <c r="Z2216" s="302"/>
      <c r="AA2216" s="302"/>
      <c r="AB2216" s="302"/>
      <c r="AC2216" s="302"/>
      <c r="AD2216" s="302"/>
      <c r="AE2216" s="302"/>
      <c r="AF2216" s="302"/>
      <c r="AG2216" s="302"/>
      <c r="AH2216" s="302"/>
      <c r="AI2216" s="329"/>
      <c r="AJ2216" s="302"/>
      <c r="AK2216" s="302"/>
      <c r="AL2216" s="302"/>
      <c r="AM2216" s="302"/>
      <c r="AN2216" s="302"/>
      <c r="AO2216" s="302"/>
      <c r="AP2216" s="302"/>
      <c r="AQ2216" s="302"/>
      <c r="AR2216" s="302"/>
      <c r="AS2216" s="302"/>
      <c r="AT2216" s="302"/>
      <c r="AU2216" s="302"/>
      <c r="AV2216" s="302"/>
      <c r="AW2216" s="302"/>
      <c r="AX2216" s="302"/>
      <c r="AY2216" s="302"/>
      <c r="AZ2216" s="302"/>
      <c r="BA2216" s="302"/>
    </row>
    <row r="2217">
      <c r="A2217" s="328"/>
      <c r="B2217" s="328"/>
      <c r="C2217" s="328"/>
      <c r="D2217" s="309"/>
      <c r="E2217" s="308"/>
      <c r="F2217" s="308"/>
      <c r="G2217" s="308"/>
      <c r="H2217" s="308"/>
      <c r="I2217" s="317"/>
      <c r="J2217" s="317"/>
      <c r="K2217" s="317"/>
      <c r="L2217" s="308"/>
      <c r="M2217" s="308"/>
      <c r="N2217" s="308"/>
      <c r="O2217" s="308"/>
      <c r="P2217" s="308"/>
      <c r="Q2217" s="302"/>
      <c r="R2217" s="302"/>
      <c r="S2217" s="302"/>
      <c r="T2217" s="302"/>
      <c r="U2217" s="302"/>
      <c r="V2217" s="302"/>
      <c r="W2217" s="302"/>
      <c r="X2217" s="302"/>
      <c r="Y2217" s="302"/>
      <c r="Z2217" s="302"/>
      <c r="AA2217" s="302"/>
      <c r="AB2217" s="302"/>
      <c r="AC2217" s="302"/>
      <c r="AD2217" s="302"/>
      <c r="AE2217" s="302"/>
      <c r="AF2217" s="302"/>
      <c r="AG2217" s="302"/>
      <c r="AH2217" s="302"/>
      <c r="AI2217" s="329"/>
      <c r="AJ2217" s="302"/>
      <c r="AK2217" s="302"/>
      <c r="AL2217" s="302"/>
      <c r="AM2217" s="302"/>
      <c r="AN2217" s="302"/>
      <c r="AO2217" s="302"/>
      <c r="AP2217" s="302"/>
      <c r="AQ2217" s="302"/>
      <c r="AR2217" s="302"/>
      <c r="AS2217" s="302"/>
      <c r="AT2217" s="302"/>
      <c r="AU2217" s="302"/>
      <c r="AV2217" s="302"/>
      <c r="AW2217" s="302"/>
      <c r="AX2217" s="302"/>
      <c r="AY2217" s="302"/>
      <c r="AZ2217" s="302"/>
      <c r="BA2217" s="302"/>
    </row>
    <row r="2218">
      <c r="A2218" s="328"/>
      <c r="B2218" s="328"/>
      <c r="C2218" s="328"/>
      <c r="D2218" s="309"/>
      <c r="E2218" s="308"/>
      <c r="F2218" s="308"/>
      <c r="G2218" s="308"/>
      <c r="H2218" s="308"/>
      <c r="I2218" s="317"/>
      <c r="J2218" s="317"/>
      <c r="K2218" s="317"/>
      <c r="L2218" s="308"/>
      <c r="M2218" s="308"/>
      <c r="N2218" s="308"/>
      <c r="O2218" s="308"/>
      <c r="P2218" s="308"/>
      <c r="Q2218" s="302"/>
      <c r="R2218" s="302"/>
      <c r="S2218" s="302"/>
      <c r="T2218" s="302"/>
      <c r="U2218" s="302"/>
      <c r="V2218" s="302"/>
      <c r="W2218" s="302"/>
      <c r="X2218" s="302"/>
      <c r="Y2218" s="302"/>
      <c r="Z2218" s="302"/>
      <c r="AA2218" s="302"/>
      <c r="AB2218" s="302"/>
      <c r="AC2218" s="302"/>
      <c r="AD2218" s="302"/>
      <c r="AE2218" s="302"/>
      <c r="AF2218" s="302"/>
      <c r="AG2218" s="302"/>
      <c r="AH2218" s="302"/>
      <c r="AI2218" s="329"/>
      <c r="AJ2218" s="302"/>
      <c r="AK2218" s="302"/>
      <c r="AL2218" s="302"/>
      <c r="AM2218" s="302"/>
      <c r="AN2218" s="302"/>
      <c r="AO2218" s="302"/>
      <c r="AP2218" s="302"/>
      <c r="AQ2218" s="302"/>
      <c r="AR2218" s="302"/>
      <c r="AS2218" s="302"/>
      <c r="AT2218" s="302"/>
      <c r="AU2218" s="302"/>
      <c r="AV2218" s="302"/>
      <c r="AW2218" s="302"/>
      <c r="AX2218" s="302"/>
      <c r="AY2218" s="302"/>
      <c r="AZ2218" s="302"/>
      <c r="BA2218" s="302"/>
    </row>
    <row r="2219">
      <c r="A2219" s="328"/>
      <c r="B2219" s="328"/>
      <c r="C2219" s="328"/>
      <c r="D2219" s="309"/>
      <c r="E2219" s="308"/>
      <c r="F2219" s="308"/>
      <c r="G2219" s="308"/>
      <c r="H2219" s="308"/>
      <c r="I2219" s="317"/>
      <c r="J2219" s="317"/>
      <c r="K2219" s="317"/>
      <c r="L2219" s="308"/>
      <c r="M2219" s="308"/>
      <c r="N2219" s="308"/>
      <c r="O2219" s="308"/>
      <c r="P2219" s="308"/>
      <c r="Q2219" s="302"/>
      <c r="R2219" s="302"/>
      <c r="S2219" s="302"/>
      <c r="T2219" s="302"/>
      <c r="U2219" s="302"/>
      <c r="V2219" s="302"/>
      <c r="W2219" s="302"/>
      <c r="X2219" s="302"/>
      <c r="Y2219" s="302"/>
      <c r="Z2219" s="302"/>
      <c r="AA2219" s="302"/>
      <c r="AB2219" s="302"/>
      <c r="AC2219" s="302"/>
      <c r="AD2219" s="302"/>
      <c r="AE2219" s="302"/>
      <c r="AF2219" s="302"/>
      <c r="AG2219" s="302"/>
      <c r="AH2219" s="302"/>
      <c r="AI2219" s="329"/>
      <c r="AJ2219" s="302"/>
      <c r="AK2219" s="302"/>
      <c r="AL2219" s="302"/>
      <c r="AM2219" s="302"/>
      <c r="AN2219" s="302"/>
      <c r="AO2219" s="302"/>
      <c r="AP2219" s="302"/>
      <c r="AQ2219" s="302"/>
      <c r="AR2219" s="302"/>
      <c r="AS2219" s="302"/>
      <c r="AT2219" s="302"/>
      <c r="AU2219" s="302"/>
      <c r="AV2219" s="302"/>
      <c r="AW2219" s="302"/>
      <c r="AX2219" s="302"/>
      <c r="AY2219" s="302"/>
      <c r="AZ2219" s="302"/>
      <c r="BA2219" s="302"/>
    </row>
    <row r="2220">
      <c r="A2220" s="328"/>
      <c r="B2220" s="328"/>
      <c r="C2220" s="328"/>
      <c r="D2220" s="309"/>
      <c r="E2220" s="308"/>
      <c r="F2220" s="308"/>
      <c r="G2220" s="308"/>
      <c r="H2220" s="308"/>
      <c r="I2220" s="317"/>
      <c r="J2220" s="317"/>
      <c r="K2220" s="317"/>
      <c r="L2220" s="308"/>
      <c r="M2220" s="308"/>
      <c r="N2220" s="308"/>
      <c r="O2220" s="308"/>
      <c r="P2220" s="308"/>
      <c r="Q2220" s="302"/>
      <c r="R2220" s="302"/>
      <c r="S2220" s="302"/>
      <c r="T2220" s="302"/>
      <c r="U2220" s="302"/>
      <c r="V2220" s="302"/>
      <c r="W2220" s="302"/>
      <c r="X2220" s="302"/>
      <c r="Y2220" s="302"/>
      <c r="Z2220" s="302"/>
      <c r="AA2220" s="302"/>
      <c r="AB2220" s="302"/>
      <c r="AC2220" s="302"/>
      <c r="AD2220" s="302"/>
      <c r="AE2220" s="302"/>
      <c r="AF2220" s="302"/>
      <c r="AG2220" s="302"/>
      <c r="AH2220" s="302"/>
      <c r="AI2220" s="329"/>
      <c r="AJ2220" s="302"/>
      <c r="AK2220" s="302"/>
      <c r="AL2220" s="302"/>
      <c r="AM2220" s="302"/>
      <c r="AN2220" s="302"/>
      <c r="AO2220" s="302"/>
      <c r="AP2220" s="302"/>
      <c r="AQ2220" s="302"/>
      <c r="AR2220" s="302"/>
      <c r="AS2220" s="302"/>
      <c r="AT2220" s="302"/>
      <c r="AU2220" s="302"/>
      <c r="AV2220" s="302"/>
      <c r="AW2220" s="302"/>
      <c r="AX2220" s="302"/>
      <c r="AY2220" s="302"/>
      <c r="AZ2220" s="302"/>
      <c r="BA2220" s="302"/>
    </row>
    <row r="2221">
      <c r="A2221" s="328"/>
      <c r="B2221" s="328"/>
      <c r="C2221" s="328"/>
      <c r="D2221" s="309"/>
      <c r="E2221" s="308"/>
      <c r="F2221" s="308"/>
      <c r="G2221" s="308"/>
      <c r="H2221" s="308"/>
      <c r="I2221" s="317"/>
      <c r="J2221" s="317"/>
      <c r="K2221" s="317"/>
      <c r="L2221" s="308"/>
      <c r="M2221" s="308"/>
      <c r="N2221" s="308"/>
      <c r="O2221" s="308"/>
      <c r="P2221" s="308"/>
      <c r="Q2221" s="302"/>
      <c r="R2221" s="302"/>
      <c r="S2221" s="302"/>
      <c r="T2221" s="302"/>
      <c r="U2221" s="302"/>
      <c r="V2221" s="302"/>
      <c r="W2221" s="302"/>
      <c r="X2221" s="302"/>
      <c r="Y2221" s="302"/>
      <c r="Z2221" s="302"/>
      <c r="AA2221" s="302"/>
      <c r="AB2221" s="302"/>
      <c r="AC2221" s="302"/>
      <c r="AD2221" s="302"/>
      <c r="AE2221" s="302"/>
      <c r="AF2221" s="302"/>
      <c r="AG2221" s="302"/>
      <c r="AH2221" s="302"/>
      <c r="AI2221" s="329"/>
      <c r="AJ2221" s="302"/>
      <c r="AK2221" s="302"/>
      <c r="AL2221" s="302"/>
      <c r="AM2221" s="302"/>
      <c r="AN2221" s="302"/>
      <c r="AO2221" s="302"/>
      <c r="AP2221" s="302"/>
      <c r="AQ2221" s="302"/>
      <c r="AR2221" s="302"/>
      <c r="AS2221" s="302"/>
      <c r="AT2221" s="302"/>
      <c r="AU2221" s="302"/>
      <c r="AV2221" s="302"/>
      <c r="AW2221" s="302"/>
      <c r="AX2221" s="302"/>
      <c r="AY2221" s="302"/>
      <c r="AZ2221" s="302"/>
      <c r="BA2221" s="302"/>
    </row>
    <row r="2222">
      <c r="A2222" s="328"/>
      <c r="B2222" s="328"/>
      <c r="C2222" s="328"/>
      <c r="D2222" s="309"/>
      <c r="E2222" s="308"/>
      <c r="F2222" s="308"/>
      <c r="G2222" s="308"/>
      <c r="H2222" s="308"/>
      <c r="I2222" s="317"/>
      <c r="J2222" s="317"/>
      <c r="K2222" s="317"/>
      <c r="L2222" s="308"/>
      <c r="M2222" s="308"/>
      <c r="N2222" s="308"/>
      <c r="O2222" s="308"/>
      <c r="P2222" s="308"/>
      <c r="Q2222" s="302"/>
      <c r="R2222" s="302"/>
      <c r="S2222" s="302"/>
      <c r="T2222" s="302"/>
      <c r="U2222" s="302"/>
      <c r="V2222" s="302"/>
      <c r="W2222" s="302"/>
      <c r="X2222" s="302"/>
      <c r="Y2222" s="302"/>
      <c r="Z2222" s="302"/>
      <c r="AA2222" s="302"/>
      <c r="AB2222" s="302"/>
      <c r="AC2222" s="302"/>
      <c r="AD2222" s="302"/>
      <c r="AE2222" s="302"/>
      <c r="AF2222" s="302"/>
      <c r="AG2222" s="302"/>
      <c r="AH2222" s="302"/>
      <c r="AI2222" s="329"/>
      <c r="AJ2222" s="302"/>
      <c r="AK2222" s="302"/>
      <c r="AL2222" s="302"/>
      <c r="AM2222" s="302"/>
      <c r="AN2222" s="302"/>
      <c r="AO2222" s="302"/>
      <c r="AP2222" s="302"/>
      <c r="AQ2222" s="302"/>
      <c r="AR2222" s="302"/>
      <c r="AS2222" s="302"/>
      <c r="AT2222" s="302"/>
      <c r="AU2222" s="302"/>
      <c r="AV2222" s="302"/>
      <c r="AW2222" s="302"/>
      <c r="AX2222" s="302"/>
      <c r="AY2222" s="302"/>
      <c r="AZ2222" s="302"/>
      <c r="BA2222" s="302"/>
    </row>
    <row r="2223">
      <c r="A2223" s="328"/>
      <c r="B2223" s="328"/>
      <c r="C2223" s="328"/>
      <c r="D2223" s="309"/>
      <c r="E2223" s="308"/>
      <c r="F2223" s="308"/>
      <c r="G2223" s="308"/>
      <c r="H2223" s="308"/>
      <c r="I2223" s="317"/>
      <c r="J2223" s="317"/>
      <c r="K2223" s="317"/>
      <c r="L2223" s="308"/>
      <c r="M2223" s="308"/>
      <c r="N2223" s="308"/>
      <c r="O2223" s="308"/>
      <c r="P2223" s="308"/>
      <c r="Q2223" s="302"/>
      <c r="R2223" s="302"/>
      <c r="S2223" s="302"/>
      <c r="T2223" s="302"/>
      <c r="U2223" s="302"/>
      <c r="V2223" s="302"/>
      <c r="W2223" s="302"/>
      <c r="X2223" s="302"/>
      <c r="Y2223" s="302"/>
      <c r="Z2223" s="302"/>
      <c r="AA2223" s="302"/>
      <c r="AB2223" s="302"/>
      <c r="AC2223" s="302"/>
      <c r="AD2223" s="302"/>
      <c r="AE2223" s="302"/>
      <c r="AF2223" s="302"/>
      <c r="AG2223" s="302"/>
      <c r="AH2223" s="302"/>
      <c r="AI2223" s="329"/>
      <c r="AJ2223" s="302"/>
      <c r="AK2223" s="302"/>
      <c r="AL2223" s="302"/>
      <c r="AM2223" s="302"/>
      <c r="AN2223" s="302"/>
      <c r="AO2223" s="302"/>
      <c r="AP2223" s="302"/>
      <c r="AQ2223" s="302"/>
      <c r="AR2223" s="302"/>
      <c r="AS2223" s="302"/>
      <c r="AT2223" s="302"/>
      <c r="AU2223" s="302"/>
      <c r="AV2223" s="302"/>
      <c r="AW2223" s="302"/>
      <c r="AX2223" s="302"/>
      <c r="AY2223" s="302"/>
      <c r="AZ2223" s="302"/>
      <c r="BA2223" s="302"/>
    </row>
    <row r="2224">
      <c r="A2224" s="328"/>
      <c r="B2224" s="328"/>
      <c r="C2224" s="328"/>
      <c r="D2224" s="309"/>
      <c r="E2224" s="308"/>
      <c r="F2224" s="308"/>
      <c r="G2224" s="308"/>
      <c r="H2224" s="308"/>
      <c r="I2224" s="317"/>
      <c r="J2224" s="317"/>
      <c r="K2224" s="317"/>
      <c r="L2224" s="308"/>
      <c r="M2224" s="308"/>
      <c r="N2224" s="308"/>
      <c r="O2224" s="308"/>
      <c r="P2224" s="308"/>
      <c r="Q2224" s="302"/>
      <c r="R2224" s="302"/>
      <c r="S2224" s="302"/>
      <c r="T2224" s="302"/>
      <c r="U2224" s="302"/>
      <c r="V2224" s="302"/>
      <c r="W2224" s="302"/>
      <c r="X2224" s="302"/>
      <c r="Y2224" s="302"/>
      <c r="Z2224" s="302"/>
      <c r="AA2224" s="302"/>
      <c r="AB2224" s="302"/>
      <c r="AC2224" s="302"/>
      <c r="AD2224" s="302"/>
      <c r="AE2224" s="302"/>
      <c r="AF2224" s="302"/>
      <c r="AG2224" s="302"/>
      <c r="AH2224" s="302"/>
      <c r="AI2224" s="329"/>
      <c r="AJ2224" s="302"/>
      <c r="AK2224" s="302"/>
      <c r="AL2224" s="302"/>
      <c r="AM2224" s="302"/>
      <c r="AN2224" s="302"/>
      <c r="AO2224" s="302"/>
      <c r="AP2224" s="302"/>
      <c r="AQ2224" s="302"/>
      <c r="AR2224" s="302"/>
      <c r="AS2224" s="302"/>
      <c r="AT2224" s="302"/>
      <c r="AU2224" s="302"/>
      <c r="AV2224" s="302"/>
      <c r="AW2224" s="302"/>
      <c r="AX2224" s="302"/>
      <c r="AY2224" s="302"/>
      <c r="AZ2224" s="302"/>
      <c r="BA2224" s="302"/>
    </row>
    <row r="2225">
      <c r="A2225" s="328"/>
      <c r="B2225" s="328"/>
      <c r="C2225" s="328"/>
      <c r="D2225" s="309"/>
      <c r="E2225" s="308"/>
      <c r="F2225" s="308"/>
      <c r="G2225" s="308"/>
      <c r="H2225" s="308"/>
      <c r="I2225" s="317"/>
      <c r="J2225" s="317"/>
      <c r="K2225" s="317"/>
      <c r="L2225" s="308"/>
      <c r="M2225" s="308"/>
      <c r="N2225" s="308"/>
      <c r="O2225" s="308"/>
      <c r="P2225" s="308"/>
      <c r="Q2225" s="302"/>
      <c r="R2225" s="302"/>
      <c r="S2225" s="302"/>
      <c r="T2225" s="302"/>
      <c r="U2225" s="302"/>
      <c r="V2225" s="302"/>
      <c r="W2225" s="302"/>
      <c r="X2225" s="302"/>
      <c r="Y2225" s="302"/>
      <c r="Z2225" s="302"/>
      <c r="AA2225" s="302"/>
      <c r="AB2225" s="302"/>
      <c r="AC2225" s="302"/>
      <c r="AD2225" s="302"/>
      <c r="AE2225" s="302"/>
      <c r="AF2225" s="302"/>
      <c r="AG2225" s="302"/>
      <c r="AH2225" s="302"/>
      <c r="AI2225" s="329"/>
      <c r="AJ2225" s="302"/>
      <c r="AK2225" s="302"/>
      <c r="AL2225" s="302"/>
      <c r="AM2225" s="302"/>
      <c r="AN2225" s="302"/>
      <c r="AO2225" s="302"/>
      <c r="AP2225" s="302"/>
      <c r="AQ2225" s="302"/>
      <c r="AR2225" s="302"/>
      <c r="AS2225" s="302"/>
      <c r="AT2225" s="302"/>
      <c r="AU2225" s="302"/>
      <c r="AV2225" s="302"/>
      <c r="AW2225" s="302"/>
      <c r="AX2225" s="302"/>
      <c r="AY2225" s="302"/>
      <c r="AZ2225" s="302"/>
      <c r="BA2225" s="302"/>
    </row>
    <row r="2226">
      <c r="A2226" s="328"/>
      <c r="B2226" s="328"/>
      <c r="C2226" s="328"/>
      <c r="D2226" s="309"/>
      <c r="E2226" s="308"/>
      <c r="F2226" s="308"/>
      <c r="G2226" s="308"/>
      <c r="H2226" s="308"/>
      <c r="I2226" s="317"/>
      <c r="J2226" s="317"/>
      <c r="K2226" s="317"/>
      <c r="L2226" s="308"/>
      <c r="M2226" s="308"/>
      <c r="N2226" s="308"/>
      <c r="O2226" s="308"/>
      <c r="P2226" s="308"/>
      <c r="Q2226" s="302"/>
      <c r="R2226" s="302"/>
      <c r="S2226" s="302"/>
      <c r="T2226" s="302"/>
      <c r="U2226" s="302"/>
      <c r="V2226" s="302"/>
      <c r="W2226" s="302"/>
      <c r="X2226" s="302"/>
      <c r="Y2226" s="302"/>
      <c r="Z2226" s="302"/>
      <c r="AA2226" s="302"/>
      <c r="AB2226" s="302"/>
      <c r="AC2226" s="302"/>
      <c r="AD2226" s="302"/>
      <c r="AE2226" s="302"/>
      <c r="AF2226" s="302"/>
      <c r="AG2226" s="302"/>
      <c r="AH2226" s="302"/>
      <c r="AI2226" s="329"/>
      <c r="AJ2226" s="302"/>
      <c r="AK2226" s="302"/>
      <c r="AL2226" s="302"/>
      <c r="AM2226" s="302"/>
      <c r="AN2226" s="302"/>
      <c r="AO2226" s="302"/>
      <c r="AP2226" s="302"/>
      <c r="AQ2226" s="302"/>
      <c r="AR2226" s="302"/>
      <c r="AS2226" s="302"/>
      <c r="AT2226" s="302"/>
      <c r="AU2226" s="302"/>
      <c r="AV2226" s="302"/>
      <c r="AW2226" s="302"/>
      <c r="AX2226" s="302"/>
      <c r="AY2226" s="302"/>
      <c r="AZ2226" s="302"/>
      <c r="BA2226" s="302"/>
    </row>
    <row r="2227">
      <c r="A2227" s="328"/>
      <c r="B2227" s="328"/>
      <c r="C2227" s="328"/>
      <c r="D2227" s="309"/>
      <c r="E2227" s="308"/>
      <c r="F2227" s="308"/>
      <c r="G2227" s="308"/>
      <c r="H2227" s="308"/>
      <c r="I2227" s="317"/>
      <c r="J2227" s="317"/>
      <c r="K2227" s="317"/>
      <c r="L2227" s="308"/>
      <c r="M2227" s="308"/>
      <c r="N2227" s="308"/>
      <c r="O2227" s="308"/>
      <c r="P2227" s="308"/>
      <c r="Q2227" s="302"/>
      <c r="R2227" s="302"/>
      <c r="S2227" s="302"/>
      <c r="T2227" s="302"/>
      <c r="U2227" s="302"/>
      <c r="V2227" s="302"/>
      <c r="W2227" s="302"/>
      <c r="X2227" s="302"/>
      <c r="Y2227" s="302"/>
      <c r="Z2227" s="302"/>
      <c r="AA2227" s="302"/>
      <c r="AB2227" s="302"/>
      <c r="AC2227" s="302"/>
      <c r="AD2227" s="302"/>
      <c r="AE2227" s="302"/>
      <c r="AF2227" s="302"/>
      <c r="AG2227" s="302"/>
      <c r="AH2227" s="302"/>
      <c r="AI2227" s="329"/>
      <c r="AJ2227" s="302"/>
      <c r="AK2227" s="302"/>
      <c r="AL2227" s="302"/>
      <c r="AM2227" s="302"/>
      <c r="AN2227" s="302"/>
      <c r="AO2227" s="302"/>
      <c r="AP2227" s="302"/>
      <c r="AQ2227" s="302"/>
      <c r="AR2227" s="302"/>
      <c r="AS2227" s="302"/>
      <c r="AT2227" s="302"/>
      <c r="AU2227" s="302"/>
      <c r="AV2227" s="302"/>
      <c r="AW2227" s="302"/>
      <c r="AX2227" s="302"/>
      <c r="AY2227" s="302"/>
      <c r="AZ2227" s="302"/>
      <c r="BA2227" s="302"/>
    </row>
    <row r="2228">
      <c r="A2228" s="328"/>
      <c r="B2228" s="328"/>
      <c r="C2228" s="328"/>
      <c r="D2228" s="309"/>
      <c r="E2228" s="308"/>
      <c r="F2228" s="308"/>
      <c r="G2228" s="308"/>
      <c r="H2228" s="308"/>
      <c r="I2228" s="317"/>
      <c r="J2228" s="317"/>
      <c r="K2228" s="317"/>
      <c r="L2228" s="308"/>
      <c r="M2228" s="308"/>
      <c r="N2228" s="308"/>
      <c r="O2228" s="308"/>
      <c r="P2228" s="308"/>
      <c r="Q2228" s="302"/>
      <c r="R2228" s="302"/>
      <c r="S2228" s="302"/>
      <c r="T2228" s="302"/>
      <c r="U2228" s="302"/>
      <c r="V2228" s="302"/>
      <c r="W2228" s="302"/>
      <c r="X2228" s="302"/>
      <c r="Y2228" s="302"/>
      <c r="Z2228" s="302"/>
      <c r="AA2228" s="302"/>
      <c r="AB2228" s="302"/>
      <c r="AC2228" s="302"/>
      <c r="AD2228" s="302"/>
      <c r="AE2228" s="302"/>
      <c r="AF2228" s="302"/>
      <c r="AG2228" s="302"/>
      <c r="AH2228" s="302"/>
      <c r="AI2228" s="329"/>
      <c r="AJ2228" s="302"/>
      <c r="AK2228" s="302"/>
      <c r="AL2228" s="302"/>
      <c r="AM2228" s="302"/>
      <c r="AN2228" s="302"/>
      <c r="AO2228" s="302"/>
      <c r="AP2228" s="302"/>
      <c r="AQ2228" s="302"/>
      <c r="AR2228" s="302"/>
      <c r="AS2228" s="302"/>
      <c r="AT2228" s="302"/>
      <c r="AU2228" s="302"/>
      <c r="AV2228" s="302"/>
      <c r="AW2228" s="302"/>
      <c r="AX2228" s="302"/>
      <c r="AY2228" s="302"/>
      <c r="AZ2228" s="302"/>
      <c r="BA2228" s="302"/>
    </row>
    <row r="2229">
      <c r="A2229" s="328"/>
      <c r="B2229" s="328"/>
      <c r="C2229" s="328"/>
      <c r="D2229" s="309"/>
      <c r="E2229" s="308"/>
      <c r="F2229" s="308"/>
      <c r="G2229" s="308"/>
      <c r="H2229" s="308"/>
      <c r="I2229" s="317"/>
      <c r="J2229" s="317"/>
      <c r="K2229" s="317"/>
      <c r="L2229" s="308"/>
      <c r="M2229" s="308"/>
      <c r="N2229" s="308"/>
      <c r="O2229" s="308"/>
      <c r="P2229" s="308"/>
      <c r="Q2229" s="302"/>
      <c r="R2229" s="302"/>
      <c r="S2229" s="302"/>
      <c r="T2229" s="302"/>
      <c r="U2229" s="302"/>
      <c r="V2229" s="302"/>
      <c r="W2229" s="302"/>
      <c r="X2229" s="302"/>
      <c r="Y2229" s="302"/>
      <c r="Z2229" s="302"/>
      <c r="AA2229" s="302"/>
      <c r="AB2229" s="302"/>
      <c r="AC2229" s="302"/>
      <c r="AD2229" s="302"/>
      <c r="AE2229" s="302"/>
      <c r="AF2229" s="302"/>
      <c r="AG2229" s="302"/>
      <c r="AH2229" s="302"/>
      <c r="AI2229" s="329"/>
      <c r="AJ2229" s="302"/>
      <c r="AK2229" s="302"/>
      <c r="AL2229" s="302"/>
      <c r="AM2229" s="302"/>
      <c r="AN2229" s="302"/>
      <c r="AO2229" s="302"/>
      <c r="AP2229" s="302"/>
      <c r="AQ2229" s="302"/>
      <c r="AR2229" s="302"/>
      <c r="AS2229" s="302"/>
      <c r="AT2229" s="302"/>
      <c r="AU2229" s="302"/>
      <c r="AV2229" s="302"/>
      <c r="AW2229" s="302"/>
      <c r="AX2229" s="302"/>
      <c r="AY2229" s="302"/>
      <c r="AZ2229" s="302"/>
      <c r="BA2229" s="302"/>
    </row>
    <row r="2230">
      <c r="A2230" s="328"/>
      <c r="B2230" s="328"/>
      <c r="C2230" s="328"/>
      <c r="D2230" s="309"/>
      <c r="E2230" s="308"/>
      <c r="F2230" s="308"/>
      <c r="G2230" s="308"/>
      <c r="H2230" s="308"/>
      <c r="I2230" s="317"/>
      <c r="J2230" s="317"/>
      <c r="K2230" s="317"/>
      <c r="L2230" s="308"/>
      <c r="M2230" s="308"/>
      <c r="N2230" s="308"/>
      <c r="O2230" s="308"/>
      <c r="P2230" s="308"/>
      <c r="Q2230" s="302"/>
      <c r="R2230" s="302"/>
      <c r="S2230" s="302"/>
      <c r="T2230" s="302"/>
      <c r="U2230" s="302"/>
      <c r="V2230" s="302"/>
      <c r="W2230" s="302"/>
      <c r="X2230" s="302"/>
      <c r="Y2230" s="302"/>
      <c r="Z2230" s="302"/>
      <c r="AA2230" s="302"/>
      <c r="AB2230" s="302"/>
      <c r="AC2230" s="302"/>
      <c r="AD2230" s="302"/>
      <c r="AE2230" s="302"/>
      <c r="AF2230" s="302"/>
      <c r="AG2230" s="302"/>
      <c r="AH2230" s="302"/>
      <c r="AI2230" s="329"/>
      <c r="AJ2230" s="302"/>
      <c r="AK2230" s="302"/>
      <c r="AL2230" s="302"/>
      <c r="AM2230" s="302"/>
      <c r="AN2230" s="302"/>
      <c r="AO2230" s="302"/>
      <c r="AP2230" s="302"/>
      <c r="AQ2230" s="302"/>
      <c r="AR2230" s="302"/>
      <c r="AS2230" s="302"/>
      <c r="AT2230" s="302"/>
      <c r="AU2230" s="302"/>
      <c r="AV2230" s="302"/>
      <c r="AW2230" s="302"/>
      <c r="AX2230" s="302"/>
      <c r="AY2230" s="302"/>
      <c r="AZ2230" s="302"/>
      <c r="BA2230" s="302"/>
    </row>
  </sheetData>
  <conditionalFormatting sqref="A2:P2230">
    <cfRule type="expression" dxfId="6" priority="1">
      <formula>if($D2=TRUE,FALSE,TRUE)</formula>
    </cfRule>
  </conditionalFormatting>
  <conditionalFormatting sqref="L2:P2230">
    <cfRule type="expression" dxfId="14" priority="2">
      <formula>if(and(#REF!&lt;&gt;"",$Q2=FALSE),TRUE)</formula>
    </cfRule>
  </conditionalFormatting>
  <conditionalFormatting sqref="C2:C2230">
    <cfRule type="expression" dxfId="0" priority="3">
      <formula>if($C2=2,TRUE)</formula>
    </cfRule>
  </conditionalFormatting>
  <conditionalFormatting sqref="E1:K2230 O2:O314 P306:P307">
    <cfRule type="containsText" dxfId="15" priority="4" operator="containsText" text="**FIELD MISSING**">
      <formula>NOT(ISERROR(SEARCH(("**FIELD MISSING**"),(E1))))</formula>
    </cfRule>
  </conditionalFormatting>
  <conditionalFormatting sqref="O2:P315">
    <cfRule type="expression" dxfId="16" priority="5">
      <formula>if(and(or($M2="CODE",$M2="LOOKUP"),isblank(O2)),TRUE,FALSE)</formula>
    </cfRule>
  </conditionalFormatting>
  <conditionalFormatting sqref="Z2:Z315 AG2:AH315">
    <cfRule type="containsText" dxfId="7" priority="6" operator="containsText" text="true">
      <formula>NOT(ISERROR(SEARCH(("true"),(Z2))))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1" width="17.44"/>
    <col customWidth="1" min="2" max="2" width="25.67"/>
    <col customWidth="1" min="3" max="3" width="4.67"/>
    <col customWidth="1" min="4" max="4" width="7.56"/>
    <col customWidth="1" min="5" max="5" width="6.89"/>
    <col customWidth="1" min="6" max="6" width="5.89"/>
    <col customWidth="1" min="7" max="7" width="18.56"/>
  </cols>
  <sheetData>
    <row r="1">
      <c r="D1" s="283" t="s">
        <v>723</v>
      </c>
      <c r="E1" s="283" t="s">
        <v>683</v>
      </c>
      <c r="F1" s="283" t="s">
        <v>705</v>
      </c>
      <c r="G1" s="291" t="s">
        <v>725</v>
      </c>
      <c r="H1" s="291" t="s">
        <v>726</v>
      </c>
      <c r="I1" s="291" t="s">
        <v>727</v>
      </c>
      <c r="J1" s="285" t="s">
        <v>719</v>
      </c>
      <c r="K1" s="286" t="s">
        <v>720</v>
      </c>
      <c r="L1" s="287" t="s">
        <v>721</v>
      </c>
      <c r="M1" s="288" t="s">
        <v>722</v>
      </c>
    </row>
    <row r="2">
      <c r="D2" s="303" t="b">
        <v>0</v>
      </c>
      <c r="E2" s="304" t="b">
        <v>0</v>
      </c>
      <c r="F2" s="304" t="b">
        <v>0</v>
      </c>
      <c r="G2" s="305" t="str">
        <f t="shared" ref="G2:G32" si="1">if(A2="","","CREATE TABLE """&amp;A2&amp;""" (")</f>
        <v>CREATE TABLE "county_id_mapping" (</v>
      </c>
      <c r="H2" s="305"/>
      <c r="I2" s="305"/>
      <c r="J2" s="305"/>
      <c r="K2" s="306"/>
      <c r="L2" s="305"/>
      <c r="M2" s="306"/>
    </row>
    <row r="3">
      <c r="D3" s="303" t="b">
        <v>0</v>
      </c>
      <c r="E3" s="304" t="b">
        <v>0</v>
      </c>
      <c r="F3" s="304" t="str">
        <f t="shared" ref="F3:F32" si="2">if(not(D3),"",if(#REF!,"true","false"))</f>
        <v/>
      </c>
      <c r="G3" s="305" t="str">
        <f t="shared" si="1"/>
        <v>CREATE TABLE "Grand Total" (</v>
      </c>
      <c r="H3" s="319"/>
      <c r="I3" s="319"/>
      <c r="J3" s="305" t="str">
        <f t="shared" ref="J3:J4" si="3">if(not(D3),"",if(#REF!=#REF!,"","***"&amp;#REF!&amp;".xml &lt;?xml version=""1.0"" encoding=""UTF-8""?&gt;&lt;schema&gt;")&amp;"&lt;column comment="""" default="""" key="""&amp;F3&amp;""" label="""&amp;#REF!&amp;""" length=""255"" nullable=""true"" originalDbColumnName="""&amp;#REF!&amp;""" originalLength=""-1"" pattern="""" precision=""-1"" talendType=""id_String"" type=""""/&gt;"&amp;if(#REF!=#REF!,"","&lt;/schema&gt;"))</f>
        <v/>
      </c>
      <c r="K3" s="306"/>
      <c r="L3" s="305" t="str">
        <f t="shared" ref="L3:L4" si="4">iferror(IFS(left(J3,3)="***",replace(replace(replace(J3,find(".xml",J3),5,".xml"&amp;char(10)),1,3,""),find("&lt;schema&gt;",replace(replace(J3,find(".xml",J3),5,".xml"&amp;char(10)),1,3,"")),8,"&lt;schema&gt;"&amp;char(10)),right(J3,9)="&lt;/schema&gt;",replace(J3,find("&lt;/schema&gt;",J3),9,char(10)&amp;"&lt;/schema&gt;"&amp;char(10))),J3)</f>
        <v/>
      </c>
      <c r="M3" s="306"/>
    </row>
    <row r="4">
      <c r="D4" s="303" t="b">
        <v>0</v>
      </c>
      <c r="E4" s="304" t="b">
        <v>0</v>
      </c>
      <c r="F4" s="304" t="str">
        <f t="shared" si="2"/>
        <v/>
      </c>
      <c r="G4" s="305" t="str">
        <f t="shared" si="1"/>
        <v/>
      </c>
      <c r="H4" s="319"/>
      <c r="I4" s="319"/>
      <c r="J4" s="305" t="str">
        <f t="shared" si="3"/>
        <v/>
      </c>
      <c r="K4" s="306"/>
      <c r="L4" s="305" t="str">
        <f t="shared" si="4"/>
        <v/>
      </c>
      <c r="M4" s="306"/>
    </row>
    <row r="5">
      <c r="D5" s="303" t="b">
        <v>0</v>
      </c>
      <c r="E5" s="304" t="b">
        <v>0</v>
      </c>
      <c r="F5" s="304" t="str">
        <f t="shared" si="2"/>
        <v/>
      </c>
      <c r="G5" s="305" t="str">
        <f t="shared" si="1"/>
        <v/>
      </c>
    </row>
    <row r="6">
      <c r="D6" s="303" t="b">
        <v>0</v>
      </c>
      <c r="E6" s="304" t="b">
        <v>0</v>
      </c>
      <c r="F6" s="304" t="str">
        <f t="shared" si="2"/>
        <v/>
      </c>
      <c r="G6" s="305" t="str">
        <f t="shared" si="1"/>
        <v/>
      </c>
    </row>
    <row r="7">
      <c r="D7" s="303" t="b">
        <v>0</v>
      </c>
      <c r="E7" s="304" t="b">
        <v>0</v>
      </c>
      <c r="F7" s="304" t="str">
        <f t="shared" si="2"/>
        <v/>
      </c>
      <c r="G7" s="305" t="str">
        <f t="shared" si="1"/>
        <v/>
      </c>
    </row>
    <row r="8">
      <c r="D8" s="303" t="b">
        <v>0</v>
      </c>
      <c r="E8" s="304" t="b">
        <v>0</v>
      </c>
      <c r="F8" s="304" t="str">
        <f t="shared" si="2"/>
        <v/>
      </c>
      <c r="G8" s="305" t="str">
        <f t="shared" si="1"/>
        <v/>
      </c>
    </row>
    <row r="9">
      <c r="D9" s="303" t="b">
        <v>0</v>
      </c>
      <c r="E9" s="304" t="b">
        <v>0</v>
      </c>
      <c r="F9" s="304" t="str">
        <f t="shared" si="2"/>
        <v/>
      </c>
      <c r="G9" s="305" t="str">
        <f t="shared" si="1"/>
        <v/>
      </c>
    </row>
    <row r="10">
      <c r="D10" s="303" t="b">
        <v>0</v>
      </c>
      <c r="E10" s="304" t="b">
        <v>0</v>
      </c>
      <c r="F10" s="304" t="str">
        <f t="shared" si="2"/>
        <v/>
      </c>
      <c r="G10" s="305" t="str">
        <f t="shared" si="1"/>
        <v/>
      </c>
    </row>
    <row r="11">
      <c r="D11" s="303" t="b">
        <v>0</v>
      </c>
      <c r="E11" s="304" t="b">
        <v>0</v>
      </c>
      <c r="F11" s="304" t="str">
        <f t="shared" si="2"/>
        <v/>
      </c>
      <c r="G11" s="305" t="str">
        <f t="shared" si="1"/>
        <v/>
      </c>
    </row>
    <row r="12">
      <c r="D12" s="303" t="b">
        <v>0</v>
      </c>
      <c r="E12" s="304" t="b">
        <v>0</v>
      </c>
      <c r="F12" s="304" t="str">
        <f t="shared" si="2"/>
        <v/>
      </c>
      <c r="G12" s="305" t="str">
        <f t="shared" si="1"/>
        <v/>
      </c>
    </row>
    <row r="13">
      <c r="D13" s="303" t="b">
        <v>0</v>
      </c>
      <c r="E13" s="304" t="b">
        <v>0</v>
      </c>
      <c r="F13" s="304" t="str">
        <f t="shared" si="2"/>
        <v/>
      </c>
      <c r="G13" s="305" t="str">
        <f t="shared" si="1"/>
        <v/>
      </c>
    </row>
    <row r="14">
      <c r="D14" s="303" t="b">
        <v>0</v>
      </c>
      <c r="E14" s="304" t="b">
        <v>0</v>
      </c>
      <c r="F14" s="304" t="str">
        <f t="shared" si="2"/>
        <v/>
      </c>
      <c r="G14" s="305" t="str">
        <f t="shared" si="1"/>
        <v/>
      </c>
    </row>
    <row r="15">
      <c r="D15" s="303" t="b">
        <v>0</v>
      </c>
      <c r="E15" s="304" t="b">
        <v>0</v>
      </c>
      <c r="F15" s="304" t="str">
        <f t="shared" si="2"/>
        <v/>
      </c>
      <c r="G15" s="305" t="str">
        <f t="shared" si="1"/>
        <v/>
      </c>
    </row>
    <row r="16">
      <c r="D16" s="303" t="b">
        <v>0</v>
      </c>
      <c r="E16" s="304" t="b">
        <v>0</v>
      </c>
      <c r="F16" s="304" t="str">
        <f t="shared" si="2"/>
        <v/>
      </c>
      <c r="G16" s="305" t="str">
        <f t="shared" si="1"/>
        <v/>
      </c>
    </row>
    <row r="17">
      <c r="D17" s="303" t="b">
        <v>0</v>
      </c>
      <c r="E17" s="304" t="b">
        <v>0</v>
      </c>
      <c r="F17" s="304" t="str">
        <f t="shared" si="2"/>
        <v/>
      </c>
      <c r="G17" s="305" t="str">
        <f t="shared" si="1"/>
        <v/>
      </c>
    </row>
    <row r="18">
      <c r="D18" s="303" t="b">
        <v>0</v>
      </c>
      <c r="E18" s="304" t="b">
        <v>0</v>
      </c>
      <c r="F18" s="304" t="str">
        <f t="shared" si="2"/>
        <v/>
      </c>
      <c r="G18" s="305" t="str">
        <f t="shared" si="1"/>
        <v/>
      </c>
    </row>
    <row r="19">
      <c r="D19" s="303" t="b">
        <v>0</v>
      </c>
      <c r="E19" s="304" t="b">
        <v>0</v>
      </c>
      <c r="F19" s="304" t="str">
        <f t="shared" si="2"/>
        <v/>
      </c>
      <c r="G19" s="305" t="str">
        <f t="shared" si="1"/>
        <v/>
      </c>
    </row>
    <row r="20">
      <c r="D20" s="303" t="b">
        <v>0</v>
      </c>
      <c r="E20" s="304" t="b">
        <v>0</v>
      </c>
      <c r="F20" s="304" t="str">
        <f t="shared" si="2"/>
        <v/>
      </c>
      <c r="G20" s="305" t="str">
        <f t="shared" si="1"/>
        <v/>
      </c>
    </row>
    <row r="21">
      <c r="D21" s="303" t="b">
        <v>0</v>
      </c>
      <c r="E21" s="304" t="b">
        <v>0</v>
      </c>
      <c r="F21" s="304" t="str">
        <f t="shared" si="2"/>
        <v/>
      </c>
      <c r="G21" s="305" t="str">
        <f t="shared" si="1"/>
        <v/>
      </c>
    </row>
    <row r="22">
      <c r="D22" s="303" t="b">
        <v>0</v>
      </c>
      <c r="E22" s="304" t="b">
        <v>0</v>
      </c>
      <c r="F22" s="304" t="str">
        <f t="shared" si="2"/>
        <v/>
      </c>
      <c r="G22" s="305" t="str">
        <f t="shared" si="1"/>
        <v/>
      </c>
    </row>
    <row r="23">
      <c r="D23" s="303" t="b">
        <v>0</v>
      </c>
      <c r="E23" s="304" t="b">
        <v>0</v>
      </c>
      <c r="F23" s="304" t="str">
        <f t="shared" si="2"/>
        <v/>
      </c>
      <c r="G23" s="305" t="str">
        <f t="shared" si="1"/>
        <v/>
      </c>
    </row>
    <row r="24">
      <c r="D24" s="303" t="b">
        <v>0</v>
      </c>
      <c r="E24" s="304" t="b">
        <v>0</v>
      </c>
      <c r="F24" s="304" t="str">
        <f t="shared" si="2"/>
        <v/>
      </c>
      <c r="G24" s="305" t="str">
        <f t="shared" si="1"/>
        <v/>
      </c>
    </row>
    <row r="25">
      <c r="D25" s="303" t="b">
        <v>0</v>
      </c>
      <c r="E25" s="304" t="b">
        <v>0</v>
      </c>
      <c r="F25" s="304" t="str">
        <f t="shared" si="2"/>
        <v/>
      </c>
      <c r="G25" s="305" t="str">
        <f t="shared" si="1"/>
        <v/>
      </c>
    </row>
    <row r="26">
      <c r="D26" s="303" t="b">
        <v>0</v>
      </c>
      <c r="E26" s="304" t="b">
        <v>0</v>
      </c>
      <c r="F26" s="304" t="str">
        <f t="shared" si="2"/>
        <v/>
      </c>
      <c r="G26" s="305" t="str">
        <f t="shared" si="1"/>
        <v/>
      </c>
    </row>
    <row r="27">
      <c r="D27" s="303" t="b">
        <v>0</v>
      </c>
      <c r="E27" s="304" t="b">
        <v>0</v>
      </c>
      <c r="F27" s="304" t="str">
        <f t="shared" si="2"/>
        <v/>
      </c>
      <c r="G27" s="305" t="str">
        <f t="shared" si="1"/>
        <v/>
      </c>
    </row>
    <row r="28">
      <c r="D28" s="303" t="b">
        <v>0</v>
      </c>
      <c r="E28" s="304" t="b">
        <v>0</v>
      </c>
      <c r="F28" s="304" t="str">
        <f t="shared" si="2"/>
        <v/>
      </c>
      <c r="G28" s="305" t="str">
        <f t="shared" si="1"/>
        <v/>
      </c>
    </row>
    <row r="29">
      <c r="D29" s="303" t="b">
        <v>0</v>
      </c>
      <c r="E29" s="304" t="b">
        <v>0</v>
      </c>
      <c r="F29" s="304" t="str">
        <f t="shared" si="2"/>
        <v/>
      </c>
      <c r="G29" s="305" t="str">
        <f t="shared" si="1"/>
        <v/>
      </c>
    </row>
    <row r="30">
      <c r="D30" s="303" t="b">
        <v>0</v>
      </c>
      <c r="E30" s="304" t="b">
        <v>0</v>
      </c>
      <c r="F30" s="304" t="str">
        <f t="shared" si="2"/>
        <v/>
      </c>
      <c r="G30" s="305" t="str">
        <f t="shared" si="1"/>
        <v/>
      </c>
    </row>
    <row r="31">
      <c r="D31" s="303" t="b">
        <v>0</v>
      </c>
      <c r="E31" s="304" t="b">
        <v>0</v>
      </c>
      <c r="F31" s="304" t="str">
        <f t="shared" si="2"/>
        <v/>
      </c>
      <c r="G31" s="305" t="str">
        <f t="shared" si="1"/>
        <v/>
      </c>
    </row>
    <row r="32">
      <c r="D32" s="303" t="b">
        <v>0</v>
      </c>
      <c r="E32" s="304" t="b">
        <v>0</v>
      </c>
      <c r="F32" s="304" t="str">
        <f t="shared" si="2"/>
        <v/>
      </c>
      <c r="G32" s="305" t="str">
        <f t="shared" si="1"/>
        <v/>
      </c>
    </row>
  </sheetData>
  <conditionalFormatting sqref="E2:F32">
    <cfRule type="containsText" dxfId="7" priority="1" operator="containsText" text="true">
      <formula>NOT(ISERROR(SEARCH(("true"),(E2))))</formula>
    </cfRule>
  </conditionalFormatting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1" width="22.89"/>
    <col customWidth="1" min="2" max="2" width="24.89"/>
    <col customWidth="1" min="4" max="4" width="33.33"/>
    <col customWidth="1" min="5" max="5" width="26.89"/>
    <col customWidth="1" min="6" max="6" width="26.67"/>
  </cols>
  <sheetData>
    <row r="1">
      <c r="D1" s="3" t="s">
        <v>1097</v>
      </c>
      <c r="E1" s="3" t="s">
        <v>1098</v>
      </c>
      <c r="F1" s="3" t="s">
        <v>1099</v>
      </c>
      <c r="G1" s="3" t="s">
        <v>1100</v>
      </c>
    </row>
    <row r="2">
      <c r="D2" s="15" t="str">
        <f t="shared" ref="D2:D180" si="1">if(A2="","",if(right(A2,5)="Total","","Table "&amp;A2&amp;" {"))</f>
        <v>Table address {</v>
      </c>
      <c r="E2" s="93" t="str">
        <f t="array" ref="E2">if(B2="","",B2&amp;" "&amp;lower(index(REDB_fields_and_types,match(B2,REDB_field_names,0),2)))</f>
        <v>#N/A</v>
      </c>
      <c r="F2" s="93" t="str">
        <f t="shared" ref="F2:F172" si="2">if(B2="","create_date date"&amp;char(10)&amp;"current_flag boolean [not null]"&amp;char(10)&amp;"removed_flag boolean [not null]"&amp;char(10)&amp;"etl_job varchar"&amp;char(10)&amp;"update_date date"&amp;char(10)&amp;"}","")</f>
        <v/>
      </c>
      <c r="G2" s="93" t="str">
        <f>IFERROR(__xludf.DUMMYFUNCTION("if(regexmatch(D2&amp;E2&amp;F2,""{""),replace(D2&amp;E2&amp;F2,find(""{"",D2&amp;E2&amp;F2),1,""{""&amp;char(10)),D2&amp;E2&amp;F2)"),"#N/A")</f>
        <v>#N/A</v>
      </c>
    </row>
    <row r="3">
      <c r="D3" s="15" t="str">
        <f t="shared" si="1"/>
        <v/>
      </c>
      <c r="E3" s="93" t="str">
        <f t="array" ref="E3">if(B3="","",B3&amp;" "&amp;lower(index(REDB_fields_and_types,match(B3,REDB_field_names,0),2)))</f>
        <v>#N/A</v>
      </c>
      <c r="F3" s="93" t="str">
        <f t="shared" si="2"/>
        <v/>
      </c>
      <c r="G3" s="93" t="str">
        <f>IFERROR(__xludf.DUMMYFUNCTION("if(regexmatch(D3&amp;E3&amp;F3,""{""),replace(D3&amp;E3&amp;F3,find(""{"",D3&amp;E3&amp;F3),1,""{""&amp;char(10)),D3&amp;E3&amp;F3)"),"#N/A")</f>
        <v>#N/A</v>
      </c>
    </row>
    <row r="4">
      <c r="D4" s="15" t="str">
        <f t="shared" si="1"/>
        <v/>
      </c>
      <c r="E4" s="93" t="str">
        <f t="array" ref="E4">if(B4="","",B4&amp;" "&amp;lower(index(REDB_fields_and_types,match(B4,REDB_field_names,0),2)))</f>
        <v>#N/A</v>
      </c>
      <c r="F4" s="93" t="str">
        <f t="shared" si="2"/>
        <v/>
      </c>
      <c r="G4" s="93" t="str">
        <f>IFERROR(__xludf.DUMMYFUNCTION("if(regexmatch(D4&amp;E4&amp;F4,""{""),replace(D4&amp;E4&amp;F4,find(""{"",D4&amp;E4&amp;F4),1,""{""&amp;char(10)),D4&amp;E4&amp;F4)"),"#N/A")</f>
        <v>#N/A</v>
      </c>
    </row>
    <row r="5">
      <c r="D5" s="15" t="str">
        <f t="shared" si="1"/>
        <v/>
      </c>
      <c r="E5" s="93" t="str">
        <f t="array" ref="E5">if(B5="","",B5&amp;" "&amp;lower(index(REDB_fields_and_types,match(B5,REDB_field_names,0),2)))</f>
        <v>#N/A</v>
      </c>
      <c r="F5" s="93" t="str">
        <f t="shared" si="2"/>
        <v/>
      </c>
      <c r="G5" s="93" t="str">
        <f>IFERROR(__xludf.DUMMYFUNCTION("if(regexmatch(D5&amp;E5&amp;F5,""{""),replace(D5&amp;E5&amp;F5,find(""{"",D5&amp;E5&amp;F5),1,""{""&amp;char(10)),D5&amp;E5&amp;F5)"),"#N/A")</f>
        <v>#N/A</v>
      </c>
    </row>
    <row r="6">
      <c r="D6" s="15" t="str">
        <f t="shared" si="1"/>
        <v/>
      </c>
      <c r="E6" s="93" t="str">
        <f t="array" ref="E6">if(B6="","",B6&amp;" "&amp;lower(index(REDB_fields_and_types,match(B6,REDB_field_names,0),2)))</f>
        <v>#N/A</v>
      </c>
      <c r="F6" s="93" t="str">
        <f t="shared" si="2"/>
        <v/>
      </c>
      <c r="G6" s="93" t="str">
        <f>IFERROR(__xludf.DUMMYFUNCTION("if(regexmatch(D6&amp;E6&amp;F6,""{""),replace(D6&amp;E6&amp;F6,find(""{"",D6&amp;E6&amp;F6),1,""{""&amp;char(10)),D6&amp;E6&amp;F6)"),"#N/A")</f>
        <v>#N/A</v>
      </c>
    </row>
    <row r="7">
      <c r="D7" s="15" t="str">
        <f t="shared" si="1"/>
        <v/>
      </c>
      <c r="E7" s="93" t="str">
        <f t="array" ref="E7">if(B7="","",B7&amp;" "&amp;lower(index(REDB_fields_and_types,match(B7,REDB_field_names,0),2)))</f>
        <v/>
      </c>
      <c r="F7" s="93" t="str">
        <f t="shared" si="2"/>
        <v>create_date date
current_flag boolean [not null]
removed_flag boolean [not null]
etl_job varchar
update_date date
}</v>
      </c>
      <c r="G7" s="93" t="str">
        <f>IFERROR(__xludf.DUMMYFUNCTION("if(regexmatch(D7&amp;E7&amp;F7,""{""),replace(D7&amp;E7&amp;F7,find(""{"",D7&amp;E7&amp;F7),1,""{""&amp;char(10)),D7&amp;E7&amp;F7)"),"create_date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8">
      <c r="D8" s="15" t="str">
        <f t="shared" si="1"/>
        <v>Table assessment {</v>
      </c>
      <c r="E8" s="93" t="str">
        <f t="array" ref="E8">if(B8="","",B8&amp;" "&amp;lower(index(REDB_fields_and_types,match(B8,REDB_field_names,0),2)))</f>
        <v>#N/A</v>
      </c>
      <c r="F8" s="93" t="str">
        <f t="shared" si="2"/>
        <v/>
      </c>
      <c r="G8" s="93" t="str">
        <f>IFERROR(__xludf.DUMMYFUNCTION("if(regexmatch(D8&amp;E8&amp;F8,""{""),replace(D8&amp;E8&amp;F8,find(""{"",D8&amp;E8&amp;F8),1,""{""&amp;char(10)),D8&amp;E8&amp;F8)"),"#N/A")</f>
        <v>#N/A</v>
      </c>
    </row>
    <row r="9">
      <c r="D9" s="15" t="str">
        <f t="shared" si="1"/>
        <v/>
      </c>
      <c r="E9" s="93" t="str">
        <f t="array" ref="E9">if(B9="","",B9&amp;" "&amp;lower(index(REDB_fields_and_types,match(B9,REDB_field_names,0),2)))</f>
        <v>#N/A</v>
      </c>
      <c r="F9" s="93" t="str">
        <f t="shared" si="2"/>
        <v/>
      </c>
      <c r="G9" s="93" t="str">
        <f>IFERROR(__xludf.DUMMYFUNCTION("if(regexmatch(D9&amp;E9&amp;F9,""{""),replace(D9&amp;E9&amp;F9,find(""{"",D9&amp;E9&amp;F9),1,""{""&amp;char(10)),D9&amp;E9&amp;F9)"),"#N/A")</f>
        <v>#N/A</v>
      </c>
    </row>
    <row r="10">
      <c r="D10" s="15" t="str">
        <f t="shared" si="1"/>
        <v/>
      </c>
      <c r="E10" s="93" t="str">
        <f t="array" ref="E10">if(B10="","",B10&amp;" "&amp;lower(index(REDB_fields_and_types,match(B10,REDB_field_names,0),2)))</f>
        <v>improvement_value </v>
      </c>
      <c r="F10" s="93" t="str">
        <f t="shared" si="2"/>
        <v/>
      </c>
      <c r="G10" s="93" t="str">
        <f>IFERROR(__xludf.DUMMYFUNCTION("if(regexmatch(D10&amp;E10&amp;F10,""{""),replace(D10&amp;E10&amp;F10,find(""{"",D10&amp;E10&amp;F10),1,""{""&amp;char(10)),D10&amp;E10&amp;F10)"),"improvement_value ")</f>
        <v>improvement_value </v>
      </c>
    </row>
    <row r="11">
      <c r="D11" s="15" t="str">
        <f t="shared" si="1"/>
        <v/>
      </c>
      <c r="E11" s="93" t="str">
        <f t="array" ref="E11">if(B11="","",B11&amp;" "&amp;lower(index(REDB_fields_and_types,match(B11,REDB_field_names,0),2)))</f>
        <v>land_value </v>
      </c>
      <c r="F11" s="93" t="str">
        <f t="shared" si="2"/>
        <v/>
      </c>
      <c r="G11" s="93" t="str">
        <f>IFERROR(__xludf.DUMMYFUNCTION("if(regexmatch(D11&amp;E11&amp;F11,""{""),replace(D11&amp;E11&amp;F11,find(""{"",D11&amp;E11&amp;F11),1,""{""&amp;char(10)),D11&amp;E11&amp;F11)"),"land_value ")</f>
        <v>land_value </v>
      </c>
    </row>
    <row r="12">
      <c r="D12" s="15" t="str">
        <f t="shared" si="1"/>
        <v/>
      </c>
      <c r="E12" s="93" t="str">
        <f t="array" ref="E12">if(B12="","",B12&amp;" "&amp;lower(index(REDB_fields_and_types,match(B12,REDB_field_names,0),2)))</f>
        <v>parcel_id </v>
      </c>
      <c r="F12" s="93" t="str">
        <f t="shared" si="2"/>
        <v/>
      </c>
      <c r="G12" s="93" t="str">
        <f>IFERROR(__xludf.DUMMYFUNCTION("if(regexmatch(D12&amp;E12&amp;F12,""{""),replace(D12&amp;E12&amp;F12,find(""{"",D12&amp;E12&amp;F12),1,""{""&amp;char(10)),D12&amp;E12&amp;F12)"),"parcel_id ")</f>
        <v>parcel_id </v>
      </c>
    </row>
    <row r="13">
      <c r="D13" s="15" t="str">
        <f t="shared" si="1"/>
        <v/>
      </c>
      <c r="E13" s="93" t="str">
        <f t="array" ref="E13">if(B13="","",B13&amp;" "&amp;lower(index(REDB_fields_and_types,match(B13,REDB_field_names,0),2)))</f>
        <v/>
      </c>
      <c r="F13" s="93" t="str">
        <f t="shared" si="2"/>
        <v>create_date date
current_flag boolean [not null]
removed_flag boolean [not null]
etl_job varchar
update_date date
}</v>
      </c>
      <c r="G13" s="93" t="str">
        <f>IFERROR(__xludf.DUMMYFUNCTION("if(regexmatch(D13&amp;E13&amp;F13,""{""),replace(D13&amp;E13&amp;F13,find(""{"",D13&amp;E13&amp;F13),1,""{""&amp;char(10)),D13&amp;E13&amp;F13)"),"create_date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">
      <c r="D14" s="15" t="str">
        <f t="shared" si="1"/>
        <v>Table building {</v>
      </c>
      <c r="E14" s="93" t="str">
        <f t="array" ref="E14">if(B14="","",B14&amp;" "&amp;lower(index(REDB_fields_and_types,match(B14,REDB_field_names,0),2)))</f>
        <v>basement_area_finished </v>
      </c>
      <c r="F14" s="93" t="str">
        <f t="shared" si="2"/>
        <v/>
      </c>
      <c r="G14" s="93" t="str">
        <f>IFERROR(__xludf.DUMMYFUNCTION("if(regexmatch(D14&amp;E14&amp;F14,""{""),replace(D14&amp;E14&amp;F14,find(""{"",D14&amp;E14&amp;F14),1,""{""&amp;char(10)),D14&amp;E14&amp;F14)"),"Table building {
basement_area_finished ")</f>
        <v>Table building {
basement_area_finished </v>
      </c>
    </row>
    <row r="15">
      <c r="D15" s="15" t="str">
        <f t="shared" si="1"/>
        <v/>
      </c>
      <c r="E15" s="93" t="str">
        <f t="array" ref="E15">if(B15="","",B15&amp;" "&amp;lower(index(REDB_fields_and_types,match(B15,REDB_field_names,0),2)))</f>
        <v>basement_area_partial </v>
      </c>
      <c r="F15" s="93" t="str">
        <f t="shared" si="2"/>
        <v/>
      </c>
      <c r="G15" s="93" t="str">
        <f>IFERROR(__xludf.DUMMYFUNCTION("if(regexmatch(D15&amp;E15&amp;F15,""{""),replace(D15&amp;E15&amp;F15,find(""{"",D15&amp;E15&amp;F15),1,""{""&amp;char(10)),D15&amp;E15&amp;F15)"),"basement_area_partial ")</f>
        <v>basement_area_partial </v>
      </c>
    </row>
    <row r="16">
      <c r="D16" s="15" t="str">
        <f t="shared" si="1"/>
        <v/>
      </c>
      <c r="E16" s="93" t="str">
        <f t="array" ref="E16">if(B16="","",B16&amp;" "&amp;lower(index(REDB_fields_and_types,match(B16,REDB_field_names,0),2)))</f>
        <v>basement_finish_type_ID </v>
      </c>
      <c r="F16" s="93" t="str">
        <f t="shared" si="2"/>
        <v/>
      </c>
      <c r="G16" s="93" t="str">
        <f>IFERROR(__xludf.DUMMYFUNCTION("if(regexmatch(D16&amp;E16&amp;F16,""{""),replace(D16&amp;E16&amp;F16,find(""{"",D16&amp;E16&amp;F16),1,""{""&amp;char(10)),D16&amp;E16&amp;F16)"),"basement_finish_type_ID ")</f>
        <v>basement_finish_type_ID </v>
      </c>
    </row>
    <row r="17">
      <c r="D17" s="15" t="str">
        <f t="shared" si="1"/>
        <v/>
      </c>
      <c r="E17" s="93" t="str">
        <f t="array" ref="E17">if(B17="","",B17&amp;" "&amp;lower(index(REDB_fields_and_types,match(B17,REDB_field_names,0),2)))</f>
        <v>basement_type_ID </v>
      </c>
      <c r="F17" s="93" t="str">
        <f t="shared" si="2"/>
        <v/>
      </c>
      <c r="G17" s="93" t="str">
        <f>IFERROR(__xludf.DUMMYFUNCTION("if(regexmatch(D17&amp;E17&amp;F17,""{""),replace(D17&amp;E17&amp;F17,find(""{"",D17&amp;E17&amp;F17),1,""{""&amp;char(10)),D17&amp;E17&amp;F17)"),"basement_type_ID ")</f>
        <v>basement_type_ID </v>
      </c>
    </row>
    <row r="18">
      <c r="D18" s="15" t="str">
        <f t="shared" si="1"/>
        <v/>
      </c>
      <c r="E18" s="93" t="str">
        <f t="array" ref="E18">if(B18="","",B18&amp;" "&amp;lower(index(REDB_fields_and_types,match(B18,REDB_field_names,0),2)))</f>
        <v>building_1br_apts </v>
      </c>
      <c r="F18" s="93" t="str">
        <f t="shared" si="2"/>
        <v/>
      </c>
      <c r="G18" s="93" t="str">
        <f>IFERROR(__xludf.DUMMYFUNCTION("if(regexmatch(D18&amp;E18&amp;F18,""{""),replace(D18&amp;E18&amp;F18,find(""{"",D18&amp;E18&amp;F18),1,""{""&amp;char(10)),D18&amp;E18&amp;F18)"),"building_1br_apts ")</f>
        <v>building_1br_apts </v>
      </c>
    </row>
    <row r="19">
      <c r="D19" s="15" t="str">
        <f t="shared" si="1"/>
        <v/>
      </c>
      <c r="E19" s="93" t="str">
        <f t="array" ref="E19">if(B19="","",B19&amp;" "&amp;lower(index(REDB_fields_and_types,match(B19,REDB_field_names,0),2)))</f>
        <v>building_2br_apts </v>
      </c>
      <c r="F19" s="93" t="str">
        <f t="shared" si="2"/>
        <v/>
      </c>
      <c r="G19" s="93" t="str">
        <f>IFERROR(__xludf.DUMMYFUNCTION("if(regexmatch(D19&amp;E19&amp;F19,""{""),replace(D19&amp;E19&amp;F19,find(""{"",D19&amp;E19&amp;F19),1,""{""&amp;char(10)),D19&amp;E19&amp;F19)"),"building_2br_apts ")</f>
        <v>building_2br_apts </v>
      </c>
    </row>
    <row r="20">
      <c r="D20" s="15" t="str">
        <f t="shared" si="1"/>
        <v/>
      </c>
      <c r="E20" s="93" t="str">
        <f t="array" ref="E20">if(B20="","",B20&amp;" "&amp;lower(index(REDB_fields_and_types,match(B20,REDB_field_names,0),2)))</f>
        <v>building_3br_apts </v>
      </c>
      <c r="F20" s="93" t="str">
        <f t="shared" si="2"/>
        <v/>
      </c>
      <c r="G20" s="93" t="str">
        <f>IFERROR(__xludf.DUMMYFUNCTION("if(regexmatch(D20&amp;E20&amp;F20,""{""),replace(D20&amp;E20&amp;F20,find(""{"",D20&amp;E20&amp;F20),1,""{""&amp;char(10)),D20&amp;E20&amp;F20)"),"building_3br_apts ")</f>
        <v>building_3br_apts </v>
      </c>
    </row>
    <row r="21">
      <c r="D21" s="15" t="str">
        <f t="shared" si="1"/>
        <v/>
      </c>
      <c r="E21" s="93" t="str">
        <f t="array" ref="E21">if(B21="","",B21&amp;" "&amp;lower(index(REDB_fields_and_types,match(B21,REDB_field_names,0),2)))</f>
        <v>building_category_id </v>
      </c>
      <c r="F21" s="93" t="str">
        <f t="shared" si="2"/>
        <v/>
      </c>
      <c r="G21" s="93" t="str">
        <f>IFERROR(__xludf.DUMMYFUNCTION("if(regexmatch(D21&amp;E21&amp;F21,""{""),replace(D21&amp;E21&amp;F21,find(""{"",D21&amp;E21&amp;F21),1,""{""&amp;char(10)),D21&amp;E21&amp;F21)"),"building_category_id ")</f>
        <v>building_category_id </v>
      </c>
    </row>
    <row r="22">
      <c r="D22" s="15" t="str">
        <f t="shared" si="1"/>
        <v/>
      </c>
      <c r="E22" s="93" t="str">
        <f t="array" ref="E22">if(B22="","",B22&amp;" "&amp;lower(index(REDB_fields_and_types,match(B22,REDB_field_names,0),2)))</f>
        <v>building_const_type_ID </v>
      </c>
      <c r="F22" s="93" t="str">
        <f t="shared" si="2"/>
        <v/>
      </c>
      <c r="G22" s="93" t="str">
        <f>IFERROR(__xludf.DUMMYFUNCTION("if(regexmatch(D22&amp;E22&amp;F22,""{""),replace(D22&amp;E22&amp;F22,find(""{"",D22&amp;E22&amp;F22),1,""{""&amp;char(10)),D22&amp;E22&amp;F22)"),"building_const_type_ID ")</f>
        <v>building_const_type_ID </v>
      </c>
    </row>
    <row r="23">
      <c r="D23" s="15" t="str">
        <f t="shared" si="1"/>
        <v/>
      </c>
      <c r="E23" s="93" t="str">
        <f t="array" ref="E23">if(B23="","",B23&amp;" "&amp;lower(index(REDB_fields_and_types,match(B23,REDB_field_names,0),2)))</f>
        <v>building_eff_apts </v>
      </c>
      <c r="F23" s="93" t="str">
        <f t="shared" si="2"/>
        <v/>
      </c>
      <c r="G23" s="93" t="str">
        <f>IFERROR(__xludf.DUMMYFUNCTION("if(regexmatch(D23&amp;E23&amp;F23,""{""),replace(D23&amp;E23&amp;F23,find(""{"",D23&amp;E23&amp;F23),1,""{""&amp;char(10)),D23&amp;E23&amp;F23)"),"building_eff_apts ")</f>
        <v>building_eff_apts </v>
      </c>
    </row>
    <row r="24">
      <c r="D24" s="15" t="str">
        <f t="shared" si="1"/>
        <v/>
      </c>
      <c r="E24" s="93" t="str">
        <f t="array" ref="E24">if(B24="","",B24&amp;" "&amp;lower(index(REDB_fields_and_types,match(B24,REDB_field_names,0),2)))</f>
        <v>building_ground_floor_area </v>
      </c>
      <c r="F24" s="93" t="str">
        <f t="shared" si="2"/>
        <v/>
      </c>
      <c r="G24" s="93" t="str">
        <f>IFERROR(__xludf.DUMMYFUNCTION("if(regexmatch(D24&amp;E24&amp;F24,""{""),replace(D24&amp;E24&amp;F24,find(""{"",D24&amp;E24&amp;F24),1,""{""&amp;char(10)),D24&amp;E24&amp;F24)"),"building_ground_floor_area ")</f>
        <v>building_ground_floor_area </v>
      </c>
    </row>
    <row r="25">
      <c r="D25" s="15" t="str">
        <f t="shared" si="1"/>
        <v/>
      </c>
      <c r="E25" s="93" t="str">
        <f t="array" ref="E25">if(B25="","",B25&amp;" "&amp;lower(index(REDB_fields_and_types,match(B25,REDB_field_names,0),2)))</f>
        <v>#N/A</v>
      </c>
      <c r="F25" s="93" t="str">
        <f t="shared" si="2"/>
        <v/>
      </c>
      <c r="G25" s="93" t="str">
        <f>IFERROR(__xludf.DUMMYFUNCTION("if(regexmatch(D25&amp;E25&amp;F25,""{""),replace(D25&amp;E25&amp;F25,find(""{"",D25&amp;E25&amp;F25),1,""{""&amp;char(10)),D25&amp;E25&amp;F25)"),"#N/A")</f>
        <v>#N/A</v>
      </c>
    </row>
    <row r="26">
      <c r="D26" s="15" t="str">
        <f t="shared" si="1"/>
        <v/>
      </c>
      <c r="E26" s="93" t="str">
        <f t="array" ref="E26">if(B26="","",B26&amp;" "&amp;lower(index(REDB_fields_and_types,match(B26,REDB_field_names,0),2)))</f>
        <v>building_improve_ ID </v>
      </c>
      <c r="F26" s="93" t="str">
        <f t="shared" si="2"/>
        <v/>
      </c>
      <c r="G26" s="93" t="str">
        <f>IFERROR(__xludf.DUMMYFUNCTION("if(regexmatch(D26&amp;E26&amp;F26,""{""),replace(D26&amp;E26&amp;F26,find(""{"",D26&amp;E26&amp;F26),1,""{""&amp;char(10)),D26&amp;E26&amp;F26)"),"building_improve_ ID ")</f>
        <v>building_improve_ ID </v>
      </c>
    </row>
    <row r="27">
      <c r="D27" s="15" t="str">
        <f t="shared" si="1"/>
        <v/>
      </c>
      <c r="E27" s="93" t="str">
        <f t="array" ref="E27">if(B27="","",B27&amp;" "&amp;lower(index(REDB_fields_and_types,match(B27,REDB_field_names,0),2)))</f>
        <v>building_improve_ num </v>
      </c>
      <c r="F27" s="93" t="str">
        <f t="shared" si="2"/>
        <v/>
      </c>
      <c r="G27" s="93" t="str">
        <f>IFERROR(__xludf.DUMMYFUNCTION("if(regexmatch(D27&amp;E27&amp;F27,""{""),replace(D27&amp;E27&amp;F27,find(""{"",D27&amp;E27&amp;F27),1,""{""&amp;char(10)),D27&amp;E27&amp;F27)"),"building_improve_ num ")</f>
        <v>building_improve_ num </v>
      </c>
    </row>
    <row r="28">
      <c r="D28" s="15" t="str">
        <f t="shared" si="1"/>
        <v/>
      </c>
      <c r="E28" s="93" t="str">
        <f t="array" ref="E28">if(B28="","",B28&amp;" "&amp;lower(index(REDB_fields_and_types,match(B28,REDB_field_names,0),2)))</f>
        <v>building_num </v>
      </c>
      <c r="F28" s="93" t="str">
        <f t="shared" si="2"/>
        <v/>
      </c>
      <c r="G28" s="93" t="str">
        <f>IFERROR(__xludf.DUMMYFUNCTION("if(regexmatch(D28&amp;E28&amp;F28,""{""),replace(D28&amp;E28&amp;F28,find(""{"",D28&amp;E28&amp;F28),1,""{""&amp;char(10)),D28&amp;E28&amp;F28)"),"building_num ")</f>
        <v>building_num </v>
      </c>
    </row>
    <row r="29">
      <c r="D29" s="15" t="str">
        <f t="shared" si="1"/>
        <v/>
      </c>
      <c r="E29" s="93" t="str">
        <f t="array" ref="E29">if(B29="","",B29&amp;" "&amp;lower(index(REDB_fields_and_types,match(B29,REDB_field_names,0),2)))</f>
        <v>building_other_apts </v>
      </c>
      <c r="F29" s="93" t="str">
        <f t="shared" si="2"/>
        <v/>
      </c>
      <c r="G29" s="93" t="str">
        <f>IFERROR(__xludf.DUMMYFUNCTION("if(regexmatch(D29&amp;E29&amp;F29,""{""),replace(D29&amp;E29&amp;F29,find(""{"",D29&amp;E29&amp;F29),1,""{""&amp;char(10)),D29&amp;E29&amp;F29)"),"building_other_apts ")</f>
        <v>building_other_apts </v>
      </c>
    </row>
    <row r="30">
      <c r="D30" s="15" t="str">
        <f t="shared" si="1"/>
        <v/>
      </c>
      <c r="E30" s="93" t="str">
        <f t="array" ref="E30">if(B30="","",B30&amp;" "&amp;lower(index(REDB_fields_and_types,match(B30,REDB_field_names,0),2)))</f>
        <v>building_total_apts </v>
      </c>
      <c r="F30" s="93" t="str">
        <f t="shared" si="2"/>
        <v/>
      </c>
      <c r="G30" s="93" t="str">
        <f>IFERROR(__xludf.DUMMYFUNCTION("if(regexmatch(D30&amp;E30&amp;F30,""{""),replace(D30&amp;E30&amp;F30,find(""{"",D30&amp;E30&amp;F30),1,""{""&amp;char(10)),D30&amp;E30&amp;F30)"),"building_total_apts ")</f>
        <v>building_total_apts </v>
      </c>
    </row>
    <row r="31">
      <c r="D31" s="15" t="str">
        <f t="shared" si="1"/>
        <v/>
      </c>
      <c r="E31" s="93" t="str">
        <f t="array" ref="E31">if(B31="","",B31&amp;" "&amp;lower(index(REDB_fields_and_types,match(B31,REDB_field_names,0),2)))</f>
        <v>building_type_ID </v>
      </c>
      <c r="F31" s="93" t="str">
        <f t="shared" si="2"/>
        <v/>
      </c>
      <c r="G31" s="93" t="str">
        <f>IFERROR(__xludf.DUMMYFUNCTION("if(regexmatch(D31&amp;E31&amp;F31,""{""),replace(D31&amp;E31&amp;F31,find(""{"",D31&amp;E31&amp;F31),1,""{""&amp;char(10)),D31&amp;E31&amp;F31)"),"building_type_ID ")</f>
        <v>building_type_ID </v>
      </c>
    </row>
    <row r="32">
      <c r="D32" s="15" t="str">
        <f t="shared" si="1"/>
        <v/>
      </c>
      <c r="E32" s="93" t="str">
        <f t="array" ref="E32">if(B32="","",B32&amp;" "&amp;lower(index(REDB_fields_and_types,match(B32,REDB_field_names,0),2)))</f>
        <v>building_year_built </v>
      </c>
      <c r="F32" s="93" t="str">
        <f t="shared" si="2"/>
        <v/>
      </c>
      <c r="G32" s="93" t="str">
        <f>IFERROR(__xludf.DUMMYFUNCTION("if(regexmatch(D32&amp;E32&amp;F32,""{""),replace(D32&amp;E32&amp;F32,find(""{"",D32&amp;E32&amp;F32),1,""{""&amp;char(10)),D32&amp;E32&amp;F32)"),"building_year_built ")</f>
        <v>building_year_built </v>
      </c>
    </row>
    <row r="33">
      <c r="D33" s="15" t="str">
        <f t="shared" si="1"/>
        <v/>
      </c>
      <c r="E33" s="93" t="str">
        <f t="array" ref="E33">if(B33="","",B33&amp;" "&amp;lower(index(REDB_fields_and_types,match(B33,REDB_field_names,0),2)))</f>
        <v>#N/A</v>
      </c>
      <c r="F33" s="93" t="str">
        <f t="shared" si="2"/>
        <v/>
      </c>
      <c r="G33" s="93" t="str">
        <f>IFERROR(__xludf.DUMMYFUNCTION("if(regexmatch(D33&amp;E33&amp;F33,""{""),replace(D33&amp;E33&amp;F33,find(""{"",D33&amp;E33&amp;F33),1,""{""&amp;char(10)),D33&amp;E33&amp;F33)"),"#N/A")</f>
        <v>#N/A</v>
      </c>
    </row>
    <row r="34">
      <c r="D34" s="15" t="str">
        <f t="shared" si="1"/>
        <v/>
      </c>
      <c r="E34" s="93" t="str">
        <f t="array" ref="E34">if(B34="","",B34&amp;" "&amp;lower(index(REDB_fields_and_types,match(B34,REDB_field_names,0),2)))</f>
        <v>ExcavType </v>
      </c>
      <c r="F34" s="93" t="str">
        <f t="shared" si="2"/>
        <v/>
      </c>
      <c r="G34" s="93" t="str">
        <f>IFERROR(__xludf.DUMMYFUNCTION("if(regexmatch(D34&amp;E34&amp;F34,""{""),replace(D34&amp;E34&amp;F34,find(""{"",D34&amp;E34&amp;F34),1,""{""&amp;char(10)),D34&amp;E34&amp;F34)"),"ExcavType ")</f>
        <v>ExcavType </v>
      </c>
    </row>
    <row r="35">
      <c r="D35" s="15" t="str">
        <f t="shared" si="1"/>
        <v/>
      </c>
      <c r="E35" s="93" t="str">
        <f t="array" ref="E35">if(B35="","",B35&amp;" "&amp;lower(index(REDB_fields_and_types,match(B35,REDB_field_names,0),2)))</f>
        <v>ext_wall_type_ID </v>
      </c>
      <c r="F35" s="93" t="str">
        <f t="shared" si="2"/>
        <v/>
      </c>
      <c r="G35" s="93" t="str">
        <f>IFERROR(__xludf.DUMMYFUNCTION("if(regexmatch(D35&amp;E35&amp;F35,""{""),replace(D35&amp;E35&amp;F35,find(""{"",D35&amp;E35&amp;F35),1,""{""&amp;char(10)),D35&amp;E35&amp;F35)"),"ext_wall_type_ID ")</f>
        <v>ext_wall_type_ID </v>
      </c>
    </row>
    <row r="36">
      <c r="D36" s="15" t="str">
        <f t="shared" si="1"/>
        <v/>
      </c>
      <c r="E36" s="93" t="str">
        <f t="array" ref="E36">if(B36="","",B36&amp;" "&amp;lower(index(REDB_fields_and_types,match(B36,REDB_field_names,0),2)))</f>
        <v>FramingType </v>
      </c>
      <c r="F36" s="93" t="str">
        <f t="shared" si="2"/>
        <v/>
      </c>
      <c r="G36" s="93" t="str">
        <f>IFERROR(__xludf.DUMMYFUNCTION("if(regexmatch(D36&amp;E36&amp;F36,""{""),replace(D36&amp;E36&amp;F36,find(""{"",D36&amp;E36&amp;F36),1,""{""&amp;char(10)),D36&amp;E36&amp;F36)"),"FramingType ")</f>
        <v>FramingType </v>
      </c>
    </row>
    <row r="37">
      <c r="D37" s="15" t="str">
        <f t="shared" si="1"/>
        <v/>
      </c>
      <c r="E37" s="93" t="str">
        <f t="array" ref="E37">if(B37="","",B37&amp;" "&amp;lower(index(REDB_fields_and_types,match(B37,REDB_field_names,0),2)))</f>
        <v>GroundFloorArea </v>
      </c>
      <c r="F37" s="93" t="str">
        <f t="shared" si="2"/>
        <v/>
      </c>
      <c r="G37" s="93" t="str">
        <f>IFERROR(__xludf.DUMMYFUNCTION("if(regexmatch(D37&amp;E37&amp;F37,""{""),replace(D37&amp;E37&amp;F37,find(""{"",D37&amp;E37&amp;F37),1,""{""&amp;char(10)),D37&amp;E37&amp;F37)"),"GroundFloorArea ")</f>
        <v>GroundFloorArea </v>
      </c>
    </row>
    <row r="38">
      <c r="D38" s="15" t="str">
        <f t="shared" si="1"/>
        <v/>
      </c>
      <c r="E38" s="93" t="str">
        <f t="array" ref="E38">if(B38="","",B38&amp;" "&amp;lower(index(REDB_fields_and_types,match(B38,REDB_field_names,0),2)))</f>
        <v>LivingAreaAtGrade </v>
      </c>
      <c r="F38" s="93" t="str">
        <f t="shared" si="2"/>
        <v/>
      </c>
      <c r="G38" s="93" t="str">
        <f>IFERROR(__xludf.DUMMYFUNCTION("if(regexmatch(D38&amp;E38&amp;F38,""{""),replace(D38&amp;E38&amp;F38,find(""{"",D38&amp;E38&amp;F38),1,""{""&amp;char(10)),D38&amp;E38&amp;F38)"),"LivingAreaAtGrade ")</f>
        <v>LivingAreaAtGrade </v>
      </c>
    </row>
    <row r="39">
      <c r="D39" s="15" t="str">
        <f t="shared" si="1"/>
        <v/>
      </c>
      <c r="E39" s="93" t="str">
        <f t="array" ref="E39">if(B39="","",B39&amp;" "&amp;lower(index(REDB_fields_and_types,match(B39,REDB_field_names,0),2)))</f>
        <v>LivingAreaTotal </v>
      </c>
      <c r="F39" s="93" t="str">
        <f t="shared" si="2"/>
        <v/>
      </c>
      <c r="G39" s="93" t="str">
        <f>IFERROR(__xludf.DUMMYFUNCTION("if(regexmatch(D39&amp;E39&amp;F39,""{""),replace(D39&amp;E39&amp;F39,find(""{"",D39&amp;E39&amp;F39),1,""{""&amp;char(10)),D39&amp;E39&amp;F39)"),"LivingAreaTotal ")</f>
        <v>LivingAreaTotal </v>
      </c>
    </row>
    <row r="40">
      <c r="D40" s="15" t="str">
        <f t="shared" si="1"/>
        <v/>
      </c>
      <c r="E40" s="93" t="str">
        <f t="array" ref="E40">if(B40="","",B40&amp;" "&amp;lower(index(REDB_fields_and_types,match(B40,REDB_field_names,0),2)))</f>
        <v>LivingAreaUpDown </v>
      </c>
      <c r="F40" s="93" t="str">
        <f t="shared" si="2"/>
        <v/>
      </c>
      <c r="G40" s="93" t="str">
        <f>IFERROR(__xludf.DUMMYFUNCTION("if(regexmatch(D40&amp;E40&amp;F40,""{""),replace(D40&amp;E40&amp;F40,find(""{"",D40&amp;E40&amp;F40),1,""{""&amp;char(10)),D40&amp;E40&amp;F40)"),"LivingAreaUpDown ")</f>
        <v>LivingAreaUpDown </v>
      </c>
    </row>
    <row r="41">
      <c r="D41" s="15" t="str">
        <f t="shared" si="1"/>
        <v/>
      </c>
      <c r="E41" s="93" t="str">
        <f t="array" ref="E41">if(B41="","",B41&amp;" "&amp;lower(index(REDB_fields_and_types,match(B41,REDB_field_names,0),2)))</f>
        <v>owner_id </v>
      </c>
      <c r="F41" s="93" t="str">
        <f t="shared" si="2"/>
        <v/>
      </c>
      <c r="G41" s="93" t="str">
        <f>IFERROR(__xludf.DUMMYFUNCTION("if(regexmatch(D41&amp;E41&amp;F41,""{""),replace(D41&amp;E41&amp;F41,find(""{"",D41&amp;E41&amp;F41),1,""{""&amp;char(10)),D41&amp;E41&amp;F41)"),"owner_id ")</f>
        <v>owner_id </v>
      </c>
    </row>
    <row r="42">
      <c r="D42" s="15" t="str">
        <f t="shared" si="1"/>
        <v/>
      </c>
      <c r="E42" s="93" t="str">
        <f t="array" ref="E42">if(B42="","",B42&amp;" "&amp;lower(index(REDB_fields_and_types,match(B42,REDB_field_names,0),2)))</f>
        <v>parcel_id </v>
      </c>
      <c r="F42" s="93" t="str">
        <f t="shared" si="2"/>
        <v/>
      </c>
      <c r="G42" s="93" t="str">
        <f>IFERROR(__xludf.DUMMYFUNCTION("if(regexmatch(D42&amp;E42&amp;F42,""{""),replace(D42&amp;E42&amp;F42,find(""{"",D42&amp;E42&amp;F42),1,""{""&amp;char(10)),D42&amp;E42&amp;F42)"),"parcel_id ")</f>
        <v>parcel_id </v>
      </c>
    </row>
    <row r="43">
      <c r="D43" s="15" t="str">
        <f t="shared" si="1"/>
        <v/>
      </c>
      <c r="E43" s="93" t="str">
        <f t="array" ref="E43">if(B43="","",B43&amp;" "&amp;lower(index(REDB_fields_and_types,match(B43,REDB_field_names,0),2)))</f>
        <v>res_model_ID </v>
      </c>
      <c r="F43" s="93" t="str">
        <f t="shared" si="2"/>
        <v/>
      </c>
      <c r="G43" s="93" t="str">
        <f>IFERROR(__xludf.DUMMYFUNCTION("if(regexmatch(D43&amp;E43&amp;F43,""{""),replace(D43&amp;E43&amp;F43,find(""{"",D43&amp;E43&amp;F43),1,""{""&amp;char(10)),D43&amp;E43&amp;F43)"),"res_model_ID ")</f>
        <v>res_model_ID </v>
      </c>
    </row>
    <row r="44">
      <c r="D44" s="15" t="str">
        <f t="shared" si="1"/>
        <v/>
      </c>
      <c r="E44" s="93" t="str">
        <f t="array" ref="E44">if(B44="","",B44&amp;" "&amp;lower(index(REDB_fields_and_types,match(B44,REDB_field_names,0),2)))</f>
        <v>residence_type_ID </v>
      </c>
      <c r="F44" s="93" t="str">
        <f t="shared" si="2"/>
        <v/>
      </c>
      <c r="G44" s="93" t="str">
        <f>IFERROR(__xludf.DUMMYFUNCTION("if(regexmatch(D44&amp;E44&amp;F44,""{""),replace(D44&amp;E44&amp;F44,find(""{"",D44&amp;E44&amp;F44),1,""{""&amp;char(10)),D44&amp;E44&amp;F44)"),"residence_type_ID ")</f>
        <v>residence_type_ID </v>
      </c>
    </row>
    <row r="45">
      <c r="D45" s="15" t="str">
        <f t="shared" si="1"/>
        <v/>
      </c>
      <c r="E45" s="93" t="str">
        <f t="array" ref="E45">if(B45="","",B45&amp;" "&amp;lower(index(REDB_fields_and_types,match(B45,REDB_field_names,0),2)))</f>
        <v>stories_id </v>
      </c>
      <c r="F45" s="93" t="str">
        <f t="shared" si="2"/>
        <v/>
      </c>
      <c r="G45" s="93" t="str">
        <f>IFERROR(__xludf.DUMMYFUNCTION("if(regexmatch(D45&amp;E45&amp;F45,""{""),replace(D45&amp;E45&amp;F45,find(""{"",D45&amp;E45&amp;F45),1,""{""&amp;char(10)),D45&amp;E45&amp;F45)"),"stories_id ")</f>
        <v>stories_id </v>
      </c>
    </row>
    <row r="46">
      <c r="D46" s="15" t="str">
        <f t="shared" si="1"/>
        <v/>
      </c>
      <c r="E46" s="93" t="str">
        <f t="array" ref="E46">if(B46="","",B46&amp;" "&amp;lower(index(REDB_fields_and_types,match(B46,REDB_field_names,0),2)))</f>
        <v>StoryHeight </v>
      </c>
      <c r="F46" s="93" t="str">
        <f t="shared" si="2"/>
        <v/>
      </c>
      <c r="G46" s="93" t="str">
        <f>IFERROR(__xludf.DUMMYFUNCTION("if(regexmatch(D46&amp;E46&amp;F46,""{""),replace(D46&amp;E46&amp;F46,find(""{"",D46&amp;E46&amp;F46),1,""{""&amp;char(10)),D46&amp;E46&amp;F46)"),"StoryHeight ")</f>
        <v>StoryHeight </v>
      </c>
    </row>
    <row r="47">
      <c r="D47" s="15" t="str">
        <f t="shared" si="1"/>
        <v/>
      </c>
      <c r="E47" s="93" t="str">
        <f t="array" ref="E47">if(B47="","",B47&amp;" "&amp;lower(index(REDB_fields_and_types,match(B47,REDB_field_names,0),2)))</f>
        <v>YearBuilt </v>
      </c>
      <c r="F47" s="93" t="str">
        <f t="shared" si="2"/>
        <v/>
      </c>
      <c r="G47" s="93" t="str">
        <f>IFERROR(__xludf.DUMMYFUNCTION("if(regexmatch(D47&amp;E47&amp;F47,""{""),replace(D47&amp;E47&amp;F47,find(""{"",D47&amp;E47&amp;F47),1,""{""&amp;char(10)),D47&amp;E47&amp;F47)"),"YearBuilt ")</f>
        <v>YearBuilt </v>
      </c>
    </row>
    <row r="48">
      <c r="D48" s="15" t="str">
        <f t="shared" si="1"/>
        <v/>
      </c>
      <c r="E48" s="93" t="str">
        <f t="array" ref="E48">if(B48="","",B48&amp;" "&amp;lower(index(REDB_fields_and_types,match(B48,REDB_field_names,0),2)))</f>
        <v/>
      </c>
      <c r="F48" s="93" t="str">
        <f t="shared" si="2"/>
        <v>create_date date
current_flag boolean [not null]
removed_flag boolean [not null]
etl_job varchar
update_date date
}</v>
      </c>
      <c r="G48" s="93" t="str">
        <f>IFERROR(__xludf.DUMMYFUNCTION("if(regexmatch(D48&amp;E48&amp;F48,""{""),replace(D48&amp;E48&amp;F48,find(""{"",D48&amp;E48&amp;F48),1,""{""&amp;char(10)),D48&amp;E48&amp;F48)"),"create_date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49">
      <c r="D49" s="15" t="str">
        <f t="shared" si="1"/>
        <v>Table condemnation {</v>
      </c>
      <c r="E49" s="93" t="str">
        <f t="array" ref="E49">if(B49="","",B49&amp;" "&amp;lower(index(REDB_fields_and_types,match(B49,REDB_field_names,0),2)))</f>
        <v>#N/A</v>
      </c>
      <c r="F49" s="93" t="str">
        <f t="shared" si="2"/>
        <v/>
      </c>
      <c r="G49" s="93" t="str">
        <f>IFERROR(__xludf.DUMMYFUNCTION("if(regexmatch(D49&amp;E49&amp;F49,""{""),replace(D49&amp;E49&amp;F49,find(""{"",D49&amp;E49&amp;F49),1,""{""&amp;char(10)),D49&amp;E49&amp;F49)"),"#N/A")</f>
        <v>#N/A</v>
      </c>
    </row>
    <row r="50">
      <c r="D50" s="15" t="str">
        <f t="shared" si="1"/>
        <v/>
      </c>
      <c r="E50" s="93" t="str">
        <f t="array" ref="E50">if(B50="","",B50&amp;" "&amp;lower(index(REDB_fields_and_types,match(B50,REDB_field_names,0),2)))</f>
        <v/>
      </c>
      <c r="F50" s="93" t="str">
        <f t="shared" si="2"/>
        <v>create_date date
current_flag boolean [not null]
removed_flag boolean [not null]
etl_job varchar
update_date date
}</v>
      </c>
      <c r="G50" s="93" t="str">
        <f>IFERROR(__xludf.DUMMYFUNCTION("if(regexmatch(D50&amp;E50&amp;F50,""{""),replace(D50&amp;E50&amp;F50,find(""{"",D50&amp;E50&amp;F50),1,""{""&amp;char(10)),D50&amp;E50&amp;F50)"),"create_date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51">
      <c r="D51" s="15" t="str">
        <f t="shared" si="1"/>
        <v>Table county_id_mapping {</v>
      </c>
      <c r="E51" s="93" t="str">
        <f t="array" ref="E51">if(B51="","",B51&amp;" "&amp;lower(index(REDB_fields_and_types,match(B51,REDB_field_names,0),2)))</f>
        <v>building_num </v>
      </c>
      <c r="F51" s="93" t="str">
        <f t="shared" si="2"/>
        <v/>
      </c>
      <c r="G51" s="93" t="str">
        <f>IFERROR(__xludf.DUMMYFUNCTION("if(regexmatch(D51&amp;E51&amp;F51,""{""),replace(D51&amp;E51&amp;F51,find(""{"",D51&amp;E51&amp;F51),1,""{""&amp;char(10)),D51&amp;E51&amp;F51)"),"Table county_id_mapping {
building_num ")</f>
        <v>Table county_id_mapping {
building_num </v>
      </c>
    </row>
    <row r="52">
      <c r="D52" s="15" t="str">
        <f t="shared" si="1"/>
        <v/>
      </c>
      <c r="E52" s="93" t="str">
        <f t="array" ref="E52">if(B52="","",B52&amp;" "&amp;lower(index(REDB_fields_and_types,match(B52,REDB_field_names,0),2)))</f>
        <v>parcel_id </v>
      </c>
      <c r="F52" s="93" t="str">
        <f t="shared" si="2"/>
        <v/>
      </c>
      <c r="G52" s="93" t="str">
        <f>IFERROR(__xludf.DUMMYFUNCTION("if(regexmatch(D52&amp;E52&amp;F52,""{""),replace(D52&amp;E52&amp;F52,find(""{"",D52&amp;E52&amp;F52),1,""{""&amp;char(10)),D52&amp;E52&amp;F52)"),"parcel_id ")</f>
        <v>parcel_id </v>
      </c>
    </row>
    <row r="53">
      <c r="D53" s="15" t="str">
        <f t="shared" si="1"/>
        <v/>
      </c>
      <c r="E53" s="93" t="str">
        <f t="array" ref="E53">if(B53="","",B53&amp;" "&amp;lower(index(REDB_fields_and_types,match(B53,REDB_field_names,0),2)))</f>
        <v/>
      </c>
      <c r="F53" s="93" t="str">
        <f t="shared" si="2"/>
        <v>create_date date
current_flag boolean [not null]
removed_flag boolean [not null]
etl_job varchar
update_date date
}</v>
      </c>
      <c r="G53" s="93" t="str">
        <f>IFERROR(__xludf.DUMMYFUNCTION("if(regexmatch(D53&amp;E53&amp;F53,""{""),replace(D53&amp;E53&amp;F53,find(""{"",D53&amp;E53&amp;F53),1,""{""&amp;char(10)),D53&amp;E53&amp;F53)"),"create_date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54">
      <c r="D54" s="15" t="str">
        <f t="shared" si="1"/>
        <v>Table inspection {</v>
      </c>
      <c r="E54" s="93" t="str">
        <f t="array" ref="E54">if(B54="","",B54&amp;" "&amp;lower(index(REDB_fields_and_types,match(B54,REDB_field_names,0),2)))</f>
        <v>#N/A</v>
      </c>
      <c r="F54" s="93" t="str">
        <f t="shared" si="2"/>
        <v/>
      </c>
      <c r="G54" s="93" t="str">
        <f>IFERROR(__xludf.DUMMYFUNCTION("if(regexmatch(D54&amp;E54&amp;F54,""{""),replace(D54&amp;E54&amp;F54,find(""{"",D54&amp;E54&amp;F54),1,""{""&amp;char(10)),D54&amp;E54&amp;F54)"),"#N/A")</f>
        <v>#N/A</v>
      </c>
    </row>
    <row r="55">
      <c r="D55" s="15" t="str">
        <f t="shared" si="1"/>
        <v/>
      </c>
      <c r="E55" s="93" t="str">
        <f t="array" ref="E55">if(B55="","",B55&amp;" "&amp;lower(index(REDB_fields_and_types,match(B55,REDB_field_names,0),2)))</f>
        <v>#N/A</v>
      </c>
      <c r="F55" s="93" t="str">
        <f t="shared" si="2"/>
        <v/>
      </c>
      <c r="G55" s="93" t="str">
        <f>IFERROR(__xludf.DUMMYFUNCTION("if(regexmatch(D55&amp;E55&amp;F55,""{""),replace(D55&amp;E55&amp;F55,find(""{"",D55&amp;E55&amp;F55),1,""{""&amp;char(10)),D55&amp;E55&amp;F55)"),"#N/A")</f>
        <v>#N/A</v>
      </c>
    </row>
    <row r="56">
      <c r="D56" s="15" t="str">
        <f t="shared" si="1"/>
        <v/>
      </c>
      <c r="E56" s="93" t="str">
        <f t="array" ref="E56">if(B56="","",B56&amp;" "&amp;lower(index(REDB_fields_and_types,match(B56,REDB_field_names,0),2)))</f>
        <v>#N/A</v>
      </c>
      <c r="F56" s="93" t="str">
        <f t="shared" si="2"/>
        <v/>
      </c>
      <c r="G56" s="93" t="str">
        <f>IFERROR(__xludf.DUMMYFUNCTION("if(regexmatch(D56&amp;E56&amp;F56,""{""),replace(D56&amp;E56&amp;F56,find(""{"",D56&amp;E56&amp;F56),1,""{""&amp;char(10)),D56&amp;E56&amp;F56)"),"#N/A")</f>
        <v>#N/A</v>
      </c>
    </row>
    <row r="57">
      <c r="D57" s="15" t="str">
        <f t="shared" si="1"/>
        <v/>
      </c>
      <c r="E57" s="93" t="str">
        <f t="array" ref="E57">if(B57="","",B57&amp;" "&amp;lower(index(REDB_fields_and_types,match(B57,REDB_field_names,0),2)))</f>
        <v>#N/A</v>
      </c>
      <c r="F57" s="93" t="str">
        <f t="shared" si="2"/>
        <v/>
      </c>
      <c r="G57" s="93" t="str">
        <f>IFERROR(__xludf.DUMMYFUNCTION("if(regexmatch(D57&amp;E57&amp;F57,""{""),replace(D57&amp;E57&amp;F57,find(""{"",D57&amp;E57&amp;F57),1,""{""&amp;char(10)),D57&amp;E57&amp;F57)"),"#N/A")</f>
        <v>#N/A</v>
      </c>
    </row>
    <row r="58">
      <c r="D58" s="15" t="str">
        <f t="shared" si="1"/>
        <v/>
      </c>
      <c r="E58" s="93" t="str">
        <f t="array" ref="E58">if(B58="","",B58&amp;" "&amp;lower(index(REDB_fields_and_types,match(B58,REDB_field_names,0),2)))</f>
        <v>#N/A</v>
      </c>
      <c r="F58" s="93" t="str">
        <f t="shared" si="2"/>
        <v/>
      </c>
      <c r="G58" s="93" t="str">
        <f>IFERROR(__xludf.DUMMYFUNCTION("if(regexmatch(D58&amp;E58&amp;F58,""{""),replace(D58&amp;E58&amp;F58,find(""{"",D58&amp;E58&amp;F58),1,""{""&amp;char(10)),D58&amp;E58&amp;F58)"),"#N/A")</f>
        <v>#N/A</v>
      </c>
    </row>
    <row r="59">
      <c r="D59" s="15" t="str">
        <f t="shared" si="1"/>
        <v/>
      </c>
      <c r="E59" s="93" t="str">
        <f t="array" ref="E59">if(B59="","",B59&amp;" "&amp;lower(index(REDB_fields_and_types,match(B59,REDB_field_names,0),2)))</f>
        <v>#N/A</v>
      </c>
      <c r="F59" s="93" t="str">
        <f t="shared" si="2"/>
        <v/>
      </c>
      <c r="G59" s="93" t="str">
        <f>IFERROR(__xludf.DUMMYFUNCTION("if(regexmatch(D59&amp;E59&amp;F59,""{""),replace(D59&amp;E59&amp;F59,find(""{"",D59&amp;E59&amp;F59),1,""{""&amp;char(10)),D59&amp;E59&amp;F59)"),"#N/A")</f>
        <v>#N/A</v>
      </c>
    </row>
    <row r="60">
      <c r="D60" s="15" t="str">
        <f t="shared" si="1"/>
        <v/>
      </c>
      <c r="E60" s="93" t="str">
        <f t="array" ref="E60">if(B60="","",B60&amp;" "&amp;lower(index(REDB_fields_and_types,match(B60,REDB_field_names,0),2)))</f>
        <v>#N/A</v>
      </c>
      <c r="F60" s="93" t="str">
        <f t="shared" si="2"/>
        <v/>
      </c>
      <c r="G60" s="93" t="str">
        <f>IFERROR(__xludf.DUMMYFUNCTION("if(regexmatch(D60&amp;E60&amp;F60,""{""),replace(D60&amp;E60&amp;F60,find(""{"",D60&amp;E60&amp;F60),1,""{""&amp;char(10)),D60&amp;E60&amp;F60)"),"#N/A")</f>
        <v>#N/A</v>
      </c>
    </row>
    <row r="61">
      <c r="D61" s="15" t="str">
        <f t="shared" si="1"/>
        <v/>
      </c>
      <c r="E61" s="93" t="str">
        <f t="array" ref="E61">if(B61="","",B61&amp;" "&amp;lower(index(REDB_fields_and_types,match(B61,REDB_field_names,0),2)))</f>
        <v>#N/A</v>
      </c>
      <c r="F61" s="93" t="str">
        <f t="shared" si="2"/>
        <v/>
      </c>
      <c r="G61" s="93" t="str">
        <f>IFERROR(__xludf.DUMMYFUNCTION("if(regexmatch(D61&amp;E61&amp;F61,""{""),replace(D61&amp;E61&amp;F61,find(""{"",D61&amp;E61&amp;F61),1,""{""&amp;char(10)),D61&amp;E61&amp;F61)"),"#N/A")</f>
        <v>#N/A</v>
      </c>
    </row>
    <row r="62">
      <c r="D62" s="15" t="str">
        <f t="shared" si="1"/>
        <v/>
      </c>
      <c r="E62" s="93" t="str">
        <f t="array" ref="E62">if(B62="","",B62&amp;" "&amp;lower(index(REDB_fields_and_types,match(B62,REDB_field_names,0),2)))</f>
        <v>#N/A</v>
      </c>
      <c r="F62" s="93" t="str">
        <f t="shared" si="2"/>
        <v/>
      </c>
      <c r="G62" s="93" t="str">
        <f>IFERROR(__xludf.DUMMYFUNCTION("if(regexmatch(D62&amp;E62&amp;F62,""{""),replace(D62&amp;E62&amp;F62,find(""{"",D62&amp;E62&amp;F62),1,""{""&amp;char(10)),D62&amp;E62&amp;F62)"),"#N/A")</f>
        <v>#N/A</v>
      </c>
    </row>
    <row r="63">
      <c r="D63" s="15" t="str">
        <f t="shared" si="1"/>
        <v/>
      </c>
      <c r="E63" s="93" t="str">
        <f t="array" ref="E63">if(B63="","",B63&amp;" "&amp;lower(index(REDB_fields_and_types,match(B63,REDB_field_names,0),2)))</f>
        <v/>
      </c>
      <c r="F63" s="93" t="str">
        <f t="shared" si="2"/>
        <v>create_date date
current_flag boolean [not null]
removed_flag boolean [not null]
etl_job varchar
update_date date
}</v>
      </c>
      <c r="G63" s="93" t="str">
        <f>IFERROR(__xludf.DUMMYFUNCTION("if(regexmatch(D63&amp;E63&amp;F63,""{""),replace(D63&amp;E63&amp;F63,find(""{"",D63&amp;E63&amp;F63),1,""{""&amp;char(10)),D63&amp;E63&amp;F63)"),"create_date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64">
      <c r="D64" s="15" t="str">
        <f t="shared" si="1"/>
        <v>Table inspection_type {</v>
      </c>
      <c r="E64" s="93" t="str">
        <f t="array" ref="E64">if(B64="","",B64&amp;" "&amp;lower(index(REDB_fields_and_types,match(B64,REDB_field_names,0),2)))</f>
        <v>#N/A</v>
      </c>
      <c r="F64" s="93" t="str">
        <f t="shared" si="2"/>
        <v/>
      </c>
      <c r="G64" s="93" t="str">
        <f>IFERROR(__xludf.DUMMYFUNCTION("if(regexmatch(D64&amp;E64&amp;F64,""{""),replace(D64&amp;E64&amp;F64,find(""{"",D64&amp;E64&amp;F64),1,""{""&amp;char(10)),D64&amp;E64&amp;F64)"),"#N/A")</f>
        <v>#N/A</v>
      </c>
    </row>
    <row r="65">
      <c r="D65" s="15" t="str">
        <f t="shared" si="1"/>
        <v/>
      </c>
      <c r="E65" s="93" t="str">
        <f t="array" ref="E65">if(B65="","",B65&amp;" "&amp;lower(index(REDB_fields_and_types,match(B65,REDB_field_names,0),2)))</f>
        <v/>
      </c>
      <c r="F65" s="93" t="str">
        <f t="shared" si="2"/>
        <v>create_date date
current_flag boolean [not null]
removed_flag boolean [not null]
etl_job varchar
update_date date
}</v>
      </c>
      <c r="G65" s="93" t="str">
        <f>IFERROR(__xludf.DUMMYFUNCTION("if(regexmatch(D65&amp;E65&amp;F65,""{""),replace(D65&amp;E65&amp;F65,find(""{"",D65&amp;E65&amp;F65),1,""{""&amp;char(10)),D65&amp;E65&amp;F65)"),"create_date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66">
      <c r="D66" s="15" t="str">
        <f t="shared" si="1"/>
        <v>Table legal_entity {</v>
      </c>
      <c r="E66" s="93" t="str">
        <f t="array" ref="E66">if(B66="","",B66&amp;" "&amp;lower(index(REDB_fields_and_types,match(B66,REDB_field_names,0),2)))</f>
        <v>#N/A</v>
      </c>
      <c r="F66" s="93" t="str">
        <f t="shared" si="2"/>
        <v/>
      </c>
      <c r="G66" s="93" t="str">
        <f>IFERROR(__xludf.DUMMYFUNCTION("if(regexmatch(D66&amp;E66&amp;F66,""{""),replace(D66&amp;E66&amp;F66,find(""{"",D66&amp;E66&amp;F66),1,""{""&amp;char(10)),D66&amp;E66&amp;F66)"),"#N/A")</f>
        <v>#N/A</v>
      </c>
    </row>
    <row r="67">
      <c r="D67" s="15" t="str">
        <f t="shared" si="1"/>
        <v/>
      </c>
      <c r="E67" s="93" t="str">
        <f t="array" ref="E67">if(B67="","",B67&amp;" "&amp;lower(index(REDB_fields_and_types,match(B67,REDB_field_names,0),2)))</f>
        <v>#N/A</v>
      </c>
      <c r="F67" s="93" t="str">
        <f t="shared" si="2"/>
        <v/>
      </c>
      <c r="G67" s="93" t="str">
        <f>IFERROR(__xludf.DUMMYFUNCTION("if(regexmatch(D67&amp;E67&amp;F67,""{""),replace(D67&amp;E67&amp;F67,find(""{"",D67&amp;E67&amp;F67),1,""{""&amp;char(10)),D67&amp;E67&amp;F67)"),"#N/A")</f>
        <v>#N/A</v>
      </c>
    </row>
    <row r="68">
      <c r="D68" s="15" t="str">
        <f t="shared" si="1"/>
        <v/>
      </c>
      <c r="E68" s="93" t="str">
        <f t="array" ref="E68">if(B68="","",B68&amp;" "&amp;lower(index(REDB_fields_and_types,match(B68,REDB_field_names,0),2)))</f>
        <v/>
      </c>
      <c r="F68" s="93" t="str">
        <f t="shared" si="2"/>
        <v>create_date date
current_flag boolean [not null]
removed_flag boolean [not null]
etl_job varchar
update_date date
}</v>
      </c>
      <c r="G68" s="93" t="str">
        <f>IFERROR(__xludf.DUMMYFUNCTION("if(regexmatch(D68&amp;E68&amp;F68,""{""),replace(D68&amp;E68&amp;F68,find(""{"",D68&amp;E68&amp;F68),1,""{""&amp;char(10)),D68&amp;E68&amp;F68)"),"create_date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69">
      <c r="D69" s="15" t="str">
        <f t="shared" si="1"/>
        <v>Table municipal_parcel_id_mapping {</v>
      </c>
      <c r="E69" s="93" t="str">
        <f t="array" ref="E69">if(B69="","",B69&amp;" "&amp;lower(index(REDB_fields_and_types,match(B69,REDB_field_names,0),2)))</f>
        <v>parcel_id </v>
      </c>
      <c r="F69" s="93" t="str">
        <f t="shared" si="2"/>
        <v/>
      </c>
      <c r="G69" s="93" t="str">
        <f>IFERROR(__xludf.DUMMYFUNCTION("if(regexmatch(D69&amp;E69&amp;F69,""{""),replace(D69&amp;E69&amp;F69,find(""{"",D69&amp;E69&amp;F69),1,""{""&amp;char(10)),D69&amp;E69&amp;F69)"),"Table municipal_parcel_id_mapping {
parcel_id ")</f>
        <v>Table municipal_parcel_id_mapping {
parcel_id </v>
      </c>
    </row>
    <row r="70">
      <c r="D70" s="15" t="str">
        <f t="shared" si="1"/>
        <v/>
      </c>
      <c r="E70" s="93" t="str">
        <f t="array" ref="E70">if(B70="","",B70&amp;" "&amp;lower(index(REDB_fields_and_types,match(B70,REDB_field_names,0),2)))</f>
        <v/>
      </c>
      <c r="F70" s="93" t="str">
        <f t="shared" si="2"/>
        <v>create_date date
current_flag boolean [not null]
removed_flag boolean [not null]
etl_job varchar
update_date date
}</v>
      </c>
      <c r="G70" s="93" t="str">
        <f>IFERROR(__xludf.DUMMYFUNCTION("if(regexmatch(D70&amp;E70&amp;F70,""{""),replace(D70&amp;E70&amp;F70,find(""{"",D70&amp;E70&amp;F70),1,""{""&amp;char(10)),D70&amp;E70&amp;F70)"),"create_date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71">
      <c r="D71" s="15" t="str">
        <f t="shared" si="1"/>
        <v>Table notification {</v>
      </c>
      <c r="E71" s="93" t="str">
        <f t="array" ref="E71">if(B71="","",B71&amp;" "&amp;lower(index(REDB_fields_and_types,match(B71,REDB_field_names,0),2)))</f>
        <v>parcel_id </v>
      </c>
      <c r="F71" s="93" t="str">
        <f t="shared" si="2"/>
        <v/>
      </c>
      <c r="G71" s="93" t="str">
        <f>IFERROR(__xludf.DUMMYFUNCTION("if(regexmatch(D71&amp;E71&amp;F71,""{""),replace(D71&amp;E71&amp;F71,find(""{"",D71&amp;E71&amp;F71),1,""{""&amp;char(10)),D71&amp;E71&amp;F71)"),"Table notification {
parcel_id ")</f>
        <v>Table notification {
parcel_id </v>
      </c>
    </row>
    <row r="72">
      <c r="D72" s="15" t="str">
        <f t="shared" si="1"/>
        <v/>
      </c>
      <c r="E72" s="93" t="str">
        <f t="array" ref="E72">if(B72="","",B72&amp;" "&amp;lower(index(REDB_fields_and_types,match(B72,REDB_field_names,0),2)))</f>
        <v/>
      </c>
      <c r="F72" s="93" t="str">
        <f t="shared" si="2"/>
        <v>create_date date
current_flag boolean [not null]
removed_flag boolean [not null]
etl_job varchar
update_date date
}</v>
      </c>
      <c r="G72" s="93" t="str">
        <f>IFERROR(__xludf.DUMMYFUNCTION("if(regexmatch(D72&amp;E72&amp;F72,""{""),replace(D72&amp;E72&amp;F72,find(""{"",D72&amp;E72&amp;F72),1,""{""&amp;char(10)),D72&amp;E72&amp;F72)"),"create_date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73">
      <c r="D73" s="15" t="str">
        <f t="shared" si="1"/>
        <v>Table parcel {</v>
      </c>
      <c r="E73" s="93" t="str">
        <f t="array" ref="E73">if(B73="","",B73&amp;" "&amp;lower(index(REDB_fields_and_types,match(B73,REDB_field_names,0),2)))</f>
        <v>#N/A</v>
      </c>
      <c r="F73" s="93" t="str">
        <f t="shared" si="2"/>
        <v/>
      </c>
      <c r="G73" s="93" t="str">
        <f>IFERROR(__xludf.DUMMYFUNCTION("if(regexmatch(D73&amp;E73&amp;F73,""{""),replace(D73&amp;E73&amp;F73,find(""{"",D73&amp;E73&amp;F73),1,""{""&amp;char(10)),D73&amp;E73&amp;F73)"),"#N/A")</f>
        <v>#N/A</v>
      </c>
    </row>
    <row r="74">
      <c r="D74" s="15" t="str">
        <f t="shared" si="1"/>
        <v/>
      </c>
      <c r="E74" s="93" t="str">
        <f t="array" ref="E74">if(B74="","",B74&amp;" "&amp;lower(index(REDB_fields_and_types,match(B74,REDB_field_names,0),2)))</f>
        <v>census_block_id </v>
      </c>
      <c r="F74" s="93" t="str">
        <f t="shared" si="2"/>
        <v/>
      </c>
      <c r="G74" s="93" t="str">
        <f>IFERROR(__xludf.DUMMYFUNCTION("if(regexmatch(D74&amp;E74&amp;F74,""{""),replace(D74&amp;E74&amp;F74,find(""{"",D74&amp;E74&amp;F74),1,""{""&amp;char(10)),D74&amp;E74&amp;F74)"),"census_block_id ")</f>
        <v>census_block_id </v>
      </c>
    </row>
    <row r="75">
      <c r="D75" s="15" t="str">
        <f t="shared" si="1"/>
        <v/>
      </c>
      <c r="E75" s="93" t="str">
        <f t="array" ref="E75">if(B75="","",B75&amp;" "&amp;lower(index(REDB_fields_and_types,match(B75,REDB_field_names,0),2)))</f>
        <v>census_tract_id </v>
      </c>
      <c r="F75" s="93" t="str">
        <f t="shared" si="2"/>
        <v/>
      </c>
      <c r="G75" s="93" t="str">
        <f>IFERROR(__xludf.DUMMYFUNCTION("if(regexmatch(D75&amp;E75&amp;F75,""{""),replace(D75&amp;E75&amp;F75,find(""{"",D75&amp;E75&amp;F75),1,""{""&amp;char(10)),D75&amp;E75&amp;F75)"),"census_tract_id ")</f>
        <v>census_tract_id </v>
      </c>
    </row>
    <row r="76">
      <c r="D76" s="15" t="str">
        <f t="shared" si="1"/>
        <v/>
      </c>
      <c r="E76" s="93" t="str">
        <f t="array" ref="E76">if(B76="","",B76&amp;" "&amp;lower(index(REDB_fields_and_types,match(B76,REDB_field_names,0),2)))</f>
        <v>#N/A</v>
      </c>
      <c r="F76" s="93" t="str">
        <f t="shared" si="2"/>
        <v/>
      </c>
      <c r="G76" s="93" t="str">
        <f>IFERROR(__xludf.DUMMYFUNCTION("if(regexmatch(D76&amp;E76&amp;F76,""{""),replace(D76&amp;E76&amp;F76,find(""{"",D76&amp;E76&amp;F76),1,""{""&amp;char(10)),D76&amp;E76&amp;F76)"),"#N/A")</f>
        <v>#N/A</v>
      </c>
    </row>
    <row r="77">
      <c r="D77" s="15" t="str">
        <f t="shared" si="1"/>
        <v/>
      </c>
      <c r="E77" s="93" t="str">
        <f t="array" ref="E77">if(B77="","",B77&amp;" "&amp;lower(index(REDB_fields_and_types,match(B77,REDB_field_names,0),2)))</f>
        <v>Land_Area </v>
      </c>
      <c r="F77" s="93" t="str">
        <f t="shared" si="2"/>
        <v/>
      </c>
      <c r="G77" s="93" t="str">
        <f>IFERROR(__xludf.DUMMYFUNCTION("if(regexmatch(D77&amp;E77&amp;F77,""{""),replace(D77&amp;E77&amp;F77,find(""{"",D77&amp;E77&amp;F77),1,""{""&amp;char(10)),D77&amp;E77&amp;F77)"),"Land_Area ")</f>
        <v>Land_Area </v>
      </c>
    </row>
    <row r="78">
      <c r="D78" s="15" t="str">
        <f t="shared" si="1"/>
        <v/>
      </c>
      <c r="E78" s="93" t="str">
        <f t="array" ref="E78">if(B78="","",B78&amp;" "&amp;lower(index(REDB_fields_and_types,match(B78,REDB_field_names,0),2)))</f>
        <v>neighborhood_id </v>
      </c>
      <c r="F78" s="93" t="str">
        <f t="shared" si="2"/>
        <v/>
      </c>
      <c r="G78" s="93" t="str">
        <f>IFERROR(__xludf.DUMMYFUNCTION("if(regexmatch(D78&amp;E78&amp;F78,""{""),replace(D78&amp;E78&amp;F78,find(""{"",D78&amp;E78&amp;F78),1,""{""&amp;char(10)),D78&amp;E78&amp;F78)"),"neighborhood_id ")</f>
        <v>neighborhood_id </v>
      </c>
    </row>
    <row r="79">
      <c r="D79" s="15" t="str">
        <f t="shared" si="1"/>
        <v/>
      </c>
      <c r="E79" s="93" t="str">
        <f t="array" ref="E79">if(B79="","",B79&amp;" "&amp;lower(index(REDB_fields_and_types,match(B79,REDB_field_names,0),2)))</f>
        <v>owner_id </v>
      </c>
      <c r="F79" s="93" t="str">
        <f t="shared" si="2"/>
        <v/>
      </c>
      <c r="G79" s="93" t="str">
        <f>IFERROR(__xludf.DUMMYFUNCTION("if(regexmatch(D79&amp;E79&amp;F79,""{""),replace(D79&amp;E79&amp;F79,find(""{"",D79&amp;E79&amp;F79),1,""{""&amp;char(10)),D79&amp;E79&amp;F79)"),"owner_id ")</f>
        <v>owner_id </v>
      </c>
    </row>
    <row r="80">
      <c r="D80" s="15" t="str">
        <f t="shared" si="1"/>
        <v/>
      </c>
      <c r="E80" s="93" t="str">
        <f t="array" ref="E80">if(B80="","",B80&amp;" "&amp;lower(index(REDB_fields_and_types,match(B80,REDB_field_names,0),2)))</f>
        <v>parcel_id </v>
      </c>
      <c r="F80" s="93" t="str">
        <f t="shared" si="2"/>
        <v/>
      </c>
      <c r="G80" s="93" t="str">
        <f>IFERROR(__xludf.DUMMYFUNCTION("if(regexmatch(D80&amp;E80&amp;F80,""{""),replace(D80&amp;E80&amp;F80,find(""{"",D80&amp;E80&amp;F80),1,""{""&amp;char(10)),D80&amp;E80&amp;F80)"),"parcel_id ")</f>
        <v>parcel_id </v>
      </c>
    </row>
    <row r="81">
      <c r="D81" s="15" t="str">
        <f t="shared" si="1"/>
        <v/>
      </c>
      <c r="E81" s="93" t="str">
        <f t="array" ref="E81">if(B81="","",B81&amp;" "&amp;lower(index(REDB_fields_and_types,match(B81,REDB_field_names,0),2)))</f>
        <v>#N/A</v>
      </c>
      <c r="F81" s="93" t="str">
        <f t="shared" si="2"/>
        <v/>
      </c>
      <c r="G81" s="93" t="str">
        <f>IFERROR(__xludf.DUMMYFUNCTION("if(regexmatch(D81&amp;E81&amp;F81,""{""),replace(D81&amp;E81&amp;F81,find(""{"",D81&amp;E81&amp;F81),1,""{""&amp;char(10)),D81&amp;E81&amp;F81)"),"#N/A")</f>
        <v>#N/A</v>
      </c>
    </row>
    <row r="82">
      <c r="D82" s="15" t="str">
        <f t="shared" si="1"/>
        <v/>
      </c>
      <c r="E82" s="93" t="str">
        <f t="array" ref="E82">if(B82="","",B82&amp;" "&amp;lower(index(REDB_fields_and_types,match(B82,REDB_field_names,0),2)))</f>
        <v>#N/A</v>
      </c>
      <c r="F82" s="93" t="str">
        <f t="shared" si="2"/>
        <v/>
      </c>
      <c r="G82" s="93" t="str">
        <f>IFERROR(__xludf.DUMMYFUNCTION("if(regexmatch(D82&amp;E82&amp;F82,""{""),replace(D82&amp;E82&amp;F82,find(""{"",D82&amp;E82&amp;F82),1,""{""&amp;char(10)),D82&amp;E82&amp;F82)"),"#N/A")</f>
        <v>#N/A</v>
      </c>
    </row>
    <row r="83">
      <c r="D83" s="15" t="str">
        <f t="shared" si="1"/>
        <v/>
      </c>
      <c r="E83" s="93" t="str">
        <f t="array" ref="E83">if(B83="","",B83&amp;" "&amp;lower(index(REDB_fields_and_types,match(B83,REDB_field_names,0),2)))</f>
        <v>#N/A</v>
      </c>
      <c r="F83" s="93" t="str">
        <f t="shared" si="2"/>
        <v/>
      </c>
      <c r="G83" s="93" t="str">
        <f>IFERROR(__xludf.DUMMYFUNCTION("if(regexmatch(D83&amp;E83&amp;F83,""{""),replace(D83&amp;E83&amp;F83,find(""{"",D83&amp;E83&amp;F83),1,""{""&amp;char(10)),D83&amp;E83&amp;F83)"),"#N/A")</f>
        <v>#N/A</v>
      </c>
    </row>
    <row r="84">
      <c r="D84" s="15" t="str">
        <f t="shared" si="1"/>
        <v/>
      </c>
      <c r="E84" s="93" t="str">
        <f t="array" ref="E84">if(B84="","",B84&amp;" "&amp;lower(index(REDB_fields_and_types,match(B84,REDB_field_names,0),2)))</f>
        <v>#N/A</v>
      </c>
      <c r="F84" s="93" t="str">
        <f t="shared" si="2"/>
        <v/>
      </c>
      <c r="G84" s="93" t="str">
        <f>IFERROR(__xludf.DUMMYFUNCTION("if(regexmatch(D84&amp;E84&amp;F84,""{""),replace(D84&amp;E84&amp;F84,find(""{"",D84&amp;E84&amp;F84),1,""{""&amp;char(10)),D84&amp;E84&amp;F84)"),"#N/A")</f>
        <v>#N/A</v>
      </c>
    </row>
    <row r="85">
      <c r="D85" s="15" t="str">
        <f t="shared" si="1"/>
        <v/>
      </c>
      <c r="E85" s="93" t="str">
        <f t="array" ref="E85">if(B85="","",B85&amp;" "&amp;lower(index(REDB_fields_and_types,match(B85,REDB_field_names,0),2)))</f>
        <v/>
      </c>
      <c r="F85" s="93" t="str">
        <f t="shared" si="2"/>
        <v>create_date date
current_flag boolean [not null]
removed_flag boolean [not null]
etl_job varchar
update_date date
}</v>
      </c>
      <c r="G85" s="93" t="str">
        <f>IFERROR(__xludf.DUMMYFUNCTION("if(regexmatch(D85&amp;E85&amp;F85,""{""),replace(D85&amp;E85&amp;F85,find(""{"",D85&amp;E85&amp;F85),1,""{""&amp;char(10)),D85&amp;E85&amp;F85)"),"create_date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86">
      <c r="D86" s="15" t="str">
        <f t="shared" si="1"/>
        <v>Table permit {</v>
      </c>
      <c r="E86" s="93" t="str">
        <f t="array" ref="E86">if(B86="","",B86&amp;" "&amp;lower(index(REDB_fields_and_types,match(B86,REDB_field_names,0),2)))</f>
        <v>application_date </v>
      </c>
      <c r="F86" s="93" t="str">
        <f t="shared" si="2"/>
        <v/>
      </c>
      <c r="G86" s="93" t="str">
        <f>IFERROR(__xludf.DUMMYFUNCTION("if(regexmatch(D86&amp;E86&amp;F86,""{""),replace(D86&amp;E86&amp;F86,find(""{"",D86&amp;E86&amp;F86),1,""{""&amp;char(10)),D86&amp;E86&amp;F86)"),"Table permit {
application_date ")</f>
        <v>Table permit {
application_date </v>
      </c>
    </row>
    <row r="87">
      <c r="D87" s="15" t="str">
        <f t="shared" si="1"/>
        <v/>
      </c>
      <c r="E87" s="93" t="str">
        <f t="array" ref="E87">if(B87="","",B87&amp;" "&amp;lower(index(REDB_fields_and_types,match(B87,REDB_field_names,0),2)))</f>
        <v>AppSource_Id </v>
      </c>
      <c r="F87" s="93" t="str">
        <f t="shared" si="2"/>
        <v/>
      </c>
      <c r="G87" s="93" t="str">
        <f>IFERROR(__xludf.DUMMYFUNCTION("if(regexmatch(D87&amp;E87&amp;F87,""{""),replace(D87&amp;E87&amp;F87,find(""{"",D87&amp;E87&amp;F87),1,""{""&amp;char(10)),D87&amp;E87&amp;F87)"),"AppSource_Id ")</f>
        <v>AppSource_Id </v>
      </c>
    </row>
    <row r="88">
      <c r="D88" s="15" t="str">
        <f t="shared" si="1"/>
        <v/>
      </c>
      <c r="E88" s="93" t="str">
        <f t="array" ref="E88">if(B88="","",B88&amp;" "&amp;lower(index(REDB_fields_and_types,match(B88,REDB_field_names,0),2)))</f>
        <v>cancel_date </v>
      </c>
      <c r="F88" s="93" t="str">
        <f t="shared" si="2"/>
        <v/>
      </c>
      <c r="G88" s="93" t="str">
        <f>IFERROR(__xludf.DUMMYFUNCTION("if(regexmatch(D88&amp;E88&amp;F88,""{""),replace(D88&amp;E88&amp;F88,find(""{"",D88&amp;E88&amp;F88),1,""{""&amp;char(10)),D88&amp;E88&amp;F88)"),"cancel_date ")</f>
        <v>cancel_date </v>
      </c>
    </row>
    <row r="89">
      <c r="D89" s="15" t="str">
        <f t="shared" si="1"/>
        <v/>
      </c>
      <c r="E89" s="93" t="str">
        <f t="array" ref="E89">if(B89="","",B89&amp;" "&amp;lower(index(REDB_fields_and_types,match(B89,REDB_field_names,0),2)))</f>
        <v>cancel_type_id </v>
      </c>
      <c r="F89" s="93" t="str">
        <f t="shared" si="2"/>
        <v/>
      </c>
      <c r="G89" s="93" t="str">
        <f>IFERROR(__xludf.DUMMYFUNCTION("if(regexmatch(D89&amp;E89&amp;F89,""{""),replace(D89&amp;E89&amp;F89,find(""{"",D89&amp;E89&amp;F89),1,""{""&amp;char(10)),D89&amp;E89&amp;F89)"),"cancel_type_id ")</f>
        <v>cancel_type_id </v>
      </c>
    </row>
    <row r="90">
      <c r="D90" s="15" t="str">
        <f t="shared" si="1"/>
        <v/>
      </c>
      <c r="E90" s="93" t="str">
        <f t="array" ref="E90">if(B90="","",B90&amp;" "&amp;lower(index(REDB_fields_and_types,match(B90,REDB_field_names,0),2)))</f>
        <v>Complete_Date </v>
      </c>
      <c r="F90" s="93" t="str">
        <f t="shared" si="2"/>
        <v/>
      </c>
      <c r="G90" s="93" t="str">
        <f>IFERROR(__xludf.DUMMYFUNCTION("if(regexmatch(D90&amp;E90&amp;F90,""{""),replace(D90&amp;E90&amp;F90,find(""{"",D90&amp;E90&amp;F90),1,""{""&amp;char(10)),D90&amp;E90&amp;F90)"),"Complete_Date ")</f>
        <v>Complete_Date </v>
      </c>
    </row>
    <row r="91">
      <c r="D91" s="15" t="str">
        <f t="shared" si="1"/>
        <v/>
      </c>
      <c r="E91" s="93" t="str">
        <f t="array" ref="E91">if(B91="","",B91&amp;" "&amp;lower(index(REDB_fields_and_types,match(B91,REDB_field_names,0),2)))</f>
        <v>contractor_id </v>
      </c>
      <c r="F91" s="93" t="str">
        <f t="shared" si="2"/>
        <v/>
      </c>
      <c r="G91" s="93" t="str">
        <f>IFERROR(__xludf.DUMMYFUNCTION("if(regexmatch(D91&amp;E91&amp;F91,""{""),replace(D91&amp;E91&amp;F91,find(""{"",D91&amp;E91&amp;F91),1,""{""&amp;char(10)),D91&amp;E91&amp;F91)"),"contractor_id ")</f>
        <v>contractor_id </v>
      </c>
    </row>
    <row r="92">
      <c r="D92" s="15" t="str">
        <f t="shared" si="1"/>
        <v/>
      </c>
      <c r="E92" s="93" t="str">
        <f t="array" ref="E92">if(B92="","",B92&amp;" "&amp;lower(index(REDB_fields_and_types,match(B92,REDB_field_names,0),2)))</f>
        <v>Desription </v>
      </c>
      <c r="F92" s="93" t="str">
        <f t="shared" si="2"/>
        <v/>
      </c>
      <c r="G92" s="93" t="str">
        <f>IFERROR(__xludf.DUMMYFUNCTION("if(regexmatch(D92&amp;E92&amp;F92,""{""),replace(D92&amp;E92&amp;F92,find(""{"",D92&amp;E92&amp;F92),1,""{""&amp;char(10)),D92&amp;E92&amp;F92)"),"Desription ")</f>
        <v>Desription </v>
      </c>
    </row>
    <row r="93">
      <c r="D93" s="15" t="str">
        <f t="shared" si="1"/>
        <v/>
      </c>
      <c r="E93" s="93" t="str">
        <f t="array" ref="E93">if(B93="","",B93&amp;" "&amp;lower(index(REDB_fields_and_types,match(B93,REDB_field_names,0),2)))</f>
        <v>EstProjectCost </v>
      </c>
      <c r="F93" s="93" t="str">
        <f t="shared" si="2"/>
        <v/>
      </c>
      <c r="G93" s="93" t="str">
        <f>IFERROR(__xludf.DUMMYFUNCTION("if(regexmatch(D93&amp;E93&amp;F93,""{""),replace(D93&amp;E93&amp;F93,find(""{"",D93&amp;E93&amp;F93),1,""{""&amp;char(10)),D93&amp;E93&amp;F93)"),"EstProjectCost ")</f>
        <v>EstProjectCost </v>
      </c>
    </row>
    <row r="94">
      <c r="D94" s="15" t="str">
        <f t="shared" si="1"/>
        <v/>
      </c>
      <c r="E94" s="93" t="str">
        <f t="array" ref="E94">if(B94="","",B94&amp;" "&amp;lower(index(REDB_fields_and_types,match(B94,REDB_field_names,0),2)))</f>
        <v>issue_date </v>
      </c>
      <c r="F94" s="93" t="str">
        <f t="shared" si="2"/>
        <v/>
      </c>
      <c r="G94" s="93" t="str">
        <f>IFERROR(__xludf.DUMMYFUNCTION("if(regexmatch(D94&amp;E94&amp;F94,""{""),replace(D94&amp;E94&amp;F94,find(""{"",D94&amp;E94&amp;F94),1,""{""&amp;char(10)),D94&amp;E94&amp;F94)"),"issue_date ")</f>
        <v>issue_date </v>
      </c>
    </row>
    <row r="95">
      <c r="D95" s="15" t="str">
        <f t="shared" si="1"/>
        <v/>
      </c>
      <c r="E95" s="93" t="str">
        <f t="array" ref="E95">if(B95="","",B95&amp;" "&amp;lower(index(REDB_fields_and_types,match(B95,REDB_field_names,0),2)))</f>
        <v>#N/A</v>
      </c>
      <c r="F95" s="93" t="str">
        <f t="shared" si="2"/>
        <v/>
      </c>
      <c r="G95" s="93" t="str">
        <f>IFERROR(__xludf.DUMMYFUNCTION("if(regexmatch(D95&amp;E95&amp;F95,""{""),replace(D95&amp;E95&amp;F95,find(""{"",D95&amp;E95&amp;F95),1,""{""&amp;char(10)),D95&amp;E95&amp;F95)"),"#N/A")</f>
        <v>#N/A</v>
      </c>
    </row>
    <row r="96">
      <c r="D96" s="15" t="str">
        <f t="shared" si="1"/>
        <v/>
      </c>
      <c r="E96" s="93" t="str">
        <f t="array" ref="E96">if(B96="","",B96&amp;" "&amp;lower(index(REDB_fields_and_types,match(B96,REDB_field_names,0),2)))</f>
        <v>Owner_id </v>
      </c>
      <c r="F96" s="93" t="str">
        <f t="shared" si="2"/>
        <v/>
      </c>
      <c r="G96" s="93" t="str">
        <f>IFERROR(__xludf.DUMMYFUNCTION("if(regexmatch(D96&amp;E96&amp;F96,""{""),replace(D96&amp;E96&amp;F96,find(""{"",D96&amp;E96&amp;F96),1,""{""&amp;char(10)),D96&amp;E96&amp;F96)"),"Owner_id ")</f>
        <v>Owner_id </v>
      </c>
    </row>
    <row r="97">
      <c r="D97" s="15" t="str">
        <f t="shared" si="1"/>
        <v/>
      </c>
      <c r="E97" s="93" t="str">
        <f t="array" ref="E97">if(B97="","",B97&amp;" "&amp;lower(index(REDB_fields_and_types,match(B97,REDB_field_names,0),2)))</f>
        <v>parcel_id </v>
      </c>
      <c r="F97" s="93" t="str">
        <f t="shared" si="2"/>
        <v/>
      </c>
      <c r="G97" s="93" t="str">
        <f>IFERROR(__xludf.DUMMYFUNCTION("if(regexmatch(D97&amp;E97&amp;F97,""{""),replace(D97&amp;E97&amp;F97,find(""{"",D97&amp;E97&amp;F97),1,""{""&amp;char(10)),D97&amp;E97&amp;F97)"),"parcel_id ")</f>
        <v>parcel_id </v>
      </c>
    </row>
    <row r="98">
      <c r="D98" s="15" t="str">
        <f t="shared" si="1"/>
        <v/>
      </c>
      <c r="E98" s="93" t="str">
        <f t="array" ref="E98">if(B98="","",B98&amp;" "&amp;lower(index(REDB_fields_and_types,match(B98,REDB_field_names,0),2)))</f>
        <v>permit_id </v>
      </c>
      <c r="F98" s="93" t="str">
        <f t="shared" si="2"/>
        <v/>
      </c>
      <c r="G98" s="93" t="str">
        <f>IFERROR(__xludf.DUMMYFUNCTION("if(regexmatch(D98&amp;E98&amp;F98,""{""),replace(D98&amp;E98&amp;F98,find(""{"",D98&amp;E98&amp;F98),1,""{""&amp;char(10)),D98&amp;E98&amp;F98)"),"permit_id ")</f>
        <v>permit_id </v>
      </c>
    </row>
    <row r="99">
      <c r="D99" s="15" t="str">
        <f t="shared" si="1"/>
        <v/>
      </c>
      <c r="E99" s="93" t="str">
        <f t="array" ref="E99">if(B99="","",B99&amp;" "&amp;lower(index(REDB_fields_and_types,match(B99,REDB_field_names,0),2)))</f>
        <v>Permit_type_id </v>
      </c>
      <c r="F99" s="93" t="str">
        <f t="shared" si="2"/>
        <v/>
      </c>
      <c r="G99" s="93" t="str">
        <f>IFERROR(__xludf.DUMMYFUNCTION("if(regexmatch(D99&amp;E99&amp;F99,""{""),replace(D99&amp;E99&amp;F99,find(""{"",D99&amp;E99&amp;F99),1,""{""&amp;char(10)),D99&amp;E99&amp;F99)"),"Permit_type_id ")</f>
        <v>Permit_type_id </v>
      </c>
    </row>
    <row r="100">
      <c r="D100" s="15" t="str">
        <f t="shared" si="1"/>
        <v/>
      </c>
      <c r="E100" s="93" t="str">
        <f t="array" ref="E100">if(B100="","",B100&amp;" "&amp;lower(index(REDB_fields_and_types,match(B100,REDB_field_names,0),2)))</f>
        <v/>
      </c>
      <c r="F100" s="93" t="str">
        <f t="shared" si="2"/>
        <v>create_date date
current_flag boolean [not null]
removed_flag boolean [not null]
etl_job varchar
update_date date
}</v>
      </c>
      <c r="G100" s="93" t="str">
        <f>IFERROR(__xludf.DUMMYFUNCTION("if(regexmatch(D100&amp;E100&amp;F100,""{""),replace(D100&amp;E100&amp;F100,find(""{"",D100&amp;E100&amp;F100),1,""{""&amp;char(10)),D100&amp;E100&amp;F100)"),"create_date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01">
      <c r="D101" s="15" t="str">
        <f t="shared" si="1"/>
        <v>Table permit_type {</v>
      </c>
      <c r="E101" s="93" t="str">
        <f t="array" ref="E101">if(B101="","",B101&amp;" "&amp;lower(index(REDB_fields_and_types,match(B101,REDB_field_names,0),2)))</f>
        <v>permit_type_id </v>
      </c>
      <c r="F101" s="93" t="str">
        <f t="shared" si="2"/>
        <v/>
      </c>
      <c r="G101" s="93" t="str">
        <f>IFERROR(__xludf.DUMMYFUNCTION("if(regexmatch(D101&amp;E101&amp;F101,""{""),replace(D101&amp;E101&amp;F101,find(""{"",D101&amp;E101&amp;F101),1,""{""&amp;char(10)),D101&amp;E101&amp;F101)"),"Table permit_type {
permit_type_id ")</f>
        <v>Table permit_type {
permit_type_id </v>
      </c>
    </row>
    <row r="102">
      <c r="D102" s="15" t="str">
        <f t="shared" si="1"/>
        <v/>
      </c>
      <c r="E102" s="93" t="str">
        <f t="array" ref="E102">if(B102="","",B102&amp;" "&amp;lower(index(REDB_fields_and_types,match(B102,REDB_field_names,0),2)))</f>
        <v/>
      </c>
      <c r="F102" s="93" t="str">
        <f t="shared" si="2"/>
        <v>create_date date
current_flag boolean [not null]
removed_flag boolean [not null]
etl_job varchar
update_date date
}</v>
      </c>
      <c r="G102" s="93" t="str">
        <f>IFERROR(__xludf.DUMMYFUNCTION("if(regexmatch(D102&amp;E102&amp;F102,""{""),replace(D102&amp;E102&amp;F102,find(""{"",D102&amp;E102&amp;F102),1,""{""&amp;char(10)),D102&amp;E102&amp;F102)"),"create_date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03">
      <c r="D103" s="15" t="str">
        <f t="shared" si="1"/>
        <v>Table service {</v>
      </c>
      <c r="E103" s="93" t="str">
        <f t="array" ref="E103">if(B103="","",B103&amp;" "&amp;lower(index(REDB_fields_and_types,match(B103,REDB_field_names,0),2)))</f>
        <v>#N/A</v>
      </c>
      <c r="F103" s="93" t="str">
        <f t="shared" si="2"/>
        <v/>
      </c>
      <c r="G103" s="93" t="str">
        <f>IFERROR(__xludf.DUMMYFUNCTION("if(regexmatch(D103&amp;E103&amp;F103,""{""),replace(D103&amp;E103&amp;F103,find(""{"",D103&amp;E103&amp;F103),1,""{""&amp;char(10)),D103&amp;E103&amp;F103)"),"#N/A")</f>
        <v>#N/A</v>
      </c>
    </row>
    <row r="104">
      <c r="D104" s="15" t="str">
        <f t="shared" si="1"/>
        <v/>
      </c>
      <c r="E104" s="93" t="str">
        <f t="array" ref="E104">if(B104="","",B104&amp;" "&amp;lower(index(REDB_fields_and_types,match(B104,REDB_field_names,0),2)))</f>
        <v>owner_id </v>
      </c>
      <c r="F104" s="93" t="str">
        <f t="shared" si="2"/>
        <v/>
      </c>
      <c r="G104" s="93" t="str">
        <f>IFERROR(__xludf.DUMMYFUNCTION("if(regexmatch(D104&amp;E104&amp;F104,""{""),replace(D104&amp;E104&amp;F104,find(""{"",D104&amp;E104&amp;F104),1,""{""&amp;char(10)),D104&amp;E104&amp;F104)"),"owner_id ")</f>
        <v>owner_id </v>
      </c>
    </row>
    <row r="105">
      <c r="D105" s="15" t="str">
        <f t="shared" si="1"/>
        <v/>
      </c>
      <c r="E105" s="93" t="str">
        <f t="array" ref="E105">if(B105="","",B105&amp;" "&amp;lower(index(REDB_fields_and_types,match(B105,REDB_field_names,0),2)))</f>
        <v>parcel_id </v>
      </c>
      <c r="F105" s="93" t="str">
        <f t="shared" si="2"/>
        <v/>
      </c>
      <c r="G105" s="93" t="str">
        <f>IFERROR(__xludf.DUMMYFUNCTION("if(regexmatch(D105&amp;E105&amp;F105,""{""),replace(D105&amp;E105&amp;F105,find(""{"",D105&amp;E105&amp;F105),1,""{""&amp;char(10)),D105&amp;E105&amp;F105)"),"parcel_id ")</f>
        <v>parcel_id </v>
      </c>
    </row>
    <row r="106">
      <c r="D106" s="15" t="str">
        <f t="shared" si="1"/>
        <v/>
      </c>
      <c r="E106" s="93" t="str">
        <f t="array" ref="E106">if(B106="","",B106&amp;" "&amp;lower(index(REDB_fields_and_types,match(B106,REDB_field_names,0),2)))</f>
        <v>#N/A</v>
      </c>
      <c r="F106" s="93" t="str">
        <f t="shared" si="2"/>
        <v/>
      </c>
      <c r="G106" s="93" t="str">
        <f>IFERROR(__xludf.DUMMYFUNCTION("if(regexmatch(D106&amp;E106&amp;F106,""{""),replace(D106&amp;E106&amp;F106,find(""{"",D106&amp;E106&amp;F106),1,""{""&amp;char(10)),D106&amp;E106&amp;F106)"),"#N/A")</f>
        <v>#N/A</v>
      </c>
    </row>
    <row r="107">
      <c r="D107" s="15" t="str">
        <f t="shared" si="1"/>
        <v/>
      </c>
      <c r="E107" s="93" t="str">
        <f t="array" ref="E107">if(B107="","",B107&amp;" "&amp;lower(index(REDB_fields_and_types,match(B107,REDB_field_names,0),2)))</f>
        <v/>
      </c>
      <c r="F107" s="93" t="str">
        <f t="shared" si="2"/>
        <v>create_date date
current_flag boolean [not null]
removed_flag boolean [not null]
etl_job varchar
update_date date
}</v>
      </c>
      <c r="G107" s="93" t="str">
        <f>IFERROR(__xludf.DUMMYFUNCTION("if(regexmatch(D107&amp;E107&amp;F107,""{""),replace(D107&amp;E107&amp;F107,find(""{"",D107&amp;E107&amp;F107),1,""{""&amp;char(10)),D107&amp;E107&amp;F107)"),"create_date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08">
      <c r="D108" s="15" t="str">
        <f t="shared" si="1"/>
        <v>Table spec_bus_dist {</v>
      </c>
      <c r="E108" s="93" t="str">
        <f t="array" ref="E108">if(B108="","",B108&amp;" "&amp;lower(index(REDB_fields_and_types,match(B108,REDB_field_names,0),2)))</f>
        <v>parcel_id </v>
      </c>
      <c r="F108" s="93" t="str">
        <f t="shared" si="2"/>
        <v/>
      </c>
      <c r="G108" s="93" t="str">
        <f>IFERROR(__xludf.DUMMYFUNCTION("if(regexmatch(D108&amp;E108&amp;F108,""{""),replace(D108&amp;E108&amp;F108,find(""{"",D108&amp;E108&amp;F108),1,""{""&amp;char(10)),D108&amp;E108&amp;F108)"),"Table spec_bus_dist {
parcel_id ")</f>
        <v>Table spec_bus_dist {
parcel_id </v>
      </c>
    </row>
    <row r="109">
      <c r="D109" s="15" t="str">
        <f t="shared" si="1"/>
        <v/>
      </c>
      <c r="E109" s="93" t="str">
        <f t="array" ref="E109">if(B109="","",B109&amp;" "&amp;lower(index(REDB_fields_and_types,match(B109,REDB_field_names,0),2)))</f>
        <v/>
      </c>
      <c r="F109" s="93" t="str">
        <f t="shared" si="2"/>
        <v>create_date date
current_flag boolean [not null]
removed_flag boolean [not null]
etl_job varchar
update_date date
}</v>
      </c>
      <c r="G109" s="93" t="str">
        <f>IFERROR(__xludf.DUMMYFUNCTION("if(regexmatch(D109&amp;E109&amp;F109,""{""),replace(D109&amp;E109&amp;F109,find(""{"",D109&amp;E109&amp;F109),1,""{""&amp;char(10)),D109&amp;E109&amp;F109)"),"create_date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10">
      <c r="D110" s="15" t="str">
        <f t="shared" si="1"/>
        <v>Table tax_delinquency {</v>
      </c>
      <c r="E110" s="93" t="str">
        <f t="array" ref="E110">if(B110="","",B110&amp;" "&amp;lower(index(REDB_fields_and_types,match(B110,REDB_field_names,0),2)))</f>
        <v>last_paid_year </v>
      </c>
      <c r="F110" s="93" t="str">
        <f t="shared" si="2"/>
        <v/>
      </c>
      <c r="G110" s="93" t="str">
        <f>IFERROR(__xludf.DUMMYFUNCTION("if(regexmatch(D110&amp;E110&amp;F110,""{""),replace(D110&amp;E110&amp;F110,find(""{"",D110&amp;E110&amp;F110),1,""{""&amp;char(10)),D110&amp;E110&amp;F110)"),"Table tax_delinquency {
last_paid_year ")</f>
        <v>Table tax_delinquency {
last_paid_year </v>
      </c>
    </row>
    <row r="111">
      <c r="D111" s="15" t="str">
        <f t="shared" si="1"/>
        <v/>
      </c>
      <c r="E111" s="93" t="str">
        <f t="array" ref="E111">if(B111="","",B111&amp;" "&amp;lower(index(REDB_fields_and_types,match(B111,REDB_field_names,0),2)))</f>
        <v>#N/A</v>
      </c>
      <c r="F111" s="93" t="str">
        <f t="shared" si="2"/>
        <v/>
      </c>
      <c r="G111" s="93" t="str">
        <f>IFERROR(__xludf.DUMMYFUNCTION("if(regexmatch(D111&amp;E111&amp;F111,""{""),replace(D111&amp;E111&amp;F111,find(""{"",D111&amp;E111&amp;F111),1,""{""&amp;char(10)),D111&amp;E111&amp;F111)"),"#N/A")</f>
        <v>#N/A</v>
      </c>
    </row>
    <row r="112">
      <c r="D112" s="15" t="str">
        <f t="shared" si="1"/>
        <v/>
      </c>
      <c r="E112" s="93" t="str">
        <f t="array" ref="E112">if(B112="","",B112&amp;" "&amp;lower(index(REDB_fields_and_types,match(B112,REDB_field_names,0),2)))</f>
        <v/>
      </c>
      <c r="F112" s="93" t="str">
        <f t="shared" si="2"/>
        <v>create_date date
current_flag boolean [not null]
removed_flag boolean [not null]
etl_job varchar
update_date date
}</v>
      </c>
      <c r="G112" s="93" t="str">
        <f>IFERROR(__xludf.DUMMYFUNCTION("if(regexmatch(D112&amp;E112&amp;F112,""{""),replace(D112&amp;E112&amp;F112,find(""{"",D112&amp;E112&amp;F112),1,""{""&amp;char(10)),D112&amp;E112&amp;F112)"),"create_date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13">
      <c r="D113" s="15" t="str">
        <f t="shared" si="1"/>
        <v>Table tax-delinquency {</v>
      </c>
      <c r="E113" s="93" t="str">
        <f t="array" ref="E113">if(B113="","",B113&amp;" "&amp;lower(index(REDB_fields_and_types,match(B113,REDB_field_names,0),2)))</f>
        <v>Last_Paid_Year </v>
      </c>
      <c r="F113" s="93" t="str">
        <f t="shared" si="2"/>
        <v/>
      </c>
      <c r="G113" s="93" t="str">
        <f>IFERROR(__xludf.DUMMYFUNCTION("if(regexmatch(D113&amp;E113&amp;F113,""{""),replace(D113&amp;E113&amp;F113,find(""{"",D113&amp;E113&amp;F113),1,""{""&amp;char(10)),D113&amp;E113&amp;F113)"),"Table tax-delinquency {
Last_Paid_Year ")</f>
        <v>Table tax-delinquency {
Last_Paid_Year </v>
      </c>
    </row>
    <row r="114">
      <c r="D114" s="15" t="str">
        <f t="shared" si="1"/>
        <v/>
      </c>
      <c r="E114" s="93" t="str">
        <f t="array" ref="E114">if(B114="","",B114&amp;" "&amp;lower(index(REDB_fields_and_types,match(B114,REDB_field_names,0),2)))</f>
        <v/>
      </c>
      <c r="F114" s="93" t="str">
        <f t="shared" si="2"/>
        <v>create_date date
current_flag boolean [not null]
removed_flag boolean [not null]
etl_job varchar
update_date date
}</v>
      </c>
      <c r="G114" s="93" t="str">
        <f>IFERROR(__xludf.DUMMYFUNCTION("if(regexmatch(D114&amp;E114&amp;F114,""{""),replace(D114&amp;E114&amp;F114,find(""{"",D114&amp;E114&amp;F114),1,""{""&amp;char(10)),D114&amp;E114&amp;F114)"),"create_date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15">
      <c r="D115" s="15" t="str">
        <f t="shared" si="1"/>
        <v>Table tif_dist {</v>
      </c>
      <c r="E115" s="93" t="str">
        <f t="array" ref="E115">if(B115="","",B115&amp;" "&amp;lower(index(REDB_fields_and_types,match(B115,REDB_field_names,0),2)))</f>
        <v>Parcel_ID </v>
      </c>
      <c r="F115" s="93" t="str">
        <f t="shared" si="2"/>
        <v/>
      </c>
      <c r="G115" s="93" t="str">
        <f>IFERROR(__xludf.DUMMYFUNCTION("if(regexmatch(D115&amp;E115&amp;F115,""{""),replace(D115&amp;E115&amp;F115,find(""{"",D115&amp;E115&amp;F115),1,""{""&amp;char(10)),D115&amp;E115&amp;F115)"),"Table tif_dist {
Parcel_ID ")</f>
        <v>Table tif_dist {
Parcel_ID </v>
      </c>
    </row>
    <row r="116">
      <c r="D116" s="15" t="str">
        <f t="shared" si="1"/>
        <v/>
      </c>
      <c r="E116" s="93" t="str">
        <f t="array" ref="E116">if(B116="","",B116&amp;" "&amp;lower(index(REDB_fields_and_types,match(B116,REDB_field_names,0),2)))</f>
        <v/>
      </c>
      <c r="F116" s="93" t="str">
        <f t="shared" si="2"/>
        <v>create_date date
current_flag boolean [not null]
removed_flag boolean [not null]
etl_job varchar
update_date date
}</v>
      </c>
      <c r="G116" s="93" t="str">
        <f>IFERROR(__xludf.DUMMYFUNCTION("if(regexmatch(D116&amp;E116&amp;F116,""{""),replace(D116&amp;E116&amp;F116,find(""{"",D116&amp;E116&amp;F116),1,""{""&amp;char(10)),D116&amp;E116&amp;F116)"),"create_date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17">
      <c r="D117" s="15" t="str">
        <f t="shared" si="1"/>
        <v>Table unit {</v>
      </c>
      <c r="E117" s="93" t="str">
        <f t="array" ref="E117">if(B117="","",B117&amp;" "&amp;lower(index(REDB_fields_and_types,match(B117,REDB_field_names,0),2)))</f>
        <v>#N/A</v>
      </c>
      <c r="F117" s="93" t="str">
        <f t="shared" si="2"/>
        <v/>
      </c>
      <c r="G117" s="93" t="str">
        <f>IFERROR(__xludf.DUMMYFUNCTION("if(regexmatch(D117&amp;E117&amp;F117,""{""),replace(D117&amp;E117&amp;F117,find(""{"",D117&amp;E117&amp;F117),1,""{""&amp;char(10)),D117&amp;E117&amp;F117)"),"#N/A")</f>
        <v>#N/A</v>
      </c>
    </row>
    <row r="118">
      <c r="D118" s="15" t="str">
        <f t="shared" si="1"/>
        <v/>
      </c>
      <c r="E118" s="93" t="str">
        <f t="array" ref="E118">if(B118="","",B118&amp;" "&amp;lower(index(REDB_fields_and_types,match(B118,REDB_field_names,0),2)))</f>
        <v>AirCondCentral </v>
      </c>
      <c r="F118" s="93" t="str">
        <f t="shared" si="2"/>
        <v/>
      </c>
      <c r="G118" s="93" t="str">
        <f>IFERROR(__xludf.DUMMYFUNCTION("if(regexmatch(D118&amp;E118&amp;F118,""{""),replace(D118&amp;E118&amp;F118,find(""{"",D118&amp;E118&amp;F118),1,""{""&amp;char(10)),D118&amp;E118&amp;F118)"),"AirCondCentral ")</f>
        <v>AirCondCentral </v>
      </c>
    </row>
    <row r="119">
      <c r="D119" s="15" t="str">
        <f t="shared" si="1"/>
        <v/>
      </c>
      <c r="E119" s="93" t="str">
        <f t="array" ref="E119">if(B119="","",B119&amp;" "&amp;lower(index(REDB_fields_and_types,match(B119,REDB_field_names,0),2)))</f>
        <v>AirCondWindow </v>
      </c>
      <c r="F119" s="93" t="str">
        <f t="shared" si="2"/>
        <v/>
      </c>
      <c r="G119" s="93" t="str">
        <f>IFERROR(__xludf.DUMMYFUNCTION("if(regexmatch(D119&amp;E119&amp;F119,""{""),replace(D119&amp;E119&amp;F119,find(""{"",D119&amp;E119&amp;F119),1,""{""&amp;char(10)),D119&amp;E119&amp;F119)"),"AirCondWindow ")</f>
        <v>AirCondWindow </v>
      </c>
    </row>
    <row r="120">
      <c r="D120" s="15" t="str">
        <f t="shared" si="1"/>
        <v/>
      </c>
      <c r="E120" s="93" t="str">
        <f t="array" ref="E120">if(B120="","",B120&amp;" "&amp;lower(index(REDB_fields_and_types,match(B120,REDB_field_names,0),2)))</f>
        <v>#N/A</v>
      </c>
      <c r="F120" s="93" t="str">
        <f t="shared" si="2"/>
        <v/>
      </c>
      <c r="G120" s="93" t="str">
        <f>IFERROR(__xludf.DUMMYFUNCTION("if(regexmatch(D120&amp;E120&amp;F120,""{""),replace(D120&amp;E120&amp;F120,find(""{"",D120&amp;E120&amp;F120),1,""{""&amp;char(10)),D120&amp;E120&amp;F120)"),"#N/A")</f>
        <v>#N/A</v>
      </c>
    </row>
    <row r="121">
      <c r="D121" s="15" t="str">
        <f t="shared" si="1"/>
        <v/>
      </c>
      <c r="E121" s="93" t="str">
        <f t="array" ref="E121">if(B121="","",B121&amp;" "&amp;lower(index(REDB_fields_and_types,match(B121,REDB_field_names,0),2)))</f>
        <v>carport </v>
      </c>
      <c r="F121" s="93" t="str">
        <f t="shared" si="2"/>
        <v/>
      </c>
      <c r="G121" s="93" t="str">
        <f>IFERROR(__xludf.DUMMYFUNCTION("if(regexmatch(D121&amp;E121&amp;F121,""{""),replace(D121&amp;E121&amp;F121,find(""{"",D121&amp;E121&amp;F121),1,""{""&amp;char(10)),D121&amp;E121&amp;F121)"),"carport ")</f>
        <v>carport </v>
      </c>
    </row>
    <row r="122">
      <c r="D122" s="15" t="str">
        <f t="shared" si="1"/>
        <v/>
      </c>
      <c r="E122" s="93" t="str">
        <f t="array" ref="E122">if(B122="","",B122&amp;" "&amp;lower(index(REDB_fields_and_types,match(B122,REDB_field_names,0),2)))</f>
        <v>CentralHeating </v>
      </c>
      <c r="F122" s="93" t="str">
        <f t="shared" si="2"/>
        <v/>
      </c>
      <c r="G122" s="93" t="str">
        <f>IFERROR(__xludf.DUMMYFUNCTION("if(regexmatch(D122&amp;E122&amp;F122,""{""),replace(D122&amp;E122&amp;F122,find(""{"",D122&amp;E122&amp;F122),1,""{""&amp;char(10)),D122&amp;E122&amp;F122)"),"CentralHeating ")</f>
        <v>CentralHeating </v>
      </c>
    </row>
    <row r="123">
      <c r="D123" s="15" t="str">
        <f t="shared" si="1"/>
        <v/>
      </c>
      <c r="E123" s="93" t="str">
        <f t="array" ref="E123">if(B123="","",B123&amp;" "&amp;lower(index(REDB_fields_and_types,match(B123,REDB_field_names,0),2)))</f>
        <v>FullBaths </v>
      </c>
      <c r="F123" s="93" t="str">
        <f t="shared" si="2"/>
        <v/>
      </c>
      <c r="G123" s="93" t="str">
        <f>IFERROR(__xludf.DUMMYFUNCTION("if(regexmatch(D123&amp;E123&amp;F123,""{""),replace(D123&amp;E123&amp;F123,find(""{"",D123&amp;E123&amp;F123),1,""{""&amp;char(10)),D123&amp;E123&amp;F123)"),"FullBaths ")</f>
        <v>FullBaths </v>
      </c>
    </row>
    <row r="124">
      <c r="D124" s="15" t="str">
        <f t="shared" si="1"/>
        <v/>
      </c>
      <c r="E124" s="93" t="str">
        <f t="array" ref="E124">if(B124="","",B124&amp;" "&amp;lower(index(REDB_fields_and_types,match(B124,REDB_field_names,0),2)))</f>
        <v>garage </v>
      </c>
      <c r="F124" s="93" t="str">
        <f t="shared" si="2"/>
        <v/>
      </c>
      <c r="G124" s="93" t="str">
        <f>IFERROR(__xludf.DUMMYFUNCTION("if(regexmatch(D124&amp;E124&amp;F124,""{""),replace(D124&amp;E124&amp;F124,find(""{"",D124&amp;E124&amp;F124),1,""{""&amp;char(10)),D124&amp;E124&amp;F124)"),"garage ")</f>
        <v>garage </v>
      </c>
    </row>
    <row r="125">
      <c r="D125" s="15" t="str">
        <f t="shared" si="1"/>
        <v/>
      </c>
      <c r="E125" s="93" t="str">
        <f t="array" ref="E125">if(B125="","",B125&amp;" "&amp;lower(index(REDB_fields_and_types,match(B125,REDB_field_names,0),2)))</f>
        <v>HalfBaths </v>
      </c>
      <c r="F125" s="93" t="str">
        <f t="shared" si="2"/>
        <v/>
      </c>
      <c r="G125" s="93" t="str">
        <f>IFERROR(__xludf.DUMMYFUNCTION("if(regexmatch(D125&amp;E125&amp;F125,""{""),replace(D125&amp;E125&amp;F125,find(""{"",D125&amp;E125&amp;F125),1,""{""&amp;char(10)),D125&amp;E125&amp;F125)"),"HalfBaths ")</f>
        <v>HalfBaths </v>
      </c>
    </row>
    <row r="126">
      <c r="D126" s="15" t="str">
        <f t="shared" si="1"/>
        <v/>
      </c>
      <c r="E126" s="93" t="str">
        <f t="array" ref="E126">if(B126="","",B126&amp;" "&amp;lower(index(REDB_fields_and_types,match(B126,REDB_field_names,0),2)))</f>
        <v>owner_id </v>
      </c>
      <c r="F126" s="93" t="str">
        <f t="shared" si="2"/>
        <v/>
      </c>
      <c r="G126" s="93" t="str">
        <f>IFERROR(__xludf.DUMMYFUNCTION("if(regexmatch(D126&amp;E126&amp;F126,""{""),replace(D126&amp;E126&amp;F126,find(""{"",D126&amp;E126&amp;F126),1,""{""&amp;char(10)),D126&amp;E126&amp;F126)"),"owner_id ")</f>
        <v>owner_id </v>
      </c>
    </row>
    <row r="127">
      <c r="D127" s="15" t="str">
        <f t="shared" si="1"/>
        <v/>
      </c>
      <c r="E127" s="93" t="str">
        <f t="array" ref="E127">if(B127="","",B127&amp;" "&amp;lower(index(REDB_fields_and_types,match(B127,REDB_field_names,0),2)))</f>
        <v/>
      </c>
      <c r="F127" s="93" t="str">
        <f t="shared" si="2"/>
        <v>create_date date
current_flag boolean [not null]
removed_flag boolean [not null]
etl_job varchar
update_date date
}</v>
      </c>
      <c r="G127" s="93" t="str">
        <f>IFERROR(__xludf.DUMMYFUNCTION("if(regexmatch(D127&amp;E127&amp;F127,""{""),replace(D127&amp;E127&amp;F127,find(""{"",D127&amp;E127&amp;F127),1,""{""&amp;char(10)),D127&amp;E127&amp;F127)"),"create_date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28">
      <c r="D128" s="15" t="str">
        <f t="shared" si="1"/>
        <v>Table zoning_class {</v>
      </c>
      <c r="E128" s="93" t="str">
        <f t="array" ref="E128">if(B128="","",B128&amp;" "&amp;lower(index(REDB_fields_and_types,match(B128,REDB_field_names,0),2)))</f>
        <v>#N/A</v>
      </c>
      <c r="F128" s="93" t="str">
        <f t="shared" si="2"/>
        <v/>
      </c>
      <c r="G128" s="93" t="str">
        <f>IFERROR(__xludf.DUMMYFUNCTION("if(regexmatch(D128&amp;E128&amp;F128,""{""),replace(D128&amp;E128&amp;F128,find(""{"",D128&amp;E128&amp;F128),1,""{""&amp;char(10)),D128&amp;E128&amp;F128)"),"#N/A")</f>
        <v>#N/A</v>
      </c>
    </row>
    <row r="129">
      <c r="D129" s="15" t="str">
        <f t="shared" si="1"/>
        <v/>
      </c>
      <c r="E129" s="93" t="str">
        <f t="array" ref="E129">if(B129="","",B129&amp;" "&amp;lower(index(REDB_fields_and_types,match(B129,REDB_field_names,0),2)))</f>
        <v/>
      </c>
      <c r="F129" s="93" t="str">
        <f t="shared" si="2"/>
        <v>create_date date
current_flag boolean [not null]
removed_flag boolean [not null]
etl_job varchar
update_date date
}</v>
      </c>
      <c r="G129" s="93" t="str">
        <f>IFERROR(__xludf.DUMMYFUNCTION("if(regexmatch(D129&amp;E129&amp;F129,""{""),replace(D129&amp;E129&amp;F129,find(""{"",D129&amp;E129&amp;F129),1,""{""&amp;char(10)),D129&amp;E129&amp;F129)"),"create_date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0">
      <c r="D130" s="15" t="str">
        <f t="shared" si="1"/>
        <v/>
      </c>
      <c r="E130" s="93" t="str">
        <f t="array" ref="E130">if(B130="","",B130&amp;" "&amp;lower(index(REDB_fields_and_types,match(B130,REDB_field_names,0),2)))</f>
        <v/>
      </c>
      <c r="F130" s="93" t="str">
        <f t="shared" si="2"/>
        <v>create_date date
current_flag boolean [not null]
removed_flag boolean [not null]
etl_job varchar
update_date date
}</v>
      </c>
      <c r="G130" s="93" t="str">
        <f>IFERROR(__xludf.DUMMYFUNCTION("if(regexmatch(D130&amp;E130&amp;F130,""{""),replace(D130&amp;E130&amp;F130,find(""{"",D130&amp;E130&amp;F130),1,""{""&amp;char(10)),D130&amp;E130&amp;F130)"),"create_date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1">
      <c r="D131" s="15" t="str">
        <f t="shared" si="1"/>
        <v/>
      </c>
      <c r="E131" s="93" t="str">
        <f t="array" ref="E131">if(B131="","",B131&amp;" "&amp;lower(index(REDB_fields_and_types,match(B131,REDB_field_names,0),2)))</f>
        <v/>
      </c>
      <c r="F131" s="93" t="str">
        <f t="shared" si="2"/>
        <v>create_date date
current_flag boolean [not null]
removed_flag boolean [not null]
etl_job varchar
update_date date
}</v>
      </c>
      <c r="G131" s="93" t="str">
        <f>IFERROR(__xludf.DUMMYFUNCTION("if(regexmatch(D131&amp;E131&amp;F131,""{""),replace(D131&amp;E131&amp;F131,find(""{"",D131&amp;E131&amp;F131),1,""{""&amp;char(10)),D131&amp;E131&amp;F131)"),"create_date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2">
      <c r="D132" s="15" t="str">
        <f t="shared" si="1"/>
        <v/>
      </c>
      <c r="E132" s="93" t="str">
        <f t="array" ref="E132">if(B132="","",B132&amp;" "&amp;lower(index(REDB_fields_and_types,match(B132,REDB_field_names,0),2)))</f>
        <v/>
      </c>
      <c r="F132" s="93" t="str">
        <f t="shared" si="2"/>
        <v>create_date date
current_flag boolean [not null]
removed_flag boolean [not null]
etl_job varchar
update_date date
}</v>
      </c>
      <c r="G132" s="93" t="str">
        <f>IFERROR(__xludf.DUMMYFUNCTION("if(regexmatch(D132&amp;E132&amp;F132,""{""),replace(D132&amp;E132&amp;F132,find(""{"",D132&amp;E132&amp;F132),1,""{""&amp;char(10)),D132&amp;E132&amp;F132)"),"create_date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3">
      <c r="D133" s="15" t="str">
        <f t="shared" si="1"/>
        <v/>
      </c>
      <c r="E133" s="93" t="str">
        <f t="array" ref="E133">if(B133="","",B133&amp;" "&amp;lower(index(REDB_fields_and_types,match(B133,REDB_field_names,0),2)))</f>
        <v/>
      </c>
      <c r="F133" s="93" t="str">
        <f t="shared" si="2"/>
        <v>create_date date
current_flag boolean [not null]
removed_flag boolean [not null]
etl_job varchar
update_date date
}</v>
      </c>
      <c r="G133" s="93" t="str">
        <f>IFERROR(__xludf.DUMMYFUNCTION("if(regexmatch(D133&amp;E133&amp;F133,""{""),replace(D133&amp;E133&amp;F133,find(""{"",D133&amp;E133&amp;F133),1,""{""&amp;char(10)),D133&amp;E133&amp;F133)"),"create_date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4">
      <c r="D134" s="15" t="str">
        <f t="shared" si="1"/>
        <v/>
      </c>
      <c r="E134" s="93" t="str">
        <f t="array" ref="E134">if(B134="","",B134&amp;" "&amp;lower(index(REDB_fields_and_types,match(B134,REDB_field_names,0),2)))</f>
        <v/>
      </c>
      <c r="F134" s="93" t="str">
        <f t="shared" si="2"/>
        <v>create_date date
current_flag boolean [not null]
removed_flag boolean [not null]
etl_job varchar
update_date date
}</v>
      </c>
      <c r="G134" s="93" t="str">
        <f>IFERROR(__xludf.DUMMYFUNCTION("if(regexmatch(D134&amp;E134&amp;F134,""{""),replace(D134&amp;E134&amp;F134,find(""{"",D134&amp;E134&amp;F134),1,""{""&amp;char(10)),D134&amp;E134&amp;F134)"),"create_date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5">
      <c r="D135" s="15" t="str">
        <f t="shared" si="1"/>
        <v/>
      </c>
      <c r="E135" s="93" t="str">
        <f t="array" ref="E135">if(B135="","",B135&amp;" "&amp;lower(index(REDB_fields_and_types,match(B135,REDB_field_names,0),2)))</f>
        <v/>
      </c>
      <c r="F135" s="93" t="str">
        <f t="shared" si="2"/>
        <v>create_date date
current_flag boolean [not null]
removed_flag boolean [not null]
etl_job varchar
update_date date
}</v>
      </c>
      <c r="G135" s="93" t="str">
        <f>IFERROR(__xludf.DUMMYFUNCTION("if(regexmatch(D135&amp;E135&amp;F135,""{""),replace(D135&amp;E135&amp;F135,find(""{"",D135&amp;E135&amp;F135),1,""{""&amp;char(10)),D135&amp;E135&amp;F135)"),"create_date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6">
      <c r="D136" s="15" t="str">
        <f t="shared" si="1"/>
        <v/>
      </c>
      <c r="E136" s="93" t="str">
        <f t="array" ref="E136">if(B136="","",B136&amp;" "&amp;lower(index(REDB_fields_and_types,match(B136,REDB_field_names,0),2)))</f>
        <v/>
      </c>
      <c r="F136" s="93" t="str">
        <f t="shared" si="2"/>
        <v>create_date date
current_flag boolean [not null]
removed_flag boolean [not null]
etl_job varchar
update_date date
}</v>
      </c>
      <c r="G136" s="93" t="str">
        <f>IFERROR(__xludf.DUMMYFUNCTION("if(regexmatch(D136&amp;E136&amp;F136,""{""),replace(D136&amp;E136&amp;F136,find(""{"",D136&amp;E136&amp;F136),1,""{""&amp;char(10)),D136&amp;E136&amp;F136)"),"create_date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7">
      <c r="D137" s="15" t="str">
        <f t="shared" si="1"/>
        <v/>
      </c>
      <c r="E137" s="93" t="str">
        <f t="array" ref="E137">if(B137="","",B137&amp;" "&amp;lower(index(REDB_fields_and_types,match(B137,REDB_field_names,0),2)))</f>
        <v/>
      </c>
      <c r="F137" s="93" t="str">
        <f t="shared" si="2"/>
        <v>create_date date
current_flag boolean [not null]
removed_flag boolean [not null]
etl_job varchar
update_date date
}</v>
      </c>
      <c r="G137" s="93" t="str">
        <f>IFERROR(__xludf.DUMMYFUNCTION("if(regexmatch(D137&amp;E137&amp;F137,""{""),replace(D137&amp;E137&amp;F137,find(""{"",D137&amp;E137&amp;F137),1,""{""&amp;char(10)),D137&amp;E137&amp;F137)"),"create_date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8">
      <c r="D138" s="15" t="str">
        <f t="shared" si="1"/>
        <v/>
      </c>
      <c r="E138" s="93" t="str">
        <f t="array" ref="E138">if(B138="","",B138&amp;" "&amp;lower(index(REDB_fields_and_types,match(B138,REDB_field_names,0),2)))</f>
        <v/>
      </c>
      <c r="F138" s="93" t="str">
        <f t="shared" si="2"/>
        <v>create_date date
current_flag boolean [not null]
removed_flag boolean [not null]
etl_job varchar
update_date date
}</v>
      </c>
      <c r="G138" s="93" t="str">
        <f>IFERROR(__xludf.DUMMYFUNCTION("if(regexmatch(D138&amp;E138&amp;F138,""{""),replace(D138&amp;E138&amp;F138,find(""{"",D138&amp;E138&amp;F138),1,""{""&amp;char(10)),D138&amp;E138&amp;F138)"),"create_date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39">
      <c r="D139" s="15" t="str">
        <f t="shared" si="1"/>
        <v/>
      </c>
      <c r="E139" s="93" t="str">
        <f t="array" ref="E139">if(B139="","",B139&amp;" "&amp;lower(index(REDB_fields_and_types,match(B139,REDB_field_names,0),2)))</f>
        <v/>
      </c>
      <c r="F139" s="93" t="str">
        <f t="shared" si="2"/>
        <v>create_date date
current_flag boolean [not null]
removed_flag boolean [not null]
etl_job varchar
update_date date
}</v>
      </c>
      <c r="G139" s="93" t="str">
        <f>IFERROR(__xludf.DUMMYFUNCTION("if(regexmatch(D139&amp;E139&amp;F139,""{""),replace(D139&amp;E139&amp;F139,find(""{"",D139&amp;E139&amp;F139),1,""{""&amp;char(10)),D139&amp;E139&amp;F139)"),"create_date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0">
      <c r="D140" s="15" t="str">
        <f t="shared" si="1"/>
        <v/>
      </c>
      <c r="E140" s="93" t="str">
        <f t="array" ref="E140">if(B140="","",B140&amp;" "&amp;lower(index(REDB_fields_and_types,match(B140,REDB_field_names,0),2)))</f>
        <v/>
      </c>
      <c r="F140" s="93" t="str">
        <f t="shared" si="2"/>
        <v>create_date date
current_flag boolean [not null]
removed_flag boolean [not null]
etl_job varchar
update_date date
}</v>
      </c>
      <c r="G140" s="93" t="str">
        <f>IFERROR(__xludf.DUMMYFUNCTION("if(regexmatch(D140&amp;E140&amp;F140,""{""),replace(D140&amp;E140&amp;F140,find(""{"",D140&amp;E140&amp;F140),1,""{""&amp;char(10)),D140&amp;E140&amp;F140)"),"create_date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1">
      <c r="D141" s="15" t="str">
        <f t="shared" si="1"/>
        <v/>
      </c>
      <c r="E141" s="93" t="str">
        <f t="array" ref="E141">if(B141="","",B141&amp;" "&amp;lower(index(REDB_fields_and_types,match(B141,REDB_field_names,0),2)))</f>
        <v/>
      </c>
      <c r="F141" s="93" t="str">
        <f t="shared" si="2"/>
        <v>create_date date
current_flag boolean [not null]
removed_flag boolean [not null]
etl_job varchar
update_date date
}</v>
      </c>
      <c r="G141" s="93" t="str">
        <f>IFERROR(__xludf.DUMMYFUNCTION("if(regexmatch(D141&amp;E141&amp;F141,""{""),replace(D141&amp;E141&amp;F141,find(""{"",D141&amp;E141&amp;F141),1,""{""&amp;char(10)),D141&amp;E141&amp;F141)"),"create_date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2">
      <c r="D142" s="15" t="str">
        <f t="shared" si="1"/>
        <v/>
      </c>
      <c r="E142" s="93" t="str">
        <f t="array" ref="E142">if(B142="","",B142&amp;" "&amp;lower(index(REDB_fields_and_types,match(B142,REDB_field_names,0),2)))</f>
        <v/>
      </c>
      <c r="F142" s="93" t="str">
        <f t="shared" si="2"/>
        <v>create_date date
current_flag boolean [not null]
removed_flag boolean [not null]
etl_job varchar
update_date date
}</v>
      </c>
      <c r="G142" s="93" t="str">
        <f>IFERROR(__xludf.DUMMYFUNCTION("if(regexmatch(D142&amp;E142&amp;F142,""{""),replace(D142&amp;E142&amp;F142,find(""{"",D142&amp;E142&amp;F142),1,""{""&amp;char(10)),D142&amp;E142&amp;F142)"),"create_date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3">
      <c r="D143" s="15" t="str">
        <f t="shared" si="1"/>
        <v/>
      </c>
      <c r="E143" s="93" t="str">
        <f t="array" ref="E143">if(B143="","",B143&amp;" "&amp;lower(index(REDB_fields_and_types,match(B143,REDB_field_names,0),2)))</f>
        <v/>
      </c>
      <c r="F143" s="93" t="str">
        <f t="shared" si="2"/>
        <v>create_date date
current_flag boolean [not null]
removed_flag boolean [not null]
etl_job varchar
update_date date
}</v>
      </c>
      <c r="G143" s="93" t="str">
        <f>IFERROR(__xludf.DUMMYFUNCTION("if(regexmatch(D143&amp;E143&amp;F143,""{""),replace(D143&amp;E143&amp;F143,find(""{"",D143&amp;E143&amp;F143),1,""{""&amp;char(10)),D143&amp;E143&amp;F143)"),"create_date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4">
      <c r="D144" s="15" t="str">
        <f t="shared" si="1"/>
        <v/>
      </c>
      <c r="E144" s="93" t="str">
        <f t="array" ref="E144">if(B144="","",B144&amp;" "&amp;lower(index(REDB_fields_and_types,match(B144,REDB_field_names,0),2)))</f>
        <v/>
      </c>
      <c r="F144" s="93" t="str">
        <f t="shared" si="2"/>
        <v>create_date date
current_flag boolean [not null]
removed_flag boolean [not null]
etl_job varchar
update_date date
}</v>
      </c>
      <c r="G144" s="93" t="str">
        <f>IFERROR(__xludf.DUMMYFUNCTION("if(regexmatch(D144&amp;E144&amp;F144,""{""),replace(D144&amp;E144&amp;F144,find(""{"",D144&amp;E144&amp;F144),1,""{""&amp;char(10)),D144&amp;E144&amp;F144)"),"create_date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5">
      <c r="D145" s="15" t="str">
        <f t="shared" si="1"/>
        <v/>
      </c>
      <c r="E145" s="93" t="str">
        <f t="array" ref="E145">if(B145="","",B145&amp;" "&amp;lower(index(REDB_fields_and_types,match(B145,REDB_field_names,0),2)))</f>
        <v/>
      </c>
      <c r="F145" s="93" t="str">
        <f t="shared" si="2"/>
        <v>create_date date
current_flag boolean [not null]
removed_flag boolean [not null]
etl_job varchar
update_date date
}</v>
      </c>
      <c r="G145" s="93" t="str">
        <f>IFERROR(__xludf.DUMMYFUNCTION("if(regexmatch(D145&amp;E145&amp;F145,""{""),replace(D145&amp;E145&amp;F145,find(""{"",D145&amp;E145&amp;F145),1,""{""&amp;char(10)),D145&amp;E145&amp;F145)"),"create_date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6">
      <c r="D146" s="15" t="str">
        <f t="shared" si="1"/>
        <v/>
      </c>
      <c r="E146" s="93" t="str">
        <f t="array" ref="E146">if(B146="","",B146&amp;" "&amp;lower(index(REDB_fields_and_types,match(B146,REDB_field_names,0),2)))</f>
        <v/>
      </c>
      <c r="F146" s="93" t="str">
        <f t="shared" si="2"/>
        <v>create_date date
current_flag boolean [not null]
removed_flag boolean [not null]
etl_job varchar
update_date date
}</v>
      </c>
      <c r="G146" s="93" t="str">
        <f>IFERROR(__xludf.DUMMYFUNCTION("if(regexmatch(D146&amp;E146&amp;F146,""{""),replace(D146&amp;E146&amp;F146,find(""{"",D146&amp;E146&amp;F146),1,""{""&amp;char(10)),D146&amp;E146&amp;F146)"),"create_date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7">
      <c r="D147" s="15" t="str">
        <f t="shared" si="1"/>
        <v/>
      </c>
      <c r="E147" s="93" t="str">
        <f t="array" ref="E147">if(B147="","",B147&amp;" "&amp;lower(index(REDB_fields_and_types,match(B147,REDB_field_names,0),2)))</f>
        <v/>
      </c>
      <c r="F147" s="93" t="str">
        <f t="shared" si="2"/>
        <v>create_date date
current_flag boolean [not null]
removed_flag boolean [not null]
etl_job varchar
update_date date
}</v>
      </c>
      <c r="G147" s="93" t="str">
        <f>IFERROR(__xludf.DUMMYFUNCTION("if(regexmatch(D147&amp;E147&amp;F147,""{""),replace(D147&amp;E147&amp;F147,find(""{"",D147&amp;E147&amp;F147),1,""{""&amp;char(10)),D147&amp;E147&amp;F147)"),"create_date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8">
      <c r="D148" s="15" t="str">
        <f t="shared" si="1"/>
        <v/>
      </c>
      <c r="E148" s="93" t="str">
        <f t="array" ref="E148">if(B148="","",B148&amp;" "&amp;lower(index(REDB_fields_and_types,match(B148,REDB_field_names,0),2)))</f>
        <v/>
      </c>
      <c r="F148" s="93" t="str">
        <f t="shared" si="2"/>
        <v>create_date date
current_flag boolean [not null]
removed_flag boolean [not null]
etl_job varchar
update_date date
}</v>
      </c>
      <c r="G148" s="93" t="str">
        <f>IFERROR(__xludf.DUMMYFUNCTION("if(regexmatch(D148&amp;E148&amp;F148,""{""),replace(D148&amp;E148&amp;F148,find(""{"",D148&amp;E148&amp;F148),1,""{""&amp;char(10)),D148&amp;E148&amp;F148)"),"create_date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49">
      <c r="D149" s="15" t="str">
        <f t="shared" si="1"/>
        <v/>
      </c>
      <c r="E149" s="93" t="str">
        <f t="array" ref="E149">if(B149="","",B149&amp;" "&amp;lower(index(REDB_fields_and_types,match(B149,REDB_field_names,0),2)))</f>
        <v/>
      </c>
      <c r="F149" s="93" t="str">
        <f t="shared" si="2"/>
        <v>create_date date
current_flag boolean [not null]
removed_flag boolean [not null]
etl_job varchar
update_date date
}</v>
      </c>
      <c r="G149" s="93" t="str">
        <f>IFERROR(__xludf.DUMMYFUNCTION("if(regexmatch(D149&amp;E149&amp;F149,""{""),replace(D149&amp;E149&amp;F149,find(""{"",D149&amp;E149&amp;F149),1,""{""&amp;char(10)),D149&amp;E149&amp;F149)"),"create_date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0">
      <c r="D150" s="15" t="str">
        <f t="shared" si="1"/>
        <v/>
      </c>
      <c r="E150" s="93" t="str">
        <f t="array" ref="E150">if(B150="","",B150&amp;" "&amp;lower(index(REDB_fields_and_types,match(B150,REDB_field_names,0),2)))</f>
        <v/>
      </c>
      <c r="F150" s="93" t="str">
        <f t="shared" si="2"/>
        <v>create_date date
current_flag boolean [not null]
removed_flag boolean [not null]
etl_job varchar
update_date date
}</v>
      </c>
      <c r="G150" s="93" t="str">
        <f>IFERROR(__xludf.DUMMYFUNCTION("if(regexmatch(D150&amp;E150&amp;F150,""{""),replace(D150&amp;E150&amp;F150,find(""{"",D150&amp;E150&amp;F150),1,""{""&amp;char(10)),D150&amp;E150&amp;F150)"),"create_date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1">
      <c r="D151" s="15" t="str">
        <f t="shared" si="1"/>
        <v/>
      </c>
      <c r="E151" s="93" t="str">
        <f t="array" ref="E151">if(B151="","",B151&amp;" "&amp;lower(index(REDB_fields_and_types,match(B151,REDB_field_names,0),2)))</f>
        <v/>
      </c>
      <c r="F151" s="93" t="str">
        <f t="shared" si="2"/>
        <v>create_date date
current_flag boolean [not null]
removed_flag boolean [not null]
etl_job varchar
update_date date
}</v>
      </c>
      <c r="G151" s="93" t="str">
        <f>IFERROR(__xludf.DUMMYFUNCTION("if(regexmatch(D151&amp;E151&amp;F151,""{""),replace(D151&amp;E151&amp;F151,find(""{"",D151&amp;E151&amp;F151),1,""{""&amp;char(10)),D151&amp;E151&amp;F151)"),"create_date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2">
      <c r="D152" s="15" t="str">
        <f t="shared" si="1"/>
        <v/>
      </c>
      <c r="E152" s="93" t="str">
        <f t="array" ref="E152">if(B152="","",B152&amp;" "&amp;lower(index(REDB_fields_and_types,match(B152,REDB_field_names,0),2)))</f>
        <v/>
      </c>
      <c r="F152" s="93" t="str">
        <f t="shared" si="2"/>
        <v>create_date date
current_flag boolean [not null]
removed_flag boolean [not null]
etl_job varchar
update_date date
}</v>
      </c>
      <c r="G152" s="93" t="str">
        <f>IFERROR(__xludf.DUMMYFUNCTION("if(regexmatch(D152&amp;E152&amp;F152,""{""),replace(D152&amp;E152&amp;F152,find(""{"",D152&amp;E152&amp;F152),1,""{""&amp;char(10)),D152&amp;E152&amp;F152)"),"create_date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3">
      <c r="D153" s="15" t="str">
        <f t="shared" si="1"/>
        <v/>
      </c>
      <c r="E153" s="93" t="str">
        <f t="array" ref="E153">if(B153="","",B153&amp;" "&amp;lower(index(REDB_fields_and_types,match(B153,REDB_field_names,0),2)))</f>
        <v/>
      </c>
      <c r="F153" s="93" t="str">
        <f t="shared" si="2"/>
        <v>create_date date
current_flag boolean [not null]
removed_flag boolean [not null]
etl_job varchar
update_date date
}</v>
      </c>
      <c r="G153" s="93" t="str">
        <f>IFERROR(__xludf.DUMMYFUNCTION("if(regexmatch(D153&amp;E153&amp;F153,""{""),replace(D153&amp;E153&amp;F153,find(""{"",D153&amp;E153&amp;F153),1,""{""&amp;char(10)),D153&amp;E153&amp;F153)"),"create_date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4">
      <c r="D154" s="15" t="str">
        <f t="shared" si="1"/>
        <v/>
      </c>
      <c r="E154" s="93" t="str">
        <f t="array" ref="E154">if(B154="","",B154&amp;" "&amp;lower(index(REDB_fields_and_types,match(B154,REDB_field_names,0),2)))</f>
        <v/>
      </c>
      <c r="F154" s="93" t="str">
        <f t="shared" si="2"/>
        <v>create_date date
current_flag boolean [not null]
removed_flag boolean [not null]
etl_job varchar
update_date date
}</v>
      </c>
      <c r="G154" s="93" t="str">
        <f>IFERROR(__xludf.DUMMYFUNCTION("if(regexmatch(D154&amp;E154&amp;F154,""{""),replace(D154&amp;E154&amp;F154,find(""{"",D154&amp;E154&amp;F154),1,""{""&amp;char(10)),D154&amp;E154&amp;F154)"),"create_date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5">
      <c r="D155" s="15" t="str">
        <f t="shared" si="1"/>
        <v/>
      </c>
      <c r="E155" s="93" t="str">
        <f t="array" ref="E155">if(B155="","",B155&amp;" "&amp;lower(index(REDB_fields_and_types,match(B155,REDB_field_names,0),2)))</f>
        <v/>
      </c>
      <c r="F155" s="93" t="str">
        <f t="shared" si="2"/>
        <v>create_date date
current_flag boolean [not null]
removed_flag boolean [not null]
etl_job varchar
update_date date
}</v>
      </c>
      <c r="G155" s="93" t="str">
        <f>IFERROR(__xludf.DUMMYFUNCTION("if(regexmatch(D155&amp;E155&amp;F155,""{""),replace(D155&amp;E155&amp;F155,find(""{"",D155&amp;E155&amp;F155),1,""{""&amp;char(10)),D155&amp;E155&amp;F155)"),"create_date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6">
      <c r="D156" s="15" t="str">
        <f t="shared" si="1"/>
        <v/>
      </c>
      <c r="E156" s="93" t="str">
        <f t="array" ref="E156">if(B156="","",B156&amp;" "&amp;lower(index(REDB_fields_and_types,match(B156,REDB_field_names,0),2)))</f>
        <v/>
      </c>
      <c r="F156" s="93" t="str">
        <f t="shared" si="2"/>
        <v>create_date date
current_flag boolean [not null]
removed_flag boolean [not null]
etl_job varchar
update_date date
}</v>
      </c>
      <c r="G156" s="93" t="str">
        <f>IFERROR(__xludf.DUMMYFUNCTION("if(regexmatch(D156&amp;E156&amp;F156,""{""),replace(D156&amp;E156&amp;F156,find(""{"",D156&amp;E156&amp;F156),1,""{""&amp;char(10)),D156&amp;E156&amp;F156)"),"create_date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7">
      <c r="D157" s="15" t="str">
        <f t="shared" si="1"/>
        <v/>
      </c>
      <c r="E157" s="93" t="str">
        <f t="array" ref="E157">if(B157="","",B157&amp;" "&amp;lower(index(REDB_fields_and_types,match(B157,REDB_field_names,0),2)))</f>
        <v/>
      </c>
      <c r="F157" s="93" t="str">
        <f t="shared" si="2"/>
        <v>create_date date
current_flag boolean [not null]
removed_flag boolean [not null]
etl_job varchar
update_date date
}</v>
      </c>
      <c r="G157" s="93" t="str">
        <f>IFERROR(__xludf.DUMMYFUNCTION("if(regexmatch(D157&amp;E157&amp;F157,""{""),replace(D157&amp;E157&amp;F157,find(""{"",D157&amp;E157&amp;F157),1,""{""&amp;char(10)),D157&amp;E157&amp;F157)"),"create_date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8">
      <c r="D158" s="15" t="str">
        <f t="shared" si="1"/>
        <v/>
      </c>
      <c r="E158" s="93" t="str">
        <f t="array" ref="E158">if(B158="","",B158&amp;" "&amp;lower(index(REDB_fields_and_types,match(B158,REDB_field_names,0),2)))</f>
        <v/>
      </c>
      <c r="F158" s="93" t="str">
        <f t="shared" si="2"/>
        <v>create_date date
current_flag boolean [not null]
removed_flag boolean [not null]
etl_job varchar
update_date date
}</v>
      </c>
      <c r="G158" s="93" t="str">
        <f>IFERROR(__xludf.DUMMYFUNCTION("if(regexmatch(D158&amp;E158&amp;F158,""{""),replace(D158&amp;E158&amp;F158,find(""{"",D158&amp;E158&amp;F158),1,""{""&amp;char(10)),D158&amp;E158&amp;F158)"),"create_date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59">
      <c r="D159" s="15" t="str">
        <f t="shared" si="1"/>
        <v/>
      </c>
      <c r="E159" s="93" t="str">
        <f t="array" ref="E159">if(B159="","",B159&amp;" "&amp;lower(index(REDB_fields_and_types,match(B159,REDB_field_names,0),2)))</f>
        <v/>
      </c>
      <c r="F159" s="93" t="str">
        <f t="shared" si="2"/>
        <v>create_date date
current_flag boolean [not null]
removed_flag boolean [not null]
etl_job varchar
update_date date
}</v>
      </c>
      <c r="G159" s="93" t="str">
        <f>IFERROR(__xludf.DUMMYFUNCTION("if(regexmatch(D159&amp;E159&amp;F159,""{""),replace(D159&amp;E159&amp;F159,find(""{"",D159&amp;E159&amp;F159),1,""{""&amp;char(10)),D159&amp;E159&amp;F159)"),"create_date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0">
      <c r="D160" s="15" t="str">
        <f t="shared" si="1"/>
        <v/>
      </c>
      <c r="E160" s="93" t="str">
        <f t="array" ref="E160">if(B160="","",B160&amp;" "&amp;lower(index(REDB_fields_and_types,match(B160,REDB_field_names,0),2)))</f>
        <v/>
      </c>
      <c r="F160" s="93" t="str">
        <f t="shared" si="2"/>
        <v>create_date date
current_flag boolean [not null]
removed_flag boolean [not null]
etl_job varchar
update_date date
}</v>
      </c>
      <c r="G160" s="93" t="str">
        <f>IFERROR(__xludf.DUMMYFUNCTION("if(regexmatch(D160&amp;E160&amp;F160,""{""),replace(D160&amp;E160&amp;F160,find(""{"",D160&amp;E160&amp;F160),1,""{""&amp;char(10)),D160&amp;E160&amp;F160)"),"create_date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1">
      <c r="D161" s="15" t="str">
        <f t="shared" si="1"/>
        <v/>
      </c>
      <c r="E161" s="93" t="str">
        <f t="array" ref="E161">if(B161="","",B161&amp;" "&amp;lower(index(REDB_fields_and_types,match(B161,REDB_field_names,0),2)))</f>
        <v/>
      </c>
      <c r="F161" s="93" t="str">
        <f t="shared" si="2"/>
        <v>create_date date
current_flag boolean [not null]
removed_flag boolean [not null]
etl_job varchar
update_date date
}</v>
      </c>
      <c r="G161" s="93" t="str">
        <f>IFERROR(__xludf.DUMMYFUNCTION("if(regexmatch(D161&amp;E161&amp;F161,""{""),replace(D161&amp;E161&amp;F161,find(""{"",D161&amp;E161&amp;F161),1,""{""&amp;char(10)),D161&amp;E161&amp;F161)"),"create_date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2">
      <c r="D162" s="15" t="str">
        <f t="shared" si="1"/>
        <v/>
      </c>
      <c r="E162" s="93" t="str">
        <f t="array" ref="E162">if(B162="","",B162&amp;" "&amp;lower(index(REDB_fields_and_types,match(B162,REDB_field_names,0),2)))</f>
        <v/>
      </c>
      <c r="F162" s="93" t="str">
        <f t="shared" si="2"/>
        <v>create_date date
current_flag boolean [not null]
removed_flag boolean [not null]
etl_job varchar
update_date date
}</v>
      </c>
      <c r="G162" s="93" t="str">
        <f>IFERROR(__xludf.DUMMYFUNCTION("if(regexmatch(D162&amp;E162&amp;F162,""{""),replace(D162&amp;E162&amp;F162,find(""{"",D162&amp;E162&amp;F162),1,""{""&amp;char(10)),D162&amp;E162&amp;F162)"),"create_date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3">
      <c r="D163" s="15" t="str">
        <f t="shared" si="1"/>
        <v/>
      </c>
      <c r="E163" s="93" t="str">
        <f t="array" ref="E163">if(B163="","",B163&amp;" "&amp;lower(index(REDB_fields_and_types,match(B163,REDB_field_names,0),2)))</f>
        <v/>
      </c>
      <c r="F163" s="93" t="str">
        <f t="shared" si="2"/>
        <v>create_date date
current_flag boolean [not null]
removed_flag boolean [not null]
etl_job varchar
update_date date
}</v>
      </c>
      <c r="G163" s="93" t="str">
        <f>IFERROR(__xludf.DUMMYFUNCTION("if(regexmatch(D163&amp;E163&amp;F163,""{""),replace(D163&amp;E163&amp;F163,find(""{"",D163&amp;E163&amp;F163),1,""{""&amp;char(10)),D163&amp;E163&amp;F163)"),"create_date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4">
      <c r="D164" s="15" t="str">
        <f t="shared" si="1"/>
        <v/>
      </c>
      <c r="E164" s="93" t="str">
        <f t="array" ref="E164">if(B164="","",B164&amp;" "&amp;lower(index(REDB_fields_and_types,match(B164,REDB_field_names,0),2)))</f>
        <v/>
      </c>
      <c r="F164" s="93" t="str">
        <f t="shared" si="2"/>
        <v>create_date date
current_flag boolean [not null]
removed_flag boolean [not null]
etl_job varchar
update_date date
}</v>
      </c>
      <c r="G164" s="93" t="str">
        <f>IFERROR(__xludf.DUMMYFUNCTION("if(regexmatch(D164&amp;E164&amp;F164,""{""),replace(D164&amp;E164&amp;F164,find(""{"",D164&amp;E164&amp;F164),1,""{""&amp;char(10)),D164&amp;E164&amp;F164)"),"create_date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5">
      <c r="D165" s="15" t="str">
        <f t="shared" si="1"/>
        <v/>
      </c>
      <c r="E165" s="93" t="str">
        <f t="array" ref="E165">if(B165="","",B165&amp;" "&amp;lower(index(REDB_fields_and_types,match(B165,REDB_field_names,0),2)))</f>
        <v/>
      </c>
      <c r="F165" s="93" t="str">
        <f t="shared" si="2"/>
        <v>create_date date
current_flag boolean [not null]
removed_flag boolean [not null]
etl_job varchar
update_date date
}</v>
      </c>
      <c r="G165" s="93" t="str">
        <f>IFERROR(__xludf.DUMMYFUNCTION("if(regexmatch(D165&amp;E165&amp;F165,""{""),replace(D165&amp;E165&amp;F165,find(""{"",D165&amp;E165&amp;F165),1,""{""&amp;char(10)),D165&amp;E165&amp;F165)"),"create_date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6">
      <c r="D166" s="15" t="str">
        <f t="shared" si="1"/>
        <v/>
      </c>
      <c r="E166" s="93" t="str">
        <f t="array" ref="E166">if(B166="","",B166&amp;" "&amp;lower(index(REDB_fields_and_types,match(B166,REDB_field_names,0),2)))</f>
        <v/>
      </c>
      <c r="F166" s="93" t="str">
        <f t="shared" si="2"/>
        <v>create_date date
current_flag boolean [not null]
removed_flag boolean [not null]
etl_job varchar
update_date date
}</v>
      </c>
      <c r="G166" s="93" t="str">
        <f>IFERROR(__xludf.DUMMYFUNCTION("if(regexmatch(D166&amp;E166&amp;F166,""{""),replace(D166&amp;E166&amp;F166,find(""{"",D166&amp;E166&amp;F166),1,""{""&amp;char(10)),D166&amp;E166&amp;F166)"),"create_date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7">
      <c r="D167" s="15" t="str">
        <f t="shared" si="1"/>
        <v/>
      </c>
      <c r="E167" s="93" t="str">
        <f t="array" ref="E167">if(B167="","",B167&amp;" "&amp;lower(index(REDB_fields_and_types,match(B167,REDB_field_names,0),2)))</f>
        <v/>
      </c>
      <c r="F167" s="93" t="str">
        <f t="shared" si="2"/>
        <v>create_date date
current_flag boolean [not null]
removed_flag boolean [not null]
etl_job varchar
update_date date
}</v>
      </c>
      <c r="G167" s="93" t="str">
        <f>IFERROR(__xludf.DUMMYFUNCTION("if(regexmatch(D167&amp;E167&amp;F167,""{""),replace(D167&amp;E167&amp;F167,find(""{"",D167&amp;E167&amp;F167),1,""{""&amp;char(10)),D167&amp;E167&amp;F167)"),"create_date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8">
      <c r="D168" s="15" t="str">
        <f t="shared" si="1"/>
        <v/>
      </c>
      <c r="E168" s="93" t="str">
        <f t="array" ref="E168">if(B168="","",B168&amp;" "&amp;lower(index(REDB_fields_and_types,match(B168,REDB_field_names,0),2)))</f>
        <v/>
      </c>
      <c r="F168" s="93" t="str">
        <f t="shared" si="2"/>
        <v>create_date date
current_flag boolean [not null]
removed_flag boolean [not null]
etl_job varchar
update_date date
}</v>
      </c>
      <c r="G168" s="93" t="str">
        <f>IFERROR(__xludf.DUMMYFUNCTION("if(regexmatch(D168&amp;E168&amp;F168,""{""),replace(D168&amp;E168&amp;F168,find(""{"",D168&amp;E168&amp;F168),1,""{""&amp;char(10)),D168&amp;E168&amp;F168)"),"create_date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69">
      <c r="D169" s="15" t="str">
        <f t="shared" si="1"/>
        <v/>
      </c>
      <c r="E169" s="93" t="str">
        <f t="array" ref="E169">if(B169="","",B169&amp;" "&amp;lower(index(REDB_fields_and_types,match(B169,REDB_field_names,0),2)))</f>
        <v/>
      </c>
      <c r="F169" s="93" t="str">
        <f t="shared" si="2"/>
        <v>create_date date
current_flag boolean [not null]
removed_flag boolean [not null]
etl_job varchar
update_date date
}</v>
      </c>
      <c r="G169" s="93" t="str">
        <f>IFERROR(__xludf.DUMMYFUNCTION("if(regexmatch(D169&amp;E169&amp;F169,""{""),replace(D169&amp;E169&amp;F169,find(""{"",D169&amp;E169&amp;F169),1,""{""&amp;char(10)),D169&amp;E169&amp;F169)"),"create_date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70">
      <c r="D170" s="15" t="str">
        <f t="shared" si="1"/>
        <v/>
      </c>
      <c r="E170" s="93" t="str">
        <f t="array" ref="E170">if(B170="","",B170&amp;" "&amp;lower(index(REDB_fields_and_types,match(B170,REDB_field_names,0),2)))</f>
        <v/>
      </c>
      <c r="F170" s="93" t="str">
        <f t="shared" si="2"/>
        <v>create_date date
current_flag boolean [not null]
removed_flag boolean [not null]
etl_job varchar
update_date date
}</v>
      </c>
      <c r="G170" s="93" t="str">
        <f>IFERROR(__xludf.DUMMYFUNCTION("if(regexmatch(D170&amp;E170&amp;F170,""{""),replace(D170&amp;E170&amp;F170,find(""{"",D170&amp;E170&amp;F170),1,""{""&amp;char(10)),D170&amp;E170&amp;F170)"),"create_date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71">
      <c r="D171" s="15" t="str">
        <f t="shared" si="1"/>
        <v/>
      </c>
      <c r="E171" s="93" t="str">
        <f t="array" ref="E171">if(B171="","",B171&amp;" "&amp;lower(index(REDB_fields_and_types,match(B171,REDB_field_names,0),2)))</f>
        <v/>
      </c>
      <c r="F171" s="93" t="str">
        <f t="shared" si="2"/>
        <v>create_date date
current_flag boolean [not null]
removed_flag boolean [not null]
etl_job varchar
update_date date
}</v>
      </c>
      <c r="G171" s="93" t="str">
        <f>IFERROR(__xludf.DUMMYFUNCTION("if(regexmatch(D171&amp;E171&amp;F171,""{""),replace(D171&amp;E171&amp;F171,find(""{"",D171&amp;E171&amp;F171),1,""{""&amp;char(10)),D171&amp;E171&amp;F171)"),"create_date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72">
      <c r="D172" s="15" t="str">
        <f t="shared" si="1"/>
        <v/>
      </c>
      <c r="E172" s="93" t="str">
        <f t="array" ref="E172">if(B172="","",B172&amp;" "&amp;lower(index(REDB_fields_and_types,match(B172,REDB_field_names,0),2)))</f>
        <v/>
      </c>
      <c r="F172" s="93" t="str">
        <f t="shared" si="2"/>
        <v>create_date date
current_flag boolean [not null]
removed_flag boolean [not null]
etl_job varchar
update_date date
}</v>
      </c>
      <c r="G172" s="93" t="str">
        <f>IFERROR(__xludf.DUMMYFUNCTION("if(regexmatch(D172&amp;E172&amp;F172,""{""),replace(D172&amp;E172&amp;F172,find(""{"",D172&amp;E172&amp;F172),1,""{""&amp;char(10)),D172&amp;E172&amp;F172)"),"create_date date
current_flag boolean [not null]
removed_flag boolean [not null]
etl_job varchar
update_date date
}")</f>
        <v>create_date date
current_flag boolean [not null]
removed_flag boolean [not null]
etl_job varchar
update_date date
}</v>
      </c>
    </row>
    <row r="173">
      <c r="D173" s="15" t="str">
        <f t="shared" si="1"/>
        <v/>
      </c>
      <c r="E173" s="93" t="str">
        <f t="array" ref="E173">if(B173="","",B173&amp;" "&amp;lower(index(REDB_fields_and_types,match(B173,REDB_field_names,0),2)))</f>
        <v/>
      </c>
      <c r="G173" s="93" t="str">
        <f>IFERROR(__xludf.DUMMYFUNCTION("if(regexmatch(D173&amp;E173&amp;F173,""{""),replace(D173&amp;E173&amp;F173,find(""{"",D173&amp;E173&amp;F173),1,""{""&amp;char(10)),D173&amp;E173&amp;F173)"),"")</f>
        <v/>
      </c>
    </row>
    <row r="174">
      <c r="D174" s="15" t="str">
        <f t="shared" si="1"/>
        <v/>
      </c>
      <c r="E174" s="93" t="str">
        <f t="array" ref="E174">if(B174="","",B174&amp;" "&amp;lower(index(REDB_fields_and_types,match(B174,REDB_field_names,0),2)))</f>
        <v/>
      </c>
      <c r="G174" s="93" t="str">
        <f>IFERROR(__xludf.DUMMYFUNCTION("if(regexmatch(D174&amp;E174&amp;F174,""{""),replace(D174&amp;E174&amp;F174,find(""{"",D174&amp;E174&amp;F174),1,""{""&amp;char(10)),D174&amp;E174&amp;F174)"),"")</f>
        <v/>
      </c>
    </row>
    <row r="175">
      <c r="D175" s="15" t="str">
        <f t="shared" si="1"/>
        <v/>
      </c>
      <c r="E175" s="93" t="str">
        <f t="array" ref="E175">if(B175="","",B175&amp;" "&amp;lower(index(REDB_fields_and_types,match(B175,REDB_field_names,0),2)))</f>
        <v/>
      </c>
      <c r="G175" s="93" t="str">
        <f>IFERROR(__xludf.DUMMYFUNCTION("if(regexmatch(D175&amp;E175&amp;F175,""{""),replace(D175&amp;E175&amp;F175,find(""{"",D175&amp;E175&amp;F175),1,""{""&amp;char(10)),D175&amp;E175&amp;F175)"),"")</f>
        <v/>
      </c>
    </row>
    <row r="176">
      <c r="D176" s="15" t="str">
        <f t="shared" si="1"/>
        <v/>
      </c>
      <c r="E176" s="93" t="str">
        <f t="array" ref="E176">if(B176="","",B176&amp;" "&amp;lower(index(REDB_fields_and_types,match(B176,REDB_field_names,0),2)))</f>
        <v/>
      </c>
      <c r="G176" s="93" t="str">
        <f>IFERROR(__xludf.DUMMYFUNCTION("if(regexmatch(D176&amp;E176&amp;F176,""{""),replace(D176&amp;E176&amp;F176,find(""{"",D176&amp;E176&amp;F176),1,""{""&amp;char(10)),D176&amp;E176&amp;F176)"),"")</f>
        <v/>
      </c>
    </row>
    <row r="177">
      <c r="D177" s="15" t="str">
        <f t="shared" si="1"/>
        <v/>
      </c>
      <c r="E177" s="93" t="str">
        <f t="array" ref="E177">if(B177="","",B177&amp;" "&amp;lower(index(REDB_fields_and_types,match(B177,REDB_field_names,0),2)))</f>
        <v/>
      </c>
      <c r="G177" s="93" t="str">
        <f>IFERROR(__xludf.DUMMYFUNCTION("if(regexmatch(D177&amp;E177&amp;F177,""{""),replace(D177&amp;E177&amp;F177,find(""{"",D177&amp;E177&amp;F177),1,""{""&amp;char(10)),D177&amp;E177&amp;F177)"),"")</f>
        <v/>
      </c>
    </row>
    <row r="178">
      <c r="D178" s="15" t="str">
        <f t="shared" si="1"/>
        <v/>
      </c>
      <c r="E178" s="93" t="str">
        <f t="array" ref="E178">if(B178="","",B178&amp;" "&amp;lower(index(REDB_fields_and_types,match(B178,REDB_field_names,0),2)))</f>
        <v/>
      </c>
      <c r="G178" s="93" t="str">
        <f>IFERROR(__xludf.DUMMYFUNCTION("if(regexmatch(D178&amp;E178&amp;F178,""{""),replace(D178&amp;E178&amp;F178,find(""{"",D178&amp;E178&amp;F178),1,""{""&amp;char(10)),D178&amp;E178&amp;F178)"),"")</f>
        <v/>
      </c>
    </row>
    <row r="179">
      <c r="D179" s="15" t="str">
        <f t="shared" si="1"/>
        <v/>
      </c>
      <c r="E179" s="93" t="str">
        <f t="array" ref="E179">if(B179="","",B179&amp;" "&amp;lower(index(REDB_fields_and_types,match(B179,REDB_field_names,0),2)))</f>
        <v/>
      </c>
      <c r="G179" s="93" t="str">
        <f>IFERROR(__xludf.DUMMYFUNCTION("if(regexmatch(D179&amp;E179&amp;F179,""{""),replace(D179&amp;E179&amp;F179,find(""{"",D179&amp;E179&amp;F179),1,""{""&amp;char(10)),D179&amp;E179&amp;F179)"),"")</f>
        <v/>
      </c>
    </row>
    <row r="180">
      <c r="D180" s="15" t="str">
        <f t="shared" si="1"/>
        <v/>
      </c>
      <c r="E180" s="93" t="str">
        <f t="array" ref="E180">if(B180="","",B180&amp;" "&amp;lower(index(REDB_fields_and_types,match(B180,REDB_field_names,0),2)))</f>
        <v/>
      </c>
      <c r="G180" s="93" t="str">
        <f>IFERROR(__xludf.DUMMYFUNCTION("if(regexmatch(D180&amp;E180&amp;F180,""{""),replace(D180&amp;E180&amp;F180,find(""{"",D180&amp;E180&amp;F180),1,""{""&amp;char(10)),D180&amp;E180&amp;F180)"),"")</f>
        <v/>
      </c>
    </row>
    <row r="181">
      <c r="D181" s="18" t="s">
        <v>1282</v>
      </c>
      <c r="E181" s="10" t="s">
        <v>1282</v>
      </c>
    </row>
    <row r="182">
      <c r="D182" s="15"/>
    </row>
    <row r="183">
      <c r="D183" s="15"/>
    </row>
    <row r="184">
      <c r="D184" s="15"/>
    </row>
    <row r="185">
      <c r="D185" s="15"/>
    </row>
    <row r="186">
      <c r="D186" s="15"/>
    </row>
    <row r="187">
      <c r="D187" s="15"/>
    </row>
    <row r="188">
      <c r="D188" s="15"/>
    </row>
    <row r="189">
      <c r="D189" s="15"/>
    </row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37.33"/>
    <col customWidth="1" min="2" max="3" width="7.22"/>
    <col customWidth="1" min="4" max="4" width="13.33"/>
    <col customWidth="1" min="5" max="6" width="10.78"/>
    <col customWidth="1" min="7" max="7" width="13.44"/>
    <col customWidth="1" min="8" max="8" width="10.78"/>
    <col customWidth="1" min="9" max="10" width="7.22"/>
    <col customWidth="1" min="11" max="11" width="7.89"/>
    <col customWidth="1" min="12" max="12" width="11.78"/>
    <col customWidth="1" min="13" max="13" width="12.44"/>
    <col customWidth="1" min="14" max="14" width="16.78"/>
    <col customWidth="1" min="15" max="20" width="7.89"/>
    <col customWidth="1" min="21" max="22" width="6.56"/>
  </cols>
  <sheetData>
    <row r="1">
      <c r="A1" s="3" t="s">
        <v>1292</v>
      </c>
      <c r="B1" s="54" t="s">
        <v>1293</v>
      </c>
      <c r="C1" s="54" t="s">
        <v>1294</v>
      </c>
      <c r="D1" s="3" t="s">
        <v>1295</v>
      </c>
      <c r="E1" s="3" t="s">
        <v>711</v>
      </c>
      <c r="F1" s="3" t="s">
        <v>1296</v>
      </c>
      <c r="G1" s="3" t="s">
        <v>712</v>
      </c>
      <c r="H1" s="3" t="s">
        <v>1297</v>
      </c>
      <c r="I1" s="54" t="s">
        <v>683</v>
      </c>
      <c r="J1" s="54" t="s">
        <v>705</v>
      </c>
      <c r="K1" s="3" t="s">
        <v>1298</v>
      </c>
      <c r="L1" s="54" t="s">
        <v>1299</v>
      </c>
      <c r="M1" s="3" t="s">
        <v>1301</v>
      </c>
      <c r="N1" s="3" t="s">
        <v>1302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</row>
    <row r="2">
      <c r="A2" s="10" t="s">
        <v>1304</v>
      </c>
      <c r="B2" s="15" t="b">
        <v>0</v>
      </c>
      <c r="C2" s="15" t="b">
        <v>0</v>
      </c>
      <c r="D2" s="93" t="str">
        <f t="shared" ref="D2:D265" si="1">iferror(SWITCH(left(A2,12),"CREATE TABLE","CREATE TABLE","ALTER TABLE ","ALTER TABLE"),"")</f>
        <v>CREATE TABLE</v>
      </c>
      <c r="E2" s="93" t="s">
        <v>647</v>
      </c>
      <c r="G2" s="10">
        <v>1.0</v>
      </c>
      <c r="I2" s="15" t="b">
        <v>0</v>
      </c>
      <c r="J2" s="15" t="b">
        <v>0</v>
      </c>
      <c r="K2" s="10">
        <v>2.0</v>
      </c>
      <c r="L2" s="10"/>
      <c r="M2" s="10">
        <v>3.0</v>
      </c>
      <c r="N2" s="10">
        <v>4.0</v>
      </c>
      <c r="O2" s="10">
        <v>5.0</v>
      </c>
      <c r="P2" s="10">
        <v>6.0</v>
      </c>
      <c r="Q2" s="10">
        <v>7.0</v>
      </c>
      <c r="R2" s="10">
        <v>8.0</v>
      </c>
      <c r="S2" s="10">
        <v>9.0</v>
      </c>
      <c r="T2" s="10">
        <v>10.0</v>
      </c>
    </row>
    <row r="3">
      <c r="A3" s="10" t="s">
        <v>1306</v>
      </c>
      <c r="B3" s="15" t="b">
        <v>0</v>
      </c>
      <c r="C3" s="15" t="b">
        <v>0</v>
      </c>
      <c r="D3" s="93" t="str">
        <f t="shared" si="1"/>
        <v/>
      </c>
      <c r="E3" s="93" t="s">
        <v>647</v>
      </c>
      <c r="G3" s="93" t="s">
        <v>778</v>
      </c>
      <c r="I3" s="18" t="b">
        <v>1</v>
      </c>
      <c r="J3" s="15" t="b">
        <v>0</v>
      </c>
      <c r="K3" s="93" t="s">
        <v>795</v>
      </c>
      <c r="O3" s="93" t="str">
        <f>IFERROR(__xludf.DUMMYFUNCTION("iferror(if($D3=""CREATE TABLE"","""",index(split($A3,"" "",TRUE,TRUE),O$2)),"""")"),"")</f>
        <v/>
      </c>
      <c r="P3" s="93" t="str">
        <f>IFERROR(__xludf.DUMMYFUNCTION("iferror(if($D3=""CREATE TABLE"","""",index(split($A3,"" "",TRUE,TRUE),P$2)),"""")"),"")</f>
        <v/>
      </c>
      <c r="Q3" s="93" t="str">
        <f>IFERROR(__xludf.DUMMYFUNCTION("iferror(if($D3=""CREATE TABLE"","""",index(split($A3,"" "",TRUE,TRUE),Q$2)),"""")"),"")</f>
        <v/>
      </c>
      <c r="R3" s="93" t="str">
        <f>IFERROR(__xludf.DUMMYFUNCTION("iferror(if($D3=""CREATE TABLE"","""",index(split($A3,"" "",TRUE,TRUE),R$2)),"""")"),"")</f>
        <v/>
      </c>
      <c r="S3" s="93" t="str">
        <f>IFERROR(__xludf.DUMMYFUNCTION("iferror(if($D3=""CREATE TABLE"","""",index(split($A3,"" "",TRUE,TRUE),S$2)),"""")"),"")</f>
        <v/>
      </c>
      <c r="T3" s="93" t="str">
        <f>IFERROR(__xludf.DUMMYFUNCTION("iferror(if($D3=""CREATE TABLE"","""",index(split($A3,"" "",TRUE,TRUE),T$2)),"""")"),"")</f>
        <v/>
      </c>
    </row>
    <row r="4">
      <c r="A4" s="10" t="s">
        <v>1307</v>
      </c>
      <c r="B4" s="15" t="b">
        <v>0</v>
      </c>
      <c r="C4" s="15" t="b">
        <v>0</v>
      </c>
      <c r="D4" s="93" t="str">
        <f t="shared" si="1"/>
        <v/>
      </c>
      <c r="E4" s="93" t="s">
        <v>647</v>
      </c>
      <c r="G4" s="93" t="s">
        <v>793</v>
      </c>
      <c r="I4" s="15" t="b">
        <v>0</v>
      </c>
      <c r="J4" s="15" t="b">
        <v>0</v>
      </c>
      <c r="K4" s="93" t="s">
        <v>795</v>
      </c>
      <c r="O4" s="93" t="str">
        <f>IFERROR(__xludf.DUMMYFUNCTION("iferror(if($D4=""CREATE TABLE"","""",index(split($A4,"" "",TRUE,TRUE),O$2)),"""")"),"")</f>
        <v/>
      </c>
      <c r="P4" s="93" t="str">
        <f>IFERROR(__xludf.DUMMYFUNCTION("iferror(if($D4=""CREATE TABLE"","""",index(split($A4,"" "",TRUE,TRUE),P$2)),"""")"),"")</f>
        <v/>
      </c>
      <c r="Q4" s="93" t="str">
        <f>IFERROR(__xludf.DUMMYFUNCTION("iferror(if($D4=""CREATE TABLE"","""",index(split($A4,"" "",TRUE,TRUE),Q$2)),"""")"),"")</f>
        <v/>
      </c>
      <c r="R4" s="93" t="str">
        <f>IFERROR(__xludf.DUMMYFUNCTION("iferror(if($D4=""CREATE TABLE"","""",index(split($A4,"" "",TRUE,TRUE),R$2)),"""")"),"")</f>
        <v/>
      </c>
      <c r="S4" s="93" t="str">
        <f>IFERROR(__xludf.DUMMYFUNCTION("iferror(if($D4=""CREATE TABLE"","""",index(split($A4,"" "",TRUE,TRUE),S$2)),"""")"),"")</f>
        <v/>
      </c>
      <c r="T4" s="93" t="str">
        <f>IFERROR(__xludf.DUMMYFUNCTION("iferror(if($D4=""CREATE TABLE"","""",index(split($A4,"" "",TRUE,TRUE),T$2)),"""")"),"")</f>
        <v/>
      </c>
    </row>
    <row r="5">
      <c r="A5" s="10" t="s">
        <v>1310</v>
      </c>
      <c r="B5" s="15" t="b">
        <v>0</v>
      </c>
      <c r="C5" s="15" t="b">
        <v>0</v>
      </c>
      <c r="D5" s="93" t="str">
        <f t="shared" si="1"/>
        <v/>
      </c>
      <c r="E5" s="93" t="s">
        <v>647</v>
      </c>
      <c r="G5" s="93" t="s">
        <v>798</v>
      </c>
      <c r="I5" s="15" t="b">
        <v>0</v>
      </c>
      <c r="J5" s="15" t="b">
        <v>0</v>
      </c>
      <c r="K5" s="93" t="s">
        <v>795</v>
      </c>
      <c r="O5" s="93" t="str">
        <f>IFERROR(__xludf.DUMMYFUNCTION("iferror(if($D5=""CREATE TABLE"","""",index(split($A5,"" "",TRUE,TRUE),O$2)),"""")"),"")</f>
        <v/>
      </c>
      <c r="P5" s="93" t="str">
        <f>IFERROR(__xludf.DUMMYFUNCTION("iferror(if($D5=""CREATE TABLE"","""",index(split($A5,"" "",TRUE,TRUE),P$2)),"""")"),"")</f>
        <v/>
      </c>
      <c r="Q5" s="93" t="str">
        <f>IFERROR(__xludf.DUMMYFUNCTION("iferror(if($D5=""CREATE TABLE"","""",index(split($A5,"" "",TRUE,TRUE),Q$2)),"""")"),"")</f>
        <v/>
      </c>
      <c r="R5" s="93" t="str">
        <f>IFERROR(__xludf.DUMMYFUNCTION("iferror(if($D5=""CREATE TABLE"","""",index(split($A5,"" "",TRUE,TRUE),R$2)),"""")"),"")</f>
        <v/>
      </c>
      <c r="S5" s="93" t="str">
        <f>IFERROR(__xludf.DUMMYFUNCTION("iferror(if($D5=""CREATE TABLE"","""",index(split($A5,"" "",TRUE,TRUE),S$2)),"""")"),"")</f>
        <v/>
      </c>
      <c r="T5" s="93" t="str">
        <f>IFERROR(__xludf.DUMMYFUNCTION("iferror(if($D5=""CREATE TABLE"","""",index(split($A5,"" "",TRUE,TRUE),T$2)),"""")"),"")</f>
        <v/>
      </c>
    </row>
    <row r="6">
      <c r="A6" s="10" t="s">
        <v>1311</v>
      </c>
      <c r="B6" s="15" t="b">
        <v>0</v>
      </c>
      <c r="C6" s="15" t="b">
        <v>0</v>
      </c>
      <c r="D6" s="93" t="str">
        <f t="shared" si="1"/>
        <v/>
      </c>
      <c r="E6" s="93" t="s">
        <v>647</v>
      </c>
      <c r="G6" s="93" t="s">
        <v>800</v>
      </c>
      <c r="I6" s="15" t="b">
        <v>0</v>
      </c>
      <c r="J6" s="15" t="b">
        <v>0</v>
      </c>
      <c r="K6" s="93" t="s">
        <v>795</v>
      </c>
      <c r="O6" s="93" t="str">
        <f>IFERROR(__xludf.DUMMYFUNCTION("iferror(if($D6=""CREATE TABLE"","""",index(split($A6,"" "",TRUE,TRUE),O$2)),"""")"),"")</f>
        <v/>
      </c>
      <c r="P6" s="93" t="str">
        <f>IFERROR(__xludf.DUMMYFUNCTION("iferror(if($D6=""CREATE TABLE"","""",index(split($A6,"" "",TRUE,TRUE),P$2)),"""")"),"")</f>
        <v/>
      </c>
      <c r="Q6" s="93" t="str">
        <f>IFERROR(__xludf.DUMMYFUNCTION("iferror(if($D6=""CREATE TABLE"","""",index(split($A6,"" "",TRUE,TRUE),Q$2)),"""")"),"")</f>
        <v/>
      </c>
      <c r="R6" s="93" t="str">
        <f>IFERROR(__xludf.DUMMYFUNCTION("iferror(if($D6=""CREATE TABLE"","""",index(split($A6,"" "",TRUE,TRUE),R$2)),"""")"),"")</f>
        <v/>
      </c>
      <c r="S6" s="93" t="str">
        <f>IFERROR(__xludf.DUMMYFUNCTION("iferror(if($D6=""CREATE TABLE"","""",index(split($A6,"" "",TRUE,TRUE),S$2)),"""")"),"")</f>
        <v/>
      </c>
      <c r="T6" s="93" t="str">
        <f>IFERROR(__xludf.DUMMYFUNCTION("iferror(if($D6=""CREATE TABLE"","""",index(split($A6,"" "",TRUE,TRUE),T$2)),"""")"),"")</f>
        <v/>
      </c>
    </row>
    <row r="7">
      <c r="A7" s="10" t="s">
        <v>1312</v>
      </c>
      <c r="B7" s="15" t="b">
        <v>0</v>
      </c>
      <c r="C7" s="15" t="b">
        <v>0</v>
      </c>
      <c r="D7" s="93" t="str">
        <f t="shared" si="1"/>
        <v/>
      </c>
      <c r="E7" s="93" t="s">
        <v>647</v>
      </c>
      <c r="G7" s="93" t="s">
        <v>804</v>
      </c>
      <c r="I7" s="15" t="b">
        <v>0</v>
      </c>
      <c r="J7" s="15" t="b">
        <v>0</v>
      </c>
      <c r="K7" s="93" t="s">
        <v>795</v>
      </c>
      <c r="O7" s="93" t="str">
        <f>IFERROR(__xludf.DUMMYFUNCTION("iferror(if($D7=""CREATE TABLE"","""",index(split($A7,"" "",TRUE,TRUE),O$2)),"""")"),"")</f>
        <v/>
      </c>
      <c r="P7" s="93" t="str">
        <f>IFERROR(__xludf.DUMMYFUNCTION("iferror(if($D7=""CREATE TABLE"","""",index(split($A7,"" "",TRUE,TRUE),P$2)),"""")"),"")</f>
        <v/>
      </c>
      <c r="Q7" s="93" t="str">
        <f>IFERROR(__xludf.DUMMYFUNCTION("iferror(if($D7=""CREATE TABLE"","""",index(split($A7,"" "",TRUE,TRUE),Q$2)),"""")"),"")</f>
        <v/>
      </c>
      <c r="R7" s="93" t="str">
        <f>IFERROR(__xludf.DUMMYFUNCTION("iferror(if($D7=""CREATE TABLE"","""",index(split($A7,"" "",TRUE,TRUE),R$2)),"""")"),"")</f>
        <v/>
      </c>
      <c r="S7" s="93" t="str">
        <f>IFERROR(__xludf.DUMMYFUNCTION("iferror(if($D7=""CREATE TABLE"","""",index(split($A7,"" "",TRUE,TRUE),S$2)),"""")"),"")</f>
        <v/>
      </c>
      <c r="T7" s="93" t="str">
        <f>IFERROR(__xludf.DUMMYFUNCTION("iferror(if($D7=""CREATE TABLE"","""",index(split($A7,"" "",TRUE,TRUE),T$2)),"""")"),"")</f>
        <v/>
      </c>
    </row>
    <row r="8">
      <c r="A8" s="10" t="s">
        <v>1315</v>
      </c>
      <c r="B8" s="15" t="b">
        <v>0</v>
      </c>
      <c r="C8" s="15" t="b">
        <v>0</v>
      </c>
      <c r="D8" s="93" t="str">
        <f t="shared" si="1"/>
        <v/>
      </c>
      <c r="E8" s="93" t="s">
        <v>647</v>
      </c>
      <c r="G8" s="93" t="s">
        <v>806</v>
      </c>
      <c r="I8" s="15" t="b">
        <v>0</v>
      </c>
      <c r="J8" s="15" t="b">
        <v>0</v>
      </c>
      <c r="K8" s="93" t="s">
        <v>780</v>
      </c>
      <c r="O8" s="93" t="str">
        <f>IFERROR(__xludf.DUMMYFUNCTION("iferror(if($D8=""CREATE TABLE"","""",index(split($A8,"" "",TRUE,TRUE),O$2)),"""")"),"")</f>
        <v/>
      </c>
      <c r="P8" s="93" t="str">
        <f>IFERROR(__xludf.DUMMYFUNCTION("iferror(if($D8=""CREATE TABLE"","""",index(split($A8,"" "",TRUE,TRUE),P$2)),"""")"),"")</f>
        <v/>
      </c>
      <c r="Q8" s="93" t="str">
        <f>IFERROR(__xludf.DUMMYFUNCTION("iferror(if($D8=""CREATE TABLE"","""",index(split($A8,"" "",TRUE,TRUE),Q$2)),"""")"),"")</f>
        <v/>
      </c>
      <c r="R8" s="93" t="str">
        <f>IFERROR(__xludf.DUMMYFUNCTION("iferror(if($D8=""CREATE TABLE"","""",index(split($A8,"" "",TRUE,TRUE),R$2)),"""")"),"")</f>
        <v/>
      </c>
      <c r="S8" s="93" t="str">
        <f>IFERROR(__xludf.DUMMYFUNCTION("iferror(if($D8=""CREATE TABLE"","""",index(split($A8,"" "",TRUE,TRUE),S$2)),"""")"),"")</f>
        <v/>
      </c>
      <c r="T8" s="93" t="str">
        <f>IFERROR(__xludf.DUMMYFUNCTION("iferror(if($D8=""CREATE TABLE"","""",index(split($A8,"" "",TRUE,TRUE),T$2)),"""")"),"")</f>
        <v/>
      </c>
    </row>
    <row r="9">
      <c r="A9" s="10" t="s">
        <v>1316</v>
      </c>
      <c r="B9" s="15" t="b">
        <v>0</v>
      </c>
      <c r="C9" s="15" t="b">
        <v>0</v>
      </c>
      <c r="D9" s="93" t="str">
        <f t="shared" si="1"/>
        <v/>
      </c>
      <c r="E9" s="93" t="s">
        <v>647</v>
      </c>
      <c r="G9" s="93" t="s">
        <v>809</v>
      </c>
      <c r="I9" s="15" t="b">
        <v>0</v>
      </c>
      <c r="J9" s="15" t="b">
        <v>0</v>
      </c>
      <c r="K9" s="93" t="s">
        <v>795</v>
      </c>
      <c r="O9" s="93" t="str">
        <f>IFERROR(__xludf.DUMMYFUNCTION("iferror(if($D9=""CREATE TABLE"","""",index(split($A9,"" "",TRUE,TRUE),O$2)),"""")"),"")</f>
        <v/>
      </c>
      <c r="P9" s="93" t="str">
        <f>IFERROR(__xludf.DUMMYFUNCTION("iferror(if($D9=""CREATE TABLE"","""",index(split($A9,"" "",TRUE,TRUE),P$2)),"""")"),"")</f>
        <v/>
      </c>
      <c r="Q9" s="93" t="str">
        <f>IFERROR(__xludf.DUMMYFUNCTION("iferror(if($D9=""CREATE TABLE"","""",index(split($A9,"" "",TRUE,TRUE),Q$2)),"""")"),"")</f>
        <v/>
      </c>
      <c r="R9" s="93" t="str">
        <f>IFERROR(__xludf.DUMMYFUNCTION("iferror(if($D9=""CREATE TABLE"","""",index(split($A9,"" "",TRUE,TRUE),R$2)),"""")"),"")</f>
        <v/>
      </c>
      <c r="S9" s="93" t="str">
        <f>IFERROR(__xludf.DUMMYFUNCTION("iferror(if($D9=""CREATE TABLE"","""",index(split($A9,"" "",TRUE,TRUE),S$2)),"""")"),"")</f>
        <v/>
      </c>
      <c r="T9" s="93" t="str">
        <f>IFERROR(__xludf.DUMMYFUNCTION("iferror(if($D9=""CREATE TABLE"","""",index(split($A9,"" "",TRUE,TRUE),T$2)),"""")"),"")</f>
        <v/>
      </c>
    </row>
    <row r="10">
      <c r="A10" s="10" t="s">
        <v>1317</v>
      </c>
      <c r="B10" s="15" t="b">
        <v>0</v>
      </c>
      <c r="C10" s="15" t="b">
        <v>0</v>
      </c>
      <c r="D10" s="93" t="str">
        <f t="shared" si="1"/>
        <v/>
      </c>
      <c r="E10" s="93" t="s">
        <v>647</v>
      </c>
      <c r="G10" s="93" t="s">
        <v>810</v>
      </c>
      <c r="I10" s="15" t="b">
        <v>0</v>
      </c>
      <c r="J10" s="15" t="b">
        <v>0</v>
      </c>
      <c r="K10" s="93" t="s">
        <v>780</v>
      </c>
      <c r="O10" s="93" t="str">
        <f>IFERROR(__xludf.DUMMYFUNCTION("iferror(if($D10=""CREATE TABLE"","""",index(split($A10,"" "",TRUE,TRUE),O$2)),"""")"),"")</f>
        <v/>
      </c>
      <c r="P10" s="93" t="str">
        <f>IFERROR(__xludf.DUMMYFUNCTION("iferror(if($D10=""CREATE TABLE"","""",index(split($A10,"" "",TRUE,TRUE),P$2)),"""")"),"")</f>
        <v/>
      </c>
      <c r="Q10" s="93" t="str">
        <f>IFERROR(__xludf.DUMMYFUNCTION("iferror(if($D10=""CREATE TABLE"","""",index(split($A10,"" "",TRUE,TRUE),Q$2)),"""")"),"")</f>
        <v/>
      </c>
      <c r="R10" s="93" t="str">
        <f>IFERROR(__xludf.DUMMYFUNCTION("iferror(if($D10=""CREATE TABLE"","""",index(split($A10,"" "",TRUE,TRUE),R$2)),"""")"),"")</f>
        <v/>
      </c>
      <c r="S10" s="93" t="str">
        <f>IFERROR(__xludf.DUMMYFUNCTION("iferror(if($D10=""CREATE TABLE"","""",index(split($A10,"" "",TRUE,TRUE),S$2)),"""")"),"")</f>
        <v/>
      </c>
      <c r="T10" s="93" t="str">
        <f>IFERROR(__xludf.DUMMYFUNCTION("iferror(if($D10=""CREATE TABLE"","""",index(split($A10,"" "",TRUE,TRUE),T$2)),"""")"),"")</f>
        <v/>
      </c>
    </row>
    <row r="11">
      <c r="A11" s="10" t="s">
        <v>1320</v>
      </c>
      <c r="B11" s="15" t="b">
        <v>0</v>
      </c>
      <c r="C11" s="15" t="b">
        <v>0</v>
      </c>
      <c r="D11" s="93" t="str">
        <f t="shared" si="1"/>
        <v/>
      </c>
      <c r="E11" s="93" t="s">
        <v>647</v>
      </c>
      <c r="G11" s="93" t="s">
        <v>811</v>
      </c>
      <c r="I11" s="15" t="b">
        <v>0</v>
      </c>
      <c r="J11" s="15" t="b">
        <v>0</v>
      </c>
      <c r="K11" s="93" t="s">
        <v>795</v>
      </c>
      <c r="O11" s="93" t="str">
        <f>IFERROR(__xludf.DUMMYFUNCTION("iferror(if($D11=""CREATE TABLE"","""",index(split($A11,"" "",TRUE,TRUE),O$2)),"""")"),"")</f>
        <v/>
      </c>
      <c r="P11" s="93" t="str">
        <f>IFERROR(__xludf.DUMMYFUNCTION("iferror(if($D11=""CREATE TABLE"","""",index(split($A11,"" "",TRUE,TRUE),P$2)),"""")"),"")</f>
        <v/>
      </c>
      <c r="Q11" s="93" t="str">
        <f>IFERROR(__xludf.DUMMYFUNCTION("iferror(if($D11=""CREATE TABLE"","""",index(split($A11,"" "",TRUE,TRUE),Q$2)),"""")"),"")</f>
        <v/>
      </c>
      <c r="R11" s="93" t="str">
        <f>IFERROR(__xludf.DUMMYFUNCTION("iferror(if($D11=""CREATE TABLE"","""",index(split($A11,"" "",TRUE,TRUE),R$2)),"""")"),"")</f>
        <v/>
      </c>
      <c r="S11" s="93" t="str">
        <f>IFERROR(__xludf.DUMMYFUNCTION("iferror(if($D11=""CREATE TABLE"","""",index(split($A11,"" "",TRUE,TRUE),S$2)),"""")"),"")</f>
        <v/>
      </c>
      <c r="T11" s="93" t="str">
        <f>IFERROR(__xludf.DUMMYFUNCTION("iferror(if($D11=""CREATE TABLE"","""",index(split($A11,"" "",TRUE,TRUE),T$2)),"""")"),"")</f>
        <v/>
      </c>
    </row>
    <row r="12">
      <c r="A12" s="10" t="s">
        <v>1322</v>
      </c>
      <c r="B12" s="15" t="b">
        <v>0</v>
      </c>
      <c r="C12" s="15" t="b">
        <v>0</v>
      </c>
      <c r="D12" s="93" t="str">
        <f t="shared" si="1"/>
        <v/>
      </c>
      <c r="E12" s="93" t="s">
        <v>647</v>
      </c>
      <c r="G12" s="93" t="s">
        <v>812</v>
      </c>
      <c r="I12" s="15" t="b">
        <v>0</v>
      </c>
      <c r="J12" s="15" t="b">
        <v>0</v>
      </c>
      <c r="K12" s="93" t="s">
        <v>795</v>
      </c>
      <c r="O12" s="93" t="str">
        <f>IFERROR(__xludf.DUMMYFUNCTION("iferror(if($D12=""CREATE TABLE"","""",index(split($A12,"" "",TRUE,TRUE),O$2)),"""")"),"")</f>
        <v/>
      </c>
      <c r="P12" s="93" t="str">
        <f>IFERROR(__xludf.DUMMYFUNCTION("iferror(if($D12=""CREATE TABLE"","""",index(split($A12,"" "",TRUE,TRUE),P$2)),"""")"),"")</f>
        <v/>
      </c>
      <c r="Q12" s="93" t="str">
        <f>IFERROR(__xludf.DUMMYFUNCTION("iferror(if($D12=""CREATE TABLE"","""",index(split($A12,"" "",TRUE,TRUE),Q$2)),"""")"),"")</f>
        <v/>
      </c>
      <c r="R12" s="93" t="str">
        <f>IFERROR(__xludf.DUMMYFUNCTION("iferror(if($D12=""CREATE TABLE"","""",index(split($A12,"" "",TRUE,TRUE),R$2)),"""")"),"")</f>
        <v/>
      </c>
      <c r="S12" s="93" t="str">
        <f>IFERROR(__xludf.DUMMYFUNCTION("iferror(if($D12=""CREATE TABLE"","""",index(split($A12,"" "",TRUE,TRUE),S$2)),"""")"),"")</f>
        <v/>
      </c>
      <c r="T12" s="93" t="str">
        <f>IFERROR(__xludf.DUMMYFUNCTION("iferror(if($D12=""CREATE TABLE"","""",index(split($A12,"" "",TRUE,TRUE),T$2)),"""")"),"")</f>
        <v/>
      </c>
    </row>
    <row r="13">
      <c r="A13" s="10" t="s">
        <v>1324</v>
      </c>
      <c r="B13" s="15" t="b">
        <v>0</v>
      </c>
      <c r="C13" s="15" t="b">
        <v>0</v>
      </c>
      <c r="D13" s="93" t="str">
        <f t="shared" si="1"/>
        <v/>
      </c>
      <c r="E13" s="93" t="s">
        <v>647</v>
      </c>
      <c r="G13" s="93" t="s">
        <v>813</v>
      </c>
      <c r="I13" s="15" t="b">
        <v>0</v>
      </c>
      <c r="J13" s="15" t="b">
        <v>0</v>
      </c>
      <c r="K13" s="93" t="s">
        <v>795</v>
      </c>
      <c r="O13" s="93" t="str">
        <f>IFERROR(__xludf.DUMMYFUNCTION("iferror(if($D13=""CREATE TABLE"","""",index(split($A13,"" "",TRUE,TRUE),O$2)),"""")"),"")</f>
        <v/>
      </c>
      <c r="P13" s="93" t="str">
        <f>IFERROR(__xludf.DUMMYFUNCTION("iferror(if($D13=""CREATE TABLE"","""",index(split($A13,"" "",TRUE,TRUE),P$2)),"""")"),"")</f>
        <v/>
      </c>
      <c r="Q13" s="93" t="str">
        <f>IFERROR(__xludf.DUMMYFUNCTION("iferror(if($D13=""CREATE TABLE"","""",index(split($A13,"" "",TRUE,TRUE),Q$2)),"""")"),"")</f>
        <v/>
      </c>
      <c r="R13" s="93" t="str">
        <f>IFERROR(__xludf.DUMMYFUNCTION("iferror(if($D13=""CREATE TABLE"","""",index(split($A13,"" "",TRUE,TRUE),R$2)),"""")"),"")</f>
        <v/>
      </c>
      <c r="S13" s="93" t="str">
        <f>IFERROR(__xludf.DUMMYFUNCTION("iferror(if($D13=""CREATE TABLE"","""",index(split($A13,"" "",TRUE,TRUE),S$2)),"""")"),"")</f>
        <v/>
      </c>
      <c r="T13" s="93" t="str">
        <f>IFERROR(__xludf.DUMMYFUNCTION("iferror(if($D13=""CREATE TABLE"","""",index(split($A13,"" "",TRUE,TRUE),T$2)),"""")"),"")</f>
        <v/>
      </c>
    </row>
    <row r="14">
      <c r="A14" s="10" t="s">
        <v>1325</v>
      </c>
      <c r="B14" s="15" t="b">
        <v>0</v>
      </c>
      <c r="C14" s="15" t="b">
        <v>0</v>
      </c>
      <c r="D14" s="93" t="str">
        <f t="shared" si="1"/>
        <v/>
      </c>
      <c r="E14" s="93" t="s">
        <v>647</v>
      </c>
      <c r="G14" s="93" t="s">
        <v>814</v>
      </c>
      <c r="I14" s="15" t="b">
        <v>0</v>
      </c>
      <c r="J14" s="15" t="b">
        <v>0</v>
      </c>
      <c r="K14" s="93" t="s">
        <v>780</v>
      </c>
      <c r="O14" s="93" t="str">
        <f>IFERROR(__xludf.DUMMYFUNCTION("iferror(if($D14=""CREATE TABLE"","""",index(split($A14,"" "",TRUE,TRUE),O$2)),"""")"),"")</f>
        <v/>
      </c>
      <c r="P14" s="93" t="str">
        <f>IFERROR(__xludf.DUMMYFUNCTION("iferror(if($D14=""CREATE TABLE"","""",index(split($A14,"" "",TRUE,TRUE),P$2)),"""")"),"")</f>
        <v/>
      </c>
      <c r="Q14" s="93" t="str">
        <f>IFERROR(__xludf.DUMMYFUNCTION("iferror(if($D14=""CREATE TABLE"","""",index(split($A14,"" "",TRUE,TRUE),Q$2)),"""")"),"")</f>
        <v/>
      </c>
      <c r="R14" s="93" t="str">
        <f>IFERROR(__xludf.DUMMYFUNCTION("iferror(if($D14=""CREATE TABLE"","""",index(split($A14,"" "",TRUE,TRUE),R$2)),"""")"),"")</f>
        <v/>
      </c>
      <c r="S14" s="93" t="str">
        <f>IFERROR(__xludf.DUMMYFUNCTION("iferror(if($D14=""CREATE TABLE"","""",index(split($A14,"" "",TRUE,TRUE),S$2)),"""")"),"")</f>
        <v/>
      </c>
      <c r="T14" s="93" t="str">
        <f>IFERROR(__xludf.DUMMYFUNCTION("iferror(if($D14=""CREATE TABLE"","""",index(split($A14,"" "",TRUE,TRUE),T$2)),"""")"),"")</f>
        <v/>
      </c>
    </row>
    <row r="15">
      <c r="A15" s="10" t="s">
        <v>1328</v>
      </c>
      <c r="B15" s="15" t="b">
        <v>0</v>
      </c>
      <c r="C15" s="15" t="b">
        <v>0</v>
      </c>
      <c r="D15" s="93" t="str">
        <f t="shared" si="1"/>
        <v/>
      </c>
      <c r="E15" s="93" t="s">
        <v>647</v>
      </c>
      <c r="G15" s="93" t="s">
        <v>815</v>
      </c>
      <c r="I15" s="15" t="b">
        <v>0</v>
      </c>
      <c r="J15" s="15" t="b">
        <v>0</v>
      </c>
      <c r="K15" s="93" t="s">
        <v>780</v>
      </c>
      <c r="O15" s="93" t="str">
        <f>IFERROR(__xludf.DUMMYFUNCTION("iferror(if($D15=""CREATE TABLE"","""",index(split($A15,"" "",TRUE,TRUE),O$2)),"""")"),"")</f>
        <v/>
      </c>
      <c r="P15" s="93" t="str">
        <f>IFERROR(__xludf.DUMMYFUNCTION("iferror(if($D15=""CREATE TABLE"","""",index(split($A15,"" "",TRUE,TRUE),P$2)),"""")"),"")</f>
        <v/>
      </c>
      <c r="Q15" s="93" t="str">
        <f>IFERROR(__xludf.DUMMYFUNCTION("iferror(if($D15=""CREATE TABLE"","""",index(split($A15,"" "",TRUE,TRUE),Q$2)),"""")"),"")</f>
        <v/>
      </c>
      <c r="R15" s="93" t="str">
        <f>IFERROR(__xludf.DUMMYFUNCTION("iferror(if($D15=""CREATE TABLE"","""",index(split($A15,"" "",TRUE,TRUE),R$2)),"""")"),"")</f>
        <v/>
      </c>
      <c r="S15" s="93" t="str">
        <f>IFERROR(__xludf.DUMMYFUNCTION("iferror(if($D15=""CREATE TABLE"","""",index(split($A15,"" "",TRUE,TRUE),S$2)),"""")"),"")</f>
        <v/>
      </c>
      <c r="T15" s="93" t="str">
        <f>IFERROR(__xludf.DUMMYFUNCTION("iferror(if($D15=""CREATE TABLE"","""",index(split($A15,"" "",TRUE,TRUE),T$2)),"""")"),"")</f>
        <v/>
      </c>
    </row>
    <row r="16">
      <c r="A16" s="10" t="s">
        <v>1331</v>
      </c>
      <c r="B16" s="15" t="b">
        <v>0</v>
      </c>
      <c r="C16" s="15" t="b">
        <v>0</v>
      </c>
      <c r="D16" s="93" t="str">
        <f t="shared" si="1"/>
        <v/>
      </c>
      <c r="E16" s="93" t="s">
        <v>647</v>
      </c>
      <c r="G16" s="93" t="s">
        <v>817</v>
      </c>
      <c r="I16" s="15" t="b">
        <v>0</v>
      </c>
      <c r="J16" s="15" t="b">
        <v>0</v>
      </c>
      <c r="K16" s="93" t="s">
        <v>780</v>
      </c>
      <c r="O16" s="93" t="str">
        <f>IFERROR(__xludf.DUMMYFUNCTION("iferror(if($D16=""CREATE TABLE"","""",index(split($A16,"" "",TRUE,TRUE),O$2)),"""")"),"")</f>
        <v/>
      </c>
      <c r="P16" s="93" t="str">
        <f>IFERROR(__xludf.DUMMYFUNCTION("iferror(if($D16=""CREATE TABLE"","""",index(split($A16,"" "",TRUE,TRUE),P$2)),"""")"),"")</f>
        <v/>
      </c>
      <c r="Q16" s="93" t="str">
        <f>IFERROR(__xludf.DUMMYFUNCTION("iferror(if($D16=""CREATE TABLE"","""",index(split($A16,"" "",TRUE,TRUE),Q$2)),"""")"),"")</f>
        <v/>
      </c>
      <c r="R16" s="93" t="str">
        <f>IFERROR(__xludf.DUMMYFUNCTION("iferror(if($D16=""CREATE TABLE"","""",index(split($A16,"" "",TRUE,TRUE),R$2)),"""")"),"")</f>
        <v/>
      </c>
      <c r="S16" s="93" t="str">
        <f>IFERROR(__xludf.DUMMYFUNCTION("iferror(if($D16=""CREATE TABLE"","""",index(split($A16,"" "",TRUE,TRUE),S$2)),"""")"),"")</f>
        <v/>
      </c>
      <c r="T16" s="93" t="str">
        <f>IFERROR(__xludf.DUMMYFUNCTION("iferror(if($D16=""CREATE TABLE"","""",index(split($A16,"" "",TRUE,TRUE),T$2)),"""")"),"")</f>
        <v/>
      </c>
    </row>
    <row r="17">
      <c r="A17" s="10" t="s">
        <v>1332</v>
      </c>
      <c r="B17" s="15" t="b">
        <v>0</v>
      </c>
      <c r="C17" s="15" t="b">
        <v>0</v>
      </c>
      <c r="D17" s="93" t="str">
        <f t="shared" si="1"/>
        <v/>
      </c>
      <c r="E17" s="93" t="s">
        <v>647</v>
      </c>
      <c r="G17" s="93" t="s">
        <v>818</v>
      </c>
      <c r="I17" s="15" t="b">
        <v>0</v>
      </c>
      <c r="J17" s="15" t="b">
        <v>0</v>
      </c>
      <c r="K17" s="93" t="s">
        <v>780</v>
      </c>
      <c r="O17" s="93" t="str">
        <f>IFERROR(__xludf.DUMMYFUNCTION("iferror(if($D17=""CREATE TABLE"","""",index(split($A17,"" "",TRUE,TRUE),O$2)),"""")"),"")</f>
        <v/>
      </c>
      <c r="P17" s="93" t="str">
        <f>IFERROR(__xludf.DUMMYFUNCTION("iferror(if($D17=""CREATE TABLE"","""",index(split($A17,"" "",TRUE,TRUE),P$2)),"""")"),"")</f>
        <v/>
      </c>
      <c r="Q17" s="93" t="str">
        <f>IFERROR(__xludf.DUMMYFUNCTION("iferror(if($D17=""CREATE TABLE"","""",index(split($A17,"" "",TRUE,TRUE),Q$2)),"""")"),"")</f>
        <v/>
      </c>
      <c r="R17" s="93" t="str">
        <f>IFERROR(__xludf.DUMMYFUNCTION("iferror(if($D17=""CREATE TABLE"","""",index(split($A17,"" "",TRUE,TRUE),R$2)),"""")"),"")</f>
        <v/>
      </c>
      <c r="S17" s="93" t="str">
        <f>IFERROR(__xludf.DUMMYFUNCTION("iferror(if($D17=""CREATE TABLE"","""",index(split($A17,"" "",TRUE,TRUE),S$2)),"""")"),"")</f>
        <v/>
      </c>
      <c r="T17" s="93" t="str">
        <f>IFERROR(__xludf.DUMMYFUNCTION("iferror(if($D17=""CREATE TABLE"","""",index(split($A17,"" "",TRUE,TRUE),T$2)),"""")"),"")</f>
        <v/>
      </c>
    </row>
    <row r="18">
      <c r="A18" s="10" t="s">
        <v>1335</v>
      </c>
      <c r="B18" s="15" t="b">
        <v>0</v>
      </c>
      <c r="C18" s="15" t="b">
        <v>0</v>
      </c>
      <c r="D18" s="93" t="str">
        <f t="shared" si="1"/>
        <v/>
      </c>
      <c r="E18" s="93" t="s">
        <v>647</v>
      </c>
      <c r="G18" s="93" t="s">
        <v>821</v>
      </c>
      <c r="I18" s="15" t="b">
        <v>0</v>
      </c>
      <c r="J18" s="15" t="b">
        <v>0</v>
      </c>
      <c r="K18" s="93" t="s">
        <v>822</v>
      </c>
      <c r="O18" s="93" t="str">
        <f>IFERROR(__xludf.DUMMYFUNCTION("iferror(if($D18=""CREATE TABLE"","""",index(split($A18,"" "",TRUE,TRUE),O$2)),"""")"),"")</f>
        <v/>
      </c>
      <c r="P18" s="93" t="str">
        <f>IFERROR(__xludf.DUMMYFUNCTION("iferror(if($D18=""CREATE TABLE"","""",index(split($A18,"" "",TRUE,TRUE),P$2)),"""")"),"")</f>
        <v/>
      </c>
      <c r="Q18" s="93" t="str">
        <f>IFERROR(__xludf.DUMMYFUNCTION("iferror(if($D18=""CREATE TABLE"","""",index(split($A18,"" "",TRUE,TRUE),Q$2)),"""")"),"")</f>
        <v/>
      </c>
      <c r="R18" s="93" t="str">
        <f>IFERROR(__xludf.DUMMYFUNCTION("iferror(if($D18=""CREATE TABLE"","""",index(split($A18,"" "",TRUE,TRUE),R$2)),"""")"),"")</f>
        <v/>
      </c>
      <c r="S18" s="93" t="str">
        <f>IFERROR(__xludf.DUMMYFUNCTION("iferror(if($D18=""CREATE TABLE"","""",index(split($A18,"" "",TRUE,TRUE),S$2)),"""")"),"")</f>
        <v/>
      </c>
      <c r="T18" s="93" t="str">
        <f>IFERROR(__xludf.DUMMYFUNCTION("iferror(if($D18=""CREATE TABLE"","""",index(split($A18,"" "",TRUE,TRUE),T$2)),"""")"),"")</f>
        <v/>
      </c>
    </row>
    <row r="19">
      <c r="A19" s="10" t="s">
        <v>1337</v>
      </c>
      <c r="B19" s="15" t="b">
        <v>0</v>
      </c>
      <c r="C19" s="15" t="b">
        <v>0</v>
      </c>
      <c r="D19" s="93" t="str">
        <f t="shared" si="1"/>
        <v/>
      </c>
      <c r="E19" s="93" t="s">
        <v>647</v>
      </c>
      <c r="G19" s="93" t="s">
        <v>823</v>
      </c>
      <c r="I19" s="15" t="b">
        <v>0</v>
      </c>
      <c r="J19" s="15" t="b">
        <v>0</v>
      </c>
      <c r="K19" s="93" t="s">
        <v>824</v>
      </c>
      <c r="O19" s="93" t="str">
        <f>IFERROR(__xludf.DUMMYFUNCTION("iferror(if($D19=""CREATE TABLE"","""",index(split($A19,"" "",TRUE,TRUE),O$2)),"""")"),"")</f>
        <v/>
      </c>
      <c r="P19" s="93" t="str">
        <f>IFERROR(__xludf.DUMMYFUNCTION("iferror(if($D19=""CREATE TABLE"","""",index(split($A19,"" "",TRUE,TRUE),P$2)),"""")"),"")</f>
        <v/>
      </c>
      <c r="Q19" s="93" t="str">
        <f>IFERROR(__xludf.DUMMYFUNCTION("iferror(if($D19=""CREATE TABLE"","""",index(split($A19,"" "",TRUE,TRUE),Q$2)),"""")"),"")</f>
        <v/>
      </c>
      <c r="R19" s="93" t="str">
        <f>IFERROR(__xludf.DUMMYFUNCTION("iferror(if($D19=""CREATE TABLE"","""",index(split($A19,"" "",TRUE,TRUE),R$2)),"""")"),"")</f>
        <v/>
      </c>
      <c r="S19" s="93" t="str">
        <f>IFERROR(__xludf.DUMMYFUNCTION("iferror(if($D19=""CREATE TABLE"","""",index(split($A19,"" "",TRUE,TRUE),S$2)),"""")"),"")</f>
        <v/>
      </c>
      <c r="T19" s="93" t="str">
        <f>IFERROR(__xludf.DUMMYFUNCTION("iferror(if($D19=""CREATE TABLE"","""",index(split($A19,"" "",TRUE,TRUE),T$2)),"""")"),"")</f>
        <v/>
      </c>
    </row>
    <row r="20">
      <c r="A20" s="10" t="s">
        <v>1339</v>
      </c>
      <c r="B20" s="15" t="b">
        <v>0</v>
      </c>
      <c r="C20" s="15" t="b">
        <v>0</v>
      </c>
      <c r="D20" s="93" t="str">
        <f t="shared" si="1"/>
        <v/>
      </c>
      <c r="E20" s="93" t="s">
        <v>647</v>
      </c>
      <c r="G20" s="93" t="s">
        <v>826</v>
      </c>
      <c r="I20" s="15" t="b">
        <v>0</v>
      </c>
      <c r="J20" s="15" t="b">
        <v>0</v>
      </c>
      <c r="K20" s="93" t="s">
        <v>780</v>
      </c>
      <c r="O20" s="93" t="str">
        <f>IFERROR(__xludf.DUMMYFUNCTION("iferror(if($D20=""CREATE TABLE"","""",index(split($A20,"" "",TRUE,TRUE),O$2)),"""")"),"")</f>
        <v/>
      </c>
      <c r="P20" s="93" t="str">
        <f>IFERROR(__xludf.DUMMYFUNCTION("iferror(if($D20=""CREATE TABLE"","""",index(split($A20,"" "",TRUE,TRUE),P$2)),"""")"),"")</f>
        <v/>
      </c>
      <c r="Q20" s="93" t="str">
        <f>IFERROR(__xludf.DUMMYFUNCTION("iferror(if($D20=""CREATE TABLE"","""",index(split($A20,"" "",TRUE,TRUE),Q$2)),"""")"),"")</f>
        <v/>
      </c>
      <c r="R20" s="93" t="str">
        <f>IFERROR(__xludf.DUMMYFUNCTION("iferror(if($D20=""CREATE TABLE"","""",index(split($A20,"" "",TRUE,TRUE),R$2)),"""")"),"")</f>
        <v/>
      </c>
      <c r="S20" s="93" t="str">
        <f>IFERROR(__xludf.DUMMYFUNCTION("iferror(if($D20=""CREATE TABLE"","""",index(split($A20,"" "",TRUE,TRUE),S$2)),"""")"),"")</f>
        <v/>
      </c>
      <c r="T20" s="93" t="str">
        <f>IFERROR(__xludf.DUMMYFUNCTION("iferror(if($D20=""CREATE TABLE"","""",index(split($A20,"" "",TRUE,TRUE),T$2)),"""")"),"")</f>
        <v/>
      </c>
    </row>
    <row r="21">
      <c r="A21" s="10" t="s">
        <v>1342</v>
      </c>
      <c r="B21" s="15" t="b">
        <v>0</v>
      </c>
      <c r="C21" s="15" t="b">
        <v>0</v>
      </c>
      <c r="D21" s="93" t="str">
        <f t="shared" si="1"/>
        <v/>
      </c>
      <c r="E21" s="93" t="s">
        <v>647</v>
      </c>
      <c r="G21" s="93" t="s">
        <v>828</v>
      </c>
      <c r="I21" s="15" t="b">
        <v>0</v>
      </c>
      <c r="J21" s="15" t="b">
        <v>0</v>
      </c>
      <c r="K21" s="93" t="s">
        <v>824</v>
      </c>
      <c r="O21" s="93" t="str">
        <f>IFERROR(__xludf.DUMMYFUNCTION("iferror(if($D21=""CREATE TABLE"","""",index(split($A21,"" "",TRUE,TRUE),O$2)),"""")"),"")</f>
        <v/>
      </c>
      <c r="P21" s="93" t="str">
        <f>IFERROR(__xludf.DUMMYFUNCTION("iferror(if($D21=""CREATE TABLE"","""",index(split($A21,"" "",TRUE,TRUE),P$2)),"""")"),"")</f>
        <v/>
      </c>
      <c r="Q21" s="93" t="str">
        <f>IFERROR(__xludf.DUMMYFUNCTION("iferror(if($D21=""CREATE TABLE"","""",index(split($A21,"" "",TRUE,TRUE),Q$2)),"""")"),"")</f>
        <v/>
      </c>
      <c r="R21" s="93" t="str">
        <f>IFERROR(__xludf.DUMMYFUNCTION("iferror(if($D21=""CREATE TABLE"","""",index(split($A21,"" "",TRUE,TRUE),R$2)),"""")"),"")</f>
        <v/>
      </c>
      <c r="S21" s="93" t="str">
        <f>IFERROR(__xludf.DUMMYFUNCTION("iferror(if($D21=""CREATE TABLE"","""",index(split($A21,"" "",TRUE,TRUE),S$2)),"""")"),"")</f>
        <v/>
      </c>
      <c r="T21" s="93" t="str">
        <f>IFERROR(__xludf.DUMMYFUNCTION("iferror(if($D21=""CREATE TABLE"","""",index(split($A21,"" "",TRUE,TRUE),T$2)),"""")"),"")</f>
        <v/>
      </c>
    </row>
    <row r="22">
      <c r="A22" s="10" t="s">
        <v>1344</v>
      </c>
      <c r="B22" s="15" t="b">
        <v>0</v>
      </c>
      <c r="C22" s="15" t="b">
        <v>0</v>
      </c>
      <c r="D22" s="93" t="str">
        <f t="shared" si="1"/>
        <v/>
      </c>
      <c r="E22" s="93" t="s">
        <v>647</v>
      </c>
      <c r="G22" s="93" t="s">
        <v>829</v>
      </c>
      <c r="I22" s="15" t="b">
        <v>0</v>
      </c>
      <c r="J22" s="18" t="b">
        <v>1</v>
      </c>
      <c r="K22" s="93" t="s">
        <v>831</v>
      </c>
      <c r="O22" s="93" t="str">
        <f>IFERROR(__xludf.DUMMYFUNCTION("iferror(if($D22=""CREATE TABLE"","""",index(split($A22,"" "",TRUE,TRUE),O$2)),"""")"),"")</f>
        <v/>
      </c>
      <c r="P22" s="93" t="str">
        <f>IFERROR(__xludf.DUMMYFUNCTION("iferror(if($D22=""CREATE TABLE"","""",index(split($A22,"" "",TRUE,TRUE),P$2)),"""")"),"")</f>
        <v/>
      </c>
      <c r="Q22" s="93" t="str">
        <f>IFERROR(__xludf.DUMMYFUNCTION("iferror(if($D22=""CREATE TABLE"","""",index(split($A22,"" "",TRUE,TRUE),Q$2)),"""")"),"")</f>
        <v/>
      </c>
      <c r="R22" s="93" t="str">
        <f>IFERROR(__xludf.DUMMYFUNCTION("iferror(if($D22=""CREATE TABLE"","""",index(split($A22,"" "",TRUE,TRUE),R$2)),"""")"),"")</f>
        <v/>
      </c>
      <c r="S22" s="93" t="str">
        <f>IFERROR(__xludf.DUMMYFUNCTION("iferror(if($D22=""CREATE TABLE"","""",index(split($A22,"" "",TRUE,TRUE),S$2)),"""")"),"")</f>
        <v/>
      </c>
      <c r="T22" s="93" t="str">
        <f>IFERROR(__xludf.DUMMYFUNCTION("iferror(if($D22=""CREATE TABLE"","""",index(split($A22,"" "",TRUE,TRUE),T$2)),"""")"),"")</f>
        <v/>
      </c>
    </row>
    <row r="23">
      <c r="A23" s="10" t="s">
        <v>1345</v>
      </c>
      <c r="B23" s="15" t="b">
        <v>0</v>
      </c>
      <c r="C23" s="15" t="b">
        <v>0</v>
      </c>
      <c r="D23" s="93" t="str">
        <f t="shared" si="1"/>
        <v/>
      </c>
      <c r="E23" s="93" t="s">
        <v>647</v>
      </c>
      <c r="G23" s="93" t="s">
        <v>833</v>
      </c>
      <c r="I23" s="15" t="b">
        <v>0</v>
      </c>
      <c r="J23" s="18" t="b">
        <v>1</v>
      </c>
      <c r="K23" s="93" t="s">
        <v>831</v>
      </c>
      <c r="O23" s="93" t="str">
        <f>IFERROR(__xludf.DUMMYFUNCTION("iferror(if($D23=""CREATE TABLE"","""",index(split($A23,"" "",TRUE,TRUE),O$2)),"""")"),"")</f>
        <v/>
      </c>
      <c r="P23" s="93" t="str">
        <f>IFERROR(__xludf.DUMMYFUNCTION("iferror(if($D23=""CREATE TABLE"","""",index(split($A23,"" "",TRUE,TRUE),P$2)),"""")"),"")</f>
        <v/>
      </c>
      <c r="Q23" s="93" t="str">
        <f>IFERROR(__xludf.DUMMYFUNCTION("iferror(if($D23=""CREATE TABLE"","""",index(split($A23,"" "",TRUE,TRUE),Q$2)),"""")"),"")</f>
        <v/>
      </c>
      <c r="R23" s="93" t="str">
        <f>IFERROR(__xludf.DUMMYFUNCTION("iferror(if($D23=""CREATE TABLE"","""",index(split($A23,"" "",TRUE,TRUE),R$2)),"""")"),"")</f>
        <v/>
      </c>
      <c r="S23" s="93" t="str">
        <f>IFERROR(__xludf.DUMMYFUNCTION("iferror(if($D23=""CREATE TABLE"","""",index(split($A23,"" "",TRUE,TRUE),S$2)),"""")"),"")</f>
        <v/>
      </c>
      <c r="T23" s="93" t="str">
        <f>IFERROR(__xludf.DUMMYFUNCTION("iferror(if($D23=""CREATE TABLE"","""",index(split($A23,"" "",TRUE,TRUE),T$2)),"""")"),"")</f>
        <v/>
      </c>
    </row>
    <row r="24">
      <c r="A24" s="10" t="s">
        <v>1346</v>
      </c>
      <c r="B24" s="15" t="b">
        <v>0</v>
      </c>
      <c r="C24" s="15" t="b">
        <v>0</v>
      </c>
      <c r="D24" s="93" t="str">
        <f t="shared" si="1"/>
        <v/>
      </c>
      <c r="E24" s="93" t="s">
        <v>647</v>
      </c>
      <c r="G24" s="93" t="s">
        <v>834</v>
      </c>
      <c r="I24" s="15" t="b">
        <v>0</v>
      </c>
      <c r="J24" s="15" t="b">
        <v>0</v>
      </c>
      <c r="K24" s="93" t="s">
        <v>780</v>
      </c>
      <c r="O24" s="93" t="str">
        <f>IFERROR(__xludf.DUMMYFUNCTION("iferror(if($D24=""CREATE TABLE"","""",index(split($A24,"" "",TRUE,TRUE),O$2)),"""")"),"")</f>
        <v/>
      </c>
      <c r="P24" s="93" t="str">
        <f>IFERROR(__xludf.DUMMYFUNCTION("iferror(if($D24=""CREATE TABLE"","""",index(split($A24,"" "",TRUE,TRUE),P$2)),"""")"),"")</f>
        <v/>
      </c>
      <c r="Q24" s="93" t="str">
        <f>IFERROR(__xludf.DUMMYFUNCTION("iferror(if($D24=""CREATE TABLE"","""",index(split($A24,"" "",TRUE,TRUE),Q$2)),"""")"),"")</f>
        <v/>
      </c>
      <c r="R24" s="93" t="str">
        <f>IFERROR(__xludf.DUMMYFUNCTION("iferror(if($D24=""CREATE TABLE"","""",index(split($A24,"" "",TRUE,TRUE),R$2)),"""")"),"")</f>
        <v/>
      </c>
      <c r="S24" s="93" t="str">
        <f>IFERROR(__xludf.DUMMYFUNCTION("iferror(if($D24=""CREATE TABLE"","""",index(split($A24,"" "",TRUE,TRUE),S$2)),"""")"),"")</f>
        <v/>
      </c>
      <c r="T24" s="93" t="str">
        <f>IFERROR(__xludf.DUMMYFUNCTION("iferror(if($D24=""CREATE TABLE"","""",index(split($A24,"" "",TRUE,TRUE),T$2)),"""")"),"")</f>
        <v/>
      </c>
    </row>
    <row r="25">
      <c r="A25" s="10" t="s">
        <v>1349</v>
      </c>
      <c r="B25" s="15" t="b">
        <v>0</v>
      </c>
      <c r="C25" s="15" t="b">
        <v>0</v>
      </c>
      <c r="D25" s="93" t="str">
        <f t="shared" si="1"/>
        <v/>
      </c>
      <c r="E25" s="93" t="s">
        <v>647</v>
      </c>
      <c r="G25" s="93" t="s">
        <v>836</v>
      </c>
      <c r="I25" s="15" t="b">
        <v>0</v>
      </c>
      <c r="J25" s="15" t="b">
        <v>0</v>
      </c>
      <c r="K25" s="93" t="s">
        <v>824</v>
      </c>
      <c r="O25" s="93" t="str">
        <f>IFERROR(__xludf.DUMMYFUNCTION("iferror(if($D25=""CREATE TABLE"","""",index(split($A25,"" "",TRUE,TRUE),O$2)),"""")"),"")</f>
        <v/>
      </c>
      <c r="P25" s="93" t="str">
        <f>IFERROR(__xludf.DUMMYFUNCTION("iferror(if($D25=""CREATE TABLE"","""",index(split($A25,"" "",TRUE,TRUE),P$2)),"""")"),"")</f>
        <v/>
      </c>
      <c r="Q25" s="93" t="str">
        <f>IFERROR(__xludf.DUMMYFUNCTION("iferror(if($D25=""CREATE TABLE"","""",index(split($A25,"" "",TRUE,TRUE),Q$2)),"""")"),"")</f>
        <v/>
      </c>
      <c r="R25" s="93" t="str">
        <f>IFERROR(__xludf.DUMMYFUNCTION("iferror(if($D25=""CREATE TABLE"","""",index(split($A25,"" "",TRUE,TRUE),R$2)),"""")"),"")</f>
        <v/>
      </c>
      <c r="S25" s="93" t="str">
        <f>IFERROR(__xludf.DUMMYFUNCTION("iferror(if($D25=""CREATE TABLE"","""",index(split($A25,"" "",TRUE,TRUE),S$2)),"""")"),"")</f>
        <v/>
      </c>
      <c r="T25" s="93" t="str">
        <f>IFERROR(__xludf.DUMMYFUNCTION("iferror(if($D25=""CREATE TABLE"","""",index(split($A25,"" "",TRUE,TRUE),T$2)),"""")"),"")</f>
        <v/>
      </c>
    </row>
    <row r="26">
      <c r="A26" s="10" t="s">
        <v>1350</v>
      </c>
      <c r="B26" s="15" t="b">
        <v>0</v>
      </c>
      <c r="C26" s="15" t="b">
        <v>0</v>
      </c>
      <c r="D26" s="93" t="str">
        <f t="shared" si="1"/>
        <v/>
      </c>
      <c r="E26" s="93" t="s">
        <v>648</v>
      </c>
      <c r="G26" s="93" t="s">
        <v>838</v>
      </c>
      <c r="I26" s="18" t="b">
        <v>1</v>
      </c>
      <c r="J26" s="15" t="b">
        <v>0</v>
      </c>
      <c r="K26" s="93" t="s">
        <v>795</v>
      </c>
      <c r="O26" s="93" t="str">
        <f>IFERROR(__xludf.DUMMYFUNCTION("iferror(if($D26=""CREATE TABLE"","""",index(split($A26,"" "",TRUE,TRUE),O$2)),"""")"),"")</f>
        <v/>
      </c>
      <c r="P26" s="93" t="str">
        <f>IFERROR(__xludf.DUMMYFUNCTION("iferror(if($D26=""CREATE TABLE"","""",index(split($A26,"" "",TRUE,TRUE),P$2)),"""")"),"")</f>
        <v/>
      </c>
      <c r="Q26" s="93" t="str">
        <f>IFERROR(__xludf.DUMMYFUNCTION("iferror(if($D26=""CREATE TABLE"","""",index(split($A26,"" "",TRUE,TRUE),Q$2)),"""")"),"")</f>
        <v/>
      </c>
      <c r="R26" s="93" t="str">
        <f>IFERROR(__xludf.DUMMYFUNCTION("iferror(if($D26=""CREATE TABLE"","""",index(split($A26,"" "",TRUE,TRUE),R$2)),"""")"),"")</f>
        <v/>
      </c>
      <c r="S26" s="93" t="str">
        <f>IFERROR(__xludf.DUMMYFUNCTION("iferror(if($D26=""CREATE TABLE"","""",index(split($A26,"" "",TRUE,TRUE),S$2)),"""")"),"")</f>
        <v/>
      </c>
      <c r="T26" s="93" t="str">
        <f>IFERROR(__xludf.DUMMYFUNCTION("iferror(if($D26=""CREATE TABLE"","""",index(split($A26,"" "",TRUE,TRUE),T$2)),"""")"),"")</f>
        <v/>
      </c>
    </row>
    <row r="27">
      <c r="A27" s="10" t="s">
        <v>1352</v>
      </c>
      <c r="B27" s="15" t="b">
        <v>0</v>
      </c>
      <c r="C27" s="15" t="b">
        <v>0</v>
      </c>
      <c r="D27" s="93" t="str">
        <f t="shared" si="1"/>
        <v/>
      </c>
      <c r="E27" s="93" t="s">
        <v>648</v>
      </c>
      <c r="G27" s="93" t="s">
        <v>778</v>
      </c>
      <c r="I27" s="15" t="b">
        <v>0</v>
      </c>
      <c r="J27" s="15" t="b">
        <v>0</v>
      </c>
      <c r="K27" s="93" t="s">
        <v>795</v>
      </c>
      <c r="O27" s="93" t="str">
        <f>IFERROR(__xludf.DUMMYFUNCTION("iferror(if($D27=""CREATE TABLE"","""",index(split($A27,"" "",TRUE,TRUE),O$2)),"""")"),"")</f>
        <v/>
      </c>
      <c r="P27" s="93" t="str">
        <f>IFERROR(__xludf.DUMMYFUNCTION("iferror(if($D27=""CREATE TABLE"","""",index(split($A27,"" "",TRUE,TRUE),P$2)),"""")"),"")</f>
        <v/>
      </c>
      <c r="Q27" s="93" t="str">
        <f>IFERROR(__xludf.DUMMYFUNCTION("iferror(if($D27=""CREATE TABLE"","""",index(split($A27,"" "",TRUE,TRUE),Q$2)),"""")"),"")</f>
        <v/>
      </c>
      <c r="R27" s="93" t="str">
        <f>IFERROR(__xludf.DUMMYFUNCTION("iferror(if($D27=""CREATE TABLE"","""",index(split($A27,"" "",TRUE,TRUE),R$2)),"""")"),"")</f>
        <v/>
      </c>
      <c r="S27" s="93" t="str">
        <f>IFERROR(__xludf.DUMMYFUNCTION("iferror(if($D27=""CREATE TABLE"","""",index(split($A27,"" "",TRUE,TRUE),S$2)),"""")"),"")</f>
        <v/>
      </c>
      <c r="T27" s="93" t="str">
        <f>IFERROR(__xludf.DUMMYFUNCTION("iferror(if($D27=""CREATE TABLE"","""",index(split($A27,"" "",TRUE,TRUE),T$2)),"""")"),"")</f>
        <v/>
      </c>
    </row>
    <row r="28">
      <c r="A28" s="10" t="s">
        <v>1307</v>
      </c>
      <c r="B28" s="15" t="b">
        <v>0</v>
      </c>
      <c r="C28" s="15" t="b">
        <v>0</v>
      </c>
      <c r="D28" s="93" t="str">
        <f t="shared" si="1"/>
        <v/>
      </c>
      <c r="E28" s="93" t="s">
        <v>648</v>
      </c>
      <c r="G28" s="93" t="s">
        <v>793</v>
      </c>
      <c r="I28" s="15" t="b">
        <v>0</v>
      </c>
      <c r="J28" s="15" t="b">
        <v>0</v>
      </c>
      <c r="K28" s="93" t="s">
        <v>795</v>
      </c>
      <c r="O28" s="93" t="str">
        <f>IFERROR(__xludf.DUMMYFUNCTION("iferror(if($D28=""CREATE TABLE"","""",index(split($A28,"" "",TRUE,TRUE),O$2)),"""")"),"")</f>
        <v/>
      </c>
      <c r="P28" s="93" t="str">
        <f>IFERROR(__xludf.DUMMYFUNCTION("iferror(if($D28=""CREATE TABLE"","""",index(split($A28,"" "",TRUE,TRUE),P$2)),"""")"),"")</f>
        <v/>
      </c>
      <c r="Q28" s="93" t="str">
        <f>IFERROR(__xludf.DUMMYFUNCTION("iferror(if($D28=""CREATE TABLE"","""",index(split($A28,"" "",TRUE,TRUE),Q$2)),"""")"),"")</f>
        <v/>
      </c>
      <c r="R28" s="93" t="str">
        <f>IFERROR(__xludf.DUMMYFUNCTION("iferror(if($D28=""CREATE TABLE"","""",index(split($A28,"" "",TRUE,TRUE),R$2)),"""")"),"")</f>
        <v/>
      </c>
      <c r="S28" s="93" t="str">
        <f>IFERROR(__xludf.DUMMYFUNCTION("iferror(if($D28=""CREATE TABLE"","""",index(split($A28,"" "",TRUE,TRUE),S$2)),"""")"),"")</f>
        <v/>
      </c>
      <c r="T28" s="93" t="str">
        <f>IFERROR(__xludf.DUMMYFUNCTION("iferror(if($D28=""CREATE TABLE"","""",index(split($A28,"" "",TRUE,TRUE),T$2)),"""")"),"")</f>
        <v/>
      </c>
    </row>
    <row r="29">
      <c r="A29" s="10" t="s">
        <v>1354</v>
      </c>
      <c r="B29" s="15" t="b">
        <v>0</v>
      </c>
      <c r="C29" s="15" t="b">
        <v>0</v>
      </c>
      <c r="D29" s="93" t="str">
        <f t="shared" si="1"/>
        <v/>
      </c>
      <c r="E29" s="93" t="s">
        <v>648</v>
      </c>
      <c r="G29" s="93" t="s">
        <v>844</v>
      </c>
      <c r="I29" s="15" t="b">
        <v>0</v>
      </c>
      <c r="J29" s="15" t="b">
        <v>0</v>
      </c>
      <c r="K29" s="93" t="s">
        <v>795</v>
      </c>
      <c r="O29" s="93" t="str">
        <f>IFERROR(__xludf.DUMMYFUNCTION("iferror(if($D29=""CREATE TABLE"","""",index(split($A29,"" "",TRUE,TRUE),O$2)),"""")"),"")</f>
        <v/>
      </c>
      <c r="P29" s="93" t="str">
        <f>IFERROR(__xludf.DUMMYFUNCTION("iferror(if($D29=""CREATE TABLE"","""",index(split($A29,"" "",TRUE,TRUE),P$2)),"""")"),"")</f>
        <v/>
      </c>
      <c r="Q29" s="93" t="str">
        <f>IFERROR(__xludf.DUMMYFUNCTION("iferror(if($D29=""CREATE TABLE"","""",index(split($A29,"" "",TRUE,TRUE),Q$2)),"""")"),"")</f>
        <v/>
      </c>
      <c r="R29" s="93" t="str">
        <f>IFERROR(__xludf.DUMMYFUNCTION("iferror(if($D29=""CREATE TABLE"","""",index(split($A29,"" "",TRUE,TRUE),R$2)),"""")"),"")</f>
        <v/>
      </c>
      <c r="S29" s="93" t="str">
        <f>IFERROR(__xludf.DUMMYFUNCTION("iferror(if($D29=""CREATE TABLE"","""",index(split($A29,"" "",TRUE,TRUE),S$2)),"""")"),"")</f>
        <v/>
      </c>
      <c r="T29" s="93" t="str">
        <f>IFERROR(__xludf.DUMMYFUNCTION("iferror(if($D29=""CREATE TABLE"","""",index(split($A29,"" "",TRUE,TRUE),T$2)),"""")"),"")</f>
        <v/>
      </c>
    </row>
    <row r="30">
      <c r="A30" s="10" t="s">
        <v>1315</v>
      </c>
      <c r="B30" s="15" t="b">
        <v>0</v>
      </c>
      <c r="C30" s="15" t="b">
        <v>0</v>
      </c>
      <c r="D30" s="93" t="str">
        <f t="shared" si="1"/>
        <v/>
      </c>
      <c r="E30" s="93" t="s">
        <v>648</v>
      </c>
      <c r="G30" s="93" t="s">
        <v>806</v>
      </c>
      <c r="I30" s="15" t="b">
        <v>0</v>
      </c>
      <c r="J30" s="15" t="b">
        <v>0</v>
      </c>
      <c r="K30" s="93" t="s">
        <v>780</v>
      </c>
      <c r="O30" s="93" t="str">
        <f>IFERROR(__xludf.DUMMYFUNCTION("iferror(if($D30=""CREATE TABLE"","""",index(split($A30,"" "",TRUE,TRUE),O$2)),"""")"),"")</f>
        <v/>
      </c>
      <c r="P30" s="93" t="str">
        <f>IFERROR(__xludf.DUMMYFUNCTION("iferror(if($D30=""CREATE TABLE"","""",index(split($A30,"" "",TRUE,TRUE),P$2)),"""")"),"")</f>
        <v/>
      </c>
      <c r="Q30" s="93" t="str">
        <f>IFERROR(__xludf.DUMMYFUNCTION("iferror(if($D30=""CREATE TABLE"","""",index(split($A30,"" "",TRUE,TRUE),Q$2)),"""")"),"")</f>
        <v/>
      </c>
      <c r="R30" s="93" t="str">
        <f>IFERROR(__xludf.DUMMYFUNCTION("iferror(if($D30=""CREATE TABLE"","""",index(split($A30,"" "",TRUE,TRUE),R$2)),"""")"),"")</f>
        <v/>
      </c>
      <c r="S30" s="93" t="str">
        <f>IFERROR(__xludf.DUMMYFUNCTION("iferror(if($D30=""CREATE TABLE"","""",index(split($A30,"" "",TRUE,TRUE),S$2)),"""")"),"")</f>
        <v/>
      </c>
      <c r="T30" s="93" t="str">
        <f>IFERROR(__xludf.DUMMYFUNCTION("iferror(if($D30=""CREATE TABLE"","""",index(split($A30,"" "",TRUE,TRUE),T$2)),"""")"),"")</f>
        <v/>
      </c>
    </row>
    <row r="31">
      <c r="A31" s="10" t="s">
        <v>1357</v>
      </c>
      <c r="B31" s="15" t="b">
        <v>0</v>
      </c>
      <c r="C31" s="15" t="b">
        <v>0</v>
      </c>
      <c r="D31" s="93" t="str">
        <f t="shared" si="1"/>
        <v/>
      </c>
      <c r="E31" s="93" t="s">
        <v>648</v>
      </c>
      <c r="G31" s="93" t="s">
        <v>847</v>
      </c>
      <c r="I31" s="15" t="b">
        <v>0</v>
      </c>
      <c r="J31" s="15" t="b">
        <v>0</v>
      </c>
      <c r="K31" s="93" t="s">
        <v>795</v>
      </c>
      <c r="O31" s="93" t="str">
        <f>IFERROR(__xludf.DUMMYFUNCTION("iferror(if($D31=""CREATE TABLE"","""",index(split($A31,"" "",TRUE,TRUE),O$2)),"""")"),"")</f>
        <v/>
      </c>
      <c r="P31" s="93" t="str">
        <f>IFERROR(__xludf.DUMMYFUNCTION("iferror(if($D31=""CREATE TABLE"","""",index(split($A31,"" "",TRUE,TRUE),P$2)),"""")"),"")</f>
        <v/>
      </c>
      <c r="Q31" s="93" t="str">
        <f>IFERROR(__xludf.DUMMYFUNCTION("iferror(if($D31=""CREATE TABLE"","""",index(split($A31,"" "",TRUE,TRUE),Q$2)),"""")"),"")</f>
        <v/>
      </c>
      <c r="R31" s="93" t="str">
        <f>IFERROR(__xludf.DUMMYFUNCTION("iferror(if($D31=""CREATE TABLE"","""",index(split($A31,"" "",TRUE,TRUE),R$2)),"""")"),"")</f>
        <v/>
      </c>
      <c r="S31" s="93" t="str">
        <f>IFERROR(__xludf.DUMMYFUNCTION("iferror(if($D31=""CREATE TABLE"","""",index(split($A31,"" "",TRUE,TRUE),S$2)),"""")"),"")</f>
        <v/>
      </c>
      <c r="T31" s="93" t="str">
        <f>IFERROR(__xludf.DUMMYFUNCTION("iferror(if($D31=""CREATE TABLE"","""",index(split($A31,"" "",TRUE,TRUE),T$2)),"""")"),"")</f>
        <v/>
      </c>
    </row>
    <row r="32">
      <c r="A32" s="10" t="s">
        <v>1358</v>
      </c>
      <c r="B32" s="15" t="b">
        <v>0</v>
      </c>
      <c r="C32" s="15" t="b">
        <v>0</v>
      </c>
      <c r="D32" s="93" t="str">
        <f t="shared" si="1"/>
        <v/>
      </c>
      <c r="E32" s="93" t="s">
        <v>648</v>
      </c>
      <c r="G32" s="93" t="s">
        <v>848</v>
      </c>
      <c r="I32" s="15" t="b">
        <v>0</v>
      </c>
      <c r="J32" s="15" t="b">
        <v>0</v>
      </c>
      <c r="K32" s="93" t="s">
        <v>795</v>
      </c>
      <c r="O32" s="93" t="str">
        <f>IFERROR(__xludf.DUMMYFUNCTION("iferror(if($D32=""CREATE TABLE"","""",index(split($A32,"" "",TRUE,TRUE),O$2)),"""")"),"")</f>
        <v/>
      </c>
      <c r="P32" s="93" t="str">
        <f>IFERROR(__xludf.DUMMYFUNCTION("iferror(if($D32=""CREATE TABLE"","""",index(split($A32,"" "",TRUE,TRUE),P$2)),"""")"),"")</f>
        <v/>
      </c>
      <c r="Q32" s="93" t="str">
        <f>IFERROR(__xludf.DUMMYFUNCTION("iferror(if($D32=""CREATE TABLE"","""",index(split($A32,"" "",TRUE,TRUE),Q$2)),"""")"),"")</f>
        <v/>
      </c>
      <c r="R32" s="93" t="str">
        <f>IFERROR(__xludf.DUMMYFUNCTION("iferror(if($D32=""CREATE TABLE"","""",index(split($A32,"" "",TRUE,TRUE),R$2)),"""")"),"")</f>
        <v/>
      </c>
      <c r="S32" s="93" t="str">
        <f>IFERROR(__xludf.DUMMYFUNCTION("iferror(if($D32=""CREATE TABLE"","""",index(split($A32,"" "",TRUE,TRUE),S$2)),"""")"),"")</f>
        <v/>
      </c>
      <c r="T32" s="93" t="str">
        <f>IFERROR(__xludf.DUMMYFUNCTION("iferror(if($D32=""CREATE TABLE"","""",index(split($A32,"" "",TRUE,TRUE),T$2)),"""")"),"")</f>
        <v/>
      </c>
    </row>
    <row r="33">
      <c r="A33" s="10" t="s">
        <v>1360</v>
      </c>
      <c r="B33" s="15" t="b">
        <v>0</v>
      </c>
      <c r="C33" s="15" t="b">
        <v>0</v>
      </c>
      <c r="D33" s="93" t="str">
        <f t="shared" si="1"/>
        <v/>
      </c>
      <c r="E33" s="93" t="s">
        <v>648</v>
      </c>
      <c r="G33" s="93" t="s">
        <v>850</v>
      </c>
      <c r="I33" s="15" t="b">
        <v>0</v>
      </c>
      <c r="J33" s="15" t="b">
        <v>0</v>
      </c>
      <c r="K33" s="93" t="s">
        <v>822</v>
      </c>
      <c r="O33" s="93" t="str">
        <f>IFERROR(__xludf.DUMMYFUNCTION("iferror(if($D33=""CREATE TABLE"","""",index(split($A33,"" "",TRUE,TRUE),O$2)),"""")"),"")</f>
        <v/>
      </c>
      <c r="P33" s="93" t="str">
        <f>IFERROR(__xludf.DUMMYFUNCTION("iferror(if($D33=""CREATE TABLE"","""",index(split($A33,"" "",TRUE,TRUE),P$2)),"""")"),"")</f>
        <v/>
      </c>
      <c r="Q33" s="93" t="str">
        <f>IFERROR(__xludf.DUMMYFUNCTION("iferror(if($D33=""CREATE TABLE"","""",index(split($A33,"" "",TRUE,TRUE),Q$2)),"""")"),"")</f>
        <v/>
      </c>
      <c r="R33" s="93" t="str">
        <f>IFERROR(__xludf.DUMMYFUNCTION("iferror(if($D33=""CREATE TABLE"","""",index(split($A33,"" "",TRUE,TRUE),R$2)),"""")"),"")</f>
        <v/>
      </c>
      <c r="S33" s="93" t="str">
        <f>IFERROR(__xludf.DUMMYFUNCTION("iferror(if($D33=""CREATE TABLE"","""",index(split($A33,"" "",TRUE,TRUE),S$2)),"""")"),"")</f>
        <v/>
      </c>
      <c r="T33" s="93" t="str">
        <f>IFERROR(__xludf.DUMMYFUNCTION("iferror(if($D33=""CREATE TABLE"","""",index(split($A33,"" "",TRUE,TRUE),T$2)),"""")"),"")</f>
        <v/>
      </c>
    </row>
    <row r="34">
      <c r="A34" s="10" t="s">
        <v>1361</v>
      </c>
      <c r="B34" s="15" t="b">
        <v>0</v>
      </c>
      <c r="C34" s="15" t="b">
        <v>0</v>
      </c>
      <c r="D34" s="93" t="str">
        <f t="shared" si="1"/>
        <v/>
      </c>
      <c r="E34" s="93" t="s">
        <v>648</v>
      </c>
      <c r="G34" s="93" t="s">
        <v>754</v>
      </c>
      <c r="I34" s="15" t="b">
        <v>0</v>
      </c>
      <c r="J34" s="15" t="b">
        <v>0</v>
      </c>
      <c r="K34" s="93" t="s">
        <v>795</v>
      </c>
      <c r="O34" s="93" t="str">
        <f>IFERROR(__xludf.DUMMYFUNCTION("iferror(if($D34=""CREATE TABLE"","""",index(split($A34,"" "",TRUE,TRUE),O$2)),"""")"),"")</f>
        <v/>
      </c>
      <c r="P34" s="93" t="str">
        <f>IFERROR(__xludf.DUMMYFUNCTION("iferror(if($D34=""CREATE TABLE"","""",index(split($A34,"" "",TRUE,TRUE),P$2)),"""")"),"")</f>
        <v/>
      </c>
      <c r="Q34" s="93" t="str">
        <f>IFERROR(__xludf.DUMMYFUNCTION("iferror(if($D34=""CREATE TABLE"","""",index(split($A34,"" "",TRUE,TRUE),Q$2)),"""")"),"")</f>
        <v/>
      </c>
      <c r="R34" s="93" t="str">
        <f>IFERROR(__xludf.DUMMYFUNCTION("iferror(if($D34=""CREATE TABLE"","""",index(split($A34,"" "",TRUE,TRUE),R$2)),"""")"),"")</f>
        <v/>
      </c>
      <c r="S34" s="93" t="str">
        <f>IFERROR(__xludf.DUMMYFUNCTION("iferror(if($D34=""CREATE TABLE"","""",index(split($A34,"" "",TRUE,TRUE),S$2)),"""")"),"")</f>
        <v/>
      </c>
      <c r="T34" s="93" t="str">
        <f>IFERROR(__xludf.DUMMYFUNCTION("iferror(if($D34=""CREATE TABLE"","""",index(split($A34,"" "",TRUE,TRUE),T$2)),"""")"),"")</f>
        <v/>
      </c>
    </row>
    <row r="35">
      <c r="A35" s="10" t="s">
        <v>1362</v>
      </c>
      <c r="B35" s="15" t="b">
        <v>0</v>
      </c>
      <c r="C35" s="15" t="b">
        <v>0</v>
      </c>
      <c r="D35" s="93" t="str">
        <f t="shared" si="1"/>
        <v/>
      </c>
      <c r="E35" s="93" t="s">
        <v>648</v>
      </c>
      <c r="G35" s="93" t="s">
        <v>852</v>
      </c>
      <c r="I35" s="15" t="b">
        <v>0</v>
      </c>
      <c r="J35" s="15" t="b">
        <v>0</v>
      </c>
      <c r="K35" s="93" t="s">
        <v>780</v>
      </c>
      <c r="O35" s="93" t="str">
        <f>IFERROR(__xludf.DUMMYFUNCTION("iferror(if($D35=""CREATE TABLE"","""",index(split($A35,"" "",TRUE,TRUE),O$2)),"""")"),"")</f>
        <v/>
      </c>
      <c r="P35" s="93" t="str">
        <f>IFERROR(__xludf.DUMMYFUNCTION("iferror(if($D35=""CREATE TABLE"","""",index(split($A35,"" "",TRUE,TRUE),P$2)),"""")"),"")</f>
        <v/>
      </c>
      <c r="Q35" s="93" t="str">
        <f>IFERROR(__xludf.DUMMYFUNCTION("iferror(if($D35=""CREATE TABLE"","""",index(split($A35,"" "",TRUE,TRUE),Q$2)),"""")"),"")</f>
        <v/>
      </c>
      <c r="R35" s="93" t="str">
        <f>IFERROR(__xludf.DUMMYFUNCTION("iferror(if($D35=""CREATE TABLE"","""",index(split($A35,"" "",TRUE,TRUE),R$2)),"""")"),"")</f>
        <v/>
      </c>
      <c r="S35" s="93" t="str">
        <f>IFERROR(__xludf.DUMMYFUNCTION("iferror(if($D35=""CREATE TABLE"","""",index(split($A35,"" "",TRUE,TRUE),S$2)),"""")"),"")</f>
        <v/>
      </c>
      <c r="T35" s="93" t="str">
        <f>IFERROR(__xludf.DUMMYFUNCTION("iferror(if($D35=""CREATE TABLE"","""",index(split($A35,"" "",TRUE,TRUE),T$2)),"""")"),"")</f>
        <v/>
      </c>
    </row>
    <row r="36">
      <c r="A36" s="10" t="s">
        <v>1365</v>
      </c>
      <c r="B36" s="15" t="b">
        <v>0</v>
      </c>
      <c r="C36" s="15" t="b">
        <v>0</v>
      </c>
      <c r="D36" s="93" t="str">
        <f t="shared" si="1"/>
        <v/>
      </c>
      <c r="E36" s="93" t="s">
        <v>648</v>
      </c>
      <c r="G36" s="93" t="s">
        <v>854</v>
      </c>
      <c r="I36" s="15" t="b">
        <v>0</v>
      </c>
      <c r="J36" s="15" t="b">
        <v>0</v>
      </c>
      <c r="K36" s="93" t="s">
        <v>780</v>
      </c>
      <c r="O36" s="93" t="str">
        <f>IFERROR(__xludf.DUMMYFUNCTION("iferror(if($D36=""CREATE TABLE"","""",index(split($A36,"" "",TRUE,TRUE),O$2)),"""")"),"")</f>
        <v/>
      </c>
      <c r="P36" s="93" t="str">
        <f>IFERROR(__xludf.DUMMYFUNCTION("iferror(if($D36=""CREATE TABLE"","""",index(split($A36,"" "",TRUE,TRUE),P$2)),"""")"),"")</f>
        <v/>
      </c>
      <c r="Q36" s="93" t="str">
        <f>IFERROR(__xludf.DUMMYFUNCTION("iferror(if($D36=""CREATE TABLE"","""",index(split($A36,"" "",TRUE,TRUE),Q$2)),"""")"),"")</f>
        <v/>
      </c>
      <c r="R36" s="93" t="str">
        <f>IFERROR(__xludf.DUMMYFUNCTION("iferror(if($D36=""CREATE TABLE"","""",index(split($A36,"" "",TRUE,TRUE),R$2)),"""")"),"")</f>
        <v/>
      </c>
      <c r="S36" s="93" t="str">
        <f>IFERROR(__xludf.DUMMYFUNCTION("iferror(if($D36=""CREATE TABLE"","""",index(split($A36,"" "",TRUE,TRUE),S$2)),"""")"),"")</f>
        <v/>
      </c>
      <c r="T36" s="93" t="str">
        <f>IFERROR(__xludf.DUMMYFUNCTION("iferror(if($D36=""CREATE TABLE"","""",index(split($A36,"" "",TRUE,TRUE),T$2)),"""")"),"")</f>
        <v/>
      </c>
    </row>
    <row r="37">
      <c r="A37" s="10" t="s">
        <v>1367</v>
      </c>
      <c r="B37" s="15" t="b">
        <v>0</v>
      </c>
      <c r="C37" s="15" t="b">
        <v>0</v>
      </c>
      <c r="D37" s="93" t="str">
        <f t="shared" si="1"/>
        <v/>
      </c>
      <c r="E37" s="93" t="s">
        <v>648</v>
      </c>
      <c r="G37" s="93" t="s">
        <v>855</v>
      </c>
      <c r="I37" s="15" t="b">
        <v>0</v>
      </c>
      <c r="J37" s="15" t="b">
        <v>0</v>
      </c>
      <c r="K37" s="93" t="s">
        <v>780</v>
      </c>
      <c r="O37" s="93" t="str">
        <f>IFERROR(__xludf.DUMMYFUNCTION("iferror(if($D37=""CREATE TABLE"","""",index(split($A37,"" "",TRUE,TRUE),O$2)),"""")"),"")</f>
        <v/>
      </c>
      <c r="P37" s="93" t="str">
        <f>IFERROR(__xludf.DUMMYFUNCTION("iferror(if($D37=""CREATE TABLE"","""",index(split($A37,"" "",TRUE,TRUE),P$2)),"""")"),"")</f>
        <v/>
      </c>
      <c r="Q37" s="93" t="str">
        <f>IFERROR(__xludf.DUMMYFUNCTION("iferror(if($D37=""CREATE TABLE"","""",index(split($A37,"" "",TRUE,TRUE),Q$2)),"""")"),"")</f>
        <v/>
      </c>
      <c r="R37" s="93" t="str">
        <f>IFERROR(__xludf.DUMMYFUNCTION("iferror(if($D37=""CREATE TABLE"","""",index(split($A37,"" "",TRUE,TRUE),R$2)),"""")"),"")</f>
        <v/>
      </c>
      <c r="S37" s="93" t="str">
        <f>IFERROR(__xludf.DUMMYFUNCTION("iferror(if($D37=""CREATE TABLE"","""",index(split($A37,"" "",TRUE,TRUE),S$2)),"""")"),"")</f>
        <v/>
      </c>
      <c r="T37" s="93" t="str">
        <f>IFERROR(__xludf.DUMMYFUNCTION("iferror(if($D37=""CREATE TABLE"","""",index(split($A37,"" "",TRUE,TRUE),T$2)),"""")"),"")</f>
        <v/>
      </c>
    </row>
    <row r="38">
      <c r="A38" s="10" t="s">
        <v>1370</v>
      </c>
      <c r="B38" s="15" t="b">
        <v>0</v>
      </c>
      <c r="C38" s="15" t="b">
        <v>0</v>
      </c>
      <c r="D38" s="93" t="str">
        <f t="shared" si="1"/>
        <v/>
      </c>
      <c r="E38" s="93" t="s">
        <v>648</v>
      </c>
      <c r="G38" s="93" t="s">
        <v>857</v>
      </c>
      <c r="I38" s="15" t="b">
        <v>0</v>
      </c>
      <c r="J38" s="15" t="b">
        <v>0</v>
      </c>
      <c r="K38" s="93" t="s">
        <v>780</v>
      </c>
      <c r="O38" s="93" t="str">
        <f>IFERROR(__xludf.DUMMYFUNCTION("iferror(if($D38=""CREATE TABLE"","""",index(split($A38,"" "",TRUE,TRUE),O$2)),"""")"),"")</f>
        <v/>
      </c>
      <c r="P38" s="93" t="str">
        <f>IFERROR(__xludf.DUMMYFUNCTION("iferror(if($D38=""CREATE TABLE"","""",index(split($A38,"" "",TRUE,TRUE),P$2)),"""")"),"")</f>
        <v/>
      </c>
      <c r="Q38" s="93" t="str">
        <f>IFERROR(__xludf.DUMMYFUNCTION("iferror(if($D38=""CREATE TABLE"","""",index(split($A38,"" "",TRUE,TRUE),Q$2)),"""")"),"")</f>
        <v/>
      </c>
      <c r="R38" s="93" t="str">
        <f>IFERROR(__xludf.DUMMYFUNCTION("iferror(if($D38=""CREATE TABLE"","""",index(split($A38,"" "",TRUE,TRUE),R$2)),"""")"),"")</f>
        <v/>
      </c>
      <c r="S38" s="93" t="str">
        <f>IFERROR(__xludf.DUMMYFUNCTION("iferror(if($D38=""CREATE TABLE"","""",index(split($A38,"" "",TRUE,TRUE),S$2)),"""")"),"")</f>
        <v/>
      </c>
      <c r="T38" s="93" t="str">
        <f>IFERROR(__xludf.DUMMYFUNCTION("iferror(if($D38=""CREATE TABLE"","""",index(split($A38,"" "",TRUE,TRUE),T$2)),"""")"),"")</f>
        <v/>
      </c>
    </row>
    <row r="39">
      <c r="A39" s="10" t="s">
        <v>1373</v>
      </c>
      <c r="B39" s="15" t="b">
        <v>0</v>
      </c>
      <c r="C39" s="15" t="b">
        <v>0</v>
      </c>
      <c r="D39" s="93" t="str">
        <f t="shared" si="1"/>
        <v/>
      </c>
      <c r="E39" s="93" t="s">
        <v>648</v>
      </c>
      <c r="G39" s="93" t="s">
        <v>858</v>
      </c>
      <c r="I39" s="15" t="b">
        <v>0</v>
      </c>
      <c r="J39" s="15" t="b">
        <v>0</v>
      </c>
      <c r="K39" s="93" t="s">
        <v>780</v>
      </c>
      <c r="O39" s="93" t="str">
        <f>IFERROR(__xludf.DUMMYFUNCTION("iferror(if($D39=""CREATE TABLE"","""",index(split($A39,"" "",TRUE,TRUE),O$2)),"""")"),"")</f>
        <v/>
      </c>
      <c r="P39" s="93" t="str">
        <f>IFERROR(__xludf.DUMMYFUNCTION("iferror(if($D39=""CREATE TABLE"","""",index(split($A39,"" "",TRUE,TRUE),P$2)),"""")"),"")</f>
        <v/>
      </c>
      <c r="Q39" s="93" t="str">
        <f>IFERROR(__xludf.DUMMYFUNCTION("iferror(if($D39=""CREATE TABLE"","""",index(split($A39,"" "",TRUE,TRUE),Q$2)),"""")"),"")</f>
        <v/>
      </c>
      <c r="R39" s="93" t="str">
        <f>IFERROR(__xludf.DUMMYFUNCTION("iferror(if($D39=""CREATE TABLE"","""",index(split($A39,"" "",TRUE,TRUE),R$2)),"""")"),"")</f>
        <v/>
      </c>
      <c r="S39" s="93" t="str">
        <f>IFERROR(__xludf.DUMMYFUNCTION("iferror(if($D39=""CREATE TABLE"","""",index(split($A39,"" "",TRUE,TRUE),S$2)),"""")"),"")</f>
        <v/>
      </c>
      <c r="T39" s="93" t="str">
        <f>IFERROR(__xludf.DUMMYFUNCTION("iferror(if($D39=""CREATE TABLE"","""",index(split($A39,"" "",TRUE,TRUE),T$2)),"""")"),"")</f>
        <v/>
      </c>
    </row>
    <row r="40">
      <c r="A40" s="10" t="s">
        <v>1374</v>
      </c>
      <c r="B40" s="15" t="b">
        <v>0</v>
      </c>
      <c r="C40" s="15" t="b">
        <v>0</v>
      </c>
      <c r="D40" s="93" t="str">
        <f t="shared" si="1"/>
        <v/>
      </c>
      <c r="E40" s="93" t="s">
        <v>648</v>
      </c>
      <c r="G40" s="93" t="s">
        <v>859</v>
      </c>
      <c r="I40" s="15" t="b">
        <v>0</v>
      </c>
      <c r="J40" s="15" t="b">
        <v>0</v>
      </c>
      <c r="K40" s="93" t="s">
        <v>780</v>
      </c>
      <c r="O40" s="93" t="str">
        <f>IFERROR(__xludf.DUMMYFUNCTION("iferror(if($D40=""CREATE TABLE"","""",index(split($A40,"" "",TRUE,TRUE),O$2)),"""")"),"")</f>
        <v/>
      </c>
      <c r="P40" s="93" t="str">
        <f>IFERROR(__xludf.DUMMYFUNCTION("iferror(if($D40=""CREATE TABLE"","""",index(split($A40,"" "",TRUE,TRUE),P$2)),"""")"),"")</f>
        <v/>
      </c>
      <c r="Q40" s="93" t="str">
        <f>IFERROR(__xludf.DUMMYFUNCTION("iferror(if($D40=""CREATE TABLE"","""",index(split($A40,"" "",TRUE,TRUE),Q$2)),"""")"),"")</f>
        <v/>
      </c>
      <c r="R40" s="93" t="str">
        <f>IFERROR(__xludf.DUMMYFUNCTION("iferror(if($D40=""CREATE TABLE"","""",index(split($A40,"" "",TRUE,TRUE),R$2)),"""")"),"")</f>
        <v/>
      </c>
      <c r="S40" s="93" t="str">
        <f>IFERROR(__xludf.DUMMYFUNCTION("iferror(if($D40=""CREATE TABLE"","""",index(split($A40,"" "",TRUE,TRUE),S$2)),"""")"),"")</f>
        <v/>
      </c>
      <c r="T40" s="93" t="str">
        <f>IFERROR(__xludf.DUMMYFUNCTION("iferror(if($D40=""CREATE TABLE"","""",index(split($A40,"" "",TRUE,TRUE),T$2)),"""")"),"")</f>
        <v/>
      </c>
    </row>
    <row r="41">
      <c r="A41" s="10" t="s">
        <v>1375</v>
      </c>
      <c r="B41" s="15" t="b">
        <v>0</v>
      </c>
      <c r="C41" s="15" t="b">
        <v>0</v>
      </c>
      <c r="D41" s="93" t="str">
        <f t="shared" si="1"/>
        <v/>
      </c>
      <c r="E41" s="93" t="s">
        <v>648</v>
      </c>
      <c r="G41" s="93" t="s">
        <v>862</v>
      </c>
      <c r="I41" s="15" t="b">
        <v>0</v>
      </c>
      <c r="J41" s="15" t="b">
        <v>0</v>
      </c>
      <c r="K41" s="93" t="s">
        <v>780</v>
      </c>
      <c r="O41" s="93" t="str">
        <f>IFERROR(__xludf.DUMMYFUNCTION("iferror(if($D41=""CREATE TABLE"","""",index(split($A41,"" "",TRUE,TRUE),O$2)),"""")"),"")</f>
        <v/>
      </c>
      <c r="P41" s="93" t="str">
        <f>IFERROR(__xludf.DUMMYFUNCTION("iferror(if($D41=""CREATE TABLE"","""",index(split($A41,"" "",TRUE,TRUE),P$2)),"""")"),"")</f>
        <v/>
      </c>
      <c r="Q41" s="93" t="str">
        <f>IFERROR(__xludf.DUMMYFUNCTION("iferror(if($D41=""CREATE TABLE"","""",index(split($A41,"" "",TRUE,TRUE),Q$2)),"""")"),"")</f>
        <v/>
      </c>
      <c r="R41" s="93" t="str">
        <f>IFERROR(__xludf.DUMMYFUNCTION("iferror(if($D41=""CREATE TABLE"","""",index(split($A41,"" "",TRUE,TRUE),R$2)),"""")"),"")</f>
        <v/>
      </c>
      <c r="S41" s="93" t="str">
        <f>IFERROR(__xludf.DUMMYFUNCTION("iferror(if($D41=""CREATE TABLE"","""",index(split($A41,"" "",TRUE,TRUE),S$2)),"""")"),"")</f>
        <v/>
      </c>
      <c r="T41" s="93" t="str">
        <f>IFERROR(__xludf.DUMMYFUNCTION("iferror(if($D41=""CREATE TABLE"","""",index(split($A41,"" "",TRUE,TRUE),T$2)),"""")"),"")</f>
        <v/>
      </c>
    </row>
    <row r="42">
      <c r="A42" s="10" t="s">
        <v>1378</v>
      </c>
      <c r="B42" s="15" t="b">
        <v>0</v>
      </c>
      <c r="C42" s="15" t="b">
        <v>0</v>
      </c>
      <c r="D42" s="93" t="str">
        <f t="shared" si="1"/>
        <v/>
      </c>
      <c r="E42" s="93" t="s">
        <v>648</v>
      </c>
      <c r="G42" s="93" t="s">
        <v>864</v>
      </c>
      <c r="I42" s="15" t="b">
        <v>0</v>
      </c>
      <c r="J42" s="15" t="b">
        <v>0</v>
      </c>
      <c r="K42" s="93" t="s">
        <v>780</v>
      </c>
      <c r="O42" s="93" t="str">
        <f>IFERROR(__xludf.DUMMYFUNCTION("iferror(if($D42=""CREATE TABLE"","""",index(split($A42,"" "",TRUE,TRUE),O$2)),"""")"),"")</f>
        <v/>
      </c>
      <c r="P42" s="93" t="str">
        <f>IFERROR(__xludf.DUMMYFUNCTION("iferror(if($D42=""CREATE TABLE"","""",index(split($A42,"" "",TRUE,TRUE),P$2)),"""")"),"")</f>
        <v/>
      </c>
      <c r="Q42" s="93" t="str">
        <f>IFERROR(__xludf.DUMMYFUNCTION("iferror(if($D42=""CREATE TABLE"","""",index(split($A42,"" "",TRUE,TRUE),Q$2)),"""")"),"")</f>
        <v/>
      </c>
      <c r="R42" s="93" t="str">
        <f>IFERROR(__xludf.DUMMYFUNCTION("iferror(if($D42=""CREATE TABLE"","""",index(split($A42,"" "",TRUE,TRUE),R$2)),"""")"),"")</f>
        <v/>
      </c>
      <c r="S42" s="93" t="str">
        <f>IFERROR(__xludf.DUMMYFUNCTION("iferror(if($D42=""CREATE TABLE"","""",index(split($A42,"" "",TRUE,TRUE),S$2)),"""")"),"")</f>
        <v/>
      </c>
      <c r="T42" s="93" t="str">
        <f>IFERROR(__xludf.DUMMYFUNCTION("iferror(if($D42=""CREATE TABLE"","""",index(split($A42,"" "",TRUE,TRUE),T$2)),"""")"),"")</f>
        <v/>
      </c>
    </row>
    <row r="43">
      <c r="A43" s="10" t="s">
        <v>1379</v>
      </c>
      <c r="B43" s="15" t="b">
        <v>0</v>
      </c>
      <c r="C43" s="15" t="b">
        <v>0</v>
      </c>
      <c r="D43" s="93" t="str">
        <f t="shared" si="1"/>
        <v/>
      </c>
      <c r="E43" s="93" t="s">
        <v>648</v>
      </c>
      <c r="G43" s="93" t="s">
        <v>866</v>
      </c>
      <c r="I43" s="15" t="b">
        <v>0</v>
      </c>
      <c r="J43" s="15" t="b">
        <v>0</v>
      </c>
      <c r="K43" s="93" t="s">
        <v>780</v>
      </c>
      <c r="O43" s="93" t="str">
        <f>IFERROR(__xludf.DUMMYFUNCTION("iferror(if($D43=""CREATE TABLE"","""",index(split($A43,"" "",TRUE,TRUE),O$2)),"""")"),"")</f>
        <v/>
      </c>
      <c r="P43" s="93" t="str">
        <f>IFERROR(__xludf.DUMMYFUNCTION("iferror(if($D43=""CREATE TABLE"","""",index(split($A43,"" "",TRUE,TRUE),P$2)),"""")"),"")</f>
        <v/>
      </c>
      <c r="Q43" s="93" t="str">
        <f>IFERROR(__xludf.DUMMYFUNCTION("iferror(if($D43=""CREATE TABLE"","""",index(split($A43,"" "",TRUE,TRUE),Q$2)),"""")"),"")</f>
        <v/>
      </c>
      <c r="R43" s="93" t="str">
        <f>IFERROR(__xludf.DUMMYFUNCTION("iferror(if($D43=""CREATE TABLE"","""",index(split($A43,"" "",TRUE,TRUE),R$2)),"""")"),"")</f>
        <v/>
      </c>
      <c r="S43" s="93" t="str">
        <f>IFERROR(__xludf.DUMMYFUNCTION("iferror(if($D43=""CREATE TABLE"","""",index(split($A43,"" "",TRUE,TRUE),S$2)),"""")"),"")</f>
        <v/>
      </c>
      <c r="T43" s="93" t="str">
        <f>IFERROR(__xludf.DUMMYFUNCTION("iferror(if($D43=""CREATE TABLE"","""",index(split($A43,"" "",TRUE,TRUE),T$2)),"""")"),"")</f>
        <v/>
      </c>
    </row>
    <row r="44">
      <c r="A44" s="10" t="s">
        <v>1380</v>
      </c>
      <c r="B44" s="15" t="b">
        <v>0</v>
      </c>
      <c r="C44" s="15" t="b">
        <v>0</v>
      </c>
      <c r="D44" s="93" t="str">
        <f t="shared" si="1"/>
        <v/>
      </c>
      <c r="E44" s="93" t="s">
        <v>648</v>
      </c>
      <c r="G44" s="93" t="s">
        <v>867</v>
      </c>
      <c r="I44" s="15" t="b">
        <v>0</v>
      </c>
      <c r="J44" s="15" t="b">
        <v>0</v>
      </c>
      <c r="K44" s="93" t="s">
        <v>780</v>
      </c>
      <c r="O44" s="93" t="str">
        <f>IFERROR(__xludf.DUMMYFUNCTION("iferror(if($D44=""CREATE TABLE"","""",index(split($A44,"" "",TRUE,TRUE),O$2)),"""")"),"")</f>
        <v/>
      </c>
      <c r="P44" s="93" t="str">
        <f>IFERROR(__xludf.DUMMYFUNCTION("iferror(if($D44=""CREATE TABLE"","""",index(split($A44,"" "",TRUE,TRUE),P$2)),"""")"),"")</f>
        <v/>
      </c>
      <c r="Q44" s="93" t="str">
        <f>IFERROR(__xludf.DUMMYFUNCTION("iferror(if($D44=""CREATE TABLE"","""",index(split($A44,"" "",TRUE,TRUE),Q$2)),"""")"),"")</f>
        <v/>
      </c>
      <c r="R44" s="93" t="str">
        <f>IFERROR(__xludf.DUMMYFUNCTION("iferror(if($D44=""CREATE TABLE"","""",index(split($A44,"" "",TRUE,TRUE),R$2)),"""")"),"")</f>
        <v/>
      </c>
      <c r="S44" s="93" t="str">
        <f>IFERROR(__xludf.DUMMYFUNCTION("iferror(if($D44=""CREATE TABLE"","""",index(split($A44,"" "",TRUE,TRUE),S$2)),"""")"),"")</f>
        <v/>
      </c>
      <c r="T44" s="93" t="str">
        <f>IFERROR(__xludf.DUMMYFUNCTION("iferror(if($D44=""CREATE TABLE"","""",index(split($A44,"" "",TRUE,TRUE),T$2)),"""")"),"")</f>
        <v/>
      </c>
    </row>
    <row r="45">
      <c r="A45" s="10" t="s">
        <v>1381</v>
      </c>
      <c r="B45" s="15" t="b">
        <v>0</v>
      </c>
      <c r="C45" s="15" t="b">
        <v>0</v>
      </c>
      <c r="D45" s="93" t="str">
        <f t="shared" si="1"/>
        <v/>
      </c>
      <c r="E45" s="93" t="s">
        <v>648</v>
      </c>
      <c r="G45" s="93" t="s">
        <v>869</v>
      </c>
      <c r="I45" s="15" t="b">
        <v>0</v>
      </c>
      <c r="J45" s="15" t="b">
        <v>0</v>
      </c>
      <c r="K45" s="93" t="s">
        <v>780</v>
      </c>
      <c r="O45" s="93" t="str">
        <f>IFERROR(__xludf.DUMMYFUNCTION("iferror(if($D45=""CREATE TABLE"","""",index(split($A45,"" "",TRUE,TRUE),O$2)),"""")"),"")</f>
        <v/>
      </c>
      <c r="P45" s="93" t="str">
        <f>IFERROR(__xludf.DUMMYFUNCTION("iferror(if($D45=""CREATE TABLE"","""",index(split($A45,"" "",TRUE,TRUE),P$2)),"""")"),"")</f>
        <v/>
      </c>
      <c r="Q45" s="93" t="str">
        <f>IFERROR(__xludf.DUMMYFUNCTION("iferror(if($D45=""CREATE TABLE"","""",index(split($A45,"" "",TRUE,TRUE),Q$2)),"""")"),"")</f>
        <v/>
      </c>
      <c r="R45" s="93" t="str">
        <f>IFERROR(__xludf.DUMMYFUNCTION("iferror(if($D45=""CREATE TABLE"","""",index(split($A45,"" "",TRUE,TRUE),R$2)),"""")"),"")</f>
        <v/>
      </c>
      <c r="S45" s="93" t="str">
        <f>IFERROR(__xludf.DUMMYFUNCTION("iferror(if($D45=""CREATE TABLE"","""",index(split($A45,"" "",TRUE,TRUE),S$2)),"""")"),"")</f>
        <v/>
      </c>
      <c r="T45" s="93" t="str">
        <f>IFERROR(__xludf.DUMMYFUNCTION("iferror(if($D45=""CREATE TABLE"","""",index(split($A45,"" "",TRUE,TRUE),T$2)),"""")"),"")</f>
        <v/>
      </c>
    </row>
    <row r="46">
      <c r="A46" s="10" t="s">
        <v>1383</v>
      </c>
      <c r="B46" s="15" t="b">
        <v>0</v>
      </c>
      <c r="C46" s="15" t="b">
        <v>0</v>
      </c>
      <c r="D46" s="93" t="str">
        <f t="shared" si="1"/>
        <v/>
      </c>
      <c r="E46" s="93" t="s">
        <v>648</v>
      </c>
      <c r="G46" s="93" t="s">
        <v>870</v>
      </c>
      <c r="I46" s="15" t="b">
        <v>0</v>
      </c>
      <c r="J46" s="15" t="b">
        <v>0</v>
      </c>
      <c r="K46" s="93" t="s">
        <v>780</v>
      </c>
      <c r="O46" s="93" t="str">
        <f>IFERROR(__xludf.DUMMYFUNCTION("iferror(if($D46=""CREATE TABLE"","""",index(split($A46,"" "",TRUE,TRUE),O$2)),"""")"),"")</f>
        <v/>
      </c>
      <c r="P46" s="93" t="str">
        <f>IFERROR(__xludf.DUMMYFUNCTION("iferror(if($D46=""CREATE TABLE"","""",index(split($A46,"" "",TRUE,TRUE),P$2)),"""")"),"")</f>
        <v/>
      </c>
      <c r="Q46" s="93" t="str">
        <f>IFERROR(__xludf.DUMMYFUNCTION("iferror(if($D46=""CREATE TABLE"","""",index(split($A46,"" "",TRUE,TRUE),Q$2)),"""")"),"")</f>
        <v/>
      </c>
      <c r="R46" s="93" t="str">
        <f>IFERROR(__xludf.DUMMYFUNCTION("iferror(if($D46=""CREATE TABLE"","""",index(split($A46,"" "",TRUE,TRUE),R$2)),"""")"),"")</f>
        <v/>
      </c>
      <c r="S46" s="93" t="str">
        <f>IFERROR(__xludf.DUMMYFUNCTION("iferror(if($D46=""CREATE TABLE"","""",index(split($A46,"" "",TRUE,TRUE),S$2)),"""")"),"")</f>
        <v/>
      </c>
      <c r="T46" s="93" t="str">
        <f>IFERROR(__xludf.DUMMYFUNCTION("iferror(if($D46=""CREATE TABLE"","""",index(split($A46,"" "",TRUE,TRUE),T$2)),"""")"),"")</f>
        <v/>
      </c>
    </row>
    <row r="47">
      <c r="A47" s="10" t="s">
        <v>1386</v>
      </c>
      <c r="B47" s="15" t="b">
        <v>0</v>
      </c>
      <c r="C47" s="15" t="b">
        <v>0</v>
      </c>
      <c r="D47" s="93" t="str">
        <f t="shared" si="1"/>
        <v/>
      </c>
      <c r="E47" s="93" t="s">
        <v>648</v>
      </c>
      <c r="G47" s="93" t="s">
        <v>871</v>
      </c>
      <c r="I47" s="15" t="b">
        <v>0</v>
      </c>
      <c r="J47" s="15" t="b">
        <v>0</v>
      </c>
      <c r="K47" s="93" t="s">
        <v>780</v>
      </c>
      <c r="O47" s="93" t="str">
        <f>IFERROR(__xludf.DUMMYFUNCTION("iferror(if($D47=""CREATE TABLE"","""",index(split($A47,"" "",TRUE,TRUE),O$2)),"""")"),"")</f>
        <v/>
      </c>
      <c r="P47" s="93" t="str">
        <f>IFERROR(__xludf.DUMMYFUNCTION("iferror(if($D47=""CREATE TABLE"","""",index(split($A47,"" "",TRUE,TRUE),P$2)),"""")"),"")</f>
        <v/>
      </c>
      <c r="Q47" s="93" t="str">
        <f>IFERROR(__xludf.DUMMYFUNCTION("iferror(if($D47=""CREATE TABLE"","""",index(split($A47,"" "",TRUE,TRUE),Q$2)),"""")"),"")</f>
        <v/>
      </c>
      <c r="R47" s="93" t="str">
        <f>IFERROR(__xludf.DUMMYFUNCTION("iferror(if($D47=""CREATE TABLE"","""",index(split($A47,"" "",TRUE,TRUE),R$2)),"""")"),"")</f>
        <v/>
      </c>
      <c r="S47" s="93" t="str">
        <f>IFERROR(__xludf.DUMMYFUNCTION("iferror(if($D47=""CREATE TABLE"","""",index(split($A47,"" "",TRUE,TRUE),S$2)),"""")"),"")</f>
        <v/>
      </c>
      <c r="T47" s="93" t="str">
        <f>IFERROR(__xludf.DUMMYFUNCTION("iferror(if($D47=""CREATE TABLE"","""",index(split($A47,"" "",TRUE,TRUE),T$2)),"""")"),"")</f>
        <v/>
      </c>
    </row>
    <row r="48">
      <c r="A48" s="10" t="s">
        <v>1388</v>
      </c>
      <c r="B48" s="15" t="b">
        <v>0</v>
      </c>
      <c r="C48" s="15" t="b">
        <v>0</v>
      </c>
      <c r="D48" s="93" t="str">
        <f t="shared" si="1"/>
        <v/>
      </c>
      <c r="E48" s="93" t="s">
        <v>648</v>
      </c>
      <c r="G48" s="93" t="s">
        <v>874</v>
      </c>
      <c r="I48" s="15" t="b">
        <v>0</v>
      </c>
      <c r="J48" s="15" t="b">
        <v>0</v>
      </c>
      <c r="K48" s="93" t="s">
        <v>780</v>
      </c>
      <c r="O48" s="93" t="str">
        <f>IFERROR(__xludf.DUMMYFUNCTION("iferror(if($D48=""CREATE TABLE"","""",index(split($A48,"" "",TRUE,TRUE),O$2)),"""")"),"")</f>
        <v/>
      </c>
      <c r="P48" s="93" t="str">
        <f>IFERROR(__xludf.DUMMYFUNCTION("iferror(if($D48=""CREATE TABLE"","""",index(split($A48,"" "",TRUE,TRUE),P$2)),"""")"),"")</f>
        <v/>
      </c>
      <c r="Q48" s="93" t="str">
        <f>IFERROR(__xludf.DUMMYFUNCTION("iferror(if($D48=""CREATE TABLE"","""",index(split($A48,"" "",TRUE,TRUE),Q$2)),"""")"),"")</f>
        <v/>
      </c>
      <c r="R48" s="93" t="str">
        <f>IFERROR(__xludf.DUMMYFUNCTION("iferror(if($D48=""CREATE TABLE"","""",index(split($A48,"" "",TRUE,TRUE),R$2)),"""")"),"")</f>
        <v/>
      </c>
      <c r="S48" s="93" t="str">
        <f>IFERROR(__xludf.DUMMYFUNCTION("iferror(if($D48=""CREATE TABLE"","""",index(split($A48,"" "",TRUE,TRUE),S$2)),"""")"),"")</f>
        <v/>
      </c>
      <c r="T48" s="93" t="str">
        <f>IFERROR(__xludf.DUMMYFUNCTION("iferror(if($D48=""CREATE TABLE"","""",index(split($A48,"" "",TRUE,TRUE),T$2)),"""")"),"")</f>
        <v/>
      </c>
    </row>
    <row r="49">
      <c r="A49" s="10" t="s">
        <v>1389</v>
      </c>
      <c r="B49" s="15" t="b">
        <v>0</v>
      </c>
      <c r="C49" s="15" t="b">
        <v>0</v>
      </c>
      <c r="D49" s="93" t="str">
        <f t="shared" si="1"/>
        <v/>
      </c>
      <c r="E49" s="93" t="s">
        <v>648</v>
      </c>
      <c r="G49" s="93" t="s">
        <v>876</v>
      </c>
      <c r="I49" s="15" t="b">
        <v>0</v>
      </c>
      <c r="J49" s="15" t="b">
        <v>0</v>
      </c>
      <c r="K49" s="93" t="s">
        <v>780</v>
      </c>
      <c r="O49" s="93" t="str">
        <f>IFERROR(__xludf.DUMMYFUNCTION("iferror(if($D49=""CREATE TABLE"","""",index(split($A49,"" "",TRUE,TRUE),O$2)),"""")"),"")</f>
        <v/>
      </c>
      <c r="P49" s="93" t="str">
        <f>IFERROR(__xludf.DUMMYFUNCTION("iferror(if($D49=""CREATE TABLE"","""",index(split($A49,"" "",TRUE,TRUE),P$2)),"""")"),"")</f>
        <v/>
      </c>
      <c r="Q49" s="93" t="str">
        <f>IFERROR(__xludf.DUMMYFUNCTION("iferror(if($D49=""CREATE TABLE"","""",index(split($A49,"" "",TRUE,TRUE),Q$2)),"""")"),"")</f>
        <v/>
      </c>
      <c r="R49" s="93" t="str">
        <f>IFERROR(__xludf.DUMMYFUNCTION("iferror(if($D49=""CREATE TABLE"","""",index(split($A49,"" "",TRUE,TRUE),R$2)),"""")"),"")</f>
        <v/>
      </c>
      <c r="S49" s="93" t="str">
        <f>IFERROR(__xludf.DUMMYFUNCTION("iferror(if($D49=""CREATE TABLE"","""",index(split($A49,"" "",TRUE,TRUE),S$2)),"""")"),"")</f>
        <v/>
      </c>
      <c r="T49" s="93" t="str">
        <f>IFERROR(__xludf.DUMMYFUNCTION("iferror(if($D49=""CREATE TABLE"","""",index(split($A49,"" "",TRUE,TRUE),T$2)),"""")"),"")</f>
        <v/>
      </c>
    </row>
    <row r="50">
      <c r="A50" s="10" t="s">
        <v>1390</v>
      </c>
      <c r="B50" s="15" t="b">
        <v>0</v>
      </c>
      <c r="C50" s="15" t="b">
        <v>0</v>
      </c>
      <c r="D50" s="93" t="str">
        <f t="shared" si="1"/>
        <v/>
      </c>
      <c r="E50" s="93" t="s">
        <v>648</v>
      </c>
      <c r="G50" s="93" t="s">
        <v>878</v>
      </c>
      <c r="I50" s="15" t="b">
        <v>0</v>
      </c>
      <c r="J50" s="15" t="b">
        <v>0</v>
      </c>
      <c r="K50" s="93" t="s">
        <v>780</v>
      </c>
      <c r="O50" s="93" t="str">
        <f>IFERROR(__xludf.DUMMYFUNCTION("iferror(if($D50=""CREATE TABLE"","""",index(split($A50,"" "",TRUE,TRUE),O$2)),"""")"),"")</f>
        <v/>
      </c>
      <c r="P50" s="93" t="str">
        <f>IFERROR(__xludf.DUMMYFUNCTION("iferror(if($D50=""CREATE TABLE"","""",index(split($A50,"" "",TRUE,TRUE),P$2)),"""")"),"")</f>
        <v/>
      </c>
      <c r="Q50" s="93" t="str">
        <f>IFERROR(__xludf.DUMMYFUNCTION("iferror(if($D50=""CREATE TABLE"","""",index(split($A50,"" "",TRUE,TRUE),Q$2)),"""")"),"")</f>
        <v/>
      </c>
      <c r="R50" s="93" t="str">
        <f>IFERROR(__xludf.DUMMYFUNCTION("iferror(if($D50=""CREATE TABLE"","""",index(split($A50,"" "",TRUE,TRUE),R$2)),"""")"),"")</f>
        <v/>
      </c>
      <c r="S50" s="93" t="str">
        <f>IFERROR(__xludf.DUMMYFUNCTION("iferror(if($D50=""CREATE TABLE"","""",index(split($A50,"" "",TRUE,TRUE),S$2)),"""")"),"")</f>
        <v/>
      </c>
      <c r="T50" s="93" t="str">
        <f>IFERROR(__xludf.DUMMYFUNCTION("iferror(if($D50=""CREATE TABLE"","""",index(split($A50,"" "",TRUE,TRUE),T$2)),"""")"),"")</f>
        <v/>
      </c>
    </row>
    <row r="51">
      <c r="A51" s="10" t="s">
        <v>1393</v>
      </c>
      <c r="B51" s="15" t="b">
        <v>0</v>
      </c>
      <c r="C51" s="15" t="b">
        <v>0</v>
      </c>
      <c r="D51" s="93" t="str">
        <f t="shared" si="1"/>
        <v/>
      </c>
      <c r="E51" s="93" t="s">
        <v>648</v>
      </c>
      <c r="G51" s="93" t="s">
        <v>879</v>
      </c>
      <c r="I51" s="15" t="b">
        <v>0</v>
      </c>
      <c r="J51" s="15" t="b">
        <v>0</v>
      </c>
      <c r="K51" s="93" t="s">
        <v>780</v>
      </c>
      <c r="O51" s="93" t="str">
        <f>IFERROR(__xludf.DUMMYFUNCTION("iferror(if($D51=""CREATE TABLE"","""",index(split($A51,"" "",TRUE,TRUE),O$2)),"""")"),"")</f>
        <v/>
      </c>
      <c r="P51" s="93" t="str">
        <f>IFERROR(__xludf.DUMMYFUNCTION("iferror(if($D51=""CREATE TABLE"","""",index(split($A51,"" "",TRUE,TRUE),P$2)),"""")"),"")</f>
        <v/>
      </c>
      <c r="Q51" s="93" t="str">
        <f>IFERROR(__xludf.DUMMYFUNCTION("iferror(if($D51=""CREATE TABLE"","""",index(split($A51,"" "",TRUE,TRUE),Q$2)),"""")"),"")</f>
        <v/>
      </c>
      <c r="R51" s="93" t="str">
        <f>IFERROR(__xludf.DUMMYFUNCTION("iferror(if($D51=""CREATE TABLE"","""",index(split($A51,"" "",TRUE,TRUE),R$2)),"""")"),"")</f>
        <v/>
      </c>
      <c r="S51" s="93" t="str">
        <f>IFERROR(__xludf.DUMMYFUNCTION("iferror(if($D51=""CREATE TABLE"","""",index(split($A51,"" "",TRUE,TRUE),S$2)),"""")"),"")</f>
        <v/>
      </c>
      <c r="T51" s="93" t="str">
        <f>IFERROR(__xludf.DUMMYFUNCTION("iferror(if($D51=""CREATE TABLE"","""",index(split($A51,"" "",TRUE,TRUE),T$2)),"""")"),"")</f>
        <v/>
      </c>
    </row>
    <row r="52">
      <c r="A52" s="10" t="s">
        <v>1342</v>
      </c>
      <c r="B52" s="15" t="b">
        <v>0</v>
      </c>
      <c r="C52" s="15" t="b">
        <v>0</v>
      </c>
      <c r="D52" s="93" t="str">
        <f t="shared" si="1"/>
        <v/>
      </c>
      <c r="E52" s="93" t="s">
        <v>648</v>
      </c>
      <c r="G52" s="93" t="s">
        <v>828</v>
      </c>
      <c r="I52" s="15" t="b">
        <v>0</v>
      </c>
      <c r="J52" s="15" t="b">
        <v>0</v>
      </c>
      <c r="K52" s="93" t="s">
        <v>824</v>
      </c>
      <c r="O52" s="93" t="str">
        <f>IFERROR(__xludf.DUMMYFUNCTION("iferror(if($D52=""CREATE TABLE"","""",index(split($A52,"" "",TRUE,TRUE),O$2)),"""")"),"")</f>
        <v/>
      </c>
      <c r="P52" s="93" t="str">
        <f>IFERROR(__xludf.DUMMYFUNCTION("iferror(if($D52=""CREATE TABLE"","""",index(split($A52,"" "",TRUE,TRUE),P$2)),"""")"),"")</f>
        <v/>
      </c>
      <c r="Q52" s="93" t="str">
        <f>IFERROR(__xludf.DUMMYFUNCTION("iferror(if($D52=""CREATE TABLE"","""",index(split($A52,"" "",TRUE,TRUE),Q$2)),"""")"),"")</f>
        <v/>
      </c>
      <c r="R52" s="93" t="str">
        <f>IFERROR(__xludf.DUMMYFUNCTION("iferror(if($D52=""CREATE TABLE"","""",index(split($A52,"" "",TRUE,TRUE),R$2)),"""")"),"")</f>
        <v/>
      </c>
      <c r="S52" s="93" t="str">
        <f>IFERROR(__xludf.DUMMYFUNCTION("iferror(if($D52=""CREATE TABLE"","""",index(split($A52,"" "",TRUE,TRUE),S$2)),"""")"),"")</f>
        <v/>
      </c>
      <c r="T52" s="93" t="str">
        <f>IFERROR(__xludf.DUMMYFUNCTION("iferror(if($D52=""CREATE TABLE"","""",index(split($A52,"" "",TRUE,TRUE),T$2)),"""")"),"")</f>
        <v/>
      </c>
    </row>
    <row r="53">
      <c r="A53" s="10" t="s">
        <v>1344</v>
      </c>
      <c r="B53" s="15" t="b">
        <v>0</v>
      </c>
      <c r="C53" s="15" t="b">
        <v>0</v>
      </c>
      <c r="D53" s="93" t="str">
        <f t="shared" si="1"/>
        <v/>
      </c>
      <c r="E53" s="93" t="s">
        <v>648</v>
      </c>
      <c r="G53" s="93" t="s">
        <v>829</v>
      </c>
      <c r="I53" s="15" t="b">
        <v>0</v>
      </c>
      <c r="J53" s="18" t="b">
        <v>1</v>
      </c>
      <c r="K53" s="93" t="s">
        <v>831</v>
      </c>
      <c r="O53" s="93" t="str">
        <f>IFERROR(__xludf.DUMMYFUNCTION("iferror(if($D53=""CREATE TABLE"","""",index(split($A53,"" "",TRUE,TRUE),O$2)),"""")"),"")</f>
        <v/>
      </c>
      <c r="P53" s="93" t="str">
        <f>IFERROR(__xludf.DUMMYFUNCTION("iferror(if($D53=""CREATE TABLE"","""",index(split($A53,"" "",TRUE,TRUE),P$2)),"""")"),"")</f>
        <v/>
      </c>
      <c r="Q53" s="93" t="str">
        <f>IFERROR(__xludf.DUMMYFUNCTION("iferror(if($D53=""CREATE TABLE"","""",index(split($A53,"" "",TRUE,TRUE),Q$2)),"""")"),"")</f>
        <v/>
      </c>
      <c r="R53" s="93" t="str">
        <f>IFERROR(__xludf.DUMMYFUNCTION("iferror(if($D53=""CREATE TABLE"","""",index(split($A53,"" "",TRUE,TRUE),R$2)),"""")"),"")</f>
        <v/>
      </c>
      <c r="S53" s="93" t="str">
        <f>IFERROR(__xludf.DUMMYFUNCTION("iferror(if($D53=""CREATE TABLE"","""",index(split($A53,"" "",TRUE,TRUE),S$2)),"""")"),"")</f>
        <v/>
      </c>
      <c r="T53" s="93" t="str">
        <f>IFERROR(__xludf.DUMMYFUNCTION("iferror(if($D53=""CREATE TABLE"","""",index(split($A53,"" "",TRUE,TRUE),T$2)),"""")"),"")</f>
        <v/>
      </c>
    </row>
    <row r="54">
      <c r="A54" s="10" t="s">
        <v>1345</v>
      </c>
      <c r="B54" s="15" t="b">
        <v>0</v>
      </c>
      <c r="C54" s="15" t="b">
        <v>0</v>
      </c>
      <c r="D54" s="93" t="str">
        <f t="shared" si="1"/>
        <v/>
      </c>
      <c r="E54" s="93" t="s">
        <v>648</v>
      </c>
      <c r="G54" s="93" t="s">
        <v>833</v>
      </c>
      <c r="I54" s="15" t="b">
        <v>0</v>
      </c>
      <c r="J54" s="18" t="b">
        <v>1</v>
      </c>
      <c r="K54" s="93" t="s">
        <v>831</v>
      </c>
      <c r="O54" s="93" t="str">
        <f>IFERROR(__xludf.DUMMYFUNCTION("iferror(if($D54=""CREATE TABLE"","""",index(split($A54,"" "",TRUE,TRUE),O$2)),"""")"),"")</f>
        <v/>
      </c>
      <c r="P54" s="93" t="str">
        <f>IFERROR(__xludf.DUMMYFUNCTION("iferror(if($D54=""CREATE TABLE"","""",index(split($A54,"" "",TRUE,TRUE),P$2)),"""")"),"")</f>
        <v/>
      </c>
      <c r="Q54" s="93" t="str">
        <f>IFERROR(__xludf.DUMMYFUNCTION("iferror(if($D54=""CREATE TABLE"","""",index(split($A54,"" "",TRUE,TRUE),Q$2)),"""")"),"")</f>
        <v/>
      </c>
      <c r="R54" s="93" t="str">
        <f>IFERROR(__xludf.DUMMYFUNCTION("iferror(if($D54=""CREATE TABLE"","""",index(split($A54,"" "",TRUE,TRUE),R$2)),"""")"),"")</f>
        <v/>
      </c>
      <c r="S54" s="93" t="str">
        <f>IFERROR(__xludf.DUMMYFUNCTION("iferror(if($D54=""CREATE TABLE"","""",index(split($A54,"" "",TRUE,TRUE),S$2)),"""")"),"")</f>
        <v/>
      </c>
      <c r="T54" s="93" t="str">
        <f>IFERROR(__xludf.DUMMYFUNCTION("iferror(if($D54=""CREATE TABLE"","""",index(split($A54,"" "",TRUE,TRUE),T$2)),"""")"),"")</f>
        <v/>
      </c>
    </row>
    <row r="55">
      <c r="A55" s="10" t="s">
        <v>1346</v>
      </c>
      <c r="B55" s="15" t="b">
        <v>0</v>
      </c>
      <c r="C55" s="15" t="b">
        <v>0</v>
      </c>
      <c r="D55" s="93" t="str">
        <f t="shared" si="1"/>
        <v/>
      </c>
      <c r="E55" s="93" t="s">
        <v>648</v>
      </c>
      <c r="G55" s="93" t="s">
        <v>834</v>
      </c>
      <c r="I55" s="15" t="b">
        <v>0</v>
      </c>
      <c r="J55" s="15" t="b">
        <v>0</v>
      </c>
      <c r="K55" s="93" t="s">
        <v>780</v>
      </c>
      <c r="O55" s="93" t="str">
        <f>IFERROR(__xludf.DUMMYFUNCTION("iferror(if($D55=""CREATE TABLE"","""",index(split($A55,"" "",TRUE,TRUE),O$2)),"""")"),"")</f>
        <v/>
      </c>
      <c r="P55" s="93" t="str">
        <f>IFERROR(__xludf.DUMMYFUNCTION("iferror(if($D55=""CREATE TABLE"","""",index(split($A55,"" "",TRUE,TRUE),P$2)),"""")"),"")</f>
        <v/>
      </c>
      <c r="Q55" s="93" t="str">
        <f>IFERROR(__xludf.DUMMYFUNCTION("iferror(if($D55=""CREATE TABLE"","""",index(split($A55,"" "",TRUE,TRUE),Q$2)),"""")"),"")</f>
        <v/>
      </c>
      <c r="R55" s="93" t="str">
        <f>IFERROR(__xludf.DUMMYFUNCTION("iferror(if($D55=""CREATE TABLE"","""",index(split($A55,"" "",TRUE,TRUE),R$2)),"""")"),"")</f>
        <v/>
      </c>
      <c r="S55" s="93" t="str">
        <f>IFERROR(__xludf.DUMMYFUNCTION("iferror(if($D55=""CREATE TABLE"","""",index(split($A55,"" "",TRUE,TRUE),S$2)),"""")"),"")</f>
        <v/>
      </c>
      <c r="T55" s="93" t="str">
        <f>IFERROR(__xludf.DUMMYFUNCTION("iferror(if($D55=""CREATE TABLE"","""",index(split($A55,"" "",TRUE,TRUE),T$2)),"""")"),"")</f>
        <v/>
      </c>
    </row>
    <row r="56">
      <c r="A56" s="10" t="s">
        <v>1349</v>
      </c>
      <c r="B56" s="15" t="b">
        <v>0</v>
      </c>
      <c r="C56" s="15" t="b">
        <v>0</v>
      </c>
      <c r="D56" s="93" t="str">
        <f t="shared" si="1"/>
        <v/>
      </c>
      <c r="E56" s="93" t="s">
        <v>648</v>
      </c>
      <c r="G56" s="93" t="s">
        <v>836</v>
      </c>
      <c r="I56" s="15" t="b">
        <v>0</v>
      </c>
      <c r="J56" s="15" t="b">
        <v>0</v>
      </c>
      <c r="K56" s="93" t="s">
        <v>824</v>
      </c>
      <c r="O56" s="93" t="str">
        <f>IFERROR(__xludf.DUMMYFUNCTION("iferror(if($D56=""CREATE TABLE"","""",index(split($A56,"" "",TRUE,TRUE),O$2)),"""")"),"")</f>
        <v/>
      </c>
      <c r="P56" s="93" t="str">
        <f>IFERROR(__xludf.DUMMYFUNCTION("iferror(if($D56=""CREATE TABLE"","""",index(split($A56,"" "",TRUE,TRUE),P$2)),"""")"),"")</f>
        <v/>
      </c>
      <c r="Q56" s="93" t="str">
        <f>IFERROR(__xludf.DUMMYFUNCTION("iferror(if($D56=""CREATE TABLE"","""",index(split($A56,"" "",TRUE,TRUE),Q$2)),"""")"),"")</f>
        <v/>
      </c>
      <c r="R56" s="93" t="str">
        <f>IFERROR(__xludf.DUMMYFUNCTION("iferror(if($D56=""CREATE TABLE"","""",index(split($A56,"" "",TRUE,TRUE),R$2)),"""")"),"")</f>
        <v/>
      </c>
      <c r="S56" s="93" t="str">
        <f>IFERROR(__xludf.DUMMYFUNCTION("iferror(if($D56=""CREATE TABLE"","""",index(split($A56,"" "",TRUE,TRUE),S$2)),"""")"),"")</f>
        <v/>
      </c>
      <c r="T56" s="93" t="str">
        <f>IFERROR(__xludf.DUMMYFUNCTION("iferror(if($D56=""CREATE TABLE"","""",index(split($A56,"" "",TRUE,TRUE),T$2)),"""")"),"")</f>
        <v/>
      </c>
    </row>
    <row r="57">
      <c r="A57" s="10" t="s">
        <v>1402</v>
      </c>
      <c r="B57" s="15" t="b">
        <v>0</v>
      </c>
      <c r="C57" s="15" t="b">
        <v>0</v>
      </c>
      <c r="D57" s="93" t="str">
        <f t="shared" si="1"/>
        <v/>
      </c>
      <c r="E57" s="93" t="s">
        <v>649</v>
      </c>
      <c r="G57" s="93" t="s">
        <v>883</v>
      </c>
      <c r="I57" s="18" t="b">
        <v>1</v>
      </c>
      <c r="J57" s="15" t="b">
        <v>0</v>
      </c>
      <c r="K57" s="93" t="s">
        <v>795</v>
      </c>
      <c r="O57" s="93" t="str">
        <f>IFERROR(__xludf.DUMMYFUNCTION("iferror(if($D57=""CREATE TABLE"","""",index(split($A57,"" "",TRUE,TRUE),O$2)),"""")"),"")</f>
        <v/>
      </c>
      <c r="P57" s="93" t="str">
        <f>IFERROR(__xludf.DUMMYFUNCTION("iferror(if($D57=""CREATE TABLE"","""",index(split($A57,"" "",TRUE,TRUE),P$2)),"""")"),"")</f>
        <v/>
      </c>
      <c r="Q57" s="93" t="str">
        <f>IFERROR(__xludf.DUMMYFUNCTION("iferror(if($D57=""CREATE TABLE"","""",index(split($A57,"" "",TRUE,TRUE),Q$2)),"""")"),"")</f>
        <v/>
      </c>
      <c r="R57" s="93" t="str">
        <f>IFERROR(__xludf.DUMMYFUNCTION("iferror(if($D57=""CREATE TABLE"","""",index(split($A57,"" "",TRUE,TRUE),R$2)),"""")"),"")</f>
        <v/>
      </c>
      <c r="S57" s="93" t="str">
        <f>IFERROR(__xludf.DUMMYFUNCTION("iferror(if($D57=""CREATE TABLE"","""",index(split($A57,"" "",TRUE,TRUE),S$2)),"""")"),"")</f>
        <v/>
      </c>
      <c r="T57" s="93" t="str">
        <f>IFERROR(__xludf.DUMMYFUNCTION("iferror(if($D57=""CREATE TABLE"","""",index(split($A57,"" "",TRUE,TRUE),T$2)),"""")"),"")</f>
        <v/>
      </c>
    </row>
    <row r="58">
      <c r="A58" s="10" t="s">
        <v>1403</v>
      </c>
      <c r="B58" s="15" t="b">
        <v>0</v>
      </c>
      <c r="C58" s="15" t="b">
        <v>0</v>
      </c>
      <c r="D58" s="93" t="str">
        <f t="shared" si="1"/>
        <v/>
      </c>
      <c r="E58" s="93" t="s">
        <v>649</v>
      </c>
      <c r="G58" s="93" t="s">
        <v>838</v>
      </c>
      <c r="I58" s="15" t="b">
        <v>0</v>
      </c>
      <c r="J58" s="15" t="b">
        <v>0</v>
      </c>
      <c r="K58" s="93" t="s">
        <v>795</v>
      </c>
      <c r="O58" s="93" t="str">
        <f>IFERROR(__xludf.DUMMYFUNCTION("iferror(if($D58=""CREATE TABLE"","""",index(split($A58,"" "",TRUE,TRUE),O$2)),"""")"),"")</f>
        <v/>
      </c>
      <c r="P58" s="93" t="str">
        <f>IFERROR(__xludf.DUMMYFUNCTION("iferror(if($D58=""CREATE TABLE"","""",index(split($A58,"" "",TRUE,TRUE),P$2)),"""")"),"")</f>
        <v/>
      </c>
      <c r="Q58" s="93" t="str">
        <f>IFERROR(__xludf.DUMMYFUNCTION("iferror(if($D58=""CREATE TABLE"","""",index(split($A58,"" "",TRUE,TRUE),Q$2)),"""")"),"")</f>
        <v/>
      </c>
      <c r="R58" s="93" t="str">
        <f>IFERROR(__xludf.DUMMYFUNCTION("iferror(if($D58=""CREATE TABLE"","""",index(split($A58,"" "",TRUE,TRUE),R$2)),"""")"),"")</f>
        <v/>
      </c>
      <c r="S58" s="93" t="str">
        <f>IFERROR(__xludf.DUMMYFUNCTION("iferror(if($D58=""CREATE TABLE"","""",index(split($A58,"" "",TRUE,TRUE),S$2)),"""")"),"")</f>
        <v/>
      </c>
      <c r="T58" s="93" t="str">
        <f>IFERROR(__xludf.DUMMYFUNCTION("iferror(if($D58=""CREATE TABLE"","""",index(split($A58,"" "",TRUE,TRUE),T$2)),"""")"),"")</f>
        <v/>
      </c>
    </row>
    <row r="59">
      <c r="A59" s="10" t="s">
        <v>1307</v>
      </c>
      <c r="B59" s="15" t="b">
        <v>0</v>
      </c>
      <c r="C59" s="15" t="b">
        <v>0</v>
      </c>
      <c r="D59" s="93" t="str">
        <f t="shared" si="1"/>
        <v/>
      </c>
      <c r="E59" s="93" t="s">
        <v>649</v>
      </c>
      <c r="G59" s="93" t="s">
        <v>793</v>
      </c>
      <c r="I59" s="15" t="b">
        <v>0</v>
      </c>
      <c r="J59" s="15" t="b">
        <v>0</v>
      </c>
      <c r="K59" s="93" t="s">
        <v>795</v>
      </c>
      <c r="O59" s="93" t="str">
        <f>IFERROR(__xludf.DUMMYFUNCTION("iferror(if($D59=""CREATE TABLE"","""",index(split($A59,"" "",TRUE,TRUE),O$2)),"""")"),"")</f>
        <v/>
      </c>
      <c r="P59" s="93" t="str">
        <f>IFERROR(__xludf.DUMMYFUNCTION("iferror(if($D59=""CREATE TABLE"","""",index(split($A59,"" "",TRUE,TRUE),P$2)),"""")"),"")</f>
        <v/>
      </c>
      <c r="Q59" s="93" t="str">
        <f>IFERROR(__xludf.DUMMYFUNCTION("iferror(if($D59=""CREATE TABLE"","""",index(split($A59,"" "",TRUE,TRUE),Q$2)),"""")"),"")</f>
        <v/>
      </c>
      <c r="R59" s="93" t="str">
        <f>IFERROR(__xludf.DUMMYFUNCTION("iferror(if($D59=""CREATE TABLE"","""",index(split($A59,"" "",TRUE,TRUE),R$2)),"""")"),"")</f>
        <v/>
      </c>
      <c r="S59" s="93" t="str">
        <f>IFERROR(__xludf.DUMMYFUNCTION("iferror(if($D59=""CREATE TABLE"","""",index(split($A59,"" "",TRUE,TRUE),S$2)),"""")"),"")</f>
        <v/>
      </c>
      <c r="T59" s="93" t="str">
        <f>IFERROR(__xludf.DUMMYFUNCTION("iferror(if($D59=""CREATE TABLE"","""",index(split($A59,"" "",TRUE,TRUE),T$2)),"""")"),"")</f>
        <v/>
      </c>
    </row>
    <row r="60">
      <c r="A60" s="10" t="s">
        <v>1354</v>
      </c>
      <c r="B60" s="15" t="b">
        <v>0</v>
      </c>
      <c r="C60" s="15" t="b">
        <v>0</v>
      </c>
      <c r="D60" s="93" t="str">
        <f t="shared" si="1"/>
        <v/>
      </c>
      <c r="E60" s="93" t="s">
        <v>649</v>
      </c>
      <c r="G60" s="93" t="s">
        <v>844</v>
      </c>
      <c r="I60" s="15" t="b">
        <v>0</v>
      </c>
      <c r="J60" s="15" t="b">
        <v>0</v>
      </c>
      <c r="K60" s="93" t="s">
        <v>795</v>
      </c>
      <c r="O60" s="93" t="str">
        <f>IFERROR(__xludf.DUMMYFUNCTION("iferror(if($D60=""CREATE TABLE"","""",index(split($A60,"" "",TRUE,TRUE),O$2)),"""")"),"")</f>
        <v/>
      </c>
      <c r="P60" s="93" t="str">
        <f>IFERROR(__xludf.DUMMYFUNCTION("iferror(if($D60=""CREATE TABLE"","""",index(split($A60,"" "",TRUE,TRUE),P$2)),"""")"),"")</f>
        <v/>
      </c>
      <c r="Q60" s="93" t="str">
        <f>IFERROR(__xludf.DUMMYFUNCTION("iferror(if($D60=""CREATE TABLE"","""",index(split($A60,"" "",TRUE,TRUE),Q$2)),"""")"),"")</f>
        <v/>
      </c>
      <c r="R60" s="93" t="str">
        <f>IFERROR(__xludf.DUMMYFUNCTION("iferror(if($D60=""CREATE TABLE"","""",index(split($A60,"" "",TRUE,TRUE),R$2)),"""")"),"")</f>
        <v/>
      </c>
      <c r="S60" s="93" t="str">
        <f>IFERROR(__xludf.DUMMYFUNCTION("iferror(if($D60=""CREATE TABLE"","""",index(split($A60,"" "",TRUE,TRUE),S$2)),"""")"),"")</f>
        <v/>
      </c>
      <c r="T60" s="93" t="str">
        <f>IFERROR(__xludf.DUMMYFUNCTION("iferror(if($D60=""CREATE TABLE"","""",index(split($A60,"" "",TRUE,TRUE),T$2)),"""")"),"")</f>
        <v/>
      </c>
    </row>
    <row r="61">
      <c r="A61" s="10" t="s">
        <v>1312</v>
      </c>
      <c r="B61" s="15" t="b">
        <v>0</v>
      </c>
      <c r="C61" s="15" t="b">
        <v>0</v>
      </c>
      <c r="D61" s="93" t="str">
        <f t="shared" si="1"/>
        <v/>
      </c>
      <c r="E61" s="93" t="s">
        <v>649</v>
      </c>
      <c r="G61" s="93" t="s">
        <v>804</v>
      </c>
      <c r="I61" s="15" t="b">
        <v>0</v>
      </c>
      <c r="J61" s="15" t="b">
        <v>0</v>
      </c>
      <c r="K61" s="93" t="s">
        <v>795</v>
      </c>
      <c r="O61" s="93" t="str">
        <f>IFERROR(__xludf.DUMMYFUNCTION("iferror(if($D61=""CREATE TABLE"","""",index(split($A61,"" "",TRUE,TRUE),O$2)),"""")"),"")</f>
        <v/>
      </c>
      <c r="P61" s="93" t="str">
        <f>IFERROR(__xludf.DUMMYFUNCTION("iferror(if($D61=""CREATE TABLE"","""",index(split($A61,"" "",TRUE,TRUE),P$2)),"""")"),"")</f>
        <v/>
      </c>
      <c r="Q61" s="93" t="str">
        <f>IFERROR(__xludf.DUMMYFUNCTION("iferror(if($D61=""CREATE TABLE"","""",index(split($A61,"" "",TRUE,TRUE),Q$2)),"""")"),"")</f>
        <v/>
      </c>
      <c r="R61" s="93" t="str">
        <f>IFERROR(__xludf.DUMMYFUNCTION("iferror(if($D61=""CREATE TABLE"","""",index(split($A61,"" "",TRUE,TRUE),R$2)),"""")"),"")</f>
        <v/>
      </c>
      <c r="S61" s="93" t="str">
        <f>IFERROR(__xludf.DUMMYFUNCTION("iferror(if($D61=""CREATE TABLE"","""",index(split($A61,"" "",TRUE,TRUE),S$2)),"""")"),"")</f>
        <v/>
      </c>
      <c r="T61" s="93" t="str">
        <f>IFERROR(__xludf.DUMMYFUNCTION("iferror(if($D61=""CREATE TABLE"","""",index(split($A61,"" "",TRUE,TRUE),T$2)),"""")"),"")</f>
        <v/>
      </c>
    </row>
    <row r="62">
      <c r="A62" s="10" t="s">
        <v>1315</v>
      </c>
      <c r="B62" s="15" t="b">
        <v>0</v>
      </c>
      <c r="C62" s="15" t="b">
        <v>0</v>
      </c>
      <c r="D62" s="93" t="str">
        <f t="shared" si="1"/>
        <v/>
      </c>
      <c r="E62" s="93" t="s">
        <v>649</v>
      </c>
      <c r="G62" s="93" t="s">
        <v>806</v>
      </c>
      <c r="I62" s="15" t="b">
        <v>0</v>
      </c>
      <c r="J62" s="15" t="b">
        <v>0</v>
      </c>
      <c r="K62" s="93" t="s">
        <v>780</v>
      </c>
      <c r="O62" s="93" t="str">
        <f>IFERROR(__xludf.DUMMYFUNCTION("iferror(if($D62=""CREATE TABLE"","""",index(split($A62,"" "",TRUE,TRUE),O$2)),"""")"),"")</f>
        <v/>
      </c>
      <c r="P62" s="93" t="str">
        <f>IFERROR(__xludf.DUMMYFUNCTION("iferror(if($D62=""CREATE TABLE"","""",index(split($A62,"" "",TRUE,TRUE),P$2)),"""")"),"")</f>
        <v/>
      </c>
      <c r="Q62" s="93" t="str">
        <f>IFERROR(__xludf.DUMMYFUNCTION("iferror(if($D62=""CREATE TABLE"","""",index(split($A62,"" "",TRUE,TRUE),Q$2)),"""")"),"")</f>
        <v/>
      </c>
      <c r="R62" s="93" t="str">
        <f>IFERROR(__xludf.DUMMYFUNCTION("iferror(if($D62=""CREATE TABLE"","""",index(split($A62,"" "",TRUE,TRUE),R$2)),"""")"),"")</f>
        <v/>
      </c>
      <c r="S62" s="93" t="str">
        <f>IFERROR(__xludf.DUMMYFUNCTION("iferror(if($D62=""CREATE TABLE"","""",index(split($A62,"" "",TRUE,TRUE),S$2)),"""")"),"")</f>
        <v/>
      </c>
      <c r="T62" s="93" t="str">
        <f>IFERROR(__xludf.DUMMYFUNCTION("iferror(if($D62=""CREATE TABLE"","""",index(split($A62,"" "",TRUE,TRUE),T$2)),"""")"),"")</f>
        <v/>
      </c>
    </row>
    <row r="63">
      <c r="A63" s="10" t="s">
        <v>1408</v>
      </c>
      <c r="B63" s="15" t="b">
        <v>0</v>
      </c>
      <c r="C63" s="15" t="b">
        <v>0</v>
      </c>
      <c r="D63" s="93" t="str">
        <f t="shared" si="1"/>
        <v/>
      </c>
      <c r="E63" s="93" t="s">
        <v>649</v>
      </c>
      <c r="G63" s="93" t="s">
        <v>887</v>
      </c>
      <c r="I63" s="15" t="b">
        <v>0</v>
      </c>
      <c r="J63" s="15" t="b">
        <v>0</v>
      </c>
      <c r="K63" s="93" t="s">
        <v>831</v>
      </c>
      <c r="O63" s="93" t="str">
        <f>IFERROR(__xludf.DUMMYFUNCTION("iferror(if($D63=""CREATE TABLE"","""",index(split($A63,"" "",TRUE,TRUE),O$2)),"""")"),"")</f>
        <v/>
      </c>
      <c r="P63" s="93" t="str">
        <f>IFERROR(__xludf.DUMMYFUNCTION("iferror(if($D63=""CREATE TABLE"","""",index(split($A63,"" "",TRUE,TRUE),P$2)),"""")"),"")</f>
        <v/>
      </c>
      <c r="Q63" s="93" t="str">
        <f>IFERROR(__xludf.DUMMYFUNCTION("iferror(if($D63=""CREATE TABLE"","""",index(split($A63,"" "",TRUE,TRUE),Q$2)),"""")"),"")</f>
        <v/>
      </c>
      <c r="R63" s="93" t="str">
        <f>IFERROR(__xludf.DUMMYFUNCTION("iferror(if($D63=""CREATE TABLE"","""",index(split($A63,"" "",TRUE,TRUE),R$2)),"""")"),"")</f>
        <v/>
      </c>
      <c r="S63" s="93" t="str">
        <f>IFERROR(__xludf.DUMMYFUNCTION("iferror(if($D63=""CREATE TABLE"","""",index(split($A63,"" "",TRUE,TRUE),S$2)),"""")"),"")</f>
        <v/>
      </c>
      <c r="T63" s="93" t="str">
        <f>IFERROR(__xludf.DUMMYFUNCTION("iferror(if($D63=""CREATE TABLE"","""",index(split($A63,"" "",TRUE,TRUE),T$2)),"""")"),"")</f>
        <v/>
      </c>
    </row>
    <row r="64">
      <c r="A64" s="10" t="s">
        <v>1409</v>
      </c>
      <c r="B64" s="15" t="b">
        <v>0</v>
      </c>
      <c r="C64" s="15" t="b">
        <v>0</v>
      </c>
      <c r="D64" s="93" t="str">
        <f t="shared" si="1"/>
        <v/>
      </c>
      <c r="E64" s="93" t="s">
        <v>649</v>
      </c>
      <c r="G64" s="93" t="s">
        <v>888</v>
      </c>
      <c r="I64" s="15" t="b">
        <v>0</v>
      </c>
      <c r="J64" s="15" t="b">
        <v>0</v>
      </c>
      <c r="K64" s="93" t="s">
        <v>831</v>
      </c>
      <c r="O64" s="93" t="str">
        <f>IFERROR(__xludf.DUMMYFUNCTION("iferror(if($D64=""CREATE TABLE"","""",index(split($A64,"" "",TRUE,TRUE),O$2)),"""")"),"")</f>
        <v/>
      </c>
      <c r="P64" s="93" t="str">
        <f>IFERROR(__xludf.DUMMYFUNCTION("iferror(if($D64=""CREATE TABLE"","""",index(split($A64,"" "",TRUE,TRUE),P$2)),"""")"),"")</f>
        <v/>
      </c>
      <c r="Q64" s="93" t="str">
        <f>IFERROR(__xludf.DUMMYFUNCTION("iferror(if($D64=""CREATE TABLE"","""",index(split($A64,"" "",TRUE,TRUE),Q$2)),"""")"),"")</f>
        <v/>
      </c>
      <c r="R64" s="93" t="str">
        <f>IFERROR(__xludf.DUMMYFUNCTION("iferror(if($D64=""CREATE TABLE"","""",index(split($A64,"" "",TRUE,TRUE),R$2)),"""")"),"")</f>
        <v/>
      </c>
      <c r="S64" s="93" t="str">
        <f>IFERROR(__xludf.DUMMYFUNCTION("iferror(if($D64=""CREATE TABLE"","""",index(split($A64,"" "",TRUE,TRUE),S$2)),"""")"),"")</f>
        <v/>
      </c>
      <c r="T64" s="93" t="str">
        <f>IFERROR(__xludf.DUMMYFUNCTION("iferror(if($D64=""CREATE TABLE"","""",index(split($A64,"" "",TRUE,TRUE),T$2)),"""")"),"")</f>
        <v/>
      </c>
    </row>
    <row r="65">
      <c r="A65" s="10" t="s">
        <v>1412</v>
      </c>
      <c r="B65" s="15" t="b">
        <v>0</v>
      </c>
      <c r="C65" s="15" t="b">
        <v>0</v>
      </c>
      <c r="D65" s="93" t="str">
        <f t="shared" si="1"/>
        <v/>
      </c>
      <c r="E65" s="93" t="s">
        <v>649</v>
      </c>
      <c r="G65" s="93" t="s">
        <v>889</v>
      </c>
      <c r="I65" s="15" t="b">
        <v>0</v>
      </c>
      <c r="J65" s="15" t="b">
        <v>0</v>
      </c>
      <c r="K65" s="93" t="s">
        <v>795</v>
      </c>
      <c r="O65" s="93" t="str">
        <f>IFERROR(__xludf.DUMMYFUNCTION("iferror(if($D65=""CREATE TABLE"","""",index(split($A65,"" "",TRUE,TRUE),O$2)),"""")"),"")</f>
        <v/>
      </c>
      <c r="P65" s="93" t="str">
        <f>IFERROR(__xludf.DUMMYFUNCTION("iferror(if($D65=""CREATE TABLE"","""",index(split($A65,"" "",TRUE,TRUE),P$2)),"""")"),"")</f>
        <v/>
      </c>
      <c r="Q65" s="93" t="str">
        <f>IFERROR(__xludf.DUMMYFUNCTION("iferror(if($D65=""CREATE TABLE"","""",index(split($A65,"" "",TRUE,TRUE),Q$2)),"""")"),"")</f>
        <v/>
      </c>
      <c r="R65" s="93" t="str">
        <f>IFERROR(__xludf.DUMMYFUNCTION("iferror(if($D65=""CREATE TABLE"","""",index(split($A65,"" "",TRUE,TRUE),R$2)),"""")"),"")</f>
        <v/>
      </c>
      <c r="S65" s="93" t="str">
        <f>IFERROR(__xludf.DUMMYFUNCTION("iferror(if($D65=""CREATE TABLE"","""",index(split($A65,"" "",TRUE,TRUE),S$2)),"""")"),"")</f>
        <v/>
      </c>
      <c r="T65" s="93" t="str">
        <f>IFERROR(__xludf.DUMMYFUNCTION("iferror(if($D65=""CREATE TABLE"","""",index(split($A65,"" "",TRUE,TRUE),T$2)),"""")"),"")</f>
        <v/>
      </c>
    </row>
    <row r="66">
      <c r="A66" s="10" t="s">
        <v>1414</v>
      </c>
      <c r="B66" s="15" t="b">
        <v>0</v>
      </c>
      <c r="C66" s="15" t="b">
        <v>0</v>
      </c>
      <c r="D66" s="93" t="str">
        <f t="shared" si="1"/>
        <v/>
      </c>
      <c r="E66" s="93" t="s">
        <v>649</v>
      </c>
      <c r="G66" s="93" t="s">
        <v>890</v>
      </c>
      <c r="I66" s="15" t="b">
        <v>0</v>
      </c>
      <c r="J66" s="15" t="b">
        <v>0</v>
      </c>
      <c r="K66" s="93" t="s">
        <v>795</v>
      </c>
      <c r="O66" s="93" t="str">
        <f>IFERROR(__xludf.DUMMYFUNCTION("iferror(if($D66=""CREATE TABLE"","""",index(split($A66,"" "",TRUE,TRUE),O$2)),"""")"),"")</f>
        <v/>
      </c>
      <c r="P66" s="93" t="str">
        <f>IFERROR(__xludf.DUMMYFUNCTION("iferror(if($D66=""CREATE TABLE"","""",index(split($A66,"" "",TRUE,TRUE),P$2)),"""")"),"")</f>
        <v/>
      </c>
      <c r="Q66" s="93" t="str">
        <f>IFERROR(__xludf.DUMMYFUNCTION("iferror(if($D66=""CREATE TABLE"","""",index(split($A66,"" "",TRUE,TRUE),Q$2)),"""")"),"")</f>
        <v/>
      </c>
      <c r="R66" s="93" t="str">
        <f>IFERROR(__xludf.DUMMYFUNCTION("iferror(if($D66=""CREATE TABLE"","""",index(split($A66,"" "",TRUE,TRUE),R$2)),"""")"),"")</f>
        <v/>
      </c>
      <c r="S66" s="93" t="str">
        <f>IFERROR(__xludf.DUMMYFUNCTION("iferror(if($D66=""CREATE TABLE"","""",index(split($A66,"" "",TRUE,TRUE),S$2)),"""")"),"")</f>
        <v/>
      </c>
      <c r="T66" s="93" t="str">
        <f>IFERROR(__xludf.DUMMYFUNCTION("iferror(if($D66=""CREATE TABLE"","""",index(split($A66,"" "",TRUE,TRUE),T$2)),"""")"),"")</f>
        <v/>
      </c>
    </row>
    <row r="67">
      <c r="A67" s="10" t="s">
        <v>1417</v>
      </c>
      <c r="B67" s="15" t="b">
        <v>0</v>
      </c>
      <c r="C67" s="15" t="b">
        <v>0</v>
      </c>
      <c r="D67" s="93" t="str">
        <f t="shared" si="1"/>
        <v/>
      </c>
      <c r="E67" s="93" t="s">
        <v>649</v>
      </c>
      <c r="G67" s="93" t="s">
        <v>892</v>
      </c>
      <c r="I67" s="15" t="b">
        <v>0</v>
      </c>
      <c r="J67" s="15" t="b">
        <v>0</v>
      </c>
      <c r="K67" s="93" t="s">
        <v>831</v>
      </c>
      <c r="O67" s="93" t="str">
        <f>IFERROR(__xludf.DUMMYFUNCTION("iferror(if($D67=""CREATE TABLE"","""",index(split($A67,"" "",TRUE,TRUE),O$2)),"""")"),"")</f>
        <v/>
      </c>
      <c r="P67" s="93" t="str">
        <f>IFERROR(__xludf.DUMMYFUNCTION("iferror(if($D67=""CREATE TABLE"","""",index(split($A67,"" "",TRUE,TRUE),P$2)),"""")"),"")</f>
        <v/>
      </c>
      <c r="Q67" s="93" t="str">
        <f>IFERROR(__xludf.DUMMYFUNCTION("iferror(if($D67=""CREATE TABLE"","""",index(split($A67,"" "",TRUE,TRUE),Q$2)),"""")"),"")</f>
        <v/>
      </c>
      <c r="R67" s="93" t="str">
        <f>IFERROR(__xludf.DUMMYFUNCTION("iferror(if($D67=""CREATE TABLE"","""",index(split($A67,"" "",TRUE,TRUE),R$2)),"""")"),"")</f>
        <v/>
      </c>
      <c r="S67" s="93" t="str">
        <f>IFERROR(__xludf.DUMMYFUNCTION("iferror(if($D67=""CREATE TABLE"","""",index(split($A67,"" "",TRUE,TRUE),S$2)),"""")"),"")</f>
        <v/>
      </c>
      <c r="T67" s="93" t="str">
        <f>IFERROR(__xludf.DUMMYFUNCTION("iferror(if($D67=""CREATE TABLE"","""",index(split($A67,"" "",TRUE,TRUE),T$2)),"""")"),"")</f>
        <v/>
      </c>
    </row>
    <row r="68">
      <c r="A68" s="10" t="s">
        <v>1418</v>
      </c>
      <c r="B68" s="15" t="b">
        <v>0</v>
      </c>
      <c r="C68" s="15" t="b">
        <v>0</v>
      </c>
      <c r="D68" s="93" t="str">
        <f t="shared" si="1"/>
        <v/>
      </c>
      <c r="E68" s="93" t="s">
        <v>649</v>
      </c>
      <c r="G68" s="93" t="s">
        <v>894</v>
      </c>
      <c r="I68" s="15" t="b">
        <v>0</v>
      </c>
      <c r="J68" s="15" t="b">
        <v>0</v>
      </c>
      <c r="K68" s="93" t="s">
        <v>831</v>
      </c>
      <c r="O68" s="93" t="str">
        <f>IFERROR(__xludf.DUMMYFUNCTION("iferror(if($D68=""CREATE TABLE"","""",index(split($A68,"" "",TRUE,TRUE),O$2)),"""")"),"")</f>
        <v/>
      </c>
      <c r="P68" s="93" t="str">
        <f>IFERROR(__xludf.DUMMYFUNCTION("iferror(if($D68=""CREATE TABLE"","""",index(split($A68,"" "",TRUE,TRUE),P$2)),"""")"),"")</f>
        <v/>
      </c>
      <c r="Q68" s="93" t="str">
        <f>IFERROR(__xludf.DUMMYFUNCTION("iferror(if($D68=""CREATE TABLE"","""",index(split($A68,"" "",TRUE,TRUE),Q$2)),"""")"),"")</f>
        <v/>
      </c>
      <c r="R68" s="93" t="str">
        <f>IFERROR(__xludf.DUMMYFUNCTION("iferror(if($D68=""CREATE TABLE"","""",index(split($A68,"" "",TRUE,TRUE),R$2)),"""")"),"")</f>
        <v/>
      </c>
      <c r="S68" s="93" t="str">
        <f>IFERROR(__xludf.DUMMYFUNCTION("iferror(if($D68=""CREATE TABLE"","""",index(split($A68,"" "",TRUE,TRUE),S$2)),"""")"),"")</f>
        <v/>
      </c>
      <c r="T68" s="93" t="str">
        <f>IFERROR(__xludf.DUMMYFUNCTION("iferror(if($D68=""CREATE TABLE"","""",index(split($A68,"" "",TRUE,TRUE),T$2)),"""")"),"")</f>
        <v/>
      </c>
    </row>
    <row r="69">
      <c r="A69" s="10" t="s">
        <v>1421</v>
      </c>
      <c r="B69" s="15" t="b">
        <v>0</v>
      </c>
      <c r="C69" s="15" t="b">
        <v>0</v>
      </c>
      <c r="D69" s="93" t="str">
        <f t="shared" si="1"/>
        <v/>
      </c>
      <c r="E69" s="93" t="s">
        <v>649</v>
      </c>
      <c r="G69" s="93" t="s">
        <v>897</v>
      </c>
      <c r="I69" s="15" t="b">
        <v>0</v>
      </c>
      <c r="J69" s="15" t="b">
        <v>0</v>
      </c>
      <c r="K69" s="93" t="s">
        <v>831</v>
      </c>
      <c r="O69" s="93" t="str">
        <f>IFERROR(__xludf.DUMMYFUNCTION("iferror(if($D69=""CREATE TABLE"","""",index(split($A69,"" "",TRUE,TRUE),O$2)),"""")"),"")</f>
        <v/>
      </c>
      <c r="P69" s="93" t="str">
        <f>IFERROR(__xludf.DUMMYFUNCTION("iferror(if($D69=""CREATE TABLE"","""",index(split($A69,"" "",TRUE,TRUE),P$2)),"""")"),"")</f>
        <v/>
      </c>
      <c r="Q69" s="93" t="str">
        <f>IFERROR(__xludf.DUMMYFUNCTION("iferror(if($D69=""CREATE TABLE"","""",index(split($A69,"" "",TRUE,TRUE),Q$2)),"""")"),"")</f>
        <v/>
      </c>
      <c r="R69" s="93" t="str">
        <f>IFERROR(__xludf.DUMMYFUNCTION("iferror(if($D69=""CREATE TABLE"","""",index(split($A69,"" "",TRUE,TRUE),R$2)),"""")"),"")</f>
        <v/>
      </c>
      <c r="S69" s="93" t="str">
        <f>IFERROR(__xludf.DUMMYFUNCTION("iferror(if($D69=""CREATE TABLE"","""",index(split($A69,"" "",TRUE,TRUE),S$2)),"""")"),"")</f>
        <v/>
      </c>
      <c r="T69" s="93" t="str">
        <f>IFERROR(__xludf.DUMMYFUNCTION("iferror(if($D69=""CREATE TABLE"","""",index(split($A69,"" "",TRUE,TRUE),T$2)),"""")"),"")</f>
        <v/>
      </c>
    </row>
    <row r="70">
      <c r="A70" s="10" t="s">
        <v>1423</v>
      </c>
      <c r="B70" s="15" t="b">
        <v>0</v>
      </c>
      <c r="C70" s="15" t="b">
        <v>0</v>
      </c>
      <c r="D70" s="93" t="str">
        <f t="shared" si="1"/>
        <v/>
      </c>
      <c r="E70" s="93" t="s">
        <v>649</v>
      </c>
      <c r="G70" s="93" t="s">
        <v>898</v>
      </c>
      <c r="I70" s="15" t="b">
        <v>0</v>
      </c>
      <c r="J70" s="15" t="b">
        <v>0</v>
      </c>
      <c r="K70" s="93" t="s">
        <v>831</v>
      </c>
      <c r="O70" s="93" t="str">
        <f>IFERROR(__xludf.DUMMYFUNCTION("iferror(if($D70=""CREATE TABLE"","""",index(split($A70,"" "",TRUE,TRUE),O$2)),"""")"),"")</f>
        <v/>
      </c>
      <c r="P70" s="93" t="str">
        <f>IFERROR(__xludf.DUMMYFUNCTION("iferror(if($D70=""CREATE TABLE"","""",index(split($A70,"" "",TRUE,TRUE),P$2)),"""")"),"")</f>
        <v/>
      </c>
      <c r="Q70" s="93" t="str">
        <f>IFERROR(__xludf.DUMMYFUNCTION("iferror(if($D70=""CREATE TABLE"","""",index(split($A70,"" "",TRUE,TRUE),Q$2)),"""")"),"")</f>
        <v/>
      </c>
      <c r="R70" s="93" t="str">
        <f>IFERROR(__xludf.DUMMYFUNCTION("iferror(if($D70=""CREATE TABLE"","""",index(split($A70,"" "",TRUE,TRUE),R$2)),"""")"),"")</f>
        <v/>
      </c>
      <c r="S70" s="93" t="str">
        <f>IFERROR(__xludf.DUMMYFUNCTION("iferror(if($D70=""CREATE TABLE"","""",index(split($A70,"" "",TRUE,TRUE),S$2)),"""")"),"")</f>
        <v/>
      </c>
      <c r="T70" s="93" t="str">
        <f>IFERROR(__xludf.DUMMYFUNCTION("iferror(if($D70=""CREATE TABLE"","""",index(split($A70,"" "",TRUE,TRUE),T$2)),"""")"),"")</f>
        <v/>
      </c>
    </row>
    <row r="71">
      <c r="A71" s="10" t="s">
        <v>1342</v>
      </c>
      <c r="B71" s="15" t="b">
        <v>0</v>
      </c>
      <c r="C71" s="15" t="b">
        <v>0</v>
      </c>
      <c r="D71" s="93" t="str">
        <f t="shared" si="1"/>
        <v/>
      </c>
      <c r="E71" s="93" t="s">
        <v>649</v>
      </c>
      <c r="G71" s="93" t="s">
        <v>828</v>
      </c>
      <c r="I71" s="15" t="b">
        <v>0</v>
      </c>
      <c r="J71" s="15" t="b">
        <v>0</v>
      </c>
      <c r="K71" s="93" t="s">
        <v>824</v>
      </c>
      <c r="O71" s="93" t="str">
        <f>IFERROR(__xludf.DUMMYFUNCTION("iferror(if($D71=""CREATE TABLE"","""",index(split($A71,"" "",TRUE,TRUE),O$2)),"""")"),"")</f>
        <v/>
      </c>
      <c r="P71" s="93" t="str">
        <f>IFERROR(__xludf.DUMMYFUNCTION("iferror(if($D71=""CREATE TABLE"","""",index(split($A71,"" "",TRUE,TRUE),P$2)),"""")"),"")</f>
        <v/>
      </c>
      <c r="Q71" s="93" t="str">
        <f>IFERROR(__xludf.DUMMYFUNCTION("iferror(if($D71=""CREATE TABLE"","""",index(split($A71,"" "",TRUE,TRUE),Q$2)),"""")"),"")</f>
        <v/>
      </c>
      <c r="R71" s="93" t="str">
        <f>IFERROR(__xludf.DUMMYFUNCTION("iferror(if($D71=""CREATE TABLE"","""",index(split($A71,"" "",TRUE,TRUE),R$2)),"""")"),"")</f>
        <v/>
      </c>
      <c r="S71" s="93" t="str">
        <f>IFERROR(__xludf.DUMMYFUNCTION("iferror(if($D71=""CREATE TABLE"","""",index(split($A71,"" "",TRUE,TRUE),S$2)),"""")"),"")</f>
        <v/>
      </c>
      <c r="T71" s="93" t="str">
        <f>IFERROR(__xludf.DUMMYFUNCTION("iferror(if($D71=""CREATE TABLE"","""",index(split($A71,"" "",TRUE,TRUE),T$2)),"""")"),"")</f>
        <v/>
      </c>
    </row>
    <row r="72">
      <c r="A72" s="10" t="s">
        <v>1345</v>
      </c>
      <c r="B72" s="15" t="b">
        <v>0</v>
      </c>
      <c r="C72" s="15" t="b">
        <v>0</v>
      </c>
      <c r="D72" s="93" t="str">
        <f t="shared" si="1"/>
        <v/>
      </c>
      <c r="E72" s="93" t="s">
        <v>649</v>
      </c>
      <c r="G72" s="93" t="s">
        <v>833</v>
      </c>
      <c r="I72" s="15" t="b">
        <v>0</v>
      </c>
      <c r="J72" s="18" t="b">
        <v>1</v>
      </c>
      <c r="K72" s="93" t="s">
        <v>831</v>
      </c>
      <c r="O72" s="93" t="str">
        <f>IFERROR(__xludf.DUMMYFUNCTION("iferror(if($D72=""CREATE TABLE"","""",index(split($A72,"" "",TRUE,TRUE),O$2)),"""")"),"")</f>
        <v/>
      </c>
      <c r="P72" s="93" t="str">
        <f>IFERROR(__xludf.DUMMYFUNCTION("iferror(if($D72=""CREATE TABLE"","""",index(split($A72,"" "",TRUE,TRUE),P$2)),"""")"),"")</f>
        <v/>
      </c>
      <c r="Q72" s="93" t="str">
        <f>IFERROR(__xludf.DUMMYFUNCTION("iferror(if($D72=""CREATE TABLE"","""",index(split($A72,"" "",TRUE,TRUE),Q$2)),"""")"),"")</f>
        <v/>
      </c>
      <c r="R72" s="93" t="str">
        <f>IFERROR(__xludf.DUMMYFUNCTION("iferror(if($D72=""CREATE TABLE"","""",index(split($A72,"" "",TRUE,TRUE),R$2)),"""")"),"")</f>
        <v/>
      </c>
      <c r="S72" s="93" t="str">
        <f>IFERROR(__xludf.DUMMYFUNCTION("iferror(if($D72=""CREATE TABLE"","""",index(split($A72,"" "",TRUE,TRUE),S$2)),"""")"),"")</f>
        <v/>
      </c>
      <c r="T72" s="93" t="str">
        <f>IFERROR(__xludf.DUMMYFUNCTION("iferror(if($D72=""CREATE TABLE"","""",index(split($A72,"" "",TRUE,TRUE),T$2)),"""")"),"")</f>
        <v/>
      </c>
    </row>
    <row r="73">
      <c r="A73" s="10" t="s">
        <v>1346</v>
      </c>
      <c r="B73" s="15" t="b">
        <v>0</v>
      </c>
      <c r="C73" s="15" t="b">
        <v>0</v>
      </c>
      <c r="D73" s="93" t="str">
        <f t="shared" si="1"/>
        <v/>
      </c>
      <c r="E73" s="93" t="s">
        <v>649</v>
      </c>
      <c r="G73" s="93" t="s">
        <v>834</v>
      </c>
      <c r="I73" s="15" t="b">
        <v>0</v>
      </c>
      <c r="J73" s="15" t="b">
        <v>0</v>
      </c>
      <c r="K73" s="93" t="s">
        <v>780</v>
      </c>
      <c r="O73" s="93" t="str">
        <f>IFERROR(__xludf.DUMMYFUNCTION("iferror(if($D73=""CREATE TABLE"","""",index(split($A73,"" "",TRUE,TRUE),O$2)),"""")"),"")</f>
        <v/>
      </c>
      <c r="P73" s="93" t="str">
        <f>IFERROR(__xludf.DUMMYFUNCTION("iferror(if($D73=""CREATE TABLE"","""",index(split($A73,"" "",TRUE,TRUE),P$2)),"""")"),"")</f>
        <v/>
      </c>
      <c r="Q73" s="93" t="str">
        <f>IFERROR(__xludf.DUMMYFUNCTION("iferror(if($D73=""CREATE TABLE"","""",index(split($A73,"" "",TRUE,TRUE),Q$2)),"""")"),"")</f>
        <v/>
      </c>
      <c r="R73" s="93" t="str">
        <f>IFERROR(__xludf.DUMMYFUNCTION("iferror(if($D73=""CREATE TABLE"","""",index(split($A73,"" "",TRUE,TRUE),R$2)),"""")"),"")</f>
        <v/>
      </c>
      <c r="S73" s="93" t="str">
        <f>IFERROR(__xludf.DUMMYFUNCTION("iferror(if($D73=""CREATE TABLE"","""",index(split($A73,"" "",TRUE,TRUE),S$2)),"""")"),"")</f>
        <v/>
      </c>
      <c r="T73" s="93" t="str">
        <f>IFERROR(__xludf.DUMMYFUNCTION("iferror(if($D73=""CREATE TABLE"","""",index(split($A73,"" "",TRUE,TRUE),T$2)),"""")"),"")</f>
        <v/>
      </c>
    </row>
    <row r="74">
      <c r="A74" s="10" t="s">
        <v>1349</v>
      </c>
      <c r="B74" s="15" t="b">
        <v>0</v>
      </c>
      <c r="C74" s="15" t="b">
        <v>0</v>
      </c>
      <c r="D74" s="93" t="str">
        <f t="shared" si="1"/>
        <v/>
      </c>
      <c r="E74" s="93" t="s">
        <v>649</v>
      </c>
      <c r="G74" s="93" t="s">
        <v>836</v>
      </c>
      <c r="I74" s="15" t="b">
        <v>0</v>
      </c>
      <c r="J74" s="15" t="b">
        <v>0</v>
      </c>
      <c r="K74" s="93" t="s">
        <v>824</v>
      </c>
      <c r="O74" s="93" t="str">
        <f>IFERROR(__xludf.DUMMYFUNCTION("iferror(if($D74=""CREATE TABLE"","""",index(split($A74,"" "",TRUE,TRUE),O$2)),"""")"),"")</f>
        <v/>
      </c>
      <c r="P74" s="93" t="str">
        <f>IFERROR(__xludf.DUMMYFUNCTION("iferror(if($D74=""CREATE TABLE"","""",index(split($A74,"" "",TRUE,TRUE),P$2)),"""")"),"")</f>
        <v/>
      </c>
      <c r="Q74" s="93" t="str">
        <f>IFERROR(__xludf.DUMMYFUNCTION("iferror(if($D74=""CREATE TABLE"","""",index(split($A74,"" "",TRUE,TRUE),Q$2)),"""")"),"")</f>
        <v/>
      </c>
      <c r="R74" s="93" t="str">
        <f>IFERROR(__xludf.DUMMYFUNCTION("iferror(if($D74=""CREATE TABLE"","""",index(split($A74,"" "",TRUE,TRUE),R$2)),"""")"),"")</f>
        <v/>
      </c>
      <c r="S74" s="93" t="str">
        <f>IFERROR(__xludf.DUMMYFUNCTION("iferror(if($D74=""CREATE TABLE"","""",index(split($A74,"" "",TRUE,TRUE),S$2)),"""")"),"")</f>
        <v/>
      </c>
      <c r="T74" s="93" t="str">
        <f>IFERROR(__xludf.DUMMYFUNCTION("iferror(if($D74=""CREATE TABLE"","""",index(split($A74,"" "",TRUE,TRUE),T$2)),"""")"),"")</f>
        <v/>
      </c>
    </row>
    <row r="75">
      <c r="A75" s="10" t="s">
        <v>1429</v>
      </c>
      <c r="B75" s="15" t="b">
        <v>0</v>
      </c>
      <c r="C75" s="15" t="b">
        <v>0</v>
      </c>
      <c r="D75" s="93" t="str">
        <f t="shared" si="1"/>
        <v/>
      </c>
      <c r="E75" s="93" t="s">
        <v>650</v>
      </c>
      <c r="G75" s="93" t="s">
        <v>902</v>
      </c>
      <c r="I75" s="18" t="b">
        <v>1</v>
      </c>
      <c r="J75" s="15" t="b">
        <v>0</v>
      </c>
      <c r="K75" s="93" t="s">
        <v>795</v>
      </c>
      <c r="O75" s="93" t="str">
        <f>IFERROR(__xludf.DUMMYFUNCTION("iferror(if($D75=""CREATE TABLE"","""",index(split($A75,"" "",TRUE,TRUE),O$2)),"""")"),"")</f>
        <v/>
      </c>
      <c r="P75" s="93" t="str">
        <f>IFERROR(__xludf.DUMMYFUNCTION("iferror(if($D75=""CREATE TABLE"","""",index(split($A75,"" "",TRUE,TRUE),P$2)),"""")"),"")</f>
        <v/>
      </c>
      <c r="Q75" s="93" t="str">
        <f>IFERROR(__xludf.DUMMYFUNCTION("iferror(if($D75=""CREATE TABLE"","""",index(split($A75,"" "",TRUE,TRUE),Q$2)),"""")"),"")</f>
        <v/>
      </c>
      <c r="R75" s="93" t="str">
        <f>IFERROR(__xludf.DUMMYFUNCTION("iferror(if($D75=""CREATE TABLE"","""",index(split($A75,"" "",TRUE,TRUE),R$2)),"""")"),"")</f>
        <v/>
      </c>
      <c r="S75" s="93" t="str">
        <f>IFERROR(__xludf.DUMMYFUNCTION("iferror(if($D75=""CREATE TABLE"","""",index(split($A75,"" "",TRUE,TRUE),S$2)),"""")"),"")</f>
        <v/>
      </c>
      <c r="T75" s="93" t="str">
        <f>IFERROR(__xludf.DUMMYFUNCTION("iferror(if($D75=""CREATE TABLE"","""",index(split($A75,"" "",TRUE,TRUE),T$2)),"""")"),"")</f>
        <v/>
      </c>
    </row>
    <row r="76">
      <c r="A76" s="10" t="s">
        <v>1430</v>
      </c>
      <c r="B76" s="15" t="b">
        <v>0</v>
      </c>
      <c r="C76" s="15" t="b">
        <v>0</v>
      </c>
      <c r="D76" s="93" t="str">
        <f t="shared" si="1"/>
        <v/>
      </c>
      <c r="E76" s="93" t="s">
        <v>650</v>
      </c>
      <c r="G76" s="93" t="s">
        <v>1431</v>
      </c>
      <c r="I76" s="15" t="b">
        <v>0</v>
      </c>
      <c r="J76" s="15" t="b">
        <v>0</v>
      </c>
      <c r="K76" s="93" t="s">
        <v>780</v>
      </c>
      <c r="O76" s="93" t="str">
        <f>IFERROR(__xludf.DUMMYFUNCTION("iferror(if($D76=""CREATE TABLE"","""",index(split($A76,"" "",TRUE,TRUE),O$2)),"""")"),"")</f>
        <v/>
      </c>
      <c r="P76" s="93" t="str">
        <f>IFERROR(__xludf.DUMMYFUNCTION("iferror(if($D76=""CREATE TABLE"","""",index(split($A76,"" "",TRUE,TRUE),P$2)),"""")"),"")</f>
        <v/>
      </c>
      <c r="Q76" s="93" t="str">
        <f>IFERROR(__xludf.DUMMYFUNCTION("iferror(if($D76=""CREATE TABLE"","""",index(split($A76,"" "",TRUE,TRUE),Q$2)),"""")"),"")</f>
        <v/>
      </c>
      <c r="R76" s="93" t="str">
        <f>IFERROR(__xludf.DUMMYFUNCTION("iferror(if($D76=""CREATE TABLE"","""",index(split($A76,"" "",TRUE,TRUE),R$2)),"""")"),"")</f>
        <v/>
      </c>
      <c r="S76" s="93" t="str">
        <f>IFERROR(__xludf.DUMMYFUNCTION("iferror(if($D76=""CREATE TABLE"","""",index(split($A76,"" "",TRUE,TRUE),S$2)),"""")"),"")</f>
        <v/>
      </c>
      <c r="T76" s="93" t="str">
        <f>IFERROR(__xludf.DUMMYFUNCTION("iferror(if($D76=""CREATE TABLE"","""",index(split($A76,"" "",TRUE,TRUE),T$2)),"""")"),"")</f>
        <v/>
      </c>
    </row>
    <row r="77">
      <c r="A77" s="10" t="s">
        <v>1312</v>
      </c>
      <c r="B77" s="15" t="b">
        <v>0</v>
      </c>
      <c r="C77" s="15" t="b">
        <v>0</v>
      </c>
      <c r="D77" s="93" t="str">
        <f t="shared" si="1"/>
        <v/>
      </c>
      <c r="E77" s="93" t="s">
        <v>650</v>
      </c>
      <c r="G77" s="93" t="s">
        <v>804</v>
      </c>
      <c r="I77" s="15" t="b">
        <v>0</v>
      </c>
      <c r="J77" s="15" t="b">
        <v>0</v>
      </c>
      <c r="K77" s="93" t="s">
        <v>795</v>
      </c>
      <c r="O77" s="93" t="str">
        <f>IFERROR(__xludf.DUMMYFUNCTION("iferror(if($D77=""CREATE TABLE"","""",index(split($A77,"" "",TRUE,TRUE),O$2)),"""")"),"")</f>
        <v/>
      </c>
      <c r="P77" s="93" t="str">
        <f>IFERROR(__xludf.DUMMYFUNCTION("iferror(if($D77=""CREATE TABLE"","""",index(split($A77,"" "",TRUE,TRUE),P$2)),"""")"),"")</f>
        <v/>
      </c>
      <c r="Q77" s="93" t="str">
        <f>IFERROR(__xludf.DUMMYFUNCTION("iferror(if($D77=""CREATE TABLE"","""",index(split($A77,"" "",TRUE,TRUE),Q$2)),"""")"),"")</f>
        <v/>
      </c>
      <c r="R77" s="93" t="str">
        <f>IFERROR(__xludf.DUMMYFUNCTION("iferror(if($D77=""CREATE TABLE"","""",index(split($A77,"" "",TRUE,TRUE),R$2)),"""")"),"")</f>
        <v/>
      </c>
      <c r="S77" s="93" t="str">
        <f>IFERROR(__xludf.DUMMYFUNCTION("iferror(if($D77=""CREATE TABLE"","""",index(split($A77,"" "",TRUE,TRUE),S$2)),"""")"),"")</f>
        <v/>
      </c>
      <c r="T77" s="93" t="str">
        <f>IFERROR(__xludf.DUMMYFUNCTION("iferror(if($D77=""CREATE TABLE"","""",index(split($A77,"" "",TRUE,TRUE),T$2)),"""")"),"")</f>
        <v/>
      </c>
    </row>
    <row r="78">
      <c r="A78" s="10" t="s">
        <v>1342</v>
      </c>
      <c r="B78" s="15" t="b">
        <v>0</v>
      </c>
      <c r="C78" s="15" t="b">
        <v>0</v>
      </c>
      <c r="D78" s="93" t="str">
        <f t="shared" si="1"/>
        <v/>
      </c>
      <c r="E78" s="93" t="s">
        <v>650</v>
      </c>
      <c r="G78" s="93" t="s">
        <v>828</v>
      </c>
      <c r="I78" s="15" t="b">
        <v>0</v>
      </c>
      <c r="J78" s="15" t="b">
        <v>0</v>
      </c>
      <c r="K78" s="93" t="s">
        <v>824</v>
      </c>
      <c r="O78" s="93" t="str">
        <f>IFERROR(__xludf.DUMMYFUNCTION("iferror(if($D78=""CREATE TABLE"","""",index(split($A78,"" "",TRUE,TRUE),O$2)),"""")"),"")</f>
        <v/>
      </c>
      <c r="P78" s="93" t="str">
        <f>IFERROR(__xludf.DUMMYFUNCTION("iferror(if($D78=""CREATE TABLE"","""",index(split($A78,"" "",TRUE,TRUE),P$2)),"""")"),"")</f>
        <v/>
      </c>
      <c r="Q78" s="93" t="str">
        <f>IFERROR(__xludf.DUMMYFUNCTION("iferror(if($D78=""CREATE TABLE"","""",index(split($A78,"" "",TRUE,TRUE),Q$2)),"""")"),"")</f>
        <v/>
      </c>
      <c r="R78" s="93" t="str">
        <f>IFERROR(__xludf.DUMMYFUNCTION("iferror(if($D78=""CREATE TABLE"","""",index(split($A78,"" "",TRUE,TRUE),R$2)),"""")"),"")</f>
        <v/>
      </c>
      <c r="S78" s="93" t="str">
        <f>IFERROR(__xludf.DUMMYFUNCTION("iferror(if($D78=""CREATE TABLE"","""",index(split($A78,"" "",TRUE,TRUE),S$2)),"""")"),"")</f>
        <v/>
      </c>
      <c r="T78" s="93" t="str">
        <f>IFERROR(__xludf.DUMMYFUNCTION("iferror(if($D78=""CREATE TABLE"","""",index(split($A78,"" "",TRUE,TRUE),T$2)),"""")"),"")</f>
        <v/>
      </c>
    </row>
    <row r="79">
      <c r="A79" s="10" t="s">
        <v>1345</v>
      </c>
      <c r="B79" s="15" t="b">
        <v>0</v>
      </c>
      <c r="C79" s="15" t="b">
        <v>0</v>
      </c>
      <c r="D79" s="93" t="str">
        <f t="shared" si="1"/>
        <v/>
      </c>
      <c r="E79" s="93" t="s">
        <v>650</v>
      </c>
      <c r="G79" s="93" t="s">
        <v>833</v>
      </c>
      <c r="I79" s="15" t="b">
        <v>0</v>
      </c>
      <c r="J79" s="18" t="b">
        <v>1</v>
      </c>
      <c r="K79" s="93" t="s">
        <v>831</v>
      </c>
      <c r="O79" s="93" t="str">
        <f>IFERROR(__xludf.DUMMYFUNCTION("iferror(if($D79=""CREATE TABLE"","""",index(split($A79,"" "",TRUE,TRUE),O$2)),"""")"),"")</f>
        <v/>
      </c>
      <c r="P79" s="93" t="str">
        <f>IFERROR(__xludf.DUMMYFUNCTION("iferror(if($D79=""CREATE TABLE"","""",index(split($A79,"" "",TRUE,TRUE),P$2)),"""")"),"")</f>
        <v/>
      </c>
      <c r="Q79" s="93" t="str">
        <f>IFERROR(__xludf.DUMMYFUNCTION("iferror(if($D79=""CREATE TABLE"","""",index(split($A79,"" "",TRUE,TRUE),Q$2)),"""")"),"")</f>
        <v/>
      </c>
      <c r="R79" s="93" t="str">
        <f>IFERROR(__xludf.DUMMYFUNCTION("iferror(if($D79=""CREATE TABLE"","""",index(split($A79,"" "",TRUE,TRUE),R$2)),"""")"),"")</f>
        <v/>
      </c>
      <c r="S79" s="93" t="str">
        <f>IFERROR(__xludf.DUMMYFUNCTION("iferror(if($D79=""CREATE TABLE"","""",index(split($A79,"" "",TRUE,TRUE),S$2)),"""")"),"")</f>
        <v/>
      </c>
      <c r="T79" s="93" t="str">
        <f>IFERROR(__xludf.DUMMYFUNCTION("iferror(if($D79=""CREATE TABLE"","""",index(split($A79,"" "",TRUE,TRUE),T$2)),"""")"),"")</f>
        <v/>
      </c>
    </row>
    <row r="80">
      <c r="A80" s="10" t="s">
        <v>1346</v>
      </c>
      <c r="B80" s="15" t="b">
        <v>0</v>
      </c>
      <c r="C80" s="15" t="b">
        <v>0</v>
      </c>
      <c r="D80" s="93" t="str">
        <f t="shared" si="1"/>
        <v/>
      </c>
      <c r="E80" s="93" t="s">
        <v>650</v>
      </c>
      <c r="G80" s="93" t="s">
        <v>834</v>
      </c>
      <c r="I80" s="15" t="b">
        <v>0</v>
      </c>
      <c r="J80" s="15" t="b">
        <v>0</v>
      </c>
      <c r="K80" s="93" t="s">
        <v>780</v>
      </c>
      <c r="O80" s="93" t="str">
        <f>IFERROR(__xludf.DUMMYFUNCTION("iferror(if($D80=""CREATE TABLE"","""",index(split($A80,"" "",TRUE,TRUE),O$2)),"""")"),"")</f>
        <v/>
      </c>
      <c r="P80" s="93" t="str">
        <f>IFERROR(__xludf.DUMMYFUNCTION("iferror(if($D80=""CREATE TABLE"","""",index(split($A80,"" "",TRUE,TRUE),P$2)),"""")"),"")</f>
        <v/>
      </c>
      <c r="Q80" s="93" t="str">
        <f>IFERROR(__xludf.DUMMYFUNCTION("iferror(if($D80=""CREATE TABLE"","""",index(split($A80,"" "",TRUE,TRUE),Q$2)),"""")"),"")</f>
        <v/>
      </c>
      <c r="R80" s="93" t="str">
        <f>IFERROR(__xludf.DUMMYFUNCTION("iferror(if($D80=""CREATE TABLE"","""",index(split($A80,"" "",TRUE,TRUE),R$2)),"""")"),"")</f>
        <v/>
      </c>
      <c r="S80" s="93" t="str">
        <f>IFERROR(__xludf.DUMMYFUNCTION("iferror(if($D80=""CREATE TABLE"","""",index(split($A80,"" "",TRUE,TRUE),S$2)),"""")"),"")</f>
        <v/>
      </c>
      <c r="T80" s="93" t="str">
        <f>IFERROR(__xludf.DUMMYFUNCTION("iferror(if($D80=""CREATE TABLE"","""",index(split($A80,"" "",TRUE,TRUE),T$2)),"""")"),"")</f>
        <v/>
      </c>
    </row>
    <row r="81">
      <c r="A81" s="10" t="s">
        <v>1349</v>
      </c>
      <c r="B81" s="15" t="b">
        <v>0</v>
      </c>
      <c r="C81" s="15" t="b">
        <v>0</v>
      </c>
      <c r="D81" s="93" t="str">
        <f t="shared" si="1"/>
        <v/>
      </c>
      <c r="E81" s="93" t="s">
        <v>650</v>
      </c>
      <c r="G81" s="93" t="s">
        <v>836</v>
      </c>
      <c r="I81" s="15" t="b">
        <v>0</v>
      </c>
      <c r="J81" s="15" t="b">
        <v>0</v>
      </c>
      <c r="K81" s="93" t="s">
        <v>824</v>
      </c>
      <c r="O81" s="93" t="str">
        <f>IFERROR(__xludf.DUMMYFUNCTION("iferror(if($D81=""CREATE TABLE"","""",index(split($A81,"" "",TRUE,TRUE),O$2)),"""")"),"")</f>
        <v/>
      </c>
      <c r="P81" s="93" t="str">
        <f>IFERROR(__xludf.DUMMYFUNCTION("iferror(if($D81=""CREATE TABLE"","""",index(split($A81,"" "",TRUE,TRUE),P$2)),"""")"),"")</f>
        <v/>
      </c>
      <c r="Q81" s="93" t="str">
        <f>IFERROR(__xludf.DUMMYFUNCTION("iferror(if($D81=""CREATE TABLE"","""",index(split($A81,"" "",TRUE,TRUE),Q$2)),"""")"),"")</f>
        <v/>
      </c>
      <c r="R81" s="93" t="str">
        <f>IFERROR(__xludf.DUMMYFUNCTION("iferror(if($D81=""CREATE TABLE"","""",index(split($A81,"" "",TRUE,TRUE),R$2)),"""")"),"")</f>
        <v/>
      </c>
      <c r="S81" s="93" t="str">
        <f>IFERROR(__xludf.DUMMYFUNCTION("iferror(if($D81=""CREATE TABLE"","""",index(split($A81,"" "",TRUE,TRUE),S$2)),"""")"),"")</f>
        <v/>
      </c>
      <c r="T81" s="93" t="str">
        <f>IFERROR(__xludf.DUMMYFUNCTION("iferror(if($D81=""CREATE TABLE"","""",index(split($A81,"" "",TRUE,TRUE),T$2)),"""")"),"")</f>
        <v/>
      </c>
    </row>
    <row r="82">
      <c r="A82" s="10" t="s">
        <v>1435</v>
      </c>
      <c r="B82" s="15" t="b">
        <v>0</v>
      </c>
      <c r="C82" s="15" t="b">
        <v>0</v>
      </c>
      <c r="D82" s="93" t="str">
        <f t="shared" si="1"/>
        <v/>
      </c>
      <c r="E82" s="93" t="s">
        <v>651</v>
      </c>
      <c r="G82" s="93" t="s">
        <v>804</v>
      </c>
      <c r="I82" s="18" t="b">
        <v>1</v>
      </c>
      <c r="J82" s="15" t="b">
        <v>0</v>
      </c>
      <c r="K82" s="93" t="s">
        <v>795</v>
      </c>
      <c r="O82" s="93" t="str">
        <f>IFERROR(__xludf.DUMMYFUNCTION("iferror(if($D82=""CREATE TABLE"","""",index(split($A82,"" "",TRUE,TRUE),O$2)),"""")"),"")</f>
        <v/>
      </c>
      <c r="P82" s="93" t="str">
        <f>IFERROR(__xludf.DUMMYFUNCTION("iferror(if($D82=""CREATE TABLE"","""",index(split($A82,"" "",TRUE,TRUE),P$2)),"""")"),"")</f>
        <v/>
      </c>
      <c r="Q82" s="93" t="str">
        <f>IFERROR(__xludf.DUMMYFUNCTION("iferror(if($D82=""CREATE TABLE"","""",index(split($A82,"" "",TRUE,TRUE),Q$2)),"""")"),"")</f>
        <v/>
      </c>
      <c r="R82" s="93" t="str">
        <f>IFERROR(__xludf.DUMMYFUNCTION("iferror(if($D82=""CREATE TABLE"","""",index(split($A82,"" "",TRUE,TRUE),R$2)),"""")"),"")</f>
        <v/>
      </c>
      <c r="S82" s="93" t="str">
        <f>IFERROR(__xludf.DUMMYFUNCTION("iferror(if($D82=""CREATE TABLE"","""",index(split($A82,"" "",TRUE,TRUE),S$2)),"""")"),"")</f>
        <v/>
      </c>
      <c r="T82" s="93" t="str">
        <f>IFERROR(__xludf.DUMMYFUNCTION("iferror(if($D82=""CREATE TABLE"","""",index(split($A82,"" "",TRUE,TRUE),T$2)),"""")"),"")</f>
        <v/>
      </c>
    </row>
    <row r="83">
      <c r="A83" s="10" t="s">
        <v>1437</v>
      </c>
      <c r="B83" s="15" t="b">
        <v>0</v>
      </c>
      <c r="C83" s="15" t="b">
        <v>0</v>
      </c>
      <c r="D83" s="93" t="str">
        <f t="shared" si="1"/>
        <v/>
      </c>
      <c r="E83" s="93" t="s">
        <v>651</v>
      </c>
      <c r="G83" s="93" t="s">
        <v>907</v>
      </c>
      <c r="I83" s="15" t="b">
        <v>0</v>
      </c>
      <c r="J83" s="15" t="b">
        <v>0</v>
      </c>
      <c r="K83" s="93" t="s">
        <v>795</v>
      </c>
      <c r="O83" s="93" t="str">
        <f>IFERROR(__xludf.DUMMYFUNCTION("iferror(if($D83=""CREATE TABLE"","""",index(split($A83,"" "",TRUE,TRUE),O$2)),"""")"),"")</f>
        <v/>
      </c>
      <c r="P83" s="93" t="str">
        <f>IFERROR(__xludf.DUMMYFUNCTION("iferror(if($D83=""CREATE TABLE"","""",index(split($A83,"" "",TRUE,TRUE),P$2)),"""")"),"")</f>
        <v/>
      </c>
      <c r="Q83" s="93" t="str">
        <f>IFERROR(__xludf.DUMMYFUNCTION("iferror(if($D83=""CREATE TABLE"","""",index(split($A83,"" "",TRUE,TRUE),Q$2)),"""")"),"")</f>
        <v/>
      </c>
      <c r="R83" s="93" t="str">
        <f>IFERROR(__xludf.DUMMYFUNCTION("iferror(if($D83=""CREATE TABLE"","""",index(split($A83,"" "",TRUE,TRUE),R$2)),"""")"),"")</f>
        <v/>
      </c>
      <c r="S83" s="93" t="str">
        <f>IFERROR(__xludf.DUMMYFUNCTION("iferror(if($D83=""CREATE TABLE"","""",index(split($A83,"" "",TRUE,TRUE),S$2)),"""")"),"")</f>
        <v/>
      </c>
      <c r="T83" s="93" t="str">
        <f>IFERROR(__xludf.DUMMYFUNCTION("iferror(if($D83=""CREATE TABLE"","""",index(split($A83,"" "",TRUE,TRUE),T$2)),"""")"),"")</f>
        <v/>
      </c>
    </row>
    <row r="84">
      <c r="A84" s="10" t="s">
        <v>1439</v>
      </c>
      <c r="B84" s="15" t="b">
        <v>0</v>
      </c>
      <c r="C84" s="15" t="b">
        <v>0</v>
      </c>
      <c r="D84" s="93" t="str">
        <f t="shared" si="1"/>
        <v/>
      </c>
      <c r="E84" s="93" t="s">
        <v>651</v>
      </c>
      <c r="G84" s="93" t="s">
        <v>908</v>
      </c>
      <c r="I84" s="15" t="b">
        <v>0</v>
      </c>
      <c r="J84" s="15" t="b">
        <v>0</v>
      </c>
      <c r="K84" s="93" t="s">
        <v>780</v>
      </c>
      <c r="O84" s="93" t="str">
        <f>IFERROR(__xludf.DUMMYFUNCTION("iferror(if($D84=""CREATE TABLE"","""",index(split($A84,"" "",TRUE,TRUE),O$2)),"""")"),"")</f>
        <v/>
      </c>
      <c r="P84" s="93" t="str">
        <f>IFERROR(__xludf.DUMMYFUNCTION("iferror(if($D84=""CREATE TABLE"","""",index(split($A84,"" "",TRUE,TRUE),P$2)),"""")"),"")</f>
        <v/>
      </c>
      <c r="Q84" s="93" t="str">
        <f>IFERROR(__xludf.DUMMYFUNCTION("iferror(if($D84=""CREATE TABLE"","""",index(split($A84,"" "",TRUE,TRUE),Q$2)),"""")"),"")</f>
        <v/>
      </c>
      <c r="R84" s="93" t="str">
        <f>IFERROR(__xludf.DUMMYFUNCTION("iferror(if($D84=""CREATE TABLE"","""",index(split($A84,"" "",TRUE,TRUE),R$2)),"""")"),"")</f>
        <v/>
      </c>
      <c r="S84" s="93" t="str">
        <f>IFERROR(__xludf.DUMMYFUNCTION("iferror(if($D84=""CREATE TABLE"","""",index(split($A84,"" "",TRUE,TRUE),S$2)),"""")"),"")</f>
        <v/>
      </c>
      <c r="T84" s="93" t="str">
        <f>IFERROR(__xludf.DUMMYFUNCTION("iferror(if($D84=""CREATE TABLE"","""",index(split($A84,"" "",TRUE,TRUE),T$2)),"""")"),"")</f>
        <v/>
      </c>
    </row>
    <row r="85">
      <c r="A85" s="10" t="s">
        <v>1441</v>
      </c>
      <c r="B85" s="15" t="b">
        <v>0</v>
      </c>
      <c r="C85" s="15" t="b">
        <v>0</v>
      </c>
      <c r="D85" s="93" t="str">
        <f t="shared" si="1"/>
        <v/>
      </c>
      <c r="E85" s="93" t="s">
        <v>651</v>
      </c>
      <c r="G85" s="93" t="s">
        <v>909</v>
      </c>
      <c r="I85" s="15" t="b">
        <v>0</v>
      </c>
      <c r="J85" s="15" t="b">
        <v>0</v>
      </c>
      <c r="K85" s="93" t="s">
        <v>780</v>
      </c>
      <c r="O85" s="93" t="str">
        <f>IFERROR(__xludf.DUMMYFUNCTION("iferror(if($D85=""CREATE TABLE"","""",index(split($A85,"" "",TRUE,TRUE),O$2)),"""")"),"")</f>
        <v/>
      </c>
      <c r="P85" s="93" t="str">
        <f>IFERROR(__xludf.DUMMYFUNCTION("iferror(if($D85=""CREATE TABLE"","""",index(split($A85,"" "",TRUE,TRUE),P$2)),"""")"),"")</f>
        <v/>
      </c>
      <c r="Q85" s="93" t="str">
        <f>IFERROR(__xludf.DUMMYFUNCTION("iferror(if($D85=""CREATE TABLE"","""",index(split($A85,"" "",TRUE,TRUE),Q$2)),"""")"),"")</f>
        <v/>
      </c>
      <c r="R85" s="93" t="str">
        <f>IFERROR(__xludf.DUMMYFUNCTION("iferror(if($D85=""CREATE TABLE"","""",index(split($A85,"" "",TRUE,TRUE),R$2)),"""")"),"")</f>
        <v/>
      </c>
      <c r="S85" s="93" t="str">
        <f>IFERROR(__xludf.DUMMYFUNCTION("iferror(if($D85=""CREATE TABLE"","""",index(split($A85,"" "",TRUE,TRUE),S$2)),"""")"),"")</f>
        <v/>
      </c>
      <c r="T85" s="93" t="str">
        <f>IFERROR(__xludf.DUMMYFUNCTION("iferror(if($D85=""CREATE TABLE"","""",index(split($A85,"" "",TRUE,TRUE),T$2)),"""")"),"")</f>
        <v/>
      </c>
    </row>
    <row r="86">
      <c r="A86" s="10" t="s">
        <v>1443</v>
      </c>
      <c r="B86" s="15" t="b">
        <v>0</v>
      </c>
      <c r="C86" s="15" t="b">
        <v>0</v>
      </c>
      <c r="D86" s="93" t="str">
        <f t="shared" si="1"/>
        <v/>
      </c>
      <c r="E86" s="93" t="s">
        <v>651</v>
      </c>
      <c r="G86" s="93" t="s">
        <v>910</v>
      </c>
      <c r="I86" s="15" t="b">
        <v>0</v>
      </c>
      <c r="J86" s="15" t="b">
        <v>0</v>
      </c>
      <c r="K86" s="93" t="s">
        <v>780</v>
      </c>
      <c r="O86" s="93" t="str">
        <f>IFERROR(__xludf.DUMMYFUNCTION("iferror(if($D86=""CREATE TABLE"","""",index(split($A86,"" "",TRUE,TRUE),O$2)),"""")"),"")</f>
        <v/>
      </c>
      <c r="P86" s="93" t="str">
        <f>IFERROR(__xludf.DUMMYFUNCTION("iferror(if($D86=""CREATE TABLE"","""",index(split($A86,"" "",TRUE,TRUE),P$2)),"""")"),"")</f>
        <v/>
      </c>
      <c r="Q86" s="93" t="str">
        <f>IFERROR(__xludf.DUMMYFUNCTION("iferror(if($D86=""CREATE TABLE"","""",index(split($A86,"" "",TRUE,TRUE),Q$2)),"""")"),"")</f>
        <v/>
      </c>
      <c r="R86" s="93" t="str">
        <f>IFERROR(__xludf.DUMMYFUNCTION("iferror(if($D86=""CREATE TABLE"","""",index(split($A86,"" "",TRUE,TRUE),R$2)),"""")"),"")</f>
        <v/>
      </c>
      <c r="S86" s="93" t="str">
        <f>IFERROR(__xludf.DUMMYFUNCTION("iferror(if($D86=""CREATE TABLE"","""",index(split($A86,"" "",TRUE,TRUE),S$2)),"""")"),"")</f>
        <v/>
      </c>
      <c r="T86" s="93" t="str">
        <f>IFERROR(__xludf.DUMMYFUNCTION("iferror(if($D86=""CREATE TABLE"","""",index(split($A86,"" "",TRUE,TRUE),T$2)),"""")"),"")</f>
        <v/>
      </c>
    </row>
    <row r="87">
      <c r="A87" s="10" t="s">
        <v>1444</v>
      </c>
      <c r="B87" s="15" t="b">
        <v>0</v>
      </c>
      <c r="C87" s="15" t="b">
        <v>0</v>
      </c>
      <c r="D87" s="93" t="str">
        <f t="shared" si="1"/>
        <v/>
      </c>
      <c r="E87" s="93" t="s">
        <v>651</v>
      </c>
      <c r="G87" s="93" t="s">
        <v>911</v>
      </c>
      <c r="I87" s="15" t="b">
        <v>0</v>
      </c>
      <c r="J87" s="15" t="b">
        <v>0</v>
      </c>
      <c r="K87" s="93" t="s">
        <v>780</v>
      </c>
      <c r="O87" s="93" t="str">
        <f>IFERROR(__xludf.DUMMYFUNCTION("iferror(if($D87=""CREATE TABLE"","""",index(split($A87,"" "",TRUE,TRUE),O$2)),"""")"),"")</f>
        <v/>
      </c>
      <c r="P87" s="93" t="str">
        <f>IFERROR(__xludf.DUMMYFUNCTION("iferror(if($D87=""CREATE TABLE"","""",index(split($A87,"" "",TRUE,TRUE),P$2)),"""")"),"")</f>
        <v/>
      </c>
      <c r="Q87" s="93" t="str">
        <f>IFERROR(__xludf.DUMMYFUNCTION("iferror(if($D87=""CREATE TABLE"","""",index(split($A87,"" "",TRUE,TRUE),Q$2)),"""")"),"")</f>
        <v/>
      </c>
      <c r="R87" s="93" t="str">
        <f>IFERROR(__xludf.DUMMYFUNCTION("iferror(if($D87=""CREATE TABLE"","""",index(split($A87,"" "",TRUE,TRUE),R$2)),"""")"),"")</f>
        <v/>
      </c>
      <c r="S87" s="93" t="str">
        <f>IFERROR(__xludf.DUMMYFUNCTION("iferror(if($D87=""CREATE TABLE"","""",index(split($A87,"" "",TRUE,TRUE),S$2)),"""")"),"")</f>
        <v/>
      </c>
      <c r="T87" s="93" t="str">
        <f>IFERROR(__xludf.DUMMYFUNCTION("iferror(if($D87=""CREATE TABLE"","""",index(split($A87,"" "",TRUE,TRUE),T$2)),"""")"),"")</f>
        <v/>
      </c>
    </row>
    <row r="88">
      <c r="A88" s="10" t="s">
        <v>1447</v>
      </c>
      <c r="B88" s="15" t="b">
        <v>0</v>
      </c>
      <c r="C88" s="15" t="b">
        <v>0</v>
      </c>
      <c r="D88" s="93" t="str">
        <f t="shared" si="1"/>
        <v/>
      </c>
      <c r="E88" s="93" t="s">
        <v>651</v>
      </c>
      <c r="G88" s="93" t="s">
        <v>912</v>
      </c>
      <c r="I88" s="15" t="b">
        <v>0</v>
      </c>
      <c r="J88" s="15" t="b">
        <v>0</v>
      </c>
      <c r="K88" s="93" t="s">
        <v>780</v>
      </c>
      <c r="O88" s="93" t="str">
        <f>IFERROR(__xludf.DUMMYFUNCTION("iferror(if($D88=""CREATE TABLE"","""",index(split($A88,"" "",TRUE,TRUE),O$2)),"""")"),"")</f>
        <v/>
      </c>
      <c r="P88" s="93" t="str">
        <f>IFERROR(__xludf.DUMMYFUNCTION("iferror(if($D88=""CREATE TABLE"","""",index(split($A88,"" "",TRUE,TRUE),P$2)),"""")"),"")</f>
        <v/>
      </c>
      <c r="Q88" s="93" t="str">
        <f>IFERROR(__xludf.DUMMYFUNCTION("iferror(if($D88=""CREATE TABLE"","""",index(split($A88,"" "",TRUE,TRUE),Q$2)),"""")"),"")</f>
        <v/>
      </c>
      <c r="R88" s="93" t="str">
        <f>IFERROR(__xludf.DUMMYFUNCTION("iferror(if($D88=""CREATE TABLE"","""",index(split($A88,"" "",TRUE,TRUE),R$2)),"""")"),"")</f>
        <v/>
      </c>
      <c r="S88" s="93" t="str">
        <f>IFERROR(__xludf.DUMMYFUNCTION("iferror(if($D88=""CREATE TABLE"","""",index(split($A88,"" "",TRUE,TRUE),S$2)),"""")"),"")</f>
        <v/>
      </c>
      <c r="T88" s="93" t="str">
        <f>IFERROR(__xludf.DUMMYFUNCTION("iferror(if($D88=""CREATE TABLE"","""",index(split($A88,"" "",TRUE,TRUE),T$2)),"""")"),"")</f>
        <v/>
      </c>
    </row>
    <row r="89">
      <c r="A89" s="10" t="s">
        <v>1449</v>
      </c>
      <c r="B89" s="15" t="b">
        <v>0</v>
      </c>
      <c r="C89" s="15" t="b">
        <v>0</v>
      </c>
      <c r="D89" s="93" t="str">
        <f t="shared" si="1"/>
        <v/>
      </c>
      <c r="E89" s="93" t="s">
        <v>651</v>
      </c>
      <c r="G89" s="93" t="s">
        <v>913</v>
      </c>
      <c r="I89" s="15" t="b">
        <v>0</v>
      </c>
      <c r="J89" s="15" t="b">
        <v>0</v>
      </c>
      <c r="K89" s="93" t="s">
        <v>780</v>
      </c>
      <c r="O89" s="93" t="str">
        <f>IFERROR(__xludf.DUMMYFUNCTION("iferror(if($D89=""CREATE TABLE"","""",index(split($A89,"" "",TRUE,TRUE),O$2)),"""")"),"")</f>
        <v/>
      </c>
      <c r="P89" s="93" t="str">
        <f>IFERROR(__xludf.DUMMYFUNCTION("iferror(if($D89=""CREATE TABLE"","""",index(split($A89,"" "",TRUE,TRUE),P$2)),"""")"),"")</f>
        <v/>
      </c>
      <c r="Q89" s="93" t="str">
        <f>IFERROR(__xludf.DUMMYFUNCTION("iferror(if($D89=""CREATE TABLE"","""",index(split($A89,"" "",TRUE,TRUE),Q$2)),"""")"),"")</f>
        <v/>
      </c>
      <c r="R89" s="93" t="str">
        <f>IFERROR(__xludf.DUMMYFUNCTION("iferror(if($D89=""CREATE TABLE"","""",index(split($A89,"" "",TRUE,TRUE),R$2)),"""")"),"")</f>
        <v/>
      </c>
      <c r="S89" s="93" t="str">
        <f>IFERROR(__xludf.DUMMYFUNCTION("iferror(if($D89=""CREATE TABLE"","""",index(split($A89,"" "",TRUE,TRUE),S$2)),"""")"),"")</f>
        <v/>
      </c>
      <c r="T89" s="93" t="str">
        <f>IFERROR(__xludf.DUMMYFUNCTION("iferror(if($D89=""CREATE TABLE"","""",index(split($A89,"" "",TRUE,TRUE),T$2)),"""")"),"")</f>
        <v/>
      </c>
    </row>
    <row r="90">
      <c r="A90" s="10" t="s">
        <v>1450</v>
      </c>
      <c r="B90" s="15" t="b">
        <v>0</v>
      </c>
      <c r="C90" s="15" t="b">
        <v>0</v>
      </c>
      <c r="D90" s="93" t="str">
        <f t="shared" si="1"/>
        <v/>
      </c>
      <c r="E90" s="93" t="s">
        <v>651</v>
      </c>
      <c r="G90" s="93" t="s">
        <v>914</v>
      </c>
      <c r="I90" s="15" t="b">
        <v>0</v>
      </c>
      <c r="J90" s="15" t="b">
        <v>0</v>
      </c>
      <c r="K90" s="93" t="s">
        <v>780</v>
      </c>
      <c r="O90" s="93" t="str">
        <f>IFERROR(__xludf.DUMMYFUNCTION("iferror(if($D90=""CREATE TABLE"","""",index(split($A90,"" "",TRUE,TRUE),O$2)),"""")"),"")</f>
        <v/>
      </c>
      <c r="P90" s="93" t="str">
        <f>IFERROR(__xludf.DUMMYFUNCTION("iferror(if($D90=""CREATE TABLE"","""",index(split($A90,"" "",TRUE,TRUE),P$2)),"""")"),"")</f>
        <v/>
      </c>
      <c r="Q90" s="93" t="str">
        <f>IFERROR(__xludf.DUMMYFUNCTION("iferror(if($D90=""CREATE TABLE"","""",index(split($A90,"" "",TRUE,TRUE),Q$2)),"""")"),"")</f>
        <v/>
      </c>
      <c r="R90" s="93" t="str">
        <f>IFERROR(__xludf.DUMMYFUNCTION("iferror(if($D90=""CREATE TABLE"","""",index(split($A90,"" "",TRUE,TRUE),R$2)),"""")"),"")</f>
        <v/>
      </c>
      <c r="S90" s="93" t="str">
        <f>IFERROR(__xludf.DUMMYFUNCTION("iferror(if($D90=""CREATE TABLE"","""",index(split($A90,"" "",TRUE,TRUE),S$2)),"""")"),"")</f>
        <v/>
      </c>
      <c r="T90" s="93" t="str">
        <f>IFERROR(__xludf.DUMMYFUNCTION("iferror(if($D90=""CREATE TABLE"","""",index(split($A90,"" "",TRUE,TRUE),T$2)),"""")"),"")</f>
        <v/>
      </c>
    </row>
    <row r="91">
      <c r="A91" s="10" t="s">
        <v>1453</v>
      </c>
      <c r="B91" s="15" t="b">
        <v>0</v>
      </c>
      <c r="C91" s="15" t="b">
        <v>0</v>
      </c>
      <c r="D91" s="93" t="str">
        <f t="shared" si="1"/>
        <v/>
      </c>
      <c r="E91" s="93" t="s">
        <v>651</v>
      </c>
      <c r="G91" s="93" t="s">
        <v>1454</v>
      </c>
      <c r="I91" s="15" t="b">
        <v>0</v>
      </c>
      <c r="J91" s="15" t="b">
        <v>0</v>
      </c>
      <c r="K91" s="93" t="s">
        <v>795</v>
      </c>
      <c r="O91" s="93" t="str">
        <f>IFERROR(__xludf.DUMMYFUNCTION("iferror(if($D91=""CREATE TABLE"","""",index(split($A91,"" "",TRUE,TRUE),O$2)),"""")"),"")</f>
        <v/>
      </c>
      <c r="P91" s="93" t="str">
        <f>IFERROR(__xludf.DUMMYFUNCTION("iferror(if($D91=""CREATE TABLE"","""",index(split($A91,"" "",TRUE,TRUE),P$2)),"""")"),"")</f>
        <v/>
      </c>
      <c r="Q91" s="93" t="str">
        <f>IFERROR(__xludf.DUMMYFUNCTION("iferror(if($D91=""CREATE TABLE"","""",index(split($A91,"" "",TRUE,TRUE),Q$2)),"""")"),"")</f>
        <v/>
      </c>
      <c r="R91" s="93" t="str">
        <f>IFERROR(__xludf.DUMMYFUNCTION("iferror(if($D91=""CREATE TABLE"","""",index(split($A91,"" "",TRUE,TRUE),R$2)),"""")"),"")</f>
        <v/>
      </c>
      <c r="S91" s="93" t="str">
        <f>IFERROR(__xludf.DUMMYFUNCTION("iferror(if($D91=""CREATE TABLE"","""",index(split($A91,"" "",TRUE,TRUE),S$2)),"""")"),"")</f>
        <v/>
      </c>
      <c r="T91" s="93" t="str">
        <f>IFERROR(__xludf.DUMMYFUNCTION("iferror(if($D91=""CREATE TABLE"","""",index(split($A91,"" "",TRUE,TRUE),T$2)),"""")"),"")</f>
        <v/>
      </c>
    </row>
    <row r="92">
      <c r="A92" s="10" t="s">
        <v>1456</v>
      </c>
      <c r="B92" s="15" t="b">
        <v>0</v>
      </c>
      <c r="C92" s="15" t="b">
        <v>0</v>
      </c>
      <c r="D92" s="93" t="str">
        <f t="shared" si="1"/>
        <v/>
      </c>
      <c r="E92" s="93" t="s">
        <v>651</v>
      </c>
      <c r="G92" s="93" t="s">
        <v>915</v>
      </c>
      <c r="I92" s="15" t="b">
        <v>0</v>
      </c>
      <c r="J92" s="15" t="b">
        <v>0</v>
      </c>
      <c r="K92" s="93" t="s">
        <v>780</v>
      </c>
      <c r="O92" s="93" t="str">
        <f>IFERROR(__xludf.DUMMYFUNCTION("iferror(if($D92=""CREATE TABLE"","""",index(split($A92,"" "",TRUE,TRUE),O$2)),"""")"),"")</f>
        <v/>
      </c>
      <c r="P92" s="93" t="str">
        <f>IFERROR(__xludf.DUMMYFUNCTION("iferror(if($D92=""CREATE TABLE"","""",index(split($A92,"" "",TRUE,TRUE),P$2)),"""")"),"")</f>
        <v/>
      </c>
      <c r="Q92" s="93" t="str">
        <f>IFERROR(__xludf.DUMMYFUNCTION("iferror(if($D92=""CREATE TABLE"","""",index(split($A92,"" "",TRUE,TRUE),Q$2)),"""")"),"")</f>
        <v/>
      </c>
      <c r="R92" s="93" t="str">
        <f>IFERROR(__xludf.DUMMYFUNCTION("iferror(if($D92=""CREATE TABLE"","""",index(split($A92,"" "",TRUE,TRUE),R$2)),"""")"),"")</f>
        <v/>
      </c>
      <c r="S92" s="93" t="str">
        <f>IFERROR(__xludf.DUMMYFUNCTION("iferror(if($D92=""CREATE TABLE"","""",index(split($A92,"" "",TRUE,TRUE),S$2)),"""")"),"")</f>
        <v/>
      </c>
      <c r="T92" s="93" t="str">
        <f>IFERROR(__xludf.DUMMYFUNCTION("iferror(if($D92=""CREATE TABLE"","""",index(split($A92,"" "",TRUE,TRUE),T$2)),"""")"),"")</f>
        <v/>
      </c>
    </row>
    <row r="93">
      <c r="A93" s="10" t="s">
        <v>1342</v>
      </c>
      <c r="B93" s="15" t="b">
        <v>0</v>
      </c>
      <c r="C93" s="15" t="b">
        <v>0</v>
      </c>
      <c r="D93" s="93" t="str">
        <f t="shared" si="1"/>
        <v/>
      </c>
      <c r="E93" s="93" t="s">
        <v>651</v>
      </c>
      <c r="G93" s="93" t="s">
        <v>828</v>
      </c>
      <c r="I93" s="15" t="b">
        <v>0</v>
      </c>
      <c r="J93" s="15" t="b">
        <v>0</v>
      </c>
      <c r="K93" s="93" t="s">
        <v>824</v>
      </c>
      <c r="O93" s="93" t="str">
        <f>IFERROR(__xludf.DUMMYFUNCTION("iferror(if($D93=""CREATE TABLE"","""",index(split($A93,"" "",TRUE,TRUE),O$2)),"""")"),"")</f>
        <v/>
      </c>
      <c r="P93" s="93" t="str">
        <f>IFERROR(__xludf.DUMMYFUNCTION("iferror(if($D93=""CREATE TABLE"","""",index(split($A93,"" "",TRUE,TRUE),P$2)),"""")"),"")</f>
        <v/>
      </c>
      <c r="Q93" s="93" t="str">
        <f>IFERROR(__xludf.DUMMYFUNCTION("iferror(if($D93=""CREATE TABLE"","""",index(split($A93,"" "",TRUE,TRUE),Q$2)),"""")"),"")</f>
        <v/>
      </c>
      <c r="R93" s="93" t="str">
        <f>IFERROR(__xludf.DUMMYFUNCTION("iferror(if($D93=""CREATE TABLE"","""",index(split($A93,"" "",TRUE,TRUE),R$2)),"""")"),"")</f>
        <v/>
      </c>
      <c r="S93" s="93" t="str">
        <f>IFERROR(__xludf.DUMMYFUNCTION("iferror(if($D93=""CREATE TABLE"","""",index(split($A93,"" "",TRUE,TRUE),S$2)),"""")"),"")</f>
        <v/>
      </c>
      <c r="T93" s="93" t="str">
        <f>IFERROR(__xludf.DUMMYFUNCTION("iferror(if($D93=""CREATE TABLE"","""",index(split($A93,"" "",TRUE,TRUE),T$2)),"""")"),"")</f>
        <v/>
      </c>
    </row>
    <row r="94">
      <c r="A94" s="10" t="s">
        <v>1345</v>
      </c>
      <c r="B94" s="15" t="b">
        <v>0</v>
      </c>
      <c r="C94" s="15" t="b">
        <v>0</v>
      </c>
      <c r="D94" s="93" t="str">
        <f t="shared" si="1"/>
        <v/>
      </c>
      <c r="E94" s="93" t="s">
        <v>651</v>
      </c>
      <c r="G94" s="93" t="s">
        <v>833</v>
      </c>
      <c r="I94" s="15" t="b">
        <v>0</v>
      </c>
      <c r="J94" s="18" t="b">
        <v>1</v>
      </c>
      <c r="K94" s="93" t="s">
        <v>831</v>
      </c>
      <c r="O94" s="93" t="str">
        <f>IFERROR(__xludf.DUMMYFUNCTION("iferror(if($D94=""CREATE TABLE"","""",index(split($A94,"" "",TRUE,TRUE),O$2)),"""")"),"")</f>
        <v/>
      </c>
      <c r="P94" s="93" t="str">
        <f>IFERROR(__xludf.DUMMYFUNCTION("iferror(if($D94=""CREATE TABLE"","""",index(split($A94,"" "",TRUE,TRUE),P$2)),"""")"),"")</f>
        <v/>
      </c>
      <c r="Q94" s="93" t="str">
        <f>IFERROR(__xludf.DUMMYFUNCTION("iferror(if($D94=""CREATE TABLE"","""",index(split($A94,"" "",TRUE,TRUE),Q$2)),"""")"),"")</f>
        <v/>
      </c>
      <c r="R94" s="93" t="str">
        <f>IFERROR(__xludf.DUMMYFUNCTION("iferror(if($D94=""CREATE TABLE"","""",index(split($A94,"" "",TRUE,TRUE),R$2)),"""")"),"")</f>
        <v/>
      </c>
      <c r="S94" s="93" t="str">
        <f>IFERROR(__xludf.DUMMYFUNCTION("iferror(if($D94=""CREATE TABLE"","""",index(split($A94,"" "",TRUE,TRUE),S$2)),"""")"),"")</f>
        <v/>
      </c>
      <c r="T94" s="93" t="str">
        <f>IFERROR(__xludf.DUMMYFUNCTION("iferror(if($D94=""CREATE TABLE"","""",index(split($A94,"" "",TRUE,TRUE),T$2)),"""")"),"")</f>
        <v/>
      </c>
    </row>
    <row r="95">
      <c r="A95" s="10" t="s">
        <v>1346</v>
      </c>
      <c r="B95" s="15" t="b">
        <v>0</v>
      </c>
      <c r="C95" s="15" t="b">
        <v>0</v>
      </c>
      <c r="D95" s="93" t="str">
        <f t="shared" si="1"/>
        <v/>
      </c>
      <c r="E95" s="93" t="s">
        <v>651</v>
      </c>
      <c r="G95" s="93" t="s">
        <v>834</v>
      </c>
      <c r="I95" s="15" t="b">
        <v>0</v>
      </c>
      <c r="J95" s="15" t="b">
        <v>0</v>
      </c>
      <c r="K95" s="93" t="s">
        <v>780</v>
      </c>
      <c r="O95" s="93" t="str">
        <f>IFERROR(__xludf.DUMMYFUNCTION("iferror(if($D95=""CREATE TABLE"","""",index(split($A95,"" "",TRUE,TRUE),O$2)),"""")"),"")</f>
        <v/>
      </c>
      <c r="P95" s="93" t="str">
        <f>IFERROR(__xludf.DUMMYFUNCTION("iferror(if($D95=""CREATE TABLE"","""",index(split($A95,"" "",TRUE,TRUE),P$2)),"""")"),"")</f>
        <v/>
      </c>
      <c r="Q95" s="93" t="str">
        <f>IFERROR(__xludf.DUMMYFUNCTION("iferror(if($D95=""CREATE TABLE"","""",index(split($A95,"" "",TRUE,TRUE),Q$2)),"""")"),"")</f>
        <v/>
      </c>
      <c r="R95" s="93" t="str">
        <f>IFERROR(__xludf.DUMMYFUNCTION("iferror(if($D95=""CREATE TABLE"","""",index(split($A95,"" "",TRUE,TRUE),R$2)),"""")"),"")</f>
        <v/>
      </c>
      <c r="S95" s="93" t="str">
        <f>IFERROR(__xludf.DUMMYFUNCTION("iferror(if($D95=""CREATE TABLE"","""",index(split($A95,"" "",TRUE,TRUE),S$2)),"""")"),"")</f>
        <v/>
      </c>
      <c r="T95" s="93" t="str">
        <f>IFERROR(__xludf.DUMMYFUNCTION("iferror(if($D95=""CREATE TABLE"","""",index(split($A95,"" "",TRUE,TRUE),T$2)),"""")"),"")</f>
        <v/>
      </c>
    </row>
    <row r="96">
      <c r="A96" s="10" t="s">
        <v>1349</v>
      </c>
      <c r="B96" s="15" t="b">
        <v>0</v>
      </c>
      <c r="C96" s="15" t="b">
        <v>0</v>
      </c>
      <c r="D96" s="93" t="str">
        <f t="shared" si="1"/>
        <v/>
      </c>
      <c r="E96" s="93" t="s">
        <v>651</v>
      </c>
      <c r="G96" s="93" t="s">
        <v>836</v>
      </c>
      <c r="I96" s="15" t="b">
        <v>0</v>
      </c>
      <c r="J96" s="15" t="b">
        <v>0</v>
      </c>
      <c r="K96" s="93" t="s">
        <v>824</v>
      </c>
      <c r="O96" s="93" t="str">
        <f>IFERROR(__xludf.DUMMYFUNCTION("iferror(if($D96=""CREATE TABLE"","""",index(split($A96,"" "",TRUE,TRUE),O$2)),"""")"),"")</f>
        <v/>
      </c>
      <c r="P96" s="93" t="str">
        <f>IFERROR(__xludf.DUMMYFUNCTION("iferror(if($D96=""CREATE TABLE"","""",index(split($A96,"" "",TRUE,TRUE),P$2)),"""")"),"")</f>
        <v/>
      </c>
      <c r="Q96" s="93" t="str">
        <f>IFERROR(__xludf.DUMMYFUNCTION("iferror(if($D96=""CREATE TABLE"","""",index(split($A96,"" "",TRUE,TRUE),Q$2)),"""")"),"")</f>
        <v/>
      </c>
      <c r="R96" s="93" t="str">
        <f>IFERROR(__xludf.DUMMYFUNCTION("iferror(if($D96=""CREATE TABLE"","""",index(split($A96,"" "",TRUE,TRUE),R$2)),"""")"),"")</f>
        <v/>
      </c>
      <c r="S96" s="93" t="str">
        <f>IFERROR(__xludf.DUMMYFUNCTION("iferror(if($D96=""CREATE TABLE"","""",index(split($A96,"" "",TRUE,TRUE),S$2)),"""")"),"")</f>
        <v/>
      </c>
      <c r="T96" s="93" t="str">
        <f>IFERROR(__xludf.DUMMYFUNCTION("iferror(if($D96=""CREATE TABLE"","""",index(split($A96,"" "",TRUE,TRUE),T$2)),"""")"),"")</f>
        <v/>
      </c>
    </row>
    <row r="97">
      <c r="A97" s="10" t="s">
        <v>1460</v>
      </c>
      <c r="B97" s="15" t="b">
        <v>0</v>
      </c>
      <c r="C97" s="15" t="b">
        <v>0</v>
      </c>
      <c r="D97" s="93" t="str">
        <f t="shared" si="1"/>
        <v/>
      </c>
      <c r="E97" s="93" t="s">
        <v>652</v>
      </c>
      <c r="G97" s="93" t="s">
        <v>921</v>
      </c>
      <c r="I97" s="18" t="b">
        <v>1</v>
      </c>
      <c r="J97" s="15" t="b">
        <v>0</v>
      </c>
      <c r="K97" s="93" t="s">
        <v>795</v>
      </c>
      <c r="O97" s="93" t="str">
        <f>IFERROR(__xludf.DUMMYFUNCTION("iferror(if($D97=""CREATE TABLE"","""",index(split($A97,"" "",TRUE,TRUE),O$2)),"""")"),"")</f>
        <v/>
      </c>
      <c r="P97" s="93" t="str">
        <f>IFERROR(__xludf.DUMMYFUNCTION("iferror(if($D97=""CREATE TABLE"","""",index(split($A97,"" "",TRUE,TRUE),P$2)),"""")"),"")</f>
        <v/>
      </c>
      <c r="Q97" s="93" t="str">
        <f>IFERROR(__xludf.DUMMYFUNCTION("iferror(if($D97=""CREATE TABLE"","""",index(split($A97,"" "",TRUE,TRUE),Q$2)),"""")"),"")</f>
        <v/>
      </c>
      <c r="R97" s="93" t="str">
        <f>IFERROR(__xludf.DUMMYFUNCTION("iferror(if($D97=""CREATE TABLE"","""",index(split($A97,"" "",TRUE,TRUE),R$2)),"""")"),"")</f>
        <v/>
      </c>
      <c r="S97" s="93" t="str">
        <f>IFERROR(__xludf.DUMMYFUNCTION("iferror(if($D97=""CREATE TABLE"","""",index(split($A97,"" "",TRUE,TRUE),S$2)),"""")"),"")</f>
        <v/>
      </c>
      <c r="T97" s="93" t="str">
        <f>IFERROR(__xludf.DUMMYFUNCTION("iferror(if($D97=""CREATE TABLE"","""",index(split($A97,"" "",TRUE,TRUE),T$2)),"""")"),"")</f>
        <v/>
      </c>
    </row>
    <row r="98">
      <c r="A98" s="10" t="s">
        <v>1461</v>
      </c>
      <c r="B98" s="15" t="b">
        <v>0</v>
      </c>
      <c r="C98" s="15" t="b">
        <v>0</v>
      </c>
      <c r="D98" s="93" t="str">
        <f t="shared" si="1"/>
        <v/>
      </c>
      <c r="E98" s="93" t="s">
        <v>652</v>
      </c>
      <c r="G98" s="93" t="s">
        <v>922</v>
      </c>
      <c r="I98" s="15" t="b">
        <v>0</v>
      </c>
      <c r="J98" s="15" t="b">
        <v>0</v>
      </c>
      <c r="K98" s="93" t="s">
        <v>795</v>
      </c>
      <c r="O98" s="93" t="str">
        <f>IFERROR(__xludf.DUMMYFUNCTION("iferror(if($D98=""CREATE TABLE"","""",index(split($A98,"" "",TRUE,TRUE),O$2)),"""")"),"")</f>
        <v/>
      </c>
      <c r="P98" s="93" t="str">
        <f>IFERROR(__xludf.DUMMYFUNCTION("iferror(if($D98=""CREATE TABLE"","""",index(split($A98,"" "",TRUE,TRUE),P$2)),"""")"),"")</f>
        <v/>
      </c>
      <c r="Q98" s="93" t="str">
        <f>IFERROR(__xludf.DUMMYFUNCTION("iferror(if($D98=""CREATE TABLE"","""",index(split($A98,"" "",TRUE,TRUE),Q$2)),"""")"),"")</f>
        <v/>
      </c>
      <c r="R98" s="93" t="str">
        <f>IFERROR(__xludf.DUMMYFUNCTION("iferror(if($D98=""CREATE TABLE"","""",index(split($A98,"" "",TRUE,TRUE),R$2)),"""")"),"")</f>
        <v/>
      </c>
      <c r="S98" s="93" t="str">
        <f>IFERROR(__xludf.DUMMYFUNCTION("iferror(if($D98=""CREATE TABLE"","""",index(split($A98,"" "",TRUE,TRUE),S$2)),"""")"),"")</f>
        <v/>
      </c>
      <c r="T98" s="93" t="str">
        <f>IFERROR(__xludf.DUMMYFUNCTION("iferror(if($D98=""CREATE TABLE"","""",index(split($A98,"" "",TRUE,TRUE),T$2)),"""")"),"")</f>
        <v/>
      </c>
    </row>
    <row r="99">
      <c r="A99" s="10" t="s">
        <v>1464</v>
      </c>
      <c r="B99" s="15" t="b">
        <v>0</v>
      </c>
      <c r="C99" s="15" t="b">
        <v>0</v>
      </c>
      <c r="D99" s="93" t="str">
        <f t="shared" si="1"/>
        <v/>
      </c>
      <c r="E99" s="93" t="s">
        <v>652</v>
      </c>
      <c r="G99" s="93" t="s">
        <v>923</v>
      </c>
      <c r="I99" s="15" t="b">
        <v>0</v>
      </c>
      <c r="J99" s="15" t="b">
        <v>0</v>
      </c>
      <c r="K99" s="93" t="s">
        <v>795</v>
      </c>
      <c r="O99" s="93" t="str">
        <f>IFERROR(__xludf.DUMMYFUNCTION("iferror(if($D99=""CREATE TABLE"","""",index(split($A99,"" "",TRUE,TRUE),O$2)),"""")"),"")</f>
        <v/>
      </c>
      <c r="P99" s="93" t="str">
        <f>IFERROR(__xludf.DUMMYFUNCTION("iferror(if($D99=""CREATE TABLE"","""",index(split($A99,"" "",TRUE,TRUE),P$2)),"""")"),"")</f>
        <v/>
      </c>
      <c r="Q99" s="93" t="str">
        <f>IFERROR(__xludf.DUMMYFUNCTION("iferror(if($D99=""CREATE TABLE"","""",index(split($A99,"" "",TRUE,TRUE),Q$2)),"""")"),"")</f>
        <v/>
      </c>
      <c r="R99" s="93" t="str">
        <f>IFERROR(__xludf.DUMMYFUNCTION("iferror(if($D99=""CREATE TABLE"","""",index(split($A99,"" "",TRUE,TRUE),R$2)),"""")"),"")</f>
        <v/>
      </c>
      <c r="S99" s="93" t="str">
        <f>IFERROR(__xludf.DUMMYFUNCTION("iferror(if($D99=""CREATE TABLE"","""",index(split($A99,"" "",TRUE,TRUE),S$2)),"""")"),"")</f>
        <v/>
      </c>
      <c r="T99" s="93" t="str">
        <f>IFERROR(__xludf.DUMMYFUNCTION("iferror(if($D99=""CREATE TABLE"","""",index(split($A99,"" "",TRUE,TRUE),T$2)),"""")"),"")</f>
        <v/>
      </c>
    </row>
    <row r="100">
      <c r="A100" s="10" t="s">
        <v>1465</v>
      </c>
      <c r="B100" s="15" t="b">
        <v>0</v>
      </c>
      <c r="C100" s="15" t="b">
        <v>0</v>
      </c>
      <c r="D100" s="93" t="str">
        <f t="shared" si="1"/>
        <v/>
      </c>
      <c r="E100" s="93" t="s">
        <v>652</v>
      </c>
      <c r="G100" s="93" t="s">
        <v>924</v>
      </c>
      <c r="I100" s="15" t="b">
        <v>0</v>
      </c>
      <c r="J100" s="15" t="b">
        <v>0</v>
      </c>
      <c r="K100" s="93" t="s">
        <v>795</v>
      </c>
      <c r="O100" s="93" t="str">
        <f>IFERROR(__xludf.DUMMYFUNCTION("iferror(if($D100=""CREATE TABLE"","""",index(split($A100,"" "",TRUE,TRUE),O$2)),"""")"),"")</f>
        <v/>
      </c>
      <c r="P100" s="93" t="str">
        <f>IFERROR(__xludf.DUMMYFUNCTION("iferror(if($D100=""CREATE TABLE"","""",index(split($A100,"" "",TRUE,TRUE),P$2)),"""")"),"")</f>
        <v/>
      </c>
      <c r="Q100" s="93" t="str">
        <f>IFERROR(__xludf.DUMMYFUNCTION("iferror(if($D100=""CREATE TABLE"","""",index(split($A100,"" "",TRUE,TRUE),Q$2)),"""")"),"")</f>
        <v/>
      </c>
      <c r="R100" s="93" t="str">
        <f>IFERROR(__xludf.DUMMYFUNCTION("iferror(if($D100=""CREATE TABLE"","""",index(split($A100,"" "",TRUE,TRUE),R$2)),"""")"),"")</f>
        <v/>
      </c>
      <c r="S100" s="93" t="str">
        <f>IFERROR(__xludf.DUMMYFUNCTION("iferror(if($D100=""CREATE TABLE"","""",index(split($A100,"" "",TRUE,TRUE),S$2)),"""")"),"")</f>
        <v/>
      </c>
      <c r="T100" s="93" t="str">
        <f>IFERROR(__xludf.DUMMYFUNCTION("iferror(if($D100=""CREATE TABLE"","""",index(split($A100,"" "",TRUE,TRUE),T$2)),"""")"),"")</f>
        <v/>
      </c>
    </row>
    <row r="101">
      <c r="A101" s="10" t="s">
        <v>1466</v>
      </c>
      <c r="B101" s="15" t="b">
        <v>0</v>
      </c>
      <c r="C101" s="15" t="b">
        <v>0</v>
      </c>
      <c r="D101" s="93" t="str">
        <f t="shared" si="1"/>
        <v/>
      </c>
      <c r="E101" s="93" t="s">
        <v>652</v>
      </c>
      <c r="G101" s="93" t="s">
        <v>925</v>
      </c>
      <c r="I101" s="15" t="b">
        <v>0</v>
      </c>
      <c r="J101" s="15" t="b">
        <v>0</v>
      </c>
      <c r="K101" s="93" t="s">
        <v>824</v>
      </c>
      <c r="O101" s="93" t="str">
        <f>IFERROR(__xludf.DUMMYFUNCTION("iferror(if($D101=""CREATE TABLE"","""",index(split($A101,"" "",TRUE,TRUE),O$2)),"""")"),"")</f>
        <v/>
      </c>
      <c r="P101" s="93" t="str">
        <f>IFERROR(__xludf.DUMMYFUNCTION("iferror(if($D101=""CREATE TABLE"","""",index(split($A101,"" "",TRUE,TRUE),P$2)),"""")"),"")</f>
        <v/>
      </c>
      <c r="Q101" s="93" t="str">
        <f>IFERROR(__xludf.DUMMYFUNCTION("iferror(if($D101=""CREATE TABLE"","""",index(split($A101,"" "",TRUE,TRUE),Q$2)),"""")"),"")</f>
        <v/>
      </c>
      <c r="R101" s="93" t="str">
        <f>IFERROR(__xludf.DUMMYFUNCTION("iferror(if($D101=""CREATE TABLE"","""",index(split($A101,"" "",TRUE,TRUE),R$2)),"""")"),"")</f>
        <v/>
      </c>
      <c r="S101" s="93" t="str">
        <f>IFERROR(__xludf.DUMMYFUNCTION("iferror(if($D101=""CREATE TABLE"","""",index(split($A101,"" "",TRUE,TRUE),S$2)),"""")"),"")</f>
        <v/>
      </c>
      <c r="T101" s="93" t="str">
        <f>IFERROR(__xludf.DUMMYFUNCTION("iferror(if($D101=""CREATE TABLE"","""",index(split($A101,"" "",TRUE,TRUE),T$2)),"""")"),"")</f>
        <v/>
      </c>
    </row>
    <row r="102">
      <c r="A102" s="10" t="s">
        <v>1469</v>
      </c>
      <c r="B102" s="15" t="b">
        <v>0</v>
      </c>
      <c r="C102" s="15" t="b">
        <v>0</v>
      </c>
      <c r="D102" s="93" t="str">
        <f t="shared" si="1"/>
        <v/>
      </c>
      <c r="E102" s="93" t="s">
        <v>652</v>
      </c>
      <c r="G102" s="93" t="s">
        <v>926</v>
      </c>
      <c r="I102" s="15" t="b">
        <v>0</v>
      </c>
      <c r="J102" s="15" t="b">
        <v>0</v>
      </c>
      <c r="K102" s="93" t="s">
        <v>824</v>
      </c>
      <c r="O102" s="93" t="str">
        <f>IFERROR(__xludf.DUMMYFUNCTION("iferror(if($D102=""CREATE TABLE"","""",index(split($A102,"" "",TRUE,TRUE),O$2)),"""")"),"")</f>
        <v/>
      </c>
      <c r="P102" s="93" t="str">
        <f>IFERROR(__xludf.DUMMYFUNCTION("iferror(if($D102=""CREATE TABLE"","""",index(split($A102,"" "",TRUE,TRUE),P$2)),"""")"),"")</f>
        <v/>
      </c>
      <c r="Q102" s="93" t="str">
        <f>IFERROR(__xludf.DUMMYFUNCTION("iferror(if($D102=""CREATE TABLE"","""",index(split($A102,"" "",TRUE,TRUE),Q$2)),"""")"),"")</f>
        <v/>
      </c>
      <c r="R102" s="93" t="str">
        <f>IFERROR(__xludf.DUMMYFUNCTION("iferror(if($D102=""CREATE TABLE"","""",index(split($A102,"" "",TRUE,TRUE),R$2)),"""")"),"")</f>
        <v/>
      </c>
      <c r="S102" s="93" t="str">
        <f>IFERROR(__xludf.DUMMYFUNCTION("iferror(if($D102=""CREATE TABLE"","""",index(split($A102,"" "",TRUE,TRUE),S$2)),"""")"),"")</f>
        <v/>
      </c>
      <c r="T102" s="93" t="str">
        <f>IFERROR(__xludf.DUMMYFUNCTION("iferror(if($D102=""CREATE TABLE"","""",index(split($A102,"" "",TRUE,TRUE),T$2)),"""")"),"")</f>
        <v/>
      </c>
    </row>
    <row r="103">
      <c r="A103" s="10" t="s">
        <v>1470</v>
      </c>
      <c r="B103" s="15" t="b">
        <v>0</v>
      </c>
      <c r="C103" s="15" t="b">
        <v>0</v>
      </c>
      <c r="D103" s="93" t="str">
        <f t="shared" si="1"/>
        <v/>
      </c>
      <c r="E103" s="93" t="s">
        <v>652</v>
      </c>
      <c r="G103" s="93" t="s">
        <v>927</v>
      </c>
      <c r="I103" s="15" t="b">
        <v>0</v>
      </c>
      <c r="J103" s="15" t="b">
        <v>0</v>
      </c>
      <c r="K103" s="93" t="s">
        <v>824</v>
      </c>
      <c r="O103" s="93" t="str">
        <f>IFERROR(__xludf.DUMMYFUNCTION("iferror(if($D103=""CREATE TABLE"","""",index(split($A103,"" "",TRUE,TRUE),O$2)),"""")"),"")</f>
        <v/>
      </c>
      <c r="P103" s="93" t="str">
        <f>IFERROR(__xludf.DUMMYFUNCTION("iferror(if($D103=""CREATE TABLE"","""",index(split($A103,"" "",TRUE,TRUE),P$2)),"""")"),"")</f>
        <v/>
      </c>
      <c r="Q103" s="93" t="str">
        <f>IFERROR(__xludf.DUMMYFUNCTION("iferror(if($D103=""CREATE TABLE"","""",index(split($A103,"" "",TRUE,TRUE),Q$2)),"""")"),"")</f>
        <v/>
      </c>
      <c r="R103" s="93" t="str">
        <f>IFERROR(__xludf.DUMMYFUNCTION("iferror(if($D103=""CREATE TABLE"","""",index(split($A103,"" "",TRUE,TRUE),R$2)),"""")"),"")</f>
        <v/>
      </c>
      <c r="S103" s="93" t="str">
        <f>IFERROR(__xludf.DUMMYFUNCTION("iferror(if($D103=""CREATE TABLE"","""",index(split($A103,"" "",TRUE,TRUE),S$2)),"""")"),"")</f>
        <v/>
      </c>
      <c r="T103" s="93" t="str">
        <f>IFERROR(__xludf.DUMMYFUNCTION("iferror(if($D103=""CREATE TABLE"","""",index(split($A103,"" "",TRUE,TRUE),T$2)),"""")"),"")</f>
        <v/>
      </c>
    </row>
    <row r="104">
      <c r="A104" s="10" t="s">
        <v>1471</v>
      </c>
      <c r="B104" s="15" t="b">
        <v>0</v>
      </c>
      <c r="C104" s="15" t="b">
        <v>0</v>
      </c>
      <c r="D104" s="93" t="str">
        <f t="shared" si="1"/>
        <v/>
      </c>
      <c r="E104" s="93" t="s">
        <v>652</v>
      </c>
      <c r="G104" s="93" t="s">
        <v>928</v>
      </c>
      <c r="I104" s="15" t="b">
        <v>0</v>
      </c>
      <c r="J104" s="15" t="b">
        <v>0</v>
      </c>
      <c r="K104" s="93" t="s">
        <v>824</v>
      </c>
      <c r="O104" s="93" t="str">
        <f>IFERROR(__xludf.DUMMYFUNCTION("iferror(if($D104=""CREATE TABLE"","""",index(split($A104,"" "",TRUE,TRUE),O$2)),"""")"),"")</f>
        <v/>
      </c>
      <c r="P104" s="93" t="str">
        <f>IFERROR(__xludf.DUMMYFUNCTION("iferror(if($D104=""CREATE TABLE"","""",index(split($A104,"" "",TRUE,TRUE),P$2)),"""")"),"")</f>
        <v/>
      </c>
      <c r="Q104" s="93" t="str">
        <f>IFERROR(__xludf.DUMMYFUNCTION("iferror(if($D104=""CREATE TABLE"","""",index(split($A104,"" "",TRUE,TRUE),Q$2)),"""")"),"")</f>
        <v/>
      </c>
      <c r="R104" s="93" t="str">
        <f>IFERROR(__xludf.DUMMYFUNCTION("iferror(if($D104=""CREATE TABLE"","""",index(split($A104,"" "",TRUE,TRUE),R$2)),"""")"),"")</f>
        <v/>
      </c>
      <c r="S104" s="93" t="str">
        <f>IFERROR(__xludf.DUMMYFUNCTION("iferror(if($D104=""CREATE TABLE"","""",index(split($A104,"" "",TRUE,TRUE),S$2)),"""")"),"")</f>
        <v/>
      </c>
      <c r="T104" s="93" t="str">
        <f>IFERROR(__xludf.DUMMYFUNCTION("iferror(if($D104=""CREATE TABLE"","""",index(split($A104,"" "",TRUE,TRUE),T$2)),"""")"),"")</f>
        <v/>
      </c>
    </row>
    <row r="105">
      <c r="A105" s="10" t="s">
        <v>1474</v>
      </c>
      <c r="B105" s="15" t="b">
        <v>0</v>
      </c>
      <c r="C105" s="15" t="b">
        <v>0</v>
      </c>
      <c r="D105" s="93" t="str">
        <f t="shared" si="1"/>
        <v/>
      </c>
      <c r="E105" s="93" t="s">
        <v>652</v>
      </c>
      <c r="G105" s="93" t="s">
        <v>929</v>
      </c>
      <c r="I105" s="15" t="b">
        <v>0</v>
      </c>
      <c r="J105" s="15" t="b">
        <v>0</v>
      </c>
      <c r="K105" s="93" t="s">
        <v>780</v>
      </c>
      <c r="O105" s="93" t="str">
        <f>IFERROR(__xludf.DUMMYFUNCTION("iferror(if($D105=""CREATE TABLE"","""",index(split($A105,"" "",TRUE,TRUE),O$2)),"""")"),"")</f>
        <v/>
      </c>
      <c r="P105" s="93" t="str">
        <f>IFERROR(__xludf.DUMMYFUNCTION("iferror(if($D105=""CREATE TABLE"","""",index(split($A105,"" "",TRUE,TRUE),P$2)),"""")"),"")</f>
        <v/>
      </c>
      <c r="Q105" s="93" t="str">
        <f>IFERROR(__xludf.DUMMYFUNCTION("iferror(if($D105=""CREATE TABLE"","""",index(split($A105,"" "",TRUE,TRUE),Q$2)),"""")"),"")</f>
        <v/>
      </c>
      <c r="R105" s="93" t="str">
        <f>IFERROR(__xludf.DUMMYFUNCTION("iferror(if($D105=""CREATE TABLE"","""",index(split($A105,"" "",TRUE,TRUE),R$2)),"""")"),"")</f>
        <v/>
      </c>
      <c r="S105" s="93" t="str">
        <f>IFERROR(__xludf.DUMMYFUNCTION("iferror(if($D105=""CREATE TABLE"","""",index(split($A105,"" "",TRUE,TRUE),S$2)),"""")"),"")</f>
        <v/>
      </c>
      <c r="T105" s="93" t="str">
        <f>IFERROR(__xludf.DUMMYFUNCTION("iferror(if($D105=""CREATE TABLE"","""",index(split($A105,"" "",TRUE,TRUE),T$2)),"""")"),"")</f>
        <v/>
      </c>
    </row>
    <row r="106">
      <c r="A106" s="10" t="s">
        <v>1475</v>
      </c>
      <c r="B106" s="15" t="b">
        <v>0</v>
      </c>
      <c r="C106" s="15" t="b">
        <v>0</v>
      </c>
      <c r="D106" s="93" t="str">
        <f t="shared" si="1"/>
        <v/>
      </c>
      <c r="E106" s="93" t="s">
        <v>652</v>
      </c>
      <c r="G106" s="93" t="s">
        <v>930</v>
      </c>
      <c r="I106" s="15" t="b">
        <v>0</v>
      </c>
      <c r="J106" s="15" t="b">
        <v>0</v>
      </c>
      <c r="K106" s="93" t="s">
        <v>822</v>
      </c>
      <c r="O106" s="93" t="str">
        <f>IFERROR(__xludf.DUMMYFUNCTION("iferror(if($D106=""CREATE TABLE"","""",index(split($A106,"" "",TRUE,TRUE),O$2)),"""")"),"")</f>
        <v/>
      </c>
      <c r="P106" s="93" t="str">
        <f>IFERROR(__xludf.DUMMYFUNCTION("iferror(if($D106=""CREATE TABLE"","""",index(split($A106,"" "",TRUE,TRUE),P$2)),"""")"),"")</f>
        <v/>
      </c>
      <c r="Q106" s="93" t="str">
        <f>IFERROR(__xludf.DUMMYFUNCTION("iferror(if($D106=""CREATE TABLE"","""",index(split($A106,"" "",TRUE,TRUE),Q$2)),"""")"),"")</f>
        <v/>
      </c>
      <c r="R106" s="93" t="str">
        <f>IFERROR(__xludf.DUMMYFUNCTION("iferror(if($D106=""CREATE TABLE"","""",index(split($A106,"" "",TRUE,TRUE),R$2)),"""")"),"")</f>
        <v/>
      </c>
      <c r="S106" s="93" t="str">
        <f>IFERROR(__xludf.DUMMYFUNCTION("iferror(if($D106=""CREATE TABLE"","""",index(split($A106,"" "",TRUE,TRUE),S$2)),"""")"),"")</f>
        <v/>
      </c>
      <c r="T106" s="93" t="str">
        <f>IFERROR(__xludf.DUMMYFUNCTION("iferror(if($D106=""CREATE TABLE"","""",index(split($A106,"" "",TRUE,TRUE),T$2)),"""")"),"")</f>
        <v/>
      </c>
    </row>
    <row r="107">
      <c r="A107" s="10" t="s">
        <v>1477</v>
      </c>
      <c r="B107" s="15" t="b">
        <v>0</v>
      </c>
      <c r="C107" s="15" t="b">
        <v>0</v>
      </c>
      <c r="D107" s="93" t="str">
        <f t="shared" si="1"/>
        <v/>
      </c>
      <c r="E107" s="93" t="s">
        <v>652</v>
      </c>
      <c r="G107" s="93" t="s">
        <v>931</v>
      </c>
      <c r="I107" s="15" t="b">
        <v>0</v>
      </c>
      <c r="J107" s="15" t="b">
        <v>0</v>
      </c>
      <c r="K107" s="93" t="s">
        <v>795</v>
      </c>
      <c r="O107" s="93" t="str">
        <f>IFERROR(__xludf.DUMMYFUNCTION("iferror(if($D107=""CREATE TABLE"","""",index(split($A107,"" "",TRUE,TRUE),O$2)),"""")"),"")</f>
        <v/>
      </c>
      <c r="P107" s="93" t="str">
        <f>IFERROR(__xludf.DUMMYFUNCTION("iferror(if($D107=""CREATE TABLE"","""",index(split($A107,"" "",TRUE,TRUE),P$2)),"""")"),"")</f>
        <v/>
      </c>
      <c r="Q107" s="93" t="str">
        <f>IFERROR(__xludf.DUMMYFUNCTION("iferror(if($D107=""CREATE TABLE"","""",index(split($A107,"" "",TRUE,TRUE),Q$2)),"""")"),"")</f>
        <v/>
      </c>
      <c r="R107" s="93" t="str">
        <f>IFERROR(__xludf.DUMMYFUNCTION("iferror(if($D107=""CREATE TABLE"","""",index(split($A107,"" "",TRUE,TRUE),R$2)),"""")"),"")</f>
        <v/>
      </c>
      <c r="S107" s="93" t="str">
        <f>IFERROR(__xludf.DUMMYFUNCTION("iferror(if($D107=""CREATE TABLE"","""",index(split($A107,"" "",TRUE,TRUE),S$2)),"""")"),"")</f>
        <v/>
      </c>
      <c r="T107" s="93" t="str">
        <f>IFERROR(__xludf.DUMMYFUNCTION("iferror(if($D107=""CREATE TABLE"","""",index(split($A107,"" "",TRUE,TRUE),T$2)),"""")"),"")</f>
        <v/>
      </c>
    </row>
    <row r="108">
      <c r="A108" s="10" t="s">
        <v>1479</v>
      </c>
      <c r="B108" s="15" t="b">
        <v>0</v>
      </c>
      <c r="C108" s="15" t="b">
        <v>0</v>
      </c>
      <c r="D108" s="93" t="str">
        <f t="shared" si="1"/>
        <v/>
      </c>
      <c r="E108" s="93" t="s">
        <v>652</v>
      </c>
      <c r="G108" s="93" t="s">
        <v>933</v>
      </c>
      <c r="I108" s="15" t="b">
        <v>0</v>
      </c>
      <c r="J108" s="15" t="b">
        <v>0</v>
      </c>
      <c r="K108" s="93" t="s">
        <v>795</v>
      </c>
      <c r="O108" s="93" t="str">
        <f>IFERROR(__xludf.DUMMYFUNCTION("iferror(if($D108=""CREATE TABLE"","""",index(split($A108,"" "",TRUE,TRUE),O$2)),"""")"),"")</f>
        <v/>
      </c>
      <c r="P108" s="93" t="str">
        <f>IFERROR(__xludf.DUMMYFUNCTION("iferror(if($D108=""CREATE TABLE"","""",index(split($A108,"" "",TRUE,TRUE),P$2)),"""")"),"")</f>
        <v/>
      </c>
      <c r="Q108" s="93" t="str">
        <f>IFERROR(__xludf.DUMMYFUNCTION("iferror(if($D108=""CREATE TABLE"","""",index(split($A108,"" "",TRUE,TRUE),Q$2)),"""")"),"")</f>
        <v/>
      </c>
      <c r="R108" s="93" t="str">
        <f>IFERROR(__xludf.DUMMYFUNCTION("iferror(if($D108=""CREATE TABLE"","""",index(split($A108,"" "",TRUE,TRUE),R$2)),"""")"),"")</f>
        <v/>
      </c>
      <c r="S108" s="93" t="str">
        <f>IFERROR(__xludf.DUMMYFUNCTION("iferror(if($D108=""CREATE TABLE"","""",index(split($A108,"" "",TRUE,TRUE),S$2)),"""")"),"")</f>
        <v/>
      </c>
      <c r="T108" s="93" t="str">
        <f>IFERROR(__xludf.DUMMYFUNCTION("iferror(if($D108=""CREATE TABLE"","""",index(split($A108,"" "",TRUE,TRUE),T$2)),"""")"),"")</f>
        <v/>
      </c>
    </row>
    <row r="109">
      <c r="A109" s="10" t="s">
        <v>1482</v>
      </c>
      <c r="B109" s="15" t="b">
        <v>0</v>
      </c>
      <c r="C109" s="15" t="b">
        <v>0</v>
      </c>
      <c r="D109" s="93" t="str">
        <f t="shared" si="1"/>
        <v/>
      </c>
      <c r="E109" s="93" t="s">
        <v>652</v>
      </c>
      <c r="G109" s="93" t="s">
        <v>935</v>
      </c>
      <c r="I109" s="15" t="b">
        <v>0</v>
      </c>
      <c r="J109" s="15" t="b">
        <v>0</v>
      </c>
      <c r="K109" s="93" t="s">
        <v>795</v>
      </c>
      <c r="O109" s="93" t="str">
        <f>IFERROR(__xludf.DUMMYFUNCTION("iferror(if($D109=""CREATE TABLE"","""",index(split($A109,"" "",TRUE,TRUE),O$2)),"""")"),"")</f>
        <v/>
      </c>
      <c r="P109" s="93" t="str">
        <f>IFERROR(__xludf.DUMMYFUNCTION("iferror(if($D109=""CREATE TABLE"","""",index(split($A109,"" "",TRUE,TRUE),P$2)),"""")"),"")</f>
        <v/>
      </c>
      <c r="Q109" s="93" t="str">
        <f>IFERROR(__xludf.DUMMYFUNCTION("iferror(if($D109=""CREATE TABLE"","""",index(split($A109,"" "",TRUE,TRUE),Q$2)),"""")"),"")</f>
        <v/>
      </c>
      <c r="R109" s="93" t="str">
        <f>IFERROR(__xludf.DUMMYFUNCTION("iferror(if($D109=""CREATE TABLE"","""",index(split($A109,"" "",TRUE,TRUE),R$2)),"""")"),"")</f>
        <v/>
      </c>
      <c r="S109" s="93" t="str">
        <f>IFERROR(__xludf.DUMMYFUNCTION("iferror(if($D109=""CREATE TABLE"","""",index(split($A109,"" "",TRUE,TRUE),S$2)),"""")"),"")</f>
        <v/>
      </c>
      <c r="T109" s="93" t="str">
        <f>IFERROR(__xludf.DUMMYFUNCTION("iferror(if($D109=""CREATE TABLE"","""",index(split($A109,"" "",TRUE,TRUE),T$2)),"""")"),"")</f>
        <v/>
      </c>
    </row>
    <row r="110">
      <c r="A110" s="10" t="s">
        <v>1352</v>
      </c>
      <c r="B110" s="15" t="b">
        <v>0</v>
      </c>
      <c r="C110" s="15" t="b">
        <v>0</v>
      </c>
      <c r="D110" s="93" t="str">
        <f t="shared" si="1"/>
        <v/>
      </c>
      <c r="E110" s="93" t="s">
        <v>652</v>
      </c>
      <c r="G110" s="93" t="s">
        <v>778</v>
      </c>
      <c r="I110" s="15" t="b">
        <v>0</v>
      </c>
      <c r="J110" s="15" t="b">
        <v>0</v>
      </c>
      <c r="K110" s="93" t="s">
        <v>795</v>
      </c>
      <c r="O110" s="93" t="str">
        <f>IFERROR(__xludf.DUMMYFUNCTION("iferror(if($D110=""CREATE TABLE"","""",index(split($A110,"" "",TRUE,TRUE),O$2)),"""")"),"")</f>
        <v/>
      </c>
      <c r="P110" s="93" t="str">
        <f>IFERROR(__xludf.DUMMYFUNCTION("iferror(if($D110=""CREATE TABLE"","""",index(split($A110,"" "",TRUE,TRUE),P$2)),"""")"),"")</f>
        <v/>
      </c>
      <c r="Q110" s="93" t="str">
        <f>IFERROR(__xludf.DUMMYFUNCTION("iferror(if($D110=""CREATE TABLE"","""",index(split($A110,"" "",TRUE,TRUE),Q$2)),"""")"),"")</f>
        <v/>
      </c>
      <c r="R110" s="93" t="str">
        <f>IFERROR(__xludf.DUMMYFUNCTION("iferror(if($D110=""CREATE TABLE"","""",index(split($A110,"" "",TRUE,TRUE),R$2)),"""")"),"")</f>
        <v/>
      </c>
      <c r="S110" s="93" t="str">
        <f>IFERROR(__xludf.DUMMYFUNCTION("iferror(if($D110=""CREATE TABLE"","""",index(split($A110,"" "",TRUE,TRUE),S$2)),"""")"),"")</f>
        <v/>
      </c>
      <c r="T110" s="93" t="str">
        <f>IFERROR(__xludf.DUMMYFUNCTION("iferror(if($D110=""CREATE TABLE"","""",index(split($A110,"" "",TRUE,TRUE),T$2)),"""")"),"")</f>
        <v/>
      </c>
    </row>
    <row r="111">
      <c r="A111" s="10" t="s">
        <v>1484</v>
      </c>
      <c r="B111" s="15" t="b">
        <v>0</v>
      </c>
      <c r="C111" s="15" t="b">
        <v>0</v>
      </c>
      <c r="D111" s="93" t="str">
        <f t="shared" si="1"/>
        <v/>
      </c>
      <c r="E111" s="93" t="s">
        <v>652</v>
      </c>
      <c r="G111" s="93" t="s">
        <v>937</v>
      </c>
      <c r="I111" s="15" t="b">
        <v>0</v>
      </c>
      <c r="J111" s="15" t="b">
        <v>0</v>
      </c>
      <c r="K111" s="93" t="s">
        <v>780</v>
      </c>
      <c r="O111" s="93" t="str">
        <f>IFERROR(__xludf.DUMMYFUNCTION("iferror(if($D111=""CREATE TABLE"","""",index(split($A111,"" "",TRUE,TRUE),O$2)),"""")"),"")</f>
        <v/>
      </c>
      <c r="P111" s="93" t="str">
        <f>IFERROR(__xludf.DUMMYFUNCTION("iferror(if($D111=""CREATE TABLE"","""",index(split($A111,"" "",TRUE,TRUE),P$2)),"""")"),"")</f>
        <v/>
      </c>
      <c r="Q111" s="93" t="str">
        <f>IFERROR(__xludf.DUMMYFUNCTION("iferror(if($D111=""CREATE TABLE"","""",index(split($A111,"" "",TRUE,TRUE),Q$2)),"""")"),"")</f>
        <v/>
      </c>
      <c r="R111" s="93" t="str">
        <f>IFERROR(__xludf.DUMMYFUNCTION("iferror(if($D111=""CREATE TABLE"","""",index(split($A111,"" "",TRUE,TRUE),R$2)),"""")"),"")</f>
        <v/>
      </c>
      <c r="S111" s="93" t="str">
        <f>IFERROR(__xludf.DUMMYFUNCTION("iferror(if($D111=""CREATE TABLE"","""",index(split($A111,"" "",TRUE,TRUE),S$2)),"""")"),"")</f>
        <v/>
      </c>
      <c r="T111" s="93" t="str">
        <f>IFERROR(__xludf.DUMMYFUNCTION("iferror(if($D111=""CREATE TABLE"","""",index(split($A111,"" "",TRUE,TRUE),T$2)),"""")"),"")</f>
        <v/>
      </c>
    </row>
    <row r="112">
      <c r="A112" s="10" t="s">
        <v>1487</v>
      </c>
      <c r="B112" s="15" t="b">
        <v>0</v>
      </c>
      <c r="C112" s="15" t="b">
        <v>0</v>
      </c>
      <c r="D112" s="93" t="str">
        <f t="shared" si="1"/>
        <v/>
      </c>
      <c r="E112" s="93" t="s">
        <v>652</v>
      </c>
      <c r="G112" s="93" t="s">
        <v>939</v>
      </c>
      <c r="I112" s="15" t="b">
        <v>0</v>
      </c>
      <c r="J112" s="15" t="b">
        <v>0</v>
      </c>
      <c r="K112" s="93" t="s">
        <v>780</v>
      </c>
      <c r="O112" s="93" t="str">
        <f>IFERROR(__xludf.DUMMYFUNCTION("iferror(if($D112=""CREATE TABLE"","""",index(split($A112,"" "",TRUE,TRUE),O$2)),"""")"),"")</f>
        <v/>
      </c>
      <c r="P112" s="93" t="str">
        <f>IFERROR(__xludf.DUMMYFUNCTION("iferror(if($D112=""CREATE TABLE"","""",index(split($A112,"" "",TRUE,TRUE),P$2)),"""")"),"")</f>
        <v/>
      </c>
      <c r="Q112" s="93" t="str">
        <f>IFERROR(__xludf.DUMMYFUNCTION("iferror(if($D112=""CREATE TABLE"","""",index(split($A112,"" "",TRUE,TRUE),Q$2)),"""")"),"")</f>
        <v/>
      </c>
      <c r="R112" s="93" t="str">
        <f>IFERROR(__xludf.DUMMYFUNCTION("iferror(if($D112=""CREATE TABLE"","""",index(split($A112,"" "",TRUE,TRUE),R$2)),"""")"),"")</f>
        <v/>
      </c>
      <c r="S112" s="93" t="str">
        <f>IFERROR(__xludf.DUMMYFUNCTION("iferror(if($D112=""CREATE TABLE"","""",index(split($A112,"" "",TRUE,TRUE),S$2)),"""")"),"")</f>
        <v/>
      </c>
      <c r="T112" s="93" t="str">
        <f>IFERROR(__xludf.DUMMYFUNCTION("iferror(if($D112=""CREATE TABLE"","""",index(split($A112,"" "",TRUE,TRUE),T$2)),"""")"),"")</f>
        <v/>
      </c>
    </row>
    <row r="113">
      <c r="A113" s="10" t="s">
        <v>1342</v>
      </c>
      <c r="B113" s="15" t="b">
        <v>0</v>
      </c>
      <c r="C113" s="15" t="b">
        <v>0</v>
      </c>
      <c r="D113" s="93" t="str">
        <f t="shared" si="1"/>
        <v/>
      </c>
      <c r="E113" s="93" t="s">
        <v>652</v>
      </c>
      <c r="G113" s="93" t="s">
        <v>828</v>
      </c>
      <c r="I113" s="15" t="b">
        <v>0</v>
      </c>
      <c r="J113" s="15" t="b">
        <v>0</v>
      </c>
      <c r="K113" s="93" t="s">
        <v>824</v>
      </c>
      <c r="O113" s="93" t="str">
        <f>IFERROR(__xludf.DUMMYFUNCTION("iferror(if($D113=""CREATE TABLE"","""",index(split($A113,"" "",TRUE,TRUE),O$2)),"""")"),"")</f>
        <v/>
      </c>
      <c r="P113" s="93" t="str">
        <f>IFERROR(__xludf.DUMMYFUNCTION("iferror(if($D113=""CREATE TABLE"","""",index(split($A113,"" "",TRUE,TRUE),P$2)),"""")"),"")</f>
        <v/>
      </c>
      <c r="Q113" s="93" t="str">
        <f>IFERROR(__xludf.DUMMYFUNCTION("iferror(if($D113=""CREATE TABLE"","""",index(split($A113,"" "",TRUE,TRUE),Q$2)),"""")"),"")</f>
        <v/>
      </c>
      <c r="R113" s="93" t="str">
        <f>IFERROR(__xludf.DUMMYFUNCTION("iferror(if($D113=""CREATE TABLE"","""",index(split($A113,"" "",TRUE,TRUE),R$2)),"""")"),"")</f>
        <v/>
      </c>
      <c r="S113" s="93" t="str">
        <f>IFERROR(__xludf.DUMMYFUNCTION("iferror(if($D113=""CREATE TABLE"","""",index(split($A113,"" "",TRUE,TRUE),S$2)),"""")"),"")</f>
        <v/>
      </c>
      <c r="T113" s="93" t="str">
        <f>IFERROR(__xludf.DUMMYFUNCTION("iferror(if($D113=""CREATE TABLE"","""",index(split($A113,"" "",TRUE,TRUE),T$2)),"""")"),"")</f>
        <v/>
      </c>
    </row>
    <row r="114">
      <c r="A114" s="10" t="s">
        <v>1344</v>
      </c>
      <c r="B114" s="15" t="b">
        <v>0</v>
      </c>
      <c r="C114" s="15" t="b">
        <v>0</v>
      </c>
      <c r="D114" s="93" t="str">
        <f t="shared" si="1"/>
        <v/>
      </c>
      <c r="E114" s="93" t="s">
        <v>652</v>
      </c>
      <c r="G114" s="93" t="s">
        <v>829</v>
      </c>
      <c r="I114" s="15" t="b">
        <v>0</v>
      </c>
      <c r="J114" s="18" t="b">
        <v>1</v>
      </c>
      <c r="K114" s="93" t="s">
        <v>831</v>
      </c>
      <c r="O114" s="93" t="str">
        <f>IFERROR(__xludf.DUMMYFUNCTION("iferror(if($D114=""CREATE TABLE"","""",index(split($A114,"" "",TRUE,TRUE),O$2)),"""")"),"")</f>
        <v/>
      </c>
      <c r="P114" s="93" t="str">
        <f>IFERROR(__xludf.DUMMYFUNCTION("iferror(if($D114=""CREATE TABLE"","""",index(split($A114,"" "",TRUE,TRUE),P$2)),"""")"),"")</f>
        <v/>
      </c>
      <c r="Q114" s="93" t="str">
        <f>IFERROR(__xludf.DUMMYFUNCTION("iferror(if($D114=""CREATE TABLE"","""",index(split($A114,"" "",TRUE,TRUE),Q$2)),"""")"),"")</f>
        <v/>
      </c>
      <c r="R114" s="93" t="str">
        <f>IFERROR(__xludf.DUMMYFUNCTION("iferror(if($D114=""CREATE TABLE"","""",index(split($A114,"" "",TRUE,TRUE),R$2)),"""")"),"")</f>
        <v/>
      </c>
      <c r="S114" s="93" t="str">
        <f>IFERROR(__xludf.DUMMYFUNCTION("iferror(if($D114=""CREATE TABLE"","""",index(split($A114,"" "",TRUE,TRUE),S$2)),"""")"),"")</f>
        <v/>
      </c>
      <c r="T114" s="93" t="str">
        <f>IFERROR(__xludf.DUMMYFUNCTION("iferror(if($D114=""CREATE TABLE"","""",index(split($A114,"" "",TRUE,TRUE),T$2)),"""")"),"")</f>
        <v/>
      </c>
    </row>
    <row r="115">
      <c r="A115" s="10" t="s">
        <v>1345</v>
      </c>
      <c r="B115" s="15" t="b">
        <v>0</v>
      </c>
      <c r="C115" s="15" t="b">
        <v>0</v>
      </c>
      <c r="D115" s="93" t="str">
        <f t="shared" si="1"/>
        <v/>
      </c>
      <c r="E115" s="93" t="s">
        <v>652</v>
      </c>
      <c r="G115" s="93" t="s">
        <v>833</v>
      </c>
      <c r="I115" s="15" t="b">
        <v>0</v>
      </c>
      <c r="J115" s="18" t="b">
        <v>1</v>
      </c>
      <c r="K115" s="93" t="s">
        <v>831</v>
      </c>
      <c r="O115" s="93" t="str">
        <f>IFERROR(__xludf.DUMMYFUNCTION("iferror(if($D115=""CREATE TABLE"","""",index(split($A115,"" "",TRUE,TRUE),O$2)),"""")"),"")</f>
        <v/>
      </c>
      <c r="P115" s="93" t="str">
        <f>IFERROR(__xludf.DUMMYFUNCTION("iferror(if($D115=""CREATE TABLE"","""",index(split($A115,"" "",TRUE,TRUE),P$2)),"""")"),"")</f>
        <v/>
      </c>
      <c r="Q115" s="93" t="str">
        <f>IFERROR(__xludf.DUMMYFUNCTION("iferror(if($D115=""CREATE TABLE"","""",index(split($A115,"" "",TRUE,TRUE),Q$2)),"""")"),"")</f>
        <v/>
      </c>
      <c r="R115" s="93" t="str">
        <f>IFERROR(__xludf.DUMMYFUNCTION("iferror(if($D115=""CREATE TABLE"","""",index(split($A115,"" "",TRUE,TRUE),R$2)),"""")"),"")</f>
        <v/>
      </c>
      <c r="S115" s="93" t="str">
        <f>IFERROR(__xludf.DUMMYFUNCTION("iferror(if($D115=""CREATE TABLE"","""",index(split($A115,"" "",TRUE,TRUE),S$2)),"""")"),"")</f>
        <v/>
      </c>
      <c r="T115" s="93" t="str">
        <f>IFERROR(__xludf.DUMMYFUNCTION("iferror(if($D115=""CREATE TABLE"","""",index(split($A115,"" "",TRUE,TRUE),T$2)),"""")"),"")</f>
        <v/>
      </c>
    </row>
    <row r="116">
      <c r="A116" s="10" t="s">
        <v>1346</v>
      </c>
      <c r="B116" s="15" t="b">
        <v>0</v>
      </c>
      <c r="C116" s="15" t="b">
        <v>0</v>
      </c>
      <c r="D116" s="93" t="str">
        <f t="shared" si="1"/>
        <v/>
      </c>
      <c r="E116" s="93" t="s">
        <v>652</v>
      </c>
      <c r="G116" s="93" t="s">
        <v>834</v>
      </c>
      <c r="I116" s="15" t="b">
        <v>0</v>
      </c>
      <c r="J116" s="15" t="b">
        <v>0</v>
      </c>
      <c r="K116" s="93" t="s">
        <v>780</v>
      </c>
      <c r="O116" s="93" t="str">
        <f>IFERROR(__xludf.DUMMYFUNCTION("iferror(if($D116=""CREATE TABLE"","""",index(split($A116,"" "",TRUE,TRUE),O$2)),"""")"),"")</f>
        <v/>
      </c>
      <c r="P116" s="93" t="str">
        <f>IFERROR(__xludf.DUMMYFUNCTION("iferror(if($D116=""CREATE TABLE"","""",index(split($A116,"" "",TRUE,TRUE),P$2)),"""")"),"")</f>
        <v/>
      </c>
      <c r="Q116" s="93" t="str">
        <f>IFERROR(__xludf.DUMMYFUNCTION("iferror(if($D116=""CREATE TABLE"","""",index(split($A116,"" "",TRUE,TRUE),Q$2)),"""")"),"")</f>
        <v/>
      </c>
      <c r="R116" s="93" t="str">
        <f>IFERROR(__xludf.DUMMYFUNCTION("iferror(if($D116=""CREATE TABLE"","""",index(split($A116,"" "",TRUE,TRUE),R$2)),"""")"),"")</f>
        <v/>
      </c>
      <c r="S116" s="93" t="str">
        <f>IFERROR(__xludf.DUMMYFUNCTION("iferror(if($D116=""CREATE TABLE"","""",index(split($A116,"" "",TRUE,TRUE),S$2)),"""")"),"")</f>
        <v/>
      </c>
      <c r="T116" s="93" t="str">
        <f>IFERROR(__xludf.DUMMYFUNCTION("iferror(if($D116=""CREATE TABLE"","""",index(split($A116,"" "",TRUE,TRUE),T$2)),"""")"),"")</f>
        <v/>
      </c>
    </row>
    <row r="117">
      <c r="A117" s="10" t="s">
        <v>1349</v>
      </c>
      <c r="B117" s="15" t="b">
        <v>0</v>
      </c>
      <c r="C117" s="15" t="b">
        <v>0</v>
      </c>
      <c r="D117" s="93" t="str">
        <f t="shared" si="1"/>
        <v/>
      </c>
      <c r="E117" s="93" t="s">
        <v>652</v>
      </c>
      <c r="G117" s="93" t="s">
        <v>836</v>
      </c>
      <c r="I117" s="15" t="b">
        <v>0</v>
      </c>
      <c r="J117" s="15" t="b">
        <v>0</v>
      </c>
      <c r="K117" s="93" t="s">
        <v>824</v>
      </c>
      <c r="O117" s="93" t="str">
        <f>IFERROR(__xludf.DUMMYFUNCTION("iferror(if($D117=""CREATE TABLE"","""",index(split($A117,"" "",TRUE,TRUE),O$2)),"""")"),"")</f>
        <v/>
      </c>
      <c r="P117" s="93" t="str">
        <f>IFERROR(__xludf.DUMMYFUNCTION("iferror(if($D117=""CREATE TABLE"","""",index(split($A117,"" "",TRUE,TRUE),P$2)),"""")"),"")</f>
        <v/>
      </c>
      <c r="Q117" s="93" t="str">
        <f>IFERROR(__xludf.DUMMYFUNCTION("iferror(if($D117=""CREATE TABLE"","""",index(split($A117,"" "",TRUE,TRUE),Q$2)),"""")"),"")</f>
        <v/>
      </c>
      <c r="R117" s="93" t="str">
        <f>IFERROR(__xludf.DUMMYFUNCTION("iferror(if($D117=""CREATE TABLE"","""",index(split($A117,"" "",TRUE,TRUE),R$2)),"""")"),"")</f>
        <v/>
      </c>
      <c r="S117" s="93" t="str">
        <f>IFERROR(__xludf.DUMMYFUNCTION("iferror(if($D117=""CREATE TABLE"","""",index(split($A117,"" "",TRUE,TRUE),S$2)),"""")"),"")</f>
        <v/>
      </c>
      <c r="T117" s="93" t="str">
        <f>IFERROR(__xludf.DUMMYFUNCTION("iferror(if($D117=""CREATE TABLE"","""",index(split($A117,"" "",TRUE,TRUE),T$2)),"""")"),"")</f>
        <v/>
      </c>
    </row>
    <row r="118">
      <c r="A118" s="10" t="s">
        <v>1493</v>
      </c>
      <c r="B118" s="15" t="b">
        <v>0</v>
      </c>
      <c r="C118" s="15" t="b">
        <v>0</v>
      </c>
      <c r="D118" s="93" t="str">
        <f t="shared" si="1"/>
        <v/>
      </c>
      <c r="E118" s="93" t="s">
        <v>653</v>
      </c>
      <c r="G118" s="93" t="s">
        <v>944</v>
      </c>
      <c r="I118" s="18" t="b">
        <v>1</v>
      </c>
      <c r="J118" s="15" t="b">
        <v>0</v>
      </c>
      <c r="K118" s="93" t="s">
        <v>795</v>
      </c>
      <c r="O118" s="93" t="str">
        <f>IFERROR(__xludf.DUMMYFUNCTION("iferror(if($D118=""CREATE TABLE"","""",index(split($A118,"" "",TRUE,TRUE),O$2)),"""")"),"")</f>
        <v/>
      </c>
      <c r="P118" s="93" t="str">
        <f>IFERROR(__xludf.DUMMYFUNCTION("iferror(if($D118=""CREATE TABLE"","""",index(split($A118,"" "",TRUE,TRUE),P$2)),"""")"),"")</f>
        <v/>
      </c>
      <c r="Q118" s="93" t="str">
        <f>IFERROR(__xludf.DUMMYFUNCTION("iferror(if($D118=""CREATE TABLE"","""",index(split($A118,"" "",TRUE,TRUE),Q$2)),"""")"),"")</f>
        <v/>
      </c>
      <c r="R118" s="93" t="str">
        <f>IFERROR(__xludf.DUMMYFUNCTION("iferror(if($D118=""CREATE TABLE"","""",index(split($A118,"" "",TRUE,TRUE),R$2)),"""")"),"")</f>
        <v/>
      </c>
      <c r="S118" s="93" t="str">
        <f>IFERROR(__xludf.DUMMYFUNCTION("iferror(if($D118=""CREATE TABLE"","""",index(split($A118,"" "",TRUE,TRUE),S$2)),"""")"),"")</f>
        <v/>
      </c>
      <c r="T118" s="93" t="str">
        <f>IFERROR(__xludf.DUMMYFUNCTION("iferror(if($D118=""CREATE TABLE"","""",index(split($A118,"" "",TRUE,TRUE),T$2)),"""")"),"")</f>
        <v/>
      </c>
    </row>
    <row r="119">
      <c r="A119" s="10" t="s">
        <v>1352</v>
      </c>
      <c r="B119" s="15" t="b">
        <v>0</v>
      </c>
      <c r="C119" s="15" t="b">
        <v>0</v>
      </c>
      <c r="D119" s="93" t="str">
        <f t="shared" si="1"/>
        <v/>
      </c>
      <c r="E119" s="93" t="s">
        <v>653</v>
      </c>
      <c r="G119" s="93" t="s">
        <v>778</v>
      </c>
      <c r="I119" s="15" t="b">
        <v>0</v>
      </c>
      <c r="J119" s="15" t="b">
        <v>0</v>
      </c>
      <c r="K119" s="93" t="s">
        <v>795</v>
      </c>
      <c r="O119" s="93" t="str">
        <f>IFERROR(__xludf.DUMMYFUNCTION("iferror(if($D119=""CREATE TABLE"","""",index(split($A119,"" "",TRUE,TRUE),O$2)),"""")"),"")</f>
        <v/>
      </c>
      <c r="P119" s="93" t="str">
        <f>IFERROR(__xludf.DUMMYFUNCTION("iferror(if($D119=""CREATE TABLE"","""",index(split($A119,"" "",TRUE,TRUE),P$2)),"""")"),"")</f>
        <v/>
      </c>
      <c r="Q119" s="93" t="str">
        <f>IFERROR(__xludf.DUMMYFUNCTION("iferror(if($D119=""CREATE TABLE"","""",index(split($A119,"" "",TRUE,TRUE),Q$2)),"""")"),"")</f>
        <v/>
      </c>
      <c r="R119" s="93" t="str">
        <f>IFERROR(__xludf.DUMMYFUNCTION("iferror(if($D119=""CREATE TABLE"","""",index(split($A119,"" "",TRUE,TRUE),R$2)),"""")"),"")</f>
        <v/>
      </c>
      <c r="S119" s="93" t="str">
        <f>IFERROR(__xludf.DUMMYFUNCTION("iferror(if($D119=""CREATE TABLE"","""",index(split($A119,"" "",TRUE,TRUE),S$2)),"""")"),"")</f>
        <v/>
      </c>
      <c r="T119" s="93" t="str">
        <f>IFERROR(__xludf.DUMMYFUNCTION("iferror(if($D119=""CREATE TABLE"","""",index(split($A119,"" "",TRUE,TRUE),T$2)),"""")"),"")</f>
        <v/>
      </c>
    </row>
    <row r="120">
      <c r="A120" s="10" t="s">
        <v>1403</v>
      </c>
      <c r="B120" s="15" t="b">
        <v>0</v>
      </c>
      <c r="C120" s="15" t="b">
        <v>0</v>
      </c>
      <c r="D120" s="93" t="str">
        <f t="shared" si="1"/>
        <v/>
      </c>
      <c r="E120" s="93" t="s">
        <v>653</v>
      </c>
      <c r="G120" s="93" t="s">
        <v>838</v>
      </c>
      <c r="I120" s="15" t="b">
        <v>0</v>
      </c>
      <c r="J120" s="15" t="b">
        <v>0</v>
      </c>
      <c r="K120" s="93" t="s">
        <v>795</v>
      </c>
      <c r="O120" s="93" t="str">
        <f>IFERROR(__xludf.DUMMYFUNCTION("iferror(if($D120=""CREATE TABLE"","""",index(split($A120,"" "",TRUE,TRUE),O$2)),"""")"),"")</f>
        <v/>
      </c>
      <c r="P120" s="93" t="str">
        <f>IFERROR(__xludf.DUMMYFUNCTION("iferror(if($D120=""CREATE TABLE"","""",index(split($A120,"" "",TRUE,TRUE),P$2)),"""")"),"")</f>
        <v/>
      </c>
      <c r="Q120" s="93" t="str">
        <f>IFERROR(__xludf.DUMMYFUNCTION("iferror(if($D120=""CREATE TABLE"","""",index(split($A120,"" "",TRUE,TRUE),Q$2)),"""")"),"")</f>
        <v/>
      </c>
      <c r="R120" s="93" t="str">
        <f>IFERROR(__xludf.DUMMYFUNCTION("iferror(if($D120=""CREATE TABLE"","""",index(split($A120,"" "",TRUE,TRUE),R$2)),"""")"),"")</f>
        <v/>
      </c>
      <c r="S120" s="93" t="str">
        <f>IFERROR(__xludf.DUMMYFUNCTION("iferror(if($D120=""CREATE TABLE"","""",index(split($A120,"" "",TRUE,TRUE),S$2)),"""")"),"")</f>
        <v/>
      </c>
      <c r="T120" s="93" t="str">
        <f>IFERROR(__xludf.DUMMYFUNCTION("iferror(if($D120=""CREATE TABLE"","""",index(split($A120,"" "",TRUE,TRUE),T$2)),"""")"),"")</f>
        <v/>
      </c>
    </row>
    <row r="121">
      <c r="A121" s="10" t="s">
        <v>1495</v>
      </c>
      <c r="B121" s="15" t="b">
        <v>0</v>
      </c>
      <c r="C121" s="15" t="b">
        <v>0</v>
      </c>
      <c r="D121" s="93" t="str">
        <f t="shared" si="1"/>
        <v/>
      </c>
      <c r="E121" s="93" t="s">
        <v>653</v>
      </c>
      <c r="G121" s="93" t="s">
        <v>883</v>
      </c>
      <c r="I121" s="15" t="b">
        <v>0</v>
      </c>
      <c r="J121" s="15" t="b">
        <v>0</v>
      </c>
      <c r="K121" s="93" t="s">
        <v>795</v>
      </c>
      <c r="O121" s="93" t="str">
        <f>IFERROR(__xludf.DUMMYFUNCTION("iferror(if($D121=""CREATE TABLE"","""",index(split($A121,"" "",TRUE,TRUE),O$2)),"""")"),"")</f>
        <v/>
      </c>
      <c r="P121" s="93" t="str">
        <f>IFERROR(__xludf.DUMMYFUNCTION("iferror(if($D121=""CREATE TABLE"","""",index(split($A121,"" "",TRUE,TRUE),P$2)),"""")"),"")</f>
        <v/>
      </c>
      <c r="Q121" s="93" t="str">
        <f>IFERROR(__xludf.DUMMYFUNCTION("iferror(if($D121=""CREATE TABLE"","""",index(split($A121,"" "",TRUE,TRUE),Q$2)),"""")"),"")</f>
        <v/>
      </c>
      <c r="R121" s="93" t="str">
        <f>IFERROR(__xludf.DUMMYFUNCTION("iferror(if($D121=""CREATE TABLE"","""",index(split($A121,"" "",TRUE,TRUE),R$2)),"""")"),"")</f>
        <v/>
      </c>
      <c r="S121" s="93" t="str">
        <f>IFERROR(__xludf.DUMMYFUNCTION("iferror(if($D121=""CREATE TABLE"","""",index(split($A121,"" "",TRUE,TRUE),S$2)),"""")"),"")</f>
        <v/>
      </c>
      <c r="T121" s="93" t="str">
        <f>IFERROR(__xludf.DUMMYFUNCTION("iferror(if($D121=""CREATE TABLE"","""",index(split($A121,"" "",TRUE,TRUE),T$2)),"""")"),"")</f>
        <v/>
      </c>
    </row>
    <row r="122">
      <c r="A122" s="10" t="s">
        <v>1307</v>
      </c>
      <c r="B122" s="15" t="b">
        <v>0</v>
      </c>
      <c r="C122" s="15" t="b">
        <v>0</v>
      </c>
      <c r="D122" s="93" t="str">
        <f t="shared" si="1"/>
        <v/>
      </c>
      <c r="E122" s="93" t="s">
        <v>653</v>
      </c>
      <c r="G122" s="93" t="s">
        <v>793</v>
      </c>
      <c r="I122" s="15" t="b">
        <v>0</v>
      </c>
      <c r="J122" s="15" t="b">
        <v>0</v>
      </c>
      <c r="K122" s="93" t="s">
        <v>795</v>
      </c>
      <c r="O122" s="93" t="str">
        <f>IFERROR(__xludf.DUMMYFUNCTION("iferror(if($D122=""CREATE TABLE"","""",index(split($A122,"" "",TRUE,TRUE),O$2)),"""")"),"")</f>
        <v/>
      </c>
      <c r="P122" s="93" t="str">
        <f>IFERROR(__xludf.DUMMYFUNCTION("iferror(if($D122=""CREATE TABLE"","""",index(split($A122,"" "",TRUE,TRUE),P$2)),"""")"),"")</f>
        <v/>
      </c>
      <c r="Q122" s="93" t="str">
        <f>IFERROR(__xludf.DUMMYFUNCTION("iferror(if($D122=""CREATE TABLE"","""",index(split($A122,"" "",TRUE,TRUE),Q$2)),"""")"),"")</f>
        <v/>
      </c>
      <c r="R122" s="93" t="str">
        <f>IFERROR(__xludf.DUMMYFUNCTION("iferror(if($D122=""CREATE TABLE"","""",index(split($A122,"" "",TRUE,TRUE),R$2)),"""")"),"")</f>
        <v/>
      </c>
      <c r="S122" s="93" t="str">
        <f>IFERROR(__xludf.DUMMYFUNCTION("iferror(if($D122=""CREATE TABLE"","""",index(split($A122,"" "",TRUE,TRUE),S$2)),"""")"),"")</f>
        <v/>
      </c>
      <c r="T122" s="93" t="str">
        <f>IFERROR(__xludf.DUMMYFUNCTION("iferror(if($D122=""CREATE TABLE"","""",index(split($A122,"" "",TRUE,TRUE),T$2)),"""")"),"")</f>
        <v/>
      </c>
    </row>
    <row r="123">
      <c r="A123" s="10" t="s">
        <v>1497</v>
      </c>
      <c r="B123" s="15" t="b">
        <v>0</v>
      </c>
      <c r="C123" s="15" t="b">
        <v>0</v>
      </c>
      <c r="D123" s="93" t="str">
        <f t="shared" si="1"/>
        <v/>
      </c>
      <c r="E123" s="93" t="s">
        <v>653</v>
      </c>
      <c r="G123" s="93" t="s">
        <v>947</v>
      </c>
      <c r="I123" s="15" t="b">
        <v>0</v>
      </c>
      <c r="J123" s="15" t="b">
        <v>0</v>
      </c>
      <c r="K123" s="93" t="s">
        <v>795</v>
      </c>
      <c r="O123" s="93" t="str">
        <f>IFERROR(__xludf.DUMMYFUNCTION("iferror(if($D123=""CREATE TABLE"","""",index(split($A123,"" "",TRUE,TRUE),O$2)),"""")"),"")</f>
        <v/>
      </c>
      <c r="P123" s="93" t="str">
        <f>IFERROR(__xludf.DUMMYFUNCTION("iferror(if($D123=""CREATE TABLE"","""",index(split($A123,"" "",TRUE,TRUE),P$2)),"""")"),"")</f>
        <v/>
      </c>
      <c r="Q123" s="93" t="str">
        <f>IFERROR(__xludf.DUMMYFUNCTION("iferror(if($D123=""CREATE TABLE"","""",index(split($A123,"" "",TRUE,TRUE),Q$2)),"""")"),"")</f>
        <v/>
      </c>
      <c r="R123" s="93" t="str">
        <f>IFERROR(__xludf.DUMMYFUNCTION("iferror(if($D123=""CREATE TABLE"","""",index(split($A123,"" "",TRUE,TRUE),R$2)),"""")"),"")</f>
        <v/>
      </c>
      <c r="S123" s="93" t="str">
        <f>IFERROR(__xludf.DUMMYFUNCTION("iferror(if($D123=""CREATE TABLE"","""",index(split($A123,"" "",TRUE,TRUE),S$2)),"""")"),"")</f>
        <v/>
      </c>
      <c r="T123" s="93" t="str">
        <f>IFERROR(__xludf.DUMMYFUNCTION("iferror(if($D123=""CREATE TABLE"","""",index(split($A123,"" "",TRUE,TRUE),T$2)),"""")"),"")</f>
        <v/>
      </c>
    </row>
    <row r="124">
      <c r="A124" s="10" t="s">
        <v>1498</v>
      </c>
      <c r="B124" s="15" t="b">
        <v>0</v>
      </c>
      <c r="C124" s="15" t="b">
        <v>0</v>
      </c>
      <c r="D124" s="93" t="str">
        <f t="shared" si="1"/>
        <v/>
      </c>
      <c r="E124" s="93" t="s">
        <v>653</v>
      </c>
      <c r="G124" s="93" t="s">
        <v>949</v>
      </c>
      <c r="I124" s="15" t="b">
        <v>0</v>
      </c>
      <c r="J124" s="15" t="b">
        <v>0</v>
      </c>
      <c r="K124" s="93" t="s">
        <v>795</v>
      </c>
      <c r="O124" s="93" t="str">
        <f>IFERROR(__xludf.DUMMYFUNCTION("iferror(if($D124=""CREATE TABLE"","""",index(split($A124,"" "",TRUE,TRUE),O$2)),"""")"),"")</f>
        <v/>
      </c>
      <c r="P124" s="93" t="str">
        <f>IFERROR(__xludf.DUMMYFUNCTION("iferror(if($D124=""CREATE TABLE"","""",index(split($A124,"" "",TRUE,TRUE),P$2)),"""")"),"")</f>
        <v/>
      </c>
      <c r="Q124" s="93" t="str">
        <f>IFERROR(__xludf.DUMMYFUNCTION("iferror(if($D124=""CREATE TABLE"","""",index(split($A124,"" "",TRUE,TRUE),Q$2)),"""")"),"")</f>
        <v/>
      </c>
      <c r="R124" s="93" t="str">
        <f>IFERROR(__xludf.DUMMYFUNCTION("iferror(if($D124=""CREATE TABLE"","""",index(split($A124,"" "",TRUE,TRUE),R$2)),"""")"),"")</f>
        <v/>
      </c>
      <c r="S124" s="93" t="str">
        <f>IFERROR(__xludf.DUMMYFUNCTION("iferror(if($D124=""CREATE TABLE"","""",index(split($A124,"" "",TRUE,TRUE),S$2)),"""")"),"")</f>
        <v/>
      </c>
      <c r="T124" s="93" t="str">
        <f>IFERROR(__xludf.DUMMYFUNCTION("iferror(if($D124=""CREATE TABLE"","""",index(split($A124,"" "",TRUE,TRUE),T$2)),"""")"),"")</f>
        <v/>
      </c>
    </row>
    <row r="125">
      <c r="A125" s="10" t="s">
        <v>1501</v>
      </c>
      <c r="B125" s="15" t="b">
        <v>0</v>
      </c>
      <c r="C125" s="15" t="b">
        <v>0</v>
      </c>
      <c r="D125" s="93" t="str">
        <f t="shared" si="1"/>
        <v/>
      </c>
      <c r="E125" s="93" t="s">
        <v>653</v>
      </c>
      <c r="G125" s="93" t="s">
        <v>950</v>
      </c>
      <c r="I125" s="15" t="b">
        <v>0</v>
      </c>
      <c r="J125" s="15" t="b">
        <v>0</v>
      </c>
      <c r="K125" s="93" t="s">
        <v>795</v>
      </c>
      <c r="O125" s="93" t="str">
        <f>IFERROR(__xludf.DUMMYFUNCTION("iferror(if($D125=""CREATE TABLE"","""",index(split($A125,"" "",TRUE,TRUE),O$2)),"""")"),"")</f>
        <v/>
      </c>
      <c r="P125" s="93" t="str">
        <f>IFERROR(__xludf.DUMMYFUNCTION("iferror(if($D125=""CREATE TABLE"","""",index(split($A125,"" "",TRUE,TRUE),P$2)),"""")"),"")</f>
        <v/>
      </c>
      <c r="Q125" s="93" t="str">
        <f>IFERROR(__xludf.DUMMYFUNCTION("iferror(if($D125=""CREATE TABLE"","""",index(split($A125,"" "",TRUE,TRUE),Q$2)),"""")"),"")</f>
        <v/>
      </c>
      <c r="R125" s="93" t="str">
        <f>IFERROR(__xludf.DUMMYFUNCTION("iferror(if($D125=""CREATE TABLE"","""",index(split($A125,"" "",TRUE,TRUE),R$2)),"""")"),"")</f>
        <v/>
      </c>
      <c r="S125" s="93" t="str">
        <f>IFERROR(__xludf.DUMMYFUNCTION("iferror(if($D125=""CREATE TABLE"","""",index(split($A125,"" "",TRUE,TRUE),S$2)),"""")"),"")</f>
        <v/>
      </c>
      <c r="T125" s="93" t="str">
        <f>IFERROR(__xludf.DUMMYFUNCTION("iferror(if($D125=""CREATE TABLE"","""",index(split($A125,"" "",TRUE,TRUE),T$2)),"""")"),"")</f>
        <v/>
      </c>
    </row>
    <row r="126">
      <c r="A126" s="10" t="s">
        <v>1502</v>
      </c>
      <c r="B126" s="15" t="b">
        <v>0</v>
      </c>
      <c r="C126" s="15" t="b">
        <v>0</v>
      </c>
      <c r="D126" s="93" t="str">
        <f t="shared" si="1"/>
        <v/>
      </c>
      <c r="E126" s="93" t="s">
        <v>653</v>
      </c>
      <c r="G126" s="93" t="s">
        <v>952</v>
      </c>
      <c r="I126" s="15" t="b">
        <v>0</v>
      </c>
      <c r="J126" s="15" t="b">
        <v>0</v>
      </c>
      <c r="K126" s="93" t="s">
        <v>824</v>
      </c>
      <c r="O126" s="93" t="str">
        <f>IFERROR(__xludf.DUMMYFUNCTION("iferror(if($D126=""CREATE TABLE"","""",index(split($A126,"" "",TRUE,TRUE),O$2)),"""")"),"")</f>
        <v/>
      </c>
      <c r="P126" s="93" t="str">
        <f>IFERROR(__xludf.DUMMYFUNCTION("iferror(if($D126=""CREATE TABLE"","""",index(split($A126,"" "",TRUE,TRUE),P$2)),"""")"),"")</f>
        <v/>
      </c>
      <c r="Q126" s="93" t="str">
        <f>IFERROR(__xludf.DUMMYFUNCTION("iferror(if($D126=""CREATE TABLE"","""",index(split($A126,"" "",TRUE,TRUE),Q$2)),"""")"),"")</f>
        <v/>
      </c>
      <c r="R126" s="93" t="str">
        <f>IFERROR(__xludf.DUMMYFUNCTION("iferror(if($D126=""CREATE TABLE"","""",index(split($A126,"" "",TRUE,TRUE),R$2)),"""")"),"")</f>
        <v/>
      </c>
      <c r="S126" s="93" t="str">
        <f>IFERROR(__xludf.DUMMYFUNCTION("iferror(if($D126=""CREATE TABLE"","""",index(split($A126,"" "",TRUE,TRUE),S$2)),"""")"),"")</f>
        <v/>
      </c>
      <c r="T126" s="93" t="str">
        <f>IFERROR(__xludf.DUMMYFUNCTION("iferror(if($D126=""CREATE TABLE"","""",index(split($A126,"" "",TRUE,TRUE),T$2)),"""")"),"")</f>
        <v/>
      </c>
    </row>
    <row r="127">
      <c r="A127" s="10" t="s">
        <v>1503</v>
      </c>
      <c r="B127" s="15" t="b">
        <v>0</v>
      </c>
      <c r="C127" s="15" t="b">
        <v>0</v>
      </c>
      <c r="D127" s="93" t="str">
        <f t="shared" si="1"/>
        <v/>
      </c>
      <c r="E127" s="93" t="s">
        <v>653</v>
      </c>
      <c r="G127" s="93" t="s">
        <v>953</v>
      </c>
      <c r="I127" s="15" t="b">
        <v>0</v>
      </c>
      <c r="J127" s="15" t="b">
        <v>0</v>
      </c>
      <c r="K127" s="93" t="s">
        <v>795</v>
      </c>
      <c r="O127" s="93" t="str">
        <f>IFERROR(__xludf.DUMMYFUNCTION("iferror(if($D127=""CREATE TABLE"","""",index(split($A127,"" "",TRUE,TRUE),O$2)),"""")"),"")</f>
        <v/>
      </c>
      <c r="P127" s="93" t="str">
        <f>IFERROR(__xludf.DUMMYFUNCTION("iferror(if($D127=""CREATE TABLE"","""",index(split($A127,"" "",TRUE,TRUE),P$2)),"""")"),"")</f>
        <v/>
      </c>
      <c r="Q127" s="93" t="str">
        <f>IFERROR(__xludf.DUMMYFUNCTION("iferror(if($D127=""CREATE TABLE"","""",index(split($A127,"" "",TRUE,TRUE),Q$2)),"""")"),"")</f>
        <v/>
      </c>
      <c r="R127" s="93" t="str">
        <f>IFERROR(__xludf.DUMMYFUNCTION("iferror(if($D127=""CREATE TABLE"","""",index(split($A127,"" "",TRUE,TRUE),R$2)),"""")"),"")</f>
        <v/>
      </c>
      <c r="S127" s="93" t="str">
        <f>IFERROR(__xludf.DUMMYFUNCTION("iferror(if($D127=""CREATE TABLE"","""",index(split($A127,"" "",TRUE,TRUE),S$2)),"""")"),"")</f>
        <v/>
      </c>
      <c r="T127" s="93" t="str">
        <f>IFERROR(__xludf.DUMMYFUNCTION("iferror(if($D127=""CREATE TABLE"","""",index(split($A127,"" "",TRUE,TRUE),T$2)),"""")"),"")</f>
        <v/>
      </c>
    </row>
    <row r="128">
      <c r="A128" s="10" t="s">
        <v>1342</v>
      </c>
      <c r="B128" s="15" t="b">
        <v>0</v>
      </c>
      <c r="C128" s="15" t="b">
        <v>0</v>
      </c>
      <c r="D128" s="93" t="str">
        <f t="shared" si="1"/>
        <v/>
      </c>
      <c r="E128" s="93" t="s">
        <v>653</v>
      </c>
      <c r="G128" s="93" t="s">
        <v>828</v>
      </c>
      <c r="I128" s="15" t="b">
        <v>0</v>
      </c>
      <c r="J128" s="15" t="b">
        <v>0</v>
      </c>
      <c r="K128" s="93" t="s">
        <v>824</v>
      </c>
      <c r="O128" s="93" t="str">
        <f>IFERROR(__xludf.DUMMYFUNCTION("iferror(if($D128=""CREATE TABLE"","""",index(split($A128,"" "",TRUE,TRUE),O$2)),"""")"),"")</f>
        <v/>
      </c>
      <c r="P128" s="93" t="str">
        <f>IFERROR(__xludf.DUMMYFUNCTION("iferror(if($D128=""CREATE TABLE"","""",index(split($A128,"" "",TRUE,TRUE),P$2)),"""")"),"")</f>
        <v/>
      </c>
      <c r="Q128" s="93" t="str">
        <f>IFERROR(__xludf.DUMMYFUNCTION("iferror(if($D128=""CREATE TABLE"","""",index(split($A128,"" "",TRUE,TRUE),Q$2)),"""")"),"")</f>
        <v/>
      </c>
      <c r="R128" s="93" t="str">
        <f>IFERROR(__xludf.DUMMYFUNCTION("iferror(if($D128=""CREATE TABLE"","""",index(split($A128,"" "",TRUE,TRUE),R$2)),"""")"),"")</f>
        <v/>
      </c>
      <c r="S128" s="93" t="str">
        <f>IFERROR(__xludf.DUMMYFUNCTION("iferror(if($D128=""CREATE TABLE"","""",index(split($A128,"" "",TRUE,TRUE),S$2)),"""")"),"")</f>
        <v/>
      </c>
      <c r="T128" s="93" t="str">
        <f>IFERROR(__xludf.DUMMYFUNCTION("iferror(if($D128=""CREATE TABLE"","""",index(split($A128,"" "",TRUE,TRUE),T$2)),"""")"),"")</f>
        <v/>
      </c>
    </row>
    <row r="129">
      <c r="A129" s="10" t="s">
        <v>1344</v>
      </c>
      <c r="B129" s="15" t="b">
        <v>0</v>
      </c>
      <c r="C129" s="15" t="b">
        <v>0</v>
      </c>
      <c r="D129" s="93" t="str">
        <f t="shared" si="1"/>
        <v/>
      </c>
      <c r="E129" s="93" t="s">
        <v>653</v>
      </c>
      <c r="G129" s="93" t="s">
        <v>829</v>
      </c>
      <c r="I129" s="15" t="b">
        <v>0</v>
      </c>
      <c r="J129" s="18" t="b">
        <v>1</v>
      </c>
      <c r="K129" s="93" t="s">
        <v>831</v>
      </c>
      <c r="O129" s="93" t="str">
        <f>IFERROR(__xludf.DUMMYFUNCTION("iferror(if($D129=""CREATE TABLE"","""",index(split($A129,"" "",TRUE,TRUE),O$2)),"""")"),"")</f>
        <v/>
      </c>
      <c r="P129" s="93" t="str">
        <f>IFERROR(__xludf.DUMMYFUNCTION("iferror(if($D129=""CREATE TABLE"","""",index(split($A129,"" "",TRUE,TRUE),P$2)),"""")"),"")</f>
        <v/>
      </c>
      <c r="Q129" s="93" t="str">
        <f>IFERROR(__xludf.DUMMYFUNCTION("iferror(if($D129=""CREATE TABLE"","""",index(split($A129,"" "",TRUE,TRUE),Q$2)),"""")"),"")</f>
        <v/>
      </c>
      <c r="R129" s="93" t="str">
        <f>IFERROR(__xludf.DUMMYFUNCTION("iferror(if($D129=""CREATE TABLE"","""",index(split($A129,"" "",TRUE,TRUE),R$2)),"""")"),"")</f>
        <v/>
      </c>
      <c r="S129" s="93" t="str">
        <f>IFERROR(__xludf.DUMMYFUNCTION("iferror(if($D129=""CREATE TABLE"","""",index(split($A129,"" "",TRUE,TRUE),S$2)),"""")"),"")</f>
        <v/>
      </c>
      <c r="T129" s="93" t="str">
        <f>IFERROR(__xludf.DUMMYFUNCTION("iferror(if($D129=""CREATE TABLE"","""",index(split($A129,"" "",TRUE,TRUE),T$2)),"""")"),"")</f>
        <v/>
      </c>
    </row>
    <row r="130">
      <c r="A130" s="10" t="s">
        <v>1345</v>
      </c>
      <c r="B130" s="15" t="b">
        <v>0</v>
      </c>
      <c r="C130" s="15" t="b">
        <v>0</v>
      </c>
      <c r="D130" s="93" t="str">
        <f t="shared" si="1"/>
        <v/>
      </c>
      <c r="E130" s="93" t="s">
        <v>653</v>
      </c>
      <c r="G130" s="93" t="s">
        <v>833</v>
      </c>
      <c r="I130" s="15" t="b">
        <v>0</v>
      </c>
      <c r="J130" s="18" t="b">
        <v>1</v>
      </c>
      <c r="K130" s="93" t="s">
        <v>831</v>
      </c>
      <c r="O130" s="93" t="str">
        <f>IFERROR(__xludf.DUMMYFUNCTION("iferror(if($D130=""CREATE TABLE"","""",index(split($A130,"" "",TRUE,TRUE),O$2)),"""")"),"")</f>
        <v/>
      </c>
      <c r="P130" s="93" t="str">
        <f>IFERROR(__xludf.DUMMYFUNCTION("iferror(if($D130=""CREATE TABLE"","""",index(split($A130,"" "",TRUE,TRUE),P$2)),"""")"),"")</f>
        <v/>
      </c>
      <c r="Q130" s="93" t="str">
        <f>IFERROR(__xludf.DUMMYFUNCTION("iferror(if($D130=""CREATE TABLE"","""",index(split($A130,"" "",TRUE,TRUE),Q$2)),"""")"),"")</f>
        <v/>
      </c>
      <c r="R130" s="93" t="str">
        <f>IFERROR(__xludf.DUMMYFUNCTION("iferror(if($D130=""CREATE TABLE"","""",index(split($A130,"" "",TRUE,TRUE),R$2)),"""")"),"")</f>
        <v/>
      </c>
      <c r="S130" s="93" t="str">
        <f>IFERROR(__xludf.DUMMYFUNCTION("iferror(if($D130=""CREATE TABLE"","""",index(split($A130,"" "",TRUE,TRUE),S$2)),"""")"),"")</f>
        <v/>
      </c>
      <c r="T130" s="93" t="str">
        <f>IFERROR(__xludf.DUMMYFUNCTION("iferror(if($D130=""CREATE TABLE"","""",index(split($A130,"" "",TRUE,TRUE),T$2)),"""")"),"")</f>
        <v/>
      </c>
    </row>
    <row r="131">
      <c r="A131" s="10" t="s">
        <v>1346</v>
      </c>
      <c r="B131" s="15" t="b">
        <v>0</v>
      </c>
      <c r="C131" s="15" t="b">
        <v>0</v>
      </c>
      <c r="D131" s="93" t="str">
        <f t="shared" si="1"/>
        <v/>
      </c>
      <c r="E131" s="93" t="s">
        <v>653</v>
      </c>
      <c r="G131" s="93" t="s">
        <v>834</v>
      </c>
      <c r="I131" s="15" t="b">
        <v>0</v>
      </c>
      <c r="J131" s="15" t="b">
        <v>0</v>
      </c>
      <c r="K131" s="93" t="s">
        <v>780</v>
      </c>
      <c r="O131" s="93" t="str">
        <f>IFERROR(__xludf.DUMMYFUNCTION("iferror(if($D131=""CREATE TABLE"","""",index(split($A131,"" "",TRUE,TRUE),O$2)),"""")"),"")</f>
        <v/>
      </c>
      <c r="P131" s="93" t="str">
        <f>IFERROR(__xludf.DUMMYFUNCTION("iferror(if($D131=""CREATE TABLE"","""",index(split($A131,"" "",TRUE,TRUE),P$2)),"""")"),"")</f>
        <v/>
      </c>
      <c r="Q131" s="93" t="str">
        <f>IFERROR(__xludf.DUMMYFUNCTION("iferror(if($D131=""CREATE TABLE"","""",index(split($A131,"" "",TRUE,TRUE),Q$2)),"""")"),"")</f>
        <v/>
      </c>
      <c r="R131" s="93" t="str">
        <f>IFERROR(__xludf.DUMMYFUNCTION("iferror(if($D131=""CREATE TABLE"","""",index(split($A131,"" "",TRUE,TRUE),R$2)),"""")"),"")</f>
        <v/>
      </c>
      <c r="S131" s="93" t="str">
        <f>IFERROR(__xludf.DUMMYFUNCTION("iferror(if($D131=""CREATE TABLE"","""",index(split($A131,"" "",TRUE,TRUE),S$2)),"""")"),"")</f>
        <v/>
      </c>
      <c r="T131" s="93" t="str">
        <f>IFERROR(__xludf.DUMMYFUNCTION("iferror(if($D131=""CREATE TABLE"","""",index(split($A131,"" "",TRUE,TRUE),T$2)),"""")"),"")</f>
        <v/>
      </c>
    </row>
    <row r="132">
      <c r="A132" s="10" t="s">
        <v>1349</v>
      </c>
      <c r="B132" s="15" t="b">
        <v>0</v>
      </c>
      <c r="C132" s="15" t="b">
        <v>0</v>
      </c>
      <c r="D132" s="93" t="str">
        <f t="shared" si="1"/>
        <v/>
      </c>
      <c r="E132" s="93" t="s">
        <v>653</v>
      </c>
      <c r="G132" s="93" t="s">
        <v>836</v>
      </c>
      <c r="I132" s="15" t="b">
        <v>0</v>
      </c>
      <c r="J132" s="15" t="b">
        <v>0</v>
      </c>
      <c r="K132" s="93" t="s">
        <v>824</v>
      </c>
      <c r="O132" s="93" t="str">
        <f>IFERROR(__xludf.DUMMYFUNCTION("iferror(if($D132=""CREATE TABLE"","""",index(split($A132,"" "",TRUE,TRUE),O$2)),"""")"),"")</f>
        <v/>
      </c>
      <c r="P132" s="93" t="str">
        <f>IFERROR(__xludf.DUMMYFUNCTION("iferror(if($D132=""CREATE TABLE"","""",index(split($A132,"" "",TRUE,TRUE),P$2)),"""")"),"")</f>
        <v/>
      </c>
      <c r="Q132" s="93" t="str">
        <f>IFERROR(__xludf.DUMMYFUNCTION("iferror(if($D132=""CREATE TABLE"","""",index(split($A132,"" "",TRUE,TRUE),Q$2)),"""")"),"")</f>
        <v/>
      </c>
      <c r="R132" s="93" t="str">
        <f>IFERROR(__xludf.DUMMYFUNCTION("iferror(if($D132=""CREATE TABLE"","""",index(split($A132,"" "",TRUE,TRUE),R$2)),"""")"),"")</f>
        <v/>
      </c>
      <c r="S132" s="93" t="str">
        <f>IFERROR(__xludf.DUMMYFUNCTION("iferror(if($D132=""CREATE TABLE"","""",index(split($A132,"" "",TRUE,TRUE),S$2)),"""")"),"")</f>
        <v/>
      </c>
      <c r="T132" s="93" t="str">
        <f>IFERROR(__xludf.DUMMYFUNCTION("iferror(if($D132=""CREATE TABLE"","""",index(split($A132,"" "",TRUE,TRUE),T$2)),"""")"),"")</f>
        <v/>
      </c>
    </row>
    <row r="133">
      <c r="A133" s="10" t="s">
        <v>1508</v>
      </c>
      <c r="B133" s="15" t="b">
        <v>0</v>
      </c>
      <c r="C133" s="15" t="b">
        <v>0</v>
      </c>
      <c r="D133" s="93" t="str">
        <f t="shared" si="1"/>
        <v/>
      </c>
      <c r="E133" s="93" t="s">
        <v>654</v>
      </c>
      <c r="G133" s="93" t="s">
        <v>956</v>
      </c>
      <c r="I133" s="18" t="b">
        <v>1</v>
      </c>
      <c r="J133" s="15" t="b">
        <v>0</v>
      </c>
      <c r="K133" s="93" t="s">
        <v>795</v>
      </c>
      <c r="O133" s="93" t="str">
        <f>IFERROR(__xludf.DUMMYFUNCTION("iferror(if($D133=""CREATE TABLE"","""",index(split($A133,"" "",TRUE,TRUE),O$2)),"""")"),"")</f>
        <v/>
      </c>
      <c r="P133" s="93" t="str">
        <f>IFERROR(__xludf.DUMMYFUNCTION("iferror(if($D133=""CREATE TABLE"","""",index(split($A133,"" "",TRUE,TRUE),P$2)),"""")"),"")</f>
        <v/>
      </c>
      <c r="Q133" s="93" t="str">
        <f>IFERROR(__xludf.DUMMYFUNCTION("iferror(if($D133=""CREATE TABLE"","""",index(split($A133,"" "",TRUE,TRUE),Q$2)),"""")"),"")</f>
        <v/>
      </c>
      <c r="R133" s="93" t="str">
        <f>IFERROR(__xludf.DUMMYFUNCTION("iferror(if($D133=""CREATE TABLE"","""",index(split($A133,"" "",TRUE,TRUE),R$2)),"""")"),"")</f>
        <v/>
      </c>
      <c r="S133" s="93" t="str">
        <f>IFERROR(__xludf.DUMMYFUNCTION("iferror(if($D133=""CREATE TABLE"","""",index(split($A133,"" "",TRUE,TRUE),S$2)),"""")"),"")</f>
        <v/>
      </c>
      <c r="T133" s="93" t="str">
        <f>IFERROR(__xludf.DUMMYFUNCTION("iferror(if($D133=""CREATE TABLE"","""",index(split($A133,"" "",TRUE,TRUE),T$2)),"""")"),"")</f>
        <v/>
      </c>
    </row>
    <row r="134">
      <c r="A134" s="10" t="s">
        <v>1509</v>
      </c>
      <c r="B134" s="15" t="b">
        <v>0</v>
      </c>
      <c r="C134" s="15" t="b">
        <v>0</v>
      </c>
      <c r="D134" s="93" t="str">
        <f t="shared" si="1"/>
        <v/>
      </c>
      <c r="E134" s="93" t="s">
        <v>654</v>
      </c>
      <c r="G134" s="93" t="s">
        <v>958</v>
      </c>
      <c r="I134" s="15" t="b">
        <v>0</v>
      </c>
      <c r="J134" s="15" t="b">
        <v>0</v>
      </c>
      <c r="K134" s="93" t="s">
        <v>795</v>
      </c>
      <c r="O134" s="93" t="str">
        <f>IFERROR(__xludf.DUMMYFUNCTION("iferror(if($D134=""CREATE TABLE"","""",index(split($A134,"" "",TRUE,TRUE),O$2)),"""")"),"")</f>
        <v/>
      </c>
      <c r="P134" s="93" t="str">
        <f>IFERROR(__xludf.DUMMYFUNCTION("iferror(if($D134=""CREATE TABLE"","""",index(split($A134,"" "",TRUE,TRUE),P$2)),"""")"),"")</f>
        <v/>
      </c>
      <c r="Q134" s="93" t="str">
        <f>IFERROR(__xludf.DUMMYFUNCTION("iferror(if($D134=""CREATE TABLE"","""",index(split($A134,"" "",TRUE,TRUE),Q$2)),"""")"),"")</f>
        <v/>
      </c>
      <c r="R134" s="93" t="str">
        <f>IFERROR(__xludf.DUMMYFUNCTION("iferror(if($D134=""CREATE TABLE"","""",index(split($A134,"" "",TRUE,TRUE),R$2)),"""")"),"")</f>
        <v/>
      </c>
      <c r="S134" s="93" t="str">
        <f>IFERROR(__xludf.DUMMYFUNCTION("iferror(if($D134=""CREATE TABLE"","""",index(split($A134,"" "",TRUE,TRUE),S$2)),"""")"),"")</f>
        <v/>
      </c>
      <c r="T134" s="93" t="str">
        <f>IFERROR(__xludf.DUMMYFUNCTION("iferror(if($D134=""CREATE TABLE"","""",index(split($A134,"" "",TRUE,TRUE),T$2)),"""")"),"")</f>
        <v/>
      </c>
    </row>
    <row r="135">
      <c r="A135" s="10" t="s">
        <v>1512</v>
      </c>
      <c r="B135" s="15" t="b">
        <v>0</v>
      </c>
      <c r="C135" s="15" t="b">
        <v>0</v>
      </c>
      <c r="D135" s="93" t="str">
        <f t="shared" si="1"/>
        <v/>
      </c>
      <c r="E135" s="93" t="s">
        <v>654</v>
      </c>
      <c r="G135" s="93" t="s">
        <v>953</v>
      </c>
      <c r="I135" s="15" t="b">
        <v>0</v>
      </c>
      <c r="J135" s="15" t="b">
        <v>0</v>
      </c>
      <c r="K135" s="93" t="s">
        <v>824</v>
      </c>
      <c r="O135" s="93" t="str">
        <f>IFERROR(__xludf.DUMMYFUNCTION("iferror(if($D135=""CREATE TABLE"","""",index(split($A135,"" "",TRUE,TRUE),O$2)),"""")"),"")</f>
        <v/>
      </c>
      <c r="P135" s="93" t="str">
        <f>IFERROR(__xludf.DUMMYFUNCTION("iferror(if($D135=""CREATE TABLE"","""",index(split($A135,"" "",TRUE,TRUE),P$2)),"""")"),"")</f>
        <v/>
      </c>
      <c r="Q135" s="93" t="str">
        <f>IFERROR(__xludf.DUMMYFUNCTION("iferror(if($D135=""CREATE TABLE"","""",index(split($A135,"" "",TRUE,TRUE),Q$2)),"""")"),"")</f>
        <v/>
      </c>
      <c r="R135" s="93" t="str">
        <f>IFERROR(__xludf.DUMMYFUNCTION("iferror(if($D135=""CREATE TABLE"","""",index(split($A135,"" "",TRUE,TRUE),R$2)),"""")"),"")</f>
        <v/>
      </c>
      <c r="S135" s="93" t="str">
        <f>IFERROR(__xludf.DUMMYFUNCTION("iferror(if($D135=""CREATE TABLE"","""",index(split($A135,"" "",TRUE,TRUE),S$2)),"""")"),"")</f>
        <v/>
      </c>
      <c r="T135" s="93" t="str">
        <f>IFERROR(__xludf.DUMMYFUNCTION("iferror(if($D135=""CREATE TABLE"","""",index(split($A135,"" "",TRUE,TRUE),T$2)),"""")"),"")</f>
        <v/>
      </c>
    </row>
    <row r="136">
      <c r="A136" s="10" t="s">
        <v>1513</v>
      </c>
      <c r="B136" s="15" t="b">
        <v>0</v>
      </c>
      <c r="C136" s="15" t="b">
        <v>0</v>
      </c>
      <c r="D136" s="93" t="str">
        <f t="shared" si="1"/>
        <v/>
      </c>
      <c r="E136" s="93" t="s">
        <v>654</v>
      </c>
      <c r="G136" s="93" t="s">
        <v>960</v>
      </c>
      <c r="I136" s="15" t="b">
        <v>0</v>
      </c>
      <c r="J136" s="15" t="b">
        <v>0</v>
      </c>
      <c r="K136" s="93" t="s">
        <v>780</v>
      </c>
      <c r="O136" s="93" t="str">
        <f>IFERROR(__xludf.DUMMYFUNCTION("iferror(if($D136=""CREATE TABLE"","""",index(split($A136,"" "",TRUE,TRUE),O$2)),"""")"),"")</f>
        <v/>
      </c>
      <c r="P136" s="93" t="str">
        <f>IFERROR(__xludf.DUMMYFUNCTION("iferror(if($D136=""CREATE TABLE"","""",index(split($A136,"" "",TRUE,TRUE),P$2)),"""")"),"")</f>
        <v/>
      </c>
      <c r="Q136" s="93" t="str">
        <f>IFERROR(__xludf.DUMMYFUNCTION("iferror(if($D136=""CREATE TABLE"","""",index(split($A136,"" "",TRUE,TRUE),Q$2)),"""")"),"")</f>
        <v/>
      </c>
      <c r="R136" s="93" t="str">
        <f>IFERROR(__xludf.DUMMYFUNCTION("iferror(if($D136=""CREATE TABLE"","""",index(split($A136,"" "",TRUE,TRUE),R$2)),"""")"),"")</f>
        <v/>
      </c>
      <c r="S136" s="93" t="str">
        <f>IFERROR(__xludf.DUMMYFUNCTION("iferror(if($D136=""CREATE TABLE"","""",index(split($A136,"" "",TRUE,TRUE),S$2)),"""")"),"")</f>
        <v/>
      </c>
      <c r="T136" s="93" t="str">
        <f>IFERROR(__xludf.DUMMYFUNCTION("iferror(if($D136=""CREATE TABLE"","""",index(split($A136,"" "",TRUE,TRUE),T$2)),"""")"),"")</f>
        <v/>
      </c>
    </row>
    <row r="137">
      <c r="A137" s="10" t="s">
        <v>1514</v>
      </c>
      <c r="B137" s="15" t="b">
        <v>0</v>
      </c>
      <c r="C137" s="15" t="b">
        <v>0</v>
      </c>
      <c r="D137" s="93" t="str">
        <f t="shared" si="1"/>
        <v/>
      </c>
      <c r="E137" s="93" t="s">
        <v>654</v>
      </c>
      <c r="G137" s="93" t="s">
        <v>961</v>
      </c>
      <c r="I137" s="15" t="b">
        <v>0</v>
      </c>
      <c r="J137" s="15" t="b">
        <v>0</v>
      </c>
      <c r="K137" s="93" t="s">
        <v>780</v>
      </c>
      <c r="O137" s="93" t="str">
        <f>IFERROR(__xludf.DUMMYFUNCTION("iferror(if($D137=""CREATE TABLE"","""",index(split($A137,"" "",TRUE,TRUE),O$2)),"""")"),"")</f>
        <v/>
      </c>
      <c r="P137" s="93" t="str">
        <f>IFERROR(__xludf.DUMMYFUNCTION("iferror(if($D137=""CREATE TABLE"","""",index(split($A137,"" "",TRUE,TRUE),P$2)),"""")"),"")</f>
        <v/>
      </c>
      <c r="Q137" s="93" t="str">
        <f>IFERROR(__xludf.DUMMYFUNCTION("iferror(if($D137=""CREATE TABLE"","""",index(split($A137,"" "",TRUE,TRUE),Q$2)),"""")"),"")</f>
        <v/>
      </c>
      <c r="R137" s="93" t="str">
        <f>IFERROR(__xludf.DUMMYFUNCTION("iferror(if($D137=""CREATE TABLE"","""",index(split($A137,"" "",TRUE,TRUE),R$2)),"""")"),"")</f>
        <v/>
      </c>
      <c r="S137" s="93" t="str">
        <f>IFERROR(__xludf.DUMMYFUNCTION("iferror(if($D137=""CREATE TABLE"","""",index(split($A137,"" "",TRUE,TRUE),S$2)),"""")"),"")</f>
        <v/>
      </c>
      <c r="T137" s="93" t="str">
        <f>IFERROR(__xludf.DUMMYFUNCTION("iferror(if($D137=""CREATE TABLE"","""",index(split($A137,"" "",TRUE,TRUE),T$2)),"""")"),"")</f>
        <v/>
      </c>
    </row>
    <row r="138">
      <c r="A138" s="10" t="s">
        <v>1342</v>
      </c>
      <c r="B138" s="15" t="b">
        <v>0</v>
      </c>
      <c r="C138" s="15" t="b">
        <v>0</v>
      </c>
      <c r="D138" s="93" t="str">
        <f t="shared" si="1"/>
        <v/>
      </c>
      <c r="E138" s="93" t="s">
        <v>654</v>
      </c>
      <c r="G138" s="93" t="s">
        <v>828</v>
      </c>
      <c r="I138" s="15" t="b">
        <v>0</v>
      </c>
      <c r="J138" s="15" t="b">
        <v>0</v>
      </c>
      <c r="K138" s="93" t="s">
        <v>824</v>
      </c>
      <c r="O138" s="93" t="str">
        <f>IFERROR(__xludf.DUMMYFUNCTION("iferror(if($D138=""CREATE TABLE"","""",index(split($A138,"" "",TRUE,TRUE),O$2)),"""")"),"")</f>
        <v/>
      </c>
      <c r="P138" s="93" t="str">
        <f>IFERROR(__xludf.DUMMYFUNCTION("iferror(if($D138=""CREATE TABLE"","""",index(split($A138,"" "",TRUE,TRUE),P$2)),"""")"),"")</f>
        <v/>
      </c>
      <c r="Q138" s="93" t="str">
        <f>IFERROR(__xludf.DUMMYFUNCTION("iferror(if($D138=""CREATE TABLE"","""",index(split($A138,"" "",TRUE,TRUE),Q$2)),"""")"),"")</f>
        <v/>
      </c>
      <c r="R138" s="93" t="str">
        <f>IFERROR(__xludf.DUMMYFUNCTION("iferror(if($D138=""CREATE TABLE"","""",index(split($A138,"" "",TRUE,TRUE),R$2)),"""")"),"")</f>
        <v/>
      </c>
      <c r="S138" s="93" t="str">
        <f>IFERROR(__xludf.DUMMYFUNCTION("iferror(if($D138=""CREATE TABLE"","""",index(split($A138,"" "",TRUE,TRUE),S$2)),"""")"),"")</f>
        <v/>
      </c>
      <c r="T138" s="93" t="str">
        <f>IFERROR(__xludf.DUMMYFUNCTION("iferror(if($D138=""CREATE TABLE"","""",index(split($A138,"" "",TRUE,TRUE),T$2)),"""")"),"")</f>
        <v/>
      </c>
    </row>
    <row r="139">
      <c r="A139" s="10" t="s">
        <v>1344</v>
      </c>
      <c r="B139" s="15" t="b">
        <v>0</v>
      </c>
      <c r="C139" s="15" t="b">
        <v>0</v>
      </c>
      <c r="D139" s="93" t="str">
        <f t="shared" si="1"/>
        <v/>
      </c>
      <c r="E139" s="93" t="s">
        <v>654</v>
      </c>
      <c r="G139" s="93" t="s">
        <v>829</v>
      </c>
      <c r="I139" s="15" t="b">
        <v>0</v>
      </c>
      <c r="J139" s="18" t="b">
        <v>1</v>
      </c>
      <c r="K139" s="93" t="s">
        <v>831</v>
      </c>
      <c r="O139" s="93" t="str">
        <f>IFERROR(__xludf.DUMMYFUNCTION("iferror(if($D139=""CREATE TABLE"","""",index(split($A139,"" "",TRUE,TRUE),O$2)),"""")"),"")</f>
        <v/>
      </c>
      <c r="P139" s="93" t="str">
        <f>IFERROR(__xludf.DUMMYFUNCTION("iferror(if($D139=""CREATE TABLE"","""",index(split($A139,"" "",TRUE,TRUE),P$2)),"""")"),"")</f>
        <v/>
      </c>
      <c r="Q139" s="93" t="str">
        <f>IFERROR(__xludf.DUMMYFUNCTION("iferror(if($D139=""CREATE TABLE"","""",index(split($A139,"" "",TRUE,TRUE),Q$2)),"""")"),"")</f>
        <v/>
      </c>
      <c r="R139" s="93" t="str">
        <f>IFERROR(__xludf.DUMMYFUNCTION("iferror(if($D139=""CREATE TABLE"","""",index(split($A139,"" "",TRUE,TRUE),R$2)),"""")"),"")</f>
        <v/>
      </c>
      <c r="S139" s="93" t="str">
        <f>IFERROR(__xludf.DUMMYFUNCTION("iferror(if($D139=""CREATE TABLE"","""",index(split($A139,"" "",TRUE,TRUE),S$2)),"""")"),"")</f>
        <v/>
      </c>
      <c r="T139" s="93" t="str">
        <f>IFERROR(__xludf.DUMMYFUNCTION("iferror(if($D139=""CREATE TABLE"","""",index(split($A139,"" "",TRUE,TRUE),T$2)),"""")"),"")</f>
        <v/>
      </c>
    </row>
    <row r="140">
      <c r="A140" s="10" t="s">
        <v>1345</v>
      </c>
      <c r="B140" s="15" t="b">
        <v>0</v>
      </c>
      <c r="C140" s="15" t="b">
        <v>0</v>
      </c>
      <c r="D140" s="93" t="str">
        <f t="shared" si="1"/>
        <v/>
      </c>
      <c r="E140" s="93" t="s">
        <v>654</v>
      </c>
      <c r="G140" s="93" t="s">
        <v>833</v>
      </c>
      <c r="I140" s="15" t="b">
        <v>0</v>
      </c>
      <c r="J140" s="18" t="b">
        <v>1</v>
      </c>
      <c r="K140" s="93" t="s">
        <v>831</v>
      </c>
      <c r="O140" s="93" t="str">
        <f>IFERROR(__xludf.DUMMYFUNCTION("iferror(if($D140=""CREATE TABLE"","""",index(split($A140,"" "",TRUE,TRUE),O$2)),"""")"),"")</f>
        <v/>
      </c>
      <c r="P140" s="93" t="str">
        <f>IFERROR(__xludf.DUMMYFUNCTION("iferror(if($D140=""CREATE TABLE"","""",index(split($A140,"" "",TRUE,TRUE),P$2)),"""")"),"")</f>
        <v/>
      </c>
      <c r="Q140" s="93" t="str">
        <f>IFERROR(__xludf.DUMMYFUNCTION("iferror(if($D140=""CREATE TABLE"","""",index(split($A140,"" "",TRUE,TRUE),Q$2)),"""")"),"")</f>
        <v/>
      </c>
      <c r="R140" s="93" t="str">
        <f>IFERROR(__xludf.DUMMYFUNCTION("iferror(if($D140=""CREATE TABLE"","""",index(split($A140,"" "",TRUE,TRUE),R$2)),"""")"),"")</f>
        <v/>
      </c>
      <c r="S140" s="93" t="str">
        <f>IFERROR(__xludf.DUMMYFUNCTION("iferror(if($D140=""CREATE TABLE"","""",index(split($A140,"" "",TRUE,TRUE),S$2)),"""")"),"")</f>
        <v/>
      </c>
      <c r="T140" s="93" t="str">
        <f>IFERROR(__xludf.DUMMYFUNCTION("iferror(if($D140=""CREATE TABLE"","""",index(split($A140,"" "",TRUE,TRUE),T$2)),"""")"),"")</f>
        <v/>
      </c>
    </row>
    <row r="141">
      <c r="A141" s="10" t="s">
        <v>1346</v>
      </c>
      <c r="B141" s="15" t="b">
        <v>0</v>
      </c>
      <c r="C141" s="15" t="b">
        <v>0</v>
      </c>
      <c r="D141" s="93" t="str">
        <f t="shared" si="1"/>
        <v/>
      </c>
      <c r="E141" s="93" t="s">
        <v>654</v>
      </c>
      <c r="G141" s="93" t="s">
        <v>834</v>
      </c>
      <c r="I141" s="15" t="b">
        <v>0</v>
      </c>
      <c r="J141" s="15" t="b">
        <v>0</v>
      </c>
      <c r="K141" s="93" t="s">
        <v>780</v>
      </c>
      <c r="O141" s="93" t="str">
        <f>IFERROR(__xludf.DUMMYFUNCTION("iferror(if($D141=""CREATE TABLE"","""",index(split($A141,"" "",TRUE,TRUE),O$2)),"""")"),"")</f>
        <v/>
      </c>
      <c r="P141" s="93" t="str">
        <f>IFERROR(__xludf.DUMMYFUNCTION("iferror(if($D141=""CREATE TABLE"","""",index(split($A141,"" "",TRUE,TRUE),P$2)),"""")"),"")</f>
        <v/>
      </c>
      <c r="Q141" s="93" t="str">
        <f>IFERROR(__xludf.DUMMYFUNCTION("iferror(if($D141=""CREATE TABLE"","""",index(split($A141,"" "",TRUE,TRUE),Q$2)),"""")"),"")</f>
        <v/>
      </c>
      <c r="R141" s="93" t="str">
        <f>IFERROR(__xludf.DUMMYFUNCTION("iferror(if($D141=""CREATE TABLE"","""",index(split($A141,"" "",TRUE,TRUE),R$2)),"""")"),"")</f>
        <v/>
      </c>
      <c r="S141" s="93" t="str">
        <f>IFERROR(__xludf.DUMMYFUNCTION("iferror(if($D141=""CREATE TABLE"","""",index(split($A141,"" "",TRUE,TRUE),S$2)),"""")"),"")</f>
        <v/>
      </c>
      <c r="T141" s="93" t="str">
        <f>IFERROR(__xludf.DUMMYFUNCTION("iferror(if($D141=""CREATE TABLE"","""",index(split($A141,"" "",TRUE,TRUE),T$2)),"""")"),"")</f>
        <v/>
      </c>
    </row>
    <row r="142">
      <c r="A142" s="10" t="s">
        <v>1349</v>
      </c>
      <c r="B142" s="15" t="b">
        <v>0</v>
      </c>
      <c r="C142" s="15" t="b">
        <v>0</v>
      </c>
      <c r="D142" s="93" t="str">
        <f t="shared" si="1"/>
        <v/>
      </c>
      <c r="E142" s="93" t="s">
        <v>654</v>
      </c>
      <c r="G142" s="93" t="s">
        <v>836</v>
      </c>
      <c r="I142" s="15" t="b">
        <v>0</v>
      </c>
      <c r="J142" s="15" t="b">
        <v>0</v>
      </c>
      <c r="K142" s="93" t="s">
        <v>824</v>
      </c>
      <c r="O142" s="93" t="str">
        <f>IFERROR(__xludf.DUMMYFUNCTION("iferror(if($D142=""CREATE TABLE"","""",index(split($A142,"" "",TRUE,TRUE),O$2)),"""")"),"")</f>
        <v/>
      </c>
      <c r="P142" s="93" t="str">
        <f>IFERROR(__xludf.DUMMYFUNCTION("iferror(if($D142=""CREATE TABLE"","""",index(split($A142,"" "",TRUE,TRUE),P$2)),"""")"),"")</f>
        <v/>
      </c>
      <c r="Q142" s="93" t="str">
        <f>IFERROR(__xludf.DUMMYFUNCTION("iferror(if($D142=""CREATE TABLE"","""",index(split($A142,"" "",TRUE,TRUE),Q$2)),"""")"),"")</f>
        <v/>
      </c>
      <c r="R142" s="93" t="str">
        <f>IFERROR(__xludf.DUMMYFUNCTION("iferror(if($D142=""CREATE TABLE"","""",index(split($A142,"" "",TRUE,TRUE),R$2)),"""")"),"")</f>
        <v/>
      </c>
      <c r="S142" s="93" t="str">
        <f>IFERROR(__xludf.DUMMYFUNCTION("iferror(if($D142=""CREATE TABLE"","""",index(split($A142,"" "",TRUE,TRUE),S$2)),"""")"),"")</f>
        <v/>
      </c>
      <c r="T142" s="93" t="str">
        <f>IFERROR(__xludf.DUMMYFUNCTION("iferror(if($D142=""CREATE TABLE"","""",index(split($A142,"" "",TRUE,TRUE),T$2)),"""")"),"")</f>
        <v/>
      </c>
    </row>
    <row r="143">
      <c r="A143" s="10" t="s">
        <v>1523</v>
      </c>
      <c r="B143" s="15" t="b">
        <v>0</v>
      </c>
      <c r="C143" s="15" t="b">
        <v>0</v>
      </c>
      <c r="D143" s="93" t="str">
        <f t="shared" si="1"/>
        <v/>
      </c>
      <c r="E143" s="93" t="s">
        <v>655</v>
      </c>
      <c r="G143" s="93" t="s">
        <v>958</v>
      </c>
      <c r="I143" s="18" t="b">
        <v>1</v>
      </c>
      <c r="J143" s="15" t="b">
        <v>0</v>
      </c>
      <c r="K143" s="93" t="s">
        <v>795</v>
      </c>
      <c r="O143" s="93" t="str">
        <f>IFERROR(__xludf.DUMMYFUNCTION("iferror(if($D143=""CREATE TABLE"","""",index(split($A143,"" "",TRUE,TRUE),O$2)),"""")"),"")</f>
        <v/>
      </c>
      <c r="P143" s="93" t="str">
        <f>IFERROR(__xludf.DUMMYFUNCTION("iferror(if($D143=""CREATE TABLE"","""",index(split($A143,"" "",TRUE,TRUE),P$2)),"""")"),"")</f>
        <v/>
      </c>
      <c r="Q143" s="93" t="str">
        <f>IFERROR(__xludf.DUMMYFUNCTION("iferror(if($D143=""CREATE TABLE"","""",index(split($A143,"" "",TRUE,TRUE),Q$2)),"""")"),"")</f>
        <v/>
      </c>
      <c r="R143" s="93" t="str">
        <f>IFERROR(__xludf.DUMMYFUNCTION("iferror(if($D143=""CREATE TABLE"","""",index(split($A143,"" "",TRUE,TRUE),R$2)),"""")"),"")</f>
        <v/>
      </c>
      <c r="S143" s="93" t="str">
        <f>IFERROR(__xludf.DUMMYFUNCTION("iferror(if($D143=""CREATE TABLE"","""",index(split($A143,"" "",TRUE,TRUE),S$2)),"""")"),"")</f>
        <v/>
      </c>
      <c r="T143" s="93" t="str">
        <f>IFERROR(__xludf.DUMMYFUNCTION("iferror(if($D143=""CREATE TABLE"","""",index(split($A143,"" "",TRUE,TRUE),T$2)),"""")"),"")</f>
        <v/>
      </c>
    </row>
    <row r="144">
      <c r="A144" s="10" t="s">
        <v>1403</v>
      </c>
      <c r="B144" s="15" t="b">
        <v>0</v>
      </c>
      <c r="C144" s="15" t="b">
        <v>0</v>
      </c>
      <c r="D144" s="93" t="str">
        <f t="shared" si="1"/>
        <v/>
      </c>
      <c r="E144" s="93" t="s">
        <v>655</v>
      </c>
      <c r="G144" s="93" t="s">
        <v>838</v>
      </c>
      <c r="I144" s="15" t="b">
        <v>0</v>
      </c>
      <c r="J144" s="15" t="b">
        <v>0</v>
      </c>
      <c r="K144" s="93" t="s">
        <v>795</v>
      </c>
      <c r="O144" s="93" t="str">
        <f>IFERROR(__xludf.DUMMYFUNCTION("iferror(if($D144=""CREATE TABLE"","""",index(split($A144,"" "",TRUE,TRUE),O$2)),"""")"),"")</f>
        <v/>
      </c>
      <c r="P144" s="93" t="str">
        <f>IFERROR(__xludf.DUMMYFUNCTION("iferror(if($D144=""CREATE TABLE"","""",index(split($A144,"" "",TRUE,TRUE),P$2)),"""")"),"")</f>
        <v/>
      </c>
      <c r="Q144" s="93" t="str">
        <f>IFERROR(__xludf.DUMMYFUNCTION("iferror(if($D144=""CREATE TABLE"","""",index(split($A144,"" "",TRUE,TRUE),Q$2)),"""")"),"")</f>
        <v/>
      </c>
      <c r="R144" s="93" t="str">
        <f>IFERROR(__xludf.DUMMYFUNCTION("iferror(if($D144=""CREATE TABLE"","""",index(split($A144,"" "",TRUE,TRUE),R$2)),"""")"),"")</f>
        <v/>
      </c>
      <c r="S144" s="93" t="str">
        <f>IFERROR(__xludf.DUMMYFUNCTION("iferror(if($D144=""CREATE TABLE"","""",index(split($A144,"" "",TRUE,TRUE),S$2)),"""")"),"")</f>
        <v/>
      </c>
      <c r="T144" s="93" t="str">
        <f>IFERROR(__xludf.DUMMYFUNCTION("iferror(if($D144=""CREATE TABLE"","""",index(split($A144,"" "",TRUE,TRUE),T$2)),"""")"),"")</f>
        <v/>
      </c>
    </row>
    <row r="145">
      <c r="A145" s="10" t="s">
        <v>1529</v>
      </c>
      <c r="B145" s="15" t="b">
        <v>0</v>
      </c>
      <c r="C145" s="15" t="b">
        <v>0</v>
      </c>
      <c r="D145" s="93" t="str">
        <f t="shared" si="1"/>
        <v/>
      </c>
      <c r="E145" s="93" t="s">
        <v>655</v>
      </c>
      <c r="G145" s="93" t="s">
        <v>965</v>
      </c>
      <c r="I145" s="15" t="b">
        <v>0</v>
      </c>
      <c r="J145" s="15" t="b">
        <v>0</v>
      </c>
      <c r="K145" s="93" t="s">
        <v>824</v>
      </c>
      <c r="O145" s="93" t="str">
        <f>IFERROR(__xludf.DUMMYFUNCTION("iferror(if($D145=""CREATE TABLE"","""",index(split($A145,"" "",TRUE,TRUE),O$2)),"""")"),"")</f>
        <v/>
      </c>
      <c r="P145" s="93" t="str">
        <f>IFERROR(__xludf.DUMMYFUNCTION("iferror(if($D145=""CREATE TABLE"","""",index(split($A145,"" "",TRUE,TRUE),P$2)),"""")"),"")</f>
        <v/>
      </c>
      <c r="Q145" s="93" t="str">
        <f>IFERROR(__xludf.DUMMYFUNCTION("iferror(if($D145=""CREATE TABLE"","""",index(split($A145,"" "",TRUE,TRUE),Q$2)),"""")"),"")</f>
        <v/>
      </c>
      <c r="R145" s="93" t="str">
        <f>IFERROR(__xludf.DUMMYFUNCTION("iferror(if($D145=""CREATE TABLE"","""",index(split($A145,"" "",TRUE,TRUE),R$2)),"""")"),"")</f>
        <v/>
      </c>
      <c r="S145" s="93" t="str">
        <f>IFERROR(__xludf.DUMMYFUNCTION("iferror(if($D145=""CREATE TABLE"","""",index(split($A145,"" "",TRUE,TRUE),S$2)),"""")"),"")</f>
        <v/>
      </c>
      <c r="T145" s="93" t="str">
        <f>IFERROR(__xludf.DUMMYFUNCTION("iferror(if($D145=""CREATE TABLE"","""",index(split($A145,"" "",TRUE,TRUE),T$2)),"""")"),"")</f>
        <v/>
      </c>
    </row>
    <row r="146">
      <c r="A146" s="10" t="s">
        <v>1530</v>
      </c>
      <c r="B146" s="15" t="b">
        <v>0</v>
      </c>
      <c r="C146" s="15" t="b">
        <v>0</v>
      </c>
      <c r="D146" s="93" t="str">
        <f t="shared" si="1"/>
        <v/>
      </c>
      <c r="E146" s="93" t="s">
        <v>655</v>
      </c>
      <c r="G146" s="93" t="s">
        <v>966</v>
      </c>
      <c r="I146" s="15" t="b">
        <v>0</v>
      </c>
      <c r="J146" s="15" t="b">
        <v>0</v>
      </c>
      <c r="K146" s="93" t="s">
        <v>795</v>
      </c>
      <c r="O146" s="93" t="str">
        <f>IFERROR(__xludf.DUMMYFUNCTION("iferror(if($D146=""CREATE TABLE"","""",index(split($A146,"" "",TRUE,TRUE),O$2)),"""")"),"")</f>
        <v/>
      </c>
      <c r="P146" s="93" t="str">
        <f>IFERROR(__xludf.DUMMYFUNCTION("iferror(if($D146=""CREATE TABLE"","""",index(split($A146,"" "",TRUE,TRUE),P$2)),"""")"),"")</f>
        <v/>
      </c>
      <c r="Q146" s="93" t="str">
        <f>IFERROR(__xludf.DUMMYFUNCTION("iferror(if($D146=""CREATE TABLE"","""",index(split($A146,"" "",TRUE,TRUE),Q$2)),"""")"),"")</f>
        <v/>
      </c>
      <c r="R146" s="93" t="str">
        <f>IFERROR(__xludf.DUMMYFUNCTION("iferror(if($D146=""CREATE TABLE"","""",index(split($A146,"" "",TRUE,TRUE),R$2)),"""")"),"")</f>
        <v/>
      </c>
      <c r="S146" s="93" t="str">
        <f>IFERROR(__xludf.DUMMYFUNCTION("iferror(if($D146=""CREATE TABLE"","""",index(split($A146,"" "",TRUE,TRUE),S$2)),"""")"),"")</f>
        <v/>
      </c>
      <c r="T146" s="93" t="str">
        <f>IFERROR(__xludf.DUMMYFUNCTION("iferror(if($D146=""CREATE TABLE"","""",index(split($A146,"" "",TRUE,TRUE),T$2)),"""")"),"")</f>
        <v/>
      </c>
    </row>
    <row r="147">
      <c r="A147" s="10" t="s">
        <v>1531</v>
      </c>
      <c r="B147" s="15" t="b">
        <v>0</v>
      </c>
      <c r="C147" s="15" t="b">
        <v>0</v>
      </c>
      <c r="D147" s="93" t="str">
        <f t="shared" si="1"/>
        <v/>
      </c>
      <c r="E147" s="93" t="s">
        <v>655</v>
      </c>
      <c r="G147" s="93" t="s">
        <v>968</v>
      </c>
      <c r="I147" s="15" t="b">
        <v>0</v>
      </c>
      <c r="J147" s="15" t="b">
        <v>0</v>
      </c>
      <c r="K147" s="93" t="s">
        <v>795</v>
      </c>
      <c r="O147" s="93" t="str">
        <f>IFERROR(__xludf.DUMMYFUNCTION("iferror(if($D147=""CREATE TABLE"","""",index(split($A147,"" "",TRUE,TRUE),O$2)),"""")"),"")</f>
        <v/>
      </c>
      <c r="P147" s="93" t="str">
        <f>IFERROR(__xludf.DUMMYFUNCTION("iferror(if($D147=""CREATE TABLE"","""",index(split($A147,"" "",TRUE,TRUE),P$2)),"""")"),"")</f>
        <v/>
      </c>
      <c r="Q147" s="93" t="str">
        <f>IFERROR(__xludf.DUMMYFUNCTION("iferror(if($D147=""CREATE TABLE"","""",index(split($A147,"" "",TRUE,TRUE),Q$2)),"""")"),"")</f>
        <v/>
      </c>
      <c r="R147" s="93" t="str">
        <f>IFERROR(__xludf.DUMMYFUNCTION("iferror(if($D147=""CREATE TABLE"","""",index(split($A147,"" "",TRUE,TRUE),R$2)),"""")"),"")</f>
        <v/>
      </c>
      <c r="S147" s="93" t="str">
        <f>IFERROR(__xludf.DUMMYFUNCTION("iferror(if($D147=""CREATE TABLE"","""",index(split($A147,"" "",TRUE,TRUE),S$2)),"""")"),"")</f>
        <v/>
      </c>
      <c r="T147" s="93" t="str">
        <f>IFERROR(__xludf.DUMMYFUNCTION("iferror(if($D147=""CREATE TABLE"","""",index(split($A147,"" "",TRUE,TRUE),T$2)),"""")"),"")</f>
        <v/>
      </c>
    </row>
    <row r="148">
      <c r="A148" s="10" t="s">
        <v>1533</v>
      </c>
      <c r="B148" s="15" t="b">
        <v>0</v>
      </c>
      <c r="C148" s="15" t="b">
        <v>0</v>
      </c>
      <c r="D148" s="93" t="str">
        <f t="shared" si="1"/>
        <v/>
      </c>
      <c r="E148" s="93" t="s">
        <v>655</v>
      </c>
      <c r="G148" s="93" t="s">
        <v>969</v>
      </c>
      <c r="I148" s="15" t="b">
        <v>0</v>
      </c>
      <c r="J148" s="15" t="b">
        <v>0</v>
      </c>
      <c r="K148" s="93" t="s">
        <v>824</v>
      </c>
      <c r="O148" s="93" t="str">
        <f>IFERROR(__xludf.DUMMYFUNCTION("iferror(if($D148=""CREATE TABLE"","""",index(split($A148,"" "",TRUE,TRUE),O$2)),"""")"),"")</f>
        <v/>
      </c>
      <c r="P148" s="93" t="str">
        <f>IFERROR(__xludf.DUMMYFUNCTION("iferror(if($D148=""CREATE TABLE"","""",index(split($A148,"" "",TRUE,TRUE),P$2)),"""")"),"")</f>
        <v/>
      </c>
      <c r="Q148" s="93" t="str">
        <f>IFERROR(__xludf.DUMMYFUNCTION("iferror(if($D148=""CREATE TABLE"","""",index(split($A148,"" "",TRUE,TRUE),Q$2)),"""")"),"")</f>
        <v/>
      </c>
      <c r="R148" s="93" t="str">
        <f>IFERROR(__xludf.DUMMYFUNCTION("iferror(if($D148=""CREATE TABLE"","""",index(split($A148,"" "",TRUE,TRUE),R$2)),"""")"),"")</f>
        <v/>
      </c>
      <c r="S148" s="93" t="str">
        <f>IFERROR(__xludf.DUMMYFUNCTION("iferror(if($D148=""CREATE TABLE"","""",index(split($A148,"" "",TRUE,TRUE),S$2)),"""")"),"")</f>
        <v/>
      </c>
      <c r="T148" s="93" t="str">
        <f>IFERROR(__xludf.DUMMYFUNCTION("iferror(if($D148=""CREATE TABLE"","""",index(split($A148,"" "",TRUE,TRUE),T$2)),"""")"),"")</f>
        <v/>
      </c>
    </row>
    <row r="149">
      <c r="A149" s="10" t="s">
        <v>1503</v>
      </c>
      <c r="B149" s="15" t="b">
        <v>0</v>
      </c>
      <c r="C149" s="15" t="b">
        <v>0</v>
      </c>
      <c r="D149" s="93" t="str">
        <f t="shared" si="1"/>
        <v/>
      </c>
      <c r="E149" s="93" t="s">
        <v>655</v>
      </c>
      <c r="G149" s="93" t="s">
        <v>953</v>
      </c>
      <c r="I149" s="15" t="b">
        <v>0</v>
      </c>
      <c r="J149" s="15" t="b">
        <v>0</v>
      </c>
      <c r="K149" s="93" t="s">
        <v>795</v>
      </c>
      <c r="O149" s="93" t="str">
        <f>IFERROR(__xludf.DUMMYFUNCTION("iferror(if($D149=""CREATE TABLE"","""",index(split($A149,"" "",TRUE,TRUE),O$2)),"""")"),"")</f>
        <v/>
      </c>
      <c r="P149" s="93" t="str">
        <f>IFERROR(__xludf.DUMMYFUNCTION("iferror(if($D149=""CREATE TABLE"","""",index(split($A149,"" "",TRUE,TRUE),P$2)),"""")"),"")</f>
        <v/>
      </c>
      <c r="Q149" s="93" t="str">
        <f>IFERROR(__xludf.DUMMYFUNCTION("iferror(if($D149=""CREATE TABLE"","""",index(split($A149,"" "",TRUE,TRUE),Q$2)),"""")"),"")</f>
        <v/>
      </c>
      <c r="R149" s="93" t="str">
        <f>IFERROR(__xludf.DUMMYFUNCTION("iferror(if($D149=""CREATE TABLE"","""",index(split($A149,"" "",TRUE,TRUE),R$2)),"""")"),"")</f>
        <v/>
      </c>
      <c r="S149" s="93" t="str">
        <f>IFERROR(__xludf.DUMMYFUNCTION("iferror(if($D149=""CREATE TABLE"","""",index(split($A149,"" "",TRUE,TRUE),S$2)),"""")"),"")</f>
        <v/>
      </c>
      <c r="T149" s="93" t="str">
        <f>IFERROR(__xludf.DUMMYFUNCTION("iferror(if($D149=""CREATE TABLE"","""",index(split($A149,"" "",TRUE,TRUE),T$2)),"""")"),"")</f>
        <v/>
      </c>
    </row>
    <row r="150">
      <c r="A150" s="10" t="s">
        <v>1535</v>
      </c>
      <c r="B150" s="15" t="b">
        <v>0</v>
      </c>
      <c r="C150" s="15" t="b">
        <v>0</v>
      </c>
      <c r="D150" s="93" t="str">
        <f t="shared" si="1"/>
        <v/>
      </c>
      <c r="E150" s="93" t="s">
        <v>655</v>
      </c>
      <c r="G150" s="93" t="s">
        <v>970</v>
      </c>
      <c r="I150" s="15" t="b">
        <v>0</v>
      </c>
      <c r="J150" s="15" t="b">
        <v>0</v>
      </c>
      <c r="K150" s="93" t="s">
        <v>824</v>
      </c>
      <c r="O150" s="93" t="str">
        <f>IFERROR(__xludf.DUMMYFUNCTION("iferror(if($D150=""CREATE TABLE"","""",index(split($A150,"" "",TRUE,TRUE),O$2)),"""")"),"")</f>
        <v/>
      </c>
      <c r="P150" s="93" t="str">
        <f>IFERROR(__xludf.DUMMYFUNCTION("iferror(if($D150=""CREATE TABLE"","""",index(split($A150,"" "",TRUE,TRUE),P$2)),"""")"),"")</f>
        <v/>
      </c>
      <c r="Q150" s="93" t="str">
        <f>IFERROR(__xludf.DUMMYFUNCTION("iferror(if($D150=""CREATE TABLE"","""",index(split($A150,"" "",TRUE,TRUE),Q$2)),"""")"),"")</f>
        <v/>
      </c>
      <c r="R150" s="93" t="str">
        <f>IFERROR(__xludf.DUMMYFUNCTION("iferror(if($D150=""CREATE TABLE"","""",index(split($A150,"" "",TRUE,TRUE),R$2)),"""")"),"")</f>
        <v/>
      </c>
      <c r="S150" s="93" t="str">
        <f>IFERROR(__xludf.DUMMYFUNCTION("iferror(if($D150=""CREATE TABLE"","""",index(split($A150,"" "",TRUE,TRUE),S$2)),"""")"),"")</f>
        <v/>
      </c>
      <c r="T150" s="93" t="str">
        <f>IFERROR(__xludf.DUMMYFUNCTION("iferror(if($D150=""CREATE TABLE"","""",index(split($A150,"" "",TRUE,TRUE),T$2)),"""")"),"")</f>
        <v/>
      </c>
    </row>
    <row r="151">
      <c r="A151" s="10" t="s">
        <v>1536</v>
      </c>
      <c r="B151" s="15" t="b">
        <v>0</v>
      </c>
      <c r="C151" s="15" t="b">
        <v>0</v>
      </c>
      <c r="D151" s="93" t="str">
        <f t="shared" si="1"/>
        <v/>
      </c>
      <c r="E151" s="93" t="s">
        <v>655</v>
      </c>
      <c r="G151" s="93" t="s">
        <v>971</v>
      </c>
      <c r="I151" s="15" t="b">
        <v>0</v>
      </c>
      <c r="J151" s="15" t="b">
        <v>0</v>
      </c>
      <c r="K151" s="93" t="s">
        <v>824</v>
      </c>
      <c r="O151" s="93" t="str">
        <f>IFERROR(__xludf.DUMMYFUNCTION("iferror(if($D151=""CREATE TABLE"","""",index(split($A151,"" "",TRUE,TRUE),O$2)),"""")"),"")</f>
        <v/>
      </c>
      <c r="P151" s="93" t="str">
        <f>IFERROR(__xludf.DUMMYFUNCTION("iferror(if($D151=""CREATE TABLE"","""",index(split($A151,"" "",TRUE,TRUE),P$2)),"""")"),"")</f>
        <v/>
      </c>
      <c r="Q151" s="93" t="str">
        <f>IFERROR(__xludf.DUMMYFUNCTION("iferror(if($D151=""CREATE TABLE"","""",index(split($A151,"" "",TRUE,TRUE),Q$2)),"""")"),"")</f>
        <v/>
      </c>
      <c r="R151" s="93" t="str">
        <f>IFERROR(__xludf.DUMMYFUNCTION("iferror(if($D151=""CREATE TABLE"","""",index(split($A151,"" "",TRUE,TRUE),R$2)),"""")"),"")</f>
        <v/>
      </c>
      <c r="S151" s="93" t="str">
        <f>IFERROR(__xludf.DUMMYFUNCTION("iferror(if($D151=""CREATE TABLE"","""",index(split($A151,"" "",TRUE,TRUE),S$2)),"""")"),"")</f>
        <v/>
      </c>
      <c r="T151" s="93" t="str">
        <f>IFERROR(__xludf.DUMMYFUNCTION("iferror(if($D151=""CREATE TABLE"","""",index(split($A151,"" "",TRUE,TRUE),T$2)),"""")"),"")</f>
        <v/>
      </c>
    </row>
    <row r="152">
      <c r="A152" s="10" t="s">
        <v>1538</v>
      </c>
      <c r="B152" s="15" t="b">
        <v>0</v>
      </c>
      <c r="C152" s="15" t="b">
        <v>0</v>
      </c>
      <c r="D152" s="93" t="str">
        <f t="shared" si="1"/>
        <v/>
      </c>
      <c r="E152" s="93" t="s">
        <v>655</v>
      </c>
      <c r="G152" s="93" t="s">
        <v>972</v>
      </c>
      <c r="I152" s="15" t="b">
        <v>0</v>
      </c>
      <c r="J152" s="15" t="b">
        <v>0</v>
      </c>
      <c r="K152" s="93" t="s">
        <v>824</v>
      </c>
      <c r="O152" s="93" t="str">
        <f>IFERROR(__xludf.DUMMYFUNCTION("iferror(if($D152=""CREATE TABLE"","""",index(split($A152,"" "",TRUE,TRUE),O$2)),"""")"),"")</f>
        <v/>
      </c>
      <c r="P152" s="93" t="str">
        <f>IFERROR(__xludf.DUMMYFUNCTION("iferror(if($D152=""CREATE TABLE"","""",index(split($A152,"" "",TRUE,TRUE),P$2)),"""")"),"")</f>
        <v/>
      </c>
      <c r="Q152" s="93" t="str">
        <f>IFERROR(__xludf.DUMMYFUNCTION("iferror(if($D152=""CREATE TABLE"","""",index(split($A152,"" "",TRUE,TRUE),Q$2)),"""")"),"")</f>
        <v/>
      </c>
      <c r="R152" s="93" t="str">
        <f>IFERROR(__xludf.DUMMYFUNCTION("iferror(if($D152=""CREATE TABLE"","""",index(split($A152,"" "",TRUE,TRUE),R$2)),"""")"),"")</f>
        <v/>
      </c>
      <c r="S152" s="93" t="str">
        <f>IFERROR(__xludf.DUMMYFUNCTION("iferror(if($D152=""CREATE TABLE"","""",index(split($A152,"" "",TRUE,TRUE),S$2)),"""")"),"")</f>
        <v/>
      </c>
      <c r="T152" s="93" t="str">
        <f>IFERROR(__xludf.DUMMYFUNCTION("iferror(if($D152=""CREATE TABLE"","""",index(split($A152,"" "",TRUE,TRUE),T$2)),"""")"),"")</f>
        <v/>
      </c>
    </row>
    <row r="153">
      <c r="A153" s="10" t="s">
        <v>1540</v>
      </c>
      <c r="B153" s="15" t="b">
        <v>0</v>
      </c>
      <c r="C153" s="15" t="b">
        <v>0</v>
      </c>
      <c r="D153" s="93" t="str">
        <f t="shared" si="1"/>
        <v/>
      </c>
      <c r="E153" s="93" t="s">
        <v>655</v>
      </c>
      <c r="G153" s="93" t="s">
        <v>973</v>
      </c>
      <c r="I153" s="15" t="b">
        <v>0</v>
      </c>
      <c r="J153" s="15" t="b">
        <v>0</v>
      </c>
      <c r="K153" s="93" t="s">
        <v>824</v>
      </c>
      <c r="O153" s="93" t="str">
        <f>IFERROR(__xludf.DUMMYFUNCTION("iferror(if($D153=""CREATE TABLE"","""",index(split($A153,"" "",TRUE,TRUE),O$2)),"""")"),"")</f>
        <v/>
      </c>
      <c r="P153" s="93" t="str">
        <f>IFERROR(__xludf.DUMMYFUNCTION("iferror(if($D153=""CREATE TABLE"","""",index(split($A153,"" "",TRUE,TRUE),P$2)),"""")"),"")</f>
        <v/>
      </c>
      <c r="Q153" s="93" t="str">
        <f>IFERROR(__xludf.DUMMYFUNCTION("iferror(if($D153=""CREATE TABLE"","""",index(split($A153,"" "",TRUE,TRUE),Q$2)),"""")"),"")</f>
        <v/>
      </c>
      <c r="R153" s="93" t="str">
        <f>IFERROR(__xludf.DUMMYFUNCTION("iferror(if($D153=""CREATE TABLE"","""",index(split($A153,"" "",TRUE,TRUE),R$2)),"""")"),"")</f>
        <v/>
      </c>
      <c r="S153" s="93" t="str">
        <f>IFERROR(__xludf.DUMMYFUNCTION("iferror(if($D153=""CREATE TABLE"","""",index(split($A153,"" "",TRUE,TRUE),S$2)),"""")"),"")</f>
        <v/>
      </c>
      <c r="T153" s="93" t="str">
        <f>IFERROR(__xludf.DUMMYFUNCTION("iferror(if($D153=""CREATE TABLE"","""",index(split($A153,"" "",TRUE,TRUE),T$2)),"""")"),"")</f>
        <v/>
      </c>
    </row>
    <row r="154">
      <c r="A154" s="10" t="s">
        <v>1541</v>
      </c>
      <c r="B154" s="15" t="b">
        <v>0</v>
      </c>
      <c r="C154" s="15" t="b">
        <v>0</v>
      </c>
      <c r="D154" s="93" t="str">
        <f t="shared" si="1"/>
        <v/>
      </c>
      <c r="E154" s="93" t="s">
        <v>655</v>
      </c>
      <c r="G154" s="93" t="s">
        <v>974</v>
      </c>
      <c r="I154" s="15" t="b">
        <v>0</v>
      </c>
      <c r="J154" s="15" t="b">
        <v>0</v>
      </c>
      <c r="K154" s="93" t="s">
        <v>795</v>
      </c>
      <c r="O154" s="93" t="str">
        <f>IFERROR(__xludf.DUMMYFUNCTION("iferror(if($D154=""CREATE TABLE"","""",index(split($A154,"" "",TRUE,TRUE),O$2)),"""")"),"")</f>
        <v/>
      </c>
      <c r="P154" s="93" t="str">
        <f>IFERROR(__xludf.DUMMYFUNCTION("iferror(if($D154=""CREATE TABLE"","""",index(split($A154,"" "",TRUE,TRUE),P$2)),"""")"),"")</f>
        <v/>
      </c>
      <c r="Q154" s="93" t="str">
        <f>IFERROR(__xludf.DUMMYFUNCTION("iferror(if($D154=""CREATE TABLE"","""",index(split($A154,"" "",TRUE,TRUE),Q$2)),"""")"),"")</f>
        <v/>
      </c>
      <c r="R154" s="93" t="str">
        <f>IFERROR(__xludf.DUMMYFUNCTION("iferror(if($D154=""CREATE TABLE"","""",index(split($A154,"" "",TRUE,TRUE),R$2)),"""")"),"")</f>
        <v/>
      </c>
      <c r="S154" s="93" t="str">
        <f>IFERROR(__xludf.DUMMYFUNCTION("iferror(if($D154=""CREATE TABLE"","""",index(split($A154,"" "",TRUE,TRUE),S$2)),"""")"),"")</f>
        <v/>
      </c>
      <c r="T154" s="93" t="str">
        <f>IFERROR(__xludf.DUMMYFUNCTION("iferror(if($D154=""CREATE TABLE"","""",index(split($A154,"" "",TRUE,TRUE),T$2)),"""")"),"")</f>
        <v/>
      </c>
    </row>
    <row r="155">
      <c r="A155" s="10" t="s">
        <v>1342</v>
      </c>
      <c r="B155" s="15" t="b">
        <v>0</v>
      </c>
      <c r="C155" s="15" t="b">
        <v>0</v>
      </c>
      <c r="D155" s="93" t="str">
        <f t="shared" si="1"/>
        <v/>
      </c>
      <c r="E155" s="93" t="s">
        <v>655</v>
      </c>
      <c r="G155" s="93" t="s">
        <v>828</v>
      </c>
      <c r="I155" s="15" t="b">
        <v>0</v>
      </c>
      <c r="J155" s="15" t="b">
        <v>0</v>
      </c>
      <c r="K155" s="93" t="s">
        <v>824</v>
      </c>
      <c r="O155" s="93" t="str">
        <f>IFERROR(__xludf.DUMMYFUNCTION("iferror(if($D155=""CREATE TABLE"","""",index(split($A155,"" "",TRUE,TRUE),O$2)),"""")"),"")</f>
        <v/>
      </c>
      <c r="P155" s="93" t="str">
        <f>IFERROR(__xludf.DUMMYFUNCTION("iferror(if($D155=""CREATE TABLE"","""",index(split($A155,"" "",TRUE,TRUE),P$2)),"""")"),"")</f>
        <v/>
      </c>
      <c r="Q155" s="93" t="str">
        <f>IFERROR(__xludf.DUMMYFUNCTION("iferror(if($D155=""CREATE TABLE"","""",index(split($A155,"" "",TRUE,TRUE),Q$2)),"""")"),"")</f>
        <v/>
      </c>
      <c r="R155" s="93" t="str">
        <f>IFERROR(__xludf.DUMMYFUNCTION("iferror(if($D155=""CREATE TABLE"","""",index(split($A155,"" "",TRUE,TRUE),R$2)),"""")"),"")</f>
        <v/>
      </c>
      <c r="S155" s="93" t="str">
        <f>IFERROR(__xludf.DUMMYFUNCTION("iferror(if($D155=""CREATE TABLE"","""",index(split($A155,"" "",TRUE,TRUE),S$2)),"""")"),"")</f>
        <v/>
      </c>
      <c r="T155" s="93" t="str">
        <f>IFERROR(__xludf.DUMMYFUNCTION("iferror(if($D155=""CREATE TABLE"","""",index(split($A155,"" "",TRUE,TRUE),T$2)),"""")"),"")</f>
        <v/>
      </c>
    </row>
    <row r="156">
      <c r="A156" s="10" t="s">
        <v>1344</v>
      </c>
      <c r="B156" s="15" t="b">
        <v>0</v>
      </c>
      <c r="C156" s="15" t="b">
        <v>0</v>
      </c>
      <c r="D156" s="93" t="str">
        <f t="shared" si="1"/>
        <v/>
      </c>
      <c r="E156" s="93" t="s">
        <v>655</v>
      </c>
      <c r="G156" s="93" t="s">
        <v>829</v>
      </c>
      <c r="I156" s="15" t="b">
        <v>0</v>
      </c>
      <c r="J156" s="18" t="b">
        <v>1</v>
      </c>
      <c r="K156" s="93" t="s">
        <v>831</v>
      </c>
      <c r="O156" s="93" t="str">
        <f>IFERROR(__xludf.DUMMYFUNCTION("iferror(if($D156=""CREATE TABLE"","""",index(split($A156,"" "",TRUE,TRUE),O$2)),"""")"),"")</f>
        <v/>
      </c>
      <c r="P156" s="93" t="str">
        <f>IFERROR(__xludf.DUMMYFUNCTION("iferror(if($D156=""CREATE TABLE"","""",index(split($A156,"" "",TRUE,TRUE),P$2)),"""")"),"")</f>
        <v/>
      </c>
      <c r="Q156" s="93" t="str">
        <f>IFERROR(__xludf.DUMMYFUNCTION("iferror(if($D156=""CREATE TABLE"","""",index(split($A156,"" "",TRUE,TRUE),Q$2)),"""")"),"")</f>
        <v/>
      </c>
      <c r="R156" s="93" t="str">
        <f>IFERROR(__xludf.DUMMYFUNCTION("iferror(if($D156=""CREATE TABLE"","""",index(split($A156,"" "",TRUE,TRUE),R$2)),"""")"),"")</f>
        <v/>
      </c>
      <c r="S156" s="93" t="str">
        <f>IFERROR(__xludf.DUMMYFUNCTION("iferror(if($D156=""CREATE TABLE"","""",index(split($A156,"" "",TRUE,TRUE),S$2)),"""")"),"")</f>
        <v/>
      </c>
      <c r="T156" s="93" t="str">
        <f>IFERROR(__xludf.DUMMYFUNCTION("iferror(if($D156=""CREATE TABLE"","""",index(split($A156,"" "",TRUE,TRUE),T$2)),"""")"),"")</f>
        <v/>
      </c>
    </row>
    <row r="157">
      <c r="A157" s="10" t="s">
        <v>1345</v>
      </c>
      <c r="B157" s="15" t="b">
        <v>0</v>
      </c>
      <c r="C157" s="15" t="b">
        <v>0</v>
      </c>
      <c r="D157" s="93" t="str">
        <f t="shared" si="1"/>
        <v/>
      </c>
      <c r="E157" s="93" t="s">
        <v>655</v>
      </c>
      <c r="G157" s="93" t="s">
        <v>833</v>
      </c>
      <c r="I157" s="15" t="b">
        <v>0</v>
      </c>
      <c r="J157" s="18" t="b">
        <v>1</v>
      </c>
      <c r="K157" s="93" t="s">
        <v>831</v>
      </c>
      <c r="O157" s="93" t="str">
        <f>IFERROR(__xludf.DUMMYFUNCTION("iferror(if($D157=""CREATE TABLE"","""",index(split($A157,"" "",TRUE,TRUE),O$2)),"""")"),"")</f>
        <v/>
      </c>
      <c r="P157" s="93" t="str">
        <f>IFERROR(__xludf.DUMMYFUNCTION("iferror(if($D157=""CREATE TABLE"","""",index(split($A157,"" "",TRUE,TRUE),P$2)),"""")"),"")</f>
        <v/>
      </c>
      <c r="Q157" s="93" t="str">
        <f>IFERROR(__xludf.DUMMYFUNCTION("iferror(if($D157=""CREATE TABLE"","""",index(split($A157,"" "",TRUE,TRUE),Q$2)),"""")"),"")</f>
        <v/>
      </c>
      <c r="R157" s="93" t="str">
        <f>IFERROR(__xludf.DUMMYFUNCTION("iferror(if($D157=""CREATE TABLE"","""",index(split($A157,"" "",TRUE,TRUE),R$2)),"""")"),"")</f>
        <v/>
      </c>
      <c r="S157" s="93" t="str">
        <f>IFERROR(__xludf.DUMMYFUNCTION("iferror(if($D157=""CREATE TABLE"","""",index(split($A157,"" "",TRUE,TRUE),S$2)),"""")"),"")</f>
        <v/>
      </c>
      <c r="T157" s="93" t="str">
        <f>IFERROR(__xludf.DUMMYFUNCTION("iferror(if($D157=""CREATE TABLE"","""",index(split($A157,"" "",TRUE,TRUE),T$2)),"""")"),"")</f>
        <v/>
      </c>
    </row>
    <row r="158">
      <c r="A158" s="10" t="s">
        <v>1346</v>
      </c>
      <c r="B158" s="15" t="b">
        <v>0</v>
      </c>
      <c r="C158" s="15" t="b">
        <v>0</v>
      </c>
      <c r="D158" s="93" t="str">
        <f t="shared" si="1"/>
        <v/>
      </c>
      <c r="E158" s="93" t="s">
        <v>655</v>
      </c>
      <c r="G158" s="93" t="s">
        <v>834</v>
      </c>
      <c r="I158" s="15" t="b">
        <v>0</v>
      </c>
      <c r="J158" s="15" t="b">
        <v>0</v>
      </c>
      <c r="K158" s="93" t="s">
        <v>780</v>
      </c>
      <c r="O158" s="93" t="str">
        <f>IFERROR(__xludf.DUMMYFUNCTION("iferror(if($D158=""CREATE TABLE"","""",index(split($A158,"" "",TRUE,TRUE),O$2)),"""")"),"")</f>
        <v/>
      </c>
      <c r="P158" s="93" t="str">
        <f>IFERROR(__xludf.DUMMYFUNCTION("iferror(if($D158=""CREATE TABLE"","""",index(split($A158,"" "",TRUE,TRUE),P$2)),"""")"),"")</f>
        <v/>
      </c>
      <c r="Q158" s="93" t="str">
        <f>IFERROR(__xludf.DUMMYFUNCTION("iferror(if($D158=""CREATE TABLE"","""",index(split($A158,"" "",TRUE,TRUE),Q$2)),"""")"),"")</f>
        <v/>
      </c>
      <c r="R158" s="93" t="str">
        <f>IFERROR(__xludf.DUMMYFUNCTION("iferror(if($D158=""CREATE TABLE"","""",index(split($A158,"" "",TRUE,TRUE),R$2)),"""")"),"")</f>
        <v/>
      </c>
      <c r="S158" s="93" t="str">
        <f>IFERROR(__xludf.DUMMYFUNCTION("iferror(if($D158=""CREATE TABLE"","""",index(split($A158,"" "",TRUE,TRUE),S$2)),"""")"),"")</f>
        <v/>
      </c>
      <c r="T158" s="93" t="str">
        <f>IFERROR(__xludf.DUMMYFUNCTION("iferror(if($D158=""CREATE TABLE"","""",index(split($A158,"" "",TRUE,TRUE),T$2)),"""")"),"")</f>
        <v/>
      </c>
    </row>
    <row r="159">
      <c r="A159" s="10" t="s">
        <v>1349</v>
      </c>
      <c r="B159" s="15" t="b">
        <v>0</v>
      </c>
      <c r="C159" s="15" t="b">
        <v>0</v>
      </c>
      <c r="D159" s="93" t="str">
        <f t="shared" si="1"/>
        <v/>
      </c>
      <c r="E159" s="93" t="s">
        <v>655</v>
      </c>
      <c r="G159" s="93" t="s">
        <v>836</v>
      </c>
      <c r="I159" s="15" t="b">
        <v>0</v>
      </c>
      <c r="J159" s="15" t="b">
        <v>0</v>
      </c>
      <c r="K159" s="93" t="s">
        <v>824</v>
      </c>
      <c r="O159" s="93" t="str">
        <f>IFERROR(__xludf.DUMMYFUNCTION("iferror(if($D159=""CREATE TABLE"","""",index(split($A159,"" "",TRUE,TRUE),O$2)),"""")"),"")</f>
        <v/>
      </c>
      <c r="P159" s="93" t="str">
        <f>IFERROR(__xludf.DUMMYFUNCTION("iferror(if($D159=""CREATE TABLE"","""",index(split($A159,"" "",TRUE,TRUE),P$2)),"""")"),"")</f>
        <v/>
      </c>
      <c r="Q159" s="93" t="str">
        <f>IFERROR(__xludf.DUMMYFUNCTION("iferror(if($D159=""CREATE TABLE"","""",index(split($A159,"" "",TRUE,TRUE),Q$2)),"""")"),"")</f>
        <v/>
      </c>
      <c r="R159" s="93" t="str">
        <f>IFERROR(__xludf.DUMMYFUNCTION("iferror(if($D159=""CREATE TABLE"","""",index(split($A159,"" "",TRUE,TRUE),R$2)),"""")"),"")</f>
        <v/>
      </c>
      <c r="S159" s="93" t="str">
        <f>IFERROR(__xludf.DUMMYFUNCTION("iferror(if($D159=""CREATE TABLE"","""",index(split($A159,"" "",TRUE,TRUE),S$2)),"""")"),"")</f>
        <v/>
      </c>
      <c r="T159" s="93" t="str">
        <f>IFERROR(__xludf.DUMMYFUNCTION("iferror(if($D159=""CREATE TABLE"","""",index(split($A159,"" "",TRUE,TRUE),T$2)),"""")"),"")</f>
        <v/>
      </c>
    </row>
    <row r="160">
      <c r="A160" s="10" t="s">
        <v>1547</v>
      </c>
      <c r="B160" s="15" t="b">
        <v>0</v>
      </c>
      <c r="C160" s="15" t="b">
        <v>0</v>
      </c>
      <c r="D160" s="93" t="str">
        <f t="shared" si="1"/>
        <v/>
      </c>
      <c r="E160" s="93" t="s">
        <v>656</v>
      </c>
      <c r="G160" s="93" t="s">
        <v>978</v>
      </c>
      <c r="I160" s="18" t="b">
        <v>1</v>
      </c>
      <c r="J160" s="15" t="b">
        <v>0</v>
      </c>
      <c r="K160" s="93" t="s">
        <v>795</v>
      </c>
      <c r="O160" s="93" t="str">
        <f>IFERROR(__xludf.DUMMYFUNCTION("iferror(if($D160=""CREATE TABLE"","""",index(split($A160,"" "",TRUE,TRUE),O$2)),"""")"),"")</f>
        <v/>
      </c>
      <c r="P160" s="93" t="str">
        <f>IFERROR(__xludf.DUMMYFUNCTION("iferror(if($D160=""CREATE TABLE"","""",index(split($A160,"" "",TRUE,TRUE),P$2)),"""")"),"")</f>
        <v/>
      </c>
      <c r="Q160" s="93" t="str">
        <f>IFERROR(__xludf.DUMMYFUNCTION("iferror(if($D160=""CREATE TABLE"","""",index(split($A160,"" "",TRUE,TRUE),Q$2)),"""")"),"")</f>
        <v/>
      </c>
      <c r="R160" s="93" t="str">
        <f>IFERROR(__xludf.DUMMYFUNCTION("iferror(if($D160=""CREATE TABLE"","""",index(split($A160,"" "",TRUE,TRUE),R$2)),"""")"),"")</f>
        <v/>
      </c>
      <c r="S160" s="93" t="str">
        <f>IFERROR(__xludf.DUMMYFUNCTION("iferror(if($D160=""CREATE TABLE"","""",index(split($A160,"" "",TRUE,TRUE),S$2)),"""")"),"")</f>
        <v/>
      </c>
      <c r="T160" s="93" t="str">
        <f>IFERROR(__xludf.DUMMYFUNCTION("iferror(if($D160=""CREATE TABLE"","""",index(split($A160,"" "",TRUE,TRUE),T$2)),"""")"),"")</f>
        <v/>
      </c>
    </row>
    <row r="161">
      <c r="A161" s="10" t="s">
        <v>1352</v>
      </c>
      <c r="B161" s="15" t="b">
        <v>0</v>
      </c>
      <c r="C161" s="15" t="b">
        <v>0</v>
      </c>
      <c r="D161" s="93" t="str">
        <f t="shared" si="1"/>
        <v/>
      </c>
      <c r="E161" s="93" t="s">
        <v>656</v>
      </c>
      <c r="G161" s="93" t="s">
        <v>778</v>
      </c>
      <c r="I161" s="15" t="b">
        <v>0</v>
      </c>
      <c r="J161" s="15" t="b">
        <v>0</v>
      </c>
      <c r="K161" s="93" t="s">
        <v>795</v>
      </c>
      <c r="O161" s="93" t="str">
        <f>IFERROR(__xludf.DUMMYFUNCTION("iferror(if($D161=""CREATE TABLE"","""",index(split($A161,"" "",TRUE,TRUE),O$2)),"""")"),"")</f>
        <v/>
      </c>
      <c r="P161" s="93" t="str">
        <f>IFERROR(__xludf.DUMMYFUNCTION("iferror(if($D161=""CREATE TABLE"","""",index(split($A161,"" "",TRUE,TRUE),P$2)),"""")"),"")</f>
        <v/>
      </c>
      <c r="Q161" s="93" t="str">
        <f>IFERROR(__xludf.DUMMYFUNCTION("iferror(if($D161=""CREATE TABLE"","""",index(split($A161,"" "",TRUE,TRUE),Q$2)),"""")"),"")</f>
        <v/>
      </c>
      <c r="R161" s="93" t="str">
        <f>IFERROR(__xludf.DUMMYFUNCTION("iferror(if($D161=""CREATE TABLE"","""",index(split($A161,"" "",TRUE,TRUE),R$2)),"""")"),"")</f>
        <v/>
      </c>
      <c r="S161" s="93" t="str">
        <f>IFERROR(__xludf.DUMMYFUNCTION("iferror(if($D161=""CREATE TABLE"","""",index(split($A161,"" "",TRUE,TRUE),S$2)),"""")"),"")</f>
        <v/>
      </c>
      <c r="T161" s="93" t="str">
        <f>IFERROR(__xludf.DUMMYFUNCTION("iferror(if($D161=""CREATE TABLE"","""",index(split($A161,"" "",TRUE,TRUE),T$2)),"""")"),"")</f>
        <v/>
      </c>
    </row>
    <row r="162">
      <c r="A162" s="10" t="s">
        <v>1548</v>
      </c>
      <c r="B162" s="15" t="b">
        <v>0</v>
      </c>
      <c r="C162" s="15" t="b">
        <v>0</v>
      </c>
      <c r="D162" s="93" t="str">
        <f t="shared" si="1"/>
        <v/>
      </c>
      <c r="E162" s="93" t="s">
        <v>656</v>
      </c>
      <c r="G162" s="93" t="s">
        <v>980</v>
      </c>
      <c r="I162" s="15" t="b">
        <v>0</v>
      </c>
      <c r="J162" s="15" t="b">
        <v>0</v>
      </c>
      <c r="K162" s="93" t="s">
        <v>824</v>
      </c>
      <c r="O162" s="93" t="str">
        <f>IFERROR(__xludf.DUMMYFUNCTION("iferror(if($D162=""CREATE TABLE"","""",index(split($A162,"" "",TRUE,TRUE),O$2)),"""")"),"")</f>
        <v/>
      </c>
      <c r="P162" s="93" t="str">
        <f>IFERROR(__xludf.DUMMYFUNCTION("iferror(if($D162=""CREATE TABLE"","""",index(split($A162,"" "",TRUE,TRUE),P$2)),"""")"),"")</f>
        <v/>
      </c>
      <c r="Q162" s="93" t="str">
        <f>IFERROR(__xludf.DUMMYFUNCTION("iferror(if($D162=""CREATE TABLE"","""",index(split($A162,"" "",TRUE,TRUE),Q$2)),"""")"),"")</f>
        <v/>
      </c>
      <c r="R162" s="93" t="str">
        <f>IFERROR(__xludf.DUMMYFUNCTION("iferror(if($D162=""CREATE TABLE"","""",index(split($A162,"" "",TRUE,TRUE),R$2)),"""")"),"")</f>
        <v/>
      </c>
      <c r="S162" s="93" t="str">
        <f>IFERROR(__xludf.DUMMYFUNCTION("iferror(if($D162=""CREATE TABLE"","""",index(split($A162,"" "",TRUE,TRUE),S$2)),"""")"),"")</f>
        <v/>
      </c>
      <c r="T162" s="93" t="str">
        <f>IFERROR(__xludf.DUMMYFUNCTION("iferror(if($D162=""CREATE TABLE"","""",index(split($A162,"" "",TRUE,TRUE),T$2)),"""")"),"")</f>
        <v/>
      </c>
    </row>
    <row r="163">
      <c r="A163" s="10" t="s">
        <v>1550</v>
      </c>
      <c r="B163" s="15" t="b">
        <v>0</v>
      </c>
      <c r="C163" s="15" t="b">
        <v>0</v>
      </c>
      <c r="D163" s="93" t="str">
        <f t="shared" si="1"/>
        <v/>
      </c>
      <c r="E163" s="93" t="s">
        <v>656</v>
      </c>
      <c r="G163" s="93" t="s">
        <v>981</v>
      </c>
      <c r="I163" s="15" t="b">
        <v>0</v>
      </c>
      <c r="J163" s="15" t="b">
        <v>0</v>
      </c>
      <c r="K163" s="93" t="s">
        <v>822</v>
      </c>
      <c r="O163" s="93" t="str">
        <f>IFERROR(__xludf.DUMMYFUNCTION("iferror(if($D163=""CREATE TABLE"","""",index(split($A163,"" "",TRUE,TRUE),O$2)),"""")"),"")</f>
        <v/>
      </c>
      <c r="P163" s="93" t="str">
        <f>IFERROR(__xludf.DUMMYFUNCTION("iferror(if($D163=""CREATE TABLE"","""",index(split($A163,"" "",TRUE,TRUE),P$2)),"""")"),"")</f>
        <v/>
      </c>
      <c r="Q163" s="93" t="str">
        <f>IFERROR(__xludf.DUMMYFUNCTION("iferror(if($D163=""CREATE TABLE"","""",index(split($A163,"" "",TRUE,TRUE),Q$2)),"""")"),"")</f>
        <v/>
      </c>
      <c r="R163" s="93" t="str">
        <f>IFERROR(__xludf.DUMMYFUNCTION("iferror(if($D163=""CREATE TABLE"","""",index(split($A163,"" "",TRUE,TRUE),R$2)),"""")"),"")</f>
        <v/>
      </c>
      <c r="S163" s="93" t="str">
        <f>IFERROR(__xludf.DUMMYFUNCTION("iferror(if($D163=""CREATE TABLE"","""",index(split($A163,"" "",TRUE,TRUE),S$2)),"""")"),"")</f>
        <v/>
      </c>
      <c r="T163" s="93" t="str">
        <f>IFERROR(__xludf.DUMMYFUNCTION("iferror(if($D163=""CREATE TABLE"","""",index(split($A163,"" "",TRUE,TRUE),T$2)),"""")"),"")</f>
        <v/>
      </c>
    </row>
    <row r="164">
      <c r="A164" s="10" t="s">
        <v>1551</v>
      </c>
      <c r="B164" s="15" t="b">
        <v>0</v>
      </c>
      <c r="C164" s="15" t="b">
        <v>0</v>
      </c>
      <c r="D164" s="93" t="str">
        <f t="shared" si="1"/>
        <v/>
      </c>
      <c r="E164" s="93" t="s">
        <v>656</v>
      </c>
      <c r="G164" s="93" t="s">
        <v>983</v>
      </c>
      <c r="I164" s="15" t="b">
        <v>0</v>
      </c>
      <c r="J164" s="15" t="b">
        <v>0</v>
      </c>
      <c r="K164" s="93" t="s">
        <v>822</v>
      </c>
      <c r="O164" s="93" t="str">
        <f>IFERROR(__xludf.DUMMYFUNCTION("iferror(if($D164=""CREATE TABLE"","""",index(split($A164,"" "",TRUE,TRUE),O$2)),"""")"),"")</f>
        <v/>
      </c>
      <c r="P164" s="93" t="str">
        <f>IFERROR(__xludf.DUMMYFUNCTION("iferror(if($D164=""CREATE TABLE"","""",index(split($A164,"" "",TRUE,TRUE),P$2)),"""")"),"")</f>
        <v/>
      </c>
      <c r="Q164" s="93" t="str">
        <f>IFERROR(__xludf.DUMMYFUNCTION("iferror(if($D164=""CREATE TABLE"","""",index(split($A164,"" "",TRUE,TRUE),Q$2)),"""")"),"")</f>
        <v/>
      </c>
      <c r="R164" s="93" t="str">
        <f>IFERROR(__xludf.DUMMYFUNCTION("iferror(if($D164=""CREATE TABLE"","""",index(split($A164,"" "",TRUE,TRUE),R$2)),"""")"),"")</f>
        <v/>
      </c>
      <c r="S164" s="93" t="str">
        <f>IFERROR(__xludf.DUMMYFUNCTION("iferror(if($D164=""CREATE TABLE"","""",index(split($A164,"" "",TRUE,TRUE),S$2)),"""")"),"")</f>
        <v/>
      </c>
      <c r="T164" s="93" t="str">
        <f>IFERROR(__xludf.DUMMYFUNCTION("iferror(if($D164=""CREATE TABLE"","""",index(split($A164,"" "",TRUE,TRUE),T$2)),"""")"),"")</f>
        <v/>
      </c>
    </row>
    <row r="165">
      <c r="A165" s="10" t="s">
        <v>1553</v>
      </c>
      <c r="B165" s="15" t="b">
        <v>0</v>
      </c>
      <c r="C165" s="15" t="b">
        <v>0</v>
      </c>
      <c r="D165" s="93" t="str">
        <f t="shared" si="1"/>
        <v/>
      </c>
      <c r="E165" s="93" t="s">
        <v>656</v>
      </c>
      <c r="G165" s="93" t="s">
        <v>984</v>
      </c>
      <c r="I165" s="15" t="b">
        <v>0</v>
      </c>
      <c r="J165" s="15" t="b">
        <v>0</v>
      </c>
      <c r="K165" s="93" t="s">
        <v>822</v>
      </c>
      <c r="O165" s="93" t="str">
        <f>IFERROR(__xludf.DUMMYFUNCTION("iferror(if($D165=""CREATE TABLE"","""",index(split($A165,"" "",TRUE,TRUE),O$2)),"""")"),"")</f>
        <v/>
      </c>
      <c r="P165" s="93" t="str">
        <f>IFERROR(__xludf.DUMMYFUNCTION("iferror(if($D165=""CREATE TABLE"","""",index(split($A165,"" "",TRUE,TRUE),P$2)),"""")"),"")</f>
        <v/>
      </c>
      <c r="Q165" s="93" t="str">
        <f>IFERROR(__xludf.DUMMYFUNCTION("iferror(if($D165=""CREATE TABLE"","""",index(split($A165,"" "",TRUE,TRUE),Q$2)),"""")"),"")</f>
        <v/>
      </c>
      <c r="R165" s="93" t="str">
        <f>IFERROR(__xludf.DUMMYFUNCTION("iferror(if($D165=""CREATE TABLE"","""",index(split($A165,"" "",TRUE,TRUE),R$2)),"""")"),"")</f>
        <v/>
      </c>
      <c r="S165" s="93" t="str">
        <f>IFERROR(__xludf.DUMMYFUNCTION("iferror(if($D165=""CREATE TABLE"","""",index(split($A165,"" "",TRUE,TRUE),S$2)),"""")"),"")</f>
        <v/>
      </c>
      <c r="T165" s="93" t="str">
        <f>IFERROR(__xludf.DUMMYFUNCTION("iferror(if($D165=""CREATE TABLE"","""",index(split($A165,"" "",TRUE,TRUE),T$2)),"""")"),"")</f>
        <v/>
      </c>
    </row>
    <row r="166">
      <c r="A166" s="10" t="s">
        <v>1554</v>
      </c>
      <c r="B166" s="15" t="b">
        <v>0</v>
      </c>
      <c r="C166" s="15" t="b">
        <v>0</v>
      </c>
      <c r="D166" s="93" t="str">
        <f t="shared" si="1"/>
        <v/>
      </c>
      <c r="E166" s="93" t="s">
        <v>656</v>
      </c>
      <c r="G166" s="93" t="s">
        <v>986</v>
      </c>
      <c r="I166" s="15" t="b">
        <v>0</v>
      </c>
      <c r="J166" s="15" t="b">
        <v>0</v>
      </c>
      <c r="K166" s="93" t="s">
        <v>822</v>
      </c>
      <c r="O166" s="93" t="str">
        <f>IFERROR(__xludf.DUMMYFUNCTION("iferror(if($D166=""CREATE TABLE"","""",index(split($A166,"" "",TRUE,TRUE),O$2)),"""")"),"")</f>
        <v/>
      </c>
      <c r="P166" s="93" t="str">
        <f>IFERROR(__xludf.DUMMYFUNCTION("iferror(if($D166=""CREATE TABLE"","""",index(split($A166,"" "",TRUE,TRUE),P$2)),"""")"),"")</f>
        <v/>
      </c>
      <c r="Q166" s="93" t="str">
        <f>IFERROR(__xludf.DUMMYFUNCTION("iferror(if($D166=""CREATE TABLE"","""",index(split($A166,"" "",TRUE,TRUE),Q$2)),"""")"),"")</f>
        <v/>
      </c>
      <c r="R166" s="93" t="str">
        <f>IFERROR(__xludf.DUMMYFUNCTION("iferror(if($D166=""CREATE TABLE"","""",index(split($A166,"" "",TRUE,TRUE),R$2)),"""")"),"")</f>
        <v/>
      </c>
      <c r="S166" s="93" t="str">
        <f>IFERROR(__xludf.DUMMYFUNCTION("iferror(if($D166=""CREATE TABLE"","""",index(split($A166,"" "",TRUE,TRUE),S$2)),"""")"),"")</f>
        <v/>
      </c>
      <c r="T166" s="93" t="str">
        <f>IFERROR(__xludf.DUMMYFUNCTION("iferror(if($D166=""CREATE TABLE"","""",index(split($A166,"" "",TRUE,TRUE),T$2)),"""")"),"")</f>
        <v/>
      </c>
    </row>
    <row r="167">
      <c r="A167" s="10" t="s">
        <v>1556</v>
      </c>
      <c r="B167" s="15" t="b">
        <v>0</v>
      </c>
      <c r="C167" s="15" t="b">
        <v>0</v>
      </c>
      <c r="D167" s="93" t="str">
        <f t="shared" si="1"/>
        <v/>
      </c>
      <c r="E167" s="93" t="s">
        <v>656</v>
      </c>
      <c r="G167" s="93" t="s">
        <v>987</v>
      </c>
      <c r="I167" s="15" t="b">
        <v>0</v>
      </c>
      <c r="J167" s="15" t="b">
        <v>0</v>
      </c>
      <c r="K167" s="93" t="s">
        <v>822</v>
      </c>
      <c r="O167" s="93" t="str">
        <f>IFERROR(__xludf.DUMMYFUNCTION("iferror(if($D167=""CREATE TABLE"","""",index(split($A167,"" "",TRUE,TRUE),O$2)),"""")"),"")</f>
        <v/>
      </c>
      <c r="P167" s="93" t="str">
        <f>IFERROR(__xludf.DUMMYFUNCTION("iferror(if($D167=""CREATE TABLE"","""",index(split($A167,"" "",TRUE,TRUE),P$2)),"""")"),"")</f>
        <v/>
      </c>
      <c r="Q167" s="93" t="str">
        <f>IFERROR(__xludf.DUMMYFUNCTION("iferror(if($D167=""CREATE TABLE"","""",index(split($A167,"" "",TRUE,TRUE),Q$2)),"""")"),"")</f>
        <v/>
      </c>
      <c r="R167" s="93" t="str">
        <f>IFERROR(__xludf.DUMMYFUNCTION("iferror(if($D167=""CREATE TABLE"","""",index(split($A167,"" "",TRUE,TRUE),R$2)),"""")"),"")</f>
        <v/>
      </c>
      <c r="S167" s="93" t="str">
        <f>IFERROR(__xludf.DUMMYFUNCTION("iferror(if($D167=""CREATE TABLE"","""",index(split($A167,"" "",TRUE,TRUE),S$2)),"""")"),"")</f>
        <v/>
      </c>
      <c r="T167" s="93" t="str">
        <f>IFERROR(__xludf.DUMMYFUNCTION("iferror(if($D167=""CREATE TABLE"","""",index(split($A167,"" "",TRUE,TRUE),T$2)),"""")"),"")</f>
        <v/>
      </c>
    </row>
    <row r="168">
      <c r="A168" s="10" t="s">
        <v>1559</v>
      </c>
      <c r="B168" s="15" t="b">
        <v>0</v>
      </c>
      <c r="C168" s="15" t="b">
        <v>0</v>
      </c>
      <c r="D168" s="93" t="str">
        <f t="shared" si="1"/>
        <v/>
      </c>
      <c r="E168" s="93" t="s">
        <v>656</v>
      </c>
      <c r="G168" s="93" t="s">
        <v>988</v>
      </c>
      <c r="I168" s="15" t="b">
        <v>0</v>
      </c>
      <c r="J168" s="15" t="b">
        <v>0</v>
      </c>
      <c r="K168" s="93" t="s">
        <v>822</v>
      </c>
      <c r="O168" s="93" t="str">
        <f>IFERROR(__xludf.DUMMYFUNCTION("iferror(if($D168=""CREATE TABLE"","""",index(split($A168,"" "",TRUE,TRUE),O$2)),"""")"),"")</f>
        <v/>
      </c>
      <c r="P168" s="93" t="str">
        <f>IFERROR(__xludf.DUMMYFUNCTION("iferror(if($D168=""CREATE TABLE"","""",index(split($A168,"" "",TRUE,TRUE),P$2)),"""")"),"")</f>
        <v/>
      </c>
      <c r="Q168" s="93" t="str">
        <f>IFERROR(__xludf.DUMMYFUNCTION("iferror(if($D168=""CREATE TABLE"","""",index(split($A168,"" "",TRUE,TRUE),Q$2)),"""")"),"")</f>
        <v/>
      </c>
      <c r="R168" s="93" t="str">
        <f>IFERROR(__xludf.DUMMYFUNCTION("iferror(if($D168=""CREATE TABLE"","""",index(split($A168,"" "",TRUE,TRUE),R$2)),"""")"),"")</f>
        <v/>
      </c>
      <c r="S168" s="93" t="str">
        <f>IFERROR(__xludf.DUMMYFUNCTION("iferror(if($D168=""CREATE TABLE"","""",index(split($A168,"" "",TRUE,TRUE),S$2)),"""")"),"")</f>
        <v/>
      </c>
      <c r="T168" s="93" t="str">
        <f>IFERROR(__xludf.DUMMYFUNCTION("iferror(if($D168=""CREATE TABLE"","""",index(split($A168,"" "",TRUE,TRUE),T$2)),"""")"),"")</f>
        <v/>
      </c>
    </row>
    <row r="169">
      <c r="A169" s="10" t="s">
        <v>1561</v>
      </c>
      <c r="B169" s="15" t="b">
        <v>0</v>
      </c>
      <c r="C169" s="15" t="b">
        <v>0</v>
      </c>
      <c r="D169" s="93" t="str">
        <f t="shared" si="1"/>
        <v/>
      </c>
      <c r="E169" s="93" t="s">
        <v>656</v>
      </c>
      <c r="G169" s="93" t="s">
        <v>989</v>
      </c>
      <c r="I169" s="15" t="b">
        <v>0</v>
      </c>
      <c r="J169" s="15" t="b">
        <v>0</v>
      </c>
      <c r="K169" s="93" t="s">
        <v>822</v>
      </c>
      <c r="O169" s="93" t="str">
        <f>IFERROR(__xludf.DUMMYFUNCTION("iferror(if($D169=""CREATE TABLE"","""",index(split($A169,"" "",TRUE,TRUE),O$2)),"""")"),"")</f>
        <v/>
      </c>
      <c r="P169" s="93" t="str">
        <f>IFERROR(__xludf.DUMMYFUNCTION("iferror(if($D169=""CREATE TABLE"","""",index(split($A169,"" "",TRUE,TRUE),P$2)),"""")"),"")</f>
        <v/>
      </c>
      <c r="Q169" s="93" t="str">
        <f>IFERROR(__xludf.DUMMYFUNCTION("iferror(if($D169=""CREATE TABLE"","""",index(split($A169,"" "",TRUE,TRUE),Q$2)),"""")"),"")</f>
        <v/>
      </c>
      <c r="R169" s="93" t="str">
        <f>IFERROR(__xludf.DUMMYFUNCTION("iferror(if($D169=""CREATE TABLE"","""",index(split($A169,"" "",TRUE,TRUE),R$2)),"""")"),"")</f>
        <v/>
      </c>
      <c r="S169" s="93" t="str">
        <f>IFERROR(__xludf.DUMMYFUNCTION("iferror(if($D169=""CREATE TABLE"","""",index(split($A169,"" "",TRUE,TRUE),S$2)),"""")"),"")</f>
        <v/>
      </c>
      <c r="T169" s="93" t="str">
        <f>IFERROR(__xludf.DUMMYFUNCTION("iferror(if($D169=""CREATE TABLE"","""",index(split($A169,"" "",TRUE,TRUE),T$2)),"""")"),"")</f>
        <v/>
      </c>
    </row>
    <row r="170">
      <c r="A170" s="10" t="s">
        <v>1563</v>
      </c>
      <c r="B170" s="15" t="b">
        <v>0</v>
      </c>
      <c r="C170" s="15" t="b">
        <v>0</v>
      </c>
      <c r="D170" s="93" t="str">
        <f t="shared" si="1"/>
        <v/>
      </c>
      <c r="E170" s="93" t="s">
        <v>656</v>
      </c>
      <c r="G170" s="93" t="s">
        <v>991</v>
      </c>
      <c r="I170" s="15" t="b">
        <v>0</v>
      </c>
      <c r="J170" s="15" t="b">
        <v>0</v>
      </c>
      <c r="K170" s="93" t="s">
        <v>795</v>
      </c>
      <c r="O170" s="93" t="str">
        <f>IFERROR(__xludf.DUMMYFUNCTION("iferror(if($D170=""CREATE TABLE"","""",index(split($A170,"" "",TRUE,TRUE),O$2)),"""")"),"")</f>
        <v/>
      </c>
      <c r="P170" s="93" t="str">
        <f>IFERROR(__xludf.DUMMYFUNCTION("iferror(if($D170=""CREATE TABLE"","""",index(split($A170,"" "",TRUE,TRUE),P$2)),"""")"),"")</f>
        <v/>
      </c>
      <c r="Q170" s="93" t="str">
        <f>IFERROR(__xludf.DUMMYFUNCTION("iferror(if($D170=""CREATE TABLE"","""",index(split($A170,"" "",TRUE,TRUE),Q$2)),"""")"),"")</f>
        <v/>
      </c>
      <c r="R170" s="93" t="str">
        <f>IFERROR(__xludf.DUMMYFUNCTION("iferror(if($D170=""CREATE TABLE"","""",index(split($A170,"" "",TRUE,TRUE),R$2)),"""")"),"")</f>
        <v/>
      </c>
      <c r="S170" s="93" t="str">
        <f>IFERROR(__xludf.DUMMYFUNCTION("iferror(if($D170=""CREATE TABLE"","""",index(split($A170,"" "",TRUE,TRUE),S$2)),"""")"),"")</f>
        <v/>
      </c>
      <c r="T170" s="93" t="str">
        <f>IFERROR(__xludf.DUMMYFUNCTION("iferror(if($D170=""CREATE TABLE"","""",index(split($A170,"" "",TRUE,TRUE),T$2)),"""")"),"")</f>
        <v/>
      </c>
    </row>
    <row r="171">
      <c r="A171" s="10" t="s">
        <v>1565</v>
      </c>
      <c r="B171" s="15" t="b">
        <v>0</v>
      </c>
      <c r="C171" s="15" t="b">
        <v>0</v>
      </c>
      <c r="D171" s="93" t="str">
        <f t="shared" si="1"/>
        <v/>
      </c>
      <c r="E171" s="93" t="s">
        <v>656</v>
      </c>
      <c r="G171" s="93" t="s">
        <v>992</v>
      </c>
      <c r="I171" s="15" t="b">
        <v>0</v>
      </c>
      <c r="J171" s="15" t="b">
        <v>0</v>
      </c>
      <c r="K171" s="93" t="s">
        <v>795</v>
      </c>
      <c r="O171" s="93" t="str">
        <f>IFERROR(__xludf.DUMMYFUNCTION("iferror(if($D171=""CREATE TABLE"","""",index(split($A171,"" "",TRUE,TRUE),O$2)),"""")"),"")</f>
        <v/>
      </c>
      <c r="P171" s="93" t="str">
        <f>IFERROR(__xludf.DUMMYFUNCTION("iferror(if($D171=""CREATE TABLE"","""",index(split($A171,"" "",TRUE,TRUE),P$2)),"""")"),"")</f>
        <v/>
      </c>
      <c r="Q171" s="93" t="str">
        <f>IFERROR(__xludf.DUMMYFUNCTION("iferror(if($D171=""CREATE TABLE"","""",index(split($A171,"" "",TRUE,TRUE),Q$2)),"""")"),"")</f>
        <v/>
      </c>
      <c r="R171" s="93" t="str">
        <f>IFERROR(__xludf.DUMMYFUNCTION("iferror(if($D171=""CREATE TABLE"","""",index(split($A171,"" "",TRUE,TRUE),R$2)),"""")"),"")</f>
        <v/>
      </c>
      <c r="S171" s="93" t="str">
        <f>IFERROR(__xludf.DUMMYFUNCTION("iferror(if($D171=""CREATE TABLE"","""",index(split($A171,"" "",TRUE,TRUE),S$2)),"""")"),"")</f>
        <v/>
      </c>
      <c r="T171" s="93" t="str">
        <f>IFERROR(__xludf.DUMMYFUNCTION("iferror(if($D171=""CREATE TABLE"","""",index(split($A171,"" "",TRUE,TRUE),T$2)),"""")"),"")</f>
        <v/>
      </c>
    </row>
    <row r="172">
      <c r="A172" s="10" t="s">
        <v>1567</v>
      </c>
      <c r="B172" s="15" t="b">
        <v>0</v>
      </c>
      <c r="C172" s="15" t="b">
        <v>0</v>
      </c>
      <c r="D172" s="93" t="str">
        <f t="shared" si="1"/>
        <v/>
      </c>
      <c r="E172" s="93" t="s">
        <v>656</v>
      </c>
      <c r="G172" s="93" t="s">
        <v>994</v>
      </c>
      <c r="I172" s="15" t="b">
        <v>0</v>
      </c>
      <c r="J172" s="15" t="b">
        <v>0</v>
      </c>
      <c r="K172" s="93" t="s">
        <v>780</v>
      </c>
      <c r="O172" s="93" t="str">
        <f>IFERROR(__xludf.DUMMYFUNCTION("iferror(if($D172=""CREATE TABLE"","""",index(split($A172,"" "",TRUE,TRUE),O$2)),"""")"),"")</f>
        <v/>
      </c>
      <c r="P172" s="93" t="str">
        <f>IFERROR(__xludf.DUMMYFUNCTION("iferror(if($D172=""CREATE TABLE"","""",index(split($A172,"" "",TRUE,TRUE),P$2)),"""")"),"")</f>
        <v/>
      </c>
      <c r="Q172" s="93" t="str">
        <f>IFERROR(__xludf.DUMMYFUNCTION("iferror(if($D172=""CREATE TABLE"","""",index(split($A172,"" "",TRUE,TRUE),Q$2)),"""")"),"")</f>
        <v/>
      </c>
      <c r="R172" s="93" t="str">
        <f>IFERROR(__xludf.DUMMYFUNCTION("iferror(if($D172=""CREATE TABLE"","""",index(split($A172,"" "",TRUE,TRUE),R$2)),"""")"),"")</f>
        <v/>
      </c>
      <c r="S172" s="93" t="str">
        <f>IFERROR(__xludf.DUMMYFUNCTION("iferror(if($D172=""CREATE TABLE"","""",index(split($A172,"" "",TRUE,TRUE),S$2)),"""")"),"")</f>
        <v/>
      </c>
      <c r="T172" s="93" t="str">
        <f>IFERROR(__xludf.DUMMYFUNCTION("iferror(if($D172=""CREATE TABLE"","""",index(split($A172,"" "",TRUE,TRUE),T$2)),"""")"),"")</f>
        <v/>
      </c>
    </row>
    <row r="173">
      <c r="A173" s="10" t="s">
        <v>1570</v>
      </c>
      <c r="B173" s="15" t="b">
        <v>0</v>
      </c>
      <c r="C173" s="15" t="b">
        <v>0</v>
      </c>
      <c r="D173" s="93" t="str">
        <f t="shared" si="1"/>
        <v/>
      </c>
      <c r="E173" s="93" t="s">
        <v>656</v>
      </c>
      <c r="G173" s="93" t="s">
        <v>995</v>
      </c>
      <c r="I173" s="15" t="b">
        <v>0</v>
      </c>
      <c r="J173" s="15" t="b">
        <v>0</v>
      </c>
      <c r="K173" s="93" t="s">
        <v>822</v>
      </c>
      <c r="O173" s="93" t="str">
        <f>IFERROR(__xludf.DUMMYFUNCTION("iferror(if($D173=""CREATE TABLE"","""",index(split($A173,"" "",TRUE,TRUE),O$2)),"""")"),"")</f>
        <v/>
      </c>
      <c r="P173" s="93" t="str">
        <f>IFERROR(__xludf.DUMMYFUNCTION("iferror(if($D173=""CREATE TABLE"","""",index(split($A173,"" "",TRUE,TRUE),P$2)),"""")"),"")</f>
        <v/>
      </c>
      <c r="Q173" s="93" t="str">
        <f>IFERROR(__xludf.DUMMYFUNCTION("iferror(if($D173=""CREATE TABLE"","""",index(split($A173,"" "",TRUE,TRUE),Q$2)),"""")"),"")</f>
        <v/>
      </c>
      <c r="R173" s="93" t="str">
        <f>IFERROR(__xludf.DUMMYFUNCTION("iferror(if($D173=""CREATE TABLE"","""",index(split($A173,"" "",TRUE,TRUE),R$2)),"""")"),"")</f>
        <v/>
      </c>
      <c r="S173" s="93" t="str">
        <f>IFERROR(__xludf.DUMMYFUNCTION("iferror(if($D173=""CREATE TABLE"","""",index(split($A173,"" "",TRUE,TRUE),S$2)),"""")"),"")</f>
        <v/>
      </c>
      <c r="T173" s="93" t="str">
        <f>IFERROR(__xludf.DUMMYFUNCTION("iferror(if($D173=""CREATE TABLE"","""",index(split($A173,"" "",TRUE,TRUE),T$2)),"""")"),"")</f>
        <v/>
      </c>
    </row>
    <row r="174">
      <c r="A174" s="10" t="s">
        <v>1571</v>
      </c>
      <c r="B174" s="15" t="b">
        <v>0</v>
      </c>
      <c r="C174" s="15" t="b">
        <v>0</v>
      </c>
      <c r="D174" s="93" t="str">
        <f t="shared" si="1"/>
        <v/>
      </c>
      <c r="E174" s="93" t="s">
        <v>656</v>
      </c>
      <c r="G174" s="93" t="s">
        <v>996</v>
      </c>
      <c r="I174" s="15" t="b">
        <v>0</v>
      </c>
      <c r="J174" s="15" t="b">
        <v>0</v>
      </c>
      <c r="K174" s="93" t="s">
        <v>822</v>
      </c>
      <c r="O174" s="93" t="str">
        <f>IFERROR(__xludf.DUMMYFUNCTION("iferror(if($D174=""CREATE TABLE"","""",index(split($A174,"" "",TRUE,TRUE),O$2)),"""")"),"")</f>
        <v/>
      </c>
      <c r="P174" s="93" t="str">
        <f>IFERROR(__xludf.DUMMYFUNCTION("iferror(if($D174=""CREATE TABLE"","""",index(split($A174,"" "",TRUE,TRUE),P$2)),"""")"),"")</f>
        <v/>
      </c>
      <c r="Q174" s="93" t="str">
        <f>IFERROR(__xludf.DUMMYFUNCTION("iferror(if($D174=""CREATE TABLE"","""",index(split($A174,"" "",TRUE,TRUE),Q$2)),"""")"),"")</f>
        <v/>
      </c>
      <c r="R174" s="93" t="str">
        <f>IFERROR(__xludf.DUMMYFUNCTION("iferror(if($D174=""CREATE TABLE"","""",index(split($A174,"" "",TRUE,TRUE),R$2)),"""")"),"")</f>
        <v/>
      </c>
      <c r="S174" s="93" t="str">
        <f>IFERROR(__xludf.DUMMYFUNCTION("iferror(if($D174=""CREATE TABLE"","""",index(split($A174,"" "",TRUE,TRUE),S$2)),"""")"),"")</f>
        <v/>
      </c>
      <c r="T174" s="93" t="str">
        <f>IFERROR(__xludf.DUMMYFUNCTION("iferror(if($D174=""CREATE TABLE"","""",index(split($A174,"" "",TRUE,TRUE),T$2)),"""")"),"")</f>
        <v/>
      </c>
    </row>
    <row r="175">
      <c r="A175" s="10" t="s">
        <v>1574</v>
      </c>
      <c r="B175" s="15" t="b">
        <v>0</v>
      </c>
      <c r="C175" s="15" t="b">
        <v>0</v>
      </c>
      <c r="D175" s="93" t="str">
        <f t="shared" si="1"/>
        <v/>
      </c>
      <c r="E175" s="93" t="s">
        <v>656</v>
      </c>
      <c r="G175" s="93" t="s">
        <v>997</v>
      </c>
      <c r="I175" s="15" t="b">
        <v>0</v>
      </c>
      <c r="J175" s="15" t="b">
        <v>0</v>
      </c>
      <c r="K175" s="93" t="s">
        <v>822</v>
      </c>
      <c r="O175" s="93" t="str">
        <f>IFERROR(__xludf.DUMMYFUNCTION("iferror(if($D175=""CREATE TABLE"","""",index(split($A175,"" "",TRUE,TRUE),O$2)),"""")"),"")</f>
        <v/>
      </c>
      <c r="P175" s="93" t="str">
        <f>IFERROR(__xludf.DUMMYFUNCTION("iferror(if($D175=""CREATE TABLE"","""",index(split($A175,"" "",TRUE,TRUE),P$2)),"""")"),"")</f>
        <v/>
      </c>
      <c r="Q175" s="93" t="str">
        <f>IFERROR(__xludf.DUMMYFUNCTION("iferror(if($D175=""CREATE TABLE"","""",index(split($A175,"" "",TRUE,TRUE),Q$2)),"""")"),"")</f>
        <v/>
      </c>
      <c r="R175" s="93" t="str">
        <f>IFERROR(__xludf.DUMMYFUNCTION("iferror(if($D175=""CREATE TABLE"","""",index(split($A175,"" "",TRUE,TRUE),R$2)),"""")"),"")</f>
        <v/>
      </c>
      <c r="S175" s="93" t="str">
        <f>IFERROR(__xludf.DUMMYFUNCTION("iferror(if($D175=""CREATE TABLE"","""",index(split($A175,"" "",TRUE,TRUE),S$2)),"""")"),"")</f>
        <v/>
      </c>
      <c r="T175" s="93" t="str">
        <f>IFERROR(__xludf.DUMMYFUNCTION("iferror(if($D175=""CREATE TABLE"","""",index(split($A175,"" "",TRUE,TRUE),T$2)),"""")"),"")</f>
        <v/>
      </c>
    </row>
    <row r="176">
      <c r="A176" s="10" t="s">
        <v>1342</v>
      </c>
      <c r="B176" s="15" t="b">
        <v>0</v>
      </c>
      <c r="C176" s="15" t="b">
        <v>0</v>
      </c>
      <c r="D176" s="93" t="str">
        <f t="shared" si="1"/>
        <v/>
      </c>
      <c r="E176" s="93" t="s">
        <v>656</v>
      </c>
      <c r="G176" s="93" t="s">
        <v>828</v>
      </c>
      <c r="I176" s="15" t="b">
        <v>0</v>
      </c>
      <c r="J176" s="15" t="b">
        <v>0</v>
      </c>
      <c r="K176" s="93" t="s">
        <v>824</v>
      </c>
      <c r="O176" s="93" t="str">
        <f>IFERROR(__xludf.DUMMYFUNCTION("iferror(if($D176=""CREATE TABLE"","""",index(split($A176,"" "",TRUE,TRUE),O$2)),"""")"),"")</f>
        <v/>
      </c>
      <c r="P176" s="93" t="str">
        <f>IFERROR(__xludf.DUMMYFUNCTION("iferror(if($D176=""CREATE TABLE"","""",index(split($A176,"" "",TRUE,TRUE),P$2)),"""")"),"")</f>
        <v/>
      </c>
      <c r="Q176" s="93" t="str">
        <f>IFERROR(__xludf.DUMMYFUNCTION("iferror(if($D176=""CREATE TABLE"","""",index(split($A176,"" "",TRUE,TRUE),Q$2)),"""")"),"")</f>
        <v/>
      </c>
      <c r="R176" s="93" t="str">
        <f>IFERROR(__xludf.DUMMYFUNCTION("iferror(if($D176=""CREATE TABLE"","""",index(split($A176,"" "",TRUE,TRUE),R$2)),"""")"),"")</f>
        <v/>
      </c>
      <c r="S176" s="93" t="str">
        <f>IFERROR(__xludf.DUMMYFUNCTION("iferror(if($D176=""CREATE TABLE"","""",index(split($A176,"" "",TRUE,TRUE),S$2)),"""")"),"")</f>
        <v/>
      </c>
      <c r="T176" s="93" t="str">
        <f>IFERROR(__xludf.DUMMYFUNCTION("iferror(if($D176=""CREATE TABLE"","""",index(split($A176,"" "",TRUE,TRUE),T$2)),"""")"),"")</f>
        <v/>
      </c>
    </row>
    <row r="177">
      <c r="A177" s="10" t="s">
        <v>1344</v>
      </c>
      <c r="B177" s="15" t="b">
        <v>0</v>
      </c>
      <c r="C177" s="15" t="b">
        <v>0</v>
      </c>
      <c r="D177" s="93" t="str">
        <f t="shared" si="1"/>
        <v/>
      </c>
      <c r="E177" s="93" t="s">
        <v>656</v>
      </c>
      <c r="G177" s="93" t="s">
        <v>829</v>
      </c>
      <c r="I177" s="15" t="b">
        <v>0</v>
      </c>
      <c r="J177" s="18" t="b">
        <v>1</v>
      </c>
      <c r="K177" s="93" t="s">
        <v>831</v>
      </c>
      <c r="O177" s="93" t="str">
        <f>IFERROR(__xludf.DUMMYFUNCTION("iferror(if($D177=""CREATE TABLE"","""",index(split($A177,"" "",TRUE,TRUE),O$2)),"""")"),"")</f>
        <v/>
      </c>
      <c r="P177" s="93" t="str">
        <f>IFERROR(__xludf.DUMMYFUNCTION("iferror(if($D177=""CREATE TABLE"","""",index(split($A177,"" "",TRUE,TRUE),P$2)),"""")"),"")</f>
        <v/>
      </c>
      <c r="Q177" s="93" t="str">
        <f>IFERROR(__xludf.DUMMYFUNCTION("iferror(if($D177=""CREATE TABLE"","""",index(split($A177,"" "",TRUE,TRUE),Q$2)),"""")"),"")</f>
        <v/>
      </c>
      <c r="R177" s="93" t="str">
        <f>IFERROR(__xludf.DUMMYFUNCTION("iferror(if($D177=""CREATE TABLE"","""",index(split($A177,"" "",TRUE,TRUE),R$2)),"""")"),"")</f>
        <v/>
      </c>
      <c r="S177" s="93" t="str">
        <f>IFERROR(__xludf.DUMMYFUNCTION("iferror(if($D177=""CREATE TABLE"","""",index(split($A177,"" "",TRUE,TRUE),S$2)),"""")"),"")</f>
        <v/>
      </c>
      <c r="T177" s="93" t="str">
        <f>IFERROR(__xludf.DUMMYFUNCTION("iferror(if($D177=""CREATE TABLE"","""",index(split($A177,"" "",TRUE,TRUE),T$2)),"""")"),"")</f>
        <v/>
      </c>
    </row>
    <row r="178">
      <c r="A178" s="10" t="s">
        <v>1345</v>
      </c>
      <c r="B178" s="15" t="b">
        <v>0</v>
      </c>
      <c r="C178" s="15" t="b">
        <v>0</v>
      </c>
      <c r="D178" s="93" t="str">
        <f t="shared" si="1"/>
        <v/>
      </c>
      <c r="E178" s="93" t="s">
        <v>656</v>
      </c>
      <c r="G178" s="93" t="s">
        <v>833</v>
      </c>
      <c r="I178" s="15" t="b">
        <v>0</v>
      </c>
      <c r="J178" s="18" t="b">
        <v>1</v>
      </c>
      <c r="K178" s="93" t="s">
        <v>831</v>
      </c>
      <c r="O178" s="93" t="str">
        <f>IFERROR(__xludf.DUMMYFUNCTION("iferror(if($D178=""CREATE TABLE"","""",index(split($A178,"" "",TRUE,TRUE),O$2)),"""")"),"")</f>
        <v/>
      </c>
      <c r="P178" s="93" t="str">
        <f>IFERROR(__xludf.DUMMYFUNCTION("iferror(if($D178=""CREATE TABLE"","""",index(split($A178,"" "",TRUE,TRUE),P$2)),"""")"),"")</f>
        <v/>
      </c>
      <c r="Q178" s="93" t="str">
        <f>IFERROR(__xludf.DUMMYFUNCTION("iferror(if($D178=""CREATE TABLE"","""",index(split($A178,"" "",TRUE,TRUE),Q$2)),"""")"),"")</f>
        <v/>
      </c>
      <c r="R178" s="93" t="str">
        <f>IFERROR(__xludf.DUMMYFUNCTION("iferror(if($D178=""CREATE TABLE"","""",index(split($A178,"" "",TRUE,TRUE),R$2)),"""")"),"")</f>
        <v/>
      </c>
      <c r="S178" s="93" t="str">
        <f>IFERROR(__xludf.DUMMYFUNCTION("iferror(if($D178=""CREATE TABLE"","""",index(split($A178,"" "",TRUE,TRUE),S$2)),"""")"),"")</f>
        <v/>
      </c>
      <c r="T178" s="93" t="str">
        <f>IFERROR(__xludf.DUMMYFUNCTION("iferror(if($D178=""CREATE TABLE"","""",index(split($A178,"" "",TRUE,TRUE),T$2)),"""")"),"")</f>
        <v/>
      </c>
    </row>
    <row r="179">
      <c r="A179" s="10" t="s">
        <v>1346</v>
      </c>
      <c r="B179" s="15" t="b">
        <v>0</v>
      </c>
      <c r="C179" s="15" t="b">
        <v>0</v>
      </c>
      <c r="D179" s="93" t="str">
        <f t="shared" si="1"/>
        <v/>
      </c>
      <c r="E179" s="93" t="s">
        <v>656</v>
      </c>
      <c r="G179" s="93" t="s">
        <v>834</v>
      </c>
      <c r="I179" s="15" t="b">
        <v>0</v>
      </c>
      <c r="J179" s="15" t="b">
        <v>0</v>
      </c>
      <c r="K179" s="93" t="s">
        <v>780</v>
      </c>
      <c r="O179" s="93" t="str">
        <f>IFERROR(__xludf.DUMMYFUNCTION("iferror(if($D179=""CREATE TABLE"","""",index(split($A179,"" "",TRUE,TRUE),O$2)),"""")"),"")</f>
        <v/>
      </c>
      <c r="P179" s="93" t="str">
        <f>IFERROR(__xludf.DUMMYFUNCTION("iferror(if($D179=""CREATE TABLE"","""",index(split($A179,"" "",TRUE,TRUE),P$2)),"""")"),"")</f>
        <v/>
      </c>
      <c r="Q179" s="93" t="str">
        <f>IFERROR(__xludf.DUMMYFUNCTION("iferror(if($D179=""CREATE TABLE"","""",index(split($A179,"" "",TRUE,TRUE),Q$2)),"""")"),"")</f>
        <v/>
      </c>
      <c r="R179" s="93" t="str">
        <f>IFERROR(__xludf.DUMMYFUNCTION("iferror(if($D179=""CREATE TABLE"","""",index(split($A179,"" "",TRUE,TRUE),R$2)),"""")"),"")</f>
        <v/>
      </c>
      <c r="S179" s="93" t="str">
        <f>IFERROR(__xludf.DUMMYFUNCTION("iferror(if($D179=""CREATE TABLE"","""",index(split($A179,"" "",TRUE,TRUE),S$2)),"""")"),"")</f>
        <v/>
      </c>
      <c r="T179" s="93" t="str">
        <f>IFERROR(__xludf.DUMMYFUNCTION("iferror(if($D179=""CREATE TABLE"","""",index(split($A179,"" "",TRUE,TRUE),T$2)),"""")"),"")</f>
        <v/>
      </c>
    </row>
    <row r="180">
      <c r="A180" s="10" t="s">
        <v>1349</v>
      </c>
      <c r="B180" s="15" t="b">
        <v>0</v>
      </c>
      <c r="C180" s="15" t="b">
        <v>0</v>
      </c>
      <c r="D180" s="93" t="str">
        <f t="shared" si="1"/>
        <v/>
      </c>
      <c r="E180" s="93" t="s">
        <v>656</v>
      </c>
      <c r="G180" s="93" t="s">
        <v>836</v>
      </c>
      <c r="I180" s="15" t="b">
        <v>0</v>
      </c>
      <c r="J180" s="15" t="b">
        <v>0</v>
      </c>
      <c r="K180" s="93" t="s">
        <v>824</v>
      </c>
      <c r="O180" s="93" t="str">
        <f>IFERROR(__xludf.DUMMYFUNCTION("iferror(if($D180=""CREATE TABLE"","""",index(split($A180,"" "",TRUE,TRUE),O$2)),"""")"),"")</f>
        <v/>
      </c>
      <c r="P180" s="93" t="str">
        <f>IFERROR(__xludf.DUMMYFUNCTION("iferror(if($D180=""CREATE TABLE"","""",index(split($A180,"" "",TRUE,TRUE),P$2)),"""")"),"")</f>
        <v/>
      </c>
      <c r="Q180" s="93" t="str">
        <f>IFERROR(__xludf.DUMMYFUNCTION("iferror(if($D180=""CREATE TABLE"","""",index(split($A180,"" "",TRUE,TRUE),Q$2)),"""")"),"")</f>
        <v/>
      </c>
      <c r="R180" s="93" t="str">
        <f>IFERROR(__xludf.DUMMYFUNCTION("iferror(if($D180=""CREATE TABLE"","""",index(split($A180,"" "",TRUE,TRUE),R$2)),"""")"),"")</f>
        <v/>
      </c>
      <c r="S180" s="93" t="str">
        <f>IFERROR(__xludf.DUMMYFUNCTION("iferror(if($D180=""CREATE TABLE"","""",index(split($A180,"" "",TRUE,TRUE),S$2)),"""")"),"")</f>
        <v/>
      </c>
      <c r="T180" s="93" t="str">
        <f>IFERROR(__xludf.DUMMYFUNCTION("iferror(if($D180=""CREATE TABLE"","""",index(split($A180,"" "",TRUE,TRUE),T$2)),"""")"),"")</f>
        <v/>
      </c>
    </row>
    <row r="181">
      <c r="A181" s="10" t="s">
        <v>1579</v>
      </c>
      <c r="B181" s="15" t="b">
        <v>0</v>
      </c>
      <c r="C181" s="15" t="b">
        <v>0</v>
      </c>
      <c r="D181" s="93" t="str">
        <f t="shared" si="1"/>
        <v/>
      </c>
      <c r="E181" s="93" t="s">
        <v>998</v>
      </c>
      <c r="G181" s="93" t="s">
        <v>999</v>
      </c>
      <c r="I181" s="18" t="b">
        <v>1</v>
      </c>
      <c r="J181" s="15" t="b">
        <v>0</v>
      </c>
      <c r="K181" s="93" t="s">
        <v>795</v>
      </c>
      <c r="O181" s="93" t="str">
        <f>IFERROR(__xludf.DUMMYFUNCTION("iferror(if($D181=""CREATE TABLE"","""",index(split($A181,"" "",TRUE,TRUE),O$2)),"""")"),"")</f>
        <v/>
      </c>
      <c r="P181" s="93" t="str">
        <f>IFERROR(__xludf.DUMMYFUNCTION("iferror(if($D181=""CREATE TABLE"","""",index(split($A181,"" "",TRUE,TRUE),P$2)),"""")"),"")</f>
        <v/>
      </c>
      <c r="Q181" s="93" t="str">
        <f>IFERROR(__xludf.DUMMYFUNCTION("iferror(if($D181=""CREATE TABLE"","""",index(split($A181,"" "",TRUE,TRUE),Q$2)),"""")"),"")</f>
        <v/>
      </c>
      <c r="R181" s="93" t="str">
        <f>IFERROR(__xludf.DUMMYFUNCTION("iferror(if($D181=""CREATE TABLE"","""",index(split($A181,"" "",TRUE,TRUE),R$2)),"""")"),"")</f>
        <v/>
      </c>
      <c r="S181" s="93" t="str">
        <f>IFERROR(__xludf.DUMMYFUNCTION("iferror(if($D181=""CREATE TABLE"","""",index(split($A181,"" "",TRUE,TRUE),S$2)),"""")"),"")</f>
        <v/>
      </c>
      <c r="T181" s="93" t="str">
        <f>IFERROR(__xludf.DUMMYFUNCTION("iferror(if($D181=""CREATE TABLE"","""",index(split($A181,"" "",TRUE,TRUE),T$2)),"""")"),"")</f>
        <v/>
      </c>
    </row>
    <row r="182">
      <c r="A182" s="10" t="s">
        <v>1580</v>
      </c>
      <c r="B182" s="15" t="b">
        <v>0</v>
      </c>
      <c r="C182" s="15" t="b">
        <v>0</v>
      </c>
      <c r="D182" s="93" t="str">
        <f t="shared" si="1"/>
        <v/>
      </c>
      <c r="E182" s="93" t="s">
        <v>998</v>
      </c>
      <c r="G182" s="93" t="s">
        <v>902</v>
      </c>
      <c r="I182" s="15" t="b">
        <v>0</v>
      </c>
      <c r="J182" s="15" t="b">
        <v>0</v>
      </c>
      <c r="K182" s="93" t="s">
        <v>795</v>
      </c>
      <c r="O182" s="93" t="str">
        <f>IFERROR(__xludf.DUMMYFUNCTION("iferror(if($D182=""CREATE TABLE"","""",index(split($A182,"" "",TRUE,TRUE),O$2)),"""")"),"")</f>
        <v/>
      </c>
      <c r="P182" s="93" t="str">
        <f>IFERROR(__xludf.DUMMYFUNCTION("iferror(if($D182=""CREATE TABLE"","""",index(split($A182,"" "",TRUE,TRUE),P$2)),"""")"),"")</f>
        <v/>
      </c>
      <c r="Q182" s="93" t="str">
        <f>IFERROR(__xludf.DUMMYFUNCTION("iferror(if($D182=""CREATE TABLE"","""",index(split($A182,"" "",TRUE,TRUE),Q$2)),"""")"),"")</f>
        <v/>
      </c>
      <c r="R182" s="93" t="str">
        <f>IFERROR(__xludf.DUMMYFUNCTION("iferror(if($D182=""CREATE TABLE"","""",index(split($A182,"" "",TRUE,TRUE),R$2)),"""")"),"")</f>
        <v/>
      </c>
      <c r="S182" s="93" t="str">
        <f>IFERROR(__xludf.DUMMYFUNCTION("iferror(if($D182=""CREATE TABLE"","""",index(split($A182,"" "",TRUE,TRUE),S$2)),"""")"),"")</f>
        <v/>
      </c>
      <c r="T182" s="93" t="str">
        <f>IFERROR(__xludf.DUMMYFUNCTION("iferror(if($D182=""CREATE TABLE"","""",index(split($A182,"" "",TRUE,TRUE),T$2)),"""")"),"")</f>
        <v/>
      </c>
    </row>
    <row r="183">
      <c r="A183" s="10" t="s">
        <v>1583</v>
      </c>
      <c r="B183" s="15" t="b">
        <v>0</v>
      </c>
      <c r="C183" s="15" t="b">
        <v>0</v>
      </c>
      <c r="D183" s="93" t="str">
        <f t="shared" si="1"/>
        <v/>
      </c>
      <c r="E183" s="93" t="s">
        <v>998</v>
      </c>
      <c r="G183" s="93" t="s">
        <v>1002</v>
      </c>
      <c r="I183" s="15" t="b">
        <v>0</v>
      </c>
      <c r="J183" s="15" t="b">
        <v>0</v>
      </c>
      <c r="K183" s="93" t="s">
        <v>795</v>
      </c>
      <c r="O183" s="93" t="str">
        <f>IFERROR(__xludf.DUMMYFUNCTION("iferror(if($D183=""CREATE TABLE"","""",index(split($A183,"" "",TRUE,TRUE),O$2)),"""")"),"")</f>
        <v/>
      </c>
      <c r="P183" s="93" t="str">
        <f>IFERROR(__xludf.DUMMYFUNCTION("iferror(if($D183=""CREATE TABLE"","""",index(split($A183,"" "",TRUE,TRUE),P$2)),"""")"),"")</f>
        <v/>
      </c>
      <c r="Q183" s="93" t="str">
        <f>IFERROR(__xludf.DUMMYFUNCTION("iferror(if($D183=""CREATE TABLE"","""",index(split($A183,"" "",TRUE,TRUE),Q$2)),"""")"),"")</f>
        <v/>
      </c>
      <c r="R183" s="93" t="str">
        <f>IFERROR(__xludf.DUMMYFUNCTION("iferror(if($D183=""CREATE TABLE"","""",index(split($A183,"" "",TRUE,TRUE),R$2)),"""")"),"")</f>
        <v/>
      </c>
      <c r="S183" s="93" t="str">
        <f>IFERROR(__xludf.DUMMYFUNCTION("iferror(if($D183=""CREATE TABLE"","""",index(split($A183,"" "",TRUE,TRUE),S$2)),"""")"),"")</f>
        <v/>
      </c>
      <c r="T183" s="93" t="str">
        <f>IFERROR(__xludf.DUMMYFUNCTION("iferror(if($D183=""CREATE TABLE"","""",index(split($A183,"" "",TRUE,TRUE),T$2)),"""")"),"")</f>
        <v/>
      </c>
    </row>
    <row r="184">
      <c r="A184" s="10" t="s">
        <v>1585</v>
      </c>
      <c r="B184" s="15" t="b">
        <v>0</v>
      </c>
      <c r="C184" s="15" t="b">
        <v>0</v>
      </c>
      <c r="D184" s="93" t="str">
        <f t="shared" si="1"/>
        <v/>
      </c>
      <c r="E184" s="93" t="s">
        <v>998</v>
      </c>
      <c r="G184" s="93" t="s">
        <v>1003</v>
      </c>
      <c r="I184" s="15" t="b">
        <v>0</v>
      </c>
      <c r="J184" s="15" t="b">
        <v>0</v>
      </c>
      <c r="K184" s="93" t="s">
        <v>822</v>
      </c>
      <c r="O184" s="93" t="str">
        <f>IFERROR(__xludf.DUMMYFUNCTION("iferror(if($D184=""CREATE TABLE"","""",index(split($A184,"" "",TRUE,TRUE),O$2)),"""")"),"")</f>
        <v/>
      </c>
      <c r="P184" s="93" t="str">
        <f>IFERROR(__xludf.DUMMYFUNCTION("iferror(if($D184=""CREATE TABLE"","""",index(split($A184,"" "",TRUE,TRUE),P$2)),"""")"),"")</f>
        <v/>
      </c>
      <c r="Q184" s="93" t="str">
        <f>IFERROR(__xludf.DUMMYFUNCTION("iferror(if($D184=""CREATE TABLE"","""",index(split($A184,"" "",TRUE,TRUE),Q$2)),"""")"),"")</f>
        <v/>
      </c>
      <c r="R184" s="93" t="str">
        <f>IFERROR(__xludf.DUMMYFUNCTION("iferror(if($D184=""CREATE TABLE"","""",index(split($A184,"" "",TRUE,TRUE),R$2)),"""")"),"")</f>
        <v/>
      </c>
      <c r="S184" s="93" t="str">
        <f>IFERROR(__xludf.DUMMYFUNCTION("iferror(if($D184=""CREATE TABLE"","""",index(split($A184,"" "",TRUE,TRUE),S$2)),"""")"),"")</f>
        <v/>
      </c>
      <c r="T184" s="93" t="str">
        <f>IFERROR(__xludf.DUMMYFUNCTION("iferror(if($D184=""CREATE TABLE"","""",index(split($A184,"" "",TRUE,TRUE),T$2)),"""")"),"")</f>
        <v/>
      </c>
    </row>
    <row r="185">
      <c r="A185" s="10" t="s">
        <v>1342</v>
      </c>
      <c r="B185" s="15" t="b">
        <v>0</v>
      </c>
      <c r="C185" s="15" t="b">
        <v>0</v>
      </c>
      <c r="D185" s="93" t="str">
        <f t="shared" si="1"/>
        <v/>
      </c>
      <c r="E185" s="93" t="s">
        <v>998</v>
      </c>
      <c r="G185" s="93" t="s">
        <v>828</v>
      </c>
      <c r="I185" s="15" t="b">
        <v>0</v>
      </c>
      <c r="J185" s="15" t="b">
        <v>0</v>
      </c>
      <c r="K185" s="93" t="s">
        <v>824</v>
      </c>
      <c r="O185" s="93" t="str">
        <f>IFERROR(__xludf.DUMMYFUNCTION("iferror(if($D185=""CREATE TABLE"","""",index(split($A185,"" "",TRUE,TRUE),O$2)),"""")"),"")</f>
        <v/>
      </c>
      <c r="P185" s="93" t="str">
        <f>IFERROR(__xludf.DUMMYFUNCTION("iferror(if($D185=""CREATE TABLE"","""",index(split($A185,"" "",TRUE,TRUE),P$2)),"""")"),"")</f>
        <v/>
      </c>
      <c r="Q185" s="93" t="str">
        <f>IFERROR(__xludf.DUMMYFUNCTION("iferror(if($D185=""CREATE TABLE"","""",index(split($A185,"" "",TRUE,TRUE),Q$2)),"""")"),"")</f>
        <v/>
      </c>
      <c r="R185" s="93" t="str">
        <f>IFERROR(__xludf.DUMMYFUNCTION("iferror(if($D185=""CREATE TABLE"","""",index(split($A185,"" "",TRUE,TRUE),R$2)),"""")"),"")</f>
        <v/>
      </c>
      <c r="S185" s="93" t="str">
        <f>IFERROR(__xludf.DUMMYFUNCTION("iferror(if($D185=""CREATE TABLE"","""",index(split($A185,"" "",TRUE,TRUE),S$2)),"""")"),"")</f>
        <v/>
      </c>
      <c r="T185" s="93" t="str">
        <f>IFERROR(__xludf.DUMMYFUNCTION("iferror(if($D185=""CREATE TABLE"","""",index(split($A185,"" "",TRUE,TRUE),T$2)),"""")"),"")</f>
        <v/>
      </c>
    </row>
    <row r="186">
      <c r="A186" s="10" t="s">
        <v>1344</v>
      </c>
      <c r="B186" s="15" t="b">
        <v>0</v>
      </c>
      <c r="C186" s="15" t="b">
        <v>0</v>
      </c>
      <c r="D186" s="93" t="str">
        <f t="shared" si="1"/>
        <v/>
      </c>
      <c r="E186" s="93" t="s">
        <v>998</v>
      </c>
      <c r="G186" s="93" t="s">
        <v>829</v>
      </c>
      <c r="I186" s="15" t="b">
        <v>0</v>
      </c>
      <c r="J186" s="18" t="b">
        <v>1</v>
      </c>
      <c r="K186" s="93" t="s">
        <v>831</v>
      </c>
      <c r="O186" s="93" t="str">
        <f>IFERROR(__xludf.DUMMYFUNCTION("iferror(if($D186=""CREATE TABLE"","""",index(split($A186,"" "",TRUE,TRUE),O$2)),"""")"),"")</f>
        <v/>
      </c>
      <c r="P186" s="93" t="str">
        <f>IFERROR(__xludf.DUMMYFUNCTION("iferror(if($D186=""CREATE TABLE"","""",index(split($A186,"" "",TRUE,TRUE),P$2)),"""")"),"")</f>
        <v/>
      </c>
      <c r="Q186" s="93" t="str">
        <f>IFERROR(__xludf.DUMMYFUNCTION("iferror(if($D186=""CREATE TABLE"","""",index(split($A186,"" "",TRUE,TRUE),Q$2)),"""")"),"")</f>
        <v/>
      </c>
      <c r="R186" s="93" t="str">
        <f>IFERROR(__xludf.DUMMYFUNCTION("iferror(if($D186=""CREATE TABLE"","""",index(split($A186,"" "",TRUE,TRUE),R$2)),"""")"),"")</f>
        <v/>
      </c>
      <c r="S186" s="93" t="str">
        <f>IFERROR(__xludf.DUMMYFUNCTION("iferror(if($D186=""CREATE TABLE"","""",index(split($A186,"" "",TRUE,TRUE),S$2)),"""")"),"")</f>
        <v/>
      </c>
      <c r="T186" s="93" t="str">
        <f>IFERROR(__xludf.DUMMYFUNCTION("iferror(if($D186=""CREATE TABLE"","""",index(split($A186,"" "",TRUE,TRUE),T$2)),"""")"),"")</f>
        <v/>
      </c>
    </row>
    <row r="187">
      <c r="A187" s="10" t="s">
        <v>1345</v>
      </c>
      <c r="B187" s="15" t="b">
        <v>0</v>
      </c>
      <c r="C187" s="15" t="b">
        <v>0</v>
      </c>
      <c r="D187" s="93" t="str">
        <f t="shared" si="1"/>
        <v/>
      </c>
      <c r="E187" s="93" t="s">
        <v>998</v>
      </c>
      <c r="G187" s="93" t="s">
        <v>833</v>
      </c>
      <c r="I187" s="15" t="b">
        <v>0</v>
      </c>
      <c r="J187" s="18" t="b">
        <v>1</v>
      </c>
      <c r="K187" s="93" t="s">
        <v>831</v>
      </c>
      <c r="O187" s="93" t="str">
        <f>IFERROR(__xludf.DUMMYFUNCTION("iferror(if($D187=""CREATE TABLE"","""",index(split($A187,"" "",TRUE,TRUE),O$2)),"""")"),"")</f>
        <v/>
      </c>
      <c r="P187" s="93" t="str">
        <f>IFERROR(__xludf.DUMMYFUNCTION("iferror(if($D187=""CREATE TABLE"","""",index(split($A187,"" "",TRUE,TRUE),P$2)),"""")"),"")</f>
        <v/>
      </c>
      <c r="Q187" s="93" t="str">
        <f>IFERROR(__xludf.DUMMYFUNCTION("iferror(if($D187=""CREATE TABLE"","""",index(split($A187,"" "",TRUE,TRUE),Q$2)),"""")"),"")</f>
        <v/>
      </c>
      <c r="R187" s="93" t="str">
        <f>IFERROR(__xludf.DUMMYFUNCTION("iferror(if($D187=""CREATE TABLE"","""",index(split($A187,"" "",TRUE,TRUE),R$2)),"""")"),"")</f>
        <v/>
      </c>
      <c r="S187" s="93" t="str">
        <f>IFERROR(__xludf.DUMMYFUNCTION("iferror(if($D187=""CREATE TABLE"","""",index(split($A187,"" "",TRUE,TRUE),S$2)),"""")"),"")</f>
        <v/>
      </c>
      <c r="T187" s="93" t="str">
        <f>IFERROR(__xludf.DUMMYFUNCTION("iferror(if($D187=""CREATE TABLE"","""",index(split($A187,"" "",TRUE,TRUE),T$2)),"""")"),"")</f>
        <v/>
      </c>
    </row>
    <row r="188">
      <c r="A188" s="10" t="s">
        <v>1346</v>
      </c>
      <c r="B188" s="15" t="b">
        <v>0</v>
      </c>
      <c r="C188" s="15" t="b">
        <v>0</v>
      </c>
      <c r="D188" s="93" t="str">
        <f t="shared" si="1"/>
        <v/>
      </c>
      <c r="E188" s="93" t="s">
        <v>998</v>
      </c>
      <c r="G188" s="93" t="s">
        <v>834</v>
      </c>
      <c r="I188" s="15" t="b">
        <v>0</v>
      </c>
      <c r="J188" s="15" t="b">
        <v>0</v>
      </c>
      <c r="K188" s="93" t="s">
        <v>780</v>
      </c>
      <c r="O188" s="93" t="str">
        <f>IFERROR(__xludf.DUMMYFUNCTION("iferror(if($D188=""CREATE TABLE"","""",index(split($A188,"" "",TRUE,TRUE),O$2)),"""")"),"")</f>
        <v/>
      </c>
      <c r="P188" s="93" t="str">
        <f>IFERROR(__xludf.DUMMYFUNCTION("iferror(if($D188=""CREATE TABLE"","""",index(split($A188,"" "",TRUE,TRUE),P$2)),"""")"),"")</f>
        <v/>
      </c>
      <c r="Q188" s="93" t="str">
        <f>IFERROR(__xludf.DUMMYFUNCTION("iferror(if($D188=""CREATE TABLE"","""",index(split($A188,"" "",TRUE,TRUE),Q$2)),"""")"),"")</f>
        <v/>
      </c>
      <c r="R188" s="93" t="str">
        <f>IFERROR(__xludf.DUMMYFUNCTION("iferror(if($D188=""CREATE TABLE"","""",index(split($A188,"" "",TRUE,TRUE),R$2)),"""")"),"")</f>
        <v/>
      </c>
      <c r="S188" s="93" t="str">
        <f>IFERROR(__xludf.DUMMYFUNCTION("iferror(if($D188=""CREATE TABLE"","""",index(split($A188,"" "",TRUE,TRUE),S$2)),"""")"),"")</f>
        <v/>
      </c>
      <c r="T188" s="93" t="str">
        <f>IFERROR(__xludf.DUMMYFUNCTION("iferror(if($D188=""CREATE TABLE"","""",index(split($A188,"" "",TRUE,TRUE),T$2)),"""")"),"")</f>
        <v/>
      </c>
    </row>
    <row r="189">
      <c r="A189" s="10" t="s">
        <v>1349</v>
      </c>
      <c r="B189" s="15" t="b">
        <v>0</v>
      </c>
      <c r="C189" s="15" t="b">
        <v>0</v>
      </c>
      <c r="D189" s="93" t="str">
        <f t="shared" si="1"/>
        <v/>
      </c>
      <c r="E189" s="93" t="s">
        <v>998</v>
      </c>
      <c r="G189" s="93" t="s">
        <v>836</v>
      </c>
      <c r="I189" s="15" t="b">
        <v>0</v>
      </c>
      <c r="J189" s="15" t="b">
        <v>0</v>
      </c>
      <c r="K189" s="93" t="s">
        <v>824</v>
      </c>
      <c r="O189" s="93" t="str">
        <f>IFERROR(__xludf.DUMMYFUNCTION("iferror(if($D189=""CREATE TABLE"","""",index(split($A189,"" "",TRUE,TRUE),O$2)),"""")"),"")</f>
        <v/>
      </c>
      <c r="P189" s="93" t="str">
        <f>IFERROR(__xludf.DUMMYFUNCTION("iferror(if($D189=""CREATE TABLE"","""",index(split($A189,"" "",TRUE,TRUE),P$2)),"""")"),"")</f>
        <v/>
      </c>
      <c r="Q189" s="93" t="str">
        <f>IFERROR(__xludf.DUMMYFUNCTION("iferror(if($D189=""CREATE TABLE"","""",index(split($A189,"" "",TRUE,TRUE),Q$2)),"""")"),"")</f>
        <v/>
      </c>
      <c r="R189" s="93" t="str">
        <f>IFERROR(__xludf.DUMMYFUNCTION("iferror(if($D189=""CREATE TABLE"","""",index(split($A189,"" "",TRUE,TRUE),R$2)),"""")"),"")</f>
        <v/>
      </c>
      <c r="S189" s="93" t="str">
        <f>IFERROR(__xludf.DUMMYFUNCTION("iferror(if($D189=""CREATE TABLE"","""",index(split($A189,"" "",TRUE,TRUE),S$2)),"""")"),"")</f>
        <v/>
      </c>
      <c r="T189" s="93" t="str">
        <f>IFERROR(__xludf.DUMMYFUNCTION("iferror(if($D189=""CREATE TABLE"","""",index(split($A189,"" "",TRUE,TRUE),T$2)),"""")"),"")</f>
        <v/>
      </c>
    </row>
    <row r="190">
      <c r="A190" s="10" t="s">
        <v>1501</v>
      </c>
      <c r="B190" s="15" t="b">
        <v>0</v>
      </c>
      <c r="C190" s="15" t="b">
        <v>0</v>
      </c>
      <c r="D190" s="93" t="str">
        <f t="shared" si="1"/>
        <v/>
      </c>
      <c r="E190" s="93" t="s">
        <v>658</v>
      </c>
      <c r="G190" s="93" t="s">
        <v>950</v>
      </c>
      <c r="I190" s="18" t="b">
        <v>1</v>
      </c>
      <c r="J190" s="15" t="b">
        <v>0</v>
      </c>
      <c r="K190" s="93" t="s">
        <v>795</v>
      </c>
      <c r="O190" s="93" t="str">
        <f>IFERROR(__xludf.DUMMYFUNCTION("iferror(if($D190=""CREATE TABLE"","""",index(split($A190,"" "",TRUE,TRUE),O$2)),"""")"),"")</f>
        <v/>
      </c>
      <c r="P190" s="93" t="str">
        <f>IFERROR(__xludf.DUMMYFUNCTION("iferror(if($D190=""CREATE TABLE"","""",index(split($A190,"" "",TRUE,TRUE),P$2)),"""")"),"")</f>
        <v/>
      </c>
      <c r="Q190" s="93" t="str">
        <f>IFERROR(__xludf.DUMMYFUNCTION("iferror(if($D190=""CREATE TABLE"","""",index(split($A190,"" "",TRUE,TRUE),Q$2)),"""")"),"")</f>
        <v/>
      </c>
      <c r="R190" s="93" t="str">
        <f>IFERROR(__xludf.DUMMYFUNCTION("iferror(if($D190=""CREATE TABLE"","""",index(split($A190,"" "",TRUE,TRUE),R$2)),"""")"),"")</f>
        <v/>
      </c>
      <c r="S190" s="93" t="str">
        <f>IFERROR(__xludf.DUMMYFUNCTION("iferror(if($D190=""CREATE TABLE"","""",index(split($A190,"" "",TRUE,TRUE),S$2)),"""")"),"")</f>
        <v/>
      </c>
      <c r="T190" s="93" t="str">
        <f>IFERROR(__xludf.DUMMYFUNCTION("iferror(if($D190=""CREATE TABLE"","""",index(split($A190,"" "",TRUE,TRUE),T$2)),"""")"),"")</f>
        <v/>
      </c>
    </row>
    <row r="191">
      <c r="A191" s="10" t="s">
        <v>1592</v>
      </c>
      <c r="B191" s="15" t="b">
        <v>0</v>
      </c>
      <c r="C191" s="15" t="b">
        <v>0</v>
      </c>
      <c r="D191" s="93" t="str">
        <f t="shared" si="1"/>
        <v/>
      </c>
      <c r="E191" s="93" t="s">
        <v>658</v>
      </c>
      <c r="G191" s="93" t="s">
        <v>1007</v>
      </c>
      <c r="I191" s="15" t="b">
        <v>0</v>
      </c>
      <c r="J191" s="15" t="b">
        <v>0</v>
      </c>
      <c r="K191" s="10" t="s">
        <v>822</v>
      </c>
      <c r="O191" s="93" t="str">
        <f>IFERROR(__xludf.DUMMYFUNCTION("iferror(if($D191=""CREATE TABLE"","""",index(split($A191,"" "",TRUE,TRUE),O$2)),"""")"),"")</f>
        <v/>
      </c>
      <c r="P191" s="93" t="str">
        <f>IFERROR(__xludf.DUMMYFUNCTION("iferror(if($D191=""CREATE TABLE"","""",index(split($A191,"" "",TRUE,TRUE),P$2)),"""")"),"")</f>
        <v/>
      </c>
      <c r="Q191" s="93" t="str">
        <f>IFERROR(__xludf.DUMMYFUNCTION("iferror(if($D191=""CREATE TABLE"","""",index(split($A191,"" "",TRUE,TRUE),Q$2)),"""")"),"")</f>
        <v/>
      </c>
      <c r="R191" s="93" t="str">
        <f>IFERROR(__xludf.DUMMYFUNCTION("iferror(if($D191=""CREATE TABLE"","""",index(split($A191,"" "",TRUE,TRUE),R$2)),"""")"),"")</f>
        <v/>
      </c>
      <c r="S191" s="93" t="str">
        <f>IFERROR(__xludf.DUMMYFUNCTION("iferror(if($D191=""CREATE TABLE"","""",index(split($A191,"" "",TRUE,TRUE),S$2)),"""")"),"")</f>
        <v/>
      </c>
      <c r="T191" s="93" t="str">
        <f>IFERROR(__xludf.DUMMYFUNCTION("iferror(if($D191=""CREATE TABLE"","""",index(split($A191,"" "",TRUE,TRUE),T$2)),"""")"),"")</f>
        <v/>
      </c>
    </row>
    <row r="192">
      <c r="A192" s="10" t="s">
        <v>1594</v>
      </c>
      <c r="B192" s="15" t="b">
        <v>0</v>
      </c>
      <c r="C192" s="15" t="b">
        <v>0</v>
      </c>
      <c r="D192" s="93" t="str">
        <f t="shared" si="1"/>
        <v/>
      </c>
      <c r="E192" s="93" t="s">
        <v>658</v>
      </c>
      <c r="G192" s="93" t="s">
        <v>1008</v>
      </c>
      <c r="I192" s="15" t="b">
        <v>0</v>
      </c>
      <c r="J192" s="15" t="b">
        <v>0</v>
      </c>
      <c r="K192" s="10" t="s">
        <v>822</v>
      </c>
      <c r="O192" s="93" t="str">
        <f>IFERROR(__xludf.DUMMYFUNCTION("iferror(if($D192=""CREATE TABLE"","""",index(split($A192,"" "",TRUE,TRUE),O$2)),"""")"),"")</f>
        <v/>
      </c>
      <c r="P192" s="93" t="str">
        <f>IFERROR(__xludf.DUMMYFUNCTION("iferror(if($D192=""CREATE TABLE"","""",index(split($A192,"" "",TRUE,TRUE),P$2)),"""")"),"")</f>
        <v/>
      </c>
      <c r="Q192" s="93" t="str">
        <f>IFERROR(__xludf.DUMMYFUNCTION("iferror(if($D192=""CREATE TABLE"","""",index(split($A192,"" "",TRUE,TRUE),Q$2)),"""")"),"")</f>
        <v/>
      </c>
      <c r="R192" s="93" t="str">
        <f>IFERROR(__xludf.DUMMYFUNCTION("iferror(if($D192=""CREATE TABLE"","""",index(split($A192,"" "",TRUE,TRUE),R$2)),"""")"),"")</f>
        <v/>
      </c>
      <c r="S192" s="93" t="str">
        <f>IFERROR(__xludf.DUMMYFUNCTION("iferror(if($D192=""CREATE TABLE"","""",index(split($A192,"" "",TRUE,TRUE),S$2)),"""")"),"")</f>
        <v/>
      </c>
      <c r="T192" s="93" t="str">
        <f>IFERROR(__xludf.DUMMYFUNCTION("iferror(if($D192=""CREATE TABLE"","""",index(split($A192,"" "",TRUE,TRUE),T$2)),"""")"),"")</f>
        <v/>
      </c>
    </row>
    <row r="193">
      <c r="A193" s="10" t="s">
        <v>1342</v>
      </c>
      <c r="B193" s="15" t="b">
        <v>0</v>
      </c>
      <c r="C193" s="15" t="b">
        <v>0</v>
      </c>
      <c r="D193" s="93" t="str">
        <f t="shared" si="1"/>
        <v/>
      </c>
      <c r="E193" s="93" t="s">
        <v>658</v>
      </c>
      <c r="G193" s="93" t="s">
        <v>828</v>
      </c>
      <c r="I193" s="15" t="b">
        <v>0</v>
      </c>
      <c r="J193" s="15" t="b">
        <v>0</v>
      </c>
      <c r="K193" s="93" t="s">
        <v>824</v>
      </c>
      <c r="O193" s="93" t="str">
        <f>IFERROR(__xludf.DUMMYFUNCTION("iferror(if($D193=""CREATE TABLE"","""",index(split($A193,"" "",TRUE,TRUE),O$2)),"""")"),"")</f>
        <v/>
      </c>
      <c r="P193" s="93" t="str">
        <f>IFERROR(__xludf.DUMMYFUNCTION("iferror(if($D193=""CREATE TABLE"","""",index(split($A193,"" "",TRUE,TRUE),P$2)),"""")"),"")</f>
        <v/>
      </c>
      <c r="Q193" s="93" t="str">
        <f>IFERROR(__xludf.DUMMYFUNCTION("iferror(if($D193=""CREATE TABLE"","""",index(split($A193,"" "",TRUE,TRUE),Q$2)),"""")"),"")</f>
        <v/>
      </c>
      <c r="R193" s="93" t="str">
        <f>IFERROR(__xludf.DUMMYFUNCTION("iferror(if($D193=""CREATE TABLE"","""",index(split($A193,"" "",TRUE,TRUE),R$2)),"""")"),"")</f>
        <v/>
      </c>
      <c r="S193" s="93" t="str">
        <f>IFERROR(__xludf.DUMMYFUNCTION("iferror(if($D193=""CREATE TABLE"","""",index(split($A193,"" "",TRUE,TRUE),S$2)),"""")"),"")</f>
        <v/>
      </c>
      <c r="T193" s="93" t="str">
        <f>IFERROR(__xludf.DUMMYFUNCTION("iferror(if($D193=""CREATE TABLE"","""",index(split($A193,"" "",TRUE,TRUE),T$2)),"""")"),"")</f>
        <v/>
      </c>
    </row>
    <row r="194">
      <c r="A194" s="10" t="s">
        <v>1344</v>
      </c>
      <c r="B194" s="15" t="b">
        <v>0</v>
      </c>
      <c r="C194" s="15" t="b">
        <v>0</v>
      </c>
      <c r="D194" s="93" t="str">
        <f t="shared" si="1"/>
        <v/>
      </c>
      <c r="E194" s="93" t="s">
        <v>658</v>
      </c>
      <c r="G194" s="93" t="s">
        <v>829</v>
      </c>
      <c r="I194" s="15" t="b">
        <v>0</v>
      </c>
      <c r="J194" s="18" t="b">
        <v>1</v>
      </c>
      <c r="K194" s="93" t="s">
        <v>831</v>
      </c>
      <c r="O194" s="93" t="str">
        <f>IFERROR(__xludf.DUMMYFUNCTION("iferror(if($D194=""CREATE TABLE"","""",index(split($A194,"" "",TRUE,TRUE),O$2)),"""")"),"")</f>
        <v/>
      </c>
      <c r="P194" s="93" t="str">
        <f>IFERROR(__xludf.DUMMYFUNCTION("iferror(if($D194=""CREATE TABLE"","""",index(split($A194,"" "",TRUE,TRUE),P$2)),"""")"),"")</f>
        <v/>
      </c>
      <c r="Q194" s="93" t="str">
        <f>IFERROR(__xludf.DUMMYFUNCTION("iferror(if($D194=""CREATE TABLE"","""",index(split($A194,"" "",TRUE,TRUE),Q$2)),"""")"),"")</f>
        <v/>
      </c>
      <c r="R194" s="93" t="str">
        <f>IFERROR(__xludf.DUMMYFUNCTION("iferror(if($D194=""CREATE TABLE"","""",index(split($A194,"" "",TRUE,TRUE),R$2)),"""")"),"")</f>
        <v/>
      </c>
      <c r="S194" s="93" t="str">
        <f>IFERROR(__xludf.DUMMYFUNCTION("iferror(if($D194=""CREATE TABLE"","""",index(split($A194,"" "",TRUE,TRUE),S$2)),"""")"),"")</f>
        <v/>
      </c>
      <c r="T194" s="93" t="str">
        <f>IFERROR(__xludf.DUMMYFUNCTION("iferror(if($D194=""CREATE TABLE"","""",index(split($A194,"" "",TRUE,TRUE),T$2)),"""")"),"")</f>
        <v/>
      </c>
    </row>
    <row r="195">
      <c r="A195" s="10" t="s">
        <v>1345</v>
      </c>
      <c r="B195" s="15" t="b">
        <v>0</v>
      </c>
      <c r="C195" s="15" t="b">
        <v>0</v>
      </c>
      <c r="D195" s="93" t="str">
        <f t="shared" si="1"/>
        <v/>
      </c>
      <c r="E195" s="93" t="s">
        <v>658</v>
      </c>
      <c r="G195" s="93" t="s">
        <v>833</v>
      </c>
      <c r="I195" s="15" t="b">
        <v>0</v>
      </c>
      <c r="J195" s="18" t="b">
        <v>1</v>
      </c>
      <c r="K195" s="93" t="s">
        <v>831</v>
      </c>
      <c r="O195" s="93" t="str">
        <f>IFERROR(__xludf.DUMMYFUNCTION("iferror(if($D195=""CREATE TABLE"","""",index(split($A195,"" "",TRUE,TRUE),O$2)),"""")"),"")</f>
        <v/>
      </c>
      <c r="P195" s="93" t="str">
        <f>IFERROR(__xludf.DUMMYFUNCTION("iferror(if($D195=""CREATE TABLE"","""",index(split($A195,"" "",TRUE,TRUE),P$2)),"""")"),"")</f>
        <v/>
      </c>
      <c r="Q195" s="93" t="str">
        <f>IFERROR(__xludf.DUMMYFUNCTION("iferror(if($D195=""CREATE TABLE"","""",index(split($A195,"" "",TRUE,TRUE),Q$2)),"""")"),"")</f>
        <v/>
      </c>
      <c r="R195" s="93" t="str">
        <f>IFERROR(__xludf.DUMMYFUNCTION("iferror(if($D195=""CREATE TABLE"","""",index(split($A195,"" "",TRUE,TRUE),R$2)),"""")"),"")</f>
        <v/>
      </c>
      <c r="S195" s="93" t="str">
        <f>IFERROR(__xludf.DUMMYFUNCTION("iferror(if($D195=""CREATE TABLE"","""",index(split($A195,"" "",TRUE,TRUE),S$2)),"""")"),"")</f>
        <v/>
      </c>
      <c r="T195" s="93" t="str">
        <f>IFERROR(__xludf.DUMMYFUNCTION("iferror(if($D195=""CREATE TABLE"","""",index(split($A195,"" "",TRUE,TRUE),T$2)),"""")"),"")</f>
        <v/>
      </c>
    </row>
    <row r="196">
      <c r="A196" s="10" t="s">
        <v>1346</v>
      </c>
      <c r="B196" s="15" t="b">
        <v>0</v>
      </c>
      <c r="C196" s="15" t="b">
        <v>0</v>
      </c>
      <c r="D196" s="93" t="str">
        <f t="shared" si="1"/>
        <v/>
      </c>
      <c r="E196" s="93" t="s">
        <v>658</v>
      </c>
      <c r="G196" s="93" t="s">
        <v>834</v>
      </c>
      <c r="I196" s="15" t="b">
        <v>0</v>
      </c>
      <c r="J196" s="15" t="b">
        <v>0</v>
      </c>
      <c r="K196" s="93" t="s">
        <v>780</v>
      </c>
      <c r="O196" s="93" t="str">
        <f>IFERROR(__xludf.DUMMYFUNCTION("iferror(if($D196=""CREATE TABLE"","""",index(split($A196,"" "",TRUE,TRUE),O$2)),"""")"),"")</f>
        <v/>
      </c>
      <c r="P196" s="93" t="str">
        <f>IFERROR(__xludf.DUMMYFUNCTION("iferror(if($D196=""CREATE TABLE"","""",index(split($A196,"" "",TRUE,TRUE),P$2)),"""")"),"")</f>
        <v/>
      </c>
      <c r="Q196" s="93" t="str">
        <f>IFERROR(__xludf.DUMMYFUNCTION("iferror(if($D196=""CREATE TABLE"","""",index(split($A196,"" "",TRUE,TRUE),Q$2)),"""")"),"")</f>
        <v/>
      </c>
      <c r="R196" s="93" t="str">
        <f>IFERROR(__xludf.DUMMYFUNCTION("iferror(if($D196=""CREATE TABLE"","""",index(split($A196,"" "",TRUE,TRUE),R$2)),"""")"),"")</f>
        <v/>
      </c>
      <c r="S196" s="93" t="str">
        <f>IFERROR(__xludf.DUMMYFUNCTION("iferror(if($D196=""CREATE TABLE"","""",index(split($A196,"" "",TRUE,TRUE),S$2)),"""")"),"")</f>
        <v/>
      </c>
      <c r="T196" s="93" t="str">
        <f>IFERROR(__xludf.DUMMYFUNCTION("iferror(if($D196=""CREATE TABLE"","""",index(split($A196,"" "",TRUE,TRUE),T$2)),"""")"),"")</f>
        <v/>
      </c>
    </row>
    <row r="197">
      <c r="A197" s="10" t="s">
        <v>1349</v>
      </c>
      <c r="B197" s="15" t="b">
        <v>0</v>
      </c>
      <c r="C197" s="15" t="b">
        <v>0</v>
      </c>
      <c r="D197" s="93" t="str">
        <f t="shared" si="1"/>
        <v/>
      </c>
      <c r="E197" s="93" t="s">
        <v>658</v>
      </c>
      <c r="G197" s="93" t="s">
        <v>836</v>
      </c>
      <c r="I197" s="15" t="b">
        <v>0</v>
      </c>
      <c r="J197" s="15" t="b">
        <v>0</v>
      </c>
      <c r="K197" s="93" t="s">
        <v>824</v>
      </c>
      <c r="O197" s="93" t="str">
        <f>IFERROR(__xludf.DUMMYFUNCTION("iferror(if($D197=""CREATE TABLE"","""",index(split($A197,"" "",TRUE,TRUE),O$2)),"""")"),"")</f>
        <v/>
      </c>
      <c r="P197" s="93" t="str">
        <f>IFERROR(__xludf.DUMMYFUNCTION("iferror(if($D197=""CREATE TABLE"","""",index(split($A197,"" "",TRUE,TRUE),P$2)),"""")"),"")</f>
        <v/>
      </c>
      <c r="Q197" s="93" t="str">
        <f>IFERROR(__xludf.DUMMYFUNCTION("iferror(if($D197=""CREATE TABLE"","""",index(split($A197,"" "",TRUE,TRUE),Q$2)),"""")"),"")</f>
        <v/>
      </c>
      <c r="R197" s="93" t="str">
        <f>IFERROR(__xludf.DUMMYFUNCTION("iferror(if($D197=""CREATE TABLE"","""",index(split($A197,"" "",TRUE,TRUE),R$2)),"""")"),"")</f>
        <v/>
      </c>
      <c r="S197" s="93" t="str">
        <f>IFERROR(__xludf.DUMMYFUNCTION("iferror(if($D197=""CREATE TABLE"","""",index(split($A197,"" "",TRUE,TRUE),S$2)),"""")"),"")</f>
        <v/>
      </c>
      <c r="T197" s="93" t="str">
        <f>IFERROR(__xludf.DUMMYFUNCTION("iferror(if($D197=""CREATE TABLE"","""",index(split($A197,"" "",TRUE,TRUE),T$2)),"""")"),"")</f>
        <v/>
      </c>
    </row>
    <row r="198">
      <c r="A198" s="10" t="s">
        <v>1599</v>
      </c>
      <c r="B198" s="15" t="b">
        <v>0</v>
      </c>
      <c r="C198" s="15" t="b">
        <v>0</v>
      </c>
      <c r="D198" s="93" t="str">
        <f t="shared" si="1"/>
        <v/>
      </c>
      <c r="E198" s="93" t="s">
        <v>1012</v>
      </c>
      <c r="G198" s="93" t="s">
        <v>953</v>
      </c>
      <c r="I198" s="18" t="b">
        <v>1</v>
      </c>
      <c r="J198" s="15" t="b">
        <v>0</v>
      </c>
      <c r="K198" s="93" t="s">
        <v>795</v>
      </c>
      <c r="O198" s="93" t="str">
        <f>IFERROR(__xludf.DUMMYFUNCTION("iferror(if($D198=""CREATE TABLE"","""",index(split($A198,"" "",TRUE,TRUE),O$2)),"""")"),"")</f>
        <v/>
      </c>
      <c r="P198" s="93" t="str">
        <f>IFERROR(__xludf.DUMMYFUNCTION("iferror(if($D198=""CREATE TABLE"","""",index(split($A198,"" "",TRUE,TRUE),P$2)),"""")"),"")</f>
        <v/>
      </c>
      <c r="Q198" s="93" t="str">
        <f>IFERROR(__xludf.DUMMYFUNCTION("iferror(if($D198=""CREATE TABLE"","""",index(split($A198,"" "",TRUE,TRUE),Q$2)),"""")"),"")</f>
        <v/>
      </c>
      <c r="R198" s="93" t="str">
        <f>IFERROR(__xludf.DUMMYFUNCTION("iferror(if($D198=""CREATE TABLE"","""",index(split($A198,"" "",TRUE,TRUE),R$2)),"""")"),"")</f>
        <v/>
      </c>
      <c r="S198" s="93" t="str">
        <f>IFERROR(__xludf.DUMMYFUNCTION("iferror(if($D198=""CREATE TABLE"","""",index(split($A198,"" "",TRUE,TRUE),S$2)),"""")"),"")</f>
        <v/>
      </c>
      <c r="T198" s="93" t="str">
        <f>IFERROR(__xludf.DUMMYFUNCTION("iferror(if($D198=""CREATE TABLE"","""",index(split($A198,"" "",TRUE,TRUE),T$2)),"""")"),"")</f>
        <v/>
      </c>
    </row>
    <row r="199">
      <c r="A199" s="10" t="s">
        <v>1601</v>
      </c>
      <c r="B199" s="15" t="b">
        <v>0</v>
      </c>
      <c r="C199" s="15" t="b">
        <v>0</v>
      </c>
      <c r="D199" s="93" t="str">
        <f t="shared" si="1"/>
        <v/>
      </c>
      <c r="E199" s="93" t="s">
        <v>1012</v>
      </c>
      <c r="G199" s="93" t="s">
        <v>1013</v>
      </c>
      <c r="I199" s="15" t="b">
        <v>0</v>
      </c>
      <c r="J199" s="15" t="b">
        <v>0</v>
      </c>
      <c r="K199" s="93" t="s">
        <v>824</v>
      </c>
      <c r="O199" s="93" t="str">
        <f>IFERROR(__xludf.DUMMYFUNCTION("iferror(if($D199=""CREATE TABLE"","""",index(split($A199,"" "",TRUE,TRUE),O$2)),"""")"),"")</f>
        <v/>
      </c>
      <c r="P199" s="93" t="str">
        <f>IFERROR(__xludf.DUMMYFUNCTION("iferror(if($D199=""CREATE TABLE"","""",index(split($A199,"" "",TRUE,TRUE),P$2)),"""")"),"")</f>
        <v/>
      </c>
      <c r="Q199" s="93" t="str">
        <f>IFERROR(__xludf.DUMMYFUNCTION("iferror(if($D199=""CREATE TABLE"","""",index(split($A199,"" "",TRUE,TRUE),Q$2)),"""")"),"")</f>
        <v/>
      </c>
      <c r="R199" s="93" t="str">
        <f>IFERROR(__xludf.DUMMYFUNCTION("iferror(if($D199=""CREATE TABLE"","""",index(split($A199,"" "",TRUE,TRUE),R$2)),"""")"),"")</f>
        <v/>
      </c>
      <c r="S199" s="93" t="str">
        <f>IFERROR(__xludf.DUMMYFUNCTION("iferror(if($D199=""CREATE TABLE"","""",index(split($A199,"" "",TRUE,TRUE),S$2)),"""")"),"")</f>
        <v/>
      </c>
      <c r="T199" s="93" t="str">
        <f>IFERROR(__xludf.DUMMYFUNCTION("iferror(if($D199=""CREATE TABLE"","""",index(split($A199,"" "",TRUE,TRUE),T$2)),"""")"),"")</f>
        <v/>
      </c>
    </row>
    <row r="200">
      <c r="A200" s="10" t="s">
        <v>1603</v>
      </c>
      <c r="B200" s="15" t="b">
        <v>0</v>
      </c>
      <c r="C200" s="15" t="b">
        <v>0</v>
      </c>
      <c r="D200" s="93" t="str">
        <f t="shared" si="1"/>
        <v/>
      </c>
      <c r="E200" s="93" t="s">
        <v>1012</v>
      </c>
      <c r="G200" s="93" t="s">
        <v>1015</v>
      </c>
      <c r="I200" s="15" t="b">
        <v>0</v>
      </c>
      <c r="J200" s="15" t="b">
        <v>0</v>
      </c>
      <c r="K200" s="93" t="s">
        <v>780</v>
      </c>
      <c r="O200" s="93" t="str">
        <f>IFERROR(__xludf.DUMMYFUNCTION("iferror(if($D200=""CREATE TABLE"","""",index(split($A200,"" "",TRUE,TRUE),O$2)),"""")"),"")</f>
        <v/>
      </c>
      <c r="P200" s="93" t="str">
        <f>IFERROR(__xludf.DUMMYFUNCTION("iferror(if($D200=""CREATE TABLE"","""",index(split($A200,"" "",TRUE,TRUE),P$2)),"""")"),"")</f>
        <v/>
      </c>
      <c r="Q200" s="93" t="str">
        <f>IFERROR(__xludf.DUMMYFUNCTION("iferror(if($D200=""CREATE TABLE"","""",index(split($A200,"" "",TRUE,TRUE),Q$2)),"""")"),"")</f>
        <v/>
      </c>
      <c r="R200" s="93" t="str">
        <f>IFERROR(__xludf.DUMMYFUNCTION("iferror(if($D200=""CREATE TABLE"","""",index(split($A200,"" "",TRUE,TRUE),R$2)),"""")"),"")</f>
        <v/>
      </c>
      <c r="S200" s="93" t="str">
        <f>IFERROR(__xludf.DUMMYFUNCTION("iferror(if($D200=""CREATE TABLE"","""",index(split($A200,"" "",TRUE,TRUE),S$2)),"""")"),"")</f>
        <v/>
      </c>
      <c r="T200" s="93" t="str">
        <f>IFERROR(__xludf.DUMMYFUNCTION("iferror(if($D200=""CREATE TABLE"","""",index(split($A200,"" "",TRUE,TRUE),T$2)),"""")"),"")</f>
        <v/>
      </c>
    </row>
    <row r="201">
      <c r="A201" s="10" t="s">
        <v>1352</v>
      </c>
      <c r="B201" s="15" t="b">
        <v>0</v>
      </c>
      <c r="C201" s="15" t="b">
        <v>0</v>
      </c>
      <c r="D201" s="93" t="str">
        <f t="shared" si="1"/>
        <v/>
      </c>
      <c r="E201" s="93" t="s">
        <v>1012</v>
      </c>
      <c r="G201" s="93" t="s">
        <v>778</v>
      </c>
      <c r="I201" s="15" t="b">
        <v>0</v>
      </c>
      <c r="J201" s="15" t="b">
        <v>0</v>
      </c>
      <c r="K201" s="93" t="s">
        <v>795</v>
      </c>
      <c r="O201" s="93" t="str">
        <f>IFERROR(__xludf.DUMMYFUNCTION("iferror(if($D201=""CREATE TABLE"","""",index(split($A201,"" "",TRUE,TRUE),O$2)),"""")"),"")</f>
        <v/>
      </c>
      <c r="P201" s="93" t="str">
        <f>IFERROR(__xludf.DUMMYFUNCTION("iferror(if($D201=""CREATE TABLE"","""",index(split($A201,"" "",TRUE,TRUE),P$2)),"""")"),"")</f>
        <v/>
      </c>
      <c r="Q201" s="93" t="str">
        <f>IFERROR(__xludf.DUMMYFUNCTION("iferror(if($D201=""CREATE TABLE"","""",index(split($A201,"" "",TRUE,TRUE),Q$2)),"""")"),"")</f>
        <v/>
      </c>
      <c r="R201" s="93" t="str">
        <f>IFERROR(__xludf.DUMMYFUNCTION("iferror(if($D201=""CREATE TABLE"","""",index(split($A201,"" "",TRUE,TRUE),R$2)),"""")"),"")</f>
        <v/>
      </c>
      <c r="S201" s="93" t="str">
        <f>IFERROR(__xludf.DUMMYFUNCTION("iferror(if($D201=""CREATE TABLE"","""",index(split($A201,"" "",TRUE,TRUE),S$2)),"""")"),"")</f>
        <v/>
      </c>
      <c r="T201" s="93" t="str">
        <f>IFERROR(__xludf.DUMMYFUNCTION("iferror(if($D201=""CREATE TABLE"","""",index(split($A201,"" "",TRUE,TRUE),T$2)),"""")"),"")</f>
        <v/>
      </c>
    </row>
    <row r="202">
      <c r="A202" s="10" t="s">
        <v>1604</v>
      </c>
      <c r="B202" s="15" t="b">
        <v>0</v>
      </c>
      <c r="C202" s="15" t="b">
        <v>0</v>
      </c>
      <c r="D202" s="93" t="str">
        <f t="shared" si="1"/>
        <v/>
      </c>
      <c r="E202" s="93" t="s">
        <v>1012</v>
      </c>
      <c r="G202" s="93" t="s">
        <v>1017</v>
      </c>
      <c r="I202" s="15" t="b">
        <v>0</v>
      </c>
      <c r="J202" s="15" t="b">
        <v>0</v>
      </c>
      <c r="K202" s="93" t="s">
        <v>780</v>
      </c>
      <c r="O202" s="93" t="str">
        <f>IFERROR(__xludf.DUMMYFUNCTION("iferror(if($D202=""CREATE TABLE"","""",index(split($A202,"" "",TRUE,TRUE),O$2)),"""")"),"")</f>
        <v/>
      </c>
      <c r="P202" s="93" t="str">
        <f>IFERROR(__xludf.DUMMYFUNCTION("iferror(if($D202=""CREATE TABLE"","""",index(split($A202,"" "",TRUE,TRUE),P$2)),"""")"),"")</f>
        <v/>
      </c>
      <c r="Q202" s="93" t="str">
        <f>IFERROR(__xludf.DUMMYFUNCTION("iferror(if($D202=""CREATE TABLE"","""",index(split($A202,"" "",TRUE,TRUE),Q$2)),"""")"),"")</f>
        <v/>
      </c>
      <c r="R202" s="93" t="str">
        <f>IFERROR(__xludf.DUMMYFUNCTION("iferror(if($D202=""CREATE TABLE"","""",index(split($A202,"" "",TRUE,TRUE),R$2)),"""")"),"")</f>
        <v/>
      </c>
      <c r="S202" s="93" t="str">
        <f>IFERROR(__xludf.DUMMYFUNCTION("iferror(if($D202=""CREATE TABLE"","""",index(split($A202,"" "",TRUE,TRUE),S$2)),"""")"),"")</f>
        <v/>
      </c>
      <c r="T202" s="93" t="str">
        <f>IFERROR(__xludf.DUMMYFUNCTION("iferror(if($D202=""CREATE TABLE"","""",index(split($A202,"" "",TRUE,TRUE),T$2)),"""")"),"")</f>
        <v/>
      </c>
    </row>
    <row r="203">
      <c r="A203" s="10" t="s">
        <v>1607</v>
      </c>
      <c r="B203" s="15" t="b">
        <v>0</v>
      </c>
      <c r="C203" s="15" t="b">
        <v>0</v>
      </c>
      <c r="D203" s="93" t="str">
        <f t="shared" si="1"/>
        <v/>
      </c>
      <c r="E203" s="93" t="s">
        <v>1012</v>
      </c>
      <c r="G203" s="93" t="s">
        <v>1018</v>
      </c>
      <c r="I203" s="15" t="b">
        <v>0</v>
      </c>
      <c r="J203" s="15" t="b">
        <v>0</v>
      </c>
      <c r="K203" s="93" t="s">
        <v>795</v>
      </c>
      <c r="O203" s="93" t="str">
        <f>IFERROR(__xludf.DUMMYFUNCTION("iferror(if($D203=""CREATE TABLE"","""",index(split($A203,"" "",TRUE,TRUE),O$2)),"""")"),"")</f>
        <v/>
      </c>
      <c r="P203" s="93" t="str">
        <f>IFERROR(__xludf.DUMMYFUNCTION("iferror(if($D203=""CREATE TABLE"","""",index(split($A203,"" "",TRUE,TRUE),P$2)),"""")"),"")</f>
        <v/>
      </c>
      <c r="Q203" s="93" t="str">
        <f>IFERROR(__xludf.DUMMYFUNCTION("iferror(if($D203=""CREATE TABLE"","""",index(split($A203,"" "",TRUE,TRUE),Q$2)),"""")"),"")</f>
        <v/>
      </c>
      <c r="R203" s="93" t="str">
        <f>IFERROR(__xludf.DUMMYFUNCTION("iferror(if($D203=""CREATE TABLE"","""",index(split($A203,"" "",TRUE,TRUE),R$2)),"""")"),"")</f>
        <v/>
      </c>
      <c r="S203" s="93" t="str">
        <f>IFERROR(__xludf.DUMMYFUNCTION("iferror(if($D203=""CREATE TABLE"","""",index(split($A203,"" "",TRUE,TRUE),S$2)),"""")"),"")</f>
        <v/>
      </c>
      <c r="T203" s="93" t="str">
        <f>IFERROR(__xludf.DUMMYFUNCTION("iferror(if($D203=""CREATE TABLE"","""",index(split($A203,"" "",TRUE,TRUE),T$2)),"""")"),"")</f>
        <v/>
      </c>
    </row>
    <row r="204">
      <c r="A204" s="10" t="s">
        <v>1342</v>
      </c>
      <c r="B204" s="15" t="b">
        <v>0</v>
      </c>
      <c r="C204" s="15" t="b">
        <v>0</v>
      </c>
      <c r="D204" s="93" t="str">
        <f t="shared" si="1"/>
        <v/>
      </c>
      <c r="E204" s="93" t="s">
        <v>1012</v>
      </c>
      <c r="G204" s="93" t="s">
        <v>828</v>
      </c>
      <c r="I204" s="15" t="b">
        <v>0</v>
      </c>
      <c r="J204" s="15" t="b">
        <v>0</v>
      </c>
      <c r="K204" s="93" t="s">
        <v>824</v>
      </c>
      <c r="O204" s="93" t="str">
        <f>IFERROR(__xludf.DUMMYFUNCTION("iferror(if($D204=""CREATE TABLE"","""",index(split($A204,"" "",TRUE,TRUE),O$2)),"""")"),"")</f>
        <v/>
      </c>
      <c r="P204" s="93" t="str">
        <f>IFERROR(__xludf.DUMMYFUNCTION("iferror(if($D204=""CREATE TABLE"","""",index(split($A204,"" "",TRUE,TRUE),P$2)),"""")"),"")</f>
        <v/>
      </c>
      <c r="Q204" s="93" t="str">
        <f>IFERROR(__xludf.DUMMYFUNCTION("iferror(if($D204=""CREATE TABLE"","""",index(split($A204,"" "",TRUE,TRUE),Q$2)),"""")"),"")</f>
        <v/>
      </c>
      <c r="R204" s="93" t="str">
        <f>IFERROR(__xludf.DUMMYFUNCTION("iferror(if($D204=""CREATE TABLE"","""",index(split($A204,"" "",TRUE,TRUE),R$2)),"""")"),"")</f>
        <v/>
      </c>
      <c r="S204" s="93" t="str">
        <f>IFERROR(__xludf.DUMMYFUNCTION("iferror(if($D204=""CREATE TABLE"","""",index(split($A204,"" "",TRUE,TRUE),S$2)),"""")"),"")</f>
        <v/>
      </c>
      <c r="T204" s="93" t="str">
        <f>IFERROR(__xludf.DUMMYFUNCTION("iferror(if($D204=""CREATE TABLE"","""",index(split($A204,"" "",TRUE,TRUE),T$2)),"""")"),"")</f>
        <v/>
      </c>
    </row>
    <row r="205">
      <c r="A205" s="10" t="s">
        <v>1344</v>
      </c>
      <c r="B205" s="15" t="b">
        <v>0</v>
      </c>
      <c r="C205" s="15" t="b">
        <v>0</v>
      </c>
      <c r="D205" s="93" t="str">
        <f t="shared" si="1"/>
        <v/>
      </c>
      <c r="E205" s="93" t="s">
        <v>1012</v>
      </c>
      <c r="G205" s="93" t="s">
        <v>829</v>
      </c>
      <c r="I205" s="15" t="b">
        <v>0</v>
      </c>
      <c r="J205" s="18" t="b">
        <v>1</v>
      </c>
      <c r="K205" s="93" t="s">
        <v>831</v>
      </c>
      <c r="O205" s="93" t="str">
        <f>IFERROR(__xludf.DUMMYFUNCTION("iferror(if($D205=""CREATE TABLE"","""",index(split($A205,"" "",TRUE,TRUE),O$2)),"""")"),"")</f>
        <v/>
      </c>
      <c r="P205" s="93" t="str">
        <f>IFERROR(__xludf.DUMMYFUNCTION("iferror(if($D205=""CREATE TABLE"","""",index(split($A205,"" "",TRUE,TRUE),P$2)),"""")"),"")</f>
        <v/>
      </c>
      <c r="Q205" s="93" t="str">
        <f>IFERROR(__xludf.DUMMYFUNCTION("iferror(if($D205=""CREATE TABLE"","""",index(split($A205,"" "",TRUE,TRUE),Q$2)),"""")"),"")</f>
        <v/>
      </c>
      <c r="R205" s="93" t="str">
        <f>IFERROR(__xludf.DUMMYFUNCTION("iferror(if($D205=""CREATE TABLE"","""",index(split($A205,"" "",TRUE,TRUE),R$2)),"""")"),"")</f>
        <v/>
      </c>
      <c r="S205" s="93" t="str">
        <f>IFERROR(__xludf.DUMMYFUNCTION("iferror(if($D205=""CREATE TABLE"","""",index(split($A205,"" "",TRUE,TRUE),S$2)),"""")"),"")</f>
        <v/>
      </c>
      <c r="T205" s="93" t="str">
        <f>IFERROR(__xludf.DUMMYFUNCTION("iferror(if($D205=""CREATE TABLE"","""",index(split($A205,"" "",TRUE,TRUE),T$2)),"""")"),"")</f>
        <v/>
      </c>
    </row>
    <row r="206">
      <c r="A206" s="10" t="s">
        <v>1345</v>
      </c>
      <c r="B206" s="15" t="b">
        <v>0</v>
      </c>
      <c r="C206" s="15" t="b">
        <v>0</v>
      </c>
      <c r="D206" s="93" t="str">
        <f t="shared" si="1"/>
        <v/>
      </c>
      <c r="E206" s="93" t="s">
        <v>1012</v>
      </c>
      <c r="G206" s="93" t="s">
        <v>833</v>
      </c>
      <c r="I206" s="15" t="b">
        <v>0</v>
      </c>
      <c r="J206" s="18" t="b">
        <v>1</v>
      </c>
      <c r="K206" s="93" t="s">
        <v>831</v>
      </c>
      <c r="O206" s="93" t="str">
        <f>IFERROR(__xludf.DUMMYFUNCTION("iferror(if($D206=""CREATE TABLE"","""",index(split($A206,"" "",TRUE,TRUE),O$2)),"""")"),"")</f>
        <v/>
      </c>
      <c r="P206" s="93" t="str">
        <f>IFERROR(__xludf.DUMMYFUNCTION("iferror(if($D206=""CREATE TABLE"","""",index(split($A206,"" "",TRUE,TRUE),P$2)),"""")"),"")</f>
        <v/>
      </c>
      <c r="Q206" s="93" t="str">
        <f>IFERROR(__xludf.DUMMYFUNCTION("iferror(if($D206=""CREATE TABLE"","""",index(split($A206,"" "",TRUE,TRUE),Q$2)),"""")"),"")</f>
        <v/>
      </c>
      <c r="R206" s="93" t="str">
        <f>IFERROR(__xludf.DUMMYFUNCTION("iferror(if($D206=""CREATE TABLE"","""",index(split($A206,"" "",TRUE,TRUE),R$2)),"""")"),"")</f>
        <v/>
      </c>
      <c r="S206" s="93" t="str">
        <f>IFERROR(__xludf.DUMMYFUNCTION("iferror(if($D206=""CREATE TABLE"","""",index(split($A206,"" "",TRUE,TRUE),S$2)),"""")"),"")</f>
        <v/>
      </c>
      <c r="T206" s="93" t="str">
        <f>IFERROR(__xludf.DUMMYFUNCTION("iferror(if($D206=""CREATE TABLE"","""",index(split($A206,"" "",TRUE,TRUE),T$2)),"""")"),"")</f>
        <v/>
      </c>
    </row>
    <row r="207">
      <c r="A207" s="10" t="s">
        <v>1346</v>
      </c>
      <c r="B207" s="15" t="b">
        <v>0</v>
      </c>
      <c r="C207" s="15" t="b">
        <v>0</v>
      </c>
      <c r="D207" s="93" t="str">
        <f t="shared" si="1"/>
        <v/>
      </c>
      <c r="E207" s="93" t="s">
        <v>1012</v>
      </c>
      <c r="G207" s="93" t="s">
        <v>834</v>
      </c>
      <c r="I207" s="15" t="b">
        <v>0</v>
      </c>
      <c r="J207" s="15" t="b">
        <v>0</v>
      </c>
      <c r="K207" s="93" t="s">
        <v>780</v>
      </c>
      <c r="O207" s="93" t="str">
        <f>IFERROR(__xludf.DUMMYFUNCTION("iferror(if($D207=""CREATE TABLE"","""",index(split($A207,"" "",TRUE,TRUE),O$2)),"""")"),"")</f>
        <v/>
      </c>
      <c r="P207" s="93" t="str">
        <f>IFERROR(__xludf.DUMMYFUNCTION("iferror(if($D207=""CREATE TABLE"","""",index(split($A207,"" "",TRUE,TRUE),P$2)),"""")"),"")</f>
        <v/>
      </c>
      <c r="Q207" s="93" t="str">
        <f>IFERROR(__xludf.DUMMYFUNCTION("iferror(if($D207=""CREATE TABLE"","""",index(split($A207,"" "",TRUE,TRUE),Q$2)),"""")"),"")</f>
        <v/>
      </c>
      <c r="R207" s="93" t="str">
        <f>IFERROR(__xludf.DUMMYFUNCTION("iferror(if($D207=""CREATE TABLE"","""",index(split($A207,"" "",TRUE,TRUE),R$2)),"""")"),"")</f>
        <v/>
      </c>
      <c r="S207" s="93" t="str">
        <f>IFERROR(__xludf.DUMMYFUNCTION("iferror(if($D207=""CREATE TABLE"","""",index(split($A207,"" "",TRUE,TRUE),S$2)),"""")"),"")</f>
        <v/>
      </c>
      <c r="T207" s="93" t="str">
        <f>IFERROR(__xludf.DUMMYFUNCTION("iferror(if($D207=""CREATE TABLE"","""",index(split($A207,"" "",TRUE,TRUE),T$2)),"""")"),"")</f>
        <v/>
      </c>
    </row>
    <row r="208">
      <c r="A208" s="10" t="s">
        <v>1349</v>
      </c>
      <c r="B208" s="15" t="b">
        <v>0</v>
      </c>
      <c r="C208" s="15" t="b">
        <v>0</v>
      </c>
      <c r="D208" s="93" t="str">
        <f t="shared" si="1"/>
        <v/>
      </c>
      <c r="E208" s="93" t="s">
        <v>1012</v>
      </c>
      <c r="G208" s="93" t="s">
        <v>836</v>
      </c>
      <c r="I208" s="15" t="b">
        <v>0</v>
      </c>
      <c r="J208" s="15" t="b">
        <v>0</v>
      </c>
      <c r="K208" s="93" t="s">
        <v>824</v>
      </c>
      <c r="O208" s="93" t="str">
        <f>IFERROR(__xludf.DUMMYFUNCTION("iferror(if($D208=""CREATE TABLE"","""",index(split($A208,"" "",TRUE,TRUE),O$2)),"""")"),"")</f>
        <v/>
      </c>
      <c r="P208" s="93" t="str">
        <f>IFERROR(__xludf.DUMMYFUNCTION("iferror(if($D208=""CREATE TABLE"","""",index(split($A208,"" "",TRUE,TRUE),P$2)),"""")"),"")</f>
        <v/>
      </c>
      <c r="Q208" s="93" t="str">
        <f>IFERROR(__xludf.DUMMYFUNCTION("iferror(if($D208=""CREATE TABLE"","""",index(split($A208,"" "",TRUE,TRUE),Q$2)),"""")"),"")</f>
        <v/>
      </c>
      <c r="R208" s="93" t="str">
        <f>IFERROR(__xludf.DUMMYFUNCTION("iferror(if($D208=""CREATE TABLE"","""",index(split($A208,"" "",TRUE,TRUE),R$2)),"""")"),"")</f>
        <v/>
      </c>
      <c r="S208" s="93" t="str">
        <f>IFERROR(__xludf.DUMMYFUNCTION("iferror(if($D208=""CREATE TABLE"","""",index(split($A208,"" "",TRUE,TRUE),S$2)),"""")"),"")</f>
        <v/>
      </c>
      <c r="T208" s="93" t="str">
        <f>IFERROR(__xludf.DUMMYFUNCTION("iferror(if($D208=""CREATE TABLE"","""",index(split($A208,"" "",TRUE,TRUE),T$2)),"""")"),"")</f>
        <v/>
      </c>
    </row>
    <row r="209">
      <c r="A209" s="10" t="s">
        <v>1612</v>
      </c>
      <c r="B209" s="15" t="b">
        <v>0</v>
      </c>
      <c r="C209" s="15" t="b">
        <v>0</v>
      </c>
      <c r="D209" s="93" t="str">
        <f t="shared" si="1"/>
        <v/>
      </c>
      <c r="E209" s="93" t="s">
        <v>661</v>
      </c>
      <c r="G209" s="93" t="s">
        <v>798</v>
      </c>
      <c r="I209" s="18" t="b">
        <v>1</v>
      </c>
      <c r="J209" s="15" t="b">
        <v>0</v>
      </c>
      <c r="K209" s="93" t="s">
        <v>795</v>
      </c>
      <c r="O209" s="93" t="str">
        <f>IFERROR(__xludf.DUMMYFUNCTION("iferror(if($D209=""CREATE TABLE"","""",index(split($A209,"" "",TRUE,TRUE),O$2)),"""")"),"")</f>
        <v/>
      </c>
      <c r="P209" s="93" t="str">
        <f>IFERROR(__xludf.DUMMYFUNCTION("iferror(if($D209=""CREATE TABLE"","""",index(split($A209,"" "",TRUE,TRUE),P$2)),"""")"),"")</f>
        <v/>
      </c>
      <c r="Q209" s="93" t="str">
        <f>IFERROR(__xludf.DUMMYFUNCTION("iferror(if($D209=""CREATE TABLE"","""",index(split($A209,"" "",TRUE,TRUE),Q$2)),"""")"),"")</f>
        <v/>
      </c>
      <c r="R209" s="93" t="str">
        <f>IFERROR(__xludf.DUMMYFUNCTION("iferror(if($D209=""CREATE TABLE"","""",index(split($A209,"" "",TRUE,TRUE),R$2)),"""")"),"")</f>
        <v/>
      </c>
      <c r="S209" s="93" t="str">
        <f>IFERROR(__xludf.DUMMYFUNCTION("iferror(if($D209=""CREATE TABLE"","""",index(split($A209,"" "",TRUE,TRUE),S$2)),"""")"),"")</f>
        <v/>
      </c>
      <c r="T209" s="93" t="str">
        <f>IFERROR(__xludf.DUMMYFUNCTION("iferror(if($D209=""CREATE TABLE"","""",index(split($A209,"" "",TRUE,TRUE),T$2)),"""")"),"")</f>
        <v/>
      </c>
    </row>
    <row r="210">
      <c r="A210" s="10" t="s">
        <v>1613</v>
      </c>
      <c r="B210" s="15" t="b">
        <v>0</v>
      </c>
      <c r="C210" s="15" t="b">
        <v>0</v>
      </c>
      <c r="D210" s="93" t="str">
        <f t="shared" si="1"/>
        <v/>
      </c>
      <c r="E210" s="93" t="s">
        <v>661</v>
      </c>
      <c r="G210" s="93" t="s">
        <v>661</v>
      </c>
      <c r="I210" s="15" t="b">
        <v>0</v>
      </c>
      <c r="J210" s="15" t="b">
        <v>0</v>
      </c>
      <c r="K210" s="93" t="s">
        <v>780</v>
      </c>
      <c r="O210" s="93" t="str">
        <f>IFERROR(__xludf.DUMMYFUNCTION("iferror(if($D210=""CREATE TABLE"","""",index(split($A210,"" "",TRUE,TRUE),O$2)),"""")"),"")</f>
        <v/>
      </c>
      <c r="P210" s="93" t="str">
        <f>IFERROR(__xludf.DUMMYFUNCTION("iferror(if($D210=""CREATE TABLE"","""",index(split($A210,"" "",TRUE,TRUE),P$2)),"""")"),"")</f>
        <v/>
      </c>
      <c r="Q210" s="93" t="str">
        <f>IFERROR(__xludf.DUMMYFUNCTION("iferror(if($D210=""CREATE TABLE"","""",index(split($A210,"" "",TRUE,TRUE),Q$2)),"""")"),"")</f>
        <v/>
      </c>
      <c r="R210" s="93" t="str">
        <f>IFERROR(__xludf.DUMMYFUNCTION("iferror(if($D210=""CREATE TABLE"","""",index(split($A210,"" "",TRUE,TRUE),R$2)),"""")"),"")</f>
        <v/>
      </c>
      <c r="S210" s="93" t="str">
        <f>IFERROR(__xludf.DUMMYFUNCTION("iferror(if($D210=""CREATE TABLE"","""",index(split($A210,"" "",TRUE,TRUE),S$2)),"""")"),"")</f>
        <v/>
      </c>
      <c r="T210" s="93" t="str">
        <f>IFERROR(__xludf.DUMMYFUNCTION("iferror(if($D210=""CREATE TABLE"","""",index(split($A210,"" "",TRUE,TRUE),T$2)),"""")"),"")</f>
        <v/>
      </c>
    </row>
    <row r="211">
      <c r="A211" s="10" t="s">
        <v>1342</v>
      </c>
      <c r="B211" s="15" t="b">
        <v>0</v>
      </c>
      <c r="C211" s="15" t="b">
        <v>0</v>
      </c>
      <c r="D211" s="93" t="str">
        <f t="shared" si="1"/>
        <v/>
      </c>
      <c r="E211" s="93" t="s">
        <v>661</v>
      </c>
      <c r="G211" s="93" t="s">
        <v>828</v>
      </c>
      <c r="I211" s="15" t="b">
        <v>0</v>
      </c>
      <c r="J211" s="15" t="b">
        <v>0</v>
      </c>
      <c r="K211" s="93" t="s">
        <v>824</v>
      </c>
      <c r="O211" s="93" t="str">
        <f>IFERROR(__xludf.DUMMYFUNCTION("iferror(if($D211=""CREATE TABLE"","""",index(split($A211,"" "",TRUE,TRUE),O$2)),"""")"),"")</f>
        <v/>
      </c>
      <c r="P211" s="93" t="str">
        <f>IFERROR(__xludf.DUMMYFUNCTION("iferror(if($D211=""CREATE TABLE"","""",index(split($A211,"" "",TRUE,TRUE),P$2)),"""")"),"")</f>
        <v/>
      </c>
      <c r="Q211" s="93" t="str">
        <f>IFERROR(__xludf.DUMMYFUNCTION("iferror(if($D211=""CREATE TABLE"","""",index(split($A211,"" "",TRUE,TRUE),Q$2)),"""")"),"")</f>
        <v/>
      </c>
      <c r="R211" s="93" t="str">
        <f>IFERROR(__xludf.DUMMYFUNCTION("iferror(if($D211=""CREATE TABLE"","""",index(split($A211,"" "",TRUE,TRUE),R$2)),"""")"),"")</f>
        <v/>
      </c>
      <c r="S211" s="93" t="str">
        <f>IFERROR(__xludf.DUMMYFUNCTION("iferror(if($D211=""CREATE TABLE"","""",index(split($A211,"" "",TRUE,TRUE),S$2)),"""")"),"")</f>
        <v/>
      </c>
      <c r="T211" s="93" t="str">
        <f>IFERROR(__xludf.DUMMYFUNCTION("iferror(if($D211=""CREATE TABLE"","""",index(split($A211,"" "",TRUE,TRUE),T$2)),"""")"),"")</f>
        <v/>
      </c>
    </row>
    <row r="212">
      <c r="A212" s="10" t="s">
        <v>1344</v>
      </c>
      <c r="B212" s="15" t="b">
        <v>0</v>
      </c>
      <c r="C212" s="15" t="b">
        <v>0</v>
      </c>
      <c r="D212" s="93" t="str">
        <f t="shared" si="1"/>
        <v/>
      </c>
      <c r="E212" s="93" t="s">
        <v>661</v>
      </c>
      <c r="G212" s="93" t="s">
        <v>829</v>
      </c>
      <c r="I212" s="15" t="b">
        <v>0</v>
      </c>
      <c r="J212" s="18" t="b">
        <v>1</v>
      </c>
      <c r="K212" s="93" t="s">
        <v>831</v>
      </c>
      <c r="O212" s="93" t="str">
        <f>IFERROR(__xludf.DUMMYFUNCTION("iferror(if($D212=""CREATE TABLE"","""",index(split($A212,"" "",TRUE,TRUE),O$2)),"""")"),"")</f>
        <v/>
      </c>
      <c r="P212" s="93" t="str">
        <f>IFERROR(__xludf.DUMMYFUNCTION("iferror(if($D212=""CREATE TABLE"","""",index(split($A212,"" "",TRUE,TRUE),P$2)),"""")"),"")</f>
        <v/>
      </c>
      <c r="Q212" s="93" t="str">
        <f>IFERROR(__xludf.DUMMYFUNCTION("iferror(if($D212=""CREATE TABLE"","""",index(split($A212,"" "",TRUE,TRUE),Q$2)),"""")"),"")</f>
        <v/>
      </c>
      <c r="R212" s="93" t="str">
        <f>IFERROR(__xludf.DUMMYFUNCTION("iferror(if($D212=""CREATE TABLE"","""",index(split($A212,"" "",TRUE,TRUE),R$2)),"""")"),"")</f>
        <v/>
      </c>
      <c r="S212" s="93" t="str">
        <f>IFERROR(__xludf.DUMMYFUNCTION("iferror(if($D212=""CREATE TABLE"","""",index(split($A212,"" "",TRUE,TRUE),S$2)),"""")"),"")</f>
        <v/>
      </c>
      <c r="T212" s="93" t="str">
        <f>IFERROR(__xludf.DUMMYFUNCTION("iferror(if($D212=""CREATE TABLE"","""",index(split($A212,"" "",TRUE,TRUE),T$2)),"""")"),"")</f>
        <v/>
      </c>
    </row>
    <row r="213">
      <c r="A213" s="10" t="s">
        <v>1345</v>
      </c>
      <c r="B213" s="15" t="b">
        <v>0</v>
      </c>
      <c r="C213" s="15" t="b">
        <v>0</v>
      </c>
      <c r="D213" s="93" t="str">
        <f t="shared" si="1"/>
        <v/>
      </c>
      <c r="E213" s="93" t="s">
        <v>661</v>
      </c>
      <c r="G213" s="93" t="s">
        <v>833</v>
      </c>
      <c r="I213" s="15" t="b">
        <v>0</v>
      </c>
      <c r="J213" s="18" t="b">
        <v>1</v>
      </c>
      <c r="K213" s="93" t="s">
        <v>831</v>
      </c>
      <c r="O213" s="93" t="str">
        <f>IFERROR(__xludf.DUMMYFUNCTION("iferror(if($D213=""CREATE TABLE"","""",index(split($A213,"" "",TRUE,TRUE),O$2)),"""")"),"")</f>
        <v/>
      </c>
      <c r="P213" s="93" t="str">
        <f>IFERROR(__xludf.DUMMYFUNCTION("iferror(if($D213=""CREATE TABLE"","""",index(split($A213,"" "",TRUE,TRUE),P$2)),"""")"),"")</f>
        <v/>
      </c>
      <c r="Q213" s="93" t="str">
        <f>IFERROR(__xludf.DUMMYFUNCTION("iferror(if($D213=""CREATE TABLE"","""",index(split($A213,"" "",TRUE,TRUE),Q$2)),"""")"),"")</f>
        <v/>
      </c>
      <c r="R213" s="93" t="str">
        <f>IFERROR(__xludf.DUMMYFUNCTION("iferror(if($D213=""CREATE TABLE"","""",index(split($A213,"" "",TRUE,TRUE),R$2)),"""")"),"")</f>
        <v/>
      </c>
      <c r="S213" s="93" t="str">
        <f>IFERROR(__xludf.DUMMYFUNCTION("iferror(if($D213=""CREATE TABLE"","""",index(split($A213,"" "",TRUE,TRUE),S$2)),"""")"),"")</f>
        <v/>
      </c>
      <c r="T213" s="93" t="str">
        <f>IFERROR(__xludf.DUMMYFUNCTION("iferror(if($D213=""CREATE TABLE"","""",index(split($A213,"" "",TRUE,TRUE),T$2)),"""")"),"")</f>
        <v/>
      </c>
    </row>
    <row r="214">
      <c r="A214" s="10" t="s">
        <v>1346</v>
      </c>
      <c r="B214" s="15" t="b">
        <v>0</v>
      </c>
      <c r="C214" s="15" t="b">
        <v>0</v>
      </c>
      <c r="D214" s="93" t="str">
        <f t="shared" si="1"/>
        <v/>
      </c>
      <c r="E214" s="93" t="s">
        <v>661</v>
      </c>
      <c r="G214" s="93" t="s">
        <v>834</v>
      </c>
      <c r="I214" s="15" t="b">
        <v>0</v>
      </c>
      <c r="J214" s="15" t="b">
        <v>0</v>
      </c>
      <c r="K214" s="93" t="s">
        <v>780</v>
      </c>
      <c r="O214" s="93" t="str">
        <f>IFERROR(__xludf.DUMMYFUNCTION("iferror(if($D214=""CREATE TABLE"","""",index(split($A214,"" "",TRUE,TRUE),O$2)),"""")"),"")</f>
        <v/>
      </c>
      <c r="P214" s="93" t="str">
        <f>IFERROR(__xludf.DUMMYFUNCTION("iferror(if($D214=""CREATE TABLE"","""",index(split($A214,"" "",TRUE,TRUE),P$2)),"""")"),"")</f>
        <v/>
      </c>
      <c r="Q214" s="93" t="str">
        <f>IFERROR(__xludf.DUMMYFUNCTION("iferror(if($D214=""CREATE TABLE"","""",index(split($A214,"" "",TRUE,TRUE),Q$2)),"""")"),"")</f>
        <v/>
      </c>
      <c r="R214" s="93" t="str">
        <f>IFERROR(__xludf.DUMMYFUNCTION("iferror(if($D214=""CREATE TABLE"","""",index(split($A214,"" "",TRUE,TRUE),R$2)),"""")"),"")</f>
        <v/>
      </c>
      <c r="S214" s="93" t="str">
        <f>IFERROR(__xludf.DUMMYFUNCTION("iferror(if($D214=""CREATE TABLE"","""",index(split($A214,"" "",TRUE,TRUE),S$2)),"""")"),"")</f>
        <v/>
      </c>
      <c r="T214" s="93" t="str">
        <f>IFERROR(__xludf.DUMMYFUNCTION("iferror(if($D214=""CREATE TABLE"","""",index(split($A214,"" "",TRUE,TRUE),T$2)),"""")"),"")</f>
        <v/>
      </c>
    </row>
    <row r="215">
      <c r="A215" s="10" t="s">
        <v>1349</v>
      </c>
      <c r="B215" s="15" t="b">
        <v>0</v>
      </c>
      <c r="C215" s="15" t="b">
        <v>0</v>
      </c>
      <c r="D215" s="93" t="str">
        <f t="shared" si="1"/>
        <v/>
      </c>
      <c r="E215" s="93" t="s">
        <v>661</v>
      </c>
      <c r="G215" s="93" t="s">
        <v>836</v>
      </c>
      <c r="I215" s="15" t="b">
        <v>0</v>
      </c>
      <c r="J215" s="15" t="b">
        <v>0</v>
      </c>
      <c r="K215" s="93" t="s">
        <v>824</v>
      </c>
      <c r="O215" s="93" t="str">
        <f>IFERROR(__xludf.DUMMYFUNCTION("iferror(if($D215=""CREATE TABLE"","""",index(split($A215,"" "",TRUE,TRUE),O$2)),"""")"),"")</f>
        <v/>
      </c>
      <c r="P215" s="93" t="str">
        <f>IFERROR(__xludf.DUMMYFUNCTION("iferror(if($D215=""CREATE TABLE"","""",index(split($A215,"" "",TRUE,TRUE),P$2)),"""")"),"")</f>
        <v/>
      </c>
      <c r="Q215" s="93" t="str">
        <f>IFERROR(__xludf.DUMMYFUNCTION("iferror(if($D215=""CREATE TABLE"","""",index(split($A215,"" "",TRUE,TRUE),Q$2)),"""")"),"")</f>
        <v/>
      </c>
      <c r="R215" s="93" t="str">
        <f>IFERROR(__xludf.DUMMYFUNCTION("iferror(if($D215=""CREATE TABLE"","""",index(split($A215,"" "",TRUE,TRUE),R$2)),"""")"),"")</f>
        <v/>
      </c>
      <c r="S215" s="93" t="str">
        <f>IFERROR(__xludf.DUMMYFUNCTION("iferror(if($D215=""CREATE TABLE"","""",index(split($A215,"" "",TRUE,TRUE),S$2)),"""")"),"")</f>
        <v/>
      </c>
      <c r="T215" s="93" t="str">
        <f>IFERROR(__xludf.DUMMYFUNCTION("iferror(if($D215=""CREATE TABLE"","""",index(split($A215,"" "",TRUE,TRUE),T$2)),"""")"),"")</f>
        <v/>
      </c>
    </row>
    <row r="216">
      <c r="A216" s="10" t="s">
        <v>1620</v>
      </c>
      <c r="B216" s="15" t="b">
        <v>0</v>
      </c>
      <c r="C216" s="15" t="b">
        <v>0</v>
      </c>
      <c r="D216" s="93" t="str">
        <f t="shared" si="1"/>
        <v/>
      </c>
      <c r="E216" s="93" t="s">
        <v>662</v>
      </c>
      <c r="G216" s="93" t="s">
        <v>947</v>
      </c>
      <c r="I216" s="18" t="b">
        <v>1</v>
      </c>
      <c r="J216" s="15" t="b">
        <v>0</v>
      </c>
      <c r="K216" s="93" t="s">
        <v>795</v>
      </c>
      <c r="O216" s="93" t="str">
        <f>IFERROR(__xludf.DUMMYFUNCTION("iferror(if($D216=""CREATE TABLE"","""",index(split($A216,"" "",TRUE,TRUE),O$2)),"""")"),"")</f>
        <v/>
      </c>
      <c r="P216" s="93" t="str">
        <f>IFERROR(__xludf.DUMMYFUNCTION("iferror(if($D216=""CREATE TABLE"","""",index(split($A216,"" "",TRUE,TRUE),P$2)),"""")"),"")</f>
        <v/>
      </c>
      <c r="Q216" s="93" t="str">
        <f>IFERROR(__xludf.DUMMYFUNCTION("iferror(if($D216=""CREATE TABLE"","""",index(split($A216,"" "",TRUE,TRUE),Q$2)),"""")"),"")</f>
        <v/>
      </c>
      <c r="R216" s="93" t="str">
        <f>IFERROR(__xludf.DUMMYFUNCTION("iferror(if($D216=""CREATE TABLE"","""",index(split($A216,"" "",TRUE,TRUE),R$2)),"""")"),"")</f>
        <v/>
      </c>
      <c r="S216" s="93" t="str">
        <f>IFERROR(__xludf.DUMMYFUNCTION("iferror(if($D216=""CREATE TABLE"","""",index(split($A216,"" "",TRUE,TRUE),S$2)),"""")"),"")</f>
        <v/>
      </c>
      <c r="T216" s="93" t="str">
        <f>IFERROR(__xludf.DUMMYFUNCTION("iferror(if($D216=""CREATE TABLE"","""",index(split($A216,"" "",TRUE,TRUE),T$2)),"""")"),"")</f>
        <v/>
      </c>
    </row>
    <row r="217">
      <c r="A217" s="10" t="s">
        <v>1621</v>
      </c>
      <c r="B217" s="15" t="b">
        <v>0</v>
      </c>
      <c r="C217" s="15" t="b">
        <v>0</v>
      </c>
      <c r="D217" s="93" t="str">
        <f t="shared" si="1"/>
        <v/>
      </c>
      <c r="E217" s="93" t="s">
        <v>662</v>
      </c>
      <c r="G217" s="93" t="s">
        <v>662</v>
      </c>
      <c r="I217" s="15" t="b">
        <v>0</v>
      </c>
      <c r="J217" s="15" t="b">
        <v>0</v>
      </c>
      <c r="K217" s="93" t="s">
        <v>780</v>
      </c>
      <c r="O217" s="93" t="str">
        <f>IFERROR(__xludf.DUMMYFUNCTION("iferror(if($D217=""CREATE TABLE"","""",index(split($A217,"" "",TRUE,TRUE),O$2)),"""")"),"")</f>
        <v/>
      </c>
      <c r="P217" s="93" t="str">
        <f>IFERROR(__xludf.DUMMYFUNCTION("iferror(if($D217=""CREATE TABLE"","""",index(split($A217,"" "",TRUE,TRUE),P$2)),"""")"),"")</f>
        <v/>
      </c>
      <c r="Q217" s="93" t="str">
        <f>IFERROR(__xludf.DUMMYFUNCTION("iferror(if($D217=""CREATE TABLE"","""",index(split($A217,"" "",TRUE,TRUE),Q$2)),"""")"),"")</f>
        <v/>
      </c>
      <c r="R217" s="93" t="str">
        <f>IFERROR(__xludf.DUMMYFUNCTION("iferror(if($D217=""CREATE TABLE"","""",index(split($A217,"" "",TRUE,TRUE),R$2)),"""")"),"")</f>
        <v/>
      </c>
      <c r="S217" s="93" t="str">
        <f>IFERROR(__xludf.DUMMYFUNCTION("iferror(if($D217=""CREATE TABLE"","""",index(split($A217,"" "",TRUE,TRUE),S$2)),"""")"),"")</f>
        <v/>
      </c>
      <c r="T217" s="93" t="str">
        <f>IFERROR(__xludf.DUMMYFUNCTION("iferror(if($D217=""CREATE TABLE"","""",index(split($A217,"" "",TRUE,TRUE),T$2)),"""")"),"")</f>
        <v/>
      </c>
    </row>
    <row r="218">
      <c r="A218" s="10" t="s">
        <v>1342</v>
      </c>
      <c r="B218" s="15" t="b">
        <v>0</v>
      </c>
      <c r="C218" s="15" t="b">
        <v>0</v>
      </c>
      <c r="D218" s="93" t="str">
        <f t="shared" si="1"/>
        <v/>
      </c>
      <c r="E218" s="93" t="s">
        <v>662</v>
      </c>
      <c r="G218" s="93" t="s">
        <v>828</v>
      </c>
      <c r="I218" s="15" t="b">
        <v>0</v>
      </c>
      <c r="J218" s="15" t="b">
        <v>0</v>
      </c>
      <c r="K218" s="93" t="s">
        <v>824</v>
      </c>
      <c r="O218" s="93" t="str">
        <f>IFERROR(__xludf.DUMMYFUNCTION("iferror(if($D218=""CREATE TABLE"","""",index(split($A218,"" "",TRUE,TRUE),O$2)),"""")"),"")</f>
        <v/>
      </c>
      <c r="P218" s="93" t="str">
        <f>IFERROR(__xludf.DUMMYFUNCTION("iferror(if($D218=""CREATE TABLE"","""",index(split($A218,"" "",TRUE,TRUE),P$2)),"""")"),"")</f>
        <v/>
      </c>
      <c r="Q218" s="93" t="str">
        <f>IFERROR(__xludf.DUMMYFUNCTION("iferror(if($D218=""CREATE TABLE"","""",index(split($A218,"" "",TRUE,TRUE),Q$2)),"""")"),"")</f>
        <v/>
      </c>
      <c r="R218" s="93" t="str">
        <f>IFERROR(__xludf.DUMMYFUNCTION("iferror(if($D218=""CREATE TABLE"","""",index(split($A218,"" "",TRUE,TRUE),R$2)),"""")"),"")</f>
        <v/>
      </c>
      <c r="S218" s="93" t="str">
        <f>IFERROR(__xludf.DUMMYFUNCTION("iferror(if($D218=""CREATE TABLE"","""",index(split($A218,"" "",TRUE,TRUE),S$2)),"""")"),"")</f>
        <v/>
      </c>
      <c r="T218" s="93" t="str">
        <f>IFERROR(__xludf.DUMMYFUNCTION("iferror(if($D218=""CREATE TABLE"","""",index(split($A218,"" "",TRUE,TRUE),T$2)),"""")"),"")</f>
        <v/>
      </c>
    </row>
    <row r="219">
      <c r="A219" s="10" t="s">
        <v>1344</v>
      </c>
      <c r="B219" s="15" t="b">
        <v>0</v>
      </c>
      <c r="C219" s="15" t="b">
        <v>0</v>
      </c>
      <c r="D219" s="93" t="str">
        <f t="shared" si="1"/>
        <v/>
      </c>
      <c r="E219" s="93" t="s">
        <v>662</v>
      </c>
      <c r="G219" s="93" t="s">
        <v>829</v>
      </c>
      <c r="I219" s="15" t="b">
        <v>0</v>
      </c>
      <c r="J219" s="18" t="b">
        <v>1</v>
      </c>
      <c r="K219" s="93" t="s">
        <v>831</v>
      </c>
      <c r="O219" s="93" t="str">
        <f>IFERROR(__xludf.DUMMYFUNCTION("iferror(if($D219=""CREATE TABLE"","""",index(split($A219,"" "",TRUE,TRUE),O$2)),"""")"),"")</f>
        <v/>
      </c>
      <c r="P219" s="93" t="str">
        <f>IFERROR(__xludf.DUMMYFUNCTION("iferror(if($D219=""CREATE TABLE"","""",index(split($A219,"" "",TRUE,TRUE),P$2)),"""")"),"")</f>
        <v/>
      </c>
      <c r="Q219" s="93" t="str">
        <f>IFERROR(__xludf.DUMMYFUNCTION("iferror(if($D219=""CREATE TABLE"","""",index(split($A219,"" "",TRUE,TRUE),Q$2)),"""")"),"")</f>
        <v/>
      </c>
      <c r="R219" s="93" t="str">
        <f>IFERROR(__xludf.DUMMYFUNCTION("iferror(if($D219=""CREATE TABLE"","""",index(split($A219,"" "",TRUE,TRUE),R$2)),"""")"),"")</f>
        <v/>
      </c>
      <c r="S219" s="93" t="str">
        <f>IFERROR(__xludf.DUMMYFUNCTION("iferror(if($D219=""CREATE TABLE"","""",index(split($A219,"" "",TRUE,TRUE),S$2)),"""")"),"")</f>
        <v/>
      </c>
      <c r="T219" s="93" t="str">
        <f>IFERROR(__xludf.DUMMYFUNCTION("iferror(if($D219=""CREATE TABLE"","""",index(split($A219,"" "",TRUE,TRUE),T$2)),"""")"),"")</f>
        <v/>
      </c>
    </row>
    <row r="220">
      <c r="A220" s="10" t="s">
        <v>1345</v>
      </c>
      <c r="B220" s="15" t="b">
        <v>0</v>
      </c>
      <c r="C220" s="15" t="b">
        <v>0</v>
      </c>
      <c r="D220" s="93" t="str">
        <f t="shared" si="1"/>
        <v/>
      </c>
      <c r="E220" s="93" t="s">
        <v>662</v>
      </c>
      <c r="G220" s="93" t="s">
        <v>833</v>
      </c>
      <c r="I220" s="15" t="b">
        <v>0</v>
      </c>
      <c r="J220" s="18" t="b">
        <v>1</v>
      </c>
      <c r="K220" s="93" t="s">
        <v>831</v>
      </c>
      <c r="O220" s="93" t="str">
        <f>IFERROR(__xludf.DUMMYFUNCTION("iferror(if($D220=""CREATE TABLE"","""",index(split($A220,"" "",TRUE,TRUE),O$2)),"""")"),"")</f>
        <v/>
      </c>
      <c r="P220" s="93" t="str">
        <f>IFERROR(__xludf.DUMMYFUNCTION("iferror(if($D220=""CREATE TABLE"","""",index(split($A220,"" "",TRUE,TRUE),P$2)),"""")"),"")</f>
        <v/>
      </c>
      <c r="Q220" s="93" t="str">
        <f>IFERROR(__xludf.DUMMYFUNCTION("iferror(if($D220=""CREATE TABLE"","""",index(split($A220,"" "",TRUE,TRUE),Q$2)),"""")"),"")</f>
        <v/>
      </c>
      <c r="R220" s="93" t="str">
        <f>IFERROR(__xludf.DUMMYFUNCTION("iferror(if($D220=""CREATE TABLE"","""",index(split($A220,"" "",TRUE,TRUE),R$2)),"""")"),"")</f>
        <v/>
      </c>
      <c r="S220" s="93" t="str">
        <f>IFERROR(__xludf.DUMMYFUNCTION("iferror(if($D220=""CREATE TABLE"","""",index(split($A220,"" "",TRUE,TRUE),S$2)),"""")"),"")</f>
        <v/>
      </c>
      <c r="T220" s="93" t="str">
        <f>IFERROR(__xludf.DUMMYFUNCTION("iferror(if($D220=""CREATE TABLE"","""",index(split($A220,"" "",TRUE,TRUE),T$2)),"""")"),"")</f>
        <v/>
      </c>
    </row>
    <row r="221">
      <c r="A221" s="10" t="s">
        <v>1346</v>
      </c>
      <c r="B221" s="15" t="b">
        <v>0</v>
      </c>
      <c r="C221" s="15" t="b">
        <v>0</v>
      </c>
      <c r="D221" s="93" t="str">
        <f t="shared" si="1"/>
        <v/>
      </c>
      <c r="E221" s="93" t="s">
        <v>662</v>
      </c>
      <c r="G221" s="93" t="s">
        <v>834</v>
      </c>
      <c r="I221" s="15" t="b">
        <v>0</v>
      </c>
      <c r="J221" s="15" t="b">
        <v>0</v>
      </c>
      <c r="K221" s="93" t="s">
        <v>780</v>
      </c>
      <c r="O221" s="93" t="str">
        <f>IFERROR(__xludf.DUMMYFUNCTION("iferror(if($D221=""CREATE TABLE"","""",index(split($A221,"" "",TRUE,TRUE),O$2)),"""")"),"")</f>
        <v/>
      </c>
      <c r="P221" s="93" t="str">
        <f>IFERROR(__xludf.DUMMYFUNCTION("iferror(if($D221=""CREATE TABLE"","""",index(split($A221,"" "",TRUE,TRUE),P$2)),"""")"),"")</f>
        <v/>
      </c>
      <c r="Q221" s="93" t="str">
        <f>IFERROR(__xludf.DUMMYFUNCTION("iferror(if($D221=""CREATE TABLE"","""",index(split($A221,"" "",TRUE,TRUE),Q$2)),"""")"),"")</f>
        <v/>
      </c>
      <c r="R221" s="93" t="str">
        <f>IFERROR(__xludf.DUMMYFUNCTION("iferror(if($D221=""CREATE TABLE"","""",index(split($A221,"" "",TRUE,TRUE),R$2)),"""")"),"")</f>
        <v/>
      </c>
      <c r="S221" s="93" t="str">
        <f>IFERROR(__xludf.DUMMYFUNCTION("iferror(if($D221=""CREATE TABLE"","""",index(split($A221,"" "",TRUE,TRUE),S$2)),"""")"),"")</f>
        <v/>
      </c>
      <c r="T221" s="93" t="str">
        <f>IFERROR(__xludf.DUMMYFUNCTION("iferror(if($D221=""CREATE TABLE"","""",index(split($A221,"" "",TRUE,TRUE),T$2)),"""")"),"")</f>
        <v/>
      </c>
    </row>
    <row r="222">
      <c r="A222" s="10" t="s">
        <v>1349</v>
      </c>
      <c r="B222" s="15" t="b">
        <v>0</v>
      </c>
      <c r="C222" s="15" t="b">
        <v>0</v>
      </c>
      <c r="D222" s="93" t="str">
        <f t="shared" si="1"/>
        <v/>
      </c>
      <c r="E222" s="93" t="s">
        <v>662</v>
      </c>
      <c r="G222" s="93" t="s">
        <v>836</v>
      </c>
      <c r="I222" s="15" t="b">
        <v>0</v>
      </c>
      <c r="J222" s="15" t="b">
        <v>0</v>
      </c>
      <c r="K222" s="93" t="s">
        <v>824</v>
      </c>
      <c r="O222" s="93" t="str">
        <f>IFERROR(__xludf.DUMMYFUNCTION("iferror(if($D222=""CREATE TABLE"","""",index(split($A222,"" "",TRUE,TRUE),O$2)),"""")"),"")</f>
        <v/>
      </c>
      <c r="P222" s="93" t="str">
        <f>IFERROR(__xludf.DUMMYFUNCTION("iferror(if($D222=""CREATE TABLE"","""",index(split($A222,"" "",TRUE,TRUE),P$2)),"""")"),"")</f>
        <v/>
      </c>
      <c r="Q222" s="93" t="str">
        <f>IFERROR(__xludf.DUMMYFUNCTION("iferror(if($D222=""CREATE TABLE"","""",index(split($A222,"" "",TRUE,TRUE),Q$2)),"""")"),"")</f>
        <v/>
      </c>
      <c r="R222" s="93" t="str">
        <f>IFERROR(__xludf.DUMMYFUNCTION("iferror(if($D222=""CREATE TABLE"","""",index(split($A222,"" "",TRUE,TRUE),R$2)),"""")"),"")</f>
        <v/>
      </c>
      <c r="S222" s="93" t="str">
        <f>IFERROR(__xludf.DUMMYFUNCTION("iferror(if($D222=""CREATE TABLE"","""",index(split($A222,"" "",TRUE,TRUE),S$2)),"""")"),"")</f>
        <v/>
      </c>
      <c r="T222" s="93" t="str">
        <f>IFERROR(__xludf.DUMMYFUNCTION("iferror(if($D222=""CREATE TABLE"","""",index(split($A222,"" "",TRUE,TRUE),T$2)),"""")"),"")</f>
        <v/>
      </c>
    </row>
    <row r="223">
      <c r="A223" s="10" t="s">
        <v>1624</v>
      </c>
      <c r="B223" s="15" t="b">
        <v>0</v>
      </c>
      <c r="C223" s="15" t="b">
        <v>0</v>
      </c>
      <c r="D223" s="93" t="str">
        <f t="shared" si="1"/>
        <v/>
      </c>
      <c r="E223" s="93" t="s">
        <v>663</v>
      </c>
      <c r="G223" s="93" t="s">
        <v>949</v>
      </c>
      <c r="I223" s="18" t="b">
        <v>1</v>
      </c>
      <c r="J223" s="15" t="b">
        <v>0</v>
      </c>
      <c r="K223" s="93" t="s">
        <v>795</v>
      </c>
      <c r="O223" s="93" t="str">
        <f>IFERROR(__xludf.DUMMYFUNCTION("iferror(if($D223=""CREATE TABLE"","""",index(split($A223,"" "",TRUE,TRUE),O$2)),"""")"),"")</f>
        <v/>
      </c>
      <c r="P223" s="93" t="str">
        <f>IFERROR(__xludf.DUMMYFUNCTION("iferror(if($D223=""CREATE TABLE"","""",index(split($A223,"" "",TRUE,TRUE),P$2)),"""")"),"")</f>
        <v/>
      </c>
      <c r="Q223" s="93" t="str">
        <f>IFERROR(__xludf.DUMMYFUNCTION("iferror(if($D223=""CREATE TABLE"","""",index(split($A223,"" "",TRUE,TRUE),Q$2)),"""")"),"")</f>
        <v/>
      </c>
      <c r="R223" s="93" t="str">
        <f>IFERROR(__xludf.DUMMYFUNCTION("iferror(if($D223=""CREATE TABLE"","""",index(split($A223,"" "",TRUE,TRUE),R$2)),"""")"),"")</f>
        <v/>
      </c>
      <c r="S223" s="93" t="str">
        <f>IFERROR(__xludf.DUMMYFUNCTION("iferror(if($D223=""CREATE TABLE"","""",index(split($A223,"" "",TRUE,TRUE),S$2)),"""")"),"")</f>
        <v/>
      </c>
      <c r="T223" s="93" t="str">
        <f>IFERROR(__xludf.DUMMYFUNCTION("iferror(if($D223=""CREATE TABLE"","""",index(split($A223,"" "",TRUE,TRUE),T$2)),"""")"),"")</f>
        <v/>
      </c>
    </row>
    <row r="224">
      <c r="A224" s="10" t="s">
        <v>1627</v>
      </c>
      <c r="B224" s="15" t="b">
        <v>0</v>
      </c>
      <c r="C224" s="15" t="b">
        <v>0</v>
      </c>
      <c r="D224" s="93" t="str">
        <f t="shared" si="1"/>
        <v/>
      </c>
      <c r="E224" s="93" t="s">
        <v>663</v>
      </c>
      <c r="G224" s="93" t="s">
        <v>663</v>
      </c>
      <c r="I224" s="15" t="b">
        <v>0</v>
      </c>
      <c r="J224" s="15" t="b">
        <v>0</v>
      </c>
      <c r="K224" s="93" t="s">
        <v>780</v>
      </c>
      <c r="O224" s="93" t="str">
        <f>IFERROR(__xludf.DUMMYFUNCTION("iferror(if($D224=""CREATE TABLE"","""",index(split($A224,"" "",TRUE,TRUE),O$2)),"""")"),"")</f>
        <v/>
      </c>
      <c r="P224" s="93" t="str">
        <f>IFERROR(__xludf.DUMMYFUNCTION("iferror(if($D224=""CREATE TABLE"","""",index(split($A224,"" "",TRUE,TRUE),P$2)),"""")"),"")</f>
        <v/>
      </c>
      <c r="Q224" s="93" t="str">
        <f>IFERROR(__xludf.DUMMYFUNCTION("iferror(if($D224=""CREATE TABLE"","""",index(split($A224,"" "",TRUE,TRUE),Q$2)),"""")"),"")</f>
        <v/>
      </c>
      <c r="R224" s="93" t="str">
        <f>IFERROR(__xludf.DUMMYFUNCTION("iferror(if($D224=""CREATE TABLE"","""",index(split($A224,"" "",TRUE,TRUE),R$2)),"""")"),"")</f>
        <v/>
      </c>
      <c r="S224" s="93" t="str">
        <f>IFERROR(__xludf.DUMMYFUNCTION("iferror(if($D224=""CREATE TABLE"","""",index(split($A224,"" "",TRUE,TRUE),S$2)),"""")"),"")</f>
        <v/>
      </c>
      <c r="T224" s="93" t="str">
        <f>IFERROR(__xludf.DUMMYFUNCTION("iferror(if($D224=""CREATE TABLE"","""",index(split($A224,"" "",TRUE,TRUE),T$2)),"""")"),"")</f>
        <v/>
      </c>
    </row>
    <row r="225">
      <c r="A225" s="10" t="s">
        <v>1342</v>
      </c>
      <c r="B225" s="15" t="b">
        <v>0</v>
      </c>
      <c r="C225" s="15" t="b">
        <v>0</v>
      </c>
      <c r="D225" s="93" t="str">
        <f t="shared" si="1"/>
        <v/>
      </c>
      <c r="E225" s="93" t="s">
        <v>663</v>
      </c>
      <c r="G225" s="93" t="s">
        <v>828</v>
      </c>
      <c r="I225" s="15" t="b">
        <v>0</v>
      </c>
      <c r="J225" s="15" t="b">
        <v>0</v>
      </c>
      <c r="K225" s="93" t="s">
        <v>824</v>
      </c>
      <c r="O225" s="93" t="str">
        <f>IFERROR(__xludf.DUMMYFUNCTION("iferror(if($D225=""CREATE TABLE"","""",index(split($A225,"" "",TRUE,TRUE),O$2)),"""")"),"")</f>
        <v/>
      </c>
      <c r="P225" s="93" t="str">
        <f>IFERROR(__xludf.DUMMYFUNCTION("iferror(if($D225=""CREATE TABLE"","""",index(split($A225,"" "",TRUE,TRUE),P$2)),"""")"),"")</f>
        <v/>
      </c>
      <c r="Q225" s="93" t="str">
        <f>IFERROR(__xludf.DUMMYFUNCTION("iferror(if($D225=""CREATE TABLE"","""",index(split($A225,"" "",TRUE,TRUE),Q$2)),"""")"),"")</f>
        <v/>
      </c>
      <c r="R225" s="93" t="str">
        <f>IFERROR(__xludf.DUMMYFUNCTION("iferror(if($D225=""CREATE TABLE"","""",index(split($A225,"" "",TRUE,TRUE),R$2)),"""")"),"")</f>
        <v/>
      </c>
      <c r="S225" s="93" t="str">
        <f>IFERROR(__xludf.DUMMYFUNCTION("iferror(if($D225=""CREATE TABLE"","""",index(split($A225,"" "",TRUE,TRUE),S$2)),"""")"),"")</f>
        <v/>
      </c>
      <c r="T225" s="93" t="str">
        <f>IFERROR(__xludf.DUMMYFUNCTION("iferror(if($D225=""CREATE TABLE"","""",index(split($A225,"" "",TRUE,TRUE),T$2)),"""")"),"")</f>
        <v/>
      </c>
    </row>
    <row r="226">
      <c r="A226" s="10" t="s">
        <v>1344</v>
      </c>
      <c r="B226" s="15" t="b">
        <v>0</v>
      </c>
      <c r="C226" s="15" t="b">
        <v>0</v>
      </c>
      <c r="D226" s="93" t="str">
        <f t="shared" si="1"/>
        <v/>
      </c>
      <c r="E226" s="93" t="s">
        <v>663</v>
      </c>
      <c r="G226" s="93" t="s">
        <v>829</v>
      </c>
      <c r="I226" s="15" t="b">
        <v>0</v>
      </c>
      <c r="J226" s="18" t="b">
        <v>1</v>
      </c>
      <c r="K226" s="93" t="s">
        <v>831</v>
      </c>
      <c r="O226" s="93" t="str">
        <f>IFERROR(__xludf.DUMMYFUNCTION("iferror(if($D226=""CREATE TABLE"","""",index(split($A226,"" "",TRUE,TRUE),O$2)),"""")"),"")</f>
        <v/>
      </c>
      <c r="P226" s="93" t="str">
        <f>IFERROR(__xludf.DUMMYFUNCTION("iferror(if($D226=""CREATE TABLE"","""",index(split($A226,"" "",TRUE,TRUE),P$2)),"""")"),"")</f>
        <v/>
      </c>
      <c r="Q226" s="93" t="str">
        <f>IFERROR(__xludf.DUMMYFUNCTION("iferror(if($D226=""CREATE TABLE"","""",index(split($A226,"" "",TRUE,TRUE),Q$2)),"""")"),"")</f>
        <v/>
      </c>
      <c r="R226" s="93" t="str">
        <f>IFERROR(__xludf.DUMMYFUNCTION("iferror(if($D226=""CREATE TABLE"","""",index(split($A226,"" "",TRUE,TRUE),R$2)),"""")"),"")</f>
        <v/>
      </c>
      <c r="S226" s="93" t="str">
        <f>IFERROR(__xludf.DUMMYFUNCTION("iferror(if($D226=""CREATE TABLE"","""",index(split($A226,"" "",TRUE,TRUE),S$2)),"""")"),"")</f>
        <v/>
      </c>
      <c r="T226" s="93" t="str">
        <f>IFERROR(__xludf.DUMMYFUNCTION("iferror(if($D226=""CREATE TABLE"","""",index(split($A226,"" "",TRUE,TRUE),T$2)),"""")"),"")</f>
        <v/>
      </c>
    </row>
    <row r="227">
      <c r="A227" s="10" t="s">
        <v>1345</v>
      </c>
      <c r="B227" s="15" t="b">
        <v>0</v>
      </c>
      <c r="C227" s="15" t="b">
        <v>0</v>
      </c>
      <c r="D227" s="93" t="str">
        <f t="shared" si="1"/>
        <v/>
      </c>
      <c r="E227" s="93" t="s">
        <v>663</v>
      </c>
      <c r="G227" s="93" t="s">
        <v>833</v>
      </c>
      <c r="I227" s="15" t="b">
        <v>0</v>
      </c>
      <c r="J227" s="18" t="b">
        <v>1</v>
      </c>
      <c r="K227" s="93" t="s">
        <v>831</v>
      </c>
      <c r="O227" s="93" t="str">
        <f>IFERROR(__xludf.DUMMYFUNCTION("iferror(if($D227=""CREATE TABLE"","""",index(split($A227,"" "",TRUE,TRUE),O$2)),"""")"),"")</f>
        <v/>
      </c>
      <c r="P227" s="93" t="str">
        <f>IFERROR(__xludf.DUMMYFUNCTION("iferror(if($D227=""CREATE TABLE"","""",index(split($A227,"" "",TRUE,TRUE),P$2)),"""")"),"")</f>
        <v/>
      </c>
      <c r="Q227" s="93" t="str">
        <f>IFERROR(__xludf.DUMMYFUNCTION("iferror(if($D227=""CREATE TABLE"","""",index(split($A227,"" "",TRUE,TRUE),Q$2)),"""")"),"")</f>
        <v/>
      </c>
      <c r="R227" s="93" t="str">
        <f>IFERROR(__xludf.DUMMYFUNCTION("iferror(if($D227=""CREATE TABLE"","""",index(split($A227,"" "",TRUE,TRUE),R$2)),"""")"),"")</f>
        <v/>
      </c>
      <c r="S227" s="93" t="str">
        <f>IFERROR(__xludf.DUMMYFUNCTION("iferror(if($D227=""CREATE TABLE"","""",index(split($A227,"" "",TRUE,TRUE),S$2)),"""")"),"")</f>
        <v/>
      </c>
      <c r="T227" s="93" t="str">
        <f>IFERROR(__xludf.DUMMYFUNCTION("iferror(if($D227=""CREATE TABLE"","""",index(split($A227,"" "",TRUE,TRUE),T$2)),"""")"),"")</f>
        <v/>
      </c>
    </row>
    <row r="228">
      <c r="A228" s="10" t="s">
        <v>1346</v>
      </c>
      <c r="B228" s="15" t="b">
        <v>0</v>
      </c>
      <c r="C228" s="15" t="b">
        <v>0</v>
      </c>
      <c r="D228" s="93" t="str">
        <f t="shared" si="1"/>
        <v/>
      </c>
      <c r="E228" s="93" t="s">
        <v>663</v>
      </c>
      <c r="G228" s="93" t="s">
        <v>834</v>
      </c>
      <c r="I228" s="15" t="b">
        <v>0</v>
      </c>
      <c r="J228" s="15" t="b">
        <v>0</v>
      </c>
      <c r="K228" s="93" t="s">
        <v>780</v>
      </c>
      <c r="O228" s="93" t="str">
        <f>IFERROR(__xludf.DUMMYFUNCTION("iferror(if($D228=""CREATE TABLE"","""",index(split($A228,"" "",TRUE,TRUE),O$2)),"""")"),"")</f>
        <v/>
      </c>
      <c r="P228" s="93" t="str">
        <f>IFERROR(__xludf.DUMMYFUNCTION("iferror(if($D228=""CREATE TABLE"","""",index(split($A228,"" "",TRUE,TRUE),P$2)),"""")"),"")</f>
        <v/>
      </c>
      <c r="Q228" s="93" t="str">
        <f>IFERROR(__xludf.DUMMYFUNCTION("iferror(if($D228=""CREATE TABLE"","""",index(split($A228,"" "",TRUE,TRUE),Q$2)),"""")"),"")</f>
        <v/>
      </c>
      <c r="R228" s="93" t="str">
        <f>IFERROR(__xludf.DUMMYFUNCTION("iferror(if($D228=""CREATE TABLE"","""",index(split($A228,"" "",TRUE,TRUE),R$2)),"""")"),"")</f>
        <v/>
      </c>
      <c r="S228" s="93" t="str">
        <f>IFERROR(__xludf.DUMMYFUNCTION("iferror(if($D228=""CREATE TABLE"","""",index(split($A228,"" "",TRUE,TRUE),S$2)),"""")"),"")</f>
        <v/>
      </c>
      <c r="T228" s="93" t="str">
        <f>IFERROR(__xludf.DUMMYFUNCTION("iferror(if($D228=""CREATE TABLE"","""",index(split($A228,"" "",TRUE,TRUE),T$2)),"""")"),"")</f>
        <v/>
      </c>
    </row>
    <row r="229">
      <c r="A229" s="10" t="s">
        <v>1349</v>
      </c>
      <c r="B229" s="15" t="b">
        <v>0</v>
      </c>
      <c r="C229" s="15" t="b">
        <v>0</v>
      </c>
      <c r="D229" s="93" t="str">
        <f t="shared" si="1"/>
        <v/>
      </c>
      <c r="E229" s="93" t="s">
        <v>663</v>
      </c>
      <c r="G229" s="93" t="s">
        <v>836</v>
      </c>
      <c r="I229" s="15" t="b">
        <v>0</v>
      </c>
      <c r="J229" s="15" t="b">
        <v>0</v>
      </c>
      <c r="K229" s="93" t="s">
        <v>824</v>
      </c>
      <c r="O229" s="93" t="str">
        <f>IFERROR(__xludf.DUMMYFUNCTION("iferror(if($D229=""CREATE TABLE"","""",index(split($A229,"" "",TRUE,TRUE),O$2)),"""")"),"")</f>
        <v/>
      </c>
      <c r="P229" s="93" t="str">
        <f>IFERROR(__xludf.DUMMYFUNCTION("iferror(if($D229=""CREATE TABLE"","""",index(split($A229,"" "",TRUE,TRUE),P$2)),"""")"),"")</f>
        <v/>
      </c>
      <c r="Q229" s="93" t="str">
        <f>IFERROR(__xludf.DUMMYFUNCTION("iferror(if($D229=""CREATE TABLE"","""",index(split($A229,"" "",TRUE,TRUE),Q$2)),"""")"),"")</f>
        <v/>
      </c>
      <c r="R229" s="93" t="str">
        <f>IFERROR(__xludf.DUMMYFUNCTION("iferror(if($D229=""CREATE TABLE"","""",index(split($A229,"" "",TRUE,TRUE),R$2)),"""")"),"")</f>
        <v/>
      </c>
      <c r="S229" s="93" t="str">
        <f>IFERROR(__xludf.DUMMYFUNCTION("iferror(if($D229=""CREATE TABLE"","""",index(split($A229,"" "",TRUE,TRUE),S$2)),"""")"),"")</f>
        <v/>
      </c>
      <c r="T229" s="93" t="str">
        <f>IFERROR(__xludf.DUMMYFUNCTION("iferror(if($D229=""CREATE TABLE"","""",index(split($A229,"" "",TRUE,TRUE),T$2)),"""")"),"")</f>
        <v/>
      </c>
    </row>
    <row r="230">
      <c r="A230" s="10" t="s">
        <v>1630</v>
      </c>
      <c r="B230" s="15" t="b">
        <v>0</v>
      </c>
      <c r="C230" s="15" t="b">
        <v>0</v>
      </c>
      <c r="D230" s="93" t="str">
        <f t="shared" si="1"/>
        <v/>
      </c>
      <c r="E230" s="93" t="s">
        <v>664</v>
      </c>
      <c r="G230" s="93" t="s">
        <v>800</v>
      </c>
      <c r="I230" s="18" t="b">
        <v>1</v>
      </c>
      <c r="J230" s="15" t="b">
        <v>0</v>
      </c>
      <c r="K230" s="93" t="s">
        <v>795</v>
      </c>
      <c r="O230" s="93" t="str">
        <f>IFERROR(__xludf.DUMMYFUNCTION("iferror(if($D230=""CREATE TABLE"","""",index(split($A230,"" "",TRUE,TRUE),O$2)),"""")"),"")</f>
        <v/>
      </c>
      <c r="P230" s="93" t="str">
        <f>IFERROR(__xludf.DUMMYFUNCTION("iferror(if($D230=""CREATE TABLE"","""",index(split($A230,"" "",TRUE,TRUE),P$2)),"""")"),"")</f>
        <v/>
      </c>
      <c r="Q230" s="93" t="str">
        <f>IFERROR(__xludf.DUMMYFUNCTION("iferror(if($D230=""CREATE TABLE"","""",index(split($A230,"" "",TRUE,TRUE),Q$2)),"""")"),"")</f>
        <v/>
      </c>
      <c r="R230" s="93" t="str">
        <f>IFERROR(__xludf.DUMMYFUNCTION("iferror(if($D230=""CREATE TABLE"","""",index(split($A230,"" "",TRUE,TRUE),R$2)),"""")"),"")</f>
        <v/>
      </c>
      <c r="S230" s="93" t="str">
        <f>IFERROR(__xludf.DUMMYFUNCTION("iferror(if($D230=""CREATE TABLE"","""",index(split($A230,"" "",TRUE,TRUE),S$2)),"""")"),"")</f>
        <v/>
      </c>
      <c r="T230" s="93" t="str">
        <f>IFERROR(__xludf.DUMMYFUNCTION("iferror(if($D230=""CREATE TABLE"","""",index(split($A230,"" "",TRUE,TRUE),T$2)),"""")"),"")</f>
        <v/>
      </c>
    </row>
    <row r="231">
      <c r="A231" s="10" t="s">
        <v>1631</v>
      </c>
      <c r="B231" s="15" t="b">
        <v>0</v>
      </c>
      <c r="C231" s="15" t="b">
        <v>0</v>
      </c>
      <c r="D231" s="93" t="str">
        <f t="shared" si="1"/>
        <v/>
      </c>
      <c r="E231" s="93" t="s">
        <v>664</v>
      </c>
      <c r="G231" s="93" t="s">
        <v>664</v>
      </c>
      <c r="I231" s="15" t="b">
        <v>0</v>
      </c>
      <c r="J231" s="15" t="b">
        <v>0</v>
      </c>
      <c r="K231" s="93" t="s">
        <v>780</v>
      </c>
      <c r="O231" s="93" t="str">
        <f>IFERROR(__xludf.DUMMYFUNCTION("iferror(if($D231=""CREATE TABLE"","""",index(split($A231,"" "",TRUE,TRUE),O$2)),"""")"),"")</f>
        <v/>
      </c>
      <c r="P231" s="93" t="str">
        <f>IFERROR(__xludf.DUMMYFUNCTION("iferror(if($D231=""CREATE TABLE"","""",index(split($A231,"" "",TRUE,TRUE),P$2)),"""")"),"")</f>
        <v/>
      </c>
      <c r="Q231" s="93" t="str">
        <f>IFERROR(__xludf.DUMMYFUNCTION("iferror(if($D231=""CREATE TABLE"","""",index(split($A231,"" "",TRUE,TRUE),Q$2)),"""")"),"")</f>
        <v/>
      </c>
      <c r="R231" s="93" t="str">
        <f>IFERROR(__xludf.DUMMYFUNCTION("iferror(if($D231=""CREATE TABLE"","""",index(split($A231,"" "",TRUE,TRUE),R$2)),"""")"),"")</f>
        <v/>
      </c>
      <c r="S231" s="93" t="str">
        <f>IFERROR(__xludf.DUMMYFUNCTION("iferror(if($D231=""CREATE TABLE"","""",index(split($A231,"" "",TRUE,TRUE),S$2)),"""")"),"")</f>
        <v/>
      </c>
      <c r="T231" s="93" t="str">
        <f>IFERROR(__xludf.DUMMYFUNCTION("iferror(if($D231=""CREATE TABLE"","""",index(split($A231,"" "",TRUE,TRUE),T$2)),"""")"),"")</f>
        <v/>
      </c>
    </row>
    <row r="232">
      <c r="A232" s="10" t="s">
        <v>1342</v>
      </c>
      <c r="B232" s="15" t="b">
        <v>0</v>
      </c>
      <c r="C232" s="15" t="b">
        <v>0</v>
      </c>
      <c r="D232" s="93" t="str">
        <f t="shared" si="1"/>
        <v/>
      </c>
      <c r="E232" s="93" t="s">
        <v>664</v>
      </c>
      <c r="G232" s="93" t="s">
        <v>828</v>
      </c>
      <c r="I232" s="15" t="b">
        <v>0</v>
      </c>
      <c r="J232" s="15" t="b">
        <v>0</v>
      </c>
      <c r="K232" s="93" t="s">
        <v>824</v>
      </c>
      <c r="O232" s="93" t="str">
        <f>IFERROR(__xludf.DUMMYFUNCTION("iferror(if($D232=""CREATE TABLE"","""",index(split($A232,"" "",TRUE,TRUE),O$2)),"""")"),"")</f>
        <v/>
      </c>
      <c r="P232" s="93" t="str">
        <f>IFERROR(__xludf.DUMMYFUNCTION("iferror(if($D232=""CREATE TABLE"","""",index(split($A232,"" "",TRUE,TRUE),P$2)),"""")"),"")</f>
        <v/>
      </c>
      <c r="Q232" s="93" t="str">
        <f>IFERROR(__xludf.DUMMYFUNCTION("iferror(if($D232=""CREATE TABLE"","""",index(split($A232,"" "",TRUE,TRUE),Q$2)),"""")"),"")</f>
        <v/>
      </c>
      <c r="R232" s="93" t="str">
        <f>IFERROR(__xludf.DUMMYFUNCTION("iferror(if($D232=""CREATE TABLE"","""",index(split($A232,"" "",TRUE,TRUE),R$2)),"""")"),"")</f>
        <v/>
      </c>
      <c r="S232" s="93" t="str">
        <f>IFERROR(__xludf.DUMMYFUNCTION("iferror(if($D232=""CREATE TABLE"","""",index(split($A232,"" "",TRUE,TRUE),S$2)),"""")"),"")</f>
        <v/>
      </c>
      <c r="T232" s="93" t="str">
        <f>IFERROR(__xludf.DUMMYFUNCTION("iferror(if($D232=""CREATE TABLE"","""",index(split($A232,"" "",TRUE,TRUE),T$2)),"""")"),"")</f>
        <v/>
      </c>
    </row>
    <row r="233">
      <c r="A233" s="10" t="s">
        <v>1344</v>
      </c>
      <c r="B233" s="15" t="b">
        <v>0</v>
      </c>
      <c r="C233" s="15" t="b">
        <v>0</v>
      </c>
      <c r="D233" s="93" t="str">
        <f t="shared" si="1"/>
        <v/>
      </c>
      <c r="E233" s="93" t="s">
        <v>664</v>
      </c>
      <c r="G233" s="93" t="s">
        <v>829</v>
      </c>
      <c r="I233" s="15" t="b">
        <v>0</v>
      </c>
      <c r="J233" s="18" t="b">
        <v>1</v>
      </c>
      <c r="K233" s="93" t="s">
        <v>831</v>
      </c>
      <c r="O233" s="93" t="str">
        <f>IFERROR(__xludf.DUMMYFUNCTION("iferror(if($D233=""CREATE TABLE"","""",index(split($A233,"" "",TRUE,TRUE),O$2)),"""")"),"")</f>
        <v/>
      </c>
      <c r="P233" s="93" t="str">
        <f>IFERROR(__xludf.DUMMYFUNCTION("iferror(if($D233=""CREATE TABLE"","""",index(split($A233,"" "",TRUE,TRUE),P$2)),"""")"),"")</f>
        <v/>
      </c>
      <c r="Q233" s="93" t="str">
        <f>IFERROR(__xludf.DUMMYFUNCTION("iferror(if($D233=""CREATE TABLE"","""",index(split($A233,"" "",TRUE,TRUE),Q$2)),"""")"),"")</f>
        <v/>
      </c>
      <c r="R233" s="93" t="str">
        <f>IFERROR(__xludf.DUMMYFUNCTION("iferror(if($D233=""CREATE TABLE"","""",index(split($A233,"" "",TRUE,TRUE),R$2)),"""")"),"")</f>
        <v/>
      </c>
      <c r="S233" s="93" t="str">
        <f>IFERROR(__xludf.DUMMYFUNCTION("iferror(if($D233=""CREATE TABLE"","""",index(split($A233,"" "",TRUE,TRUE),S$2)),"""")"),"")</f>
        <v/>
      </c>
      <c r="T233" s="93" t="str">
        <f>IFERROR(__xludf.DUMMYFUNCTION("iferror(if($D233=""CREATE TABLE"","""",index(split($A233,"" "",TRUE,TRUE),T$2)),"""")"),"")</f>
        <v/>
      </c>
    </row>
    <row r="234">
      <c r="A234" s="10" t="s">
        <v>1345</v>
      </c>
      <c r="B234" s="15" t="b">
        <v>0</v>
      </c>
      <c r="C234" s="15" t="b">
        <v>0</v>
      </c>
      <c r="D234" s="93" t="str">
        <f t="shared" si="1"/>
        <v/>
      </c>
      <c r="E234" s="93" t="s">
        <v>664</v>
      </c>
      <c r="G234" s="93" t="s">
        <v>833</v>
      </c>
      <c r="I234" s="15" t="b">
        <v>0</v>
      </c>
      <c r="J234" s="18" t="b">
        <v>1</v>
      </c>
      <c r="K234" s="93" t="s">
        <v>831</v>
      </c>
      <c r="O234" s="93" t="str">
        <f>IFERROR(__xludf.DUMMYFUNCTION("iferror(if($D234=""CREATE TABLE"","""",index(split($A234,"" "",TRUE,TRUE),O$2)),"""")"),"")</f>
        <v/>
      </c>
      <c r="P234" s="93" t="str">
        <f>IFERROR(__xludf.DUMMYFUNCTION("iferror(if($D234=""CREATE TABLE"","""",index(split($A234,"" "",TRUE,TRUE),P$2)),"""")"),"")</f>
        <v/>
      </c>
      <c r="Q234" s="93" t="str">
        <f>IFERROR(__xludf.DUMMYFUNCTION("iferror(if($D234=""CREATE TABLE"","""",index(split($A234,"" "",TRUE,TRUE),Q$2)),"""")"),"")</f>
        <v/>
      </c>
      <c r="R234" s="93" t="str">
        <f>IFERROR(__xludf.DUMMYFUNCTION("iferror(if($D234=""CREATE TABLE"","""",index(split($A234,"" "",TRUE,TRUE),R$2)),"""")"),"")</f>
        <v/>
      </c>
      <c r="S234" s="93" t="str">
        <f>IFERROR(__xludf.DUMMYFUNCTION("iferror(if($D234=""CREATE TABLE"","""",index(split($A234,"" "",TRUE,TRUE),S$2)),"""")"),"")</f>
        <v/>
      </c>
      <c r="T234" s="93" t="str">
        <f>IFERROR(__xludf.DUMMYFUNCTION("iferror(if($D234=""CREATE TABLE"","""",index(split($A234,"" "",TRUE,TRUE),T$2)),"""")"),"")</f>
        <v/>
      </c>
    </row>
    <row r="235">
      <c r="A235" s="10" t="s">
        <v>1346</v>
      </c>
      <c r="B235" s="15" t="b">
        <v>0</v>
      </c>
      <c r="C235" s="15" t="b">
        <v>0</v>
      </c>
      <c r="D235" s="93" t="str">
        <f t="shared" si="1"/>
        <v/>
      </c>
      <c r="E235" s="93" t="s">
        <v>664</v>
      </c>
      <c r="G235" s="93" t="s">
        <v>834</v>
      </c>
      <c r="I235" s="15" t="b">
        <v>0</v>
      </c>
      <c r="J235" s="15" t="b">
        <v>0</v>
      </c>
      <c r="K235" s="93" t="s">
        <v>780</v>
      </c>
      <c r="O235" s="93" t="str">
        <f>IFERROR(__xludf.DUMMYFUNCTION("iferror(if($D235=""CREATE TABLE"","""",index(split($A235,"" "",TRUE,TRUE),O$2)),"""")"),"")</f>
        <v/>
      </c>
      <c r="P235" s="93" t="str">
        <f>IFERROR(__xludf.DUMMYFUNCTION("iferror(if($D235=""CREATE TABLE"","""",index(split($A235,"" "",TRUE,TRUE),P$2)),"""")"),"")</f>
        <v/>
      </c>
      <c r="Q235" s="93" t="str">
        <f>IFERROR(__xludf.DUMMYFUNCTION("iferror(if($D235=""CREATE TABLE"","""",index(split($A235,"" "",TRUE,TRUE),Q$2)),"""")"),"")</f>
        <v/>
      </c>
      <c r="R235" s="93" t="str">
        <f>IFERROR(__xludf.DUMMYFUNCTION("iferror(if($D235=""CREATE TABLE"","""",index(split($A235,"" "",TRUE,TRUE),R$2)),"""")"),"")</f>
        <v/>
      </c>
      <c r="S235" s="93" t="str">
        <f>IFERROR(__xludf.DUMMYFUNCTION("iferror(if($D235=""CREATE TABLE"","""",index(split($A235,"" "",TRUE,TRUE),S$2)),"""")"),"")</f>
        <v/>
      </c>
      <c r="T235" s="93" t="str">
        <f>IFERROR(__xludf.DUMMYFUNCTION("iferror(if($D235=""CREATE TABLE"","""",index(split($A235,"" "",TRUE,TRUE),T$2)),"""")"),"")</f>
        <v/>
      </c>
    </row>
    <row r="236">
      <c r="A236" s="10" t="s">
        <v>1349</v>
      </c>
      <c r="B236" s="15" t="b">
        <v>0</v>
      </c>
      <c r="C236" s="15" t="b">
        <v>0</v>
      </c>
      <c r="D236" s="93" t="str">
        <f t="shared" si="1"/>
        <v/>
      </c>
      <c r="E236" s="93" t="s">
        <v>664</v>
      </c>
      <c r="G236" s="93" t="s">
        <v>836</v>
      </c>
      <c r="I236" s="15" t="b">
        <v>0</v>
      </c>
      <c r="J236" s="15" t="b">
        <v>0</v>
      </c>
      <c r="K236" s="93" t="s">
        <v>824</v>
      </c>
      <c r="O236" s="93" t="str">
        <f>IFERROR(__xludf.DUMMYFUNCTION("iferror(if($D236=""CREATE TABLE"","""",index(split($A236,"" "",TRUE,TRUE),O$2)),"""")"),"")</f>
        <v/>
      </c>
      <c r="P236" s="93" t="str">
        <f>IFERROR(__xludf.DUMMYFUNCTION("iferror(if($D236=""CREATE TABLE"","""",index(split($A236,"" "",TRUE,TRUE),P$2)),"""")"),"")</f>
        <v/>
      </c>
      <c r="Q236" s="93" t="str">
        <f>IFERROR(__xludf.DUMMYFUNCTION("iferror(if($D236=""CREATE TABLE"","""",index(split($A236,"" "",TRUE,TRUE),Q$2)),"""")"),"")</f>
        <v/>
      </c>
      <c r="R236" s="93" t="str">
        <f>IFERROR(__xludf.DUMMYFUNCTION("iferror(if($D236=""CREATE TABLE"","""",index(split($A236,"" "",TRUE,TRUE),R$2)),"""")"),"")</f>
        <v/>
      </c>
      <c r="S236" s="93" t="str">
        <f>IFERROR(__xludf.DUMMYFUNCTION("iferror(if($D236=""CREATE TABLE"","""",index(split($A236,"" "",TRUE,TRUE),S$2)),"""")"),"")</f>
        <v/>
      </c>
      <c r="T236" s="93" t="str">
        <f>IFERROR(__xludf.DUMMYFUNCTION("iferror(if($D236=""CREATE TABLE"","""",index(split($A236,"" "",TRUE,TRUE),T$2)),"""")"),"")</f>
        <v/>
      </c>
    </row>
    <row r="237">
      <c r="A237" s="10" t="s">
        <v>1306</v>
      </c>
      <c r="B237" s="15" t="b">
        <v>0</v>
      </c>
      <c r="C237" s="15" t="b">
        <v>0</v>
      </c>
      <c r="D237" s="93" t="str">
        <f t="shared" si="1"/>
        <v/>
      </c>
      <c r="E237" s="93" t="s">
        <v>646</v>
      </c>
      <c r="G237" s="93" t="s">
        <v>778</v>
      </c>
      <c r="I237" s="18" t="b">
        <v>1</v>
      </c>
      <c r="J237" s="15" t="b">
        <v>0</v>
      </c>
      <c r="K237" s="93" t="s">
        <v>795</v>
      </c>
      <c r="O237" s="93" t="str">
        <f>IFERROR(__xludf.DUMMYFUNCTION("iferror(if($D237=""CREATE TABLE"","""",index(split($A237,"" "",TRUE,TRUE),O$2)),"""")"),"")</f>
        <v/>
      </c>
      <c r="P237" s="93" t="str">
        <f>IFERROR(__xludf.DUMMYFUNCTION("iferror(if($D237=""CREATE TABLE"","""",index(split($A237,"" "",TRUE,TRUE),P$2)),"""")"),"")</f>
        <v/>
      </c>
      <c r="Q237" s="93" t="str">
        <f>IFERROR(__xludf.DUMMYFUNCTION("iferror(if($D237=""CREATE TABLE"","""",index(split($A237,"" "",TRUE,TRUE),Q$2)),"""")"),"")</f>
        <v/>
      </c>
      <c r="R237" s="93" t="str">
        <f>IFERROR(__xludf.DUMMYFUNCTION("iferror(if($D237=""CREATE TABLE"","""",index(split($A237,"" "",TRUE,TRUE),R$2)),"""")"),"")</f>
        <v/>
      </c>
      <c r="S237" s="93" t="str">
        <f>IFERROR(__xludf.DUMMYFUNCTION("iferror(if($D237=""CREATE TABLE"","""",index(split($A237,"" "",TRUE,TRUE),S$2)),"""")"),"")</f>
        <v/>
      </c>
      <c r="T237" s="93" t="str">
        <f>IFERROR(__xludf.DUMMYFUNCTION("iferror(if($D237=""CREATE TABLE"","""",index(split($A237,"" "",TRUE,TRUE),T$2)),"""")"),"")</f>
        <v/>
      </c>
    </row>
    <row r="238">
      <c r="A238" s="10" t="s">
        <v>1633</v>
      </c>
      <c r="B238" s="15" t="b">
        <v>0</v>
      </c>
      <c r="C238" s="15" t="b">
        <v>0</v>
      </c>
      <c r="D238" s="93" t="str">
        <f t="shared" si="1"/>
        <v/>
      </c>
      <c r="E238" s="93" t="s">
        <v>646</v>
      </c>
      <c r="G238" s="93" t="s">
        <v>1033</v>
      </c>
      <c r="I238" s="15" t="b">
        <v>0</v>
      </c>
      <c r="J238" s="15" t="b">
        <v>0</v>
      </c>
      <c r="K238" s="93" t="s">
        <v>780</v>
      </c>
      <c r="O238" s="93" t="str">
        <f>IFERROR(__xludf.DUMMYFUNCTION("iferror(if($D238=""CREATE TABLE"","""",index(split($A238,"" "",TRUE,TRUE),O$2)),"""")"),"")</f>
        <v/>
      </c>
      <c r="P238" s="93" t="str">
        <f>IFERROR(__xludf.DUMMYFUNCTION("iferror(if($D238=""CREATE TABLE"","""",index(split($A238,"" "",TRUE,TRUE),P$2)),"""")"),"")</f>
        <v/>
      </c>
      <c r="Q238" s="93" t="str">
        <f>IFERROR(__xludf.DUMMYFUNCTION("iferror(if($D238=""CREATE TABLE"","""",index(split($A238,"" "",TRUE,TRUE),Q$2)),"""")"),"")</f>
        <v/>
      </c>
      <c r="R238" s="93" t="str">
        <f>IFERROR(__xludf.DUMMYFUNCTION("iferror(if($D238=""CREATE TABLE"","""",index(split($A238,"" "",TRUE,TRUE),R$2)),"""")"),"")</f>
        <v/>
      </c>
      <c r="S238" s="93" t="str">
        <f>IFERROR(__xludf.DUMMYFUNCTION("iferror(if($D238=""CREATE TABLE"","""",index(split($A238,"" "",TRUE,TRUE),S$2)),"""")"),"")</f>
        <v/>
      </c>
      <c r="T238" s="93" t="str">
        <f>IFERROR(__xludf.DUMMYFUNCTION("iferror(if($D238=""CREATE TABLE"","""",index(split($A238,"" "",TRUE,TRUE),T$2)),"""")"),"")</f>
        <v/>
      </c>
    </row>
    <row r="239">
      <c r="A239" s="10" t="s">
        <v>1310</v>
      </c>
      <c r="B239" s="15" t="b">
        <v>0</v>
      </c>
      <c r="C239" s="15" t="b">
        <v>0</v>
      </c>
      <c r="D239" s="93" t="str">
        <f t="shared" si="1"/>
        <v/>
      </c>
      <c r="E239" s="93" t="s">
        <v>646</v>
      </c>
      <c r="G239" s="93" t="s">
        <v>798</v>
      </c>
      <c r="I239" s="15" t="b">
        <v>0</v>
      </c>
      <c r="J239" s="15" t="b">
        <v>0</v>
      </c>
      <c r="K239" s="93" t="s">
        <v>795</v>
      </c>
      <c r="O239" s="93" t="str">
        <f>IFERROR(__xludf.DUMMYFUNCTION("iferror(if($D239=""CREATE TABLE"","""",index(split($A239,"" "",TRUE,TRUE),O$2)),"""")"),"")</f>
        <v/>
      </c>
      <c r="P239" s="93" t="str">
        <f>IFERROR(__xludf.DUMMYFUNCTION("iferror(if($D239=""CREATE TABLE"","""",index(split($A239,"" "",TRUE,TRUE),P$2)),"""")"),"")</f>
        <v/>
      </c>
      <c r="Q239" s="93" t="str">
        <f>IFERROR(__xludf.DUMMYFUNCTION("iferror(if($D239=""CREATE TABLE"","""",index(split($A239,"" "",TRUE,TRUE),Q$2)),"""")"),"")</f>
        <v/>
      </c>
      <c r="R239" s="93" t="str">
        <f>IFERROR(__xludf.DUMMYFUNCTION("iferror(if($D239=""CREATE TABLE"","""",index(split($A239,"" "",TRUE,TRUE),R$2)),"""")"),"")</f>
        <v/>
      </c>
      <c r="S239" s="93" t="str">
        <f>IFERROR(__xludf.DUMMYFUNCTION("iferror(if($D239=""CREATE TABLE"","""",index(split($A239,"" "",TRUE,TRUE),S$2)),"""")"),"")</f>
        <v/>
      </c>
      <c r="T239" s="93" t="str">
        <f>IFERROR(__xludf.DUMMYFUNCTION("iferror(if($D239=""CREATE TABLE"","""",index(split($A239,"" "",TRUE,TRUE),T$2)),"""")"),"")</f>
        <v/>
      </c>
    </row>
    <row r="240">
      <c r="A240" s="10" t="s">
        <v>1342</v>
      </c>
      <c r="B240" s="15" t="b">
        <v>0</v>
      </c>
      <c r="C240" s="15" t="b">
        <v>0</v>
      </c>
      <c r="D240" s="93" t="str">
        <f t="shared" si="1"/>
        <v/>
      </c>
      <c r="E240" s="93" t="s">
        <v>646</v>
      </c>
      <c r="G240" s="93" t="s">
        <v>828</v>
      </c>
      <c r="I240" s="15" t="b">
        <v>0</v>
      </c>
      <c r="J240" s="15" t="b">
        <v>0</v>
      </c>
      <c r="K240" s="93" t="s">
        <v>824</v>
      </c>
      <c r="O240" s="93" t="str">
        <f>IFERROR(__xludf.DUMMYFUNCTION("iferror(if($D240=""CREATE TABLE"","""",index(split($A240,"" "",TRUE,TRUE),O$2)),"""")"),"")</f>
        <v/>
      </c>
      <c r="P240" s="93" t="str">
        <f>IFERROR(__xludf.DUMMYFUNCTION("iferror(if($D240=""CREATE TABLE"","""",index(split($A240,"" "",TRUE,TRUE),P$2)),"""")"),"")</f>
        <v/>
      </c>
      <c r="Q240" s="93" t="str">
        <f>IFERROR(__xludf.DUMMYFUNCTION("iferror(if($D240=""CREATE TABLE"","""",index(split($A240,"" "",TRUE,TRUE),Q$2)),"""")"),"")</f>
        <v/>
      </c>
      <c r="R240" s="93" t="str">
        <f>IFERROR(__xludf.DUMMYFUNCTION("iferror(if($D240=""CREATE TABLE"","""",index(split($A240,"" "",TRUE,TRUE),R$2)),"""")"),"")</f>
        <v/>
      </c>
      <c r="S240" s="93" t="str">
        <f>IFERROR(__xludf.DUMMYFUNCTION("iferror(if($D240=""CREATE TABLE"","""",index(split($A240,"" "",TRUE,TRUE),S$2)),"""")"),"")</f>
        <v/>
      </c>
      <c r="T240" s="93" t="str">
        <f>IFERROR(__xludf.DUMMYFUNCTION("iferror(if($D240=""CREATE TABLE"","""",index(split($A240,"" "",TRUE,TRUE),T$2)),"""")"),"")</f>
        <v/>
      </c>
    </row>
    <row r="241">
      <c r="A241" s="10" t="s">
        <v>1344</v>
      </c>
      <c r="B241" s="15" t="b">
        <v>0</v>
      </c>
      <c r="C241" s="15" t="b">
        <v>0</v>
      </c>
      <c r="D241" s="93" t="str">
        <f t="shared" si="1"/>
        <v/>
      </c>
      <c r="E241" s="93" t="s">
        <v>646</v>
      </c>
      <c r="G241" s="93" t="s">
        <v>829</v>
      </c>
      <c r="I241" s="15" t="b">
        <v>0</v>
      </c>
      <c r="J241" s="18" t="b">
        <v>1</v>
      </c>
      <c r="K241" s="93" t="s">
        <v>831</v>
      </c>
      <c r="O241" s="93" t="str">
        <f>IFERROR(__xludf.DUMMYFUNCTION("iferror(if($D241=""CREATE TABLE"","""",index(split($A241,"" "",TRUE,TRUE),O$2)),"""")"),"")</f>
        <v/>
      </c>
      <c r="P241" s="93" t="str">
        <f>IFERROR(__xludf.DUMMYFUNCTION("iferror(if($D241=""CREATE TABLE"","""",index(split($A241,"" "",TRUE,TRUE),P$2)),"""")"),"")</f>
        <v/>
      </c>
      <c r="Q241" s="93" t="str">
        <f>IFERROR(__xludf.DUMMYFUNCTION("iferror(if($D241=""CREATE TABLE"","""",index(split($A241,"" "",TRUE,TRUE),Q$2)),"""")"),"")</f>
        <v/>
      </c>
      <c r="R241" s="93" t="str">
        <f>IFERROR(__xludf.DUMMYFUNCTION("iferror(if($D241=""CREATE TABLE"","""",index(split($A241,"" "",TRUE,TRUE),R$2)),"""")"),"")</f>
        <v/>
      </c>
      <c r="S241" s="93" t="str">
        <f>IFERROR(__xludf.DUMMYFUNCTION("iferror(if($D241=""CREATE TABLE"","""",index(split($A241,"" "",TRUE,TRUE),S$2)),"""")"),"")</f>
        <v/>
      </c>
      <c r="T241" s="93" t="str">
        <f>IFERROR(__xludf.DUMMYFUNCTION("iferror(if($D241=""CREATE TABLE"","""",index(split($A241,"" "",TRUE,TRUE),T$2)),"""")"),"")</f>
        <v/>
      </c>
    </row>
    <row r="242">
      <c r="A242" s="10" t="s">
        <v>1345</v>
      </c>
      <c r="B242" s="15" t="b">
        <v>0</v>
      </c>
      <c r="C242" s="15" t="b">
        <v>0</v>
      </c>
      <c r="D242" s="93" t="str">
        <f t="shared" si="1"/>
        <v/>
      </c>
      <c r="E242" s="93" t="s">
        <v>646</v>
      </c>
      <c r="G242" s="93" t="s">
        <v>833</v>
      </c>
      <c r="I242" s="15" t="b">
        <v>0</v>
      </c>
      <c r="J242" s="18" t="b">
        <v>1</v>
      </c>
      <c r="K242" s="93" t="s">
        <v>831</v>
      </c>
      <c r="O242" s="93" t="str">
        <f>IFERROR(__xludf.DUMMYFUNCTION("iferror(if($D242=""CREATE TABLE"","""",index(split($A242,"" "",TRUE,TRUE),O$2)),"""")"),"")</f>
        <v/>
      </c>
      <c r="P242" s="93" t="str">
        <f>IFERROR(__xludf.DUMMYFUNCTION("iferror(if($D242=""CREATE TABLE"","""",index(split($A242,"" "",TRUE,TRUE),P$2)),"""")"),"")</f>
        <v/>
      </c>
      <c r="Q242" s="93" t="str">
        <f>IFERROR(__xludf.DUMMYFUNCTION("iferror(if($D242=""CREATE TABLE"","""",index(split($A242,"" "",TRUE,TRUE),Q$2)),"""")"),"")</f>
        <v/>
      </c>
      <c r="R242" s="93" t="str">
        <f>IFERROR(__xludf.DUMMYFUNCTION("iferror(if($D242=""CREATE TABLE"","""",index(split($A242,"" "",TRUE,TRUE),R$2)),"""")"),"")</f>
        <v/>
      </c>
      <c r="S242" s="93" t="str">
        <f>IFERROR(__xludf.DUMMYFUNCTION("iferror(if($D242=""CREATE TABLE"","""",index(split($A242,"" "",TRUE,TRUE),S$2)),"""")"),"")</f>
        <v/>
      </c>
      <c r="T242" s="93" t="str">
        <f>IFERROR(__xludf.DUMMYFUNCTION("iferror(if($D242=""CREATE TABLE"","""",index(split($A242,"" "",TRUE,TRUE),T$2)),"""")"),"")</f>
        <v/>
      </c>
    </row>
    <row r="243">
      <c r="A243" s="10" t="s">
        <v>1346</v>
      </c>
      <c r="B243" s="15" t="b">
        <v>0</v>
      </c>
      <c r="C243" s="15" t="b">
        <v>0</v>
      </c>
      <c r="D243" s="93" t="str">
        <f t="shared" si="1"/>
        <v/>
      </c>
      <c r="E243" s="93" t="s">
        <v>646</v>
      </c>
      <c r="G243" s="93" t="s">
        <v>834</v>
      </c>
      <c r="I243" s="15" t="b">
        <v>0</v>
      </c>
      <c r="J243" s="15" t="b">
        <v>0</v>
      </c>
      <c r="K243" s="93" t="s">
        <v>780</v>
      </c>
      <c r="O243" s="93" t="str">
        <f>IFERROR(__xludf.DUMMYFUNCTION("iferror(if($D243=""CREATE TABLE"","""",index(split($A243,"" "",TRUE,TRUE),O$2)),"""")"),"")</f>
        <v/>
      </c>
      <c r="P243" s="93" t="str">
        <f>IFERROR(__xludf.DUMMYFUNCTION("iferror(if($D243=""CREATE TABLE"","""",index(split($A243,"" "",TRUE,TRUE),P$2)),"""")"),"")</f>
        <v/>
      </c>
      <c r="Q243" s="93" t="str">
        <f>IFERROR(__xludf.DUMMYFUNCTION("iferror(if($D243=""CREATE TABLE"","""",index(split($A243,"" "",TRUE,TRUE),Q$2)),"""")"),"")</f>
        <v/>
      </c>
      <c r="R243" s="93" t="str">
        <f>IFERROR(__xludf.DUMMYFUNCTION("iferror(if($D243=""CREATE TABLE"","""",index(split($A243,"" "",TRUE,TRUE),R$2)),"""")"),"")</f>
        <v/>
      </c>
      <c r="S243" s="93" t="str">
        <f>IFERROR(__xludf.DUMMYFUNCTION("iferror(if($D243=""CREATE TABLE"","""",index(split($A243,"" "",TRUE,TRUE),S$2)),"""")"),"")</f>
        <v/>
      </c>
      <c r="T243" s="93" t="str">
        <f>IFERROR(__xludf.DUMMYFUNCTION("iferror(if($D243=""CREATE TABLE"","""",index(split($A243,"" "",TRUE,TRUE),T$2)),"""")"),"")</f>
        <v/>
      </c>
    </row>
    <row r="244">
      <c r="A244" s="10" t="s">
        <v>1349</v>
      </c>
      <c r="B244" s="15" t="b">
        <v>0</v>
      </c>
      <c r="C244" s="15" t="b">
        <v>0</v>
      </c>
      <c r="D244" s="93" t="str">
        <f t="shared" si="1"/>
        <v/>
      </c>
      <c r="E244" s="93" t="s">
        <v>646</v>
      </c>
      <c r="G244" s="93" t="s">
        <v>836</v>
      </c>
      <c r="I244" s="15" t="b">
        <v>0</v>
      </c>
      <c r="J244" s="15" t="b">
        <v>0</v>
      </c>
      <c r="K244" s="93" t="s">
        <v>824</v>
      </c>
      <c r="O244" s="93" t="str">
        <f>IFERROR(__xludf.DUMMYFUNCTION("iferror(if($D244=""CREATE TABLE"","""",index(split($A244,"" "",TRUE,TRUE),O$2)),"""")"),"")</f>
        <v/>
      </c>
      <c r="P244" s="93" t="str">
        <f>IFERROR(__xludf.DUMMYFUNCTION("iferror(if($D244=""CREATE TABLE"","""",index(split($A244,"" "",TRUE,TRUE),P$2)),"""")"),"")</f>
        <v/>
      </c>
      <c r="Q244" s="93" t="str">
        <f>IFERROR(__xludf.DUMMYFUNCTION("iferror(if($D244=""CREATE TABLE"","""",index(split($A244,"" "",TRUE,TRUE),Q$2)),"""")"),"")</f>
        <v/>
      </c>
      <c r="R244" s="93" t="str">
        <f>IFERROR(__xludf.DUMMYFUNCTION("iferror(if($D244=""CREATE TABLE"","""",index(split($A244,"" "",TRUE,TRUE),R$2)),"""")"),"")</f>
        <v/>
      </c>
      <c r="S244" s="93" t="str">
        <f>IFERROR(__xludf.DUMMYFUNCTION("iferror(if($D244=""CREATE TABLE"","""",index(split($A244,"" "",TRUE,TRUE),S$2)),"""")"),"")</f>
        <v/>
      </c>
      <c r="T244" s="93" t="str">
        <f>IFERROR(__xludf.DUMMYFUNCTION("iferror(if($D244=""CREATE TABLE"","""",index(split($A244,"" "",TRUE,TRUE),T$2)),"""")"),"")</f>
        <v/>
      </c>
    </row>
    <row r="245">
      <c r="A245" s="10" t="s">
        <v>1635</v>
      </c>
      <c r="B245" s="15" t="b">
        <v>0</v>
      </c>
      <c r="C245" s="15" t="b">
        <v>0</v>
      </c>
      <c r="D245" s="93" t="str">
        <f t="shared" si="1"/>
        <v/>
      </c>
      <c r="E245" s="93" t="s">
        <v>1042</v>
      </c>
      <c r="G245" s="93" t="s">
        <v>844</v>
      </c>
      <c r="I245" s="18" t="b">
        <v>1</v>
      </c>
      <c r="J245" s="15" t="b">
        <v>0</v>
      </c>
      <c r="K245" s="93" t="s">
        <v>795</v>
      </c>
      <c r="O245" s="93" t="str">
        <f>IFERROR(__xludf.DUMMYFUNCTION("iferror(if($D245=""CREATE TABLE"","""",index(split($A245,"" "",TRUE,TRUE),O$2)),"""")"),"")</f>
        <v/>
      </c>
      <c r="P245" s="93" t="str">
        <f>IFERROR(__xludf.DUMMYFUNCTION("iferror(if($D245=""CREATE TABLE"","""",index(split($A245,"" "",TRUE,TRUE),P$2)),"""")"),"")</f>
        <v/>
      </c>
      <c r="Q245" s="93" t="str">
        <f>IFERROR(__xludf.DUMMYFUNCTION("iferror(if($D245=""CREATE TABLE"","""",index(split($A245,"" "",TRUE,TRUE),Q$2)),"""")"),"")</f>
        <v/>
      </c>
      <c r="R245" s="93" t="str">
        <f>IFERROR(__xludf.DUMMYFUNCTION("iferror(if($D245=""CREATE TABLE"","""",index(split($A245,"" "",TRUE,TRUE),R$2)),"""")"),"")</f>
        <v/>
      </c>
      <c r="S245" s="93" t="str">
        <f>IFERROR(__xludf.DUMMYFUNCTION("iferror(if($D245=""CREATE TABLE"","""",index(split($A245,"" "",TRUE,TRUE),S$2)),"""")"),"")</f>
        <v/>
      </c>
      <c r="T245" s="93" t="str">
        <f>IFERROR(__xludf.DUMMYFUNCTION("iferror(if($D245=""CREATE TABLE"","""",index(split($A245,"" "",TRUE,TRUE),T$2)),"""")"),"")</f>
        <v/>
      </c>
    </row>
    <row r="246">
      <c r="A246" s="10" t="s">
        <v>1636</v>
      </c>
      <c r="B246" s="15" t="b">
        <v>0</v>
      </c>
      <c r="C246" s="15" t="b">
        <v>0</v>
      </c>
      <c r="D246" s="93" t="str">
        <f t="shared" si="1"/>
        <v/>
      </c>
      <c r="E246" s="93" t="s">
        <v>1042</v>
      </c>
      <c r="G246" s="93" t="s">
        <v>1042</v>
      </c>
      <c r="I246" s="15" t="b">
        <v>0</v>
      </c>
      <c r="J246" s="15" t="b">
        <v>0</v>
      </c>
      <c r="K246" s="93" t="s">
        <v>795</v>
      </c>
      <c r="O246" s="93" t="str">
        <f>IFERROR(__xludf.DUMMYFUNCTION("iferror(if($D246=""CREATE TABLE"","""",index(split($A246,"" "",TRUE,TRUE),O$2)),"""")"),"")</f>
        <v/>
      </c>
      <c r="P246" s="93" t="str">
        <f>IFERROR(__xludf.DUMMYFUNCTION("iferror(if($D246=""CREATE TABLE"","""",index(split($A246,"" "",TRUE,TRUE),P$2)),"""")"),"")</f>
        <v/>
      </c>
      <c r="Q246" s="93" t="str">
        <f>IFERROR(__xludf.DUMMYFUNCTION("iferror(if($D246=""CREATE TABLE"","""",index(split($A246,"" "",TRUE,TRUE),Q$2)),"""")"),"")</f>
        <v/>
      </c>
      <c r="R246" s="93" t="str">
        <f>IFERROR(__xludf.DUMMYFUNCTION("iferror(if($D246=""CREATE TABLE"","""",index(split($A246,"" "",TRUE,TRUE),R$2)),"""")"),"")</f>
        <v/>
      </c>
      <c r="S246" s="93" t="str">
        <f>IFERROR(__xludf.DUMMYFUNCTION("iferror(if($D246=""CREATE TABLE"","""",index(split($A246,"" "",TRUE,TRUE),S$2)),"""")"),"")</f>
        <v/>
      </c>
      <c r="T246" s="93" t="str">
        <f>IFERROR(__xludf.DUMMYFUNCTION("iferror(if($D246=""CREATE TABLE"","""",index(split($A246,"" "",TRUE,TRUE),T$2)),"""")"),"")</f>
        <v/>
      </c>
    </row>
    <row r="247">
      <c r="A247" s="10" t="s">
        <v>1342</v>
      </c>
      <c r="B247" s="15" t="b">
        <v>0</v>
      </c>
      <c r="C247" s="15" t="b">
        <v>0</v>
      </c>
      <c r="D247" s="93" t="str">
        <f t="shared" si="1"/>
        <v/>
      </c>
      <c r="E247" s="93" t="s">
        <v>1042</v>
      </c>
      <c r="G247" s="93" t="s">
        <v>828</v>
      </c>
      <c r="I247" s="15" t="b">
        <v>0</v>
      </c>
      <c r="J247" s="15" t="b">
        <v>0</v>
      </c>
      <c r="K247" s="93" t="s">
        <v>824</v>
      </c>
      <c r="O247" s="93" t="str">
        <f>IFERROR(__xludf.DUMMYFUNCTION("iferror(if($D247=""CREATE TABLE"","""",index(split($A247,"" "",TRUE,TRUE),O$2)),"""")"),"")</f>
        <v/>
      </c>
      <c r="P247" s="93" t="str">
        <f>IFERROR(__xludf.DUMMYFUNCTION("iferror(if($D247=""CREATE TABLE"","""",index(split($A247,"" "",TRUE,TRUE),P$2)),"""")"),"")</f>
        <v/>
      </c>
      <c r="Q247" s="93" t="str">
        <f>IFERROR(__xludf.DUMMYFUNCTION("iferror(if($D247=""CREATE TABLE"","""",index(split($A247,"" "",TRUE,TRUE),Q$2)),"""")"),"")</f>
        <v/>
      </c>
      <c r="R247" s="93" t="str">
        <f>IFERROR(__xludf.DUMMYFUNCTION("iferror(if($D247=""CREATE TABLE"","""",index(split($A247,"" "",TRUE,TRUE),R$2)),"""")"),"")</f>
        <v/>
      </c>
      <c r="S247" s="93" t="str">
        <f>IFERROR(__xludf.DUMMYFUNCTION("iferror(if($D247=""CREATE TABLE"","""",index(split($A247,"" "",TRUE,TRUE),S$2)),"""")"),"")</f>
        <v/>
      </c>
      <c r="T247" s="93" t="str">
        <f>IFERROR(__xludf.DUMMYFUNCTION("iferror(if($D247=""CREATE TABLE"","""",index(split($A247,"" "",TRUE,TRUE),T$2)),"""")"),"")</f>
        <v/>
      </c>
    </row>
    <row r="248">
      <c r="A248" s="10" t="s">
        <v>1344</v>
      </c>
      <c r="B248" s="15" t="b">
        <v>0</v>
      </c>
      <c r="C248" s="15" t="b">
        <v>0</v>
      </c>
      <c r="D248" s="93" t="str">
        <f t="shared" si="1"/>
        <v/>
      </c>
      <c r="E248" s="93" t="s">
        <v>1042</v>
      </c>
      <c r="G248" s="93" t="s">
        <v>829</v>
      </c>
      <c r="I248" s="15" t="b">
        <v>0</v>
      </c>
      <c r="J248" s="18" t="b">
        <v>1</v>
      </c>
      <c r="K248" s="93" t="s">
        <v>831</v>
      </c>
      <c r="O248" s="93" t="str">
        <f>IFERROR(__xludf.DUMMYFUNCTION("iferror(if($D248=""CREATE TABLE"","""",index(split($A248,"" "",TRUE,TRUE),O$2)),"""")"),"")</f>
        <v/>
      </c>
      <c r="P248" s="93" t="str">
        <f>IFERROR(__xludf.DUMMYFUNCTION("iferror(if($D248=""CREATE TABLE"","""",index(split($A248,"" "",TRUE,TRUE),P$2)),"""")"),"")</f>
        <v/>
      </c>
      <c r="Q248" s="93" t="str">
        <f>IFERROR(__xludf.DUMMYFUNCTION("iferror(if($D248=""CREATE TABLE"","""",index(split($A248,"" "",TRUE,TRUE),Q$2)),"""")"),"")</f>
        <v/>
      </c>
      <c r="R248" s="93" t="str">
        <f>IFERROR(__xludf.DUMMYFUNCTION("iferror(if($D248=""CREATE TABLE"","""",index(split($A248,"" "",TRUE,TRUE),R$2)),"""")"),"")</f>
        <v/>
      </c>
      <c r="S248" s="93" t="str">
        <f>IFERROR(__xludf.DUMMYFUNCTION("iferror(if($D248=""CREATE TABLE"","""",index(split($A248,"" "",TRUE,TRUE),S$2)),"""")"),"")</f>
        <v/>
      </c>
      <c r="T248" s="93" t="str">
        <f>IFERROR(__xludf.DUMMYFUNCTION("iferror(if($D248=""CREATE TABLE"","""",index(split($A248,"" "",TRUE,TRUE),T$2)),"""")"),"")</f>
        <v/>
      </c>
    </row>
    <row r="249">
      <c r="A249" s="10" t="s">
        <v>1345</v>
      </c>
      <c r="B249" s="15" t="b">
        <v>0</v>
      </c>
      <c r="C249" s="15" t="b">
        <v>0</v>
      </c>
      <c r="D249" s="93" t="str">
        <f t="shared" si="1"/>
        <v/>
      </c>
      <c r="E249" s="93" t="s">
        <v>1042</v>
      </c>
      <c r="G249" s="93" t="s">
        <v>833</v>
      </c>
      <c r="I249" s="15" t="b">
        <v>0</v>
      </c>
      <c r="J249" s="18" t="b">
        <v>1</v>
      </c>
      <c r="K249" s="93" t="s">
        <v>831</v>
      </c>
      <c r="O249" s="93" t="str">
        <f>IFERROR(__xludf.DUMMYFUNCTION("iferror(if($D249=""CREATE TABLE"","""",index(split($A249,"" "",TRUE,TRUE),O$2)),"""")"),"")</f>
        <v/>
      </c>
      <c r="P249" s="93" t="str">
        <f>IFERROR(__xludf.DUMMYFUNCTION("iferror(if($D249=""CREATE TABLE"","""",index(split($A249,"" "",TRUE,TRUE),P$2)),"""")"),"")</f>
        <v/>
      </c>
      <c r="Q249" s="93" t="str">
        <f>IFERROR(__xludf.DUMMYFUNCTION("iferror(if($D249=""CREATE TABLE"","""",index(split($A249,"" "",TRUE,TRUE),Q$2)),"""")"),"")</f>
        <v/>
      </c>
      <c r="R249" s="93" t="str">
        <f>IFERROR(__xludf.DUMMYFUNCTION("iferror(if($D249=""CREATE TABLE"","""",index(split($A249,"" "",TRUE,TRUE),R$2)),"""")"),"")</f>
        <v/>
      </c>
      <c r="S249" s="93" t="str">
        <f>IFERROR(__xludf.DUMMYFUNCTION("iferror(if($D249=""CREATE TABLE"","""",index(split($A249,"" "",TRUE,TRUE),S$2)),"""")"),"")</f>
        <v/>
      </c>
      <c r="T249" s="93" t="str">
        <f>IFERROR(__xludf.DUMMYFUNCTION("iferror(if($D249=""CREATE TABLE"","""",index(split($A249,"" "",TRUE,TRUE),T$2)),"""")"),"")</f>
        <v/>
      </c>
    </row>
    <row r="250">
      <c r="A250" s="10" t="s">
        <v>1346</v>
      </c>
      <c r="B250" s="15" t="b">
        <v>0</v>
      </c>
      <c r="C250" s="15" t="b">
        <v>0</v>
      </c>
      <c r="D250" s="93" t="str">
        <f t="shared" si="1"/>
        <v/>
      </c>
      <c r="E250" s="93" t="s">
        <v>1042</v>
      </c>
      <c r="G250" s="93" t="s">
        <v>834</v>
      </c>
      <c r="I250" s="15" t="b">
        <v>0</v>
      </c>
      <c r="J250" s="15" t="b">
        <v>0</v>
      </c>
      <c r="K250" s="93" t="s">
        <v>780</v>
      </c>
      <c r="O250" s="93" t="str">
        <f>IFERROR(__xludf.DUMMYFUNCTION("iferror(if($D250=""CREATE TABLE"","""",index(split($A250,"" "",TRUE,TRUE),O$2)),"""")"),"")</f>
        <v/>
      </c>
      <c r="P250" s="93" t="str">
        <f>IFERROR(__xludf.DUMMYFUNCTION("iferror(if($D250=""CREATE TABLE"","""",index(split($A250,"" "",TRUE,TRUE),P$2)),"""")"),"")</f>
        <v/>
      </c>
      <c r="Q250" s="93" t="str">
        <f>IFERROR(__xludf.DUMMYFUNCTION("iferror(if($D250=""CREATE TABLE"","""",index(split($A250,"" "",TRUE,TRUE),Q$2)),"""")"),"")</f>
        <v/>
      </c>
      <c r="R250" s="93" t="str">
        <f>IFERROR(__xludf.DUMMYFUNCTION("iferror(if($D250=""CREATE TABLE"","""",index(split($A250,"" "",TRUE,TRUE),R$2)),"""")"),"")</f>
        <v/>
      </c>
      <c r="S250" s="93" t="str">
        <f>IFERROR(__xludf.DUMMYFUNCTION("iferror(if($D250=""CREATE TABLE"","""",index(split($A250,"" "",TRUE,TRUE),S$2)),"""")"),"")</f>
        <v/>
      </c>
      <c r="T250" s="93" t="str">
        <f>IFERROR(__xludf.DUMMYFUNCTION("iferror(if($D250=""CREATE TABLE"","""",index(split($A250,"" "",TRUE,TRUE),T$2)),"""")"),"")</f>
        <v/>
      </c>
    </row>
    <row r="251">
      <c r="A251" s="10" t="s">
        <v>1349</v>
      </c>
      <c r="B251" s="15" t="b">
        <v>0</v>
      </c>
      <c r="C251" s="15" t="b">
        <v>0</v>
      </c>
      <c r="D251" s="93" t="str">
        <f t="shared" si="1"/>
        <v/>
      </c>
      <c r="E251" s="93" t="s">
        <v>1042</v>
      </c>
      <c r="G251" s="93" t="s">
        <v>836</v>
      </c>
      <c r="I251" s="15" t="b">
        <v>0</v>
      </c>
      <c r="J251" s="15" t="b">
        <v>0</v>
      </c>
      <c r="K251" s="93" t="s">
        <v>824</v>
      </c>
      <c r="O251" s="93" t="str">
        <f>IFERROR(__xludf.DUMMYFUNCTION("iferror(if($D251=""CREATE TABLE"","""",index(split($A251,"" "",TRUE,TRUE),O$2)),"""")"),"")</f>
        <v/>
      </c>
      <c r="P251" s="93" t="str">
        <f>IFERROR(__xludf.DUMMYFUNCTION("iferror(if($D251=""CREATE TABLE"","""",index(split($A251,"" "",TRUE,TRUE),P$2)),"""")"),"")</f>
        <v/>
      </c>
      <c r="Q251" s="93" t="str">
        <f>IFERROR(__xludf.DUMMYFUNCTION("iferror(if($D251=""CREATE TABLE"","""",index(split($A251,"" "",TRUE,TRUE),Q$2)),"""")"),"")</f>
        <v/>
      </c>
      <c r="R251" s="93" t="str">
        <f>IFERROR(__xludf.DUMMYFUNCTION("iferror(if($D251=""CREATE TABLE"","""",index(split($A251,"" "",TRUE,TRUE),R$2)),"""")"),"")</f>
        <v/>
      </c>
      <c r="S251" s="93" t="str">
        <f>IFERROR(__xludf.DUMMYFUNCTION("iferror(if($D251=""CREATE TABLE"","""",index(split($A251,"" "",TRUE,TRUE),S$2)),"""")"),"")</f>
        <v/>
      </c>
      <c r="T251" s="93" t="str">
        <f>IFERROR(__xludf.DUMMYFUNCTION("iferror(if($D251=""CREATE TABLE"","""",index(split($A251,"" "",TRUE,TRUE),T$2)),"""")"),"")</f>
        <v/>
      </c>
    </row>
    <row r="252">
      <c r="A252" s="10" t="s">
        <v>1637</v>
      </c>
      <c r="B252" s="15" t="b">
        <v>0</v>
      </c>
      <c r="C252" s="15" t="b">
        <v>0</v>
      </c>
      <c r="D252" s="93" t="str">
        <f t="shared" si="1"/>
        <v/>
      </c>
      <c r="E252" s="93" t="s">
        <v>666</v>
      </c>
      <c r="G252" s="93" t="s">
        <v>1056</v>
      </c>
      <c r="I252" s="18" t="b">
        <v>1</v>
      </c>
      <c r="J252" s="15" t="b">
        <v>0</v>
      </c>
      <c r="K252" s="93" t="s">
        <v>795</v>
      </c>
      <c r="O252" s="93" t="str">
        <f>IFERROR(__xludf.DUMMYFUNCTION("iferror(if($D252=""CREATE TABLE"","""",index(split($A252,"" "",TRUE,TRUE),O$2)),"""")"),"")</f>
        <v/>
      </c>
      <c r="P252" s="93" t="str">
        <f>IFERROR(__xludf.DUMMYFUNCTION("iferror(if($D252=""CREATE TABLE"","""",index(split($A252,"" "",TRUE,TRUE),P$2)),"""")"),"")</f>
        <v/>
      </c>
      <c r="Q252" s="93" t="str">
        <f>IFERROR(__xludf.DUMMYFUNCTION("iferror(if($D252=""CREATE TABLE"","""",index(split($A252,"" "",TRUE,TRUE),Q$2)),"""")"),"")</f>
        <v/>
      </c>
      <c r="R252" s="93" t="str">
        <f>IFERROR(__xludf.DUMMYFUNCTION("iferror(if($D252=""CREATE TABLE"","""",index(split($A252,"" "",TRUE,TRUE),R$2)),"""")"),"")</f>
        <v/>
      </c>
      <c r="S252" s="93" t="str">
        <f>IFERROR(__xludf.DUMMYFUNCTION("iferror(if($D252=""CREATE TABLE"","""",index(split($A252,"" "",TRUE,TRUE),S$2)),"""")"),"")</f>
        <v/>
      </c>
      <c r="T252" s="93" t="str">
        <f>IFERROR(__xludf.DUMMYFUNCTION("iferror(if($D252=""CREATE TABLE"","""",index(split($A252,"" "",TRUE,TRUE),T$2)),"""")"),"")</f>
        <v/>
      </c>
    </row>
    <row r="253">
      <c r="A253" s="10" t="s">
        <v>1638</v>
      </c>
      <c r="B253" s="15" t="b">
        <v>0</v>
      </c>
      <c r="C253" s="15" t="b">
        <v>0</v>
      </c>
      <c r="D253" s="93" t="str">
        <f t="shared" si="1"/>
        <v/>
      </c>
      <c r="E253" s="93" t="s">
        <v>666</v>
      </c>
      <c r="G253" s="93" t="s">
        <v>666</v>
      </c>
      <c r="I253" s="15" t="b">
        <v>0</v>
      </c>
      <c r="J253" s="15" t="b">
        <v>0</v>
      </c>
      <c r="K253" s="93" t="s">
        <v>780</v>
      </c>
      <c r="O253" s="93" t="str">
        <f>IFERROR(__xludf.DUMMYFUNCTION("iferror(if($D253=""CREATE TABLE"","""",index(split($A253,"" "",TRUE,TRUE),O$2)),"""")"),"")</f>
        <v/>
      </c>
      <c r="P253" s="93" t="str">
        <f>IFERROR(__xludf.DUMMYFUNCTION("iferror(if($D253=""CREATE TABLE"","""",index(split($A253,"" "",TRUE,TRUE),P$2)),"""")"),"")</f>
        <v/>
      </c>
      <c r="Q253" s="93" t="str">
        <f>IFERROR(__xludf.DUMMYFUNCTION("iferror(if($D253=""CREATE TABLE"","""",index(split($A253,"" "",TRUE,TRUE),Q$2)),"""")"),"")</f>
        <v/>
      </c>
      <c r="R253" s="93" t="str">
        <f>IFERROR(__xludf.DUMMYFUNCTION("iferror(if($D253=""CREATE TABLE"","""",index(split($A253,"" "",TRUE,TRUE),R$2)),"""")"),"")</f>
        <v/>
      </c>
      <c r="S253" s="93" t="str">
        <f>IFERROR(__xludf.DUMMYFUNCTION("iferror(if($D253=""CREATE TABLE"","""",index(split($A253,"" "",TRUE,TRUE),S$2)),"""")"),"")</f>
        <v/>
      </c>
      <c r="T253" s="93" t="str">
        <f>IFERROR(__xludf.DUMMYFUNCTION("iferror(if($D253=""CREATE TABLE"","""",index(split($A253,"" "",TRUE,TRUE),T$2)),"""")"),"")</f>
        <v/>
      </c>
    </row>
    <row r="254">
      <c r="A254" s="10" t="s">
        <v>1342</v>
      </c>
      <c r="B254" s="15" t="b">
        <v>0</v>
      </c>
      <c r="C254" s="15" t="b">
        <v>0</v>
      </c>
      <c r="D254" s="93" t="str">
        <f t="shared" si="1"/>
        <v/>
      </c>
      <c r="E254" s="93" t="s">
        <v>666</v>
      </c>
      <c r="G254" s="93" t="s">
        <v>828</v>
      </c>
      <c r="I254" s="15" t="b">
        <v>0</v>
      </c>
      <c r="J254" s="15" t="b">
        <v>0</v>
      </c>
      <c r="K254" s="93" t="s">
        <v>824</v>
      </c>
      <c r="O254" s="93" t="str">
        <f>IFERROR(__xludf.DUMMYFUNCTION("iferror(if($D254=""CREATE TABLE"","""",index(split($A254,"" "",TRUE,TRUE),O$2)),"""")"),"")</f>
        <v/>
      </c>
      <c r="P254" s="93" t="str">
        <f>IFERROR(__xludf.DUMMYFUNCTION("iferror(if($D254=""CREATE TABLE"","""",index(split($A254,"" "",TRUE,TRUE),P$2)),"""")"),"")</f>
        <v/>
      </c>
      <c r="Q254" s="93" t="str">
        <f>IFERROR(__xludf.DUMMYFUNCTION("iferror(if($D254=""CREATE TABLE"","""",index(split($A254,"" "",TRUE,TRUE),Q$2)),"""")"),"")</f>
        <v/>
      </c>
      <c r="R254" s="93" t="str">
        <f>IFERROR(__xludf.DUMMYFUNCTION("iferror(if($D254=""CREATE TABLE"","""",index(split($A254,"" "",TRUE,TRUE),R$2)),"""")"),"")</f>
        <v/>
      </c>
      <c r="S254" s="93" t="str">
        <f>IFERROR(__xludf.DUMMYFUNCTION("iferror(if($D254=""CREATE TABLE"","""",index(split($A254,"" "",TRUE,TRUE),S$2)),"""")"),"")</f>
        <v/>
      </c>
      <c r="T254" s="93" t="str">
        <f>IFERROR(__xludf.DUMMYFUNCTION("iferror(if($D254=""CREATE TABLE"","""",index(split($A254,"" "",TRUE,TRUE),T$2)),"""")"),"")</f>
        <v/>
      </c>
    </row>
    <row r="255">
      <c r="A255" s="10" t="s">
        <v>1344</v>
      </c>
      <c r="B255" s="15" t="b">
        <v>0</v>
      </c>
      <c r="C255" s="15" t="b">
        <v>0</v>
      </c>
      <c r="D255" s="93" t="str">
        <f t="shared" si="1"/>
        <v/>
      </c>
      <c r="E255" s="93" t="s">
        <v>666</v>
      </c>
      <c r="G255" s="93" t="s">
        <v>829</v>
      </c>
      <c r="I255" s="15" t="b">
        <v>0</v>
      </c>
      <c r="J255" s="18" t="b">
        <v>1</v>
      </c>
      <c r="K255" s="93" t="s">
        <v>831</v>
      </c>
      <c r="O255" s="93" t="str">
        <f>IFERROR(__xludf.DUMMYFUNCTION("iferror(if($D255=""CREATE TABLE"","""",index(split($A255,"" "",TRUE,TRUE),O$2)),"""")"),"")</f>
        <v/>
      </c>
      <c r="P255" s="93" t="str">
        <f>IFERROR(__xludf.DUMMYFUNCTION("iferror(if($D255=""CREATE TABLE"","""",index(split($A255,"" "",TRUE,TRUE),P$2)),"""")"),"")</f>
        <v/>
      </c>
      <c r="Q255" s="93" t="str">
        <f>IFERROR(__xludf.DUMMYFUNCTION("iferror(if($D255=""CREATE TABLE"","""",index(split($A255,"" "",TRUE,TRUE),Q$2)),"""")"),"")</f>
        <v/>
      </c>
      <c r="R255" s="93" t="str">
        <f>IFERROR(__xludf.DUMMYFUNCTION("iferror(if($D255=""CREATE TABLE"","""",index(split($A255,"" "",TRUE,TRUE),R$2)),"""")"),"")</f>
        <v/>
      </c>
      <c r="S255" s="93" t="str">
        <f>IFERROR(__xludf.DUMMYFUNCTION("iferror(if($D255=""CREATE TABLE"","""",index(split($A255,"" "",TRUE,TRUE),S$2)),"""")"),"")</f>
        <v/>
      </c>
      <c r="T255" s="93" t="str">
        <f>IFERROR(__xludf.DUMMYFUNCTION("iferror(if($D255=""CREATE TABLE"","""",index(split($A255,"" "",TRUE,TRUE),T$2)),"""")"),"")</f>
        <v/>
      </c>
    </row>
    <row r="256">
      <c r="A256" s="10" t="s">
        <v>1345</v>
      </c>
      <c r="B256" s="15" t="b">
        <v>0</v>
      </c>
      <c r="C256" s="15" t="b">
        <v>0</v>
      </c>
      <c r="D256" s="93" t="str">
        <f t="shared" si="1"/>
        <v/>
      </c>
      <c r="E256" s="93" t="s">
        <v>666</v>
      </c>
      <c r="G256" s="93" t="s">
        <v>833</v>
      </c>
      <c r="I256" s="15" t="b">
        <v>0</v>
      </c>
      <c r="J256" s="18" t="b">
        <v>1</v>
      </c>
      <c r="K256" s="93" t="s">
        <v>831</v>
      </c>
      <c r="O256" s="93" t="str">
        <f>IFERROR(__xludf.DUMMYFUNCTION("iferror(if($D256=""CREATE TABLE"","""",index(split($A256,"" "",TRUE,TRUE),O$2)),"""")"),"")</f>
        <v/>
      </c>
      <c r="P256" s="93" t="str">
        <f>IFERROR(__xludf.DUMMYFUNCTION("iferror(if($D256=""CREATE TABLE"","""",index(split($A256,"" "",TRUE,TRUE),P$2)),"""")"),"")</f>
        <v/>
      </c>
      <c r="Q256" s="93" t="str">
        <f>IFERROR(__xludf.DUMMYFUNCTION("iferror(if($D256=""CREATE TABLE"","""",index(split($A256,"" "",TRUE,TRUE),Q$2)),"""")"),"")</f>
        <v/>
      </c>
      <c r="R256" s="93" t="str">
        <f>IFERROR(__xludf.DUMMYFUNCTION("iferror(if($D256=""CREATE TABLE"","""",index(split($A256,"" "",TRUE,TRUE),R$2)),"""")"),"")</f>
        <v/>
      </c>
      <c r="S256" s="93" t="str">
        <f>IFERROR(__xludf.DUMMYFUNCTION("iferror(if($D256=""CREATE TABLE"","""",index(split($A256,"" "",TRUE,TRUE),S$2)),"""")"),"")</f>
        <v/>
      </c>
      <c r="T256" s="93" t="str">
        <f>IFERROR(__xludf.DUMMYFUNCTION("iferror(if($D256=""CREATE TABLE"","""",index(split($A256,"" "",TRUE,TRUE),T$2)),"""")"),"")</f>
        <v/>
      </c>
    </row>
    <row r="257">
      <c r="A257" s="10" t="s">
        <v>1346</v>
      </c>
      <c r="B257" s="15" t="b">
        <v>0</v>
      </c>
      <c r="C257" s="15" t="b">
        <v>0</v>
      </c>
      <c r="D257" s="93" t="str">
        <f t="shared" si="1"/>
        <v/>
      </c>
      <c r="E257" s="93" t="s">
        <v>666</v>
      </c>
      <c r="G257" s="93" t="s">
        <v>834</v>
      </c>
      <c r="I257" s="15" t="b">
        <v>0</v>
      </c>
      <c r="J257" s="15" t="b">
        <v>0</v>
      </c>
      <c r="K257" s="93" t="s">
        <v>780</v>
      </c>
      <c r="O257" s="93" t="str">
        <f>IFERROR(__xludf.DUMMYFUNCTION("iferror(if($D257=""CREATE TABLE"","""",index(split($A257,"" "",TRUE,TRUE),O$2)),"""")"),"")</f>
        <v/>
      </c>
      <c r="P257" s="93" t="str">
        <f>IFERROR(__xludf.DUMMYFUNCTION("iferror(if($D257=""CREATE TABLE"","""",index(split($A257,"" "",TRUE,TRUE),P$2)),"""")"),"")</f>
        <v/>
      </c>
      <c r="Q257" s="93" t="str">
        <f>IFERROR(__xludf.DUMMYFUNCTION("iferror(if($D257=""CREATE TABLE"","""",index(split($A257,"" "",TRUE,TRUE),Q$2)),"""")"),"")</f>
        <v/>
      </c>
      <c r="R257" s="93" t="str">
        <f>IFERROR(__xludf.DUMMYFUNCTION("iferror(if($D257=""CREATE TABLE"","""",index(split($A257,"" "",TRUE,TRUE),R$2)),"""")"),"")</f>
        <v/>
      </c>
      <c r="S257" s="93" t="str">
        <f>IFERROR(__xludf.DUMMYFUNCTION("iferror(if($D257=""CREATE TABLE"","""",index(split($A257,"" "",TRUE,TRUE),S$2)),"""")"),"")</f>
        <v/>
      </c>
      <c r="T257" s="93" t="str">
        <f>IFERROR(__xludf.DUMMYFUNCTION("iferror(if($D257=""CREATE TABLE"","""",index(split($A257,"" "",TRUE,TRUE),T$2)),"""")"),"")</f>
        <v/>
      </c>
    </row>
    <row r="258">
      <c r="A258" s="10" t="s">
        <v>1349</v>
      </c>
      <c r="B258" s="15" t="b">
        <v>0</v>
      </c>
      <c r="C258" s="15" t="b">
        <v>0</v>
      </c>
      <c r="D258" s="93" t="str">
        <f t="shared" si="1"/>
        <v/>
      </c>
      <c r="E258" s="93" t="s">
        <v>666</v>
      </c>
      <c r="G258" s="93" t="s">
        <v>836</v>
      </c>
      <c r="I258" s="15" t="b">
        <v>0</v>
      </c>
      <c r="J258" s="15" t="b">
        <v>0</v>
      </c>
      <c r="K258" s="93" t="s">
        <v>824</v>
      </c>
      <c r="O258" s="93" t="str">
        <f>IFERROR(__xludf.DUMMYFUNCTION("iferror(if($D258=""CREATE TABLE"","""",index(split($A258,"" "",TRUE,TRUE),O$2)),"""")"),"")</f>
        <v/>
      </c>
      <c r="P258" s="93" t="str">
        <f>IFERROR(__xludf.DUMMYFUNCTION("iferror(if($D258=""CREATE TABLE"","""",index(split($A258,"" "",TRUE,TRUE),P$2)),"""")"),"")</f>
        <v/>
      </c>
      <c r="Q258" s="93" t="str">
        <f>IFERROR(__xludf.DUMMYFUNCTION("iferror(if($D258=""CREATE TABLE"","""",index(split($A258,"" "",TRUE,TRUE),Q$2)),"""")"),"")</f>
        <v/>
      </c>
      <c r="R258" s="93" t="str">
        <f>IFERROR(__xludf.DUMMYFUNCTION("iferror(if($D258=""CREATE TABLE"","""",index(split($A258,"" "",TRUE,TRUE),R$2)),"""")"),"")</f>
        <v/>
      </c>
      <c r="S258" s="93" t="str">
        <f>IFERROR(__xludf.DUMMYFUNCTION("iferror(if($D258=""CREATE TABLE"","""",index(split($A258,"" "",TRUE,TRUE),S$2)),"""")"),"")</f>
        <v/>
      </c>
      <c r="T258" s="93" t="str">
        <f>IFERROR(__xludf.DUMMYFUNCTION("iferror(if($D258=""CREATE TABLE"","""",index(split($A258,"" "",TRUE,TRUE),T$2)),"""")"),"")</f>
        <v/>
      </c>
    </row>
    <row r="259">
      <c r="A259" s="10" t="s">
        <v>1641</v>
      </c>
      <c r="B259" s="15" t="b">
        <v>0</v>
      </c>
      <c r="C259" s="15" t="b">
        <v>0</v>
      </c>
      <c r="D259" s="93" t="str">
        <f t="shared" si="1"/>
        <v/>
      </c>
      <c r="E259" s="93" t="s">
        <v>667</v>
      </c>
      <c r="G259" s="93" t="s">
        <v>966</v>
      </c>
      <c r="I259" s="18" t="b">
        <v>1</v>
      </c>
      <c r="J259" s="15" t="b">
        <v>0</v>
      </c>
      <c r="K259" s="93" t="s">
        <v>795</v>
      </c>
      <c r="O259" s="93" t="str">
        <f>IFERROR(__xludf.DUMMYFUNCTION("iferror(if($D259=""CREATE TABLE"","""",index(split($A259,"" "",TRUE,TRUE),O$2)),"""")"),"")</f>
        <v/>
      </c>
      <c r="P259" s="93" t="str">
        <f>IFERROR(__xludf.DUMMYFUNCTION("iferror(if($D259=""CREATE TABLE"","""",index(split($A259,"" "",TRUE,TRUE),P$2)),"""")"),"")</f>
        <v/>
      </c>
      <c r="Q259" s="93" t="str">
        <f>IFERROR(__xludf.DUMMYFUNCTION("iferror(if($D259=""CREATE TABLE"","""",index(split($A259,"" "",TRUE,TRUE),Q$2)),"""")"),"")</f>
        <v/>
      </c>
      <c r="R259" s="93" t="str">
        <f>IFERROR(__xludf.DUMMYFUNCTION("iferror(if($D259=""CREATE TABLE"","""",index(split($A259,"" "",TRUE,TRUE),R$2)),"""")"),"")</f>
        <v/>
      </c>
      <c r="S259" s="93" t="str">
        <f>IFERROR(__xludf.DUMMYFUNCTION("iferror(if($D259=""CREATE TABLE"","""",index(split($A259,"" "",TRUE,TRUE),S$2)),"""")"),"")</f>
        <v/>
      </c>
      <c r="T259" s="93" t="str">
        <f>IFERROR(__xludf.DUMMYFUNCTION("iferror(if($D259=""CREATE TABLE"","""",index(split($A259,"" "",TRUE,TRUE),T$2)),"""")"),"")</f>
        <v/>
      </c>
    </row>
    <row r="260">
      <c r="A260" s="10" t="s">
        <v>1642</v>
      </c>
      <c r="B260" s="15" t="b">
        <v>0</v>
      </c>
      <c r="C260" s="15" t="b">
        <v>0</v>
      </c>
      <c r="D260" s="93" t="str">
        <f t="shared" si="1"/>
        <v/>
      </c>
      <c r="E260" s="93" t="s">
        <v>667</v>
      </c>
      <c r="G260" s="93" t="s">
        <v>667</v>
      </c>
      <c r="I260" s="15" t="b">
        <v>0</v>
      </c>
      <c r="J260" s="15" t="b">
        <v>0</v>
      </c>
      <c r="K260" s="93" t="s">
        <v>780</v>
      </c>
      <c r="O260" s="93" t="str">
        <f>IFERROR(__xludf.DUMMYFUNCTION("iferror(if($D260=""CREATE TABLE"","""",index(split($A260,"" "",TRUE,TRUE),O$2)),"""")"),"")</f>
        <v/>
      </c>
      <c r="P260" s="93" t="str">
        <f>IFERROR(__xludf.DUMMYFUNCTION("iferror(if($D260=""CREATE TABLE"","""",index(split($A260,"" "",TRUE,TRUE),P$2)),"""")"),"")</f>
        <v/>
      </c>
      <c r="Q260" s="93" t="str">
        <f>IFERROR(__xludf.DUMMYFUNCTION("iferror(if($D260=""CREATE TABLE"","""",index(split($A260,"" "",TRUE,TRUE),Q$2)),"""")"),"")</f>
        <v/>
      </c>
      <c r="R260" s="93" t="str">
        <f>IFERROR(__xludf.DUMMYFUNCTION("iferror(if($D260=""CREATE TABLE"","""",index(split($A260,"" "",TRUE,TRUE),R$2)),"""")"),"")</f>
        <v/>
      </c>
      <c r="S260" s="93" t="str">
        <f>IFERROR(__xludf.DUMMYFUNCTION("iferror(if($D260=""CREATE TABLE"","""",index(split($A260,"" "",TRUE,TRUE),S$2)),"""")"),"")</f>
        <v/>
      </c>
      <c r="T260" s="93" t="str">
        <f>IFERROR(__xludf.DUMMYFUNCTION("iferror(if($D260=""CREATE TABLE"","""",index(split($A260,"" "",TRUE,TRUE),T$2)),"""")"),"")</f>
        <v/>
      </c>
    </row>
    <row r="261">
      <c r="A261" s="10" t="s">
        <v>1342</v>
      </c>
      <c r="B261" s="15" t="b">
        <v>0</v>
      </c>
      <c r="C261" s="15" t="b">
        <v>0</v>
      </c>
      <c r="D261" s="93" t="str">
        <f t="shared" si="1"/>
        <v/>
      </c>
      <c r="E261" s="93" t="s">
        <v>667</v>
      </c>
      <c r="G261" s="93" t="s">
        <v>828</v>
      </c>
      <c r="I261" s="15" t="b">
        <v>0</v>
      </c>
      <c r="J261" s="15" t="b">
        <v>0</v>
      </c>
      <c r="K261" s="93" t="s">
        <v>824</v>
      </c>
      <c r="O261" s="93" t="str">
        <f>IFERROR(__xludf.DUMMYFUNCTION("iferror(if($D261=""CREATE TABLE"","""",index(split($A261,"" "",TRUE,TRUE),O$2)),"""")"),"")</f>
        <v/>
      </c>
      <c r="P261" s="93" t="str">
        <f>IFERROR(__xludf.DUMMYFUNCTION("iferror(if($D261=""CREATE TABLE"","""",index(split($A261,"" "",TRUE,TRUE),P$2)),"""")"),"")</f>
        <v/>
      </c>
      <c r="Q261" s="93" t="str">
        <f>IFERROR(__xludf.DUMMYFUNCTION("iferror(if($D261=""CREATE TABLE"","""",index(split($A261,"" "",TRUE,TRUE),Q$2)),"""")"),"")</f>
        <v/>
      </c>
      <c r="R261" s="93" t="str">
        <f>IFERROR(__xludf.DUMMYFUNCTION("iferror(if($D261=""CREATE TABLE"","""",index(split($A261,"" "",TRUE,TRUE),R$2)),"""")"),"")</f>
        <v/>
      </c>
      <c r="S261" s="93" t="str">
        <f>IFERROR(__xludf.DUMMYFUNCTION("iferror(if($D261=""CREATE TABLE"","""",index(split($A261,"" "",TRUE,TRUE),S$2)),"""")"),"")</f>
        <v/>
      </c>
      <c r="T261" s="93" t="str">
        <f>IFERROR(__xludf.DUMMYFUNCTION("iferror(if($D261=""CREATE TABLE"","""",index(split($A261,"" "",TRUE,TRUE),T$2)),"""")"),"")</f>
        <v/>
      </c>
    </row>
    <row r="262">
      <c r="A262" s="10" t="s">
        <v>1344</v>
      </c>
      <c r="B262" s="15" t="b">
        <v>0</v>
      </c>
      <c r="C262" s="15" t="b">
        <v>0</v>
      </c>
      <c r="D262" s="93" t="str">
        <f t="shared" si="1"/>
        <v/>
      </c>
      <c r="E262" s="93" t="s">
        <v>667</v>
      </c>
      <c r="G262" s="93" t="s">
        <v>829</v>
      </c>
      <c r="I262" s="15" t="b">
        <v>0</v>
      </c>
      <c r="J262" s="18" t="b">
        <v>1</v>
      </c>
      <c r="K262" s="93" t="s">
        <v>831</v>
      </c>
      <c r="O262" s="93" t="str">
        <f>IFERROR(__xludf.DUMMYFUNCTION("iferror(if($D262=""CREATE TABLE"","""",index(split($A262,"" "",TRUE,TRUE),O$2)),"""")"),"")</f>
        <v/>
      </c>
      <c r="P262" s="93" t="str">
        <f>IFERROR(__xludf.DUMMYFUNCTION("iferror(if($D262=""CREATE TABLE"","""",index(split($A262,"" "",TRUE,TRUE),P$2)),"""")"),"")</f>
        <v/>
      </c>
      <c r="Q262" s="93" t="str">
        <f>IFERROR(__xludf.DUMMYFUNCTION("iferror(if($D262=""CREATE TABLE"","""",index(split($A262,"" "",TRUE,TRUE),Q$2)),"""")"),"")</f>
        <v/>
      </c>
      <c r="R262" s="93" t="str">
        <f>IFERROR(__xludf.DUMMYFUNCTION("iferror(if($D262=""CREATE TABLE"","""",index(split($A262,"" "",TRUE,TRUE),R$2)),"""")"),"")</f>
        <v/>
      </c>
      <c r="S262" s="93" t="str">
        <f>IFERROR(__xludf.DUMMYFUNCTION("iferror(if($D262=""CREATE TABLE"","""",index(split($A262,"" "",TRUE,TRUE),S$2)),"""")"),"")</f>
        <v/>
      </c>
      <c r="T262" s="93" t="str">
        <f>IFERROR(__xludf.DUMMYFUNCTION("iferror(if($D262=""CREATE TABLE"","""",index(split($A262,"" "",TRUE,TRUE),T$2)),"""")"),"")</f>
        <v/>
      </c>
    </row>
    <row r="263">
      <c r="A263" s="10" t="s">
        <v>1345</v>
      </c>
      <c r="B263" s="15" t="b">
        <v>0</v>
      </c>
      <c r="C263" s="15" t="b">
        <v>0</v>
      </c>
      <c r="D263" s="93" t="str">
        <f t="shared" si="1"/>
        <v/>
      </c>
      <c r="E263" s="93" t="s">
        <v>667</v>
      </c>
      <c r="G263" s="93" t="s">
        <v>833</v>
      </c>
      <c r="I263" s="15" t="b">
        <v>0</v>
      </c>
      <c r="J263" s="18" t="b">
        <v>1</v>
      </c>
      <c r="K263" s="93" t="s">
        <v>831</v>
      </c>
      <c r="O263" s="93" t="str">
        <f>IFERROR(__xludf.DUMMYFUNCTION("iferror(if($D263=""CREATE TABLE"","""",index(split($A263,"" "",TRUE,TRUE),O$2)),"""")"),"")</f>
        <v/>
      </c>
      <c r="P263" s="93" t="str">
        <f>IFERROR(__xludf.DUMMYFUNCTION("iferror(if($D263=""CREATE TABLE"","""",index(split($A263,"" "",TRUE,TRUE),P$2)),"""")"),"")</f>
        <v/>
      </c>
      <c r="Q263" s="93" t="str">
        <f>IFERROR(__xludf.DUMMYFUNCTION("iferror(if($D263=""CREATE TABLE"","""",index(split($A263,"" "",TRUE,TRUE),Q$2)),"""")"),"")</f>
        <v/>
      </c>
      <c r="R263" s="93" t="str">
        <f>IFERROR(__xludf.DUMMYFUNCTION("iferror(if($D263=""CREATE TABLE"","""",index(split($A263,"" "",TRUE,TRUE),R$2)),"""")"),"")</f>
        <v/>
      </c>
      <c r="S263" s="93" t="str">
        <f>IFERROR(__xludf.DUMMYFUNCTION("iferror(if($D263=""CREATE TABLE"","""",index(split($A263,"" "",TRUE,TRUE),S$2)),"""")"),"")</f>
        <v/>
      </c>
      <c r="T263" s="93" t="str">
        <f>IFERROR(__xludf.DUMMYFUNCTION("iferror(if($D263=""CREATE TABLE"","""",index(split($A263,"" "",TRUE,TRUE),T$2)),"""")"),"")</f>
        <v/>
      </c>
    </row>
    <row r="264">
      <c r="A264" s="10" t="s">
        <v>1346</v>
      </c>
      <c r="B264" s="15" t="b">
        <v>0</v>
      </c>
      <c r="C264" s="15" t="b">
        <v>0</v>
      </c>
      <c r="D264" s="93" t="str">
        <f t="shared" si="1"/>
        <v/>
      </c>
      <c r="E264" s="93" t="s">
        <v>667</v>
      </c>
      <c r="G264" s="93" t="s">
        <v>834</v>
      </c>
      <c r="I264" s="15" t="b">
        <v>0</v>
      </c>
      <c r="J264" s="15" t="b">
        <v>0</v>
      </c>
      <c r="K264" s="93" t="s">
        <v>780</v>
      </c>
      <c r="M264" s="93" t="str">
        <f>IFERROR(__xludf.DUMMYFUNCTION("iferror(if($D264=""CREATE TABLE"","""",index(split($A264,"" "",TRUE,TRUE),M$2)),"""")"),"")</f>
        <v/>
      </c>
      <c r="N264" s="93" t="str">
        <f>IFERROR(__xludf.DUMMYFUNCTION("iferror(if($D264=""CREATE TABLE"","""",index(split($A264,"" "",TRUE,TRUE),N$2)),"""")"),"")</f>
        <v/>
      </c>
      <c r="O264" s="93" t="str">
        <f>IFERROR(__xludf.DUMMYFUNCTION("iferror(if($D264=""CREATE TABLE"","""",index(split($A264,"" "",TRUE,TRUE),O$2)),"""")"),"")</f>
        <v/>
      </c>
      <c r="P264" s="93" t="str">
        <f>IFERROR(__xludf.DUMMYFUNCTION("iferror(if($D264=""CREATE TABLE"","""",index(split($A264,"" "",TRUE,TRUE),P$2)),"""")"),"")</f>
        <v/>
      </c>
      <c r="Q264" s="93" t="str">
        <f>IFERROR(__xludf.DUMMYFUNCTION("iferror(if($D264=""CREATE TABLE"","""",index(split($A264,"" "",TRUE,TRUE),Q$2)),"""")"),"")</f>
        <v/>
      </c>
      <c r="R264" s="93" t="str">
        <f>IFERROR(__xludf.DUMMYFUNCTION("iferror(if($D264=""CREATE TABLE"","""",index(split($A264,"" "",TRUE,TRUE),R$2)),"""")"),"")</f>
        <v/>
      </c>
      <c r="S264" s="93" t="str">
        <f>IFERROR(__xludf.DUMMYFUNCTION("iferror(if($D264=""CREATE TABLE"","""",index(split($A264,"" "",TRUE,TRUE),S$2)),"""")"),"")</f>
        <v/>
      </c>
      <c r="T264" s="93" t="str">
        <f>IFERROR(__xludf.DUMMYFUNCTION("iferror(if($D264=""CREATE TABLE"","""",index(split($A264,"" "",TRUE,TRUE),T$2)),"""")"),"")</f>
        <v/>
      </c>
    </row>
    <row r="265">
      <c r="A265" s="10" t="s">
        <v>1349</v>
      </c>
      <c r="B265" s="15" t="b">
        <v>0</v>
      </c>
      <c r="C265" s="15" t="b">
        <v>0</v>
      </c>
      <c r="D265" s="93" t="str">
        <f t="shared" si="1"/>
        <v/>
      </c>
      <c r="E265" s="93" t="s">
        <v>667</v>
      </c>
      <c r="G265" s="93" t="s">
        <v>836</v>
      </c>
      <c r="I265" s="15" t="b">
        <v>0</v>
      </c>
      <c r="J265" s="15" t="b">
        <v>0</v>
      </c>
      <c r="K265" s="93" t="s">
        <v>824</v>
      </c>
      <c r="M265" s="93" t="str">
        <f>IFERROR(__xludf.DUMMYFUNCTION("iferror(if($D265=""CREATE TABLE"","""",index(split($A265,"" "",TRUE,TRUE),M$2)),"""")"),"")</f>
        <v/>
      </c>
      <c r="N265" s="93" t="str">
        <f>IFERROR(__xludf.DUMMYFUNCTION("iferror(if($D265=""CREATE TABLE"","""",index(split($A265,"" "",TRUE,TRUE),N$2)),"""")"),"")</f>
        <v/>
      </c>
      <c r="O265" s="93" t="str">
        <f>IFERROR(__xludf.DUMMYFUNCTION("iferror(if($D265=""CREATE TABLE"","""",index(split($A265,"" "",TRUE,TRUE),O$2)),"""")"),"")</f>
        <v/>
      </c>
      <c r="P265" s="93" t="str">
        <f>IFERROR(__xludf.DUMMYFUNCTION("iferror(if($D265=""CREATE TABLE"","""",index(split($A265,"" "",TRUE,TRUE),P$2)),"""")"),"")</f>
        <v/>
      </c>
      <c r="Q265" s="93" t="str">
        <f>IFERROR(__xludf.DUMMYFUNCTION("iferror(if($D265=""CREATE TABLE"","""",index(split($A265,"" "",TRUE,TRUE),Q$2)),"""")"),"")</f>
        <v/>
      </c>
      <c r="R265" s="93" t="str">
        <f>IFERROR(__xludf.DUMMYFUNCTION("iferror(if($D265=""CREATE TABLE"","""",index(split($A265,"" "",TRUE,TRUE),R$2)),"""")"),"")</f>
        <v/>
      </c>
      <c r="S265" s="93" t="str">
        <f>IFERROR(__xludf.DUMMYFUNCTION("iferror(if($D265=""CREATE TABLE"","""",index(split($A265,"" "",TRUE,TRUE),S$2)),"""")"),"")</f>
        <v/>
      </c>
      <c r="T265" s="93" t="str">
        <f>IFERROR(__xludf.DUMMYFUNCTION("iferror(if($D265=""CREATE TABLE"","""",index(split($A265,"" "",TRUE,TRUE),T$2)),"""")"),"")</f>
        <v/>
      </c>
    </row>
    <row r="266">
      <c r="B266" s="15"/>
      <c r="C266" s="15"/>
      <c r="I266" s="15"/>
      <c r="J266" s="15"/>
      <c r="K266" s="93" t="str">
        <f>IFERROR(__xludf.DUMMYFUNCTION("iferror(if($D266=""CREATE TABLE"","""",index(split($A266,"" "",TRUE,TRUE),K$2)),"""")"),"")</f>
        <v/>
      </c>
      <c r="L266" s="93" t="str">
        <f t="shared" ref="L266:L272" si="2">if(right(K266)=",",left(K266,len(K266)-1),K266)</f>
        <v/>
      </c>
      <c r="M266" s="93" t="str">
        <f>IFERROR(__xludf.DUMMYFUNCTION("iferror(if($D266=""CREATE TABLE"","""",index(split($A266,"" "",TRUE,TRUE),M$2)),"""")"),"")</f>
        <v/>
      </c>
      <c r="N266" s="93" t="str">
        <f>IFERROR(__xludf.DUMMYFUNCTION("iferror(if($D266=""CREATE TABLE"","""",index(split($A266,"" "",TRUE,TRUE),N$2)),"""")"),"")</f>
        <v/>
      </c>
      <c r="O266" s="93" t="str">
        <f>IFERROR(__xludf.DUMMYFUNCTION("iferror(if($D266=""CREATE TABLE"","""",index(split($A266,"" "",TRUE,TRUE),O$2)),"""")"),"")</f>
        <v/>
      </c>
      <c r="P266" s="93" t="str">
        <f>IFERROR(__xludf.DUMMYFUNCTION("iferror(if($D266=""CREATE TABLE"","""",index(split($A266,"" "",TRUE,TRUE),P$2)),"""")"),"")</f>
        <v/>
      </c>
      <c r="Q266" s="93" t="str">
        <f>IFERROR(__xludf.DUMMYFUNCTION("iferror(if($D266=""CREATE TABLE"","""",index(split($A266,"" "",TRUE,TRUE),Q$2)),"""")"),"")</f>
        <v/>
      </c>
      <c r="R266" s="93" t="str">
        <f>IFERROR(__xludf.DUMMYFUNCTION("iferror(if($D266=""CREATE TABLE"","""",index(split($A266,"" "",TRUE,TRUE),R$2)),"""")"),"")</f>
        <v/>
      </c>
      <c r="S266" s="93" t="str">
        <f>IFERROR(__xludf.DUMMYFUNCTION("iferror(if($D266=""CREATE TABLE"","""",index(split($A266,"" "",TRUE,TRUE),S$2)),"""")"),"")</f>
        <v/>
      </c>
      <c r="T266" s="93" t="str">
        <f>IFERROR(__xludf.DUMMYFUNCTION("iferror(if($D266=""CREATE TABLE"","""",index(split($A266,"" "",TRUE,TRUE),T$2)),"""")"),"")</f>
        <v/>
      </c>
    </row>
    <row r="267">
      <c r="B267" s="15"/>
      <c r="C267" s="15"/>
      <c r="I267" s="15"/>
      <c r="J267" s="15"/>
      <c r="K267" s="93" t="str">
        <f>IFERROR(__xludf.DUMMYFUNCTION("iferror(if($D267=""CREATE TABLE"","""",index(split($A267,"" "",TRUE,TRUE),K$2)),"""")"),"")</f>
        <v/>
      </c>
      <c r="L267" s="93" t="str">
        <f t="shared" si="2"/>
        <v/>
      </c>
      <c r="M267" s="93" t="str">
        <f>IFERROR(__xludf.DUMMYFUNCTION("iferror(if($D267=""CREATE TABLE"","""",index(split($A267,"" "",TRUE,TRUE),M$2)),"""")"),"")</f>
        <v/>
      </c>
      <c r="N267" s="93" t="str">
        <f>IFERROR(__xludf.DUMMYFUNCTION("iferror(if($D267=""CREATE TABLE"","""",index(split($A267,"" "",TRUE,TRUE),N$2)),"""")"),"")</f>
        <v/>
      </c>
      <c r="O267" s="93" t="str">
        <f>IFERROR(__xludf.DUMMYFUNCTION("iferror(if($D267=""CREATE TABLE"","""",index(split($A267,"" "",TRUE,TRUE),O$2)),"""")"),"")</f>
        <v/>
      </c>
      <c r="P267" s="93" t="str">
        <f>IFERROR(__xludf.DUMMYFUNCTION("iferror(if($D267=""CREATE TABLE"","""",index(split($A267,"" "",TRUE,TRUE),P$2)),"""")"),"")</f>
        <v/>
      </c>
      <c r="Q267" s="93" t="str">
        <f>IFERROR(__xludf.DUMMYFUNCTION("iferror(if($D267=""CREATE TABLE"","""",index(split($A267,"" "",TRUE,TRUE),Q$2)),"""")"),"")</f>
        <v/>
      </c>
      <c r="R267" s="93" t="str">
        <f>IFERROR(__xludf.DUMMYFUNCTION("iferror(if($D267=""CREATE TABLE"","""",index(split($A267,"" "",TRUE,TRUE),R$2)),"""")"),"")</f>
        <v/>
      </c>
      <c r="S267" s="93" t="str">
        <f>IFERROR(__xludf.DUMMYFUNCTION("iferror(if($D267=""CREATE TABLE"","""",index(split($A267,"" "",TRUE,TRUE),S$2)),"""")"),"")</f>
        <v/>
      </c>
      <c r="T267" s="93" t="str">
        <f>IFERROR(__xludf.DUMMYFUNCTION("iferror(if($D267=""CREATE TABLE"","""",index(split($A267,"" "",TRUE,TRUE),T$2)),"""")"),"")</f>
        <v/>
      </c>
    </row>
    <row r="268">
      <c r="A268" s="10" t="s">
        <v>1645</v>
      </c>
      <c r="B268" s="15"/>
      <c r="C268" s="15"/>
      <c r="F268" s="10" t="str">
        <f t="shared" ref="F268:F272" si="3">if(G268="","",row())</f>
        <v/>
      </c>
      <c r="G268" s="93" t="s">
        <v>802</v>
      </c>
      <c r="I268" s="15" t="b">
        <v>0</v>
      </c>
      <c r="J268" s="18" t="b">
        <v>1</v>
      </c>
      <c r="K268" s="93" t="str">
        <f>IFERROR(__xludf.DUMMYFUNCTION("iferror(if($D268=""CREATE TABLE"","""",index(split($A268,"" "",TRUE,TRUE),K$2)),"""")"),"TABLE")</f>
        <v>TABLE</v>
      </c>
      <c r="L268" s="93" t="str">
        <f t="shared" si="2"/>
        <v>TABLE</v>
      </c>
      <c r="M268" s="93" t="str">
        <f>IFERROR(__xludf.DUMMYFUNCTION("iferror(if($D268=""CREATE TABLE"","""",index(split($A268,"" "",TRUE,TRUE),M$2)),"""")"),"""division""")</f>
        <v>"division"</v>
      </c>
      <c r="N268" s="93" t="str">
        <f>IFERROR(__xludf.DUMMYFUNCTION("iferror(if($D268=""CREATE TABLE"","""",index(split($A268,"" "",TRUE,TRUE),N$2)),"""")"),"(")</f>
        <v>(</v>
      </c>
      <c r="O268" s="93" t="str">
        <f>IFERROR(__xludf.DUMMYFUNCTION("iferror(if($D268=""CREATE TABLE"","""",index(split($A268,"" "",TRUE,TRUE),O$2)),"""")"),"")</f>
        <v/>
      </c>
      <c r="P268" s="93" t="str">
        <f>IFERROR(__xludf.DUMMYFUNCTION("iferror(if($D268=""CREATE TABLE"","""",index(split($A268,"" "",TRUE,TRUE),P$2)),"""")"),"")</f>
        <v/>
      </c>
      <c r="Q268" s="93" t="str">
        <f>IFERROR(__xludf.DUMMYFUNCTION("iferror(if($D268=""CREATE TABLE"","""",index(split($A268,"" "",TRUE,TRUE),Q$2)),"""")"),"")</f>
        <v/>
      </c>
      <c r="R268" s="93" t="str">
        <f>IFERROR(__xludf.DUMMYFUNCTION("iferror(if($D268=""CREATE TABLE"","""",index(split($A268,"" "",TRUE,TRUE),R$2)),"""")"),"")</f>
        <v/>
      </c>
      <c r="S268" s="93" t="str">
        <f>IFERROR(__xludf.DUMMYFUNCTION("iferror(if($D268=""CREATE TABLE"","""",index(split($A268,"" "",TRUE,TRUE),S$2)),"""")"),"")</f>
        <v/>
      </c>
      <c r="T268" s="93" t="str">
        <f>IFERROR(__xludf.DUMMYFUNCTION("iferror(if($D268=""CREATE TABLE"","""",index(split($A268,"" "",TRUE,TRUE),T$2)),"""")"),"")</f>
        <v/>
      </c>
      <c r="W268" s="45" t="s">
        <v>1646</v>
      </c>
    </row>
    <row r="269">
      <c r="A269" s="10" t="s">
        <v>1647</v>
      </c>
      <c r="B269" s="15"/>
      <c r="C269" s="15"/>
      <c r="F269" s="10" t="str">
        <f t="shared" si="3"/>
        <v/>
      </c>
      <c r="I269" s="15" t="b">
        <v>0</v>
      </c>
      <c r="J269" s="15" t="b">
        <v>0</v>
      </c>
      <c r="K269" s="93" t="str">
        <f>IFERROR(__xludf.DUMMYFUNCTION("iferror(if($D269=""CREATE TABLE"","""",index(split($A269,"" "",TRUE,TRUE),K$2)),"""")"),"")</f>
        <v/>
      </c>
      <c r="L269" s="93" t="str">
        <f t="shared" si="2"/>
        <v/>
      </c>
      <c r="M269" s="93" t="str">
        <f>IFERROR(__xludf.DUMMYFUNCTION("iferror(if($D269=""CREATE TABLE"","""",index(split($A269,"" "",TRUE,TRUE),M$2)),"""")"),"")</f>
        <v/>
      </c>
      <c r="N269" s="93" t="str">
        <f>IFERROR(__xludf.DUMMYFUNCTION("iferror(if($D269=""CREATE TABLE"","""",index(split($A269,"" "",TRUE,TRUE),N$2)),"""")"),"")</f>
        <v/>
      </c>
      <c r="O269" s="93" t="str">
        <f>IFERROR(__xludf.DUMMYFUNCTION("iferror(if($D269=""CREATE TABLE"","""",index(split($A269,"" "",TRUE,TRUE),O$2)),"""")"),"")</f>
        <v/>
      </c>
      <c r="P269" s="93" t="str">
        <f>IFERROR(__xludf.DUMMYFUNCTION("iferror(if($D269=""CREATE TABLE"","""",index(split($A269,"" "",TRUE,TRUE),P$2)),"""")"),"")</f>
        <v/>
      </c>
      <c r="Q269" s="93" t="str">
        <f>IFERROR(__xludf.DUMMYFUNCTION("iferror(if($D269=""CREATE TABLE"","""",index(split($A269,"" "",TRUE,TRUE),Q$2)),"""")"),"")</f>
        <v/>
      </c>
      <c r="R269" s="93" t="str">
        <f>IFERROR(__xludf.DUMMYFUNCTION("iferror(if($D269=""CREATE TABLE"","""",index(split($A269,"" "",TRUE,TRUE),R$2)),"""")"),"")</f>
        <v/>
      </c>
      <c r="S269" s="93" t="str">
        <f>IFERROR(__xludf.DUMMYFUNCTION("iferror(if($D269=""CREATE TABLE"","""",index(split($A269,"" "",TRUE,TRUE),S$2)),"""")"),"")</f>
        <v/>
      </c>
      <c r="T269" s="93" t="str">
        <f>IFERROR(__xludf.DUMMYFUNCTION("iferror(if($D269=""CREATE TABLE"","""",index(split($A269,"" "",TRUE,TRUE),T$2)),"""")"),"")</f>
        <v/>
      </c>
      <c r="W269" s="93" t="str">
        <f t="shared" ref="W269:W272" si="4">"CREATE TABLE """&amp;E269&amp;""" ("</f>
        <v>CREATE TABLE "" (</v>
      </c>
    </row>
    <row r="270">
      <c r="B270" s="15"/>
      <c r="C270" s="15"/>
      <c r="F270" s="10" t="str">
        <f t="shared" si="3"/>
        <v/>
      </c>
      <c r="G270" s="93" t="s">
        <v>802</v>
      </c>
      <c r="I270" s="15" t="b">
        <v>0</v>
      </c>
      <c r="J270" s="15" t="b">
        <v>0</v>
      </c>
      <c r="K270" s="93" t="str">
        <f>IFERROR(__xludf.DUMMYFUNCTION("iferror(if($D270=""CREATE TABLE"","""",index(split($A270,"" "",TRUE,TRUE),K$2)),"""")"),"")</f>
        <v/>
      </c>
      <c r="L270" s="93" t="str">
        <f t="shared" si="2"/>
        <v/>
      </c>
      <c r="M270" s="93" t="str">
        <f>IFERROR(__xludf.DUMMYFUNCTION("iferror(if($D270=""CREATE TABLE"","""",index(split($A270,"" "",TRUE,TRUE),M$2)),"""")"),"")</f>
        <v/>
      </c>
      <c r="N270" s="93" t="str">
        <f>IFERROR(__xludf.DUMMYFUNCTION("iferror(if($D270=""CREATE TABLE"","""",index(split($A270,"" "",TRUE,TRUE),N$2)),"""")"),"")</f>
        <v/>
      </c>
      <c r="O270" s="93" t="str">
        <f>IFERROR(__xludf.DUMMYFUNCTION("iferror(if($D270=""CREATE TABLE"","""",index(split($A270,"" "",TRUE,TRUE),O$2)),"""")"),"")</f>
        <v/>
      </c>
      <c r="P270" s="93" t="str">
        <f>IFERROR(__xludf.DUMMYFUNCTION("iferror(if($D270=""CREATE TABLE"","""",index(split($A270,"" "",TRUE,TRUE),P$2)),"""")"),"")</f>
        <v/>
      </c>
      <c r="Q270" s="93" t="str">
        <f>IFERROR(__xludf.DUMMYFUNCTION("iferror(if($D270=""CREATE TABLE"","""",index(split($A270,"" "",TRUE,TRUE),Q$2)),"""")"),"")</f>
        <v/>
      </c>
      <c r="R270" s="93" t="str">
        <f>IFERROR(__xludf.DUMMYFUNCTION("iferror(if($D270=""CREATE TABLE"","""",index(split($A270,"" "",TRUE,TRUE),R$2)),"""")"),"")</f>
        <v/>
      </c>
      <c r="S270" s="93" t="str">
        <f>IFERROR(__xludf.DUMMYFUNCTION("iferror(if($D270=""CREATE TABLE"","""",index(split($A270,"" "",TRUE,TRUE),S$2)),"""")"),"")</f>
        <v/>
      </c>
      <c r="T270" s="93" t="str">
        <f>IFERROR(__xludf.DUMMYFUNCTION("iferror(if($D270=""CREATE TABLE"","""",index(split($A270,"" "",TRUE,TRUE),T$2)),"""")"),"")</f>
        <v/>
      </c>
      <c r="W270" s="93" t="str">
        <f t="shared" si="4"/>
        <v>CREATE TABLE "" (</v>
      </c>
      <c r="X270" s="93" t="str">
        <f t="shared" ref="X270:X272" si="5">G270&amp;" "&amp;K270&amp;if(I270," PRIMARY KEY","")&amp;if(J270," NOT NULL","")&amp;","</f>
        <v> ,</v>
      </c>
    </row>
    <row r="271">
      <c r="A271" s="10" t="s">
        <v>1649</v>
      </c>
      <c r="B271" s="15"/>
      <c r="C271" s="15"/>
      <c r="F271" s="10" t="str">
        <f t="shared" si="3"/>
        <v/>
      </c>
      <c r="G271" s="93" t="s">
        <v>802</v>
      </c>
      <c r="I271" s="15" t="b">
        <v>0</v>
      </c>
      <c r="J271" s="15" t="b">
        <v>0</v>
      </c>
      <c r="K271" s="93" t="str">
        <f>IFERROR(__xludf.DUMMYFUNCTION("iferror(if($D271=""CREATE TABLE"","""",index(split($A271,"" "",TRUE,TRUE),K$2)),"""")"),"TABLE")</f>
        <v>TABLE</v>
      </c>
      <c r="L271" s="93" t="str">
        <f t="shared" si="2"/>
        <v>TABLE</v>
      </c>
      <c r="M271" s="93" t="str">
        <f>IFERROR(__xludf.DUMMYFUNCTION("iferror(if($D271=""CREATE TABLE"","""",index(split($A271,"" "",TRUE,TRUE),M$2)),"""")"),"""service_type""")</f>
        <v>"service_type"</v>
      </c>
      <c r="N271" s="93" t="str">
        <f>IFERROR(__xludf.DUMMYFUNCTION("iferror(if($D271=""CREATE TABLE"","""",index(split($A271,"" "",TRUE,TRUE),N$2)),"""")"),"(")</f>
        <v>(</v>
      </c>
      <c r="O271" s="93" t="str">
        <f>IFERROR(__xludf.DUMMYFUNCTION("iferror(if($D271=""CREATE TABLE"","""",index(split($A271,"" "",TRUE,TRUE),O$2)),"""")"),"")</f>
        <v/>
      </c>
      <c r="P271" s="93" t="str">
        <f>IFERROR(__xludf.DUMMYFUNCTION("iferror(if($D271=""CREATE TABLE"","""",index(split($A271,"" "",TRUE,TRUE),P$2)),"""")"),"")</f>
        <v/>
      </c>
      <c r="Q271" s="93" t="str">
        <f>IFERROR(__xludf.DUMMYFUNCTION("iferror(if($D271=""CREATE TABLE"","""",index(split($A271,"" "",TRUE,TRUE),Q$2)),"""")"),"")</f>
        <v/>
      </c>
      <c r="R271" s="93" t="str">
        <f>IFERROR(__xludf.DUMMYFUNCTION("iferror(if($D271=""CREATE TABLE"","""",index(split($A271,"" "",TRUE,TRUE),R$2)),"""")"),"")</f>
        <v/>
      </c>
      <c r="S271" s="93" t="str">
        <f>IFERROR(__xludf.DUMMYFUNCTION("iferror(if($D271=""CREATE TABLE"","""",index(split($A271,"" "",TRUE,TRUE),S$2)),"""")"),"")</f>
        <v/>
      </c>
      <c r="T271" s="93" t="str">
        <f>IFERROR(__xludf.DUMMYFUNCTION("iferror(if($D271=""CREATE TABLE"","""",index(split($A271,"" "",TRUE,TRUE),T$2)),"""")"),"")</f>
        <v/>
      </c>
      <c r="W271" s="93" t="str">
        <f t="shared" si="4"/>
        <v>CREATE TABLE "" (</v>
      </c>
      <c r="X271" s="93" t="str">
        <f t="shared" si="5"/>
        <v> TABLE,</v>
      </c>
    </row>
    <row r="272">
      <c r="A272" s="10" t="s">
        <v>1647</v>
      </c>
      <c r="B272" s="15"/>
      <c r="C272" s="15"/>
      <c r="F272" s="10" t="str">
        <f t="shared" si="3"/>
        <v/>
      </c>
      <c r="I272" s="15" t="b">
        <v>0</v>
      </c>
      <c r="J272" s="15" t="b">
        <v>0</v>
      </c>
      <c r="K272" s="93" t="str">
        <f>IFERROR(__xludf.DUMMYFUNCTION("iferror(if($D272=""CREATE TABLE"","""",index(split($A272,"" "",TRUE,TRUE),K$2)),"""")"),"")</f>
        <v/>
      </c>
      <c r="L272" s="93" t="str">
        <f t="shared" si="2"/>
        <v/>
      </c>
      <c r="M272" s="93" t="str">
        <f>IFERROR(__xludf.DUMMYFUNCTION("iferror(if($D272=""CREATE TABLE"","""",index(split($A272,"" "",TRUE,TRUE),M$2)),"""")"),"")</f>
        <v/>
      </c>
      <c r="N272" s="93" t="str">
        <f>IFERROR(__xludf.DUMMYFUNCTION("iferror(if($D272=""CREATE TABLE"","""",index(split($A272,"" "",TRUE,TRUE),N$2)),"""")"),"")</f>
        <v/>
      </c>
      <c r="O272" s="93" t="str">
        <f>IFERROR(__xludf.DUMMYFUNCTION("iferror(if($D272=""CREATE TABLE"","""",index(split($A272,"" "",TRUE,TRUE),O$2)),"""")"),"")</f>
        <v/>
      </c>
      <c r="P272" s="93" t="str">
        <f>IFERROR(__xludf.DUMMYFUNCTION("iferror(if($D272=""CREATE TABLE"","""",index(split($A272,"" "",TRUE,TRUE),P$2)),"""")"),"")</f>
        <v/>
      </c>
      <c r="Q272" s="93" t="str">
        <f>IFERROR(__xludf.DUMMYFUNCTION("iferror(if($D272=""CREATE TABLE"","""",index(split($A272,"" "",TRUE,TRUE),Q$2)),"""")"),"")</f>
        <v/>
      </c>
      <c r="R272" s="93" t="str">
        <f>IFERROR(__xludf.DUMMYFUNCTION("iferror(if($D272=""CREATE TABLE"","""",index(split($A272,"" "",TRUE,TRUE),R$2)),"""")"),"")</f>
        <v/>
      </c>
      <c r="S272" s="93" t="str">
        <f>IFERROR(__xludf.DUMMYFUNCTION("iferror(if($D272=""CREATE TABLE"","""",index(split($A272,"" "",TRUE,TRUE),S$2)),"""")"),"")</f>
        <v/>
      </c>
      <c r="T272" s="93" t="str">
        <f>IFERROR(__xludf.DUMMYFUNCTION("iferror(if($D272=""CREATE TABLE"","""",index(split($A272,"" "",TRUE,TRUE),T$2)),"""")"),"")</f>
        <v/>
      </c>
      <c r="W272" s="93" t="str">
        <f t="shared" si="4"/>
        <v>CREATE TABLE "" (</v>
      </c>
      <c r="X272" s="93" t="str">
        <f t="shared" si="5"/>
        <v> ,</v>
      </c>
    </row>
    <row r="273">
      <c r="B273" s="15"/>
      <c r="C273" s="15"/>
      <c r="I273" s="15"/>
      <c r="J273" s="15"/>
    </row>
    <row r="274">
      <c r="B274" s="15"/>
      <c r="C274" s="15"/>
      <c r="I274" s="15"/>
      <c r="J274" s="15"/>
    </row>
    <row r="275">
      <c r="A275" s="3" t="s">
        <v>1292</v>
      </c>
      <c r="B275" s="54" t="s">
        <v>1293</v>
      </c>
      <c r="C275" s="54" t="s">
        <v>1294</v>
      </c>
      <c r="D275" s="3"/>
      <c r="E275" s="3"/>
      <c r="F275" s="3" t="s">
        <v>1650</v>
      </c>
      <c r="G275" s="3" t="s">
        <v>1651</v>
      </c>
      <c r="H275" s="3"/>
      <c r="I275" s="54"/>
      <c r="J275" s="54"/>
      <c r="K275" s="3"/>
      <c r="L275" s="3"/>
      <c r="M275" s="3" t="s">
        <v>1653</v>
      </c>
      <c r="N275" s="3" t="s">
        <v>1654</v>
      </c>
      <c r="O275" s="3"/>
      <c r="P275" s="3"/>
      <c r="R275" s="3"/>
      <c r="W275" s="45" t="s">
        <v>1655</v>
      </c>
    </row>
    <row r="276">
      <c r="B276" s="15" t="b">
        <v>0</v>
      </c>
      <c r="C276" s="15" t="b">
        <v>0</v>
      </c>
      <c r="D276" s="93" t="str">
        <f t="shared" ref="D276:D279" si="6">iferror(SWITCH(left(A276,12),"CREATE TABLE","CREATE TABLE","ALTER TABLE ","ALTER TABLE"),"")</f>
        <v/>
      </c>
      <c r="E276" s="93" t="str">
        <f>IFERROR(__xludf.DUMMYFUNCTION("if(D276=""CREATE TABLE"",index(split(A276,"""""""",TRUE,TRUE),2),"""")"),"")</f>
        <v/>
      </c>
      <c r="F276" s="10">
        <v>3.0</v>
      </c>
      <c r="G276" s="10">
        <v>7.0</v>
      </c>
      <c r="I276" s="15" t="b">
        <v>0</v>
      </c>
      <c r="J276" s="15" t="b">
        <v>0</v>
      </c>
      <c r="L276" s="10"/>
      <c r="M276" s="10">
        <v>9.0</v>
      </c>
      <c r="N276" s="10">
        <v>10.0</v>
      </c>
      <c r="W276" s="338" t="s">
        <v>1656</v>
      </c>
    </row>
    <row r="277">
      <c r="B277" s="15" t="b">
        <v>0</v>
      </c>
      <c r="C277" s="15" t="b">
        <v>0</v>
      </c>
      <c r="D277" s="93" t="str">
        <f t="shared" si="6"/>
        <v/>
      </c>
      <c r="E277" s="93" t="str">
        <f>IFERROR(__xludf.DUMMYFUNCTION("if(D277=""CREATE TABLE"",index(split(A277,"""""""",TRUE,TRUE),2),"""")"),"")</f>
        <v/>
      </c>
      <c r="F277" s="93" t="str">
        <f>IFERROR(__xludf.DUMMYFUNCTION("iferror(if($D277=""CREATE TABLE"","""",index(split($A277,"" "",TRUE,TRUE),M$2)),"""")"),"")</f>
        <v/>
      </c>
      <c r="G277" s="93" t="str">
        <f>IFERROR(__xludf.DUMMYFUNCTION("iferror(if($D277=""CREATE TABLE"","""",index(split($A277,"" "",TRUE,TRUE),Q$2)),"""")"),"")</f>
        <v/>
      </c>
      <c r="I277" s="15" t="b">
        <v>0</v>
      </c>
      <c r="J277" s="15" t="b">
        <v>0</v>
      </c>
      <c r="M277" s="93" t="str">
        <f>IFERROR(__xludf.DUMMYFUNCTION("iferror(if($D277=""CREATE TABLE"","""",index(split($A277,"" "",TRUE,TRUE),S$2)),"""")"),"")</f>
        <v/>
      </c>
      <c r="N277" s="93" t="str">
        <f>IFERROR(__xludf.DUMMYFUNCTION("iferror(if($D277=""CREATE TABLE"","""",index(split($A277,"" "",TRUE,TRUE),T$2)),"""")"),"")</f>
        <v/>
      </c>
    </row>
    <row r="278">
      <c r="B278" s="15" t="b">
        <v>0</v>
      </c>
      <c r="C278" s="15" t="b">
        <v>0</v>
      </c>
      <c r="D278" s="93" t="str">
        <f t="shared" si="6"/>
        <v/>
      </c>
      <c r="E278" s="93" t="str">
        <f>IFERROR(__xludf.DUMMYFUNCTION("if(D278=""CREATE TABLE"",index(split(A278,"""""""",TRUE,TRUE),2),"""")"),"")</f>
        <v/>
      </c>
      <c r="F278" s="93" t="str">
        <f>IFERROR(__xludf.DUMMYFUNCTION("iferror(if($D278=""CREATE TABLE"","""",index(split($A278,"" "",TRUE,TRUE),M$2)),"""")"),"")</f>
        <v/>
      </c>
      <c r="G278" s="93" t="str">
        <f>IFERROR(__xludf.DUMMYFUNCTION("iferror(if($D278=""CREATE TABLE"","""",index(split($A278,"" "",TRUE,TRUE),Q$2)),"""")"),"")</f>
        <v/>
      </c>
      <c r="I278" s="15" t="b">
        <v>0</v>
      </c>
      <c r="J278" s="15" t="b">
        <v>0</v>
      </c>
      <c r="M278" s="93" t="str">
        <f>IFERROR(__xludf.DUMMYFUNCTION("iferror(if($D278=""CREATE TABLE"","""",index(split($A278,"" "",TRUE,TRUE),S$2)),"""")"),"")</f>
        <v/>
      </c>
      <c r="N278" s="93" t="str">
        <f>IFERROR(__xludf.DUMMYFUNCTION("iferror(if($D278=""CREATE TABLE"","""",index(split($A278,"" "",TRUE,TRUE),T$2)),"""")"),"")</f>
        <v/>
      </c>
      <c r="W278" s="10" t="str">
        <f>"ALTER TABLE"</f>
        <v>ALTER TABLE</v>
      </c>
    </row>
    <row r="279">
      <c r="B279" s="15" t="b">
        <v>0</v>
      </c>
      <c r="C279" s="15" t="b">
        <v>0</v>
      </c>
      <c r="D279" s="93" t="str">
        <f t="shared" si="6"/>
        <v/>
      </c>
      <c r="E279" s="338" t="s">
        <v>1657</v>
      </c>
      <c r="F279" s="93" t="str">
        <f>IFERROR(__xludf.DUMMYFUNCTION("iferror(if($D279=""CREATE TABLE"","""",index(split($A279,"" "",TRUE,TRUE),M$2)),"""")"),"")</f>
        <v/>
      </c>
      <c r="G279" s="93" t="str">
        <f>IFERROR(__xludf.DUMMYFUNCTION("iferror(if($D279=""CREATE TABLE"","""",index(split($A279,"" "",TRUE,TRUE),Q$2)),"""")"),"")</f>
        <v/>
      </c>
      <c r="H279" s="338" t="s">
        <v>1658</v>
      </c>
      <c r="I279" s="15" t="b">
        <v>0</v>
      </c>
      <c r="J279" s="15" t="b">
        <v>0</v>
      </c>
      <c r="M279" s="93" t="str">
        <f>IFERROR(__xludf.DUMMYFUNCTION("iferror(if($D279=""CREATE TABLE"","""",index(split($A279,"" "",TRUE,TRUE),S$2)),"""")"),"")</f>
        <v/>
      </c>
      <c r="N279" s="93" t="str">
        <f>IFERROR(__xludf.DUMMYFUNCTION("iferror(if($D279=""CREATE TABLE"","""",index(split($A279,"" "",TRUE,TRUE),T$2)),"""")"),"")</f>
        <v/>
      </c>
    </row>
    <row r="280">
      <c r="B280" s="15"/>
      <c r="C280" s="15"/>
      <c r="I280" s="15"/>
      <c r="J280" s="15"/>
    </row>
    <row r="281">
      <c r="A281" s="10" t="s">
        <v>1659</v>
      </c>
      <c r="B281" s="15" t="b">
        <v>0</v>
      </c>
      <c r="C281" s="15" t="b">
        <v>0</v>
      </c>
      <c r="D281" s="93" t="str">
        <f t="shared" ref="D281:D313" si="7">iferror(SWITCH(left(A281,12),"CREATE TABLE","CREATE TABLE","ALTER TABLE ","ALTER TABLE"),"")</f>
        <v>ALTER TABLE</v>
      </c>
      <c r="E281" s="93" t="s">
        <v>647</v>
      </c>
      <c r="G281" s="93" t="s">
        <v>793</v>
      </c>
      <c r="I281" s="15" t="b">
        <v>0</v>
      </c>
      <c r="J281" s="15" t="b">
        <v>0</v>
      </c>
      <c r="M281" s="93" t="s">
        <v>650</v>
      </c>
      <c r="N281" s="93" t="s">
        <v>902</v>
      </c>
      <c r="O281" s="339"/>
      <c r="W281" s="10" t="str">
        <f>"ALTER TABLE """&amp;F281&amp;""" ADD FOREIGN KEY ("""&amp;G281&amp;""") REFERENCES """&amp;M281&amp;""" ("""&amp;N281&amp;""");"</f>
        <v>ALTER TABLE "" ADD FOREIGN KEY ("owner_id") REFERENCES "legal_entity" ("legal_entity_id");</v>
      </c>
    </row>
    <row r="282">
      <c r="A282" s="10" t="s">
        <v>1660</v>
      </c>
      <c r="B282" s="15" t="b">
        <v>0</v>
      </c>
      <c r="C282" s="15" t="b">
        <v>0</v>
      </c>
      <c r="D282" s="93" t="str">
        <f t="shared" si="7"/>
        <v>ALTER TABLE</v>
      </c>
      <c r="E282" s="93" t="s">
        <v>647</v>
      </c>
      <c r="G282" s="93" t="s">
        <v>798</v>
      </c>
      <c r="I282" s="15" t="b">
        <v>0</v>
      </c>
      <c r="J282" s="15" t="b">
        <v>0</v>
      </c>
      <c r="M282" s="93" t="s">
        <v>661</v>
      </c>
      <c r="N282" s="93" t="s">
        <v>798</v>
      </c>
      <c r="O282" s="339"/>
    </row>
    <row r="283">
      <c r="A283" s="10" t="s">
        <v>1661</v>
      </c>
      <c r="B283" s="15" t="b">
        <v>0</v>
      </c>
      <c r="C283" s="15" t="b">
        <v>0</v>
      </c>
      <c r="D283" s="93" t="str">
        <f t="shared" si="7"/>
        <v>ALTER TABLE</v>
      </c>
      <c r="E283" s="93" t="s">
        <v>647</v>
      </c>
      <c r="G283" s="93" t="s">
        <v>800</v>
      </c>
      <c r="I283" s="15" t="b">
        <v>0</v>
      </c>
      <c r="J283" s="15" t="b">
        <v>0</v>
      </c>
      <c r="M283" s="93" t="s">
        <v>664</v>
      </c>
      <c r="N283" s="93" t="s">
        <v>800</v>
      </c>
      <c r="O283" s="339"/>
    </row>
    <row r="284">
      <c r="A284" s="10" t="s">
        <v>1663</v>
      </c>
      <c r="B284" s="15" t="b">
        <v>0</v>
      </c>
      <c r="C284" s="15" t="b">
        <v>0</v>
      </c>
      <c r="D284" s="93" t="str">
        <f t="shared" si="7"/>
        <v>ALTER TABLE</v>
      </c>
      <c r="E284" s="93" t="s">
        <v>647</v>
      </c>
      <c r="G284" s="93" t="s">
        <v>804</v>
      </c>
      <c r="I284" s="15" t="b">
        <v>0</v>
      </c>
      <c r="J284" s="15" t="b">
        <v>0</v>
      </c>
      <c r="M284" s="93" t="s">
        <v>651</v>
      </c>
      <c r="N284" s="93" t="s">
        <v>804</v>
      </c>
      <c r="O284" s="339"/>
    </row>
    <row r="285">
      <c r="A285" s="10" t="s">
        <v>1664</v>
      </c>
      <c r="B285" s="15" t="b">
        <v>0</v>
      </c>
      <c r="C285" s="15" t="b">
        <v>0</v>
      </c>
      <c r="D285" s="93" t="str">
        <f t="shared" si="7"/>
        <v>ALTER TABLE</v>
      </c>
      <c r="E285" s="93" t="s">
        <v>648</v>
      </c>
      <c r="G285" s="93" t="s">
        <v>778</v>
      </c>
      <c r="I285" s="15" t="b">
        <v>0</v>
      </c>
      <c r="J285" s="15" t="b">
        <v>0</v>
      </c>
      <c r="M285" s="93" t="s">
        <v>647</v>
      </c>
      <c r="N285" s="93" t="s">
        <v>778</v>
      </c>
      <c r="O285" s="339"/>
    </row>
    <row r="286">
      <c r="A286" s="10" t="s">
        <v>1665</v>
      </c>
      <c r="B286" s="15" t="b">
        <v>0</v>
      </c>
      <c r="C286" s="15" t="b">
        <v>0</v>
      </c>
      <c r="D286" s="93" t="str">
        <f t="shared" si="7"/>
        <v>ALTER TABLE</v>
      </c>
      <c r="E286" s="93" t="s">
        <v>648</v>
      </c>
      <c r="G286" s="93" t="s">
        <v>793</v>
      </c>
      <c r="I286" s="15" t="b">
        <v>0</v>
      </c>
      <c r="J286" s="15" t="b">
        <v>0</v>
      </c>
      <c r="M286" s="93" t="s">
        <v>650</v>
      </c>
      <c r="N286" s="93" t="s">
        <v>902</v>
      </c>
      <c r="O286" s="339"/>
    </row>
    <row r="287">
      <c r="A287" s="10" t="s">
        <v>1666</v>
      </c>
      <c r="B287" s="15" t="b">
        <v>0</v>
      </c>
      <c r="C287" s="15" t="b">
        <v>0</v>
      </c>
      <c r="D287" s="93" t="str">
        <f t="shared" si="7"/>
        <v>ALTER TABLE</v>
      </c>
      <c r="E287" s="93" t="s">
        <v>648</v>
      </c>
      <c r="G287" s="93" t="s">
        <v>844</v>
      </c>
      <c r="I287" s="15" t="b">
        <v>0</v>
      </c>
      <c r="J287" s="15" t="b">
        <v>0</v>
      </c>
      <c r="M287" s="93" t="s">
        <v>1042</v>
      </c>
      <c r="N287" s="93" t="s">
        <v>844</v>
      </c>
      <c r="O287" s="339"/>
    </row>
    <row r="288">
      <c r="A288" s="10" t="s">
        <v>1667</v>
      </c>
      <c r="B288" s="15" t="b">
        <v>0</v>
      </c>
      <c r="C288" s="15" t="b">
        <v>0</v>
      </c>
      <c r="D288" s="93" t="str">
        <f t="shared" si="7"/>
        <v>ALTER TABLE</v>
      </c>
      <c r="E288" s="93" t="s">
        <v>649</v>
      </c>
      <c r="G288" s="93" t="s">
        <v>838</v>
      </c>
      <c r="I288" s="15" t="b">
        <v>0</v>
      </c>
      <c r="J288" s="15" t="b">
        <v>0</v>
      </c>
      <c r="M288" s="93" t="s">
        <v>648</v>
      </c>
      <c r="N288" s="93" t="s">
        <v>838</v>
      </c>
      <c r="O288" s="339"/>
    </row>
    <row r="289">
      <c r="A289" s="10" t="s">
        <v>1668</v>
      </c>
      <c r="B289" s="15" t="b">
        <v>0</v>
      </c>
      <c r="C289" s="15" t="b">
        <v>0</v>
      </c>
      <c r="D289" s="93" t="str">
        <f t="shared" si="7"/>
        <v>ALTER TABLE</v>
      </c>
      <c r="E289" s="93" t="s">
        <v>649</v>
      </c>
      <c r="G289" s="93" t="s">
        <v>793</v>
      </c>
      <c r="I289" s="15" t="b">
        <v>0</v>
      </c>
      <c r="J289" s="15" t="b">
        <v>0</v>
      </c>
      <c r="M289" s="93" t="s">
        <v>650</v>
      </c>
      <c r="N289" s="93" t="s">
        <v>902</v>
      </c>
      <c r="O289" s="339"/>
    </row>
    <row r="290">
      <c r="A290" s="10" t="s">
        <v>1669</v>
      </c>
      <c r="B290" s="15" t="b">
        <v>0</v>
      </c>
      <c r="C290" s="15" t="b">
        <v>0</v>
      </c>
      <c r="D290" s="93" t="str">
        <f t="shared" si="7"/>
        <v>ALTER TABLE</v>
      </c>
      <c r="E290" s="93" t="s">
        <v>649</v>
      </c>
      <c r="G290" s="93" t="s">
        <v>844</v>
      </c>
      <c r="I290" s="15" t="b">
        <v>0</v>
      </c>
      <c r="J290" s="15" t="b">
        <v>0</v>
      </c>
      <c r="M290" s="93" t="s">
        <v>1042</v>
      </c>
      <c r="N290" s="93" t="s">
        <v>844</v>
      </c>
      <c r="O290" s="339"/>
    </row>
    <row r="291">
      <c r="A291" s="10" t="s">
        <v>1670</v>
      </c>
      <c r="B291" s="15" t="b">
        <v>0</v>
      </c>
      <c r="C291" s="15" t="b">
        <v>0</v>
      </c>
      <c r="D291" s="93" t="str">
        <f t="shared" si="7"/>
        <v>ALTER TABLE</v>
      </c>
      <c r="E291" s="93" t="s">
        <v>649</v>
      </c>
      <c r="G291" s="93" t="s">
        <v>804</v>
      </c>
      <c r="I291" s="15" t="b">
        <v>0</v>
      </c>
      <c r="J291" s="15" t="b">
        <v>0</v>
      </c>
      <c r="M291" s="93" t="s">
        <v>651</v>
      </c>
      <c r="N291" s="93" t="s">
        <v>804</v>
      </c>
      <c r="O291" s="339"/>
    </row>
    <row r="292">
      <c r="A292" s="10" t="s">
        <v>1671</v>
      </c>
      <c r="B292" s="15" t="b">
        <v>0</v>
      </c>
      <c r="C292" s="15" t="b">
        <v>0</v>
      </c>
      <c r="D292" s="93" t="str">
        <f t="shared" si="7"/>
        <v>ALTER TABLE</v>
      </c>
      <c r="E292" s="93" t="s">
        <v>651</v>
      </c>
      <c r="G292" s="93" t="s">
        <v>804</v>
      </c>
      <c r="I292" s="15" t="b">
        <v>0</v>
      </c>
      <c r="J292" s="15" t="b">
        <v>0</v>
      </c>
      <c r="M292" s="93" t="s">
        <v>650</v>
      </c>
      <c r="N292" s="93" t="s">
        <v>804</v>
      </c>
      <c r="O292" s="339"/>
    </row>
    <row r="293">
      <c r="A293" s="10" t="s">
        <v>1672</v>
      </c>
      <c r="B293" s="15" t="b">
        <v>0</v>
      </c>
      <c r="C293" s="15" t="b">
        <v>0</v>
      </c>
      <c r="D293" s="93" t="str">
        <f t="shared" si="7"/>
        <v>ALTER TABLE</v>
      </c>
      <c r="E293" s="93" t="s">
        <v>652</v>
      </c>
      <c r="G293" s="93" t="s">
        <v>922</v>
      </c>
      <c r="I293" s="15" t="b">
        <v>0</v>
      </c>
      <c r="J293" s="15" t="b">
        <v>0</v>
      </c>
      <c r="M293" s="93" t="s">
        <v>666</v>
      </c>
      <c r="N293" s="93" t="s">
        <v>1056</v>
      </c>
      <c r="O293" s="339"/>
    </row>
    <row r="294">
      <c r="A294" s="10" t="s">
        <v>1673</v>
      </c>
      <c r="B294" s="15" t="b">
        <v>0</v>
      </c>
      <c r="C294" s="15" t="b">
        <v>0</v>
      </c>
      <c r="D294" s="93" t="str">
        <f t="shared" si="7"/>
        <v>ALTER TABLE</v>
      </c>
      <c r="E294" s="93" t="s">
        <v>652</v>
      </c>
      <c r="G294" s="93" t="s">
        <v>923</v>
      </c>
      <c r="I294" s="15" t="b">
        <v>0</v>
      </c>
      <c r="J294" s="15" t="b">
        <v>0</v>
      </c>
      <c r="M294" s="93" t="s">
        <v>650</v>
      </c>
      <c r="N294" s="93" t="s">
        <v>902</v>
      </c>
      <c r="O294" s="339"/>
    </row>
    <row r="295">
      <c r="A295" s="10" t="s">
        <v>1674</v>
      </c>
      <c r="B295" s="15" t="b">
        <v>0</v>
      </c>
      <c r="C295" s="15" t="b">
        <v>0</v>
      </c>
      <c r="D295" s="93" t="str">
        <f t="shared" si="7"/>
        <v>ALTER TABLE</v>
      </c>
      <c r="E295" s="93" t="s">
        <v>652</v>
      </c>
      <c r="G295" s="93" t="s">
        <v>924</v>
      </c>
      <c r="I295" s="15" t="b">
        <v>0</v>
      </c>
      <c r="J295" s="15" t="b">
        <v>0</v>
      </c>
      <c r="M295" s="93" t="s">
        <v>650</v>
      </c>
      <c r="N295" s="93" t="s">
        <v>902</v>
      </c>
      <c r="O295" s="339"/>
    </row>
    <row r="296">
      <c r="A296" s="10" t="s">
        <v>1675</v>
      </c>
      <c r="B296" s="15" t="b">
        <v>0</v>
      </c>
      <c r="C296" s="15" t="b">
        <v>0</v>
      </c>
      <c r="D296" s="93" t="str">
        <f t="shared" si="7"/>
        <v>ALTER TABLE</v>
      </c>
      <c r="E296" s="93" t="s">
        <v>653</v>
      </c>
      <c r="G296" s="93" t="s">
        <v>778</v>
      </c>
      <c r="I296" s="15" t="b">
        <v>0</v>
      </c>
      <c r="J296" s="15" t="b">
        <v>0</v>
      </c>
      <c r="M296" s="93" t="s">
        <v>647</v>
      </c>
      <c r="N296" s="93" t="s">
        <v>778</v>
      </c>
      <c r="O296" s="339"/>
    </row>
    <row r="297">
      <c r="A297" s="10" t="s">
        <v>1676</v>
      </c>
      <c r="B297" s="15" t="b">
        <v>0</v>
      </c>
      <c r="C297" s="15" t="b">
        <v>0</v>
      </c>
      <c r="D297" s="93" t="str">
        <f t="shared" si="7"/>
        <v>ALTER TABLE</v>
      </c>
      <c r="E297" s="93" t="s">
        <v>653</v>
      </c>
      <c r="G297" s="93" t="s">
        <v>838</v>
      </c>
      <c r="I297" s="15" t="b">
        <v>0</v>
      </c>
      <c r="J297" s="15" t="b">
        <v>0</v>
      </c>
      <c r="M297" s="93" t="s">
        <v>648</v>
      </c>
      <c r="N297" s="93" t="s">
        <v>838</v>
      </c>
      <c r="O297" s="339"/>
    </row>
    <row r="298">
      <c r="A298" s="10" t="s">
        <v>1677</v>
      </c>
      <c r="B298" s="15" t="b">
        <v>0</v>
      </c>
      <c r="C298" s="15" t="b">
        <v>0</v>
      </c>
      <c r="D298" s="93" t="str">
        <f t="shared" si="7"/>
        <v>ALTER TABLE</v>
      </c>
      <c r="E298" s="93" t="s">
        <v>653</v>
      </c>
      <c r="G298" s="93" t="s">
        <v>883</v>
      </c>
      <c r="I298" s="15" t="b">
        <v>0</v>
      </c>
      <c r="J298" s="15" t="b">
        <v>0</v>
      </c>
      <c r="M298" s="93" t="s">
        <v>649</v>
      </c>
      <c r="N298" s="93" t="s">
        <v>883</v>
      </c>
      <c r="O298" s="339"/>
    </row>
    <row r="299">
      <c r="A299" s="10" t="s">
        <v>1678</v>
      </c>
      <c r="B299" s="15" t="b">
        <v>0</v>
      </c>
      <c r="C299" s="15" t="b">
        <v>0</v>
      </c>
      <c r="D299" s="93" t="str">
        <f t="shared" si="7"/>
        <v>ALTER TABLE</v>
      </c>
      <c r="E299" s="93" t="s">
        <v>653</v>
      </c>
      <c r="G299" s="93" t="s">
        <v>793</v>
      </c>
      <c r="I299" s="15" t="b">
        <v>0</v>
      </c>
      <c r="J299" s="15" t="b">
        <v>0</v>
      </c>
      <c r="M299" s="93" t="s">
        <v>650</v>
      </c>
      <c r="N299" s="93" t="s">
        <v>902</v>
      </c>
      <c r="O299" s="339"/>
    </row>
    <row r="300">
      <c r="A300" s="10" t="s">
        <v>1679</v>
      </c>
      <c r="B300" s="15" t="b">
        <v>0</v>
      </c>
      <c r="C300" s="15" t="b">
        <v>0</v>
      </c>
      <c r="D300" s="93" t="str">
        <f t="shared" si="7"/>
        <v>ALTER TABLE</v>
      </c>
      <c r="E300" s="93" t="s">
        <v>653</v>
      </c>
      <c r="G300" s="93" t="s">
        <v>947</v>
      </c>
      <c r="I300" s="15" t="b">
        <v>0</v>
      </c>
      <c r="J300" s="15" t="b">
        <v>0</v>
      </c>
      <c r="M300" s="93" t="s">
        <v>662</v>
      </c>
      <c r="N300" s="93" t="s">
        <v>947</v>
      </c>
      <c r="O300" s="339"/>
    </row>
    <row r="301">
      <c r="A301" s="10" t="s">
        <v>1680</v>
      </c>
      <c r="B301" s="15" t="b">
        <v>0</v>
      </c>
      <c r="C301" s="15" t="b">
        <v>0</v>
      </c>
      <c r="D301" s="93" t="str">
        <f t="shared" si="7"/>
        <v>ALTER TABLE</v>
      </c>
      <c r="E301" s="93" t="s">
        <v>653</v>
      </c>
      <c r="G301" s="93" t="s">
        <v>949</v>
      </c>
      <c r="I301" s="15" t="b">
        <v>0</v>
      </c>
      <c r="J301" s="15" t="b">
        <v>0</v>
      </c>
      <c r="M301" s="93" t="s">
        <v>663</v>
      </c>
      <c r="N301" s="93" t="s">
        <v>949</v>
      </c>
      <c r="O301" s="339"/>
    </row>
    <row r="302">
      <c r="A302" s="10" t="s">
        <v>1681</v>
      </c>
      <c r="B302" s="15" t="b">
        <v>0</v>
      </c>
      <c r="C302" s="15" t="b">
        <v>0</v>
      </c>
      <c r="D302" s="93" t="str">
        <f t="shared" si="7"/>
        <v>ALTER TABLE</v>
      </c>
      <c r="E302" s="93" t="s">
        <v>653</v>
      </c>
      <c r="G302" s="93" t="s">
        <v>950</v>
      </c>
      <c r="I302" s="15" t="b">
        <v>0</v>
      </c>
      <c r="J302" s="15" t="b">
        <v>0</v>
      </c>
      <c r="M302" s="93" t="s">
        <v>658</v>
      </c>
      <c r="N302" s="93" t="s">
        <v>950</v>
      </c>
      <c r="O302" s="339"/>
    </row>
    <row r="303">
      <c r="A303" s="10" t="s">
        <v>1682</v>
      </c>
      <c r="B303" s="15" t="b">
        <v>0</v>
      </c>
      <c r="C303" s="15" t="b">
        <v>0</v>
      </c>
      <c r="D303" s="93" t="str">
        <f t="shared" si="7"/>
        <v>ALTER TABLE</v>
      </c>
      <c r="E303" s="93" t="s">
        <v>654</v>
      </c>
      <c r="G303" s="93" t="s">
        <v>958</v>
      </c>
      <c r="I303" s="15" t="b">
        <v>0</v>
      </c>
      <c r="J303" s="15" t="b">
        <v>0</v>
      </c>
      <c r="M303" s="93" t="s">
        <v>655</v>
      </c>
      <c r="N303" s="93" t="s">
        <v>958</v>
      </c>
      <c r="O303" s="339"/>
    </row>
    <row r="304">
      <c r="A304" s="10" t="s">
        <v>1683</v>
      </c>
      <c r="B304" s="15" t="b">
        <v>0</v>
      </c>
      <c r="C304" s="15" t="b">
        <v>0</v>
      </c>
      <c r="D304" s="93" t="str">
        <f t="shared" si="7"/>
        <v>ALTER TABLE</v>
      </c>
      <c r="E304" s="93" t="s">
        <v>655</v>
      </c>
      <c r="G304" s="93" t="s">
        <v>838</v>
      </c>
      <c r="I304" s="15" t="b">
        <v>0</v>
      </c>
      <c r="J304" s="15" t="b">
        <v>0</v>
      </c>
      <c r="M304" s="93" t="s">
        <v>648</v>
      </c>
      <c r="N304" s="93" t="s">
        <v>838</v>
      </c>
      <c r="O304" s="339"/>
    </row>
    <row r="305">
      <c r="A305" s="10" t="s">
        <v>1684</v>
      </c>
      <c r="B305" s="15" t="b">
        <v>0</v>
      </c>
      <c r="C305" s="15" t="b">
        <v>0</v>
      </c>
      <c r="D305" s="93" t="str">
        <f t="shared" si="7"/>
        <v>ALTER TABLE</v>
      </c>
      <c r="E305" s="93" t="s">
        <v>655</v>
      </c>
      <c r="G305" s="93" t="s">
        <v>966</v>
      </c>
      <c r="I305" s="15" t="b">
        <v>0</v>
      </c>
      <c r="J305" s="15" t="b">
        <v>0</v>
      </c>
      <c r="M305" s="93" t="s">
        <v>667</v>
      </c>
      <c r="N305" s="93" t="s">
        <v>966</v>
      </c>
      <c r="O305" s="339"/>
    </row>
    <row r="306">
      <c r="A306" s="10" t="s">
        <v>1685</v>
      </c>
      <c r="B306" s="15" t="b">
        <v>0</v>
      </c>
      <c r="C306" s="15" t="b">
        <v>0</v>
      </c>
      <c r="D306" s="93" t="str">
        <f t="shared" si="7"/>
        <v>ALTER TABLE</v>
      </c>
      <c r="E306" s="93" t="s">
        <v>656</v>
      </c>
      <c r="G306" s="93" t="s">
        <v>778</v>
      </c>
      <c r="I306" s="15" t="b">
        <v>0</v>
      </c>
      <c r="J306" s="15" t="b">
        <v>0</v>
      </c>
      <c r="M306" s="93" t="s">
        <v>647</v>
      </c>
      <c r="N306" s="93" t="s">
        <v>778</v>
      </c>
      <c r="O306" s="339"/>
    </row>
    <row r="307">
      <c r="A307" s="10" t="s">
        <v>1686</v>
      </c>
      <c r="B307" s="15" t="b">
        <v>0</v>
      </c>
      <c r="C307" s="15" t="b">
        <v>0</v>
      </c>
      <c r="D307" s="93" t="str">
        <f t="shared" si="7"/>
        <v>ALTER TABLE</v>
      </c>
      <c r="E307" s="93" t="s">
        <v>998</v>
      </c>
      <c r="G307" s="93" t="s">
        <v>902</v>
      </c>
      <c r="I307" s="15" t="b">
        <v>0</v>
      </c>
      <c r="J307" s="15" t="b">
        <v>0</v>
      </c>
      <c r="M307" s="93" t="s">
        <v>650</v>
      </c>
      <c r="N307" s="93" t="s">
        <v>902</v>
      </c>
      <c r="O307" s="339"/>
    </row>
    <row r="308">
      <c r="A308" s="10" t="s">
        <v>1687</v>
      </c>
      <c r="B308" s="15" t="b">
        <v>0</v>
      </c>
      <c r="C308" s="15" t="b">
        <v>0</v>
      </c>
      <c r="D308" s="93" t="str">
        <f t="shared" si="7"/>
        <v>ALTER TABLE</v>
      </c>
      <c r="E308" s="93" t="s">
        <v>646</v>
      </c>
      <c r="G308" s="93" t="s">
        <v>778</v>
      </c>
      <c r="I308" s="15" t="b">
        <v>0</v>
      </c>
      <c r="J308" s="15" t="b">
        <v>0</v>
      </c>
      <c r="M308" s="93" t="s">
        <v>647</v>
      </c>
      <c r="N308" s="93" t="s">
        <v>778</v>
      </c>
      <c r="O308" s="339"/>
    </row>
    <row r="309">
      <c r="A309" s="10" t="s">
        <v>1688</v>
      </c>
      <c r="B309" s="15" t="b">
        <v>0</v>
      </c>
      <c r="C309" s="15" t="b">
        <v>0</v>
      </c>
      <c r="D309" s="93" t="str">
        <f t="shared" si="7"/>
        <v>ALTER TABLE</v>
      </c>
      <c r="E309" s="93" t="s">
        <v>646</v>
      </c>
      <c r="G309" s="93" t="s">
        <v>798</v>
      </c>
      <c r="I309" s="15" t="b">
        <v>0</v>
      </c>
      <c r="J309" s="15" t="b">
        <v>0</v>
      </c>
      <c r="M309" s="93" t="s">
        <v>661</v>
      </c>
      <c r="N309" s="93" t="s">
        <v>798</v>
      </c>
      <c r="O309" s="339"/>
    </row>
    <row r="310">
      <c r="B310" s="15"/>
      <c r="C310" s="15"/>
      <c r="D310" s="93" t="str">
        <f t="shared" si="7"/>
        <v/>
      </c>
      <c r="E310" s="93" t="str">
        <f>IFERROR(__xludf.DUMMYFUNCTION("if(D310=""CREATE TABLE"",index(split(A310,"""""""",TRUE,TRUE),2),"""")"),"")</f>
        <v/>
      </c>
      <c r="G310" s="93" t="str">
        <f>IFERROR(__xludf.DUMMYFUNCTION("iferror(if(D310=""CREATE TABLE"","""",index(split(A310,"" "",TRUE,TRUE),1)),"""")"),"")</f>
        <v/>
      </c>
      <c r="I310" s="15"/>
      <c r="J310" s="15"/>
      <c r="K310" s="93" t="str">
        <f>IFERROR(__xludf.DUMMYFUNCTION("iferror(if(D310=""CREATE TABLE"","""",index(split(A310,"" "",TRUE,TRUE),2)),"""")"),"")</f>
        <v/>
      </c>
      <c r="M310" s="93" t="str">
        <f>IFERROR(__xludf.DUMMYFUNCTION("iferror(if(D310=""CREATE TABLE"","""",index(split(A310,"" "",TRUE,TRUE),3)),"""")"),"")</f>
        <v/>
      </c>
      <c r="N310" s="93" t="str">
        <f>IFERROR(__xludf.DUMMYFUNCTION("iferror(if(D310=""CREATE TABLE"","""",index(split(A310,"" "",TRUE,TRUE),4)),"""")"),"")</f>
        <v/>
      </c>
    </row>
    <row r="311">
      <c r="B311" s="15"/>
      <c r="C311" s="15"/>
      <c r="D311" s="93" t="str">
        <f t="shared" si="7"/>
        <v/>
      </c>
      <c r="E311" s="93" t="str">
        <f>IFERROR(__xludf.DUMMYFUNCTION("if(D311=""CREATE TABLE"",index(split(A311,"""""""",TRUE,TRUE),2),"""")"),"")</f>
        <v/>
      </c>
      <c r="G311" s="93" t="str">
        <f>IFERROR(__xludf.DUMMYFUNCTION("iferror(if(D311=""CREATE TABLE"","""",index(split(A311,"" "",TRUE,TRUE),1)),"""")"),"")</f>
        <v/>
      </c>
      <c r="I311" s="15"/>
      <c r="J311" s="15"/>
      <c r="K311" s="93" t="str">
        <f>IFERROR(__xludf.DUMMYFUNCTION("iferror(if(D311=""CREATE TABLE"","""",index(split(A311,"" "",TRUE,TRUE),2)),"""")"),"")</f>
        <v/>
      </c>
      <c r="M311" s="93" t="str">
        <f>IFERROR(__xludf.DUMMYFUNCTION("iferror(if(D311=""CREATE TABLE"","""",index(split(A311,"" "",TRUE,TRUE),3)),"""")"),"")</f>
        <v/>
      </c>
      <c r="N311" s="93" t="str">
        <f>IFERROR(__xludf.DUMMYFUNCTION("iferror(if(D311=""CREATE TABLE"","""",index(split(A311,"" "",TRUE,TRUE),4)),"""")"),"")</f>
        <v/>
      </c>
    </row>
    <row r="312">
      <c r="B312" s="15"/>
      <c r="C312" s="15"/>
      <c r="D312" s="93" t="str">
        <f t="shared" si="7"/>
        <v/>
      </c>
      <c r="E312" s="93" t="str">
        <f>IFERROR(__xludf.DUMMYFUNCTION("if(D312=""CREATE TABLE"",index(split(A312,"""""""",TRUE,TRUE),2),"""")"),"")</f>
        <v/>
      </c>
      <c r="G312" s="93" t="str">
        <f>IFERROR(__xludf.DUMMYFUNCTION("iferror(if(D312=""CREATE TABLE"","""",index(split(A312,"" "",TRUE,TRUE),1)),"""")"),"")</f>
        <v/>
      </c>
      <c r="I312" s="15"/>
      <c r="J312" s="15"/>
      <c r="K312" s="93" t="str">
        <f>IFERROR(__xludf.DUMMYFUNCTION("iferror(if(D312=""CREATE TABLE"","""",index(split(A312,"" "",TRUE,TRUE),2)),"""")"),"")</f>
        <v/>
      </c>
      <c r="M312" s="93" t="str">
        <f>IFERROR(__xludf.DUMMYFUNCTION("iferror(if(D312=""CREATE TABLE"","""",index(split(A312,"" "",TRUE,TRUE),3)),"""")"),"")</f>
        <v/>
      </c>
      <c r="N312" s="93" t="str">
        <f>IFERROR(__xludf.DUMMYFUNCTION("iferror(if(D312=""CREATE TABLE"","""",index(split(A312,"" "",TRUE,TRUE),4)),"""")"),"")</f>
        <v/>
      </c>
    </row>
    <row r="313">
      <c r="B313" s="15"/>
      <c r="C313" s="15"/>
      <c r="D313" s="93" t="str">
        <f t="shared" si="7"/>
        <v/>
      </c>
      <c r="E313" s="93" t="str">
        <f>IFERROR(__xludf.DUMMYFUNCTION("if(D313=""CREATE TABLE"",index(split(A313,"""""""",TRUE,TRUE),2),"""")"),"")</f>
        <v/>
      </c>
      <c r="G313" s="93" t="str">
        <f>IFERROR(__xludf.DUMMYFUNCTION("iferror(if(D313=""CREATE TABLE"","""",index(split(A313,"" "",TRUE,TRUE),1)),"""")"),"")</f>
        <v/>
      </c>
      <c r="I313" s="15"/>
      <c r="J313" s="15"/>
      <c r="K313" s="93" t="str">
        <f>IFERROR(__xludf.DUMMYFUNCTION("iferror(if(D313=""CREATE TABLE"","""",index(split(A313,"" "",TRUE,TRUE),2)),"""")"),"")</f>
        <v/>
      </c>
      <c r="M313" s="93" t="str">
        <f>IFERROR(__xludf.DUMMYFUNCTION("iferror(if(D313=""CREATE TABLE"","""",index(split(A313,"" "",TRUE,TRUE),3)),"""")"),"")</f>
        <v/>
      </c>
      <c r="N313" s="93" t="str">
        <f>IFERROR(__xludf.DUMMYFUNCTION("iferror(if(D313=""CREATE TABLE"","""",index(split(A313,"" "",TRUE,TRUE),4)),"""")"),"")</f>
        <v/>
      </c>
    </row>
    <row r="314">
      <c r="B314" s="18"/>
      <c r="C314" s="18"/>
      <c r="D314" s="10" t="s">
        <v>1282</v>
      </c>
      <c r="E314" s="93" t="str">
        <f>IFERROR(__xludf.DUMMYFUNCTION("if(D314=""CREATE TABLE"",index(split(A314,"""""""",TRUE,TRUE),2),"""")"),"")</f>
        <v/>
      </c>
      <c r="I314" s="18"/>
      <c r="J314" s="18"/>
    </row>
    <row r="315">
      <c r="B315" s="15"/>
      <c r="C315" s="15"/>
      <c r="I315" s="15"/>
      <c r="J315" s="15"/>
    </row>
    <row r="316">
      <c r="B316" s="15"/>
      <c r="C316" s="15"/>
      <c r="I316" s="15"/>
      <c r="J316" s="15"/>
    </row>
    <row r="317">
      <c r="B317" s="15"/>
      <c r="C317" s="15"/>
      <c r="I317" s="15"/>
      <c r="J317" s="15"/>
    </row>
    <row r="318">
      <c r="B318" s="15"/>
      <c r="C318" s="15"/>
      <c r="I318" s="15"/>
      <c r="J318" s="15"/>
    </row>
    <row r="319">
      <c r="B319" s="15"/>
      <c r="C319" s="15"/>
      <c r="I319" s="15"/>
      <c r="J319" s="15"/>
    </row>
    <row r="320">
      <c r="B320" s="15"/>
      <c r="C320" s="15"/>
      <c r="I320" s="15"/>
      <c r="J320" s="15"/>
    </row>
    <row r="321">
      <c r="B321" s="15"/>
      <c r="C321" s="15"/>
      <c r="I321" s="15"/>
      <c r="J321" s="15"/>
    </row>
    <row r="322">
      <c r="B322" s="15"/>
      <c r="C322" s="15"/>
      <c r="I322" s="15"/>
      <c r="J322" s="15"/>
    </row>
    <row r="323">
      <c r="B323" s="15"/>
      <c r="C323" s="15"/>
      <c r="I323" s="15"/>
      <c r="J323" s="15"/>
    </row>
    <row r="324">
      <c r="B324" s="15"/>
      <c r="C324" s="15"/>
      <c r="I324" s="15"/>
      <c r="J324" s="15"/>
    </row>
    <row r="325">
      <c r="B325" s="15"/>
      <c r="C325" s="15"/>
      <c r="I325" s="15"/>
      <c r="J325" s="15"/>
    </row>
    <row r="326">
      <c r="B326" s="15"/>
      <c r="C326" s="15"/>
      <c r="I326" s="15"/>
      <c r="J326" s="15"/>
    </row>
    <row r="327">
      <c r="B327" s="15"/>
      <c r="C327" s="15"/>
      <c r="I327" s="15"/>
      <c r="J327" s="15"/>
    </row>
    <row r="328">
      <c r="B328" s="15"/>
      <c r="C328" s="15"/>
      <c r="I328" s="15"/>
      <c r="J328" s="15"/>
    </row>
    <row r="329">
      <c r="B329" s="15"/>
      <c r="C329" s="15"/>
      <c r="I329" s="15"/>
      <c r="J329" s="15"/>
    </row>
    <row r="330">
      <c r="B330" s="15"/>
      <c r="C330" s="15"/>
      <c r="I330" s="15"/>
      <c r="J330" s="15"/>
    </row>
    <row r="331">
      <c r="B331" s="15"/>
      <c r="C331" s="15"/>
      <c r="I331" s="15"/>
      <c r="J331" s="15"/>
    </row>
    <row r="332">
      <c r="B332" s="15"/>
      <c r="C332" s="15"/>
      <c r="I332" s="15"/>
      <c r="J332" s="15"/>
    </row>
    <row r="333">
      <c r="B333" s="15"/>
      <c r="C333" s="15"/>
      <c r="I333" s="15"/>
      <c r="J333" s="15"/>
    </row>
    <row r="334">
      <c r="B334" s="15"/>
      <c r="C334" s="15"/>
      <c r="I334" s="15"/>
      <c r="J334" s="15"/>
    </row>
    <row r="335">
      <c r="B335" s="15"/>
      <c r="C335" s="15"/>
      <c r="I335" s="15"/>
      <c r="J335" s="15"/>
    </row>
    <row r="336">
      <c r="B336" s="15"/>
      <c r="C336" s="15"/>
      <c r="I336" s="15"/>
      <c r="J336" s="15"/>
    </row>
    <row r="337">
      <c r="B337" s="15"/>
      <c r="C337" s="15"/>
      <c r="I337" s="15"/>
      <c r="J337" s="15"/>
    </row>
    <row r="338">
      <c r="B338" s="15"/>
      <c r="C338" s="15"/>
      <c r="I338" s="15"/>
      <c r="J338" s="15"/>
    </row>
    <row r="339">
      <c r="B339" s="15"/>
      <c r="C339" s="15"/>
      <c r="I339" s="15"/>
      <c r="J339" s="15"/>
    </row>
    <row r="340">
      <c r="B340" s="15"/>
      <c r="C340" s="15"/>
      <c r="I340" s="15"/>
      <c r="J340" s="15"/>
    </row>
    <row r="341">
      <c r="B341" s="15"/>
      <c r="C341" s="15"/>
      <c r="I341" s="15"/>
      <c r="J341" s="15"/>
    </row>
    <row r="342">
      <c r="B342" s="15"/>
      <c r="C342" s="15"/>
      <c r="I342" s="15"/>
      <c r="J342" s="15"/>
    </row>
    <row r="343">
      <c r="B343" s="15"/>
      <c r="C343" s="15"/>
      <c r="I343" s="15"/>
      <c r="J343" s="15"/>
    </row>
    <row r="344">
      <c r="B344" s="15"/>
      <c r="C344" s="15"/>
      <c r="I344" s="15"/>
      <c r="J344" s="15"/>
    </row>
    <row r="345">
      <c r="B345" s="15"/>
      <c r="C345" s="15"/>
      <c r="I345" s="15"/>
      <c r="J345" s="15"/>
    </row>
    <row r="346">
      <c r="B346" s="15"/>
      <c r="C346" s="15"/>
      <c r="I346" s="15"/>
      <c r="J346" s="15"/>
    </row>
    <row r="347">
      <c r="B347" s="15"/>
      <c r="C347" s="15"/>
      <c r="I347" s="15"/>
      <c r="J347" s="15"/>
    </row>
    <row r="348">
      <c r="B348" s="15"/>
      <c r="C348" s="15"/>
      <c r="I348" s="15"/>
      <c r="J348" s="15"/>
    </row>
    <row r="349">
      <c r="B349" s="15"/>
      <c r="C349" s="15"/>
      <c r="I349" s="15"/>
      <c r="J349" s="15"/>
    </row>
    <row r="350">
      <c r="B350" s="15"/>
      <c r="C350" s="15"/>
      <c r="I350" s="15"/>
      <c r="J350" s="15"/>
    </row>
    <row r="351">
      <c r="B351" s="15"/>
      <c r="C351" s="15"/>
      <c r="I351" s="15"/>
      <c r="J351" s="15"/>
    </row>
    <row r="352">
      <c r="B352" s="15"/>
      <c r="C352" s="15"/>
      <c r="I352" s="15"/>
      <c r="J352" s="15"/>
    </row>
    <row r="353">
      <c r="B353" s="15"/>
      <c r="C353" s="15"/>
      <c r="I353" s="15"/>
      <c r="J353" s="15"/>
    </row>
    <row r="354">
      <c r="B354" s="15"/>
      <c r="C354" s="15"/>
      <c r="I354" s="15"/>
      <c r="J354" s="15"/>
    </row>
    <row r="355">
      <c r="B355" s="15"/>
      <c r="C355" s="15"/>
      <c r="I355" s="15"/>
      <c r="J355" s="15"/>
    </row>
    <row r="356">
      <c r="B356" s="15"/>
      <c r="C356" s="15"/>
      <c r="I356" s="15"/>
      <c r="J356" s="15"/>
    </row>
    <row r="357">
      <c r="B357" s="15"/>
      <c r="C357" s="15"/>
      <c r="I357" s="15"/>
      <c r="J357" s="15"/>
    </row>
    <row r="358">
      <c r="B358" s="15"/>
      <c r="C358" s="15"/>
      <c r="I358" s="15"/>
      <c r="J358" s="15"/>
    </row>
    <row r="359">
      <c r="B359" s="15"/>
      <c r="C359" s="15"/>
      <c r="I359" s="15"/>
      <c r="J359" s="15"/>
    </row>
    <row r="360">
      <c r="B360" s="15"/>
      <c r="C360" s="15"/>
      <c r="I360" s="15"/>
      <c r="J360" s="15"/>
    </row>
    <row r="361">
      <c r="B361" s="15"/>
      <c r="C361" s="15"/>
      <c r="I361" s="15"/>
      <c r="J361" s="15"/>
    </row>
    <row r="362">
      <c r="B362" s="15"/>
      <c r="C362" s="15"/>
      <c r="I362" s="15"/>
      <c r="J362" s="15"/>
    </row>
    <row r="363">
      <c r="B363" s="15"/>
      <c r="C363" s="15"/>
      <c r="I363" s="15"/>
      <c r="J363" s="15"/>
    </row>
    <row r="364">
      <c r="B364" s="15"/>
      <c r="C364" s="15"/>
      <c r="I364" s="15"/>
      <c r="J364" s="15"/>
    </row>
    <row r="365">
      <c r="B365" s="15"/>
      <c r="C365" s="15"/>
      <c r="I365" s="15"/>
      <c r="J365" s="15"/>
    </row>
    <row r="366">
      <c r="B366" s="15"/>
      <c r="C366" s="15"/>
      <c r="I366" s="15"/>
      <c r="J366" s="15"/>
    </row>
    <row r="367">
      <c r="B367" s="15"/>
      <c r="C367" s="15"/>
      <c r="I367" s="15"/>
      <c r="J367" s="15"/>
    </row>
    <row r="368">
      <c r="B368" s="15"/>
      <c r="C368" s="15"/>
      <c r="I368" s="15"/>
      <c r="J368" s="15"/>
    </row>
    <row r="369">
      <c r="B369" s="15"/>
      <c r="C369" s="15"/>
      <c r="I369" s="15"/>
      <c r="J369" s="15"/>
    </row>
    <row r="370">
      <c r="B370" s="15"/>
      <c r="C370" s="15"/>
      <c r="I370" s="15"/>
      <c r="J370" s="15"/>
    </row>
    <row r="371">
      <c r="B371" s="15"/>
      <c r="C371" s="15"/>
      <c r="I371" s="15"/>
      <c r="J371" s="15"/>
    </row>
    <row r="372">
      <c r="B372" s="15"/>
      <c r="C372" s="15"/>
      <c r="I372" s="15"/>
      <c r="J372" s="15"/>
    </row>
    <row r="373">
      <c r="B373" s="15"/>
      <c r="C373" s="15"/>
      <c r="I373" s="15"/>
      <c r="J373" s="15"/>
    </row>
    <row r="374">
      <c r="B374" s="15"/>
      <c r="C374" s="15"/>
      <c r="I374" s="15"/>
      <c r="J374" s="15"/>
    </row>
    <row r="375">
      <c r="B375" s="15"/>
      <c r="C375" s="15"/>
      <c r="I375" s="15"/>
      <c r="J375" s="15"/>
    </row>
    <row r="376">
      <c r="B376" s="15"/>
      <c r="C376" s="15"/>
      <c r="I376" s="15"/>
      <c r="J376" s="15"/>
    </row>
    <row r="377">
      <c r="B377" s="15"/>
      <c r="C377" s="15"/>
      <c r="I377" s="15"/>
      <c r="J377" s="15"/>
    </row>
    <row r="378">
      <c r="B378" s="15"/>
      <c r="C378" s="15"/>
      <c r="I378" s="15"/>
      <c r="J378" s="15"/>
    </row>
    <row r="379">
      <c r="B379" s="15"/>
      <c r="C379" s="15"/>
      <c r="I379" s="15"/>
      <c r="J379" s="15"/>
    </row>
    <row r="380">
      <c r="B380" s="15"/>
      <c r="C380" s="15"/>
      <c r="I380" s="15"/>
      <c r="J380" s="15"/>
    </row>
    <row r="381">
      <c r="B381" s="15"/>
      <c r="C381" s="15"/>
      <c r="I381" s="15"/>
      <c r="J381" s="15"/>
    </row>
    <row r="382">
      <c r="B382" s="15"/>
      <c r="C382" s="15"/>
      <c r="I382" s="15"/>
      <c r="J382" s="15"/>
    </row>
    <row r="383">
      <c r="B383" s="15"/>
      <c r="C383" s="15"/>
      <c r="I383" s="15"/>
      <c r="J383" s="15"/>
    </row>
    <row r="384">
      <c r="B384" s="15"/>
      <c r="C384" s="15"/>
      <c r="I384" s="15"/>
      <c r="J384" s="15"/>
    </row>
    <row r="385">
      <c r="B385" s="15"/>
      <c r="C385" s="15"/>
      <c r="I385" s="15"/>
      <c r="J385" s="15"/>
    </row>
    <row r="386">
      <c r="B386" s="15"/>
      <c r="C386" s="15"/>
      <c r="I386" s="15"/>
      <c r="J386" s="15"/>
    </row>
    <row r="387">
      <c r="B387" s="15"/>
      <c r="C387" s="15"/>
      <c r="I387" s="15"/>
      <c r="J387" s="15"/>
    </row>
    <row r="388">
      <c r="B388" s="15"/>
      <c r="C388" s="15"/>
      <c r="I388" s="15"/>
      <c r="J388" s="15"/>
    </row>
    <row r="389">
      <c r="B389" s="15"/>
      <c r="C389" s="15"/>
      <c r="I389" s="15"/>
      <c r="J389" s="15"/>
    </row>
    <row r="390">
      <c r="B390" s="15"/>
      <c r="C390" s="15"/>
      <c r="I390" s="15"/>
      <c r="J390" s="15"/>
    </row>
    <row r="391">
      <c r="B391" s="15"/>
      <c r="C391" s="15"/>
      <c r="I391" s="15"/>
      <c r="J391" s="15"/>
    </row>
    <row r="392">
      <c r="B392" s="15"/>
      <c r="C392" s="15"/>
      <c r="I392" s="15"/>
      <c r="J392" s="15"/>
    </row>
    <row r="393">
      <c r="B393" s="15"/>
      <c r="C393" s="15"/>
      <c r="I393" s="15"/>
      <c r="J393" s="15"/>
    </row>
    <row r="394">
      <c r="B394" s="15"/>
      <c r="C394" s="15"/>
      <c r="I394" s="15"/>
      <c r="J394" s="15"/>
    </row>
    <row r="395">
      <c r="B395" s="15"/>
      <c r="C395" s="15"/>
      <c r="I395" s="15"/>
      <c r="J395" s="15"/>
    </row>
    <row r="396">
      <c r="B396" s="15"/>
      <c r="C396" s="15"/>
      <c r="I396" s="15"/>
      <c r="J396" s="15"/>
    </row>
    <row r="397">
      <c r="B397" s="15"/>
      <c r="C397" s="15"/>
      <c r="I397" s="15"/>
      <c r="J397" s="15"/>
    </row>
    <row r="398">
      <c r="B398" s="15"/>
      <c r="C398" s="15"/>
      <c r="I398" s="15"/>
      <c r="J398" s="15"/>
    </row>
    <row r="399">
      <c r="B399" s="15"/>
      <c r="C399" s="15"/>
      <c r="I399" s="15"/>
      <c r="J399" s="15"/>
    </row>
    <row r="400">
      <c r="B400" s="15"/>
      <c r="C400" s="15"/>
      <c r="I400" s="15"/>
      <c r="J400" s="15"/>
    </row>
    <row r="401">
      <c r="B401" s="15"/>
      <c r="C401" s="15"/>
      <c r="I401" s="15"/>
      <c r="J401" s="15"/>
    </row>
    <row r="402">
      <c r="B402" s="15"/>
      <c r="C402" s="15"/>
      <c r="I402" s="15"/>
      <c r="J402" s="15"/>
    </row>
    <row r="403">
      <c r="B403" s="15"/>
      <c r="C403" s="15"/>
      <c r="I403" s="15"/>
      <c r="J403" s="15"/>
    </row>
    <row r="404">
      <c r="B404" s="15"/>
      <c r="C404" s="15"/>
      <c r="I404" s="15"/>
      <c r="J404" s="15"/>
    </row>
    <row r="405">
      <c r="B405" s="15"/>
      <c r="C405" s="15"/>
      <c r="I405" s="15"/>
      <c r="J405" s="15"/>
    </row>
    <row r="406">
      <c r="B406" s="15"/>
      <c r="C406" s="15"/>
      <c r="I406" s="15"/>
      <c r="J406" s="15"/>
    </row>
    <row r="407">
      <c r="B407" s="15"/>
      <c r="C407" s="15"/>
      <c r="I407" s="15"/>
      <c r="J407" s="15"/>
    </row>
    <row r="408">
      <c r="B408" s="15"/>
      <c r="C408" s="15"/>
      <c r="I408" s="15"/>
      <c r="J408" s="15"/>
    </row>
    <row r="409">
      <c r="B409" s="15"/>
      <c r="C409" s="15"/>
      <c r="I409" s="15"/>
      <c r="J409" s="15"/>
    </row>
    <row r="410">
      <c r="B410" s="15"/>
      <c r="C410" s="15"/>
      <c r="I410" s="15"/>
      <c r="J410" s="15"/>
    </row>
    <row r="411">
      <c r="B411" s="15"/>
      <c r="C411" s="15"/>
      <c r="I411" s="15"/>
      <c r="J411" s="15"/>
    </row>
    <row r="412">
      <c r="B412" s="15"/>
      <c r="C412" s="15"/>
      <c r="I412" s="15"/>
      <c r="J412" s="15"/>
    </row>
    <row r="413">
      <c r="B413" s="15"/>
      <c r="C413" s="15"/>
      <c r="I413" s="15"/>
      <c r="J413" s="15"/>
    </row>
    <row r="414">
      <c r="B414" s="15"/>
      <c r="C414" s="15"/>
      <c r="I414" s="15"/>
      <c r="J414" s="15"/>
    </row>
    <row r="415">
      <c r="B415" s="15"/>
      <c r="C415" s="15"/>
      <c r="I415" s="15"/>
      <c r="J415" s="15"/>
    </row>
    <row r="416">
      <c r="B416" s="15"/>
      <c r="C416" s="15"/>
      <c r="I416" s="15"/>
      <c r="J416" s="15"/>
    </row>
    <row r="417">
      <c r="B417" s="15"/>
      <c r="C417" s="15"/>
      <c r="I417" s="15"/>
      <c r="J417" s="15"/>
    </row>
    <row r="418">
      <c r="B418" s="15"/>
      <c r="C418" s="15"/>
      <c r="I418" s="15"/>
      <c r="J418" s="15"/>
    </row>
    <row r="419">
      <c r="B419" s="15"/>
      <c r="C419" s="15"/>
      <c r="I419" s="15"/>
      <c r="J419" s="15"/>
    </row>
    <row r="420">
      <c r="B420" s="15"/>
      <c r="C420" s="15"/>
      <c r="I420" s="15"/>
      <c r="J420" s="15"/>
    </row>
    <row r="421">
      <c r="B421" s="15"/>
      <c r="C421" s="15"/>
      <c r="I421" s="15"/>
      <c r="J421" s="15"/>
    </row>
    <row r="422">
      <c r="B422" s="15"/>
      <c r="C422" s="15"/>
      <c r="I422" s="15"/>
      <c r="J422" s="15"/>
    </row>
    <row r="423">
      <c r="B423" s="15"/>
      <c r="C423" s="15"/>
      <c r="I423" s="15"/>
      <c r="J423" s="15"/>
    </row>
    <row r="424">
      <c r="B424" s="15"/>
      <c r="C424" s="15"/>
      <c r="I424" s="15"/>
      <c r="J424" s="15"/>
    </row>
    <row r="425">
      <c r="B425" s="15"/>
      <c r="C425" s="15"/>
      <c r="I425" s="15"/>
      <c r="J425" s="15"/>
    </row>
    <row r="426">
      <c r="B426" s="15"/>
      <c r="C426" s="15"/>
      <c r="I426" s="15"/>
      <c r="J426" s="15"/>
    </row>
    <row r="427">
      <c r="B427" s="15"/>
      <c r="C427" s="15"/>
      <c r="I427" s="15"/>
      <c r="J427" s="15"/>
    </row>
    <row r="428">
      <c r="B428" s="15"/>
      <c r="C428" s="15"/>
      <c r="I428" s="15"/>
      <c r="J428" s="15"/>
    </row>
    <row r="429">
      <c r="B429" s="15"/>
      <c r="C429" s="15"/>
      <c r="I429" s="15"/>
      <c r="J429" s="15"/>
    </row>
    <row r="430">
      <c r="B430" s="15"/>
      <c r="C430" s="15"/>
      <c r="I430" s="15"/>
      <c r="J430" s="15"/>
    </row>
    <row r="431">
      <c r="B431" s="15"/>
      <c r="C431" s="15"/>
      <c r="I431" s="15"/>
      <c r="J431" s="15"/>
    </row>
    <row r="432">
      <c r="B432" s="15"/>
      <c r="C432" s="15"/>
      <c r="I432" s="15"/>
      <c r="J432" s="15"/>
    </row>
    <row r="433">
      <c r="B433" s="15"/>
      <c r="C433" s="15"/>
      <c r="I433" s="15"/>
      <c r="J433" s="15"/>
    </row>
    <row r="434">
      <c r="B434" s="15"/>
      <c r="C434" s="15"/>
      <c r="I434" s="15"/>
      <c r="J434" s="15"/>
    </row>
    <row r="435">
      <c r="B435" s="15"/>
      <c r="C435" s="15"/>
      <c r="I435" s="15"/>
      <c r="J435" s="15"/>
    </row>
    <row r="436">
      <c r="B436" s="15"/>
      <c r="C436" s="15"/>
      <c r="I436" s="15"/>
      <c r="J436" s="15"/>
    </row>
    <row r="437">
      <c r="B437" s="15"/>
      <c r="C437" s="15"/>
      <c r="I437" s="15"/>
      <c r="J437" s="15"/>
    </row>
    <row r="438">
      <c r="B438" s="15"/>
      <c r="C438" s="15"/>
      <c r="I438" s="15"/>
      <c r="J438" s="15"/>
    </row>
    <row r="439">
      <c r="B439" s="15"/>
      <c r="C439" s="15"/>
      <c r="I439" s="15"/>
      <c r="J439" s="15"/>
    </row>
    <row r="440">
      <c r="B440" s="15"/>
      <c r="C440" s="15"/>
      <c r="I440" s="15"/>
      <c r="J440" s="15"/>
    </row>
    <row r="441">
      <c r="B441" s="15"/>
      <c r="C441" s="15"/>
      <c r="I441" s="15"/>
      <c r="J441" s="15"/>
    </row>
    <row r="442">
      <c r="B442" s="15"/>
      <c r="C442" s="15"/>
      <c r="I442" s="15"/>
      <c r="J442" s="15"/>
    </row>
    <row r="443">
      <c r="B443" s="15"/>
      <c r="C443" s="15"/>
      <c r="I443" s="15"/>
      <c r="J443" s="15"/>
    </row>
    <row r="444">
      <c r="B444" s="15"/>
      <c r="C444" s="15"/>
      <c r="I444" s="15"/>
      <c r="J444" s="15"/>
    </row>
    <row r="445">
      <c r="B445" s="15"/>
      <c r="C445" s="15"/>
      <c r="I445" s="15"/>
      <c r="J445" s="15"/>
    </row>
    <row r="446">
      <c r="B446" s="15"/>
      <c r="C446" s="15"/>
      <c r="I446" s="15"/>
      <c r="J446" s="15"/>
    </row>
    <row r="447">
      <c r="B447" s="15"/>
      <c r="C447" s="15"/>
      <c r="I447" s="15"/>
      <c r="J447" s="15"/>
    </row>
    <row r="448">
      <c r="B448" s="15"/>
      <c r="C448" s="15"/>
      <c r="I448" s="15"/>
      <c r="J448" s="15"/>
    </row>
    <row r="449">
      <c r="B449" s="15"/>
      <c r="C449" s="15"/>
      <c r="I449" s="15"/>
      <c r="J449" s="15"/>
    </row>
    <row r="450">
      <c r="B450" s="15"/>
      <c r="C450" s="15"/>
      <c r="I450" s="15"/>
      <c r="J450" s="15"/>
    </row>
    <row r="451">
      <c r="B451" s="15"/>
      <c r="C451" s="15"/>
      <c r="I451" s="15"/>
      <c r="J451" s="15"/>
    </row>
    <row r="452">
      <c r="B452" s="15"/>
      <c r="C452" s="15"/>
      <c r="I452" s="15"/>
      <c r="J452" s="15"/>
    </row>
    <row r="453">
      <c r="B453" s="15"/>
      <c r="C453" s="15"/>
      <c r="I453" s="15"/>
      <c r="J453" s="15"/>
    </row>
    <row r="454">
      <c r="B454" s="15"/>
      <c r="C454" s="15"/>
      <c r="I454" s="15"/>
      <c r="J454" s="15"/>
    </row>
    <row r="455">
      <c r="B455" s="15"/>
      <c r="C455" s="15"/>
      <c r="I455" s="15"/>
      <c r="J455" s="15"/>
    </row>
    <row r="456">
      <c r="B456" s="15"/>
      <c r="C456" s="15"/>
      <c r="I456" s="15"/>
      <c r="J456" s="15"/>
    </row>
    <row r="457">
      <c r="B457" s="15"/>
      <c r="C457" s="15"/>
      <c r="I457" s="15"/>
      <c r="J457" s="15"/>
    </row>
    <row r="458">
      <c r="B458" s="15"/>
      <c r="C458" s="15"/>
      <c r="I458" s="15"/>
      <c r="J458" s="15"/>
    </row>
    <row r="459">
      <c r="B459" s="15"/>
      <c r="C459" s="15"/>
      <c r="I459" s="15"/>
      <c r="J459" s="15"/>
    </row>
    <row r="460">
      <c r="B460" s="15"/>
      <c r="C460" s="15"/>
      <c r="I460" s="15"/>
      <c r="J460" s="15"/>
    </row>
    <row r="461">
      <c r="B461" s="15"/>
      <c r="C461" s="15"/>
      <c r="I461" s="15"/>
      <c r="J461" s="15"/>
    </row>
    <row r="462">
      <c r="B462" s="15"/>
      <c r="C462" s="15"/>
      <c r="I462" s="15"/>
      <c r="J462" s="15"/>
    </row>
    <row r="463">
      <c r="B463" s="15"/>
      <c r="C463" s="15"/>
      <c r="I463" s="15"/>
      <c r="J463" s="15"/>
    </row>
    <row r="464">
      <c r="B464" s="15"/>
      <c r="C464" s="15"/>
      <c r="I464" s="15"/>
      <c r="J464" s="15"/>
    </row>
    <row r="465">
      <c r="B465" s="15"/>
      <c r="C465" s="15"/>
      <c r="I465" s="15"/>
      <c r="J465" s="15"/>
    </row>
    <row r="466">
      <c r="B466" s="15"/>
      <c r="C466" s="15"/>
      <c r="I466" s="15"/>
      <c r="J466" s="15"/>
    </row>
    <row r="467">
      <c r="B467" s="15"/>
      <c r="C467" s="15"/>
      <c r="I467" s="15"/>
      <c r="J467" s="15"/>
    </row>
    <row r="468">
      <c r="B468" s="15"/>
      <c r="C468" s="15"/>
      <c r="I468" s="15"/>
      <c r="J468" s="15"/>
    </row>
    <row r="469">
      <c r="B469" s="15"/>
      <c r="C469" s="15"/>
      <c r="I469" s="15"/>
      <c r="J469" s="15"/>
    </row>
    <row r="470">
      <c r="B470" s="15"/>
      <c r="C470" s="15"/>
      <c r="I470" s="15"/>
      <c r="J470" s="15"/>
    </row>
    <row r="471">
      <c r="B471" s="15"/>
      <c r="C471" s="15"/>
      <c r="I471" s="15"/>
      <c r="J471" s="15"/>
    </row>
    <row r="472">
      <c r="B472" s="15"/>
      <c r="C472" s="15"/>
      <c r="I472" s="15"/>
      <c r="J472" s="15"/>
    </row>
    <row r="473">
      <c r="B473" s="15"/>
      <c r="C473" s="15"/>
      <c r="I473" s="15"/>
      <c r="J473" s="15"/>
    </row>
    <row r="474">
      <c r="B474" s="15"/>
      <c r="C474" s="15"/>
      <c r="I474" s="15"/>
      <c r="J474" s="15"/>
    </row>
    <row r="475">
      <c r="B475" s="15"/>
      <c r="C475" s="15"/>
      <c r="I475" s="15"/>
      <c r="J475" s="15"/>
    </row>
    <row r="476">
      <c r="B476" s="15"/>
      <c r="C476" s="15"/>
      <c r="I476" s="15"/>
      <c r="J476" s="15"/>
    </row>
    <row r="477">
      <c r="B477" s="15"/>
      <c r="C477" s="15"/>
      <c r="I477" s="15"/>
      <c r="J477" s="15"/>
    </row>
    <row r="478">
      <c r="B478" s="15"/>
      <c r="C478" s="15"/>
      <c r="I478" s="15"/>
      <c r="J478" s="15"/>
    </row>
    <row r="479">
      <c r="B479" s="15"/>
      <c r="C479" s="15"/>
      <c r="I479" s="15"/>
      <c r="J479" s="15"/>
    </row>
    <row r="480">
      <c r="B480" s="15"/>
      <c r="C480" s="15"/>
      <c r="I480" s="15"/>
      <c r="J480" s="15"/>
    </row>
    <row r="481">
      <c r="B481" s="15"/>
      <c r="C481" s="15"/>
      <c r="I481" s="15"/>
      <c r="J481" s="15"/>
    </row>
    <row r="482">
      <c r="B482" s="15"/>
      <c r="C482" s="15"/>
      <c r="I482" s="15"/>
      <c r="J482" s="15"/>
    </row>
    <row r="483">
      <c r="B483" s="15"/>
      <c r="C483" s="15"/>
      <c r="I483" s="15"/>
      <c r="J483" s="15"/>
    </row>
    <row r="484">
      <c r="B484" s="15"/>
      <c r="C484" s="15"/>
      <c r="I484" s="15"/>
      <c r="J484" s="15"/>
    </row>
    <row r="485">
      <c r="B485" s="15"/>
      <c r="C485" s="15"/>
      <c r="I485" s="15"/>
      <c r="J485" s="15"/>
    </row>
    <row r="486">
      <c r="B486" s="15"/>
      <c r="C486" s="15"/>
      <c r="I486" s="15"/>
      <c r="J486" s="15"/>
    </row>
    <row r="487">
      <c r="B487" s="15"/>
      <c r="C487" s="15"/>
      <c r="I487" s="15"/>
      <c r="J487" s="15"/>
    </row>
    <row r="488">
      <c r="B488" s="15"/>
      <c r="C488" s="15"/>
      <c r="I488" s="15"/>
      <c r="J488" s="15"/>
    </row>
    <row r="489">
      <c r="B489" s="15"/>
      <c r="C489" s="15"/>
      <c r="I489" s="15"/>
      <c r="J489" s="15"/>
    </row>
    <row r="490">
      <c r="B490" s="15"/>
      <c r="C490" s="15"/>
      <c r="I490" s="15"/>
      <c r="J490" s="15"/>
    </row>
    <row r="491">
      <c r="B491" s="15"/>
      <c r="C491" s="15"/>
      <c r="I491" s="15"/>
      <c r="J491" s="15"/>
    </row>
    <row r="492">
      <c r="B492" s="15"/>
      <c r="C492" s="15"/>
      <c r="I492" s="15"/>
      <c r="J492" s="15"/>
    </row>
    <row r="493">
      <c r="B493" s="15"/>
      <c r="C493" s="15"/>
      <c r="I493" s="15"/>
      <c r="J493" s="15"/>
    </row>
    <row r="494">
      <c r="B494" s="15"/>
      <c r="C494" s="15"/>
      <c r="I494" s="15"/>
      <c r="J494" s="15"/>
    </row>
    <row r="495">
      <c r="B495" s="15"/>
      <c r="C495" s="15"/>
      <c r="I495" s="15"/>
      <c r="J495" s="15"/>
    </row>
    <row r="496">
      <c r="B496" s="15"/>
      <c r="C496" s="15"/>
      <c r="I496" s="15"/>
      <c r="J496" s="15"/>
    </row>
    <row r="497">
      <c r="B497" s="15"/>
      <c r="C497" s="15"/>
      <c r="I497" s="15"/>
      <c r="J497" s="15"/>
    </row>
    <row r="498">
      <c r="B498" s="15"/>
      <c r="C498" s="15"/>
      <c r="I498" s="15"/>
      <c r="J498" s="15"/>
    </row>
    <row r="499">
      <c r="B499" s="15"/>
      <c r="C499" s="15"/>
      <c r="I499" s="15"/>
      <c r="J499" s="15"/>
    </row>
    <row r="500">
      <c r="B500" s="15"/>
      <c r="C500" s="15"/>
      <c r="I500" s="15"/>
      <c r="J500" s="15"/>
    </row>
    <row r="501">
      <c r="B501" s="15"/>
      <c r="C501" s="15"/>
      <c r="I501" s="15"/>
      <c r="J501" s="15"/>
    </row>
    <row r="502">
      <c r="B502" s="15"/>
      <c r="C502" s="15"/>
      <c r="I502" s="15"/>
      <c r="J502" s="15"/>
    </row>
    <row r="503">
      <c r="B503" s="15"/>
      <c r="C503" s="15"/>
      <c r="I503" s="15"/>
      <c r="J503" s="15"/>
    </row>
    <row r="504">
      <c r="B504" s="15"/>
      <c r="C504" s="15"/>
      <c r="I504" s="15"/>
      <c r="J504" s="15"/>
    </row>
    <row r="505">
      <c r="B505" s="15"/>
      <c r="C505" s="15"/>
      <c r="I505" s="15"/>
      <c r="J505" s="15"/>
    </row>
    <row r="506">
      <c r="B506" s="15"/>
      <c r="C506" s="15"/>
      <c r="I506" s="15"/>
      <c r="J506" s="15"/>
    </row>
    <row r="507">
      <c r="B507" s="15"/>
      <c r="C507" s="15"/>
      <c r="I507" s="15"/>
      <c r="J507" s="15"/>
    </row>
    <row r="508">
      <c r="B508" s="15"/>
      <c r="C508" s="15"/>
      <c r="I508" s="15"/>
      <c r="J508" s="15"/>
    </row>
    <row r="509">
      <c r="B509" s="15"/>
      <c r="C509" s="15"/>
      <c r="I509" s="15"/>
      <c r="J509" s="15"/>
    </row>
    <row r="510">
      <c r="B510" s="15"/>
      <c r="C510" s="15"/>
      <c r="I510" s="15"/>
      <c r="J510" s="15"/>
    </row>
    <row r="511">
      <c r="B511" s="15"/>
      <c r="C511" s="15"/>
      <c r="I511" s="15"/>
      <c r="J511" s="15"/>
    </row>
    <row r="512">
      <c r="B512" s="15"/>
      <c r="C512" s="15"/>
      <c r="I512" s="15"/>
      <c r="J512" s="15"/>
    </row>
    <row r="513">
      <c r="B513" s="15"/>
      <c r="C513" s="15"/>
      <c r="I513" s="15"/>
      <c r="J513" s="15"/>
    </row>
    <row r="514">
      <c r="B514" s="15"/>
      <c r="C514" s="15"/>
      <c r="I514" s="15"/>
      <c r="J514" s="15"/>
    </row>
    <row r="515">
      <c r="B515" s="15"/>
      <c r="C515" s="15"/>
      <c r="I515" s="15"/>
      <c r="J515" s="15"/>
    </row>
    <row r="516">
      <c r="B516" s="15"/>
      <c r="C516" s="15"/>
      <c r="I516" s="15"/>
      <c r="J516" s="15"/>
    </row>
    <row r="517">
      <c r="B517" s="15"/>
      <c r="C517" s="15"/>
      <c r="I517" s="15"/>
      <c r="J517" s="15"/>
    </row>
    <row r="518">
      <c r="B518" s="15"/>
      <c r="C518" s="15"/>
      <c r="I518" s="15"/>
      <c r="J518" s="15"/>
    </row>
    <row r="519">
      <c r="B519" s="15"/>
      <c r="C519" s="15"/>
      <c r="I519" s="15"/>
      <c r="J519" s="15"/>
    </row>
    <row r="520">
      <c r="B520" s="15"/>
      <c r="C520" s="15"/>
      <c r="I520" s="15"/>
      <c r="J520" s="15"/>
    </row>
    <row r="521">
      <c r="B521" s="15"/>
      <c r="C521" s="15"/>
      <c r="I521" s="15"/>
      <c r="J521" s="15"/>
    </row>
    <row r="522">
      <c r="B522" s="15"/>
      <c r="C522" s="15"/>
      <c r="I522" s="15"/>
      <c r="J522" s="15"/>
    </row>
    <row r="523">
      <c r="B523" s="15"/>
      <c r="C523" s="15"/>
      <c r="I523" s="15"/>
      <c r="J523" s="15"/>
    </row>
    <row r="524">
      <c r="B524" s="15"/>
      <c r="C524" s="15"/>
      <c r="I524" s="15"/>
      <c r="J524" s="15"/>
    </row>
    <row r="525">
      <c r="B525" s="15"/>
      <c r="C525" s="15"/>
      <c r="I525" s="15"/>
      <c r="J525" s="15"/>
    </row>
    <row r="526">
      <c r="B526" s="15"/>
      <c r="C526" s="15"/>
      <c r="I526" s="15"/>
      <c r="J526" s="15"/>
    </row>
    <row r="527">
      <c r="B527" s="15"/>
      <c r="C527" s="15"/>
      <c r="I527" s="15"/>
      <c r="J527" s="15"/>
    </row>
    <row r="528">
      <c r="B528" s="15"/>
      <c r="C528" s="15"/>
      <c r="I528" s="15"/>
      <c r="J528" s="15"/>
    </row>
    <row r="529">
      <c r="B529" s="15"/>
      <c r="C529" s="15"/>
      <c r="I529" s="15"/>
      <c r="J529" s="15"/>
    </row>
    <row r="530">
      <c r="B530" s="15"/>
      <c r="C530" s="15"/>
      <c r="I530" s="15"/>
      <c r="J530" s="15"/>
    </row>
    <row r="531">
      <c r="B531" s="15"/>
      <c r="C531" s="15"/>
      <c r="I531" s="15"/>
      <c r="J531" s="15"/>
    </row>
    <row r="532">
      <c r="B532" s="15"/>
      <c r="C532" s="15"/>
      <c r="I532" s="15"/>
      <c r="J532" s="15"/>
    </row>
    <row r="533">
      <c r="B533" s="15"/>
      <c r="C533" s="15"/>
      <c r="I533" s="15"/>
      <c r="J533" s="15"/>
    </row>
    <row r="534">
      <c r="B534" s="15"/>
      <c r="C534" s="15"/>
      <c r="I534" s="15"/>
      <c r="J534" s="15"/>
    </row>
    <row r="535">
      <c r="B535" s="15"/>
      <c r="C535" s="15"/>
      <c r="I535" s="15"/>
      <c r="J535" s="15"/>
    </row>
    <row r="536">
      <c r="B536" s="15"/>
      <c r="C536" s="15"/>
      <c r="I536" s="15"/>
      <c r="J536" s="15"/>
    </row>
    <row r="537">
      <c r="B537" s="15"/>
      <c r="C537" s="15"/>
      <c r="I537" s="15"/>
      <c r="J537" s="15"/>
    </row>
    <row r="538">
      <c r="B538" s="15"/>
      <c r="C538" s="15"/>
      <c r="I538" s="15"/>
      <c r="J538" s="15"/>
    </row>
    <row r="539">
      <c r="B539" s="15"/>
      <c r="C539" s="15"/>
      <c r="I539" s="15"/>
      <c r="J539" s="15"/>
    </row>
    <row r="540">
      <c r="B540" s="15"/>
      <c r="C540" s="15"/>
      <c r="I540" s="15"/>
      <c r="J540" s="15"/>
    </row>
    <row r="541">
      <c r="B541" s="15"/>
      <c r="C541" s="15"/>
      <c r="I541" s="15"/>
      <c r="J541" s="15"/>
    </row>
    <row r="542">
      <c r="B542" s="15"/>
      <c r="C542" s="15"/>
      <c r="I542" s="15"/>
      <c r="J542" s="15"/>
    </row>
    <row r="543">
      <c r="B543" s="15"/>
      <c r="C543" s="15"/>
      <c r="I543" s="15"/>
      <c r="J543" s="15"/>
    </row>
    <row r="544">
      <c r="B544" s="15"/>
      <c r="C544" s="15"/>
      <c r="I544" s="15"/>
      <c r="J544" s="15"/>
    </row>
    <row r="545">
      <c r="B545" s="15"/>
      <c r="C545" s="15"/>
      <c r="I545" s="15"/>
      <c r="J545" s="15"/>
    </row>
    <row r="546">
      <c r="B546" s="15"/>
      <c r="C546" s="15"/>
      <c r="I546" s="15"/>
      <c r="J546" s="15"/>
    </row>
    <row r="547">
      <c r="B547" s="15"/>
      <c r="C547" s="15"/>
      <c r="I547" s="15"/>
      <c r="J547" s="15"/>
    </row>
    <row r="548">
      <c r="B548" s="15"/>
      <c r="C548" s="15"/>
      <c r="I548" s="15"/>
      <c r="J548" s="15"/>
    </row>
    <row r="549">
      <c r="B549" s="15"/>
      <c r="C549" s="15"/>
      <c r="I549" s="15"/>
      <c r="J549" s="15"/>
    </row>
    <row r="550">
      <c r="B550" s="15"/>
      <c r="C550" s="15"/>
      <c r="I550" s="15"/>
      <c r="J550" s="15"/>
    </row>
    <row r="551">
      <c r="B551" s="15"/>
      <c r="C551" s="15"/>
      <c r="I551" s="15"/>
      <c r="J551" s="15"/>
    </row>
    <row r="552">
      <c r="B552" s="15"/>
      <c r="C552" s="15"/>
      <c r="I552" s="15"/>
      <c r="J552" s="15"/>
    </row>
    <row r="553">
      <c r="B553" s="15"/>
      <c r="C553" s="15"/>
      <c r="I553" s="15"/>
      <c r="J553" s="15"/>
    </row>
    <row r="554">
      <c r="B554" s="15"/>
      <c r="C554" s="15"/>
      <c r="I554" s="15"/>
      <c r="J554" s="15"/>
    </row>
    <row r="555">
      <c r="B555" s="15"/>
      <c r="C555" s="15"/>
      <c r="I555" s="15"/>
      <c r="J555" s="15"/>
    </row>
    <row r="556">
      <c r="B556" s="15"/>
      <c r="C556" s="15"/>
      <c r="I556" s="15"/>
      <c r="J556" s="15"/>
    </row>
    <row r="557">
      <c r="B557" s="15"/>
      <c r="C557" s="15"/>
      <c r="I557" s="15"/>
      <c r="J557" s="15"/>
    </row>
    <row r="558">
      <c r="B558" s="15"/>
      <c r="C558" s="15"/>
      <c r="I558" s="15"/>
      <c r="J558" s="15"/>
    </row>
    <row r="559">
      <c r="B559" s="15"/>
      <c r="C559" s="15"/>
      <c r="I559" s="15"/>
      <c r="J559" s="15"/>
    </row>
    <row r="560">
      <c r="B560" s="15"/>
      <c r="C560" s="15"/>
      <c r="I560" s="15"/>
      <c r="J560" s="15"/>
    </row>
    <row r="561">
      <c r="B561" s="15"/>
      <c r="C561" s="15"/>
      <c r="I561" s="15"/>
      <c r="J561" s="15"/>
    </row>
    <row r="562">
      <c r="B562" s="15"/>
      <c r="C562" s="15"/>
      <c r="I562" s="15"/>
      <c r="J562" s="15"/>
    </row>
    <row r="563">
      <c r="B563" s="15"/>
      <c r="C563" s="15"/>
      <c r="I563" s="15"/>
      <c r="J563" s="15"/>
    </row>
    <row r="564">
      <c r="B564" s="15"/>
      <c r="C564" s="15"/>
      <c r="I564" s="15"/>
      <c r="J564" s="15"/>
    </row>
    <row r="565">
      <c r="B565" s="15"/>
      <c r="C565" s="15"/>
      <c r="I565" s="15"/>
      <c r="J565" s="15"/>
    </row>
    <row r="566">
      <c r="B566" s="15"/>
      <c r="C566" s="15"/>
      <c r="I566" s="15"/>
      <c r="J566" s="15"/>
    </row>
    <row r="567">
      <c r="B567" s="15"/>
      <c r="C567" s="15"/>
      <c r="I567" s="15"/>
      <c r="J567" s="15"/>
    </row>
    <row r="568">
      <c r="B568" s="15"/>
      <c r="C568" s="15"/>
      <c r="I568" s="15"/>
      <c r="J568" s="15"/>
    </row>
    <row r="569">
      <c r="B569" s="15"/>
      <c r="C569" s="15"/>
      <c r="I569" s="15"/>
      <c r="J569" s="15"/>
    </row>
    <row r="570">
      <c r="B570" s="15"/>
      <c r="C570" s="15"/>
      <c r="I570" s="15"/>
      <c r="J570" s="15"/>
    </row>
    <row r="571">
      <c r="B571" s="15"/>
      <c r="C571" s="15"/>
      <c r="I571" s="15"/>
      <c r="J571" s="15"/>
    </row>
    <row r="572">
      <c r="B572" s="15"/>
      <c r="C572" s="15"/>
      <c r="I572" s="15"/>
      <c r="J572" s="15"/>
    </row>
    <row r="573">
      <c r="B573" s="15"/>
      <c r="C573" s="15"/>
      <c r="I573" s="15"/>
      <c r="J573" s="15"/>
    </row>
    <row r="574">
      <c r="B574" s="15"/>
      <c r="C574" s="15"/>
      <c r="I574" s="15"/>
      <c r="J574" s="15"/>
    </row>
    <row r="575">
      <c r="B575" s="15"/>
      <c r="C575" s="15"/>
      <c r="I575" s="15"/>
      <c r="J575" s="15"/>
    </row>
    <row r="576">
      <c r="B576" s="15"/>
      <c r="C576" s="15"/>
      <c r="I576" s="15"/>
      <c r="J576" s="15"/>
    </row>
    <row r="577">
      <c r="B577" s="15"/>
      <c r="C577" s="15"/>
      <c r="I577" s="15"/>
      <c r="J577" s="15"/>
    </row>
    <row r="578">
      <c r="B578" s="15"/>
      <c r="C578" s="15"/>
      <c r="I578" s="15"/>
      <c r="J578" s="15"/>
    </row>
    <row r="579">
      <c r="B579" s="15"/>
      <c r="C579" s="15"/>
      <c r="I579" s="15"/>
      <c r="J579" s="15"/>
    </row>
    <row r="580">
      <c r="B580" s="15"/>
      <c r="C580" s="15"/>
      <c r="I580" s="15"/>
      <c r="J580" s="15"/>
    </row>
    <row r="581">
      <c r="B581" s="15"/>
      <c r="C581" s="15"/>
      <c r="I581" s="15"/>
      <c r="J581" s="15"/>
    </row>
    <row r="582">
      <c r="B582" s="15"/>
      <c r="C582" s="15"/>
      <c r="I582" s="15"/>
      <c r="J582" s="15"/>
    </row>
    <row r="583">
      <c r="B583" s="15"/>
      <c r="C583" s="15"/>
      <c r="I583" s="15"/>
      <c r="J583" s="15"/>
    </row>
    <row r="584">
      <c r="B584" s="15"/>
      <c r="C584" s="15"/>
      <c r="I584" s="15"/>
      <c r="J584" s="15"/>
    </row>
    <row r="585">
      <c r="B585" s="15"/>
      <c r="C585" s="15"/>
      <c r="I585" s="15"/>
      <c r="J585" s="15"/>
    </row>
    <row r="586">
      <c r="B586" s="15"/>
      <c r="C586" s="15"/>
      <c r="I586" s="15"/>
      <c r="J586" s="15"/>
    </row>
    <row r="587">
      <c r="B587" s="15"/>
      <c r="C587" s="15"/>
      <c r="I587" s="15"/>
      <c r="J587" s="15"/>
    </row>
    <row r="588">
      <c r="B588" s="15"/>
      <c r="C588" s="15"/>
      <c r="I588" s="15"/>
      <c r="J588" s="15"/>
    </row>
    <row r="589">
      <c r="B589" s="15"/>
      <c r="C589" s="15"/>
      <c r="I589" s="15"/>
      <c r="J589" s="15"/>
    </row>
    <row r="590">
      <c r="B590" s="15"/>
      <c r="C590" s="15"/>
      <c r="I590" s="15"/>
      <c r="J590" s="15"/>
    </row>
    <row r="591">
      <c r="B591" s="15"/>
      <c r="C591" s="15"/>
      <c r="I591" s="15"/>
      <c r="J591" s="15"/>
    </row>
    <row r="592">
      <c r="B592" s="15"/>
      <c r="C592" s="15"/>
      <c r="I592" s="15"/>
      <c r="J592" s="15"/>
    </row>
    <row r="593">
      <c r="B593" s="15"/>
      <c r="C593" s="15"/>
      <c r="I593" s="15"/>
      <c r="J593" s="15"/>
    </row>
    <row r="594">
      <c r="B594" s="15"/>
      <c r="C594" s="15"/>
      <c r="I594" s="15"/>
      <c r="J594" s="15"/>
    </row>
    <row r="595">
      <c r="B595" s="15"/>
      <c r="C595" s="15"/>
      <c r="I595" s="15"/>
      <c r="J595" s="15"/>
    </row>
    <row r="596">
      <c r="B596" s="15"/>
      <c r="C596" s="15"/>
      <c r="I596" s="15"/>
      <c r="J596" s="15"/>
    </row>
    <row r="597">
      <c r="B597" s="15"/>
      <c r="C597" s="15"/>
      <c r="I597" s="15"/>
      <c r="J597" s="15"/>
    </row>
    <row r="598">
      <c r="B598" s="15"/>
      <c r="C598" s="15"/>
      <c r="I598" s="15"/>
      <c r="J598" s="15"/>
    </row>
    <row r="599">
      <c r="B599" s="15"/>
      <c r="C599" s="15"/>
      <c r="I599" s="15"/>
      <c r="J599" s="15"/>
    </row>
    <row r="600">
      <c r="B600" s="15"/>
      <c r="C600" s="15"/>
      <c r="I600" s="15"/>
      <c r="J600" s="15"/>
    </row>
    <row r="601">
      <c r="B601" s="15"/>
      <c r="C601" s="15"/>
      <c r="I601" s="15"/>
      <c r="J601" s="15"/>
    </row>
    <row r="602">
      <c r="B602" s="15"/>
      <c r="C602" s="15"/>
      <c r="I602" s="15"/>
      <c r="J602" s="15"/>
    </row>
    <row r="603">
      <c r="B603" s="15"/>
      <c r="C603" s="15"/>
      <c r="I603" s="15"/>
      <c r="J603" s="15"/>
    </row>
    <row r="604">
      <c r="B604" s="15"/>
      <c r="C604" s="15"/>
      <c r="I604" s="15"/>
      <c r="J604" s="15"/>
    </row>
    <row r="605">
      <c r="B605" s="15"/>
      <c r="C605" s="15"/>
      <c r="I605" s="15"/>
      <c r="J605" s="15"/>
    </row>
    <row r="606">
      <c r="B606" s="15"/>
      <c r="C606" s="15"/>
      <c r="I606" s="15"/>
      <c r="J606" s="15"/>
    </row>
    <row r="607">
      <c r="B607" s="15"/>
      <c r="C607" s="15"/>
      <c r="I607" s="15"/>
      <c r="J607" s="15"/>
    </row>
    <row r="608">
      <c r="B608" s="15"/>
      <c r="C608" s="15"/>
      <c r="I608" s="15"/>
      <c r="J608" s="15"/>
    </row>
    <row r="609">
      <c r="B609" s="15"/>
      <c r="C609" s="15"/>
      <c r="I609" s="15"/>
      <c r="J609" s="15"/>
    </row>
    <row r="610">
      <c r="B610" s="15"/>
      <c r="C610" s="15"/>
      <c r="I610" s="15"/>
      <c r="J610" s="15"/>
    </row>
    <row r="611">
      <c r="B611" s="15"/>
      <c r="C611" s="15"/>
      <c r="I611" s="15"/>
      <c r="J611" s="15"/>
    </row>
    <row r="612">
      <c r="B612" s="15"/>
      <c r="C612" s="15"/>
      <c r="I612" s="15"/>
      <c r="J612" s="15"/>
    </row>
    <row r="613">
      <c r="B613" s="15"/>
      <c r="C613" s="15"/>
      <c r="I613" s="15"/>
      <c r="J613" s="15"/>
    </row>
    <row r="614">
      <c r="B614" s="15"/>
      <c r="C614" s="15"/>
      <c r="I614" s="15"/>
      <c r="J614" s="15"/>
    </row>
    <row r="615">
      <c r="B615" s="15"/>
      <c r="C615" s="15"/>
      <c r="I615" s="15"/>
      <c r="J615" s="15"/>
    </row>
    <row r="616">
      <c r="B616" s="15"/>
      <c r="C616" s="15"/>
      <c r="I616" s="15"/>
      <c r="J616" s="15"/>
    </row>
    <row r="617">
      <c r="B617" s="15"/>
      <c r="C617" s="15"/>
      <c r="I617" s="15"/>
      <c r="J617" s="15"/>
    </row>
    <row r="618">
      <c r="B618" s="15"/>
      <c r="C618" s="15"/>
      <c r="I618" s="15"/>
      <c r="J618" s="15"/>
    </row>
    <row r="619">
      <c r="B619" s="15"/>
      <c r="C619" s="15"/>
      <c r="I619" s="15"/>
      <c r="J619" s="15"/>
    </row>
    <row r="620">
      <c r="B620" s="15"/>
      <c r="C620" s="15"/>
      <c r="I620" s="15"/>
      <c r="J620" s="15"/>
    </row>
    <row r="621">
      <c r="B621" s="15"/>
      <c r="C621" s="15"/>
      <c r="I621" s="15"/>
      <c r="J621" s="15"/>
    </row>
    <row r="622">
      <c r="B622" s="15"/>
      <c r="C622" s="15"/>
      <c r="I622" s="15"/>
      <c r="J622" s="15"/>
    </row>
    <row r="623">
      <c r="B623" s="15"/>
      <c r="C623" s="15"/>
      <c r="I623" s="15"/>
      <c r="J623" s="15"/>
    </row>
    <row r="624">
      <c r="B624" s="15"/>
      <c r="C624" s="15"/>
      <c r="I624" s="15"/>
      <c r="J624" s="15"/>
    </row>
    <row r="625">
      <c r="B625" s="15"/>
      <c r="C625" s="15"/>
      <c r="I625" s="15"/>
      <c r="J625" s="15"/>
    </row>
    <row r="626">
      <c r="B626" s="15"/>
      <c r="C626" s="15"/>
      <c r="I626" s="15"/>
      <c r="J626" s="15"/>
    </row>
    <row r="627">
      <c r="B627" s="15"/>
      <c r="C627" s="15"/>
      <c r="I627" s="15"/>
      <c r="J627" s="15"/>
    </row>
    <row r="628">
      <c r="B628" s="15"/>
      <c r="C628" s="15"/>
      <c r="I628" s="15"/>
      <c r="J628" s="15"/>
    </row>
    <row r="629">
      <c r="B629" s="15"/>
      <c r="C629" s="15"/>
      <c r="I629" s="15"/>
      <c r="J629" s="15"/>
    </row>
    <row r="630">
      <c r="B630" s="15"/>
      <c r="C630" s="15"/>
      <c r="I630" s="15"/>
      <c r="J630" s="15"/>
    </row>
    <row r="631">
      <c r="B631" s="15"/>
      <c r="C631" s="15"/>
      <c r="I631" s="15"/>
      <c r="J631" s="15"/>
    </row>
    <row r="632">
      <c r="B632" s="15"/>
      <c r="C632" s="15"/>
      <c r="I632" s="15"/>
      <c r="J632" s="15"/>
    </row>
    <row r="633">
      <c r="B633" s="15"/>
      <c r="C633" s="15"/>
      <c r="I633" s="15"/>
      <c r="J633" s="15"/>
    </row>
    <row r="634">
      <c r="B634" s="15"/>
      <c r="C634" s="15"/>
      <c r="I634" s="15"/>
      <c r="J634" s="15"/>
    </row>
    <row r="635">
      <c r="B635" s="15"/>
      <c r="C635" s="15"/>
      <c r="I635" s="15"/>
      <c r="J635" s="15"/>
    </row>
    <row r="636">
      <c r="B636" s="15"/>
      <c r="C636" s="15"/>
      <c r="I636" s="15"/>
      <c r="J636" s="15"/>
    </row>
    <row r="637">
      <c r="B637" s="15"/>
      <c r="C637" s="15"/>
      <c r="I637" s="15"/>
      <c r="J637" s="15"/>
    </row>
    <row r="638">
      <c r="B638" s="15"/>
      <c r="C638" s="15"/>
      <c r="I638" s="15"/>
      <c r="J638" s="15"/>
    </row>
    <row r="639">
      <c r="B639" s="15"/>
      <c r="C639" s="15"/>
      <c r="I639" s="15"/>
      <c r="J639" s="15"/>
    </row>
    <row r="640">
      <c r="B640" s="15"/>
      <c r="C640" s="15"/>
      <c r="I640" s="15"/>
      <c r="J640" s="15"/>
    </row>
    <row r="641">
      <c r="B641" s="15"/>
      <c r="C641" s="15"/>
      <c r="I641" s="15"/>
      <c r="J641" s="15"/>
    </row>
    <row r="642">
      <c r="B642" s="15"/>
      <c r="C642" s="15"/>
      <c r="I642" s="15"/>
      <c r="J642" s="15"/>
    </row>
    <row r="643">
      <c r="B643" s="15"/>
      <c r="C643" s="15"/>
      <c r="I643" s="15"/>
      <c r="J643" s="15"/>
    </row>
    <row r="644">
      <c r="B644" s="15"/>
      <c r="C644" s="15"/>
      <c r="I644" s="15"/>
      <c r="J644" s="15"/>
    </row>
    <row r="645">
      <c r="B645" s="15"/>
      <c r="C645" s="15"/>
      <c r="I645" s="15"/>
      <c r="J645" s="15"/>
    </row>
    <row r="646">
      <c r="B646" s="15"/>
      <c r="C646" s="15"/>
      <c r="I646" s="15"/>
      <c r="J646" s="15"/>
    </row>
    <row r="647">
      <c r="B647" s="15"/>
      <c r="C647" s="15"/>
      <c r="I647" s="15"/>
      <c r="J647" s="15"/>
    </row>
    <row r="648">
      <c r="B648" s="15"/>
      <c r="C648" s="15"/>
      <c r="I648" s="15"/>
      <c r="J648" s="15"/>
    </row>
    <row r="649">
      <c r="B649" s="15"/>
      <c r="C649" s="15"/>
      <c r="I649" s="15"/>
      <c r="J649" s="15"/>
    </row>
    <row r="650">
      <c r="B650" s="15"/>
      <c r="C650" s="15"/>
      <c r="I650" s="15"/>
      <c r="J650" s="15"/>
    </row>
    <row r="651">
      <c r="B651" s="15"/>
      <c r="C651" s="15"/>
      <c r="I651" s="15"/>
      <c r="J651" s="15"/>
    </row>
    <row r="652">
      <c r="B652" s="15"/>
      <c r="C652" s="15"/>
      <c r="I652" s="15"/>
      <c r="J652" s="15"/>
    </row>
    <row r="653">
      <c r="B653" s="15"/>
      <c r="C653" s="15"/>
      <c r="I653" s="15"/>
      <c r="J653" s="15"/>
    </row>
    <row r="654">
      <c r="B654" s="15"/>
      <c r="C654" s="15"/>
      <c r="I654" s="15"/>
      <c r="J654" s="15"/>
    </row>
    <row r="655">
      <c r="B655" s="15"/>
      <c r="C655" s="15"/>
      <c r="I655" s="15"/>
      <c r="J655" s="15"/>
    </row>
    <row r="656">
      <c r="B656" s="15"/>
      <c r="C656" s="15"/>
      <c r="I656" s="15"/>
      <c r="J656" s="15"/>
    </row>
    <row r="657">
      <c r="B657" s="15"/>
      <c r="C657" s="15"/>
      <c r="I657" s="15"/>
      <c r="J657" s="15"/>
    </row>
    <row r="658">
      <c r="B658" s="15"/>
      <c r="C658" s="15"/>
      <c r="I658" s="15"/>
      <c r="J658" s="15"/>
    </row>
    <row r="659">
      <c r="B659" s="15"/>
      <c r="C659" s="15"/>
      <c r="I659" s="15"/>
      <c r="J659" s="15"/>
    </row>
    <row r="660">
      <c r="B660" s="15"/>
      <c r="C660" s="15"/>
      <c r="I660" s="15"/>
      <c r="J660" s="15"/>
    </row>
    <row r="661">
      <c r="B661" s="15"/>
      <c r="C661" s="15"/>
      <c r="I661" s="15"/>
      <c r="J661" s="15"/>
    </row>
    <row r="662">
      <c r="B662" s="15"/>
      <c r="C662" s="15"/>
      <c r="I662" s="15"/>
      <c r="J662" s="15"/>
    </row>
    <row r="663">
      <c r="B663" s="15"/>
      <c r="C663" s="15"/>
      <c r="I663" s="15"/>
      <c r="J663" s="15"/>
    </row>
    <row r="664">
      <c r="B664" s="15"/>
      <c r="C664" s="15"/>
      <c r="I664" s="15"/>
      <c r="J664" s="15"/>
    </row>
    <row r="665">
      <c r="B665" s="15"/>
      <c r="C665" s="15"/>
      <c r="I665" s="15"/>
      <c r="J665" s="15"/>
    </row>
    <row r="666">
      <c r="B666" s="15"/>
      <c r="C666" s="15"/>
      <c r="I666" s="15"/>
      <c r="J666" s="15"/>
    </row>
    <row r="667">
      <c r="B667" s="15"/>
      <c r="C667" s="15"/>
      <c r="I667" s="15"/>
      <c r="J667" s="15"/>
    </row>
    <row r="668">
      <c r="B668" s="15"/>
      <c r="C668" s="15"/>
      <c r="I668" s="15"/>
      <c r="J668" s="15"/>
    </row>
    <row r="669">
      <c r="B669" s="15"/>
      <c r="C669" s="15"/>
      <c r="I669" s="15"/>
      <c r="J669" s="15"/>
    </row>
    <row r="670">
      <c r="B670" s="15"/>
      <c r="C670" s="15"/>
      <c r="I670" s="15"/>
      <c r="J670" s="15"/>
    </row>
    <row r="671">
      <c r="B671" s="15"/>
      <c r="C671" s="15"/>
      <c r="I671" s="15"/>
      <c r="J671" s="15"/>
    </row>
    <row r="672">
      <c r="B672" s="15"/>
      <c r="C672" s="15"/>
      <c r="I672" s="15"/>
      <c r="J672" s="15"/>
    </row>
    <row r="673">
      <c r="B673" s="15"/>
      <c r="C673" s="15"/>
      <c r="I673" s="15"/>
      <c r="J673" s="15"/>
    </row>
    <row r="674">
      <c r="B674" s="15"/>
      <c r="C674" s="15"/>
      <c r="I674" s="15"/>
      <c r="J674" s="15"/>
    </row>
    <row r="675">
      <c r="B675" s="15"/>
      <c r="C675" s="15"/>
      <c r="I675" s="15"/>
      <c r="J675" s="15"/>
    </row>
    <row r="676">
      <c r="B676" s="15"/>
      <c r="C676" s="15"/>
      <c r="I676" s="15"/>
      <c r="J676" s="15"/>
    </row>
    <row r="677">
      <c r="B677" s="15"/>
      <c r="C677" s="15"/>
      <c r="I677" s="15"/>
      <c r="J677" s="15"/>
    </row>
    <row r="678">
      <c r="B678" s="15"/>
      <c r="C678" s="15"/>
      <c r="I678" s="15"/>
      <c r="J678" s="15"/>
    </row>
    <row r="679">
      <c r="B679" s="15"/>
      <c r="C679" s="15"/>
      <c r="I679" s="15"/>
      <c r="J679" s="15"/>
    </row>
    <row r="680">
      <c r="B680" s="15"/>
      <c r="C680" s="15"/>
      <c r="I680" s="15"/>
      <c r="J680" s="15"/>
    </row>
    <row r="681">
      <c r="B681" s="15"/>
      <c r="C681" s="15"/>
      <c r="I681" s="15"/>
      <c r="J681" s="15"/>
    </row>
    <row r="682">
      <c r="B682" s="15"/>
      <c r="C682" s="15"/>
      <c r="I682" s="15"/>
      <c r="J682" s="15"/>
    </row>
    <row r="683">
      <c r="B683" s="15"/>
      <c r="C683" s="15"/>
      <c r="I683" s="15"/>
      <c r="J683" s="15"/>
    </row>
    <row r="684">
      <c r="B684" s="15"/>
      <c r="C684" s="15"/>
      <c r="I684" s="15"/>
      <c r="J684" s="15"/>
    </row>
    <row r="685">
      <c r="B685" s="15"/>
      <c r="C685" s="15"/>
      <c r="I685" s="15"/>
      <c r="J685" s="15"/>
    </row>
    <row r="686">
      <c r="B686" s="15"/>
      <c r="C686" s="15"/>
      <c r="I686" s="15"/>
      <c r="J686" s="15"/>
    </row>
    <row r="687">
      <c r="B687" s="15"/>
      <c r="C687" s="15"/>
      <c r="I687" s="15"/>
      <c r="J687" s="15"/>
    </row>
    <row r="688">
      <c r="B688" s="15"/>
      <c r="C688" s="15"/>
      <c r="I688" s="15"/>
      <c r="J688" s="15"/>
    </row>
    <row r="689">
      <c r="B689" s="15"/>
      <c r="C689" s="15"/>
      <c r="I689" s="15"/>
      <c r="J689" s="15"/>
    </row>
    <row r="690">
      <c r="B690" s="15"/>
      <c r="C690" s="15"/>
      <c r="I690" s="15"/>
      <c r="J690" s="15"/>
    </row>
    <row r="691">
      <c r="B691" s="15"/>
      <c r="C691" s="15"/>
      <c r="I691" s="15"/>
      <c r="J691" s="15"/>
    </row>
    <row r="692">
      <c r="B692" s="15"/>
      <c r="C692" s="15"/>
      <c r="I692" s="15"/>
      <c r="J692" s="15"/>
    </row>
    <row r="693">
      <c r="B693" s="15"/>
      <c r="C693" s="15"/>
      <c r="I693" s="15"/>
      <c r="J693" s="15"/>
    </row>
    <row r="694">
      <c r="B694" s="15"/>
      <c r="C694" s="15"/>
      <c r="I694" s="15"/>
      <c r="J694" s="15"/>
    </row>
    <row r="695">
      <c r="B695" s="15"/>
      <c r="C695" s="15"/>
      <c r="I695" s="15"/>
      <c r="J695" s="15"/>
    </row>
    <row r="696">
      <c r="B696" s="15"/>
      <c r="C696" s="15"/>
      <c r="I696" s="15"/>
      <c r="J696" s="15"/>
    </row>
    <row r="697">
      <c r="B697" s="15"/>
      <c r="C697" s="15"/>
      <c r="I697" s="15"/>
      <c r="J697" s="15"/>
    </row>
    <row r="698">
      <c r="B698" s="15"/>
      <c r="C698" s="15"/>
      <c r="I698" s="15"/>
      <c r="J698" s="15"/>
    </row>
    <row r="699">
      <c r="B699" s="15"/>
      <c r="C699" s="15"/>
      <c r="I699" s="15"/>
      <c r="J699" s="15"/>
    </row>
    <row r="700">
      <c r="B700" s="15"/>
      <c r="C700" s="15"/>
      <c r="I700" s="15"/>
      <c r="J700" s="15"/>
    </row>
    <row r="701">
      <c r="B701" s="15"/>
      <c r="C701" s="15"/>
      <c r="I701" s="15"/>
      <c r="J701" s="15"/>
    </row>
    <row r="702">
      <c r="B702" s="15"/>
      <c r="C702" s="15"/>
      <c r="I702" s="15"/>
      <c r="J702" s="15"/>
    </row>
    <row r="703">
      <c r="B703" s="15"/>
      <c r="C703" s="15"/>
      <c r="I703" s="15"/>
      <c r="J703" s="15"/>
    </row>
    <row r="704">
      <c r="B704" s="15"/>
      <c r="C704" s="15"/>
      <c r="I704" s="15"/>
      <c r="J704" s="15"/>
    </row>
    <row r="705">
      <c r="B705" s="15"/>
      <c r="C705" s="15"/>
      <c r="I705" s="15"/>
      <c r="J705" s="15"/>
    </row>
    <row r="706">
      <c r="B706" s="15"/>
      <c r="C706" s="15"/>
      <c r="I706" s="15"/>
      <c r="J706" s="15"/>
    </row>
    <row r="707">
      <c r="B707" s="15"/>
      <c r="C707" s="15"/>
      <c r="I707" s="15"/>
      <c r="J707" s="15"/>
    </row>
    <row r="708">
      <c r="B708" s="15"/>
      <c r="C708" s="15"/>
      <c r="I708" s="15"/>
      <c r="J708" s="15"/>
    </row>
    <row r="709">
      <c r="B709" s="15"/>
      <c r="C709" s="15"/>
      <c r="I709" s="15"/>
      <c r="J709" s="15"/>
    </row>
    <row r="710">
      <c r="B710" s="15"/>
      <c r="C710" s="15"/>
      <c r="I710" s="15"/>
      <c r="J710" s="15"/>
    </row>
    <row r="711">
      <c r="B711" s="15"/>
      <c r="C711" s="15"/>
      <c r="I711" s="15"/>
      <c r="J711" s="15"/>
    </row>
    <row r="712">
      <c r="B712" s="15"/>
      <c r="C712" s="15"/>
      <c r="I712" s="15"/>
      <c r="J712" s="15"/>
    </row>
    <row r="713">
      <c r="B713" s="15"/>
      <c r="C713" s="15"/>
      <c r="I713" s="15"/>
      <c r="J713" s="15"/>
    </row>
    <row r="714">
      <c r="B714" s="15"/>
      <c r="C714" s="15"/>
      <c r="I714" s="15"/>
      <c r="J714" s="15"/>
    </row>
    <row r="715">
      <c r="B715" s="15"/>
      <c r="C715" s="15"/>
      <c r="I715" s="15"/>
      <c r="J715" s="15"/>
    </row>
    <row r="716">
      <c r="B716" s="15"/>
      <c r="C716" s="15"/>
      <c r="I716" s="15"/>
      <c r="J716" s="15"/>
    </row>
    <row r="717">
      <c r="B717" s="15"/>
      <c r="C717" s="15"/>
      <c r="I717" s="15"/>
      <c r="J717" s="15"/>
    </row>
    <row r="718">
      <c r="B718" s="15"/>
      <c r="C718" s="15"/>
      <c r="I718" s="15"/>
      <c r="J718" s="15"/>
    </row>
    <row r="719">
      <c r="B719" s="15"/>
      <c r="C719" s="15"/>
      <c r="I719" s="15"/>
      <c r="J719" s="15"/>
    </row>
    <row r="720">
      <c r="B720" s="15"/>
      <c r="C720" s="15"/>
      <c r="I720" s="15"/>
      <c r="J720" s="15"/>
    </row>
    <row r="721">
      <c r="B721" s="15"/>
      <c r="C721" s="15"/>
      <c r="I721" s="15"/>
      <c r="J721" s="15"/>
    </row>
    <row r="722">
      <c r="B722" s="15"/>
      <c r="C722" s="15"/>
      <c r="I722" s="15"/>
      <c r="J722" s="15"/>
    </row>
    <row r="723">
      <c r="B723" s="15"/>
      <c r="C723" s="15"/>
      <c r="I723" s="15"/>
      <c r="J723" s="15"/>
    </row>
    <row r="724">
      <c r="B724" s="15"/>
      <c r="C724" s="15"/>
      <c r="I724" s="15"/>
      <c r="J724" s="15"/>
    </row>
    <row r="725">
      <c r="B725" s="15"/>
      <c r="C725" s="15"/>
      <c r="I725" s="15"/>
      <c r="J725" s="15"/>
    </row>
    <row r="726">
      <c r="B726" s="15"/>
      <c r="C726" s="15"/>
      <c r="I726" s="15"/>
      <c r="J726" s="15"/>
    </row>
    <row r="727">
      <c r="B727" s="15"/>
      <c r="C727" s="15"/>
      <c r="I727" s="15"/>
      <c r="J727" s="15"/>
    </row>
    <row r="728">
      <c r="B728" s="15"/>
      <c r="C728" s="15"/>
      <c r="I728" s="15"/>
      <c r="J728" s="15"/>
    </row>
    <row r="729">
      <c r="B729" s="15"/>
      <c r="C729" s="15"/>
      <c r="I729" s="15"/>
      <c r="J729" s="15"/>
    </row>
    <row r="730">
      <c r="B730" s="15"/>
      <c r="C730" s="15"/>
      <c r="I730" s="15"/>
      <c r="J730" s="15"/>
    </row>
    <row r="731">
      <c r="B731" s="15"/>
      <c r="C731" s="15"/>
      <c r="I731" s="15"/>
      <c r="J731" s="15"/>
    </row>
    <row r="732">
      <c r="B732" s="15"/>
      <c r="C732" s="15"/>
      <c r="I732" s="15"/>
      <c r="J732" s="15"/>
    </row>
    <row r="733">
      <c r="B733" s="15"/>
      <c r="C733" s="15"/>
      <c r="I733" s="15"/>
      <c r="J733" s="15"/>
    </row>
    <row r="734">
      <c r="B734" s="15"/>
      <c r="C734" s="15"/>
      <c r="I734" s="15"/>
      <c r="J734" s="15"/>
    </row>
    <row r="735">
      <c r="B735" s="15"/>
      <c r="C735" s="15"/>
      <c r="I735" s="15"/>
      <c r="J735" s="15"/>
    </row>
    <row r="736">
      <c r="B736" s="15"/>
      <c r="C736" s="15"/>
      <c r="I736" s="15"/>
      <c r="J736" s="15"/>
    </row>
    <row r="737">
      <c r="B737" s="15"/>
      <c r="C737" s="15"/>
      <c r="I737" s="15"/>
      <c r="J737" s="15"/>
    </row>
    <row r="738">
      <c r="B738" s="15"/>
      <c r="C738" s="15"/>
      <c r="I738" s="15"/>
      <c r="J738" s="15"/>
    </row>
    <row r="739">
      <c r="B739" s="15"/>
      <c r="C739" s="15"/>
      <c r="I739" s="15"/>
      <c r="J739" s="15"/>
    </row>
    <row r="740">
      <c r="B740" s="15"/>
      <c r="C740" s="15"/>
      <c r="I740" s="15"/>
      <c r="J740" s="15"/>
    </row>
    <row r="741">
      <c r="B741" s="15"/>
      <c r="C741" s="15"/>
      <c r="I741" s="15"/>
      <c r="J741" s="15"/>
    </row>
    <row r="742">
      <c r="B742" s="15"/>
      <c r="C742" s="15"/>
      <c r="I742" s="15"/>
      <c r="J742" s="15"/>
    </row>
    <row r="743">
      <c r="B743" s="15"/>
      <c r="C743" s="15"/>
      <c r="I743" s="15"/>
      <c r="J743" s="15"/>
    </row>
    <row r="744">
      <c r="B744" s="15"/>
      <c r="C744" s="15"/>
      <c r="I744" s="15"/>
      <c r="J744" s="15"/>
    </row>
    <row r="745">
      <c r="B745" s="15"/>
      <c r="C745" s="15"/>
      <c r="I745" s="15"/>
      <c r="J745" s="15"/>
    </row>
    <row r="746">
      <c r="B746" s="15"/>
      <c r="C746" s="15"/>
      <c r="I746" s="15"/>
      <c r="J746" s="15"/>
    </row>
    <row r="747">
      <c r="B747" s="15"/>
      <c r="C747" s="15"/>
      <c r="I747" s="15"/>
      <c r="J747" s="15"/>
    </row>
    <row r="748">
      <c r="B748" s="15"/>
      <c r="C748" s="15"/>
      <c r="I748" s="15"/>
      <c r="J748" s="15"/>
    </row>
    <row r="749">
      <c r="B749" s="15"/>
      <c r="C749" s="15"/>
      <c r="I749" s="15"/>
      <c r="J749" s="15"/>
    </row>
    <row r="750">
      <c r="B750" s="15"/>
      <c r="C750" s="15"/>
      <c r="I750" s="15"/>
      <c r="J750" s="15"/>
    </row>
    <row r="751">
      <c r="B751" s="15"/>
      <c r="C751" s="15"/>
      <c r="I751" s="15"/>
      <c r="J751" s="15"/>
    </row>
    <row r="752">
      <c r="B752" s="15"/>
      <c r="C752" s="15"/>
      <c r="I752" s="15"/>
      <c r="J752" s="15"/>
    </row>
    <row r="753">
      <c r="B753" s="15"/>
      <c r="C753" s="15"/>
      <c r="I753" s="15"/>
      <c r="J753" s="15"/>
    </row>
    <row r="754">
      <c r="B754" s="15"/>
      <c r="C754" s="15"/>
      <c r="I754" s="15"/>
      <c r="J754" s="15"/>
    </row>
    <row r="755">
      <c r="B755" s="15"/>
      <c r="C755" s="15"/>
      <c r="I755" s="15"/>
      <c r="J755" s="15"/>
    </row>
    <row r="756">
      <c r="B756" s="15"/>
      <c r="C756" s="15"/>
      <c r="I756" s="15"/>
      <c r="J756" s="15"/>
    </row>
    <row r="757">
      <c r="B757" s="15"/>
      <c r="C757" s="15"/>
      <c r="I757" s="15"/>
      <c r="J757" s="15"/>
    </row>
    <row r="758">
      <c r="B758" s="15"/>
      <c r="C758" s="15"/>
      <c r="I758" s="15"/>
      <c r="J758" s="15"/>
    </row>
    <row r="759">
      <c r="B759" s="15"/>
      <c r="C759" s="15"/>
      <c r="I759" s="15"/>
      <c r="J759" s="15"/>
    </row>
    <row r="760">
      <c r="B760" s="15"/>
      <c r="C760" s="15"/>
      <c r="I760" s="15"/>
      <c r="J760" s="15"/>
    </row>
    <row r="761">
      <c r="B761" s="15"/>
      <c r="C761" s="15"/>
      <c r="I761" s="15"/>
      <c r="J761" s="15"/>
    </row>
    <row r="762">
      <c r="B762" s="15"/>
      <c r="C762" s="15"/>
      <c r="I762" s="15"/>
      <c r="J762" s="15"/>
    </row>
    <row r="763">
      <c r="B763" s="15"/>
      <c r="C763" s="15"/>
      <c r="I763" s="15"/>
      <c r="J763" s="15"/>
    </row>
    <row r="764">
      <c r="B764" s="15"/>
      <c r="C764" s="15"/>
      <c r="I764" s="15"/>
      <c r="J764" s="15"/>
    </row>
    <row r="765">
      <c r="B765" s="15"/>
      <c r="C765" s="15"/>
      <c r="I765" s="15"/>
      <c r="J765" s="15"/>
    </row>
    <row r="766">
      <c r="B766" s="15"/>
      <c r="C766" s="15"/>
      <c r="I766" s="15"/>
      <c r="J766" s="15"/>
    </row>
    <row r="767">
      <c r="B767" s="15"/>
      <c r="C767" s="15"/>
      <c r="I767" s="15"/>
      <c r="J767" s="15"/>
    </row>
    <row r="768">
      <c r="B768" s="15"/>
      <c r="C768" s="15"/>
      <c r="I768" s="15"/>
      <c r="J768" s="15"/>
    </row>
    <row r="769">
      <c r="B769" s="15"/>
      <c r="C769" s="15"/>
      <c r="I769" s="15"/>
      <c r="J769" s="15"/>
    </row>
    <row r="770">
      <c r="B770" s="15"/>
      <c r="C770" s="15"/>
      <c r="I770" s="15"/>
      <c r="J770" s="15"/>
    </row>
    <row r="771">
      <c r="B771" s="15"/>
      <c r="C771" s="15"/>
      <c r="I771" s="15"/>
      <c r="J771" s="15"/>
    </row>
    <row r="772">
      <c r="B772" s="15"/>
      <c r="C772" s="15"/>
      <c r="I772" s="15"/>
      <c r="J772" s="15"/>
    </row>
    <row r="773">
      <c r="B773" s="15"/>
      <c r="C773" s="15"/>
      <c r="I773" s="15"/>
      <c r="J773" s="15"/>
    </row>
    <row r="774">
      <c r="B774" s="15"/>
      <c r="C774" s="15"/>
      <c r="I774" s="15"/>
      <c r="J774" s="15"/>
    </row>
    <row r="775">
      <c r="B775" s="15"/>
      <c r="C775" s="15"/>
      <c r="I775" s="15"/>
      <c r="J775" s="15"/>
    </row>
    <row r="776">
      <c r="B776" s="15"/>
      <c r="C776" s="15"/>
      <c r="I776" s="15"/>
      <c r="J776" s="15"/>
    </row>
    <row r="777">
      <c r="B777" s="15"/>
      <c r="C777" s="15"/>
      <c r="I777" s="15"/>
      <c r="J777" s="15"/>
    </row>
    <row r="778">
      <c r="B778" s="15"/>
      <c r="C778" s="15"/>
      <c r="I778" s="15"/>
      <c r="J778" s="15"/>
    </row>
    <row r="779">
      <c r="B779" s="15"/>
      <c r="C779" s="15"/>
      <c r="I779" s="15"/>
      <c r="J779" s="15"/>
    </row>
    <row r="780">
      <c r="B780" s="15"/>
      <c r="C780" s="15"/>
      <c r="I780" s="15"/>
      <c r="J780" s="15"/>
    </row>
    <row r="781">
      <c r="B781" s="15"/>
      <c r="C781" s="15"/>
      <c r="I781" s="15"/>
      <c r="J781" s="15"/>
    </row>
    <row r="782">
      <c r="B782" s="15"/>
      <c r="C782" s="15"/>
      <c r="I782" s="15"/>
      <c r="J782" s="15"/>
    </row>
    <row r="783">
      <c r="B783" s="15"/>
      <c r="C783" s="15"/>
      <c r="I783" s="15"/>
      <c r="J783" s="15"/>
    </row>
    <row r="784">
      <c r="B784" s="15"/>
      <c r="C784" s="15"/>
      <c r="I784" s="15"/>
      <c r="J784" s="15"/>
    </row>
    <row r="785">
      <c r="B785" s="15"/>
      <c r="C785" s="15"/>
      <c r="I785" s="15"/>
      <c r="J785" s="15"/>
    </row>
    <row r="786">
      <c r="B786" s="15"/>
      <c r="C786" s="15"/>
      <c r="I786" s="15"/>
      <c r="J786" s="15"/>
    </row>
    <row r="787">
      <c r="B787" s="15"/>
      <c r="C787" s="15"/>
      <c r="I787" s="15"/>
      <c r="J787" s="15"/>
    </row>
    <row r="788">
      <c r="B788" s="15"/>
      <c r="C788" s="15"/>
      <c r="I788" s="15"/>
      <c r="J788" s="15"/>
    </row>
    <row r="789">
      <c r="B789" s="15"/>
      <c r="C789" s="15"/>
      <c r="I789" s="15"/>
      <c r="J789" s="15"/>
    </row>
    <row r="790">
      <c r="B790" s="15"/>
      <c r="C790" s="15"/>
      <c r="I790" s="15"/>
      <c r="J790" s="15"/>
    </row>
    <row r="791">
      <c r="B791" s="15"/>
      <c r="C791" s="15"/>
      <c r="I791" s="15"/>
      <c r="J791" s="15"/>
    </row>
    <row r="792">
      <c r="B792" s="15"/>
      <c r="C792" s="15"/>
      <c r="I792" s="15"/>
      <c r="J792" s="15"/>
    </row>
    <row r="793">
      <c r="B793" s="15"/>
      <c r="C793" s="15"/>
      <c r="I793" s="15"/>
      <c r="J793" s="15"/>
    </row>
    <row r="794">
      <c r="B794" s="15"/>
      <c r="C794" s="15"/>
      <c r="I794" s="15"/>
      <c r="J794" s="15"/>
    </row>
    <row r="795">
      <c r="B795" s="15"/>
      <c r="C795" s="15"/>
      <c r="I795" s="15"/>
      <c r="J795" s="15"/>
    </row>
    <row r="796">
      <c r="B796" s="15"/>
      <c r="C796" s="15"/>
      <c r="I796" s="15"/>
      <c r="J796" s="15"/>
    </row>
    <row r="797">
      <c r="B797" s="15"/>
      <c r="C797" s="15"/>
      <c r="I797" s="15"/>
      <c r="J797" s="15"/>
    </row>
    <row r="798">
      <c r="B798" s="15"/>
      <c r="C798" s="15"/>
      <c r="I798" s="15"/>
      <c r="J798" s="15"/>
    </row>
    <row r="799">
      <c r="B799" s="15"/>
      <c r="C799" s="15"/>
      <c r="I799" s="15"/>
      <c r="J799" s="15"/>
    </row>
    <row r="800">
      <c r="B800" s="15"/>
      <c r="C800" s="15"/>
      <c r="I800" s="15"/>
      <c r="J800" s="15"/>
    </row>
    <row r="801">
      <c r="B801" s="15"/>
      <c r="C801" s="15"/>
      <c r="I801" s="15"/>
      <c r="J801" s="15"/>
    </row>
    <row r="802">
      <c r="B802" s="15"/>
      <c r="C802" s="15"/>
      <c r="I802" s="15"/>
      <c r="J802" s="15"/>
    </row>
    <row r="803">
      <c r="B803" s="15"/>
      <c r="C803" s="15"/>
      <c r="I803" s="15"/>
      <c r="J803" s="15"/>
    </row>
    <row r="804">
      <c r="B804" s="15"/>
      <c r="C804" s="15"/>
      <c r="I804" s="15"/>
      <c r="J804" s="15"/>
    </row>
    <row r="805">
      <c r="B805" s="15"/>
      <c r="C805" s="15"/>
      <c r="I805" s="15"/>
      <c r="J805" s="15"/>
    </row>
    <row r="806">
      <c r="B806" s="15"/>
      <c r="C806" s="15"/>
      <c r="I806" s="15"/>
      <c r="J806" s="15"/>
    </row>
    <row r="807">
      <c r="B807" s="15"/>
      <c r="C807" s="15"/>
      <c r="I807" s="15"/>
      <c r="J807" s="15"/>
    </row>
    <row r="808">
      <c r="B808" s="15"/>
      <c r="C808" s="15"/>
      <c r="I808" s="15"/>
      <c r="J808" s="15"/>
    </row>
    <row r="809">
      <c r="B809" s="15"/>
      <c r="C809" s="15"/>
      <c r="I809" s="15"/>
      <c r="J809" s="15"/>
    </row>
    <row r="810">
      <c r="B810" s="15"/>
      <c r="C810" s="15"/>
      <c r="I810" s="15"/>
      <c r="J810" s="15"/>
    </row>
    <row r="811">
      <c r="B811" s="15"/>
      <c r="C811" s="15"/>
      <c r="I811" s="15"/>
      <c r="J811" s="15"/>
    </row>
    <row r="812">
      <c r="B812" s="15"/>
      <c r="C812" s="15"/>
      <c r="I812" s="15"/>
      <c r="J812" s="15"/>
    </row>
    <row r="813">
      <c r="B813" s="15"/>
      <c r="C813" s="15"/>
      <c r="I813" s="15"/>
      <c r="J813" s="15"/>
    </row>
    <row r="814">
      <c r="B814" s="15"/>
      <c r="C814" s="15"/>
      <c r="I814" s="15"/>
      <c r="J814" s="15"/>
    </row>
    <row r="815">
      <c r="B815" s="15"/>
      <c r="C815" s="15"/>
      <c r="I815" s="15"/>
      <c r="J815" s="15"/>
    </row>
    <row r="816">
      <c r="B816" s="15"/>
      <c r="C816" s="15"/>
      <c r="I816" s="15"/>
      <c r="J816" s="15"/>
    </row>
    <row r="817">
      <c r="B817" s="15"/>
      <c r="C817" s="15"/>
      <c r="I817" s="15"/>
      <c r="J817" s="15"/>
    </row>
    <row r="818">
      <c r="B818" s="15"/>
      <c r="C818" s="15"/>
      <c r="I818" s="15"/>
      <c r="J818" s="15"/>
    </row>
    <row r="819">
      <c r="B819" s="15"/>
      <c r="C819" s="15"/>
      <c r="I819" s="15"/>
      <c r="J819" s="15"/>
    </row>
    <row r="820">
      <c r="B820" s="15"/>
      <c r="C820" s="15"/>
      <c r="I820" s="15"/>
      <c r="J820" s="15"/>
    </row>
    <row r="821">
      <c r="B821" s="15"/>
      <c r="C821" s="15"/>
      <c r="I821" s="15"/>
      <c r="J821" s="15"/>
    </row>
    <row r="822">
      <c r="B822" s="15"/>
      <c r="C822" s="15"/>
      <c r="I822" s="15"/>
      <c r="J822" s="15"/>
    </row>
    <row r="823">
      <c r="B823" s="15"/>
      <c r="C823" s="15"/>
      <c r="I823" s="15"/>
      <c r="J823" s="15"/>
    </row>
    <row r="824">
      <c r="B824" s="15"/>
      <c r="C824" s="15"/>
      <c r="I824" s="15"/>
      <c r="J824" s="15"/>
    </row>
    <row r="825">
      <c r="B825" s="15"/>
      <c r="C825" s="15"/>
      <c r="I825" s="15"/>
      <c r="J825" s="15"/>
    </row>
    <row r="826">
      <c r="B826" s="15"/>
      <c r="C826" s="15"/>
      <c r="I826" s="15"/>
      <c r="J826" s="15"/>
    </row>
    <row r="827">
      <c r="B827" s="15"/>
      <c r="C827" s="15"/>
      <c r="I827" s="15"/>
      <c r="J827" s="15"/>
    </row>
    <row r="828">
      <c r="B828" s="15"/>
      <c r="C828" s="15"/>
      <c r="I828" s="15"/>
      <c r="J828" s="15"/>
    </row>
    <row r="829">
      <c r="B829" s="15"/>
      <c r="C829" s="15"/>
      <c r="I829" s="15"/>
      <c r="J829" s="15"/>
    </row>
    <row r="830">
      <c r="B830" s="15"/>
      <c r="C830" s="15"/>
      <c r="I830" s="15"/>
      <c r="J830" s="15"/>
    </row>
    <row r="831">
      <c r="B831" s="15"/>
      <c r="C831" s="15"/>
      <c r="I831" s="15"/>
      <c r="J831" s="15"/>
    </row>
    <row r="832">
      <c r="B832" s="15"/>
      <c r="C832" s="15"/>
      <c r="I832" s="15"/>
      <c r="J832" s="15"/>
    </row>
    <row r="833">
      <c r="B833" s="15"/>
      <c r="C833" s="15"/>
      <c r="I833" s="15"/>
      <c r="J833" s="15"/>
    </row>
    <row r="834">
      <c r="B834" s="15"/>
      <c r="C834" s="15"/>
      <c r="I834" s="15"/>
      <c r="J834" s="15"/>
    </row>
    <row r="835">
      <c r="B835" s="15"/>
      <c r="C835" s="15"/>
      <c r="I835" s="15"/>
      <c r="J835" s="15"/>
    </row>
    <row r="836">
      <c r="B836" s="15"/>
      <c r="C836" s="15"/>
      <c r="I836" s="15"/>
      <c r="J836" s="15"/>
    </row>
    <row r="837">
      <c r="B837" s="15"/>
      <c r="C837" s="15"/>
      <c r="I837" s="15"/>
      <c r="J837" s="15"/>
    </row>
    <row r="838">
      <c r="B838" s="15"/>
      <c r="C838" s="15"/>
      <c r="I838" s="15"/>
      <c r="J838" s="15"/>
    </row>
    <row r="839">
      <c r="B839" s="15"/>
      <c r="C839" s="15"/>
      <c r="I839" s="15"/>
      <c r="J839" s="15"/>
    </row>
    <row r="840">
      <c r="B840" s="15"/>
      <c r="C840" s="15"/>
      <c r="I840" s="15"/>
      <c r="J840" s="15"/>
    </row>
    <row r="841">
      <c r="B841" s="15"/>
      <c r="C841" s="15"/>
      <c r="I841" s="15"/>
      <c r="J841" s="15"/>
    </row>
    <row r="842">
      <c r="B842" s="15"/>
      <c r="C842" s="15"/>
      <c r="I842" s="15"/>
      <c r="J842" s="15"/>
    </row>
    <row r="843">
      <c r="B843" s="15"/>
      <c r="C843" s="15"/>
      <c r="I843" s="15"/>
      <c r="J843" s="15"/>
    </row>
    <row r="844">
      <c r="B844" s="15"/>
      <c r="C844" s="15"/>
      <c r="I844" s="15"/>
      <c r="J844" s="15"/>
    </row>
    <row r="845">
      <c r="B845" s="15"/>
      <c r="C845" s="15"/>
      <c r="I845" s="15"/>
      <c r="J845" s="15"/>
    </row>
    <row r="846">
      <c r="B846" s="15"/>
      <c r="C846" s="15"/>
      <c r="I846" s="15"/>
      <c r="J846" s="15"/>
    </row>
    <row r="847">
      <c r="B847" s="15"/>
      <c r="C847" s="15"/>
      <c r="I847" s="15"/>
      <c r="J847" s="15"/>
    </row>
    <row r="848">
      <c r="B848" s="15"/>
      <c r="C848" s="15"/>
      <c r="I848" s="15"/>
      <c r="J848" s="15"/>
    </row>
    <row r="849">
      <c r="B849" s="15"/>
      <c r="C849" s="15"/>
      <c r="I849" s="15"/>
      <c r="J849" s="15"/>
    </row>
    <row r="850">
      <c r="B850" s="15"/>
      <c r="C850" s="15"/>
      <c r="I850" s="15"/>
      <c r="J850" s="15"/>
    </row>
    <row r="851">
      <c r="B851" s="15"/>
      <c r="C851" s="15"/>
      <c r="I851" s="15"/>
      <c r="J851" s="15"/>
    </row>
    <row r="852">
      <c r="B852" s="15"/>
      <c r="C852" s="15"/>
      <c r="I852" s="15"/>
      <c r="J852" s="15"/>
    </row>
    <row r="853">
      <c r="B853" s="15"/>
      <c r="C853" s="15"/>
      <c r="I853" s="15"/>
      <c r="J853" s="15"/>
    </row>
    <row r="854">
      <c r="B854" s="15"/>
      <c r="C854" s="15"/>
      <c r="I854" s="15"/>
      <c r="J854" s="15"/>
    </row>
    <row r="855">
      <c r="B855" s="15"/>
      <c r="C855" s="15"/>
      <c r="I855" s="15"/>
      <c r="J855" s="15"/>
    </row>
    <row r="856">
      <c r="B856" s="15"/>
      <c r="C856" s="15"/>
      <c r="I856" s="15"/>
      <c r="J856" s="15"/>
    </row>
    <row r="857">
      <c r="B857" s="15"/>
      <c r="C857" s="15"/>
      <c r="I857" s="15"/>
      <c r="J857" s="15"/>
    </row>
    <row r="858">
      <c r="B858" s="15"/>
      <c r="C858" s="15"/>
      <c r="I858" s="15"/>
      <c r="J858" s="15"/>
    </row>
    <row r="859">
      <c r="B859" s="15"/>
      <c r="C859" s="15"/>
      <c r="I859" s="15"/>
      <c r="J859" s="15"/>
    </row>
    <row r="860">
      <c r="B860" s="15"/>
      <c r="C860" s="15"/>
      <c r="I860" s="15"/>
      <c r="J860" s="15"/>
    </row>
    <row r="861">
      <c r="B861" s="15"/>
      <c r="C861" s="15"/>
      <c r="I861" s="15"/>
      <c r="J861" s="15"/>
    </row>
    <row r="862">
      <c r="B862" s="15"/>
      <c r="C862" s="15"/>
      <c r="I862" s="15"/>
      <c r="J862" s="15"/>
    </row>
    <row r="863">
      <c r="B863" s="15"/>
      <c r="C863" s="15"/>
      <c r="I863" s="15"/>
      <c r="J863" s="15"/>
    </row>
    <row r="864">
      <c r="B864" s="15"/>
      <c r="C864" s="15"/>
      <c r="I864" s="15"/>
      <c r="J864" s="15"/>
    </row>
    <row r="865">
      <c r="B865" s="15"/>
      <c r="C865" s="15"/>
      <c r="I865" s="15"/>
      <c r="J865" s="15"/>
    </row>
    <row r="866">
      <c r="B866" s="15"/>
      <c r="C866" s="15"/>
      <c r="I866" s="15"/>
      <c r="J866" s="15"/>
    </row>
    <row r="867">
      <c r="B867" s="15"/>
      <c r="C867" s="15"/>
      <c r="I867" s="15"/>
      <c r="J867" s="15"/>
    </row>
    <row r="868">
      <c r="B868" s="15"/>
      <c r="C868" s="15"/>
      <c r="I868" s="15"/>
      <c r="J868" s="15"/>
    </row>
    <row r="869">
      <c r="B869" s="15"/>
      <c r="C869" s="15"/>
      <c r="I869" s="15"/>
      <c r="J869" s="15"/>
    </row>
    <row r="870">
      <c r="B870" s="15"/>
      <c r="C870" s="15"/>
      <c r="I870" s="15"/>
      <c r="J870" s="15"/>
    </row>
    <row r="871">
      <c r="B871" s="15"/>
      <c r="C871" s="15"/>
      <c r="I871" s="15"/>
      <c r="J871" s="15"/>
    </row>
    <row r="872">
      <c r="B872" s="15"/>
      <c r="C872" s="15"/>
      <c r="I872" s="15"/>
      <c r="J872" s="15"/>
    </row>
    <row r="873">
      <c r="B873" s="15"/>
      <c r="C873" s="15"/>
      <c r="I873" s="15"/>
      <c r="J873" s="15"/>
    </row>
    <row r="874">
      <c r="B874" s="15"/>
      <c r="C874" s="15"/>
      <c r="I874" s="15"/>
      <c r="J874" s="15"/>
    </row>
    <row r="875">
      <c r="B875" s="15"/>
      <c r="C875" s="15"/>
      <c r="I875" s="15"/>
      <c r="J875" s="15"/>
    </row>
    <row r="876">
      <c r="B876" s="15"/>
      <c r="C876" s="15"/>
      <c r="I876" s="15"/>
      <c r="J876" s="15"/>
    </row>
    <row r="877">
      <c r="B877" s="15"/>
      <c r="C877" s="15"/>
      <c r="I877" s="15"/>
      <c r="J877" s="15"/>
    </row>
    <row r="878">
      <c r="B878" s="15"/>
      <c r="C878" s="15"/>
      <c r="I878" s="15"/>
      <c r="J878" s="15"/>
    </row>
    <row r="879">
      <c r="B879" s="15"/>
      <c r="C879" s="15"/>
      <c r="I879" s="15"/>
      <c r="J879" s="15"/>
    </row>
    <row r="880">
      <c r="B880" s="15"/>
      <c r="C880" s="15"/>
      <c r="I880" s="15"/>
      <c r="J880" s="15"/>
    </row>
    <row r="881">
      <c r="B881" s="15"/>
      <c r="C881" s="15"/>
      <c r="I881" s="15"/>
      <c r="J881" s="15"/>
    </row>
    <row r="882">
      <c r="B882" s="15"/>
      <c r="C882" s="15"/>
      <c r="I882" s="15"/>
      <c r="J882" s="15"/>
    </row>
    <row r="883">
      <c r="B883" s="15"/>
      <c r="C883" s="15"/>
      <c r="I883" s="15"/>
      <c r="J883" s="15"/>
    </row>
    <row r="884">
      <c r="B884" s="15"/>
      <c r="C884" s="15"/>
      <c r="I884" s="15"/>
      <c r="J884" s="15"/>
    </row>
    <row r="885">
      <c r="B885" s="15"/>
      <c r="C885" s="15"/>
      <c r="I885" s="15"/>
      <c r="J885" s="15"/>
    </row>
    <row r="886">
      <c r="B886" s="15"/>
      <c r="C886" s="15"/>
      <c r="I886" s="15"/>
      <c r="J886" s="15"/>
    </row>
    <row r="887">
      <c r="B887" s="15"/>
      <c r="C887" s="15"/>
      <c r="I887" s="15"/>
      <c r="J887" s="15"/>
    </row>
    <row r="888">
      <c r="B888" s="15"/>
      <c r="C888" s="15"/>
      <c r="I888" s="15"/>
      <c r="J888" s="15"/>
    </row>
    <row r="889">
      <c r="B889" s="15"/>
      <c r="C889" s="15"/>
      <c r="I889" s="15"/>
      <c r="J889" s="15"/>
    </row>
    <row r="890">
      <c r="B890" s="15"/>
      <c r="C890" s="15"/>
      <c r="I890" s="15"/>
      <c r="J890" s="15"/>
    </row>
    <row r="891">
      <c r="B891" s="15"/>
      <c r="C891" s="15"/>
      <c r="I891" s="15"/>
      <c r="J891" s="15"/>
    </row>
    <row r="892">
      <c r="B892" s="15"/>
      <c r="C892" s="15"/>
      <c r="I892" s="15"/>
      <c r="J892" s="15"/>
    </row>
    <row r="893">
      <c r="B893" s="15"/>
      <c r="C893" s="15"/>
      <c r="I893" s="15"/>
      <c r="J893" s="15"/>
    </row>
    <row r="894">
      <c r="B894" s="15"/>
      <c r="C894" s="15"/>
      <c r="I894" s="15"/>
      <c r="J894" s="15"/>
    </row>
    <row r="895">
      <c r="B895" s="15"/>
      <c r="C895" s="15"/>
      <c r="I895" s="15"/>
      <c r="J895" s="15"/>
    </row>
    <row r="896">
      <c r="B896" s="15"/>
      <c r="C896" s="15"/>
      <c r="I896" s="15"/>
      <c r="J896" s="15"/>
    </row>
    <row r="897">
      <c r="B897" s="15"/>
      <c r="C897" s="15"/>
      <c r="I897" s="15"/>
      <c r="J897" s="15"/>
    </row>
    <row r="898">
      <c r="B898" s="15"/>
      <c r="C898" s="15"/>
      <c r="I898" s="15"/>
      <c r="J898" s="15"/>
    </row>
    <row r="899">
      <c r="B899" s="15"/>
      <c r="C899" s="15"/>
      <c r="I899" s="15"/>
      <c r="J899" s="15"/>
    </row>
    <row r="900">
      <c r="B900" s="15"/>
      <c r="C900" s="15"/>
      <c r="I900" s="15"/>
      <c r="J900" s="15"/>
    </row>
    <row r="901">
      <c r="B901" s="15"/>
      <c r="C901" s="15"/>
      <c r="I901" s="15"/>
      <c r="J901" s="15"/>
    </row>
    <row r="902">
      <c r="B902" s="15"/>
      <c r="C902" s="15"/>
      <c r="I902" s="15"/>
      <c r="J902" s="15"/>
    </row>
    <row r="903">
      <c r="B903" s="15"/>
      <c r="C903" s="15"/>
      <c r="I903" s="15"/>
      <c r="J903" s="15"/>
    </row>
    <row r="904">
      <c r="B904" s="15"/>
      <c r="C904" s="15"/>
      <c r="I904" s="15"/>
      <c r="J904" s="15"/>
    </row>
    <row r="905">
      <c r="B905" s="15"/>
      <c r="C905" s="15"/>
      <c r="I905" s="15"/>
      <c r="J905" s="15"/>
    </row>
    <row r="906">
      <c r="B906" s="15"/>
      <c r="C906" s="15"/>
      <c r="I906" s="15"/>
      <c r="J906" s="15"/>
    </row>
    <row r="907">
      <c r="B907" s="15"/>
      <c r="C907" s="15"/>
      <c r="I907" s="15"/>
      <c r="J907" s="15"/>
    </row>
    <row r="908">
      <c r="B908" s="15"/>
      <c r="C908" s="15"/>
      <c r="I908" s="15"/>
      <c r="J908" s="15"/>
    </row>
    <row r="909">
      <c r="B909" s="15"/>
      <c r="C909" s="15"/>
      <c r="I909" s="15"/>
      <c r="J909" s="15"/>
    </row>
    <row r="910">
      <c r="B910" s="15"/>
      <c r="C910" s="15"/>
      <c r="I910" s="15"/>
      <c r="J910" s="15"/>
    </row>
    <row r="911">
      <c r="B911" s="15"/>
      <c r="C911" s="15"/>
      <c r="I911" s="15"/>
      <c r="J911" s="15"/>
    </row>
    <row r="912">
      <c r="B912" s="15"/>
      <c r="C912" s="15"/>
      <c r="I912" s="15"/>
      <c r="J912" s="15"/>
    </row>
    <row r="913">
      <c r="B913" s="15"/>
      <c r="C913" s="15"/>
      <c r="I913" s="15"/>
      <c r="J913" s="15"/>
    </row>
    <row r="914">
      <c r="B914" s="15"/>
      <c r="C914" s="15"/>
      <c r="I914" s="15"/>
      <c r="J914" s="15"/>
    </row>
    <row r="915">
      <c r="B915" s="15"/>
      <c r="C915" s="15"/>
      <c r="I915" s="15"/>
      <c r="J915" s="15"/>
    </row>
    <row r="916">
      <c r="B916" s="15"/>
      <c r="C916" s="15"/>
      <c r="I916" s="15"/>
      <c r="J916" s="15"/>
    </row>
    <row r="917">
      <c r="B917" s="15"/>
      <c r="C917" s="15"/>
      <c r="I917" s="15"/>
      <c r="J917" s="15"/>
    </row>
    <row r="918">
      <c r="B918" s="15"/>
      <c r="C918" s="15"/>
      <c r="I918" s="15"/>
      <c r="J918" s="15"/>
    </row>
    <row r="919">
      <c r="B919" s="15"/>
      <c r="C919" s="15"/>
      <c r="I919" s="15"/>
      <c r="J919" s="15"/>
    </row>
    <row r="920">
      <c r="B920" s="15"/>
      <c r="C920" s="15"/>
      <c r="I920" s="15"/>
      <c r="J920" s="15"/>
    </row>
    <row r="921">
      <c r="B921" s="15"/>
      <c r="C921" s="15"/>
      <c r="I921" s="15"/>
      <c r="J921" s="15"/>
    </row>
    <row r="922">
      <c r="B922" s="15"/>
      <c r="C922" s="15"/>
      <c r="I922" s="15"/>
      <c r="J922" s="15"/>
    </row>
    <row r="923">
      <c r="B923" s="15"/>
      <c r="C923" s="15"/>
      <c r="I923" s="15"/>
      <c r="J923" s="15"/>
    </row>
    <row r="924">
      <c r="B924" s="15"/>
      <c r="C924" s="15"/>
      <c r="I924" s="15"/>
      <c r="J924" s="15"/>
    </row>
    <row r="925">
      <c r="B925" s="15"/>
      <c r="C925" s="15"/>
      <c r="I925" s="15"/>
      <c r="J925" s="1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1.22" defaultRowHeight="15.0"/>
  <cols>
    <col customWidth="1" min="1" max="1" width="6.78"/>
    <col customWidth="1" min="2" max="2" width="12.0"/>
    <col customWidth="1" min="3" max="3" width="10.67"/>
    <col customWidth="1" min="4" max="4" width="12.33"/>
  </cols>
  <sheetData>
    <row r="1">
      <c r="A1" s="3" t="s">
        <v>39</v>
      </c>
      <c r="B1" s="3" t="s">
        <v>1696</v>
      </c>
      <c r="C1" s="3" t="s">
        <v>1697</v>
      </c>
      <c r="D1" s="3" t="s">
        <v>1698</v>
      </c>
    </row>
    <row r="2">
      <c r="A2" s="10" t="s">
        <v>307</v>
      </c>
      <c r="B2" s="10" t="s">
        <v>873</v>
      </c>
      <c r="C2" s="10" t="s">
        <v>191</v>
      </c>
      <c r="D2" s="10" t="s">
        <v>1181</v>
      </c>
    </row>
    <row r="3">
      <c r="A3" s="10" t="s">
        <v>307</v>
      </c>
      <c r="B3" s="10" t="s">
        <v>1699</v>
      </c>
      <c r="C3" s="10" t="s">
        <v>191</v>
      </c>
      <c r="D3" s="10" t="s">
        <v>1700</v>
      </c>
    </row>
    <row r="4">
      <c r="A4" s="10" t="s">
        <v>307</v>
      </c>
      <c r="B4" s="10" t="s">
        <v>788</v>
      </c>
      <c r="C4" s="10" t="s">
        <v>191</v>
      </c>
      <c r="D4" s="10" t="s">
        <v>1700</v>
      </c>
    </row>
    <row r="5">
      <c r="A5" s="10" t="s">
        <v>307</v>
      </c>
      <c r="B5" s="10" t="s">
        <v>1701</v>
      </c>
      <c r="C5" s="10" t="s">
        <v>191</v>
      </c>
      <c r="D5" s="10" t="s">
        <v>67</v>
      </c>
    </row>
    <row r="6">
      <c r="A6" s="10" t="s">
        <v>307</v>
      </c>
      <c r="B6" s="10" t="s">
        <v>1027</v>
      </c>
      <c r="C6" s="10" t="s">
        <v>191</v>
      </c>
      <c r="D6" s="10" t="s">
        <v>67</v>
      </c>
    </row>
    <row r="7">
      <c r="A7" s="10" t="s">
        <v>307</v>
      </c>
      <c r="B7" s="10" t="s">
        <v>1268</v>
      </c>
      <c r="C7" s="10" t="s">
        <v>191</v>
      </c>
      <c r="D7" s="10" t="s">
        <v>67</v>
      </c>
    </row>
    <row r="8">
      <c r="A8" s="10" t="s">
        <v>307</v>
      </c>
      <c r="B8" s="10" t="s">
        <v>729</v>
      </c>
      <c r="C8" s="10" t="s">
        <v>191</v>
      </c>
      <c r="D8" s="10" t="s">
        <v>67</v>
      </c>
    </row>
    <row r="9">
      <c r="A9" s="10" t="s">
        <v>307</v>
      </c>
      <c r="B9" s="10" t="s">
        <v>1702</v>
      </c>
      <c r="C9" s="10" t="s">
        <v>191</v>
      </c>
      <c r="D9" s="10" t="s">
        <v>79</v>
      </c>
    </row>
    <row r="10">
      <c r="A10" s="10" t="s">
        <v>307</v>
      </c>
      <c r="B10" s="10" t="s">
        <v>738</v>
      </c>
      <c r="C10" s="10" t="s">
        <v>191</v>
      </c>
      <c r="D10" s="10" t="s">
        <v>79</v>
      </c>
    </row>
    <row r="11">
      <c r="A11" s="10" t="s">
        <v>307</v>
      </c>
      <c r="B11" s="10" t="s">
        <v>740</v>
      </c>
      <c r="C11" s="10" t="s">
        <v>191</v>
      </c>
      <c r="D11" s="10" t="s">
        <v>79</v>
      </c>
    </row>
    <row r="12">
      <c r="A12" s="10" t="s">
        <v>307</v>
      </c>
      <c r="B12" s="10" t="s">
        <v>749</v>
      </c>
      <c r="C12" s="10" t="s">
        <v>191</v>
      </c>
      <c r="D12" s="10" t="s">
        <v>79</v>
      </c>
    </row>
    <row r="13">
      <c r="A13" s="10" t="s">
        <v>307</v>
      </c>
      <c r="B13" s="10" t="s">
        <v>743</v>
      </c>
      <c r="C13" s="10" t="s">
        <v>191</v>
      </c>
      <c r="D13" s="10" t="s">
        <v>191</v>
      </c>
    </row>
    <row r="14">
      <c r="A14" s="10" t="s">
        <v>307</v>
      </c>
      <c r="B14" s="10" t="s">
        <v>1703</v>
      </c>
      <c r="C14" s="10" t="s">
        <v>191</v>
      </c>
      <c r="D14" s="10" t="s">
        <v>191</v>
      </c>
    </row>
    <row r="15">
      <c r="A15" s="10" t="s">
        <v>307</v>
      </c>
      <c r="B15" s="10" t="s">
        <v>743</v>
      </c>
      <c r="C15" s="10" t="s">
        <v>191</v>
      </c>
      <c r="D15" s="10" t="s">
        <v>191</v>
      </c>
      <c r="F15" s="340"/>
    </row>
    <row r="16">
      <c r="A16" s="10" t="s">
        <v>380</v>
      </c>
      <c r="B16" s="10" t="s">
        <v>1704</v>
      </c>
      <c r="C16" s="10" t="s">
        <v>191</v>
      </c>
      <c r="D16" s="10" t="s">
        <v>191</v>
      </c>
      <c r="F16" s="340"/>
    </row>
    <row r="17">
      <c r="A17" s="10" t="s">
        <v>447</v>
      </c>
      <c r="B17" s="10" t="s">
        <v>1705</v>
      </c>
      <c r="C17" s="10" t="s">
        <v>191</v>
      </c>
      <c r="D17" s="10" t="s">
        <v>1181</v>
      </c>
      <c r="F17" s="340"/>
    </row>
    <row r="18">
      <c r="A18" s="10" t="s">
        <v>447</v>
      </c>
      <c r="B18" s="10" t="s">
        <v>512</v>
      </c>
      <c r="C18" s="10" t="s">
        <v>191</v>
      </c>
      <c r="D18" s="10" t="s">
        <v>1700</v>
      </c>
      <c r="F18" s="340"/>
    </row>
    <row r="19">
      <c r="A19" s="10" t="s">
        <v>447</v>
      </c>
      <c r="B19" s="10" t="s">
        <v>1706</v>
      </c>
      <c r="C19" s="10" t="s">
        <v>191</v>
      </c>
      <c r="D19" s="10" t="s">
        <v>67</v>
      </c>
      <c r="F19" s="340"/>
    </row>
    <row r="20">
      <c r="A20" s="10" t="s">
        <v>447</v>
      </c>
      <c r="B20" s="10" t="s">
        <v>1707</v>
      </c>
      <c r="C20" s="10" t="s">
        <v>191</v>
      </c>
      <c r="D20" s="10" t="s">
        <v>79</v>
      </c>
      <c r="F20" s="340"/>
    </row>
    <row r="21">
      <c r="A21" s="10" t="s">
        <v>447</v>
      </c>
      <c r="B21" s="10" t="s">
        <v>1708</v>
      </c>
      <c r="C21" s="10" t="s">
        <v>191</v>
      </c>
      <c r="D21" s="10" t="s">
        <v>191</v>
      </c>
      <c r="F21" s="340"/>
    </row>
    <row r="22">
      <c r="F22" s="340"/>
    </row>
    <row r="23">
      <c r="F23" s="340"/>
    </row>
    <row r="28">
      <c r="B28" s="341"/>
      <c r="F28" s="342"/>
    </row>
    <row r="29">
      <c r="B29" s="341"/>
      <c r="F29" s="342"/>
    </row>
    <row r="30">
      <c r="B30" s="341"/>
      <c r="F30" s="340"/>
    </row>
    <row r="31">
      <c r="B31" s="341"/>
      <c r="F31" s="340"/>
    </row>
    <row r="32">
      <c r="B32" s="34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27.56"/>
    <col customWidth="1" min="3" max="3" width="26.56"/>
    <col customWidth="1" min="4" max="4" width="26.22"/>
  </cols>
  <sheetData>
    <row r="1">
      <c r="A1" s="3" t="s">
        <v>264</v>
      </c>
      <c r="B1" s="3" t="s">
        <v>644</v>
      </c>
      <c r="C1" s="3" t="s">
        <v>39</v>
      </c>
      <c r="D1" s="3" t="s">
        <v>1711</v>
      </c>
    </row>
    <row r="2">
      <c r="A2" s="10" t="s">
        <v>1712</v>
      </c>
      <c r="B2" s="10" t="s">
        <v>1713</v>
      </c>
      <c r="C2" s="10" t="s">
        <v>1714</v>
      </c>
      <c r="D2" s="26" t="s">
        <v>1715</v>
      </c>
    </row>
    <row r="3">
      <c r="A3" s="10" t="s">
        <v>1716</v>
      </c>
      <c r="B3" s="10" t="s">
        <v>1717</v>
      </c>
      <c r="C3" s="10" t="s">
        <v>1718</v>
      </c>
      <c r="D3" s="26" t="s">
        <v>1719</v>
      </c>
    </row>
    <row r="4">
      <c r="A4" s="10" t="s">
        <v>1712</v>
      </c>
      <c r="B4" s="10" t="s">
        <v>1720</v>
      </c>
      <c r="C4" s="10" t="s">
        <v>1721</v>
      </c>
      <c r="D4" s="26" t="s">
        <v>1722</v>
      </c>
    </row>
  </sheetData>
  <hyperlinks>
    <hyperlink display="''All Databases' -&gt; 'Newest Record'" location="All Databases!Q:Q" ref="D2"/>
    <hyperlink display="''All Databases' -&gt; 'lra_public' ROW" location="All Databases!14:14" ref="D3"/>
    <hyperlink display="City_to_RED - ROWS" location="REDB_only!117:121" ref="D4"/>
  </hyperlin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1" width="18.11"/>
    <col customWidth="1" min="2" max="2" width="17.78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1" width="19.22"/>
    <col customWidth="1" min="2" max="2" width="17.78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cols>
    <col customWidth="1" min="1" max="1" width="29.67"/>
    <col customWidth="1" min="2" max="2" width="14.22"/>
    <col customWidth="1" min="3" max="3" width="9.78"/>
    <col customWidth="1" min="4" max="4" width="17.44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1.22" defaultRowHeight="15.0"/>
  <cols>
    <col customWidth="1" min="1" max="1" width="14.33"/>
    <col customWidth="1" min="2" max="2" width="16.11"/>
    <col customWidth="1" min="3" max="3" width="17.33"/>
    <col customWidth="1" min="4" max="4" width="11.89"/>
    <col customWidth="1" min="5" max="5" width="16.22"/>
    <col customWidth="1" min="6" max="6" width="35.11"/>
    <col customWidth="1" min="7" max="26" width="8.56"/>
  </cols>
  <sheetData>
    <row r="1" ht="15.75" customHeight="1">
      <c r="A1" s="343" t="s">
        <v>1737</v>
      </c>
      <c r="B1" s="343" t="s">
        <v>681</v>
      </c>
      <c r="C1" s="343" t="s">
        <v>1738</v>
      </c>
      <c r="D1" s="343" t="s">
        <v>1737</v>
      </c>
      <c r="E1" s="343" t="s">
        <v>1739</v>
      </c>
      <c r="F1" s="343" t="s">
        <v>1740</v>
      </c>
    </row>
    <row r="2" ht="15.75" customHeight="1">
      <c r="A2" s="10" t="s">
        <v>1741</v>
      </c>
      <c r="B2" s="93" t="s">
        <v>1742</v>
      </c>
      <c r="C2" s="93" t="s">
        <v>1743</v>
      </c>
      <c r="D2" s="93" t="s">
        <v>1744</v>
      </c>
      <c r="E2" s="93" t="s">
        <v>1745</v>
      </c>
      <c r="F2" s="93" t="s">
        <v>436</v>
      </c>
    </row>
    <row r="3" ht="15.75" customHeight="1">
      <c r="A3" s="10" t="s">
        <v>1741</v>
      </c>
      <c r="B3" s="93" t="s">
        <v>1746</v>
      </c>
      <c r="C3" s="93" t="s">
        <v>1747</v>
      </c>
      <c r="D3" s="93" t="s">
        <v>512</v>
      </c>
      <c r="F3" s="93" t="s">
        <v>436</v>
      </c>
    </row>
    <row r="4" ht="15.75" customHeight="1">
      <c r="A4" s="10" t="s">
        <v>1741</v>
      </c>
      <c r="B4" s="93" t="s">
        <v>1748</v>
      </c>
      <c r="C4" s="93" t="s">
        <v>1749</v>
      </c>
      <c r="D4" s="93" t="s">
        <v>1744</v>
      </c>
      <c r="F4" s="93" t="s">
        <v>436</v>
      </c>
    </row>
    <row r="5" ht="15.75" customHeight="1">
      <c r="A5" s="10" t="s">
        <v>1741</v>
      </c>
      <c r="B5" s="93" t="s">
        <v>1750</v>
      </c>
      <c r="C5" s="93" t="s">
        <v>1751</v>
      </c>
      <c r="D5" s="93" t="s">
        <v>1752</v>
      </c>
      <c r="F5" s="93" t="s">
        <v>436</v>
      </c>
    </row>
    <row r="6" ht="15.75" customHeight="1">
      <c r="A6" s="10" t="s">
        <v>1741</v>
      </c>
      <c r="B6" s="93" t="s">
        <v>1709</v>
      </c>
      <c r="C6" s="93" t="s">
        <v>1753</v>
      </c>
      <c r="D6" s="93" t="s">
        <v>749</v>
      </c>
      <c r="F6" s="93" t="s">
        <v>436</v>
      </c>
    </row>
    <row r="7" ht="15.75" customHeight="1">
      <c r="A7" s="10" t="s">
        <v>1741</v>
      </c>
      <c r="B7" s="93" t="s">
        <v>1723</v>
      </c>
      <c r="C7" s="93" t="s">
        <v>1754</v>
      </c>
      <c r="D7" s="93" t="s">
        <v>1744</v>
      </c>
      <c r="F7" s="93" t="s">
        <v>436</v>
      </c>
    </row>
    <row r="8" ht="15.75" customHeight="1">
      <c r="A8" s="10" t="s">
        <v>1741</v>
      </c>
      <c r="B8" s="93" t="s">
        <v>1755</v>
      </c>
      <c r="C8" s="93" t="s">
        <v>1756</v>
      </c>
      <c r="D8" s="93" t="s">
        <v>512</v>
      </c>
      <c r="F8" s="93" t="s">
        <v>436</v>
      </c>
    </row>
    <row r="9" ht="15.75" customHeight="1">
      <c r="A9" s="10" t="s">
        <v>1741</v>
      </c>
      <c r="B9" s="93" t="s">
        <v>1757</v>
      </c>
      <c r="C9" s="93" t="s">
        <v>1758</v>
      </c>
      <c r="D9" s="93" t="s">
        <v>1744</v>
      </c>
      <c r="F9" s="93" t="s">
        <v>436</v>
      </c>
    </row>
    <row r="10" ht="15.75" customHeight="1">
      <c r="A10" s="10" t="s">
        <v>1741</v>
      </c>
      <c r="B10" s="93" t="s">
        <v>1759</v>
      </c>
      <c r="C10" s="93" t="s">
        <v>1760</v>
      </c>
      <c r="D10" s="93" t="s">
        <v>749</v>
      </c>
      <c r="F10" s="93" t="s">
        <v>436</v>
      </c>
    </row>
    <row r="11" ht="15.75" customHeight="1">
      <c r="A11" s="10" t="s">
        <v>1741</v>
      </c>
      <c r="B11" s="93" t="s">
        <v>1759</v>
      </c>
      <c r="C11" s="93" t="s">
        <v>1760</v>
      </c>
      <c r="D11" s="93" t="s">
        <v>749</v>
      </c>
      <c r="F11" s="93" t="s">
        <v>436</v>
      </c>
    </row>
    <row r="12" ht="15.75" customHeight="1">
      <c r="A12" s="10" t="s">
        <v>1741</v>
      </c>
      <c r="B12" s="93" t="s">
        <v>1761</v>
      </c>
      <c r="C12" s="93" t="s">
        <v>1762</v>
      </c>
      <c r="D12" s="93" t="s">
        <v>749</v>
      </c>
      <c r="F12" s="93" t="s">
        <v>436</v>
      </c>
    </row>
    <row r="13" ht="15.75" customHeight="1">
      <c r="A13" s="10" t="s">
        <v>1741</v>
      </c>
      <c r="B13" s="93" t="s">
        <v>1763</v>
      </c>
      <c r="C13" s="93" t="s">
        <v>1764</v>
      </c>
      <c r="D13" s="93" t="s">
        <v>1744</v>
      </c>
      <c r="E13" s="93" t="s">
        <v>1765</v>
      </c>
      <c r="F13" s="93" t="s">
        <v>436</v>
      </c>
    </row>
    <row r="14" ht="15.75" customHeight="1">
      <c r="A14" s="10" t="s">
        <v>1741</v>
      </c>
      <c r="B14" s="93" t="s">
        <v>1763</v>
      </c>
      <c r="C14" s="93" t="s">
        <v>1764</v>
      </c>
      <c r="D14" s="93" t="s">
        <v>1744</v>
      </c>
      <c r="E14" s="93" t="s">
        <v>1765</v>
      </c>
      <c r="F14" s="93" t="s">
        <v>436</v>
      </c>
    </row>
    <row r="15" ht="15.75" customHeight="1">
      <c r="A15" s="10" t="s">
        <v>1741</v>
      </c>
      <c r="B15" s="93" t="s">
        <v>1520</v>
      </c>
      <c r="C15" s="93" t="s">
        <v>1766</v>
      </c>
      <c r="D15" s="93" t="s">
        <v>749</v>
      </c>
      <c r="F15" s="93" t="s">
        <v>436</v>
      </c>
    </row>
    <row r="16" ht="15.75" customHeight="1">
      <c r="A16" s="10" t="s">
        <v>1741</v>
      </c>
      <c r="B16" s="93" t="s">
        <v>1767</v>
      </c>
      <c r="C16" s="93" t="s">
        <v>1768</v>
      </c>
      <c r="D16" s="93" t="s">
        <v>512</v>
      </c>
      <c r="F16" s="93" t="s">
        <v>436</v>
      </c>
    </row>
    <row r="17" ht="15.75" customHeight="1">
      <c r="A17" s="10" t="s">
        <v>1741</v>
      </c>
      <c r="B17" s="93" t="s">
        <v>1769</v>
      </c>
      <c r="C17" s="93" t="s">
        <v>1770</v>
      </c>
      <c r="D17" s="93" t="s">
        <v>1744</v>
      </c>
      <c r="F17" s="93" t="s">
        <v>436</v>
      </c>
    </row>
    <row r="18" ht="15.75" customHeight="1">
      <c r="A18" s="10" t="s">
        <v>1741</v>
      </c>
      <c r="B18" s="93" t="s">
        <v>1478</v>
      </c>
      <c r="C18" s="93" t="s">
        <v>1771</v>
      </c>
      <c r="D18" s="93" t="s">
        <v>749</v>
      </c>
      <c r="F18" s="93" t="s">
        <v>436</v>
      </c>
    </row>
    <row r="19" ht="15.75" customHeight="1">
      <c r="A19" s="10" t="s">
        <v>1741</v>
      </c>
      <c r="B19" s="93" t="s">
        <v>1485</v>
      </c>
      <c r="C19" s="93" t="s">
        <v>1772</v>
      </c>
      <c r="D19" s="93" t="s">
        <v>749</v>
      </c>
      <c r="F19" s="93" t="s">
        <v>436</v>
      </c>
    </row>
    <row r="20" ht="15.75" customHeight="1">
      <c r="A20" s="10" t="s">
        <v>1741</v>
      </c>
      <c r="B20" s="93" t="s">
        <v>1499</v>
      </c>
      <c r="C20" s="93" t="s">
        <v>1773</v>
      </c>
      <c r="D20" s="93" t="s">
        <v>1774</v>
      </c>
      <c r="F20" s="93" t="s">
        <v>436</v>
      </c>
    </row>
    <row r="21" ht="15.75" customHeight="1">
      <c r="A21" s="10" t="s">
        <v>1741</v>
      </c>
      <c r="B21" s="93" t="s">
        <v>1775</v>
      </c>
      <c r="C21" s="93" t="s">
        <v>1776</v>
      </c>
      <c r="D21" s="93" t="s">
        <v>749</v>
      </c>
      <c r="F21" s="93" t="s">
        <v>436</v>
      </c>
    </row>
    <row r="22" ht="15.75" customHeight="1">
      <c r="A22" s="10" t="s">
        <v>1741</v>
      </c>
      <c r="B22" s="93" t="s">
        <v>1028</v>
      </c>
      <c r="C22" s="93" t="s">
        <v>1777</v>
      </c>
      <c r="D22" s="93" t="s">
        <v>1774</v>
      </c>
      <c r="F22" s="93" t="s">
        <v>436</v>
      </c>
    </row>
    <row r="23" ht="15.75" customHeight="1">
      <c r="A23" s="10" t="s">
        <v>1741</v>
      </c>
      <c r="B23" s="93" t="s">
        <v>65</v>
      </c>
      <c r="C23" s="93" t="s">
        <v>1778</v>
      </c>
      <c r="D23" s="93" t="s">
        <v>1774</v>
      </c>
      <c r="F23" s="93" t="s">
        <v>436</v>
      </c>
    </row>
    <row r="24" ht="15.75" customHeight="1">
      <c r="A24" s="10" t="s">
        <v>1741</v>
      </c>
      <c r="B24" s="93" t="s">
        <v>1779</v>
      </c>
      <c r="C24" s="93" t="s">
        <v>1780</v>
      </c>
      <c r="D24" s="93" t="s">
        <v>512</v>
      </c>
      <c r="F24" s="93" t="s">
        <v>436</v>
      </c>
    </row>
    <row r="25" ht="15.75" customHeight="1">
      <c r="A25" s="10" t="s">
        <v>1741</v>
      </c>
      <c r="B25" s="93" t="s">
        <v>1781</v>
      </c>
      <c r="C25" s="93" t="s">
        <v>1782</v>
      </c>
      <c r="D25" s="93" t="s">
        <v>1744</v>
      </c>
      <c r="F25" s="93" t="s">
        <v>436</v>
      </c>
    </row>
    <row r="26" ht="15.75" customHeight="1">
      <c r="A26" s="10" t="s">
        <v>1741</v>
      </c>
      <c r="B26" s="93" t="s">
        <v>1783</v>
      </c>
      <c r="C26" s="93" t="s">
        <v>1784</v>
      </c>
      <c r="D26" s="93" t="s">
        <v>1744</v>
      </c>
      <c r="F26" s="93" t="s">
        <v>436</v>
      </c>
    </row>
    <row r="27" ht="15.75" customHeight="1">
      <c r="A27" s="10" t="s">
        <v>1741</v>
      </c>
      <c r="B27" s="93" t="s">
        <v>1785</v>
      </c>
      <c r="C27" s="93" t="s">
        <v>1786</v>
      </c>
      <c r="D27" s="93" t="s">
        <v>1744</v>
      </c>
      <c r="F27" s="93" t="s">
        <v>436</v>
      </c>
    </row>
    <row r="28" ht="15.75" customHeight="1">
      <c r="A28" s="10" t="s">
        <v>1741</v>
      </c>
      <c r="B28" s="93" t="s">
        <v>1787</v>
      </c>
      <c r="C28" s="93" t="s">
        <v>1788</v>
      </c>
      <c r="D28" s="93" t="s">
        <v>1744</v>
      </c>
      <c r="F28" s="93" t="s">
        <v>436</v>
      </c>
    </row>
    <row r="29" ht="15.75" customHeight="1">
      <c r="A29" s="10" t="s">
        <v>1741</v>
      </c>
      <c r="B29" s="93" t="s">
        <v>1789</v>
      </c>
      <c r="C29" s="93" t="s">
        <v>1790</v>
      </c>
      <c r="D29" s="93" t="s">
        <v>1744</v>
      </c>
      <c r="F29" s="93" t="s">
        <v>436</v>
      </c>
    </row>
    <row r="30" ht="15.75" customHeight="1">
      <c r="A30" s="10" t="s">
        <v>1741</v>
      </c>
      <c r="B30" s="93" t="s">
        <v>1791</v>
      </c>
      <c r="C30" s="93" t="s">
        <v>1792</v>
      </c>
      <c r="D30" s="93" t="s">
        <v>1744</v>
      </c>
      <c r="F30" s="93" t="s">
        <v>436</v>
      </c>
    </row>
    <row r="31" ht="15.75" customHeight="1">
      <c r="A31" s="10" t="s">
        <v>1741</v>
      </c>
      <c r="B31" s="93" t="s">
        <v>1202</v>
      </c>
      <c r="C31" s="93" t="s">
        <v>1793</v>
      </c>
      <c r="D31" s="93" t="s">
        <v>1774</v>
      </c>
      <c r="F31" s="93" t="s">
        <v>436</v>
      </c>
    </row>
    <row r="32" ht="15.75" customHeight="1">
      <c r="A32" s="10" t="s">
        <v>1741</v>
      </c>
      <c r="B32" s="93" t="s">
        <v>787</v>
      </c>
      <c r="C32" s="93" t="s">
        <v>1794</v>
      </c>
      <c r="D32" s="93" t="s">
        <v>512</v>
      </c>
      <c r="F32" s="93" t="s">
        <v>436</v>
      </c>
    </row>
    <row r="33" ht="15.75" customHeight="1">
      <c r="A33" s="10" t="s">
        <v>1741</v>
      </c>
      <c r="B33" s="93" t="s">
        <v>1795</v>
      </c>
      <c r="C33" s="93" t="s">
        <v>1796</v>
      </c>
      <c r="D33" s="93" t="s">
        <v>1774</v>
      </c>
      <c r="F33" s="93" t="s">
        <v>436</v>
      </c>
    </row>
    <row r="34" ht="15.75" customHeight="1">
      <c r="A34" s="10" t="s">
        <v>1741</v>
      </c>
      <c r="B34" s="93" t="s">
        <v>159</v>
      </c>
      <c r="C34" s="93" t="s">
        <v>159</v>
      </c>
      <c r="D34" s="93" t="s">
        <v>1744</v>
      </c>
      <c r="F34" s="93" t="s">
        <v>436</v>
      </c>
    </row>
    <row r="35" ht="15.75" customHeight="1">
      <c r="A35" s="10" t="s">
        <v>1741</v>
      </c>
      <c r="B35" s="93" t="s">
        <v>1451</v>
      </c>
      <c r="C35" s="93" t="s">
        <v>1797</v>
      </c>
      <c r="D35" s="93" t="s">
        <v>749</v>
      </c>
      <c r="F35" s="93" t="s">
        <v>436</v>
      </c>
    </row>
    <row r="36" ht="15.75" customHeight="1">
      <c r="A36" s="10" t="s">
        <v>1741</v>
      </c>
      <c r="B36" s="93" t="s">
        <v>1798</v>
      </c>
      <c r="C36" s="93" t="s">
        <v>1799</v>
      </c>
      <c r="D36" s="93" t="s">
        <v>512</v>
      </c>
      <c r="F36" s="93" t="s">
        <v>436</v>
      </c>
    </row>
    <row r="37" ht="15.75" customHeight="1">
      <c r="A37" s="10" t="s">
        <v>1741</v>
      </c>
      <c r="B37" s="93" t="s">
        <v>794</v>
      </c>
      <c r="C37" s="93" t="s">
        <v>1800</v>
      </c>
      <c r="D37" s="93" t="s">
        <v>512</v>
      </c>
      <c r="F37" s="93" t="s">
        <v>436</v>
      </c>
    </row>
    <row r="38" ht="15.75" customHeight="1">
      <c r="A38" s="10" t="s">
        <v>1741</v>
      </c>
      <c r="B38" s="93" t="s">
        <v>1801</v>
      </c>
      <c r="C38" s="93" t="s">
        <v>1802</v>
      </c>
      <c r="D38" s="93" t="s">
        <v>749</v>
      </c>
      <c r="E38" s="93" t="s">
        <v>1803</v>
      </c>
      <c r="F38" s="93" t="s">
        <v>436</v>
      </c>
    </row>
    <row r="39" ht="15.75" customHeight="1">
      <c r="A39" s="10" t="s">
        <v>1741</v>
      </c>
      <c r="B39" s="93" t="s">
        <v>1472</v>
      </c>
      <c r="C39" s="93" t="s">
        <v>1804</v>
      </c>
      <c r="D39" s="93" t="s">
        <v>749</v>
      </c>
      <c r="E39" s="93" t="s">
        <v>1804</v>
      </c>
      <c r="F39" s="93" t="s">
        <v>436</v>
      </c>
    </row>
    <row r="40" ht="15.75" customHeight="1">
      <c r="A40" s="10" t="s">
        <v>1741</v>
      </c>
      <c r="B40" s="93" t="s">
        <v>1237</v>
      </c>
      <c r="C40" s="93" t="s">
        <v>1805</v>
      </c>
      <c r="D40" s="93" t="s">
        <v>749</v>
      </c>
      <c r="F40" s="93" t="s">
        <v>436</v>
      </c>
    </row>
    <row r="41" ht="15.75" customHeight="1">
      <c r="A41" s="10" t="s">
        <v>1741</v>
      </c>
      <c r="B41" s="93" t="s">
        <v>1806</v>
      </c>
      <c r="C41" s="93" t="s">
        <v>1807</v>
      </c>
      <c r="D41" s="93" t="s">
        <v>1744</v>
      </c>
      <c r="F41" s="93" t="s">
        <v>436</v>
      </c>
    </row>
    <row r="42" ht="15.75" customHeight="1">
      <c r="A42" s="10" t="s">
        <v>1741</v>
      </c>
      <c r="B42" s="93" t="s">
        <v>1808</v>
      </c>
      <c r="C42" s="93" t="s">
        <v>1809</v>
      </c>
      <c r="D42" s="93" t="s">
        <v>1744</v>
      </c>
      <c r="E42" s="93" t="s">
        <v>1810</v>
      </c>
      <c r="F42" s="93" t="s">
        <v>436</v>
      </c>
    </row>
    <row r="43" ht="15.75" customHeight="1">
      <c r="A43" s="10" t="s">
        <v>1741</v>
      </c>
      <c r="B43" s="93" t="s">
        <v>1811</v>
      </c>
      <c r="C43" s="93" t="s">
        <v>1812</v>
      </c>
      <c r="D43" s="93" t="s">
        <v>1744</v>
      </c>
      <c r="E43" s="93" t="s">
        <v>1810</v>
      </c>
      <c r="F43" s="93" t="s">
        <v>436</v>
      </c>
    </row>
    <row r="44" ht="15.75" customHeight="1">
      <c r="A44" s="10" t="s">
        <v>1741</v>
      </c>
      <c r="B44" s="93" t="s">
        <v>1813</v>
      </c>
      <c r="C44" s="93" t="s">
        <v>1814</v>
      </c>
      <c r="D44" s="93" t="s">
        <v>1744</v>
      </c>
      <c r="E44" s="93" t="s">
        <v>1810</v>
      </c>
      <c r="F44" s="93" t="s">
        <v>436</v>
      </c>
    </row>
    <row r="45" ht="15.75" customHeight="1">
      <c r="A45" s="10" t="s">
        <v>1741</v>
      </c>
      <c r="B45" s="93" t="s">
        <v>1058</v>
      </c>
      <c r="C45" s="93" t="s">
        <v>1058</v>
      </c>
      <c r="D45" s="93" t="s">
        <v>1774</v>
      </c>
      <c r="F45" s="93" t="s">
        <v>436</v>
      </c>
    </row>
    <row r="46" ht="15.75" customHeight="1">
      <c r="A46" s="10" t="s">
        <v>1741</v>
      </c>
      <c r="B46" s="93" t="s">
        <v>1815</v>
      </c>
      <c r="C46" s="93" t="s">
        <v>1816</v>
      </c>
      <c r="D46" s="93" t="s">
        <v>1744</v>
      </c>
      <c r="F46" s="93" t="s">
        <v>436</v>
      </c>
    </row>
    <row r="47" ht="15.75" customHeight="1">
      <c r="A47" s="10" t="s">
        <v>1741</v>
      </c>
      <c r="B47" s="93" t="s">
        <v>1817</v>
      </c>
      <c r="C47" s="93" t="s">
        <v>1818</v>
      </c>
      <c r="D47" s="93" t="s">
        <v>1744</v>
      </c>
      <c r="F47" s="93" t="s">
        <v>436</v>
      </c>
    </row>
    <row r="48" ht="15.75" customHeight="1">
      <c r="A48" s="10" t="s">
        <v>1741</v>
      </c>
      <c r="B48" s="93" t="s">
        <v>1819</v>
      </c>
      <c r="C48" s="93" t="s">
        <v>1820</v>
      </c>
      <c r="D48" s="93" t="s">
        <v>1744</v>
      </c>
      <c r="F48" s="93" t="s">
        <v>436</v>
      </c>
    </row>
    <row r="49" ht="15.75" customHeight="1">
      <c r="A49" s="10" t="s">
        <v>1741</v>
      </c>
      <c r="B49" s="93" t="s">
        <v>1821</v>
      </c>
      <c r="C49" s="93" t="s">
        <v>1822</v>
      </c>
      <c r="D49" s="93" t="s">
        <v>1744</v>
      </c>
      <c r="F49" s="93" t="s">
        <v>436</v>
      </c>
    </row>
    <row r="50" ht="15.75" customHeight="1">
      <c r="A50" s="10" t="s">
        <v>1741</v>
      </c>
      <c r="B50" s="93" t="s">
        <v>1823</v>
      </c>
      <c r="C50" s="93" t="s">
        <v>1824</v>
      </c>
      <c r="D50" s="93" t="s">
        <v>1744</v>
      </c>
      <c r="F50" s="93" t="s">
        <v>436</v>
      </c>
    </row>
    <row r="51" ht="15.75" customHeight="1">
      <c r="A51" s="10" t="s">
        <v>1741</v>
      </c>
      <c r="B51" s="93" t="s">
        <v>1825</v>
      </c>
      <c r="C51" s="93" t="s">
        <v>1826</v>
      </c>
      <c r="D51" s="93" t="s">
        <v>1744</v>
      </c>
      <c r="F51" s="93" t="s">
        <v>436</v>
      </c>
    </row>
    <row r="52" ht="15.75" customHeight="1">
      <c r="A52" s="10" t="s">
        <v>1741</v>
      </c>
      <c r="B52" s="93" t="s">
        <v>1827</v>
      </c>
      <c r="C52" s="93" t="s">
        <v>1828</v>
      </c>
      <c r="D52" s="93" t="s">
        <v>1744</v>
      </c>
      <c r="F52" s="93" t="s">
        <v>436</v>
      </c>
    </row>
    <row r="53" ht="15.75" customHeight="1">
      <c r="A53" s="10" t="s">
        <v>1741</v>
      </c>
      <c r="B53" s="93" t="s">
        <v>1829</v>
      </c>
      <c r="C53" s="93" t="s">
        <v>1830</v>
      </c>
      <c r="D53" s="93" t="s">
        <v>1744</v>
      </c>
      <c r="E53" s="93" t="s">
        <v>1810</v>
      </c>
      <c r="F53" s="93" t="s">
        <v>436</v>
      </c>
    </row>
    <row r="54" ht="15.75" customHeight="1">
      <c r="A54" s="10" t="s">
        <v>1741</v>
      </c>
      <c r="B54" s="93" t="s">
        <v>1831</v>
      </c>
      <c r="C54" s="93" t="s">
        <v>1832</v>
      </c>
      <c r="D54" s="93" t="s">
        <v>1744</v>
      </c>
      <c r="E54" s="93" t="s">
        <v>1810</v>
      </c>
      <c r="F54" s="93" t="s">
        <v>436</v>
      </c>
    </row>
    <row r="55" ht="15.75" customHeight="1">
      <c r="A55" s="10" t="s">
        <v>1741</v>
      </c>
      <c r="B55" s="93" t="s">
        <v>1833</v>
      </c>
      <c r="C55" s="93" t="s">
        <v>1834</v>
      </c>
      <c r="D55" s="93" t="s">
        <v>1744</v>
      </c>
      <c r="E55" s="93" t="s">
        <v>1810</v>
      </c>
      <c r="F55" s="93" t="s">
        <v>436</v>
      </c>
    </row>
    <row r="56" ht="15.75" customHeight="1">
      <c r="A56" s="10" t="s">
        <v>1741</v>
      </c>
      <c r="B56" s="93" t="s">
        <v>1096</v>
      </c>
      <c r="C56" s="93" t="s">
        <v>1835</v>
      </c>
      <c r="D56" s="93" t="s">
        <v>1744</v>
      </c>
      <c r="F56" s="93" t="s">
        <v>436</v>
      </c>
    </row>
    <row r="57" ht="15.75" customHeight="1">
      <c r="A57" s="10" t="s">
        <v>1741</v>
      </c>
      <c r="B57" s="93" t="s">
        <v>1107</v>
      </c>
      <c r="C57" s="93" t="s">
        <v>1836</v>
      </c>
      <c r="D57" s="93" t="s">
        <v>1744</v>
      </c>
      <c r="F57" s="93" t="s">
        <v>436</v>
      </c>
    </row>
    <row r="58" ht="15.75" customHeight="1">
      <c r="A58" s="10" t="s">
        <v>1741</v>
      </c>
      <c r="B58" s="93" t="s">
        <v>1837</v>
      </c>
      <c r="C58" s="93" t="s">
        <v>1838</v>
      </c>
      <c r="D58" s="93" t="s">
        <v>1744</v>
      </c>
      <c r="F58" s="93" t="s">
        <v>436</v>
      </c>
    </row>
    <row r="59" ht="15.75" customHeight="1">
      <c r="A59" s="10" t="s">
        <v>1741</v>
      </c>
      <c r="B59" s="93" t="s">
        <v>90</v>
      </c>
      <c r="C59" s="93" t="s">
        <v>231</v>
      </c>
      <c r="D59" s="93" t="s">
        <v>749</v>
      </c>
      <c r="F59" s="93" t="s">
        <v>436</v>
      </c>
    </row>
    <row r="60" ht="15.75" customHeight="1">
      <c r="A60" s="10" t="s">
        <v>1741</v>
      </c>
      <c r="B60" s="93" t="s">
        <v>1086</v>
      </c>
      <c r="C60" s="93" t="s">
        <v>1839</v>
      </c>
      <c r="D60" s="93" t="s">
        <v>1744</v>
      </c>
      <c r="F60" s="93" t="s">
        <v>436</v>
      </c>
    </row>
    <row r="61" ht="15.75" customHeight="1">
      <c r="A61" s="10" t="s">
        <v>1741</v>
      </c>
      <c r="B61" s="93" t="s">
        <v>1111</v>
      </c>
      <c r="C61" s="93" t="s">
        <v>1840</v>
      </c>
      <c r="D61" s="93" t="s">
        <v>1744</v>
      </c>
      <c r="F61" s="93" t="s">
        <v>436</v>
      </c>
    </row>
    <row r="62" ht="15.75" customHeight="1">
      <c r="A62" s="10" t="s">
        <v>1741</v>
      </c>
      <c r="B62" s="93" t="s">
        <v>1120</v>
      </c>
      <c r="C62" s="93" t="s">
        <v>1841</v>
      </c>
      <c r="D62" s="93" t="s">
        <v>1744</v>
      </c>
      <c r="F62" s="93" t="s">
        <v>436</v>
      </c>
    </row>
    <row r="63" ht="15.75" customHeight="1">
      <c r="A63" s="10" t="s">
        <v>1741</v>
      </c>
      <c r="B63" s="93" t="s">
        <v>78</v>
      </c>
      <c r="C63" s="93" t="s">
        <v>1842</v>
      </c>
      <c r="D63" s="93" t="s">
        <v>749</v>
      </c>
      <c r="F63" s="93" t="s">
        <v>436</v>
      </c>
    </row>
    <row r="64" ht="15.75" customHeight="1">
      <c r="A64" s="10" t="s">
        <v>1741</v>
      </c>
      <c r="B64" s="93" t="s">
        <v>165</v>
      </c>
      <c r="C64" s="93" t="s">
        <v>1843</v>
      </c>
      <c r="D64" s="93" t="s">
        <v>749</v>
      </c>
      <c r="F64" s="93" t="s">
        <v>436</v>
      </c>
    </row>
    <row r="65" ht="15.75" customHeight="1">
      <c r="A65" s="10" t="s">
        <v>1741</v>
      </c>
      <c r="B65" s="93" t="s">
        <v>1061</v>
      </c>
      <c r="C65" s="93" t="s">
        <v>1061</v>
      </c>
      <c r="D65" s="93" t="s">
        <v>1744</v>
      </c>
      <c r="F65" s="93" t="s">
        <v>436</v>
      </c>
    </row>
    <row r="66" ht="15.75" customHeight="1">
      <c r="A66" s="10" t="s">
        <v>1741</v>
      </c>
      <c r="B66" s="93" t="s">
        <v>1490</v>
      </c>
      <c r="C66" s="93" t="s">
        <v>1844</v>
      </c>
      <c r="D66" s="93" t="s">
        <v>749</v>
      </c>
      <c r="F66" s="93" t="s">
        <v>436</v>
      </c>
    </row>
    <row r="67" ht="15.75" customHeight="1">
      <c r="A67" s="10" t="s">
        <v>1741</v>
      </c>
      <c r="B67" s="93" t="s">
        <v>1845</v>
      </c>
      <c r="C67" s="93" t="s">
        <v>1846</v>
      </c>
      <c r="D67" s="93" t="s">
        <v>749</v>
      </c>
      <c r="F67" s="93" t="s">
        <v>436</v>
      </c>
    </row>
    <row r="68" ht="15.75" customHeight="1">
      <c r="A68" s="10" t="s">
        <v>1741</v>
      </c>
      <c r="B68" s="93" t="s">
        <v>1462</v>
      </c>
      <c r="C68" s="93" t="s">
        <v>1847</v>
      </c>
      <c r="D68" s="93" t="s">
        <v>749</v>
      </c>
      <c r="F68" s="93" t="s">
        <v>436</v>
      </c>
    </row>
    <row r="69" ht="15.75" customHeight="1">
      <c r="A69" s="10" t="s">
        <v>1741</v>
      </c>
      <c r="B69" s="93" t="s">
        <v>1445</v>
      </c>
      <c r="C69" s="93" t="s">
        <v>1848</v>
      </c>
      <c r="D69" s="93" t="s">
        <v>749</v>
      </c>
      <c r="F69" s="93" t="s">
        <v>436</v>
      </c>
    </row>
    <row r="70" ht="15.75" customHeight="1">
      <c r="A70" s="10" t="s">
        <v>1741</v>
      </c>
      <c r="B70" s="93" t="s">
        <v>1849</v>
      </c>
      <c r="C70" s="93" t="s">
        <v>1850</v>
      </c>
      <c r="D70" s="93" t="s">
        <v>749</v>
      </c>
      <c r="E70" s="93" t="s">
        <v>1851</v>
      </c>
      <c r="F70" s="93" t="s">
        <v>436</v>
      </c>
    </row>
    <row r="71" ht="15.75" customHeight="1">
      <c r="A71" s="10" t="s">
        <v>1741</v>
      </c>
      <c r="B71" s="93" t="s">
        <v>1852</v>
      </c>
      <c r="C71" s="93" t="s">
        <v>1853</v>
      </c>
      <c r="D71" s="93" t="s">
        <v>1744</v>
      </c>
      <c r="E71" s="93" t="s">
        <v>1854</v>
      </c>
      <c r="F71" s="93" t="s">
        <v>436</v>
      </c>
    </row>
    <row r="72" ht="15.75" customHeight="1">
      <c r="A72" s="10" t="s">
        <v>1741</v>
      </c>
      <c r="B72" s="93" t="s">
        <v>1855</v>
      </c>
      <c r="C72" s="93" t="s">
        <v>1856</v>
      </c>
      <c r="D72" s="93" t="s">
        <v>1744</v>
      </c>
      <c r="F72" s="93" t="s">
        <v>436</v>
      </c>
    </row>
    <row r="73" ht="15.75" customHeight="1">
      <c r="A73" s="10" t="s">
        <v>1741</v>
      </c>
      <c r="B73" s="93" t="s">
        <v>1857</v>
      </c>
      <c r="C73" s="93" t="s">
        <v>1858</v>
      </c>
      <c r="D73" s="93" t="s">
        <v>1744</v>
      </c>
      <c r="F73" s="93" t="s">
        <v>436</v>
      </c>
    </row>
    <row r="74" ht="15.75" customHeight="1">
      <c r="A74" s="10" t="s">
        <v>1741</v>
      </c>
      <c r="B74" s="93" t="s">
        <v>1071</v>
      </c>
      <c r="C74" s="93" t="s">
        <v>1859</v>
      </c>
      <c r="D74" s="93" t="s">
        <v>1744</v>
      </c>
      <c r="F74" s="93" t="s">
        <v>436</v>
      </c>
    </row>
    <row r="75" ht="15.75" customHeight="1">
      <c r="A75" s="10" t="s">
        <v>1741</v>
      </c>
      <c r="B75" s="93" t="s">
        <v>1860</v>
      </c>
      <c r="C75" s="93" t="s">
        <v>1861</v>
      </c>
      <c r="D75" s="93" t="s">
        <v>749</v>
      </c>
      <c r="E75" s="93" t="s">
        <v>1803</v>
      </c>
      <c r="F75" s="93" t="s">
        <v>436</v>
      </c>
    </row>
    <row r="76" ht="15.75" customHeight="1">
      <c r="A76" s="10" t="s">
        <v>1741</v>
      </c>
      <c r="B76" s="93" t="s">
        <v>1862</v>
      </c>
      <c r="C76" s="93" t="s">
        <v>1863</v>
      </c>
      <c r="D76" s="93" t="s">
        <v>749</v>
      </c>
      <c r="E76" s="93" t="s">
        <v>1803</v>
      </c>
      <c r="F76" s="93" t="s">
        <v>436</v>
      </c>
    </row>
    <row r="77" ht="15.75" customHeight="1">
      <c r="A77" s="10" t="s">
        <v>1741</v>
      </c>
      <c r="B77" s="93" t="s">
        <v>1864</v>
      </c>
      <c r="C77" s="93" t="s">
        <v>1865</v>
      </c>
      <c r="D77" s="93" t="s">
        <v>749</v>
      </c>
      <c r="E77" s="93" t="s">
        <v>1803</v>
      </c>
      <c r="F77" s="93" t="s">
        <v>436</v>
      </c>
    </row>
    <row r="78" ht="15.75" customHeight="1">
      <c r="A78" s="10" t="s">
        <v>1741</v>
      </c>
      <c r="B78" s="93" t="s">
        <v>1075</v>
      </c>
      <c r="C78" s="93" t="s">
        <v>1866</v>
      </c>
      <c r="D78" s="93" t="s">
        <v>1744</v>
      </c>
      <c r="F78" s="93" t="s">
        <v>436</v>
      </c>
    </row>
    <row r="79" ht="15.75" customHeight="1">
      <c r="A79" s="10" t="s">
        <v>1741</v>
      </c>
      <c r="B79" s="93" t="s">
        <v>1867</v>
      </c>
      <c r="C79" s="93" t="s">
        <v>1868</v>
      </c>
      <c r="D79" s="93" t="s">
        <v>1774</v>
      </c>
      <c r="F79" s="93" t="s">
        <v>436</v>
      </c>
    </row>
    <row r="80" ht="15.75" customHeight="1">
      <c r="A80" s="10" t="s">
        <v>1741</v>
      </c>
      <c r="B80" s="93" t="s">
        <v>1869</v>
      </c>
      <c r="C80" s="93" t="s">
        <v>1870</v>
      </c>
      <c r="D80" s="93" t="s">
        <v>749</v>
      </c>
      <c r="F80" s="93" t="s">
        <v>436</v>
      </c>
    </row>
    <row r="81" ht="15.75" customHeight="1">
      <c r="A81" s="10" t="s">
        <v>1741</v>
      </c>
      <c r="B81" s="93" t="s">
        <v>1639</v>
      </c>
      <c r="C81" s="93" t="s">
        <v>1084</v>
      </c>
      <c r="D81" s="93" t="s">
        <v>1744</v>
      </c>
      <c r="F81" s="93" t="s">
        <v>436</v>
      </c>
    </row>
    <row r="82" ht="15.75" customHeight="1">
      <c r="A82" s="10" t="s">
        <v>1741</v>
      </c>
      <c r="B82" s="93" t="s">
        <v>1871</v>
      </c>
      <c r="C82" s="93" t="s">
        <v>1872</v>
      </c>
      <c r="D82" s="93" t="s">
        <v>512</v>
      </c>
      <c r="F82" s="93" t="s">
        <v>436</v>
      </c>
    </row>
    <row r="83" ht="15.75" customHeight="1">
      <c r="A83" s="10" t="s">
        <v>1741</v>
      </c>
      <c r="B83" s="93" t="s">
        <v>1457</v>
      </c>
      <c r="C83" s="93" t="s">
        <v>1873</v>
      </c>
      <c r="D83" s="93" t="s">
        <v>749</v>
      </c>
      <c r="F83" s="93" t="s">
        <v>436</v>
      </c>
    </row>
    <row r="84" ht="15.75" customHeight="1">
      <c r="A84" s="10" t="s">
        <v>1741</v>
      </c>
      <c r="B84" s="93" t="s">
        <v>1436</v>
      </c>
      <c r="C84" s="93" t="s">
        <v>1874</v>
      </c>
      <c r="D84" s="93" t="s">
        <v>749</v>
      </c>
      <c r="F84" s="93" t="s">
        <v>436</v>
      </c>
    </row>
    <row r="85" ht="15.75" customHeight="1">
      <c r="A85" s="10" t="s">
        <v>1875</v>
      </c>
      <c r="B85" s="93" t="s">
        <v>1750</v>
      </c>
      <c r="C85" s="93" t="s">
        <v>1751</v>
      </c>
      <c r="D85" s="93" t="s">
        <v>1752</v>
      </c>
      <c r="F85" s="93" t="s">
        <v>422</v>
      </c>
    </row>
    <row r="86" ht="15.75" customHeight="1">
      <c r="A86" s="10" t="s">
        <v>1875</v>
      </c>
      <c r="B86" s="93" t="s">
        <v>1709</v>
      </c>
      <c r="C86" s="93" t="s">
        <v>1753</v>
      </c>
      <c r="D86" s="93" t="s">
        <v>749</v>
      </c>
      <c r="F86" s="93" t="s">
        <v>422</v>
      </c>
    </row>
    <row r="87" ht="15.75" customHeight="1">
      <c r="A87" s="10" t="s">
        <v>1875</v>
      </c>
      <c r="B87" s="93" t="s">
        <v>1723</v>
      </c>
      <c r="C87" s="93" t="s">
        <v>1754</v>
      </c>
      <c r="D87" s="93" t="s">
        <v>1744</v>
      </c>
      <c r="F87" s="93" t="s">
        <v>422</v>
      </c>
    </row>
    <row r="88" ht="15.75" customHeight="1">
      <c r="A88" s="10" t="s">
        <v>1875</v>
      </c>
      <c r="B88" s="93" t="s">
        <v>1755</v>
      </c>
      <c r="C88" s="93" t="s">
        <v>1756</v>
      </c>
      <c r="D88" s="93" t="s">
        <v>512</v>
      </c>
      <c r="F88" s="93" t="s">
        <v>422</v>
      </c>
    </row>
    <row r="89" ht="15.75" customHeight="1">
      <c r="A89" s="10" t="s">
        <v>1875</v>
      </c>
      <c r="B89" s="93" t="s">
        <v>1757</v>
      </c>
      <c r="C89" s="93" t="s">
        <v>1758</v>
      </c>
      <c r="D89" s="93" t="s">
        <v>1744</v>
      </c>
      <c r="F89" s="93" t="s">
        <v>422</v>
      </c>
    </row>
    <row r="90" ht="15.75" customHeight="1">
      <c r="A90" s="10" t="s">
        <v>1875</v>
      </c>
      <c r="B90" s="93" t="s">
        <v>1759</v>
      </c>
      <c r="C90" s="93" t="s">
        <v>1760</v>
      </c>
      <c r="D90" s="93" t="s">
        <v>749</v>
      </c>
      <c r="F90" s="93" t="s">
        <v>422</v>
      </c>
    </row>
    <row r="91" ht="15.75" customHeight="1">
      <c r="A91" s="10" t="s">
        <v>1875</v>
      </c>
      <c r="B91" s="93" t="s">
        <v>1761</v>
      </c>
      <c r="C91" s="93" t="s">
        <v>1762</v>
      </c>
      <c r="D91" s="93" t="s">
        <v>749</v>
      </c>
      <c r="F91" s="93" t="s">
        <v>422</v>
      </c>
    </row>
    <row r="92" ht="15.75" customHeight="1">
      <c r="A92" s="10" t="s">
        <v>1875</v>
      </c>
      <c r="B92" s="93" t="s">
        <v>1763</v>
      </c>
      <c r="C92" s="93" t="s">
        <v>1764</v>
      </c>
      <c r="D92" s="93" t="s">
        <v>1744</v>
      </c>
      <c r="E92" s="93" t="s">
        <v>1765</v>
      </c>
      <c r="F92" s="93" t="s">
        <v>422</v>
      </c>
    </row>
    <row r="93" ht="15.75" customHeight="1">
      <c r="A93" s="10" t="s">
        <v>1875</v>
      </c>
      <c r="B93" s="93" t="s">
        <v>1520</v>
      </c>
      <c r="C93" s="93" t="s">
        <v>1766</v>
      </c>
      <c r="D93" s="93" t="s">
        <v>749</v>
      </c>
      <c r="F93" s="93" t="s">
        <v>422</v>
      </c>
    </row>
    <row r="94" ht="15.75" customHeight="1">
      <c r="A94" s="10" t="s">
        <v>1875</v>
      </c>
      <c r="B94" s="93" t="s">
        <v>1767</v>
      </c>
      <c r="C94" s="93" t="s">
        <v>1768</v>
      </c>
      <c r="D94" s="93" t="s">
        <v>512</v>
      </c>
      <c r="F94" s="93" t="s">
        <v>422</v>
      </c>
    </row>
    <row r="95" ht="15.75" customHeight="1">
      <c r="A95" s="10" t="s">
        <v>1875</v>
      </c>
      <c r="B95" s="93" t="s">
        <v>1769</v>
      </c>
      <c r="C95" s="93" t="s">
        <v>1770</v>
      </c>
      <c r="D95" s="93" t="s">
        <v>1744</v>
      </c>
      <c r="F95" s="93" t="s">
        <v>422</v>
      </c>
    </row>
    <row r="96" ht="15.75" customHeight="1">
      <c r="A96" s="10" t="s">
        <v>1875</v>
      </c>
      <c r="B96" s="93" t="s">
        <v>1478</v>
      </c>
      <c r="C96" s="93" t="s">
        <v>1771</v>
      </c>
      <c r="D96" s="93" t="s">
        <v>749</v>
      </c>
      <c r="F96" s="93" t="s">
        <v>422</v>
      </c>
    </row>
    <row r="97" ht="15.75" customHeight="1">
      <c r="A97" s="10" t="s">
        <v>1875</v>
      </c>
      <c r="B97" s="93" t="s">
        <v>1485</v>
      </c>
      <c r="C97" s="93" t="s">
        <v>1772</v>
      </c>
      <c r="D97" s="93" t="s">
        <v>749</v>
      </c>
      <c r="F97" s="93" t="s">
        <v>422</v>
      </c>
    </row>
    <row r="98" ht="15.75" customHeight="1">
      <c r="A98" s="10" t="s">
        <v>1875</v>
      </c>
      <c r="B98" s="93" t="s">
        <v>1499</v>
      </c>
      <c r="C98" s="93" t="s">
        <v>1773</v>
      </c>
      <c r="D98" s="93" t="s">
        <v>1774</v>
      </c>
      <c r="F98" s="93" t="s">
        <v>422</v>
      </c>
    </row>
    <row r="99" ht="15.75" customHeight="1">
      <c r="A99" s="10" t="s">
        <v>1875</v>
      </c>
      <c r="B99" s="93" t="s">
        <v>1775</v>
      </c>
      <c r="C99" s="93" t="s">
        <v>1776</v>
      </c>
      <c r="D99" s="93" t="s">
        <v>749</v>
      </c>
      <c r="F99" s="93" t="s">
        <v>422</v>
      </c>
    </row>
    <row r="100" ht="15.75" customHeight="1">
      <c r="A100" s="10" t="s">
        <v>1875</v>
      </c>
      <c r="B100" s="93" t="s">
        <v>1028</v>
      </c>
      <c r="C100" s="93" t="s">
        <v>1777</v>
      </c>
      <c r="D100" s="93" t="s">
        <v>1774</v>
      </c>
      <c r="F100" s="93" t="s">
        <v>422</v>
      </c>
    </row>
    <row r="101" ht="15.75" customHeight="1">
      <c r="A101" s="10" t="s">
        <v>1875</v>
      </c>
      <c r="B101" s="93" t="s">
        <v>65</v>
      </c>
      <c r="C101" s="93" t="s">
        <v>1778</v>
      </c>
      <c r="D101" s="93" t="s">
        <v>1774</v>
      </c>
      <c r="F101" s="93" t="s">
        <v>422</v>
      </c>
    </row>
    <row r="102" ht="15.75" customHeight="1">
      <c r="A102" s="10" t="s">
        <v>1875</v>
      </c>
      <c r="B102" s="93" t="s">
        <v>1779</v>
      </c>
      <c r="C102" s="93" t="s">
        <v>1780</v>
      </c>
      <c r="D102" s="93" t="s">
        <v>512</v>
      </c>
      <c r="F102" s="93" t="s">
        <v>422</v>
      </c>
    </row>
    <row r="103" ht="15.75" customHeight="1">
      <c r="A103" s="10" t="s">
        <v>1875</v>
      </c>
      <c r="B103" s="93" t="s">
        <v>1876</v>
      </c>
      <c r="C103" s="93" t="s">
        <v>1877</v>
      </c>
      <c r="D103" s="93" t="s">
        <v>1744</v>
      </c>
      <c r="F103" s="93" t="s">
        <v>422</v>
      </c>
    </row>
    <row r="104" ht="15.75" customHeight="1">
      <c r="A104" s="10" t="s">
        <v>1875</v>
      </c>
      <c r="B104" s="93" t="s">
        <v>1878</v>
      </c>
      <c r="C104" s="93" t="s">
        <v>1879</v>
      </c>
      <c r="D104" s="93" t="s">
        <v>1744</v>
      </c>
      <c r="F104" s="93" t="s">
        <v>422</v>
      </c>
    </row>
    <row r="105" ht="15.75" customHeight="1">
      <c r="A105" s="10" t="s">
        <v>1875</v>
      </c>
      <c r="B105" s="93" t="s">
        <v>1880</v>
      </c>
      <c r="C105" s="93" t="s">
        <v>1881</v>
      </c>
      <c r="D105" s="93" t="s">
        <v>1744</v>
      </c>
      <c r="F105" s="93" t="s">
        <v>422</v>
      </c>
    </row>
    <row r="106" ht="15.75" customHeight="1">
      <c r="A106" s="10" t="s">
        <v>1875</v>
      </c>
      <c r="B106" s="93" t="s">
        <v>1882</v>
      </c>
      <c r="C106" s="93" t="s">
        <v>1883</v>
      </c>
      <c r="D106" s="93" t="s">
        <v>1744</v>
      </c>
      <c r="F106" s="93" t="s">
        <v>422</v>
      </c>
    </row>
    <row r="107" ht="15.75" customHeight="1">
      <c r="A107" s="10" t="s">
        <v>1875</v>
      </c>
      <c r="B107" s="93" t="s">
        <v>1884</v>
      </c>
      <c r="C107" s="93" t="s">
        <v>1885</v>
      </c>
      <c r="D107" s="93" t="s">
        <v>1774</v>
      </c>
      <c r="F107" s="93" t="s">
        <v>422</v>
      </c>
    </row>
    <row r="108" ht="15.75" customHeight="1">
      <c r="A108" s="10" t="s">
        <v>1875</v>
      </c>
      <c r="B108" s="93" t="s">
        <v>1886</v>
      </c>
      <c r="C108" s="93" t="s">
        <v>1887</v>
      </c>
      <c r="D108" s="93" t="s">
        <v>1744</v>
      </c>
      <c r="F108" s="93" t="s">
        <v>422</v>
      </c>
    </row>
    <row r="109" ht="15.75" customHeight="1">
      <c r="A109" s="10" t="s">
        <v>1875</v>
      </c>
      <c r="B109" s="93" t="s">
        <v>1888</v>
      </c>
      <c r="C109" s="93" t="s">
        <v>1889</v>
      </c>
      <c r="D109" s="93" t="s">
        <v>1744</v>
      </c>
      <c r="F109" s="93" t="s">
        <v>422</v>
      </c>
    </row>
    <row r="110" ht="15.75" customHeight="1">
      <c r="A110" s="10" t="s">
        <v>1875</v>
      </c>
      <c r="B110" s="93" t="s">
        <v>1890</v>
      </c>
      <c r="C110" s="93" t="s">
        <v>1891</v>
      </c>
      <c r="D110" s="93" t="s">
        <v>1744</v>
      </c>
      <c r="F110" s="93" t="s">
        <v>422</v>
      </c>
    </row>
    <row r="111" ht="15.75" customHeight="1">
      <c r="A111" s="10" t="s">
        <v>1875</v>
      </c>
      <c r="B111" s="93" t="s">
        <v>1781</v>
      </c>
      <c r="C111" s="93" t="s">
        <v>1782</v>
      </c>
      <c r="D111" s="93" t="s">
        <v>1744</v>
      </c>
      <c r="F111" s="93" t="s">
        <v>422</v>
      </c>
    </row>
    <row r="112" ht="15.75" customHeight="1">
      <c r="A112" s="10" t="s">
        <v>1875</v>
      </c>
      <c r="B112" s="93" t="s">
        <v>1783</v>
      </c>
      <c r="C112" s="93" t="s">
        <v>1784</v>
      </c>
      <c r="D112" s="93" t="s">
        <v>1744</v>
      </c>
      <c r="F112" s="93" t="s">
        <v>422</v>
      </c>
    </row>
    <row r="113" ht="15.75" customHeight="1">
      <c r="A113" s="10" t="s">
        <v>1875</v>
      </c>
      <c r="B113" s="93" t="s">
        <v>1785</v>
      </c>
      <c r="C113" s="93" t="s">
        <v>1786</v>
      </c>
      <c r="D113" s="93" t="s">
        <v>1744</v>
      </c>
      <c r="F113" s="93" t="s">
        <v>422</v>
      </c>
    </row>
    <row r="114" ht="15.75" customHeight="1">
      <c r="A114" s="10" t="s">
        <v>1875</v>
      </c>
      <c r="B114" s="93" t="s">
        <v>1787</v>
      </c>
      <c r="C114" s="93" t="s">
        <v>1788</v>
      </c>
      <c r="D114" s="93" t="s">
        <v>1744</v>
      </c>
      <c r="F114" s="93" t="s">
        <v>422</v>
      </c>
    </row>
    <row r="115" ht="15.75" customHeight="1">
      <c r="A115" s="10" t="s">
        <v>1875</v>
      </c>
      <c r="B115" s="93" t="s">
        <v>1789</v>
      </c>
      <c r="C115" s="93" t="s">
        <v>1790</v>
      </c>
      <c r="D115" s="93" t="s">
        <v>1744</v>
      </c>
      <c r="F115" s="93" t="s">
        <v>422</v>
      </c>
    </row>
    <row r="116" ht="15.75" customHeight="1">
      <c r="A116" s="10" t="s">
        <v>1875</v>
      </c>
      <c r="B116" s="93" t="s">
        <v>1791</v>
      </c>
      <c r="C116" s="93" t="s">
        <v>1792</v>
      </c>
      <c r="D116" s="93" t="s">
        <v>1744</v>
      </c>
      <c r="F116" s="93" t="s">
        <v>422</v>
      </c>
    </row>
    <row r="117" ht="15.75" customHeight="1">
      <c r="A117" s="10" t="s">
        <v>1875</v>
      </c>
      <c r="B117" s="93" t="s">
        <v>1202</v>
      </c>
      <c r="C117" s="93" t="s">
        <v>1793</v>
      </c>
      <c r="D117" s="93" t="s">
        <v>1774</v>
      </c>
      <c r="F117" s="93" t="s">
        <v>422</v>
      </c>
    </row>
    <row r="118" ht="15.75" customHeight="1">
      <c r="A118" s="10" t="s">
        <v>1875</v>
      </c>
      <c r="B118" s="93" t="s">
        <v>787</v>
      </c>
      <c r="C118" s="93" t="s">
        <v>1794</v>
      </c>
      <c r="D118" s="93" t="s">
        <v>512</v>
      </c>
      <c r="F118" s="93" t="s">
        <v>422</v>
      </c>
    </row>
    <row r="119" ht="15.75" customHeight="1">
      <c r="A119" s="10" t="s">
        <v>1875</v>
      </c>
      <c r="B119" s="93" t="s">
        <v>1795</v>
      </c>
      <c r="C119" s="93" t="s">
        <v>1796</v>
      </c>
      <c r="D119" s="93" t="s">
        <v>1774</v>
      </c>
      <c r="F119" s="93" t="s">
        <v>422</v>
      </c>
    </row>
    <row r="120" ht="15.75" customHeight="1">
      <c r="A120" s="10" t="s">
        <v>1875</v>
      </c>
      <c r="B120" s="93" t="s">
        <v>159</v>
      </c>
      <c r="C120" s="93" t="s">
        <v>159</v>
      </c>
      <c r="D120" s="93" t="s">
        <v>1744</v>
      </c>
      <c r="F120" s="93" t="s">
        <v>422</v>
      </c>
    </row>
    <row r="121" ht="15.75" customHeight="1">
      <c r="A121" s="10" t="s">
        <v>1875</v>
      </c>
      <c r="B121" s="93" t="s">
        <v>1451</v>
      </c>
      <c r="C121" s="93" t="s">
        <v>1797</v>
      </c>
      <c r="D121" s="93" t="s">
        <v>749</v>
      </c>
      <c r="F121" s="93" t="s">
        <v>422</v>
      </c>
    </row>
    <row r="122" ht="15.75" customHeight="1">
      <c r="A122" s="10" t="s">
        <v>1875</v>
      </c>
      <c r="B122" s="93" t="s">
        <v>1798</v>
      </c>
      <c r="C122" s="93" t="s">
        <v>1799</v>
      </c>
      <c r="D122" s="93" t="s">
        <v>512</v>
      </c>
      <c r="F122" s="93" t="s">
        <v>422</v>
      </c>
    </row>
    <row r="123" ht="15.75" customHeight="1">
      <c r="A123" s="10" t="s">
        <v>1875</v>
      </c>
      <c r="B123" s="93" t="s">
        <v>794</v>
      </c>
      <c r="C123" s="93" t="s">
        <v>1800</v>
      </c>
      <c r="D123" s="93" t="s">
        <v>512</v>
      </c>
      <c r="F123" s="93" t="s">
        <v>422</v>
      </c>
    </row>
    <row r="124" ht="15.75" customHeight="1">
      <c r="A124" s="10" t="s">
        <v>1875</v>
      </c>
      <c r="B124" s="93" t="s">
        <v>1801</v>
      </c>
      <c r="C124" s="93" t="s">
        <v>1802</v>
      </c>
      <c r="D124" s="93" t="s">
        <v>749</v>
      </c>
      <c r="E124" s="93" t="s">
        <v>1803</v>
      </c>
      <c r="F124" s="93" t="s">
        <v>422</v>
      </c>
    </row>
    <row r="125" ht="15.75" customHeight="1">
      <c r="A125" s="10" t="s">
        <v>1875</v>
      </c>
      <c r="B125" s="93" t="s">
        <v>1472</v>
      </c>
      <c r="C125" s="93" t="s">
        <v>1804</v>
      </c>
      <c r="D125" s="93" t="s">
        <v>749</v>
      </c>
      <c r="E125" s="93" t="s">
        <v>1804</v>
      </c>
      <c r="F125" s="93" t="s">
        <v>422</v>
      </c>
    </row>
    <row r="126" ht="15.75" customHeight="1">
      <c r="A126" s="10" t="s">
        <v>1875</v>
      </c>
      <c r="B126" s="93" t="s">
        <v>1237</v>
      </c>
      <c r="C126" s="93" t="s">
        <v>1805</v>
      </c>
      <c r="D126" s="93" t="s">
        <v>749</v>
      </c>
      <c r="F126" s="93" t="s">
        <v>422</v>
      </c>
    </row>
    <row r="127" ht="15.75" customHeight="1">
      <c r="A127" s="10" t="s">
        <v>1875</v>
      </c>
      <c r="B127" s="93" t="s">
        <v>1806</v>
      </c>
      <c r="C127" s="93" t="s">
        <v>1807</v>
      </c>
      <c r="D127" s="93" t="s">
        <v>1744</v>
      </c>
      <c r="F127" s="93" t="s">
        <v>422</v>
      </c>
    </row>
    <row r="128" ht="15.75" customHeight="1">
      <c r="A128" s="10" t="s">
        <v>1875</v>
      </c>
      <c r="B128" s="93" t="s">
        <v>1808</v>
      </c>
      <c r="C128" s="93" t="s">
        <v>1809</v>
      </c>
      <c r="D128" s="93" t="s">
        <v>1744</v>
      </c>
      <c r="E128" s="93" t="s">
        <v>1810</v>
      </c>
      <c r="F128" s="93" t="s">
        <v>422</v>
      </c>
    </row>
    <row r="129" ht="15.75" customHeight="1">
      <c r="A129" s="10" t="s">
        <v>1875</v>
      </c>
      <c r="B129" s="93" t="s">
        <v>1811</v>
      </c>
      <c r="C129" s="93" t="s">
        <v>1812</v>
      </c>
      <c r="D129" s="93" t="s">
        <v>1744</v>
      </c>
      <c r="E129" s="93" t="s">
        <v>1810</v>
      </c>
      <c r="F129" s="93" t="s">
        <v>422</v>
      </c>
    </row>
    <row r="130" ht="15.75" customHeight="1">
      <c r="A130" s="10" t="s">
        <v>1875</v>
      </c>
      <c r="B130" s="93" t="s">
        <v>1813</v>
      </c>
      <c r="C130" s="93" t="s">
        <v>1814</v>
      </c>
      <c r="D130" s="93" t="s">
        <v>1744</v>
      </c>
      <c r="E130" s="93" t="s">
        <v>1810</v>
      </c>
      <c r="F130" s="93" t="s">
        <v>422</v>
      </c>
    </row>
    <row r="131" ht="15.75" customHeight="1">
      <c r="A131" s="10" t="s">
        <v>1875</v>
      </c>
      <c r="B131" s="93" t="s">
        <v>1058</v>
      </c>
      <c r="C131" s="93" t="s">
        <v>1058</v>
      </c>
      <c r="D131" s="93" t="s">
        <v>1774</v>
      </c>
      <c r="F131" s="93" t="s">
        <v>422</v>
      </c>
    </row>
    <row r="132" ht="15.75" customHeight="1">
      <c r="A132" s="10" t="s">
        <v>1875</v>
      </c>
      <c r="B132" s="93" t="s">
        <v>1815</v>
      </c>
      <c r="C132" s="93" t="s">
        <v>1816</v>
      </c>
      <c r="D132" s="93" t="s">
        <v>1744</v>
      </c>
      <c r="F132" s="93" t="s">
        <v>422</v>
      </c>
    </row>
    <row r="133" ht="15.75" customHeight="1">
      <c r="A133" s="10" t="s">
        <v>1875</v>
      </c>
      <c r="B133" s="93" t="s">
        <v>1817</v>
      </c>
      <c r="C133" s="93" t="s">
        <v>1818</v>
      </c>
      <c r="D133" s="93" t="s">
        <v>1744</v>
      </c>
      <c r="F133" s="93" t="s">
        <v>422</v>
      </c>
    </row>
    <row r="134" ht="15.75" customHeight="1">
      <c r="A134" s="10" t="s">
        <v>1875</v>
      </c>
      <c r="B134" s="93" t="s">
        <v>1819</v>
      </c>
      <c r="C134" s="93" t="s">
        <v>1820</v>
      </c>
      <c r="D134" s="93" t="s">
        <v>1744</v>
      </c>
      <c r="F134" s="93" t="s">
        <v>422</v>
      </c>
    </row>
    <row r="135" ht="15.75" customHeight="1">
      <c r="A135" s="10" t="s">
        <v>1875</v>
      </c>
      <c r="B135" s="93" t="s">
        <v>1821</v>
      </c>
      <c r="C135" s="93" t="s">
        <v>1822</v>
      </c>
      <c r="D135" s="93" t="s">
        <v>1744</v>
      </c>
      <c r="F135" s="93" t="s">
        <v>422</v>
      </c>
    </row>
    <row r="136" ht="15.75" customHeight="1">
      <c r="A136" s="10" t="s">
        <v>1875</v>
      </c>
      <c r="B136" s="93" t="s">
        <v>1823</v>
      </c>
      <c r="C136" s="93" t="s">
        <v>1824</v>
      </c>
      <c r="D136" s="93" t="s">
        <v>1744</v>
      </c>
      <c r="F136" s="93" t="s">
        <v>422</v>
      </c>
    </row>
    <row r="137" ht="15.75" customHeight="1">
      <c r="A137" s="10" t="s">
        <v>1875</v>
      </c>
      <c r="B137" s="93" t="s">
        <v>1825</v>
      </c>
      <c r="C137" s="93" t="s">
        <v>1826</v>
      </c>
      <c r="D137" s="93" t="s">
        <v>1744</v>
      </c>
      <c r="F137" s="93" t="s">
        <v>422</v>
      </c>
    </row>
    <row r="138" ht="15.75" customHeight="1">
      <c r="A138" s="10" t="s">
        <v>1875</v>
      </c>
      <c r="B138" s="93" t="s">
        <v>1827</v>
      </c>
      <c r="C138" s="93" t="s">
        <v>1828</v>
      </c>
      <c r="D138" s="93" t="s">
        <v>1744</v>
      </c>
      <c r="F138" s="93" t="s">
        <v>422</v>
      </c>
    </row>
    <row r="139" ht="15.75" customHeight="1">
      <c r="A139" s="10" t="s">
        <v>1875</v>
      </c>
      <c r="B139" s="93" t="s">
        <v>1829</v>
      </c>
      <c r="C139" s="93" t="s">
        <v>1830</v>
      </c>
      <c r="D139" s="93" t="s">
        <v>1744</v>
      </c>
      <c r="E139" s="93" t="s">
        <v>1810</v>
      </c>
      <c r="F139" s="93" t="s">
        <v>422</v>
      </c>
    </row>
    <row r="140" ht="15.75" customHeight="1">
      <c r="A140" s="10" t="s">
        <v>1875</v>
      </c>
      <c r="B140" s="93" t="s">
        <v>1831</v>
      </c>
      <c r="C140" s="93" t="s">
        <v>1832</v>
      </c>
      <c r="D140" s="93" t="s">
        <v>1744</v>
      </c>
      <c r="E140" s="93" t="s">
        <v>1810</v>
      </c>
      <c r="F140" s="93" t="s">
        <v>422</v>
      </c>
    </row>
    <row r="141" ht="15.75" customHeight="1">
      <c r="A141" s="10" t="s">
        <v>1875</v>
      </c>
      <c r="B141" s="93" t="s">
        <v>1833</v>
      </c>
      <c r="C141" s="93" t="s">
        <v>1834</v>
      </c>
      <c r="D141" s="93" t="s">
        <v>1744</v>
      </c>
      <c r="E141" s="93" t="s">
        <v>1810</v>
      </c>
      <c r="F141" s="93" t="s">
        <v>422</v>
      </c>
    </row>
    <row r="142" ht="15.75" customHeight="1">
      <c r="A142" s="10" t="s">
        <v>1875</v>
      </c>
      <c r="B142" s="93" t="s">
        <v>1096</v>
      </c>
      <c r="C142" s="93" t="s">
        <v>1835</v>
      </c>
      <c r="D142" s="93" t="s">
        <v>1744</v>
      </c>
      <c r="F142" s="93" t="s">
        <v>422</v>
      </c>
    </row>
    <row r="143" ht="15.75" customHeight="1">
      <c r="A143" s="10" t="s">
        <v>1875</v>
      </c>
      <c r="B143" s="93" t="s">
        <v>1107</v>
      </c>
      <c r="C143" s="93" t="s">
        <v>1836</v>
      </c>
      <c r="D143" s="93" t="s">
        <v>1744</v>
      </c>
      <c r="F143" s="93" t="s">
        <v>422</v>
      </c>
    </row>
    <row r="144" ht="15.75" customHeight="1">
      <c r="A144" s="10" t="s">
        <v>1875</v>
      </c>
      <c r="B144" s="93" t="s">
        <v>1837</v>
      </c>
      <c r="C144" s="93" t="s">
        <v>1838</v>
      </c>
      <c r="D144" s="93" t="s">
        <v>1744</v>
      </c>
      <c r="F144" s="93" t="s">
        <v>422</v>
      </c>
    </row>
    <row r="145" ht="15.75" customHeight="1">
      <c r="A145" s="10" t="s">
        <v>1875</v>
      </c>
      <c r="B145" s="93" t="s">
        <v>90</v>
      </c>
      <c r="C145" s="93" t="s">
        <v>231</v>
      </c>
      <c r="D145" s="93" t="s">
        <v>749</v>
      </c>
      <c r="F145" s="93" t="s">
        <v>422</v>
      </c>
    </row>
    <row r="146" ht="15.75" customHeight="1">
      <c r="A146" s="10" t="s">
        <v>1875</v>
      </c>
      <c r="B146" s="93" t="s">
        <v>1086</v>
      </c>
      <c r="C146" s="93" t="s">
        <v>1839</v>
      </c>
      <c r="D146" s="93" t="s">
        <v>1744</v>
      </c>
      <c r="F146" s="93" t="s">
        <v>422</v>
      </c>
    </row>
    <row r="147" ht="15.75" customHeight="1">
      <c r="A147" s="10" t="s">
        <v>1875</v>
      </c>
      <c r="B147" s="93" t="s">
        <v>1111</v>
      </c>
      <c r="C147" s="93" t="s">
        <v>1840</v>
      </c>
      <c r="D147" s="93" t="s">
        <v>1744</v>
      </c>
      <c r="F147" s="93" t="s">
        <v>422</v>
      </c>
    </row>
    <row r="148" ht="15.75" customHeight="1">
      <c r="A148" s="10" t="s">
        <v>1875</v>
      </c>
      <c r="B148" s="93" t="s">
        <v>1120</v>
      </c>
      <c r="C148" s="93" t="s">
        <v>1841</v>
      </c>
      <c r="D148" s="93" t="s">
        <v>1744</v>
      </c>
      <c r="F148" s="93" t="s">
        <v>422</v>
      </c>
    </row>
    <row r="149" ht="15.75" customHeight="1">
      <c r="A149" s="10" t="s">
        <v>1875</v>
      </c>
      <c r="B149" s="93" t="s">
        <v>78</v>
      </c>
      <c r="C149" s="93" t="s">
        <v>1842</v>
      </c>
      <c r="D149" s="93" t="s">
        <v>749</v>
      </c>
      <c r="F149" s="93" t="s">
        <v>422</v>
      </c>
    </row>
    <row r="150" ht="15.75" customHeight="1">
      <c r="A150" s="10" t="s">
        <v>1875</v>
      </c>
      <c r="B150" s="93" t="s">
        <v>165</v>
      </c>
      <c r="C150" s="93" t="s">
        <v>1843</v>
      </c>
      <c r="D150" s="93" t="s">
        <v>749</v>
      </c>
      <c r="F150" s="93" t="s">
        <v>422</v>
      </c>
    </row>
    <row r="151" ht="15.75" customHeight="1">
      <c r="A151" s="10" t="s">
        <v>1875</v>
      </c>
      <c r="B151" s="93" t="s">
        <v>1061</v>
      </c>
      <c r="C151" s="93" t="s">
        <v>1061</v>
      </c>
      <c r="D151" s="93" t="s">
        <v>1744</v>
      </c>
      <c r="F151" s="93" t="s">
        <v>422</v>
      </c>
    </row>
    <row r="152" ht="15.75" customHeight="1">
      <c r="A152" s="10" t="s">
        <v>1875</v>
      </c>
      <c r="B152" s="93" t="s">
        <v>1490</v>
      </c>
      <c r="C152" s="93" t="s">
        <v>1844</v>
      </c>
      <c r="D152" s="93" t="s">
        <v>749</v>
      </c>
      <c r="F152" s="93" t="s">
        <v>422</v>
      </c>
    </row>
    <row r="153" ht="15.75" customHeight="1">
      <c r="A153" s="10" t="s">
        <v>1875</v>
      </c>
      <c r="B153" s="93" t="s">
        <v>1845</v>
      </c>
      <c r="C153" s="93" t="s">
        <v>1846</v>
      </c>
      <c r="D153" s="93" t="s">
        <v>749</v>
      </c>
      <c r="F153" s="93" t="s">
        <v>422</v>
      </c>
    </row>
    <row r="154" ht="15.75" customHeight="1">
      <c r="A154" s="10" t="s">
        <v>1875</v>
      </c>
      <c r="B154" s="93" t="s">
        <v>1462</v>
      </c>
      <c r="C154" s="93" t="s">
        <v>1847</v>
      </c>
      <c r="D154" s="93" t="s">
        <v>749</v>
      </c>
      <c r="F154" s="93" t="s">
        <v>422</v>
      </c>
    </row>
    <row r="155" ht="15.75" customHeight="1">
      <c r="A155" s="10" t="s">
        <v>1875</v>
      </c>
      <c r="B155" s="93" t="s">
        <v>1445</v>
      </c>
      <c r="C155" s="93" t="s">
        <v>1848</v>
      </c>
      <c r="D155" s="93" t="s">
        <v>749</v>
      </c>
      <c r="F155" s="93" t="s">
        <v>422</v>
      </c>
    </row>
    <row r="156" ht="15.75" customHeight="1">
      <c r="A156" s="10" t="s">
        <v>1875</v>
      </c>
      <c r="B156" s="93" t="s">
        <v>1849</v>
      </c>
      <c r="C156" s="93" t="s">
        <v>1850</v>
      </c>
      <c r="D156" s="93" t="s">
        <v>749</v>
      </c>
      <c r="E156" s="93" t="s">
        <v>1851</v>
      </c>
      <c r="F156" s="93" t="s">
        <v>422</v>
      </c>
    </row>
    <row r="157" ht="15.75" customHeight="1">
      <c r="A157" s="10" t="s">
        <v>1875</v>
      </c>
      <c r="B157" s="93" t="s">
        <v>1857</v>
      </c>
      <c r="C157" s="93" t="s">
        <v>1858</v>
      </c>
      <c r="D157" s="93" t="s">
        <v>1744</v>
      </c>
      <c r="F157" s="93" t="s">
        <v>422</v>
      </c>
    </row>
    <row r="158" ht="15.75" customHeight="1">
      <c r="A158" s="10" t="s">
        <v>1875</v>
      </c>
      <c r="B158" s="93" t="s">
        <v>1071</v>
      </c>
      <c r="C158" s="93" t="s">
        <v>1859</v>
      </c>
      <c r="D158" s="93" t="s">
        <v>1744</v>
      </c>
      <c r="F158" s="93" t="s">
        <v>422</v>
      </c>
    </row>
    <row r="159" ht="15.75" customHeight="1">
      <c r="A159" s="10" t="s">
        <v>1875</v>
      </c>
      <c r="B159" s="93" t="s">
        <v>1860</v>
      </c>
      <c r="C159" s="93" t="s">
        <v>1861</v>
      </c>
      <c r="D159" s="93" t="s">
        <v>749</v>
      </c>
      <c r="E159" s="93" t="s">
        <v>1803</v>
      </c>
      <c r="F159" s="93" t="s">
        <v>422</v>
      </c>
    </row>
    <row r="160" ht="15.75" customHeight="1">
      <c r="A160" s="10" t="s">
        <v>1875</v>
      </c>
      <c r="B160" s="93" t="s">
        <v>1862</v>
      </c>
      <c r="C160" s="93" t="s">
        <v>1863</v>
      </c>
      <c r="D160" s="93" t="s">
        <v>749</v>
      </c>
      <c r="E160" s="93" t="s">
        <v>1803</v>
      </c>
      <c r="F160" s="93" t="s">
        <v>422</v>
      </c>
    </row>
    <row r="161" ht="15.75" customHeight="1">
      <c r="A161" s="10" t="s">
        <v>1875</v>
      </c>
      <c r="B161" s="93" t="s">
        <v>1864</v>
      </c>
      <c r="C161" s="93" t="s">
        <v>1865</v>
      </c>
      <c r="D161" s="93" t="s">
        <v>749</v>
      </c>
      <c r="E161" s="93" t="s">
        <v>1803</v>
      </c>
      <c r="F161" s="93" t="s">
        <v>422</v>
      </c>
    </row>
    <row r="162" ht="15.75" customHeight="1">
      <c r="A162" s="10" t="s">
        <v>1875</v>
      </c>
      <c r="B162" s="93" t="s">
        <v>1075</v>
      </c>
      <c r="C162" s="93" t="s">
        <v>1866</v>
      </c>
      <c r="D162" s="93" t="s">
        <v>1744</v>
      </c>
      <c r="F162" s="93" t="s">
        <v>422</v>
      </c>
    </row>
    <row r="163" ht="15.75" customHeight="1">
      <c r="A163" s="10" t="s">
        <v>1875</v>
      </c>
      <c r="B163" s="93" t="s">
        <v>1867</v>
      </c>
      <c r="C163" s="93" t="s">
        <v>1868</v>
      </c>
      <c r="D163" s="93" t="s">
        <v>1774</v>
      </c>
      <c r="F163" s="93" t="s">
        <v>422</v>
      </c>
    </row>
    <row r="164" ht="15.75" customHeight="1">
      <c r="A164" s="10" t="s">
        <v>1875</v>
      </c>
      <c r="B164" s="93" t="s">
        <v>1869</v>
      </c>
      <c r="C164" s="93" t="s">
        <v>1870</v>
      </c>
      <c r="D164" s="93" t="s">
        <v>749</v>
      </c>
      <c r="F164" s="93" t="s">
        <v>422</v>
      </c>
    </row>
    <row r="165" ht="15.75" customHeight="1">
      <c r="A165" s="10" t="s">
        <v>1875</v>
      </c>
      <c r="B165" s="93" t="s">
        <v>1639</v>
      </c>
      <c r="C165" s="93" t="s">
        <v>1084</v>
      </c>
      <c r="D165" s="93" t="s">
        <v>1744</v>
      </c>
      <c r="F165" s="93" t="s">
        <v>422</v>
      </c>
    </row>
    <row r="166" ht="15.75" customHeight="1">
      <c r="A166" s="10" t="s">
        <v>1875</v>
      </c>
      <c r="B166" s="93" t="s">
        <v>1871</v>
      </c>
      <c r="C166" s="93" t="s">
        <v>1872</v>
      </c>
      <c r="D166" s="93" t="s">
        <v>512</v>
      </c>
      <c r="F166" s="93" t="s">
        <v>422</v>
      </c>
    </row>
    <row r="167" ht="15.75" customHeight="1">
      <c r="A167" s="10" t="s">
        <v>1875</v>
      </c>
      <c r="B167" s="93" t="s">
        <v>1457</v>
      </c>
      <c r="C167" s="93" t="s">
        <v>1873</v>
      </c>
      <c r="D167" s="93" t="s">
        <v>749</v>
      </c>
      <c r="F167" s="93" t="s">
        <v>422</v>
      </c>
    </row>
    <row r="168" ht="15.75" customHeight="1">
      <c r="A168" s="10" t="s">
        <v>1875</v>
      </c>
      <c r="B168" s="93" t="s">
        <v>1436</v>
      </c>
      <c r="C168" s="93" t="s">
        <v>1874</v>
      </c>
      <c r="D168" s="93" t="s">
        <v>749</v>
      </c>
      <c r="F168" s="93" t="s">
        <v>422</v>
      </c>
    </row>
    <row r="169" ht="15.75" customHeight="1">
      <c r="A169" s="10" t="s">
        <v>1894</v>
      </c>
      <c r="B169" s="93" t="s">
        <v>1750</v>
      </c>
      <c r="C169" s="93" t="s">
        <v>1751</v>
      </c>
      <c r="D169" s="93" t="s">
        <v>1752</v>
      </c>
      <c r="F169" s="93" t="s">
        <v>420</v>
      </c>
    </row>
    <row r="170" ht="15.75" customHeight="1">
      <c r="A170" s="10" t="s">
        <v>1894</v>
      </c>
      <c r="B170" s="93" t="s">
        <v>1709</v>
      </c>
      <c r="C170" s="93" t="s">
        <v>1753</v>
      </c>
      <c r="D170" s="93" t="s">
        <v>749</v>
      </c>
      <c r="F170" s="93" t="s">
        <v>420</v>
      </c>
    </row>
    <row r="171" ht="15.75" customHeight="1">
      <c r="A171" s="10" t="s">
        <v>1894</v>
      </c>
      <c r="B171" s="93" t="s">
        <v>1723</v>
      </c>
      <c r="C171" s="93" t="s">
        <v>1754</v>
      </c>
      <c r="D171" s="93" t="s">
        <v>1744</v>
      </c>
      <c r="F171" s="93" t="s">
        <v>420</v>
      </c>
    </row>
    <row r="172" ht="15.75" customHeight="1">
      <c r="A172" s="10" t="s">
        <v>1894</v>
      </c>
      <c r="B172" s="93" t="s">
        <v>1755</v>
      </c>
      <c r="C172" s="93" t="s">
        <v>1756</v>
      </c>
      <c r="D172" s="93" t="s">
        <v>512</v>
      </c>
      <c r="F172" s="93" t="s">
        <v>420</v>
      </c>
    </row>
    <row r="173" ht="15.75" customHeight="1">
      <c r="A173" s="10" t="s">
        <v>1894</v>
      </c>
      <c r="B173" s="93" t="s">
        <v>1757</v>
      </c>
      <c r="C173" s="93" t="s">
        <v>1758</v>
      </c>
      <c r="D173" s="93" t="s">
        <v>1744</v>
      </c>
      <c r="F173" s="93" t="s">
        <v>420</v>
      </c>
    </row>
    <row r="174" ht="15.75" customHeight="1">
      <c r="A174" s="10" t="s">
        <v>1894</v>
      </c>
      <c r="B174" s="93" t="s">
        <v>1759</v>
      </c>
      <c r="C174" s="93" t="s">
        <v>1760</v>
      </c>
      <c r="D174" s="93" t="s">
        <v>749</v>
      </c>
      <c r="F174" s="93" t="s">
        <v>420</v>
      </c>
    </row>
    <row r="175" ht="15.75" customHeight="1">
      <c r="A175" s="10" t="s">
        <v>1894</v>
      </c>
      <c r="B175" s="93" t="s">
        <v>1761</v>
      </c>
      <c r="C175" s="93" t="s">
        <v>1762</v>
      </c>
      <c r="D175" s="93" t="s">
        <v>749</v>
      </c>
      <c r="F175" s="93" t="s">
        <v>420</v>
      </c>
    </row>
    <row r="176" ht="15.75" customHeight="1">
      <c r="A176" s="10" t="s">
        <v>1894</v>
      </c>
      <c r="B176" s="93" t="s">
        <v>1763</v>
      </c>
      <c r="C176" s="93" t="s">
        <v>1764</v>
      </c>
      <c r="D176" s="93" t="s">
        <v>1744</v>
      </c>
      <c r="E176" s="93" t="s">
        <v>1765</v>
      </c>
      <c r="F176" s="93" t="s">
        <v>420</v>
      </c>
    </row>
    <row r="177" ht="15.75" customHeight="1">
      <c r="A177" s="10" t="s">
        <v>1894</v>
      </c>
      <c r="B177" s="93" t="s">
        <v>1520</v>
      </c>
      <c r="C177" s="93" t="s">
        <v>1766</v>
      </c>
      <c r="D177" s="93" t="s">
        <v>749</v>
      </c>
      <c r="F177" s="93" t="s">
        <v>420</v>
      </c>
    </row>
    <row r="178" ht="15.75" customHeight="1">
      <c r="A178" s="10" t="s">
        <v>1894</v>
      </c>
      <c r="B178" s="93" t="s">
        <v>1767</v>
      </c>
      <c r="C178" s="93" t="s">
        <v>1768</v>
      </c>
      <c r="D178" s="93" t="s">
        <v>512</v>
      </c>
      <c r="F178" s="93" t="s">
        <v>420</v>
      </c>
    </row>
    <row r="179" ht="15.75" customHeight="1">
      <c r="A179" s="10" t="s">
        <v>1894</v>
      </c>
      <c r="B179" s="93" t="s">
        <v>1769</v>
      </c>
      <c r="C179" s="93" t="s">
        <v>1770</v>
      </c>
      <c r="D179" s="93" t="s">
        <v>1744</v>
      </c>
      <c r="F179" s="93" t="s">
        <v>420</v>
      </c>
    </row>
    <row r="180" ht="15.75" customHeight="1">
      <c r="A180" s="10" t="s">
        <v>1894</v>
      </c>
      <c r="B180" s="93" t="s">
        <v>1478</v>
      </c>
      <c r="C180" s="93" t="s">
        <v>1771</v>
      </c>
      <c r="D180" s="93" t="s">
        <v>749</v>
      </c>
      <c r="F180" s="93" t="s">
        <v>420</v>
      </c>
    </row>
    <row r="181" ht="15.75" customHeight="1">
      <c r="A181" s="10" t="s">
        <v>1894</v>
      </c>
      <c r="B181" s="93" t="s">
        <v>1485</v>
      </c>
      <c r="C181" s="93" t="s">
        <v>1772</v>
      </c>
      <c r="D181" s="93" t="s">
        <v>749</v>
      </c>
      <c r="F181" s="93" t="s">
        <v>420</v>
      </c>
    </row>
    <row r="182" ht="15.75" customHeight="1">
      <c r="A182" s="10" t="s">
        <v>1894</v>
      </c>
      <c r="B182" s="93" t="s">
        <v>1499</v>
      </c>
      <c r="C182" s="93" t="s">
        <v>1773</v>
      </c>
      <c r="D182" s="93" t="s">
        <v>1774</v>
      </c>
      <c r="F182" s="93" t="s">
        <v>420</v>
      </c>
    </row>
    <row r="183" ht="15.75" customHeight="1">
      <c r="A183" s="10" t="s">
        <v>1894</v>
      </c>
      <c r="B183" s="93" t="s">
        <v>1775</v>
      </c>
      <c r="C183" s="93" t="s">
        <v>1776</v>
      </c>
      <c r="D183" s="93" t="s">
        <v>749</v>
      </c>
      <c r="F183" s="93" t="s">
        <v>420</v>
      </c>
    </row>
    <row r="184" ht="15.75" customHeight="1">
      <c r="A184" s="10" t="s">
        <v>1894</v>
      </c>
      <c r="B184" s="93" t="s">
        <v>1028</v>
      </c>
      <c r="C184" s="93" t="s">
        <v>1777</v>
      </c>
      <c r="D184" s="93" t="s">
        <v>1774</v>
      </c>
      <c r="F184" s="93" t="s">
        <v>420</v>
      </c>
    </row>
    <row r="185" ht="15.75" customHeight="1">
      <c r="A185" s="10" t="s">
        <v>1894</v>
      </c>
      <c r="B185" s="93" t="s">
        <v>65</v>
      </c>
      <c r="C185" s="93" t="s">
        <v>1778</v>
      </c>
      <c r="D185" s="93" t="s">
        <v>1774</v>
      </c>
      <c r="F185" s="93" t="s">
        <v>420</v>
      </c>
    </row>
    <row r="186" ht="15.75" customHeight="1">
      <c r="A186" s="10" t="s">
        <v>1894</v>
      </c>
      <c r="B186" s="93" t="s">
        <v>1779</v>
      </c>
      <c r="C186" s="93" t="s">
        <v>1780</v>
      </c>
      <c r="D186" s="93" t="s">
        <v>512</v>
      </c>
      <c r="F186" s="93" t="s">
        <v>420</v>
      </c>
    </row>
    <row r="187" ht="15.75" customHeight="1">
      <c r="A187" s="10" t="s">
        <v>1894</v>
      </c>
      <c r="B187" s="93" t="s">
        <v>1876</v>
      </c>
      <c r="C187" s="93" t="s">
        <v>1877</v>
      </c>
      <c r="D187" s="93" t="s">
        <v>1744</v>
      </c>
      <c r="F187" s="93" t="s">
        <v>420</v>
      </c>
    </row>
    <row r="188" ht="15.75" customHeight="1">
      <c r="A188" s="10" t="s">
        <v>1894</v>
      </c>
      <c r="B188" s="93" t="s">
        <v>1878</v>
      </c>
      <c r="C188" s="93" t="s">
        <v>1879</v>
      </c>
      <c r="D188" s="93" t="s">
        <v>1744</v>
      </c>
      <c r="F188" s="93" t="s">
        <v>420</v>
      </c>
    </row>
    <row r="189" ht="15.75" customHeight="1">
      <c r="A189" s="10" t="s">
        <v>1894</v>
      </c>
      <c r="B189" s="93" t="s">
        <v>1880</v>
      </c>
      <c r="C189" s="93" t="s">
        <v>1881</v>
      </c>
      <c r="D189" s="93" t="s">
        <v>1744</v>
      </c>
      <c r="F189" s="93" t="s">
        <v>420</v>
      </c>
    </row>
    <row r="190" ht="15.75" customHeight="1">
      <c r="A190" s="10" t="s">
        <v>1894</v>
      </c>
      <c r="B190" s="93" t="s">
        <v>1882</v>
      </c>
      <c r="C190" s="93" t="s">
        <v>1883</v>
      </c>
      <c r="D190" s="93" t="s">
        <v>1744</v>
      </c>
      <c r="F190" s="93" t="s">
        <v>420</v>
      </c>
    </row>
    <row r="191" ht="15.75" customHeight="1">
      <c r="A191" s="10" t="s">
        <v>1894</v>
      </c>
      <c r="B191" s="93" t="s">
        <v>1884</v>
      </c>
      <c r="C191" s="93" t="s">
        <v>1885</v>
      </c>
      <c r="D191" s="93" t="s">
        <v>1774</v>
      </c>
      <c r="F191" s="93" t="s">
        <v>420</v>
      </c>
    </row>
    <row r="192" ht="15.75" customHeight="1">
      <c r="A192" s="10" t="s">
        <v>1894</v>
      </c>
      <c r="B192" s="93" t="s">
        <v>1886</v>
      </c>
      <c r="C192" s="93" t="s">
        <v>1887</v>
      </c>
      <c r="D192" s="93" t="s">
        <v>1744</v>
      </c>
      <c r="F192" s="93" t="s">
        <v>420</v>
      </c>
    </row>
    <row r="193" ht="15.75" customHeight="1">
      <c r="A193" s="10" t="s">
        <v>1894</v>
      </c>
      <c r="B193" s="93" t="s">
        <v>1888</v>
      </c>
      <c r="C193" s="93" t="s">
        <v>1889</v>
      </c>
      <c r="D193" s="93" t="s">
        <v>1744</v>
      </c>
      <c r="F193" s="93" t="s">
        <v>420</v>
      </c>
    </row>
    <row r="194" ht="15.75" customHeight="1">
      <c r="A194" s="10" t="s">
        <v>1894</v>
      </c>
      <c r="B194" s="93" t="s">
        <v>1890</v>
      </c>
      <c r="C194" s="93" t="s">
        <v>1891</v>
      </c>
      <c r="D194" s="93" t="s">
        <v>1744</v>
      </c>
      <c r="F194" s="93" t="s">
        <v>420</v>
      </c>
    </row>
    <row r="195" ht="15.75" customHeight="1">
      <c r="A195" s="10" t="s">
        <v>1894</v>
      </c>
      <c r="B195" s="93" t="s">
        <v>1781</v>
      </c>
      <c r="C195" s="93" t="s">
        <v>1782</v>
      </c>
      <c r="D195" s="93" t="s">
        <v>1744</v>
      </c>
      <c r="F195" s="93" t="s">
        <v>420</v>
      </c>
    </row>
    <row r="196" ht="15.75" customHeight="1">
      <c r="A196" s="10" t="s">
        <v>1894</v>
      </c>
      <c r="B196" s="93" t="s">
        <v>1783</v>
      </c>
      <c r="C196" s="93" t="s">
        <v>1784</v>
      </c>
      <c r="D196" s="93" t="s">
        <v>1744</v>
      </c>
      <c r="F196" s="93" t="s">
        <v>420</v>
      </c>
    </row>
    <row r="197" ht="15.75" customHeight="1">
      <c r="A197" s="10" t="s">
        <v>1894</v>
      </c>
      <c r="B197" s="93" t="s">
        <v>1785</v>
      </c>
      <c r="C197" s="93" t="s">
        <v>1786</v>
      </c>
      <c r="D197" s="93" t="s">
        <v>1744</v>
      </c>
      <c r="F197" s="93" t="s">
        <v>420</v>
      </c>
    </row>
    <row r="198" ht="15.75" customHeight="1">
      <c r="A198" s="10" t="s">
        <v>1894</v>
      </c>
      <c r="B198" s="93" t="s">
        <v>1787</v>
      </c>
      <c r="C198" s="93" t="s">
        <v>1788</v>
      </c>
      <c r="D198" s="93" t="s">
        <v>1744</v>
      </c>
      <c r="F198" s="93" t="s">
        <v>420</v>
      </c>
    </row>
    <row r="199" ht="15.75" customHeight="1">
      <c r="A199" s="10" t="s">
        <v>1894</v>
      </c>
      <c r="B199" s="93" t="s">
        <v>1789</v>
      </c>
      <c r="C199" s="93" t="s">
        <v>1790</v>
      </c>
      <c r="D199" s="93" t="s">
        <v>1744</v>
      </c>
      <c r="F199" s="93" t="s">
        <v>420</v>
      </c>
    </row>
    <row r="200" ht="15.75" customHeight="1">
      <c r="A200" s="10" t="s">
        <v>1894</v>
      </c>
      <c r="B200" s="93" t="s">
        <v>1791</v>
      </c>
      <c r="C200" s="93" t="s">
        <v>1792</v>
      </c>
      <c r="D200" s="93" t="s">
        <v>1744</v>
      </c>
      <c r="F200" s="93" t="s">
        <v>420</v>
      </c>
    </row>
    <row r="201" ht="15.75" customHeight="1">
      <c r="A201" s="10" t="s">
        <v>1894</v>
      </c>
      <c r="B201" s="93" t="s">
        <v>1895</v>
      </c>
      <c r="C201" s="93" t="s">
        <v>1896</v>
      </c>
      <c r="D201" s="93" t="s">
        <v>1744</v>
      </c>
      <c r="E201" s="93" t="s">
        <v>1896</v>
      </c>
      <c r="F201" s="93" t="s">
        <v>420</v>
      </c>
    </row>
    <row r="202" ht="15.75" customHeight="1">
      <c r="A202" s="10" t="s">
        <v>1894</v>
      </c>
      <c r="B202" s="93" t="s">
        <v>1202</v>
      </c>
      <c r="C202" s="93" t="s">
        <v>1793</v>
      </c>
      <c r="D202" s="93" t="s">
        <v>1774</v>
      </c>
      <c r="F202" s="93" t="s">
        <v>420</v>
      </c>
    </row>
    <row r="203" ht="15.75" customHeight="1">
      <c r="A203" s="10" t="s">
        <v>1894</v>
      </c>
      <c r="B203" s="93" t="s">
        <v>787</v>
      </c>
      <c r="C203" s="93" t="s">
        <v>1794</v>
      </c>
      <c r="D203" s="93" t="s">
        <v>512</v>
      </c>
      <c r="F203" s="93" t="s">
        <v>420</v>
      </c>
    </row>
    <row r="204" ht="15.75" customHeight="1">
      <c r="A204" s="10" t="s">
        <v>1894</v>
      </c>
      <c r="B204" s="93" t="s">
        <v>1795</v>
      </c>
      <c r="C204" s="93" t="s">
        <v>1796</v>
      </c>
      <c r="D204" s="93" t="s">
        <v>1774</v>
      </c>
      <c r="F204" s="93" t="s">
        <v>420</v>
      </c>
    </row>
    <row r="205" ht="15.75" customHeight="1">
      <c r="A205" s="10" t="s">
        <v>1894</v>
      </c>
      <c r="B205" s="93" t="s">
        <v>159</v>
      </c>
      <c r="C205" s="93" t="s">
        <v>159</v>
      </c>
      <c r="D205" s="93" t="s">
        <v>1744</v>
      </c>
      <c r="F205" s="93" t="s">
        <v>420</v>
      </c>
    </row>
    <row r="206" ht="15.75" customHeight="1">
      <c r="A206" s="10" t="s">
        <v>1894</v>
      </c>
      <c r="B206" s="93" t="s">
        <v>1451</v>
      </c>
      <c r="C206" s="93" t="s">
        <v>1797</v>
      </c>
      <c r="D206" s="93" t="s">
        <v>749</v>
      </c>
      <c r="F206" s="93" t="s">
        <v>420</v>
      </c>
    </row>
    <row r="207" ht="15.75" customHeight="1">
      <c r="A207" s="10" t="s">
        <v>1894</v>
      </c>
      <c r="B207" s="93" t="s">
        <v>1798</v>
      </c>
      <c r="C207" s="93" t="s">
        <v>1799</v>
      </c>
      <c r="D207" s="93" t="s">
        <v>512</v>
      </c>
      <c r="F207" s="93" t="s">
        <v>420</v>
      </c>
    </row>
    <row r="208" ht="15.75" customHeight="1">
      <c r="A208" s="10" t="s">
        <v>1894</v>
      </c>
      <c r="B208" s="93" t="s">
        <v>794</v>
      </c>
      <c r="C208" s="93" t="s">
        <v>1800</v>
      </c>
      <c r="D208" s="93" t="s">
        <v>512</v>
      </c>
      <c r="F208" s="93" t="s">
        <v>420</v>
      </c>
    </row>
    <row r="209" ht="15.75" customHeight="1">
      <c r="A209" s="10" t="s">
        <v>1894</v>
      </c>
      <c r="B209" s="93" t="s">
        <v>1801</v>
      </c>
      <c r="C209" s="93" t="s">
        <v>1802</v>
      </c>
      <c r="D209" s="93" t="s">
        <v>749</v>
      </c>
      <c r="E209" s="93" t="s">
        <v>1803</v>
      </c>
      <c r="F209" s="93" t="s">
        <v>420</v>
      </c>
    </row>
    <row r="210" ht="15.75" customHeight="1">
      <c r="A210" s="10" t="s">
        <v>1894</v>
      </c>
      <c r="B210" s="93" t="s">
        <v>1472</v>
      </c>
      <c r="C210" s="93" t="s">
        <v>1804</v>
      </c>
      <c r="D210" s="93" t="s">
        <v>749</v>
      </c>
      <c r="E210" s="93" t="s">
        <v>1804</v>
      </c>
      <c r="F210" s="93" t="s">
        <v>420</v>
      </c>
    </row>
    <row r="211" ht="15.75" customHeight="1">
      <c r="A211" s="10" t="s">
        <v>1894</v>
      </c>
      <c r="B211" s="93" t="s">
        <v>1237</v>
      </c>
      <c r="C211" s="93" t="s">
        <v>1805</v>
      </c>
      <c r="D211" s="93" t="s">
        <v>749</v>
      </c>
      <c r="F211" s="93" t="s">
        <v>420</v>
      </c>
    </row>
    <row r="212" ht="15.75" customHeight="1">
      <c r="A212" s="10" t="s">
        <v>1894</v>
      </c>
      <c r="B212" s="93" t="s">
        <v>1806</v>
      </c>
      <c r="C212" s="93" t="s">
        <v>1807</v>
      </c>
      <c r="D212" s="93" t="s">
        <v>1744</v>
      </c>
      <c r="F212" s="93" t="s">
        <v>420</v>
      </c>
    </row>
    <row r="213" ht="15.75" customHeight="1">
      <c r="A213" s="10" t="s">
        <v>1894</v>
      </c>
      <c r="B213" s="93" t="s">
        <v>1808</v>
      </c>
      <c r="C213" s="93" t="s">
        <v>1809</v>
      </c>
      <c r="D213" s="93" t="s">
        <v>1744</v>
      </c>
      <c r="E213" s="93" t="s">
        <v>1810</v>
      </c>
      <c r="F213" s="93" t="s">
        <v>420</v>
      </c>
    </row>
    <row r="214" ht="15.75" customHeight="1">
      <c r="A214" s="10" t="s">
        <v>1894</v>
      </c>
      <c r="B214" s="93" t="s">
        <v>1811</v>
      </c>
      <c r="C214" s="93" t="s">
        <v>1812</v>
      </c>
      <c r="D214" s="93" t="s">
        <v>1744</v>
      </c>
      <c r="E214" s="93" t="s">
        <v>1810</v>
      </c>
      <c r="F214" s="93" t="s">
        <v>420</v>
      </c>
    </row>
    <row r="215" ht="15.75" customHeight="1">
      <c r="A215" s="10" t="s">
        <v>1894</v>
      </c>
      <c r="B215" s="93" t="s">
        <v>1813</v>
      </c>
      <c r="C215" s="93" t="s">
        <v>1814</v>
      </c>
      <c r="D215" s="93" t="s">
        <v>1744</v>
      </c>
      <c r="E215" s="93" t="s">
        <v>1810</v>
      </c>
      <c r="F215" s="93" t="s">
        <v>420</v>
      </c>
    </row>
    <row r="216" ht="15.75" customHeight="1">
      <c r="A216" s="10" t="s">
        <v>1894</v>
      </c>
      <c r="B216" s="93" t="s">
        <v>1058</v>
      </c>
      <c r="C216" s="93" t="s">
        <v>1058</v>
      </c>
      <c r="D216" s="93" t="s">
        <v>1774</v>
      </c>
      <c r="F216" s="93" t="s">
        <v>420</v>
      </c>
    </row>
    <row r="217" ht="15.75" customHeight="1">
      <c r="A217" s="10" t="s">
        <v>1894</v>
      </c>
      <c r="B217" s="93" t="s">
        <v>1815</v>
      </c>
      <c r="C217" s="93" t="s">
        <v>1816</v>
      </c>
      <c r="D217" s="93" t="s">
        <v>1744</v>
      </c>
      <c r="F217" s="93" t="s">
        <v>420</v>
      </c>
    </row>
    <row r="218" ht="15.75" customHeight="1">
      <c r="A218" s="10" t="s">
        <v>1894</v>
      </c>
      <c r="B218" s="93" t="s">
        <v>1817</v>
      </c>
      <c r="C218" s="93" t="s">
        <v>1818</v>
      </c>
      <c r="D218" s="93" t="s">
        <v>1744</v>
      </c>
      <c r="F218" s="93" t="s">
        <v>420</v>
      </c>
    </row>
    <row r="219" ht="15.75" customHeight="1">
      <c r="A219" s="10" t="s">
        <v>1894</v>
      </c>
      <c r="B219" s="93" t="s">
        <v>1819</v>
      </c>
      <c r="C219" s="93" t="s">
        <v>1820</v>
      </c>
      <c r="D219" s="93" t="s">
        <v>1744</v>
      </c>
      <c r="F219" s="93" t="s">
        <v>420</v>
      </c>
    </row>
    <row r="220" ht="15.75" customHeight="1">
      <c r="A220" s="10" t="s">
        <v>1894</v>
      </c>
      <c r="B220" s="93" t="s">
        <v>1821</v>
      </c>
      <c r="C220" s="93" t="s">
        <v>1822</v>
      </c>
      <c r="D220" s="93" t="s">
        <v>1744</v>
      </c>
      <c r="F220" s="93" t="s">
        <v>420</v>
      </c>
    </row>
    <row r="221" ht="15.75" customHeight="1">
      <c r="A221" s="10" t="s">
        <v>1894</v>
      </c>
      <c r="B221" s="93" t="s">
        <v>1823</v>
      </c>
      <c r="C221" s="93" t="s">
        <v>1824</v>
      </c>
      <c r="D221" s="93" t="s">
        <v>1744</v>
      </c>
      <c r="F221" s="93" t="s">
        <v>420</v>
      </c>
    </row>
    <row r="222" ht="15.75" customHeight="1">
      <c r="A222" s="10" t="s">
        <v>1894</v>
      </c>
      <c r="B222" s="93" t="s">
        <v>1825</v>
      </c>
      <c r="C222" s="93" t="s">
        <v>1826</v>
      </c>
      <c r="D222" s="93" t="s">
        <v>1744</v>
      </c>
      <c r="F222" s="93" t="s">
        <v>420</v>
      </c>
    </row>
    <row r="223" ht="15.75" customHeight="1">
      <c r="A223" s="10" t="s">
        <v>1894</v>
      </c>
      <c r="B223" s="93" t="s">
        <v>1827</v>
      </c>
      <c r="C223" s="93" t="s">
        <v>1828</v>
      </c>
      <c r="D223" s="93" t="s">
        <v>1744</v>
      </c>
      <c r="F223" s="93" t="s">
        <v>420</v>
      </c>
    </row>
    <row r="224" ht="15.75" customHeight="1">
      <c r="A224" s="10" t="s">
        <v>1894</v>
      </c>
      <c r="B224" s="93" t="s">
        <v>1829</v>
      </c>
      <c r="C224" s="93" t="s">
        <v>1830</v>
      </c>
      <c r="D224" s="93" t="s">
        <v>1744</v>
      </c>
      <c r="E224" s="93" t="s">
        <v>1810</v>
      </c>
      <c r="F224" s="93" t="s">
        <v>420</v>
      </c>
    </row>
    <row r="225" ht="15.75" customHeight="1">
      <c r="A225" s="10" t="s">
        <v>1894</v>
      </c>
      <c r="B225" s="93" t="s">
        <v>1831</v>
      </c>
      <c r="C225" s="93" t="s">
        <v>1832</v>
      </c>
      <c r="D225" s="93" t="s">
        <v>1744</v>
      </c>
      <c r="E225" s="93" t="s">
        <v>1810</v>
      </c>
      <c r="F225" s="93" t="s">
        <v>420</v>
      </c>
    </row>
    <row r="226" ht="15.75" customHeight="1">
      <c r="A226" s="10" t="s">
        <v>1894</v>
      </c>
      <c r="B226" s="93" t="s">
        <v>1833</v>
      </c>
      <c r="C226" s="93" t="s">
        <v>1834</v>
      </c>
      <c r="D226" s="93" t="s">
        <v>1744</v>
      </c>
      <c r="E226" s="93" t="s">
        <v>1810</v>
      </c>
      <c r="F226" s="93" t="s">
        <v>420</v>
      </c>
    </row>
    <row r="227" ht="15.75" customHeight="1">
      <c r="A227" s="10" t="s">
        <v>1894</v>
      </c>
      <c r="B227" s="93" t="s">
        <v>1096</v>
      </c>
      <c r="C227" s="93" t="s">
        <v>1835</v>
      </c>
      <c r="D227" s="93" t="s">
        <v>1744</v>
      </c>
      <c r="F227" s="93" t="s">
        <v>420</v>
      </c>
    </row>
    <row r="228" ht="15.75" customHeight="1">
      <c r="A228" s="10" t="s">
        <v>1894</v>
      </c>
      <c r="B228" s="93" t="s">
        <v>1107</v>
      </c>
      <c r="C228" s="93" t="s">
        <v>1836</v>
      </c>
      <c r="D228" s="93" t="s">
        <v>1744</v>
      </c>
      <c r="F228" s="93" t="s">
        <v>420</v>
      </c>
    </row>
    <row r="229" ht="15.75" customHeight="1">
      <c r="A229" s="10" t="s">
        <v>1894</v>
      </c>
      <c r="B229" s="93" t="s">
        <v>1837</v>
      </c>
      <c r="C229" s="93" t="s">
        <v>1838</v>
      </c>
      <c r="D229" s="93" t="s">
        <v>1744</v>
      </c>
      <c r="F229" s="93" t="s">
        <v>420</v>
      </c>
    </row>
    <row r="230" ht="15.75" customHeight="1">
      <c r="A230" s="10" t="s">
        <v>1894</v>
      </c>
      <c r="B230" s="93" t="s">
        <v>90</v>
      </c>
      <c r="C230" s="93" t="s">
        <v>231</v>
      </c>
      <c r="D230" s="93" t="s">
        <v>749</v>
      </c>
      <c r="F230" s="93" t="s">
        <v>420</v>
      </c>
    </row>
    <row r="231" ht="15.75" customHeight="1">
      <c r="A231" s="10" t="s">
        <v>1894</v>
      </c>
      <c r="B231" s="93" t="s">
        <v>1086</v>
      </c>
      <c r="C231" s="93" t="s">
        <v>1839</v>
      </c>
      <c r="D231" s="93" t="s">
        <v>1744</v>
      </c>
      <c r="F231" s="93" t="s">
        <v>420</v>
      </c>
    </row>
    <row r="232" ht="15.75" customHeight="1">
      <c r="A232" s="10" t="s">
        <v>1894</v>
      </c>
      <c r="B232" s="93" t="s">
        <v>1111</v>
      </c>
      <c r="C232" s="93" t="s">
        <v>1840</v>
      </c>
      <c r="D232" s="93" t="s">
        <v>1744</v>
      </c>
      <c r="F232" s="93" t="s">
        <v>420</v>
      </c>
    </row>
    <row r="233" ht="15.75" customHeight="1">
      <c r="A233" s="10" t="s">
        <v>1894</v>
      </c>
      <c r="B233" s="93" t="s">
        <v>1120</v>
      </c>
      <c r="C233" s="93" t="s">
        <v>1841</v>
      </c>
      <c r="D233" s="93" t="s">
        <v>1744</v>
      </c>
      <c r="F233" s="93" t="s">
        <v>420</v>
      </c>
    </row>
    <row r="234" ht="15.75" customHeight="1">
      <c r="A234" s="10" t="s">
        <v>1894</v>
      </c>
      <c r="B234" s="93" t="s">
        <v>78</v>
      </c>
      <c r="C234" s="93" t="s">
        <v>1842</v>
      </c>
      <c r="D234" s="93" t="s">
        <v>749</v>
      </c>
      <c r="F234" s="93" t="s">
        <v>420</v>
      </c>
    </row>
    <row r="235" ht="15.75" customHeight="1">
      <c r="A235" s="10" t="s">
        <v>1894</v>
      </c>
      <c r="B235" s="93" t="s">
        <v>165</v>
      </c>
      <c r="C235" s="93" t="s">
        <v>1843</v>
      </c>
      <c r="D235" s="93" t="s">
        <v>749</v>
      </c>
      <c r="F235" s="93" t="s">
        <v>420</v>
      </c>
    </row>
    <row r="236" ht="15.75" customHeight="1">
      <c r="A236" s="10" t="s">
        <v>1894</v>
      </c>
      <c r="B236" s="93" t="s">
        <v>1061</v>
      </c>
      <c r="C236" s="93" t="s">
        <v>1061</v>
      </c>
      <c r="D236" s="93" t="s">
        <v>1744</v>
      </c>
      <c r="F236" s="93" t="s">
        <v>420</v>
      </c>
    </row>
    <row r="237" ht="15.75" customHeight="1">
      <c r="A237" s="10" t="s">
        <v>1894</v>
      </c>
      <c r="B237" s="93" t="s">
        <v>1490</v>
      </c>
      <c r="C237" s="93" t="s">
        <v>1844</v>
      </c>
      <c r="D237" s="93" t="s">
        <v>749</v>
      </c>
      <c r="F237" s="93" t="s">
        <v>420</v>
      </c>
    </row>
    <row r="238" ht="15.75" customHeight="1">
      <c r="A238" s="10" t="s">
        <v>1894</v>
      </c>
      <c r="B238" s="93" t="s">
        <v>1845</v>
      </c>
      <c r="C238" s="93" t="s">
        <v>1846</v>
      </c>
      <c r="D238" s="93" t="s">
        <v>749</v>
      </c>
      <c r="F238" s="93" t="s">
        <v>420</v>
      </c>
    </row>
    <row r="239" ht="15.75" customHeight="1">
      <c r="A239" s="10" t="s">
        <v>1894</v>
      </c>
      <c r="B239" s="93" t="s">
        <v>1462</v>
      </c>
      <c r="C239" s="93" t="s">
        <v>1847</v>
      </c>
      <c r="D239" s="93" t="s">
        <v>749</v>
      </c>
      <c r="F239" s="93" t="s">
        <v>420</v>
      </c>
    </row>
    <row r="240" ht="15.75" customHeight="1">
      <c r="A240" s="10" t="s">
        <v>1894</v>
      </c>
      <c r="B240" s="93" t="s">
        <v>1445</v>
      </c>
      <c r="C240" s="93" t="s">
        <v>1848</v>
      </c>
      <c r="D240" s="93" t="s">
        <v>749</v>
      </c>
      <c r="F240" s="93" t="s">
        <v>420</v>
      </c>
    </row>
    <row r="241" ht="15.75" customHeight="1">
      <c r="A241" s="10" t="s">
        <v>1894</v>
      </c>
      <c r="B241" s="93" t="s">
        <v>1849</v>
      </c>
      <c r="C241" s="93" t="s">
        <v>1850</v>
      </c>
      <c r="D241" s="93" t="s">
        <v>749</v>
      </c>
      <c r="E241" s="93" t="s">
        <v>1851</v>
      </c>
      <c r="F241" s="93" t="s">
        <v>420</v>
      </c>
    </row>
    <row r="242" ht="15.75" customHeight="1">
      <c r="A242" s="10" t="s">
        <v>1894</v>
      </c>
      <c r="B242" s="93" t="s">
        <v>1857</v>
      </c>
      <c r="C242" s="93" t="s">
        <v>1858</v>
      </c>
      <c r="D242" s="93" t="s">
        <v>1744</v>
      </c>
      <c r="F242" s="93" t="s">
        <v>420</v>
      </c>
    </row>
    <row r="243" ht="15.75" customHeight="1">
      <c r="A243" s="10" t="s">
        <v>1894</v>
      </c>
      <c r="B243" s="93" t="s">
        <v>1071</v>
      </c>
      <c r="C243" s="93" t="s">
        <v>1859</v>
      </c>
      <c r="D243" s="93" t="s">
        <v>1744</v>
      </c>
      <c r="F243" s="93" t="s">
        <v>420</v>
      </c>
    </row>
    <row r="244" ht="15.75" customHeight="1">
      <c r="A244" s="10" t="s">
        <v>1894</v>
      </c>
      <c r="B244" s="93" t="s">
        <v>1860</v>
      </c>
      <c r="C244" s="93" t="s">
        <v>1861</v>
      </c>
      <c r="D244" s="93" t="s">
        <v>749</v>
      </c>
      <c r="E244" s="93" t="s">
        <v>1803</v>
      </c>
      <c r="F244" s="93" t="s">
        <v>420</v>
      </c>
    </row>
    <row r="245" ht="15.75" customHeight="1">
      <c r="A245" s="10" t="s">
        <v>1894</v>
      </c>
      <c r="B245" s="93" t="s">
        <v>1862</v>
      </c>
      <c r="C245" s="93" t="s">
        <v>1863</v>
      </c>
      <c r="D245" s="93" t="s">
        <v>749</v>
      </c>
      <c r="E245" s="93" t="s">
        <v>1803</v>
      </c>
      <c r="F245" s="93" t="s">
        <v>420</v>
      </c>
    </row>
    <row r="246" ht="15.75" customHeight="1">
      <c r="A246" s="10" t="s">
        <v>1894</v>
      </c>
      <c r="B246" s="93" t="s">
        <v>1864</v>
      </c>
      <c r="C246" s="93" t="s">
        <v>1865</v>
      </c>
      <c r="D246" s="93" t="s">
        <v>749</v>
      </c>
      <c r="E246" s="93" t="s">
        <v>1803</v>
      </c>
      <c r="F246" s="93" t="s">
        <v>420</v>
      </c>
    </row>
    <row r="247" ht="15.75" customHeight="1">
      <c r="A247" s="10" t="s">
        <v>1894</v>
      </c>
      <c r="B247" s="93" t="s">
        <v>1075</v>
      </c>
      <c r="C247" s="93" t="s">
        <v>1866</v>
      </c>
      <c r="D247" s="93" t="s">
        <v>1744</v>
      </c>
      <c r="F247" s="93" t="s">
        <v>420</v>
      </c>
    </row>
    <row r="248" ht="15.75" customHeight="1">
      <c r="A248" s="10" t="s">
        <v>1894</v>
      </c>
      <c r="B248" s="93" t="s">
        <v>1867</v>
      </c>
      <c r="C248" s="93" t="s">
        <v>1868</v>
      </c>
      <c r="D248" s="93" t="s">
        <v>1774</v>
      </c>
      <c r="F248" s="93" t="s">
        <v>420</v>
      </c>
    </row>
    <row r="249" ht="15.75" customHeight="1">
      <c r="A249" s="10" t="s">
        <v>1894</v>
      </c>
      <c r="B249" s="93" t="s">
        <v>1869</v>
      </c>
      <c r="C249" s="93" t="s">
        <v>1870</v>
      </c>
      <c r="D249" s="93" t="s">
        <v>749</v>
      </c>
      <c r="F249" s="93" t="s">
        <v>420</v>
      </c>
    </row>
    <row r="250" ht="15.75" customHeight="1">
      <c r="A250" s="10" t="s">
        <v>1894</v>
      </c>
      <c r="B250" s="93" t="s">
        <v>1899</v>
      </c>
      <c r="C250" s="93" t="s">
        <v>1900</v>
      </c>
      <c r="D250" s="93" t="s">
        <v>749</v>
      </c>
      <c r="F250" s="93" t="s">
        <v>420</v>
      </c>
    </row>
    <row r="251" ht="15.75" customHeight="1">
      <c r="A251" s="10" t="s">
        <v>1894</v>
      </c>
      <c r="B251" s="93" t="s">
        <v>1901</v>
      </c>
      <c r="C251" s="93" t="s">
        <v>1902</v>
      </c>
      <c r="D251" s="93" t="s">
        <v>749</v>
      </c>
      <c r="F251" s="93" t="s">
        <v>420</v>
      </c>
    </row>
    <row r="252" ht="15.75" customHeight="1">
      <c r="A252" s="10" t="s">
        <v>1894</v>
      </c>
      <c r="B252" s="93" t="s">
        <v>1903</v>
      </c>
      <c r="C252" s="93" t="s">
        <v>1904</v>
      </c>
      <c r="D252" s="93" t="s">
        <v>749</v>
      </c>
      <c r="F252" s="93" t="s">
        <v>420</v>
      </c>
    </row>
    <row r="253" ht="15.75" customHeight="1">
      <c r="A253" s="10" t="s">
        <v>1894</v>
      </c>
      <c r="B253" s="93" t="s">
        <v>1639</v>
      </c>
      <c r="C253" s="93" t="s">
        <v>1084</v>
      </c>
      <c r="D253" s="93" t="s">
        <v>1744</v>
      </c>
      <c r="F253" s="93" t="s">
        <v>420</v>
      </c>
    </row>
    <row r="254" ht="15.75" customHeight="1">
      <c r="A254" s="10" t="s">
        <v>1894</v>
      </c>
      <c r="B254" s="93" t="s">
        <v>1905</v>
      </c>
      <c r="C254" s="93" t="s">
        <v>1906</v>
      </c>
      <c r="D254" s="93" t="s">
        <v>749</v>
      </c>
      <c r="F254" s="93" t="s">
        <v>420</v>
      </c>
    </row>
    <row r="255" ht="15.75" customHeight="1">
      <c r="A255" s="10" t="s">
        <v>1894</v>
      </c>
      <c r="B255" s="93" t="s">
        <v>1907</v>
      </c>
      <c r="C255" s="93" t="s">
        <v>1908</v>
      </c>
      <c r="D255" s="93" t="s">
        <v>749</v>
      </c>
      <c r="F255" s="93" t="s">
        <v>420</v>
      </c>
    </row>
    <row r="256" ht="15.75" customHeight="1">
      <c r="A256" s="10" t="s">
        <v>1894</v>
      </c>
      <c r="B256" s="93" t="s">
        <v>1871</v>
      </c>
      <c r="C256" s="93" t="s">
        <v>1872</v>
      </c>
      <c r="D256" s="93" t="s">
        <v>512</v>
      </c>
      <c r="F256" s="93" t="s">
        <v>420</v>
      </c>
    </row>
    <row r="257" ht="15.75" customHeight="1">
      <c r="A257" s="10" t="s">
        <v>1894</v>
      </c>
      <c r="B257" s="93" t="s">
        <v>1457</v>
      </c>
      <c r="C257" s="93" t="s">
        <v>1873</v>
      </c>
      <c r="D257" s="93" t="s">
        <v>749</v>
      </c>
      <c r="F257" s="93" t="s">
        <v>420</v>
      </c>
    </row>
    <row r="258" ht="15.75" customHeight="1">
      <c r="A258" s="10" t="s">
        <v>1894</v>
      </c>
      <c r="B258" s="93" t="s">
        <v>1436</v>
      </c>
      <c r="C258" s="93" t="s">
        <v>1874</v>
      </c>
      <c r="D258" s="93" t="s">
        <v>749</v>
      </c>
      <c r="F258" s="93" t="s">
        <v>420</v>
      </c>
    </row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5.44"/>
    <col customWidth="1" min="2" max="2" width="17.0"/>
    <col customWidth="1" min="3" max="3" width="9.11"/>
    <col customWidth="1" min="4" max="4" width="8.56"/>
    <col customWidth="1" min="6" max="6" width="14.11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4.11"/>
    <col customWidth="1" min="2" max="3" width="10.89"/>
    <col customWidth="1" min="4" max="4" width="26.89"/>
    <col customWidth="1" min="5" max="5" width="15.67"/>
    <col customWidth="1" min="6" max="6" width="11.0"/>
    <col customWidth="1" min="7" max="7" width="9.11"/>
    <col customWidth="1" min="8" max="8" width="12.11"/>
    <col customWidth="1" min="9" max="9" width="15.22"/>
    <col customWidth="1" min="10" max="10" width="19.33"/>
    <col customWidth="1" min="11" max="11" width="16.67"/>
    <col customWidth="1" min="12" max="12" width="16.0"/>
    <col customWidth="1" min="13" max="13" width="32.33"/>
    <col customWidth="1" min="14" max="14" width="15.33"/>
    <col customWidth="1" min="15" max="15" width="9.44"/>
    <col customWidth="1" min="16" max="16" width="10.22"/>
    <col customWidth="1" min="17" max="17" width="33.22"/>
    <col customWidth="1" min="18" max="30" width="10.67"/>
  </cols>
  <sheetData>
    <row r="1" ht="15.75" customHeight="1">
      <c r="A1" s="269" t="s">
        <v>1915</v>
      </c>
      <c r="B1" s="344" t="s">
        <v>1916</v>
      </c>
      <c r="C1" s="345" t="s">
        <v>1917</v>
      </c>
      <c r="D1" s="345" t="s">
        <v>679</v>
      </c>
      <c r="E1" s="344" t="s">
        <v>1918</v>
      </c>
      <c r="F1" s="345" t="s">
        <v>1919</v>
      </c>
      <c r="G1" s="345" t="s">
        <v>1920</v>
      </c>
      <c r="H1" s="346" t="s">
        <v>1921</v>
      </c>
      <c r="I1" s="347" t="s">
        <v>1922</v>
      </c>
      <c r="J1" s="348" t="s">
        <v>1923</v>
      </c>
      <c r="K1" s="349" t="s">
        <v>698</v>
      </c>
      <c r="L1" s="349" t="s">
        <v>1925</v>
      </c>
      <c r="M1" s="350" t="s">
        <v>1926</v>
      </c>
      <c r="N1" s="351" t="s">
        <v>1738</v>
      </c>
      <c r="O1" s="351" t="s">
        <v>1737</v>
      </c>
      <c r="P1" s="351" t="s">
        <v>1927</v>
      </c>
      <c r="Q1" s="351" t="s">
        <v>1740</v>
      </c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</row>
    <row r="2" ht="15.75" customHeight="1">
      <c r="A2" s="352">
        <v>1.0</v>
      </c>
      <c r="B2" s="353" t="s">
        <v>306</v>
      </c>
      <c r="C2" s="353" t="s">
        <v>528</v>
      </c>
      <c r="D2" s="353" t="str">
        <f t="shared" ref="D2:D978" si="1">B2&amp;"."&amp;C2&amp;"."&amp;E2</f>
        <v>prcl.mdb.BldgCom.CityBlock</v>
      </c>
      <c r="E2" s="353" t="s">
        <v>65</v>
      </c>
      <c r="F2" s="354" t="s">
        <v>1701</v>
      </c>
      <c r="G2" s="353"/>
      <c r="H2" s="355" t="str">
        <f t="shared" ref="H2:H17" si="2">C2</f>
        <v>BldgCom</v>
      </c>
      <c r="I2" s="356" t="s">
        <v>1929</v>
      </c>
      <c r="J2" s="357" t="s">
        <v>808</v>
      </c>
      <c r="K2" s="358" t="s">
        <v>65</v>
      </c>
      <c r="L2" s="358" t="s">
        <v>1929</v>
      </c>
      <c r="M2" s="343"/>
      <c r="N2" s="359" t="str">
        <f t="array" ref="N2">IFERROR(INDEX('All Field Defs'!$B$2:$E$258,MATCH('StoT Mapping (Depreciated)'!E2,'All Field Defs'!$B$2:$B$258,0),2),"")</f>
        <v>City Block</v>
      </c>
      <c r="O2" s="359" t="str">
        <f t="array" ref="O2">IFERROR(INDEX('All Field Defs'!$B$2:$E$258,MATCH('StoT Mapping (Depreciated)'!E2,'All Field Defs'!$B$2:$B$258,0),3),"")</f>
        <v>Decimal</v>
      </c>
      <c r="P2" s="359" t="str">
        <f t="array" ref="P2">IFERROR(INDEX('All Field Defs'!$A$2:$E$258,MATCH('StoT Mapping (Depreciated)'!E2,'All Field Defs'!$B$2:$B$258,0),1),"")</f>
        <v>OccPermFD</v>
      </c>
      <c r="Q2" s="359" t="str">
        <f t="array" ref="Q2">IFERROR(INDEX('All Field Defs'!$A$2:$F$258,MATCH('StoT Mapping (Depreciated)'!E2,'All Field Defs'!$B$2:$B$258,0),6),"")</f>
        <v>occupancy-permits-field-definitions.xlsx</v>
      </c>
    </row>
    <row r="3" ht="15.75" customHeight="1">
      <c r="A3" s="352">
        <v>2.0</v>
      </c>
      <c r="B3" s="353" t="s">
        <v>306</v>
      </c>
      <c r="C3" s="353" t="s">
        <v>528</v>
      </c>
      <c r="D3" s="353" t="str">
        <f t="shared" si="1"/>
        <v>prcl.mdb.BldgCom.Parcel</v>
      </c>
      <c r="E3" s="354" t="s">
        <v>78</v>
      </c>
      <c r="F3" s="354" t="s">
        <v>1702</v>
      </c>
      <c r="G3" s="354"/>
      <c r="H3" s="355" t="str">
        <f t="shared" si="2"/>
        <v>BldgCom</v>
      </c>
      <c r="I3" s="356"/>
      <c r="J3" s="357" t="s">
        <v>808</v>
      </c>
      <c r="K3" s="358" t="s">
        <v>65</v>
      </c>
      <c r="L3" s="358" t="s">
        <v>778</v>
      </c>
      <c r="M3" s="343"/>
      <c r="N3" s="359" t="str">
        <f t="array" ref="N3">IFERROR(INDEX('All Field Defs'!$B$2:$E$258,MATCH('StoT Mapping (Depreciated)'!E3,'All Field Defs'!$B$2:$B$258,0),2),"")</f>
        <v>Parcel Number</v>
      </c>
      <c r="O3" s="359" t="str">
        <f t="array" ref="O3">IFERROR(INDEX('All Field Defs'!$B$2:$E$258,MATCH('StoT Mapping (Depreciated)'!E3,'All Field Defs'!$B$2:$B$258,0),3),"")</f>
        <v>Integer</v>
      </c>
      <c r="P3" s="359" t="str">
        <f t="array" ref="P3">IFERROR(INDEX('All Field Defs'!$A$2:$E$258,MATCH('StoT Mapping (Depreciated)'!E3,'All Field Defs'!$B$2:$B$258,0),1),"")</f>
        <v>OccPermFD</v>
      </c>
      <c r="Q3" s="359" t="str">
        <f t="array" ref="Q3">IFERROR(INDEX('All Field Defs'!$A$2:$F$258,MATCH('StoT Mapping (Depreciated)'!E3,'All Field Defs'!$B$2:$B$258,0),6),"")</f>
        <v>occupancy-permits-field-definitions.xlsx</v>
      </c>
    </row>
    <row r="4" ht="15.75" customHeight="1">
      <c r="A4" s="352">
        <v>3.0</v>
      </c>
      <c r="B4" s="354" t="s">
        <v>306</v>
      </c>
      <c r="C4" s="354" t="s">
        <v>528</v>
      </c>
      <c r="D4" s="353" t="str">
        <f t="shared" si="1"/>
        <v>prcl.mdb.BldgCom.OwnerCode</v>
      </c>
      <c r="E4" s="354" t="s">
        <v>90</v>
      </c>
      <c r="F4" s="354" t="s">
        <v>1702</v>
      </c>
      <c r="G4" s="354"/>
      <c r="H4" s="355" t="str">
        <f t="shared" si="2"/>
        <v>BldgCom</v>
      </c>
      <c r="I4" s="356"/>
      <c r="J4" s="357" t="s">
        <v>808</v>
      </c>
      <c r="K4" s="358"/>
      <c r="L4" s="358"/>
      <c r="M4" s="343"/>
      <c r="N4" s="359"/>
      <c r="O4" s="359"/>
      <c r="P4" s="359"/>
      <c r="Q4" s="359"/>
    </row>
    <row r="5" ht="15.75" customHeight="1">
      <c r="A5" s="352">
        <v>4.0</v>
      </c>
      <c r="B5" s="354" t="s">
        <v>306</v>
      </c>
      <c r="C5" s="354" t="s">
        <v>528</v>
      </c>
      <c r="D5" s="353" t="str">
        <f t="shared" si="1"/>
        <v>prcl.mdb.BldgCom.BldgNum</v>
      </c>
      <c r="E5" s="354" t="s">
        <v>171</v>
      </c>
      <c r="F5" s="354" t="s">
        <v>1702</v>
      </c>
      <c r="G5" s="354"/>
      <c r="H5" s="355" t="str">
        <f t="shared" si="2"/>
        <v>BldgCom</v>
      </c>
      <c r="I5" s="356"/>
      <c r="J5" s="360"/>
      <c r="K5" s="358"/>
      <c r="L5" s="358"/>
      <c r="M5" s="343"/>
      <c r="N5" s="359"/>
      <c r="O5" s="359"/>
      <c r="P5" s="359"/>
      <c r="Q5" s="359"/>
    </row>
    <row r="6" ht="15.75" customHeight="1">
      <c r="A6" s="352">
        <v>5.0</v>
      </c>
      <c r="B6" s="353" t="s">
        <v>306</v>
      </c>
      <c r="C6" s="353" t="s">
        <v>528</v>
      </c>
      <c r="D6" s="353" t="str">
        <f t="shared" si="1"/>
        <v>prcl.mdb.BldgCom.BldgCategory</v>
      </c>
      <c r="E6" s="353" t="s">
        <v>742</v>
      </c>
      <c r="F6" s="354" t="s">
        <v>743</v>
      </c>
      <c r="G6" s="353"/>
      <c r="H6" s="355" t="str">
        <f t="shared" si="2"/>
        <v>BldgCom</v>
      </c>
      <c r="I6" s="356" t="s">
        <v>1932</v>
      </c>
      <c r="J6" s="360"/>
      <c r="K6" s="358" t="s">
        <v>1933</v>
      </c>
      <c r="L6" s="358" t="s">
        <v>1933</v>
      </c>
      <c r="M6" s="343"/>
      <c r="N6" s="359" t="str">
        <f t="array" ref="N6">IFERROR(INDEX('All Field Defs'!$B$2:$E$258,MATCH('StoT Mapping (Depreciated)'!E6,'All Field Defs'!$B$2:$B$258,0),2),"")</f>
        <v/>
      </c>
      <c r="O6" s="359" t="str">
        <f t="array" ref="O6">IFERROR(INDEX('All Field Defs'!$B$2:$E$258,MATCH('StoT Mapping (Depreciated)'!E6,'All Field Defs'!$B$2:$B$258,0),3),"")</f>
        <v/>
      </c>
      <c r="P6" s="359" t="str">
        <f t="array" ref="P6">IFERROR(INDEX('All Field Defs'!$A$2:$E$258,MATCH('StoT Mapping (Depreciated)'!E6,'All Field Defs'!$B$2:$B$258,0),1),"")</f>
        <v/>
      </c>
      <c r="Q6" s="359" t="str">
        <f t="array" ref="Q6">IFERROR(INDEX('All Field Defs'!$A$2:$F$258,MATCH('StoT Mapping (Depreciated)'!E6,'All Field Defs'!$B$2:$B$258,0),6),"")</f>
        <v/>
      </c>
    </row>
    <row r="7" ht="15.75" customHeight="1">
      <c r="A7" s="352">
        <v>6.0</v>
      </c>
      <c r="B7" s="353" t="s">
        <v>306</v>
      </c>
      <c r="C7" s="353" t="s">
        <v>528</v>
      </c>
      <c r="D7" s="353" t="str">
        <f t="shared" si="1"/>
        <v>prcl.mdb.BldgCom.GroundFloorArea</v>
      </c>
      <c r="E7" s="353" t="s">
        <v>751</v>
      </c>
      <c r="F7" s="353"/>
      <c r="G7" s="353"/>
      <c r="H7" s="355" t="str">
        <f t="shared" si="2"/>
        <v>BldgCom</v>
      </c>
      <c r="I7" s="356" t="s">
        <v>1935</v>
      </c>
      <c r="J7" s="360"/>
      <c r="K7" s="361" t="s">
        <v>648</v>
      </c>
      <c r="L7" s="358" t="s">
        <v>1935</v>
      </c>
      <c r="M7" s="343" t="s">
        <v>1936</v>
      </c>
      <c r="N7" s="359" t="str">
        <f t="array" ref="N7">IFERROR(INDEX('All Field Defs'!$B$2:$E$258,MATCH('StoT Mapping (Depreciated)'!E7,'All Field Defs'!$B$2:$B$258,0),2),"")</f>
        <v/>
      </c>
      <c r="O7" s="359" t="str">
        <f t="array" ref="O7">IFERROR(INDEX('All Field Defs'!$B$2:$E$258,MATCH('StoT Mapping (Depreciated)'!E7,'All Field Defs'!$B$2:$B$258,0),3),"")</f>
        <v/>
      </c>
      <c r="P7" s="359" t="str">
        <f t="array" ref="P7">IFERROR(INDEX('All Field Defs'!$A$2:$E$258,MATCH('StoT Mapping (Depreciated)'!E7,'All Field Defs'!$B$2:$B$258,0),1),"")</f>
        <v/>
      </c>
      <c r="Q7" s="359" t="str">
        <f t="array" ref="Q7">IFERROR(INDEX('All Field Defs'!$A$2:$F$258,MATCH('StoT Mapping (Depreciated)'!E7,'All Field Defs'!$B$2:$B$258,0),6),"")</f>
        <v/>
      </c>
    </row>
    <row r="8" ht="15.75" customHeight="1">
      <c r="A8" s="352">
        <v>7.0</v>
      </c>
      <c r="B8" s="353" t="s">
        <v>306</v>
      </c>
      <c r="C8" s="353" t="s">
        <v>528</v>
      </c>
      <c r="D8" s="353" t="str">
        <f t="shared" si="1"/>
        <v>prcl.mdb.BldgCom.ComExtWallType</v>
      </c>
      <c r="E8" s="353" t="s">
        <v>753</v>
      </c>
      <c r="F8" s="353"/>
      <c r="G8" s="353"/>
      <c r="H8" s="355" t="str">
        <f t="shared" si="2"/>
        <v>BldgCom</v>
      </c>
      <c r="I8" s="356" t="s">
        <v>753</v>
      </c>
      <c r="J8" s="360"/>
      <c r="K8" s="362" t="s">
        <v>648</v>
      </c>
      <c r="L8" s="358" t="s">
        <v>1939</v>
      </c>
      <c r="M8" s="343"/>
      <c r="N8" s="359" t="str">
        <f t="array" ref="N8">IFERROR(INDEX('All Field Defs'!$B$2:$E$258,MATCH('StoT Mapping (Depreciated)'!E8,'All Field Defs'!$B$2:$B$258,0),2),"")</f>
        <v/>
      </c>
      <c r="O8" s="359" t="str">
        <f t="array" ref="O8">IFERROR(INDEX('All Field Defs'!$B$2:$E$258,MATCH('StoT Mapping (Depreciated)'!E8,'All Field Defs'!$B$2:$B$258,0),3),"")</f>
        <v/>
      </c>
      <c r="P8" s="359" t="str">
        <f t="array" ref="P8">IFERROR(INDEX('All Field Defs'!$A$2:$E$258,MATCH('StoT Mapping (Depreciated)'!E8,'All Field Defs'!$B$2:$B$258,0),1),"")</f>
        <v/>
      </c>
      <c r="Q8" s="359" t="str">
        <f t="array" ref="Q8">IFERROR(INDEX('All Field Defs'!$A$2:$F$258,MATCH('StoT Mapping (Depreciated)'!E8,'All Field Defs'!$B$2:$B$258,0),6),"")</f>
        <v/>
      </c>
    </row>
    <row r="9" ht="15.75" customHeight="1">
      <c r="A9" s="352">
        <v>8.0</v>
      </c>
      <c r="B9" s="353" t="s">
        <v>306</v>
      </c>
      <c r="C9" s="353" t="s">
        <v>528</v>
      </c>
      <c r="D9" s="353" t="str">
        <f t="shared" si="1"/>
        <v>prcl.mdb.BldgCom.ComStoriesCode</v>
      </c>
      <c r="E9" s="353" t="s">
        <v>756</v>
      </c>
      <c r="F9" s="353"/>
      <c r="G9" s="353"/>
      <c r="H9" s="355" t="str">
        <f t="shared" si="2"/>
        <v>BldgCom</v>
      </c>
      <c r="I9" s="356" t="s">
        <v>756</v>
      </c>
      <c r="J9" s="360"/>
      <c r="K9" s="362" t="s">
        <v>648</v>
      </c>
      <c r="L9" s="358" t="s">
        <v>1940</v>
      </c>
      <c r="M9" s="343"/>
      <c r="N9" s="359" t="str">
        <f t="array" ref="N9">IFERROR(INDEX('All Field Defs'!$B$2:$E$258,MATCH('StoT Mapping (Depreciated)'!E9,'All Field Defs'!$B$2:$B$258,0),2),"")</f>
        <v/>
      </c>
      <c r="O9" s="359" t="str">
        <f t="array" ref="O9">IFERROR(INDEX('All Field Defs'!$B$2:$E$258,MATCH('StoT Mapping (Depreciated)'!E9,'All Field Defs'!$B$2:$B$258,0),3),"")</f>
        <v/>
      </c>
      <c r="P9" s="359" t="str">
        <f t="array" ref="P9">IFERROR(INDEX('All Field Defs'!$A$2:$E$258,MATCH('StoT Mapping (Depreciated)'!E9,'All Field Defs'!$B$2:$B$258,0),1),"")</f>
        <v/>
      </c>
      <c r="Q9" s="359" t="str">
        <f t="array" ref="Q9">IFERROR(INDEX('All Field Defs'!$A$2:$F$258,MATCH('StoT Mapping (Depreciated)'!E9,'All Field Defs'!$B$2:$B$258,0),6),"")</f>
        <v/>
      </c>
    </row>
    <row r="10" ht="15.75" customHeight="1">
      <c r="A10" s="352">
        <v>9.0</v>
      </c>
      <c r="B10" s="353" t="s">
        <v>306</v>
      </c>
      <c r="C10" s="353" t="s">
        <v>528</v>
      </c>
      <c r="D10" s="353" t="str">
        <f t="shared" si="1"/>
        <v>prcl.mdb.BldgCom.YearBuilt</v>
      </c>
      <c r="E10" s="353" t="s">
        <v>760</v>
      </c>
      <c r="F10" s="353"/>
      <c r="G10" s="353"/>
      <c r="H10" s="355" t="str">
        <f t="shared" si="2"/>
        <v>BldgCom</v>
      </c>
      <c r="I10" s="356" t="s">
        <v>760</v>
      </c>
      <c r="J10" s="360"/>
      <c r="K10" s="362" t="s">
        <v>648</v>
      </c>
      <c r="L10" s="358" t="s">
        <v>760</v>
      </c>
      <c r="M10" s="343"/>
      <c r="N10" s="359" t="str">
        <f t="array" ref="N10">IFERROR(INDEX('All Field Defs'!$B$2:$E$258,MATCH('StoT Mapping (Depreciated)'!E10,'All Field Defs'!$B$2:$B$258,0),2),"")</f>
        <v/>
      </c>
      <c r="O10" s="359" t="str">
        <f t="array" ref="O10">IFERROR(INDEX('All Field Defs'!$B$2:$E$258,MATCH('StoT Mapping (Depreciated)'!E10,'All Field Defs'!$B$2:$B$258,0),3),"")</f>
        <v/>
      </c>
      <c r="P10" s="359" t="str">
        <f t="array" ref="P10">IFERROR(INDEX('All Field Defs'!$A$2:$E$258,MATCH('StoT Mapping (Depreciated)'!E10,'All Field Defs'!$B$2:$B$258,0),1),"")</f>
        <v/>
      </c>
      <c r="Q10" s="359" t="str">
        <f t="array" ref="Q10">IFERROR(INDEX('All Field Defs'!$A$2:$F$258,MATCH('StoT Mapping (Depreciated)'!E10,'All Field Defs'!$B$2:$B$258,0),6),"")</f>
        <v/>
      </c>
    </row>
    <row r="11" ht="15.75" customHeight="1">
      <c r="A11" s="352">
        <v>10.0</v>
      </c>
      <c r="B11" s="353" t="s">
        <v>306</v>
      </c>
      <c r="C11" s="353" t="s">
        <v>528</v>
      </c>
      <c r="D11" s="353" t="str">
        <f t="shared" si="1"/>
        <v>prcl.mdb.BldgCom.ComConstType</v>
      </c>
      <c r="E11" s="353" t="s">
        <v>762</v>
      </c>
      <c r="F11" s="353"/>
      <c r="G11" s="353"/>
      <c r="H11" s="355" t="str">
        <f t="shared" si="2"/>
        <v>BldgCom</v>
      </c>
      <c r="I11" s="356" t="s">
        <v>762</v>
      </c>
      <c r="J11" s="360"/>
      <c r="K11" s="362" t="s">
        <v>648</v>
      </c>
      <c r="L11" s="358" t="s">
        <v>1943</v>
      </c>
      <c r="M11" s="343"/>
      <c r="N11" s="359" t="str">
        <f t="array" ref="N11">IFERROR(INDEX('All Field Defs'!$B$2:$E$258,MATCH('StoT Mapping (Depreciated)'!E11,'All Field Defs'!$B$2:$B$258,0),2),"")</f>
        <v/>
      </c>
      <c r="O11" s="359" t="str">
        <f t="array" ref="O11">IFERROR(INDEX('All Field Defs'!$B$2:$E$258,MATCH('StoT Mapping (Depreciated)'!E11,'All Field Defs'!$B$2:$B$258,0),3),"")</f>
        <v/>
      </c>
      <c r="P11" s="359" t="str">
        <f t="array" ref="P11">IFERROR(INDEX('All Field Defs'!$A$2:$E$258,MATCH('StoT Mapping (Depreciated)'!E11,'All Field Defs'!$B$2:$B$258,0),1),"")</f>
        <v/>
      </c>
      <c r="Q11" s="359" t="str">
        <f t="array" ref="Q11">IFERROR(INDEX('All Field Defs'!$A$2:$F$258,MATCH('StoT Mapping (Depreciated)'!E11,'All Field Defs'!$B$2:$B$258,0),6),"")</f>
        <v/>
      </c>
    </row>
    <row r="12" ht="15.75" customHeight="1">
      <c r="A12" s="352">
        <v>11.0</v>
      </c>
      <c r="B12" s="353" t="s">
        <v>306</v>
      </c>
      <c r="C12" s="353" t="s">
        <v>528</v>
      </c>
      <c r="D12" s="353" t="str">
        <f t="shared" si="1"/>
        <v>prcl.mdb.BldgCom.TotApts</v>
      </c>
      <c r="E12" s="353" t="s">
        <v>764</v>
      </c>
      <c r="F12" s="353"/>
      <c r="G12" s="353"/>
      <c r="H12" s="355" t="str">
        <f t="shared" si="2"/>
        <v>BldgCom</v>
      </c>
      <c r="I12" s="356"/>
      <c r="J12" s="357" t="s">
        <v>1944</v>
      </c>
      <c r="K12" s="358"/>
      <c r="L12" s="358"/>
      <c r="M12" s="343" t="s">
        <v>1945</v>
      </c>
      <c r="N12" s="359" t="str">
        <f t="array" ref="N12">IFERROR(INDEX('All Field Defs'!$B$2:$E$258,MATCH('StoT Mapping (Depreciated)'!E12,'All Field Defs'!$B$2:$B$258,0),2),"")</f>
        <v/>
      </c>
      <c r="O12" s="359" t="str">
        <f t="array" ref="O12">IFERROR(INDEX('All Field Defs'!$B$2:$E$258,MATCH('StoT Mapping (Depreciated)'!E12,'All Field Defs'!$B$2:$B$258,0),3),"")</f>
        <v/>
      </c>
      <c r="P12" s="359" t="str">
        <f t="array" ref="P12">IFERROR(INDEX('All Field Defs'!$A$2:$E$258,MATCH('StoT Mapping (Depreciated)'!E12,'All Field Defs'!$B$2:$B$258,0),1),"")</f>
        <v/>
      </c>
      <c r="Q12" s="359" t="str">
        <f t="array" ref="Q12">IFERROR(INDEX('All Field Defs'!$A$2:$F$258,MATCH('StoT Mapping (Depreciated)'!E12,'All Field Defs'!$B$2:$B$258,0),6),"")</f>
        <v/>
      </c>
    </row>
    <row r="13" ht="15.75" customHeight="1">
      <c r="A13" s="352">
        <v>12.0</v>
      </c>
      <c r="B13" s="353" t="s">
        <v>306</v>
      </c>
      <c r="C13" s="353" t="s">
        <v>528</v>
      </c>
      <c r="D13" s="353" t="str">
        <f t="shared" si="1"/>
        <v>prcl.mdb.BldgCom.NbrOfAptsEff</v>
      </c>
      <c r="E13" s="353" t="s">
        <v>766</v>
      </c>
      <c r="F13" s="353"/>
      <c r="G13" s="353"/>
      <c r="H13" s="355" t="str">
        <f t="shared" si="2"/>
        <v>BldgCom</v>
      </c>
      <c r="I13" s="356"/>
      <c r="J13" s="357" t="s">
        <v>1944</v>
      </c>
      <c r="K13" s="358"/>
      <c r="L13" s="358"/>
      <c r="M13" s="343"/>
      <c r="N13" s="359" t="str">
        <f t="array" ref="N13">IFERROR(INDEX('All Field Defs'!$B$2:$E$258,MATCH('StoT Mapping (Depreciated)'!E13,'All Field Defs'!$B$2:$B$258,0),2),"")</f>
        <v/>
      </c>
      <c r="O13" s="359" t="str">
        <f t="array" ref="O13">IFERROR(INDEX('All Field Defs'!$B$2:$E$258,MATCH('StoT Mapping (Depreciated)'!E13,'All Field Defs'!$B$2:$B$258,0),3),"")</f>
        <v/>
      </c>
      <c r="P13" s="359" t="str">
        <f t="array" ref="P13">IFERROR(INDEX('All Field Defs'!$A$2:$E$258,MATCH('StoT Mapping (Depreciated)'!E13,'All Field Defs'!$B$2:$B$258,0),1),"")</f>
        <v/>
      </c>
      <c r="Q13" s="359" t="str">
        <f t="array" ref="Q13">IFERROR(INDEX('All Field Defs'!$A$2:$F$258,MATCH('StoT Mapping (Depreciated)'!E13,'All Field Defs'!$B$2:$B$258,0),6),"")</f>
        <v/>
      </c>
    </row>
    <row r="14" ht="15.75" customHeight="1">
      <c r="A14" s="352">
        <v>13.0</v>
      </c>
      <c r="B14" s="353" t="s">
        <v>306</v>
      </c>
      <c r="C14" s="353" t="s">
        <v>528</v>
      </c>
      <c r="D14" s="353" t="str">
        <f t="shared" si="1"/>
        <v>prcl.mdb.BldgCom.NbrOfApts1Br</v>
      </c>
      <c r="E14" s="354" t="s">
        <v>768</v>
      </c>
      <c r="F14" s="353"/>
      <c r="G14" s="353"/>
      <c r="H14" s="355" t="str">
        <f t="shared" si="2"/>
        <v>BldgCom</v>
      </c>
      <c r="I14" s="356"/>
      <c r="J14" s="357" t="s">
        <v>1944</v>
      </c>
      <c r="K14" s="358"/>
      <c r="L14" s="358"/>
      <c r="M14" s="343"/>
      <c r="N14" s="359" t="str">
        <f t="array" ref="N14">IFERROR(INDEX('All Field Defs'!$B$2:$E$258,MATCH('StoT Mapping (Depreciated)'!E14,'All Field Defs'!$B$2:$B$258,0),2),"")</f>
        <v/>
      </c>
      <c r="O14" s="359" t="str">
        <f t="array" ref="O14">IFERROR(INDEX('All Field Defs'!$B$2:$E$258,MATCH('StoT Mapping (Depreciated)'!E14,'All Field Defs'!$B$2:$B$258,0),3),"")</f>
        <v/>
      </c>
      <c r="P14" s="359" t="str">
        <f t="array" ref="P14">IFERROR(INDEX('All Field Defs'!$A$2:$E$258,MATCH('StoT Mapping (Depreciated)'!E14,'All Field Defs'!$B$2:$B$258,0),1),"")</f>
        <v/>
      </c>
      <c r="Q14" s="359" t="str">
        <f t="array" ref="Q14">IFERROR(INDEX('All Field Defs'!$A$2:$F$258,MATCH('StoT Mapping (Depreciated)'!E14,'All Field Defs'!$B$2:$B$258,0),6),"")</f>
        <v/>
      </c>
    </row>
    <row r="15" ht="15.75" customHeight="1">
      <c r="A15" s="352">
        <v>14.0</v>
      </c>
      <c r="B15" s="353" t="s">
        <v>306</v>
      </c>
      <c r="C15" s="353" t="s">
        <v>528</v>
      </c>
      <c r="D15" s="353" t="str">
        <f t="shared" si="1"/>
        <v>prcl.mdb.BldgCom.NbrOfApts2Br</v>
      </c>
      <c r="E15" s="354" t="s">
        <v>771</v>
      </c>
      <c r="F15" s="353"/>
      <c r="G15" s="353"/>
      <c r="H15" s="355" t="str">
        <f t="shared" si="2"/>
        <v>BldgCom</v>
      </c>
      <c r="I15" s="356"/>
      <c r="J15" s="357" t="s">
        <v>1944</v>
      </c>
      <c r="K15" s="358"/>
      <c r="L15" s="358"/>
      <c r="M15" s="343"/>
      <c r="N15" s="359" t="str">
        <f t="array" ref="N15">IFERROR(INDEX('All Field Defs'!$B$2:$E$258,MATCH('StoT Mapping (Depreciated)'!E15,'All Field Defs'!$B$2:$B$258,0),2),"")</f>
        <v/>
      </c>
      <c r="O15" s="359" t="str">
        <f t="array" ref="O15">IFERROR(INDEX('All Field Defs'!$B$2:$E$258,MATCH('StoT Mapping (Depreciated)'!E15,'All Field Defs'!$B$2:$B$258,0),3),"")</f>
        <v/>
      </c>
      <c r="P15" s="359" t="str">
        <f t="array" ref="P15">IFERROR(INDEX('All Field Defs'!$A$2:$E$258,MATCH('StoT Mapping (Depreciated)'!E15,'All Field Defs'!$B$2:$B$258,0),1),"")</f>
        <v/>
      </c>
      <c r="Q15" s="359" t="str">
        <f t="array" ref="Q15">IFERROR(INDEX('All Field Defs'!$A$2:$F$258,MATCH('StoT Mapping (Depreciated)'!E15,'All Field Defs'!$B$2:$B$258,0),6),"")</f>
        <v/>
      </c>
    </row>
    <row r="16" ht="15.75" customHeight="1">
      <c r="A16" s="352">
        <v>15.0</v>
      </c>
      <c r="B16" s="353" t="s">
        <v>306</v>
      </c>
      <c r="C16" s="353" t="s">
        <v>528</v>
      </c>
      <c r="D16" s="353" t="str">
        <f t="shared" si="1"/>
        <v>prcl.mdb.BldgCom.NbrOfApts3Br</v>
      </c>
      <c r="E16" s="354" t="s">
        <v>779</v>
      </c>
      <c r="F16" s="353"/>
      <c r="G16" s="353"/>
      <c r="H16" s="355" t="str">
        <f t="shared" si="2"/>
        <v>BldgCom</v>
      </c>
      <c r="I16" s="356"/>
      <c r="J16" s="357" t="s">
        <v>1944</v>
      </c>
      <c r="K16" s="358"/>
      <c r="L16" s="358"/>
      <c r="M16" s="343"/>
      <c r="N16" s="359" t="str">
        <f t="array" ref="N16">IFERROR(INDEX('All Field Defs'!$B$2:$E$258,MATCH('StoT Mapping (Depreciated)'!E16,'All Field Defs'!$B$2:$B$258,0),2),"")</f>
        <v/>
      </c>
      <c r="O16" s="359" t="str">
        <f t="array" ref="O16">IFERROR(INDEX('All Field Defs'!$B$2:$E$258,MATCH('StoT Mapping (Depreciated)'!E16,'All Field Defs'!$B$2:$B$258,0),3),"")</f>
        <v/>
      </c>
      <c r="P16" s="359" t="str">
        <f t="array" ref="P16">IFERROR(INDEX('All Field Defs'!$A$2:$E$258,MATCH('StoT Mapping (Depreciated)'!E16,'All Field Defs'!$B$2:$B$258,0),1),"")</f>
        <v/>
      </c>
      <c r="Q16" s="359" t="str">
        <f t="array" ref="Q16">IFERROR(INDEX('All Field Defs'!$A$2:$F$258,MATCH('StoT Mapping (Depreciated)'!E16,'All Field Defs'!$B$2:$B$258,0),6),"")</f>
        <v/>
      </c>
    </row>
    <row r="17" ht="15.75" customHeight="1">
      <c r="A17" s="352">
        <v>16.0</v>
      </c>
      <c r="B17" s="353" t="s">
        <v>306</v>
      </c>
      <c r="C17" s="353" t="s">
        <v>528</v>
      </c>
      <c r="D17" s="353" t="str">
        <f t="shared" si="1"/>
        <v>prcl.mdb.BldgCom.NbrOfAptsOther</v>
      </c>
      <c r="E17" s="354" t="s">
        <v>783</v>
      </c>
      <c r="F17" s="353"/>
      <c r="G17" s="353"/>
      <c r="H17" s="355" t="str">
        <f t="shared" si="2"/>
        <v>BldgCom</v>
      </c>
      <c r="I17" s="356"/>
      <c r="J17" s="357" t="s">
        <v>1944</v>
      </c>
      <c r="K17" s="358"/>
      <c r="L17" s="358"/>
      <c r="M17" s="343"/>
      <c r="N17" s="359" t="str">
        <f t="array" ref="N17">IFERROR(INDEX('All Field Defs'!$B$2:$E$258,MATCH('StoT Mapping (Depreciated)'!E17,'All Field Defs'!$B$2:$B$258,0),2),"")</f>
        <v/>
      </c>
      <c r="O17" s="359" t="str">
        <f t="array" ref="O17">IFERROR(INDEX('All Field Defs'!$B$2:$E$258,MATCH('StoT Mapping (Depreciated)'!E17,'All Field Defs'!$B$2:$B$258,0),3),"")</f>
        <v/>
      </c>
      <c r="P17" s="359" t="str">
        <f t="array" ref="P17">IFERROR(INDEX('All Field Defs'!$A$2:$E$258,MATCH('StoT Mapping (Depreciated)'!E17,'All Field Defs'!$B$2:$B$258,0),1),"")</f>
        <v/>
      </c>
      <c r="Q17" s="359" t="str">
        <f t="array" ref="Q17">IFERROR(INDEX('All Field Defs'!$A$2:$F$258,MATCH('StoT Mapping (Depreciated)'!E17,'All Field Defs'!$B$2:$B$258,0),6),"")</f>
        <v/>
      </c>
    </row>
    <row r="18" ht="10.5" customHeight="1">
      <c r="A18" s="352">
        <v>17.0</v>
      </c>
      <c r="B18" s="363"/>
      <c r="C18" s="363"/>
      <c r="D18" s="353" t="str">
        <f t="shared" si="1"/>
        <v>..</v>
      </c>
      <c r="E18" s="363"/>
      <c r="F18" s="363"/>
      <c r="G18" s="363"/>
      <c r="H18" s="363"/>
      <c r="I18" s="364"/>
      <c r="J18" s="365"/>
      <c r="K18" s="363"/>
      <c r="L18" s="363"/>
      <c r="M18" s="343"/>
      <c r="N18" s="359"/>
      <c r="O18" s="359"/>
      <c r="P18" s="359"/>
      <c r="Q18" s="359"/>
    </row>
    <row r="19" ht="15.75" customHeight="1">
      <c r="A19" s="352">
        <v>18.0</v>
      </c>
      <c r="B19" s="353" t="s">
        <v>306</v>
      </c>
      <c r="C19" s="353" t="s">
        <v>529</v>
      </c>
      <c r="D19" s="353" t="str">
        <f t="shared" si="1"/>
        <v>prcl.mdb.BldgRes.CityBlock</v>
      </c>
      <c r="E19" s="353" t="s">
        <v>65</v>
      </c>
      <c r="F19" s="353"/>
      <c r="G19" s="353"/>
      <c r="H19" s="355" t="str">
        <f t="shared" ref="H19:H45" si="3">C19</f>
        <v>BldgRes</v>
      </c>
      <c r="I19" s="356" t="s">
        <v>65</v>
      </c>
      <c r="J19" s="360"/>
      <c r="K19" s="358" t="s">
        <v>65</v>
      </c>
      <c r="L19" s="358" t="s">
        <v>1929</v>
      </c>
      <c r="M19" s="343"/>
      <c r="N19" s="359" t="str">
        <f t="array" ref="N19">IFERROR(INDEX('All Field Defs'!$B$2:$E$258,MATCH('StoT Mapping (Depreciated)'!E19,'All Field Defs'!$B$2:$B$258,0),2),"")</f>
        <v>City Block</v>
      </c>
      <c r="O19" s="359" t="str">
        <f t="array" ref="O19">IFERROR(INDEX('All Field Defs'!$B$2:$E$258,MATCH('StoT Mapping (Depreciated)'!E19,'All Field Defs'!$B$2:$B$258,0),3),"")</f>
        <v>Decimal</v>
      </c>
      <c r="P19" s="359" t="str">
        <f t="array" ref="P19">IFERROR(INDEX('All Field Defs'!$A$2:$E$258,MATCH('StoT Mapping (Depreciated)'!E19,'All Field Defs'!$B$2:$B$258,0),1),"")</f>
        <v>OccPermFD</v>
      </c>
      <c r="Q19" s="359" t="str">
        <f t="array" ref="Q19">IFERROR(INDEX('All Field Defs'!$A$2:$F$258,MATCH('StoT Mapping (Depreciated)'!E19,'All Field Defs'!$B$2:$B$258,0),6),"")</f>
        <v>occupancy-permits-field-definitions.xlsx</v>
      </c>
    </row>
    <row r="20" ht="15.75" customHeight="1">
      <c r="A20" s="352">
        <v>19.0</v>
      </c>
      <c r="B20" s="353" t="s">
        <v>306</v>
      </c>
      <c r="C20" s="353" t="s">
        <v>529</v>
      </c>
      <c r="D20" s="353" t="str">
        <f t="shared" si="1"/>
        <v>prcl.mdb.BldgRes.Parcel</v>
      </c>
      <c r="E20" s="353" t="s">
        <v>78</v>
      </c>
      <c r="F20" s="353"/>
      <c r="G20" s="353"/>
      <c r="H20" s="355" t="str">
        <f t="shared" si="3"/>
        <v>BldgRes</v>
      </c>
      <c r="I20" s="356" t="s">
        <v>78</v>
      </c>
      <c r="J20" s="360"/>
      <c r="K20" s="358" t="s">
        <v>65</v>
      </c>
      <c r="L20" s="358" t="s">
        <v>778</v>
      </c>
      <c r="M20" s="343"/>
      <c r="N20" s="359" t="str">
        <f t="array" ref="N20">IFERROR(INDEX('All Field Defs'!$B$2:$E$258,MATCH('StoT Mapping (Depreciated)'!E20,'All Field Defs'!$B$2:$B$258,0),2),"")</f>
        <v>Parcel Number</v>
      </c>
      <c r="O20" s="359" t="str">
        <f t="array" ref="O20">IFERROR(INDEX('All Field Defs'!$B$2:$E$258,MATCH('StoT Mapping (Depreciated)'!E20,'All Field Defs'!$B$2:$B$258,0),3),"")</f>
        <v>Integer</v>
      </c>
      <c r="P20" s="359" t="str">
        <f t="array" ref="P20">IFERROR(INDEX('All Field Defs'!$A$2:$E$258,MATCH('StoT Mapping (Depreciated)'!E20,'All Field Defs'!$B$2:$B$258,0),1),"")</f>
        <v>OccPermFD</v>
      </c>
      <c r="Q20" s="359" t="str">
        <f t="array" ref="Q20">IFERROR(INDEX('All Field Defs'!$A$2:$F$258,MATCH('StoT Mapping (Depreciated)'!E20,'All Field Defs'!$B$2:$B$258,0),6),"")</f>
        <v>occupancy-permits-field-definitions.xlsx</v>
      </c>
    </row>
    <row r="21" ht="15.75" customHeight="1">
      <c r="A21" s="352">
        <v>20.0</v>
      </c>
      <c r="B21" s="353" t="s">
        <v>306</v>
      </c>
      <c r="C21" s="353" t="s">
        <v>529</v>
      </c>
      <c r="D21" s="353" t="str">
        <f t="shared" si="1"/>
        <v>prcl.mdb.BldgRes.ResOccType</v>
      </c>
      <c r="E21" s="353" t="s">
        <v>819</v>
      </c>
      <c r="F21" s="353"/>
      <c r="G21" s="353"/>
      <c r="H21" s="355" t="str">
        <f t="shared" si="3"/>
        <v>BldgRes</v>
      </c>
      <c r="I21" s="356" t="s">
        <v>819</v>
      </c>
      <c r="J21" s="360"/>
      <c r="K21" s="358" t="s">
        <v>1933</v>
      </c>
      <c r="L21" s="358" t="s">
        <v>1933</v>
      </c>
      <c r="M21" s="343"/>
      <c r="N21" s="359" t="str">
        <f t="array" ref="N21">IFERROR(INDEX('All Field Defs'!$B$2:$E$258,MATCH('StoT Mapping (Depreciated)'!E21,'All Field Defs'!$B$2:$B$258,0),2),"")</f>
        <v/>
      </c>
      <c r="O21" s="359" t="str">
        <f t="array" ref="O21">IFERROR(INDEX('All Field Defs'!$B$2:$E$258,MATCH('StoT Mapping (Depreciated)'!E21,'All Field Defs'!$B$2:$B$258,0),3),"")</f>
        <v/>
      </c>
      <c r="P21" s="359" t="str">
        <f t="array" ref="P21">IFERROR(INDEX('All Field Defs'!$A$2:$E$258,MATCH('StoT Mapping (Depreciated)'!E21,'All Field Defs'!$B$2:$B$258,0),1),"")</f>
        <v/>
      </c>
      <c r="Q21" s="359" t="str">
        <f t="array" ref="Q21">IFERROR(INDEX('All Field Defs'!$A$2:$F$258,MATCH('StoT Mapping (Depreciated)'!E21,'All Field Defs'!$B$2:$B$258,0),6),"")</f>
        <v/>
      </c>
    </row>
    <row r="22" ht="15.75" customHeight="1">
      <c r="A22" s="352">
        <v>21.0</v>
      </c>
      <c r="B22" s="353" t="s">
        <v>306</v>
      </c>
      <c r="C22" s="353" t="s">
        <v>529</v>
      </c>
      <c r="D22" s="353" t="str">
        <f t="shared" si="1"/>
        <v>prcl.mdb.BldgRes.BsmtType</v>
      </c>
      <c r="E22" s="353" t="s">
        <v>825</v>
      </c>
      <c r="F22" s="353"/>
      <c r="G22" s="353"/>
      <c r="H22" s="355" t="str">
        <f t="shared" si="3"/>
        <v>BldgRes</v>
      </c>
      <c r="I22" s="356" t="s">
        <v>825</v>
      </c>
      <c r="J22" s="360"/>
      <c r="K22" s="362" t="s">
        <v>648</v>
      </c>
      <c r="L22" s="358" t="s">
        <v>825</v>
      </c>
      <c r="M22" s="343"/>
      <c r="N22" s="359" t="str">
        <f t="array" ref="N22">IFERROR(INDEX('All Field Defs'!$B$2:$E$258,MATCH('StoT Mapping (Depreciated)'!E22,'All Field Defs'!$B$2:$B$258,0),2),"")</f>
        <v/>
      </c>
      <c r="O22" s="359" t="str">
        <f t="array" ref="O22">IFERROR(INDEX('All Field Defs'!$B$2:$E$258,MATCH('StoT Mapping (Depreciated)'!E22,'All Field Defs'!$B$2:$B$258,0),3),"")</f>
        <v/>
      </c>
      <c r="P22" s="359" t="str">
        <f t="array" ref="P22">IFERROR(INDEX('All Field Defs'!$A$2:$E$258,MATCH('StoT Mapping (Depreciated)'!E22,'All Field Defs'!$B$2:$B$258,0),1),"")</f>
        <v/>
      </c>
      <c r="Q22" s="359" t="str">
        <f t="array" ref="Q22">IFERROR(INDEX('All Field Defs'!$A$2:$F$258,MATCH('StoT Mapping (Depreciated)'!E22,'All Field Defs'!$B$2:$B$258,0),6),"")</f>
        <v/>
      </c>
    </row>
    <row r="23" ht="15.75" customHeight="1">
      <c r="A23" s="352">
        <v>22.0</v>
      </c>
      <c r="B23" s="353" t="s">
        <v>306</v>
      </c>
      <c r="C23" s="353" t="s">
        <v>529</v>
      </c>
      <c r="D23" s="353" t="str">
        <f t="shared" si="1"/>
        <v>prcl.mdb.BldgRes.BsmtFinishType</v>
      </c>
      <c r="E23" s="353" t="s">
        <v>830</v>
      </c>
      <c r="F23" s="353"/>
      <c r="G23" s="353"/>
      <c r="H23" s="355" t="str">
        <f t="shared" si="3"/>
        <v>BldgRes</v>
      </c>
      <c r="I23" s="356" t="s">
        <v>830</v>
      </c>
      <c r="J23" s="360"/>
      <c r="K23" s="362" t="s">
        <v>648</v>
      </c>
      <c r="L23" s="358" t="s">
        <v>830</v>
      </c>
      <c r="M23" s="343"/>
      <c r="N23" s="359" t="str">
        <f t="array" ref="N23">IFERROR(INDEX('All Field Defs'!$B$2:$E$258,MATCH('StoT Mapping (Depreciated)'!E23,'All Field Defs'!$B$2:$B$258,0),2),"")</f>
        <v/>
      </c>
      <c r="O23" s="359" t="str">
        <f t="array" ref="O23">IFERROR(INDEX('All Field Defs'!$B$2:$E$258,MATCH('StoT Mapping (Depreciated)'!E23,'All Field Defs'!$B$2:$B$258,0),3),"")</f>
        <v/>
      </c>
      <c r="P23" s="359" t="str">
        <f t="array" ref="P23">IFERROR(INDEX('All Field Defs'!$A$2:$E$258,MATCH('StoT Mapping (Depreciated)'!E23,'All Field Defs'!$B$2:$B$258,0),1),"")</f>
        <v/>
      </c>
      <c r="Q23" s="359" t="str">
        <f t="array" ref="Q23">IFERROR(INDEX('All Field Defs'!$A$2:$F$258,MATCH('StoT Mapping (Depreciated)'!E23,'All Field Defs'!$B$2:$B$258,0),6),"")</f>
        <v/>
      </c>
    </row>
    <row r="24" ht="15.75" customHeight="1">
      <c r="A24" s="352">
        <v>23.0</v>
      </c>
      <c r="B24" s="353" t="s">
        <v>306</v>
      </c>
      <c r="C24" s="353" t="s">
        <v>529</v>
      </c>
      <c r="D24" s="353" t="str">
        <f t="shared" si="1"/>
        <v>prcl.mdb.BldgRes.BsmtAreaFinished</v>
      </c>
      <c r="E24" s="353" t="s">
        <v>835</v>
      </c>
      <c r="F24" s="353"/>
      <c r="G24" s="353"/>
      <c r="H24" s="355" t="str">
        <f t="shared" si="3"/>
        <v>BldgRes</v>
      </c>
      <c r="I24" s="356" t="s">
        <v>835</v>
      </c>
      <c r="J24" s="366"/>
      <c r="K24" s="362" t="s">
        <v>648</v>
      </c>
      <c r="L24" s="358" t="s">
        <v>835</v>
      </c>
      <c r="M24" s="343"/>
      <c r="N24" s="359" t="str">
        <f t="array" ref="N24">IFERROR(INDEX('All Field Defs'!$B$2:$E$258,MATCH('StoT Mapping (Depreciated)'!E24,'All Field Defs'!$B$2:$B$258,0),2),"")</f>
        <v/>
      </c>
      <c r="O24" s="359" t="str">
        <f t="array" ref="O24">IFERROR(INDEX('All Field Defs'!$B$2:$E$258,MATCH('StoT Mapping (Depreciated)'!E24,'All Field Defs'!$B$2:$B$258,0),3),"")</f>
        <v/>
      </c>
      <c r="P24" s="359" t="str">
        <f t="array" ref="P24">IFERROR(INDEX('All Field Defs'!$A$2:$E$258,MATCH('StoT Mapping (Depreciated)'!E24,'All Field Defs'!$B$2:$B$258,0),1),"")</f>
        <v/>
      </c>
      <c r="Q24" s="359" t="str">
        <f t="array" ref="Q24">IFERROR(INDEX('All Field Defs'!$A$2:$F$258,MATCH('StoT Mapping (Depreciated)'!E24,'All Field Defs'!$B$2:$B$258,0),6),"")</f>
        <v/>
      </c>
    </row>
    <row r="25" ht="15.75" customHeight="1">
      <c r="A25" s="352">
        <v>24.0</v>
      </c>
      <c r="B25" s="353" t="s">
        <v>306</v>
      </c>
      <c r="C25" s="353" t="s">
        <v>529</v>
      </c>
      <c r="D25" s="353" t="str">
        <f t="shared" si="1"/>
        <v>prcl.mdb.BldgRes.BsmtAreaPartial</v>
      </c>
      <c r="E25" s="353" t="s">
        <v>840</v>
      </c>
      <c r="F25" s="353"/>
      <c r="G25" s="353"/>
      <c r="H25" s="355" t="str">
        <f t="shared" si="3"/>
        <v>BldgRes</v>
      </c>
      <c r="I25" s="356" t="s">
        <v>840</v>
      </c>
      <c r="J25" s="366"/>
      <c r="K25" s="362" t="s">
        <v>648</v>
      </c>
      <c r="L25" s="358" t="s">
        <v>840</v>
      </c>
      <c r="M25" s="343"/>
      <c r="N25" s="359" t="str">
        <f t="array" ref="N25">IFERROR(INDEX('All Field Defs'!$B$2:$E$258,MATCH('StoT Mapping (Depreciated)'!E25,'All Field Defs'!$B$2:$B$258,0),2),"")</f>
        <v/>
      </c>
      <c r="O25" s="359" t="str">
        <f t="array" ref="O25">IFERROR(INDEX('All Field Defs'!$B$2:$E$258,MATCH('StoT Mapping (Depreciated)'!E25,'All Field Defs'!$B$2:$B$258,0),3),"")</f>
        <v/>
      </c>
      <c r="P25" s="359" t="str">
        <f t="array" ref="P25">IFERROR(INDEX('All Field Defs'!$A$2:$E$258,MATCH('StoT Mapping (Depreciated)'!E25,'All Field Defs'!$B$2:$B$258,0),1),"")</f>
        <v/>
      </c>
      <c r="Q25" s="359" t="str">
        <f t="array" ref="Q25">IFERROR(INDEX('All Field Defs'!$A$2:$F$258,MATCH('StoT Mapping (Depreciated)'!E25,'All Field Defs'!$B$2:$B$258,0),6),"")</f>
        <v/>
      </c>
    </row>
    <row r="26" ht="15.75" customHeight="1">
      <c r="A26" s="352">
        <v>25.0</v>
      </c>
      <c r="B26" s="353" t="s">
        <v>306</v>
      </c>
      <c r="C26" s="353" t="s">
        <v>529</v>
      </c>
      <c r="D26" s="353" t="str">
        <f t="shared" si="1"/>
        <v>prcl.mdb.BldgRes.ResExtWallType</v>
      </c>
      <c r="E26" s="353" t="s">
        <v>843</v>
      </c>
      <c r="F26" s="353"/>
      <c r="G26" s="353"/>
      <c r="H26" s="355" t="str">
        <f t="shared" si="3"/>
        <v>BldgRes</v>
      </c>
      <c r="I26" s="356" t="s">
        <v>843</v>
      </c>
      <c r="J26" s="366"/>
      <c r="K26" s="362" t="s">
        <v>648</v>
      </c>
      <c r="L26" s="358" t="s">
        <v>1939</v>
      </c>
      <c r="M26" s="343"/>
      <c r="N26" s="359" t="str">
        <f t="array" ref="N26">IFERROR(INDEX('All Field Defs'!$B$2:$E$258,MATCH('StoT Mapping (Depreciated)'!E26,'All Field Defs'!$B$2:$B$258,0),2),"")</f>
        <v/>
      </c>
      <c r="O26" s="359" t="str">
        <f t="array" ref="O26">IFERROR(INDEX('All Field Defs'!$B$2:$E$258,MATCH('StoT Mapping (Depreciated)'!E26,'All Field Defs'!$B$2:$B$258,0),3),"")</f>
        <v/>
      </c>
      <c r="P26" s="359" t="str">
        <f t="array" ref="P26">IFERROR(INDEX('All Field Defs'!$A$2:$E$258,MATCH('StoT Mapping (Depreciated)'!E26,'All Field Defs'!$B$2:$B$258,0),1),"")</f>
        <v/>
      </c>
      <c r="Q26" s="359" t="str">
        <f t="array" ref="Q26">IFERROR(INDEX('All Field Defs'!$A$2:$F$258,MATCH('StoT Mapping (Depreciated)'!E26,'All Field Defs'!$B$2:$B$258,0),6),"")</f>
        <v/>
      </c>
    </row>
    <row r="27" ht="15.75" customHeight="1">
      <c r="A27" s="352">
        <v>26.0</v>
      </c>
      <c r="B27" s="353" t="s">
        <v>306</v>
      </c>
      <c r="C27" s="353" t="s">
        <v>529</v>
      </c>
      <c r="D27" s="353" t="str">
        <f t="shared" si="1"/>
        <v>prcl.mdb.BldgRes.LivingAreaTotal</v>
      </c>
      <c r="E27" s="353" t="s">
        <v>846</v>
      </c>
      <c r="F27" s="353"/>
      <c r="G27" s="353"/>
      <c r="H27" s="355" t="str">
        <f t="shared" si="3"/>
        <v>BldgRes</v>
      </c>
      <c r="I27" s="356" t="s">
        <v>846</v>
      </c>
      <c r="J27" s="366"/>
      <c r="K27" s="362" t="s">
        <v>648</v>
      </c>
      <c r="L27" s="358" t="s">
        <v>846</v>
      </c>
      <c r="M27" s="343"/>
      <c r="N27" s="359" t="str">
        <f t="array" ref="N27">IFERROR(INDEX('All Field Defs'!$B$2:$E$258,MATCH('StoT Mapping (Depreciated)'!E27,'All Field Defs'!$B$2:$B$258,0),2),"")</f>
        <v/>
      </c>
      <c r="O27" s="359" t="str">
        <f t="array" ref="O27">IFERROR(INDEX('All Field Defs'!$B$2:$E$258,MATCH('StoT Mapping (Depreciated)'!E27,'All Field Defs'!$B$2:$B$258,0),3),"")</f>
        <v/>
      </c>
      <c r="P27" s="359" t="str">
        <f t="array" ref="P27">IFERROR(INDEX('All Field Defs'!$A$2:$E$258,MATCH('StoT Mapping (Depreciated)'!E27,'All Field Defs'!$B$2:$B$258,0),1),"")</f>
        <v/>
      </c>
      <c r="Q27" s="359" t="str">
        <f t="array" ref="Q27">IFERROR(INDEX('All Field Defs'!$A$2:$F$258,MATCH('StoT Mapping (Depreciated)'!E27,'All Field Defs'!$B$2:$B$258,0),6),"")</f>
        <v/>
      </c>
    </row>
    <row r="28" ht="15.75" customHeight="1">
      <c r="A28" s="352">
        <v>27.0</v>
      </c>
      <c r="B28" s="353" t="s">
        <v>306</v>
      </c>
      <c r="C28" s="353" t="s">
        <v>529</v>
      </c>
      <c r="D28" s="353" t="str">
        <f t="shared" si="1"/>
        <v>prcl.mdb.BldgRes.LivingAreaAtGrade</v>
      </c>
      <c r="E28" s="353" t="s">
        <v>851</v>
      </c>
      <c r="F28" s="353"/>
      <c r="G28" s="353"/>
      <c r="H28" s="355" t="str">
        <f t="shared" si="3"/>
        <v>BldgRes</v>
      </c>
      <c r="I28" s="356" t="s">
        <v>851</v>
      </c>
      <c r="J28" s="366"/>
      <c r="K28" s="362" t="s">
        <v>648</v>
      </c>
      <c r="L28" s="358" t="s">
        <v>851</v>
      </c>
      <c r="M28" s="343"/>
      <c r="N28" s="359" t="str">
        <f t="array" ref="N28">IFERROR(INDEX('All Field Defs'!$B$2:$E$258,MATCH('StoT Mapping (Depreciated)'!E28,'All Field Defs'!$B$2:$B$258,0),2),"")</f>
        <v/>
      </c>
      <c r="O28" s="359" t="str">
        <f t="array" ref="O28">IFERROR(INDEX('All Field Defs'!$B$2:$E$258,MATCH('StoT Mapping (Depreciated)'!E28,'All Field Defs'!$B$2:$B$258,0),3),"")</f>
        <v/>
      </c>
      <c r="P28" s="359" t="str">
        <f t="array" ref="P28">IFERROR(INDEX('All Field Defs'!$A$2:$E$258,MATCH('StoT Mapping (Depreciated)'!E28,'All Field Defs'!$B$2:$B$258,0),1),"")</f>
        <v/>
      </c>
      <c r="Q28" s="359" t="str">
        <f t="array" ref="Q28">IFERROR(INDEX('All Field Defs'!$A$2:$F$258,MATCH('StoT Mapping (Depreciated)'!E28,'All Field Defs'!$B$2:$B$258,0),6),"")</f>
        <v/>
      </c>
    </row>
    <row r="29" ht="15.75" customHeight="1">
      <c r="A29" s="352">
        <v>28.0</v>
      </c>
      <c r="B29" s="353" t="s">
        <v>306</v>
      </c>
      <c r="C29" s="353" t="s">
        <v>529</v>
      </c>
      <c r="D29" s="353" t="str">
        <f t="shared" si="1"/>
        <v>prcl.mdb.BldgRes.LivingAreaUpDown</v>
      </c>
      <c r="E29" s="353" t="s">
        <v>853</v>
      </c>
      <c r="F29" s="353"/>
      <c r="G29" s="353"/>
      <c r="H29" s="355" t="str">
        <f t="shared" si="3"/>
        <v>BldgRes</v>
      </c>
      <c r="I29" s="356" t="s">
        <v>853</v>
      </c>
      <c r="J29" s="366"/>
      <c r="K29" s="362" t="s">
        <v>648</v>
      </c>
      <c r="L29" s="358" t="s">
        <v>853</v>
      </c>
      <c r="M29" s="343"/>
      <c r="N29" s="359" t="str">
        <f t="array" ref="N29">IFERROR(INDEX('All Field Defs'!$B$2:$E$258,MATCH('StoT Mapping (Depreciated)'!E29,'All Field Defs'!$B$2:$B$258,0),2),"")</f>
        <v/>
      </c>
      <c r="O29" s="359" t="str">
        <f t="array" ref="O29">IFERROR(INDEX('All Field Defs'!$B$2:$E$258,MATCH('StoT Mapping (Depreciated)'!E29,'All Field Defs'!$B$2:$B$258,0),3),"")</f>
        <v/>
      </c>
      <c r="P29" s="359" t="str">
        <f t="array" ref="P29">IFERROR(INDEX('All Field Defs'!$A$2:$E$258,MATCH('StoT Mapping (Depreciated)'!E29,'All Field Defs'!$B$2:$B$258,0),1),"")</f>
        <v/>
      </c>
      <c r="Q29" s="359" t="str">
        <f t="array" ref="Q29">IFERROR(INDEX('All Field Defs'!$A$2:$F$258,MATCH('StoT Mapping (Depreciated)'!E29,'All Field Defs'!$B$2:$B$258,0),6),"")</f>
        <v/>
      </c>
    </row>
    <row r="30" ht="15.75" customHeight="1">
      <c r="A30" s="352">
        <v>29.0</v>
      </c>
      <c r="B30" s="353" t="s">
        <v>306</v>
      </c>
      <c r="C30" s="353" t="s">
        <v>529</v>
      </c>
      <c r="D30" s="353" t="str">
        <f t="shared" si="1"/>
        <v>prcl.mdb.BldgRes.ResStoriesCode</v>
      </c>
      <c r="E30" s="353" t="s">
        <v>860</v>
      </c>
      <c r="F30" s="353"/>
      <c r="G30" s="353"/>
      <c r="H30" s="355" t="str">
        <f t="shared" si="3"/>
        <v>BldgRes</v>
      </c>
      <c r="I30" s="356" t="s">
        <v>860</v>
      </c>
      <c r="J30" s="366"/>
      <c r="K30" s="362" t="s">
        <v>648</v>
      </c>
      <c r="L30" s="358" t="s">
        <v>1940</v>
      </c>
      <c r="M30" s="343"/>
      <c r="N30" s="359" t="str">
        <f t="array" ref="N30">IFERROR(INDEX('All Field Defs'!$B$2:$E$258,MATCH('StoT Mapping (Depreciated)'!E30,'All Field Defs'!$B$2:$B$258,0),2),"")</f>
        <v/>
      </c>
      <c r="O30" s="359" t="str">
        <f t="array" ref="O30">IFERROR(INDEX('All Field Defs'!$B$2:$E$258,MATCH('StoT Mapping (Depreciated)'!E30,'All Field Defs'!$B$2:$B$258,0),3),"")</f>
        <v/>
      </c>
      <c r="P30" s="359" t="str">
        <f t="array" ref="P30">IFERROR(INDEX('All Field Defs'!$A$2:$E$258,MATCH('StoT Mapping (Depreciated)'!E30,'All Field Defs'!$B$2:$B$258,0),1),"")</f>
        <v/>
      </c>
      <c r="Q30" s="359" t="str">
        <f t="array" ref="Q30">IFERROR(INDEX('All Field Defs'!$A$2:$F$258,MATCH('StoT Mapping (Depreciated)'!E30,'All Field Defs'!$B$2:$B$258,0),6),"")</f>
        <v/>
      </c>
    </row>
    <row r="31" ht="15.75" customHeight="1">
      <c r="A31" s="352">
        <v>30.0</v>
      </c>
      <c r="B31" s="353" t="s">
        <v>306</v>
      </c>
      <c r="C31" s="353" t="s">
        <v>529</v>
      </c>
      <c r="D31" s="353" t="str">
        <f t="shared" si="1"/>
        <v>prcl.mdb.BldgRes.FullBaths</v>
      </c>
      <c r="E31" s="353" t="s">
        <v>865</v>
      </c>
      <c r="F31" s="353"/>
      <c r="G31" s="353"/>
      <c r="H31" s="355" t="str">
        <f t="shared" si="3"/>
        <v>BldgRes</v>
      </c>
      <c r="I31" s="356" t="s">
        <v>865</v>
      </c>
      <c r="J31" s="366"/>
      <c r="K31" s="358" t="s">
        <v>204</v>
      </c>
      <c r="L31" s="358" t="s">
        <v>865</v>
      </c>
      <c r="M31" s="343"/>
      <c r="N31" s="359" t="str">
        <f t="array" ref="N31">IFERROR(INDEX('All Field Defs'!$B$2:$E$258,MATCH('StoT Mapping (Depreciated)'!E31,'All Field Defs'!$B$2:$B$258,0),2),"")</f>
        <v/>
      </c>
      <c r="O31" s="359" t="str">
        <f t="array" ref="O31">IFERROR(INDEX('All Field Defs'!$B$2:$E$258,MATCH('StoT Mapping (Depreciated)'!E31,'All Field Defs'!$B$2:$B$258,0),3),"")</f>
        <v/>
      </c>
      <c r="P31" s="359" t="str">
        <f t="array" ref="P31">IFERROR(INDEX('All Field Defs'!$A$2:$E$258,MATCH('StoT Mapping (Depreciated)'!E31,'All Field Defs'!$B$2:$B$258,0),1),"")</f>
        <v/>
      </c>
      <c r="Q31" s="359" t="str">
        <f t="array" ref="Q31">IFERROR(INDEX('All Field Defs'!$A$2:$F$258,MATCH('StoT Mapping (Depreciated)'!E31,'All Field Defs'!$B$2:$B$258,0),6),"")</f>
        <v/>
      </c>
    </row>
    <row r="32" ht="15.75" customHeight="1">
      <c r="A32" s="352">
        <v>31.0</v>
      </c>
      <c r="B32" s="353" t="s">
        <v>306</v>
      </c>
      <c r="C32" s="353" t="s">
        <v>529</v>
      </c>
      <c r="D32" s="353" t="str">
        <f t="shared" si="1"/>
        <v>prcl.mdb.BldgRes.HalfBaths</v>
      </c>
      <c r="E32" s="353" t="s">
        <v>868</v>
      </c>
      <c r="F32" s="353"/>
      <c r="G32" s="353"/>
      <c r="H32" s="355" t="str">
        <f t="shared" si="3"/>
        <v>BldgRes</v>
      </c>
      <c r="I32" s="356" t="s">
        <v>868</v>
      </c>
      <c r="J32" s="366"/>
      <c r="K32" s="358" t="s">
        <v>204</v>
      </c>
      <c r="L32" s="358" t="s">
        <v>868</v>
      </c>
      <c r="M32" s="343"/>
      <c r="N32" s="359" t="str">
        <f t="array" ref="N32">IFERROR(INDEX('All Field Defs'!$B$2:$E$258,MATCH('StoT Mapping (Depreciated)'!E32,'All Field Defs'!$B$2:$B$258,0),2),"")</f>
        <v/>
      </c>
      <c r="O32" s="359" t="str">
        <f t="array" ref="O32">IFERROR(INDEX('All Field Defs'!$B$2:$E$258,MATCH('StoT Mapping (Depreciated)'!E32,'All Field Defs'!$B$2:$B$258,0),3),"")</f>
        <v/>
      </c>
      <c r="P32" s="359" t="str">
        <f t="array" ref="P32">IFERROR(INDEX('All Field Defs'!$A$2:$E$258,MATCH('StoT Mapping (Depreciated)'!E32,'All Field Defs'!$B$2:$B$258,0),1),"")</f>
        <v/>
      </c>
      <c r="Q32" s="359" t="str">
        <f t="array" ref="Q32">IFERROR(INDEX('All Field Defs'!$A$2:$F$258,MATCH('StoT Mapping (Depreciated)'!E32,'All Field Defs'!$B$2:$B$258,0),6),"")</f>
        <v/>
      </c>
    </row>
    <row r="33" ht="15.75" customHeight="1">
      <c r="A33" s="352">
        <v>32.0</v>
      </c>
      <c r="B33" s="353" t="s">
        <v>306</v>
      </c>
      <c r="C33" s="353" t="s">
        <v>529</v>
      </c>
      <c r="D33" s="353" t="str">
        <f t="shared" si="1"/>
        <v>prcl.mdb.BldgRes.AirCondCentral</v>
      </c>
      <c r="E33" s="353" t="s">
        <v>872</v>
      </c>
      <c r="F33" s="353"/>
      <c r="G33" s="353"/>
      <c r="H33" s="355" t="str">
        <f t="shared" si="3"/>
        <v>BldgRes</v>
      </c>
      <c r="I33" s="356" t="s">
        <v>872</v>
      </c>
      <c r="J33" s="366"/>
      <c r="K33" s="358" t="s">
        <v>204</v>
      </c>
      <c r="L33" s="358" t="s">
        <v>872</v>
      </c>
      <c r="M33" s="343"/>
      <c r="N33" s="359" t="str">
        <f t="array" ref="N33">IFERROR(INDEX('All Field Defs'!$B$2:$E$258,MATCH('StoT Mapping (Depreciated)'!E33,'All Field Defs'!$B$2:$B$258,0),2),"")</f>
        <v/>
      </c>
      <c r="O33" s="359" t="str">
        <f t="array" ref="O33">IFERROR(INDEX('All Field Defs'!$B$2:$E$258,MATCH('StoT Mapping (Depreciated)'!E33,'All Field Defs'!$B$2:$B$258,0),3),"")</f>
        <v/>
      </c>
      <c r="P33" s="359" t="str">
        <f t="array" ref="P33">IFERROR(INDEX('All Field Defs'!$A$2:$E$258,MATCH('StoT Mapping (Depreciated)'!E33,'All Field Defs'!$B$2:$B$258,0),1),"")</f>
        <v/>
      </c>
      <c r="Q33" s="359" t="str">
        <f t="array" ref="Q33">IFERROR(INDEX('All Field Defs'!$A$2:$F$258,MATCH('StoT Mapping (Depreciated)'!E33,'All Field Defs'!$B$2:$B$258,0),6),"")</f>
        <v/>
      </c>
    </row>
    <row r="34" ht="15.75" customHeight="1">
      <c r="A34" s="352">
        <v>33.0</v>
      </c>
      <c r="B34" s="353" t="s">
        <v>306</v>
      </c>
      <c r="C34" s="353" t="s">
        <v>529</v>
      </c>
      <c r="D34" s="353" t="str">
        <f t="shared" si="1"/>
        <v>prcl.mdb.BldgRes.AirCondWindow</v>
      </c>
      <c r="E34" s="353" t="s">
        <v>877</v>
      </c>
      <c r="F34" s="353"/>
      <c r="G34" s="353"/>
      <c r="H34" s="355" t="str">
        <f t="shared" si="3"/>
        <v>BldgRes</v>
      </c>
      <c r="I34" s="356" t="s">
        <v>877</v>
      </c>
      <c r="J34" s="366"/>
      <c r="K34" s="358" t="s">
        <v>204</v>
      </c>
      <c r="L34" s="358" t="s">
        <v>877</v>
      </c>
      <c r="M34" s="343"/>
      <c r="N34" s="359" t="str">
        <f t="array" ref="N34">IFERROR(INDEX('All Field Defs'!$B$2:$E$258,MATCH('StoT Mapping (Depreciated)'!E34,'All Field Defs'!$B$2:$B$258,0),2),"")</f>
        <v/>
      </c>
      <c r="O34" s="359" t="str">
        <f t="array" ref="O34">IFERROR(INDEX('All Field Defs'!$B$2:$E$258,MATCH('StoT Mapping (Depreciated)'!E34,'All Field Defs'!$B$2:$B$258,0),3),"")</f>
        <v/>
      </c>
      <c r="P34" s="359" t="str">
        <f t="array" ref="P34">IFERROR(INDEX('All Field Defs'!$A$2:$E$258,MATCH('StoT Mapping (Depreciated)'!E34,'All Field Defs'!$B$2:$B$258,0),1),"")</f>
        <v/>
      </c>
      <c r="Q34" s="359" t="str">
        <f t="array" ref="Q34">IFERROR(INDEX('All Field Defs'!$A$2:$F$258,MATCH('StoT Mapping (Depreciated)'!E34,'All Field Defs'!$B$2:$B$258,0),6),"")</f>
        <v/>
      </c>
    </row>
    <row r="35" ht="15.75" customHeight="1">
      <c r="A35" s="352">
        <v>34.0</v>
      </c>
      <c r="B35" s="353" t="s">
        <v>306</v>
      </c>
      <c r="C35" s="353" t="s">
        <v>529</v>
      </c>
      <c r="D35" s="353" t="str">
        <f t="shared" si="1"/>
        <v>prcl.mdb.BldgRes.CentralHeating</v>
      </c>
      <c r="E35" s="353" t="s">
        <v>880</v>
      </c>
      <c r="F35" s="353"/>
      <c r="G35" s="353"/>
      <c r="H35" s="355" t="str">
        <f t="shared" si="3"/>
        <v>BldgRes</v>
      </c>
      <c r="I35" s="356" t="s">
        <v>880</v>
      </c>
      <c r="J35" s="366"/>
      <c r="K35" s="358" t="s">
        <v>204</v>
      </c>
      <c r="L35" s="358" t="s">
        <v>880</v>
      </c>
      <c r="M35" s="343"/>
      <c r="N35" s="359" t="str">
        <f t="array" ref="N35">IFERROR(INDEX('All Field Defs'!$B$2:$E$258,MATCH('StoT Mapping (Depreciated)'!E35,'All Field Defs'!$B$2:$B$258,0),2),"")</f>
        <v/>
      </c>
      <c r="O35" s="359" t="str">
        <f t="array" ref="O35">IFERROR(INDEX('All Field Defs'!$B$2:$E$258,MATCH('StoT Mapping (Depreciated)'!E35,'All Field Defs'!$B$2:$B$258,0),3),"")</f>
        <v/>
      </c>
      <c r="P35" s="359" t="str">
        <f t="array" ref="P35">IFERROR(INDEX('All Field Defs'!$A$2:$E$258,MATCH('StoT Mapping (Depreciated)'!E35,'All Field Defs'!$B$2:$B$258,0),1),"")</f>
        <v/>
      </c>
      <c r="Q35" s="359" t="str">
        <f t="array" ref="Q35">IFERROR(INDEX('All Field Defs'!$A$2:$F$258,MATCH('StoT Mapping (Depreciated)'!E35,'All Field Defs'!$B$2:$B$258,0),6),"")</f>
        <v/>
      </c>
    </row>
    <row r="36" ht="15.75" customHeight="1">
      <c r="A36" s="352">
        <v>35.0</v>
      </c>
      <c r="B36" s="353" t="s">
        <v>306</v>
      </c>
      <c r="C36" s="353" t="s">
        <v>529</v>
      </c>
      <c r="D36" s="353" t="str">
        <f t="shared" si="1"/>
        <v>prcl.mdb.BldgRes.Garage1</v>
      </c>
      <c r="E36" s="353" t="s">
        <v>882</v>
      </c>
      <c r="F36" s="353"/>
      <c r="G36" s="353"/>
      <c r="H36" s="355" t="str">
        <f t="shared" si="3"/>
        <v>BldgRes</v>
      </c>
      <c r="I36" s="356" t="s">
        <v>882</v>
      </c>
      <c r="J36" s="366"/>
      <c r="K36" s="358" t="s">
        <v>204</v>
      </c>
      <c r="L36" s="358" t="s">
        <v>1959</v>
      </c>
      <c r="M36" s="343"/>
      <c r="N36" s="359" t="str">
        <f t="array" ref="N36">IFERROR(INDEX('All Field Defs'!$B$2:$E$258,MATCH('StoT Mapping (Depreciated)'!E36,'All Field Defs'!$B$2:$B$258,0),2),"")</f>
        <v/>
      </c>
      <c r="O36" s="359" t="str">
        <f t="array" ref="O36">IFERROR(INDEX('All Field Defs'!$B$2:$E$258,MATCH('StoT Mapping (Depreciated)'!E36,'All Field Defs'!$B$2:$B$258,0),3),"")</f>
        <v/>
      </c>
      <c r="P36" s="359" t="str">
        <f t="array" ref="P36">IFERROR(INDEX('All Field Defs'!$A$2:$E$258,MATCH('StoT Mapping (Depreciated)'!E36,'All Field Defs'!$B$2:$B$258,0),1),"")</f>
        <v/>
      </c>
      <c r="Q36" s="359" t="str">
        <f t="array" ref="Q36">IFERROR(INDEX('All Field Defs'!$A$2:$F$258,MATCH('StoT Mapping (Depreciated)'!E36,'All Field Defs'!$B$2:$B$258,0),6),"")</f>
        <v/>
      </c>
    </row>
    <row r="37" ht="15.75" customHeight="1">
      <c r="A37" s="352">
        <v>36.0</v>
      </c>
      <c r="B37" s="353" t="s">
        <v>306</v>
      </c>
      <c r="C37" s="353" t="s">
        <v>529</v>
      </c>
      <c r="D37" s="353" t="str">
        <f t="shared" si="1"/>
        <v>prcl.mdb.BldgRes.Garage2</v>
      </c>
      <c r="E37" s="353" t="s">
        <v>884</v>
      </c>
      <c r="F37" s="353"/>
      <c r="G37" s="353"/>
      <c r="H37" s="355" t="str">
        <f t="shared" si="3"/>
        <v>BldgRes</v>
      </c>
      <c r="I37" s="356" t="s">
        <v>884</v>
      </c>
      <c r="J37" s="366"/>
      <c r="K37" s="358" t="s">
        <v>204</v>
      </c>
      <c r="L37" s="358" t="s">
        <v>1959</v>
      </c>
      <c r="M37" s="343"/>
      <c r="N37" s="359" t="str">
        <f t="array" ref="N37">IFERROR(INDEX('All Field Defs'!$B$2:$E$258,MATCH('StoT Mapping (Depreciated)'!E37,'All Field Defs'!$B$2:$B$258,0),2),"")</f>
        <v/>
      </c>
      <c r="O37" s="359" t="str">
        <f t="array" ref="O37">IFERROR(INDEX('All Field Defs'!$B$2:$E$258,MATCH('StoT Mapping (Depreciated)'!E37,'All Field Defs'!$B$2:$B$258,0),3),"")</f>
        <v/>
      </c>
      <c r="P37" s="359" t="str">
        <f t="array" ref="P37">IFERROR(INDEX('All Field Defs'!$A$2:$E$258,MATCH('StoT Mapping (Depreciated)'!E37,'All Field Defs'!$B$2:$B$258,0),1),"")</f>
        <v/>
      </c>
      <c r="Q37" s="359" t="str">
        <f t="array" ref="Q37">IFERROR(INDEX('All Field Defs'!$A$2:$F$258,MATCH('StoT Mapping (Depreciated)'!E37,'All Field Defs'!$B$2:$B$258,0),6),"")</f>
        <v/>
      </c>
    </row>
    <row r="38" ht="15.75" customHeight="1">
      <c r="A38" s="352">
        <v>37.0</v>
      </c>
      <c r="B38" s="353" t="s">
        <v>306</v>
      </c>
      <c r="C38" s="353" t="s">
        <v>529</v>
      </c>
      <c r="D38" s="353" t="str">
        <f t="shared" si="1"/>
        <v>prcl.mdb.BldgRes.Carport1</v>
      </c>
      <c r="E38" s="353" t="s">
        <v>885</v>
      </c>
      <c r="F38" s="353"/>
      <c r="G38" s="353"/>
      <c r="H38" s="355" t="str">
        <f t="shared" si="3"/>
        <v>BldgRes</v>
      </c>
      <c r="I38" s="356" t="s">
        <v>885</v>
      </c>
      <c r="J38" s="366"/>
      <c r="K38" s="358" t="s">
        <v>204</v>
      </c>
      <c r="L38" s="358" t="s">
        <v>1961</v>
      </c>
      <c r="M38" s="343"/>
      <c r="N38" s="359" t="str">
        <f t="array" ref="N38">IFERROR(INDEX('All Field Defs'!$B$2:$E$258,MATCH('StoT Mapping (Depreciated)'!E38,'All Field Defs'!$B$2:$B$258,0),2),"")</f>
        <v/>
      </c>
      <c r="O38" s="359" t="str">
        <f t="array" ref="O38">IFERROR(INDEX('All Field Defs'!$B$2:$E$258,MATCH('StoT Mapping (Depreciated)'!E38,'All Field Defs'!$B$2:$B$258,0),3),"")</f>
        <v/>
      </c>
      <c r="P38" s="359" t="str">
        <f t="array" ref="P38">IFERROR(INDEX('All Field Defs'!$A$2:$E$258,MATCH('StoT Mapping (Depreciated)'!E38,'All Field Defs'!$B$2:$B$258,0),1),"")</f>
        <v/>
      </c>
      <c r="Q38" s="359" t="str">
        <f t="array" ref="Q38">IFERROR(INDEX('All Field Defs'!$A$2:$F$258,MATCH('StoT Mapping (Depreciated)'!E38,'All Field Defs'!$B$2:$B$258,0),6),"")</f>
        <v/>
      </c>
    </row>
    <row r="39" ht="15.75" customHeight="1">
      <c r="A39" s="352">
        <v>38.0</v>
      </c>
      <c r="B39" s="353" t="s">
        <v>306</v>
      </c>
      <c r="C39" s="353" t="s">
        <v>529</v>
      </c>
      <c r="D39" s="353" t="str">
        <f t="shared" si="1"/>
        <v>prcl.mdb.BldgRes.Carport2</v>
      </c>
      <c r="E39" s="353" t="s">
        <v>886</v>
      </c>
      <c r="F39" s="353"/>
      <c r="G39" s="353"/>
      <c r="H39" s="355" t="str">
        <f t="shared" si="3"/>
        <v>BldgRes</v>
      </c>
      <c r="I39" s="356" t="s">
        <v>886</v>
      </c>
      <c r="J39" s="366"/>
      <c r="K39" s="358" t="s">
        <v>204</v>
      </c>
      <c r="L39" s="358" t="s">
        <v>1961</v>
      </c>
      <c r="M39" s="343"/>
      <c r="N39" s="359" t="str">
        <f t="array" ref="N39">IFERROR(INDEX('All Field Defs'!$B$2:$E$258,MATCH('StoT Mapping (Depreciated)'!E39,'All Field Defs'!$B$2:$B$258,0),2),"")</f>
        <v/>
      </c>
      <c r="O39" s="359" t="str">
        <f t="array" ref="O39">IFERROR(INDEX('All Field Defs'!$B$2:$E$258,MATCH('StoT Mapping (Depreciated)'!E39,'All Field Defs'!$B$2:$B$258,0),3),"")</f>
        <v/>
      </c>
      <c r="P39" s="359" t="str">
        <f t="array" ref="P39">IFERROR(INDEX('All Field Defs'!$A$2:$E$258,MATCH('StoT Mapping (Depreciated)'!E39,'All Field Defs'!$B$2:$B$258,0),1),"")</f>
        <v/>
      </c>
      <c r="Q39" s="359" t="str">
        <f t="array" ref="Q39">IFERROR(INDEX('All Field Defs'!$A$2:$F$258,MATCH('StoT Mapping (Depreciated)'!E39,'All Field Defs'!$B$2:$B$258,0),6),"")</f>
        <v/>
      </c>
    </row>
    <row r="40" ht="15.75" customHeight="1">
      <c r="A40" s="352">
        <v>39.0</v>
      </c>
      <c r="B40" s="353" t="s">
        <v>306</v>
      </c>
      <c r="C40" s="353" t="s">
        <v>529</v>
      </c>
      <c r="D40" s="353" t="str">
        <f t="shared" si="1"/>
        <v>prcl.mdb.BldgRes.YearBuilt</v>
      </c>
      <c r="E40" s="353" t="s">
        <v>760</v>
      </c>
      <c r="F40" s="353"/>
      <c r="G40" s="353"/>
      <c r="H40" s="355" t="str">
        <f t="shared" si="3"/>
        <v>BldgRes</v>
      </c>
      <c r="I40" s="356" t="s">
        <v>760</v>
      </c>
      <c r="J40" s="366"/>
      <c r="K40" s="362" t="s">
        <v>648</v>
      </c>
      <c r="L40" s="358" t="s">
        <v>760</v>
      </c>
      <c r="M40" s="343"/>
      <c r="N40" s="359" t="str">
        <f t="array" ref="N40">IFERROR(INDEX('All Field Defs'!$B$2:$E$258,MATCH('StoT Mapping (Depreciated)'!E40,'All Field Defs'!$B$2:$B$258,0),2),"")</f>
        <v/>
      </c>
      <c r="O40" s="359" t="str">
        <f t="array" ref="O40">IFERROR(INDEX('All Field Defs'!$B$2:$E$258,MATCH('StoT Mapping (Depreciated)'!E40,'All Field Defs'!$B$2:$B$258,0),3),"")</f>
        <v/>
      </c>
      <c r="P40" s="359" t="str">
        <f t="array" ref="P40">IFERROR(INDEX('All Field Defs'!$A$2:$E$258,MATCH('StoT Mapping (Depreciated)'!E40,'All Field Defs'!$B$2:$B$258,0),1),"")</f>
        <v/>
      </c>
      <c r="Q40" s="359" t="str">
        <f t="array" ref="Q40">IFERROR(INDEX('All Field Defs'!$A$2:$F$258,MATCH('StoT Mapping (Depreciated)'!E40,'All Field Defs'!$B$2:$B$258,0),6),"")</f>
        <v/>
      </c>
    </row>
    <row r="41" ht="15.75" customHeight="1">
      <c r="A41" s="352">
        <v>40.0</v>
      </c>
      <c r="B41" s="353" t="s">
        <v>306</v>
      </c>
      <c r="C41" s="353" t="s">
        <v>529</v>
      </c>
      <c r="D41" s="353" t="str">
        <f t="shared" si="1"/>
        <v>prcl.mdb.BldgRes.ResModelCode</v>
      </c>
      <c r="E41" s="353" t="s">
        <v>891</v>
      </c>
      <c r="F41" s="353"/>
      <c r="G41" s="353"/>
      <c r="H41" s="355" t="str">
        <f t="shared" si="3"/>
        <v>BldgRes</v>
      </c>
      <c r="I41" s="356" t="s">
        <v>891</v>
      </c>
      <c r="J41" s="366"/>
      <c r="K41" s="358" t="s">
        <v>149</v>
      </c>
      <c r="L41" s="358" t="s">
        <v>149</v>
      </c>
      <c r="M41" s="343"/>
      <c r="N41" s="359" t="str">
        <f t="array" ref="N41">IFERROR(INDEX('All Field Defs'!$B$2:$E$258,MATCH('StoT Mapping (Depreciated)'!E41,'All Field Defs'!$B$2:$B$258,0),2),"")</f>
        <v/>
      </c>
      <c r="O41" s="359" t="str">
        <f t="array" ref="O41">IFERROR(INDEX('All Field Defs'!$B$2:$E$258,MATCH('StoT Mapping (Depreciated)'!E41,'All Field Defs'!$B$2:$B$258,0),3),"")</f>
        <v/>
      </c>
      <c r="P41" s="359" t="str">
        <f t="array" ref="P41">IFERROR(INDEX('All Field Defs'!$A$2:$E$258,MATCH('StoT Mapping (Depreciated)'!E41,'All Field Defs'!$B$2:$B$258,0),1),"")</f>
        <v/>
      </c>
      <c r="Q41" s="359" t="str">
        <f t="array" ref="Q41">IFERROR(INDEX('All Field Defs'!$A$2:$F$258,MATCH('StoT Mapping (Depreciated)'!E41,'All Field Defs'!$B$2:$B$258,0),6),"")</f>
        <v/>
      </c>
    </row>
    <row r="42" ht="15.75" customHeight="1">
      <c r="A42" s="352">
        <v>41.0</v>
      </c>
      <c r="B42" s="353" t="s">
        <v>306</v>
      </c>
      <c r="C42" s="353" t="s">
        <v>529</v>
      </c>
      <c r="D42" s="353" t="str">
        <f t="shared" si="1"/>
        <v>prcl.mdb.BldgRes.ResModelAdjCode</v>
      </c>
      <c r="E42" s="353" t="s">
        <v>896</v>
      </c>
      <c r="F42" s="353"/>
      <c r="G42" s="353"/>
      <c r="H42" s="355" t="str">
        <f t="shared" si="3"/>
        <v>BldgRes</v>
      </c>
      <c r="I42" s="356" t="s">
        <v>896</v>
      </c>
      <c r="J42" s="366"/>
      <c r="K42" s="358" t="s">
        <v>149</v>
      </c>
      <c r="L42" s="358" t="s">
        <v>149</v>
      </c>
      <c r="M42" s="343"/>
      <c r="N42" s="359" t="str">
        <f t="array" ref="N42">IFERROR(INDEX('All Field Defs'!$B$2:$E$258,MATCH('StoT Mapping (Depreciated)'!E42,'All Field Defs'!$B$2:$B$258,0),2),"")</f>
        <v/>
      </c>
      <c r="O42" s="359" t="str">
        <f t="array" ref="O42">IFERROR(INDEX('All Field Defs'!$B$2:$E$258,MATCH('StoT Mapping (Depreciated)'!E42,'All Field Defs'!$B$2:$B$258,0),3),"")</f>
        <v/>
      </c>
      <c r="P42" s="359" t="str">
        <f t="array" ref="P42">IFERROR(INDEX('All Field Defs'!$A$2:$E$258,MATCH('StoT Mapping (Depreciated)'!E42,'All Field Defs'!$B$2:$B$258,0),1),"")</f>
        <v/>
      </c>
      <c r="Q42" s="359" t="str">
        <f t="array" ref="Q42">IFERROR(INDEX('All Field Defs'!$A$2:$F$258,MATCH('StoT Mapping (Depreciated)'!E42,'All Field Defs'!$B$2:$B$258,0),6),"")</f>
        <v/>
      </c>
    </row>
    <row r="43" ht="15.75" customHeight="1">
      <c r="A43" s="352">
        <v>42.0</v>
      </c>
      <c r="B43" s="353" t="s">
        <v>306</v>
      </c>
      <c r="C43" s="353" t="s">
        <v>529</v>
      </c>
      <c r="D43" s="353" t="str">
        <f t="shared" si="1"/>
        <v>prcl.mdb.BldgRes.EffectiveYearBuilt</v>
      </c>
      <c r="E43" s="353" t="s">
        <v>900</v>
      </c>
      <c r="F43" s="353"/>
      <c r="G43" s="353"/>
      <c r="H43" s="355" t="str">
        <f t="shared" si="3"/>
        <v>BldgRes</v>
      </c>
      <c r="I43" s="356" t="s">
        <v>1965</v>
      </c>
      <c r="J43" s="366"/>
      <c r="K43" s="362" t="s">
        <v>648</v>
      </c>
      <c r="L43" s="358" t="s">
        <v>760</v>
      </c>
      <c r="M43" s="343" t="s">
        <v>1966</v>
      </c>
      <c r="N43" s="359" t="str">
        <f t="array" ref="N43">IFERROR(INDEX('All Field Defs'!$B$2:$E$258,MATCH('StoT Mapping (Depreciated)'!E43,'All Field Defs'!$B$2:$B$258,0),2),"")</f>
        <v/>
      </c>
      <c r="O43" s="359" t="str">
        <f t="array" ref="O43">IFERROR(INDEX('All Field Defs'!$B$2:$E$258,MATCH('StoT Mapping (Depreciated)'!E43,'All Field Defs'!$B$2:$B$258,0),3),"")</f>
        <v/>
      </c>
      <c r="P43" s="359" t="str">
        <f t="array" ref="P43">IFERROR(INDEX('All Field Defs'!$A$2:$E$258,MATCH('StoT Mapping (Depreciated)'!E43,'All Field Defs'!$B$2:$B$258,0),1),"")</f>
        <v/>
      </c>
      <c r="Q43" s="359" t="str">
        <f t="array" ref="Q43">IFERROR(INDEX('All Field Defs'!$A$2:$F$258,MATCH('StoT Mapping (Depreciated)'!E43,'All Field Defs'!$B$2:$B$258,0),6),"")</f>
        <v/>
      </c>
    </row>
    <row r="44" ht="15.75" customHeight="1">
      <c r="A44" s="352">
        <v>43.0</v>
      </c>
      <c r="B44" s="353" t="s">
        <v>306</v>
      </c>
      <c r="C44" s="353" t="s">
        <v>529</v>
      </c>
      <c r="D44" s="353" t="str">
        <f t="shared" si="1"/>
        <v>prcl.mdb.BldgRes.FunctionalDep</v>
      </c>
      <c r="E44" s="354" t="s">
        <v>901</v>
      </c>
      <c r="F44" s="353"/>
      <c r="G44" s="353"/>
      <c r="H44" s="355" t="str">
        <f t="shared" si="3"/>
        <v>BldgRes</v>
      </c>
      <c r="I44" s="370" t="s">
        <v>901</v>
      </c>
      <c r="J44" s="366"/>
      <c r="K44" s="358" t="s">
        <v>149</v>
      </c>
      <c r="L44" s="358" t="s">
        <v>149</v>
      </c>
      <c r="M44" s="343"/>
      <c r="N44" s="359" t="str">
        <f t="array" ref="N44">IFERROR(INDEX('All Field Defs'!$B$2:$E$258,MATCH('StoT Mapping (Depreciated)'!E44,'All Field Defs'!$B$2:$B$258,0),2),"")</f>
        <v/>
      </c>
      <c r="O44" s="359" t="str">
        <f t="array" ref="O44">IFERROR(INDEX('All Field Defs'!$B$2:$E$258,MATCH('StoT Mapping (Depreciated)'!E44,'All Field Defs'!$B$2:$B$258,0),3),"")</f>
        <v/>
      </c>
      <c r="P44" s="359" t="str">
        <f t="array" ref="P44">IFERROR(INDEX('All Field Defs'!$A$2:$E$258,MATCH('StoT Mapping (Depreciated)'!E44,'All Field Defs'!$B$2:$B$258,0),1),"")</f>
        <v/>
      </c>
      <c r="Q44" s="359" t="str">
        <f t="array" ref="Q44">IFERROR(INDEX('All Field Defs'!$A$2:$F$258,MATCH('StoT Mapping (Depreciated)'!E44,'All Field Defs'!$B$2:$B$258,0),6),"")</f>
        <v/>
      </c>
    </row>
    <row r="45" ht="15.75" customHeight="1">
      <c r="A45" s="352">
        <v>44.0</v>
      </c>
      <c r="B45" s="353" t="s">
        <v>306</v>
      </c>
      <c r="C45" s="353" t="s">
        <v>529</v>
      </c>
      <c r="D45" s="353" t="str">
        <f t="shared" si="1"/>
        <v>prcl.mdb.BldgRes.LocationalDep</v>
      </c>
      <c r="E45" s="353" t="s">
        <v>905</v>
      </c>
      <c r="F45" s="353"/>
      <c r="G45" s="353"/>
      <c r="H45" s="355" t="str">
        <f t="shared" si="3"/>
        <v>BldgRes</v>
      </c>
      <c r="I45" s="356" t="s">
        <v>905</v>
      </c>
      <c r="J45" s="366"/>
      <c r="K45" s="358" t="s">
        <v>149</v>
      </c>
      <c r="L45" s="358" t="s">
        <v>149</v>
      </c>
      <c r="M45" s="343"/>
      <c r="N45" s="359" t="str">
        <f t="array" ref="N45">IFERROR(INDEX('All Field Defs'!$B$2:$E$258,MATCH('StoT Mapping (Depreciated)'!E45,'All Field Defs'!$B$2:$B$258,0),2),"")</f>
        <v/>
      </c>
      <c r="O45" s="359" t="str">
        <f t="array" ref="O45">IFERROR(INDEX('All Field Defs'!$B$2:$E$258,MATCH('StoT Mapping (Depreciated)'!E45,'All Field Defs'!$B$2:$B$258,0),3),"")</f>
        <v/>
      </c>
      <c r="P45" s="359" t="str">
        <f t="array" ref="P45">IFERROR(INDEX('All Field Defs'!$A$2:$E$258,MATCH('StoT Mapping (Depreciated)'!E45,'All Field Defs'!$B$2:$B$258,0),1),"")</f>
        <v/>
      </c>
      <c r="Q45" s="359" t="str">
        <f t="array" ref="Q45">IFERROR(INDEX('All Field Defs'!$A$2:$F$258,MATCH('StoT Mapping (Depreciated)'!E45,'All Field Defs'!$B$2:$B$258,0),6),"")</f>
        <v/>
      </c>
    </row>
    <row r="46" ht="10.5" customHeight="1">
      <c r="A46" s="352">
        <v>45.0</v>
      </c>
      <c r="B46" s="363"/>
      <c r="C46" s="363"/>
      <c r="D46" s="353" t="str">
        <f t="shared" si="1"/>
        <v>..</v>
      </c>
      <c r="E46" s="363"/>
      <c r="F46" s="363"/>
      <c r="G46" s="363"/>
      <c r="H46" s="363"/>
      <c r="I46" s="364"/>
      <c r="J46" s="365"/>
      <c r="K46" s="363"/>
      <c r="L46" s="363"/>
      <c r="M46" s="343"/>
      <c r="N46" s="359"/>
      <c r="O46" s="359"/>
      <c r="P46" s="359"/>
      <c r="Q46" s="359"/>
    </row>
    <row r="47" ht="15.75" customHeight="1">
      <c r="A47" s="352">
        <v>46.0</v>
      </c>
      <c r="B47" s="353" t="s">
        <v>306</v>
      </c>
      <c r="C47" s="353" t="s">
        <v>532</v>
      </c>
      <c r="D47" s="353" t="str">
        <f t="shared" si="1"/>
        <v>prcl.mdb.BldgResImp.ImpNum</v>
      </c>
      <c r="E47" s="353" t="s">
        <v>551</v>
      </c>
      <c r="F47" s="353"/>
      <c r="G47" s="353"/>
      <c r="H47" s="355" t="str">
        <f t="shared" ref="H47:H48" si="4">C47</f>
        <v>BldgResImp</v>
      </c>
      <c r="I47" s="356" t="s">
        <v>551</v>
      </c>
      <c r="J47" s="366"/>
      <c r="K47" s="358" t="s">
        <v>149</v>
      </c>
      <c r="L47" s="358" t="s">
        <v>149</v>
      </c>
      <c r="M47" s="343"/>
      <c r="N47" s="359" t="str">
        <f t="array" ref="N47">IFERROR(INDEX('All Field Defs'!$B$2:$E$258,MATCH('StoT Mapping (Depreciated)'!E47,'All Field Defs'!$B$2:$B$258,0),2),"")</f>
        <v/>
      </c>
      <c r="O47" s="359" t="str">
        <f t="array" ref="O47">IFERROR(INDEX('All Field Defs'!$B$2:$E$258,MATCH('StoT Mapping (Depreciated)'!E47,'All Field Defs'!$B$2:$B$258,0),3),"")</f>
        <v/>
      </c>
      <c r="P47" s="359" t="str">
        <f t="array" ref="P47">IFERROR(INDEX('All Field Defs'!$A$2:$E$258,MATCH('StoT Mapping (Depreciated)'!E47,'All Field Defs'!$B$2:$B$258,0),1),"")</f>
        <v/>
      </c>
      <c r="Q47" s="359" t="str">
        <f t="array" ref="Q47">IFERROR(INDEX('All Field Defs'!$A$2:$F$258,MATCH('StoT Mapping (Depreciated)'!E47,'All Field Defs'!$B$2:$B$258,0),6),"")</f>
        <v/>
      </c>
    </row>
    <row r="48" ht="15.75" customHeight="1">
      <c r="A48" s="352">
        <v>47.0</v>
      </c>
      <c r="B48" s="353" t="s">
        <v>306</v>
      </c>
      <c r="C48" s="353" t="s">
        <v>532</v>
      </c>
      <c r="D48" s="353" t="str">
        <f t="shared" si="1"/>
        <v>prcl.mdb.BldgResImp.ImpCode</v>
      </c>
      <c r="E48" s="353" t="s">
        <v>918</v>
      </c>
      <c r="F48" s="353"/>
      <c r="G48" s="353"/>
      <c r="H48" s="355" t="str">
        <f t="shared" si="4"/>
        <v>BldgResImp</v>
      </c>
      <c r="I48" s="356" t="s">
        <v>918</v>
      </c>
      <c r="J48" s="366"/>
      <c r="K48" s="358" t="s">
        <v>149</v>
      </c>
      <c r="L48" s="358" t="s">
        <v>149</v>
      </c>
      <c r="M48" s="343"/>
      <c r="N48" s="359" t="str">
        <f t="array" ref="N48">IFERROR(INDEX('All Field Defs'!$B$2:$E$258,MATCH('StoT Mapping (Depreciated)'!E48,'All Field Defs'!$B$2:$B$258,0),2),"")</f>
        <v/>
      </c>
      <c r="O48" s="359" t="str">
        <f t="array" ref="O48">IFERROR(INDEX('All Field Defs'!$B$2:$E$258,MATCH('StoT Mapping (Depreciated)'!E48,'All Field Defs'!$B$2:$B$258,0),3),"")</f>
        <v/>
      </c>
      <c r="P48" s="359" t="str">
        <f t="array" ref="P48">IFERROR(INDEX('All Field Defs'!$A$2:$E$258,MATCH('StoT Mapping (Depreciated)'!E48,'All Field Defs'!$B$2:$B$258,0),1),"")</f>
        <v/>
      </c>
      <c r="Q48" s="359" t="str">
        <f t="array" ref="Q48">IFERROR(INDEX('All Field Defs'!$A$2:$F$258,MATCH('StoT Mapping (Depreciated)'!E48,'All Field Defs'!$B$2:$B$258,0),6),"")</f>
        <v/>
      </c>
    </row>
    <row r="49" ht="10.5" customHeight="1">
      <c r="A49" s="352">
        <v>48.0</v>
      </c>
      <c r="B49" s="363"/>
      <c r="C49" s="363"/>
      <c r="D49" s="353" t="str">
        <f t="shared" si="1"/>
        <v>..</v>
      </c>
      <c r="E49" s="363"/>
      <c r="F49" s="363"/>
      <c r="G49" s="363"/>
      <c r="H49" s="363"/>
      <c r="I49" s="364"/>
      <c r="J49" s="365"/>
      <c r="K49" s="363"/>
      <c r="L49" s="363"/>
      <c r="M49" s="343"/>
      <c r="N49" s="359"/>
      <c r="O49" s="359"/>
      <c r="P49" s="359"/>
      <c r="Q49" s="359"/>
    </row>
    <row r="50" ht="15.75" customHeight="1">
      <c r="A50" s="352">
        <v>49.0</v>
      </c>
      <c r="B50" s="353" t="s">
        <v>306</v>
      </c>
      <c r="C50" s="353" t="s">
        <v>530</v>
      </c>
      <c r="D50" s="353" t="str">
        <f t="shared" si="1"/>
        <v>prcl.mdb.BldgSect.SectNum</v>
      </c>
      <c r="E50" s="353" t="s">
        <v>175</v>
      </c>
      <c r="F50" s="353"/>
      <c r="G50" s="353"/>
      <c r="H50" s="355" t="str">
        <f t="shared" ref="H50:H69" si="5">C50</f>
        <v>BldgSect</v>
      </c>
      <c r="I50" s="356" t="s">
        <v>175</v>
      </c>
      <c r="J50" s="366"/>
      <c r="K50" s="358" t="s">
        <v>149</v>
      </c>
      <c r="L50" s="358" t="s">
        <v>149</v>
      </c>
      <c r="M50" s="343"/>
      <c r="N50" s="359" t="str">
        <f t="array" ref="N50">IFERROR(INDEX('All Field Defs'!$B$2:$E$258,MATCH('StoT Mapping (Depreciated)'!E50,'All Field Defs'!$B$2:$B$258,0),2),"")</f>
        <v/>
      </c>
      <c r="O50" s="359" t="str">
        <f t="array" ref="O50">IFERROR(INDEX('All Field Defs'!$B$2:$E$258,MATCH('StoT Mapping (Depreciated)'!E50,'All Field Defs'!$B$2:$B$258,0),3),"")</f>
        <v/>
      </c>
      <c r="P50" s="359" t="str">
        <f t="array" ref="P50">IFERROR(INDEX('All Field Defs'!$A$2:$E$258,MATCH('StoT Mapping (Depreciated)'!E50,'All Field Defs'!$B$2:$B$258,0),1),"")</f>
        <v/>
      </c>
      <c r="Q50" s="359" t="str">
        <f t="array" ref="Q50">IFERROR(INDEX('All Field Defs'!$A$2:$F$258,MATCH('StoT Mapping (Depreciated)'!E50,'All Field Defs'!$B$2:$B$258,0),6),"")</f>
        <v/>
      </c>
    </row>
    <row r="51" ht="15.75" customHeight="1">
      <c r="A51" s="352">
        <v>50.0</v>
      </c>
      <c r="B51" s="353" t="s">
        <v>306</v>
      </c>
      <c r="C51" s="353" t="s">
        <v>530</v>
      </c>
      <c r="D51" s="353" t="str">
        <f t="shared" si="1"/>
        <v>prcl.mdb.BldgSect.SectCategory</v>
      </c>
      <c r="E51" s="353" t="s">
        <v>934</v>
      </c>
      <c r="F51" s="353"/>
      <c r="G51" s="353"/>
      <c r="H51" s="355" t="str">
        <f t="shared" si="5"/>
        <v>BldgSect</v>
      </c>
      <c r="I51" s="356" t="s">
        <v>934</v>
      </c>
      <c r="J51" s="366"/>
      <c r="K51" s="358" t="s">
        <v>149</v>
      </c>
      <c r="L51" s="358" t="s">
        <v>149</v>
      </c>
      <c r="M51" s="343"/>
      <c r="N51" s="359" t="str">
        <f t="array" ref="N51">IFERROR(INDEX('All Field Defs'!$B$2:$E$258,MATCH('StoT Mapping (Depreciated)'!E51,'All Field Defs'!$B$2:$B$258,0),2),"")</f>
        <v/>
      </c>
      <c r="O51" s="359" t="str">
        <f t="array" ref="O51">IFERROR(INDEX('All Field Defs'!$B$2:$E$258,MATCH('StoT Mapping (Depreciated)'!E51,'All Field Defs'!$B$2:$B$258,0),3),"")</f>
        <v/>
      </c>
      <c r="P51" s="359" t="str">
        <f t="array" ref="P51">IFERROR(INDEX('All Field Defs'!$A$2:$E$258,MATCH('StoT Mapping (Depreciated)'!E51,'All Field Defs'!$B$2:$B$258,0),1),"")</f>
        <v/>
      </c>
      <c r="Q51" s="359" t="str">
        <f t="array" ref="Q51">IFERROR(INDEX('All Field Defs'!$A$2:$F$258,MATCH('StoT Mapping (Depreciated)'!E51,'All Field Defs'!$B$2:$B$258,0),6),"")</f>
        <v/>
      </c>
    </row>
    <row r="52" ht="15.75" customHeight="1">
      <c r="A52" s="352">
        <v>51.0</v>
      </c>
      <c r="B52" s="353" t="s">
        <v>306</v>
      </c>
      <c r="C52" s="353" t="s">
        <v>530</v>
      </c>
      <c r="D52" s="353" t="str">
        <f t="shared" si="1"/>
        <v>prcl.mdb.BldgSect.SectType</v>
      </c>
      <c r="E52" s="353" t="s">
        <v>938</v>
      </c>
      <c r="F52" s="353"/>
      <c r="G52" s="353"/>
      <c r="H52" s="355" t="str">
        <f t="shared" si="5"/>
        <v>BldgSect</v>
      </c>
      <c r="I52" s="356" t="s">
        <v>938</v>
      </c>
      <c r="J52" s="366"/>
      <c r="K52" s="358"/>
      <c r="L52" s="358"/>
      <c r="M52" s="343"/>
      <c r="N52" s="359" t="str">
        <f t="array" ref="N52">IFERROR(INDEX('All Field Defs'!$B$2:$E$258,MATCH('StoT Mapping (Depreciated)'!E52,'All Field Defs'!$B$2:$B$258,0),2),"")</f>
        <v/>
      </c>
      <c r="O52" s="359" t="str">
        <f t="array" ref="O52">IFERROR(INDEX('All Field Defs'!$B$2:$E$258,MATCH('StoT Mapping (Depreciated)'!E52,'All Field Defs'!$B$2:$B$258,0),3),"")</f>
        <v/>
      </c>
      <c r="P52" s="359" t="str">
        <f t="array" ref="P52">IFERROR(INDEX('All Field Defs'!$A$2:$E$258,MATCH('StoT Mapping (Depreciated)'!E52,'All Field Defs'!$B$2:$B$258,0),1),"")</f>
        <v/>
      </c>
      <c r="Q52" s="359" t="str">
        <f t="array" ref="Q52">IFERROR(INDEX('All Field Defs'!$A$2:$F$258,MATCH('StoT Mapping (Depreciated)'!E52,'All Field Defs'!$B$2:$B$258,0),6),"")</f>
        <v/>
      </c>
    </row>
    <row r="53" ht="15.75" customHeight="1">
      <c r="A53" s="352">
        <v>52.0</v>
      </c>
      <c r="B53" s="353" t="s">
        <v>306</v>
      </c>
      <c r="C53" s="353" t="s">
        <v>530</v>
      </c>
      <c r="D53" s="353" t="str">
        <f t="shared" si="1"/>
        <v>prcl.mdb.BldgSect.FramingType</v>
      </c>
      <c r="E53" s="353" t="s">
        <v>941</v>
      </c>
      <c r="F53" s="353"/>
      <c r="G53" s="353"/>
      <c r="H53" s="355" t="str">
        <f t="shared" si="5"/>
        <v>BldgSect</v>
      </c>
      <c r="I53" s="356" t="s">
        <v>941</v>
      </c>
      <c r="J53" s="366"/>
      <c r="K53" s="362" t="s">
        <v>648</v>
      </c>
      <c r="L53" s="358" t="s">
        <v>941</v>
      </c>
      <c r="M53" s="343"/>
      <c r="N53" s="359" t="str">
        <f t="array" ref="N53">IFERROR(INDEX('All Field Defs'!$B$2:$E$258,MATCH('StoT Mapping (Depreciated)'!E53,'All Field Defs'!$B$2:$B$258,0),2),"")</f>
        <v/>
      </c>
      <c r="O53" s="359" t="str">
        <f t="array" ref="O53">IFERROR(INDEX('All Field Defs'!$B$2:$E$258,MATCH('StoT Mapping (Depreciated)'!E53,'All Field Defs'!$B$2:$B$258,0),3),"")</f>
        <v/>
      </c>
      <c r="P53" s="359" t="str">
        <f t="array" ref="P53">IFERROR(INDEX('All Field Defs'!$A$2:$E$258,MATCH('StoT Mapping (Depreciated)'!E53,'All Field Defs'!$B$2:$B$258,0),1),"")</f>
        <v/>
      </c>
      <c r="Q53" s="359" t="str">
        <f t="array" ref="Q53">IFERROR(INDEX('All Field Defs'!$A$2:$F$258,MATCH('StoT Mapping (Depreciated)'!E53,'All Field Defs'!$B$2:$B$258,0),6),"")</f>
        <v/>
      </c>
    </row>
    <row r="54" ht="15.75" customHeight="1">
      <c r="A54" s="352">
        <v>53.0</v>
      </c>
      <c r="B54" s="353" t="s">
        <v>306</v>
      </c>
      <c r="C54" s="353" t="s">
        <v>530</v>
      </c>
      <c r="D54" s="353" t="str">
        <f t="shared" si="1"/>
        <v>prcl.mdb.BldgSect.ExcavType</v>
      </c>
      <c r="E54" s="353" t="s">
        <v>943</v>
      </c>
      <c r="F54" s="353"/>
      <c r="G54" s="353"/>
      <c r="H54" s="355" t="str">
        <f t="shared" si="5"/>
        <v>BldgSect</v>
      </c>
      <c r="I54" s="356" t="s">
        <v>943</v>
      </c>
      <c r="J54" s="366"/>
      <c r="K54" s="362" t="s">
        <v>648</v>
      </c>
      <c r="L54" s="358" t="s">
        <v>943</v>
      </c>
      <c r="M54" s="343" t="s">
        <v>1971</v>
      </c>
      <c r="N54" s="359" t="str">
        <f t="array" ref="N54">IFERROR(INDEX('All Field Defs'!$B$2:$E$258,MATCH('StoT Mapping (Depreciated)'!E54,'All Field Defs'!$B$2:$B$258,0),2),"")</f>
        <v/>
      </c>
      <c r="O54" s="359" t="str">
        <f t="array" ref="O54">IFERROR(INDEX('All Field Defs'!$B$2:$E$258,MATCH('StoT Mapping (Depreciated)'!E54,'All Field Defs'!$B$2:$B$258,0),3),"")</f>
        <v/>
      </c>
      <c r="P54" s="359" t="str">
        <f t="array" ref="P54">IFERROR(INDEX('All Field Defs'!$A$2:$E$258,MATCH('StoT Mapping (Depreciated)'!E54,'All Field Defs'!$B$2:$B$258,0),1),"")</f>
        <v/>
      </c>
      <c r="Q54" s="359" t="str">
        <f t="array" ref="Q54">IFERROR(INDEX('All Field Defs'!$A$2:$F$258,MATCH('StoT Mapping (Depreciated)'!E54,'All Field Defs'!$B$2:$B$258,0),6),"")</f>
        <v/>
      </c>
    </row>
    <row r="55" ht="15.75" customHeight="1">
      <c r="A55" s="352">
        <v>54.0</v>
      </c>
      <c r="B55" s="353" t="s">
        <v>306</v>
      </c>
      <c r="C55" s="353" t="s">
        <v>530</v>
      </c>
      <c r="D55" s="353" t="str">
        <f t="shared" si="1"/>
        <v>prcl.mdb.BldgSect.ExtWallType</v>
      </c>
      <c r="E55" s="353" t="s">
        <v>945</v>
      </c>
      <c r="F55" s="353"/>
      <c r="G55" s="353"/>
      <c r="H55" s="355" t="str">
        <f t="shared" si="5"/>
        <v>BldgSect</v>
      </c>
      <c r="I55" s="356" t="s">
        <v>945</v>
      </c>
      <c r="J55" s="366"/>
      <c r="K55" s="362" t="s">
        <v>648</v>
      </c>
      <c r="L55" s="358" t="s">
        <v>1939</v>
      </c>
      <c r="M55" s="343"/>
      <c r="N55" s="359" t="str">
        <f t="array" ref="N55">IFERROR(INDEX('All Field Defs'!$B$2:$E$258,MATCH('StoT Mapping (Depreciated)'!E55,'All Field Defs'!$B$2:$B$258,0),2),"")</f>
        <v/>
      </c>
      <c r="O55" s="359" t="str">
        <f t="array" ref="O55">IFERROR(INDEX('All Field Defs'!$B$2:$E$258,MATCH('StoT Mapping (Depreciated)'!E55,'All Field Defs'!$B$2:$B$258,0),3),"")</f>
        <v/>
      </c>
      <c r="P55" s="359" t="str">
        <f t="array" ref="P55">IFERROR(INDEX('All Field Defs'!$A$2:$E$258,MATCH('StoT Mapping (Depreciated)'!E55,'All Field Defs'!$B$2:$B$258,0),1),"")</f>
        <v/>
      </c>
      <c r="Q55" s="359" t="str">
        <f t="array" ref="Q55">IFERROR(INDEX('All Field Defs'!$A$2:$F$258,MATCH('StoT Mapping (Depreciated)'!E55,'All Field Defs'!$B$2:$B$258,0),6),"")</f>
        <v/>
      </c>
    </row>
    <row r="56" ht="15.75" customHeight="1">
      <c r="A56" s="352">
        <v>55.0</v>
      </c>
      <c r="B56" s="353" t="s">
        <v>306</v>
      </c>
      <c r="C56" s="353" t="s">
        <v>530</v>
      </c>
      <c r="D56" s="353" t="str">
        <f t="shared" si="1"/>
        <v>prcl.mdb.BldgSect.LevelFrom</v>
      </c>
      <c r="E56" s="353" t="s">
        <v>946</v>
      </c>
      <c r="F56" s="353"/>
      <c r="G56" s="353"/>
      <c r="H56" s="355" t="str">
        <f t="shared" si="5"/>
        <v>BldgSect</v>
      </c>
      <c r="I56" s="356" t="s">
        <v>946</v>
      </c>
      <c r="J56" s="366"/>
      <c r="K56" s="358" t="s">
        <v>149</v>
      </c>
      <c r="L56" s="358" t="s">
        <v>149</v>
      </c>
      <c r="M56" s="343"/>
      <c r="N56" s="359" t="str">
        <f t="array" ref="N56">IFERROR(INDEX('All Field Defs'!$B$2:$E$258,MATCH('StoT Mapping (Depreciated)'!E56,'All Field Defs'!$B$2:$B$258,0),2),"")</f>
        <v/>
      </c>
      <c r="O56" s="359" t="str">
        <f t="array" ref="O56">IFERROR(INDEX('All Field Defs'!$B$2:$E$258,MATCH('StoT Mapping (Depreciated)'!E56,'All Field Defs'!$B$2:$B$258,0),3),"")</f>
        <v/>
      </c>
      <c r="P56" s="359" t="str">
        <f t="array" ref="P56">IFERROR(INDEX('All Field Defs'!$A$2:$E$258,MATCH('StoT Mapping (Depreciated)'!E56,'All Field Defs'!$B$2:$B$258,0),1),"")</f>
        <v/>
      </c>
      <c r="Q56" s="359" t="str">
        <f t="array" ref="Q56">IFERROR(INDEX('All Field Defs'!$A$2:$F$258,MATCH('StoT Mapping (Depreciated)'!E56,'All Field Defs'!$B$2:$B$258,0),6),"")</f>
        <v/>
      </c>
    </row>
    <row r="57" ht="15.75" customHeight="1">
      <c r="A57" s="352">
        <v>56.0</v>
      </c>
      <c r="B57" s="353" t="s">
        <v>306</v>
      </c>
      <c r="C57" s="353" t="s">
        <v>530</v>
      </c>
      <c r="D57" s="353" t="str">
        <f t="shared" si="1"/>
        <v>prcl.mdb.BldgSect.LevelTo</v>
      </c>
      <c r="E57" s="353" t="s">
        <v>948</v>
      </c>
      <c r="F57" s="353"/>
      <c r="G57" s="353"/>
      <c r="H57" s="355" t="str">
        <f t="shared" si="5"/>
        <v>BldgSect</v>
      </c>
      <c r="I57" s="356" t="s">
        <v>948</v>
      </c>
      <c r="J57" s="366"/>
      <c r="K57" s="358" t="s">
        <v>149</v>
      </c>
      <c r="L57" s="358" t="s">
        <v>149</v>
      </c>
      <c r="M57" s="343"/>
      <c r="N57" s="359" t="str">
        <f t="array" ref="N57">IFERROR(INDEX('All Field Defs'!$B$2:$E$258,MATCH('StoT Mapping (Depreciated)'!E57,'All Field Defs'!$B$2:$B$258,0),2),"")</f>
        <v/>
      </c>
      <c r="O57" s="359" t="str">
        <f t="array" ref="O57">IFERROR(INDEX('All Field Defs'!$B$2:$E$258,MATCH('StoT Mapping (Depreciated)'!E57,'All Field Defs'!$B$2:$B$258,0),3),"")</f>
        <v/>
      </c>
      <c r="P57" s="359" t="str">
        <f t="array" ref="P57">IFERROR(INDEX('All Field Defs'!$A$2:$E$258,MATCH('StoT Mapping (Depreciated)'!E57,'All Field Defs'!$B$2:$B$258,0),1),"")</f>
        <v/>
      </c>
      <c r="Q57" s="359" t="str">
        <f t="array" ref="Q57">IFERROR(INDEX('All Field Defs'!$A$2:$F$258,MATCH('StoT Mapping (Depreciated)'!E57,'All Field Defs'!$B$2:$B$258,0),6),"")</f>
        <v/>
      </c>
    </row>
    <row r="58" ht="15.75" customHeight="1">
      <c r="A58" s="352">
        <v>57.0</v>
      </c>
      <c r="B58" s="353" t="s">
        <v>306</v>
      </c>
      <c r="C58" s="353" t="s">
        <v>530</v>
      </c>
      <c r="D58" s="353" t="str">
        <f t="shared" si="1"/>
        <v>prcl.mdb.BldgSect.StoryHeight</v>
      </c>
      <c r="E58" s="353" t="s">
        <v>951</v>
      </c>
      <c r="F58" s="353"/>
      <c r="G58" s="353"/>
      <c r="H58" s="355" t="str">
        <f t="shared" si="5"/>
        <v>BldgSect</v>
      </c>
      <c r="I58" s="356" t="s">
        <v>951</v>
      </c>
      <c r="J58" s="366"/>
      <c r="K58" s="362" t="s">
        <v>648</v>
      </c>
      <c r="L58" s="358" t="s">
        <v>951</v>
      </c>
      <c r="M58" s="343" t="s">
        <v>1973</v>
      </c>
      <c r="N58" s="359" t="str">
        <f t="array" ref="N58">IFERROR(INDEX('All Field Defs'!$B$2:$E$258,MATCH('StoT Mapping (Depreciated)'!E58,'All Field Defs'!$B$2:$B$258,0),2),"")</f>
        <v/>
      </c>
      <c r="O58" s="359" t="str">
        <f t="array" ref="O58">IFERROR(INDEX('All Field Defs'!$B$2:$E$258,MATCH('StoT Mapping (Depreciated)'!E58,'All Field Defs'!$B$2:$B$258,0),3),"")</f>
        <v/>
      </c>
      <c r="P58" s="359" t="str">
        <f t="array" ref="P58">IFERROR(INDEX('All Field Defs'!$A$2:$E$258,MATCH('StoT Mapping (Depreciated)'!E58,'All Field Defs'!$B$2:$B$258,0),1),"")</f>
        <v/>
      </c>
      <c r="Q58" s="359" t="str">
        <f t="array" ref="Q58">IFERROR(INDEX('All Field Defs'!$A$2:$F$258,MATCH('StoT Mapping (Depreciated)'!E58,'All Field Defs'!$B$2:$B$258,0),6),"")</f>
        <v/>
      </c>
    </row>
    <row r="59" ht="15.75" customHeight="1">
      <c r="A59" s="352">
        <v>58.0</v>
      </c>
      <c r="B59" s="353" t="s">
        <v>306</v>
      </c>
      <c r="C59" s="353" t="s">
        <v>530</v>
      </c>
      <c r="D59" s="353" t="str">
        <f t="shared" si="1"/>
        <v>prcl.mdb.BldgSect.Area</v>
      </c>
      <c r="E59" s="353" t="s">
        <v>954</v>
      </c>
      <c r="F59" s="353"/>
      <c r="G59" s="353"/>
      <c r="H59" s="355" t="str">
        <f t="shared" si="5"/>
        <v>BldgSect</v>
      </c>
      <c r="I59" s="356" t="s">
        <v>954</v>
      </c>
      <c r="J59" s="366"/>
      <c r="K59" s="362" t="s">
        <v>648</v>
      </c>
      <c r="L59" s="358" t="s">
        <v>751</v>
      </c>
      <c r="M59" s="343"/>
      <c r="N59" s="359" t="str">
        <f t="array" ref="N59">IFERROR(INDEX('All Field Defs'!$B$2:$E$258,MATCH('StoT Mapping (Depreciated)'!E59,'All Field Defs'!$B$2:$B$258,0),2),"")</f>
        <v/>
      </c>
      <c r="O59" s="359" t="str">
        <f t="array" ref="O59">IFERROR(INDEX('All Field Defs'!$B$2:$E$258,MATCH('StoT Mapping (Depreciated)'!E59,'All Field Defs'!$B$2:$B$258,0),3),"")</f>
        <v/>
      </c>
      <c r="P59" s="359" t="str">
        <f t="array" ref="P59">IFERROR(INDEX('All Field Defs'!$A$2:$E$258,MATCH('StoT Mapping (Depreciated)'!E59,'All Field Defs'!$B$2:$B$258,0),1),"")</f>
        <v/>
      </c>
      <c r="Q59" s="359" t="str">
        <f t="array" ref="Q59">IFERROR(INDEX('All Field Defs'!$A$2:$F$258,MATCH('StoT Mapping (Depreciated)'!E59,'All Field Defs'!$B$2:$B$258,0),6),"")</f>
        <v/>
      </c>
    </row>
    <row r="60" ht="15.75" customHeight="1">
      <c r="A60" s="352">
        <v>59.0</v>
      </c>
      <c r="B60" s="353" t="s">
        <v>306</v>
      </c>
      <c r="C60" s="353" t="s">
        <v>530</v>
      </c>
      <c r="D60" s="353" t="str">
        <f t="shared" si="1"/>
        <v>prcl.mdb.BldgSect.FoundationType</v>
      </c>
      <c r="E60" s="353" t="s">
        <v>955</v>
      </c>
      <c r="F60" s="353"/>
      <c r="G60" s="353"/>
      <c r="H60" s="355" t="str">
        <f t="shared" si="5"/>
        <v>BldgSect</v>
      </c>
      <c r="I60" s="356" t="s">
        <v>955</v>
      </c>
      <c r="J60" s="366"/>
      <c r="K60" s="358" t="s">
        <v>149</v>
      </c>
      <c r="L60" s="358" t="s">
        <v>149</v>
      </c>
      <c r="M60" s="371" t="s">
        <v>1973</v>
      </c>
      <c r="N60" s="359" t="str">
        <f t="array" ref="N60">IFERROR(INDEX('All Field Defs'!$B$2:$E$258,MATCH('StoT Mapping (Depreciated)'!E60,'All Field Defs'!$B$2:$B$258,0),2),"")</f>
        <v/>
      </c>
      <c r="O60" s="359" t="str">
        <f t="array" ref="O60">IFERROR(INDEX('All Field Defs'!$B$2:$E$258,MATCH('StoT Mapping (Depreciated)'!E60,'All Field Defs'!$B$2:$B$258,0),3),"")</f>
        <v/>
      </c>
      <c r="P60" s="359" t="str">
        <f t="array" ref="P60">IFERROR(INDEX('All Field Defs'!$A$2:$E$258,MATCH('StoT Mapping (Depreciated)'!E60,'All Field Defs'!$B$2:$B$258,0),1),"")</f>
        <v/>
      </c>
      <c r="Q60" s="359" t="str">
        <f t="array" ref="Q60">IFERROR(INDEX('All Field Defs'!$A$2:$F$258,MATCH('StoT Mapping (Depreciated)'!E60,'All Field Defs'!$B$2:$B$258,0),6),"")</f>
        <v/>
      </c>
    </row>
    <row r="61" ht="15.75" customHeight="1">
      <c r="A61" s="352">
        <v>60.0</v>
      </c>
      <c r="B61" s="353" t="s">
        <v>306</v>
      </c>
      <c r="C61" s="353" t="s">
        <v>530</v>
      </c>
      <c r="D61" s="353" t="str">
        <f t="shared" si="1"/>
        <v>prcl.mdb.BldgSect.RoofType</v>
      </c>
      <c r="E61" s="353" t="s">
        <v>957</v>
      </c>
      <c r="F61" s="353"/>
      <c r="G61" s="353"/>
      <c r="H61" s="355" t="str">
        <f t="shared" si="5"/>
        <v>BldgSect</v>
      </c>
      <c r="I61" s="356" t="s">
        <v>957</v>
      </c>
      <c r="J61" s="366"/>
      <c r="K61" s="358" t="s">
        <v>149</v>
      </c>
      <c r="L61" s="358" t="s">
        <v>149</v>
      </c>
      <c r="M61" s="343"/>
      <c r="N61" s="359" t="str">
        <f t="array" ref="N61">IFERROR(INDEX('All Field Defs'!$B$2:$E$258,MATCH('StoT Mapping (Depreciated)'!E61,'All Field Defs'!$B$2:$B$258,0),2),"")</f>
        <v/>
      </c>
      <c r="O61" s="359" t="str">
        <f t="array" ref="O61">IFERROR(INDEX('All Field Defs'!$B$2:$E$258,MATCH('StoT Mapping (Depreciated)'!E61,'All Field Defs'!$B$2:$B$258,0),3),"")</f>
        <v/>
      </c>
      <c r="P61" s="359" t="str">
        <f t="array" ref="P61">IFERROR(INDEX('All Field Defs'!$A$2:$E$258,MATCH('StoT Mapping (Depreciated)'!E61,'All Field Defs'!$B$2:$B$258,0),1),"")</f>
        <v/>
      </c>
      <c r="Q61" s="359" t="str">
        <f t="array" ref="Q61">IFERROR(INDEX('All Field Defs'!$A$2:$F$258,MATCH('StoT Mapping (Depreciated)'!E61,'All Field Defs'!$B$2:$B$258,0),6),"")</f>
        <v/>
      </c>
    </row>
    <row r="62" ht="15.75" customHeight="1">
      <c r="A62" s="352">
        <v>61.0</v>
      </c>
      <c r="B62" s="353" t="s">
        <v>306</v>
      </c>
      <c r="C62" s="353" t="s">
        <v>530</v>
      </c>
      <c r="D62" s="353" t="str">
        <f t="shared" si="1"/>
        <v>prcl.mdb.BldgSect.RoofConst1</v>
      </c>
      <c r="E62" s="353" t="s">
        <v>959</v>
      </c>
      <c r="F62" s="353"/>
      <c r="G62" s="353"/>
      <c r="H62" s="355" t="str">
        <f t="shared" si="5"/>
        <v>BldgSect</v>
      </c>
      <c r="I62" s="356" t="s">
        <v>959</v>
      </c>
      <c r="J62" s="366"/>
      <c r="K62" s="358" t="s">
        <v>149</v>
      </c>
      <c r="L62" s="358" t="s">
        <v>149</v>
      </c>
      <c r="M62" s="343"/>
      <c r="N62" s="359" t="str">
        <f t="array" ref="N62">IFERROR(INDEX('All Field Defs'!$B$2:$E$258,MATCH('StoT Mapping (Depreciated)'!E62,'All Field Defs'!$B$2:$B$258,0),2),"")</f>
        <v/>
      </c>
      <c r="O62" s="359" t="str">
        <f t="array" ref="O62">IFERROR(INDEX('All Field Defs'!$B$2:$E$258,MATCH('StoT Mapping (Depreciated)'!E62,'All Field Defs'!$B$2:$B$258,0),3),"")</f>
        <v/>
      </c>
      <c r="P62" s="359" t="str">
        <f t="array" ref="P62">IFERROR(INDEX('All Field Defs'!$A$2:$E$258,MATCH('StoT Mapping (Depreciated)'!E62,'All Field Defs'!$B$2:$B$258,0),1),"")</f>
        <v/>
      </c>
      <c r="Q62" s="359" t="str">
        <f t="array" ref="Q62">IFERROR(INDEX('All Field Defs'!$A$2:$F$258,MATCH('StoT Mapping (Depreciated)'!E62,'All Field Defs'!$B$2:$B$258,0),6),"")</f>
        <v/>
      </c>
    </row>
    <row r="63" ht="15.75" customHeight="1">
      <c r="A63" s="352">
        <v>62.0</v>
      </c>
      <c r="B63" s="353" t="s">
        <v>306</v>
      </c>
      <c r="C63" s="353" t="s">
        <v>530</v>
      </c>
      <c r="D63" s="353" t="str">
        <f t="shared" si="1"/>
        <v>prcl.mdb.BldgSect.RoofConst2</v>
      </c>
      <c r="E63" s="353" t="s">
        <v>962</v>
      </c>
      <c r="F63" s="353"/>
      <c r="G63" s="353"/>
      <c r="H63" s="355" t="str">
        <f t="shared" si="5"/>
        <v>BldgSect</v>
      </c>
      <c r="I63" s="356" t="s">
        <v>962</v>
      </c>
      <c r="J63" s="366"/>
      <c r="K63" s="358" t="s">
        <v>149</v>
      </c>
      <c r="L63" s="358" t="s">
        <v>149</v>
      </c>
      <c r="M63" s="343"/>
      <c r="N63" s="359" t="str">
        <f t="array" ref="N63">IFERROR(INDEX('All Field Defs'!$B$2:$E$258,MATCH('StoT Mapping (Depreciated)'!E63,'All Field Defs'!$B$2:$B$258,0),2),"")</f>
        <v/>
      </c>
      <c r="O63" s="359" t="str">
        <f t="array" ref="O63">IFERROR(INDEX('All Field Defs'!$B$2:$E$258,MATCH('StoT Mapping (Depreciated)'!E63,'All Field Defs'!$B$2:$B$258,0),3),"")</f>
        <v/>
      </c>
      <c r="P63" s="359" t="str">
        <f t="array" ref="P63">IFERROR(INDEX('All Field Defs'!$A$2:$E$258,MATCH('StoT Mapping (Depreciated)'!E63,'All Field Defs'!$B$2:$B$258,0),1),"")</f>
        <v/>
      </c>
      <c r="Q63" s="359" t="str">
        <f t="array" ref="Q63">IFERROR(INDEX('All Field Defs'!$A$2:$F$258,MATCH('StoT Mapping (Depreciated)'!E63,'All Field Defs'!$B$2:$B$258,0),6),"")</f>
        <v/>
      </c>
    </row>
    <row r="64" ht="15.75" customHeight="1">
      <c r="A64" s="352">
        <v>63.0</v>
      </c>
      <c r="B64" s="353" t="s">
        <v>306</v>
      </c>
      <c r="C64" s="353" t="s">
        <v>530</v>
      </c>
      <c r="D64" s="353" t="str">
        <f t="shared" si="1"/>
        <v>prcl.mdb.BldgSect.RoofConst3</v>
      </c>
      <c r="E64" s="353" t="s">
        <v>963</v>
      </c>
      <c r="F64" s="353"/>
      <c r="G64" s="353"/>
      <c r="H64" s="355" t="str">
        <f t="shared" si="5"/>
        <v>BldgSect</v>
      </c>
      <c r="I64" s="356" t="s">
        <v>963</v>
      </c>
      <c r="J64" s="366"/>
      <c r="K64" s="358" t="s">
        <v>149</v>
      </c>
      <c r="L64" s="358" t="s">
        <v>149</v>
      </c>
      <c r="M64" s="343"/>
      <c r="N64" s="359" t="str">
        <f t="array" ref="N64">IFERROR(INDEX('All Field Defs'!$B$2:$E$258,MATCH('StoT Mapping (Depreciated)'!E64,'All Field Defs'!$B$2:$B$258,0),2),"")</f>
        <v/>
      </c>
      <c r="O64" s="359" t="str">
        <f t="array" ref="O64">IFERROR(INDEX('All Field Defs'!$B$2:$E$258,MATCH('StoT Mapping (Depreciated)'!E64,'All Field Defs'!$B$2:$B$258,0),3),"")</f>
        <v/>
      </c>
      <c r="P64" s="359" t="str">
        <f t="array" ref="P64">IFERROR(INDEX('All Field Defs'!$A$2:$E$258,MATCH('StoT Mapping (Depreciated)'!E64,'All Field Defs'!$B$2:$B$258,0),1),"")</f>
        <v/>
      </c>
      <c r="Q64" s="359" t="str">
        <f t="array" ref="Q64">IFERROR(INDEX('All Field Defs'!$A$2:$F$258,MATCH('StoT Mapping (Depreciated)'!E64,'All Field Defs'!$B$2:$B$258,0),6),"")</f>
        <v/>
      </c>
    </row>
    <row r="65" ht="15.75" customHeight="1">
      <c r="A65" s="352">
        <v>64.0</v>
      </c>
      <c r="B65" s="353" t="s">
        <v>306</v>
      </c>
      <c r="C65" s="353" t="s">
        <v>530</v>
      </c>
      <c r="D65" s="353" t="str">
        <f t="shared" si="1"/>
        <v>prcl.mdb.BldgSect.RoofConst4</v>
      </c>
      <c r="E65" s="353" t="s">
        <v>964</v>
      </c>
      <c r="F65" s="353"/>
      <c r="G65" s="353"/>
      <c r="H65" s="355" t="str">
        <f t="shared" si="5"/>
        <v>BldgSect</v>
      </c>
      <c r="I65" s="356" t="s">
        <v>964</v>
      </c>
      <c r="J65" s="366"/>
      <c r="K65" s="358" t="s">
        <v>149</v>
      </c>
      <c r="L65" s="358" t="s">
        <v>149</v>
      </c>
      <c r="M65" s="343"/>
      <c r="N65" s="359" t="str">
        <f t="array" ref="N65">IFERROR(INDEX('All Field Defs'!$B$2:$E$258,MATCH('StoT Mapping (Depreciated)'!E65,'All Field Defs'!$B$2:$B$258,0),2),"")</f>
        <v/>
      </c>
      <c r="O65" s="359" t="str">
        <f t="array" ref="O65">IFERROR(INDEX('All Field Defs'!$B$2:$E$258,MATCH('StoT Mapping (Depreciated)'!E65,'All Field Defs'!$B$2:$B$258,0),3),"")</f>
        <v/>
      </c>
      <c r="P65" s="359" t="str">
        <f t="array" ref="P65">IFERROR(INDEX('All Field Defs'!$A$2:$E$258,MATCH('StoT Mapping (Depreciated)'!E65,'All Field Defs'!$B$2:$B$258,0),1),"")</f>
        <v/>
      </c>
      <c r="Q65" s="359" t="str">
        <f t="array" ref="Q65">IFERROR(INDEX('All Field Defs'!$A$2:$F$258,MATCH('StoT Mapping (Depreciated)'!E65,'All Field Defs'!$B$2:$B$258,0),6),"")</f>
        <v/>
      </c>
    </row>
    <row r="66" ht="15.75" customHeight="1">
      <c r="A66" s="352">
        <v>65.0</v>
      </c>
      <c r="B66" s="353" t="s">
        <v>306</v>
      </c>
      <c r="C66" s="353" t="s">
        <v>530</v>
      </c>
      <c r="D66" s="353" t="str">
        <f t="shared" si="1"/>
        <v>prcl.mdb.BldgSect.Heating</v>
      </c>
      <c r="E66" s="353" t="s">
        <v>967</v>
      </c>
      <c r="F66" s="353"/>
      <c r="G66" s="353"/>
      <c r="H66" s="355" t="str">
        <f t="shared" si="5"/>
        <v>BldgSect</v>
      </c>
      <c r="I66" s="356" t="s">
        <v>967</v>
      </c>
      <c r="J66" s="366"/>
      <c r="K66" s="358" t="s">
        <v>149</v>
      </c>
      <c r="L66" s="358" t="s">
        <v>149</v>
      </c>
      <c r="M66" s="343"/>
      <c r="N66" s="359" t="str">
        <f t="array" ref="N66">IFERROR(INDEX('All Field Defs'!$B$2:$E$258,MATCH('StoT Mapping (Depreciated)'!E66,'All Field Defs'!$B$2:$B$258,0),2),"")</f>
        <v/>
      </c>
      <c r="O66" s="359" t="str">
        <f t="array" ref="O66">IFERROR(INDEX('All Field Defs'!$B$2:$E$258,MATCH('StoT Mapping (Depreciated)'!E66,'All Field Defs'!$B$2:$B$258,0),3),"")</f>
        <v/>
      </c>
      <c r="P66" s="359" t="str">
        <f t="array" ref="P66">IFERROR(INDEX('All Field Defs'!$A$2:$E$258,MATCH('StoT Mapping (Depreciated)'!E66,'All Field Defs'!$B$2:$B$258,0),1),"")</f>
        <v/>
      </c>
      <c r="Q66" s="359" t="str">
        <f t="array" ref="Q66">IFERROR(INDEX('All Field Defs'!$A$2:$F$258,MATCH('StoT Mapping (Depreciated)'!E66,'All Field Defs'!$B$2:$B$258,0),6),"")</f>
        <v/>
      </c>
    </row>
    <row r="67" ht="15.75" customHeight="1">
      <c r="A67" s="352">
        <v>66.0</v>
      </c>
      <c r="B67" s="353" t="s">
        <v>306</v>
      </c>
      <c r="C67" s="353" t="s">
        <v>530</v>
      </c>
      <c r="D67" s="353" t="str">
        <f t="shared" si="1"/>
        <v>prcl.mdb.BldgSect.AirCondCentral</v>
      </c>
      <c r="E67" s="353" t="s">
        <v>872</v>
      </c>
      <c r="F67" s="353"/>
      <c r="G67" s="353"/>
      <c r="H67" s="355" t="str">
        <f t="shared" si="5"/>
        <v>BldgSect</v>
      </c>
      <c r="I67" s="356" t="s">
        <v>872</v>
      </c>
      <c r="J67" s="366"/>
      <c r="K67" s="358" t="s">
        <v>149</v>
      </c>
      <c r="L67" s="358" t="s">
        <v>149</v>
      </c>
      <c r="M67" s="343"/>
      <c r="N67" s="359" t="str">
        <f t="array" ref="N67">IFERROR(INDEX('All Field Defs'!$B$2:$E$258,MATCH('StoT Mapping (Depreciated)'!E67,'All Field Defs'!$B$2:$B$258,0),2),"")</f>
        <v/>
      </c>
      <c r="O67" s="359" t="str">
        <f t="array" ref="O67">IFERROR(INDEX('All Field Defs'!$B$2:$E$258,MATCH('StoT Mapping (Depreciated)'!E67,'All Field Defs'!$B$2:$B$258,0),3),"")</f>
        <v/>
      </c>
      <c r="P67" s="359" t="str">
        <f t="array" ref="P67">IFERROR(INDEX('All Field Defs'!$A$2:$E$258,MATCH('StoT Mapping (Depreciated)'!E67,'All Field Defs'!$B$2:$B$258,0),1),"")</f>
        <v/>
      </c>
      <c r="Q67" s="359" t="str">
        <f t="array" ref="Q67">IFERROR(INDEX('All Field Defs'!$A$2:$F$258,MATCH('StoT Mapping (Depreciated)'!E67,'All Field Defs'!$B$2:$B$258,0),6),"")</f>
        <v/>
      </c>
    </row>
    <row r="68" ht="15.75" customHeight="1">
      <c r="A68" s="352">
        <v>67.0</v>
      </c>
      <c r="B68" s="353" t="s">
        <v>306</v>
      </c>
      <c r="C68" s="353" t="s">
        <v>530</v>
      </c>
      <c r="D68" s="353" t="str">
        <f t="shared" si="1"/>
        <v>prcl.mdb.BldgSect.AirCondWindow</v>
      </c>
      <c r="E68" s="353" t="s">
        <v>877</v>
      </c>
      <c r="F68" s="353"/>
      <c r="G68" s="353"/>
      <c r="H68" s="355" t="str">
        <f t="shared" si="5"/>
        <v>BldgSect</v>
      </c>
      <c r="I68" s="356" t="s">
        <v>877</v>
      </c>
      <c r="J68" s="366"/>
      <c r="K68" s="358" t="s">
        <v>149</v>
      </c>
      <c r="L68" s="358" t="s">
        <v>149</v>
      </c>
      <c r="M68" s="343"/>
      <c r="N68" s="359" t="str">
        <f t="array" ref="N68">IFERROR(INDEX('All Field Defs'!$B$2:$E$258,MATCH('StoT Mapping (Depreciated)'!E68,'All Field Defs'!$B$2:$B$258,0),2),"")</f>
        <v/>
      </c>
      <c r="O68" s="359" t="str">
        <f t="array" ref="O68">IFERROR(INDEX('All Field Defs'!$B$2:$E$258,MATCH('StoT Mapping (Depreciated)'!E68,'All Field Defs'!$B$2:$B$258,0),3),"")</f>
        <v/>
      </c>
      <c r="P68" s="359" t="str">
        <f t="array" ref="P68">IFERROR(INDEX('All Field Defs'!$A$2:$E$258,MATCH('StoT Mapping (Depreciated)'!E68,'All Field Defs'!$B$2:$B$258,0),1),"")</f>
        <v/>
      </c>
      <c r="Q68" s="359" t="str">
        <f t="array" ref="Q68">IFERROR(INDEX('All Field Defs'!$A$2:$F$258,MATCH('StoT Mapping (Depreciated)'!E68,'All Field Defs'!$B$2:$B$258,0),6),"")</f>
        <v/>
      </c>
    </row>
    <row r="69" ht="14.25" customHeight="1">
      <c r="A69" s="352">
        <v>68.0</v>
      </c>
      <c r="B69" s="353" t="s">
        <v>306</v>
      </c>
      <c r="C69" s="353" t="s">
        <v>530</v>
      </c>
      <c r="D69" s="353" t="str">
        <f t="shared" si="1"/>
        <v>prcl.mdb.BldgSect.Electricity</v>
      </c>
      <c r="E69" s="353" t="s">
        <v>975</v>
      </c>
      <c r="F69" s="353"/>
      <c r="G69" s="353"/>
      <c r="H69" s="355" t="str">
        <f t="shared" si="5"/>
        <v>BldgSect</v>
      </c>
      <c r="I69" s="356" t="s">
        <v>975</v>
      </c>
      <c r="J69" s="366"/>
      <c r="K69" s="358" t="s">
        <v>149</v>
      </c>
      <c r="L69" s="358" t="s">
        <v>149</v>
      </c>
      <c r="M69" s="343"/>
      <c r="N69" s="359" t="str">
        <f t="array" ref="N69">IFERROR(INDEX('All Field Defs'!$B$2:$E$258,MATCH('StoT Mapping (Depreciated)'!E69,'All Field Defs'!$B$2:$B$258,0),2),"")</f>
        <v/>
      </c>
      <c r="O69" s="359" t="str">
        <f t="array" ref="O69">IFERROR(INDEX('All Field Defs'!$B$2:$E$258,MATCH('StoT Mapping (Depreciated)'!E69,'All Field Defs'!$B$2:$B$258,0),3),"")</f>
        <v/>
      </c>
      <c r="P69" s="359" t="str">
        <f t="array" ref="P69">IFERROR(INDEX('All Field Defs'!$A$2:$E$258,MATCH('StoT Mapping (Depreciated)'!E69,'All Field Defs'!$B$2:$B$258,0),1),"")</f>
        <v/>
      </c>
      <c r="Q69" s="359" t="str">
        <f t="array" ref="Q69">IFERROR(INDEX('All Field Defs'!$A$2:$F$258,MATCH('StoT Mapping (Depreciated)'!E69,'All Field Defs'!$B$2:$B$258,0),6),"")</f>
        <v/>
      </c>
    </row>
    <row r="70" ht="10.5" customHeight="1">
      <c r="A70" s="352">
        <v>69.0</v>
      </c>
      <c r="B70" s="363"/>
      <c r="C70" s="363"/>
      <c r="D70" s="353" t="str">
        <f t="shared" si="1"/>
        <v>..</v>
      </c>
      <c r="E70" s="363"/>
      <c r="F70" s="363"/>
      <c r="G70" s="363"/>
      <c r="H70" s="363"/>
      <c r="I70" s="364"/>
      <c r="J70" s="365"/>
      <c r="K70" s="363"/>
      <c r="L70" s="363"/>
      <c r="M70" s="343"/>
      <c r="N70" s="359"/>
      <c r="O70" s="359"/>
      <c r="P70" s="359"/>
      <c r="Q70" s="359"/>
    </row>
    <row r="71" ht="15.75" customHeight="1">
      <c r="A71" s="352">
        <v>70.0</v>
      </c>
      <c r="B71" s="353" t="s">
        <v>306</v>
      </c>
      <c r="C71" s="353" t="s">
        <v>527</v>
      </c>
      <c r="D71" s="353" t="str">
        <f t="shared" si="1"/>
        <v>prcl.mdb.Prcl.Parcelid</v>
      </c>
      <c r="E71" s="353" t="s">
        <v>1979</v>
      </c>
      <c r="F71" s="353"/>
      <c r="G71" s="353"/>
      <c r="H71" s="355" t="str">
        <f t="shared" ref="H71:H137" si="6">C71</f>
        <v>Prcl</v>
      </c>
      <c r="I71" s="356" t="s">
        <v>1979</v>
      </c>
      <c r="J71" s="366"/>
      <c r="K71" s="358" t="s">
        <v>1980</v>
      </c>
      <c r="L71" s="358" t="s">
        <v>1981</v>
      </c>
      <c r="M71" s="343"/>
      <c r="N71" s="359" t="str">
        <f t="array" ref="N71">IFERROR(INDEX('All Field Defs'!$B$2:$E$258,MATCH('StoT Mapping (Depreciated)'!E71,'All Field Defs'!$B$2:$B$258,0),2),"")</f>
        <v/>
      </c>
      <c r="O71" s="359" t="str">
        <f t="array" ref="O71">IFERROR(INDEX('All Field Defs'!$B$2:$E$258,MATCH('StoT Mapping (Depreciated)'!E71,'All Field Defs'!$B$2:$B$258,0),3),"")</f>
        <v/>
      </c>
      <c r="P71" s="359" t="str">
        <f t="array" ref="P71">IFERROR(INDEX('All Field Defs'!$A$2:$E$258,MATCH('StoT Mapping (Depreciated)'!E71,'All Field Defs'!$B$2:$B$258,0),1),"")</f>
        <v/>
      </c>
      <c r="Q71" s="359" t="str">
        <f t="array" ref="Q71">IFERROR(INDEX('All Field Defs'!$A$2:$F$258,MATCH('StoT Mapping (Depreciated)'!E71,'All Field Defs'!$B$2:$B$258,0),6),"")</f>
        <v/>
      </c>
    </row>
    <row r="72" ht="15.75" customHeight="1">
      <c r="A72" s="352">
        <v>71.0</v>
      </c>
      <c r="B72" s="353" t="s">
        <v>306</v>
      </c>
      <c r="C72" s="353" t="s">
        <v>527</v>
      </c>
      <c r="D72" s="353" t="str">
        <f t="shared" si="1"/>
        <v>prcl.mdb.Prcl.PrimAddrRecNum</v>
      </c>
      <c r="E72" s="353" t="s">
        <v>1036</v>
      </c>
      <c r="F72" s="353"/>
      <c r="G72" s="353"/>
      <c r="H72" s="355" t="str">
        <f t="shared" si="6"/>
        <v>Prcl</v>
      </c>
      <c r="I72" s="356" t="s">
        <v>1036</v>
      </c>
      <c r="J72" s="366"/>
      <c r="K72" s="358" t="s">
        <v>149</v>
      </c>
      <c r="L72" s="358" t="s">
        <v>149</v>
      </c>
      <c r="M72" s="343"/>
      <c r="N72" s="359" t="str">
        <f t="array" ref="N72">IFERROR(INDEX('All Field Defs'!$B$2:$E$258,MATCH('StoT Mapping (Depreciated)'!E72,'All Field Defs'!$B$2:$B$258,0),2),"")</f>
        <v/>
      </c>
      <c r="O72" s="359" t="str">
        <f t="array" ref="O72">IFERROR(INDEX('All Field Defs'!$B$2:$E$258,MATCH('StoT Mapping (Depreciated)'!E72,'All Field Defs'!$B$2:$B$258,0),3),"")</f>
        <v/>
      </c>
      <c r="P72" s="359" t="str">
        <f t="array" ref="P72">IFERROR(INDEX('All Field Defs'!$A$2:$E$258,MATCH('StoT Mapping (Depreciated)'!E72,'All Field Defs'!$B$2:$B$258,0),1),"")</f>
        <v/>
      </c>
      <c r="Q72" s="359" t="str">
        <f t="array" ref="Q72">IFERROR(INDEX('All Field Defs'!$A$2:$F$258,MATCH('StoT Mapping (Depreciated)'!E72,'All Field Defs'!$B$2:$B$258,0),6),"")</f>
        <v/>
      </c>
    </row>
    <row r="73" ht="15.75" customHeight="1">
      <c r="A73" s="352">
        <v>72.0</v>
      </c>
      <c r="B73" s="353" t="s">
        <v>306</v>
      </c>
      <c r="C73" s="353" t="s">
        <v>527</v>
      </c>
      <c r="D73" s="353" t="str">
        <f t="shared" si="1"/>
        <v>prcl.mdb.Prcl.AddrType</v>
      </c>
      <c r="E73" s="353" t="s">
        <v>1039</v>
      </c>
      <c r="F73" s="353"/>
      <c r="G73" s="353"/>
      <c r="H73" s="355" t="str">
        <f t="shared" si="6"/>
        <v>Prcl</v>
      </c>
      <c r="I73" s="356" t="s">
        <v>1039</v>
      </c>
      <c r="J73" s="366"/>
      <c r="K73" s="358" t="s">
        <v>149</v>
      </c>
      <c r="L73" s="358" t="s">
        <v>149</v>
      </c>
      <c r="M73" s="343"/>
      <c r="N73" s="359" t="str">
        <f t="array" ref="N73">IFERROR(INDEX('All Field Defs'!$B$2:$E$258,MATCH('StoT Mapping (Depreciated)'!E73,'All Field Defs'!$B$2:$B$258,0),2),"")</f>
        <v/>
      </c>
      <c r="O73" s="359" t="str">
        <f t="array" ref="O73">IFERROR(INDEX('All Field Defs'!$B$2:$E$258,MATCH('StoT Mapping (Depreciated)'!E73,'All Field Defs'!$B$2:$B$258,0),3),"")</f>
        <v/>
      </c>
      <c r="P73" s="359" t="str">
        <f t="array" ref="P73">IFERROR(INDEX('All Field Defs'!$A$2:$E$258,MATCH('StoT Mapping (Depreciated)'!E73,'All Field Defs'!$B$2:$B$258,0),1),"")</f>
        <v/>
      </c>
      <c r="Q73" s="359" t="str">
        <f t="array" ref="Q73">IFERROR(INDEX('All Field Defs'!$A$2:$F$258,MATCH('StoT Mapping (Depreciated)'!E73,'All Field Defs'!$B$2:$B$258,0),6),"")</f>
        <v/>
      </c>
    </row>
    <row r="74" ht="15.75" customHeight="1">
      <c r="A74" s="352">
        <v>73.0</v>
      </c>
      <c r="B74" s="353" t="s">
        <v>306</v>
      </c>
      <c r="C74" s="353" t="s">
        <v>527</v>
      </c>
      <c r="D74" s="353" t="str">
        <f t="shared" si="1"/>
        <v>prcl.mdb.Prcl.LowAddrNum</v>
      </c>
      <c r="E74" s="353" t="s">
        <v>1046</v>
      </c>
      <c r="F74" s="353"/>
      <c r="G74" s="353"/>
      <c r="H74" s="355" t="str">
        <f t="shared" si="6"/>
        <v>Prcl</v>
      </c>
      <c r="I74" s="356" t="s">
        <v>1046</v>
      </c>
      <c r="J74" s="366"/>
      <c r="K74" s="358" t="s">
        <v>1969</v>
      </c>
      <c r="L74" s="358" t="s">
        <v>1984</v>
      </c>
      <c r="M74" s="343"/>
      <c r="N74" s="359" t="str">
        <f t="array" ref="N74">IFERROR(INDEX('All Field Defs'!$B$2:$E$258,MATCH('StoT Mapping (Depreciated)'!E74,'All Field Defs'!$B$2:$B$258,0),2),"")</f>
        <v/>
      </c>
      <c r="O74" s="359" t="str">
        <f t="array" ref="O74">IFERROR(INDEX('All Field Defs'!$B$2:$E$258,MATCH('StoT Mapping (Depreciated)'!E74,'All Field Defs'!$B$2:$B$258,0),3),"")</f>
        <v/>
      </c>
      <c r="P74" s="359" t="str">
        <f t="array" ref="P74">IFERROR(INDEX('All Field Defs'!$A$2:$E$258,MATCH('StoT Mapping (Depreciated)'!E74,'All Field Defs'!$B$2:$B$258,0),1),"")</f>
        <v/>
      </c>
      <c r="Q74" s="359" t="str">
        <f t="array" ref="Q74">IFERROR(INDEX('All Field Defs'!$A$2:$F$258,MATCH('StoT Mapping (Depreciated)'!E74,'All Field Defs'!$B$2:$B$258,0),6),"")</f>
        <v/>
      </c>
    </row>
    <row r="75" ht="15.75" customHeight="1">
      <c r="A75" s="352">
        <v>74.0</v>
      </c>
      <c r="B75" s="353" t="s">
        <v>306</v>
      </c>
      <c r="C75" s="353" t="s">
        <v>527</v>
      </c>
      <c r="D75" s="353" t="str">
        <f t="shared" si="1"/>
        <v>prcl.mdb.Prcl.LowAddrSuf</v>
      </c>
      <c r="E75" s="353" t="s">
        <v>1049</v>
      </c>
      <c r="F75" s="353"/>
      <c r="G75" s="353"/>
      <c r="H75" s="355" t="str">
        <f t="shared" si="6"/>
        <v>Prcl</v>
      </c>
      <c r="I75" s="356" t="s">
        <v>1049</v>
      </c>
      <c r="J75" s="366"/>
      <c r="K75" s="358" t="s">
        <v>1969</v>
      </c>
      <c r="L75" s="358" t="s">
        <v>1985</v>
      </c>
      <c r="M75" s="343" t="s">
        <v>1986</v>
      </c>
      <c r="N75" s="359" t="str">
        <f t="array" ref="N75">IFERROR(INDEX('All Field Defs'!$B$2:$E$258,MATCH('StoT Mapping (Depreciated)'!E75,'All Field Defs'!$B$2:$B$258,0),2),"")</f>
        <v/>
      </c>
      <c r="O75" s="359" t="str">
        <f t="array" ref="O75">IFERROR(INDEX('All Field Defs'!$B$2:$E$258,MATCH('StoT Mapping (Depreciated)'!E75,'All Field Defs'!$B$2:$B$258,0),3),"")</f>
        <v/>
      </c>
      <c r="P75" s="359" t="str">
        <f t="array" ref="P75">IFERROR(INDEX('All Field Defs'!$A$2:$E$258,MATCH('StoT Mapping (Depreciated)'!E75,'All Field Defs'!$B$2:$B$258,0),1),"")</f>
        <v/>
      </c>
      <c r="Q75" s="359" t="str">
        <f t="array" ref="Q75">IFERROR(INDEX('All Field Defs'!$A$2:$F$258,MATCH('StoT Mapping (Depreciated)'!E75,'All Field Defs'!$B$2:$B$258,0),6),"")</f>
        <v/>
      </c>
    </row>
    <row r="76" ht="15.75" customHeight="1">
      <c r="A76" s="352">
        <v>75.0</v>
      </c>
      <c r="B76" s="353" t="s">
        <v>306</v>
      </c>
      <c r="C76" s="353" t="s">
        <v>527</v>
      </c>
      <c r="D76" s="353" t="str">
        <f t="shared" si="1"/>
        <v>prcl.mdb.Prcl.HighAddrNum</v>
      </c>
      <c r="E76" s="353" t="s">
        <v>1054</v>
      </c>
      <c r="F76" s="353"/>
      <c r="G76" s="353"/>
      <c r="H76" s="355" t="str">
        <f t="shared" si="6"/>
        <v>Prcl</v>
      </c>
      <c r="I76" s="356" t="s">
        <v>1054</v>
      </c>
      <c r="J76" s="366"/>
      <c r="K76" s="358" t="s">
        <v>1969</v>
      </c>
      <c r="L76" s="358" t="s">
        <v>1984</v>
      </c>
      <c r="M76" s="343"/>
      <c r="N76" s="359" t="str">
        <f t="array" ref="N76">IFERROR(INDEX('All Field Defs'!$B$2:$E$258,MATCH('StoT Mapping (Depreciated)'!E76,'All Field Defs'!$B$2:$B$258,0),2),"")</f>
        <v/>
      </c>
      <c r="O76" s="359" t="str">
        <f t="array" ref="O76">IFERROR(INDEX('All Field Defs'!$B$2:$E$258,MATCH('StoT Mapping (Depreciated)'!E76,'All Field Defs'!$B$2:$B$258,0),3),"")</f>
        <v/>
      </c>
      <c r="P76" s="359" t="str">
        <f t="array" ref="P76">IFERROR(INDEX('All Field Defs'!$A$2:$E$258,MATCH('StoT Mapping (Depreciated)'!E76,'All Field Defs'!$B$2:$B$258,0),1),"")</f>
        <v/>
      </c>
      <c r="Q76" s="359" t="str">
        <f t="array" ref="Q76">IFERROR(INDEX('All Field Defs'!$A$2:$F$258,MATCH('StoT Mapping (Depreciated)'!E76,'All Field Defs'!$B$2:$B$258,0),6),"")</f>
        <v/>
      </c>
    </row>
    <row r="77" ht="15.75" customHeight="1">
      <c r="A77" s="352">
        <v>76.0</v>
      </c>
      <c r="B77" s="353" t="s">
        <v>306</v>
      </c>
      <c r="C77" s="353" t="s">
        <v>527</v>
      </c>
      <c r="D77" s="353" t="str">
        <f t="shared" si="1"/>
        <v>prcl.mdb.Prcl.HighAddrSuf</v>
      </c>
      <c r="E77" s="353" t="s">
        <v>1057</v>
      </c>
      <c r="F77" s="353"/>
      <c r="G77" s="353"/>
      <c r="H77" s="355" t="str">
        <f t="shared" si="6"/>
        <v>Prcl</v>
      </c>
      <c r="I77" s="356" t="s">
        <v>1057</v>
      </c>
      <c r="J77" s="366"/>
      <c r="K77" s="358" t="s">
        <v>1969</v>
      </c>
      <c r="L77" s="358" t="s">
        <v>1985</v>
      </c>
      <c r="M77" s="343"/>
      <c r="N77" s="359" t="str">
        <f t="array" ref="N77">IFERROR(INDEX('All Field Defs'!$B$2:$E$258,MATCH('StoT Mapping (Depreciated)'!E77,'All Field Defs'!$B$2:$B$258,0),2),"")</f>
        <v/>
      </c>
      <c r="O77" s="359" t="str">
        <f t="array" ref="O77">IFERROR(INDEX('All Field Defs'!$B$2:$E$258,MATCH('StoT Mapping (Depreciated)'!E77,'All Field Defs'!$B$2:$B$258,0),3),"")</f>
        <v/>
      </c>
      <c r="P77" s="359" t="str">
        <f t="array" ref="P77">IFERROR(INDEX('All Field Defs'!$A$2:$E$258,MATCH('StoT Mapping (Depreciated)'!E77,'All Field Defs'!$B$2:$B$258,0),1),"")</f>
        <v/>
      </c>
      <c r="Q77" s="359" t="str">
        <f t="array" ref="Q77">IFERROR(INDEX('All Field Defs'!$A$2:$F$258,MATCH('StoT Mapping (Depreciated)'!E77,'All Field Defs'!$B$2:$B$258,0),6),"")</f>
        <v/>
      </c>
    </row>
    <row r="78" ht="15.75" customHeight="1">
      <c r="A78" s="352">
        <v>77.0</v>
      </c>
      <c r="B78" s="353" t="s">
        <v>306</v>
      </c>
      <c r="C78" s="353" t="s">
        <v>527</v>
      </c>
      <c r="D78" s="353" t="str">
        <f t="shared" si="1"/>
        <v>prcl.mdb.Prcl.NLC</v>
      </c>
      <c r="E78" s="353" t="s">
        <v>1058</v>
      </c>
      <c r="F78" s="353"/>
      <c r="G78" s="353"/>
      <c r="H78" s="355" t="str">
        <f t="shared" si="6"/>
        <v>Prcl</v>
      </c>
      <c r="I78" s="356" t="s">
        <v>1058</v>
      </c>
      <c r="J78" s="366"/>
      <c r="K78" s="358" t="s">
        <v>149</v>
      </c>
      <c r="L78" s="358" t="s">
        <v>149</v>
      </c>
      <c r="M78" s="343"/>
      <c r="N78" s="359" t="str">
        <f t="array" ref="N78">IFERROR(INDEX('All Field Defs'!$B$2:$E$258,MATCH('StoT Mapping (Depreciated)'!E78,'All Field Defs'!$B$2:$B$258,0),2),"")</f>
        <v>NLC</v>
      </c>
      <c r="O78" s="359" t="str">
        <f t="array" ref="O78">IFERROR(INDEX('All Field Defs'!$B$2:$E$258,MATCH('StoT Mapping (Depreciated)'!E78,'All Field Defs'!$B$2:$B$258,0),3),"")</f>
        <v>Decimal</v>
      </c>
      <c r="P78" s="359" t="str">
        <f t="array" ref="P78">IFERROR(INDEX('All Field Defs'!$A$2:$E$258,MATCH('StoT Mapping (Depreciated)'!E78,'All Field Defs'!$B$2:$B$258,0),1),"")</f>
        <v>OccPermFD</v>
      </c>
      <c r="Q78" s="359" t="str">
        <f t="array" ref="Q78">IFERROR(INDEX('All Field Defs'!$A$2:$F$258,MATCH('StoT Mapping (Depreciated)'!E78,'All Field Defs'!$B$2:$B$258,0),6),"")</f>
        <v>occupancy-permits-field-definitions.xlsx</v>
      </c>
    </row>
    <row r="79" ht="15.75" customHeight="1">
      <c r="A79" s="352">
        <v>78.0</v>
      </c>
      <c r="B79" s="353" t="s">
        <v>306</v>
      </c>
      <c r="C79" s="353" t="s">
        <v>527</v>
      </c>
      <c r="D79" s="353" t="str">
        <f t="shared" si="1"/>
        <v>prcl.mdb.Prcl.StName</v>
      </c>
      <c r="E79" s="353" t="s">
        <v>1071</v>
      </c>
      <c r="F79" s="353"/>
      <c r="G79" s="353"/>
      <c r="H79" s="355" t="str">
        <f t="shared" si="6"/>
        <v>Prcl</v>
      </c>
      <c r="I79" s="356" t="s">
        <v>1071</v>
      </c>
      <c r="J79" s="366"/>
      <c r="K79" s="358" t="s">
        <v>1969</v>
      </c>
      <c r="L79" s="358" t="s">
        <v>1989</v>
      </c>
      <c r="M79" s="343"/>
      <c r="N79" s="359" t="str">
        <f t="array" ref="N79">IFERROR(INDEX('All Field Defs'!$B$2:$E$258,MATCH('StoT Mapping (Depreciated)'!E79,'All Field Defs'!$B$2:$B$258,0),2),"")</f>
        <v>Street Name</v>
      </c>
      <c r="O79" s="359" t="str">
        <f t="array" ref="O79">IFERROR(INDEX('All Field Defs'!$B$2:$E$258,MATCH('StoT Mapping (Depreciated)'!E79,'All Field Defs'!$B$2:$B$258,0),3),"")</f>
        <v>String</v>
      </c>
      <c r="P79" s="359" t="str">
        <f t="array" ref="P79">IFERROR(INDEX('All Field Defs'!$A$2:$E$258,MATCH('StoT Mapping (Depreciated)'!E79,'All Field Defs'!$B$2:$B$258,0),1),"")</f>
        <v>OccPermFD</v>
      </c>
      <c r="Q79" s="359" t="str">
        <f t="array" ref="Q79">IFERROR(INDEX('All Field Defs'!$A$2:$F$258,MATCH('StoT Mapping (Depreciated)'!E79,'All Field Defs'!$B$2:$B$258,0),6),"")</f>
        <v>occupancy-permits-field-definitions.xlsx</v>
      </c>
    </row>
    <row r="80" ht="15.75" customHeight="1">
      <c r="A80" s="352">
        <v>79.0</v>
      </c>
      <c r="B80" s="353" t="s">
        <v>306</v>
      </c>
      <c r="C80" s="353" t="s">
        <v>527</v>
      </c>
      <c r="D80" s="353" t="str">
        <f t="shared" si="1"/>
        <v>prcl.mdb.Prcl.StType</v>
      </c>
      <c r="E80" s="353" t="s">
        <v>1075</v>
      </c>
      <c r="F80" s="353"/>
      <c r="G80" s="353"/>
      <c r="H80" s="355" t="str">
        <f t="shared" si="6"/>
        <v>Prcl</v>
      </c>
      <c r="I80" s="356" t="s">
        <v>1075</v>
      </c>
      <c r="J80" s="366"/>
      <c r="K80" s="358" t="s">
        <v>1969</v>
      </c>
      <c r="L80" s="358" t="s">
        <v>1991</v>
      </c>
      <c r="M80" s="343"/>
      <c r="N80" s="359" t="str">
        <f t="array" ref="N80">IFERROR(INDEX('All Field Defs'!$B$2:$E$258,MATCH('StoT Mapping (Depreciated)'!E80,'All Field Defs'!$B$2:$B$258,0),2),"")</f>
        <v>Street Type</v>
      </c>
      <c r="O80" s="359" t="str">
        <f t="array" ref="O80">IFERROR(INDEX('All Field Defs'!$B$2:$E$258,MATCH('StoT Mapping (Depreciated)'!E80,'All Field Defs'!$B$2:$B$258,0),3),"")</f>
        <v>String</v>
      </c>
      <c r="P80" s="359" t="str">
        <f t="array" ref="P80">IFERROR(INDEX('All Field Defs'!$A$2:$E$258,MATCH('StoT Mapping (Depreciated)'!E80,'All Field Defs'!$B$2:$B$258,0),1),"")</f>
        <v>OccPermFD</v>
      </c>
      <c r="Q80" s="359" t="str">
        <f t="array" ref="Q80">IFERROR(INDEX('All Field Defs'!$A$2:$F$258,MATCH('StoT Mapping (Depreciated)'!E80,'All Field Defs'!$B$2:$B$258,0),6),"")</f>
        <v>occupancy-permits-field-definitions.xlsx</v>
      </c>
    </row>
    <row r="81" ht="15.75" customHeight="1">
      <c r="A81" s="352">
        <v>80.0</v>
      </c>
      <c r="B81" s="353" t="s">
        <v>306</v>
      </c>
      <c r="C81" s="353" t="s">
        <v>527</v>
      </c>
      <c r="D81" s="353" t="str">
        <f t="shared" si="1"/>
        <v>prcl.mdb.Prcl.StSufDir</v>
      </c>
      <c r="E81" s="353" t="s">
        <v>1080</v>
      </c>
      <c r="F81" s="353"/>
      <c r="G81" s="353"/>
      <c r="H81" s="355" t="str">
        <f t="shared" si="6"/>
        <v>Prcl</v>
      </c>
      <c r="I81" s="356" t="s">
        <v>1080</v>
      </c>
      <c r="J81" s="366"/>
      <c r="K81" s="358" t="s">
        <v>1969</v>
      </c>
      <c r="L81" s="358" t="s">
        <v>1985</v>
      </c>
      <c r="M81" s="343"/>
      <c r="N81" s="359" t="str">
        <f t="array" ref="N81">IFERROR(INDEX('All Field Defs'!$B$2:$E$258,MATCH('StoT Mapping (Depreciated)'!E81,'All Field Defs'!$B$2:$B$258,0),2),"")</f>
        <v/>
      </c>
      <c r="O81" s="359" t="str">
        <f t="array" ref="O81">IFERROR(INDEX('All Field Defs'!$B$2:$E$258,MATCH('StoT Mapping (Depreciated)'!E81,'All Field Defs'!$B$2:$B$258,0),3),"")</f>
        <v/>
      </c>
      <c r="P81" s="359" t="str">
        <f t="array" ref="P81">IFERROR(INDEX('All Field Defs'!$A$2:$E$258,MATCH('StoT Mapping (Depreciated)'!E81,'All Field Defs'!$B$2:$B$258,0),1),"")</f>
        <v/>
      </c>
      <c r="Q81" s="359" t="str">
        <f t="array" ref="Q81">IFERROR(INDEX('All Field Defs'!$A$2:$F$258,MATCH('StoT Mapping (Depreciated)'!E81,'All Field Defs'!$B$2:$B$258,0),6),"")</f>
        <v/>
      </c>
    </row>
    <row r="82" ht="15.75" customHeight="1">
      <c r="A82" s="352">
        <v>81.0</v>
      </c>
      <c r="B82" s="353" t="s">
        <v>306</v>
      </c>
      <c r="C82" s="353" t="s">
        <v>527</v>
      </c>
      <c r="D82" s="353" t="str">
        <f t="shared" si="1"/>
        <v>prcl.mdb.Prcl.StdUnitNum</v>
      </c>
      <c r="E82" s="353" t="s">
        <v>1083</v>
      </c>
      <c r="F82" s="353"/>
      <c r="G82" s="353"/>
      <c r="H82" s="355" t="str">
        <f t="shared" si="6"/>
        <v>Prcl</v>
      </c>
      <c r="I82" s="356" t="s">
        <v>1083</v>
      </c>
      <c r="J82" s="366"/>
      <c r="K82" s="358" t="s">
        <v>149</v>
      </c>
      <c r="L82" s="358" t="s">
        <v>149</v>
      </c>
      <c r="M82" s="343"/>
      <c r="N82" s="359" t="str">
        <f t="array" ref="N82">IFERROR(INDEX('All Field Defs'!$B$2:$E$258,MATCH('StoT Mapping (Depreciated)'!E82,'All Field Defs'!$B$2:$B$258,0),2),"")</f>
        <v/>
      </c>
      <c r="O82" s="359" t="str">
        <f t="array" ref="O82">IFERROR(INDEX('All Field Defs'!$B$2:$E$258,MATCH('StoT Mapping (Depreciated)'!E82,'All Field Defs'!$B$2:$B$258,0),3),"")</f>
        <v/>
      </c>
      <c r="P82" s="359" t="str">
        <f t="array" ref="P82">IFERROR(INDEX('All Field Defs'!$A$2:$E$258,MATCH('StoT Mapping (Depreciated)'!E82,'All Field Defs'!$B$2:$B$258,0),1),"")</f>
        <v/>
      </c>
      <c r="Q82" s="359" t="str">
        <f t="array" ref="Q82">IFERROR(INDEX('All Field Defs'!$A$2:$F$258,MATCH('StoT Mapping (Depreciated)'!E82,'All Field Defs'!$B$2:$B$258,0),6),"")</f>
        <v/>
      </c>
    </row>
    <row r="83" ht="15.75" customHeight="1">
      <c r="A83" s="352">
        <v>82.0</v>
      </c>
      <c r="B83" s="353" t="s">
        <v>306</v>
      </c>
      <c r="C83" s="353" t="s">
        <v>527</v>
      </c>
      <c r="D83" s="353" t="str">
        <f t="shared" si="1"/>
        <v>prcl.mdb.Prcl.OwnerName</v>
      </c>
      <c r="E83" s="353" t="s">
        <v>1086</v>
      </c>
      <c r="F83" s="353"/>
      <c r="G83" s="353"/>
      <c r="H83" s="355" t="str">
        <f t="shared" si="6"/>
        <v>Prcl</v>
      </c>
      <c r="I83" s="356" t="s">
        <v>1086</v>
      </c>
      <c r="J83" s="366"/>
      <c r="K83" s="358" t="s">
        <v>78</v>
      </c>
      <c r="L83" s="358" t="s">
        <v>1206</v>
      </c>
      <c r="M83" s="343"/>
      <c r="N83" s="359" t="str">
        <f t="array" ref="N83">IFERROR(INDEX('All Field Defs'!$B$2:$E$258,MATCH('StoT Mapping (Depreciated)'!E83,'All Field Defs'!$B$2:$B$258,0),2),"")</f>
        <v>Owner Name</v>
      </c>
      <c r="O83" s="359" t="str">
        <f t="array" ref="O83">IFERROR(INDEX('All Field Defs'!$B$2:$E$258,MATCH('StoT Mapping (Depreciated)'!E83,'All Field Defs'!$B$2:$B$258,0),3),"")</f>
        <v>String</v>
      </c>
      <c r="P83" s="359" t="str">
        <f t="array" ref="P83">IFERROR(INDEX('All Field Defs'!$A$2:$E$258,MATCH('StoT Mapping (Depreciated)'!E83,'All Field Defs'!$B$2:$B$258,0),1),"")</f>
        <v>OccPermFD</v>
      </c>
      <c r="Q83" s="359" t="str">
        <f t="array" ref="Q83">IFERROR(INDEX('All Field Defs'!$A$2:$F$258,MATCH('StoT Mapping (Depreciated)'!E83,'All Field Defs'!$B$2:$B$258,0),6),"")</f>
        <v>occupancy-permits-field-definitions.xlsx</v>
      </c>
    </row>
    <row r="84" ht="15.75" customHeight="1">
      <c r="A84" s="352">
        <v>83.0</v>
      </c>
      <c r="B84" s="353" t="s">
        <v>306</v>
      </c>
      <c r="C84" s="353" t="s">
        <v>527</v>
      </c>
      <c r="D84" s="353" t="str">
        <f t="shared" si="1"/>
        <v>prcl.mdb.Prcl.OwnerName2</v>
      </c>
      <c r="E84" s="353" t="s">
        <v>1092</v>
      </c>
      <c r="F84" s="353"/>
      <c r="G84" s="353"/>
      <c r="H84" s="355" t="str">
        <f t="shared" si="6"/>
        <v>Prcl</v>
      </c>
      <c r="I84" s="356" t="s">
        <v>1092</v>
      </c>
      <c r="J84" s="366"/>
      <c r="K84" s="358" t="s">
        <v>78</v>
      </c>
      <c r="L84" s="358" t="s">
        <v>1206</v>
      </c>
      <c r="M84" s="343"/>
      <c r="N84" s="359" t="str">
        <f t="array" ref="N84">IFERROR(INDEX('All Field Defs'!$B$2:$E$258,MATCH('StoT Mapping (Depreciated)'!E84,'All Field Defs'!$B$2:$B$258,0),2),"")</f>
        <v/>
      </c>
      <c r="O84" s="359" t="str">
        <f t="array" ref="O84">IFERROR(INDEX('All Field Defs'!$B$2:$E$258,MATCH('StoT Mapping (Depreciated)'!E84,'All Field Defs'!$B$2:$B$258,0),3),"")</f>
        <v/>
      </c>
      <c r="P84" s="359" t="str">
        <f t="array" ref="P84">IFERROR(INDEX('All Field Defs'!$A$2:$E$258,MATCH('StoT Mapping (Depreciated)'!E84,'All Field Defs'!$B$2:$B$258,0),1),"")</f>
        <v/>
      </c>
      <c r="Q84" s="359" t="str">
        <f t="array" ref="Q84">IFERROR(INDEX('All Field Defs'!$A$2:$F$258,MATCH('StoT Mapping (Depreciated)'!E84,'All Field Defs'!$B$2:$B$258,0),6),"")</f>
        <v/>
      </c>
    </row>
    <row r="85" ht="15.75" customHeight="1">
      <c r="A85" s="352">
        <v>84.0</v>
      </c>
      <c r="B85" s="353" t="s">
        <v>306</v>
      </c>
      <c r="C85" s="353" t="s">
        <v>527</v>
      </c>
      <c r="D85" s="353" t="str">
        <f t="shared" si="1"/>
        <v>prcl.mdb.Prcl.OwnerAddr</v>
      </c>
      <c r="E85" s="353" t="s">
        <v>1096</v>
      </c>
      <c r="F85" s="353"/>
      <c r="G85" s="353"/>
      <c r="H85" s="355" t="str">
        <f t="shared" si="6"/>
        <v>Prcl</v>
      </c>
      <c r="I85" s="356" t="s">
        <v>1096</v>
      </c>
      <c r="J85" s="366"/>
      <c r="K85" s="358" t="s">
        <v>1228</v>
      </c>
      <c r="L85" s="358" t="s">
        <v>1994</v>
      </c>
      <c r="M85" s="343"/>
      <c r="N85" s="359" t="str">
        <f t="array" ref="N85">IFERROR(INDEX('All Field Defs'!$B$2:$E$258,MATCH('StoT Mapping (Depreciated)'!E85,'All Field Defs'!$B$2:$B$258,0),2),"")</f>
        <v>Owner Address</v>
      </c>
      <c r="O85" s="359" t="str">
        <f t="array" ref="O85">IFERROR(INDEX('All Field Defs'!$B$2:$E$258,MATCH('StoT Mapping (Depreciated)'!E85,'All Field Defs'!$B$2:$B$258,0),3),"")</f>
        <v>String</v>
      </c>
      <c r="P85" s="359" t="str">
        <f t="array" ref="P85">IFERROR(INDEX('All Field Defs'!$A$2:$E$258,MATCH('StoT Mapping (Depreciated)'!E85,'All Field Defs'!$B$2:$B$258,0),1),"")</f>
        <v>OccPermFD</v>
      </c>
      <c r="Q85" s="359" t="str">
        <f t="array" ref="Q85">IFERROR(INDEX('All Field Defs'!$A$2:$F$258,MATCH('StoT Mapping (Depreciated)'!E85,'All Field Defs'!$B$2:$B$258,0),6),"")</f>
        <v>occupancy-permits-field-definitions.xlsx</v>
      </c>
    </row>
    <row r="86" ht="15.75" customHeight="1">
      <c r="A86" s="352">
        <v>85.0</v>
      </c>
      <c r="B86" s="353" t="s">
        <v>306</v>
      </c>
      <c r="C86" s="353" t="s">
        <v>527</v>
      </c>
      <c r="D86" s="353" t="str">
        <f t="shared" si="1"/>
        <v>prcl.mdb.Prcl.OwnerCity</v>
      </c>
      <c r="E86" s="353" t="s">
        <v>1107</v>
      </c>
      <c r="F86" s="353"/>
      <c r="G86" s="353"/>
      <c r="H86" s="355" t="str">
        <f t="shared" si="6"/>
        <v>Prcl</v>
      </c>
      <c r="I86" s="356" t="s">
        <v>1107</v>
      </c>
      <c r="J86" s="366"/>
      <c r="K86" s="358" t="s">
        <v>1228</v>
      </c>
      <c r="L86" s="358" t="s">
        <v>1994</v>
      </c>
      <c r="M86" s="343"/>
      <c r="N86" s="359" t="str">
        <f t="array" ref="N86">IFERROR(INDEX('All Field Defs'!$B$2:$E$258,MATCH('StoT Mapping (Depreciated)'!E86,'All Field Defs'!$B$2:$B$258,0),2),"")</f>
        <v>Owner City</v>
      </c>
      <c r="O86" s="359" t="str">
        <f t="array" ref="O86">IFERROR(INDEX('All Field Defs'!$B$2:$E$258,MATCH('StoT Mapping (Depreciated)'!E86,'All Field Defs'!$B$2:$B$258,0),3),"")</f>
        <v>String</v>
      </c>
      <c r="P86" s="359" t="str">
        <f t="array" ref="P86">IFERROR(INDEX('All Field Defs'!$A$2:$E$258,MATCH('StoT Mapping (Depreciated)'!E86,'All Field Defs'!$B$2:$B$258,0),1),"")</f>
        <v>OccPermFD</v>
      </c>
      <c r="Q86" s="359" t="str">
        <f t="array" ref="Q86">IFERROR(INDEX('All Field Defs'!$A$2:$F$258,MATCH('StoT Mapping (Depreciated)'!E86,'All Field Defs'!$B$2:$B$258,0),6),"")</f>
        <v>occupancy-permits-field-definitions.xlsx</v>
      </c>
    </row>
    <row r="87" ht="15.75" customHeight="1">
      <c r="A87" s="352">
        <v>86.0</v>
      </c>
      <c r="B87" s="353" t="s">
        <v>306</v>
      </c>
      <c r="C87" s="353" t="s">
        <v>527</v>
      </c>
      <c r="D87" s="353" t="str">
        <f t="shared" si="1"/>
        <v>prcl.mdb.Prcl.OwnerState</v>
      </c>
      <c r="E87" s="353" t="s">
        <v>1111</v>
      </c>
      <c r="F87" s="353"/>
      <c r="G87" s="353"/>
      <c r="H87" s="355" t="str">
        <f t="shared" si="6"/>
        <v>Prcl</v>
      </c>
      <c r="I87" s="356" t="s">
        <v>1111</v>
      </c>
      <c r="J87" s="366"/>
      <c r="K87" s="358" t="s">
        <v>1228</v>
      </c>
      <c r="L87" s="358" t="s">
        <v>1994</v>
      </c>
      <c r="M87" s="343"/>
      <c r="N87" s="359" t="str">
        <f t="array" ref="N87">IFERROR(INDEX('All Field Defs'!$B$2:$E$258,MATCH('StoT Mapping (Depreciated)'!E87,'All Field Defs'!$B$2:$B$258,0),2),"")</f>
        <v>Owner State</v>
      </c>
      <c r="O87" s="359" t="str">
        <f t="array" ref="O87">IFERROR(INDEX('All Field Defs'!$B$2:$E$258,MATCH('StoT Mapping (Depreciated)'!E87,'All Field Defs'!$B$2:$B$258,0),3),"")</f>
        <v>String</v>
      </c>
      <c r="P87" s="359" t="str">
        <f t="array" ref="P87">IFERROR(INDEX('All Field Defs'!$A$2:$E$258,MATCH('StoT Mapping (Depreciated)'!E87,'All Field Defs'!$B$2:$B$258,0),1),"")</f>
        <v>OccPermFD</v>
      </c>
      <c r="Q87" s="359" t="str">
        <f t="array" ref="Q87">IFERROR(INDEX('All Field Defs'!$A$2:$F$258,MATCH('StoT Mapping (Depreciated)'!E87,'All Field Defs'!$B$2:$B$258,0),6),"")</f>
        <v>occupancy-permits-field-definitions.xlsx</v>
      </c>
    </row>
    <row r="88" ht="15.75" customHeight="1">
      <c r="A88" s="352">
        <v>87.0</v>
      </c>
      <c r="B88" s="353" t="s">
        <v>306</v>
      </c>
      <c r="C88" s="353" t="s">
        <v>527</v>
      </c>
      <c r="D88" s="353" t="str">
        <f t="shared" si="1"/>
        <v>prcl.mdb.Prcl.OwnerCountry</v>
      </c>
      <c r="E88" s="353" t="s">
        <v>1116</v>
      </c>
      <c r="F88" s="353"/>
      <c r="G88" s="353"/>
      <c r="H88" s="355" t="str">
        <f t="shared" si="6"/>
        <v>Prcl</v>
      </c>
      <c r="I88" s="356" t="s">
        <v>1116</v>
      </c>
      <c r="J88" s="366"/>
      <c r="K88" s="358" t="s">
        <v>1228</v>
      </c>
      <c r="L88" s="358" t="s">
        <v>1994</v>
      </c>
      <c r="M88" s="343"/>
      <c r="N88" s="359" t="str">
        <f t="array" ref="N88">IFERROR(INDEX('All Field Defs'!$B$2:$E$258,MATCH('StoT Mapping (Depreciated)'!E88,'All Field Defs'!$B$2:$B$258,0),2),"")</f>
        <v/>
      </c>
      <c r="O88" s="359" t="str">
        <f t="array" ref="O88">IFERROR(INDEX('All Field Defs'!$B$2:$E$258,MATCH('StoT Mapping (Depreciated)'!E88,'All Field Defs'!$B$2:$B$258,0),3),"")</f>
        <v/>
      </c>
      <c r="P88" s="359" t="str">
        <f t="array" ref="P88">IFERROR(INDEX('All Field Defs'!$A$2:$E$258,MATCH('StoT Mapping (Depreciated)'!E88,'All Field Defs'!$B$2:$B$258,0),1),"")</f>
        <v/>
      </c>
      <c r="Q88" s="359" t="str">
        <f t="array" ref="Q88">IFERROR(INDEX('All Field Defs'!$A$2:$F$258,MATCH('StoT Mapping (Depreciated)'!E88,'All Field Defs'!$B$2:$B$258,0),6),"")</f>
        <v/>
      </c>
    </row>
    <row r="89" ht="15.75" customHeight="1">
      <c r="A89" s="352">
        <v>88.0</v>
      </c>
      <c r="B89" s="353" t="s">
        <v>306</v>
      </c>
      <c r="C89" s="353" t="s">
        <v>527</v>
      </c>
      <c r="D89" s="353" t="str">
        <f t="shared" si="1"/>
        <v>prcl.mdb.Prcl.OwnerZip</v>
      </c>
      <c r="E89" s="353" t="s">
        <v>1996</v>
      </c>
      <c r="F89" s="353"/>
      <c r="G89" s="353"/>
      <c r="H89" s="355" t="str">
        <f t="shared" si="6"/>
        <v>Prcl</v>
      </c>
      <c r="I89" s="356" t="s">
        <v>1996</v>
      </c>
      <c r="J89" s="366"/>
      <c r="K89" s="358" t="s">
        <v>1228</v>
      </c>
      <c r="L89" s="358" t="s">
        <v>1994</v>
      </c>
      <c r="M89" s="343"/>
      <c r="N89" s="359" t="str">
        <f t="array" ref="N89">IFERROR(INDEX('All Field Defs'!$B$2:$E$258,MATCH('StoT Mapping (Depreciated)'!E89,'All Field Defs'!$B$2:$B$258,0),2),"")</f>
        <v>Owner ZIP</v>
      </c>
      <c r="O89" s="359" t="str">
        <f t="array" ref="O89">IFERROR(INDEX('All Field Defs'!$B$2:$E$258,MATCH('StoT Mapping (Depreciated)'!E89,'All Field Defs'!$B$2:$B$258,0),3),"")</f>
        <v>String</v>
      </c>
      <c r="P89" s="359" t="str">
        <f t="array" ref="P89">IFERROR(INDEX('All Field Defs'!$A$2:$E$258,MATCH('StoT Mapping (Depreciated)'!E89,'All Field Defs'!$B$2:$B$258,0),1),"")</f>
        <v>OccPermFD</v>
      </c>
      <c r="Q89" s="359" t="str">
        <f t="array" ref="Q89">IFERROR(INDEX('All Field Defs'!$A$2:$F$258,MATCH('StoT Mapping (Depreciated)'!E89,'All Field Defs'!$B$2:$B$258,0),6),"")</f>
        <v>occupancy-permits-field-definitions.xlsx</v>
      </c>
    </row>
    <row r="90" ht="15.75" customHeight="1">
      <c r="A90" s="352">
        <v>89.0</v>
      </c>
      <c r="B90" s="353" t="s">
        <v>306</v>
      </c>
      <c r="C90" s="353" t="s">
        <v>527</v>
      </c>
      <c r="D90" s="353" t="str">
        <f t="shared" si="1"/>
        <v>prcl.mdb.Prcl.OwnerRank</v>
      </c>
      <c r="E90" s="353" t="s">
        <v>1123</v>
      </c>
      <c r="F90" s="353"/>
      <c r="G90" s="353"/>
      <c r="H90" s="355" t="str">
        <f t="shared" si="6"/>
        <v>Prcl</v>
      </c>
      <c r="I90" s="356" t="s">
        <v>1123</v>
      </c>
      <c r="J90" s="366"/>
      <c r="K90" s="358" t="s">
        <v>78</v>
      </c>
      <c r="L90" s="358" t="s">
        <v>149</v>
      </c>
      <c r="M90" s="343"/>
      <c r="N90" s="359" t="str">
        <f t="array" ref="N90">IFERROR(INDEX('All Field Defs'!$B$2:$E$258,MATCH('StoT Mapping (Depreciated)'!E90,'All Field Defs'!$B$2:$B$258,0),2),"")</f>
        <v/>
      </c>
      <c r="O90" s="359" t="str">
        <f t="array" ref="O90">IFERROR(INDEX('All Field Defs'!$B$2:$E$258,MATCH('StoT Mapping (Depreciated)'!E90,'All Field Defs'!$B$2:$B$258,0),3),"")</f>
        <v/>
      </c>
      <c r="P90" s="359" t="str">
        <f t="array" ref="P90">IFERROR(INDEX('All Field Defs'!$A$2:$E$258,MATCH('StoT Mapping (Depreciated)'!E90,'All Field Defs'!$B$2:$B$258,0),1),"")</f>
        <v/>
      </c>
      <c r="Q90" s="359" t="str">
        <f t="array" ref="Q90">IFERROR(INDEX('All Field Defs'!$A$2:$F$258,MATCH('StoT Mapping (Depreciated)'!E90,'All Field Defs'!$B$2:$B$258,0),6),"")</f>
        <v/>
      </c>
    </row>
    <row r="91" ht="15.75" customHeight="1">
      <c r="A91" s="352">
        <v>90.0</v>
      </c>
      <c r="B91" s="353" t="s">
        <v>306</v>
      </c>
      <c r="C91" s="353" t="s">
        <v>527</v>
      </c>
      <c r="D91" s="353" t="str">
        <f t="shared" si="1"/>
        <v>prcl.mdb.Prcl.LegalDesc1</v>
      </c>
      <c r="E91" s="353" t="s">
        <v>1129</v>
      </c>
      <c r="F91" s="353"/>
      <c r="G91" s="353"/>
      <c r="H91" s="355" t="str">
        <f t="shared" si="6"/>
        <v>Prcl</v>
      </c>
      <c r="I91" s="356" t="s">
        <v>1129</v>
      </c>
      <c r="J91" s="366"/>
      <c r="K91" s="358" t="s">
        <v>78</v>
      </c>
      <c r="L91" s="358" t="s">
        <v>1129</v>
      </c>
      <c r="M91" s="343" t="s">
        <v>1998</v>
      </c>
      <c r="N91" s="359" t="str">
        <f t="array" ref="N91">IFERROR(INDEX('All Field Defs'!$B$2:$E$258,MATCH('StoT Mapping (Depreciated)'!E91,'All Field Defs'!$B$2:$B$258,0),2),"")</f>
        <v/>
      </c>
      <c r="O91" s="359" t="str">
        <f t="array" ref="O91">IFERROR(INDEX('All Field Defs'!$B$2:$E$258,MATCH('StoT Mapping (Depreciated)'!E91,'All Field Defs'!$B$2:$B$258,0),3),"")</f>
        <v/>
      </c>
      <c r="P91" s="359" t="str">
        <f t="array" ref="P91">IFERROR(INDEX('All Field Defs'!$A$2:$E$258,MATCH('StoT Mapping (Depreciated)'!E91,'All Field Defs'!$B$2:$B$258,0),1),"")</f>
        <v/>
      </c>
      <c r="Q91" s="359" t="str">
        <f t="array" ref="Q91">IFERROR(INDEX('All Field Defs'!$A$2:$F$258,MATCH('StoT Mapping (Depreciated)'!E91,'All Field Defs'!$B$2:$B$258,0),6),"")</f>
        <v/>
      </c>
    </row>
    <row r="92" ht="15.75" customHeight="1">
      <c r="A92" s="352">
        <v>91.0</v>
      </c>
      <c r="B92" s="353" t="s">
        <v>306</v>
      </c>
      <c r="C92" s="353" t="s">
        <v>527</v>
      </c>
      <c r="D92" s="353" t="str">
        <f t="shared" si="1"/>
        <v>prcl.mdb.Prcl.LegalDesc2</v>
      </c>
      <c r="E92" s="353" t="s">
        <v>1134</v>
      </c>
      <c r="F92" s="353"/>
      <c r="G92" s="353"/>
      <c r="H92" s="355" t="str">
        <f t="shared" si="6"/>
        <v>Prcl</v>
      </c>
      <c r="I92" s="356" t="s">
        <v>1134</v>
      </c>
      <c r="J92" s="366"/>
      <c r="K92" s="358" t="s">
        <v>78</v>
      </c>
      <c r="L92" s="358" t="s">
        <v>1134</v>
      </c>
      <c r="M92" s="343"/>
      <c r="N92" s="359" t="str">
        <f t="array" ref="N92">IFERROR(INDEX('All Field Defs'!$B$2:$E$258,MATCH('StoT Mapping (Depreciated)'!E92,'All Field Defs'!$B$2:$B$258,0),2),"")</f>
        <v/>
      </c>
      <c r="O92" s="359" t="str">
        <f t="array" ref="O92">IFERROR(INDEX('All Field Defs'!$B$2:$E$258,MATCH('StoT Mapping (Depreciated)'!E92,'All Field Defs'!$B$2:$B$258,0),3),"")</f>
        <v/>
      </c>
      <c r="P92" s="359" t="str">
        <f t="array" ref="P92">IFERROR(INDEX('All Field Defs'!$A$2:$E$258,MATCH('StoT Mapping (Depreciated)'!E92,'All Field Defs'!$B$2:$B$258,0),1),"")</f>
        <v/>
      </c>
      <c r="Q92" s="359" t="str">
        <f t="array" ref="Q92">IFERROR(INDEX('All Field Defs'!$A$2:$F$258,MATCH('StoT Mapping (Depreciated)'!E92,'All Field Defs'!$B$2:$B$258,0),6),"")</f>
        <v/>
      </c>
    </row>
    <row r="93" ht="15.75" customHeight="1">
      <c r="A93" s="352">
        <v>92.0</v>
      </c>
      <c r="B93" s="353" t="s">
        <v>306</v>
      </c>
      <c r="C93" s="353" t="s">
        <v>527</v>
      </c>
      <c r="D93" s="353" t="str">
        <f t="shared" si="1"/>
        <v>prcl.mdb.Prcl.LegalDesc3</v>
      </c>
      <c r="E93" s="353" t="s">
        <v>1138</v>
      </c>
      <c r="F93" s="353"/>
      <c r="G93" s="353"/>
      <c r="H93" s="355" t="str">
        <f t="shared" si="6"/>
        <v>Prcl</v>
      </c>
      <c r="I93" s="356" t="s">
        <v>1138</v>
      </c>
      <c r="J93" s="366"/>
      <c r="K93" s="358" t="s">
        <v>78</v>
      </c>
      <c r="L93" s="358" t="s">
        <v>1138</v>
      </c>
      <c r="M93" s="343"/>
      <c r="N93" s="359" t="str">
        <f t="array" ref="N93">IFERROR(INDEX('All Field Defs'!$B$2:$E$258,MATCH('StoT Mapping (Depreciated)'!E93,'All Field Defs'!$B$2:$B$258,0),2),"")</f>
        <v/>
      </c>
      <c r="O93" s="359" t="str">
        <f t="array" ref="O93">IFERROR(INDEX('All Field Defs'!$B$2:$E$258,MATCH('StoT Mapping (Depreciated)'!E93,'All Field Defs'!$B$2:$B$258,0),3),"")</f>
        <v/>
      </c>
      <c r="P93" s="359" t="str">
        <f t="array" ref="P93">IFERROR(INDEX('All Field Defs'!$A$2:$E$258,MATCH('StoT Mapping (Depreciated)'!E93,'All Field Defs'!$B$2:$B$258,0),1),"")</f>
        <v/>
      </c>
      <c r="Q93" s="359" t="str">
        <f t="array" ref="Q93">IFERROR(INDEX('All Field Defs'!$A$2:$F$258,MATCH('StoT Mapping (Depreciated)'!E93,'All Field Defs'!$B$2:$B$258,0),6),"")</f>
        <v/>
      </c>
    </row>
    <row r="94" ht="15.75" customHeight="1">
      <c r="A94" s="352">
        <v>93.0</v>
      </c>
      <c r="B94" s="353" t="s">
        <v>306</v>
      </c>
      <c r="C94" s="353" t="s">
        <v>527</v>
      </c>
      <c r="D94" s="353" t="str">
        <f t="shared" si="1"/>
        <v>prcl.mdb.Prcl.LegalDesc4</v>
      </c>
      <c r="E94" s="353" t="s">
        <v>1142</v>
      </c>
      <c r="F94" s="353"/>
      <c r="G94" s="353"/>
      <c r="H94" s="355" t="str">
        <f t="shared" si="6"/>
        <v>Prcl</v>
      </c>
      <c r="I94" s="356" t="s">
        <v>1142</v>
      </c>
      <c r="J94" s="366"/>
      <c r="K94" s="358" t="s">
        <v>78</v>
      </c>
      <c r="L94" s="358" t="s">
        <v>1142</v>
      </c>
      <c r="M94" s="343"/>
      <c r="N94" s="359" t="str">
        <f t="array" ref="N94">IFERROR(INDEX('All Field Defs'!$B$2:$E$258,MATCH('StoT Mapping (Depreciated)'!E94,'All Field Defs'!$B$2:$B$258,0),2),"")</f>
        <v/>
      </c>
      <c r="O94" s="359" t="str">
        <f t="array" ref="O94">IFERROR(INDEX('All Field Defs'!$B$2:$E$258,MATCH('StoT Mapping (Depreciated)'!E94,'All Field Defs'!$B$2:$B$258,0),3),"")</f>
        <v/>
      </c>
      <c r="P94" s="359" t="str">
        <f t="array" ref="P94">IFERROR(INDEX('All Field Defs'!$A$2:$E$258,MATCH('StoT Mapping (Depreciated)'!E94,'All Field Defs'!$B$2:$B$258,0),1),"")</f>
        <v/>
      </c>
      <c r="Q94" s="359" t="str">
        <f t="array" ref="Q94">IFERROR(INDEX('All Field Defs'!$A$2:$F$258,MATCH('StoT Mapping (Depreciated)'!E94,'All Field Defs'!$B$2:$B$258,0),6),"")</f>
        <v/>
      </c>
    </row>
    <row r="95" ht="15.75" customHeight="1">
      <c r="A95" s="352">
        <v>94.0</v>
      </c>
      <c r="B95" s="353" t="s">
        <v>306</v>
      </c>
      <c r="C95" s="353" t="s">
        <v>527</v>
      </c>
      <c r="D95" s="353" t="str">
        <f t="shared" si="1"/>
        <v>prcl.mdb.Prcl.LegalDesc5</v>
      </c>
      <c r="E95" s="353" t="s">
        <v>1150</v>
      </c>
      <c r="F95" s="353"/>
      <c r="G95" s="353"/>
      <c r="H95" s="355" t="str">
        <f t="shared" si="6"/>
        <v>Prcl</v>
      </c>
      <c r="I95" s="356" t="s">
        <v>1150</v>
      </c>
      <c r="J95" s="366"/>
      <c r="K95" s="358" t="s">
        <v>78</v>
      </c>
      <c r="L95" s="358" t="s">
        <v>1150</v>
      </c>
      <c r="M95" s="343"/>
      <c r="N95" s="359" t="str">
        <f t="array" ref="N95">IFERROR(INDEX('All Field Defs'!$B$2:$E$258,MATCH('StoT Mapping (Depreciated)'!E95,'All Field Defs'!$B$2:$B$258,0),2),"")</f>
        <v/>
      </c>
      <c r="O95" s="359" t="str">
        <f t="array" ref="O95">IFERROR(INDEX('All Field Defs'!$B$2:$E$258,MATCH('StoT Mapping (Depreciated)'!E95,'All Field Defs'!$B$2:$B$258,0),3),"")</f>
        <v/>
      </c>
      <c r="P95" s="359" t="str">
        <f t="array" ref="P95">IFERROR(INDEX('All Field Defs'!$A$2:$E$258,MATCH('StoT Mapping (Depreciated)'!E95,'All Field Defs'!$B$2:$B$258,0),1),"")</f>
        <v/>
      </c>
      <c r="Q95" s="359" t="str">
        <f t="array" ref="Q95">IFERROR(INDEX('All Field Defs'!$A$2:$F$258,MATCH('StoT Mapping (Depreciated)'!E95,'All Field Defs'!$B$2:$B$258,0),6),"")</f>
        <v/>
      </c>
    </row>
    <row r="96" ht="15.75" customHeight="1">
      <c r="A96" s="352">
        <v>95.0</v>
      </c>
      <c r="B96" s="353" t="s">
        <v>306</v>
      </c>
      <c r="C96" s="353" t="s">
        <v>527</v>
      </c>
      <c r="D96" s="353" t="str">
        <f t="shared" si="1"/>
        <v>prcl.mdb.Prcl.AsrClassCode</v>
      </c>
      <c r="E96" s="353" t="s">
        <v>1155</v>
      </c>
      <c r="F96" s="353"/>
      <c r="G96" s="353"/>
      <c r="H96" s="355" t="str">
        <f t="shared" si="6"/>
        <v>Prcl</v>
      </c>
      <c r="I96" s="356" t="s">
        <v>1155</v>
      </c>
      <c r="J96" s="366"/>
      <c r="K96" s="358" t="s">
        <v>78</v>
      </c>
      <c r="L96" s="358" t="s">
        <v>1155</v>
      </c>
      <c r="M96" s="343"/>
      <c r="N96" s="359" t="str">
        <f t="array" ref="N96">IFERROR(INDEX('All Field Defs'!$B$2:$E$258,MATCH('StoT Mapping (Depreciated)'!E96,'All Field Defs'!$B$2:$B$258,0),2),"")</f>
        <v/>
      </c>
      <c r="O96" s="359" t="str">
        <f t="array" ref="O96">IFERROR(INDEX('All Field Defs'!$B$2:$E$258,MATCH('StoT Mapping (Depreciated)'!E96,'All Field Defs'!$B$2:$B$258,0),3),"")</f>
        <v/>
      </c>
      <c r="P96" s="359" t="str">
        <f t="array" ref="P96">IFERROR(INDEX('All Field Defs'!$A$2:$E$258,MATCH('StoT Mapping (Depreciated)'!E96,'All Field Defs'!$B$2:$B$258,0),1),"")</f>
        <v/>
      </c>
      <c r="Q96" s="359" t="str">
        <f t="array" ref="Q96">IFERROR(INDEX('All Field Defs'!$A$2:$F$258,MATCH('StoT Mapping (Depreciated)'!E96,'All Field Defs'!$B$2:$B$258,0),6),"")</f>
        <v/>
      </c>
    </row>
    <row r="97" ht="15.75" customHeight="1">
      <c r="A97" s="352">
        <v>96.0</v>
      </c>
      <c r="B97" s="353" t="s">
        <v>306</v>
      </c>
      <c r="C97" s="353" t="s">
        <v>527</v>
      </c>
      <c r="D97" s="353" t="str">
        <f t="shared" si="1"/>
        <v>prcl.mdb.Prcl.AsrLandUse1</v>
      </c>
      <c r="E97" s="353" t="s">
        <v>1163</v>
      </c>
      <c r="F97" s="353"/>
      <c r="G97" s="353"/>
      <c r="H97" s="355" t="str">
        <f t="shared" si="6"/>
        <v>Prcl</v>
      </c>
      <c r="I97" s="356" t="s">
        <v>1163</v>
      </c>
      <c r="J97" s="366"/>
      <c r="K97" s="358" t="s">
        <v>78</v>
      </c>
      <c r="L97" s="358" t="s">
        <v>1163</v>
      </c>
      <c r="M97" s="343"/>
      <c r="N97" s="359" t="str">
        <f t="array" ref="N97">IFERROR(INDEX('All Field Defs'!$B$2:$E$258,MATCH('StoT Mapping (Depreciated)'!E97,'All Field Defs'!$B$2:$B$258,0),2),"")</f>
        <v/>
      </c>
      <c r="O97" s="359" t="str">
        <f t="array" ref="O97">IFERROR(INDEX('All Field Defs'!$B$2:$E$258,MATCH('StoT Mapping (Depreciated)'!E97,'All Field Defs'!$B$2:$B$258,0),3),"")</f>
        <v/>
      </c>
      <c r="P97" s="359" t="str">
        <f t="array" ref="P97">IFERROR(INDEX('All Field Defs'!$A$2:$E$258,MATCH('StoT Mapping (Depreciated)'!E97,'All Field Defs'!$B$2:$B$258,0),1),"")</f>
        <v/>
      </c>
      <c r="Q97" s="359" t="str">
        <f t="array" ref="Q97">IFERROR(INDEX('All Field Defs'!$A$2:$F$258,MATCH('StoT Mapping (Depreciated)'!E97,'All Field Defs'!$B$2:$B$258,0),6),"")</f>
        <v/>
      </c>
    </row>
    <row r="98" ht="15.75" customHeight="1">
      <c r="A98" s="352">
        <v>97.0</v>
      </c>
      <c r="B98" s="353" t="s">
        <v>306</v>
      </c>
      <c r="C98" s="353" t="s">
        <v>527</v>
      </c>
      <c r="D98" s="353" t="str">
        <f t="shared" si="1"/>
        <v>prcl.mdb.Prcl.AsrLandUse2</v>
      </c>
      <c r="E98" s="353" t="s">
        <v>2002</v>
      </c>
      <c r="F98" s="353"/>
      <c r="G98" s="353"/>
      <c r="H98" s="355" t="str">
        <f t="shared" si="6"/>
        <v>Prcl</v>
      </c>
      <c r="I98" s="356" t="s">
        <v>2002</v>
      </c>
      <c r="J98" s="366"/>
      <c r="K98" s="358" t="s">
        <v>78</v>
      </c>
      <c r="L98" s="358" t="s">
        <v>2002</v>
      </c>
      <c r="M98" s="343"/>
      <c r="N98" s="359" t="str">
        <f t="array" ref="N98">IFERROR(INDEX('All Field Defs'!$B$2:$E$258,MATCH('StoT Mapping (Depreciated)'!E98,'All Field Defs'!$B$2:$B$258,0),2),"")</f>
        <v/>
      </c>
      <c r="O98" s="359" t="str">
        <f t="array" ref="O98">IFERROR(INDEX('All Field Defs'!$B$2:$E$258,MATCH('StoT Mapping (Depreciated)'!E98,'All Field Defs'!$B$2:$B$258,0),3),"")</f>
        <v/>
      </c>
      <c r="P98" s="359" t="str">
        <f t="array" ref="P98">IFERROR(INDEX('All Field Defs'!$A$2:$E$258,MATCH('StoT Mapping (Depreciated)'!E98,'All Field Defs'!$B$2:$B$258,0),1),"")</f>
        <v/>
      </c>
      <c r="Q98" s="359" t="str">
        <f t="array" ref="Q98">IFERROR(INDEX('All Field Defs'!$A$2:$F$258,MATCH('StoT Mapping (Depreciated)'!E98,'All Field Defs'!$B$2:$B$258,0),6),"")</f>
        <v/>
      </c>
    </row>
    <row r="99" ht="15.75" customHeight="1">
      <c r="A99" s="352">
        <v>98.0</v>
      </c>
      <c r="B99" s="353" t="s">
        <v>306</v>
      </c>
      <c r="C99" s="353" t="s">
        <v>527</v>
      </c>
      <c r="D99" s="353" t="str">
        <f t="shared" si="1"/>
        <v>prcl.mdb.Prcl.ReDevPhase</v>
      </c>
      <c r="E99" s="353" t="s">
        <v>2004</v>
      </c>
      <c r="F99" s="353"/>
      <c r="G99" s="353"/>
      <c r="H99" s="355" t="str">
        <f t="shared" si="6"/>
        <v>Prcl</v>
      </c>
      <c r="I99" s="356" t="s">
        <v>2004</v>
      </c>
      <c r="J99" s="366"/>
      <c r="K99" s="358" t="s">
        <v>149</v>
      </c>
      <c r="L99" s="358" t="s">
        <v>149</v>
      </c>
      <c r="M99" s="343"/>
      <c r="N99" s="359" t="str">
        <f t="array" ref="N99">IFERROR(INDEX('All Field Defs'!$B$2:$E$258,MATCH('StoT Mapping (Depreciated)'!E99,'All Field Defs'!$B$2:$B$258,0),2),"")</f>
        <v/>
      </c>
      <c r="O99" s="359" t="str">
        <f t="array" ref="O99">IFERROR(INDEX('All Field Defs'!$B$2:$E$258,MATCH('StoT Mapping (Depreciated)'!E99,'All Field Defs'!$B$2:$B$258,0),3),"")</f>
        <v/>
      </c>
      <c r="P99" s="359" t="str">
        <f t="array" ref="P99">IFERROR(INDEX('All Field Defs'!$A$2:$E$258,MATCH('StoT Mapping (Depreciated)'!E99,'All Field Defs'!$B$2:$B$258,0),1),"")</f>
        <v/>
      </c>
      <c r="Q99" s="359" t="str">
        <f t="array" ref="Q99">IFERROR(INDEX('All Field Defs'!$A$2:$F$258,MATCH('StoT Mapping (Depreciated)'!E99,'All Field Defs'!$B$2:$B$258,0),6),"")</f>
        <v/>
      </c>
    </row>
    <row r="100" ht="15.75" customHeight="1">
      <c r="A100" s="352">
        <v>99.0</v>
      </c>
      <c r="B100" s="353" t="s">
        <v>306</v>
      </c>
      <c r="C100" s="353" t="s">
        <v>527</v>
      </c>
      <c r="D100" s="353" t="str">
        <f t="shared" si="1"/>
        <v>prcl.mdb.Prcl.ReDevYearEnd</v>
      </c>
      <c r="E100" s="353" t="s">
        <v>2005</v>
      </c>
      <c r="F100" s="353"/>
      <c r="G100" s="353"/>
      <c r="H100" s="355" t="str">
        <f t="shared" si="6"/>
        <v>Prcl</v>
      </c>
      <c r="I100" s="356" t="s">
        <v>2005</v>
      </c>
      <c r="J100" s="366"/>
      <c r="K100" s="358" t="s">
        <v>149</v>
      </c>
      <c r="L100" s="358" t="s">
        <v>149</v>
      </c>
      <c r="M100" s="343"/>
      <c r="N100" s="359" t="str">
        <f t="array" ref="N100">IFERROR(INDEX('All Field Defs'!$B$2:$E$258,MATCH('StoT Mapping (Depreciated)'!E100,'All Field Defs'!$B$2:$B$258,0),2),"")</f>
        <v/>
      </c>
      <c r="O100" s="359" t="str">
        <f t="array" ref="O100">IFERROR(INDEX('All Field Defs'!$B$2:$E$258,MATCH('StoT Mapping (Depreciated)'!E100,'All Field Defs'!$B$2:$B$258,0),3),"")</f>
        <v/>
      </c>
      <c r="P100" s="359" t="str">
        <f t="array" ref="P100">IFERROR(INDEX('All Field Defs'!$A$2:$E$258,MATCH('StoT Mapping (Depreciated)'!E100,'All Field Defs'!$B$2:$B$258,0),1),"")</f>
        <v/>
      </c>
      <c r="Q100" s="359" t="str">
        <f t="array" ref="Q100">IFERROR(INDEX('All Field Defs'!$A$2:$F$258,MATCH('StoT Mapping (Depreciated)'!E100,'All Field Defs'!$B$2:$B$258,0),6),"")</f>
        <v/>
      </c>
    </row>
    <row r="101" ht="15.75" customHeight="1">
      <c r="A101" s="352">
        <v>100.0</v>
      </c>
      <c r="B101" s="353" t="s">
        <v>306</v>
      </c>
      <c r="C101" s="353" t="s">
        <v>527</v>
      </c>
      <c r="D101" s="353" t="str">
        <f t="shared" si="1"/>
        <v>prcl.mdb.Prcl.ReDevPhase2</v>
      </c>
      <c r="E101" s="353" t="s">
        <v>2007</v>
      </c>
      <c r="F101" s="353"/>
      <c r="G101" s="353"/>
      <c r="H101" s="355" t="str">
        <f t="shared" si="6"/>
        <v>Prcl</v>
      </c>
      <c r="I101" s="356" t="s">
        <v>2007</v>
      </c>
      <c r="J101" s="366"/>
      <c r="K101" s="358" t="s">
        <v>149</v>
      </c>
      <c r="L101" s="358" t="s">
        <v>149</v>
      </c>
      <c r="M101" s="343"/>
      <c r="N101" s="359" t="str">
        <f t="array" ref="N101">IFERROR(INDEX('All Field Defs'!$B$2:$E$258,MATCH('StoT Mapping (Depreciated)'!E101,'All Field Defs'!$B$2:$B$258,0),2),"")</f>
        <v/>
      </c>
      <c r="O101" s="359" t="str">
        <f t="array" ref="O101">IFERROR(INDEX('All Field Defs'!$B$2:$E$258,MATCH('StoT Mapping (Depreciated)'!E101,'All Field Defs'!$B$2:$B$258,0),3),"")</f>
        <v/>
      </c>
      <c r="P101" s="359" t="str">
        <f t="array" ref="P101">IFERROR(INDEX('All Field Defs'!$A$2:$E$258,MATCH('StoT Mapping (Depreciated)'!E101,'All Field Defs'!$B$2:$B$258,0),1),"")</f>
        <v/>
      </c>
      <c r="Q101" s="359" t="str">
        <f t="array" ref="Q101">IFERROR(INDEX('All Field Defs'!$A$2:$F$258,MATCH('StoT Mapping (Depreciated)'!E101,'All Field Defs'!$B$2:$B$258,0),6),"")</f>
        <v/>
      </c>
    </row>
    <row r="102" ht="15.75" customHeight="1">
      <c r="A102" s="352">
        <v>101.0</v>
      </c>
      <c r="B102" s="353" t="s">
        <v>306</v>
      </c>
      <c r="C102" s="353" t="s">
        <v>527</v>
      </c>
      <c r="D102" s="353" t="str">
        <f t="shared" si="1"/>
        <v>prcl.mdb.Prcl.ReDevYearEnd2</v>
      </c>
      <c r="E102" s="353" t="s">
        <v>2008</v>
      </c>
      <c r="F102" s="353"/>
      <c r="G102" s="353"/>
      <c r="H102" s="355" t="str">
        <f t="shared" si="6"/>
        <v>Prcl</v>
      </c>
      <c r="I102" s="356" t="s">
        <v>2008</v>
      </c>
      <c r="J102" s="366"/>
      <c r="K102" s="358" t="s">
        <v>149</v>
      </c>
      <c r="L102" s="358" t="s">
        <v>149</v>
      </c>
      <c r="M102" s="343"/>
      <c r="N102" s="359" t="str">
        <f t="array" ref="N102">IFERROR(INDEX('All Field Defs'!$B$2:$E$258,MATCH('StoT Mapping (Depreciated)'!E102,'All Field Defs'!$B$2:$B$258,0),2),"")</f>
        <v/>
      </c>
      <c r="O102" s="359" t="str">
        <f t="array" ref="O102">IFERROR(INDEX('All Field Defs'!$B$2:$E$258,MATCH('StoT Mapping (Depreciated)'!E102,'All Field Defs'!$B$2:$B$258,0),3),"")</f>
        <v/>
      </c>
      <c r="P102" s="359" t="str">
        <f t="array" ref="P102">IFERROR(INDEX('All Field Defs'!$A$2:$E$258,MATCH('StoT Mapping (Depreciated)'!E102,'All Field Defs'!$B$2:$B$258,0),1),"")</f>
        <v/>
      </c>
      <c r="Q102" s="359" t="str">
        <f t="array" ref="Q102">IFERROR(INDEX('All Field Defs'!$A$2:$F$258,MATCH('StoT Mapping (Depreciated)'!E102,'All Field Defs'!$B$2:$B$258,0),6),"")</f>
        <v/>
      </c>
    </row>
    <row r="103" ht="15.75" customHeight="1">
      <c r="A103" s="352">
        <v>102.0</v>
      </c>
      <c r="B103" s="353" t="s">
        <v>306</v>
      </c>
      <c r="C103" s="353" t="s">
        <v>527</v>
      </c>
      <c r="D103" s="353" t="str">
        <f t="shared" si="1"/>
        <v>prcl.mdb.Prcl.VacantLot</v>
      </c>
      <c r="E103" s="353" t="s">
        <v>1201</v>
      </c>
      <c r="F103" s="353"/>
      <c r="G103" s="353"/>
      <c r="H103" s="355" t="str">
        <f t="shared" si="6"/>
        <v>Prcl</v>
      </c>
      <c r="I103" s="356" t="s">
        <v>1201</v>
      </c>
      <c r="J103" s="366"/>
      <c r="K103" s="358" t="s">
        <v>2009</v>
      </c>
      <c r="L103" s="358" t="s">
        <v>1981</v>
      </c>
      <c r="M103" s="343"/>
      <c r="N103" s="359" t="str">
        <f t="array" ref="N103">IFERROR(INDEX('All Field Defs'!$B$2:$E$258,MATCH('StoT Mapping (Depreciated)'!E103,'All Field Defs'!$B$2:$B$258,0),2),"")</f>
        <v/>
      </c>
      <c r="O103" s="359" t="str">
        <f t="array" ref="O103">IFERROR(INDEX('All Field Defs'!$B$2:$E$258,MATCH('StoT Mapping (Depreciated)'!E103,'All Field Defs'!$B$2:$B$258,0),3),"")</f>
        <v/>
      </c>
      <c r="P103" s="359" t="str">
        <f t="array" ref="P103">IFERROR(INDEX('All Field Defs'!$A$2:$E$258,MATCH('StoT Mapping (Depreciated)'!E103,'All Field Defs'!$B$2:$B$258,0),1),"")</f>
        <v/>
      </c>
      <c r="Q103" s="359" t="str">
        <f t="array" ref="Q103">IFERROR(INDEX('All Field Defs'!$A$2:$F$258,MATCH('StoT Mapping (Depreciated)'!E103,'All Field Defs'!$B$2:$B$258,0),6),"")</f>
        <v/>
      </c>
    </row>
    <row r="104" ht="15.75" customHeight="1">
      <c r="A104" s="352">
        <v>103.0</v>
      </c>
      <c r="B104" s="353" t="s">
        <v>306</v>
      </c>
      <c r="C104" s="353" t="s">
        <v>527</v>
      </c>
      <c r="D104" s="353" t="str">
        <f t="shared" si="1"/>
        <v>prcl.mdb.Prcl.SpecBusDist</v>
      </c>
      <c r="E104" s="353" t="s">
        <v>1207</v>
      </c>
      <c r="F104" s="353"/>
      <c r="G104" s="353"/>
      <c r="H104" s="355" t="str">
        <f t="shared" si="6"/>
        <v>Prcl</v>
      </c>
      <c r="I104" s="356" t="s">
        <v>1207</v>
      </c>
      <c r="J104" s="366"/>
      <c r="K104" s="358" t="s">
        <v>2010</v>
      </c>
      <c r="L104" s="358" t="s">
        <v>1981</v>
      </c>
      <c r="M104" s="343"/>
      <c r="N104" s="359" t="str">
        <f t="array" ref="N104">IFERROR(INDEX('All Field Defs'!$B$2:$E$258,MATCH('StoT Mapping (Depreciated)'!E104,'All Field Defs'!$B$2:$B$258,0),2),"")</f>
        <v/>
      </c>
      <c r="O104" s="359" t="str">
        <f t="array" ref="O104">IFERROR(INDEX('All Field Defs'!$B$2:$E$258,MATCH('StoT Mapping (Depreciated)'!E104,'All Field Defs'!$B$2:$B$258,0),3),"")</f>
        <v/>
      </c>
      <c r="P104" s="359" t="str">
        <f t="array" ref="P104">IFERROR(INDEX('All Field Defs'!$A$2:$E$258,MATCH('StoT Mapping (Depreciated)'!E104,'All Field Defs'!$B$2:$B$258,0),1),"")</f>
        <v/>
      </c>
      <c r="Q104" s="359" t="str">
        <f t="array" ref="Q104">IFERROR(INDEX('All Field Defs'!$A$2:$F$258,MATCH('StoT Mapping (Depreciated)'!E104,'All Field Defs'!$B$2:$B$258,0),6),"")</f>
        <v/>
      </c>
    </row>
    <row r="105" ht="15.75" customHeight="1">
      <c r="A105" s="352">
        <v>104.0</v>
      </c>
      <c r="B105" s="353" t="s">
        <v>306</v>
      </c>
      <c r="C105" s="353" t="s">
        <v>527</v>
      </c>
      <c r="D105" s="353" t="str">
        <f t="shared" si="1"/>
        <v>prcl.mdb.Prcl.SpecBusDist2</v>
      </c>
      <c r="E105" s="353" t="s">
        <v>1216</v>
      </c>
      <c r="F105" s="353"/>
      <c r="G105" s="353"/>
      <c r="H105" s="355" t="str">
        <f t="shared" si="6"/>
        <v>Prcl</v>
      </c>
      <c r="I105" s="356" t="s">
        <v>1216</v>
      </c>
      <c r="J105" s="366"/>
      <c r="K105" s="358" t="s">
        <v>2010</v>
      </c>
      <c r="L105" s="358" t="s">
        <v>1981</v>
      </c>
      <c r="M105" s="343"/>
      <c r="N105" s="359" t="str">
        <f t="array" ref="N105">IFERROR(INDEX('All Field Defs'!$B$2:$E$258,MATCH('StoT Mapping (Depreciated)'!E105,'All Field Defs'!$B$2:$B$258,0),2),"")</f>
        <v/>
      </c>
      <c r="O105" s="359" t="str">
        <f t="array" ref="O105">IFERROR(INDEX('All Field Defs'!$B$2:$E$258,MATCH('StoT Mapping (Depreciated)'!E105,'All Field Defs'!$B$2:$B$258,0),3),"")</f>
        <v/>
      </c>
      <c r="P105" s="359" t="str">
        <f t="array" ref="P105">IFERROR(INDEX('All Field Defs'!$A$2:$E$258,MATCH('StoT Mapping (Depreciated)'!E105,'All Field Defs'!$B$2:$B$258,0),1),"")</f>
        <v/>
      </c>
      <c r="Q105" s="359" t="str">
        <f t="array" ref="Q105">IFERROR(INDEX('All Field Defs'!$A$2:$F$258,MATCH('StoT Mapping (Depreciated)'!E105,'All Field Defs'!$B$2:$B$258,0),6),"")</f>
        <v/>
      </c>
    </row>
    <row r="106" ht="15.75" customHeight="1">
      <c r="A106" s="352">
        <v>105.0</v>
      </c>
      <c r="B106" s="353" t="s">
        <v>306</v>
      </c>
      <c r="C106" s="353" t="s">
        <v>527</v>
      </c>
      <c r="D106" s="353" t="str">
        <f t="shared" si="1"/>
        <v>prcl.mdb.Prcl.TIFDist</v>
      </c>
      <c r="E106" s="353" t="s">
        <v>1219</v>
      </c>
      <c r="F106" s="353"/>
      <c r="G106" s="353"/>
      <c r="H106" s="355" t="str">
        <f t="shared" si="6"/>
        <v>Prcl</v>
      </c>
      <c r="I106" s="356" t="s">
        <v>1219</v>
      </c>
      <c r="J106" s="366"/>
      <c r="K106" s="358" t="s">
        <v>2011</v>
      </c>
      <c r="L106" s="358" t="s">
        <v>1981</v>
      </c>
      <c r="M106" s="343"/>
      <c r="N106" s="359" t="str">
        <f t="array" ref="N106">IFERROR(INDEX('All Field Defs'!$B$2:$E$258,MATCH('StoT Mapping (Depreciated)'!E106,'All Field Defs'!$B$2:$B$258,0),2),"")</f>
        <v/>
      </c>
      <c r="O106" s="359" t="str">
        <f t="array" ref="O106">IFERROR(INDEX('All Field Defs'!$B$2:$E$258,MATCH('StoT Mapping (Depreciated)'!E106,'All Field Defs'!$B$2:$B$258,0),3),"")</f>
        <v/>
      </c>
      <c r="P106" s="359" t="str">
        <f t="array" ref="P106">IFERROR(INDEX('All Field Defs'!$A$2:$E$258,MATCH('StoT Mapping (Depreciated)'!E106,'All Field Defs'!$B$2:$B$258,0),1),"")</f>
        <v/>
      </c>
      <c r="Q106" s="359" t="str">
        <f t="array" ref="Q106">IFERROR(INDEX('All Field Defs'!$A$2:$F$258,MATCH('StoT Mapping (Depreciated)'!E106,'All Field Defs'!$B$2:$B$258,0),6),"")</f>
        <v/>
      </c>
    </row>
    <row r="107" ht="15.75" customHeight="1">
      <c r="A107" s="352">
        <v>106.0</v>
      </c>
      <c r="B107" s="353" t="s">
        <v>306</v>
      </c>
      <c r="C107" s="353" t="s">
        <v>527</v>
      </c>
      <c r="D107" s="353" t="str">
        <f t="shared" si="1"/>
        <v>prcl.mdb.Prcl.LendingAgcy</v>
      </c>
      <c r="E107" s="353" t="s">
        <v>1224</v>
      </c>
      <c r="F107" s="353"/>
      <c r="G107" s="353"/>
      <c r="H107" s="355" t="str">
        <f t="shared" si="6"/>
        <v>Prcl</v>
      </c>
      <c r="I107" s="356" t="s">
        <v>1224</v>
      </c>
      <c r="J107" s="366"/>
      <c r="K107" s="358" t="s">
        <v>78</v>
      </c>
      <c r="L107" s="358" t="s">
        <v>1228</v>
      </c>
      <c r="M107" s="343" t="s">
        <v>2012</v>
      </c>
      <c r="N107" s="359" t="str">
        <f t="array" ref="N107">IFERROR(INDEX('All Field Defs'!$B$2:$E$258,MATCH('StoT Mapping (Depreciated)'!E107,'All Field Defs'!$B$2:$B$258,0),2),"")</f>
        <v/>
      </c>
      <c r="O107" s="359" t="str">
        <f t="array" ref="O107">IFERROR(INDEX('All Field Defs'!$B$2:$E$258,MATCH('StoT Mapping (Depreciated)'!E107,'All Field Defs'!$B$2:$B$258,0),3),"")</f>
        <v/>
      </c>
      <c r="P107" s="359" t="str">
        <f t="array" ref="P107">IFERROR(INDEX('All Field Defs'!$A$2:$E$258,MATCH('StoT Mapping (Depreciated)'!E107,'All Field Defs'!$B$2:$B$258,0),1),"")</f>
        <v/>
      </c>
      <c r="Q107" s="359" t="str">
        <f t="array" ref="Q107">IFERROR(INDEX('All Field Defs'!$A$2:$F$258,MATCH('StoT Mapping (Depreciated)'!E107,'All Field Defs'!$B$2:$B$258,0),6),"")</f>
        <v/>
      </c>
    </row>
    <row r="108" ht="15.75" customHeight="1">
      <c r="A108" s="352">
        <v>107.0</v>
      </c>
      <c r="B108" s="353" t="s">
        <v>306</v>
      </c>
      <c r="C108" s="353" t="s">
        <v>527</v>
      </c>
      <c r="D108" s="353" t="str">
        <f t="shared" si="1"/>
        <v>prcl.mdb.Prcl.Condominium</v>
      </c>
      <c r="E108" s="353" t="s">
        <v>116</v>
      </c>
      <c r="F108" s="353"/>
      <c r="G108" s="353"/>
      <c r="H108" s="355" t="str">
        <f t="shared" si="6"/>
        <v>Prcl</v>
      </c>
      <c r="I108" s="356" t="s">
        <v>116</v>
      </c>
      <c r="J108" s="366"/>
      <c r="K108" s="362" t="s">
        <v>648</v>
      </c>
      <c r="L108" s="358" t="s">
        <v>116</v>
      </c>
      <c r="M108" s="343" t="s">
        <v>2013</v>
      </c>
      <c r="N108" s="359" t="str">
        <f t="array" ref="N108">IFERROR(INDEX('All Field Defs'!$B$2:$E$258,MATCH('StoT Mapping (Depreciated)'!E108,'All Field Defs'!$B$2:$B$258,0),2),"")</f>
        <v/>
      </c>
      <c r="O108" s="359" t="str">
        <f t="array" ref="O108">IFERROR(INDEX('All Field Defs'!$B$2:$E$258,MATCH('StoT Mapping (Depreciated)'!E108,'All Field Defs'!$B$2:$B$258,0),3),"")</f>
        <v/>
      </c>
      <c r="P108" s="359" t="str">
        <f t="array" ref="P108">IFERROR(INDEX('All Field Defs'!$A$2:$E$258,MATCH('StoT Mapping (Depreciated)'!E108,'All Field Defs'!$B$2:$B$258,0),1),"")</f>
        <v/>
      </c>
      <c r="Q108" s="359" t="str">
        <f t="array" ref="Q108">IFERROR(INDEX('All Field Defs'!$A$2:$F$258,MATCH('StoT Mapping (Depreciated)'!E108,'All Field Defs'!$B$2:$B$258,0),6),"")</f>
        <v/>
      </c>
    </row>
    <row r="109" ht="15.75" customHeight="1">
      <c r="A109" s="352">
        <v>108.0</v>
      </c>
      <c r="B109" s="353" t="s">
        <v>306</v>
      </c>
      <c r="C109" s="353" t="s">
        <v>527</v>
      </c>
      <c r="D109" s="353" t="str">
        <f t="shared" si="1"/>
        <v>prcl.mdb.Prcl.NbrOfUnits</v>
      </c>
      <c r="E109" s="353" t="s">
        <v>1237</v>
      </c>
      <c r="F109" s="353"/>
      <c r="G109" s="353"/>
      <c r="H109" s="355" t="str">
        <f t="shared" si="6"/>
        <v>Prcl</v>
      </c>
      <c r="I109" s="356" t="s">
        <v>1237</v>
      </c>
      <c r="J109" s="366"/>
      <c r="K109" s="358"/>
      <c r="L109" s="358"/>
      <c r="M109" s="343"/>
      <c r="N109" s="359" t="str">
        <f t="array" ref="N109">IFERROR(INDEX('All Field Defs'!$B$2:$E$258,MATCH('StoT Mapping (Depreciated)'!E109,'All Field Defs'!$B$2:$B$258,0),2),"")</f>
        <v>Units</v>
      </c>
      <c r="O109" s="359" t="str">
        <f t="array" ref="O109">IFERROR(INDEX('All Field Defs'!$B$2:$E$258,MATCH('StoT Mapping (Depreciated)'!E109,'All Field Defs'!$B$2:$B$258,0),3),"")</f>
        <v>Integer</v>
      </c>
      <c r="P109" s="359" t="str">
        <f t="array" ref="P109">IFERROR(INDEX('All Field Defs'!$A$2:$E$258,MATCH('StoT Mapping (Depreciated)'!E109,'All Field Defs'!$B$2:$B$258,0),1),"")</f>
        <v>OccPermFD</v>
      </c>
      <c r="Q109" s="359" t="str">
        <f t="array" ref="Q109">IFERROR(INDEX('All Field Defs'!$A$2:$F$258,MATCH('StoT Mapping (Depreciated)'!E109,'All Field Defs'!$B$2:$B$258,0),6),"")</f>
        <v>occupancy-permits-field-definitions.xlsx</v>
      </c>
    </row>
    <row r="110" ht="15.75" customHeight="1">
      <c r="A110" s="352">
        <v>109.0</v>
      </c>
      <c r="B110" s="353" t="s">
        <v>306</v>
      </c>
      <c r="C110" s="353" t="s">
        <v>527</v>
      </c>
      <c r="D110" s="353" t="str">
        <f t="shared" si="1"/>
        <v>prcl.mdb.Prcl.NbrOfApts</v>
      </c>
      <c r="E110" s="353" t="s">
        <v>1242</v>
      </c>
      <c r="F110" s="353"/>
      <c r="G110" s="353"/>
      <c r="H110" s="355" t="str">
        <f t="shared" si="6"/>
        <v>Prcl</v>
      </c>
      <c r="I110" s="356" t="s">
        <v>1242</v>
      </c>
      <c r="J110" s="366"/>
      <c r="K110" s="362" t="s">
        <v>648</v>
      </c>
      <c r="L110" s="358" t="s">
        <v>149</v>
      </c>
      <c r="M110" s="343" t="s">
        <v>2014</v>
      </c>
      <c r="N110" s="359" t="str">
        <f t="array" ref="N110">IFERROR(INDEX('All Field Defs'!$B$2:$E$258,MATCH('StoT Mapping (Depreciated)'!E110,'All Field Defs'!$B$2:$B$258,0),2),"")</f>
        <v/>
      </c>
      <c r="O110" s="359" t="str">
        <f t="array" ref="O110">IFERROR(INDEX('All Field Defs'!$B$2:$E$258,MATCH('StoT Mapping (Depreciated)'!E110,'All Field Defs'!$B$2:$B$258,0),3),"")</f>
        <v/>
      </c>
      <c r="P110" s="359" t="str">
        <f t="array" ref="P110">IFERROR(INDEX('All Field Defs'!$A$2:$E$258,MATCH('StoT Mapping (Depreciated)'!E110,'All Field Defs'!$B$2:$B$258,0),1),"")</f>
        <v/>
      </c>
      <c r="Q110" s="359" t="str">
        <f t="array" ref="Q110">IFERROR(INDEX('All Field Defs'!$A$2:$F$258,MATCH('StoT Mapping (Depreciated)'!E110,'All Field Defs'!$B$2:$B$258,0),6),"")</f>
        <v/>
      </c>
    </row>
    <row r="111" ht="15.75" customHeight="1">
      <c r="A111" s="352">
        <v>110.0</v>
      </c>
      <c r="B111" s="353" t="s">
        <v>306</v>
      </c>
      <c r="C111" s="353" t="s">
        <v>527</v>
      </c>
      <c r="D111" s="353" t="str">
        <f t="shared" si="1"/>
        <v>prcl.mdb.Prcl.Frontage</v>
      </c>
      <c r="E111" s="353" t="s">
        <v>1245</v>
      </c>
      <c r="F111" s="353"/>
      <c r="G111" s="353"/>
      <c r="H111" s="355" t="str">
        <f t="shared" si="6"/>
        <v>Prcl</v>
      </c>
      <c r="I111" s="356" t="s">
        <v>1245</v>
      </c>
      <c r="J111" s="366"/>
      <c r="K111" s="358" t="s">
        <v>78</v>
      </c>
      <c r="L111" s="358" t="s">
        <v>1245</v>
      </c>
      <c r="M111" s="343"/>
      <c r="N111" s="359" t="str">
        <f t="array" ref="N111">IFERROR(INDEX('All Field Defs'!$B$2:$E$258,MATCH('StoT Mapping (Depreciated)'!E111,'All Field Defs'!$B$2:$B$258,0),2),"")</f>
        <v/>
      </c>
      <c r="O111" s="359" t="str">
        <f t="array" ref="O111">IFERROR(INDEX('All Field Defs'!$B$2:$E$258,MATCH('StoT Mapping (Depreciated)'!E111,'All Field Defs'!$B$2:$B$258,0),3),"")</f>
        <v/>
      </c>
      <c r="P111" s="359" t="str">
        <f t="array" ref="P111">IFERROR(INDEX('All Field Defs'!$A$2:$E$258,MATCH('StoT Mapping (Depreciated)'!E111,'All Field Defs'!$B$2:$B$258,0),1),"")</f>
        <v/>
      </c>
      <c r="Q111" s="359" t="str">
        <f t="array" ref="Q111">IFERROR(INDEX('All Field Defs'!$A$2:$F$258,MATCH('StoT Mapping (Depreciated)'!E111,'All Field Defs'!$B$2:$B$258,0),6),"")</f>
        <v/>
      </c>
    </row>
    <row r="112" ht="15.75" customHeight="1">
      <c r="A112" s="352">
        <v>111.0</v>
      </c>
      <c r="B112" s="353" t="s">
        <v>306</v>
      </c>
      <c r="C112" s="353" t="s">
        <v>527</v>
      </c>
      <c r="D112" s="353" t="str">
        <f t="shared" si="1"/>
        <v>prcl.mdb.Prcl.LandArea</v>
      </c>
      <c r="E112" s="353" t="s">
        <v>1251</v>
      </c>
      <c r="F112" s="353"/>
      <c r="G112" s="353"/>
      <c r="H112" s="355" t="str">
        <f t="shared" si="6"/>
        <v>Prcl</v>
      </c>
      <c r="I112" s="356" t="s">
        <v>1251</v>
      </c>
      <c r="J112" s="366"/>
      <c r="K112" s="358" t="s">
        <v>78</v>
      </c>
      <c r="L112" s="358" t="s">
        <v>1182</v>
      </c>
      <c r="M112" s="343"/>
      <c r="N112" s="359" t="str">
        <f t="array" ref="N112">IFERROR(INDEX('All Field Defs'!$B$2:$E$258,MATCH('StoT Mapping (Depreciated)'!E112,'All Field Defs'!$B$2:$B$258,0),2),"")</f>
        <v/>
      </c>
      <c r="O112" s="359" t="str">
        <f t="array" ref="O112">IFERROR(INDEX('All Field Defs'!$B$2:$E$258,MATCH('StoT Mapping (Depreciated)'!E112,'All Field Defs'!$B$2:$B$258,0),3),"")</f>
        <v/>
      </c>
      <c r="P112" s="359" t="str">
        <f t="array" ref="P112">IFERROR(INDEX('All Field Defs'!$A$2:$E$258,MATCH('StoT Mapping (Depreciated)'!E112,'All Field Defs'!$B$2:$B$258,0),1),"")</f>
        <v/>
      </c>
      <c r="Q112" s="359" t="str">
        <f t="array" ref="Q112">IFERROR(INDEX('All Field Defs'!$A$2:$F$258,MATCH('StoT Mapping (Depreciated)'!E112,'All Field Defs'!$B$2:$B$258,0),6),"")</f>
        <v/>
      </c>
    </row>
    <row r="113" ht="15.75" customHeight="1">
      <c r="A113" s="352">
        <v>112.0</v>
      </c>
      <c r="B113" s="353" t="s">
        <v>306</v>
      </c>
      <c r="C113" s="353" t="s">
        <v>527</v>
      </c>
      <c r="D113" s="353" t="str">
        <f t="shared" si="1"/>
        <v>prcl.mdb.Prcl.RecDailyDate</v>
      </c>
      <c r="E113" s="353" t="s">
        <v>1253</v>
      </c>
      <c r="F113" s="353"/>
      <c r="G113" s="353"/>
      <c r="H113" s="355" t="str">
        <f t="shared" si="6"/>
        <v>Prcl</v>
      </c>
      <c r="I113" s="356" t="s">
        <v>1253</v>
      </c>
      <c r="J113" s="366"/>
      <c r="K113" s="358" t="s">
        <v>149</v>
      </c>
      <c r="L113" s="358" t="s">
        <v>149</v>
      </c>
      <c r="M113" s="343"/>
      <c r="N113" s="359" t="str">
        <f t="array" ref="N113">IFERROR(INDEX('All Field Defs'!$B$2:$E$258,MATCH('StoT Mapping (Depreciated)'!E113,'All Field Defs'!$B$2:$B$258,0),2),"")</f>
        <v/>
      </c>
      <c r="O113" s="359" t="str">
        <f t="array" ref="O113">IFERROR(INDEX('All Field Defs'!$B$2:$E$258,MATCH('StoT Mapping (Depreciated)'!E113,'All Field Defs'!$B$2:$B$258,0),3),"")</f>
        <v/>
      </c>
      <c r="P113" s="359" t="str">
        <f t="array" ref="P113">IFERROR(INDEX('All Field Defs'!$A$2:$E$258,MATCH('StoT Mapping (Depreciated)'!E113,'All Field Defs'!$B$2:$B$258,0),1),"")</f>
        <v/>
      </c>
      <c r="Q113" s="359" t="str">
        <f t="array" ref="Q113">IFERROR(INDEX('All Field Defs'!$A$2:$F$258,MATCH('StoT Mapping (Depreciated)'!E113,'All Field Defs'!$B$2:$B$258,0),6),"")</f>
        <v/>
      </c>
    </row>
    <row r="114" ht="15.75" customHeight="1">
      <c r="A114" s="352">
        <v>113.0</v>
      </c>
      <c r="B114" s="353" t="s">
        <v>306</v>
      </c>
      <c r="C114" s="353" t="s">
        <v>527</v>
      </c>
      <c r="D114" s="353" t="str">
        <f t="shared" si="1"/>
        <v>prcl.mdb.Prcl.RecDailyNum</v>
      </c>
      <c r="E114" s="353" t="s">
        <v>1257</v>
      </c>
      <c r="F114" s="353"/>
      <c r="G114" s="353"/>
      <c r="H114" s="355" t="str">
        <f t="shared" si="6"/>
        <v>Prcl</v>
      </c>
      <c r="I114" s="356" t="s">
        <v>1257</v>
      </c>
      <c r="J114" s="366"/>
      <c r="K114" s="358" t="s">
        <v>149</v>
      </c>
      <c r="L114" s="358" t="s">
        <v>149</v>
      </c>
      <c r="M114" s="343"/>
      <c r="N114" s="359" t="str">
        <f t="array" ref="N114">IFERROR(INDEX('All Field Defs'!$B$2:$E$258,MATCH('StoT Mapping (Depreciated)'!E114,'All Field Defs'!$B$2:$B$258,0),2),"")</f>
        <v/>
      </c>
      <c r="O114" s="359" t="str">
        <f t="array" ref="O114">IFERROR(INDEX('All Field Defs'!$B$2:$E$258,MATCH('StoT Mapping (Depreciated)'!E114,'All Field Defs'!$B$2:$B$258,0),3),"")</f>
        <v/>
      </c>
      <c r="P114" s="359" t="str">
        <f t="array" ref="P114">IFERROR(INDEX('All Field Defs'!$A$2:$E$258,MATCH('StoT Mapping (Depreciated)'!E114,'All Field Defs'!$B$2:$B$258,0),1),"")</f>
        <v/>
      </c>
      <c r="Q114" s="359" t="str">
        <f t="array" ref="Q114">IFERROR(INDEX('All Field Defs'!$A$2:$F$258,MATCH('StoT Mapping (Depreciated)'!E114,'All Field Defs'!$B$2:$B$258,0),6),"")</f>
        <v/>
      </c>
    </row>
    <row r="115" ht="15.75" customHeight="1">
      <c r="A115" s="352">
        <v>114.0</v>
      </c>
      <c r="B115" s="353" t="s">
        <v>306</v>
      </c>
      <c r="C115" s="353" t="s">
        <v>527</v>
      </c>
      <c r="D115" s="353" t="str">
        <f t="shared" si="1"/>
        <v>prcl.mdb.Prcl.RecBookNum</v>
      </c>
      <c r="E115" s="353" t="s">
        <v>1260</v>
      </c>
      <c r="F115" s="353"/>
      <c r="G115" s="353"/>
      <c r="H115" s="355" t="str">
        <f t="shared" si="6"/>
        <v>Prcl</v>
      </c>
      <c r="I115" s="356" t="s">
        <v>1260</v>
      </c>
      <c r="J115" s="366"/>
      <c r="K115" s="358" t="s">
        <v>149</v>
      </c>
      <c r="L115" s="358" t="s">
        <v>149</v>
      </c>
      <c r="M115" s="343"/>
      <c r="N115" s="359" t="str">
        <f t="array" ref="N115">IFERROR(INDEX('All Field Defs'!$B$2:$E$258,MATCH('StoT Mapping (Depreciated)'!E115,'All Field Defs'!$B$2:$B$258,0),2),"")</f>
        <v/>
      </c>
      <c r="O115" s="359" t="str">
        <f t="array" ref="O115">IFERROR(INDEX('All Field Defs'!$B$2:$E$258,MATCH('StoT Mapping (Depreciated)'!E115,'All Field Defs'!$B$2:$B$258,0),3),"")</f>
        <v/>
      </c>
      <c r="P115" s="359" t="str">
        <f t="array" ref="P115">IFERROR(INDEX('All Field Defs'!$A$2:$E$258,MATCH('StoT Mapping (Depreciated)'!E115,'All Field Defs'!$B$2:$B$258,0),1),"")</f>
        <v/>
      </c>
      <c r="Q115" s="359" t="str">
        <f t="array" ref="Q115">IFERROR(INDEX('All Field Defs'!$A$2:$F$258,MATCH('StoT Mapping (Depreciated)'!E115,'All Field Defs'!$B$2:$B$258,0),6),"")</f>
        <v/>
      </c>
    </row>
    <row r="116" ht="15.75" customHeight="1">
      <c r="A116" s="352">
        <v>115.0</v>
      </c>
      <c r="B116" s="353" t="s">
        <v>306</v>
      </c>
      <c r="C116" s="353" t="s">
        <v>527</v>
      </c>
      <c r="D116" s="353" t="str">
        <f t="shared" si="1"/>
        <v>prcl.mdb.Prcl.RecPageNum</v>
      </c>
      <c r="E116" s="353" t="s">
        <v>1264</v>
      </c>
      <c r="F116" s="353"/>
      <c r="G116" s="353"/>
      <c r="H116" s="355" t="str">
        <f t="shared" si="6"/>
        <v>Prcl</v>
      </c>
      <c r="I116" s="356" t="s">
        <v>2017</v>
      </c>
      <c r="J116" s="366"/>
      <c r="K116" s="358" t="s">
        <v>149</v>
      </c>
      <c r="L116" s="358" t="s">
        <v>149</v>
      </c>
      <c r="M116" s="343"/>
      <c r="N116" s="359" t="str">
        <f t="array" ref="N116">IFERROR(INDEX('All Field Defs'!$B$2:$E$258,MATCH('StoT Mapping (Depreciated)'!E116,'All Field Defs'!$B$2:$B$258,0),2),"")</f>
        <v/>
      </c>
      <c r="O116" s="359" t="str">
        <f t="array" ref="O116">IFERROR(INDEX('All Field Defs'!$B$2:$E$258,MATCH('StoT Mapping (Depreciated)'!E116,'All Field Defs'!$B$2:$B$258,0),3),"")</f>
        <v/>
      </c>
      <c r="P116" s="359" t="str">
        <f t="array" ref="P116">IFERROR(INDEX('All Field Defs'!$A$2:$E$258,MATCH('StoT Mapping (Depreciated)'!E116,'All Field Defs'!$B$2:$B$258,0),1),"")</f>
        <v/>
      </c>
      <c r="Q116" s="359" t="str">
        <f t="array" ref="Q116">IFERROR(INDEX('All Field Defs'!$A$2:$F$258,MATCH('StoT Mapping (Depreciated)'!E116,'All Field Defs'!$B$2:$B$258,0),6),"")</f>
        <v/>
      </c>
    </row>
    <row r="117" ht="15.75" customHeight="1">
      <c r="A117" s="352">
        <v>116.0</v>
      </c>
      <c r="B117" s="353" t="s">
        <v>306</v>
      </c>
      <c r="C117" s="353" t="s">
        <v>527</v>
      </c>
      <c r="D117" s="353" t="str">
        <f t="shared" si="1"/>
        <v>prcl.mdb.Prcl.AsdLand</v>
      </c>
      <c r="E117" s="353" t="s">
        <v>1267</v>
      </c>
      <c r="F117" s="353"/>
      <c r="G117" s="353"/>
      <c r="H117" s="355" t="str">
        <f t="shared" si="6"/>
        <v>Prcl</v>
      </c>
      <c r="I117" s="356" t="s">
        <v>1267</v>
      </c>
      <c r="J117" s="366"/>
      <c r="K117" s="358" t="s">
        <v>2018</v>
      </c>
      <c r="L117" s="358" t="s">
        <v>2019</v>
      </c>
      <c r="M117" s="343"/>
      <c r="N117" s="359" t="str">
        <f t="array" ref="N117">IFERROR(INDEX('All Field Defs'!$B$2:$E$258,MATCH('StoT Mapping (Depreciated)'!E117,'All Field Defs'!$B$2:$B$258,0),2),"")</f>
        <v/>
      </c>
      <c r="O117" s="359" t="str">
        <f t="array" ref="O117">IFERROR(INDEX('All Field Defs'!$B$2:$E$258,MATCH('StoT Mapping (Depreciated)'!E117,'All Field Defs'!$B$2:$B$258,0),3),"")</f>
        <v/>
      </c>
      <c r="P117" s="359" t="str">
        <f t="array" ref="P117">IFERROR(INDEX('All Field Defs'!$A$2:$E$258,MATCH('StoT Mapping (Depreciated)'!E117,'All Field Defs'!$B$2:$B$258,0),1),"")</f>
        <v/>
      </c>
      <c r="Q117" s="359" t="str">
        <f t="array" ref="Q117">IFERROR(INDEX('All Field Defs'!$A$2:$F$258,MATCH('StoT Mapping (Depreciated)'!E117,'All Field Defs'!$B$2:$B$258,0),6),"")</f>
        <v/>
      </c>
    </row>
    <row r="118" ht="15.75" customHeight="1">
      <c r="A118" s="352">
        <v>117.0</v>
      </c>
      <c r="B118" s="353" t="s">
        <v>306</v>
      </c>
      <c r="C118" s="353" t="s">
        <v>527</v>
      </c>
      <c r="D118" s="353" t="str">
        <f t="shared" si="1"/>
        <v>prcl.mdb.Prcl.AsdImprove</v>
      </c>
      <c r="E118" s="353" t="s">
        <v>1272</v>
      </c>
      <c r="F118" s="353"/>
      <c r="G118" s="353"/>
      <c r="H118" s="355" t="str">
        <f t="shared" si="6"/>
        <v>Prcl</v>
      </c>
      <c r="I118" s="356" t="s">
        <v>1272</v>
      </c>
      <c r="J118" s="366"/>
      <c r="K118" s="358" t="s">
        <v>2018</v>
      </c>
      <c r="L118" s="358" t="s">
        <v>2020</v>
      </c>
      <c r="M118" s="343"/>
      <c r="N118" s="359" t="str">
        <f t="array" ref="N118">IFERROR(INDEX('All Field Defs'!$B$2:$E$258,MATCH('StoT Mapping (Depreciated)'!E118,'All Field Defs'!$B$2:$B$258,0),2),"")</f>
        <v/>
      </c>
      <c r="O118" s="359" t="str">
        <f t="array" ref="O118">IFERROR(INDEX('All Field Defs'!$B$2:$E$258,MATCH('StoT Mapping (Depreciated)'!E118,'All Field Defs'!$B$2:$B$258,0),3),"")</f>
        <v/>
      </c>
      <c r="P118" s="359" t="str">
        <f t="array" ref="P118">IFERROR(INDEX('All Field Defs'!$A$2:$E$258,MATCH('StoT Mapping (Depreciated)'!E118,'All Field Defs'!$B$2:$B$258,0),1),"")</f>
        <v/>
      </c>
      <c r="Q118" s="359" t="str">
        <f t="array" ref="Q118">IFERROR(INDEX('All Field Defs'!$A$2:$F$258,MATCH('StoT Mapping (Depreciated)'!E118,'All Field Defs'!$B$2:$B$258,0),6),"")</f>
        <v/>
      </c>
    </row>
    <row r="119" ht="15.75" customHeight="1">
      <c r="A119" s="352">
        <v>118.0</v>
      </c>
      <c r="B119" s="353" t="s">
        <v>306</v>
      </c>
      <c r="C119" s="353" t="s">
        <v>527</v>
      </c>
      <c r="D119" s="353" t="str">
        <f t="shared" si="1"/>
        <v>prcl.mdb.Prcl.AsdTotal</v>
      </c>
      <c r="E119" s="353" t="s">
        <v>1276</v>
      </c>
      <c r="F119" s="353"/>
      <c r="G119" s="353"/>
      <c r="H119" s="355" t="str">
        <f t="shared" si="6"/>
        <v>Prcl</v>
      </c>
      <c r="I119" s="356" t="s">
        <v>1276</v>
      </c>
      <c r="J119" s="366"/>
      <c r="K119" s="358" t="s">
        <v>2018</v>
      </c>
      <c r="L119" s="358"/>
      <c r="M119" s="343" t="s">
        <v>2021</v>
      </c>
      <c r="N119" s="359" t="str">
        <f t="array" ref="N119">IFERROR(INDEX('All Field Defs'!$B$2:$E$258,MATCH('StoT Mapping (Depreciated)'!E119,'All Field Defs'!$B$2:$B$258,0),2),"")</f>
        <v/>
      </c>
      <c r="O119" s="359" t="str">
        <f t="array" ref="O119">IFERROR(INDEX('All Field Defs'!$B$2:$E$258,MATCH('StoT Mapping (Depreciated)'!E119,'All Field Defs'!$B$2:$B$258,0),3),"")</f>
        <v/>
      </c>
      <c r="P119" s="359" t="str">
        <f t="array" ref="P119">IFERROR(INDEX('All Field Defs'!$A$2:$E$258,MATCH('StoT Mapping (Depreciated)'!E119,'All Field Defs'!$B$2:$B$258,0),1),"")</f>
        <v/>
      </c>
      <c r="Q119" s="359" t="str">
        <f t="array" ref="Q119">IFERROR(INDEX('All Field Defs'!$A$2:$F$258,MATCH('StoT Mapping (Depreciated)'!E119,'All Field Defs'!$B$2:$B$258,0),6),"")</f>
        <v/>
      </c>
    </row>
    <row r="120" ht="15.75" customHeight="1">
      <c r="A120" s="352">
        <v>119.0</v>
      </c>
      <c r="B120" s="353" t="s">
        <v>306</v>
      </c>
      <c r="C120" s="353" t="s">
        <v>527</v>
      </c>
      <c r="D120" s="353" t="str">
        <f t="shared" si="1"/>
        <v>prcl.mdb.Prcl.BillLand</v>
      </c>
      <c r="E120" s="353" t="s">
        <v>1279</v>
      </c>
      <c r="F120" s="353"/>
      <c r="G120" s="353"/>
      <c r="H120" s="355" t="str">
        <f t="shared" si="6"/>
        <v>Prcl</v>
      </c>
      <c r="I120" s="356" t="s">
        <v>1279</v>
      </c>
      <c r="J120" s="366"/>
      <c r="K120" s="358" t="s">
        <v>2018</v>
      </c>
      <c r="L120" s="358" t="s">
        <v>2022</v>
      </c>
      <c r="M120" s="343"/>
      <c r="N120" s="359" t="str">
        <f t="array" ref="N120">IFERROR(INDEX('All Field Defs'!$B$2:$E$258,MATCH('StoT Mapping (Depreciated)'!E120,'All Field Defs'!$B$2:$B$258,0),2),"")</f>
        <v/>
      </c>
      <c r="O120" s="359" t="str">
        <f t="array" ref="O120">IFERROR(INDEX('All Field Defs'!$B$2:$E$258,MATCH('StoT Mapping (Depreciated)'!E120,'All Field Defs'!$B$2:$B$258,0),3),"")</f>
        <v/>
      </c>
      <c r="P120" s="359" t="str">
        <f t="array" ref="P120">IFERROR(INDEX('All Field Defs'!$A$2:$E$258,MATCH('StoT Mapping (Depreciated)'!E120,'All Field Defs'!$B$2:$B$258,0),1),"")</f>
        <v/>
      </c>
      <c r="Q120" s="359" t="str">
        <f t="array" ref="Q120">IFERROR(INDEX('All Field Defs'!$A$2:$F$258,MATCH('StoT Mapping (Depreciated)'!E120,'All Field Defs'!$B$2:$B$258,0),6),"")</f>
        <v/>
      </c>
    </row>
    <row r="121" ht="15.75" customHeight="1">
      <c r="A121" s="352">
        <v>120.0</v>
      </c>
      <c r="B121" s="353" t="s">
        <v>306</v>
      </c>
      <c r="C121" s="353" t="s">
        <v>527</v>
      </c>
      <c r="D121" s="353" t="str">
        <f t="shared" si="1"/>
        <v>prcl.mdb.Prcl.BillImprove</v>
      </c>
      <c r="E121" s="353" t="s">
        <v>1283</v>
      </c>
      <c r="F121" s="353"/>
      <c r="G121" s="353"/>
      <c r="H121" s="355" t="str">
        <f t="shared" si="6"/>
        <v>Prcl</v>
      </c>
      <c r="I121" s="356" t="s">
        <v>1283</v>
      </c>
      <c r="J121" s="366"/>
      <c r="K121" s="358" t="s">
        <v>2018</v>
      </c>
      <c r="L121" s="358" t="s">
        <v>2023</v>
      </c>
      <c r="M121" s="343"/>
      <c r="N121" s="359" t="str">
        <f t="array" ref="N121">IFERROR(INDEX('All Field Defs'!$B$2:$E$258,MATCH('StoT Mapping (Depreciated)'!E121,'All Field Defs'!$B$2:$B$258,0),2),"")</f>
        <v/>
      </c>
      <c r="O121" s="359" t="str">
        <f t="array" ref="O121">IFERROR(INDEX('All Field Defs'!$B$2:$E$258,MATCH('StoT Mapping (Depreciated)'!E121,'All Field Defs'!$B$2:$B$258,0),3),"")</f>
        <v/>
      </c>
      <c r="P121" s="359" t="str">
        <f t="array" ref="P121">IFERROR(INDEX('All Field Defs'!$A$2:$E$258,MATCH('StoT Mapping (Depreciated)'!E121,'All Field Defs'!$B$2:$B$258,0),1),"")</f>
        <v/>
      </c>
      <c r="Q121" s="359" t="str">
        <f t="array" ref="Q121">IFERROR(INDEX('All Field Defs'!$A$2:$F$258,MATCH('StoT Mapping (Depreciated)'!E121,'All Field Defs'!$B$2:$B$258,0),6),"")</f>
        <v/>
      </c>
    </row>
    <row r="122" ht="15.75" customHeight="1">
      <c r="A122" s="352">
        <v>121.0</v>
      </c>
      <c r="B122" s="353" t="s">
        <v>306</v>
      </c>
      <c r="C122" s="353" t="s">
        <v>527</v>
      </c>
      <c r="D122" s="353" t="str">
        <f t="shared" si="1"/>
        <v>prcl.mdb.Prcl.BillTotal</v>
      </c>
      <c r="E122" s="353" t="s">
        <v>1286</v>
      </c>
      <c r="F122" s="353"/>
      <c r="G122" s="353"/>
      <c r="H122" s="355" t="str">
        <f t="shared" si="6"/>
        <v>Prcl</v>
      </c>
      <c r="I122" s="356" t="s">
        <v>1286</v>
      </c>
      <c r="J122" s="366"/>
      <c r="K122" s="358" t="s">
        <v>2018</v>
      </c>
      <c r="L122" s="358"/>
      <c r="M122" s="343" t="s">
        <v>2021</v>
      </c>
      <c r="N122" s="359" t="str">
        <f t="array" ref="N122">IFERROR(INDEX('All Field Defs'!$B$2:$E$258,MATCH('StoT Mapping (Depreciated)'!E122,'All Field Defs'!$B$2:$B$258,0),2),"")</f>
        <v/>
      </c>
      <c r="O122" s="359" t="str">
        <f t="array" ref="O122">IFERROR(INDEX('All Field Defs'!$B$2:$E$258,MATCH('StoT Mapping (Depreciated)'!E122,'All Field Defs'!$B$2:$B$258,0),3),"")</f>
        <v/>
      </c>
      <c r="P122" s="359" t="str">
        <f t="array" ref="P122">IFERROR(INDEX('All Field Defs'!$A$2:$E$258,MATCH('StoT Mapping (Depreciated)'!E122,'All Field Defs'!$B$2:$B$258,0),1),"")</f>
        <v/>
      </c>
      <c r="Q122" s="359" t="str">
        <f t="array" ref="Q122">IFERROR(INDEX('All Field Defs'!$A$2:$F$258,MATCH('StoT Mapping (Depreciated)'!E122,'All Field Defs'!$B$2:$B$258,0),6),"")</f>
        <v/>
      </c>
    </row>
    <row r="123" ht="15.75" customHeight="1">
      <c r="A123" s="352">
        <v>122.0</v>
      </c>
      <c r="B123" s="353" t="s">
        <v>306</v>
      </c>
      <c r="C123" s="353" t="s">
        <v>527</v>
      </c>
      <c r="D123" s="353" t="str">
        <f t="shared" si="1"/>
        <v>prcl.mdb.Prcl.AprLand</v>
      </c>
      <c r="E123" s="353" t="s">
        <v>1289</v>
      </c>
      <c r="F123" s="353"/>
      <c r="G123" s="353"/>
      <c r="H123" s="355" t="str">
        <f t="shared" si="6"/>
        <v>Prcl</v>
      </c>
      <c r="I123" s="356" t="s">
        <v>1289</v>
      </c>
      <c r="J123" s="366"/>
      <c r="K123" s="358" t="s">
        <v>2018</v>
      </c>
      <c r="L123" s="358" t="s">
        <v>2024</v>
      </c>
      <c r="M123" s="343"/>
      <c r="N123" s="359" t="str">
        <f t="array" ref="N123">IFERROR(INDEX('All Field Defs'!$B$2:$E$258,MATCH('StoT Mapping (Depreciated)'!E123,'All Field Defs'!$B$2:$B$258,0),2),"")</f>
        <v/>
      </c>
      <c r="O123" s="359" t="str">
        <f t="array" ref="O123">IFERROR(INDEX('All Field Defs'!$B$2:$E$258,MATCH('StoT Mapping (Depreciated)'!E123,'All Field Defs'!$B$2:$B$258,0),3),"")</f>
        <v/>
      </c>
      <c r="P123" s="359" t="str">
        <f t="array" ref="P123">IFERROR(INDEX('All Field Defs'!$A$2:$E$258,MATCH('StoT Mapping (Depreciated)'!E123,'All Field Defs'!$B$2:$B$258,0),1),"")</f>
        <v/>
      </c>
      <c r="Q123" s="359" t="str">
        <f t="array" ref="Q123">IFERROR(INDEX('All Field Defs'!$A$2:$F$258,MATCH('StoT Mapping (Depreciated)'!E123,'All Field Defs'!$B$2:$B$258,0),6),"")</f>
        <v/>
      </c>
    </row>
    <row r="124" ht="15.75" customHeight="1">
      <c r="A124" s="352">
        <v>123.0</v>
      </c>
      <c r="B124" s="353" t="s">
        <v>306</v>
      </c>
      <c r="C124" s="353" t="s">
        <v>527</v>
      </c>
      <c r="D124" s="353" t="str">
        <f t="shared" si="1"/>
        <v>prcl.mdb.Prcl.CostAprImprove</v>
      </c>
      <c r="E124" s="353" t="s">
        <v>1300</v>
      </c>
      <c r="F124" s="353"/>
      <c r="G124" s="353"/>
      <c r="H124" s="355" t="str">
        <f t="shared" si="6"/>
        <v>Prcl</v>
      </c>
      <c r="I124" s="356" t="s">
        <v>1300</v>
      </c>
      <c r="J124" s="366"/>
      <c r="K124" s="358" t="s">
        <v>2018</v>
      </c>
      <c r="L124" s="358" t="s">
        <v>1300</v>
      </c>
      <c r="M124" s="343"/>
      <c r="N124" s="359" t="str">
        <f t="array" ref="N124">IFERROR(INDEX('All Field Defs'!$B$2:$E$258,MATCH('StoT Mapping (Depreciated)'!E124,'All Field Defs'!$B$2:$B$258,0),2),"")</f>
        <v/>
      </c>
      <c r="O124" s="359" t="str">
        <f t="array" ref="O124">IFERROR(INDEX('All Field Defs'!$B$2:$E$258,MATCH('StoT Mapping (Depreciated)'!E124,'All Field Defs'!$B$2:$B$258,0),3),"")</f>
        <v/>
      </c>
      <c r="P124" s="359" t="str">
        <f t="array" ref="P124">IFERROR(INDEX('All Field Defs'!$A$2:$E$258,MATCH('StoT Mapping (Depreciated)'!E124,'All Field Defs'!$B$2:$B$258,0),1),"")</f>
        <v/>
      </c>
      <c r="Q124" s="359" t="str">
        <f t="array" ref="Q124">IFERROR(INDEX('All Field Defs'!$A$2:$F$258,MATCH('StoT Mapping (Depreciated)'!E124,'All Field Defs'!$B$2:$B$258,0),6),"")</f>
        <v/>
      </c>
    </row>
    <row r="125" ht="15.75" customHeight="1">
      <c r="A125" s="352">
        <v>124.0</v>
      </c>
      <c r="B125" s="353" t="s">
        <v>306</v>
      </c>
      <c r="C125" s="353" t="s">
        <v>527</v>
      </c>
      <c r="D125" s="353" t="str">
        <f t="shared" si="1"/>
        <v>prcl.mdb.Prcl.AsmtAppealYear</v>
      </c>
      <c r="E125" s="353" t="s">
        <v>1308</v>
      </c>
      <c r="F125" s="353"/>
      <c r="G125" s="353"/>
      <c r="H125" s="355" t="str">
        <f t="shared" si="6"/>
        <v>Prcl</v>
      </c>
      <c r="I125" s="356" t="s">
        <v>1308</v>
      </c>
      <c r="J125" s="366"/>
      <c r="K125" s="358" t="s">
        <v>2018</v>
      </c>
      <c r="L125" s="358" t="s">
        <v>1308</v>
      </c>
      <c r="M125" s="343"/>
      <c r="N125" s="359" t="str">
        <f t="array" ref="N125">IFERROR(INDEX('All Field Defs'!$B$2:$E$258,MATCH('StoT Mapping (Depreciated)'!E125,'All Field Defs'!$B$2:$B$258,0),2),"")</f>
        <v/>
      </c>
      <c r="O125" s="359" t="str">
        <f t="array" ref="O125">IFERROR(INDEX('All Field Defs'!$B$2:$E$258,MATCH('StoT Mapping (Depreciated)'!E125,'All Field Defs'!$B$2:$B$258,0),3),"")</f>
        <v/>
      </c>
      <c r="P125" s="359" t="str">
        <f t="array" ref="P125">IFERROR(INDEX('All Field Defs'!$A$2:$E$258,MATCH('StoT Mapping (Depreciated)'!E125,'All Field Defs'!$B$2:$B$258,0),1),"")</f>
        <v/>
      </c>
      <c r="Q125" s="359" t="str">
        <f t="array" ref="Q125">IFERROR(INDEX('All Field Defs'!$A$2:$F$258,MATCH('StoT Mapping (Depreciated)'!E125,'All Field Defs'!$B$2:$B$258,0),6),"")</f>
        <v/>
      </c>
    </row>
    <row r="126" ht="15.75" customHeight="1">
      <c r="A126" s="352">
        <v>125.0</v>
      </c>
      <c r="B126" s="353" t="s">
        <v>306</v>
      </c>
      <c r="C126" s="353" t="s">
        <v>527</v>
      </c>
      <c r="D126" s="353" t="str">
        <f t="shared" si="1"/>
        <v>prcl.mdb.Prcl.AsmtAppealNum</v>
      </c>
      <c r="E126" s="353" t="s">
        <v>1313</v>
      </c>
      <c r="F126" s="353"/>
      <c r="G126" s="353"/>
      <c r="H126" s="355" t="str">
        <f t="shared" si="6"/>
        <v>Prcl</v>
      </c>
      <c r="I126" s="356" t="s">
        <v>1313</v>
      </c>
      <c r="J126" s="366"/>
      <c r="K126" s="358" t="s">
        <v>2018</v>
      </c>
      <c r="L126" s="358" t="s">
        <v>1313</v>
      </c>
      <c r="M126" s="343"/>
      <c r="N126" s="359" t="str">
        <f t="array" ref="N126">IFERROR(INDEX('All Field Defs'!$B$2:$E$258,MATCH('StoT Mapping (Depreciated)'!E126,'All Field Defs'!$B$2:$B$258,0),2),"")</f>
        <v/>
      </c>
      <c r="O126" s="359" t="str">
        <f t="array" ref="O126">IFERROR(INDEX('All Field Defs'!$B$2:$E$258,MATCH('StoT Mapping (Depreciated)'!E126,'All Field Defs'!$B$2:$B$258,0),3),"")</f>
        <v/>
      </c>
      <c r="P126" s="359" t="str">
        <f t="array" ref="P126">IFERROR(INDEX('All Field Defs'!$A$2:$E$258,MATCH('StoT Mapping (Depreciated)'!E126,'All Field Defs'!$B$2:$B$258,0),1),"")</f>
        <v/>
      </c>
      <c r="Q126" s="359" t="str">
        <f t="array" ref="Q126">IFERROR(INDEX('All Field Defs'!$A$2:$F$258,MATCH('StoT Mapping (Depreciated)'!E126,'All Field Defs'!$B$2:$B$258,0),6),"")</f>
        <v/>
      </c>
    </row>
    <row r="127" ht="15.75" customHeight="1">
      <c r="A127" s="352">
        <v>126.0</v>
      </c>
      <c r="B127" s="353" t="s">
        <v>306</v>
      </c>
      <c r="C127" s="353" t="s">
        <v>527</v>
      </c>
      <c r="D127" s="353" t="str">
        <f t="shared" si="1"/>
        <v>prcl.mdb.Prcl.AsmtAppealType</v>
      </c>
      <c r="E127" s="353" t="s">
        <v>1318</v>
      </c>
      <c r="F127" s="353"/>
      <c r="G127" s="353"/>
      <c r="H127" s="355" t="str">
        <f t="shared" si="6"/>
        <v>Prcl</v>
      </c>
      <c r="I127" s="356" t="s">
        <v>1318</v>
      </c>
      <c r="J127" s="366"/>
      <c r="K127" s="358" t="s">
        <v>2018</v>
      </c>
      <c r="L127" s="358" t="s">
        <v>1318</v>
      </c>
      <c r="M127" s="343"/>
      <c r="N127" s="359" t="str">
        <f t="array" ref="N127">IFERROR(INDEX('All Field Defs'!$B$2:$E$258,MATCH('StoT Mapping (Depreciated)'!E127,'All Field Defs'!$B$2:$B$258,0),2),"")</f>
        <v/>
      </c>
      <c r="O127" s="359" t="str">
        <f t="array" ref="O127">IFERROR(INDEX('All Field Defs'!$B$2:$E$258,MATCH('StoT Mapping (Depreciated)'!E127,'All Field Defs'!$B$2:$B$258,0),3),"")</f>
        <v/>
      </c>
      <c r="P127" s="359" t="str">
        <f t="array" ref="P127">IFERROR(INDEX('All Field Defs'!$A$2:$E$258,MATCH('StoT Mapping (Depreciated)'!E127,'All Field Defs'!$B$2:$B$258,0),1),"")</f>
        <v/>
      </c>
      <c r="Q127" s="359" t="str">
        <f t="array" ref="Q127">IFERROR(INDEX('All Field Defs'!$A$2:$F$258,MATCH('StoT Mapping (Depreciated)'!E127,'All Field Defs'!$B$2:$B$258,0),6),"")</f>
        <v/>
      </c>
    </row>
    <row r="128" ht="15.75" customHeight="1">
      <c r="A128" s="352">
        <v>127.0</v>
      </c>
      <c r="B128" s="353" t="s">
        <v>306</v>
      </c>
      <c r="C128" s="353" t="s">
        <v>527</v>
      </c>
      <c r="D128" s="353" t="str">
        <f t="shared" si="1"/>
        <v>prcl.mdb.Prcl.PriorAsdDate</v>
      </c>
      <c r="E128" s="353" t="s">
        <v>1326</v>
      </c>
      <c r="F128" s="353"/>
      <c r="G128" s="353"/>
      <c r="H128" s="355" t="str">
        <f t="shared" si="6"/>
        <v>Prcl</v>
      </c>
      <c r="I128" s="356" t="s">
        <v>1326</v>
      </c>
      <c r="J128" s="366"/>
      <c r="K128" s="358" t="s">
        <v>2018</v>
      </c>
      <c r="L128" s="358" t="s">
        <v>149</v>
      </c>
      <c r="M128" s="343"/>
      <c r="N128" s="359" t="str">
        <f t="array" ref="N128">IFERROR(INDEX('All Field Defs'!$B$2:$E$258,MATCH('StoT Mapping (Depreciated)'!E128,'All Field Defs'!$B$2:$B$258,0),2),"")</f>
        <v/>
      </c>
      <c r="O128" s="359" t="str">
        <f t="array" ref="O128">IFERROR(INDEX('All Field Defs'!$B$2:$E$258,MATCH('StoT Mapping (Depreciated)'!E128,'All Field Defs'!$B$2:$B$258,0),3),"")</f>
        <v/>
      </c>
      <c r="P128" s="359" t="str">
        <f t="array" ref="P128">IFERROR(INDEX('All Field Defs'!$A$2:$E$258,MATCH('StoT Mapping (Depreciated)'!E128,'All Field Defs'!$B$2:$B$258,0),1),"")</f>
        <v/>
      </c>
      <c r="Q128" s="359" t="str">
        <f t="array" ref="Q128">IFERROR(INDEX('All Field Defs'!$A$2:$F$258,MATCH('StoT Mapping (Depreciated)'!E128,'All Field Defs'!$B$2:$B$258,0),6),"")</f>
        <v/>
      </c>
    </row>
    <row r="129" ht="15.75" customHeight="1">
      <c r="A129" s="352">
        <v>128.0</v>
      </c>
      <c r="B129" s="353" t="s">
        <v>306</v>
      </c>
      <c r="C129" s="353" t="s">
        <v>527</v>
      </c>
      <c r="D129" s="353" t="str">
        <f t="shared" si="1"/>
        <v>prcl.mdb.Prcl.PriorAsdLand</v>
      </c>
      <c r="E129" s="353" t="s">
        <v>1333</v>
      </c>
      <c r="F129" s="353"/>
      <c r="G129" s="353"/>
      <c r="H129" s="355" t="str">
        <f t="shared" si="6"/>
        <v>Prcl</v>
      </c>
      <c r="I129" s="356" t="s">
        <v>1333</v>
      </c>
      <c r="J129" s="366"/>
      <c r="K129" s="358" t="s">
        <v>2018</v>
      </c>
      <c r="L129" s="358" t="s">
        <v>1333</v>
      </c>
      <c r="M129" s="343"/>
      <c r="N129" s="359" t="str">
        <f t="array" ref="N129">IFERROR(INDEX('All Field Defs'!$B$2:$E$258,MATCH('StoT Mapping (Depreciated)'!E129,'All Field Defs'!$B$2:$B$258,0),2),"")</f>
        <v/>
      </c>
      <c r="O129" s="359" t="str">
        <f t="array" ref="O129">IFERROR(INDEX('All Field Defs'!$B$2:$E$258,MATCH('StoT Mapping (Depreciated)'!E129,'All Field Defs'!$B$2:$B$258,0),3),"")</f>
        <v/>
      </c>
      <c r="P129" s="359" t="str">
        <f t="array" ref="P129">IFERROR(INDEX('All Field Defs'!$A$2:$E$258,MATCH('StoT Mapping (Depreciated)'!E129,'All Field Defs'!$B$2:$B$258,0),1),"")</f>
        <v/>
      </c>
      <c r="Q129" s="359" t="str">
        <f t="array" ref="Q129">IFERROR(INDEX('All Field Defs'!$A$2:$F$258,MATCH('StoT Mapping (Depreciated)'!E129,'All Field Defs'!$B$2:$B$258,0),6),"")</f>
        <v/>
      </c>
    </row>
    <row r="130" ht="15.75" customHeight="1">
      <c r="A130" s="352">
        <v>129.0</v>
      </c>
      <c r="B130" s="353" t="s">
        <v>306</v>
      </c>
      <c r="C130" s="353" t="s">
        <v>527</v>
      </c>
      <c r="D130" s="353" t="str">
        <f t="shared" si="1"/>
        <v>prcl.mdb.Prcl.PriorAsdImprove</v>
      </c>
      <c r="E130" s="353" t="s">
        <v>1340</v>
      </c>
      <c r="F130" s="353"/>
      <c r="G130" s="353"/>
      <c r="H130" s="355" t="str">
        <f t="shared" si="6"/>
        <v>Prcl</v>
      </c>
      <c r="I130" s="356" t="s">
        <v>1340</v>
      </c>
      <c r="J130" s="366"/>
      <c r="K130" s="358" t="s">
        <v>2018</v>
      </c>
      <c r="L130" s="358" t="s">
        <v>1340</v>
      </c>
      <c r="M130" s="343"/>
      <c r="N130" s="359" t="str">
        <f t="array" ref="N130">IFERROR(INDEX('All Field Defs'!$B$2:$E$258,MATCH('StoT Mapping (Depreciated)'!E130,'All Field Defs'!$B$2:$B$258,0),2),"")</f>
        <v/>
      </c>
      <c r="O130" s="359" t="str">
        <f t="array" ref="O130">IFERROR(INDEX('All Field Defs'!$B$2:$E$258,MATCH('StoT Mapping (Depreciated)'!E130,'All Field Defs'!$B$2:$B$258,0),3),"")</f>
        <v/>
      </c>
      <c r="P130" s="359" t="str">
        <f t="array" ref="P130">IFERROR(INDEX('All Field Defs'!$A$2:$E$258,MATCH('StoT Mapping (Depreciated)'!E130,'All Field Defs'!$B$2:$B$258,0),1),"")</f>
        <v/>
      </c>
      <c r="Q130" s="359" t="str">
        <f t="array" ref="Q130">IFERROR(INDEX('All Field Defs'!$A$2:$F$258,MATCH('StoT Mapping (Depreciated)'!E130,'All Field Defs'!$B$2:$B$258,0),6),"")</f>
        <v/>
      </c>
    </row>
    <row r="131" ht="15.75" customHeight="1">
      <c r="A131" s="352">
        <v>130.0</v>
      </c>
      <c r="B131" s="353" t="s">
        <v>306</v>
      </c>
      <c r="C131" s="353" t="s">
        <v>527</v>
      </c>
      <c r="D131" s="353" t="str">
        <f t="shared" si="1"/>
        <v>prcl.mdb.Prcl.PriorAsdTotal</v>
      </c>
      <c r="E131" s="353" t="s">
        <v>1347</v>
      </c>
      <c r="F131" s="353"/>
      <c r="G131" s="353"/>
      <c r="H131" s="355" t="str">
        <f t="shared" si="6"/>
        <v>Prcl</v>
      </c>
      <c r="I131" s="356" t="s">
        <v>1347</v>
      </c>
      <c r="J131" s="366"/>
      <c r="K131" s="358" t="s">
        <v>2018</v>
      </c>
      <c r="L131" s="358" t="s">
        <v>1347</v>
      </c>
      <c r="M131" s="343"/>
      <c r="N131" s="359" t="str">
        <f t="array" ref="N131">IFERROR(INDEX('All Field Defs'!$B$2:$E$258,MATCH('StoT Mapping (Depreciated)'!E131,'All Field Defs'!$B$2:$B$258,0),2),"")</f>
        <v/>
      </c>
      <c r="O131" s="359" t="str">
        <f t="array" ref="O131">IFERROR(INDEX('All Field Defs'!$B$2:$E$258,MATCH('StoT Mapping (Depreciated)'!E131,'All Field Defs'!$B$2:$B$258,0),3),"")</f>
        <v/>
      </c>
      <c r="P131" s="359" t="str">
        <f t="array" ref="P131">IFERROR(INDEX('All Field Defs'!$A$2:$E$258,MATCH('StoT Mapping (Depreciated)'!E131,'All Field Defs'!$B$2:$B$258,0),1),"")</f>
        <v/>
      </c>
      <c r="Q131" s="359" t="str">
        <f t="array" ref="Q131">IFERROR(INDEX('All Field Defs'!$A$2:$F$258,MATCH('StoT Mapping (Depreciated)'!E131,'All Field Defs'!$B$2:$B$258,0),6),"")</f>
        <v/>
      </c>
    </row>
    <row r="132" ht="15.75" customHeight="1">
      <c r="A132" s="352">
        <v>131.0</v>
      </c>
      <c r="B132" s="353" t="s">
        <v>306</v>
      </c>
      <c r="C132" s="353" t="s">
        <v>527</v>
      </c>
      <c r="D132" s="353" t="str">
        <f t="shared" si="1"/>
        <v>prcl.mdb.Prcl.CDALandUse1</v>
      </c>
      <c r="E132" s="353" t="s">
        <v>1363</v>
      </c>
      <c r="F132" s="353"/>
      <c r="G132" s="353"/>
      <c r="H132" s="355" t="str">
        <f t="shared" si="6"/>
        <v>Prcl</v>
      </c>
      <c r="I132" s="356" t="s">
        <v>1363</v>
      </c>
      <c r="J132" s="366"/>
      <c r="K132" s="358" t="s">
        <v>149</v>
      </c>
      <c r="L132" s="358" t="s">
        <v>149</v>
      </c>
      <c r="M132" s="343"/>
      <c r="N132" s="359" t="str">
        <f t="array" ref="N132">IFERROR(INDEX('All Field Defs'!$B$2:$E$258,MATCH('StoT Mapping (Depreciated)'!E132,'All Field Defs'!$B$2:$B$258,0),2),"")</f>
        <v/>
      </c>
      <c r="O132" s="359" t="str">
        <f t="array" ref="O132">IFERROR(INDEX('All Field Defs'!$B$2:$E$258,MATCH('StoT Mapping (Depreciated)'!E132,'All Field Defs'!$B$2:$B$258,0),3),"")</f>
        <v/>
      </c>
      <c r="P132" s="359" t="str">
        <f t="array" ref="P132">IFERROR(INDEX('All Field Defs'!$A$2:$E$258,MATCH('StoT Mapping (Depreciated)'!E132,'All Field Defs'!$B$2:$B$258,0),1),"")</f>
        <v/>
      </c>
      <c r="Q132" s="359" t="str">
        <f t="array" ref="Q132">IFERROR(INDEX('All Field Defs'!$A$2:$F$258,MATCH('StoT Mapping (Depreciated)'!E132,'All Field Defs'!$B$2:$B$258,0),6),"")</f>
        <v/>
      </c>
    </row>
    <row r="133" ht="15.75" customHeight="1">
      <c r="A133" s="352">
        <v>132.0</v>
      </c>
      <c r="B133" s="353" t="s">
        <v>306</v>
      </c>
      <c r="C133" s="353" t="s">
        <v>527</v>
      </c>
      <c r="D133" s="353" t="str">
        <f t="shared" si="1"/>
        <v>prcl.mdb.Prcl.CDALandUse2</v>
      </c>
      <c r="E133" s="353" t="s">
        <v>1376</v>
      </c>
      <c r="F133" s="353"/>
      <c r="G133" s="353"/>
      <c r="H133" s="355" t="str">
        <f t="shared" si="6"/>
        <v>Prcl</v>
      </c>
      <c r="I133" s="356" t="s">
        <v>1376</v>
      </c>
      <c r="J133" s="366"/>
      <c r="K133" s="358" t="s">
        <v>149</v>
      </c>
      <c r="L133" s="358" t="s">
        <v>149</v>
      </c>
      <c r="M133" s="343"/>
      <c r="N133" s="359" t="str">
        <f t="array" ref="N133">IFERROR(INDEX('All Field Defs'!$B$2:$E$258,MATCH('StoT Mapping (Depreciated)'!E133,'All Field Defs'!$B$2:$B$258,0),2),"")</f>
        <v/>
      </c>
      <c r="O133" s="359" t="str">
        <f t="array" ref="O133">IFERROR(INDEX('All Field Defs'!$B$2:$E$258,MATCH('StoT Mapping (Depreciated)'!E133,'All Field Defs'!$B$2:$B$258,0),3),"")</f>
        <v/>
      </c>
      <c r="P133" s="359" t="str">
        <f t="array" ref="P133">IFERROR(INDEX('All Field Defs'!$A$2:$E$258,MATCH('StoT Mapping (Depreciated)'!E133,'All Field Defs'!$B$2:$B$258,0),1),"")</f>
        <v/>
      </c>
      <c r="Q133" s="359" t="str">
        <f t="array" ref="Q133">IFERROR(INDEX('All Field Defs'!$A$2:$F$258,MATCH('StoT Mapping (Depreciated)'!E133,'All Field Defs'!$B$2:$B$258,0),6),"")</f>
        <v/>
      </c>
    </row>
    <row r="134" ht="15.75" customHeight="1">
      <c r="A134" s="352">
        <v>133.0</v>
      </c>
      <c r="B134" s="353" t="s">
        <v>306</v>
      </c>
      <c r="C134" s="353" t="s">
        <v>527</v>
      </c>
      <c r="D134" s="353" t="str">
        <f t="shared" si="1"/>
        <v>prcl.mdb.Prcl.LRMSUnitNum</v>
      </c>
      <c r="E134" s="353" t="s">
        <v>1382</v>
      </c>
      <c r="F134" s="353"/>
      <c r="G134" s="353"/>
      <c r="H134" s="355" t="str">
        <f t="shared" si="6"/>
        <v>Prcl</v>
      </c>
      <c r="I134" s="356" t="s">
        <v>1382</v>
      </c>
      <c r="J134" s="366"/>
      <c r="K134" s="358"/>
      <c r="L134" s="358"/>
      <c r="M134" s="343" t="s">
        <v>2031</v>
      </c>
      <c r="N134" s="359" t="str">
        <f t="array" ref="N134">IFERROR(INDEX('All Field Defs'!$B$2:$E$258,MATCH('StoT Mapping (Depreciated)'!E134,'All Field Defs'!$B$2:$B$258,0),2),"")</f>
        <v/>
      </c>
      <c r="O134" s="359" t="str">
        <f t="array" ref="O134">IFERROR(INDEX('All Field Defs'!$B$2:$E$258,MATCH('StoT Mapping (Depreciated)'!E134,'All Field Defs'!$B$2:$B$258,0),3),"")</f>
        <v/>
      </c>
      <c r="P134" s="359" t="str">
        <f t="array" ref="P134">IFERROR(INDEX('All Field Defs'!$A$2:$E$258,MATCH('StoT Mapping (Depreciated)'!E134,'All Field Defs'!$B$2:$B$258,0),1),"")</f>
        <v/>
      </c>
      <c r="Q134" s="359" t="str">
        <f t="array" ref="Q134">IFERROR(INDEX('All Field Defs'!$A$2:$F$258,MATCH('StoT Mapping (Depreciated)'!E134,'All Field Defs'!$B$2:$B$258,0),6),"")</f>
        <v/>
      </c>
    </row>
    <row r="135" ht="15.75" customHeight="1">
      <c r="A135" s="352">
        <v>134.0</v>
      </c>
      <c r="B135" s="353" t="s">
        <v>306</v>
      </c>
      <c r="C135" s="353" t="s">
        <v>527</v>
      </c>
      <c r="D135" s="353" t="str">
        <f t="shared" si="1"/>
        <v>prcl.mdb.Prcl.Zoning</v>
      </c>
      <c r="E135" s="353" t="s">
        <v>476</v>
      </c>
      <c r="F135" s="353"/>
      <c r="G135" s="353"/>
      <c r="H135" s="355" t="str">
        <f t="shared" si="6"/>
        <v>Prcl</v>
      </c>
      <c r="I135" s="356" t="s">
        <v>476</v>
      </c>
      <c r="J135" s="366"/>
      <c r="K135" s="358" t="s">
        <v>78</v>
      </c>
      <c r="L135" s="358" t="s">
        <v>2032</v>
      </c>
      <c r="M135" s="343"/>
      <c r="N135" s="359" t="str">
        <f t="array" ref="N135">IFERROR(INDEX('All Field Defs'!$B$2:$E$258,MATCH('StoT Mapping (Depreciated)'!E135,'All Field Defs'!$B$2:$B$258,0),2),"")</f>
        <v/>
      </c>
      <c r="O135" s="359" t="str">
        <f t="array" ref="O135">IFERROR(INDEX('All Field Defs'!$B$2:$E$258,MATCH('StoT Mapping (Depreciated)'!E135,'All Field Defs'!$B$2:$B$258,0),3),"")</f>
        <v/>
      </c>
      <c r="P135" s="359" t="str">
        <f t="array" ref="P135">IFERROR(INDEX('All Field Defs'!$A$2:$E$258,MATCH('StoT Mapping (Depreciated)'!E135,'All Field Defs'!$B$2:$B$258,0),1),"")</f>
        <v/>
      </c>
      <c r="Q135" s="359" t="str">
        <f t="array" ref="Q135">IFERROR(INDEX('All Field Defs'!$A$2:$F$258,MATCH('StoT Mapping (Depreciated)'!E135,'All Field Defs'!$B$2:$B$258,0),6),"")</f>
        <v/>
      </c>
    </row>
    <row r="136" ht="15.75" customHeight="1">
      <c r="A136" s="352">
        <v>135.0</v>
      </c>
      <c r="B136" s="353" t="s">
        <v>306</v>
      </c>
      <c r="C136" s="353" t="s">
        <v>527</v>
      </c>
      <c r="D136" s="353" t="str">
        <f t="shared" si="1"/>
        <v>prcl.mdb.Prcl.ResSalePrice</v>
      </c>
      <c r="E136" s="353" t="s">
        <v>1410</v>
      </c>
      <c r="F136" s="353"/>
      <c r="G136" s="353"/>
      <c r="H136" s="355" t="str">
        <f t="shared" si="6"/>
        <v>Prcl</v>
      </c>
      <c r="I136" s="356" t="s">
        <v>1410</v>
      </c>
      <c r="J136" s="366"/>
      <c r="K136" s="358" t="s">
        <v>78</v>
      </c>
      <c r="L136" s="358" t="s">
        <v>2034</v>
      </c>
      <c r="M136" s="343" t="s">
        <v>2035</v>
      </c>
      <c r="N136" s="359" t="str">
        <f t="array" ref="N136">IFERROR(INDEX('All Field Defs'!$B$2:$E$258,MATCH('StoT Mapping (Depreciated)'!E136,'All Field Defs'!$B$2:$B$258,0),2),"")</f>
        <v/>
      </c>
      <c r="O136" s="359" t="str">
        <f t="array" ref="O136">IFERROR(INDEX('All Field Defs'!$B$2:$E$258,MATCH('StoT Mapping (Depreciated)'!E136,'All Field Defs'!$B$2:$B$258,0),3),"")</f>
        <v/>
      </c>
      <c r="P136" s="359" t="str">
        <f t="array" ref="P136">IFERROR(INDEX('All Field Defs'!$A$2:$E$258,MATCH('StoT Mapping (Depreciated)'!E136,'All Field Defs'!$B$2:$B$258,0),1),"")</f>
        <v/>
      </c>
      <c r="Q136" s="359" t="str">
        <f t="array" ref="Q136">IFERROR(INDEX('All Field Defs'!$A$2:$F$258,MATCH('StoT Mapping (Depreciated)'!E136,'All Field Defs'!$B$2:$B$258,0),6),"")</f>
        <v/>
      </c>
    </row>
    <row r="137" ht="15.75" customHeight="1">
      <c r="A137" s="352">
        <v>136.0</v>
      </c>
      <c r="B137" s="353" t="s">
        <v>306</v>
      </c>
      <c r="C137" s="353" t="s">
        <v>527</v>
      </c>
      <c r="D137" s="353" t="str">
        <f t="shared" si="1"/>
        <v>prcl.mdb.Prcl.ResSaleDate</v>
      </c>
      <c r="E137" s="353" t="s">
        <v>1419</v>
      </c>
      <c r="F137" s="353"/>
      <c r="G137" s="353"/>
      <c r="H137" s="355" t="str">
        <f t="shared" si="6"/>
        <v>Prcl</v>
      </c>
      <c r="I137" s="356" t="s">
        <v>1419</v>
      </c>
      <c r="J137" s="366"/>
      <c r="K137" s="358" t="s">
        <v>78</v>
      </c>
      <c r="L137" s="358" t="s">
        <v>2036</v>
      </c>
      <c r="M137" s="343"/>
      <c r="N137" s="359" t="str">
        <f t="array" ref="N137">IFERROR(INDEX('All Field Defs'!$B$2:$E$258,MATCH('StoT Mapping (Depreciated)'!E137,'All Field Defs'!$B$2:$B$258,0),2),"")</f>
        <v/>
      </c>
      <c r="O137" s="359" t="str">
        <f t="array" ref="O137">IFERROR(INDEX('All Field Defs'!$B$2:$E$258,MATCH('StoT Mapping (Depreciated)'!E137,'All Field Defs'!$B$2:$B$258,0),3),"")</f>
        <v/>
      </c>
      <c r="P137" s="359" t="str">
        <f t="array" ref="P137">IFERROR(INDEX('All Field Defs'!$A$2:$E$258,MATCH('StoT Mapping (Depreciated)'!E137,'All Field Defs'!$B$2:$B$258,0),1),"")</f>
        <v/>
      </c>
      <c r="Q137" s="359" t="str">
        <f t="array" ref="Q137">IFERROR(INDEX('All Field Defs'!$A$2:$F$258,MATCH('StoT Mapping (Depreciated)'!E137,'All Field Defs'!$B$2:$B$258,0),6),"")</f>
        <v/>
      </c>
    </row>
    <row r="138" ht="10.5" customHeight="1">
      <c r="A138" s="352">
        <v>137.0</v>
      </c>
      <c r="B138" s="363"/>
      <c r="C138" s="363"/>
      <c r="D138" s="353" t="str">
        <f t="shared" si="1"/>
        <v>..</v>
      </c>
      <c r="E138" s="363"/>
      <c r="F138" s="363"/>
      <c r="G138" s="363"/>
      <c r="H138" s="363"/>
      <c r="I138" s="364"/>
      <c r="J138" s="365"/>
      <c r="K138" s="363"/>
      <c r="L138" s="363"/>
      <c r="M138" s="343"/>
      <c r="N138" s="359"/>
      <c r="O138" s="359"/>
      <c r="P138" s="359"/>
      <c r="Q138" s="359"/>
    </row>
    <row r="139" ht="15.75" customHeight="1">
      <c r="A139" s="352">
        <v>138.0</v>
      </c>
      <c r="B139" s="353" t="s">
        <v>306</v>
      </c>
      <c r="C139" s="353" t="s">
        <v>540</v>
      </c>
      <c r="D139" s="353" t="str">
        <f t="shared" si="1"/>
        <v>prcl.mdb.PrclAddr.</v>
      </c>
      <c r="E139" s="353"/>
      <c r="F139" s="353"/>
      <c r="G139" s="353"/>
      <c r="H139" s="355" t="str">
        <f>C139</f>
        <v>PrclAddr</v>
      </c>
      <c r="I139" s="356"/>
      <c r="J139" s="366"/>
      <c r="K139" s="358"/>
      <c r="L139" s="358"/>
      <c r="M139" s="343" t="s">
        <v>2038</v>
      </c>
      <c r="N139" s="359" t="str">
        <f t="array" ref="N139">IFERROR(INDEX('All Field Defs'!$B$2:$E$258,MATCH('StoT Mapping (Depreciated)'!E139,'All Field Defs'!$B$2:$B$258,0),2),"")</f>
        <v/>
      </c>
      <c r="O139" s="359" t="str">
        <f t="array" ref="O139">IFERROR(INDEX('All Field Defs'!$B$2:$E$258,MATCH('StoT Mapping (Depreciated)'!E139,'All Field Defs'!$B$2:$B$258,0),3),"")</f>
        <v/>
      </c>
      <c r="P139" s="359" t="str">
        <f t="array" ref="P139">IFERROR(INDEX('All Field Defs'!$A$2:$E$258,MATCH('StoT Mapping (Depreciated)'!E139,'All Field Defs'!$B$2:$B$258,0),1),"")</f>
        <v/>
      </c>
      <c r="Q139" s="359" t="str">
        <f t="array" ref="Q139">IFERROR(INDEX('All Field Defs'!$A$2:$F$258,MATCH('StoT Mapping (Depreciated)'!E139,'All Field Defs'!$B$2:$B$258,0),6),"")</f>
        <v/>
      </c>
    </row>
    <row r="140" ht="10.5" customHeight="1">
      <c r="A140" s="352">
        <v>139.0</v>
      </c>
      <c r="B140" s="363"/>
      <c r="C140" s="363"/>
      <c r="D140" s="353" t="str">
        <f t="shared" si="1"/>
        <v>..</v>
      </c>
      <c r="E140" s="363"/>
      <c r="F140" s="363"/>
      <c r="G140" s="363"/>
      <c r="H140" s="363"/>
      <c r="I140" s="364"/>
      <c r="J140" s="365"/>
      <c r="K140" s="363"/>
      <c r="L140" s="363"/>
      <c r="M140" s="343"/>
      <c r="N140" s="359"/>
      <c r="O140" s="359"/>
      <c r="P140" s="359"/>
      <c r="Q140" s="359"/>
    </row>
    <row r="141" ht="15.75" customHeight="1">
      <c r="A141" s="352">
        <v>140.0</v>
      </c>
      <c r="B141" s="353" t="s">
        <v>306</v>
      </c>
      <c r="C141" s="353" t="s">
        <v>545</v>
      </c>
      <c r="D141" s="353" t="str">
        <f t="shared" si="1"/>
        <v>prcl.mdb.PrclAttr.</v>
      </c>
      <c r="E141" s="353"/>
      <c r="F141" s="353"/>
      <c r="G141" s="353"/>
      <c r="H141" s="355" t="str">
        <f>C141</f>
        <v>PrclAttr</v>
      </c>
      <c r="I141" s="356"/>
      <c r="J141" s="366"/>
      <c r="K141" s="358"/>
      <c r="L141" s="358"/>
      <c r="M141" s="343" t="s">
        <v>2038</v>
      </c>
      <c r="N141" s="359" t="str">
        <f t="array" ref="N141">IFERROR(INDEX('All Field Defs'!$B$2:$E$258,MATCH('StoT Mapping (Depreciated)'!E141,'All Field Defs'!$B$2:$B$258,0),2),"")</f>
        <v/>
      </c>
      <c r="O141" s="359" t="str">
        <f t="array" ref="O141">IFERROR(INDEX('All Field Defs'!$B$2:$E$258,MATCH('StoT Mapping (Depreciated)'!E141,'All Field Defs'!$B$2:$B$258,0),3),"")</f>
        <v/>
      </c>
      <c r="P141" s="359" t="str">
        <f t="array" ref="P141">IFERROR(INDEX('All Field Defs'!$A$2:$E$258,MATCH('StoT Mapping (Depreciated)'!E141,'All Field Defs'!$B$2:$B$258,0),1),"")</f>
        <v/>
      </c>
      <c r="Q141" s="359" t="str">
        <f t="array" ref="Q141">IFERROR(INDEX('All Field Defs'!$A$2:$F$258,MATCH('StoT Mapping (Depreciated)'!E141,'All Field Defs'!$B$2:$B$258,0),6),"")</f>
        <v/>
      </c>
    </row>
    <row r="142" ht="10.5" customHeight="1">
      <c r="A142" s="352">
        <v>141.0</v>
      </c>
      <c r="B142" s="363"/>
      <c r="C142" s="363"/>
      <c r="D142" s="353" t="str">
        <f t="shared" si="1"/>
        <v>..</v>
      </c>
      <c r="E142" s="363"/>
      <c r="F142" s="363"/>
      <c r="G142" s="363"/>
      <c r="H142" s="363"/>
      <c r="I142" s="364"/>
      <c r="J142" s="365"/>
      <c r="K142" s="363"/>
      <c r="L142" s="363"/>
      <c r="M142" s="343"/>
      <c r="N142" s="359"/>
      <c r="O142" s="359"/>
      <c r="P142" s="359"/>
      <c r="Q142" s="359"/>
    </row>
    <row r="143" ht="15.75" customHeight="1">
      <c r="A143" s="352">
        <v>142.0</v>
      </c>
      <c r="B143" s="353" t="s">
        <v>306</v>
      </c>
      <c r="C143" s="353" t="s">
        <v>549</v>
      </c>
      <c r="D143" s="353" t="str">
        <f t="shared" si="1"/>
        <v>prcl.mdb.PrclImp.ImpMeasure</v>
      </c>
      <c r="E143" s="353" t="s">
        <v>1736</v>
      </c>
      <c r="F143" s="353"/>
      <c r="G143" s="353"/>
      <c r="H143" s="355" t="str">
        <f>C143</f>
        <v>PrclImp</v>
      </c>
      <c r="I143" s="356" t="s">
        <v>1736</v>
      </c>
      <c r="J143" s="366"/>
      <c r="K143" s="358" t="s">
        <v>149</v>
      </c>
      <c r="L143" s="358" t="s">
        <v>149</v>
      </c>
      <c r="M143" s="343" t="s">
        <v>2038</v>
      </c>
      <c r="N143" s="359" t="str">
        <f t="array" ref="N143">IFERROR(INDEX('All Field Defs'!$B$2:$E$258,MATCH('StoT Mapping (Depreciated)'!E143,'All Field Defs'!$B$2:$B$258,0),2),"")</f>
        <v/>
      </c>
      <c r="O143" s="359" t="str">
        <f t="array" ref="O143">IFERROR(INDEX('All Field Defs'!$B$2:$E$258,MATCH('StoT Mapping (Depreciated)'!E143,'All Field Defs'!$B$2:$B$258,0),3),"")</f>
        <v/>
      </c>
      <c r="P143" s="359" t="str">
        <f t="array" ref="P143">IFERROR(INDEX('All Field Defs'!$A$2:$E$258,MATCH('StoT Mapping (Depreciated)'!E143,'All Field Defs'!$B$2:$B$258,0),1),"")</f>
        <v/>
      </c>
      <c r="Q143" s="359" t="str">
        <f t="array" ref="Q143">IFERROR(INDEX('All Field Defs'!$A$2:$F$258,MATCH('StoT Mapping (Depreciated)'!E143,'All Field Defs'!$B$2:$B$258,0),6),"")</f>
        <v/>
      </c>
    </row>
    <row r="144" ht="10.5" customHeight="1">
      <c r="A144" s="352">
        <v>143.0</v>
      </c>
      <c r="B144" s="363"/>
      <c r="C144" s="363"/>
      <c r="D144" s="353" t="str">
        <f t="shared" si="1"/>
        <v>..</v>
      </c>
      <c r="E144" s="363"/>
      <c r="F144" s="363"/>
      <c r="G144" s="363"/>
      <c r="H144" s="363"/>
      <c r="I144" s="364"/>
      <c r="J144" s="365"/>
      <c r="K144" s="363"/>
      <c r="L144" s="363"/>
      <c r="M144" s="343"/>
      <c r="N144" s="359"/>
      <c r="O144" s="359"/>
      <c r="P144" s="359"/>
      <c r="Q144" s="359"/>
    </row>
    <row r="145" ht="15.75" customHeight="1">
      <c r="A145" s="352">
        <v>144.0</v>
      </c>
      <c r="B145" s="353" t="s">
        <v>306</v>
      </c>
      <c r="C145" s="353" t="s">
        <v>552</v>
      </c>
      <c r="D145" s="353" t="str">
        <f t="shared" si="1"/>
        <v>prcl.mdb.PrclREAR.BillYear</v>
      </c>
      <c r="E145" s="353" t="s">
        <v>1892</v>
      </c>
      <c r="F145" s="353"/>
      <c r="G145" s="353"/>
      <c r="H145" s="355" t="str">
        <f t="shared" ref="H145:H174" si="7">C145</f>
        <v>PrclREAR</v>
      </c>
      <c r="I145" s="356" t="s">
        <v>1892</v>
      </c>
      <c r="J145" s="366"/>
      <c r="K145" s="358" t="s">
        <v>2041</v>
      </c>
      <c r="L145" s="358" t="s">
        <v>1231</v>
      </c>
      <c r="M145" s="343" t="s">
        <v>2043</v>
      </c>
      <c r="N145" s="359" t="str">
        <f t="array" ref="N145">IFERROR(INDEX('All Field Defs'!$B$2:$E$258,MATCH('StoT Mapping (Depreciated)'!E145,'All Field Defs'!$B$2:$B$258,0),2),"")</f>
        <v/>
      </c>
      <c r="O145" s="359" t="str">
        <f t="array" ref="O145">IFERROR(INDEX('All Field Defs'!$B$2:$E$258,MATCH('StoT Mapping (Depreciated)'!E145,'All Field Defs'!$B$2:$B$258,0),3),"")</f>
        <v/>
      </c>
      <c r="P145" s="359" t="str">
        <f t="array" ref="P145">IFERROR(INDEX('All Field Defs'!$A$2:$E$258,MATCH('StoT Mapping (Depreciated)'!E145,'All Field Defs'!$B$2:$B$258,0),1),"")</f>
        <v/>
      </c>
      <c r="Q145" s="359" t="str">
        <f t="array" ref="Q145">IFERROR(INDEX('All Field Defs'!$A$2:$F$258,MATCH('StoT Mapping (Depreciated)'!E145,'All Field Defs'!$B$2:$B$258,0),6),"")</f>
        <v/>
      </c>
    </row>
    <row r="146" ht="15.75" customHeight="1">
      <c r="A146" s="352">
        <v>145.0</v>
      </c>
      <c r="B146" s="353" t="s">
        <v>306</v>
      </c>
      <c r="C146" s="353" t="s">
        <v>552</v>
      </c>
      <c r="D146" s="353" t="str">
        <f t="shared" si="1"/>
        <v>prcl.mdb.PrclREAR.BillSuffix</v>
      </c>
      <c r="E146" s="353" t="s">
        <v>1893</v>
      </c>
      <c r="F146" s="353"/>
      <c r="G146" s="353"/>
      <c r="H146" s="355" t="str">
        <f t="shared" si="7"/>
        <v>PrclREAR</v>
      </c>
      <c r="I146" s="356" t="s">
        <v>1893</v>
      </c>
      <c r="J146" s="366"/>
      <c r="K146" s="358" t="s">
        <v>149</v>
      </c>
      <c r="L146" s="358" t="s">
        <v>149</v>
      </c>
      <c r="M146" s="343"/>
      <c r="N146" s="359" t="str">
        <f t="array" ref="N146">IFERROR(INDEX('All Field Defs'!$B$2:$E$258,MATCH('StoT Mapping (Depreciated)'!E146,'All Field Defs'!$B$2:$B$258,0),2),"")</f>
        <v/>
      </c>
      <c r="O146" s="359" t="str">
        <f t="array" ref="O146">IFERROR(INDEX('All Field Defs'!$B$2:$E$258,MATCH('StoT Mapping (Depreciated)'!E146,'All Field Defs'!$B$2:$B$258,0),3),"")</f>
        <v/>
      </c>
      <c r="P146" s="359" t="str">
        <f t="array" ref="P146">IFERROR(INDEX('All Field Defs'!$A$2:$E$258,MATCH('StoT Mapping (Depreciated)'!E146,'All Field Defs'!$B$2:$B$258,0),1),"")</f>
        <v/>
      </c>
      <c r="Q146" s="359" t="str">
        <f t="array" ref="Q146">IFERROR(INDEX('All Field Defs'!$A$2:$F$258,MATCH('StoT Mapping (Depreciated)'!E146,'All Field Defs'!$B$2:$B$258,0),6),"")</f>
        <v/>
      </c>
    </row>
    <row r="147" ht="15.75" customHeight="1">
      <c r="A147" s="352">
        <v>146.0</v>
      </c>
      <c r="B147" s="353" t="s">
        <v>306</v>
      </c>
      <c r="C147" s="353" t="s">
        <v>552</v>
      </c>
      <c r="D147" s="353" t="str">
        <f t="shared" si="1"/>
        <v>prcl.mdb.PrclREAR.LastUpdate</v>
      </c>
      <c r="E147" s="353" t="s">
        <v>1897</v>
      </c>
      <c r="F147" s="353"/>
      <c r="G147" s="353"/>
      <c r="H147" s="355" t="str">
        <f t="shared" si="7"/>
        <v>PrclREAR</v>
      </c>
      <c r="I147" s="356" t="s">
        <v>2044</v>
      </c>
      <c r="J147" s="366"/>
      <c r="K147" s="358" t="s">
        <v>2041</v>
      </c>
      <c r="L147" s="358" t="s">
        <v>1231</v>
      </c>
      <c r="M147" s="343"/>
      <c r="N147" s="359" t="str">
        <f t="array" ref="N147">IFERROR(INDEX('All Field Defs'!$B$2:$E$258,MATCH('StoT Mapping (Depreciated)'!E147,'All Field Defs'!$B$2:$B$258,0),2),"")</f>
        <v/>
      </c>
      <c r="O147" s="359" t="str">
        <f t="array" ref="O147">IFERROR(INDEX('All Field Defs'!$B$2:$E$258,MATCH('StoT Mapping (Depreciated)'!E147,'All Field Defs'!$B$2:$B$258,0),3),"")</f>
        <v/>
      </c>
      <c r="P147" s="359" t="str">
        <f t="array" ref="P147">IFERROR(INDEX('All Field Defs'!$A$2:$E$258,MATCH('StoT Mapping (Depreciated)'!E147,'All Field Defs'!$B$2:$B$258,0),1),"")</f>
        <v/>
      </c>
      <c r="Q147" s="359" t="str">
        <f t="array" ref="Q147">IFERROR(INDEX('All Field Defs'!$A$2:$F$258,MATCH('StoT Mapping (Depreciated)'!E147,'All Field Defs'!$B$2:$B$258,0),6),"")</f>
        <v/>
      </c>
    </row>
    <row r="148" ht="15.75" customHeight="1">
      <c r="A148" s="352">
        <v>147.0</v>
      </c>
      <c r="B148" s="353" t="s">
        <v>306</v>
      </c>
      <c r="C148" s="353" t="s">
        <v>552</v>
      </c>
      <c r="D148" s="353" t="str">
        <f t="shared" si="1"/>
        <v>prcl.mdb.PrclREAR.OriginalCharge</v>
      </c>
      <c r="E148" s="353" t="s">
        <v>1909</v>
      </c>
      <c r="F148" s="353"/>
      <c r="G148" s="353"/>
      <c r="H148" s="355" t="str">
        <f t="shared" si="7"/>
        <v>PrclREAR</v>
      </c>
      <c r="I148" s="356" t="s">
        <v>1909</v>
      </c>
      <c r="J148" s="366"/>
      <c r="K148" s="358" t="s">
        <v>2041</v>
      </c>
      <c r="L148" s="358" t="s">
        <v>149</v>
      </c>
      <c r="M148" s="343"/>
      <c r="N148" s="359" t="str">
        <f t="array" ref="N148">IFERROR(INDEX('All Field Defs'!$B$2:$E$258,MATCH('StoT Mapping (Depreciated)'!E148,'All Field Defs'!$B$2:$B$258,0),2),"")</f>
        <v/>
      </c>
      <c r="O148" s="359" t="str">
        <f t="array" ref="O148">IFERROR(INDEX('All Field Defs'!$B$2:$E$258,MATCH('StoT Mapping (Depreciated)'!E148,'All Field Defs'!$B$2:$B$258,0),3),"")</f>
        <v/>
      </c>
      <c r="P148" s="359" t="str">
        <f t="array" ref="P148">IFERROR(INDEX('All Field Defs'!$A$2:$E$258,MATCH('StoT Mapping (Depreciated)'!E148,'All Field Defs'!$B$2:$B$258,0),1),"")</f>
        <v/>
      </c>
      <c r="Q148" s="359" t="str">
        <f t="array" ref="Q148">IFERROR(INDEX('All Field Defs'!$A$2:$F$258,MATCH('StoT Mapping (Depreciated)'!E148,'All Field Defs'!$B$2:$B$258,0),6),"")</f>
        <v/>
      </c>
    </row>
    <row r="149" ht="15.75" customHeight="1">
      <c r="A149" s="352">
        <v>148.0</v>
      </c>
      <c r="B149" s="353" t="s">
        <v>306</v>
      </c>
      <c r="C149" s="353" t="s">
        <v>552</v>
      </c>
      <c r="D149" s="353" t="str">
        <f t="shared" si="1"/>
        <v>prcl.mdb.PrclREAR.TaxAmount</v>
      </c>
      <c r="E149" s="353" t="s">
        <v>2046</v>
      </c>
      <c r="F149" s="353"/>
      <c r="G149" s="353"/>
      <c r="H149" s="355" t="str">
        <f t="shared" si="7"/>
        <v>PrclREAR</v>
      </c>
      <c r="I149" s="356" t="s">
        <v>2046</v>
      </c>
      <c r="J149" s="366"/>
      <c r="K149" s="358" t="s">
        <v>2041</v>
      </c>
      <c r="L149" s="358" t="s">
        <v>149</v>
      </c>
      <c r="M149" s="343"/>
      <c r="N149" s="359" t="str">
        <f t="array" ref="N149">IFERROR(INDEX('All Field Defs'!$B$2:$E$258,MATCH('StoT Mapping (Depreciated)'!E149,'All Field Defs'!$B$2:$B$258,0),2),"")</f>
        <v/>
      </c>
      <c r="O149" s="359" t="str">
        <f t="array" ref="O149">IFERROR(INDEX('All Field Defs'!$B$2:$E$258,MATCH('StoT Mapping (Depreciated)'!E149,'All Field Defs'!$B$2:$B$258,0),3),"")</f>
        <v/>
      </c>
      <c r="P149" s="359" t="str">
        <f t="array" ref="P149">IFERROR(INDEX('All Field Defs'!$A$2:$E$258,MATCH('StoT Mapping (Depreciated)'!E149,'All Field Defs'!$B$2:$B$258,0),1),"")</f>
        <v/>
      </c>
      <c r="Q149" s="359" t="str">
        <f t="array" ref="Q149">IFERROR(INDEX('All Field Defs'!$A$2:$F$258,MATCH('StoT Mapping (Depreciated)'!E149,'All Field Defs'!$B$2:$B$258,0),6),"")</f>
        <v/>
      </c>
    </row>
    <row r="150" ht="15.75" customHeight="1">
      <c r="A150" s="352">
        <v>149.0</v>
      </c>
      <c r="B150" s="353" t="s">
        <v>306</v>
      </c>
      <c r="C150" s="353" t="s">
        <v>552</v>
      </c>
      <c r="D150" s="353" t="str">
        <f t="shared" si="1"/>
        <v>prcl.mdb.PrclREAR.LandValue</v>
      </c>
      <c r="E150" s="353" t="s">
        <v>1911</v>
      </c>
      <c r="F150" s="353"/>
      <c r="G150" s="353"/>
      <c r="H150" s="355" t="str">
        <f t="shared" si="7"/>
        <v>PrclREAR</v>
      </c>
      <c r="I150" s="356" t="s">
        <v>1911</v>
      </c>
      <c r="J150" s="366"/>
      <c r="K150" s="358" t="s">
        <v>2018</v>
      </c>
      <c r="L150" s="358" t="s">
        <v>2019</v>
      </c>
      <c r="M150" s="343"/>
      <c r="N150" s="359" t="str">
        <f t="array" ref="N150">IFERROR(INDEX('All Field Defs'!$B$2:$E$258,MATCH('StoT Mapping (Depreciated)'!E150,'All Field Defs'!$B$2:$B$258,0),2),"")</f>
        <v/>
      </c>
      <c r="O150" s="359" t="str">
        <f t="array" ref="O150">IFERROR(INDEX('All Field Defs'!$B$2:$E$258,MATCH('StoT Mapping (Depreciated)'!E150,'All Field Defs'!$B$2:$B$258,0),3),"")</f>
        <v/>
      </c>
      <c r="P150" s="359" t="str">
        <f t="array" ref="P150">IFERROR(INDEX('All Field Defs'!$A$2:$E$258,MATCH('StoT Mapping (Depreciated)'!E150,'All Field Defs'!$B$2:$B$258,0),1),"")</f>
        <v/>
      </c>
      <c r="Q150" s="359" t="str">
        <f t="array" ref="Q150">IFERROR(INDEX('All Field Defs'!$A$2:$F$258,MATCH('StoT Mapping (Depreciated)'!E150,'All Field Defs'!$B$2:$B$258,0),6),"")</f>
        <v/>
      </c>
    </row>
    <row r="151" ht="15.75" customHeight="1">
      <c r="A151" s="352">
        <v>150.0</v>
      </c>
      <c r="B151" s="353" t="s">
        <v>306</v>
      </c>
      <c r="C151" s="353" t="s">
        <v>552</v>
      </c>
      <c r="D151" s="353" t="str">
        <f t="shared" si="1"/>
        <v>prcl.mdb.PrclREAR.ImproveValue</v>
      </c>
      <c r="E151" s="353" t="s">
        <v>1912</v>
      </c>
      <c r="F151" s="353"/>
      <c r="G151" s="353"/>
      <c r="H151" s="355" t="str">
        <f t="shared" si="7"/>
        <v>PrclREAR</v>
      </c>
      <c r="I151" s="356" t="s">
        <v>1912</v>
      </c>
      <c r="J151" s="366"/>
      <c r="K151" s="358" t="s">
        <v>2018</v>
      </c>
      <c r="L151" s="358" t="s">
        <v>2020</v>
      </c>
      <c r="M151" s="343"/>
      <c r="N151" s="359" t="str">
        <f t="array" ref="N151">IFERROR(INDEX('All Field Defs'!$B$2:$E$258,MATCH('StoT Mapping (Depreciated)'!E151,'All Field Defs'!$B$2:$B$258,0),2),"")</f>
        <v/>
      </c>
      <c r="O151" s="359" t="str">
        <f t="array" ref="O151">IFERROR(INDEX('All Field Defs'!$B$2:$E$258,MATCH('StoT Mapping (Depreciated)'!E151,'All Field Defs'!$B$2:$B$258,0),3),"")</f>
        <v/>
      </c>
      <c r="P151" s="359" t="str">
        <f t="array" ref="P151">IFERROR(INDEX('All Field Defs'!$A$2:$E$258,MATCH('StoT Mapping (Depreciated)'!E151,'All Field Defs'!$B$2:$B$258,0),1),"")</f>
        <v/>
      </c>
      <c r="Q151" s="359" t="str">
        <f t="array" ref="Q151">IFERROR(INDEX('All Field Defs'!$A$2:$F$258,MATCH('StoT Mapping (Depreciated)'!E151,'All Field Defs'!$B$2:$B$258,0),6),"")</f>
        <v/>
      </c>
    </row>
    <row r="152" ht="15.75" customHeight="1">
      <c r="A152" s="352">
        <v>151.0</v>
      </c>
      <c r="B152" s="353" t="s">
        <v>306</v>
      </c>
      <c r="C152" s="353" t="s">
        <v>552</v>
      </c>
      <c r="D152" s="353" t="str">
        <f t="shared" si="1"/>
        <v>prcl.mdb.PrclREAR.TotalValue</v>
      </c>
      <c r="E152" s="353" t="s">
        <v>1913</v>
      </c>
      <c r="F152" s="353"/>
      <c r="G152" s="353"/>
      <c r="H152" s="355" t="str">
        <f t="shared" si="7"/>
        <v>PrclREAR</v>
      </c>
      <c r="I152" s="356" t="s">
        <v>1913</v>
      </c>
      <c r="J152" s="366"/>
      <c r="K152" s="358" t="s">
        <v>2041</v>
      </c>
      <c r="L152" s="358" t="s">
        <v>149</v>
      </c>
      <c r="M152" s="343"/>
      <c r="N152" s="359" t="str">
        <f t="array" ref="N152">IFERROR(INDEX('All Field Defs'!$B$2:$E$258,MATCH('StoT Mapping (Depreciated)'!E152,'All Field Defs'!$B$2:$B$258,0),2),"")</f>
        <v/>
      </c>
      <c r="O152" s="359" t="str">
        <f t="array" ref="O152">IFERROR(INDEX('All Field Defs'!$B$2:$E$258,MATCH('StoT Mapping (Depreciated)'!E152,'All Field Defs'!$B$2:$B$258,0),3),"")</f>
        <v/>
      </c>
      <c r="P152" s="359" t="str">
        <f t="array" ref="P152">IFERROR(INDEX('All Field Defs'!$A$2:$E$258,MATCH('StoT Mapping (Depreciated)'!E152,'All Field Defs'!$B$2:$B$258,0),1),"")</f>
        <v/>
      </c>
      <c r="Q152" s="359" t="str">
        <f t="array" ref="Q152">IFERROR(INDEX('All Field Defs'!$A$2:$F$258,MATCH('StoT Mapping (Depreciated)'!E152,'All Field Defs'!$B$2:$B$258,0),6),"")</f>
        <v/>
      </c>
    </row>
    <row r="153" ht="15.75" customHeight="1">
      <c r="A153" s="352">
        <v>152.0</v>
      </c>
      <c r="B153" s="353" t="s">
        <v>306</v>
      </c>
      <c r="C153" s="353" t="s">
        <v>552</v>
      </c>
      <c r="D153" s="353" t="str">
        <f t="shared" si="1"/>
        <v>prcl.mdb.PrclREAR.TaxBal</v>
      </c>
      <c r="E153" s="353" t="s">
        <v>1914</v>
      </c>
      <c r="F153" s="353"/>
      <c r="G153" s="353"/>
      <c r="H153" s="355" t="str">
        <f t="shared" si="7"/>
        <v>PrclREAR</v>
      </c>
      <c r="I153" s="356" t="s">
        <v>1914</v>
      </c>
      <c r="J153" s="366"/>
      <c r="K153" s="358" t="s">
        <v>2041</v>
      </c>
      <c r="L153" s="358" t="s">
        <v>149</v>
      </c>
      <c r="M153" s="343" t="s">
        <v>2049</v>
      </c>
      <c r="N153" s="359" t="str">
        <f t="array" ref="N153">IFERROR(INDEX('All Field Defs'!$B$2:$E$258,MATCH('StoT Mapping (Depreciated)'!E153,'All Field Defs'!$B$2:$B$258,0),2),"")</f>
        <v/>
      </c>
      <c r="O153" s="359" t="str">
        <f t="array" ref="O153">IFERROR(INDEX('All Field Defs'!$B$2:$E$258,MATCH('StoT Mapping (Depreciated)'!E153,'All Field Defs'!$B$2:$B$258,0),3),"")</f>
        <v/>
      </c>
      <c r="P153" s="359" t="str">
        <f t="array" ref="P153">IFERROR(INDEX('All Field Defs'!$A$2:$E$258,MATCH('StoT Mapping (Depreciated)'!E153,'All Field Defs'!$B$2:$B$258,0),1),"")</f>
        <v/>
      </c>
      <c r="Q153" s="359" t="str">
        <f t="array" ref="Q153">IFERROR(INDEX('All Field Defs'!$A$2:$F$258,MATCH('StoT Mapping (Depreciated)'!E153,'All Field Defs'!$B$2:$B$258,0),6),"")</f>
        <v/>
      </c>
    </row>
    <row r="154" ht="15.75" customHeight="1">
      <c r="A154" s="352">
        <v>153.0</v>
      </c>
      <c r="B154" s="353" t="s">
        <v>306</v>
      </c>
      <c r="C154" s="353" t="s">
        <v>552</v>
      </c>
      <c r="D154" s="353" t="str">
        <f t="shared" si="1"/>
        <v>prcl.mdb.PrclREAR.NbrofSewerLines</v>
      </c>
      <c r="E154" s="353" t="s">
        <v>2050</v>
      </c>
      <c r="F154" s="353"/>
      <c r="G154" s="353"/>
      <c r="H154" s="355" t="str">
        <f t="shared" si="7"/>
        <v>PrclREAR</v>
      </c>
      <c r="I154" s="356" t="s">
        <v>2050</v>
      </c>
      <c r="J154" s="366"/>
      <c r="K154" s="358" t="s">
        <v>78</v>
      </c>
      <c r="L154" s="358" t="s">
        <v>2051</v>
      </c>
      <c r="M154" s="343" t="s">
        <v>2052</v>
      </c>
      <c r="N154" s="359" t="str">
        <f t="array" ref="N154">IFERROR(INDEX('All Field Defs'!$B$2:$E$258,MATCH('StoT Mapping (Depreciated)'!E154,'All Field Defs'!$B$2:$B$258,0),2),"")</f>
        <v/>
      </c>
      <c r="O154" s="359" t="str">
        <f t="array" ref="O154">IFERROR(INDEX('All Field Defs'!$B$2:$E$258,MATCH('StoT Mapping (Depreciated)'!E154,'All Field Defs'!$B$2:$B$258,0),3),"")</f>
        <v/>
      </c>
      <c r="P154" s="359" t="str">
        <f t="array" ref="P154">IFERROR(INDEX('All Field Defs'!$A$2:$E$258,MATCH('StoT Mapping (Depreciated)'!E154,'All Field Defs'!$B$2:$B$258,0),1),"")</f>
        <v/>
      </c>
      <c r="Q154" s="359" t="str">
        <f t="array" ref="Q154">IFERROR(INDEX('All Field Defs'!$A$2:$F$258,MATCH('StoT Mapping (Depreciated)'!E154,'All Field Defs'!$B$2:$B$258,0),6),"")</f>
        <v/>
      </c>
    </row>
    <row r="155" ht="15.75" customHeight="1">
      <c r="A155" s="352">
        <v>154.0</v>
      </c>
      <c r="B155" s="353" t="s">
        <v>306</v>
      </c>
      <c r="C155" s="353" t="s">
        <v>552</v>
      </c>
      <c r="D155" s="353" t="str">
        <f t="shared" si="1"/>
        <v>prcl.mdb.PrclREAR.IsAdd</v>
      </c>
      <c r="E155" s="353" t="s">
        <v>1928</v>
      </c>
      <c r="F155" s="353"/>
      <c r="G155" s="353"/>
      <c r="H155" s="355" t="str">
        <f t="shared" si="7"/>
        <v>PrclREAR</v>
      </c>
      <c r="I155" s="356" t="s">
        <v>1928</v>
      </c>
      <c r="J155" s="366"/>
      <c r="K155" s="358" t="s">
        <v>149</v>
      </c>
      <c r="L155" s="358" t="s">
        <v>149</v>
      </c>
      <c r="M155" s="343"/>
      <c r="N155" s="359" t="str">
        <f t="array" ref="N155">IFERROR(INDEX('All Field Defs'!$B$2:$E$258,MATCH('StoT Mapping (Depreciated)'!E155,'All Field Defs'!$B$2:$B$258,0),2),"")</f>
        <v/>
      </c>
      <c r="O155" s="359" t="str">
        <f t="array" ref="O155">IFERROR(INDEX('All Field Defs'!$B$2:$E$258,MATCH('StoT Mapping (Depreciated)'!E155,'All Field Defs'!$B$2:$B$258,0),3),"")</f>
        <v/>
      </c>
      <c r="P155" s="359" t="str">
        <f t="array" ref="P155">IFERROR(INDEX('All Field Defs'!$A$2:$E$258,MATCH('StoT Mapping (Depreciated)'!E155,'All Field Defs'!$B$2:$B$258,0),1),"")</f>
        <v/>
      </c>
      <c r="Q155" s="359" t="str">
        <f t="array" ref="Q155">IFERROR(INDEX('All Field Defs'!$A$2:$F$258,MATCH('StoT Mapping (Depreciated)'!E155,'All Field Defs'!$B$2:$B$258,0),6),"")</f>
        <v/>
      </c>
    </row>
    <row r="156" ht="15.75" customHeight="1">
      <c r="A156" s="352">
        <v>155.0</v>
      </c>
      <c r="B156" s="353" t="s">
        <v>306</v>
      </c>
      <c r="C156" s="353" t="s">
        <v>552</v>
      </c>
      <c r="D156" s="353" t="str">
        <f t="shared" si="1"/>
        <v>prcl.mdb.PrclREAR.IsDeleted</v>
      </c>
      <c r="E156" s="353" t="s">
        <v>1930</v>
      </c>
      <c r="F156" s="353"/>
      <c r="G156" s="353"/>
      <c r="H156" s="355" t="str">
        <f t="shared" si="7"/>
        <v>PrclREAR</v>
      </c>
      <c r="I156" s="356" t="s">
        <v>1930</v>
      </c>
      <c r="J156" s="366"/>
      <c r="K156" s="358" t="s">
        <v>149</v>
      </c>
      <c r="L156" s="358" t="s">
        <v>149</v>
      </c>
      <c r="M156" s="343"/>
      <c r="N156" s="359" t="str">
        <f t="array" ref="N156">IFERROR(INDEX('All Field Defs'!$B$2:$E$258,MATCH('StoT Mapping (Depreciated)'!E156,'All Field Defs'!$B$2:$B$258,0),2),"")</f>
        <v/>
      </c>
      <c r="O156" s="359" t="str">
        <f t="array" ref="O156">IFERROR(INDEX('All Field Defs'!$B$2:$E$258,MATCH('StoT Mapping (Depreciated)'!E156,'All Field Defs'!$B$2:$B$258,0),3),"")</f>
        <v/>
      </c>
      <c r="P156" s="359" t="str">
        <f t="array" ref="P156">IFERROR(INDEX('All Field Defs'!$A$2:$E$258,MATCH('StoT Mapping (Depreciated)'!E156,'All Field Defs'!$B$2:$B$258,0),1),"")</f>
        <v/>
      </c>
      <c r="Q156" s="359" t="str">
        <f t="array" ref="Q156">IFERROR(INDEX('All Field Defs'!$A$2:$F$258,MATCH('StoT Mapping (Depreciated)'!E156,'All Field Defs'!$B$2:$B$258,0),6),"")</f>
        <v/>
      </c>
    </row>
    <row r="157" ht="15.75" customHeight="1">
      <c r="A157" s="352">
        <v>156.0</v>
      </c>
      <c r="B157" s="353" t="s">
        <v>306</v>
      </c>
      <c r="C157" s="353" t="s">
        <v>552</v>
      </c>
      <c r="D157" s="353" t="str">
        <f t="shared" si="1"/>
        <v>prcl.mdb.PrclREAR.IsPaidUnderProtest</v>
      </c>
      <c r="E157" s="353" t="s">
        <v>1931</v>
      </c>
      <c r="F157" s="353"/>
      <c r="G157" s="353"/>
      <c r="H157" s="355" t="str">
        <f t="shared" si="7"/>
        <v>PrclREAR</v>
      </c>
      <c r="I157" s="356" t="s">
        <v>1931</v>
      </c>
      <c r="J157" s="366"/>
      <c r="K157" s="358" t="s">
        <v>149</v>
      </c>
      <c r="L157" s="358" t="s">
        <v>149</v>
      </c>
      <c r="M157" s="343"/>
      <c r="N157" s="359" t="str">
        <f t="array" ref="N157">IFERROR(INDEX('All Field Defs'!$B$2:$E$258,MATCH('StoT Mapping (Depreciated)'!E157,'All Field Defs'!$B$2:$B$258,0),2),"")</f>
        <v/>
      </c>
      <c r="O157" s="359" t="str">
        <f t="array" ref="O157">IFERROR(INDEX('All Field Defs'!$B$2:$E$258,MATCH('StoT Mapping (Depreciated)'!E157,'All Field Defs'!$B$2:$B$258,0),3),"")</f>
        <v/>
      </c>
      <c r="P157" s="359" t="str">
        <f t="array" ref="P157">IFERROR(INDEX('All Field Defs'!$A$2:$E$258,MATCH('StoT Mapping (Depreciated)'!E157,'All Field Defs'!$B$2:$B$258,0),1),"")</f>
        <v/>
      </c>
      <c r="Q157" s="359" t="str">
        <f t="array" ref="Q157">IFERROR(INDEX('All Field Defs'!$A$2:$F$258,MATCH('StoT Mapping (Depreciated)'!E157,'All Field Defs'!$B$2:$B$258,0),6),"")</f>
        <v/>
      </c>
    </row>
    <row r="158" ht="15.75" customHeight="1">
      <c r="A158" s="352">
        <v>157.0</v>
      </c>
      <c r="B158" s="353" t="s">
        <v>306</v>
      </c>
      <c r="C158" s="353" t="s">
        <v>552</v>
      </c>
      <c r="D158" s="353" t="str">
        <f t="shared" si="1"/>
        <v>prcl.mdb.PrclREAR.IsPrior</v>
      </c>
      <c r="E158" s="353" t="s">
        <v>1934</v>
      </c>
      <c r="F158" s="353"/>
      <c r="G158" s="353"/>
      <c r="H158" s="355" t="str">
        <f t="shared" si="7"/>
        <v>PrclREAR</v>
      </c>
      <c r="I158" s="356" t="s">
        <v>1934</v>
      </c>
      <c r="J158" s="366"/>
      <c r="K158" s="358" t="s">
        <v>149</v>
      </c>
      <c r="L158" s="358" t="s">
        <v>149</v>
      </c>
      <c r="M158" s="372"/>
      <c r="N158" s="359" t="str">
        <f t="array" ref="N158">IFERROR(INDEX('All Field Defs'!$B$2:$E$258,MATCH('StoT Mapping (Depreciated)'!E158,'All Field Defs'!$B$2:$B$258,0),2),"")</f>
        <v/>
      </c>
      <c r="O158" s="359" t="str">
        <f t="array" ref="O158">IFERROR(INDEX('All Field Defs'!$B$2:$E$258,MATCH('StoT Mapping (Depreciated)'!E158,'All Field Defs'!$B$2:$B$258,0),3),"")</f>
        <v/>
      </c>
      <c r="P158" s="359" t="str">
        <f t="array" ref="P158">IFERROR(INDEX('All Field Defs'!$A$2:$E$258,MATCH('StoT Mapping (Depreciated)'!E158,'All Field Defs'!$B$2:$B$258,0),1),"")</f>
        <v/>
      </c>
      <c r="Q158" s="359" t="str">
        <f t="array" ref="Q158">IFERROR(INDEX('All Field Defs'!$A$2:$F$258,MATCH('StoT Mapping (Depreciated)'!E158,'All Field Defs'!$B$2:$B$258,0),6),"")</f>
        <v/>
      </c>
    </row>
    <row r="159" ht="15.75" customHeight="1">
      <c r="A159" s="352">
        <v>158.0</v>
      </c>
      <c r="B159" s="353" t="s">
        <v>306</v>
      </c>
      <c r="C159" s="353" t="s">
        <v>552</v>
      </c>
      <c r="D159" s="353" t="str">
        <f t="shared" si="1"/>
        <v>prcl.mdb.PrclREAR.ComResCode</v>
      </c>
      <c r="E159" s="353" t="s">
        <v>1937</v>
      </c>
      <c r="F159" s="353"/>
      <c r="G159" s="353"/>
      <c r="H159" s="355" t="str">
        <f t="shared" si="7"/>
        <v>PrclREAR</v>
      </c>
      <c r="I159" s="356" t="s">
        <v>1937</v>
      </c>
      <c r="J159" s="366"/>
      <c r="K159" s="358" t="s">
        <v>2053</v>
      </c>
      <c r="L159" s="358" t="s">
        <v>149</v>
      </c>
      <c r="M159" s="343"/>
      <c r="N159" s="359" t="str">
        <f t="array" ref="N159">IFERROR(INDEX('All Field Defs'!$B$2:$E$258,MATCH('StoT Mapping (Depreciated)'!E159,'All Field Defs'!$B$2:$B$258,0),2),"")</f>
        <v/>
      </c>
      <c r="O159" s="359" t="str">
        <f t="array" ref="O159">IFERROR(INDEX('All Field Defs'!$B$2:$E$258,MATCH('StoT Mapping (Depreciated)'!E159,'All Field Defs'!$B$2:$B$258,0),3),"")</f>
        <v/>
      </c>
      <c r="P159" s="359" t="str">
        <f t="array" ref="P159">IFERROR(INDEX('All Field Defs'!$A$2:$E$258,MATCH('StoT Mapping (Depreciated)'!E159,'All Field Defs'!$B$2:$B$258,0),1),"")</f>
        <v/>
      </c>
      <c r="Q159" s="359" t="str">
        <f t="array" ref="Q159">IFERROR(INDEX('All Field Defs'!$A$2:$F$258,MATCH('StoT Mapping (Depreciated)'!E159,'All Field Defs'!$B$2:$B$258,0),6),"")</f>
        <v/>
      </c>
    </row>
    <row r="160" ht="15.75" customHeight="1">
      <c r="A160" s="352">
        <v>159.0</v>
      </c>
      <c r="B160" s="353" t="s">
        <v>306</v>
      </c>
      <c r="C160" s="353" t="s">
        <v>552</v>
      </c>
      <c r="D160" s="353" t="str">
        <f t="shared" si="1"/>
        <v>prcl.mdb.PrclREAR.SpecBusDist</v>
      </c>
      <c r="E160" s="353" t="s">
        <v>1207</v>
      </c>
      <c r="F160" s="353"/>
      <c r="G160" s="353"/>
      <c r="H160" s="355" t="str">
        <f t="shared" si="7"/>
        <v>PrclREAR</v>
      </c>
      <c r="I160" s="356" t="s">
        <v>1207</v>
      </c>
      <c r="J160" s="366"/>
      <c r="K160" s="358" t="s">
        <v>2010</v>
      </c>
      <c r="L160" s="358" t="s">
        <v>778</v>
      </c>
      <c r="M160" s="343"/>
      <c r="N160" s="359" t="str">
        <f t="array" ref="N160">IFERROR(INDEX('All Field Defs'!$B$2:$E$258,MATCH('StoT Mapping (Depreciated)'!E160,'All Field Defs'!$B$2:$B$258,0),2),"")</f>
        <v/>
      </c>
      <c r="O160" s="359" t="str">
        <f t="array" ref="O160">IFERROR(INDEX('All Field Defs'!$B$2:$E$258,MATCH('StoT Mapping (Depreciated)'!E160,'All Field Defs'!$B$2:$B$258,0),3),"")</f>
        <v/>
      </c>
      <c r="P160" s="359" t="str">
        <f t="array" ref="P160">IFERROR(INDEX('All Field Defs'!$A$2:$E$258,MATCH('StoT Mapping (Depreciated)'!E160,'All Field Defs'!$B$2:$B$258,0),1),"")</f>
        <v/>
      </c>
      <c r="Q160" s="359" t="str">
        <f t="array" ref="Q160">IFERROR(INDEX('All Field Defs'!$A$2:$F$258,MATCH('StoT Mapping (Depreciated)'!E160,'All Field Defs'!$B$2:$B$258,0),6),"")</f>
        <v/>
      </c>
    </row>
    <row r="161" ht="15.75" customHeight="1">
      <c r="A161" s="352">
        <v>160.0</v>
      </c>
      <c r="B161" s="353" t="s">
        <v>306</v>
      </c>
      <c r="C161" s="353" t="s">
        <v>552</v>
      </c>
      <c r="D161" s="353" t="str">
        <f t="shared" si="1"/>
        <v>prcl.mdb.PrclREAR.SewerLineSplit</v>
      </c>
      <c r="E161" s="353" t="s">
        <v>1941</v>
      </c>
      <c r="F161" s="353"/>
      <c r="G161" s="353"/>
      <c r="H161" s="355" t="str">
        <f t="shared" si="7"/>
        <v>PrclREAR</v>
      </c>
      <c r="I161" s="356" t="s">
        <v>1941</v>
      </c>
      <c r="J161" s="366"/>
      <c r="K161" s="358" t="s">
        <v>149</v>
      </c>
      <c r="L161" s="358" t="s">
        <v>149</v>
      </c>
      <c r="M161" s="343"/>
      <c r="N161" s="359" t="str">
        <f t="array" ref="N161">IFERROR(INDEX('All Field Defs'!$B$2:$E$258,MATCH('StoT Mapping (Depreciated)'!E161,'All Field Defs'!$B$2:$B$258,0),2),"")</f>
        <v/>
      </c>
      <c r="O161" s="359" t="str">
        <f t="array" ref="O161">IFERROR(INDEX('All Field Defs'!$B$2:$E$258,MATCH('StoT Mapping (Depreciated)'!E161,'All Field Defs'!$B$2:$B$258,0),3),"")</f>
        <v/>
      </c>
      <c r="P161" s="359" t="str">
        <f t="array" ref="P161">IFERROR(INDEX('All Field Defs'!$A$2:$E$258,MATCH('StoT Mapping (Depreciated)'!E161,'All Field Defs'!$B$2:$B$258,0),1),"")</f>
        <v/>
      </c>
      <c r="Q161" s="359" t="str">
        <f t="array" ref="Q161">IFERROR(INDEX('All Field Defs'!$A$2:$F$258,MATCH('StoT Mapping (Depreciated)'!E161,'All Field Defs'!$B$2:$B$258,0),6),"")</f>
        <v/>
      </c>
    </row>
    <row r="162" ht="15.75" customHeight="1">
      <c r="A162" s="352">
        <v>161.0</v>
      </c>
      <c r="B162" s="353" t="s">
        <v>306</v>
      </c>
      <c r="C162" s="353" t="s">
        <v>552</v>
      </c>
      <c r="D162" s="353" t="str">
        <f t="shared" si="1"/>
        <v>prcl.mdb.PrclREAR.ResTaxAmt</v>
      </c>
      <c r="E162" s="353" t="s">
        <v>1942</v>
      </c>
      <c r="F162" s="353"/>
      <c r="G162" s="353"/>
      <c r="H162" s="355" t="str">
        <f t="shared" si="7"/>
        <v>PrclREAR</v>
      </c>
      <c r="I162" s="356" t="s">
        <v>1942</v>
      </c>
      <c r="J162" s="366"/>
      <c r="K162" s="358" t="s">
        <v>149</v>
      </c>
      <c r="L162" s="358" t="s">
        <v>149</v>
      </c>
      <c r="M162" s="343"/>
      <c r="N162" s="359" t="str">
        <f t="array" ref="N162">IFERROR(INDEX('All Field Defs'!$B$2:$E$258,MATCH('StoT Mapping (Depreciated)'!E162,'All Field Defs'!$B$2:$B$258,0),2),"")</f>
        <v/>
      </c>
      <c r="O162" s="359" t="str">
        <f t="array" ref="O162">IFERROR(INDEX('All Field Defs'!$B$2:$E$258,MATCH('StoT Mapping (Depreciated)'!E162,'All Field Defs'!$B$2:$B$258,0),3),"")</f>
        <v/>
      </c>
      <c r="P162" s="359" t="str">
        <f t="array" ref="P162">IFERROR(INDEX('All Field Defs'!$A$2:$E$258,MATCH('StoT Mapping (Depreciated)'!E162,'All Field Defs'!$B$2:$B$258,0),1),"")</f>
        <v/>
      </c>
      <c r="Q162" s="359" t="str">
        <f t="array" ref="Q162">IFERROR(INDEX('All Field Defs'!$A$2:$F$258,MATCH('StoT Mapping (Depreciated)'!E162,'All Field Defs'!$B$2:$B$258,0),6),"")</f>
        <v/>
      </c>
    </row>
    <row r="163" ht="15.75" customHeight="1">
      <c r="A163" s="352">
        <v>162.0</v>
      </c>
      <c r="B163" s="353" t="s">
        <v>306</v>
      </c>
      <c r="C163" s="353" t="s">
        <v>552</v>
      </c>
      <c r="D163" s="353" t="str">
        <f t="shared" si="1"/>
        <v>prcl.mdb.PrclREAR.ComLandValue</v>
      </c>
      <c r="E163" s="353" t="s">
        <v>1946</v>
      </c>
      <c r="F163" s="353"/>
      <c r="G163" s="353"/>
      <c r="H163" s="355" t="str">
        <f t="shared" si="7"/>
        <v>PrclREAR</v>
      </c>
      <c r="I163" s="356" t="s">
        <v>1946</v>
      </c>
      <c r="J163" s="366"/>
      <c r="K163" s="358" t="s">
        <v>149</v>
      </c>
      <c r="L163" s="358" t="s">
        <v>149</v>
      </c>
      <c r="M163" s="343"/>
      <c r="N163" s="359" t="str">
        <f t="array" ref="N163">IFERROR(INDEX('All Field Defs'!$B$2:$E$258,MATCH('StoT Mapping (Depreciated)'!E163,'All Field Defs'!$B$2:$B$258,0),2),"")</f>
        <v/>
      </c>
      <c r="O163" s="359" t="str">
        <f t="array" ref="O163">IFERROR(INDEX('All Field Defs'!$B$2:$E$258,MATCH('StoT Mapping (Depreciated)'!E163,'All Field Defs'!$B$2:$B$258,0),3),"")</f>
        <v/>
      </c>
      <c r="P163" s="359" t="str">
        <f t="array" ref="P163">IFERROR(INDEX('All Field Defs'!$A$2:$E$258,MATCH('StoT Mapping (Depreciated)'!E163,'All Field Defs'!$B$2:$B$258,0),1),"")</f>
        <v/>
      </c>
      <c r="Q163" s="359" t="str">
        <f t="array" ref="Q163">IFERROR(INDEX('All Field Defs'!$A$2:$F$258,MATCH('StoT Mapping (Depreciated)'!E163,'All Field Defs'!$B$2:$B$258,0),6),"")</f>
        <v/>
      </c>
    </row>
    <row r="164" ht="15.75" customHeight="1">
      <c r="A164" s="352">
        <v>163.0</v>
      </c>
      <c r="B164" s="353" t="s">
        <v>306</v>
      </c>
      <c r="C164" s="353" t="s">
        <v>552</v>
      </c>
      <c r="D164" s="353" t="str">
        <f t="shared" si="1"/>
        <v>prcl.mdb.PrclREAR.ComImproveValue</v>
      </c>
      <c r="E164" s="353" t="s">
        <v>1947</v>
      </c>
      <c r="F164" s="353"/>
      <c r="G164" s="353"/>
      <c r="H164" s="355" t="str">
        <f t="shared" si="7"/>
        <v>PrclREAR</v>
      </c>
      <c r="I164" s="356" t="s">
        <v>1947</v>
      </c>
      <c r="J164" s="366"/>
      <c r="K164" s="358" t="s">
        <v>149</v>
      </c>
      <c r="L164" s="358" t="s">
        <v>149</v>
      </c>
      <c r="M164" s="343"/>
      <c r="N164" s="359" t="str">
        <f t="array" ref="N164">IFERROR(INDEX('All Field Defs'!$B$2:$E$258,MATCH('StoT Mapping (Depreciated)'!E164,'All Field Defs'!$B$2:$B$258,0),2),"")</f>
        <v/>
      </c>
      <c r="O164" s="359" t="str">
        <f t="array" ref="O164">IFERROR(INDEX('All Field Defs'!$B$2:$E$258,MATCH('StoT Mapping (Depreciated)'!E164,'All Field Defs'!$B$2:$B$258,0),3),"")</f>
        <v/>
      </c>
      <c r="P164" s="359" t="str">
        <f t="array" ref="P164">IFERROR(INDEX('All Field Defs'!$A$2:$E$258,MATCH('StoT Mapping (Depreciated)'!E164,'All Field Defs'!$B$2:$B$258,0),1),"")</f>
        <v/>
      </c>
      <c r="Q164" s="359" t="str">
        <f t="array" ref="Q164">IFERROR(INDEX('All Field Defs'!$A$2:$F$258,MATCH('StoT Mapping (Depreciated)'!E164,'All Field Defs'!$B$2:$B$258,0),6),"")</f>
        <v/>
      </c>
    </row>
    <row r="165" ht="15.75" customHeight="1">
      <c r="A165" s="352">
        <v>164.0</v>
      </c>
      <c r="B165" s="353" t="s">
        <v>306</v>
      </c>
      <c r="C165" s="353" t="s">
        <v>552</v>
      </c>
      <c r="D165" s="353" t="str">
        <f t="shared" si="1"/>
        <v>prcl.mdb.PrclREAR.ComTotalValue</v>
      </c>
      <c r="E165" s="353" t="s">
        <v>1948</v>
      </c>
      <c r="F165" s="353"/>
      <c r="G165" s="353"/>
      <c r="H165" s="355" t="str">
        <f t="shared" si="7"/>
        <v>PrclREAR</v>
      </c>
      <c r="I165" s="356" t="s">
        <v>1948</v>
      </c>
      <c r="J165" s="366"/>
      <c r="K165" s="358" t="s">
        <v>149</v>
      </c>
      <c r="L165" s="358" t="s">
        <v>149</v>
      </c>
      <c r="M165" s="343"/>
      <c r="N165" s="359" t="str">
        <f t="array" ref="N165">IFERROR(INDEX('All Field Defs'!$B$2:$E$258,MATCH('StoT Mapping (Depreciated)'!E165,'All Field Defs'!$B$2:$B$258,0),2),"")</f>
        <v/>
      </c>
      <c r="O165" s="359" t="str">
        <f t="array" ref="O165">IFERROR(INDEX('All Field Defs'!$B$2:$E$258,MATCH('StoT Mapping (Depreciated)'!E165,'All Field Defs'!$B$2:$B$258,0),3),"")</f>
        <v/>
      </c>
      <c r="P165" s="359" t="str">
        <f t="array" ref="P165">IFERROR(INDEX('All Field Defs'!$A$2:$E$258,MATCH('StoT Mapping (Depreciated)'!E165,'All Field Defs'!$B$2:$B$258,0),1),"")</f>
        <v/>
      </c>
      <c r="Q165" s="359" t="str">
        <f t="array" ref="Q165">IFERROR(INDEX('All Field Defs'!$A$2:$F$258,MATCH('StoT Mapping (Depreciated)'!E165,'All Field Defs'!$B$2:$B$258,0),6),"")</f>
        <v/>
      </c>
    </row>
    <row r="166" ht="15.75" customHeight="1">
      <c r="A166" s="352">
        <v>165.0</v>
      </c>
      <c r="B166" s="353" t="s">
        <v>306</v>
      </c>
      <c r="C166" s="353" t="s">
        <v>552</v>
      </c>
      <c r="D166" s="353" t="str">
        <f t="shared" si="1"/>
        <v>prcl.mdb.PrclREAR.ComTaxmt</v>
      </c>
      <c r="E166" s="353" t="s">
        <v>2057</v>
      </c>
      <c r="F166" s="353"/>
      <c r="G166" s="353"/>
      <c r="H166" s="355" t="str">
        <f t="shared" si="7"/>
        <v>PrclREAR</v>
      </c>
      <c r="I166" s="356" t="s">
        <v>2057</v>
      </c>
      <c r="J166" s="366"/>
      <c r="K166" s="358" t="s">
        <v>149</v>
      </c>
      <c r="L166" s="358" t="s">
        <v>149</v>
      </c>
      <c r="M166" s="343"/>
      <c r="N166" s="359" t="str">
        <f t="array" ref="N166">IFERROR(INDEX('All Field Defs'!$B$2:$E$258,MATCH('StoT Mapping (Depreciated)'!E166,'All Field Defs'!$B$2:$B$258,0),2),"")</f>
        <v/>
      </c>
      <c r="O166" s="359" t="str">
        <f t="array" ref="O166">IFERROR(INDEX('All Field Defs'!$B$2:$E$258,MATCH('StoT Mapping (Depreciated)'!E166,'All Field Defs'!$B$2:$B$258,0),3),"")</f>
        <v/>
      </c>
      <c r="P166" s="359" t="str">
        <f t="array" ref="P166">IFERROR(INDEX('All Field Defs'!$A$2:$E$258,MATCH('StoT Mapping (Depreciated)'!E166,'All Field Defs'!$B$2:$B$258,0),1),"")</f>
        <v/>
      </c>
      <c r="Q166" s="359" t="str">
        <f t="array" ref="Q166">IFERROR(INDEX('All Field Defs'!$A$2:$F$258,MATCH('StoT Mapping (Depreciated)'!E166,'All Field Defs'!$B$2:$B$258,0),6),"")</f>
        <v/>
      </c>
    </row>
    <row r="167" ht="15.75" customHeight="1">
      <c r="A167" s="352">
        <v>166.0</v>
      </c>
      <c r="B167" s="353" t="s">
        <v>306</v>
      </c>
      <c r="C167" s="353" t="s">
        <v>552</v>
      </c>
      <c r="D167" s="353" t="str">
        <f t="shared" si="1"/>
        <v>prcl.mdb.PrclREAR.SurTaxAmt</v>
      </c>
      <c r="E167" s="353" t="s">
        <v>1950</v>
      </c>
      <c r="F167" s="353"/>
      <c r="G167" s="353"/>
      <c r="H167" s="355" t="str">
        <f t="shared" si="7"/>
        <v>PrclREAR</v>
      </c>
      <c r="I167" s="356" t="s">
        <v>1950</v>
      </c>
      <c r="J167" s="366"/>
      <c r="K167" s="358" t="s">
        <v>149</v>
      </c>
      <c r="L167" s="358" t="s">
        <v>149</v>
      </c>
      <c r="M167" s="343"/>
      <c r="N167" s="359" t="str">
        <f t="array" ref="N167">IFERROR(INDEX('All Field Defs'!$B$2:$E$258,MATCH('StoT Mapping (Depreciated)'!E167,'All Field Defs'!$B$2:$B$258,0),2),"")</f>
        <v/>
      </c>
      <c r="O167" s="359" t="str">
        <f t="array" ref="O167">IFERROR(INDEX('All Field Defs'!$B$2:$E$258,MATCH('StoT Mapping (Depreciated)'!E167,'All Field Defs'!$B$2:$B$258,0),3),"")</f>
        <v/>
      </c>
      <c r="P167" s="359" t="str">
        <f t="array" ref="P167">IFERROR(INDEX('All Field Defs'!$A$2:$E$258,MATCH('StoT Mapping (Depreciated)'!E167,'All Field Defs'!$B$2:$B$258,0),1),"")</f>
        <v/>
      </c>
      <c r="Q167" s="359" t="str">
        <f t="array" ref="Q167">IFERROR(INDEX('All Field Defs'!$A$2:$F$258,MATCH('StoT Mapping (Depreciated)'!E167,'All Field Defs'!$B$2:$B$258,0),6),"")</f>
        <v/>
      </c>
    </row>
    <row r="168" ht="15.75" customHeight="1">
      <c r="A168" s="352">
        <v>167.0</v>
      </c>
      <c r="B168" s="353" t="s">
        <v>306</v>
      </c>
      <c r="C168" s="353" t="s">
        <v>552</v>
      </c>
      <c r="D168" s="353" t="str">
        <f t="shared" si="1"/>
        <v>prcl.mdb.PrclREAR.SBDTaxAmt</v>
      </c>
      <c r="E168" s="353" t="s">
        <v>1951</v>
      </c>
      <c r="F168" s="353"/>
      <c r="G168" s="353"/>
      <c r="H168" s="355" t="str">
        <f t="shared" si="7"/>
        <v>PrclREAR</v>
      </c>
      <c r="I168" s="356" t="s">
        <v>1951</v>
      </c>
      <c r="J168" s="366"/>
      <c r="K168" s="358" t="s">
        <v>149</v>
      </c>
      <c r="L168" s="358" t="s">
        <v>149</v>
      </c>
      <c r="M168" s="343"/>
      <c r="N168" s="359" t="str">
        <f t="array" ref="N168">IFERROR(INDEX('All Field Defs'!$B$2:$E$258,MATCH('StoT Mapping (Depreciated)'!E168,'All Field Defs'!$B$2:$B$258,0),2),"")</f>
        <v/>
      </c>
      <c r="O168" s="359" t="str">
        <f t="array" ref="O168">IFERROR(INDEX('All Field Defs'!$B$2:$E$258,MATCH('StoT Mapping (Depreciated)'!E168,'All Field Defs'!$B$2:$B$258,0),3),"")</f>
        <v/>
      </c>
      <c r="P168" s="359" t="str">
        <f t="array" ref="P168">IFERROR(INDEX('All Field Defs'!$A$2:$E$258,MATCH('StoT Mapping (Depreciated)'!E168,'All Field Defs'!$B$2:$B$258,0),1),"")</f>
        <v/>
      </c>
      <c r="Q168" s="359" t="str">
        <f t="array" ref="Q168">IFERROR(INDEX('All Field Defs'!$A$2:$F$258,MATCH('StoT Mapping (Depreciated)'!E168,'All Field Defs'!$B$2:$B$258,0),6),"")</f>
        <v/>
      </c>
    </row>
    <row r="169" ht="15.75" customHeight="1">
      <c r="A169" s="352">
        <v>168.0</v>
      </c>
      <c r="B169" s="353" t="s">
        <v>306</v>
      </c>
      <c r="C169" s="353" t="s">
        <v>552</v>
      </c>
      <c r="D169" s="353" t="str">
        <f t="shared" si="1"/>
        <v>prcl.mdb.PrclREAR.LatSewerAmt</v>
      </c>
      <c r="E169" s="353" t="s">
        <v>1952</v>
      </c>
      <c r="F169" s="353"/>
      <c r="G169" s="353"/>
      <c r="H169" s="355" t="str">
        <f t="shared" si="7"/>
        <v>PrclREAR</v>
      </c>
      <c r="I169" s="356" t="s">
        <v>1952</v>
      </c>
      <c r="J169" s="366"/>
      <c r="K169" s="358" t="s">
        <v>149</v>
      </c>
      <c r="L169" s="358" t="s">
        <v>149</v>
      </c>
      <c r="M169" s="343"/>
      <c r="N169" s="359" t="str">
        <f t="array" ref="N169">IFERROR(INDEX('All Field Defs'!$B$2:$E$258,MATCH('StoT Mapping (Depreciated)'!E169,'All Field Defs'!$B$2:$B$258,0),2),"")</f>
        <v/>
      </c>
      <c r="O169" s="359" t="str">
        <f t="array" ref="O169">IFERROR(INDEX('All Field Defs'!$B$2:$E$258,MATCH('StoT Mapping (Depreciated)'!E169,'All Field Defs'!$B$2:$B$258,0),3),"")</f>
        <v/>
      </c>
      <c r="P169" s="359" t="str">
        <f t="array" ref="P169">IFERROR(INDEX('All Field Defs'!$A$2:$E$258,MATCH('StoT Mapping (Depreciated)'!E169,'All Field Defs'!$B$2:$B$258,0),1),"")</f>
        <v/>
      </c>
      <c r="Q169" s="359" t="str">
        <f t="array" ref="Q169">IFERROR(INDEX('All Field Defs'!$A$2:$F$258,MATCH('StoT Mapping (Depreciated)'!E169,'All Field Defs'!$B$2:$B$258,0),6),"")</f>
        <v/>
      </c>
    </row>
    <row r="170" ht="15.75" customHeight="1">
      <c r="A170" s="352">
        <v>169.0</v>
      </c>
      <c r="B170" s="353" t="s">
        <v>306</v>
      </c>
      <c r="C170" s="353" t="s">
        <v>552</v>
      </c>
      <c r="D170" s="353" t="str">
        <f t="shared" si="1"/>
        <v>prcl.mdb.PrclREAR.DemoCharge</v>
      </c>
      <c r="E170" s="353" t="s">
        <v>1953</v>
      </c>
      <c r="F170" s="353"/>
      <c r="G170" s="353"/>
      <c r="H170" s="355" t="str">
        <f t="shared" si="7"/>
        <v>PrclREAR</v>
      </c>
      <c r="I170" s="356" t="s">
        <v>1953</v>
      </c>
      <c r="J170" s="366"/>
      <c r="K170" s="358" t="s">
        <v>149</v>
      </c>
      <c r="L170" s="358" t="s">
        <v>149</v>
      </c>
      <c r="M170" s="343"/>
      <c r="N170" s="359" t="str">
        <f t="array" ref="N170">IFERROR(INDEX('All Field Defs'!$B$2:$E$258,MATCH('StoT Mapping (Depreciated)'!E170,'All Field Defs'!$B$2:$B$258,0),2),"")</f>
        <v/>
      </c>
      <c r="O170" s="359" t="str">
        <f t="array" ref="O170">IFERROR(INDEX('All Field Defs'!$B$2:$E$258,MATCH('StoT Mapping (Depreciated)'!E170,'All Field Defs'!$B$2:$B$258,0),3),"")</f>
        <v/>
      </c>
      <c r="P170" s="359" t="str">
        <f t="array" ref="P170">IFERROR(INDEX('All Field Defs'!$A$2:$E$258,MATCH('StoT Mapping (Depreciated)'!E170,'All Field Defs'!$B$2:$B$258,0),1),"")</f>
        <v/>
      </c>
      <c r="Q170" s="359" t="str">
        <f t="array" ref="Q170">IFERROR(INDEX('All Field Defs'!$A$2:$F$258,MATCH('StoT Mapping (Depreciated)'!E170,'All Field Defs'!$B$2:$B$258,0),6),"")</f>
        <v/>
      </c>
    </row>
    <row r="171" ht="15.75" customHeight="1">
      <c r="A171" s="352">
        <v>170.0</v>
      </c>
      <c r="B171" s="353" t="s">
        <v>306</v>
      </c>
      <c r="C171" s="353" t="s">
        <v>552</v>
      </c>
      <c r="D171" s="353" t="str">
        <f t="shared" si="1"/>
        <v>prcl.mdb.PrclREAR.NuisanceTax</v>
      </c>
      <c r="E171" s="353" t="s">
        <v>1954</v>
      </c>
      <c r="F171" s="353"/>
      <c r="G171" s="353"/>
      <c r="H171" s="355" t="str">
        <f t="shared" si="7"/>
        <v>PrclREAR</v>
      </c>
      <c r="I171" s="356" t="s">
        <v>1954</v>
      </c>
      <c r="J171" s="366"/>
      <c r="K171" s="358" t="s">
        <v>149</v>
      </c>
      <c r="L171" s="358" t="s">
        <v>149</v>
      </c>
      <c r="M171" s="343"/>
      <c r="N171" s="359" t="str">
        <f t="array" ref="N171">IFERROR(INDEX('All Field Defs'!$B$2:$E$258,MATCH('StoT Mapping (Depreciated)'!E171,'All Field Defs'!$B$2:$B$258,0),2),"")</f>
        <v/>
      </c>
      <c r="O171" s="359" t="str">
        <f t="array" ref="O171">IFERROR(INDEX('All Field Defs'!$B$2:$E$258,MATCH('StoT Mapping (Depreciated)'!E171,'All Field Defs'!$B$2:$B$258,0),3),"")</f>
        <v/>
      </c>
      <c r="P171" s="359" t="str">
        <f t="array" ref="P171">IFERROR(INDEX('All Field Defs'!$A$2:$E$258,MATCH('StoT Mapping (Depreciated)'!E171,'All Field Defs'!$B$2:$B$258,0),1),"")</f>
        <v/>
      </c>
      <c r="Q171" s="359" t="str">
        <f t="array" ref="Q171">IFERROR(INDEX('All Field Defs'!$A$2:$F$258,MATCH('StoT Mapping (Depreciated)'!E171,'All Field Defs'!$B$2:$B$258,0),6),"")</f>
        <v/>
      </c>
    </row>
    <row r="172" ht="15.75" customHeight="1">
      <c r="A172" s="352">
        <v>171.0</v>
      </c>
      <c r="B172" s="353" t="s">
        <v>306</v>
      </c>
      <c r="C172" s="353" t="s">
        <v>552</v>
      </c>
      <c r="D172" s="353" t="str">
        <f t="shared" si="1"/>
        <v>prcl.mdb.PrclREAR.TIFDist</v>
      </c>
      <c r="E172" s="353" t="s">
        <v>1219</v>
      </c>
      <c r="F172" s="353"/>
      <c r="G172" s="353"/>
      <c r="H172" s="355" t="str">
        <f t="shared" si="7"/>
        <v>PrclREAR</v>
      </c>
      <c r="I172" s="356" t="s">
        <v>1219</v>
      </c>
      <c r="J172" s="366"/>
      <c r="K172" s="358" t="s">
        <v>2011</v>
      </c>
      <c r="L172" s="358" t="s">
        <v>1235</v>
      </c>
      <c r="M172" s="343"/>
      <c r="N172" s="359" t="str">
        <f t="array" ref="N172">IFERROR(INDEX('All Field Defs'!$B$2:$E$258,MATCH('StoT Mapping (Depreciated)'!E172,'All Field Defs'!$B$2:$B$258,0),2),"")</f>
        <v/>
      </c>
      <c r="O172" s="359" t="str">
        <f t="array" ref="O172">IFERROR(INDEX('All Field Defs'!$B$2:$E$258,MATCH('StoT Mapping (Depreciated)'!E172,'All Field Defs'!$B$2:$B$258,0),3),"")</f>
        <v/>
      </c>
      <c r="P172" s="359" t="str">
        <f t="array" ref="P172">IFERROR(INDEX('All Field Defs'!$A$2:$E$258,MATCH('StoT Mapping (Depreciated)'!E172,'All Field Defs'!$B$2:$B$258,0),1),"")</f>
        <v/>
      </c>
      <c r="Q172" s="359" t="str">
        <f t="array" ref="Q172">IFERROR(INDEX('All Field Defs'!$A$2:$F$258,MATCH('StoT Mapping (Depreciated)'!E172,'All Field Defs'!$B$2:$B$258,0),6),"")</f>
        <v/>
      </c>
    </row>
    <row r="173" ht="15.75" customHeight="1">
      <c r="A173" s="352">
        <v>172.0</v>
      </c>
      <c r="B173" s="353" t="s">
        <v>306</v>
      </c>
      <c r="C173" s="353" t="s">
        <v>552</v>
      </c>
      <c r="D173" s="353" t="str">
        <f t="shared" si="1"/>
        <v>prcl.mdb.PrclREAR.TIFSplit</v>
      </c>
      <c r="E173" s="353" t="s">
        <v>1955</v>
      </c>
      <c r="F173" s="353"/>
      <c r="G173" s="353"/>
      <c r="H173" s="355" t="str">
        <f t="shared" si="7"/>
        <v>PrclREAR</v>
      </c>
      <c r="I173" s="356" t="s">
        <v>1955</v>
      </c>
      <c r="J173" s="366"/>
      <c r="K173" s="358" t="s">
        <v>149</v>
      </c>
      <c r="L173" s="358" t="s">
        <v>149</v>
      </c>
      <c r="M173" s="343"/>
      <c r="N173" s="359" t="str">
        <f t="array" ref="N173">IFERROR(INDEX('All Field Defs'!$B$2:$E$258,MATCH('StoT Mapping (Depreciated)'!E173,'All Field Defs'!$B$2:$B$258,0),2),"")</f>
        <v/>
      </c>
      <c r="O173" s="359" t="str">
        <f t="array" ref="O173">IFERROR(INDEX('All Field Defs'!$B$2:$E$258,MATCH('StoT Mapping (Depreciated)'!E173,'All Field Defs'!$B$2:$B$258,0),3),"")</f>
        <v/>
      </c>
      <c r="P173" s="359" t="str">
        <f t="array" ref="P173">IFERROR(INDEX('All Field Defs'!$A$2:$E$258,MATCH('StoT Mapping (Depreciated)'!E173,'All Field Defs'!$B$2:$B$258,0),1),"")</f>
        <v/>
      </c>
      <c r="Q173" s="359" t="str">
        <f t="array" ref="Q173">IFERROR(INDEX('All Field Defs'!$A$2:$F$258,MATCH('StoT Mapping (Depreciated)'!E173,'All Field Defs'!$B$2:$B$258,0),6),"")</f>
        <v/>
      </c>
    </row>
    <row r="174" ht="15.75" customHeight="1">
      <c r="A174" s="352">
        <v>173.0</v>
      </c>
      <c r="B174" s="353" t="s">
        <v>306</v>
      </c>
      <c r="C174" s="353" t="s">
        <v>552</v>
      </c>
      <c r="D174" s="353" t="str">
        <f t="shared" si="1"/>
        <v>prcl.mdb.PrclREAR.SpecBusDist</v>
      </c>
      <c r="E174" s="353" t="s">
        <v>1207</v>
      </c>
      <c r="F174" s="353"/>
      <c r="G174" s="353"/>
      <c r="H174" s="355" t="str">
        <f t="shared" si="7"/>
        <v>PrclREAR</v>
      </c>
      <c r="I174" s="356" t="s">
        <v>2062</v>
      </c>
      <c r="J174" s="366"/>
      <c r="K174" s="358" t="s">
        <v>2010</v>
      </c>
      <c r="L174" s="358" t="s">
        <v>778</v>
      </c>
      <c r="M174" s="343"/>
      <c r="N174" s="359" t="str">
        <f t="array" ref="N174">IFERROR(INDEX('All Field Defs'!$B$2:$E$258,MATCH('StoT Mapping (Depreciated)'!E174,'All Field Defs'!$B$2:$B$258,0),2),"")</f>
        <v/>
      </c>
      <c r="O174" s="359" t="str">
        <f t="array" ref="O174">IFERROR(INDEX('All Field Defs'!$B$2:$E$258,MATCH('StoT Mapping (Depreciated)'!E174,'All Field Defs'!$B$2:$B$258,0),3),"")</f>
        <v/>
      </c>
      <c r="P174" s="359" t="str">
        <f t="array" ref="P174">IFERROR(INDEX('All Field Defs'!$A$2:$E$258,MATCH('StoT Mapping (Depreciated)'!E174,'All Field Defs'!$B$2:$B$258,0),1),"")</f>
        <v/>
      </c>
      <c r="Q174" s="359" t="str">
        <f t="array" ref="Q174">IFERROR(INDEX('All Field Defs'!$A$2:$F$258,MATCH('StoT Mapping (Depreciated)'!E174,'All Field Defs'!$B$2:$B$258,0),6),"")</f>
        <v/>
      </c>
    </row>
    <row r="175" ht="10.5" customHeight="1">
      <c r="A175" s="352">
        <v>174.0</v>
      </c>
      <c r="B175" s="363"/>
      <c r="C175" s="363"/>
      <c r="D175" s="353" t="str">
        <f t="shared" si="1"/>
        <v>..</v>
      </c>
      <c r="E175" s="363"/>
      <c r="F175" s="363"/>
      <c r="G175" s="363"/>
      <c r="H175" s="363"/>
      <c r="I175" s="364"/>
      <c r="J175" s="365"/>
      <c r="K175" s="363"/>
      <c r="L175" s="363"/>
      <c r="M175" s="343"/>
      <c r="N175" s="359"/>
      <c r="O175" s="359"/>
      <c r="P175" s="359"/>
      <c r="Q175" s="359"/>
    </row>
    <row r="176" ht="15.75" customHeight="1">
      <c r="A176" s="352">
        <v>175.0</v>
      </c>
      <c r="B176" s="353" t="s">
        <v>2064</v>
      </c>
      <c r="C176" s="353" t="s">
        <v>375</v>
      </c>
      <c r="D176" s="353" t="str">
        <f t="shared" si="1"/>
        <v>condemnations.Condemnations.Handle</v>
      </c>
      <c r="E176" s="353" t="s">
        <v>159</v>
      </c>
      <c r="F176" s="353"/>
      <c r="G176" s="353"/>
      <c r="H176" s="355" t="str">
        <f t="shared" ref="H176:H180" si="8">C176</f>
        <v>Condemnations</v>
      </c>
      <c r="I176" s="356" t="s">
        <v>159</v>
      </c>
      <c r="J176" s="366"/>
      <c r="K176" s="358" t="s">
        <v>1980</v>
      </c>
      <c r="L176" s="358" t="s">
        <v>2066</v>
      </c>
      <c r="N176" s="359" t="str">
        <f t="array" ref="N176">IFERROR(INDEX('All Field Defs'!$B$2:$E$258,MATCH('StoT Mapping (Depreciated)'!E176,'All Field Defs'!$B$2:$B$258,0),2),"")</f>
        <v>Handle</v>
      </c>
      <c r="O176" s="359" t="str">
        <f t="array" ref="O176">IFERROR(INDEX('All Field Defs'!$B$2:$E$258,MATCH('StoT Mapping (Depreciated)'!E176,'All Field Defs'!$B$2:$B$258,0),3),"")</f>
        <v>String</v>
      </c>
      <c r="P176" s="359" t="str">
        <f t="array" ref="P176">IFERROR(INDEX('All Field Defs'!$A$2:$E$258,MATCH('StoT Mapping (Depreciated)'!E176,'All Field Defs'!$B$2:$B$258,0),1),"")</f>
        <v>OccPermFD</v>
      </c>
      <c r="Q176" s="359" t="str">
        <f t="array" ref="Q176">IFERROR(INDEX('All Field Defs'!$A$2:$F$258,MATCH('StoT Mapping (Depreciated)'!E176,'All Field Defs'!$B$2:$B$258,0),6),"")</f>
        <v>occupancy-permits-field-definitions.xlsx</v>
      </c>
    </row>
    <row r="177" ht="15.75" customHeight="1">
      <c r="A177" s="352">
        <v>176.0</v>
      </c>
      <c r="B177" s="353" t="s">
        <v>2064</v>
      </c>
      <c r="C177" s="353" t="s">
        <v>375</v>
      </c>
      <c r="D177" s="353" t="str">
        <f t="shared" si="1"/>
        <v>condemnations.Condemnations.CondLetterSent</v>
      </c>
      <c r="E177" s="353" t="s">
        <v>2067</v>
      </c>
      <c r="F177" s="353"/>
      <c r="G177" s="353"/>
      <c r="H177" s="355" t="str">
        <f t="shared" si="8"/>
        <v>Condemnations</v>
      </c>
      <c r="I177" s="356" t="s">
        <v>2067</v>
      </c>
      <c r="J177" s="366"/>
      <c r="K177" s="358" t="s">
        <v>2068</v>
      </c>
      <c r="L177" s="358" t="s">
        <v>2069</v>
      </c>
      <c r="M177" s="343"/>
      <c r="N177" s="359" t="str">
        <f t="array" ref="N177">IFERROR(INDEX('All Field Defs'!$B$2:$E$258,MATCH('StoT Mapping (Depreciated)'!E177,'All Field Defs'!$B$2:$B$258,0),2),"")</f>
        <v/>
      </c>
      <c r="O177" s="359" t="str">
        <f t="array" ref="O177">IFERROR(INDEX('All Field Defs'!$B$2:$E$258,MATCH('StoT Mapping (Depreciated)'!E177,'All Field Defs'!$B$2:$B$258,0),3),"")</f>
        <v/>
      </c>
      <c r="P177" s="359" t="str">
        <f t="array" ref="P177">IFERROR(INDEX('All Field Defs'!$A$2:$E$258,MATCH('StoT Mapping (Depreciated)'!E177,'All Field Defs'!$B$2:$B$258,0),1),"")</f>
        <v/>
      </c>
      <c r="Q177" s="359" t="str">
        <f t="array" ref="Q177">IFERROR(INDEX('All Field Defs'!$A$2:$F$258,MATCH('StoT Mapping (Depreciated)'!E177,'All Field Defs'!$B$2:$B$258,0),6),"")</f>
        <v/>
      </c>
    </row>
    <row r="178" ht="15.75" customHeight="1">
      <c r="A178" s="352">
        <v>177.0</v>
      </c>
      <c r="B178" s="353" t="s">
        <v>2064</v>
      </c>
      <c r="C178" s="353" t="s">
        <v>375</v>
      </c>
      <c r="D178" s="353" t="str">
        <f t="shared" si="1"/>
        <v>condemnations.Condemnations.Status</v>
      </c>
      <c r="E178" s="353" t="s">
        <v>1735</v>
      </c>
      <c r="F178" s="353"/>
      <c r="G178" s="353"/>
      <c r="H178" s="355" t="str">
        <f t="shared" si="8"/>
        <v>Condemnations</v>
      </c>
      <c r="I178" s="356" t="s">
        <v>1735</v>
      </c>
      <c r="J178" s="366"/>
      <c r="K178" s="358" t="s">
        <v>2068</v>
      </c>
      <c r="L178" s="358" t="s">
        <v>1735</v>
      </c>
      <c r="M178" s="343"/>
      <c r="N178" s="359" t="str">
        <f t="array" ref="N178">IFERROR(INDEX('All Field Defs'!$B$2:$E$258,MATCH('StoT Mapping (Depreciated)'!E178,'All Field Defs'!$B$2:$B$258,0),2),"")</f>
        <v/>
      </c>
      <c r="O178" s="359" t="str">
        <f t="array" ref="O178">IFERROR(INDEX('All Field Defs'!$B$2:$E$258,MATCH('StoT Mapping (Depreciated)'!E178,'All Field Defs'!$B$2:$B$258,0),3),"")</f>
        <v/>
      </c>
      <c r="P178" s="359" t="str">
        <f t="array" ref="P178">IFERROR(INDEX('All Field Defs'!$A$2:$E$258,MATCH('StoT Mapping (Depreciated)'!E178,'All Field Defs'!$B$2:$B$258,0),1),"")</f>
        <v/>
      </c>
      <c r="Q178" s="359" t="str">
        <f t="array" ref="Q178">IFERROR(INDEX('All Field Defs'!$A$2:$F$258,MATCH('StoT Mapping (Depreciated)'!E178,'All Field Defs'!$B$2:$B$258,0),6),"")</f>
        <v/>
      </c>
    </row>
    <row r="179" ht="15.75" customHeight="1">
      <c r="A179" s="352">
        <v>178.0</v>
      </c>
      <c r="B179" s="353" t="s">
        <v>2064</v>
      </c>
      <c r="C179" s="353" t="s">
        <v>375</v>
      </c>
      <c r="D179" s="353" t="str">
        <f t="shared" si="1"/>
        <v>condemnations.Condemnations.InspectDate</v>
      </c>
      <c r="E179" s="353" t="s">
        <v>2071</v>
      </c>
      <c r="F179" s="353"/>
      <c r="G179" s="353"/>
      <c r="H179" s="355" t="str">
        <f t="shared" si="8"/>
        <v>Condemnations</v>
      </c>
      <c r="I179" s="356" t="s">
        <v>2071</v>
      </c>
      <c r="J179" s="366"/>
      <c r="K179" s="358" t="s">
        <v>2068</v>
      </c>
      <c r="L179" s="358" t="s">
        <v>2072</v>
      </c>
      <c r="M179" s="343" t="s">
        <v>2073</v>
      </c>
      <c r="N179" s="359" t="str">
        <f t="array" ref="N179">IFERROR(INDEX('All Field Defs'!$B$2:$E$258,MATCH('StoT Mapping (Depreciated)'!E179,'All Field Defs'!$B$2:$B$258,0),2),"")</f>
        <v/>
      </c>
      <c r="O179" s="359" t="str">
        <f t="array" ref="O179">IFERROR(INDEX('All Field Defs'!$B$2:$E$258,MATCH('StoT Mapping (Depreciated)'!E179,'All Field Defs'!$B$2:$B$258,0),3),"")</f>
        <v/>
      </c>
      <c r="P179" s="359" t="str">
        <f t="array" ref="P179">IFERROR(INDEX('All Field Defs'!$A$2:$E$258,MATCH('StoT Mapping (Depreciated)'!E179,'All Field Defs'!$B$2:$B$258,0),1),"")</f>
        <v/>
      </c>
      <c r="Q179" s="359" t="str">
        <f t="array" ref="Q179">IFERROR(INDEX('All Field Defs'!$A$2:$F$258,MATCH('StoT Mapping (Depreciated)'!E179,'All Field Defs'!$B$2:$B$258,0),6),"")</f>
        <v/>
      </c>
    </row>
    <row r="180" ht="15.75" customHeight="1">
      <c r="A180" s="352">
        <v>179.0</v>
      </c>
      <c r="B180" s="353" t="s">
        <v>2064</v>
      </c>
      <c r="C180" s="353" t="s">
        <v>375</v>
      </c>
      <c r="D180" s="353" t="str">
        <f t="shared" si="1"/>
        <v>condemnations.Condemnations.Images</v>
      </c>
      <c r="E180" s="353" t="s">
        <v>2074</v>
      </c>
      <c r="F180" s="353"/>
      <c r="G180" s="353"/>
      <c r="H180" s="355" t="str">
        <f t="shared" si="8"/>
        <v>Condemnations</v>
      </c>
      <c r="I180" s="356" t="s">
        <v>2074</v>
      </c>
      <c r="J180" s="366"/>
      <c r="K180" s="358" t="s">
        <v>2068</v>
      </c>
      <c r="L180" s="358" t="s">
        <v>2074</v>
      </c>
      <c r="M180" s="343"/>
      <c r="N180" s="359" t="str">
        <f t="array" ref="N180">IFERROR(INDEX('All Field Defs'!$B$2:$E$258,MATCH('StoT Mapping (Depreciated)'!E180,'All Field Defs'!$B$2:$B$258,0),2),"")</f>
        <v/>
      </c>
      <c r="O180" s="359" t="str">
        <f t="array" ref="O180">IFERROR(INDEX('All Field Defs'!$B$2:$E$258,MATCH('StoT Mapping (Depreciated)'!E180,'All Field Defs'!$B$2:$B$258,0),3),"")</f>
        <v/>
      </c>
      <c r="P180" s="359" t="str">
        <f t="array" ref="P180">IFERROR(INDEX('All Field Defs'!$A$2:$E$258,MATCH('StoT Mapping (Depreciated)'!E180,'All Field Defs'!$B$2:$B$258,0),1),"")</f>
        <v/>
      </c>
      <c r="Q180" s="359" t="str">
        <f t="array" ref="Q180">IFERROR(INDEX('All Field Defs'!$A$2:$F$258,MATCH('StoT Mapping (Depreciated)'!E180,'All Field Defs'!$B$2:$B$258,0),6),"")</f>
        <v/>
      </c>
    </row>
    <row r="181" ht="10.5" customHeight="1">
      <c r="A181" s="352">
        <v>180.0</v>
      </c>
      <c r="B181" s="363"/>
      <c r="C181" s="363"/>
      <c r="D181" s="353" t="str">
        <f t="shared" si="1"/>
        <v>..</v>
      </c>
      <c r="E181" s="363"/>
      <c r="F181" s="363"/>
      <c r="G181" s="363"/>
      <c r="H181" s="363"/>
      <c r="I181" s="364"/>
      <c r="J181" s="365"/>
      <c r="K181" s="363"/>
      <c r="L181" s="363"/>
      <c r="M181" s="343"/>
      <c r="N181" s="359"/>
      <c r="O181" s="359"/>
      <c r="P181" s="359"/>
      <c r="Q181" s="359"/>
    </row>
    <row r="182" ht="15.75" customHeight="1">
      <c r="A182" s="352">
        <v>181.0</v>
      </c>
      <c r="B182" s="353"/>
      <c r="C182" s="353"/>
      <c r="D182" s="353" t="str">
        <f t="shared" si="1"/>
        <v>..</v>
      </c>
      <c r="E182" s="353"/>
      <c r="F182" s="353"/>
      <c r="G182" s="353"/>
      <c r="H182" s="356" t="s">
        <v>395</v>
      </c>
      <c r="I182" s="355" t="s">
        <v>2075</v>
      </c>
      <c r="J182" s="373"/>
      <c r="K182" s="358"/>
      <c r="L182" s="358"/>
      <c r="M182" s="93" t="s">
        <v>2077</v>
      </c>
      <c r="N182" s="359" t="str">
        <f t="array" ref="N182">IFERROR(INDEX('All Field Defs'!$B$2:$E$258,MATCH('StoT Mapping (Depreciated)'!E182,'All Field Defs'!$B$2:$B$258,0),2),"")</f>
        <v/>
      </c>
      <c r="O182" s="359" t="str">
        <f t="array" ref="O182">IFERROR(INDEX('All Field Defs'!$B$2:$E$258,MATCH('StoT Mapping (Depreciated)'!E182,'All Field Defs'!$B$2:$B$258,0),3),"")</f>
        <v/>
      </c>
      <c r="P182" s="359" t="str">
        <f t="array" ref="P182">IFERROR(INDEX('All Field Defs'!$A$2:$E$258,MATCH('StoT Mapping (Depreciated)'!E182,'All Field Defs'!$B$2:$B$258,0),1),"")</f>
        <v/>
      </c>
      <c r="Q182" s="359" t="str">
        <f t="array" ref="Q182">IFERROR(INDEX('All Field Defs'!$A$2:$F$258,MATCH('StoT Mapping (Depreciated)'!E182,'All Field Defs'!$B$2:$B$258,0),6),"")</f>
        <v/>
      </c>
    </row>
    <row r="183" ht="15.75" customHeight="1">
      <c r="A183" s="352">
        <v>182.0</v>
      </c>
      <c r="B183" s="353"/>
      <c r="C183" s="353"/>
      <c r="D183" s="353" t="str">
        <f t="shared" si="1"/>
        <v>..</v>
      </c>
      <c r="E183" s="353"/>
      <c r="F183" s="353"/>
      <c r="G183" s="353"/>
      <c r="H183" s="356" t="s">
        <v>395</v>
      </c>
      <c r="I183" s="355" t="s">
        <v>2078</v>
      </c>
      <c r="J183" s="373"/>
      <c r="K183" s="358"/>
      <c r="L183" s="358"/>
      <c r="M183" s="93" t="s">
        <v>2077</v>
      </c>
      <c r="N183" s="359" t="str">
        <f t="array" ref="N183">IFERROR(INDEX('All Field Defs'!$B$2:$E$258,MATCH('StoT Mapping (Depreciated)'!E183,'All Field Defs'!$B$2:$B$258,0),2),"")</f>
        <v/>
      </c>
      <c r="O183" s="359" t="str">
        <f t="array" ref="O183">IFERROR(INDEX('All Field Defs'!$B$2:$E$258,MATCH('StoT Mapping (Depreciated)'!E183,'All Field Defs'!$B$2:$B$258,0),3),"")</f>
        <v/>
      </c>
      <c r="P183" s="359" t="str">
        <f t="array" ref="P183">IFERROR(INDEX('All Field Defs'!$A$2:$E$258,MATCH('StoT Mapping (Depreciated)'!E183,'All Field Defs'!$B$2:$B$258,0),1),"")</f>
        <v/>
      </c>
      <c r="Q183" s="359" t="str">
        <f t="array" ref="Q183">IFERROR(INDEX('All Field Defs'!$A$2:$F$258,MATCH('StoT Mapping (Depreciated)'!E183,'All Field Defs'!$B$2:$B$258,0),6),"")</f>
        <v/>
      </c>
    </row>
    <row r="184" ht="10.5" customHeight="1">
      <c r="A184" s="352">
        <v>183.0</v>
      </c>
      <c r="B184" s="363"/>
      <c r="C184" s="363"/>
      <c r="D184" s="353" t="str">
        <f t="shared" si="1"/>
        <v>..</v>
      </c>
      <c r="E184" s="363"/>
      <c r="F184" s="363"/>
      <c r="G184" s="363"/>
      <c r="H184" s="363"/>
      <c r="I184" s="364"/>
      <c r="J184" s="365"/>
      <c r="K184" s="363"/>
      <c r="L184" s="363"/>
      <c r="M184" s="343"/>
      <c r="N184" s="359"/>
      <c r="O184" s="359"/>
      <c r="P184" s="359"/>
      <c r="Q184" s="359"/>
    </row>
    <row r="185" ht="15.75" customHeight="1">
      <c r="A185" s="352">
        <v>184.0</v>
      </c>
      <c r="B185" s="353" t="s">
        <v>373</v>
      </c>
      <c r="C185" s="353" t="s">
        <v>602</v>
      </c>
      <c r="D185" s="353" t="str">
        <f t="shared" si="1"/>
        <v>prclsale.mdb.PrclSale.CityBlock</v>
      </c>
      <c r="E185" s="353" t="s">
        <v>65</v>
      </c>
      <c r="F185" s="353"/>
      <c r="G185" s="353"/>
      <c r="H185" s="355" t="str">
        <f t="shared" ref="H185:H201" si="9">C185</f>
        <v>PrclSale</v>
      </c>
      <c r="I185" s="355" t="s">
        <v>65</v>
      </c>
      <c r="J185" s="373"/>
      <c r="K185" s="358" t="s">
        <v>2080</v>
      </c>
      <c r="L185" s="358"/>
      <c r="N185" s="359" t="str">
        <f t="array" ref="N185">IFERROR(INDEX('All Field Defs'!$B$2:$E$258,MATCH('StoT Mapping (Depreciated)'!E185,'All Field Defs'!$B$2:$B$258,0),2),"")</f>
        <v>City Block</v>
      </c>
      <c r="O185" s="359" t="str">
        <f t="array" ref="O185">IFERROR(INDEX('All Field Defs'!$B$2:$E$258,MATCH('StoT Mapping (Depreciated)'!E185,'All Field Defs'!$B$2:$B$258,0),3),"")</f>
        <v>Decimal</v>
      </c>
      <c r="P185" s="359" t="str">
        <f t="array" ref="P185">IFERROR(INDEX('All Field Defs'!$A$2:$E$258,MATCH('StoT Mapping (Depreciated)'!E185,'All Field Defs'!$B$2:$B$258,0),1),"")</f>
        <v>OccPermFD</v>
      </c>
      <c r="Q185" s="359" t="str">
        <f t="array" ref="Q185">IFERROR(INDEX('All Field Defs'!$A$2:$F$258,MATCH('StoT Mapping (Depreciated)'!E185,'All Field Defs'!$B$2:$B$258,0),6),"")</f>
        <v>occupancy-permits-field-definitions.xlsx</v>
      </c>
    </row>
    <row r="186" ht="15.75" customHeight="1">
      <c r="A186" s="352">
        <v>185.0</v>
      </c>
      <c r="B186" s="353" t="s">
        <v>373</v>
      </c>
      <c r="C186" s="353" t="s">
        <v>602</v>
      </c>
      <c r="D186" s="353" t="str">
        <f t="shared" si="1"/>
        <v>prclsale.mdb.PrclSale.Parcel</v>
      </c>
      <c r="E186" s="353" t="s">
        <v>78</v>
      </c>
      <c r="F186" s="353"/>
      <c r="G186" s="353"/>
      <c r="H186" s="355" t="str">
        <f t="shared" si="9"/>
        <v>PrclSale</v>
      </c>
      <c r="I186" s="355" t="s">
        <v>78</v>
      </c>
      <c r="J186" s="373"/>
      <c r="K186" s="358" t="s">
        <v>2080</v>
      </c>
      <c r="L186" s="358"/>
      <c r="N186" s="359" t="str">
        <f t="array" ref="N186">IFERROR(INDEX('All Field Defs'!$B$2:$E$258,MATCH('StoT Mapping (Depreciated)'!E186,'All Field Defs'!$B$2:$B$258,0),2),"")</f>
        <v>Parcel Number</v>
      </c>
      <c r="O186" s="359" t="str">
        <f t="array" ref="O186">IFERROR(INDEX('All Field Defs'!$B$2:$E$258,MATCH('StoT Mapping (Depreciated)'!E186,'All Field Defs'!$B$2:$B$258,0),3),"")</f>
        <v>Integer</v>
      </c>
      <c r="P186" s="359" t="str">
        <f t="array" ref="P186">IFERROR(INDEX('All Field Defs'!$A$2:$E$258,MATCH('StoT Mapping (Depreciated)'!E186,'All Field Defs'!$B$2:$B$258,0),1),"")</f>
        <v>OccPermFD</v>
      </c>
      <c r="Q186" s="359" t="str">
        <f t="array" ref="Q186">IFERROR(INDEX('All Field Defs'!$A$2:$F$258,MATCH('StoT Mapping (Depreciated)'!E186,'All Field Defs'!$B$2:$B$258,0),6),"")</f>
        <v>occupancy-permits-field-definitions.xlsx</v>
      </c>
    </row>
    <row r="187" ht="15.75" customHeight="1">
      <c r="A187" s="352">
        <v>186.0</v>
      </c>
      <c r="B187" s="353" t="s">
        <v>373</v>
      </c>
      <c r="C187" s="353" t="s">
        <v>602</v>
      </c>
      <c r="D187" s="353" t="str">
        <f t="shared" si="1"/>
        <v>prclsale.mdb.PrclSale.OwnerCode</v>
      </c>
      <c r="E187" s="353" t="s">
        <v>90</v>
      </c>
      <c r="F187" s="353"/>
      <c r="G187" s="353"/>
      <c r="H187" s="355" t="str">
        <f t="shared" si="9"/>
        <v>PrclSale</v>
      </c>
      <c r="I187" s="355" t="s">
        <v>90</v>
      </c>
      <c r="J187" s="373"/>
      <c r="K187" s="358" t="s">
        <v>2080</v>
      </c>
      <c r="L187" s="358"/>
      <c r="M187" s="93" t="s">
        <v>2081</v>
      </c>
      <c r="N187" s="359" t="str">
        <f t="array" ref="N187">IFERROR(INDEX('All Field Defs'!$B$2:$E$258,MATCH('StoT Mapping (Depreciated)'!E187,'All Field Defs'!$B$2:$B$258,0),2),"")</f>
        <v>Owner Code</v>
      </c>
      <c r="O187" s="359" t="str">
        <f t="array" ref="O187">IFERROR(INDEX('All Field Defs'!$B$2:$E$258,MATCH('StoT Mapping (Depreciated)'!E187,'All Field Defs'!$B$2:$B$258,0),3),"")</f>
        <v>Integer</v>
      </c>
      <c r="P187" s="359" t="str">
        <f t="array" ref="P187">IFERROR(INDEX('All Field Defs'!$A$2:$E$258,MATCH('StoT Mapping (Depreciated)'!E187,'All Field Defs'!$B$2:$B$258,0),1),"")</f>
        <v>OccPermFD</v>
      </c>
      <c r="Q187" s="359" t="str">
        <f t="array" ref="Q187">IFERROR(INDEX('All Field Defs'!$A$2:$F$258,MATCH('StoT Mapping (Depreciated)'!E187,'All Field Defs'!$B$2:$B$258,0),6),"")</f>
        <v>occupancy-permits-field-definitions.xlsx</v>
      </c>
    </row>
    <row r="188" ht="15.75" customHeight="1">
      <c r="A188" s="352">
        <v>187.0</v>
      </c>
      <c r="B188" s="353" t="s">
        <v>373</v>
      </c>
      <c r="C188" s="353" t="s">
        <v>602</v>
      </c>
      <c r="D188" s="353" t="str">
        <f t="shared" si="1"/>
        <v>prclsale.mdb.PrclSale.SaleNum</v>
      </c>
      <c r="E188" s="353" t="s">
        <v>2082</v>
      </c>
      <c r="F188" s="353"/>
      <c r="G188" s="353"/>
      <c r="H188" s="355" t="str">
        <f t="shared" si="9"/>
        <v>PrclSale</v>
      </c>
      <c r="I188" s="355" t="s">
        <v>2082</v>
      </c>
      <c r="J188" s="373"/>
      <c r="K188" s="358" t="s">
        <v>2080</v>
      </c>
      <c r="L188" s="358" t="s">
        <v>2082</v>
      </c>
      <c r="N188" s="359" t="str">
        <f t="array" ref="N188">IFERROR(INDEX('All Field Defs'!$B$2:$E$258,MATCH('StoT Mapping (Depreciated)'!E188,'All Field Defs'!$B$2:$B$258,0),2),"")</f>
        <v/>
      </c>
      <c r="O188" s="359" t="str">
        <f t="array" ref="O188">IFERROR(INDEX('All Field Defs'!$B$2:$E$258,MATCH('StoT Mapping (Depreciated)'!E188,'All Field Defs'!$B$2:$B$258,0),3),"")</f>
        <v/>
      </c>
      <c r="P188" s="359" t="str">
        <f t="array" ref="P188">IFERROR(INDEX('All Field Defs'!$A$2:$E$258,MATCH('StoT Mapping (Depreciated)'!E188,'All Field Defs'!$B$2:$B$258,0),1),"")</f>
        <v/>
      </c>
      <c r="Q188" s="359" t="str">
        <f t="array" ref="Q188">IFERROR(INDEX('All Field Defs'!$A$2:$F$258,MATCH('StoT Mapping (Depreciated)'!E188,'All Field Defs'!$B$2:$B$258,0),6),"")</f>
        <v/>
      </c>
    </row>
    <row r="189" ht="15.75" customHeight="1">
      <c r="A189" s="352">
        <v>188.0</v>
      </c>
      <c r="B189" s="353" t="s">
        <v>373</v>
      </c>
      <c r="C189" s="353" t="s">
        <v>602</v>
      </c>
      <c r="D189" s="353" t="str">
        <f t="shared" si="1"/>
        <v>prclsale.mdb.PrclSale.SaleType</v>
      </c>
      <c r="E189" s="353" t="s">
        <v>2084</v>
      </c>
      <c r="F189" s="353"/>
      <c r="G189" s="353"/>
      <c r="H189" s="355" t="str">
        <f t="shared" si="9"/>
        <v>PrclSale</v>
      </c>
      <c r="I189" s="355" t="s">
        <v>2084</v>
      </c>
      <c r="J189" s="373"/>
      <c r="K189" s="358" t="s">
        <v>2080</v>
      </c>
      <c r="L189" s="358" t="s">
        <v>2084</v>
      </c>
      <c r="N189" s="359" t="str">
        <f t="array" ref="N189">IFERROR(INDEX('All Field Defs'!$B$2:$E$258,MATCH('StoT Mapping (Depreciated)'!E189,'All Field Defs'!$B$2:$B$258,0),2),"")</f>
        <v/>
      </c>
      <c r="O189" s="359" t="str">
        <f t="array" ref="O189">IFERROR(INDEX('All Field Defs'!$B$2:$E$258,MATCH('StoT Mapping (Depreciated)'!E189,'All Field Defs'!$B$2:$B$258,0),3),"")</f>
        <v/>
      </c>
      <c r="P189" s="359" t="str">
        <f t="array" ref="P189">IFERROR(INDEX('All Field Defs'!$A$2:$E$258,MATCH('StoT Mapping (Depreciated)'!E189,'All Field Defs'!$B$2:$B$258,0),1),"")</f>
        <v/>
      </c>
      <c r="Q189" s="359" t="str">
        <f t="array" ref="Q189">IFERROR(INDEX('All Field Defs'!$A$2:$F$258,MATCH('StoT Mapping (Depreciated)'!E189,'All Field Defs'!$B$2:$B$258,0),6),"")</f>
        <v/>
      </c>
    </row>
    <row r="190" ht="15.75" customHeight="1">
      <c r="A190" s="352">
        <v>189.0</v>
      </c>
      <c r="B190" s="353" t="s">
        <v>373</v>
      </c>
      <c r="C190" s="353" t="s">
        <v>602</v>
      </c>
      <c r="D190" s="353" t="str">
        <f t="shared" si="1"/>
        <v>prclsale.mdb.PrclSale.SalePrice</v>
      </c>
      <c r="E190" s="353" t="s">
        <v>2085</v>
      </c>
      <c r="F190" s="353"/>
      <c r="G190" s="353"/>
      <c r="H190" s="355" t="str">
        <f t="shared" si="9"/>
        <v>PrclSale</v>
      </c>
      <c r="I190" s="355" t="s">
        <v>2085</v>
      </c>
      <c r="J190" s="373"/>
      <c r="K190" s="358" t="s">
        <v>2080</v>
      </c>
      <c r="L190" s="358" t="s">
        <v>2085</v>
      </c>
      <c r="N190" s="359" t="str">
        <f t="array" ref="N190">IFERROR(INDEX('All Field Defs'!$B$2:$E$258,MATCH('StoT Mapping (Depreciated)'!E190,'All Field Defs'!$B$2:$B$258,0),2),"")</f>
        <v/>
      </c>
      <c r="O190" s="359" t="str">
        <f t="array" ref="O190">IFERROR(INDEX('All Field Defs'!$B$2:$E$258,MATCH('StoT Mapping (Depreciated)'!E190,'All Field Defs'!$B$2:$B$258,0),3),"")</f>
        <v/>
      </c>
      <c r="P190" s="359" t="str">
        <f t="array" ref="P190">IFERROR(INDEX('All Field Defs'!$A$2:$E$258,MATCH('StoT Mapping (Depreciated)'!E190,'All Field Defs'!$B$2:$B$258,0),1),"")</f>
        <v/>
      </c>
      <c r="Q190" s="359" t="str">
        <f t="array" ref="Q190">IFERROR(INDEX('All Field Defs'!$A$2:$F$258,MATCH('StoT Mapping (Depreciated)'!E190,'All Field Defs'!$B$2:$B$258,0),6),"")</f>
        <v/>
      </c>
    </row>
    <row r="191" ht="15.75" customHeight="1">
      <c r="A191" s="352">
        <v>190.0</v>
      </c>
      <c r="B191" s="353" t="s">
        <v>373</v>
      </c>
      <c r="C191" s="353" t="s">
        <v>602</v>
      </c>
      <c r="D191" s="353" t="str">
        <f t="shared" si="1"/>
        <v>prclsale.mdb.PrclSale.RecDailyDate</v>
      </c>
      <c r="E191" s="353" t="s">
        <v>1253</v>
      </c>
      <c r="F191" s="353"/>
      <c r="G191" s="353"/>
      <c r="H191" s="355" t="str">
        <f t="shared" si="9"/>
        <v>PrclSale</v>
      </c>
      <c r="I191" s="355" t="s">
        <v>1253</v>
      </c>
      <c r="J191" s="373"/>
      <c r="K191" s="358" t="s">
        <v>2080</v>
      </c>
      <c r="L191" s="358" t="s">
        <v>149</v>
      </c>
      <c r="N191" s="359" t="str">
        <f t="array" ref="N191">IFERROR(INDEX('All Field Defs'!$B$2:$E$258,MATCH('StoT Mapping (Depreciated)'!E191,'All Field Defs'!$B$2:$B$258,0),2),"")</f>
        <v/>
      </c>
      <c r="O191" s="359" t="str">
        <f t="array" ref="O191">IFERROR(INDEX('All Field Defs'!$B$2:$E$258,MATCH('StoT Mapping (Depreciated)'!E191,'All Field Defs'!$B$2:$B$258,0),3),"")</f>
        <v/>
      </c>
      <c r="P191" s="359" t="str">
        <f t="array" ref="P191">IFERROR(INDEX('All Field Defs'!$A$2:$E$258,MATCH('StoT Mapping (Depreciated)'!E191,'All Field Defs'!$B$2:$B$258,0),1),"")</f>
        <v/>
      </c>
      <c r="Q191" s="359" t="str">
        <f t="array" ref="Q191">IFERROR(INDEX('All Field Defs'!$A$2:$F$258,MATCH('StoT Mapping (Depreciated)'!E191,'All Field Defs'!$B$2:$B$258,0),6),"")</f>
        <v/>
      </c>
    </row>
    <row r="192" ht="15.75" customHeight="1">
      <c r="A192" s="352">
        <v>191.0</v>
      </c>
      <c r="B192" s="353" t="s">
        <v>373</v>
      </c>
      <c r="C192" s="353" t="s">
        <v>602</v>
      </c>
      <c r="D192" s="353" t="str">
        <f t="shared" si="1"/>
        <v>prclsale.mdb.PrclSale.RecDailyNum</v>
      </c>
      <c r="E192" s="353" t="s">
        <v>1257</v>
      </c>
      <c r="F192" s="353"/>
      <c r="G192" s="353"/>
      <c r="H192" s="355" t="str">
        <f t="shared" si="9"/>
        <v>PrclSale</v>
      </c>
      <c r="I192" s="355" t="s">
        <v>1257</v>
      </c>
      <c r="J192" s="373"/>
      <c r="K192" s="358" t="s">
        <v>2080</v>
      </c>
      <c r="L192" s="358" t="s">
        <v>149</v>
      </c>
      <c r="N192" s="359" t="str">
        <f t="array" ref="N192">IFERROR(INDEX('All Field Defs'!$B$2:$E$258,MATCH('StoT Mapping (Depreciated)'!E192,'All Field Defs'!$B$2:$B$258,0),2),"")</f>
        <v/>
      </c>
      <c r="O192" s="359" t="str">
        <f t="array" ref="O192">IFERROR(INDEX('All Field Defs'!$B$2:$E$258,MATCH('StoT Mapping (Depreciated)'!E192,'All Field Defs'!$B$2:$B$258,0),3),"")</f>
        <v/>
      </c>
      <c r="P192" s="359" t="str">
        <f t="array" ref="P192">IFERROR(INDEX('All Field Defs'!$A$2:$E$258,MATCH('StoT Mapping (Depreciated)'!E192,'All Field Defs'!$B$2:$B$258,0),1),"")</f>
        <v/>
      </c>
      <c r="Q192" s="359" t="str">
        <f t="array" ref="Q192">IFERROR(INDEX('All Field Defs'!$A$2:$F$258,MATCH('StoT Mapping (Depreciated)'!E192,'All Field Defs'!$B$2:$B$258,0),6),"")</f>
        <v/>
      </c>
    </row>
    <row r="193" ht="15.75" customHeight="1">
      <c r="A193" s="352">
        <v>192.0</v>
      </c>
      <c r="B193" s="353" t="s">
        <v>373</v>
      </c>
      <c r="C193" s="353" t="s">
        <v>602</v>
      </c>
      <c r="D193" s="353" t="str">
        <f t="shared" si="1"/>
        <v>prclsale.mdb.PrclSale.LastUpdate</v>
      </c>
      <c r="E193" s="353" t="s">
        <v>1897</v>
      </c>
      <c r="F193" s="353"/>
      <c r="G193" s="353"/>
      <c r="H193" s="355" t="str">
        <f t="shared" si="9"/>
        <v>PrclSale</v>
      </c>
      <c r="I193" s="355" t="s">
        <v>1897</v>
      </c>
      <c r="J193" s="373"/>
      <c r="K193" s="358" t="s">
        <v>2080</v>
      </c>
      <c r="L193" s="358"/>
      <c r="N193" s="359" t="str">
        <f t="array" ref="N193">IFERROR(INDEX('All Field Defs'!$B$2:$E$258,MATCH('StoT Mapping (Depreciated)'!E193,'All Field Defs'!$B$2:$B$258,0),2),"")</f>
        <v/>
      </c>
      <c r="O193" s="359" t="str">
        <f t="array" ref="O193">IFERROR(INDEX('All Field Defs'!$B$2:$E$258,MATCH('StoT Mapping (Depreciated)'!E193,'All Field Defs'!$B$2:$B$258,0),3),"")</f>
        <v/>
      </c>
      <c r="P193" s="359" t="str">
        <f t="array" ref="P193">IFERROR(INDEX('All Field Defs'!$A$2:$E$258,MATCH('StoT Mapping (Depreciated)'!E193,'All Field Defs'!$B$2:$B$258,0),1),"")</f>
        <v/>
      </c>
      <c r="Q193" s="359" t="str">
        <f t="array" ref="Q193">IFERROR(INDEX('All Field Defs'!$A$2:$F$258,MATCH('StoT Mapping (Depreciated)'!E193,'All Field Defs'!$B$2:$B$258,0),6),"")</f>
        <v/>
      </c>
    </row>
    <row r="194" ht="15.75" customHeight="1">
      <c r="A194" s="352">
        <v>193.0</v>
      </c>
      <c r="B194" s="353" t="s">
        <v>373</v>
      </c>
      <c r="C194" s="353" t="s">
        <v>602</v>
      </c>
      <c r="D194" s="353" t="str">
        <f t="shared" si="1"/>
        <v>prclsale.mdb.PrclSale.LastOperNum</v>
      </c>
      <c r="E194" s="353" t="s">
        <v>2087</v>
      </c>
      <c r="F194" s="353"/>
      <c r="G194" s="353"/>
      <c r="H194" s="355" t="str">
        <f t="shared" si="9"/>
        <v>PrclSale</v>
      </c>
      <c r="I194" s="355" t="s">
        <v>2087</v>
      </c>
      <c r="J194" s="373"/>
      <c r="K194" s="358" t="s">
        <v>2080</v>
      </c>
      <c r="L194" s="358" t="s">
        <v>149</v>
      </c>
      <c r="N194" s="359" t="str">
        <f t="array" ref="N194">IFERROR(INDEX('All Field Defs'!$B$2:$E$258,MATCH('StoT Mapping (Depreciated)'!E194,'All Field Defs'!$B$2:$B$258,0),2),"")</f>
        <v/>
      </c>
      <c r="O194" s="359" t="str">
        <f t="array" ref="O194">IFERROR(INDEX('All Field Defs'!$B$2:$E$258,MATCH('StoT Mapping (Depreciated)'!E194,'All Field Defs'!$B$2:$B$258,0),3),"")</f>
        <v/>
      </c>
      <c r="P194" s="359" t="str">
        <f t="array" ref="P194">IFERROR(INDEX('All Field Defs'!$A$2:$E$258,MATCH('StoT Mapping (Depreciated)'!E194,'All Field Defs'!$B$2:$B$258,0),1),"")</f>
        <v/>
      </c>
      <c r="Q194" s="359" t="str">
        <f t="array" ref="Q194">IFERROR(INDEX('All Field Defs'!$A$2:$F$258,MATCH('StoT Mapping (Depreciated)'!E194,'All Field Defs'!$B$2:$B$258,0),6),"")</f>
        <v/>
      </c>
    </row>
    <row r="195" ht="15.75" customHeight="1">
      <c r="A195" s="352">
        <v>194.0</v>
      </c>
      <c r="B195" s="353" t="s">
        <v>373</v>
      </c>
      <c r="C195" s="353" t="s">
        <v>602</v>
      </c>
      <c r="D195" s="353" t="str">
        <f t="shared" si="1"/>
        <v>prclsale.mdb.PrclSale.ValidateMonth</v>
      </c>
      <c r="E195" s="353" t="s">
        <v>2089</v>
      </c>
      <c r="F195" s="353"/>
      <c r="G195" s="353"/>
      <c r="H195" s="355" t="str">
        <f t="shared" si="9"/>
        <v>PrclSale</v>
      </c>
      <c r="I195" s="355" t="s">
        <v>2089</v>
      </c>
      <c r="J195" s="373"/>
      <c r="K195" s="358" t="s">
        <v>2080</v>
      </c>
      <c r="L195" s="358" t="s">
        <v>149</v>
      </c>
      <c r="N195" s="359" t="str">
        <f t="array" ref="N195">IFERROR(INDEX('All Field Defs'!$B$2:$E$258,MATCH('StoT Mapping (Depreciated)'!E195,'All Field Defs'!$B$2:$B$258,0),2),"")</f>
        <v/>
      </c>
      <c r="O195" s="359" t="str">
        <f t="array" ref="O195">IFERROR(INDEX('All Field Defs'!$B$2:$E$258,MATCH('StoT Mapping (Depreciated)'!E195,'All Field Defs'!$B$2:$B$258,0),3),"")</f>
        <v/>
      </c>
      <c r="P195" s="359" t="str">
        <f t="array" ref="P195">IFERROR(INDEX('All Field Defs'!$A$2:$E$258,MATCH('StoT Mapping (Depreciated)'!E195,'All Field Defs'!$B$2:$B$258,0),1),"")</f>
        <v/>
      </c>
      <c r="Q195" s="359" t="str">
        <f t="array" ref="Q195">IFERROR(INDEX('All Field Defs'!$A$2:$F$258,MATCH('StoT Mapping (Depreciated)'!E195,'All Field Defs'!$B$2:$B$258,0),6),"")</f>
        <v/>
      </c>
    </row>
    <row r="196" ht="15.75" customHeight="1">
      <c r="A196" s="352">
        <v>195.0</v>
      </c>
      <c r="B196" s="353" t="s">
        <v>373</v>
      </c>
      <c r="C196" s="353" t="s">
        <v>602</v>
      </c>
      <c r="D196" s="353" t="str">
        <f t="shared" si="1"/>
        <v>prclsale.mdb.PrclSale.ValidateYear</v>
      </c>
      <c r="E196" s="353" t="s">
        <v>2090</v>
      </c>
      <c r="F196" s="353"/>
      <c r="G196" s="353"/>
      <c r="H196" s="355" t="str">
        <f t="shared" si="9"/>
        <v>PrclSale</v>
      </c>
      <c r="I196" s="355" t="s">
        <v>2090</v>
      </c>
      <c r="J196" s="373"/>
      <c r="K196" s="358" t="s">
        <v>2080</v>
      </c>
      <c r="L196" s="358" t="s">
        <v>149</v>
      </c>
      <c r="N196" s="359" t="str">
        <f t="array" ref="N196">IFERROR(INDEX('All Field Defs'!$B$2:$E$258,MATCH('StoT Mapping (Depreciated)'!E196,'All Field Defs'!$B$2:$B$258,0),2),"")</f>
        <v/>
      </c>
      <c r="O196" s="359" t="str">
        <f t="array" ref="O196">IFERROR(INDEX('All Field Defs'!$B$2:$E$258,MATCH('StoT Mapping (Depreciated)'!E196,'All Field Defs'!$B$2:$B$258,0),3),"")</f>
        <v/>
      </c>
      <c r="P196" s="359" t="str">
        <f t="array" ref="P196">IFERROR(INDEX('All Field Defs'!$A$2:$E$258,MATCH('StoT Mapping (Depreciated)'!E196,'All Field Defs'!$B$2:$B$258,0),1),"")</f>
        <v/>
      </c>
      <c r="Q196" s="359" t="str">
        <f t="array" ref="Q196">IFERROR(INDEX('All Field Defs'!$A$2:$F$258,MATCH('StoT Mapping (Depreciated)'!E196,'All Field Defs'!$B$2:$B$258,0),6),"")</f>
        <v/>
      </c>
    </row>
    <row r="197" ht="15.75" customHeight="1">
      <c r="A197" s="352">
        <v>196.0</v>
      </c>
      <c r="B197" s="353" t="s">
        <v>373</v>
      </c>
      <c r="C197" s="353" t="s">
        <v>602</v>
      </c>
      <c r="D197" s="353" t="str">
        <f t="shared" si="1"/>
        <v>prclsale.mdb.PrclSale.HistRecType</v>
      </c>
      <c r="E197" s="353" t="s">
        <v>2091</v>
      </c>
      <c r="F197" s="353"/>
      <c r="G197" s="353"/>
      <c r="H197" s="355" t="str">
        <f t="shared" si="9"/>
        <v>PrclSale</v>
      </c>
      <c r="I197" s="355" t="s">
        <v>2091</v>
      </c>
      <c r="J197" s="373"/>
      <c r="K197" s="358" t="s">
        <v>2080</v>
      </c>
      <c r="L197" s="358" t="s">
        <v>149</v>
      </c>
      <c r="N197" s="359" t="str">
        <f t="array" ref="N197">IFERROR(INDEX('All Field Defs'!$B$2:$E$258,MATCH('StoT Mapping (Depreciated)'!E197,'All Field Defs'!$B$2:$B$258,0),2),"")</f>
        <v/>
      </c>
      <c r="O197" s="359" t="str">
        <f t="array" ref="O197">IFERROR(INDEX('All Field Defs'!$B$2:$E$258,MATCH('StoT Mapping (Depreciated)'!E197,'All Field Defs'!$B$2:$B$258,0),3),"")</f>
        <v/>
      </c>
      <c r="P197" s="359" t="str">
        <f t="array" ref="P197">IFERROR(INDEX('All Field Defs'!$A$2:$E$258,MATCH('StoT Mapping (Depreciated)'!E197,'All Field Defs'!$B$2:$B$258,0),1),"")</f>
        <v/>
      </c>
      <c r="Q197" s="359" t="str">
        <f t="array" ref="Q197">IFERROR(INDEX('All Field Defs'!$A$2:$F$258,MATCH('StoT Mapping (Depreciated)'!E197,'All Field Defs'!$B$2:$B$258,0),6),"")</f>
        <v/>
      </c>
    </row>
    <row r="198" ht="15.75" customHeight="1">
      <c r="A198" s="352">
        <v>197.0</v>
      </c>
      <c r="B198" s="353" t="s">
        <v>373</v>
      </c>
      <c r="C198" s="353" t="s">
        <v>602</v>
      </c>
      <c r="D198" s="353" t="str">
        <f t="shared" si="1"/>
        <v>prclsale.mdb.PrclSale.CityBlockPart</v>
      </c>
      <c r="E198" s="353" t="s">
        <v>2092</v>
      </c>
      <c r="F198" s="353"/>
      <c r="G198" s="353"/>
      <c r="H198" s="355" t="str">
        <f t="shared" si="9"/>
        <v>PrclSale</v>
      </c>
      <c r="I198" s="355" t="s">
        <v>2092</v>
      </c>
      <c r="J198" s="373"/>
      <c r="K198" s="358" t="s">
        <v>2080</v>
      </c>
      <c r="L198" s="358" t="s">
        <v>149</v>
      </c>
      <c r="N198" s="359" t="str">
        <f t="array" ref="N198">IFERROR(INDEX('All Field Defs'!$B$2:$E$258,MATCH('StoT Mapping (Depreciated)'!E198,'All Field Defs'!$B$2:$B$258,0),2),"")</f>
        <v/>
      </c>
      <c r="O198" s="359" t="str">
        <f t="array" ref="O198">IFERROR(INDEX('All Field Defs'!$B$2:$E$258,MATCH('StoT Mapping (Depreciated)'!E198,'All Field Defs'!$B$2:$B$258,0),3),"")</f>
        <v/>
      </c>
      <c r="P198" s="359" t="str">
        <f t="array" ref="P198">IFERROR(INDEX('All Field Defs'!$A$2:$E$258,MATCH('StoT Mapping (Depreciated)'!E198,'All Field Defs'!$B$2:$B$258,0),1),"")</f>
        <v/>
      </c>
      <c r="Q198" s="359" t="str">
        <f t="array" ref="Q198">IFERROR(INDEX('All Field Defs'!$A$2:$F$258,MATCH('StoT Mapping (Depreciated)'!E198,'All Field Defs'!$B$2:$B$258,0),6),"")</f>
        <v/>
      </c>
    </row>
    <row r="199" ht="15.75" customHeight="1">
      <c r="A199" s="352">
        <v>198.0</v>
      </c>
      <c r="B199" s="353" t="s">
        <v>373</v>
      </c>
      <c r="C199" s="353" t="s">
        <v>602</v>
      </c>
      <c r="D199" s="353" t="str">
        <f t="shared" si="1"/>
        <v>prclsale.mdb.PrclSale.CityBlockPartSrc</v>
      </c>
      <c r="E199" s="353" t="s">
        <v>2093</v>
      </c>
      <c r="F199" s="353"/>
      <c r="G199" s="353"/>
      <c r="H199" s="355" t="str">
        <f t="shared" si="9"/>
        <v>PrclSale</v>
      </c>
      <c r="I199" s="355" t="s">
        <v>2093</v>
      </c>
      <c r="J199" s="373"/>
      <c r="K199" s="358" t="s">
        <v>2080</v>
      </c>
      <c r="L199" s="358" t="s">
        <v>149</v>
      </c>
      <c r="N199" s="359" t="str">
        <f t="array" ref="N199">IFERROR(INDEX('All Field Defs'!$B$2:$E$258,MATCH('StoT Mapping (Depreciated)'!E199,'All Field Defs'!$B$2:$B$258,0),2),"")</f>
        <v/>
      </c>
      <c r="O199" s="359" t="str">
        <f t="array" ref="O199">IFERROR(INDEX('All Field Defs'!$B$2:$E$258,MATCH('StoT Mapping (Depreciated)'!E199,'All Field Defs'!$B$2:$B$258,0),3),"")</f>
        <v/>
      </c>
      <c r="P199" s="359" t="str">
        <f t="array" ref="P199">IFERROR(INDEX('All Field Defs'!$A$2:$E$258,MATCH('StoT Mapping (Depreciated)'!E199,'All Field Defs'!$B$2:$B$258,0),1),"")</f>
        <v/>
      </c>
      <c r="Q199" s="359" t="str">
        <f t="array" ref="Q199">IFERROR(INDEX('All Field Defs'!$A$2:$F$258,MATCH('StoT Mapping (Depreciated)'!E199,'All Field Defs'!$B$2:$B$258,0),6),"")</f>
        <v/>
      </c>
    </row>
    <row r="200" ht="15.75" customHeight="1">
      <c r="A200" s="352">
        <v>199.0</v>
      </c>
      <c r="B200" s="353" t="s">
        <v>373</v>
      </c>
      <c r="C200" s="353" t="s">
        <v>602</v>
      </c>
      <c r="D200" s="353" t="str">
        <f t="shared" si="1"/>
        <v>prclsale.mdb.PrclSale.LRMSRecDailyDate</v>
      </c>
      <c r="E200" s="353" t="s">
        <v>2094</v>
      </c>
      <c r="F200" s="353"/>
      <c r="G200" s="353"/>
      <c r="H200" s="355" t="str">
        <f t="shared" si="9"/>
        <v>PrclSale</v>
      </c>
      <c r="I200" s="355" t="s">
        <v>2094</v>
      </c>
      <c r="J200" s="373"/>
      <c r="K200" s="358" t="s">
        <v>2080</v>
      </c>
      <c r="L200" s="358" t="s">
        <v>149</v>
      </c>
      <c r="N200" s="359" t="str">
        <f t="array" ref="N200">IFERROR(INDEX('All Field Defs'!$B$2:$E$258,MATCH('StoT Mapping (Depreciated)'!E200,'All Field Defs'!$B$2:$B$258,0),2),"")</f>
        <v/>
      </c>
      <c r="O200" s="359" t="str">
        <f t="array" ref="O200">IFERROR(INDEX('All Field Defs'!$B$2:$E$258,MATCH('StoT Mapping (Depreciated)'!E200,'All Field Defs'!$B$2:$B$258,0),3),"")</f>
        <v/>
      </c>
      <c r="P200" s="359" t="str">
        <f t="array" ref="P200">IFERROR(INDEX('All Field Defs'!$A$2:$E$258,MATCH('StoT Mapping (Depreciated)'!E200,'All Field Defs'!$B$2:$B$258,0),1),"")</f>
        <v/>
      </c>
      <c r="Q200" s="359" t="str">
        <f t="array" ref="Q200">IFERROR(INDEX('All Field Defs'!$A$2:$F$258,MATCH('StoT Mapping (Depreciated)'!E200,'All Field Defs'!$B$2:$B$258,0),6),"")</f>
        <v/>
      </c>
    </row>
    <row r="201" ht="15.75" customHeight="1">
      <c r="A201" s="352">
        <v>200.0</v>
      </c>
      <c r="B201" s="353" t="s">
        <v>373</v>
      </c>
      <c r="C201" s="353" t="s">
        <v>602</v>
      </c>
      <c r="D201" s="353" t="str">
        <f t="shared" si="1"/>
        <v>prclsale.mdb.PrclSale.LRMSLastUpdate</v>
      </c>
      <c r="E201" s="353" t="s">
        <v>2095</v>
      </c>
      <c r="F201" s="353"/>
      <c r="G201" s="353"/>
      <c r="H201" s="355" t="str">
        <f t="shared" si="9"/>
        <v>PrclSale</v>
      </c>
      <c r="I201" s="355" t="s">
        <v>2095</v>
      </c>
      <c r="J201" s="373"/>
      <c r="K201" s="358" t="s">
        <v>2080</v>
      </c>
      <c r="L201" s="358" t="s">
        <v>149</v>
      </c>
      <c r="N201" s="359" t="str">
        <f t="array" ref="N201">IFERROR(INDEX('All Field Defs'!$B$2:$E$258,MATCH('StoT Mapping (Depreciated)'!E201,'All Field Defs'!$B$2:$B$258,0),2),"")</f>
        <v/>
      </c>
      <c r="O201" s="359" t="str">
        <f t="array" ref="O201">IFERROR(INDEX('All Field Defs'!$B$2:$E$258,MATCH('StoT Mapping (Depreciated)'!E201,'All Field Defs'!$B$2:$B$258,0),3),"")</f>
        <v/>
      </c>
      <c r="P201" s="359" t="str">
        <f t="array" ref="P201">IFERROR(INDEX('All Field Defs'!$A$2:$E$258,MATCH('StoT Mapping (Depreciated)'!E201,'All Field Defs'!$B$2:$B$258,0),1),"")</f>
        <v/>
      </c>
      <c r="Q201" s="359" t="str">
        <f t="array" ref="Q201">IFERROR(INDEX('All Field Defs'!$A$2:$F$258,MATCH('StoT Mapping (Depreciated)'!E201,'All Field Defs'!$B$2:$B$258,0),6),"")</f>
        <v/>
      </c>
    </row>
    <row r="202" ht="10.5" customHeight="1">
      <c r="A202" s="352">
        <v>201.0</v>
      </c>
      <c r="B202" s="363"/>
      <c r="C202" s="363"/>
      <c r="D202" s="353" t="str">
        <f t="shared" si="1"/>
        <v>..</v>
      </c>
      <c r="E202" s="363"/>
      <c r="F202" s="363"/>
      <c r="G202" s="363"/>
      <c r="H202" s="363"/>
      <c r="I202" s="364"/>
      <c r="J202" s="365"/>
      <c r="K202" s="363"/>
      <c r="L202" s="363"/>
      <c r="M202" s="343"/>
      <c r="N202" s="359"/>
      <c r="O202" s="359"/>
      <c r="P202" s="359"/>
      <c r="Q202" s="359"/>
    </row>
    <row r="203" ht="15.75" customHeight="1">
      <c r="A203" s="352">
        <v>202.0</v>
      </c>
      <c r="B203" s="353"/>
      <c r="C203" s="353"/>
      <c r="D203" s="353" t="str">
        <f t="shared" si="1"/>
        <v>..</v>
      </c>
      <c r="E203" s="353"/>
      <c r="F203" s="353"/>
      <c r="G203" s="353"/>
      <c r="H203" s="356" t="s">
        <v>374</v>
      </c>
      <c r="I203" s="355" t="s">
        <v>2097</v>
      </c>
      <c r="J203" s="373"/>
      <c r="K203" s="358"/>
      <c r="L203" s="358"/>
      <c r="M203" s="93" t="s">
        <v>2077</v>
      </c>
      <c r="N203" s="359" t="str">
        <f t="array" ref="N203">IFERROR(INDEX('All Field Defs'!$B$2:$E$258,MATCH('StoT Mapping (Depreciated)'!E203,'All Field Defs'!$B$2:$B$258,0),2),"")</f>
        <v/>
      </c>
      <c r="O203" s="359" t="str">
        <f t="array" ref="O203">IFERROR(INDEX('All Field Defs'!$B$2:$E$258,MATCH('StoT Mapping (Depreciated)'!E203,'All Field Defs'!$B$2:$B$258,0),3),"")</f>
        <v/>
      </c>
      <c r="P203" s="359" t="str">
        <f t="array" ref="P203">IFERROR(INDEX('All Field Defs'!$A$2:$E$258,MATCH('StoT Mapping (Depreciated)'!E203,'All Field Defs'!$B$2:$B$258,0),1),"")</f>
        <v/>
      </c>
      <c r="Q203" s="359" t="str">
        <f t="array" ref="Q203">IFERROR(INDEX('All Field Defs'!$A$2:$F$258,MATCH('StoT Mapping (Depreciated)'!E203,'All Field Defs'!$B$2:$B$258,0),6),"")</f>
        <v/>
      </c>
    </row>
    <row r="204" ht="15.75" customHeight="1">
      <c r="A204" s="352">
        <v>203.0</v>
      </c>
      <c r="B204" s="353"/>
      <c r="C204" s="353"/>
      <c r="D204" s="353" t="str">
        <f t="shared" si="1"/>
        <v>..</v>
      </c>
      <c r="E204" s="353"/>
      <c r="F204" s="353"/>
      <c r="G204" s="353"/>
      <c r="H204" s="356" t="s">
        <v>374</v>
      </c>
      <c r="I204" s="355" t="s">
        <v>2078</v>
      </c>
      <c r="J204" s="373"/>
      <c r="K204" s="358"/>
      <c r="L204" s="358"/>
      <c r="N204" s="359" t="str">
        <f t="array" ref="N204">IFERROR(INDEX('All Field Defs'!$B$2:$E$258,MATCH('StoT Mapping (Depreciated)'!E204,'All Field Defs'!$B$2:$B$258,0),2),"")</f>
        <v/>
      </c>
      <c r="O204" s="359" t="str">
        <f t="array" ref="O204">IFERROR(INDEX('All Field Defs'!$B$2:$E$258,MATCH('StoT Mapping (Depreciated)'!E204,'All Field Defs'!$B$2:$B$258,0),3),"")</f>
        <v/>
      </c>
      <c r="P204" s="359" t="str">
        <f t="array" ref="P204">IFERROR(INDEX('All Field Defs'!$A$2:$E$258,MATCH('StoT Mapping (Depreciated)'!E204,'All Field Defs'!$B$2:$B$258,0),1),"")</f>
        <v/>
      </c>
      <c r="Q204" s="359" t="str">
        <f t="array" ref="Q204">IFERROR(INDEX('All Field Defs'!$A$2:$F$258,MATCH('StoT Mapping (Depreciated)'!E204,'All Field Defs'!$B$2:$B$258,0),6),"")</f>
        <v/>
      </c>
    </row>
    <row r="205" ht="15.75" customHeight="1">
      <c r="A205" s="352">
        <v>204.0</v>
      </c>
      <c r="B205" s="353"/>
      <c r="C205" s="353"/>
      <c r="D205" s="353" t="str">
        <f t="shared" si="1"/>
        <v>..</v>
      </c>
      <c r="E205" s="353"/>
      <c r="F205" s="353"/>
      <c r="G205" s="353"/>
      <c r="H205" s="356" t="s">
        <v>386</v>
      </c>
      <c r="I205" s="355" t="s">
        <v>2099</v>
      </c>
      <c r="J205" s="373"/>
      <c r="K205" s="358"/>
      <c r="L205" s="358"/>
      <c r="N205" s="359" t="str">
        <f t="array" ref="N205">IFERROR(INDEX('All Field Defs'!$B$2:$E$258,MATCH('StoT Mapping (Depreciated)'!E205,'All Field Defs'!$B$2:$B$258,0),2),"")</f>
        <v/>
      </c>
      <c r="O205" s="359" t="str">
        <f t="array" ref="O205">IFERROR(INDEX('All Field Defs'!$B$2:$E$258,MATCH('StoT Mapping (Depreciated)'!E205,'All Field Defs'!$B$2:$B$258,0),3),"")</f>
        <v/>
      </c>
      <c r="P205" s="359" t="str">
        <f t="array" ref="P205">IFERROR(INDEX('All Field Defs'!$A$2:$E$258,MATCH('StoT Mapping (Depreciated)'!E205,'All Field Defs'!$B$2:$B$258,0),1),"")</f>
        <v/>
      </c>
      <c r="Q205" s="359" t="str">
        <f t="array" ref="Q205">IFERROR(INDEX('All Field Defs'!$A$2:$F$258,MATCH('StoT Mapping (Depreciated)'!E205,'All Field Defs'!$B$2:$B$258,0),6),"")</f>
        <v/>
      </c>
    </row>
    <row r="206" ht="15.75" customHeight="1">
      <c r="A206" s="352">
        <v>205.0</v>
      </c>
      <c r="B206" s="353"/>
      <c r="C206" s="353"/>
      <c r="D206" s="353" t="str">
        <f t="shared" si="1"/>
        <v>..</v>
      </c>
      <c r="E206" s="353"/>
      <c r="F206" s="353"/>
      <c r="G206" s="353"/>
      <c r="H206" s="356" t="s">
        <v>386</v>
      </c>
      <c r="I206" s="355" t="s">
        <v>2078</v>
      </c>
      <c r="J206" s="373"/>
      <c r="K206" s="358"/>
      <c r="L206" s="358"/>
      <c r="N206" s="359" t="str">
        <f t="array" ref="N206">IFERROR(INDEX('All Field Defs'!$B$2:$E$258,MATCH('StoT Mapping (Depreciated)'!E206,'All Field Defs'!$B$2:$B$258,0),2),"")</f>
        <v/>
      </c>
      <c r="O206" s="359" t="str">
        <f t="array" ref="O206">IFERROR(INDEX('All Field Defs'!$B$2:$E$258,MATCH('StoT Mapping (Depreciated)'!E206,'All Field Defs'!$B$2:$B$258,0),3),"")</f>
        <v/>
      </c>
      <c r="P206" s="359" t="str">
        <f t="array" ref="P206">IFERROR(INDEX('All Field Defs'!$A$2:$E$258,MATCH('StoT Mapping (Depreciated)'!E206,'All Field Defs'!$B$2:$B$258,0),1),"")</f>
        <v/>
      </c>
      <c r="Q206" s="359" t="str">
        <f t="array" ref="Q206">IFERROR(INDEX('All Field Defs'!$A$2:$F$258,MATCH('StoT Mapping (Depreciated)'!E206,'All Field Defs'!$B$2:$B$258,0),6),"")</f>
        <v/>
      </c>
    </row>
    <row r="207" ht="10.5" customHeight="1">
      <c r="A207" s="352">
        <v>206.0</v>
      </c>
      <c r="B207" s="363"/>
      <c r="C207" s="363"/>
      <c r="D207" s="353" t="str">
        <f t="shared" si="1"/>
        <v>..</v>
      </c>
      <c r="E207" s="363"/>
      <c r="F207" s="363"/>
      <c r="G207" s="363"/>
      <c r="H207" s="363"/>
      <c r="I207" s="364"/>
      <c r="J207" s="365"/>
      <c r="K207" s="363"/>
      <c r="L207" s="363"/>
      <c r="M207" s="343"/>
      <c r="N207" s="359"/>
      <c r="O207" s="359"/>
      <c r="P207" s="359"/>
      <c r="Q207" s="359"/>
    </row>
    <row r="208" ht="15.75" customHeight="1">
      <c r="A208" s="352">
        <v>207.0</v>
      </c>
      <c r="B208" s="353" t="s">
        <v>350</v>
      </c>
      <c r="C208" s="353" t="s">
        <v>613</v>
      </c>
      <c r="D208" s="353" t="str">
        <f t="shared" si="1"/>
        <v>prmbdo.mdb.PrmWaiver.AppType</v>
      </c>
      <c r="E208" s="353" t="s">
        <v>1763</v>
      </c>
      <c r="F208" s="353"/>
      <c r="G208" s="353"/>
      <c r="H208" s="355" t="str">
        <f t="shared" ref="H208:H272" si="10">C208</f>
        <v>PrmWaiver</v>
      </c>
      <c r="I208" s="355" t="s">
        <v>1763</v>
      </c>
      <c r="J208" s="373"/>
      <c r="K208" s="358" t="s">
        <v>2100</v>
      </c>
      <c r="L208" s="358" t="s">
        <v>1214</v>
      </c>
      <c r="N208" s="359" t="str">
        <f t="array" ref="N208">IFERROR(INDEX('All Field Defs'!$B$2:$E$258,MATCH('StoT Mapping (Depreciated)'!E208,'All Field Defs'!$B$2:$B$258,0),2),"")</f>
        <v>Application Type</v>
      </c>
      <c r="O208" s="359" t="str">
        <f t="array" ref="O208">IFERROR(INDEX('All Field Defs'!$B$2:$E$258,MATCH('StoT Mapping (Depreciated)'!E208,'All Field Defs'!$B$2:$B$258,0),3),"")</f>
        <v>String</v>
      </c>
      <c r="P208" s="359" t="str">
        <f t="array" ref="P208">IFERROR(INDEX('All Field Defs'!$A$2:$E$258,MATCH('StoT Mapping (Depreciated)'!E208,'All Field Defs'!$B$2:$B$258,0),1),"")</f>
        <v>OccPermFD</v>
      </c>
      <c r="Q208" s="359" t="str">
        <f t="array" ref="Q208">IFERROR(INDEX('All Field Defs'!$A$2:$F$258,MATCH('StoT Mapping (Depreciated)'!E208,'All Field Defs'!$B$2:$B$258,0),6),"")</f>
        <v>occupancy-permits-field-definitions.xlsx</v>
      </c>
    </row>
    <row r="209" ht="15.75" customHeight="1">
      <c r="A209" s="352">
        <v>208.0</v>
      </c>
      <c r="B209" s="353" t="s">
        <v>350</v>
      </c>
      <c r="C209" s="353" t="s">
        <v>613</v>
      </c>
      <c r="D209" s="353" t="str">
        <f t="shared" si="1"/>
        <v>prmbdo.mdb.PrmWaiver.AppSource</v>
      </c>
      <c r="E209" s="353" t="s">
        <v>1761</v>
      </c>
      <c r="F209" s="353"/>
      <c r="G209" s="353"/>
      <c r="H209" s="355" t="str">
        <f t="shared" si="10"/>
        <v>PrmWaiver</v>
      </c>
      <c r="I209" s="355" t="s">
        <v>1761</v>
      </c>
      <c r="J209" s="373"/>
      <c r="K209" s="358" t="s">
        <v>2100</v>
      </c>
      <c r="L209" s="358" t="s">
        <v>1195</v>
      </c>
      <c r="N209" s="359" t="str">
        <f t="array" ref="N209">IFERROR(INDEX('All Field Defs'!$B$2:$E$258,MATCH('StoT Mapping (Depreciated)'!E209,'All Field Defs'!$B$2:$B$258,0),2),"")</f>
        <v>Application Source</v>
      </c>
      <c r="O209" s="359" t="str">
        <f t="array" ref="O209">IFERROR(INDEX('All Field Defs'!$B$2:$E$258,MATCH('StoT Mapping (Depreciated)'!E209,'All Field Defs'!$B$2:$B$258,0),3),"")</f>
        <v>Integer</v>
      </c>
      <c r="P209" s="359" t="str">
        <f t="array" ref="P209">IFERROR(INDEX('All Field Defs'!$A$2:$E$258,MATCH('StoT Mapping (Depreciated)'!E209,'All Field Defs'!$B$2:$B$258,0),1),"")</f>
        <v>OccPermFD</v>
      </c>
      <c r="Q209" s="359" t="str">
        <f t="array" ref="Q209">IFERROR(INDEX('All Field Defs'!$A$2:$F$258,MATCH('StoT Mapping (Depreciated)'!E209,'All Field Defs'!$B$2:$B$258,0),6),"")</f>
        <v>occupancy-permits-field-definitions.xlsx</v>
      </c>
    </row>
    <row r="210" ht="15.75" customHeight="1">
      <c r="A210" s="352">
        <v>209.0</v>
      </c>
      <c r="B210" s="353" t="s">
        <v>350</v>
      </c>
      <c r="C210" s="353" t="s">
        <v>613</v>
      </c>
      <c r="D210" s="353" t="str">
        <f t="shared" si="1"/>
        <v>prmbdo.mdb.PrmWaiver.AppNum</v>
      </c>
      <c r="E210" s="353" t="s">
        <v>1759</v>
      </c>
      <c r="F210" s="353"/>
      <c r="G210" s="353"/>
      <c r="H210" s="355" t="str">
        <f t="shared" si="10"/>
        <v>PrmWaiver</v>
      </c>
      <c r="I210" s="355" t="s">
        <v>1759</v>
      </c>
      <c r="J210" s="373"/>
      <c r="K210" s="358" t="s">
        <v>2100</v>
      </c>
      <c r="L210" s="358" t="s">
        <v>2101</v>
      </c>
      <c r="N210" s="359" t="str">
        <f t="array" ref="N210">IFERROR(INDEX('All Field Defs'!$B$2:$E$258,MATCH('StoT Mapping (Depreciated)'!E210,'All Field Defs'!$B$2:$B$258,0),2),"")</f>
        <v>Application Number</v>
      </c>
      <c r="O210" s="359" t="str">
        <f t="array" ref="O210">IFERROR(INDEX('All Field Defs'!$B$2:$E$258,MATCH('StoT Mapping (Depreciated)'!E210,'All Field Defs'!$B$2:$B$258,0),3),"")</f>
        <v>Integer</v>
      </c>
      <c r="P210" s="359" t="str">
        <f t="array" ref="P210">IFERROR(INDEX('All Field Defs'!$A$2:$E$258,MATCH('StoT Mapping (Depreciated)'!E210,'All Field Defs'!$B$2:$B$258,0),1),"")</f>
        <v>OccPermFD</v>
      </c>
      <c r="Q210" s="359" t="str">
        <f t="array" ref="Q210">IFERROR(INDEX('All Field Defs'!$A$2:$F$258,MATCH('StoT Mapping (Depreciated)'!E210,'All Field Defs'!$B$2:$B$258,0),6),"")</f>
        <v>occupancy-permits-field-definitions.xlsx</v>
      </c>
    </row>
    <row r="211" ht="15.75" customHeight="1">
      <c r="A211" s="352">
        <v>210.0</v>
      </c>
      <c r="B211" s="353" t="s">
        <v>350</v>
      </c>
      <c r="C211" s="353" t="s">
        <v>613</v>
      </c>
      <c r="D211" s="353" t="str">
        <f t="shared" si="1"/>
        <v>prmbdo.mdb.PrmWaiver.PrclErr</v>
      </c>
      <c r="E211" s="353" t="s">
        <v>1845</v>
      </c>
      <c r="F211" s="353"/>
      <c r="G211" s="353"/>
      <c r="H211" s="355" t="str">
        <f t="shared" si="10"/>
        <v>PrmWaiver</v>
      </c>
      <c r="I211" s="355" t="s">
        <v>1845</v>
      </c>
      <c r="J211" s="373"/>
      <c r="K211" s="358" t="s">
        <v>149</v>
      </c>
      <c r="L211" s="358" t="s">
        <v>149</v>
      </c>
      <c r="N211" s="359" t="str">
        <f t="array" ref="N211">IFERROR(INDEX('All Field Defs'!$B$2:$E$258,MATCH('StoT Mapping (Depreciated)'!E211,'All Field Defs'!$B$2:$B$258,0),2),"")</f>
        <v>Geocoding Error Code</v>
      </c>
      <c r="O211" s="359" t="str">
        <f t="array" ref="O211">IFERROR(INDEX('All Field Defs'!$B$2:$E$258,MATCH('StoT Mapping (Depreciated)'!E211,'All Field Defs'!$B$2:$B$258,0),3),"")</f>
        <v>Integer</v>
      </c>
      <c r="P211" s="359" t="str">
        <f t="array" ref="P211">IFERROR(INDEX('All Field Defs'!$A$2:$E$258,MATCH('StoT Mapping (Depreciated)'!E211,'All Field Defs'!$B$2:$B$258,0),1),"")</f>
        <v>OccPermFD</v>
      </c>
      <c r="Q211" s="359" t="str">
        <f t="array" ref="Q211">IFERROR(INDEX('All Field Defs'!$A$2:$F$258,MATCH('StoT Mapping (Depreciated)'!E211,'All Field Defs'!$B$2:$B$258,0),6),"")</f>
        <v>occupancy-permits-field-definitions.xlsx</v>
      </c>
    </row>
    <row r="212" ht="15.75" customHeight="1">
      <c r="A212" s="352">
        <v>211.0</v>
      </c>
      <c r="B212" s="353" t="s">
        <v>350</v>
      </c>
      <c r="C212" s="353" t="s">
        <v>613</v>
      </c>
      <c r="D212" s="353" t="str">
        <f t="shared" si="1"/>
        <v>prmbdo.mdb.PrmWaiver.AddrAdjusted</v>
      </c>
      <c r="E212" s="353" t="s">
        <v>1750</v>
      </c>
      <c r="F212" s="353"/>
      <c r="G212" s="353"/>
      <c r="H212" s="355" t="str">
        <f t="shared" si="10"/>
        <v>PrmWaiver</v>
      </c>
      <c r="I212" s="355" t="s">
        <v>1750</v>
      </c>
      <c r="J212" s="373"/>
      <c r="K212" s="358" t="s">
        <v>149</v>
      </c>
      <c r="L212" s="358" t="s">
        <v>149</v>
      </c>
      <c r="N212" s="359" t="str">
        <f t="array" ref="N212">IFERROR(INDEX('All Field Defs'!$B$2:$E$258,MATCH('StoT Mapping (Depreciated)'!E212,'All Field Defs'!$B$2:$B$258,0),2),"")</f>
        <v>Address Adjusted</v>
      </c>
      <c r="O212" s="359" t="str">
        <f t="array" ref="O212">IFERROR(INDEX('All Field Defs'!$B$2:$E$258,MATCH('StoT Mapping (Depreciated)'!E212,'All Field Defs'!$B$2:$B$258,0),3),"")</f>
        <v>Boolean</v>
      </c>
      <c r="P212" s="359" t="str">
        <f t="array" ref="P212">IFERROR(INDEX('All Field Defs'!$A$2:$E$258,MATCH('StoT Mapping (Depreciated)'!E212,'All Field Defs'!$B$2:$B$258,0),1),"")</f>
        <v>OccPermFD</v>
      </c>
      <c r="Q212" s="359" t="str">
        <f t="array" ref="Q212">IFERROR(INDEX('All Field Defs'!$A$2:$F$258,MATCH('StoT Mapping (Depreciated)'!E212,'All Field Defs'!$B$2:$B$258,0),6),"")</f>
        <v>occupancy-permits-field-definitions.xlsx</v>
      </c>
    </row>
    <row r="213" ht="15.75" customHeight="1">
      <c r="A213" s="352">
        <v>212.0</v>
      </c>
      <c r="B213" s="353" t="s">
        <v>350</v>
      </c>
      <c r="C213" s="353" t="s">
        <v>613</v>
      </c>
      <c r="D213" s="353" t="str">
        <f t="shared" si="1"/>
        <v>prmbdo.mdb.PrmWaiver.CancelType</v>
      </c>
      <c r="E213" s="353" t="s">
        <v>1769</v>
      </c>
      <c r="F213" s="353"/>
      <c r="G213" s="353"/>
      <c r="H213" s="355" t="str">
        <f t="shared" si="10"/>
        <v>PrmWaiver</v>
      </c>
      <c r="I213" s="355" t="s">
        <v>1769</v>
      </c>
      <c r="J213" s="373"/>
      <c r="K213" s="358" t="s">
        <v>2100</v>
      </c>
      <c r="L213" s="358" t="s">
        <v>2103</v>
      </c>
      <c r="N213" s="359" t="str">
        <f t="array" ref="N213">IFERROR(INDEX('All Field Defs'!$B$2:$E$258,MATCH('StoT Mapping (Depreciated)'!E213,'All Field Defs'!$B$2:$B$258,0),2),"")</f>
        <v>Cancel Type</v>
      </c>
      <c r="O213" s="359" t="str">
        <f t="array" ref="O213">IFERROR(INDEX('All Field Defs'!$B$2:$E$258,MATCH('StoT Mapping (Depreciated)'!E213,'All Field Defs'!$B$2:$B$258,0),3),"")</f>
        <v>String</v>
      </c>
      <c r="P213" s="359" t="str">
        <f t="array" ref="P213">IFERROR(INDEX('All Field Defs'!$A$2:$E$258,MATCH('StoT Mapping (Depreciated)'!E213,'All Field Defs'!$B$2:$B$258,0),1),"")</f>
        <v>OccPermFD</v>
      </c>
      <c r="Q213" s="359" t="str">
        <f t="array" ref="Q213">IFERROR(INDEX('All Field Defs'!$A$2:$F$258,MATCH('StoT Mapping (Depreciated)'!E213,'All Field Defs'!$B$2:$B$258,0),6),"")</f>
        <v>occupancy-permits-field-definitions.xlsx</v>
      </c>
    </row>
    <row r="214" ht="15.75" customHeight="1">
      <c r="A214" s="352">
        <v>213.0</v>
      </c>
      <c r="B214" s="353" t="s">
        <v>350</v>
      </c>
      <c r="C214" s="353" t="s">
        <v>613</v>
      </c>
      <c r="D214" s="353" t="str">
        <f t="shared" si="1"/>
        <v>prmbdo.mdb.PrmWaiver.CityBlock</v>
      </c>
      <c r="E214" s="353" t="s">
        <v>65</v>
      </c>
      <c r="F214" s="353"/>
      <c r="G214" s="353"/>
      <c r="H214" s="355" t="str">
        <f t="shared" si="10"/>
        <v>PrmWaiver</v>
      </c>
      <c r="I214" s="355" t="s">
        <v>65</v>
      </c>
      <c r="J214" s="373"/>
      <c r="K214" s="358"/>
      <c r="L214" s="358"/>
      <c r="N214" s="359" t="str">
        <f t="array" ref="N214">IFERROR(INDEX('All Field Defs'!$B$2:$E$258,MATCH('StoT Mapping (Depreciated)'!E214,'All Field Defs'!$B$2:$B$258,0),2),"")</f>
        <v>City Block</v>
      </c>
      <c r="O214" s="359" t="str">
        <f t="array" ref="O214">IFERROR(INDEX('All Field Defs'!$B$2:$E$258,MATCH('StoT Mapping (Depreciated)'!E214,'All Field Defs'!$B$2:$B$258,0),3),"")</f>
        <v>Decimal</v>
      </c>
      <c r="P214" s="359" t="str">
        <f t="array" ref="P214">IFERROR(INDEX('All Field Defs'!$A$2:$E$258,MATCH('StoT Mapping (Depreciated)'!E214,'All Field Defs'!$B$2:$B$258,0),1),"")</f>
        <v>OccPermFD</v>
      </c>
      <c r="Q214" s="359" t="str">
        <f t="array" ref="Q214">IFERROR(INDEX('All Field Defs'!$A$2:$F$258,MATCH('StoT Mapping (Depreciated)'!E214,'All Field Defs'!$B$2:$B$258,0),6),"")</f>
        <v>occupancy-permits-field-definitions.xlsx</v>
      </c>
    </row>
    <row r="215" ht="15.75" customHeight="1">
      <c r="A215" s="352">
        <v>214.0</v>
      </c>
      <c r="B215" s="353" t="s">
        <v>350</v>
      </c>
      <c r="C215" s="353" t="s">
        <v>613</v>
      </c>
      <c r="D215" s="353" t="str">
        <f t="shared" si="1"/>
        <v>prmbdo.mdb.PrmWaiver.Parcel</v>
      </c>
      <c r="E215" s="353" t="s">
        <v>78</v>
      </c>
      <c r="F215" s="353"/>
      <c r="G215" s="353"/>
      <c r="H215" s="355" t="str">
        <f t="shared" si="10"/>
        <v>PrmWaiver</v>
      </c>
      <c r="I215" s="355" t="s">
        <v>78</v>
      </c>
      <c r="J215" s="373"/>
      <c r="K215" s="358"/>
      <c r="L215" s="358"/>
      <c r="N215" s="359" t="str">
        <f t="array" ref="N215">IFERROR(INDEX('All Field Defs'!$B$2:$E$258,MATCH('StoT Mapping (Depreciated)'!E215,'All Field Defs'!$B$2:$B$258,0),2),"")</f>
        <v>Parcel Number</v>
      </c>
      <c r="O215" s="359" t="str">
        <f t="array" ref="O215">IFERROR(INDEX('All Field Defs'!$B$2:$E$258,MATCH('StoT Mapping (Depreciated)'!E215,'All Field Defs'!$B$2:$B$258,0),3),"")</f>
        <v>Integer</v>
      </c>
      <c r="P215" s="359" t="str">
        <f t="array" ref="P215">IFERROR(INDEX('All Field Defs'!$A$2:$E$258,MATCH('StoT Mapping (Depreciated)'!E215,'All Field Defs'!$B$2:$B$258,0),1),"")</f>
        <v>OccPermFD</v>
      </c>
      <c r="Q215" s="359" t="str">
        <f t="array" ref="Q215">IFERROR(INDEX('All Field Defs'!$A$2:$F$258,MATCH('StoT Mapping (Depreciated)'!E215,'All Field Defs'!$B$2:$B$258,0),6),"")</f>
        <v>occupancy-permits-field-definitions.xlsx</v>
      </c>
    </row>
    <row r="216" ht="15.75" customHeight="1">
      <c r="A216" s="352">
        <v>215.0</v>
      </c>
      <c r="B216" s="353" t="s">
        <v>350</v>
      </c>
      <c r="C216" s="353" t="s">
        <v>613</v>
      </c>
      <c r="D216" s="353" t="str">
        <f t="shared" si="1"/>
        <v>prmbdo.mdb.PrmWaiver.OwnerCode</v>
      </c>
      <c r="E216" s="353" t="s">
        <v>90</v>
      </c>
      <c r="F216" s="353"/>
      <c r="G216" s="353"/>
      <c r="H216" s="355" t="str">
        <f t="shared" si="10"/>
        <v>PrmWaiver</v>
      </c>
      <c r="I216" s="355" t="s">
        <v>90</v>
      </c>
      <c r="J216" s="373"/>
      <c r="K216" s="358"/>
      <c r="L216" s="358"/>
      <c r="N216" s="359" t="str">
        <f t="array" ref="N216">IFERROR(INDEX('All Field Defs'!$B$2:$E$258,MATCH('StoT Mapping (Depreciated)'!E216,'All Field Defs'!$B$2:$B$258,0),2),"")</f>
        <v>Owner Code</v>
      </c>
      <c r="O216" s="359" t="str">
        <f t="array" ref="O216">IFERROR(INDEX('All Field Defs'!$B$2:$E$258,MATCH('StoT Mapping (Depreciated)'!E216,'All Field Defs'!$B$2:$B$258,0),3),"")</f>
        <v>Integer</v>
      </c>
      <c r="P216" s="359" t="str">
        <f t="array" ref="P216">IFERROR(INDEX('All Field Defs'!$A$2:$E$258,MATCH('StoT Mapping (Depreciated)'!E216,'All Field Defs'!$B$2:$B$258,0),1),"")</f>
        <v>OccPermFD</v>
      </c>
      <c r="Q216" s="359" t="str">
        <f t="array" ref="Q216">IFERROR(INDEX('All Field Defs'!$A$2:$F$258,MATCH('StoT Mapping (Depreciated)'!E216,'All Field Defs'!$B$2:$B$258,0),6),"")</f>
        <v>occupancy-permits-field-definitions.xlsx</v>
      </c>
    </row>
    <row r="217" ht="15.75" customHeight="1">
      <c r="A217" s="352">
        <v>216.0</v>
      </c>
      <c r="B217" s="353" t="s">
        <v>350</v>
      </c>
      <c r="C217" s="353" t="s">
        <v>613</v>
      </c>
      <c r="D217" s="353" t="str">
        <f t="shared" si="1"/>
        <v>prmbdo.mdb.PrmWaiver.Handle</v>
      </c>
      <c r="E217" s="353" t="s">
        <v>159</v>
      </c>
      <c r="F217" s="353"/>
      <c r="G217" s="353"/>
      <c r="H217" s="355" t="str">
        <f t="shared" si="10"/>
        <v>PrmWaiver</v>
      </c>
      <c r="I217" s="355" t="s">
        <v>159</v>
      </c>
      <c r="J217" s="373"/>
      <c r="K217" s="358" t="s">
        <v>2100</v>
      </c>
      <c r="L217" s="358" t="s">
        <v>1981</v>
      </c>
      <c r="N217" s="359" t="str">
        <f t="array" ref="N217">IFERROR(INDEX('All Field Defs'!$B$2:$E$258,MATCH('StoT Mapping (Depreciated)'!E217,'All Field Defs'!$B$2:$B$258,0),2),"")</f>
        <v>Handle</v>
      </c>
      <c r="O217" s="359" t="str">
        <f t="array" ref="O217">IFERROR(INDEX('All Field Defs'!$B$2:$E$258,MATCH('StoT Mapping (Depreciated)'!E217,'All Field Defs'!$B$2:$B$258,0),3),"")</f>
        <v>String</v>
      </c>
      <c r="P217" s="359" t="str">
        <f t="array" ref="P217">IFERROR(INDEX('All Field Defs'!$A$2:$E$258,MATCH('StoT Mapping (Depreciated)'!E217,'All Field Defs'!$B$2:$B$258,0),1),"")</f>
        <v>OccPermFD</v>
      </c>
      <c r="Q217" s="359" t="str">
        <f t="array" ref="Q217">IFERROR(INDEX('All Field Defs'!$A$2:$F$258,MATCH('StoT Mapping (Depreciated)'!E217,'All Field Defs'!$B$2:$B$258,0),6),"")</f>
        <v>occupancy-permits-field-definitions.xlsx</v>
      </c>
    </row>
    <row r="218" ht="15.75" customHeight="1">
      <c r="A218" s="352">
        <v>217.0</v>
      </c>
      <c r="B218" s="353" t="s">
        <v>350</v>
      </c>
      <c r="C218" s="353" t="s">
        <v>613</v>
      </c>
      <c r="D218" s="353" t="str">
        <f t="shared" si="1"/>
        <v>prmbdo.mdb.PrmWaiver.Parcel9</v>
      </c>
      <c r="E218" s="353" t="s">
        <v>165</v>
      </c>
      <c r="F218" s="353"/>
      <c r="G218" s="353"/>
      <c r="H218" s="355" t="str">
        <f t="shared" si="10"/>
        <v>PrmWaiver</v>
      </c>
      <c r="I218" s="355" t="s">
        <v>165</v>
      </c>
      <c r="J218" s="373"/>
      <c r="K218" s="358"/>
      <c r="L218" s="358"/>
      <c r="N218" s="359" t="str">
        <f t="array" ref="N218">IFERROR(INDEX('All Field Defs'!$B$2:$E$258,MATCH('StoT Mapping (Depreciated)'!E218,'All Field Defs'!$B$2:$B$258,0),2),"")</f>
        <v>Parcel 9</v>
      </c>
      <c r="O218" s="359" t="str">
        <f t="array" ref="O218">IFERROR(INDEX('All Field Defs'!$B$2:$E$258,MATCH('StoT Mapping (Depreciated)'!E218,'All Field Defs'!$B$2:$B$258,0),3),"")</f>
        <v>Integer</v>
      </c>
      <c r="P218" s="359" t="str">
        <f t="array" ref="P218">IFERROR(INDEX('All Field Defs'!$A$2:$E$258,MATCH('StoT Mapping (Depreciated)'!E218,'All Field Defs'!$B$2:$B$258,0),1),"")</f>
        <v>OccPermFD</v>
      </c>
      <c r="Q218" s="359" t="str">
        <f t="array" ref="Q218">IFERROR(INDEX('All Field Defs'!$A$2:$F$258,MATCH('StoT Mapping (Depreciated)'!E218,'All Field Defs'!$B$2:$B$258,0),6),"")</f>
        <v>occupancy-permits-field-definitions.xlsx</v>
      </c>
    </row>
    <row r="219" ht="15.75" customHeight="1">
      <c r="A219" s="352">
        <v>218.0</v>
      </c>
      <c r="B219" s="353" t="s">
        <v>350</v>
      </c>
      <c r="C219" s="353" t="s">
        <v>613</v>
      </c>
      <c r="D219" s="353" t="str">
        <f t="shared" si="1"/>
        <v>prmbdo.mdb.PrmWaiver.AddrNum</v>
      </c>
      <c r="E219" s="353" t="s">
        <v>1709</v>
      </c>
      <c r="F219" s="353"/>
      <c r="G219" s="353"/>
      <c r="H219" s="355" t="str">
        <f t="shared" si="10"/>
        <v>PrmWaiver</v>
      </c>
      <c r="I219" s="355" t="s">
        <v>1709</v>
      </c>
      <c r="J219" s="373"/>
      <c r="K219" s="358"/>
      <c r="L219" s="358"/>
      <c r="N219" s="359" t="str">
        <f t="array" ref="N219">IFERROR(INDEX('All Field Defs'!$B$2:$E$258,MATCH('StoT Mapping (Depreciated)'!E219,'All Field Defs'!$B$2:$B$258,0),2),"")</f>
        <v>Address Number</v>
      </c>
      <c r="O219" s="359" t="str">
        <f t="array" ref="O219">IFERROR(INDEX('All Field Defs'!$B$2:$E$258,MATCH('StoT Mapping (Depreciated)'!E219,'All Field Defs'!$B$2:$B$258,0),3),"")</f>
        <v>Integer</v>
      </c>
      <c r="P219" s="359" t="str">
        <f t="array" ref="P219">IFERROR(INDEX('All Field Defs'!$A$2:$E$258,MATCH('StoT Mapping (Depreciated)'!E219,'All Field Defs'!$B$2:$B$258,0),1),"")</f>
        <v>OccPermFD</v>
      </c>
      <c r="Q219" s="359" t="str">
        <f t="array" ref="Q219">IFERROR(INDEX('All Field Defs'!$A$2:$F$258,MATCH('StoT Mapping (Depreciated)'!E219,'All Field Defs'!$B$2:$B$258,0),6),"")</f>
        <v>occupancy-permits-field-definitions.xlsx</v>
      </c>
    </row>
    <row r="220" ht="15.75" customHeight="1">
      <c r="A220" s="352">
        <v>219.0</v>
      </c>
      <c r="B220" s="353" t="s">
        <v>350</v>
      </c>
      <c r="C220" s="353" t="s">
        <v>613</v>
      </c>
      <c r="D220" s="353" t="str">
        <f t="shared" si="1"/>
        <v>prmbdo.mdb.PrmWaiver.AddrSuf</v>
      </c>
      <c r="E220" s="353" t="s">
        <v>1723</v>
      </c>
      <c r="F220" s="353"/>
      <c r="G220" s="353"/>
      <c r="H220" s="355" t="str">
        <f t="shared" si="10"/>
        <v>PrmWaiver</v>
      </c>
      <c r="I220" s="355" t="s">
        <v>1723</v>
      </c>
      <c r="J220" s="373"/>
      <c r="K220" s="358"/>
      <c r="L220" s="358"/>
      <c r="N220" s="359" t="str">
        <f t="array" ref="N220">IFERROR(INDEX('All Field Defs'!$B$2:$E$258,MATCH('StoT Mapping (Depreciated)'!E220,'All Field Defs'!$B$2:$B$258,0),2),"")</f>
        <v>Address Suffix</v>
      </c>
      <c r="O220" s="359" t="str">
        <f t="array" ref="O220">IFERROR(INDEX('All Field Defs'!$B$2:$E$258,MATCH('StoT Mapping (Depreciated)'!E220,'All Field Defs'!$B$2:$B$258,0),3),"")</f>
        <v>String</v>
      </c>
      <c r="P220" s="359" t="str">
        <f t="array" ref="P220">IFERROR(INDEX('All Field Defs'!$A$2:$E$258,MATCH('StoT Mapping (Depreciated)'!E220,'All Field Defs'!$B$2:$B$258,0),1),"")</f>
        <v>OccPermFD</v>
      </c>
      <c r="Q220" s="359" t="str">
        <f t="array" ref="Q220">IFERROR(INDEX('All Field Defs'!$A$2:$F$258,MATCH('StoT Mapping (Depreciated)'!E220,'All Field Defs'!$B$2:$B$258,0),6),"")</f>
        <v>occupancy-permits-field-definitions.xlsx</v>
      </c>
    </row>
    <row r="221" ht="15.75" customHeight="1">
      <c r="A221" s="352">
        <v>220.0</v>
      </c>
      <c r="B221" s="353" t="s">
        <v>350</v>
      </c>
      <c r="C221" s="353" t="s">
        <v>613</v>
      </c>
      <c r="D221" s="353" t="str">
        <f t="shared" si="1"/>
        <v>prmbdo.mdb.PrmWaiver.StDir</v>
      </c>
      <c r="E221" s="353" t="s">
        <v>1857</v>
      </c>
      <c r="F221" s="353"/>
      <c r="G221" s="353"/>
      <c r="H221" s="355" t="str">
        <f t="shared" si="10"/>
        <v>PrmWaiver</v>
      </c>
      <c r="I221" s="355" t="s">
        <v>1857</v>
      </c>
      <c r="J221" s="373"/>
      <c r="K221" s="358"/>
      <c r="L221" s="358"/>
      <c r="N221" s="359" t="str">
        <f t="array" ref="N221">IFERROR(INDEX('All Field Defs'!$B$2:$E$258,MATCH('StoT Mapping (Depreciated)'!E221,'All Field Defs'!$B$2:$B$258,0),2),"")</f>
        <v>Street Direction</v>
      </c>
      <c r="O221" s="359" t="str">
        <f t="array" ref="O221">IFERROR(INDEX('All Field Defs'!$B$2:$E$258,MATCH('StoT Mapping (Depreciated)'!E221,'All Field Defs'!$B$2:$B$258,0),3),"")</f>
        <v>String</v>
      </c>
      <c r="P221" s="359" t="str">
        <f t="array" ref="P221">IFERROR(INDEX('All Field Defs'!$A$2:$E$258,MATCH('StoT Mapping (Depreciated)'!E221,'All Field Defs'!$B$2:$B$258,0),1),"")</f>
        <v>OccPermFD</v>
      </c>
      <c r="Q221" s="359" t="str">
        <f t="array" ref="Q221">IFERROR(INDEX('All Field Defs'!$A$2:$F$258,MATCH('StoT Mapping (Depreciated)'!E221,'All Field Defs'!$B$2:$B$258,0),6),"")</f>
        <v>occupancy-permits-field-definitions.xlsx</v>
      </c>
    </row>
    <row r="222" ht="15.75" customHeight="1">
      <c r="A222" s="352">
        <v>221.0</v>
      </c>
      <c r="B222" s="353" t="s">
        <v>350</v>
      </c>
      <c r="C222" s="353" t="s">
        <v>613</v>
      </c>
      <c r="D222" s="353" t="str">
        <f t="shared" si="1"/>
        <v>prmbdo.mdb.PrmWaiver.StName</v>
      </c>
      <c r="E222" s="353" t="s">
        <v>1071</v>
      </c>
      <c r="F222" s="353"/>
      <c r="G222" s="353"/>
      <c r="H222" s="355" t="str">
        <f t="shared" si="10"/>
        <v>PrmWaiver</v>
      </c>
      <c r="I222" s="355" t="s">
        <v>1071</v>
      </c>
      <c r="J222" s="373"/>
      <c r="K222" s="358"/>
      <c r="L222" s="358"/>
      <c r="N222" s="359" t="str">
        <f t="array" ref="N222">IFERROR(INDEX('All Field Defs'!$B$2:$E$258,MATCH('StoT Mapping (Depreciated)'!E222,'All Field Defs'!$B$2:$B$258,0),2),"")</f>
        <v>Street Name</v>
      </c>
      <c r="O222" s="359" t="str">
        <f t="array" ref="O222">IFERROR(INDEX('All Field Defs'!$B$2:$E$258,MATCH('StoT Mapping (Depreciated)'!E222,'All Field Defs'!$B$2:$B$258,0),3),"")</f>
        <v>String</v>
      </c>
      <c r="P222" s="359" t="str">
        <f t="array" ref="P222">IFERROR(INDEX('All Field Defs'!$A$2:$E$258,MATCH('StoT Mapping (Depreciated)'!E222,'All Field Defs'!$B$2:$B$258,0),1),"")</f>
        <v>OccPermFD</v>
      </c>
      <c r="Q222" s="359" t="str">
        <f t="array" ref="Q222">IFERROR(INDEX('All Field Defs'!$A$2:$F$258,MATCH('StoT Mapping (Depreciated)'!E222,'All Field Defs'!$B$2:$B$258,0),6),"")</f>
        <v>occupancy-permits-field-definitions.xlsx</v>
      </c>
    </row>
    <row r="223" ht="15.75" customHeight="1">
      <c r="A223" s="352">
        <v>222.0</v>
      </c>
      <c r="B223" s="353" t="s">
        <v>350</v>
      </c>
      <c r="C223" s="353" t="s">
        <v>613</v>
      </c>
      <c r="D223" s="353" t="str">
        <f t="shared" si="1"/>
        <v>prmbdo.mdb.PrmWaiver.StType</v>
      </c>
      <c r="E223" s="353" t="s">
        <v>1075</v>
      </c>
      <c r="F223" s="353"/>
      <c r="G223" s="353"/>
      <c r="H223" s="355" t="str">
        <f t="shared" si="10"/>
        <v>PrmWaiver</v>
      </c>
      <c r="I223" s="355" t="s">
        <v>1075</v>
      </c>
      <c r="J223" s="373"/>
      <c r="K223" s="358"/>
      <c r="L223" s="358"/>
      <c r="N223" s="359" t="str">
        <f t="array" ref="N223">IFERROR(INDEX('All Field Defs'!$B$2:$E$258,MATCH('StoT Mapping (Depreciated)'!E223,'All Field Defs'!$B$2:$B$258,0),2),"")</f>
        <v>Street Type</v>
      </c>
      <c r="O223" s="359" t="str">
        <f t="array" ref="O223">IFERROR(INDEX('All Field Defs'!$B$2:$E$258,MATCH('StoT Mapping (Depreciated)'!E223,'All Field Defs'!$B$2:$B$258,0),3),"")</f>
        <v>String</v>
      </c>
      <c r="P223" s="359" t="str">
        <f t="array" ref="P223">IFERROR(INDEX('All Field Defs'!$A$2:$E$258,MATCH('StoT Mapping (Depreciated)'!E223,'All Field Defs'!$B$2:$B$258,0),1),"")</f>
        <v>OccPermFD</v>
      </c>
      <c r="Q223" s="359" t="str">
        <f t="array" ref="Q223">IFERROR(INDEX('All Field Defs'!$A$2:$F$258,MATCH('StoT Mapping (Depreciated)'!E223,'All Field Defs'!$B$2:$B$258,0),6),"")</f>
        <v>occupancy-permits-field-definitions.xlsx</v>
      </c>
    </row>
    <row r="224" ht="15.75" customHeight="1">
      <c r="A224" s="352">
        <v>223.0</v>
      </c>
      <c r="B224" s="353" t="s">
        <v>350</v>
      </c>
      <c r="C224" s="353" t="s">
        <v>613</v>
      </c>
      <c r="D224" s="353" t="str">
        <f t="shared" si="1"/>
        <v>prmbdo.mdb.PrmWaiver.UnitNum</v>
      </c>
      <c r="E224" s="353" t="s">
        <v>1639</v>
      </c>
      <c r="F224" s="353"/>
      <c r="G224" s="353"/>
      <c r="H224" s="355" t="str">
        <f t="shared" si="10"/>
        <v>PrmWaiver</v>
      </c>
      <c r="I224" s="355" t="s">
        <v>1639</v>
      </c>
      <c r="J224" s="373"/>
      <c r="K224" s="358"/>
      <c r="L224" s="358"/>
      <c r="N224" s="359" t="str">
        <f t="array" ref="N224">IFERROR(INDEX('All Field Defs'!$B$2:$E$258,MATCH('StoT Mapping (Depreciated)'!E224,'All Field Defs'!$B$2:$B$258,0),2),"")</f>
        <v>Unit Number</v>
      </c>
      <c r="O224" s="359" t="str">
        <f t="array" ref="O224">IFERROR(INDEX('All Field Defs'!$B$2:$E$258,MATCH('StoT Mapping (Depreciated)'!E224,'All Field Defs'!$B$2:$B$258,0),3),"")</f>
        <v>String</v>
      </c>
      <c r="P224" s="359" t="str">
        <f t="array" ref="P224">IFERROR(INDEX('All Field Defs'!$A$2:$E$258,MATCH('StoT Mapping (Depreciated)'!E224,'All Field Defs'!$B$2:$B$258,0),1),"")</f>
        <v>OccPermFD</v>
      </c>
      <c r="Q224" s="359" t="str">
        <f t="array" ref="Q224">IFERROR(INDEX('All Field Defs'!$A$2:$F$258,MATCH('StoT Mapping (Depreciated)'!E224,'All Field Defs'!$B$2:$B$258,0),6),"")</f>
        <v>occupancy-permits-field-definitions.xlsx</v>
      </c>
    </row>
    <row r="225" ht="15.75" customHeight="1">
      <c r="A225" s="352">
        <v>224.0</v>
      </c>
      <c r="B225" s="353" t="s">
        <v>350</v>
      </c>
      <c r="C225" s="353" t="s">
        <v>613</v>
      </c>
      <c r="D225" s="353" t="str">
        <f t="shared" si="1"/>
        <v>prmbdo.mdb.PrmWaiver.OrigAddress</v>
      </c>
      <c r="E225" s="353" t="s">
        <v>2025</v>
      </c>
      <c r="F225" s="353"/>
      <c r="G225" s="353"/>
      <c r="H225" s="355" t="str">
        <f t="shared" si="10"/>
        <v>PrmWaiver</v>
      </c>
      <c r="I225" s="355" t="s">
        <v>2025</v>
      </c>
      <c r="J225" s="373"/>
      <c r="K225" s="358"/>
      <c r="L225" s="358"/>
      <c r="N225" s="359" t="str">
        <f t="array" ref="N225">IFERROR(INDEX('All Field Defs'!$B$2:$E$258,MATCH('StoT Mapping (Depreciated)'!E225,'All Field Defs'!$B$2:$B$258,0),2),"")</f>
        <v/>
      </c>
      <c r="O225" s="359" t="str">
        <f t="array" ref="O225">IFERROR(INDEX('All Field Defs'!$B$2:$E$258,MATCH('StoT Mapping (Depreciated)'!E225,'All Field Defs'!$B$2:$B$258,0),3),"")</f>
        <v/>
      </c>
      <c r="P225" s="359" t="str">
        <f t="array" ref="P225">IFERROR(INDEX('All Field Defs'!$A$2:$E$258,MATCH('StoT Mapping (Depreciated)'!E225,'All Field Defs'!$B$2:$B$258,0),1),"")</f>
        <v/>
      </c>
      <c r="Q225" s="359" t="str">
        <f t="array" ref="Q225">IFERROR(INDEX('All Field Defs'!$A$2:$F$258,MATCH('StoT Mapping (Depreciated)'!E225,'All Field Defs'!$B$2:$B$258,0),6),"")</f>
        <v/>
      </c>
    </row>
    <row r="226" ht="15.75" customHeight="1">
      <c r="A226" s="352">
        <v>225.0</v>
      </c>
      <c r="B226" s="353" t="s">
        <v>350</v>
      </c>
      <c r="C226" s="353" t="s">
        <v>613</v>
      </c>
      <c r="D226" s="353" t="str">
        <f t="shared" si="1"/>
        <v>prmbdo.mdb.PrmWaiver.ProjectType</v>
      </c>
      <c r="E226" s="353" t="s">
        <v>1849</v>
      </c>
      <c r="F226" s="353"/>
      <c r="G226" s="353"/>
      <c r="H226" s="355" t="str">
        <f t="shared" si="10"/>
        <v>PrmWaiver</v>
      </c>
      <c r="I226" s="355" t="s">
        <v>1849</v>
      </c>
      <c r="J226" s="373"/>
      <c r="K226" s="358" t="s">
        <v>149</v>
      </c>
      <c r="L226" s="358" t="s">
        <v>149</v>
      </c>
      <c r="N226" s="359" t="str">
        <f t="array" ref="N226">IFERROR(INDEX('All Field Defs'!$B$2:$E$258,MATCH('StoT Mapping (Depreciated)'!E226,'All Field Defs'!$B$2:$B$258,0),2),"")</f>
        <v>Project Type</v>
      </c>
      <c r="O226" s="359" t="str">
        <f t="array" ref="O226">IFERROR(INDEX('All Field Defs'!$B$2:$E$258,MATCH('StoT Mapping (Depreciated)'!E226,'All Field Defs'!$B$2:$B$258,0),3),"")</f>
        <v>Integer</v>
      </c>
      <c r="P226" s="359" t="str">
        <f t="array" ref="P226">IFERROR(INDEX('All Field Defs'!$A$2:$E$258,MATCH('StoT Mapping (Depreciated)'!E226,'All Field Defs'!$B$2:$B$258,0),1),"")</f>
        <v>OccPermFD</v>
      </c>
      <c r="Q226" s="359" t="str">
        <f t="array" ref="Q226">IFERROR(INDEX('All Field Defs'!$A$2:$F$258,MATCH('StoT Mapping (Depreciated)'!E226,'All Field Defs'!$B$2:$B$258,0),6),"")</f>
        <v>occupancy-permits-field-definitions.xlsx</v>
      </c>
    </row>
    <row r="227" ht="15.75" customHeight="1">
      <c r="A227" s="352">
        <v>226.0</v>
      </c>
      <c r="B227" s="353" t="s">
        <v>350</v>
      </c>
      <c r="C227" s="353" t="s">
        <v>613</v>
      </c>
      <c r="D227" s="353" t="str">
        <f t="shared" si="1"/>
        <v>prmbdo.mdb.PrmWaiver.MainStructType</v>
      </c>
      <c r="E227" s="353" t="s">
        <v>2108</v>
      </c>
      <c r="F227" s="353"/>
      <c r="G227" s="353"/>
      <c r="H227" s="355" t="str">
        <f t="shared" si="10"/>
        <v>PrmWaiver</v>
      </c>
      <c r="I227" s="355" t="s">
        <v>2108</v>
      </c>
      <c r="J227" s="373"/>
      <c r="K227" s="358" t="s">
        <v>149</v>
      </c>
      <c r="L227" s="358" t="s">
        <v>149</v>
      </c>
      <c r="N227" s="359" t="str">
        <f t="array" ref="N227">IFERROR(INDEX('All Field Defs'!$B$2:$E$258,MATCH('StoT Mapping (Depreciated)'!E227,'All Field Defs'!$B$2:$B$258,0),2),"")</f>
        <v/>
      </c>
      <c r="O227" s="359" t="str">
        <f t="array" ref="O227">IFERROR(INDEX('All Field Defs'!$B$2:$E$258,MATCH('StoT Mapping (Depreciated)'!E227,'All Field Defs'!$B$2:$B$258,0),3),"")</f>
        <v/>
      </c>
      <c r="P227" s="359" t="str">
        <f t="array" ref="P227">IFERROR(INDEX('All Field Defs'!$A$2:$E$258,MATCH('StoT Mapping (Depreciated)'!E227,'All Field Defs'!$B$2:$B$258,0),1),"")</f>
        <v/>
      </c>
      <c r="Q227" s="359" t="str">
        <f t="array" ref="Q227">IFERROR(INDEX('All Field Defs'!$A$2:$F$258,MATCH('StoT Mapping (Depreciated)'!E227,'All Field Defs'!$B$2:$B$258,0),6),"")</f>
        <v/>
      </c>
    </row>
    <row r="228" ht="15.75" customHeight="1">
      <c r="A228" s="352">
        <v>227.0</v>
      </c>
      <c r="B228" s="353" t="s">
        <v>350</v>
      </c>
      <c r="C228" s="353" t="s">
        <v>613</v>
      </c>
      <c r="D228" s="353" t="str">
        <f t="shared" si="1"/>
        <v>prmbdo.mdb.PrmWaiver.AppDate</v>
      </c>
      <c r="E228" s="353" t="s">
        <v>1755</v>
      </c>
      <c r="F228" s="353"/>
      <c r="G228" s="353"/>
      <c r="H228" s="355" t="str">
        <f t="shared" si="10"/>
        <v>PrmWaiver</v>
      </c>
      <c r="I228" s="355" t="s">
        <v>1755</v>
      </c>
      <c r="J228" s="373"/>
      <c r="K228" s="358" t="s">
        <v>2100</v>
      </c>
      <c r="L228" s="358" t="s">
        <v>2109</v>
      </c>
      <c r="N228" s="359" t="str">
        <f t="array" ref="N228">IFERROR(INDEX('All Field Defs'!$B$2:$E$258,MATCH('StoT Mapping (Depreciated)'!E228,'All Field Defs'!$B$2:$B$258,0),2),"")</f>
        <v>Application Date</v>
      </c>
      <c r="O228" s="359" t="str">
        <f t="array" ref="O228">IFERROR(INDEX('All Field Defs'!$B$2:$E$258,MATCH('StoT Mapping (Depreciated)'!E228,'All Field Defs'!$B$2:$B$258,0),3),"")</f>
        <v>Date</v>
      </c>
      <c r="P228" s="359" t="str">
        <f t="array" ref="P228">IFERROR(INDEX('All Field Defs'!$A$2:$E$258,MATCH('StoT Mapping (Depreciated)'!E228,'All Field Defs'!$B$2:$B$258,0),1),"")</f>
        <v>OccPermFD</v>
      </c>
      <c r="Q228" s="359" t="str">
        <f t="array" ref="Q228">IFERROR(INDEX('All Field Defs'!$A$2:$F$258,MATCH('StoT Mapping (Depreciated)'!E228,'All Field Defs'!$B$2:$B$258,0),6),"")</f>
        <v>occupancy-permits-field-definitions.xlsx</v>
      </c>
    </row>
    <row r="229" ht="15.75" customHeight="1">
      <c r="A229" s="352">
        <v>228.0</v>
      </c>
      <c r="B229" s="353" t="s">
        <v>350</v>
      </c>
      <c r="C229" s="353" t="s">
        <v>613</v>
      </c>
      <c r="D229" s="353" t="str">
        <f t="shared" si="1"/>
        <v>prmbdo.mdb.PrmWaiver.IssueDate</v>
      </c>
      <c r="E229" s="353" t="s">
        <v>1798</v>
      </c>
      <c r="F229" s="353"/>
      <c r="G229" s="353"/>
      <c r="H229" s="355" t="str">
        <f t="shared" si="10"/>
        <v>PrmWaiver</v>
      </c>
      <c r="I229" s="355" t="s">
        <v>1798</v>
      </c>
      <c r="J229" s="373"/>
      <c r="K229" s="358" t="s">
        <v>2100</v>
      </c>
      <c r="L229" s="358" t="s">
        <v>2110</v>
      </c>
      <c r="N229" s="359" t="str">
        <f t="array" ref="N229">IFERROR(INDEX('All Field Defs'!$B$2:$E$258,MATCH('StoT Mapping (Depreciated)'!E229,'All Field Defs'!$B$2:$B$258,0),2),"")</f>
        <v>Issued Date</v>
      </c>
      <c r="O229" s="359" t="str">
        <f t="array" ref="O229">IFERROR(INDEX('All Field Defs'!$B$2:$E$258,MATCH('StoT Mapping (Depreciated)'!E229,'All Field Defs'!$B$2:$B$258,0),3),"")</f>
        <v>Date</v>
      </c>
      <c r="P229" s="359" t="str">
        <f t="array" ref="P229">IFERROR(INDEX('All Field Defs'!$A$2:$E$258,MATCH('StoT Mapping (Depreciated)'!E229,'All Field Defs'!$B$2:$B$258,0),1),"")</f>
        <v>OccPermFD</v>
      </c>
      <c r="Q229" s="359" t="str">
        <f t="array" ref="Q229">IFERROR(INDEX('All Field Defs'!$A$2:$F$258,MATCH('StoT Mapping (Depreciated)'!E229,'All Field Defs'!$B$2:$B$258,0),6),"")</f>
        <v>occupancy-permits-field-definitions.xlsx</v>
      </c>
    </row>
    <row r="230" ht="15.75" customHeight="1">
      <c r="A230" s="352">
        <v>229.0</v>
      </c>
      <c r="B230" s="353" t="s">
        <v>350</v>
      </c>
      <c r="C230" s="353" t="s">
        <v>613</v>
      </c>
      <c r="D230" s="353" t="str">
        <f t="shared" si="1"/>
        <v>prmbdo.mdb.PrmWaiver.CompleteDate</v>
      </c>
      <c r="E230" s="353" t="s">
        <v>1779</v>
      </c>
      <c r="F230" s="353"/>
      <c r="G230" s="353"/>
      <c r="H230" s="355" t="str">
        <f t="shared" si="10"/>
        <v>PrmWaiver</v>
      </c>
      <c r="I230" s="355" t="s">
        <v>1779</v>
      </c>
      <c r="J230" s="373"/>
      <c r="K230" s="358" t="s">
        <v>2100</v>
      </c>
      <c r="L230" s="358" t="s">
        <v>1198</v>
      </c>
      <c r="N230" s="359" t="str">
        <f t="array" ref="N230">IFERROR(INDEX('All Field Defs'!$B$2:$E$258,MATCH('StoT Mapping (Depreciated)'!E230,'All Field Defs'!$B$2:$B$258,0),2),"")</f>
        <v>Completed Date</v>
      </c>
      <c r="O230" s="359" t="str">
        <f t="array" ref="O230">IFERROR(INDEX('All Field Defs'!$B$2:$E$258,MATCH('StoT Mapping (Depreciated)'!E230,'All Field Defs'!$B$2:$B$258,0),3),"")</f>
        <v>Date</v>
      </c>
      <c r="P230" s="359" t="str">
        <f t="array" ref="P230">IFERROR(INDEX('All Field Defs'!$A$2:$E$258,MATCH('StoT Mapping (Depreciated)'!E230,'All Field Defs'!$B$2:$B$258,0),1),"")</f>
        <v>OccPermFD</v>
      </c>
      <c r="Q230" s="359" t="str">
        <f t="array" ref="Q230">IFERROR(INDEX('All Field Defs'!$A$2:$F$258,MATCH('StoT Mapping (Depreciated)'!E230,'All Field Defs'!$B$2:$B$258,0),6),"")</f>
        <v>occupancy-permits-field-definitions.xlsx</v>
      </c>
    </row>
    <row r="231" ht="15.75" customHeight="1">
      <c r="A231" s="352">
        <v>230.0</v>
      </c>
      <c r="B231" s="353" t="s">
        <v>350</v>
      </c>
      <c r="C231" s="353" t="s">
        <v>613</v>
      </c>
      <c r="D231" s="353" t="str">
        <f t="shared" si="1"/>
        <v>prmbdo.mdb.PrmWaiver.CancelDate</v>
      </c>
      <c r="E231" s="353" t="s">
        <v>1767</v>
      </c>
      <c r="F231" s="353"/>
      <c r="G231" s="353"/>
      <c r="H231" s="355" t="str">
        <f t="shared" si="10"/>
        <v>PrmWaiver</v>
      </c>
      <c r="I231" s="355" t="s">
        <v>1767</v>
      </c>
      <c r="J231" s="373"/>
      <c r="K231" s="358" t="s">
        <v>2100</v>
      </c>
      <c r="L231" s="358" t="s">
        <v>2111</v>
      </c>
      <c r="N231" s="359" t="str">
        <f t="array" ref="N231">IFERROR(INDEX('All Field Defs'!$B$2:$E$258,MATCH('StoT Mapping (Depreciated)'!E231,'All Field Defs'!$B$2:$B$258,0),2),"")</f>
        <v>Canceled Date</v>
      </c>
      <c r="O231" s="359" t="str">
        <f t="array" ref="O231">IFERROR(INDEX('All Field Defs'!$B$2:$E$258,MATCH('StoT Mapping (Depreciated)'!E231,'All Field Defs'!$B$2:$B$258,0),3),"")</f>
        <v>Date</v>
      </c>
      <c r="P231" s="359" t="str">
        <f t="array" ref="P231">IFERROR(INDEX('All Field Defs'!$A$2:$E$258,MATCH('StoT Mapping (Depreciated)'!E231,'All Field Defs'!$B$2:$B$258,0),1),"")</f>
        <v>OccPermFD</v>
      </c>
      <c r="Q231" s="359" t="str">
        <f t="array" ref="Q231">IFERROR(INDEX('All Field Defs'!$A$2:$F$258,MATCH('StoT Mapping (Depreciated)'!E231,'All Field Defs'!$B$2:$B$258,0),6),"")</f>
        <v>occupancy-permits-field-definitions.xlsx</v>
      </c>
    </row>
    <row r="232" ht="15.75" customHeight="1">
      <c r="A232" s="352">
        <v>231.0</v>
      </c>
      <c r="B232" s="353" t="s">
        <v>350</v>
      </c>
      <c r="C232" s="353" t="s">
        <v>613</v>
      </c>
      <c r="D232" s="353" t="str">
        <f t="shared" si="1"/>
        <v>prmbdo.mdb.PrmWaiver.EstProjectCost</v>
      </c>
      <c r="E232" s="353" t="s">
        <v>1202</v>
      </c>
      <c r="F232" s="353"/>
      <c r="G232" s="353"/>
      <c r="H232" s="355" t="str">
        <f t="shared" si="10"/>
        <v>PrmWaiver</v>
      </c>
      <c r="I232" s="355" t="s">
        <v>1202</v>
      </c>
      <c r="J232" s="373"/>
      <c r="K232" s="358" t="s">
        <v>2100</v>
      </c>
      <c r="L232" s="358" t="s">
        <v>1202</v>
      </c>
      <c r="N232" s="359" t="str">
        <f t="array" ref="N232">IFERROR(INDEX('All Field Defs'!$B$2:$E$258,MATCH('StoT Mapping (Depreciated)'!E232,'All Field Defs'!$B$2:$B$258,0),2),"")</f>
        <v>Estimated Project Cost</v>
      </c>
      <c r="O232" s="359" t="str">
        <f t="array" ref="O232">IFERROR(INDEX('All Field Defs'!$B$2:$E$258,MATCH('StoT Mapping (Depreciated)'!E232,'All Field Defs'!$B$2:$B$258,0),3),"")</f>
        <v>Decimal</v>
      </c>
      <c r="P232" s="359" t="str">
        <f t="array" ref="P232">IFERROR(INDEX('All Field Defs'!$A$2:$E$258,MATCH('StoT Mapping (Depreciated)'!E232,'All Field Defs'!$B$2:$B$258,0),1),"")</f>
        <v>OccPermFD</v>
      </c>
      <c r="Q232" s="359" t="str">
        <f t="array" ref="Q232">IFERROR(INDEX('All Field Defs'!$A$2:$F$258,MATCH('StoT Mapping (Depreciated)'!E232,'All Field Defs'!$B$2:$B$258,0),6),"")</f>
        <v>occupancy-permits-field-definitions.xlsx</v>
      </c>
    </row>
    <row r="233" ht="15.75" customHeight="1">
      <c r="A233" s="352">
        <v>232.0</v>
      </c>
      <c r="B233" s="353" t="s">
        <v>350</v>
      </c>
      <c r="C233" s="353" t="s">
        <v>613</v>
      </c>
      <c r="D233" s="353" t="str">
        <f t="shared" si="1"/>
        <v>prmbdo.mdb.PrmWaiver.AppDescription</v>
      </c>
      <c r="E233" s="353" t="s">
        <v>1757</v>
      </c>
      <c r="F233" s="353"/>
      <c r="G233" s="353"/>
      <c r="H233" s="355" t="str">
        <f t="shared" si="10"/>
        <v>PrmWaiver</v>
      </c>
      <c r="I233" s="355" t="s">
        <v>1757</v>
      </c>
      <c r="J233" s="373"/>
      <c r="K233" s="358" t="s">
        <v>2100</v>
      </c>
      <c r="L233" s="358" t="s">
        <v>1200</v>
      </c>
      <c r="N233" s="359" t="str">
        <f t="array" ref="N233">IFERROR(INDEX('All Field Defs'!$B$2:$E$258,MATCH('StoT Mapping (Depreciated)'!E233,'All Field Defs'!$B$2:$B$258,0),2),"")</f>
        <v>Application Description</v>
      </c>
      <c r="O233" s="359" t="str">
        <f t="array" ref="O233">IFERROR(INDEX('All Field Defs'!$B$2:$E$258,MATCH('StoT Mapping (Depreciated)'!E233,'All Field Defs'!$B$2:$B$258,0),3),"")</f>
        <v>String</v>
      </c>
      <c r="P233" s="359" t="str">
        <f t="array" ref="P233">IFERROR(INDEX('All Field Defs'!$A$2:$E$258,MATCH('StoT Mapping (Depreciated)'!E233,'All Field Defs'!$B$2:$B$258,0),1),"")</f>
        <v>OccPermFD</v>
      </c>
      <c r="Q233" s="359" t="str">
        <f t="array" ref="Q233">IFERROR(INDEX('All Field Defs'!$A$2:$F$258,MATCH('StoT Mapping (Depreciated)'!E233,'All Field Defs'!$B$2:$B$258,0),6),"")</f>
        <v>occupancy-permits-field-definitions.xlsx</v>
      </c>
    </row>
    <row r="234" ht="15.75" customHeight="1">
      <c r="A234" s="352">
        <v>233.0</v>
      </c>
      <c r="B234" s="353" t="s">
        <v>350</v>
      </c>
      <c r="C234" s="353" t="s">
        <v>613</v>
      </c>
      <c r="D234" s="353" t="str">
        <f t="shared" si="1"/>
        <v>prmbdo.mdb.PrmWaiver.StrucType1</v>
      </c>
      <c r="E234" s="353" t="s">
        <v>1860</v>
      </c>
      <c r="F234" s="353"/>
      <c r="G234" s="353"/>
      <c r="H234" s="355" t="str">
        <f t="shared" si="10"/>
        <v>PrmWaiver</v>
      </c>
      <c r="I234" s="355" t="s">
        <v>1860</v>
      </c>
      <c r="J234" s="373"/>
      <c r="K234" s="358" t="s">
        <v>149</v>
      </c>
      <c r="L234" s="358" t="s">
        <v>149</v>
      </c>
      <c r="N234" s="359" t="str">
        <f t="array" ref="N234">IFERROR(INDEX('All Field Defs'!$B$2:$E$258,MATCH('StoT Mapping (Depreciated)'!E234,'All Field Defs'!$B$2:$B$258,0),2),"")</f>
        <v>Structure Type 1</v>
      </c>
      <c r="O234" s="359" t="str">
        <f t="array" ref="O234">IFERROR(INDEX('All Field Defs'!$B$2:$E$258,MATCH('StoT Mapping (Depreciated)'!E234,'All Field Defs'!$B$2:$B$258,0),3),"")</f>
        <v>Integer</v>
      </c>
      <c r="P234" s="359" t="str">
        <f t="array" ref="P234">IFERROR(INDEX('All Field Defs'!$A$2:$E$258,MATCH('StoT Mapping (Depreciated)'!E234,'All Field Defs'!$B$2:$B$258,0),1),"")</f>
        <v>OccPermFD</v>
      </c>
      <c r="Q234" s="359" t="str">
        <f t="array" ref="Q234">IFERROR(INDEX('All Field Defs'!$A$2:$F$258,MATCH('StoT Mapping (Depreciated)'!E234,'All Field Defs'!$B$2:$B$258,0),6),"")</f>
        <v>occupancy-permits-field-definitions.xlsx</v>
      </c>
    </row>
    <row r="235" ht="15.75" customHeight="1">
      <c r="A235" s="352">
        <v>234.0</v>
      </c>
      <c r="B235" s="353" t="s">
        <v>350</v>
      </c>
      <c r="C235" s="353" t="s">
        <v>613</v>
      </c>
      <c r="D235" s="353" t="str">
        <f t="shared" si="1"/>
        <v>prmbdo.mdb.PrmWaiver.StrucType2</v>
      </c>
      <c r="E235" s="353" t="s">
        <v>1862</v>
      </c>
      <c r="F235" s="353"/>
      <c r="G235" s="353"/>
      <c r="H235" s="355" t="str">
        <f t="shared" si="10"/>
        <v>PrmWaiver</v>
      </c>
      <c r="I235" s="355" t="s">
        <v>1862</v>
      </c>
      <c r="J235" s="373"/>
      <c r="K235" s="358" t="s">
        <v>149</v>
      </c>
      <c r="L235" s="358" t="s">
        <v>149</v>
      </c>
      <c r="N235" s="359" t="str">
        <f t="array" ref="N235">IFERROR(INDEX('All Field Defs'!$B$2:$E$258,MATCH('StoT Mapping (Depreciated)'!E235,'All Field Defs'!$B$2:$B$258,0),2),"")</f>
        <v>Structure Type 2</v>
      </c>
      <c r="O235" s="359" t="str">
        <f t="array" ref="O235">IFERROR(INDEX('All Field Defs'!$B$2:$E$258,MATCH('StoT Mapping (Depreciated)'!E235,'All Field Defs'!$B$2:$B$258,0),3),"")</f>
        <v>Integer</v>
      </c>
      <c r="P235" s="359" t="str">
        <f t="array" ref="P235">IFERROR(INDEX('All Field Defs'!$A$2:$E$258,MATCH('StoT Mapping (Depreciated)'!E235,'All Field Defs'!$B$2:$B$258,0),1),"")</f>
        <v>OccPermFD</v>
      </c>
      <c r="Q235" s="359" t="str">
        <f t="array" ref="Q235">IFERROR(INDEX('All Field Defs'!$A$2:$F$258,MATCH('StoT Mapping (Depreciated)'!E235,'All Field Defs'!$B$2:$B$258,0),6),"")</f>
        <v>occupancy-permits-field-definitions.xlsx</v>
      </c>
    </row>
    <row r="236" ht="15.75" customHeight="1">
      <c r="A236" s="352">
        <v>235.0</v>
      </c>
      <c r="B236" s="353" t="s">
        <v>350</v>
      </c>
      <c r="C236" s="353" t="s">
        <v>613</v>
      </c>
      <c r="D236" s="353" t="str">
        <f t="shared" si="1"/>
        <v>prmbdo.mdb.PrmWaiver.StrucType3</v>
      </c>
      <c r="E236" s="353" t="s">
        <v>1864</v>
      </c>
      <c r="F236" s="353"/>
      <c r="G236" s="353"/>
      <c r="H236" s="355" t="str">
        <f t="shared" si="10"/>
        <v>PrmWaiver</v>
      </c>
      <c r="I236" s="355" t="s">
        <v>1864</v>
      </c>
      <c r="J236" s="373"/>
      <c r="K236" s="358" t="s">
        <v>149</v>
      </c>
      <c r="L236" s="358" t="s">
        <v>149</v>
      </c>
      <c r="N236" s="359" t="str">
        <f t="array" ref="N236">IFERROR(INDEX('All Field Defs'!$B$2:$E$258,MATCH('StoT Mapping (Depreciated)'!E236,'All Field Defs'!$B$2:$B$258,0),2),"")</f>
        <v>Structure Type 3</v>
      </c>
      <c r="O236" s="359" t="str">
        <f t="array" ref="O236">IFERROR(INDEX('All Field Defs'!$B$2:$E$258,MATCH('StoT Mapping (Depreciated)'!E236,'All Field Defs'!$B$2:$B$258,0),3),"")</f>
        <v>Integer</v>
      </c>
      <c r="P236" s="359" t="str">
        <f t="array" ref="P236">IFERROR(INDEX('All Field Defs'!$A$2:$E$258,MATCH('StoT Mapping (Depreciated)'!E236,'All Field Defs'!$B$2:$B$258,0),1),"")</f>
        <v>OccPermFD</v>
      </c>
      <c r="Q236" s="359" t="str">
        <f t="array" ref="Q236">IFERROR(INDEX('All Field Defs'!$A$2:$F$258,MATCH('StoT Mapping (Depreciated)'!E236,'All Field Defs'!$B$2:$B$258,0),6),"")</f>
        <v>occupancy-permits-field-definitions.xlsx</v>
      </c>
    </row>
    <row r="237" ht="15.75" customHeight="1">
      <c r="A237" s="352">
        <v>236.0</v>
      </c>
      <c r="B237" s="353" t="s">
        <v>350</v>
      </c>
      <c r="C237" s="353" t="s">
        <v>613</v>
      </c>
      <c r="D237" s="353" t="str">
        <f t="shared" si="1"/>
        <v>prmbdo.mdb.PrmWaiver.NbrofUnits</v>
      </c>
      <c r="E237" s="353" t="s">
        <v>2112</v>
      </c>
      <c r="F237" s="353"/>
      <c r="G237" s="353"/>
      <c r="H237" s="355" t="str">
        <f t="shared" si="10"/>
        <v>PrmWaiver</v>
      </c>
      <c r="I237" s="355" t="s">
        <v>2112</v>
      </c>
      <c r="J237" s="373"/>
      <c r="K237" s="358" t="s">
        <v>149</v>
      </c>
      <c r="L237" s="358" t="s">
        <v>149</v>
      </c>
      <c r="N237" s="359" t="str">
        <f t="array" ref="N237">IFERROR(INDEX('All Field Defs'!$B$2:$E$258,MATCH('StoT Mapping (Depreciated)'!E237,'All Field Defs'!$B$2:$B$258,0),2),"")</f>
        <v>Units</v>
      </c>
      <c r="O237" s="359" t="str">
        <f t="array" ref="O237">IFERROR(INDEX('All Field Defs'!$B$2:$E$258,MATCH('StoT Mapping (Depreciated)'!E237,'All Field Defs'!$B$2:$B$258,0),3),"")</f>
        <v>Integer</v>
      </c>
      <c r="P237" s="359" t="str">
        <f t="array" ref="P237">IFERROR(INDEX('All Field Defs'!$A$2:$E$258,MATCH('StoT Mapping (Depreciated)'!E237,'All Field Defs'!$B$2:$B$258,0),1),"")</f>
        <v>OccPermFD</v>
      </c>
      <c r="Q237" s="359" t="str">
        <f t="array" ref="Q237">IFERROR(INDEX('All Field Defs'!$A$2:$F$258,MATCH('StoT Mapping (Depreciated)'!E237,'All Field Defs'!$B$2:$B$258,0),6),"")</f>
        <v>occupancy-permits-field-definitions.xlsx</v>
      </c>
    </row>
    <row r="238" ht="15.75" customHeight="1">
      <c r="A238" s="352">
        <v>237.0</v>
      </c>
      <c r="B238" s="353" t="s">
        <v>350</v>
      </c>
      <c r="C238" s="353" t="s">
        <v>613</v>
      </c>
      <c r="D238" s="353" t="str">
        <f t="shared" si="1"/>
        <v>prmbdo.mdb.PrmWaiver.NewUse</v>
      </c>
      <c r="E238" s="353" t="s">
        <v>1806</v>
      </c>
      <c r="F238" s="353"/>
      <c r="G238" s="353"/>
      <c r="H238" s="355" t="str">
        <f t="shared" si="10"/>
        <v>PrmWaiver</v>
      </c>
      <c r="I238" s="355" t="s">
        <v>1806</v>
      </c>
      <c r="J238" s="373"/>
      <c r="K238" s="358" t="s">
        <v>2100</v>
      </c>
      <c r="L238" s="358" t="s">
        <v>1806</v>
      </c>
      <c r="N238" s="359" t="str">
        <f t="array" ref="N238">IFERROR(INDEX('All Field Defs'!$B$2:$E$258,MATCH('StoT Mapping (Depreciated)'!E238,'All Field Defs'!$B$2:$B$258,0),2),"")</f>
        <v>New Use</v>
      </c>
      <c r="O238" s="359" t="str">
        <f t="array" ref="O238">IFERROR(INDEX('All Field Defs'!$B$2:$E$258,MATCH('StoT Mapping (Depreciated)'!E238,'All Field Defs'!$B$2:$B$258,0),3),"")</f>
        <v>String</v>
      </c>
      <c r="P238" s="359" t="str">
        <f t="array" ref="P238">IFERROR(INDEX('All Field Defs'!$A$2:$E$258,MATCH('StoT Mapping (Depreciated)'!E238,'All Field Defs'!$B$2:$B$258,0),1),"")</f>
        <v>OccPermFD</v>
      </c>
      <c r="Q238" s="359" t="str">
        <f t="array" ref="Q238">IFERROR(INDEX('All Field Defs'!$A$2:$F$258,MATCH('StoT Mapping (Depreciated)'!E238,'All Field Defs'!$B$2:$B$258,0),6),"")</f>
        <v>occupancy-permits-field-definitions.xlsx</v>
      </c>
    </row>
    <row r="239" ht="15.75" customHeight="1">
      <c r="A239" s="352">
        <v>238.0</v>
      </c>
      <c r="B239" s="353" t="s">
        <v>350</v>
      </c>
      <c r="C239" s="353" t="s">
        <v>613</v>
      </c>
      <c r="D239" s="353" t="str">
        <f t="shared" si="1"/>
        <v>prmbdo.mdb.PrmWaiver.NewUseGroup1</v>
      </c>
      <c r="E239" s="353" t="s">
        <v>1808</v>
      </c>
      <c r="F239" s="353"/>
      <c r="G239" s="353"/>
      <c r="H239" s="355" t="str">
        <f t="shared" si="10"/>
        <v>PrmWaiver</v>
      </c>
      <c r="I239" s="355" t="s">
        <v>1808</v>
      </c>
      <c r="J239" s="373"/>
      <c r="K239" s="358"/>
      <c r="L239" s="358"/>
      <c r="N239" s="359" t="str">
        <f t="array" ref="N239">IFERROR(INDEX('All Field Defs'!$B$2:$E$258,MATCH('StoT Mapping (Depreciated)'!E239,'All Field Defs'!$B$2:$B$258,0),2),"")</f>
        <v>New User Group 1</v>
      </c>
      <c r="O239" s="359" t="str">
        <f t="array" ref="O239">IFERROR(INDEX('All Field Defs'!$B$2:$E$258,MATCH('StoT Mapping (Depreciated)'!E239,'All Field Defs'!$B$2:$B$258,0),3),"")</f>
        <v>String</v>
      </c>
      <c r="P239" s="359" t="str">
        <f t="array" ref="P239">IFERROR(INDEX('All Field Defs'!$A$2:$E$258,MATCH('StoT Mapping (Depreciated)'!E239,'All Field Defs'!$B$2:$B$258,0),1),"")</f>
        <v>OccPermFD</v>
      </c>
      <c r="Q239" s="359" t="str">
        <f t="array" ref="Q239">IFERROR(INDEX('All Field Defs'!$A$2:$F$258,MATCH('StoT Mapping (Depreciated)'!E239,'All Field Defs'!$B$2:$B$258,0),6),"")</f>
        <v>occupancy-permits-field-definitions.xlsx</v>
      </c>
    </row>
    <row r="240" ht="15.75" customHeight="1">
      <c r="A240" s="352">
        <v>239.0</v>
      </c>
      <c r="B240" s="353" t="s">
        <v>350</v>
      </c>
      <c r="C240" s="353" t="s">
        <v>613</v>
      </c>
      <c r="D240" s="353" t="str">
        <f t="shared" si="1"/>
        <v>prmbdo.mdb.PrmWaiver.NewUseGroup2</v>
      </c>
      <c r="E240" s="353" t="s">
        <v>1811</v>
      </c>
      <c r="F240" s="353"/>
      <c r="G240" s="353"/>
      <c r="H240" s="355" t="str">
        <f t="shared" si="10"/>
        <v>PrmWaiver</v>
      </c>
      <c r="I240" s="355" t="s">
        <v>1811</v>
      </c>
      <c r="J240" s="373"/>
      <c r="K240" s="358"/>
      <c r="L240" s="358"/>
      <c r="N240" s="359" t="str">
        <f t="array" ref="N240">IFERROR(INDEX('All Field Defs'!$B$2:$E$258,MATCH('StoT Mapping (Depreciated)'!E240,'All Field Defs'!$B$2:$B$258,0),2),"")</f>
        <v>New User Group 2</v>
      </c>
      <c r="O240" s="359" t="str">
        <f t="array" ref="O240">IFERROR(INDEX('All Field Defs'!$B$2:$E$258,MATCH('StoT Mapping (Depreciated)'!E240,'All Field Defs'!$B$2:$B$258,0),3),"")</f>
        <v>String</v>
      </c>
      <c r="P240" s="359" t="str">
        <f t="array" ref="P240">IFERROR(INDEX('All Field Defs'!$A$2:$E$258,MATCH('StoT Mapping (Depreciated)'!E240,'All Field Defs'!$B$2:$B$258,0),1),"")</f>
        <v>OccPermFD</v>
      </c>
      <c r="Q240" s="359" t="str">
        <f t="array" ref="Q240">IFERROR(INDEX('All Field Defs'!$A$2:$F$258,MATCH('StoT Mapping (Depreciated)'!E240,'All Field Defs'!$B$2:$B$258,0),6),"")</f>
        <v>occupancy-permits-field-definitions.xlsx</v>
      </c>
    </row>
    <row r="241" ht="15.75" customHeight="1">
      <c r="A241" s="352">
        <v>240.0</v>
      </c>
      <c r="B241" s="353" t="s">
        <v>350</v>
      </c>
      <c r="C241" s="353" t="s">
        <v>613</v>
      </c>
      <c r="D241" s="353" t="str">
        <f t="shared" si="1"/>
        <v>prmbdo.mdb.PrmWaiver.NewUseGroup3</v>
      </c>
      <c r="E241" s="353" t="s">
        <v>1813</v>
      </c>
      <c r="F241" s="353"/>
      <c r="G241" s="353"/>
      <c r="H241" s="355" t="str">
        <f t="shared" si="10"/>
        <v>PrmWaiver</v>
      </c>
      <c r="I241" s="355" t="s">
        <v>1813</v>
      </c>
      <c r="J241" s="373"/>
      <c r="K241" s="358"/>
      <c r="L241" s="358"/>
      <c r="N241" s="359" t="str">
        <f t="array" ref="N241">IFERROR(INDEX('All Field Defs'!$B$2:$E$258,MATCH('StoT Mapping (Depreciated)'!E241,'All Field Defs'!$B$2:$B$258,0),2),"")</f>
        <v>New User Group 3</v>
      </c>
      <c r="O241" s="359" t="str">
        <f t="array" ref="O241">IFERROR(INDEX('All Field Defs'!$B$2:$E$258,MATCH('StoT Mapping (Depreciated)'!E241,'All Field Defs'!$B$2:$B$258,0),3),"")</f>
        <v>String</v>
      </c>
      <c r="P241" s="359" t="str">
        <f t="array" ref="P241">IFERROR(INDEX('All Field Defs'!$A$2:$E$258,MATCH('StoT Mapping (Depreciated)'!E241,'All Field Defs'!$B$2:$B$258,0),1),"")</f>
        <v>OccPermFD</v>
      </c>
      <c r="Q241" s="359" t="str">
        <f t="array" ref="Q241">IFERROR(INDEX('All Field Defs'!$A$2:$F$258,MATCH('StoT Mapping (Depreciated)'!E241,'All Field Defs'!$B$2:$B$258,0),6),"")</f>
        <v>occupancy-permits-field-definitions.xlsx</v>
      </c>
    </row>
    <row r="242" ht="15.75" customHeight="1">
      <c r="A242" s="352">
        <v>241.0</v>
      </c>
      <c r="B242" s="353" t="s">
        <v>350</v>
      </c>
      <c r="C242" s="353" t="s">
        <v>613</v>
      </c>
      <c r="D242" s="353" t="str">
        <f t="shared" si="1"/>
        <v>prmbdo.mdb.PrmWaiver.OldUse</v>
      </c>
      <c r="E242" s="353" t="s">
        <v>1827</v>
      </c>
      <c r="F242" s="353"/>
      <c r="G242" s="353"/>
      <c r="H242" s="355" t="str">
        <f t="shared" si="10"/>
        <v>PrmWaiver</v>
      </c>
      <c r="I242" s="355" t="s">
        <v>1827</v>
      </c>
      <c r="J242" s="373"/>
      <c r="K242" s="358" t="s">
        <v>2100</v>
      </c>
      <c r="L242" s="358" t="s">
        <v>1827</v>
      </c>
      <c r="N242" s="359" t="str">
        <f t="array" ref="N242">IFERROR(INDEX('All Field Defs'!$B$2:$E$258,MATCH('StoT Mapping (Depreciated)'!E242,'All Field Defs'!$B$2:$B$258,0),2),"")</f>
        <v>Old Use</v>
      </c>
      <c r="O242" s="359" t="str">
        <f t="array" ref="O242">IFERROR(INDEX('All Field Defs'!$B$2:$E$258,MATCH('StoT Mapping (Depreciated)'!E242,'All Field Defs'!$B$2:$B$258,0),3),"")</f>
        <v>String</v>
      </c>
      <c r="P242" s="359" t="str">
        <f t="array" ref="P242">IFERROR(INDEX('All Field Defs'!$A$2:$E$258,MATCH('StoT Mapping (Depreciated)'!E242,'All Field Defs'!$B$2:$B$258,0),1),"")</f>
        <v>OccPermFD</v>
      </c>
      <c r="Q242" s="359" t="str">
        <f t="array" ref="Q242">IFERROR(INDEX('All Field Defs'!$A$2:$F$258,MATCH('StoT Mapping (Depreciated)'!E242,'All Field Defs'!$B$2:$B$258,0),6),"")</f>
        <v>occupancy-permits-field-definitions.xlsx</v>
      </c>
    </row>
    <row r="243" ht="15.75" customHeight="1">
      <c r="A243" s="352">
        <v>242.0</v>
      </c>
      <c r="B243" s="353" t="s">
        <v>350</v>
      </c>
      <c r="C243" s="353" t="s">
        <v>613</v>
      </c>
      <c r="D243" s="353" t="str">
        <f t="shared" si="1"/>
        <v>prmbdo.mdb.PrmWaiver.OldUseGroup1</v>
      </c>
      <c r="E243" s="353" t="s">
        <v>1829</v>
      </c>
      <c r="F243" s="353"/>
      <c r="G243" s="353"/>
      <c r="H243" s="355" t="str">
        <f t="shared" si="10"/>
        <v>PrmWaiver</v>
      </c>
      <c r="I243" s="355" t="s">
        <v>1829</v>
      </c>
      <c r="J243" s="373"/>
      <c r="K243" s="358"/>
      <c r="L243" s="358"/>
      <c r="N243" s="359" t="str">
        <f t="array" ref="N243">IFERROR(INDEX('All Field Defs'!$B$2:$E$258,MATCH('StoT Mapping (Depreciated)'!E243,'All Field Defs'!$B$2:$B$258,0),2),"")</f>
        <v>Old User Group 1</v>
      </c>
      <c r="O243" s="359" t="str">
        <f t="array" ref="O243">IFERROR(INDEX('All Field Defs'!$B$2:$E$258,MATCH('StoT Mapping (Depreciated)'!E243,'All Field Defs'!$B$2:$B$258,0),3),"")</f>
        <v>String</v>
      </c>
      <c r="P243" s="359" t="str">
        <f t="array" ref="P243">IFERROR(INDEX('All Field Defs'!$A$2:$E$258,MATCH('StoT Mapping (Depreciated)'!E243,'All Field Defs'!$B$2:$B$258,0),1),"")</f>
        <v>OccPermFD</v>
      </c>
      <c r="Q243" s="359" t="str">
        <f t="array" ref="Q243">IFERROR(INDEX('All Field Defs'!$A$2:$F$258,MATCH('StoT Mapping (Depreciated)'!E243,'All Field Defs'!$B$2:$B$258,0),6),"")</f>
        <v>occupancy-permits-field-definitions.xlsx</v>
      </c>
    </row>
    <row r="244" ht="15.75" customHeight="1">
      <c r="A244" s="352">
        <v>243.0</v>
      </c>
      <c r="B244" s="353" t="s">
        <v>350</v>
      </c>
      <c r="C244" s="353" t="s">
        <v>613</v>
      </c>
      <c r="D244" s="353" t="str">
        <f t="shared" si="1"/>
        <v>prmbdo.mdb.PrmWaiver.OldUseGroup2</v>
      </c>
      <c r="E244" s="353" t="s">
        <v>1831</v>
      </c>
      <c r="F244" s="353"/>
      <c r="G244" s="353"/>
      <c r="H244" s="355" t="str">
        <f t="shared" si="10"/>
        <v>PrmWaiver</v>
      </c>
      <c r="I244" s="355" t="s">
        <v>1831</v>
      </c>
      <c r="J244" s="373"/>
      <c r="K244" s="358"/>
      <c r="L244" s="358"/>
      <c r="N244" s="359" t="str">
        <f t="array" ref="N244">IFERROR(INDEX('All Field Defs'!$B$2:$E$258,MATCH('StoT Mapping (Depreciated)'!E244,'All Field Defs'!$B$2:$B$258,0),2),"")</f>
        <v>Old User Group 2</v>
      </c>
      <c r="O244" s="359" t="str">
        <f t="array" ref="O244">IFERROR(INDEX('All Field Defs'!$B$2:$E$258,MATCH('StoT Mapping (Depreciated)'!E244,'All Field Defs'!$B$2:$B$258,0),3),"")</f>
        <v>String</v>
      </c>
      <c r="P244" s="359" t="str">
        <f t="array" ref="P244">IFERROR(INDEX('All Field Defs'!$A$2:$E$258,MATCH('StoT Mapping (Depreciated)'!E244,'All Field Defs'!$B$2:$B$258,0),1),"")</f>
        <v>OccPermFD</v>
      </c>
      <c r="Q244" s="359" t="str">
        <f t="array" ref="Q244">IFERROR(INDEX('All Field Defs'!$A$2:$F$258,MATCH('StoT Mapping (Depreciated)'!E244,'All Field Defs'!$B$2:$B$258,0),6),"")</f>
        <v>occupancy-permits-field-definitions.xlsx</v>
      </c>
    </row>
    <row r="245" ht="15.75" customHeight="1">
      <c r="A245" s="352">
        <v>244.0</v>
      </c>
      <c r="B245" s="353" t="s">
        <v>350</v>
      </c>
      <c r="C245" s="353" t="s">
        <v>613</v>
      </c>
      <c r="D245" s="353" t="str">
        <f t="shared" si="1"/>
        <v>prmbdo.mdb.PrmWaiver.OldUseGroup3</v>
      </c>
      <c r="E245" s="353" t="s">
        <v>1833</v>
      </c>
      <c r="F245" s="353"/>
      <c r="G245" s="353"/>
      <c r="H245" s="355" t="str">
        <f t="shared" si="10"/>
        <v>PrmWaiver</v>
      </c>
      <c r="I245" s="355" t="s">
        <v>1833</v>
      </c>
      <c r="J245" s="373"/>
      <c r="K245" s="358"/>
      <c r="L245" s="358"/>
      <c r="N245" s="359" t="str">
        <f t="array" ref="N245">IFERROR(INDEX('All Field Defs'!$B$2:$E$258,MATCH('StoT Mapping (Depreciated)'!E245,'All Field Defs'!$B$2:$B$258,0),2),"")</f>
        <v>Old User Group 3</v>
      </c>
      <c r="O245" s="359" t="str">
        <f t="array" ref="O245">IFERROR(INDEX('All Field Defs'!$B$2:$E$258,MATCH('StoT Mapping (Depreciated)'!E245,'All Field Defs'!$B$2:$B$258,0),3),"")</f>
        <v>String</v>
      </c>
      <c r="P245" s="359" t="str">
        <f t="array" ref="P245">IFERROR(INDEX('All Field Defs'!$A$2:$E$258,MATCH('StoT Mapping (Depreciated)'!E245,'All Field Defs'!$B$2:$B$258,0),1),"")</f>
        <v>OccPermFD</v>
      </c>
      <c r="Q245" s="359" t="str">
        <f t="array" ref="Q245">IFERROR(INDEX('All Field Defs'!$A$2:$F$258,MATCH('StoT Mapping (Depreciated)'!E245,'All Field Defs'!$B$2:$B$258,0),6),"")</f>
        <v>occupancy-permits-field-definitions.xlsx</v>
      </c>
    </row>
    <row r="246" ht="15.75" customHeight="1">
      <c r="A246" s="352">
        <v>245.0</v>
      </c>
      <c r="B246" s="353" t="s">
        <v>350</v>
      </c>
      <c r="C246" s="353" t="s">
        <v>613</v>
      </c>
      <c r="D246" s="353" t="str">
        <f t="shared" si="1"/>
        <v>prmbdo.mdb.PrmWaiver.OccName</v>
      </c>
      <c r="E246" s="353" t="s">
        <v>1821</v>
      </c>
      <c r="F246" s="353"/>
      <c r="G246" s="353"/>
      <c r="H246" s="355" t="str">
        <f t="shared" si="10"/>
        <v>PrmWaiver</v>
      </c>
      <c r="I246" s="355" t="s">
        <v>1821</v>
      </c>
      <c r="J246" s="373"/>
      <c r="K246" s="358" t="s">
        <v>2100</v>
      </c>
      <c r="L246" s="358" t="s">
        <v>2113</v>
      </c>
      <c r="N246" s="359" t="str">
        <f t="array" ref="N246">IFERROR(INDEX('All Field Defs'!$B$2:$E$258,MATCH('StoT Mapping (Depreciated)'!E246,'All Field Defs'!$B$2:$B$258,0),2),"")</f>
        <v>Occupant Name</v>
      </c>
      <c r="O246" s="359" t="str">
        <f t="array" ref="O246">IFERROR(INDEX('All Field Defs'!$B$2:$E$258,MATCH('StoT Mapping (Depreciated)'!E246,'All Field Defs'!$B$2:$B$258,0),3),"")</f>
        <v>String</v>
      </c>
      <c r="P246" s="359" t="str">
        <f t="array" ref="P246">IFERROR(INDEX('All Field Defs'!$A$2:$E$258,MATCH('StoT Mapping (Depreciated)'!E246,'All Field Defs'!$B$2:$B$258,0),1),"")</f>
        <v>OccPermFD</v>
      </c>
      <c r="Q246" s="359" t="str">
        <f t="array" ref="Q246">IFERROR(INDEX('All Field Defs'!$A$2:$F$258,MATCH('StoT Mapping (Depreciated)'!E246,'All Field Defs'!$B$2:$B$258,0),6),"")</f>
        <v>occupancy-permits-field-definitions.xlsx</v>
      </c>
    </row>
    <row r="247" ht="15.75" customHeight="1">
      <c r="A247" s="352">
        <v>246.0</v>
      </c>
      <c r="B247" s="353" t="s">
        <v>350</v>
      </c>
      <c r="C247" s="353" t="s">
        <v>613</v>
      </c>
      <c r="D247" s="353" t="str">
        <f t="shared" si="1"/>
        <v>prmbdo.mdb.PrmWaiver.OccCo</v>
      </c>
      <c r="E247" s="353" t="s">
        <v>1819</v>
      </c>
      <c r="F247" s="353"/>
      <c r="G247" s="353"/>
      <c r="H247" s="355" t="str">
        <f t="shared" si="10"/>
        <v>PrmWaiver</v>
      </c>
      <c r="I247" s="355" t="s">
        <v>1819</v>
      </c>
      <c r="J247" s="373"/>
      <c r="K247" s="358" t="s">
        <v>2100</v>
      </c>
      <c r="L247" s="358" t="s">
        <v>2113</v>
      </c>
      <c r="M247" s="10" t="s">
        <v>2114</v>
      </c>
      <c r="N247" s="359" t="str">
        <f t="array" ref="N247">IFERROR(INDEX('All Field Defs'!$B$2:$E$258,MATCH('StoT Mapping (Depreciated)'!E247,'All Field Defs'!$B$2:$B$258,0),2),"")</f>
        <v>Occupant Care Of</v>
      </c>
      <c r="O247" s="359" t="str">
        <f t="array" ref="O247">IFERROR(INDEX('All Field Defs'!$B$2:$E$258,MATCH('StoT Mapping (Depreciated)'!E247,'All Field Defs'!$B$2:$B$258,0),3),"")</f>
        <v>String</v>
      </c>
      <c r="P247" s="359" t="str">
        <f t="array" ref="P247">IFERROR(INDEX('All Field Defs'!$A$2:$E$258,MATCH('StoT Mapping (Depreciated)'!E247,'All Field Defs'!$B$2:$B$258,0),1),"")</f>
        <v>OccPermFD</v>
      </c>
      <c r="Q247" s="359" t="str">
        <f t="array" ref="Q247">IFERROR(INDEX('All Field Defs'!$A$2:$F$258,MATCH('StoT Mapping (Depreciated)'!E247,'All Field Defs'!$B$2:$B$258,0),6),"")</f>
        <v>occupancy-permits-field-definitions.xlsx</v>
      </c>
    </row>
    <row r="248" ht="15.75" customHeight="1">
      <c r="A248" s="352">
        <v>247.0</v>
      </c>
      <c r="B248" s="353" t="s">
        <v>350</v>
      </c>
      <c r="C248" s="353" t="s">
        <v>613</v>
      </c>
      <c r="D248" s="353" t="str">
        <f t="shared" si="1"/>
        <v>prmbdo.mdb.PrmWaiver.OccAddr</v>
      </c>
      <c r="E248" s="353" t="s">
        <v>1815</v>
      </c>
      <c r="F248" s="353"/>
      <c r="G248" s="353"/>
      <c r="H248" s="355" t="str">
        <f t="shared" si="10"/>
        <v>PrmWaiver</v>
      </c>
      <c r="I248" s="355" t="s">
        <v>1815</v>
      </c>
      <c r="J248" s="373"/>
      <c r="K248" s="358" t="s">
        <v>2100</v>
      </c>
      <c r="L248" s="358" t="s">
        <v>2113</v>
      </c>
      <c r="N248" s="359" t="str">
        <f t="array" ref="N248">IFERROR(INDEX('All Field Defs'!$B$2:$E$258,MATCH('StoT Mapping (Depreciated)'!E248,'All Field Defs'!$B$2:$B$258,0),2),"")</f>
        <v>Occupant Address</v>
      </c>
      <c r="O248" s="359" t="str">
        <f t="array" ref="O248">IFERROR(INDEX('All Field Defs'!$B$2:$E$258,MATCH('StoT Mapping (Depreciated)'!E248,'All Field Defs'!$B$2:$B$258,0),3),"")</f>
        <v>String</v>
      </c>
      <c r="P248" s="359" t="str">
        <f t="array" ref="P248">IFERROR(INDEX('All Field Defs'!$A$2:$E$258,MATCH('StoT Mapping (Depreciated)'!E248,'All Field Defs'!$B$2:$B$258,0),1),"")</f>
        <v>OccPermFD</v>
      </c>
      <c r="Q248" s="359" t="str">
        <f t="array" ref="Q248">IFERROR(INDEX('All Field Defs'!$A$2:$F$258,MATCH('StoT Mapping (Depreciated)'!E248,'All Field Defs'!$B$2:$B$258,0),6),"")</f>
        <v>occupancy-permits-field-definitions.xlsx</v>
      </c>
    </row>
    <row r="249" ht="15.75" customHeight="1">
      <c r="A249" s="352">
        <v>248.0</v>
      </c>
      <c r="B249" s="353" t="s">
        <v>350</v>
      </c>
      <c r="C249" s="353" t="s">
        <v>613</v>
      </c>
      <c r="D249" s="353" t="str">
        <f t="shared" si="1"/>
        <v>prmbdo.mdb.PrmWaiver.OccCity</v>
      </c>
      <c r="E249" s="353" t="s">
        <v>1817</v>
      </c>
      <c r="F249" s="353"/>
      <c r="G249" s="353"/>
      <c r="H249" s="355" t="str">
        <f t="shared" si="10"/>
        <v>PrmWaiver</v>
      </c>
      <c r="I249" s="355" t="s">
        <v>1817</v>
      </c>
      <c r="J249" s="373"/>
      <c r="K249" s="358" t="s">
        <v>2100</v>
      </c>
      <c r="L249" s="358" t="s">
        <v>2113</v>
      </c>
      <c r="N249" s="359" t="str">
        <f t="array" ref="N249">IFERROR(INDEX('All Field Defs'!$B$2:$E$258,MATCH('StoT Mapping (Depreciated)'!E249,'All Field Defs'!$B$2:$B$258,0),2),"")</f>
        <v>Occupant City</v>
      </c>
      <c r="O249" s="359" t="str">
        <f t="array" ref="O249">IFERROR(INDEX('All Field Defs'!$B$2:$E$258,MATCH('StoT Mapping (Depreciated)'!E249,'All Field Defs'!$B$2:$B$258,0),3),"")</f>
        <v>String</v>
      </c>
      <c r="P249" s="359" t="str">
        <f t="array" ref="P249">IFERROR(INDEX('All Field Defs'!$A$2:$E$258,MATCH('StoT Mapping (Depreciated)'!E249,'All Field Defs'!$B$2:$B$258,0),1),"")</f>
        <v>OccPermFD</v>
      </c>
      <c r="Q249" s="359" t="str">
        <f t="array" ref="Q249">IFERROR(INDEX('All Field Defs'!$A$2:$F$258,MATCH('StoT Mapping (Depreciated)'!E249,'All Field Defs'!$B$2:$B$258,0),6),"")</f>
        <v>occupancy-permits-field-definitions.xlsx</v>
      </c>
    </row>
    <row r="250" ht="15.75" customHeight="1">
      <c r="A250" s="352">
        <v>249.0</v>
      </c>
      <c r="B250" s="353" t="s">
        <v>350</v>
      </c>
      <c r="C250" s="353" t="s">
        <v>613</v>
      </c>
      <c r="D250" s="353" t="str">
        <f t="shared" si="1"/>
        <v>prmbdo.mdb.PrmWaiver.OccState</v>
      </c>
      <c r="E250" s="353" t="s">
        <v>1823</v>
      </c>
      <c r="F250" s="353"/>
      <c r="G250" s="353"/>
      <c r="H250" s="355" t="str">
        <f t="shared" si="10"/>
        <v>PrmWaiver</v>
      </c>
      <c r="I250" s="355" t="s">
        <v>1823</v>
      </c>
      <c r="J250" s="373"/>
      <c r="K250" s="358" t="s">
        <v>2100</v>
      </c>
      <c r="L250" s="358" t="s">
        <v>2113</v>
      </c>
      <c r="N250" s="359" t="str">
        <f t="array" ref="N250">IFERROR(INDEX('All Field Defs'!$B$2:$E$258,MATCH('StoT Mapping (Depreciated)'!E250,'All Field Defs'!$B$2:$B$258,0),2),"")</f>
        <v>Occupant State</v>
      </c>
      <c r="O250" s="359" t="str">
        <f t="array" ref="O250">IFERROR(INDEX('All Field Defs'!$B$2:$E$258,MATCH('StoT Mapping (Depreciated)'!E250,'All Field Defs'!$B$2:$B$258,0),3),"")</f>
        <v>String</v>
      </c>
      <c r="P250" s="359" t="str">
        <f t="array" ref="P250">IFERROR(INDEX('All Field Defs'!$A$2:$E$258,MATCH('StoT Mapping (Depreciated)'!E250,'All Field Defs'!$B$2:$B$258,0),1),"")</f>
        <v>OccPermFD</v>
      </c>
      <c r="Q250" s="359" t="str">
        <f t="array" ref="Q250">IFERROR(INDEX('All Field Defs'!$A$2:$F$258,MATCH('StoT Mapping (Depreciated)'!E250,'All Field Defs'!$B$2:$B$258,0),6),"")</f>
        <v>occupancy-permits-field-definitions.xlsx</v>
      </c>
    </row>
    <row r="251" ht="15.75" customHeight="1">
      <c r="A251" s="352">
        <v>250.0</v>
      </c>
      <c r="B251" s="353" t="s">
        <v>350</v>
      </c>
      <c r="C251" s="353" t="s">
        <v>613</v>
      </c>
      <c r="D251" s="353" t="str">
        <f t="shared" si="1"/>
        <v>prmbdo.mdb.PrmWaiver.OccZIP</v>
      </c>
      <c r="E251" s="353" t="s">
        <v>1825</v>
      </c>
      <c r="F251" s="353"/>
      <c r="G251" s="353"/>
      <c r="H251" s="355" t="str">
        <f t="shared" si="10"/>
        <v>PrmWaiver</v>
      </c>
      <c r="I251" s="355" t="s">
        <v>1825</v>
      </c>
      <c r="J251" s="373"/>
      <c r="K251" s="358" t="s">
        <v>2100</v>
      </c>
      <c r="L251" s="358" t="s">
        <v>2113</v>
      </c>
      <c r="N251" s="359" t="str">
        <f t="array" ref="N251">IFERROR(INDEX('All Field Defs'!$B$2:$E$258,MATCH('StoT Mapping (Depreciated)'!E251,'All Field Defs'!$B$2:$B$258,0),2),"")</f>
        <v>Occupant ZIP</v>
      </c>
      <c r="O251" s="359" t="str">
        <f t="array" ref="O251">IFERROR(INDEX('All Field Defs'!$B$2:$E$258,MATCH('StoT Mapping (Depreciated)'!E251,'All Field Defs'!$B$2:$B$258,0),3),"")</f>
        <v>String</v>
      </c>
      <c r="P251" s="359" t="str">
        <f t="array" ref="P251">IFERROR(INDEX('All Field Defs'!$A$2:$E$258,MATCH('StoT Mapping (Depreciated)'!E251,'All Field Defs'!$B$2:$B$258,0),1),"")</f>
        <v>OccPermFD</v>
      </c>
      <c r="Q251" s="359" t="str">
        <f t="array" ref="Q251">IFERROR(INDEX('All Field Defs'!$A$2:$F$258,MATCH('StoT Mapping (Depreciated)'!E251,'All Field Defs'!$B$2:$B$258,0),6),"")</f>
        <v>occupancy-permits-field-definitions.xlsx</v>
      </c>
    </row>
    <row r="252" ht="15.75" customHeight="1">
      <c r="A252" s="352">
        <v>251.0</v>
      </c>
      <c r="B252" s="353" t="s">
        <v>350</v>
      </c>
      <c r="C252" s="353" t="s">
        <v>613</v>
      </c>
      <c r="D252" s="353" t="str">
        <f t="shared" si="1"/>
        <v>prmbdo.mdb.PrmWaiver.GeoCityBLockPart</v>
      </c>
      <c r="E252" s="353" t="s">
        <v>1795</v>
      </c>
      <c r="F252" s="353"/>
      <c r="G252" s="353"/>
      <c r="H252" s="355" t="str">
        <f t="shared" si="10"/>
        <v>PrmWaiver</v>
      </c>
      <c r="I252" s="355" t="s">
        <v>1795</v>
      </c>
      <c r="J252" s="373"/>
      <c r="K252" s="358" t="s">
        <v>2115</v>
      </c>
      <c r="L252" s="358" t="s">
        <v>149</v>
      </c>
      <c r="N252" s="359" t="str">
        <f t="array" ref="N252">IFERROR(INDEX('All Field Defs'!$B$2:$E$258,MATCH('StoT Mapping (Depreciated)'!E252,'All Field Defs'!$B$2:$B$258,0),2),"")</f>
        <v>City Block Part</v>
      </c>
      <c r="O252" s="359" t="str">
        <f t="array" ref="O252">IFERROR(INDEX('All Field Defs'!$B$2:$E$258,MATCH('StoT Mapping (Depreciated)'!E252,'All Field Defs'!$B$2:$B$258,0),3),"")</f>
        <v>Decimal</v>
      </c>
      <c r="P252" s="359" t="str">
        <f t="array" ref="P252">IFERROR(INDEX('All Field Defs'!$A$2:$E$258,MATCH('StoT Mapping (Depreciated)'!E252,'All Field Defs'!$B$2:$B$258,0),1),"")</f>
        <v>OccPermFD</v>
      </c>
      <c r="Q252" s="359" t="str">
        <f t="array" ref="Q252">IFERROR(INDEX('All Field Defs'!$A$2:$F$258,MATCH('StoT Mapping (Depreciated)'!E252,'All Field Defs'!$B$2:$B$258,0),6),"")</f>
        <v>occupancy-permits-field-definitions.xlsx</v>
      </c>
    </row>
    <row r="253" ht="15.75" customHeight="1">
      <c r="A253" s="352">
        <v>252.0</v>
      </c>
      <c r="B253" s="353" t="s">
        <v>350</v>
      </c>
      <c r="C253" s="353" t="s">
        <v>613</v>
      </c>
      <c r="D253" s="353" t="str">
        <f t="shared" si="1"/>
        <v>prmbdo.mdb.PrmWaiver.Ward10</v>
      </c>
      <c r="E253" s="353" t="s">
        <v>1436</v>
      </c>
      <c r="F253" s="353"/>
      <c r="G253" s="353"/>
      <c r="H253" s="355" t="str">
        <f t="shared" si="10"/>
        <v>PrmWaiver</v>
      </c>
      <c r="I253" s="355" t="s">
        <v>1436</v>
      </c>
      <c r="J253" s="373"/>
      <c r="K253" s="358" t="s">
        <v>2115</v>
      </c>
      <c r="L253" s="358" t="s">
        <v>149</v>
      </c>
      <c r="N253" s="359" t="str">
        <f t="array" ref="N253">IFERROR(INDEX('All Field Defs'!$B$2:$E$258,MATCH('StoT Mapping (Depreciated)'!E253,'All Field Defs'!$B$2:$B$258,0),2),"")</f>
        <v>2012 Ward</v>
      </c>
      <c r="O253" s="359" t="str">
        <f t="array" ref="O253">IFERROR(INDEX('All Field Defs'!$B$2:$E$258,MATCH('StoT Mapping (Depreciated)'!E253,'All Field Defs'!$B$2:$B$258,0),3),"")</f>
        <v>Integer</v>
      </c>
      <c r="P253" s="359" t="str">
        <f t="array" ref="P253">IFERROR(INDEX('All Field Defs'!$A$2:$E$258,MATCH('StoT Mapping (Depreciated)'!E253,'All Field Defs'!$B$2:$B$258,0),1),"")</f>
        <v>OccPermFD</v>
      </c>
      <c r="Q253" s="359" t="str">
        <f t="array" ref="Q253">IFERROR(INDEX('All Field Defs'!$A$2:$F$258,MATCH('StoT Mapping (Depreciated)'!E253,'All Field Defs'!$B$2:$B$258,0),6),"")</f>
        <v>occupancy-permits-field-definitions.xlsx</v>
      </c>
    </row>
    <row r="254" ht="15.75" customHeight="1">
      <c r="A254" s="352">
        <v>253.0</v>
      </c>
      <c r="B254" s="353" t="s">
        <v>350</v>
      </c>
      <c r="C254" s="353" t="s">
        <v>613</v>
      </c>
      <c r="D254" s="353" t="str">
        <f t="shared" si="1"/>
        <v>prmbdo.mdb.PrmWaiver.Precinct10</v>
      </c>
      <c r="E254" s="353" t="s">
        <v>1445</v>
      </c>
      <c r="F254" s="353"/>
      <c r="G254" s="353"/>
      <c r="H254" s="355" t="str">
        <f t="shared" si="10"/>
        <v>PrmWaiver</v>
      </c>
      <c r="I254" s="355" t="s">
        <v>1445</v>
      </c>
      <c r="J254" s="373"/>
      <c r="K254" s="358" t="s">
        <v>2115</v>
      </c>
      <c r="L254" s="358" t="s">
        <v>149</v>
      </c>
      <c r="N254" s="359" t="str">
        <f t="array" ref="N254">IFERROR(INDEX('All Field Defs'!$B$2:$E$258,MATCH('StoT Mapping (Depreciated)'!E254,'All Field Defs'!$B$2:$B$258,0),2),"")</f>
        <v>2012 Precinct</v>
      </c>
      <c r="O254" s="359" t="str">
        <f t="array" ref="O254">IFERROR(INDEX('All Field Defs'!$B$2:$E$258,MATCH('StoT Mapping (Depreciated)'!E254,'All Field Defs'!$B$2:$B$258,0),3),"")</f>
        <v>Integer</v>
      </c>
      <c r="P254" s="359" t="str">
        <f t="array" ref="P254">IFERROR(INDEX('All Field Defs'!$A$2:$E$258,MATCH('StoT Mapping (Depreciated)'!E254,'All Field Defs'!$B$2:$B$258,0),1),"")</f>
        <v>OccPermFD</v>
      </c>
      <c r="Q254" s="359" t="str">
        <f t="array" ref="Q254">IFERROR(INDEX('All Field Defs'!$A$2:$F$258,MATCH('StoT Mapping (Depreciated)'!E254,'All Field Defs'!$B$2:$B$258,0),6),"")</f>
        <v>occupancy-permits-field-definitions.xlsx</v>
      </c>
    </row>
    <row r="255" ht="15.75" customHeight="1">
      <c r="A255" s="352">
        <v>254.0</v>
      </c>
      <c r="B255" s="353" t="s">
        <v>350</v>
      </c>
      <c r="C255" s="353" t="s">
        <v>613</v>
      </c>
      <c r="D255" s="353" t="str">
        <f t="shared" si="1"/>
        <v>prmbdo.mdb.PrmWaiver.InspArea10</v>
      </c>
      <c r="E255" s="353" t="s">
        <v>1451</v>
      </c>
      <c r="F255" s="353"/>
      <c r="G255" s="353"/>
      <c r="H255" s="355" t="str">
        <f t="shared" si="10"/>
        <v>PrmWaiver</v>
      </c>
      <c r="I255" s="355" t="s">
        <v>1451</v>
      </c>
      <c r="J255" s="373"/>
      <c r="K255" s="358" t="s">
        <v>2115</v>
      </c>
      <c r="L255" s="358" t="s">
        <v>149</v>
      </c>
      <c r="N255" s="359" t="str">
        <f t="array" ref="N255">IFERROR(INDEX('All Field Defs'!$B$2:$E$258,MATCH('StoT Mapping (Depreciated)'!E255,'All Field Defs'!$B$2:$B$258,0),2),"")</f>
        <v>2012 Inspection Precinct</v>
      </c>
      <c r="O255" s="359" t="str">
        <f t="array" ref="O255">IFERROR(INDEX('All Field Defs'!$B$2:$E$258,MATCH('StoT Mapping (Depreciated)'!E255,'All Field Defs'!$B$2:$B$258,0),3),"")</f>
        <v>Integer</v>
      </c>
      <c r="P255" s="359" t="str">
        <f t="array" ref="P255">IFERROR(INDEX('All Field Defs'!$A$2:$E$258,MATCH('StoT Mapping (Depreciated)'!E255,'All Field Defs'!$B$2:$B$258,0),1),"")</f>
        <v>OccPermFD</v>
      </c>
      <c r="Q255" s="359" t="str">
        <f t="array" ref="Q255">IFERROR(INDEX('All Field Defs'!$A$2:$F$258,MATCH('StoT Mapping (Depreciated)'!E255,'All Field Defs'!$B$2:$B$258,0),6),"")</f>
        <v>occupancy-permits-field-definitions.xlsx</v>
      </c>
    </row>
    <row r="256" ht="15.75" customHeight="1">
      <c r="A256" s="352">
        <v>255.0</v>
      </c>
      <c r="B256" s="353" t="s">
        <v>350</v>
      </c>
      <c r="C256" s="353" t="s">
        <v>613</v>
      </c>
      <c r="D256" s="353" t="str">
        <f t="shared" si="1"/>
        <v>prmbdo.mdb.PrmWaiver.Ward00</v>
      </c>
      <c r="E256" s="353" t="s">
        <v>1457</v>
      </c>
      <c r="F256" s="353"/>
      <c r="G256" s="353"/>
      <c r="H256" s="355" t="str">
        <f t="shared" si="10"/>
        <v>PrmWaiver</v>
      </c>
      <c r="I256" s="355" t="s">
        <v>1457</v>
      </c>
      <c r="J256" s="373"/>
      <c r="K256" s="358" t="s">
        <v>2115</v>
      </c>
      <c r="L256" s="358" t="s">
        <v>149</v>
      </c>
      <c r="N256" s="359" t="str">
        <f t="array" ref="N256">IFERROR(INDEX('All Field Defs'!$B$2:$E$258,MATCH('StoT Mapping (Depreciated)'!E256,'All Field Defs'!$B$2:$B$258,0),2),"")</f>
        <v>2002 Ward</v>
      </c>
      <c r="O256" s="359" t="str">
        <f t="array" ref="O256">IFERROR(INDEX('All Field Defs'!$B$2:$E$258,MATCH('StoT Mapping (Depreciated)'!E256,'All Field Defs'!$B$2:$B$258,0),3),"")</f>
        <v>Integer</v>
      </c>
      <c r="P256" s="359" t="str">
        <f t="array" ref="P256">IFERROR(INDEX('All Field Defs'!$A$2:$E$258,MATCH('StoT Mapping (Depreciated)'!E256,'All Field Defs'!$B$2:$B$258,0),1),"")</f>
        <v>OccPermFD</v>
      </c>
      <c r="Q256" s="359" t="str">
        <f t="array" ref="Q256">IFERROR(INDEX('All Field Defs'!$A$2:$F$258,MATCH('StoT Mapping (Depreciated)'!E256,'All Field Defs'!$B$2:$B$258,0),6),"")</f>
        <v>occupancy-permits-field-definitions.xlsx</v>
      </c>
    </row>
    <row r="257" ht="15.75" customHeight="1">
      <c r="A257" s="352">
        <v>256.0</v>
      </c>
      <c r="B257" s="353" t="s">
        <v>350</v>
      </c>
      <c r="C257" s="353" t="s">
        <v>613</v>
      </c>
      <c r="D257" s="353" t="str">
        <f t="shared" si="1"/>
        <v>prmbdo.mdb.PrmWaiver.Precinct02</v>
      </c>
      <c r="E257" s="353" t="s">
        <v>1462</v>
      </c>
      <c r="F257" s="353"/>
      <c r="G257" s="353"/>
      <c r="H257" s="355" t="str">
        <f t="shared" si="10"/>
        <v>PrmWaiver</v>
      </c>
      <c r="I257" s="355" t="s">
        <v>1462</v>
      </c>
      <c r="J257" s="373"/>
      <c r="K257" s="358" t="s">
        <v>2115</v>
      </c>
      <c r="L257" s="358" t="s">
        <v>149</v>
      </c>
      <c r="N257" s="359" t="str">
        <f t="array" ref="N257">IFERROR(INDEX('All Field Defs'!$B$2:$E$258,MATCH('StoT Mapping (Depreciated)'!E257,'All Field Defs'!$B$2:$B$258,0),2),"")</f>
        <v>2002 Inspection Precinct</v>
      </c>
      <c r="O257" s="359" t="str">
        <f t="array" ref="O257">IFERROR(INDEX('All Field Defs'!$B$2:$E$258,MATCH('StoT Mapping (Depreciated)'!E257,'All Field Defs'!$B$2:$B$258,0),3),"")</f>
        <v>Integer</v>
      </c>
      <c r="P257" s="359" t="str">
        <f t="array" ref="P257">IFERROR(INDEX('All Field Defs'!$A$2:$E$258,MATCH('StoT Mapping (Depreciated)'!E257,'All Field Defs'!$B$2:$B$258,0),1),"")</f>
        <v>OccPermFD</v>
      </c>
      <c r="Q257" s="359" t="str">
        <f t="array" ref="Q257">IFERROR(INDEX('All Field Defs'!$A$2:$F$258,MATCH('StoT Mapping (Depreciated)'!E257,'All Field Defs'!$B$2:$B$258,0),6),"")</f>
        <v>occupancy-permits-field-definitions.xlsx</v>
      </c>
    </row>
    <row r="258" ht="15.75" customHeight="1">
      <c r="A258" s="352">
        <v>257.0</v>
      </c>
      <c r="B258" s="353" t="s">
        <v>350</v>
      </c>
      <c r="C258" s="353" t="s">
        <v>613</v>
      </c>
      <c r="D258" s="353" t="str">
        <f t="shared" si="1"/>
        <v>prmbdo.mdb.PrmWaiver.Nbrhd</v>
      </c>
      <c r="E258" s="353" t="s">
        <v>1472</v>
      </c>
      <c r="F258" s="353"/>
      <c r="G258" s="353"/>
      <c r="H258" s="355" t="str">
        <f t="shared" si="10"/>
        <v>PrmWaiver</v>
      </c>
      <c r="I258" s="355" t="s">
        <v>1472</v>
      </c>
      <c r="J258" s="373"/>
      <c r="K258" s="358" t="s">
        <v>2115</v>
      </c>
      <c r="L258" s="358" t="s">
        <v>149</v>
      </c>
      <c r="N258" s="359" t="str">
        <f t="array" ref="N258">IFERROR(INDEX('All Field Defs'!$B$2:$E$258,MATCH('StoT Mapping (Depreciated)'!E258,'All Field Defs'!$B$2:$B$258,0),2),"")</f>
        <v>Neighborhood</v>
      </c>
      <c r="O258" s="359" t="str">
        <f t="array" ref="O258">IFERROR(INDEX('All Field Defs'!$B$2:$E$258,MATCH('StoT Mapping (Depreciated)'!E258,'All Field Defs'!$B$2:$B$258,0),3),"")</f>
        <v>Integer</v>
      </c>
      <c r="P258" s="359" t="str">
        <f t="array" ref="P258">IFERROR(INDEX('All Field Defs'!$A$2:$E$258,MATCH('StoT Mapping (Depreciated)'!E258,'All Field Defs'!$B$2:$B$258,0),1),"")</f>
        <v>OccPermFD</v>
      </c>
      <c r="Q258" s="359" t="str">
        <f t="array" ref="Q258">IFERROR(INDEX('All Field Defs'!$A$2:$F$258,MATCH('StoT Mapping (Depreciated)'!E258,'All Field Defs'!$B$2:$B$258,0),6),"")</f>
        <v>occupancy-permits-field-definitions.xlsx</v>
      </c>
    </row>
    <row r="259" ht="15.75" customHeight="1">
      <c r="A259" s="352">
        <v>258.0</v>
      </c>
      <c r="B259" s="353" t="s">
        <v>350</v>
      </c>
      <c r="C259" s="353" t="s">
        <v>613</v>
      </c>
      <c r="D259" s="353" t="str">
        <f t="shared" si="1"/>
        <v>prmbdo.mdb.PrmWaiver.CDADist</v>
      </c>
      <c r="E259" s="353" t="s">
        <v>1478</v>
      </c>
      <c r="F259" s="353"/>
      <c r="G259" s="353"/>
      <c r="H259" s="355" t="str">
        <f t="shared" si="10"/>
        <v>PrmWaiver</v>
      </c>
      <c r="I259" s="355" t="s">
        <v>1478</v>
      </c>
      <c r="J259" s="373"/>
      <c r="K259" s="358" t="s">
        <v>2115</v>
      </c>
      <c r="L259" s="358" t="s">
        <v>149</v>
      </c>
      <c r="N259" s="359" t="str">
        <f t="array" ref="N259">IFERROR(INDEX('All Field Defs'!$B$2:$E$258,MATCH('StoT Mapping (Depreciated)'!E259,'All Field Defs'!$B$2:$B$258,0),2),"")</f>
        <v>CDA District</v>
      </c>
      <c r="O259" s="359" t="str">
        <f t="array" ref="O259">IFERROR(INDEX('All Field Defs'!$B$2:$E$258,MATCH('StoT Mapping (Depreciated)'!E259,'All Field Defs'!$B$2:$B$258,0),3),"")</f>
        <v>Integer</v>
      </c>
      <c r="P259" s="359" t="str">
        <f t="array" ref="P259">IFERROR(INDEX('All Field Defs'!$A$2:$E$258,MATCH('StoT Mapping (Depreciated)'!E259,'All Field Defs'!$B$2:$B$258,0),1),"")</f>
        <v>OccPermFD</v>
      </c>
      <c r="Q259" s="359" t="str">
        <f t="array" ref="Q259">IFERROR(INDEX('All Field Defs'!$A$2:$F$258,MATCH('StoT Mapping (Depreciated)'!E259,'All Field Defs'!$B$2:$B$258,0),6),"")</f>
        <v>occupancy-permits-field-definitions.xlsx</v>
      </c>
    </row>
    <row r="260" ht="15.75" customHeight="1">
      <c r="A260" s="352">
        <v>259.0</v>
      </c>
      <c r="B260" s="353" t="s">
        <v>350</v>
      </c>
      <c r="C260" s="353" t="s">
        <v>613</v>
      </c>
      <c r="D260" s="353" t="str">
        <f t="shared" si="1"/>
        <v>prmbdo.mdb.PrmWaiver.CDASubDist</v>
      </c>
      <c r="E260" s="353" t="s">
        <v>1485</v>
      </c>
      <c r="F260" s="353"/>
      <c r="G260" s="353"/>
      <c r="H260" s="355" t="str">
        <f t="shared" si="10"/>
        <v>PrmWaiver</v>
      </c>
      <c r="I260" s="355" t="s">
        <v>1485</v>
      </c>
      <c r="J260" s="373"/>
      <c r="K260" s="358" t="s">
        <v>2115</v>
      </c>
      <c r="L260" s="358" t="s">
        <v>149</v>
      </c>
      <c r="N260" s="359" t="str">
        <f t="array" ref="N260">IFERROR(INDEX('All Field Defs'!$B$2:$E$258,MATCH('StoT Mapping (Depreciated)'!E260,'All Field Defs'!$B$2:$B$258,0),2),"")</f>
        <v>CDA Sub District</v>
      </c>
      <c r="O260" s="359" t="str">
        <f t="array" ref="O260">IFERROR(INDEX('All Field Defs'!$B$2:$E$258,MATCH('StoT Mapping (Depreciated)'!E260,'All Field Defs'!$B$2:$B$258,0),3),"")</f>
        <v>Integer</v>
      </c>
      <c r="P260" s="359" t="str">
        <f t="array" ref="P260">IFERROR(INDEX('All Field Defs'!$A$2:$E$258,MATCH('StoT Mapping (Depreciated)'!E260,'All Field Defs'!$B$2:$B$258,0),1),"")</f>
        <v>OccPermFD</v>
      </c>
      <c r="Q260" s="359" t="str">
        <f t="array" ref="Q260">IFERROR(INDEX('All Field Defs'!$A$2:$F$258,MATCH('StoT Mapping (Depreciated)'!E260,'All Field Defs'!$B$2:$B$258,0),6),"")</f>
        <v>occupancy-permits-field-definitions.xlsx</v>
      </c>
    </row>
    <row r="261" ht="15.75" customHeight="1">
      <c r="A261" s="352">
        <v>260.0</v>
      </c>
      <c r="B261" s="353" t="s">
        <v>350</v>
      </c>
      <c r="C261" s="353" t="s">
        <v>613</v>
      </c>
      <c r="D261" s="353" t="str">
        <f t="shared" si="1"/>
        <v>prmbdo.mdb.PrmWaiver.PoliceDist</v>
      </c>
      <c r="E261" s="353" t="s">
        <v>1490</v>
      </c>
      <c r="F261" s="353"/>
      <c r="G261" s="353"/>
      <c r="H261" s="355" t="str">
        <f t="shared" si="10"/>
        <v>PrmWaiver</v>
      </c>
      <c r="I261" s="355" t="s">
        <v>1490</v>
      </c>
      <c r="J261" s="373"/>
      <c r="K261" s="358" t="s">
        <v>2115</v>
      </c>
      <c r="L261" s="358" t="s">
        <v>149</v>
      </c>
      <c r="N261" s="359" t="str">
        <f t="array" ref="N261">IFERROR(INDEX('All Field Defs'!$B$2:$E$258,MATCH('StoT Mapping (Depreciated)'!E261,'All Field Defs'!$B$2:$B$258,0),2),"")</f>
        <v>Police District</v>
      </c>
      <c r="O261" s="359" t="str">
        <f t="array" ref="O261">IFERROR(INDEX('All Field Defs'!$B$2:$E$258,MATCH('StoT Mapping (Depreciated)'!E261,'All Field Defs'!$B$2:$B$258,0),3),"")</f>
        <v>Integer</v>
      </c>
      <c r="P261" s="359" t="str">
        <f t="array" ref="P261">IFERROR(INDEX('All Field Defs'!$A$2:$E$258,MATCH('StoT Mapping (Depreciated)'!E261,'All Field Defs'!$B$2:$B$258,0),1),"")</f>
        <v>OccPermFD</v>
      </c>
      <c r="Q261" s="359" t="str">
        <f t="array" ref="Q261">IFERROR(INDEX('All Field Defs'!$A$2:$F$258,MATCH('StoT Mapping (Depreciated)'!E261,'All Field Defs'!$B$2:$B$258,0),6),"")</f>
        <v>occupancy-permits-field-definitions.xlsx</v>
      </c>
    </row>
    <row r="262" ht="15.75" customHeight="1">
      <c r="A262" s="352">
        <v>261.0</v>
      </c>
      <c r="B262" s="353" t="s">
        <v>350</v>
      </c>
      <c r="C262" s="353" t="s">
        <v>613</v>
      </c>
      <c r="D262" s="353" t="str">
        <f t="shared" si="1"/>
        <v>prmbdo.mdb.PrmWaiver.CensTract10</v>
      </c>
      <c r="E262" s="353" t="s">
        <v>1028</v>
      </c>
      <c r="F262" s="353"/>
      <c r="G262" s="353"/>
      <c r="H262" s="355" t="str">
        <f t="shared" si="10"/>
        <v>PrmWaiver</v>
      </c>
      <c r="I262" s="355" t="s">
        <v>1028</v>
      </c>
      <c r="J262" s="373"/>
      <c r="K262" s="358" t="s">
        <v>2115</v>
      </c>
      <c r="L262" s="358" t="s">
        <v>149</v>
      </c>
      <c r="N262" s="359" t="str">
        <f t="array" ref="N262">IFERROR(INDEX('All Field Defs'!$B$2:$E$258,MATCH('StoT Mapping (Depreciated)'!E262,'All Field Defs'!$B$2:$B$258,0),2),"")</f>
        <v>2010 Census Tract</v>
      </c>
      <c r="O262" s="359" t="str">
        <f t="array" ref="O262">IFERROR(INDEX('All Field Defs'!$B$2:$E$258,MATCH('StoT Mapping (Depreciated)'!E262,'All Field Defs'!$B$2:$B$258,0),3),"")</f>
        <v>Decimal</v>
      </c>
      <c r="P262" s="359" t="str">
        <f t="array" ref="P262">IFERROR(INDEX('All Field Defs'!$A$2:$E$258,MATCH('StoT Mapping (Depreciated)'!E262,'All Field Defs'!$B$2:$B$258,0),1),"")</f>
        <v>OccPermFD</v>
      </c>
      <c r="Q262" s="359" t="str">
        <f t="array" ref="Q262">IFERROR(INDEX('All Field Defs'!$A$2:$F$258,MATCH('StoT Mapping (Depreciated)'!E262,'All Field Defs'!$B$2:$B$258,0),6),"")</f>
        <v>occupancy-permits-field-definitions.xlsx</v>
      </c>
    </row>
    <row r="263" ht="15.75" customHeight="1">
      <c r="A263" s="352">
        <v>262.0</v>
      </c>
      <c r="B263" s="353" t="s">
        <v>350</v>
      </c>
      <c r="C263" s="353" t="s">
        <v>613</v>
      </c>
      <c r="D263" s="353" t="str">
        <f t="shared" si="1"/>
        <v>prmbdo.mdb.PrmWaiver.CensGroup10</v>
      </c>
      <c r="E263" s="353" t="s">
        <v>1775</v>
      </c>
      <c r="F263" s="353"/>
      <c r="G263" s="353"/>
      <c r="H263" s="355" t="str">
        <f t="shared" si="10"/>
        <v>PrmWaiver</v>
      </c>
      <c r="I263" s="355" t="s">
        <v>1775</v>
      </c>
      <c r="J263" s="373"/>
      <c r="K263" s="358" t="s">
        <v>2115</v>
      </c>
      <c r="L263" s="358" t="s">
        <v>149</v>
      </c>
      <c r="N263" s="359" t="str">
        <f t="array" ref="N263">IFERROR(INDEX('All Field Defs'!$B$2:$E$258,MATCH('StoT Mapping (Depreciated)'!E263,'All Field Defs'!$B$2:$B$258,0),2),"")</f>
        <v>2010 Census Group</v>
      </c>
      <c r="O263" s="359" t="str">
        <f t="array" ref="O263">IFERROR(INDEX('All Field Defs'!$B$2:$E$258,MATCH('StoT Mapping (Depreciated)'!E263,'All Field Defs'!$B$2:$B$258,0),3),"")</f>
        <v>Integer</v>
      </c>
      <c r="P263" s="359" t="str">
        <f t="array" ref="P263">IFERROR(INDEX('All Field Defs'!$A$2:$E$258,MATCH('StoT Mapping (Depreciated)'!E263,'All Field Defs'!$B$2:$B$258,0),1),"")</f>
        <v>OccPermFD</v>
      </c>
      <c r="Q263" s="359" t="str">
        <f t="array" ref="Q263">IFERROR(INDEX('All Field Defs'!$A$2:$F$258,MATCH('StoT Mapping (Depreciated)'!E263,'All Field Defs'!$B$2:$B$258,0),6),"")</f>
        <v>occupancy-permits-field-definitions.xlsx</v>
      </c>
    </row>
    <row r="264" ht="15.75" customHeight="1">
      <c r="A264" s="352">
        <v>263.0</v>
      </c>
      <c r="B264" s="353" t="s">
        <v>350</v>
      </c>
      <c r="C264" s="353" t="s">
        <v>613</v>
      </c>
      <c r="D264" s="353" t="str">
        <f t="shared" si="1"/>
        <v>prmbdo.mdb.PrmWaiver.CensBlock00</v>
      </c>
      <c r="E264" s="353" t="s">
        <v>1499</v>
      </c>
      <c r="F264" s="353"/>
      <c r="G264" s="353"/>
      <c r="H264" s="355" t="str">
        <f t="shared" si="10"/>
        <v>PrmWaiver</v>
      </c>
      <c r="I264" s="355" t="s">
        <v>1499</v>
      </c>
      <c r="J264" s="373"/>
      <c r="K264" s="358" t="s">
        <v>2115</v>
      </c>
      <c r="L264" s="358" t="s">
        <v>149</v>
      </c>
      <c r="N264" s="359" t="str">
        <f t="array" ref="N264">IFERROR(INDEX('All Field Defs'!$B$2:$E$258,MATCH('StoT Mapping (Depreciated)'!E264,'All Field Defs'!$B$2:$B$258,0),2),"")</f>
        <v>2000 Census Block</v>
      </c>
      <c r="O264" s="359" t="str">
        <f t="array" ref="O264">IFERROR(INDEX('All Field Defs'!$B$2:$E$258,MATCH('StoT Mapping (Depreciated)'!E264,'All Field Defs'!$B$2:$B$258,0),3),"")</f>
        <v>Decimal</v>
      </c>
      <c r="P264" s="359" t="str">
        <f t="array" ref="P264">IFERROR(INDEX('All Field Defs'!$A$2:$E$258,MATCH('StoT Mapping (Depreciated)'!E264,'All Field Defs'!$B$2:$B$258,0),1),"")</f>
        <v>OccPermFD</v>
      </c>
      <c r="Q264" s="359" t="str">
        <f t="array" ref="Q264">IFERROR(INDEX('All Field Defs'!$A$2:$F$258,MATCH('StoT Mapping (Depreciated)'!E264,'All Field Defs'!$B$2:$B$258,0),6),"")</f>
        <v>occupancy-permits-field-definitions.xlsx</v>
      </c>
    </row>
    <row r="265" ht="15.75" customHeight="1">
      <c r="A265" s="352">
        <v>264.0</v>
      </c>
      <c r="B265" s="353" t="s">
        <v>350</v>
      </c>
      <c r="C265" s="353" t="s">
        <v>613</v>
      </c>
      <c r="D265" s="353" t="str">
        <f t="shared" si="1"/>
        <v>prmbdo.mdb.PrmWaiver.AsrNbrhd</v>
      </c>
      <c r="E265" s="353" t="s">
        <v>1520</v>
      </c>
      <c r="F265" s="353"/>
      <c r="G265" s="353"/>
      <c r="H265" s="355" t="str">
        <f t="shared" si="10"/>
        <v>PrmWaiver</v>
      </c>
      <c r="I265" s="355" t="s">
        <v>1520</v>
      </c>
      <c r="J265" s="373"/>
      <c r="K265" s="358" t="s">
        <v>2115</v>
      </c>
      <c r="L265" s="358" t="s">
        <v>149</v>
      </c>
      <c r="N265" s="359" t="str">
        <f t="array" ref="N265">IFERROR(INDEX('All Field Defs'!$B$2:$E$258,MATCH('StoT Mapping (Depreciated)'!E265,'All Field Defs'!$B$2:$B$258,0),2),"")</f>
        <v>Assessor Neighborhood</v>
      </c>
      <c r="O265" s="359" t="str">
        <f t="array" ref="O265">IFERROR(INDEX('All Field Defs'!$B$2:$E$258,MATCH('StoT Mapping (Depreciated)'!E265,'All Field Defs'!$B$2:$B$258,0),3),"")</f>
        <v>Integer</v>
      </c>
      <c r="P265" s="359" t="str">
        <f t="array" ref="P265">IFERROR(INDEX('All Field Defs'!$A$2:$E$258,MATCH('StoT Mapping (Depreciated)'!E265,'All Field Defs'!$B$2:$B$258,0),1),"")</f>
        <v>OccPermFD</v>
      </c>
      <c r="Q265" s="359" t="str">
        <f t="array" ref="Q265">IFERROR(INDEX('All Field Defs'!$A$2:$F$258,MATCH('StoT Mapping (Depreciated)'!E265,'All Field Defs'!$B$2:$B$258,0),6),"")</f>
        <v>occupancy-permits-field-definitions.xlsx</v>
      </c>
    </row>
    <row r="266" ht="15.75" customHeight="1">
      <c r="A266" s="352">
        <v>265.0</v>
      </c>
      <c r="B266" s="353" t="s">
        <v>350</v>
      </c>
      <c r="C266" s="353" t="s">
        <v>613</v>
      </c>
      <c r="D266" s="353" t="str">
        <f t="shared" si="1"/>
        <v>prmbdo.mdb.PrmWaiver.NLC</v>
      </c>
      <c r="E266" s="353" t="s">
        <v>1058</v>
      </c>
      <c r="F266" s="353"/>
      <c r="G266" s="353"/>
      <c r="H266" s="355" t="str">
        <f t="shared" si="10"/>
        <v>PrmWaiver</v>
      </c>
      <c r="I266" s="355" t="s">
        <v>1058</v>
      </c>
      <c r="J266" s="373"/>
      <c r="K266" s="358" t="s">
        <v>2115</v>
      </c>
      <c r="L266" s="358" t="s">
        <v>149</v>
      </c>
      <c r="N266" s="359" t="str">
        <f t="array" ref="N266">IFERROR(INDEX('All Field Defs'!$B$2:$E$258,MATCH('StoT Mapping (Depreciated)'!E266,'All Field Defs'!$B$2:$B$258,0),2),"")</f>
        <v>NLC</v>
      </c>
      <c r="O266" s="359" t="str">
        <f t="array" ref="O266">IFERROR(INDEX('All Field Defs'!$B$2:$E$258,MATCH('StoT Mapping (Depreciated)'!E266,'All Field Defs'!$B$2:$B$258,0),3),"")</f>
        <v>Decimal</v>
      </c>
      <c r="P266" s="359" t="str">
        <f t="array" ref="P266">IFERROR(INDEX('All Field Defs'!$A$2:$E$258,MATCH('StoT Mapping (Depreciated)'!E266,'All Field Defs'!$B$2:$B$258,0),1),"")</f>
        <v>OccPermFD</v>
      </c>
      <c r="Q266" s="359" t="str">
        <f t="array" ref="Q266">IFERROR(INDEX('All Field Defs'!$A$2:$F$258,MATCH('StoT Mapping (Depreciated)'!E266,'All Field Defs'!$B$2:$B$258,0),6),"")</f>
        <v>occupancy-permits-field-definitions.xlsx</v>
      </c>
    </row>
    <row r="267" ht="15.75" customHeight="1">
      <c r="A267" s="352">
        <v>266.0</v>
      </c>
      <c r="B267" s="353" t="s">
        <v>350</v>
      </c>
      <c r="C267" s="353" t="s">
        <v>613</v>
      </c>
      <c r="D267" s="353" t="str">
        <f t="shared" si="1"/>
        <v>prmbdo.mdb.PrmWaiver.Parity</v>
      </c>
      <c r="E267" s="353" t="s">
        <v>1061</v>
      </c>
      <c r="F267" s="353"/>
      <c r="G267" s="353"/>
      <c r="H267" s="355" t="str">
        <f t="shared" si="10"/>
        <v>PrmWaiver</v>
      </c>
      <c r="I267" s="355" t="s">
        <v>1061</v>
      </c>
      <c r="J267" s="373"/>
      <c r="K267" s="358" t="s">
        <v>2115</v>
      </c>
      <c r="L267" s="358" t="s">
        <v>149</v>
      </c>
      <c r="N267" s="359" t="str">
        <f t="array" ref="N267">IFERROR(INDEX('All Field Defs'!$B$2:$E$258,MATCH('StoT Mapping (Depreciated)'!E267,'All Field Defs'!$B$2:$B$258,0),2),"")</f>
        <v>Parity</v>
      </c>
      <c r="O267" s="359" t="str">
        <f t="array" ref="O267">IFERROR(INDEX('All Field Defs'!$B$2:$E$258,MATCH('StoT Mapping (Depreciated)'!E267,'All Field Defs'!$B$2:$B$258,0),3),"")</f>
        <v>String</v>
      </c>
      <c r="P267" s="359" t="str">
        <f t="array" ref="P267">IFERROR(INDEX('All Field Defs'!$A$2:$E$258,MATCH('StoT Mapping (Depreciated)'!E267,'All Field Defs'!$B$2:$B$258,0),1),"")</f>
        <v>OccPermFD</v>
      </c>
      <c r="Q267" s="359" t="str">
        <f t="array" ref="Q267">IFERROR(INDEX('All Field Defs'!$A$2:$F$258,MATCH('StoT Mapping (Depreciated)'!E267,'All Field Defs'!$B$2:$B$258,0),6),"")</f>
        <v>occupancy-permits-field-definitions.xlsx</v>
      </c>
    </row>
    <row r="268" ht="15.75" customHeight="1">
      <c r="A268" s="352">
        <v>267.0</v>
      </c>
      <c r="B268" s="353" t="s">
        <v>350</v>
      </c>
      <c r="C268" s="353" t="s">
        <v>613</v>
      </c>
      <c r="D268" s="353" t="str">
        <f t="shared" si="1"/>
        <v>prmbdo.mdb.PrmWaiver.TmpCityBlock</v>
      </c>
      <c r="E268" s="353" t="s">
        <v>1867</v>
      </c>
      <c r="F268" s="353"/>
      <c r="G268" s="353"/>
      <c r="H268" s="355" t="str">
        <f t="shared" si="10"/>
        <v>PrmWaiver</v>
      </c>
      <c r="I268" s="355" t="s">
        <v>1867</v>
      </c>
      <c r="J268" s="373"/>
      <c r="K268" s="358" t="s">
        <v>2115</v>
      </c>
      <c r="L268" s="358" t="s">
        <v>149</v>
      </c>
      <c r="N268" s="359" t="str">
        <f t="array" ref="N268">IFERROR(INDEX('All Field Defs'!$B$2:$E$258,MATCH('StoT Mapping (Depreciated)'!E268,'All Field Defs'!$B$2:$B$258,0),2),"")</f>
        <v>Temp City Block</v>
      </c>
      <c r="O268" s="359" t="str">
        <f t="array" ref="O268">IFERROR(INDEX('All Field Defs'!$B$2:$E$258,MATCH('StoT Mapping (Depreciated)'!E268,'All Field Defs'!$B$2:$B$258,0),3),"")</f>
        <v>Decimal</v>
      </c>
      <c r="P268" s="359" t="str">
        <f t="array" ref="P268">IFERROR(INDEX('All Field Defs'!$A$2:$E$258,MATCH('StoT Mapping (Depreciated)'!E268,'All Field Defs'!$B$2:$B$258,0),1),"")</f>
        <v>OccPermFD</v>
      </c>
      <c r="Q268" s="359" t="str">
        <f t="array" ref="Q268">IFERROR(INDEX('All Field Defs'!$A$2:$F$258,MATCH('StoT Mapping (Depreciated)'!E268,'All Field Defs'!$B$2:$B$258,0),6),"")</f>
        <v>occupancy-permits-field-definitions.xlsx</v>
      </c>
    </row>
    <row r="269" ht="15.75" customHeight="1">
      <c r="A269" s="352">
        <v>268.0</v>
      </c>
      <c r="B269" s="353" t="s">
        <v>350</v>
      </c>
      <c r="C269" s="353" t="s">
        <v>613</v>
      </c>
      <c r="D269" s="353" t="str">
        <f t="shared" si="1"/>
        <v>prmbdo.mdb.PrmWaiver.TmpParcel</v>
      </c>
      <c r="E269" s="353" t="s">
        <v>1869</v>
      </c>
      <c r="F269" s="353"/>
      <c r="G269" s="353"/>
      <c r="H269" s="355" t="str">
        <f t="shared" si="10"/>
        <v>PrmWaiver</v>
      </c>
      <c r="I269" s="355" t="s">
        <v>1869</v>
      </c>
      <c r="J269" s="373"/>
      <c r="K269" s="358" t="s">
        <v>2115</v>
      </c>
      <c r="L269" s="358" t="s">
        <v>149</v>
      </c>
      <c r="N269" s="359" t="str">
        <f t="array" ref="N269">IFERROR(INDEX('All Field Defs'!$B$2:$E$258,MATCH('StoT Mapping (Depreciated)'!E269,'All Field Defs'!$B$2:$B$258,0),2),"")</f>
        <v>Temp Parcel</v>
      </c>
      <c r="O269" s="359" t="str">
        <f t="array" ref="O269">IFERROR(INDEX('All Field Defs'!$B$2:$E$258,MATCH('StoT Mapping (Depreciated)'!E269,'All Field Defs'!$B$2:$B$258,0),3),"")</f>
        <v>Integer</v>
      </c>
      <c r="P269" s="359" t="str">
        <f t="array" ref="P269">IFERROR(INDEX('All Field Defs'!$A$2:$E$258,MATCH('StoT Mapping (Depreciated)'!E269,'All Field Defs'!$B$2:$B$258,0),1),"")</f>
        <v>OccPermFD</v>
      </c>
      <c r="Q269" s="359" t="str">
        <f t="array" ref="Q269">IFERROR(INDEX('All Field Defs'!$A$2:$F$258,MATCH('StoT Mapping (Depreciated)'!E269,'All Field Defs'!$B$2:$B$258,0),6),"")</f>
        <v>occupancy-permits-field-definitions.xlsx</v>
      </c>
    </row>
    <row r="270" ht="15.75" customHeight="1">
      <c r="A270" s="352">
        <v>269.0</v>
      </c>
      <c r="B270" s="353" t="s">
        <v>350</v>
      </c>
      <c r="C270" s="353" t="s">
        <v>613</v>
      </c>
      <c r="D270" s="353" t="str">
        <f t="shared" si="1"/>
        <v>prmbdo.mdb.PrmWaiver.FirstDate</v>
      </c>
      <c r="E270" s="353" t="s">
        <v>787</v>
      </c>
      <c r="F270" s="353"/>
      <c r="G270" s="353"/>
      <c r="H270" s="355" t="str">
        <f t="shared" si="10"/>
        <v>PrmWaiver</v>
      </c>
      <c r="I270" s="355" t="s">
        <v>787</v>
      </c>
      <c r="J270" s="373"/>
      <c r="K270" s="358" t="s">
        <v>2115</v>
      </c>
      <c r="L270" s="358" t="s">
        <v>149</v>
      </c>
      <c r="N270" s="359" t="str">
        <f t="array" ref="N270">IFERROR(INDEX('All Field Defs'!$B$2:$E$258,MATCH('StoT Mapping (Depreciated)'!E270,'All Field Defs'!$B$2:$B$258,0),2),"")</f>
        <v>First Appearance Date</v>
      </c>
      <c r="O270" s="359" t="str">
        <f t="array" ref="O270">IFERROR(INDEX('All Field Defs'!$B$2:$E$258,MATCH('StoT Mapping (Depreciated)'!E270,'All Field Defs'!$B$2:$B$258,0),3),"")</f>
        <v>Date</v>
      </c>
      <c r="P270" s="359" t="str">
        <f t="array" ref="P270">IFERROR(INDEX('All Field Defs'!$A$2:$E$258,MATCH('StoT Mapping (Depreciated)'!E270,'All Field Defs'!$B$2:$B$258,0),1),"")</f>
        <v>OccPermFD</v>
      </c>
      <c r="Q270" s="359" t="str">
        <f t="array" ref="Q270">IFERROR(INDEX('All Field Defs'!$A$2:$F$258,MATCH('StoT Mapping (Depreciated)'!E270,'All Field Defs'!$B$2:$B$258,0),6),"")</f>
        <v>occupancy-permits-field-definitions.xlsx</v>
      </c>
    </row>
    <row r="271" ht="15.75" customHeight="1">
      <c r="A271" s="352">
        <v>270.0</v>
      </c>
      <c r="B271" s="353" t="s">
        <v>350</v>
      </c>
      <c r="C271" s="353" t="s">
        <v>613</v>
      </c>
      <c r="D271" s="353" t="str">
        <f t="shared" si="1"/>
        <v>prmbdo.mdb.PrmWaiver.LastDate</v>
      </c>
      <c r="E271" s="353" t="s">
        <v>794</v>
      </c>
      <c r="F271" s="353"/>
      <c r="G271" s="353"/>
      <c r="H271" s="355" t="str">
        <f t="shared" si="10"/>
        <v>PrmWaiver</v>
      </c>
      <c r="I271" s="355" t="s">
        <v>794</v>
      </c>
      <c r="J271" s="373"/>
      <c r="K271" s="358" t="s">
        <v>2115</v>
      </c>
      <c r="L271" s="358" t="s">
        <v>149</v>
      </c>
      <c r="N271" s="359" t="str">
        <f t="array" ref="N271">IFERROR(INDEX('All Field Defs'!$B$2:$E$258,MATCH('StoT Mapping (Depreciated)'!E271,'All Field Defs'!$B$2:$B$258,0),2),"")</f>
        <v>Last Date Appeared</v>
      </c>
      <c r="O271" s="359" t="str">
        <f t="array" ref="O271">IFERROR(INDEX('All Field Defs'!$B$2:$E$258,MATCH('StoT Mapping (Depreciated)'!E271,'All Field Defs'!$B$2:$B$258,0),3),"")</f>
        <v>Date</v>
      </c>
      <c r="P271" s="359" t="str">
        <f t="array" ref="P271">IFERROR(INDEX('All Field Defs'!$A$2:$E$258,MATCH('StoT Mapping (Depreciated)'!E271,'All Field Defs'!$B$2:$B$258,0),1),"")</f>
        <v>OccPermFD</v>
      </c>
      <c r="Q271" s="359" t="str">
        <f t="array" ref="Q271">IFERROR(INDEX('All Field Defs'!$A$2:$F$258,MATCH('StoT Mapping (Depreciated)'!E271,'All Field Defs'!$B$2:$B$258,0),6),"")</f>
        <v>occupancy-permits-field-definitions.xlsx</v>
      </c>
    </row>
    <row r="272" ht="15.75" customHeight="1">
      <c r="A272" s="352">
        <v>271.0</v>
      </c>
      <c r="B272" s="353" t="s">
        <v>350</v>
      </c>
      <c r="C272" s="353" t="s">
        <v>613</v>
      </c>
      <c r="D272" s="353" t="str">
        <f t="shared" si="1"/>
        <v>prmbdo.mdb.PrmWaiver.UpDateGeo</v>
      </c>
      <c r="E272" s="353" t="s">
        <v>1871</v>
      </c>
      <c r="F272" s="353"/>
      <c r="G272" s="353"/>
      <c r="H272" s="355" t="str">
        <f t="shared" si="10"/>
        <v>PrmWaiver</v>
      </c>
      <c r="I272" s="355" t="s">
        <v>1871</v>
      </c>
      <c r="J272" s="373"/>
      <c r="K272" s="358" t="s">
        <v>2115</v>
      </c>
      <c r="L272" s="358" t="s">
        <v>149</v>
      </c>
      <c r="N272" s="359" t="str">
        <f t="array" ref="N272">IFERROR(INDEX('All Field Defs'!$B$2:$E$258,MATCH('StoT Mapping (Depreciated)'!E272,'All Field Defs'!$B$2:$B$258,0),2),"")</f>
        <v>Geo Updated</v>
      </c>
      <c r="O272" s="359" t="str">
        <f t="array" ref="O272">IFERROR(INDEX('All Field Defs'!$B$2:$E$258,MATCH('StoT Mapping (Depreciated)'!E272,'All Field Defs'!$B$2:$B$258,0),3),"")</f>
        <v>Date</v>
      </c>
      <c r="P272" s="359" t="str">
        <f t="array" ref="P272">IFERROR(INDEX('All Field Defs'!$A$2:$E$258,MATCH('StoT Mapping (Depreciated)'!E272,'All Field Defs'!$B$2:$B$258,0),1),"")</f>
        <v>OccPermFD</v>
      </c>
      <c r="Q272" s="359" t="str">
        <f t="array" ref="Q272">IFERROR(INDEX('All Field Defs'!$A$2:$F$258,MATCH('StoT Mapping (Depreciated)'!E272,'All Field Defs'!$B$2:$B$258,0),6),"")</f>
        <v>occupancy-permits-field-definitions.xlsx</v>
      </c>
    </row>
    <row r="273" ht="10.5" customHeight="1">
      <c r="A273" s="352">
        <v>272.0</v>
      </c>
      <c r="B273" s="363"/>
      <c r="C273" s="363"/>
      <c r="D273" s="353" t="str">
        <f t="shared" si="1"/>
        <v>..</v>
      </c>
      <c r="E273" s="363"/>
      <c r="F273" s="363"/>
      <c r="G273" s="363"/>
      <c r="H273" s="363"/>
      <c r="I273" s="364"/>
      <c r="J273" s="365"/>
      <c r="K273" s="363"/>
      <c r="L273" s="363"/>
      <c r="M273" s="343"/>
      <c r="N273" s="359"/>
      <c r="O273" s="359"/>
      <c r="P273" s="359"/>
      <c r="Q273" s="359"/>
    </row>
    <row r="274" ht="15.75" customHeight="1">
      <c r="A274" s="352">
        <v>273.0</v>
      </c>
      <c r="B274" s="353" t="s">
        <v>2116</v>
      </c>
      <c r="C274" s="353"/>
      <c r="D274" s="353" t="str">
        <f t="shared" si="1"/>
        <v>Building-Permits-Field-Definitions.xlsx..</v>
      </c>
      <c r="E274" s="353"/>
      <c r="F274" s="353"/>
      <c r="G274" s="353"/>
      <c r="H274" s="356" t="s">
        <v>2117</v>
      </c>
      <c r="I274" s="355" t="s">
        <v>681</v>
      </c>
      <c r="J274" s="373"/>
      <c r="K274" s="358"/>
      <c r="L274" s="358"/>
      <c r="N274" s="359" t="str">
        <f t="array" ref="N274">IFERROR(INDEX('All Field Defs'!$B$2:$E$258,MATCH('StoT Mapping (Depreciated)'!E274,'All Field Defs'!$B$2:$B$258,0),2),"")</f>
        <v/>
      </c>
      <c r="O274" s="359" t="str">
        <f t="array" ref="O274">IFERROR(INDEX('All Field Defs'!$B$2:$E$258,MATCH('StoT Mapping (Depreciated)'!E274,'All Field Defs'!$B$2:$B$258,0),3),"")</f>
        <v/>
      </c>
      <c r="P274" s="359" t="str">
        <f t="array" ref="P274">IFERROR(INDEX('All Field Defs'!$A$2:$E$258,MATCH('StoT Mapping (Depreciated)'!E274,'All Field Defs'!$B$2:$B$258,0),1),"")</f>
        <v/>
      </c>
      <c r="Q274" s="359" t="str">
        <f t="array" ref="Q274">IFERROR(INDEX('All Field Defs'!$A$2:$F$258,MATCH('StoT Mapping (Depreciated)'!E274,'All Field Defs'!$B$2:$B$258,0),6),"")</f>
        <v/>
      </c>
    </row>
    <row r="275" ht="15.75" customHeight="1">
      <c r="A275" s="352">
        <v>274.0</v>
      </c>
      <c r="B275" s="353" t="s">
        <v>2116</v>
      </c>
      <c r="C275" s="353"/>
      <c r="D275" s="353" t="str">
        <f t="shared" si="1"/>
        <v>Building-Permits-Field-Definitions.xlsx..</v>
      </c>
      <c r="E275" s="353"/>
      <c r="F275" s="353"/>
      <c r="G275" s="353"/>
      <c r="H275" s="356" t="s">
        <v>2117</v>
      </c>
      <c r="I275" s="355" t="s">
        <v>1738</v>
      </c>
      <c r="J275" s="373"/>
      <c r="K275" s="358"/>
      <c r="L275" s="358"/>
      <c r="N275" s="359" t="str">
        <f t="array" ref="N275">IFERROR(INDEX('All Field Defs'!$B$2:$E$258,MATCH('StoT Mapping (Depreciated)'!E275,'All Field Defs'!$B$2:$B$258,0),2),"")</f>
        <v/>
      </c>
      <c r="O275" s="359" t="str">
        <f t="array" ref="O275">IFERROR(INDEX('All Field Defs'!$B$2:$E$258,MATCH('StoT Mapping (Depreciated)'!E275,'All Field Defs'!$B$2:$B$258,0),3),"")</f>
        <v/>
      </c>
      <c r="P275" s="359" t="str">
        <f t="array" ref="P275">IFERROR(INDEX('All Field Defs'!$A$2:$E$258,MATCH('StoT Mapping (Depreciated)'!E275,'All Field Defs'!$B$2:$B$258,0),1),"")</f>
        <v/>
      </c>
      <c r="Q275" s="359" t="str">
        <f t="array" ref="Q275">IFERROR(INDEX('All Field Defs'!$A$2:$F$258,MATCH('StoT Mapping (Depreciated)'!E275,'All Field Defs'!$B$2:$B$258,0),6),"")</f>
        <v/>
      </c>
    </row>
    <row r="276" ht="15.75" customHeight="1">
      <c r="A276" s="352">
        <v>275.0</v>
      </c>
      <c r="B276" s="353" t="s">
        <v>2116</v>
      </c>
      <c r="C276" s="353"/>
      <c r="D276" s="353" t="str">
        <f t="shared" si="1"/>
        <v>Building-Permits-Field-Definitions.xlsx..</v>
      </c>
      <c r="E276" s="353"/>
      <c r="F276" s="353"/>
      <c r="G276" s="353"/>
      <c r="H276" s="356" t="s">
        <v>2117</v>
      </c>
      <c r="I276" s="355" t="s">
        <v>2118</v>
      </c>
      <c r="J276" s="373"/>
      <c r="K276" s="358"/>
      <c r="L276" s="358"/>
      <c r="N276" s="359" t="str">
        <f t="array" ref="N276">IFERROR(INDEX('All Field Defs'!$B$2:$E$258,MATCH('StoT Mapping (Depreciated)'!E276,'All Field Defs'!$B$2:$B$258,0),2),"")</f>
        <v/>
      </c>
      <c r="O276" s="359" t="str">
        <f t="array" ref="O276">IFERROR(INDEX('All Field Defs'!$B$2:$E$258,MATCH('StoT Mapping (Depreciated)'!E276,'All Field Defs'!$B$2:$B$258,0),3),"")</f>
        <v/>
      </c>
      <c r="P276" s="359" t="str">
        <f t="array" ref="P276">IFERROR(INDEX('All Field Defs'!$A$2:$E$258,MATCH('StoT Mapping (Depreciated)'!E276,'All Field Defs'!$B$2:$B$258,0),1),"")</f>
        <v/>
      </c>
      <c r="Q276" s="359" t="str">
        <f t="array" ref="Q276">IFERROR(INDEX('All Field Defs'!$A$2:$F$258,MATCH('StoT Mapping (Depreciated)'!E276,'All Field Defs'!$B$2:$B$258,0),6),"")</f>
        <v/>
      </c>
    </row>
    <row r="277" ht="15.75" customHeight="1">
      <c r="A277" s="352">
        <v>276.0</v>
      </c>
      <c r="B277" s="353" t="s">
        <v>2116</v>
      </c>
      <c r="C277" s="353"/>
      <c r="D277" s="353" t="str">
        <f t="shared" si="1"/>
        <v>Building-Permits-Field-Definitions.xlsx..</v>
      </c>
      <c r="E277" s="353"/>
      <c r="F277" s="353"/>
      <c r="G277" s="353"/>
      <c r="H277" s="356" t="s">
        <v>2117</v>
      </c>
      <c r="I277" s="355" t="s">
        <v>1739</v>
      </c>
      <c r="J277" s="373"/>
      <c r="K277" s="358"/>
      <c r="L277" s="358"/>
      <c r="N277" s="359" t="str">
        <f t="array" ref="N277">IFERROR(INDEX('All Field Defs'!$B$2:$E$258,MATCH('StoT Mapping (Depreciated)'!E277,'All Field Defs'!$B$2:$B$258,0),2),"")</f>
        <v/>
      </c>
      <c r="O277" s="359" t="str">
        <f t="array" ref="O277">IFERROR(INDEX('All Field Defs'!$B$2:$E$258,MATCH('StoT Mapping (Depreciated)'!E277,'All Field Defs'!$B$2:$B$258,0),3),"")</f>
        <v/>
      </c>
      <c r="P277" s="359" t="str">
        <f t="array" ref="P277">IFERROR(INDEX('All Field Defs'!$A$2:$E$258,MATCH('StoT Mapping (Depreciated)'!E277,'All Field Defs'!$B$2:$B$258,0),1),"")</f>
        <v/>
      </c>
      <c r="Q277" s="359" t="str">
        <f t="array" ref="Q277">IFERROR(INDEX('All Field Defs'!$A$2:$F$258,MATCH('StoT Mapping (Depreciated)'!E277,'All Field Defs'!$B$2:$B$258,0),6),"")</f>
        <v/>
      </c>
    </row>
    <row r="278" ht="10.5" customHeight="1">
      <c r="A278" s="352">
        <v>277.0</v>
      </c>
      <c r="B278" s="363"/>
      <c r="C278" s="363"/>
      <c r="D278" s="353" t="str">
        <f t="shared" si="1"/>
        <v>..</v>
      </c>
      <c r="E278" s="363"/>
      <c r="F278" s="363"/>
      <c r="G278" s="363"/>
      <c r="H278" s="363"/>
      <c r="I278" s="364"/>
      <c r="J278" s="365"/>
      <c r="K278" s="363"/>
      <c r="L278" s="363"/>
      <c r="M278" s="343"/>
      <c r="N278" s="359"/>
      <c r="O278" s="359"/>
      <c r="P278" s="359"/>
      <c r="Q278" s="359"/>
    </row>
    <row r="279" ht="15.75" customHeight="1">
      <c r="A279" s="352">
        <v>278.0</v>
      </c>
      <c r="B279" s="353"/>
      <c r="C279" s="353"/>
      <c r="D279" s="353" t="str">
        <f t="shared" si="1"/>
        <v>..</v>
      </c>
      <c r="E279" s="353"/>
      <c r="F279" s="353"/>
      <c r="G279" s="353"/>
      <c r="H279" s="356" t="s">
        <v>383</v>
      </c>
      <c r="I279" s="355" t="s">
        <v>2119</v>
      </c>
      <c r="J279" s="373"/>
      <c r="K279" s="358"/>
      <c r="L279" s="358"/>
      <c r="M279" s="93" t="s">
        <v>2120</v>
      </c>
      <c r="N279" s="359" t="str">
        <f t="array" ref="N279">IFERROR(INDEX('All Field Defs'!$B$2:$E$258,MATCH('StoT Mapping (Depreciated)'!E279,'All Field Defs'!$B$2:$B$258,0),2),"")</f>
        <v/>
      </c>
      <c r="O279" s="359" t="str">
        <f t="array" ref="O279">IFERROR(INDEX('All Field Defs'!$B$2:$E$258,MATCH('StoT Mapping (Depreciated)'!E279,'All Field Defs'!$B$2:$B$258,0),3),"")</f>
        <v/>
      </c>
      <c r="P279" s="359" t="str">
        <f t="array" ref="P279">IFERROR(INDEX('All Field Defs'!$A$2:$E$258,MATCH('StoT Mapping (Depreciated)'!E279,'All Field Defs'!$B$2:$B$258,0),1),"")</f>
        <v/>
      </c>
      <c r="Q279" s="359" t="str">
        <f t="array" ref="Q279">IFERROR(INDEX('All Field Defs'!$A$2:$F$258,MATCH('StoT Mapping (Depreciated)'!E279,'All Field Defs'!$B$2:$B$258,0),6),"")</f>
        <v/>
      </c>
    </row>
    <row r="280" ht="15.75" customHeight="1">
      <c r="A280" s="352">
        <v>279.0</v>
      </c>
      <c r="B280" s="353"/>
      <c r="C280" s="353"/>
      <c r="D280" s="353" t="str">
        <f t="shared" si="1"/>
        <v>..</v>
      </c>
      <c r="E280" s="353"/>
      <c r="F280" s="353"/>
      <c r="G280" s="353"/>
      <c r="H280" s="356" t="s">
        <v>383</v>
      </c>
      <c r="I280" s="355" t="s">
        <v>2078</v>
      </c>
      <c r="J280" s="373"/>
      <c r="K280" s="358"/>
      <c r="L280" s="358"/>
      <c r="N280" s="359" t="str">
        <f t="array" ref="N280">IFERROR(INDEX('All Field Defs'!$B$2:$E$258,MATCH('StoT Mapping (Depreciated)'!E280,'All Field Defs'!$B$2:$B$258,0),2),"")</f>
        <v/>
      </c>
      <c r="O280" s="359" t="str">
        <f t="array" ref="O280">IFERROR(INDEX('All Field Defs'!$B$2:$E$258,MATCH('StoT Mapping (Depreciated)'!E280,'All Field Defs'!$B$2:$B$258,0),3),"")</f>
        <v/>
      </c>
      <c r="P280" s="359" t="str">
        <f t="array" ref="P280">IFERROR(INDEX('All Field Defs'!$A$2:$E$258,MATCH('StoT Mapping (Depreciated)'!E280,'All Field Defs'!$B$2:$B$258,0),1),"")</f>
        <v/>
      </c>
      <c r="Q280" s="359" t="str">
        <f t="array" ref="Q280">IFERROR(INDEX('All Field Defs'!$A$2:$F$258,MATCH('StoT Mapping (Depreciated)'!E280,'All Field Defs'!$B$2:$B$258,0),6),"")</f>
        <v/>
      </c>
    </row>
    <row r="281" ht="15.75" customHeight="1">
      <c r="A281" s="352">
        <v>280.0</v>
      </c>
      <c r="B281" s="353"/>
      <c r="C281" s="353"/>
      <c r="D281" s="353" t="str">
        <f t="shared" si="1"/>
        <v>..</v>
      </c>
      <c r="E281" s="353"/>
      <c r="F281" s="353"/>
      <c r="G281" s="353"/>
      <c r="H281" s="356" t="s">
        <v>391</v>
      </c>
      <c r="I281" s="355" t="s">
        <v>2121</v>
      </c>
      <c r="J281" s="373"/>
      <c r="K281" s="358"/>
      <c r="L281" s="358"/>
      <c r="N281" s="359" t="str">
        <f t="array" ref="N281">IFERROR(INDEX('All Field Defs'!$B$2:$E$258,MATCH('StoT Mapping (Depreciated)'!E281,'All Field Defs'!$B$2:$B$258,0),2),"")</f>
        <v/>
      </c>
      <c r="O281" s="359" t="str">
        <f t="array" ref="O281">IFERROR(INDEX('All Field Defs'!$B$2:$E$258,MATCH('StoT Mapping (Depreciated)'!E281,'All Field Defs'!$B$2:$B$258,0),3),"")</f>
        <v/>
      </c>
      <c r="P281" s="359" t="str">
        <f t="array" ref="P281">IFERROR(INDEX('All Field Defs'!$A$2:$E$258,MATCH('StoT Mapping (Depreciated)'!E281,'All Field Defs'!$B$2:$B$258,0),1),"")</f>
        <v/>
      </c>
      <c r="Q281" s="359" t="str">
        <f t="array" ref="Q281">IFERROR(INDEX('All Field Defs'!$A$2:$F$258,MATCH('StoT Mapping (Depreciated)'!E281,'All Field Defs'!$B$2:$B$258,0),6),"")</f>
        <v/>
      </c>
    </row>
    <row r="282" ht="15.75" customHeight="1">
      <c r="A282" s="352">
        <v>281.0</v>
      </c>
      <c r="B282" s="353"/>
      <c r="C282" s="353"/>
      <c r="D282" s="353" t="str">
        <f t="shared" si="1"/>
        <v>..</v>
      </c>
      <c r="E282" s="353"/>
      <c r="F282" s="353"/>
      <c r="G282" s="353"/>
      <c r="H282" s="356" t="s">
        <v>391</v>
      </c>
      <c r="I282" s="355" t="s">
        <v>2122</v>
      </c>
      <c r="J282" s="373"/>
      <c r="K282" s="358"/>
      <c r="L282" s="358"/>
      <c r="N282" s="359" t="str">
        <f t="array" ref="N282">IFERROR(INDEX('All Field Defs'!$B$2:$E$258,MATCH('StoT Mapping (Depreciated)'!E282,'All Field Defs'!$B$2:$B$258,0),2),"")</f>
        <v/>
      </c>
      <c r="O282" s="359" t="str">
        <f t="array" ref="O282">IFERROR(INDEX('All Field Defs'!$B$2:$E$258,MATCH('StoT Mapping (Depreciated)'!E282,'All Field Defs'!$B$2:$B$258,0),3),"")</f>
        <v/>
      </c>
      <c r="P282" s="359" t="str">
        <f t="array" ref="P282">IFERROR(INDEX('All Field Defs'!$A$2:$E$258,MATCH('StoT Mapping (Depreciated)'!E282,'All Field Defs'!$B$2:$B$258,0),1),"")</f>
        <v/>
      </c>
      <c r="Q282" s="359" t="str">
        <f t="array" ref="Q282">IFERROR(INDEX('All Field Defs'!$A$2:$F$258,MATCH('StoT Mapping (Depreciated)'!E282,'All Field Defs'!$B$2:$B$258,0),6),"")</f>
        <v/>
      </c>
    </row>
    <row r="283" ht="15.75" customHeight="1">
      <c r="A283" s="352">
        <v>282.0</v>
      </c>
      <c r="B283" s="353"/>
      <c r="C283" s="353"/>
      <c r="D283" s="353" t="str">
        <f t="shared" si="1"/>
        <v>..</v>
      </c>
      <c r="E283" s="353"/>
      <c r="F283" s="353"/>
      <c r="G283" s="353"/>
      <c r="H283" s="356" t="s">
        <v>391</v>
      </c>
      <c r="I283" s="355" t="s">
        <v>2078</v>
      </c>
      <c r="J283" s="373"/>
      <c r="K283" s="358"/>
      <c r="L283" s="358"/>
      <c r="N283" s="359" t="str">
        <f t="array" ref="N283">IFERROR(INDEX('All Field Defs'!$B$2:$E$258,MATCH('StoT Mapping (Depreciated)'!E283,'All Field Defs'!$B$2:$B$258,0),2),"")</f>
        <v/>
      </c>
      <c r="O283" s="359" t="str">
        <f t="array" ref="O283">IFERROR(INDEX('All Field Defs'!$B$2:$E$258,MATCH('StoT Mapping (Depreciated)'!E283,'All Field Defs'!$B$2:$B$258,0),3),"")</f>
        <v/>
      </c>
      <c r="P283" s="359" t="str">
        <f t="array" ref="P283">IFERROR(INDEX('All Field Defs'!$A$2:$E$258,MATCH('StoT Mapping (Depreciated)'!E283,'All Field Defs'!$B$2:$B$258,0),1),"")</f>
        <v/>
      </c>
      <c r="Q283" s="359" t="str">
        <f t="array" ref="Q283">IFERROR(INDEX('All Field Defs'!$A$2:$F$258,MATCH('StoT Mapping (Depreciated)'!E283,'All Field Defs'!$B$2:$B$258,0),6),"")</f>
        <v/>
      </c>
    </row>
    <row r="284" ht="15.75" customHeight="1">
      <c r="A284" s="352">
        <v>283.0</v>
      </c>
      <c r="B284" s="353"/>
      <c r="C284" s="353"/>
      <c r="D284" s="353" t="str">
        <f t="shared" si="1"/>
        <v>..</v>
      </c>
      <c r="E284" s="353"/>
      <c r="F284" s="353"/>
      <c r="G284" s="353"/>
      <c r="H284" s="356" t="s">
        <v>600</v>
      </c>
      <c r="I284" s="355" t="s">
        <v>65</v>
      </c>
      <c r="J284" s="373"/>
      <c r="K284" s="358"/>
      <c r="L284" s="358"/>
      <c r="N284" s="359" t="str">
        <f t="array" ref="N284">IFERROR(INDEX('All Field Defs'!$B$2:$E$258,MATCH('StoT Mapping (Depreciated)'!E284,'All Field Defs'!$B$2:$B$258,0),2),"")</f>
        <v/>
      </c>
      <c r="O284" s="359" t="str">
        <f t="array" ref="O284">IFERROR(INDEX('All Field Defs'!$B$2:$E$258,MATCH('StoT Mapping (Depreciated)'!E284,'All Field Defs'!$B$2:$B$258,0),3),"")</f>
        <v/>
      </c>
      <c r="P284" s="359" t="str">
        <f t="array" ref="P284">IFERROR(INDEX('All Field Defs'!$A$2:$E$258,MATCH('StoT Mapping (Depreciated)'!E284,'All Field Defs'!$B$2:$B$258,0),1),"")</f>
        <v/>
      </c>
      <c r="Q284" s="359" t="str">
        <f t="array" ref="Q284">IFERROR(INDEX('All Field Defs'!$A$2:$F$258,MATCH('StoT Mapping (Depreciated)'!E284,'All Field Defs'!$B$2:$B$258,0),6),"")</f>
        <v/>
      </c>
    </row>
    <row r="285" ht="15.75" customHeight="1">
      <c r="A285" s="352">
        <v>284.0</v>
      </c>
      <c r="B285" s="353"/>
      <c r="C285" s="353"/>
      <c r="D285" s="353" t="str">
        <f t="shared" si="1"/>
        <v>..</v>
      </c>
      <c r="E285" s="353"/>
      <c r="F285" s="353"/>
      <c r="G285" s="353"/>
      <c r="H285" s="356" t="s">
        <v>600</v>
      </c>
      <c r="I285" s="355" t="s">
        <v>78</v>
      </c>
      <c r="J285" s="373"/>
      <c r="K285" s="358"/>
      <c r="L285" s="358"/>
      <c r="N285" s="359" t="str">
        <f t="array" ref="N285">IFERROR(INDEX('All Field Defs'!$B$2:$E$258,MATCH('StoT Mapping (Depreciated)'!E285,'All Field Defs'!$B$2:$B$258,0),2),"")</f>
        <v/>
      </c>
      <c r="O285" s="359" t="str">
        <f t="array" ref="O285">IFERROR(INDEX('All Field Defs'!$B$2:$E$258,MATCH('StoT Mapping (Depreciated)'!E285,'All Field Defs'!$B$2:$B$258,0),3),"")</f>
        <v/>
      </c>
      <c r="P285" s="359" t="str">
        <f t="array" ref="P285">IFERROR(INDEX('All Field Defs'!$A$2:$E$258,MATCH('StoT Mapping (Depreciated)'!E285,'All Field Defs'!$B$2:$B$258,0),1),"")</f>
        <v/>
      </c>
      <c r="Q285" s="359" t="str">
        <f t="array" ref="Q285">IFERROR(INDEX('All Field Defs'!$A$2:$F$258,MATCH('StoT Mapping (Depreciated)'!E285,'All Field Defs'!$B$2:$B$258,0),6),"")</f>
        <v/>
      </c>
    </row>
    <row r="286" ht="15.75" customHeight="1">
      <c r="A286" s="352">
        <v>285.0</v>
      </c>
      <c r="B286" s="353"/>
      <c r="C286" s="353"/>
      <c r="D286" s="353" t="str">
        <f t="shared" si="1"/>
        <v>..</v>
      </c>
      <c r="E286" s="353"/>
      <c r="F286" s="353"/>
      <c r="G286" s="353"/>
      <c r="H286" s="356" t="s">
        <v>600</v>
      </c>
      <c r="I286" s="355" t="s">
        <v>90</v>
      </c>
      <c r="J286" s="373"/>
      <c r="K286" s="358"/>
      <c r="L286" s="358"/>
      <c r="N286" s="359" t="str">
        <f t="array" ref="N286">IFERROR(INDEX('All Field Defs'!$B$2:$E$258,MATCH('StoT Mapping (Depreciated)'!E286,'All Field Defs'!$B$2:$B$258,0),2),"")</f>
        <v/>
      </c>
      <c r="O286" s="359" t="str">
        <f t="array" ref="O286">IFERROR(INDEX('All Field Defs'!$B$2:$E$258,MATCH('StoT Mapping (Depreciated)'!E286,'All Field Defs'!$B$2:$B$258,0),3),"")</f>
        <v/>
      </c>
      <c r="P286" s="359" t="str">
        <f t="array" ref="P286">IFERROR(INDEX('All Field Defs'!$A$2:$E$258,MATCH('StoT Mapping (Depreciated)'!E286,'All Field Defs'!$B$2:$B$258,0),1),"")</f>
        <v/>
      </c>
      <c r="Q286" s="359" t="str">
        <f t="array" ref="Q286">IFERROR(INDEX('All Field Defs'!$A$2:$F$258,MATCH('StoT Mapping (Depreciated)'!E286,'All Field Defs'!$B$2:$B$258,0),6),"")</f>
        <v/>
      </c>
    </row>
    <row r="287" ht="15.75" customHeight="1">
      <c r="A287" s="352">
        <v>286.0</v>
      </c>
      <c r="B287" s="353"/>
      <c r="C287" s="353"/>
      <c r="D287" s="353" t="str">
        <f t="shared" si="1"/>
        <v>..</v>
      </c>
      <c r="E287" s="353"/>
      <c r="F287" s="353"/>
      <c r="G287" s="353"/>
      <c r="H287" s="356" t="s">
        <v>600</v>
      </c>
      <c r="I287" s="355" t="s">
        <v>2082</v>
      </c>
      <c r="J287" s="373"/>
      <c r="K287" s="358"/>
      <c r="L287" s="358"/>
      <c r="N287" s="359" t="str">
        <f t="array" ref="N287">IFERROR(INDEX('All Field Defs'!$B$2:$E$258,MATCH('StoT Mapping (Depreciated)'!E287,'All Field Defs'!$B$2:$B$258,0),2),"")</f>
        <v/>
      </c>
      <c r="O287" s="359" t="str">
        <f t="array" ref="O287">IFERROR(INDEX('All Field Defs'!$B$2:$E$258,MATCH('StoT Mapping (Depreciated)'!E287,'All Field Defs'!$B$2:$B$258,0),3),"")</f>
        <v/>
      </c>
      <c r="P287" s="359" t="str">
        <f t="array" ref="P287">IFERROR(INDEX('All Field Defs'!$A$2:$E$258,MATCH('StoT Mapping (Depreciated)'!E287,'All Field Defs'!$B$2:$B$258,0),1),"")</f>
        <v/>
      </c>
      <c r="Q287" s="359" t="str">
        <f t="array" ref="Q287">IFERROR(INDEX('All Field Defs'!$A$2:$F$258,MATCH('StoT Mapping (Depreciated)'!E287,'All Field Defs'!$B$2:$B$258,0),6),"")</f>
        <v/>
      </c>
    </row>
    <row r="288" ht="15.75" customHeight="1">
      <c r="A288" s="352">
        <v>287.0</v>
      </c>
      <c r="B288" s="353"/>
      <c r="C288" s="353"/>
      <c r="D288" s="353" t="str">
        <f t="shared" si="1"/>
        <v>..</v>
      </c>
      <c r="E288" s="353"/>
      <c r="F288" s="353"/>
      <c r="G288" s="353"/>
      <c r="H288" s="356" t="s">
        <v>600</v>
      </c>
      <c r="I288" s="355" t="s">
        <v>2084</v>
      </c>
      <c r="J288" s="373"/>
      <c r="K288" s="358"/>
      <c r="L288" s="358"/>
      <c r="N288" s="359" t="str">
        <f t="array" ref="N288">IFERROR(INDEX('All Field Defs'!$B$2:$E$258,MATCH('StoT Mapping (Depreciated)'!E288,'All Field Defs'!$B$2:$B$258,0),2),"")</f>
        <v/>
      </c>
      <c r="O288" s="359" t="str">
        <f t="array" ref="O288">IFERROR(INDEX('All Field Defs'!$B$2:$E$258,MATCH('StoT Mapping (Depreciated)'!E288,'All Field Defs'!$B$2:$B$258,0),3),"")</f>
        <v/>
      </c>
      <c r="P288" s="359" t="str">
        <f t="array" ref="P288">IFERROR(INDEX('All Field Defs'!$A$2:$E$258,MATCH('StoT Mapping (Depreciated)'!E288,'All Field Defs'!$B$2:$B$258,0),1),"")</f>
        <v/>
      </c>
      <c r="Q288" s="359" t="str">
        <f t="array" ref="Q288">IFERROR(INDEX('All Field Defs'!$A$2:$F$258,MATCH('StoT Mapping (Depreciated)'!E288,'All Field Defs'!$B$2:$B$258,0),6),"")</f>
        <v/>
      </c>
    </row>
    <row r="289" ht="15.75" customHeight="1">
      <c r="A289" s="352">
        <v>288.0</v>
      </c>
      <c r="B289" s="353"/>
      <c r="C289" s="353"/>
      <c r="D289" s="353" t="str">
        <f t="shared" si="1"/>
        <v>..</v>
      </c>
      <c r="E289" s="353"/>
      <c r="F289" s="353"/>
      <c r="G289" s="353"/>
      <c r="H289" s="356" t="s">
        <v>600</v>
      </c>
      <c r="I289" s="355" t="s">
        <v>2085</v>
      </c>
      <c r="J289" s="373"/>
      <c r="K289" s="358"/>
      <c r="L289" s="358"/>
      <c r="N289" s="359" t="str">
        <f t="array" ref="N289">IFERROR(INDEX('All Field Defs'!$B$2:$E$258,MATCH('StoT Mapping (Depreciated)'!E289,'All Field Defs'!$B$2:$B$258,0),2),"")</f>
        <v/>
      </c>
      <c r="O289" s="359" t="str">
        <f t="array" ref="O289">IFERROR(INDEX('All Field Defs'!$B$2:$E$258,MATCH('StoT Mapping (Depreciated)'!E289,'All Field Defs'!$B$2:$B$258,0),3),"")</f>
        <v/>
      </c>
      <c r="P289" s="359" t="str">
        <f t="array" ref="P289">IFERROR(INDEX('All Field Defs'!$A$2:$E$258,MATCH('StoT Mapping (Depreciated)'!E289,'All Field Defs'!$B$2:$B$258,0),1),"")</f>
        <v/>
      </c>
      <c r="Q289" s="359" t="str">
        <f t="array" ref="Q289">IFERROR(INDEX('All Field Defs'!$A$2:$F$258,MATCH('StoT Mapping (Depreciated)'!E289,'All Field Defs'!$B$2:$B$258,0),6),"")</f>
        <v/>
      </c>
    </row>
    <row r="290" ht="15.75" customHeight="1">
      <c r="A290" s="352">
        <v>289.0</v>
      </c>
      <c r="B290" s="353"/>
      <c r="C290" s="353"/>
      <c r="D290" s="353" t="str">
        <f t="shared" si="1"/>
        <v>..</v>
      </c>
      <c r="E290" s="353"/>
      <c r="F290" s="353"/>
      <c r="G290" s="353"/>
      <c r="H290" s="356" t="s">
        <v>600</v>
      </c>
      <c r="I290" s="355" t="s">
        <v>1253</v>
      </c>
      <c r="J290" s="373"/>
      <c r="K290" s="358"/>
      <c r="L290" s="358"/>
      <c r="N290" s="359" t="str">
        <f t="array" ref="N290">IFERROR(INDEX('All Field Defs'!$B$2:$E$258,MATCH('StoT Mapping (Depreciated)'!E290,'All Field Defs'!$B$2:$B$258,0),2),"")</f>
        <v/>
      </c>
      <c r="O290" s="359" t="str">
        <f t="array" ref="O290">IFERROR(INDEX('All Field Defs'!$B$2:$E$258,MATCH('StoT Mapping (Depreciated)'!E290,'All Field Defs'!$B$2:$B$258,0),3),"")</f>
        <v/>
      </c>
      <c r="P290" s="359" t="str">
        <f t="array" ref="P290">IFERROR(INDEX('All Field Defs'!$A$2:$E$258,MATCH('StoT Mapping (Depreciated)'!E290,'All Field Defs'!$B$2:$B$258,0),1),"")</f>
        <v/>
      </c>
      <c r="Q290" s="359" t="str">
        <f t="array" ref="Q290">IFERROR(INDEX('All Field Defs'!$A$2:$F$258,MATCH('StoT Mapping (Depreciated)'!E290,'All Field Defs'!$B$2:$B$258,0),6),"")</f>
        <v/>
      </c>
    </row>
    <row r="291" ht="15.75" customHeight="1">
      <c r="A291" s="352">
        <v>290.0</v>
      </c>
      <c r="B291" s="353"/>
      <c r="C291" s="353"/>
      <c r="D291" s="353" t="str">
        <f t="shared" si="1"/>
        <v>..</v>
      </c>
      <c r="E291" s="353"/>
      <c r="F291" s="353"/>
      <c r="G291" s="353"/>
      <c r="H291" s="356" t="s">
        <v>600</v>
      </c>
      <c r="I291" s="355" t="s">
        <v>1257</v>
      </c>
      <c r="J291" s="373"/>
      <c r="K291" s="358"/>
      <c r="L291" s="358"/>
      <c r="N291" s="359" t="str">
        <f t="array" ref="N291">IFERROR(INDEX('All Field Defs'!$B$2:$E$258,MATCH('StoT Mapping (Depreciated)'!E291,'All Field Defs'!$B$2:$B$258,0),2),"")</f>
        <v/>
      </c>
      <c r="O291" s="359" t="str">
        <f t="array" ref="O291">IFERROR(INDEX('All Field Defs'!$B$2:$E$258,MATCH('StoT Mapping (Depreciated)'!E291,'All Field Defs'!$B$2:$B$258,0),3),"")</f>
        <v/>
      </c>
      <c r="P291" s="359" t="str">
        <f t="array" ref="P291">IFERROR(INDEX('All Field Defs'!$A$2:$E$258,MATCH('StoT Mapping (Depreciated)'!E291,'All Field Defs'!$B$2:$B$258,0),1),"")</f>
        <v/>
      </c>
      <c r="Q291" s="359" t="str">
        <f t="array" ref="Q291">IFERROR(INDEX('All Field Defs'!$A$2:$F$258,MATCH('StoT Mapping (Depreciated)'!E291,'All Field Defs'!$B$2:$B$258,0),6),"")</f>
        <v/>
      </c>
    </row>
    <row r="292" ht="15.75" customHeight="1">
      <c r="A292" s="352">
        <v>291.0</v>
      </c>
      <c r="B292" s="353"/>
      <c r="C292" s="353"/>
      <c r="D292" s="353" t="str">
        <f t="shared" si="1"/>
        <v>..</v>
      </c>
      <c r="E292" s="353"/>
      <c r="F292" s="353"/>
      <c r="G292" s="353"/>
      <c r="H292" s="356" t="s">
        <v>600</v>
      </c>
      <c r="I292" s="355" t="s">
        <v>1897</v>
      </c>
      <c r="J292" s="373"/>
      <c r="K292" s="358"/>
      <c r="L292" s="358"/>
      <c r="M292" s="93" t="s">
        <v>2124</v>
      </c>
      <c r="N292" s="359" t="str">
        <f t="array" ref="N292">IFERROR(INDEX('All Field Defs'!$B$2:$E$258,MATCH('StoT Mapping (Depreciated)'!E292,'All Field Defs'!$B$2:$B$258,0),2),"")</f>
        <v/>
      </c>
      <c r="O292" s="359" t="str">
        <f t="array" ref="O292">IFERROR(INDEX('All Field Defs'!$B$2:$E$258,MATCH('StoT Mapping (Depreciated)'!E292,'All Field Defs'!$B$2:$B$258,0),3),"")</f>
        <v/>
      </c>
      <c r="P292" s="359" t="str">
        <f t="array" ref="P292">IFERROR(INDEX('All Field Defs'!$A$2:$E$258,MATCH('StoT Mapping (Depreciated)'!E292,'All Field Defs'!$B$2:$B$258,0),1),"")</f>
        <v/>
      </c>
      <c r="Q292" s="359" t="str">
        <f t="array" ref="Q292">IFERROR(INDEX('All Field Defs'!$A$2:$F$258,MATCH('StoT Mapping (Depreciated)'!E292,'All Field Defs'!$B$2:$B$258,0),6),"")</f>
        <v/>
      </c>
    </row>
    <row r="293" ht="15.75" customHeight="1">
      <c r="A293" s="352">
        <v>292.0</v>
      </c>
      <c r="B293" s="353"/>
      <c r="C293" s="353"/>
      <c r="D293" s="353" t="str">
        <f t="shared" si="1"/>
        <v>..</v>
      </c>
      <c r="E293" s="353"/>
      <c r="F293" s="353"/>
      <c r="G293" s="353"/>
      <c r="H293" s="356" t="s">
        <v>600</v>
      </c>
      <c r="I293" s="355" t="s">
        <v>2087</v>
      </c>
      <c r="J293" s="373"/>
      <c r="K293" s="358"/>
      <c r="L293" s="358"/>
      <c r="N293" s="359" t="str">
        <f t="array" ref="N293">IFERROR(INDEX('All Field Defs'!$B$2:$E$258,MATCH('StoT Mapping (Depreciated)'!E293,'All Field Defs'!$B$2:$B$258,0),2),"")</f>
        <v/>
      </c>
      <c r="O293" s="359" t="str">
        <f t="array" ref="O293">IFERROR(INDEX('All Field Defs'!$B$2:$E$258,MATCH('StoT Mapping (Depreciated)'!E293,'All Field Defs'!$B$2:$B$258,0),3),"")</f>
        <v/>
      </c>
      <c r="P293" s="359" t="str">
        <f t="array" ref="P293">IFERROR(INDEX('All Field Defs'!$A$2:$E$258,MATCH('StoT Mapping (Depreciated)'!E293,'All Field Defs'!$B$2:$B$258,0),1),"")</f>
        <v/>
      </c>
      <c r="Q293" s="359" t="str">
        <f t="array" ref="Q293">IFERROR(INDEX('All Field Defs'!$A$2:$F$258,MATCH('StoT Mapping (Depreciated)'!E293,'All Field Defs'!$B$2:$B$258,0),6),"")</f>
        <v/>
      </c>
    </row>
    <row r="294" ht="15.75" customHeight="1">
      <c r="A294" s="352">
        <v>293.0</v>
      </c>
      <c r="B294" s="353"/>
      <c r="C294" s="353"/>
      <c r="D294" s="353" t="str">
        <f t="shared" si="1"/>
        <v>..</v>
      </c>
      <c r="E294" s="353"/>
      <c r="F294" s="353"/>
      <c r="G294" s="353"/>
      <c r="H294" s="356" t="s">
        <v>600</v>
      </c>
      <c r="I294" s="355" t="s">
        <v>2089</v>
      </c>
      <c r="J294" s="373"/>
      <c r="K294" s="358"/>
      <c r="L294" s="358"/>
      <c r="N294" s="359" t="str">
        <f t="array" ref="N294">IFERROR(INDEX('All Field Defs'!$B$2:$E$258,MATCH('StoT Mapping (Depreciated)'!E294,'All Field Defs'!$B$2:$B$258,0),2),"")</f>
        <v/>
      </c>
      <c r="O294" s="359" t="str">
        <f t="array" ref="O294">IFERROR(INDEX('All Field Defs'!$B$2:$E$258,MATCH('StoT Mapping (Depreciated)'!E294,'All Field Defs'!$B$2:$B$258,0),3),"")</f>
        <v/>
      </c>
      <c r="P294" s="359" t="str">
        <f t="array" ref="P294">IFERROR(INDEX('All Field Defs'!$A$2:$E$258,MATCH('StoT Mapping (Depreciated)'!E294,'All Field Defs'!$B$2:$B$258,0),1),"")</f>
        <v/>
      </c>
      <c r="Q294" s="359" t="str">
        <f t="array" ref="Q294">IFERROR(INDEX('All Field Defs'!$A$2:$F$258,MATCH('StoT Mapping (Depreciated)'!E294,'All Field Defs'!$B$2:$B$258,0),6),"")</f>
        <v/>
      </c>
    </row>
    <row r="295" ht="15.75" customHeight="1">
      <c r="A295" s="352">
        <v>294.0</v>
      </c>
      <c r="B295" s="353"/>
      <c r="C295" s="353"/>
      <c r="D295" s="353" t="str">
        <f t="shared" si="1"/>
        <v>..</v>
      </c>
      <c r="E295" s="353"/>
      <c r="F295" s="353"/>
      <c r="G295" s="353"/>
      <c r="H295" s="356" t="s">
        <v>600</v>
      </c>
      <c r="I295" s="355" t="s">
        <v>2090</v>
      </c>
      <c r="J295" s="373"/>
      <c r="K295" s="358"/>
      <c r="L295" s="358"/>
      <c r="N295" s="359" t="str">
        <f t="array" ref="N295">IFERROR(INDEX('All Field Defs'!$B$2:$E$258,MATCH('StoT Mapping (Depreciated)'!E295,'All Field Defs'!$B$2:$B$258,0),2),"")</f>
        <v/>
      </c>
      <c r="O295" s="359" t="str">
        <f t="array" ref="O295">IFERROR(INDEX('All Field Defs'!$B$2:$E$258,MATCH('StoT Mapping (Depreciated)'!E295,'All Field Defs'!$B$2:$B$258,0),3),"")</f>
        <v/>
      </c>
      <c r="P295" s="359" t="str">
        <f t="array" ref="P295">IFERROR(INDEX('All Field Defs'!$A$2:$E$258,MATCH('StoT Mapping (Depreciated)'!E295,'All Field Defs'!$B$2:$B$258,0),1),"")</f>
        <v/>
      </c>
      <c r="Q295" s="359" t="str">
        <f t="array" ref="Q295">IFERROR(INDEX('All Field Defs'!$A$2:$F$258,MATCH('StoT Mapping (Depreciated)'!E295,'All Field Defs'!$B$2:$B$258,0),6),"")</f>
        <v/>
      </c>
    </row>
    <row r="296" ht="15.75" customHeight="1">
      <c r="A296" s="352">
        <v>295.0</v>
      </c>
      <c r="B296" s="353"/>
      <c r="C296" s="353"/>
      <c r="D296" s="353" t="str">
        <f t="shared" si="1"/>
        <v>..</v>
      </c>
      <c r="E296" s="353"/>
      <c r="F296" s="353"/>
      <c r="G296" s="353"/>
      <c r="H296" s="356" t="s">
        <v>600</v>
      </c>
      <c r="I296" s="355" t="s">
        <v>2091</v>
      </c>
      <c r="J296" s="373"/>
      <c r="K296" s="358"/>
      <c r="L296" s="358"/>
      <c r="N296" s="359" t="str">
        <f t="array" ref="N296">IFERROR(INDEX('All Field Defs'!$B$2:$E$258,MATCH('StoT Mapping (Depreciated)'!E296,'All Field Defs'!$B$2:$B$258,0),2),"")</f>
        <v/>
      </c>
      <c r="O296" s="359" t="str">
        <f t="array" ref="O296">IFERROR(INDEX('All Field Defs'!$B$2:$E$258,MATCH('StoT Mapping (Depreciated)'!E296,'All Field Defs'!$B$2:$B$258,0),3),"")</f>
        <v/>
      </c>
      <c r="P296" s="359" t="str">
        <f t="array" ref="P296">IFERROR(INDEX('All Field Defs'!$A$2:$E$258,MATCH('StoT Mapping (Depreciated)'!E296,'All Field Defs'!$B$2:$B$258,0),1),"")</f>
        <v/>
      </c>
      <c r="Q296" s="359" t="str">
        <f t="array" ref="Q296">IFERROR(INDEX('All Field Defs'!$A$2:$F$258,MATCH('StoT Mapping (Depreciated)'!E296,'All Field Defs'!$B$2:$B$258,0),6),"")</f>
        <v/>
      </c>
    </row>
    <row r="297" ht="15.75" customHeight="1">
      <c r="A297" s="352">
        <v>296.0</v>
      </c>
      <c r="B297" s="353"/>
      <c r="C297" s="353"/>
      <c r="D297" s="353" t="str">
        <f t="shared" si="1"/>
        <v>..</v>
      </c>
      <c r="E297" s="353"/>
      <c r="F297" s="353"/>
      <c r="G297" s="353"/>
      <c r="H297" s="356" t="s">
        <v>600</v>
      </c>
      <c r="I297" s="355" t="s">
        <v>2092</v>
      </c>
      <c r="J297" s="373"/>
      <c r="K297" s="358"/>
      <c r="L297" s="358"/>
      <c r="N297" s="359" t="str">
        <f t="array" ref="N297">IFERROR(INDEX('All Field Defs'!$B$2:$E$258,MATCH('StoT Mapping (Depreciated)'!E297,'All Field Defs'!$B$2:$B$258,0),2),"")</f>
        <v/>
      </c>
      <c r="O297" s="359" t="str">
        <f t="array" ref="O297">IFERROR(INDEX('All Field Defs'!$B$2:$E$258,MATCH('StoT Mapping (Depreciated)'!E297,'All Field Defs'!$B$2:$B$258,0),3),"")</f>
        <v/>
      </c>
      <c r="P297" s="359" t="str">
        <f t="array" ref="P297">IFERROR(INDEX('All Field Defs'!$A$2:$E$258,MATCH('StoT Mapping (Depreciated)'!E297,'All Field Defs'!$B$2:$B$258,0),1),"")</f>
        <v/>
      </c>
      <c r="Q297" s="359" t="str">
        <f t="array" ref="Q297">IFERROR(INDEX('All Field Defs'!$A$2:$F$258,MATCH('StoT Mapping (Depreciated)'!E297,'All Field Defs'!$B$2:$B$258,0),6),"")</f>
        <v/>
      </c>
    </row>
    <row r="298" ht="15.75" customHeight="1">
      <c r="A298" s="352">
        <v>297.0</v>
      </c>
      <c r="B298" s="353"/>
      <c r="C298" s="353"/>
      <c r="D298" s="353" t="str">
        <f t="shared" si="1"/>
        <v>..</v>
      </c>
      <c r="E298" s="353"/>
      <c r="F298" s="353"/>
      <c r="G298" s="353"/>
      <c r="H298" s="356" t="s">
        <v>600</v>
      </c>
      <c r="I298" s="355" t="s">
        <v>2093</v>
      </c>
      <c r="J298" s="373"/>
      <c r="K298" s="358"/>
      <c r="L298" s="358"/>
      <c r="N298" s="359" t="str">
        <f t="array" ref="N298">IFERROR(INDEX('All Field Defs'!$B$2:$E$258,MATCH('StoT Mapping (Depreciated)'!E298,'All Field Defs'!$B$2:$B$258,0),2),"")</f>
        <v/>
      </c>
      <c r="O298" s="359" t="str">
        <f t="array" ref="O298">IFERROR(INDEX('All Field Defs'!$B$2:$E$258,MATCH('StoT Mapping (Depreciated)'!E298,'All Field Defs'!$B$2:$B$258,0),3),"")</f>
        <v/>
      </c>
      <c r="P298" s="359" t="str">
        <f t="array" ref="P298">IFERROR(INDEX('All Field Defs'!$A$2:$E$258,MATCH('StoT Mapping (Depreciated)'!E298,'All Field Defs'!$B$2:$B$258,0),1),"")</f>
        <v/>
      </c>
      <c r="Q298" s="359" t="str">
        <f t="array" ref="Q298">IFERROR(INDEX('All Field Defs'!$A$2:$F$258,MATCH('StoT Mapping (Depreciated)'!E298,'All Field Defs'!$B$2:$B$258,0),6),"")</f>
        <v/>
      </c>
    </row>
    <row r="299" ht="15.75" customHeight="1">
      <c r="A299" s="352">
        <v>298.0</v>
      </c>
      <c r="B299" s="353"/>
      <c r="C299" s="353"/>
      <c r="D299" s="353" t="str">
        <f t="shared" si="1"/>
        <v>..</v>
      </c>
      <c r="E299" s="353"/>
      <c r="F299" s="353"/>
      <c r="G299" s="353"/>
      <c r="H299" s="356" t="s">
        <v>600</v>
      </c>
      <c r="I299" s="355" t="s">
        <v>2094</v>
      </c>
      <c r="J299" s="373"/>
      <c r="K299" s="358"/>
      <c r="L299" s="358"/>
      <c r="N299" s="359" t="str">
        <f t="array" ref="N299">IFERROR(INDEX('All Field Defs'!$B$2:$E$258,MATCH('StoT Mapping (Depreciated)'!E299,'All Field Defs'!$B$2:$B$258,0),2),"")</f>
        <v/>
      </c>
      <c r="O299" s="359" t="str">
        <f t="array" ref="O299">IFERROR(INDEX('All Field Defs'!$B$2:$E$258,MATCH('StoT Mapping (Depreciated)'!E299,'All Field Defs'!$B$2:$B$258,0),3),"")</f>
        <v/>
      </c>
      <c r="P299" s="359" t="str">
        <f t="array" ref="P299">IFERROR(INDEX('All Field Defs'!$A$2:$E$258,MATCH('StoT Mapping (Depreciated)'!E299,'All Field Defs'!$B$2:$B$258,0),1),"")</f>
        <v/>
      </c>
      <c r="Q299" s="359" t="str">
        <f t="array" ref="Q299">IFERROR(INDEX('All Field Defs'!$A$2:$F$258,MATCH('StoT Mapping (Depreciated)'!E299,'All Field Defs'!$B$2:$B$258,0),6),"")</f>
        <v/>
      </c>
    </row>
    <row r="300" ht="15.75" customHeight="1">
      <c r="A300" s="352">
        <v>299.0</v>
      </c>
      <c r="B300" s="353"/>
      <c r="C300" s="353"/>
      <c r="D300" s="353" t="str">
        <f t="shared" si="1"/>
        <v>..</v>
      </c>
      <c r="E300" s="353"/>
      <c r="F300" s="353"/>
      <c r="G300" s="353"/>
      <c r="H300" s="356" t="s">
        <v>600</v>
      </c>
      <c r="I300" s="355" t="s">
        <v>2095</v>
      </c>
      <c r="J300" s="373"/>
      <c r="K300" s="358"/>
      <c r="L300" s="358"/>
      <c r="N300" s="359" t="str">
        <f t="array" ref="N300">IFERROR(INDEX('All Field Defs'!$B$2:$E$258,MATCH('StoT Mapping (Depreciated)'!E300,'All Field Defs'!$B$2:$B$258,0),2),"")</f>
        <v/>
      </c>
      <c r="O300" s="359" t="str">
        <f t="array" ref="O300">IFERROR(INDEX('All Field Defs'!$B$2:$E$258,MATCH('StoT Mapping (Depreciated)'!E300,'All Field Defs'!$B$2:$B$258,0),3),"")</f>
        <v/>
      </c>
      <c r="P300" s="359" t="str">
        <f t="array" ref="P300">IFERROR(INDEX('All Field Defs'!$A$2:$E$258,MATCH('StoT Mapping (Depreciated)'!E300,'All Field Defs'!$B$2:$B$258,0),1),"")</f>
        <v/>
      </c>
      <c r="Q300" s="359" t="str">
        <f t="array" ref="Q300">IFERROR(INDEX('All Field Defs'!$A$2:$F$258,MATCH('StoT Mapping (Depreciated)'!E300,'All Field Defs'!$B$2:$B$258,0),6),"")</f>
        <v/>
      </c>
    </row>
    <row r="301" ht="15.75" customHeight="1">
      <c r="A301" s="352">
        <v>300.0</v>
      </c>
      <c r="B301" s="353"/>
      <c r="C301" s="353"/>
      <c r="D301" s="353" t="str">
        <f t="shared" si="1"/>
        <v>..</v>
      </c>
      <c r="E301" s="353"/>
      <c r="F301" s="353"/>
      <c r="G301" s="353"/>
      <c r="H301" s="356" t="s">
        <v>409</v>
      </c>
      <c r="I301" s="355" t="s">
        <v>801</v>
      </c>
      <c r="J301" s="373"/>
      <c r="K301" s="358"/>
      <c r="L301" s="358"/>
      <c r="N301" s="359" t="str">
        <f t="array" ref="N301">IFERROR(INDEX('All Field Defs'!$B$2:$E$258,MATCH('StoT Mapping (Depreciated)'!E301,'All Field Defs'!$B$2:$B$258,0),2),"")</f>
        <v/>
      </c>
      <c r="O301" s="359" t="str">
        <f t="array" ref="O301">IFERROR(INDEX('All Field Defs'!$B$2:$E$258,MATCH('StoT Mapping (Depreciated)'!E301,'All Field Defs'!$B$2:$B$258,0),3),"")</f>
        <v/>
      </c>
      <c r="P301" s="359" t="str">
        <f t="array" ref="P301">IFERROR(INDEX('All Field Defs'!$A$2:$E$258,MATCH('StoT Mapping (Depreciated)'!E301,'All Field Defs'!$B$2:$B$258,0),1),"")</f>
        <v/>
      </c>
      <c r="Q301" s="359" t="str">
        <f t="array" ref="Q301">IFERROR(INDEX('All Field Defs'!$A$2:$F$258,MATCH('StoT Mapping (Depreciated)'!E301,'All Field Defs'!$B$2:$B$258,0),6),"")</f>
        <v/>
      </c>
    </row>
    <row r="302" ht="15.75" customHeight="1">
      <c r="A302" s="352">
        <v>301.0</v>
      </c>
      <c r="B302" s="353"/>
      <c r="C302" s="353"/>
      <c r="D302" s="353" t="str">
        <f t="shared" si="1"/>
        <v>..</v>
      </c>
      <c r="E302" s="353"/>
      <c r="F302" s="353"/>
      <c r="G302" s="353"/>
      <c r="H302" s="356" t="s">
        <v>409</v>
      </c>
      <c r="I302" s="355" t="s">
        <v>1735</v>
      </c>
      <c r="J302" s="373"/>
      <c r="K302" s="358"/>
      <c r="L302" s="358"/>
      <c r="N302" s="359" t="str">
        <f t="array" ref="N302">IFERROR(INDEX('All Field Defs'!$B$2:$E$258,MATCH('StoT Mapping (Depreciated)'!E302,'All Field Defs'!$B$2:$B$258,0),2),"")</f>
        <v/>
      </c>
      <c r="O302" s="359" t="str">
        <f t="array" ref="O302">IFERROR(INDEX('All Field Defs'!$B$2:$E$258,MATCH('StoT Mapping (Depreciated)'!E302,'All Field Defs'!$B$2:$B$258,0),3),"")</f>
        <v/>
      </c>
      <c r="P302" s="359" t="str">
        <f t="array" ref="P302">IFERROR(INDEX('All Field Defs'!$A$2:$E$258,MATCH('StoT Mapping (Depreciated)'!E302,'All Field Defs'!$B$2:$B$258,0),1),"")</f>
        <v/>
      </c>
      <c r="Q302" s="359" t="str">
        <f t="array" ref="Q302">IFERROR(INDEX('All Field Defs'!$A$2:$F$258,MATCH('StoT Mapping (Depreciated)'!E302,'All Field Defs'!$B$2:$B$258,0),6),"")</f>
        <v/>
      </c>
    </row>
    <row r="303" ht="15.75" customHeight="1">
      <c r="A303" s="352">
        <v>302.0</v>
      </c>
      <c r="B303" s="353"/>
      <c r="C303" s="353"/>
      <c r="D303" s="353" t="str">
        <f t="shared" si="1"/>
        <v>..</v>
      </c>
      <c r="E303" s="353"/>
      <c r="F303" s="353"/>
      <c r="G303" s="353"/>
      <c r="H303" s="356" t="s">
        <v>419</v>
      </c>
      <c r="I303" s="355" t="s">
        <v>801</v>
      </c>
      <c r="J303" s="373"/>
      <c r="K303" s="358"/>
      <c r="L303" s="358"/>
      <c r="N303" s="359" t="str">
        <f t="array" ref="N303">IFERROR(INDEX('All Field Defs'!$B$2:$E$258,MATCH('StoT Mapping (Depreciated)'!E303,'All Field Defs'!$B$2:$B$258,0),2),"")</f>
        <v/>
      </c>
      <c r="O303" s="359" t="str">
        <f t="array" ref="O303">IFERROR(INDEX('All Field Defs'!$B$2:$E$258,MATCH('StoT Mapping (Depreciated)'!E303,'All Field Defs'!$B$2:$B$258,0),3),"")</f>
        <v/>
      </c>
      <c r="P303" s="359" t="str">
        <f t="array" ref="P303">IFERROR(INDEX('All Field Defs'!$A$2:$E$258,MATCH('StoT Mapping (Depreciated)'!E303,'All Field Defs'!$B$2:$B$258,0),1),"")</f>
        <v/>
      </c>
      <c r="Q303" s="359" t="str">
        <f t="array" ref="Q303">IFERROR(INDEX('All Field Defs'!$A$2:$F$258,MATCH('StoT Mapping (Depreciated)'!E303,'All Field Defs'!$B$2:$B$258,0),6),"")</f>
        <v/>
      </c>
    </row>
    <row r="304" ht="15.75" customHeight="1">
      <c r="A304" s="352">
        <v>303.0</v>
      </c>
      <c r="B304" s="353"/>
      <c r="C304" s="353"/>
      <c r="D304" s="353" t="str">
        <f t="shared" si="1"/>
        <v>..</v>
      </c>
      <c r="E304" s="353"/>
      <c r="F304" s="353"/>
      <c r="G304" s="353"/>
      <c r="H304" s="356" t="s">
        <v>419</v>
      </c>
      <c r="I304" s="355" t="s">
        <v>1735</v>
      </c>
      <c r="J304" s="373"/>
      <c r="K304" s="358"/>
      <c r="L304" s="358"/>
      <c r="N304" s="359" t="str">
        <f t="array" ref="N304">IFERROR(INDEX('All Field Defs'!$B$2:$E$258,MATCH('StoT Mapping (Depreciated)'!E304,'All Field Defs'!$B$2:$B$258,0),2),"")</f>
        <v/>
      </c>
      <c r="O304" s="359" t="str">
        <f t="array" ref="O304">IFERROR(INDEX('All Field Defs'!$B$2:$E$258,MATCH('StoT Mapping (Depreciated)'!E304,'All Field Defs'!$B$2:$B$258,0),3),"")</f>
        <v/>
      </c>
      <c r="P304" s="359" t="str">
        <f t="array" ref="P304">IFERROR(INDEX('All Field Defs'!$A$2:$E$258,MATCH('StoT Mapping (Depreciated)'!E304,'All Field Defs'!$B$2:$B$258,0),1),"")</f>
        <v/>
      </c>
      <c r="Q304" s="359" t="str">
        <f t="array" ref="Q304">IFERROR(INDEX('All Field Defs'!$A$2:$F$258,MATCH('StoT Mapping (Depreciated)'!E304,'All Field Defs'!$B$2:$B$258,0),6),"")</f>
        <v/>
      </c>
    </row>
    <row r="305" ht="15.75" customHeight="1">
      <c r="A305" s="352">
        <v>304.0</v>
      </c>
      <c r="B305" s="353"/>
      <c r="C305" s="353"/>
      <c r="D305" s="353" t="str">
        <f t="shared" si="1"/>
        <v>..</v>
      </c>
      <c r="E305" s="353"/>
      <c r="F305" s="353"/>
      <c r="G305" s="353"/>
      <c r="H305" s="356" t="s">
        <v>381</v>
      </c>
      <c r="I305" s="355" t="s">
        <v>2131</v>
      </c>
      <c r="J305" s="373"/>
      <c r="K305" s="358"/>
      <c r="L305" s="358"/>
      <c r="N305" s="359" t="str">
        <f t="array" ref="N305">IFERROR(INDEX('All Field Defs'!$B$2:$E$258,MATCH('StoT Mapping (Depreciated)'!E305,'All Field Defs'!$B$2:$B$258,0),2),"")</f>
        <v/>
      </c>
      <c r="O305" s="359" t="str">
        <f t="array" ref="O305">IFERROR(INDEX('All Field Defs'!$B$2:$E$258,MATCH('StoT Mapping (Depreciated)'!E305,'All Field Defs'!$B$2:$B$258,0),3),"")</f>
        <v/>
      </c>
      <c r="P305" s="359" t="str">
        <f t="array" ref="P305">IFERROR(INDEX('All Field Defs'!$A$2:$E$258,MATCH('StoT Mapping (Depreciated)'!E305,'All Field Defs'!$B$2:$B$258,0),1),"")</f>
        <v/>
      </c>
      <c r="Q305" s="359" t="str">
        <f t="array" ref="Q305">IFERROR(INDEX('All Field Defs'!$A$2:$F$258,MATCH('StoT Mapping (Depreciated)'!E305,'All Field Defs'!$B$2:$B$258,0),6),"")</f>
        <v/>
      </c>
    </row>
    <row r="306" ht="15.75" customHeight="1">
      <c r="A306" s="352">
        <v>305.0</v>
      </c>
      <c r="B306" s="353"/>
      <c r="C306" s="353"/>
      <c r="D306" s="353" t="str">
        <f t="shared" si="1"/>
        <v>..</v>
      </c>
      <c r="E306" s="353"/>
      <c r="F306" s="353"/>
      <c r="G306" s="353"/>
      <c r="H306" s="356" t="s">
        <v>381</v>
      </c>
      <c r="I306" s="355" t="s">
        <v>2078</v>
      </c>
      <c r="J306" s="373"/>
      <c r="K306" s="358"/>
      <c r="L306" s="358"/>
      <c r="N306" s="359" t="str">
        <f t="array" ref="N306">IFERROR(INDEX('All Field Defs'!$B$2:$E$258,MATCH('StoT Mapping (Depreciated)'!E306,'All Field Defs'!$B$2:$B$258,0),2),"")</f>
        <v/>
      </c>
      <c r="O306" s="359" t="str">
        <f t="array" ref="O306">IFERROR(INDEX('All Field Defs'!$B$2:$E$258,MATCH('StoT Mapping (Depreciated)'!E306,'All Field Defs'!$B$2:$B$258,0),3),"")</f>
        <v/>
      </c>
      <c r="P306" s="359" t="str">
        <f t="array" ref="P306">IFERROR(INDEX('All Field Defs'!$A$2:$E$258,MATCH('StoT Mapping (Depreciated)'!E306,'All Field Defs'!$B$2:$B$258,0),1),"")</f>
        <v/>
      </c>
      <c r="Q306" s="359" t="str">
        <f t="array" ref="Q306">IFERROR(INDEX('All Field Defs'!$A$2:$F$258,MATCH('StoT Mapping (Depreciated)'!E306,'All Field Defs'!$B$2:$B$258,0),6),"")</f>
        <v/>
      </c>
    </row>
    <row r="307" ht="15.75" customHeight="1">
      <c r="A307" s="352">
        <v>306.0</v>
      </c>
      <c r="B307" s="353"/>
      <c r="C307" s="353"/>
      <c r="D307" s="353" t="str">
        <f t="shared" si="1"/>
        <v>..</v>
      </c>
      <c r="E307" s="353"/>
      <c r="F307" s="353"/>
      <c r="G307" s="353"/>
      <c r="H307" s="356" t="s">
        <v>2132</v>
      </c>
      <c r="I307" s="355" t="s">
        <v>2093</v>
      </c>
      <c r="J307" s="373"/>
      <c r="K307" s="358"/>
      <c r="L307" s="358"/>
      <c r="N307" s="359" t="str">
        <f t="array" ref="N307">IFERROR(INDEX('All Field Defs'!$B$2:$E$258,MATCH('StoT Mapping (Depreciated)'!E307,'All Field Defs'!$B$2:$B$258,0),2),"")</f>
        <v/>
      </c>
      <c r="O307" s="359" t="str">
        <f t="array" ref="O307">IFERROR(INDEX('All Field Defs'!$B$2:$E$258,MATCH('StoT Mapping (Depreciated)'!E307,'All Field Defs'!$B$2:$B$258,0),3),"")</f>
        <v/>
      </c>
      <c r="P307" s="359" t="str">
        <f t="array" ref="P307">IFERROR(INDEX('All Field Defs'!$A$2:$E$258,MATCH('StoT Mapping (Depreciated)'!E307,'All Field Defs'!$B$2:$B$258,0),1),"")</f>
        <v/>
      </c>
      <c r="Q307" s="359" t="str">
        <f t="array" ref="Q307">IFERROR(INDEX('All Field Defs'!$A$2:$F$258,MATCH('StoT Mapping (Depreciated)'!E307,'All Field Defs'!$B$2:$B$258,0),6),"")</f>
        <v/>
      </c>
    </row>
    <row r="308" ht="15.75" customHeight="1">
      <c r="A308" s="352">
        <v>307.0</v>
      </c>
      <c r="B308" s="353"/>
      <c r="C308" s="353"/>
      <c r="D308" s="353" t="str">
        <f t="shared" si="1"/>
        <v>..</v>
      </c>
      <c r="E308" s="353"/>
      <c r="F308" s="353"/>
      <c r="G308" s="353"/>
      <c r="H308" s="356" t="s">
        <v>2132</v>
      </c>
      <c r="I308" s="355" t="s">
        <v>2133</v>
      </c>
      <c r="J308" s="373"/>
      <c r="K308" s="358"/>
      <c r="L308" s="358"/>
      <c r="N308" s="359" t="str">
        <f t="array" ref="N308">IFERROR(INDEX('All Field Defs'!$B$2:$E$258,MATCH('StoT Mapping (Depreciated)'!E308,'All Field Defs'!$B$2:$B$258,0),2),"")</f>
        <v/>
      </c>
      <c r="O308" s="359" t="str">
        <f t="array" ref="O308">IFERROR(INDEX('All Field Defs'!$B$2:$E$258,MATCH('StoT Mapping (Depreciated)'!E308,'All Field Defs'!$B$2:$B$258,0),3),"")</f>
        <v/>
      </c>
      <c r="P308" s="359" t="str">
        <f t="array" ref="P308">IFERROR(INDEX('All Field Defs'!$A$2:$E$258,MATCH('StoT Mapping (Depreciated)'!E308,'All Field Defs'!$B$2:$B$258,0),1),"")</f>
        <v/>
      </c>
      <c r="Q308" s="359" t="str">
        <f t="array" ref="Q308">IFERROR(INDEX('All Field Defs'!$A$2:$F$258,MATCH('StoT Mapping (Depreciated)'!E308,'All Field Defs'!$B$2:$B$258,0),6),"")</f>
        <v/>
      </c>
    </row>
    <row r="309" ht="10.5" customHeight="1">
      <c r="A309" s="352">
        <v>308.0</v>
      </c>
      <c r="B309" s="363"/>
      <c r="C309" s="363"/>
      <c r="D309" s="353" t="str">
        <f t="shared" si="1"/>
        <v>..</v>
      </c>
      <c r="E309" s="363"/>
      <c r="F309" s="363"/>
      <c r="G309" s="363"/>
      <c r="H309" s="363"/>
      <c r="I309" s="364"/>
      <c r="J309" s="365"/>
      <c r="K309" s="363"/>
      <c r="L309" s="363"/>
      <c r="M309" s="343"/>
      <c r="N309" s="359"/>
      <c r="O309" s="359"/>
      <c r="P309" s="359"/>
      <c r="Q309" s="359"/>
    </row>
    <row r="310" ht="15.75" customHeight="1">
      <c r="A310" s="352">
        <v>309.0</v>
      </c>
      <c r="B310" s="353" t="s">
        <v>2134</v>
      </c>
      <c r="C310" s="353" t="s">
        <v>606</v>
      </c>
      <c r="D310" s="353" t="str">
        <f t="shared" si="1"/>
        <v>Prmbdo.mdb.PrmBldg.AppType</v>
      </c>
      <c r="E310" s="353" t="s">
        <v>1763</v>
      </c>
      <c r="F310" s="353"/>
      <c r="G310" s="353"/>
      <c r="H310" s="355" t="str">
        <f t="shared" ref="H310:H393" si="11">C310</f>
        <v>PrmBldg</v>
      </c>
      <c r="I310" s="355" t="s">
        <v>1763</v>
      </c>
      <c r="J310" s="373"/>
      <c r="K310" s="358" t="s">
        <v>2100</v>
      </c>
      <c r="L310" s="358" t="s">
        <v>1214</v>
      </c>
      <c r="N310" s="359" t="str">
        <f t="array" ref="N310">IFERROR(INDEX('All Field Defs'!$B$2:$E$258,MATCH('StoT Mapping (Depreciated)'!E310,'All Field Defs'!$B$2:$B$258,0),2),"")</f>
        <v>Application Type</v>
      </c>
      <c r="O310" s="359" t="str">
        <f t="array" ref="O310">IFERROR(INDEX('All Field Defs'!$B$2:$E$258,MATCH('StoT Mapping (Depreciated)'!E310,'All Field Defs'!$B$2:$B$258,0),3),"")</f>
        <v>String</v>
      </c>
      <c r="P310" s="359" t="str">
        <f t="array" ref="P310">IFERROR(INDEX('All Field Defs'!$A$2:$E$258,MATCH('StoT Mapping (Depreciated)'!E310,'All Field Defs'!$B$2:$B$258,0),1),"")</f>
        <v>OccPermFD</v>
      </c>
      <c r="Q310" s="359" t="str">
        <f t="array" ref="Q310">IFERROR(INDEX('All Field Defs'!$A$2:$F$258,MATCH('StoT Mapping (Depreciated)'!E310,'All Field Defs'!$B$2:$B$258,0),6),"")</f>
        <v>occupancy-permits-field-definitions.xlsx</v>
      </c>
    </row>
    <row r="311" ht="15.75" customHeight="1">
      <c r="A311" s="352">
        <v>310.0</v>
      </c>
      <c r="B311" s="353" t="s">
        <v>2134</v>
      </c>
      <c r="C311" s="353" t="s">
        <v>606</v>
      </c>
      <c r="D311" s="353" t="str">
        <f t="shared" si="1"/>
        <v>Prmbdo.mdb.PrmBldg.AppSource</v>
      </c>
      <c r="E311" s="353" t="s">
        <v>1761</v>
      </c>
      <c r="F311" s="353"/>
      <c r="G311" s="353"/>
      <c r="H311" s="355" t="str">
        <f t="shared" si="11"/>
        <v>PrmBldg</v>
      </c>
      <c r="I311" s="355" t="s">
        <v>1761</v>
      </c>
      <c r="J311" s="373"/>
      <c r="K311" s="358" t="s">
        <v>2100</v>
      </c>
      <c r="L311" s="358" t="s">
        <v>1195</v>
      </c>
      <c r="N311" s="359" t="str">
        <f t="array" ref="N311">IFERROR(INDEX('All Field Defs'!$B$2:$E$258,MATCH('StoT Mapping (Depreciated)'!E311,'All Field Defs'!$B$2:$B$258,0),2),"")</f>
        <v>Application Source</v>
      </c>
      <c r="O311" s="359" t="str">
        <f t="array" ref="O311">IFERROR(INDEX('All Field Defs'!$B$2:$E$258,MATCH('StoT Mapping (Depreciated)'!E311,'All Field Defs'!$B$2:$B$258,0),3),"")</f>
        <v>Integer</v>
      </c>
      <c r="P311" s="359" t="str">
        <f t="array" ref="P311">IFERROR(INDEX('All Field Defs'!$A$2:$E$258,MATCH('StoT Mapping (Depreciated)'!E311,'All Field Defs'!$B$2:$B$258,0),1),"")</f>
        <v>OccPermFD</v>
      </c>
      <c r="Q311" s="359" t="str">
        <f t="array" ref="Q311">IFERROR(INDEX('All Field Defs'!$A$2:$F$258,MATCH('StoT Mapping (Depreciated)'!E311,'All Field Defs'!$B$2:$B$258,0),6),"")</f>
        <v>occupancy-permits-field-definitions.xlsx</v>
      </c>
    </row>
    <row r="312" ht="15.75" customHeight="1">
      <c r="A312" s="352">
        <v>311.0</v>
      </c>
      <c r="B312" s="353" t="s">
        <v>2134</v>
      </c>
      <c r="C312" s="353" t="s">
        <v>606</v>
      </c>
      <c r="D312" s="353" t="str">
        <f t="shared" si="1"/>
        <v>Prmbdo.mdb.PrmBldg.AppNum</v>
      </c>
      <c r="E312" s="353" t="s">
        <v>1759</v>
      </c>
      <c r="F312" s="353"/>
      <c r="G312" s="353"/>
      <c r="H312" s="355" t="str">
        <f t="shared" si="11"/>
        <v>PrmBldg</v>
      </c>
      <c r="I312" s="355" t="s">
        <v>1759</v>
      </c>
      <c r="J312" s="373"/>
      <c r="K312" s="358" t="s">
        <v>2100</v>
      </c>
      <c r="L312" s="358" t="s">
        <v>2101</v>
      </c>
      <c r="N312" s="359" t="str">
        <f t="array" ref="N312">IFERROR(INDEX('All Field Defs'!$B$2:$E$258,MATCH('StoT Mapping (Depreciated)'!E312,'All Field Defs'!$B$2:$B$258,0),2),"")</f>
        <v>Application Number</v>
      </c>
      <c r="O312" s="359" t="str">
        <f t="array" ref="O312">IFERROR(INDEX('All Field Defs'!$B$2:$E$258,MATCH('StoT Mapping (Depreciated)'!E312,'All Field Defs'!$B$2:$B$258,0),3),"")</f>
        <v>Integer</v>
      </c>
      <c r="P312" s="359" t="str">
        <f t="array" ref="P312">IFERROR(INDEX('All Field Defs'!$A$2:$E$258,MATCH('StoT Mapping (Depreciated)'!E312,'All Field Defs'!$B$2:$B$258,0),1),"")</f>
        <v>OccPermFD</v>
      </c>
      <c r="Q312" s="359" t="str">
        <f t="array" ref="Q312">IFERROR(INDEX('All Field Defs'!$A$2:$F$258,MATCH('StoT Mapping (Depreciated)'!E312,'All Field Defs'!$B$2:$B$258,0),6),"")</f>
        <v>occupancy-permits-field-definitions.xlsx</v>
      </c>
    </row>
    <row r="313" ht="15.75" customHeight="1">
      <c r="A313" s="352">
        <v>312.0</v>
      </c>
      <c r="B313" s="353" t="s">
        <v>2134</v>
      </c>
      <c r="C313" s="353" t="s">
        <v>606</v>
      </c>
      <c r="D313" s="353" t="str">
        <f t="shared" si="1"/>
        <v>Prmbdo.mdb.PrmBldg.PrclErr</v>
      </c>
      <c r="E313" s="353" t="s">
        <v>1845</v>
      </c>
      <c r="F313" s="353"/>
      <c r="G313" s="353"/>
      <c r="H313" s="355" t="str">
        <f t="shared" si="11"/>
        <v>PrmBldg</v>
      </c>
      <c r="I313" s="355" t="s">
        <v>1845</v>
      </c>
      <c r="J313" s="373"/>
      <c r="K313" s="358" t="s">
        <v>149</v>
      </c>
      <c r="L313" s="358" t="s">
        <v>149</v>
      </c>
      <c r="N313" s="359" t="str">
        <f t="array" ref="N313">IFERROR(INDEX('All Field Defs'!$B$2:$E$258,MATCH('StoT Mapping (Depreciated)'!E313,'All Field Defs'!$B$2:$B$258,0),2),"")</f>
        <v>Geocoding Error Code</v>
      </c>
      <c r="O313" s="359" t="str">
        <f t="array" ref="O313">IFERROR(INDEX('All Field Defs'!$B$2:$E$258,MATCH('StoT Mapping (Depreciated)'!E313,'All Field Defs'!$B$2:$B$258,0),3),"")</f>
        <v>Integer</v>
      </c>
      <c r="P313" s="359" t="str">
        <f t="array" ref="P313">IFERROR(INDEX('All Field Defs'!$A$2:$E$258,MATCH('StoT Mapping (Depreciated)'!E313,'All Field Defs'!$B$2:$B$258,0),1),"")</f>
        <v>OccPermFD</v>
      </c>
      <c r="Q313" s="359" t="str">
        <f t="array" ref="Q313">IFERROR(INDEX('All Field Defs'!$A$2:$F$258,MATCH('StoT Mapping (Depreciated)'!E313,'All Field Defs'!$B$2:$B$258,0),6),"")</f>
        <v>occupancy-permits-field-definitions.xlsx</v>
      </c>
    </row>
    <row r="314" ht="15.75" customHeight="1">
      <c r="A314" s="352">
        <v>313.0</v>
      </c>
      <c r="B314" s="353" t="s">
        <v>2134</v>
      </c>
      <c r="C314" s="353" t="s">
        <v>606</v>
      </c>
      <c r="D314" s="353" t="str">
        <f t="shared" si="1"/>
        <v>Prmbdo.mdb.PrmBldg.AddrAdjusted</v>
      </c>
      <c r="E314" s="353" t="s">
        <v>1750</v>
      </c>
      <c r="F314" s="353"/>
      <c r="G314" s="353"/>
      <c r="H314" s="355" t="str">
        <f t="shared" si="11"/>
        <v>PrmBldg</v>
      </c>
      <c r="I314" s="355" t="s">
        <v>1750</v>
      </c>
      <c r="J314" s="373"/>
      <c r="K314" s="358" t="s">
        <v>149</v>
      </c>
      <c r="L314" s="358" t="s">
        <v>149</v>
      </c>
      <c r="N314" s="359" t="str">
        <f t="array" ref="N314">IFERROR(INDEX('All Field Defs'!$B$2:$E$258,MATCH('StoT Mapping (Depreciated)'!E314,'All Field Defs'!$B$2:$B$258,0),2),"")</f>
        <v>Address Adjusted</v>
      </c>
      <c r="O314" s="359" t="str">
        <f t="array" ref="O314">IFERROR(INDEX('All Field Defs'!$B$2:$E$258,MATCH('StoT Mapping (Depreciated)'!E314,'All Field Defs'!$B$2:$B$258,0),3),"")</f>
        <v>Boolean</v>
      </c>
      <c r="P314" s="359" t="str">
        <f t="array" ref="P314">IFERROR(INDEX('All Field Defs'!$A$2:$E$258,MATCH('StoT Mapping (Depreciated)'!E314,'All Field Defs'!$B$2:$B$258,0),1),"")</f>
        <v>OccPermFD</v>
      </c>
      <c r="Q314" s="359" t="str">
        <f t="array" ref="Q314">IFERROR(INDEX('All Field Defs'!$A$2:$F$258,MATCH('StoT Mapping (Depreciated)'!E314,'All Field Defs'!$B$2:$B$258,0),6),"")</f>
        <v>occupancy-permits-field-definitions.xlsx</v>
      </c>
    </row>
    <row r="315" ht="15.75" customHeight="1">
      <c r="A315" s="352">
        <v>314.0</v>
      </c>
      <c r="B315" s="353" t="s">
        <v>2134</v>
      </c>
      <c r="C315" s="353" t="s">
        <v>606</v>
      </c>
      <c r="D315" s="353" t="str">
        <f t="shared" si="1"/>
        <v>Prmbdo.mdb.PrmBldg.CancelType</v>
      </c>
      <c r="E315" s="353" t="s">
        <v>1769</v>
      </c>
      <c r="F315" s="353"/>
      <c r="G315" s="353"/>
      <c r="H315" s="355" t="str">
        <f t="shared" si="11"/>
        <v>PrmBldg</v>
      </c>
      <c r="I315" s="355" t="s">
        <v>1769</v>
      </c>
      <c r="J315" s="373"/>
      <c r="K315" s="358" t="s">
        <v>2100</v>
      </c>
      <c r="L315" s="358" t="s">
        <v>2103</v>
      </c>
      <c r="N315" s="359" t="str">
        <f t="array" ref="N315">IFERROR(INDEX('All Field Defs'!$B$2:$E$258,MATCH('StoT Mapping (Depreciated)'!E315,'All Field Defs'!$B$2:$B$258,0),2),"")</f>
        <v>Cancel Type</v>
      </c>
      <c r="O315" s="359" t="str">
        <f t="array" ref="O315">IFERROR(INDEX('All Field Defs'!$B$2:$E$258,MATCH('StoT Mapping (Depreciated)'!E315,'All Field Defs'!$B$2:$B$258,0),3),"")</f>
        <v>String</v>
      </c>
      <c r="P315" s="359" t="str">
        <f t="array" ref="P315">IFERROR(INDEX('All Field Defs'!$A$2:$E$258,MATCH('StoT Mapping (Depreciated)'!E315,'All Field Defs'!$B$2:$B$258,0),1),"")</f>
        <v>OccPermFD</v>
      </c>
      <c r="Q315" s="359" t="str">
        <f t="array" ref="Q315">IFERROR(INDEX('All Field Defs'!$A$2:$F$258,MATCH('StoT Mapping (Depreciated)'!E315,'All Field Defs'!$B$2:$B$258,0),6),"")</f>
        <v>occupancy-permits-field-definitions.xlsx</v>
      </c>
    </row>
    <row r="316" ht="15.75" customHeight="1">
      <c r="A316" s="352">
        <v>315.0</v>
      </c>
      <c r="B316" s="353" t="s">
        <v>2134</v>
      </c>
      <c r="C316" s="353" t="s">
        <v>606</v>
      </c>
      <c r="D316" s="353" t="str">
        <f t="shared" si="1"/>
        <v>Prmbdo.mdb.PrmBldg.CityBlock</v>
      </c>
      <c r="E316" s="353" t="s">
        <v>65</v>
      </c>
      <c r="F316" s="353"/>
      <c r="G316" s="353"/>
      <c r="H316" s="355" t="str">
        <f t="shared" si="11"/>
        <v>PrmBldg</v>
      </c>
      <c r="I316" s="355" t="s">
        <v>65</v>
      </c>
      <c r="J316" s="373"/>
      <c r="K316" s="358"/>
      <c r="L316" s="358"/>
      <c r="N316" s="359" t="str">
        <f t="array" ref="N316">IFERROR(INDEX('All Field Defs'!$B$2:$E$258,MATCH('StoT Mapping (Depreciated)'!E316,'All Field Defs'!$B$2:$B$258,0),2),"")</f>
        <v>City Block</v>
      </c>
      <c r="O316" s="359" t="str">
        <f t="array" ref="O316">IFERROR(INDEX('All Field Defs'!$B$2:$E$258,MATCH('StoT Mapping (Depreciated)'!E316,'All Field Defs'!$B$2:$B$258,0),3),"")</f>
        <v>Decimal</v>
      </c>
      <c r="P316" s="359" t="str">
        <f t="array" ref="P316">IFERROR(INDEX('All Field Defs'!$A$2:$E$258,MATCH('StoT Mapping (Depreciated)'!E316,'All Field Defs'!$B$2:$B$258,0),1),"")</f>
        <v>OccPermFD</v>
      </c>
      <c r="Q316" s="359" t="str">
        <f t="array" ref="Q316">IFERROR(INDEX('All Field Defs'!$A$2:$F$258,MATCH('StoT Mapping (Depreciated)'!E316,'All Field Defs'!$B$2:$B$258,0),6),"")</f>
        <v>occupancy-permits-field-definitions.xlsx</v>
      </c>
    </row>
    <row r="317" ht="15.75" customHeight="1">
      <c r="A317" s="352">
        <v>316.0</v>
      </c>
      <c r="B317" s="353" t="s">
        <v>2134</v>
      </c>
      <c r="C317" s="353" t="s">
        <v>606</v>
      </c>
      <c r="D317" s="353" t="str">
        <f t="shared" si="1"/>
        <v>Prmbdo.mdb.PrmBldg.Parcel</v>
      </c>
      <c r="E317" s="353" t="s">
        <v>78</v>
      </c>
      <c r="F317" s="353"/>
      <c r="G317" s="353"/>
      <c r="H317" s="355" t="str">
        <f t="shared" si="11"/>
        <v>PrmBldg</v>
      </c>
      <c r="I317" s="355" t="s">
        <v>78</v>
      </c>
      <c r="J317" s="373"/>
      <c r="K317" s="358"/>
      <c r="L317" s="358"/>
      <c r="N317" s="359" t="str">
        <f t="array" ref="N317">IFERROR(INDEX('All Field Defs'!$B$2:$E$258,MATCH('StoT Mapping (Depreciated)'!E317,'All Field Defs'!$B$2:$B$258,0),2),"")</f>
        <v>Parcel Number</v>
      </c>
      <c r="O317" s="359" t="str">
        <f t="array" ref="O317">IFERROR(INDEX('All Field Defs'!$B$2:$E$258,MATCH('StoT Mapping (Depreciated)'!E317,'All Field Defs'!$B$2:$B$258,0),3),"")</f>
        <v>Integer</v>
      </c>
      <c r="P317" s="359" t="str">
        <f t="array" ref="P317">IFERROR(INDEX('All Field Defs'!$A$2:$E$258,MATCH('StoT Mapping (Depreciated)'!E317,'All Field Defs'!$B$2:$B$258,0),1),"")</f>
        <v>OccPermFD</v>
      </c>
      <c r="Q317" s="359" t="str">
        <f t="array" ref="Q317">IFERROR(INDEX('All Field Defs'!$A$2:$F$258,MATCH('StoT Mapping (Depreciated)'!E317,'All Field Defs'!$B$2:$B$258,0),6),"")</f>
        <v>occupancy-permits-field-definitions.xlsx</v>
      </c>
    </row>
    <row r="318" ht="15.75" customHeight="1">
      <c r="A318" s="352">
        <v>317.0</v>
      </c>
      <c r="B318" s="353" t="s">
        <v>2134</v>
      </c>
      <c r="C318" s="353" t="s">
        <v>606</v>
      </c>
      <c r="D318" s="353" t="str">
        <f t="shared" si="1"/>
        <v>Prmbdo.mdb.PrmBldg.OwnerCode</v>
      </c>
      <c r="E318" s="353" t="s">
        <v>90</v>
      </c>
      <c r="F318" s="353"/>
      <c r="G318" s="353"/>
      <c r="H318" s="355" t="str">
        <f t="shared" si="11"/>
        <v>PrmBldg</v>
      </c>
      <c r="I318" s="355" t="s">
        <v>90</v>
      </c>
      <c r="J318" s="373"/>
      <c r="K318" s="358"/>
      <c r="L318" s="358"/>
      <c r="N318" s="359" t="str">
        <f t="array" ref="N318">IFERROR(INDEX('All Field Defs'!$B$2:$E$258,MATCH('StoT Mapping (Depreciated)'!E318,'All Field Defs'!$B$2:$B$258,0),2),"")</f>
        <v>Owner Code</v>
      </c>
      <c r="O318" s="359" t="str">
        <f t="array" ref="O318">IFERROR(INDEX('All Field Defs'!$B$2:$E$258,MATCH('StoT Mapping (Depreciated)'!E318,'All Field Defs'!$B$2:$B$258,0),3),"")</f>
        <v>Integer</v>
      </c>
      <c r="P318" s="359" t="str">
        <f t="array" ref="P318">IFERROR(INDEX('All Field Defs'!$A$2:$E$258,MATCH('StoT Mapping (Depreciated)'!E318,'All Field Defs'!$B$2:$B$258,0),1),"")</f>
        <v>OccPermFD</v>
      </c>
      <c r="Q318" s="359" t="str">
        <f t="array" ref="Q318">IFERROR(INDEX('All Field Defs'!$A$2:$F$258,MATCH('StoT Mapping (Depreciated)'!E318,'All Field Defs'!$B$2:$B$258,0),6),"")</f>
        <v>occupancy-permits-field-definitions.xlsx</v>
      </c>
    </row>
    <row r="319" ht="15.75" customHeight="1">
      <c r="A319" s="352">
        <v>318.0</v>
      </c>
      <c r="B319" s="353" t="s">
        <v>2134</v>
      </c>
      <c r="C319" s="353" t="s">
        <v>606</v>
      </c>
      <c r="D319" s="353" t="str">
        <f t="shared" si="1"/>
        <v>Prmbdo.mdb.PrmBldg.Handle</v>
      </c>
      <c r="E319" s="353" t="s">
        <v>159</v>
      </c>
      <c r="F319" s="353"/>
      <c r="G319" s="353"/>
      <c r="H319" s="355" t="str">
        <f t="shared" si="11"/>
        <v>PrmBldg</v>
      </c>
      <c r="I319" s="355" t="s">
        <v>159</v>
      </c>
      <c r="J319" s="373"/>
      <c r="K319" s="358" t="s">
        <v>2100</v>
      </c>
      <c r="L319" s="358" t="s">
        <v>1981</v>
      </c>
      <c r="N319" s="359" t="str">
        <f t="array" ref="N319">IFERROR(INDEX('All Field Defs'!$B$2:$E$258,MATCH('StoT Mapping (Depreciated)'!E319,'All Field Defs'!$B$2:$B$258,0),2),"")</f>
        <v>Handle</v>
      </c>
      <c r="O319" s="359" t="str">
        <f t="array" ref="O319">IFERROR(INDEX('All Field Defs'!$B$2:$E$258,MATCH('StoT Mapping (Depreciated)'!E319,'All Field Defs'!$B$2:$B$258,0),3),"")</f>
        <v>String</v>
      </c>
      <c r="P319" s="359" t="str">
        <f t="array" ref="P319">IFERROR(INDEX('All Field Defs'!$A$2:$E$258,MATCH('StoT Mapping (Depreciated)'!E319,'All Field Defs'!$B$2:$B$258,0),1),"")</f>
        <v>OccPermFD</v>
      </c>
      <c r="Q319" s="359" t="str">
        <f t="array" ref="Q319">IFERROR(INDEX('All Field Defs'!$A$2:$F$258,MATCH('StoT Mapping (Depreciated)'!E319,'All Field Defs'!$B$2:$B$258,0),6),"")</f>
        <v>occupancy-permits-field-definitions.xlsx</v>
      </c>
    </row>
    <row r="320" ht="15.75" customHeight="1">
      <c r="A320" s="352">
        <v>319.0</v>
      </c>
      <c r="B320" s="353" t="s">
        <v>2134</v>
      </c>
      <c r="C320" s="353" t="s">
        <v>606</v>
      </c>
      <c r="D320" s="353" t="str">
        <f t="shared" si="1"/>
        <v>Prmbdo.mdb.PrmBldg.Parcel9</v>
      </c>
      <c r="E320" s="353" t="s">
        <v>165</v>
      </c>
      <c r="F320" s="353"/>
      <c r="G320" s="353"/>
      <c r="H320" s="355" t="str">
        <f t="shared" si="11"/>
        <v>PrmBldg</v>
      </c>
      <c r="I320" s="355" t="s">
        <v>165</v>
      </c>
      <c r="J320" s="373"/>
      <c r="K320" s="358"/>
      <c r="L320" s="358"/>
      <c r="N320" s="359" t="str">
        <f t="array" ref="N320">IFERROR(INDEX('All Field Defs'!$B$2:$E$258,MATCH('StoT Mapping (Depreciated)'!E320,'All Field Defs'!$B$2:$B$258,0),2),"")</f>
        <v>Parcel 9</v>
      </c>
      <c r="O320" s="359" t="str">
        <f t="array" ref="O320">IFERROR(INDEX('All Field Defs'!$B$2:$E$258,MATCH('StoT Mapping (Depreciated)'!E320,'All Field Defs'!$B$2:$B$258,0),3),"")</f>
        <v>Integer</v>
      </c>
      <c r="P320" s="359" t="str">
        <f t="array" ref="P320">IFERROR(INDEX('All Field Defs'!$A$2:$E$258,MATCH('StoT Mapping (Depreciated)'!E320,'All Field Defs'!$B$2:$B$258,0),1),"")</f>
        <v>OccPermFD</v>
      </c>
      <c r="Q320" s="359" t="str">
        <f t="array" ref="Q320">IFERROR(INDEX('All Field Defs'!$A$2:$F$258,MATCH('StoT Mapping (Depreciated)'!E320,'All Field Defs'!$B$2:$B$258,0),6),"")</f>
        <v>occupancy-permits-field-definitions.xlsx</v>
      </c>
    </row>
    <row r="321" ht="15.75" customHeight="1">
      <c r="A321" s="352">
        <v>320.0</v>
      </c>
      <c r="B321" s="353" t="s">
        <v>2134</v>
      </c>
      <c r="C321" s="353" t="s">
        <v>606</v>
      </c>
      <c r="D321" s="353" t="str">
        <f t="shared" si="1"/>
        <v>Prmbdo.mdb.PrmBldg.AddrNum</v>
      </c>
      <c r="E321" s="353" t="s">
        <v>1709</v>
      </c>
      <c r="F321" s="353"/>
      <c r="G321" s="353"/>
      <c r="H321" s="355" t="str">
        <f t="shared" si="11"/>
        <v>PrmBldg</v>
      </c>
      <c r="I321" s="355" t="s">
        <v>1709</v>
      </c>
      <c r="J321" s="373"/>
      <c r="K321" s="358"/>
      <c r="L321" s="358"/>
      <c r="N321" s="359" t="str">
        <f t="array" ref="N321">IFERROR(INDEX('All Field Defs'!$B$2:$E$258,MATCH('StoT Mapping (Depreciated)'!E321,'All Field Defs'!$B$2:$B$258,0),2),"")</f>
        <v>Address Number</v>
      </c>
      <c r="O321" s="359" t="str">
        <f t="array" ref="O321">IFERROR(INDEX('All Field Defs'!$B$2:$E$258,MATCH('StoT Mapping (Depreciated)'!E321,'All Field Defs'!$B$2:$B$258,0),3),"")</f>
        <v>Integer</v>
      </c>
      <c r="P321" s="359" t="str">
        <f t="array" ref="P321">IFERROR(INDEX('All Field Defs'!$A$2:$E$258,MATCH('StoT Mapping (Depreciated)'!E321,'All Field Defs'!$B$2:$B$258,0),1),"")</f>
        <v>OccPermFD</v>
      </c>
      <c r="Q321" s="359" t="str">
        <f t="array" ref="Q321">IFERROR(INDEX('All Field Defs'!$A$2:$F$258,MATCH('StoT Mapping (Depreciated)'!E321,'All Field Defs'!$B$2:$B$258,0),6),"")</f>
        <v>occupancy-permits-field-definitions.xlsx</v>
      </c>
    </row>
    <row r="322" ht="15.75" customHeight="1">
      <c r="A322" s="352">
        <v>321.0</v>
      </c>
      <c r="B322" s="353" t="s">
        <v>2134</v>
      </c>
      <c r="C322" s="353" t="s">
        <v>606</v>
      </c>
      <c r="D322" s="353" t="str">
        <f t="shared" si="1"/>
        <v>Prmbdo.mdb.PrmBldg.AddrSuf</v>
      </c>
      <c r="E322" s="353" t="s">
        <v>1723</v>
      </c>
      <c r="F322" s="353"/>
      <c r="G322" s="353"/>
      <c r="H322" s="355" t="str">
        <f t="shared" si="11"/>
        <v>PrmBldg</v>
      </c>
      <c r="I322" s="355" t="s">
        <v>1723</v>
      </c>
      <c r="J322" s="373"/>
      <c r="K322" s="358"/>
      <c r="L322" s="358"/>
      <c r="N322" s="359" t="str">
        <f t="array" ref="N322">IFERROR(INDEX('All Field Defs'!$B$2:$E$258,MATCH('StoT Mapping (Depreciated)'!E322,'All Field Defs'!$B$2:$B$258,0),2),"")</f>
        <v>Address Suffix</v>
      </c>
      <c r="O322" s="359" t="str">
        <f t="array" ref="O322">IFERROR(INDEX('All Field Defs'!$B$2:$E$258,MATCH('StoT Mapping (Depreciated)'!E322,'All Field Defs'!$B$2:$B$258,0),3),"")</f>
        <v>String</v>
      </c>
      <c r="P322" s="359" t="str">
        <f t="array" ref="P322">IFERROR(INDEX('All Field Defs'!$A$2:$E$258,MATCH('StoT Mapping (Depreciated)'!E322,'All Field Defs'!$B$2:$B$258,0),1),"")</f>
        <v>OccPermFD</v>
      </c>
      <c r="Q322" s="359" t="str">
        <f t="array" ref="Q322">IFERROR(INDEX('All Field Defs'!$A$2:$F$258,MATCH('StoT Mapping (Depreciated)'!E322,'All Field Defs'!$B$2:$B$258,0),6),"")</f>
        <v>occupancy-permits-field-definitions.xlsx</v>
      </c>
    </row>
    <row r="323" ht="15.75" customHeight="1">
      <c r="A323" s="352">
        <v>322.0</v>
      </c>
      <c r="B323" s="353" t="s">
        <v>2134</v>
      </c>
      <c r="C323" s="353" t="s">
        <v>606</v>
      </c>
      <c r="D323" s="353" t="str">
        <f t="shared" si="1"/>
        <v>Prmbdo.mdb.PrmBldg.StDir</v>
      </c>
      <c r="E323" s="353" t="s">
        <v>1857</v>
      </c>
      <c r="F323" s="353"/>
      <c r="G323" s="353"/>
      <c r="H323" s="355" t="str">
        <f t="shared" si="11"/>
        <v>PrmBldg</v>
      </c>
      <c r="I323" s="355" t="s">
        <v>1857</v>
      </c>
      <c r="J323" s="373"/>
      <c r="K323" s="358"/>
      <c r="L323" s="358"/>
      <c r="N323" s="359" t="str">
        <f t="array" ref="N323">IFERROR(INDEX('All Field Defs'!$B$2:$E$258,MATCH('StoT Mapping (Depreciated)'!E323,'All Field Defs'!$B$2:$B$258,0),2),"")</f>
        <v>Street Direction</v>
      </c>
      <c r="O323" s="359" t="str">
        <f t="array" ref="O323">IFERROR(INDEX('All Field Defs'!$B$2:$E$258,MATCH('StoT Mapping (Depreciated)'!E323,'All Field Defs'!$B$2:$B$258,0),3),"")</f>
        <v>String</v>
      </c>
      <c r="P323" s="359" t="str">
        <f t="array" ref="P323">IFERROR(INDEX('All Field Defs'!$A$2:$E$258,MATCH('StoT Mapping (Depreciated)'!E323,'All Field Defs'!$B$2:$B$258,0),1),"")</f>
        <v>OccPermFD</v>
      </c>
      <c r="Q323" s="359" t="str">
        <f t="array" ref="Q323">IFERROR(INDEX('All Field Defs'!$A$2:$F$258,MATCH('StoT Mapping (Depreciated)'!E323,'All Field Defs'!$B$2:$B$258,0),6),"")</f>
        <v>occupancy-permits-field-definitions.xlsx</v>
      </c>
    </row>
    <row r="324" ht="15.75" customHeight="1">
      <c r="A324" s="352">
        <v>323.0</v>
      </c>
      <c r="B324" s="353" t="s">
        <v>2134</v>
      </c>
      <c r="C324" s="353" t="s">
        <v>606</v>
      </c>
      <c r="D324" s="353" t="str">
        <f t="shared" si="1"/>
        <v>Prmbdo.mdb.PrmBldg.StName</v>
      </c>
      <c r="E324" s="353" t="s">
        <v>1071</v>
      </c>
      <c r="F324" s="353"/>
      <c r="G324" s="353"/>
      <c r="H324" s="355" t="str">
        <f t="shared" si="11"/>
        <v>PrmBldg</v>
      </c>
      <c r="I324" s="355" t="s">
        <v>1071</v>
      </c>
      <c r="J324" s="373"/>
      <c r="K324" s="358"/>
      <c r="L324" s="358"/>
      <c r="N324" s="359" t="str">
        <f t="array" ref="N324">IFERROR(INDEX('All Field Defs'!$B$2:$E$258,MATCH('StoT Mapping (Depreciated)'!E324,'All Field Defs'!$B$2:$B$258,0),2),"")</f>
        <v>Street Name</v>
      </c>
      <c r="O324" s="359" t="str">
        <f t="array" ref="O324">IFERROR(INDEX('All Field Defs'!$B$2:$E$258,MATCH('StoT Mapping (Depreciated)'!E324,'All Field Defs'!$B$2:$B$258,0),3),"")</f>
        <v>String</v>
      </c>
      <c r="P324" s="359" t="str">
        <f t="array" ref="P324">IFERROR(INDEX('All Field Defs'!$A$2:$E$258,MATCH('StoT Mapping (Depreciated)'!E324,'All Field Defs'!$B$2:$B$258,0),1),"")</f>
        <v>OccPermFD</v>
      </c>
      <c r="Q324" s="359" t="str">
        <f t="array" ref="Q324">IFERROR(INDEX('All Field Defs'!$A$2:$F$258,MATCH('StoT Mapping (Depreciated)'!E324,'All Field Defs'!$B$2:$B$258,0),6),"")</f>
        <v>occupancy-permits-field-definitions.xlsx</v>
      </c>
    </row>
    <row r="325" ht="15.75" customHeight="1">
      <c r="A325" s="352">
        <v>324.0</v>
      </c>
      <c r="B325" s="353" t="s">
        <v>2134</v>
      </c>
      <c r="C325" s="353" t="s">
        <v>606</v>
      </c>
      <c r="D325" s="353" t="str">
        <f t="shared" si="1"/>
        <v>Prmbdo.mdb.PrmBldg.StType</v>
      </c>
      <c r="E325" s="353" t="s">
        <v>1075</v>
      </c>
      <c r="F325" s="353"/>
      <c r="G325" s="353"/>
      <c r="H325" s="355" t="str">
        <f t="shared" si="11"/>
        <v>PrmBldg</v>
      </c>
      <c r="I325" s="355" t="s">
        <v>1075</v>
      </c>
      <c r="J325" s="373"/>
      <c r="K325" s="358"/>
      <c r="L325" s="358"/>
      <c r="N325" s="359" t="str">
        <f t="array" ref="N325">IFERROR(INDEX('All Field Defs'!$B$2:$E$258,MATCH('StoT Mapping (Depreciated)'!E325,'All Field Defs'!$B$2:$B$258,0),2),"")</f>
        <v>Street Type</v>
      </c>
      <c r="O325" s="359" t="str">
        <f t="array" ref="O325">IFERROR(INDEX('All Field Defs'!$B$2:$E$258,MATCH('StoT Mapping (Depreciated)'!E325,'All Field Defs'!$B$2:$B$258,0),3),"")</f>
        <v>String</v>
      </c>
      <c r="P325" s="359" t="str">
        <f t="array" ref="P325">IFERROR(INDEX('All Field Defs'!$A$2:$E$258,MATCH('StoT Mapping (Depreciated)'!E325,'All Field Defs'!$B$2:$B$258,0),1),"")</f>
        <v>OccPermFD</v>
      </c>
      <c r="Q325" s="359" t="str">
        <f t="array" ref="Q325">IFERROR(INDEX('All Field Defs'!$A$2:$F$258,MATCH('StoT Mapping (Depreciated)'!E325,'All Field Defs'!$B$2:$B$258,0),6),"")</f>
        <v>occupancy-permits-field-definitions.xlsx</v>
      </c>
    </row>
    <row r="326" ht="15.75" customHeight="1">
      <c r="A326" s="352">
        <v>325.0</v>
      </c>
      <c r="B326" s="353" t="s">
        <v>2134</v>
      </c>
      <c r="C326" s="353" t="s">
        <v>606</v>
      </c>
      <c r="D326" s="353" t="str">
        <f t="shared" si="1"/>
        <v>Prmbdo.mdb.PrmBldg.UnitNum</v>
      </c>
      <c r="E326" s="353" t="s">
        <v>1639</v>
      </c>
      <c r="F326" s="353"/>
      <c r="G326" s="353"/>
      <c r="H326" s="355" t="str">
        <f t="shared" si="11"/>
        <v>PrmBldg</v>
      </c>
      <c r="I326" s="355" t="s">
        <v>1639</v>
      </c>
      <c r="J326" s="373"/>
      <c r="K326" s="358"/>
      <c r="L326" s="358"/>
      <c r="N326" s="359" t="str">
        <f t="array" ref="N326">IFERROR(INDEX('All Field Defs'!$B$2:$E$258,MATCH('StoT Mapping (Depreciated)'!E326,'All Field Defs'!$B$2:$B$258,0),2),"")</f>
        <v>Unit Number</v>
      </c>
      <c r="O326" s="359" t="str">
        <f t="array" ref="O326">IFERROR(INDEX('All Field Defs'!$B$2:$E$258,MATCH('StoT Mapping (Depreciated)'!E326,'All Field Defs'!$B$2:$B$258,0),3),"")</f>
        <v>String</v>
      </c>
      <c r="P326" s="359" t="str">
        <f t="array" ref="P326">IFERROR(INDEX('All Field Defs'!$A$2:$E$258,MATCH('StoT Mapping (Depreciated)'!E326,'All Field Defs'!$B$2:$B$258,0),1),"")</f>
        <v>OccPermFD</v>
      </c>
      <c r="Q326" s="359" t="str">
        <f t="array" ref="Q326">IFERROR(INDEX('All Field Defs'!$A$2:$F$258,MATCH('StoT Mapping (Depreciated)'!E326,'All Field Defs'!$B$2:$B$258,0),6),"")</f>
        <v>occupancy-permits-field-definitions.xlsx</v>
      </c>
    </row>
    <row r="327" ht="15.75" customHeight="1">
      <c r="A327" s="352">
        <v>326.0</v>
      </c>
      <c r="B327" s="353" t="s">
        <v>2134</v>
      </c>
      <c r="C327" s="353" t="s">
        <v>606</v>
      </c>
      <c r="D327" s="353" t="str">
        <f t="shared" si="1"/>
        <v>Prmbdo.mdb.PrmBldg.OrigAddress</v>
      </c>
      <c r="E327" s="353" t="s">
        <v>2025</v>
      </c>
      <c r="F327" s="353"/>
      <c r="G327" s="353"/>
      <c r="H327" s="355" t="str">
        <f t="shared" si="11"/>
        <v>PrmBldg</v>
      </c>
      <c r="I327" s="355" t="s">
        <v>2025</v>
      </c>
      <c r="J327" s="373"/>
      <c r="K327" s="358"/>
      <c r="L327" s="358"/>
      <c r="N327" s="359" t="str">
        <f t="array" ref="N327">IFERROR(INDEX('All Field Defs'!$B$2:$E$258,MATCH('StoT Mapping (Depreciated)'!E327,'All Field Defs'!$B$2:$B$258,0),2),"")</f>
        <v/>
      </c>
      <c r="O327" s="359" t="str">
        <f t="array" ref="O327">IFERROR(INDEX('All Field Defs'!$B$2:$E$258,MATCH('StoT Mapping (Depreciated)'!E327,'All Field Defs'!$B$2:$B$258,0),3),"")</f>
        <v/>
      </c>
      <c r="P327" s="359" t="str">
        <f t="array" ref="P327">IFERROR(INDEX('All Field Defs'!$A$2:$E$258,MATCH('StoT Mapping (Depreciated)'!E327,'All Field Defs'!$B$2:$B$258,0),1),"")</f>
        <v/>
      </c>
      <c r="Q327" s="359" t="str">
        <f t="array" ref="Q327">IFERROR(INDEX('All Field Defs'!$A$2:$F$258,MATCH('StoT Mapping (Depreciated)'!E327,'All Field Defs'!$B$2:$B$258,0),6),"")</f>
        <v/>
      </c>
    </row>
    <row r="328" ht="15.75" customHeight="1">
      <c r="A328" s="352">
        <v>327.0</v>
      </c>
      <c r="B328" s="353" t="s">
        <v>2134</v>
      </c>
      <c r="C328" s="353" t="s">
        <v>606</v>
      </c>
      <c r="D328" s="353" t="str">
        <f t="shared" si="1"/>
        <v>Prmbdo.mdb.PrmBldg.ProjectType</v>
      </c>
      <c r="E328" s="353" t="s">
        <v>1849</v>
      </c>
      <c r="F328" s="353"/>
      <c r="G328" s="353"/>
      <c r="H328" s="355" t="str">
        <f t="shared" si="11"/>
        <v>PrmBldg</v>
      </c>
      <c r="I328" s="355" t="s">
        <v>1849</v>
      </c>
      <c r="J328" s="373"/>
      <c r="K328" s="358" t="s">
        <v>149</v>
      </c>
      <c r="L328" s="358" t="s">
        <v>149</v>
      </c>
      <c r="N328" s="359" t="str">
        <f t="array" ref="N328">IFERROR(INDEX('All Field Defs'!$B$2:$E$258,MATCH('StoT Mapping (Depreciated)'!E328,'All Field Defs'!$B$2:$B$258,0),2),"")</f>
        <v>Project Type</v>
      </c>
      <c r="O328" s="359" t="str">
        <f t="array" ref="O328">IFERROR(INDEX('All Field Defs'!$B$2:$E$258,MATCH('StoT Mapping (Depreciated)'!E328,'All Field Defs'!$B$2:$B$258,0),3),"")</f>
        <v>Integer</v>
      </c>
      <c r="P328" s="359" t="str">
        <f t="array" ref="P328">IFERROR(INDEX('All Field Defs'!$A$2:$E$258,MATCH('StoT Mapping (Depreciated)'!E328,'All Field Defs'!$B$2:$B$258,0),1),"")</f>
        <v>OccPermFD</v>
      </c>
      <c r="Q328" s="359" t="str">
        <f t="array" ref="Q328">IFERROR(INDEX('All Field Defs'!$A$2:$F$258,MATCH('StoT Mapping (Depreciated)'!E328,'All Field Defs'!$B$2:$B$258,0),6),"")</f>
        <v>occupancy-permits-field-definitions.xlsx</v>
      </c>
    </row>
    <row r="329" ht="15.75" customHeight="1">
      <c r="A329" s="352">
        <v>328.0</v>
      </c>
      <c r="B329" s="353" t="s">
        <v>2134</v>
      </c>
      <c r="C329" s="353" t="s">
        <v>606</v>
      </c>
      <c r="D329" s="353" t="str">
        <f t="shared" si="1"/>
        <v>Prmbdo.mdb.PrmBldg.MainStructType</v>
      </c>
      <c r="E329" s="353" t="s">
        <v>2108</v>
      </c>
      <c r="F329" s="353"/>
      <c r="G329" s="353"/>
      <c r="H329" s="355" t="str">
        <f t="shared" si="11"/>
        <v>PrmBldg</v>
      </c>
      <c r="I329" s="355" t="s">
        <v>2108</v>
      </c>
      <c r="J329" s="373"/>
      <c r="K329" s="358" t="s">
        <v>149</v>
      </c>
      <c r="L329" s="358" t="s">
        <v>149</v>
      </c>
      <c r="M329" s="93" t="s">
        <v>2135</v>
      </c>
      <c r="N329" s="359" t="str">
        <f t="array" ref="N329">IFERROR(INDEX('All Field Defs'!$B$2:$E$258,MATCH('StoT Mapping (Depreciated)'!E329,'All Field Defs'!$B$2:$B$258,0),2),"")</f>
        <v/>
      </c>
      <c r="O329" s="359" t="str">
        <f t="array" ref="O329">IFERROR(INDEX('All Field Defs'!$B$2:$E$258,MATCH('StoT Mapping (Depreciated)'!E329,'All Field Defs'!$B$2:$B$258,0),3),"")</f>
        <v/>
      </c>
      <c r="P329" s="359" t="str">
        <f t="array" ref="P329">IFERROR(INDEX('All Field Defs'!$A$2:$E$258,MATCH('StoT Mapping (Depreciated)'!E329,'All Field Defs'!$B$2:$B$258,0),1),"")</f>
        <v/>
      </c>
      <c r="Q329" s="359" t="str">
        <f t="array" ref="Q329">IFERROR(INDEX('All Field Defs'!$A$2:$F$258,MATCH('StoT Mapping (Depreciated)'!E329,'All Field Defs'!$B$2:$B$258,0),6),"")</f>
        <v/>
      </c>
    </row>
    <row r="330" ht="15.75" customHeight="1">
      <c r="A330" s="352">
        <v>329.0</v>
      </c>
      <c r="B330" s="353" t="s">
        <v>2134</v>
      </c>
      <c r="C330" s="353" t="s">
        <v>606</v>
      </c>
      <c r="D330" s="353" t="str">
        <f t="shared" si="1"/>
        <v>Prmbdo.mdb.PrmBldg.AppDate</v>
      </c>
      <c r="E330" s="353" t="s">
        <v>1755</v>
      </c>
      <c r="F330" s="353"/>
      <c r="G330" s="353"/>
      <c r="H330" s="355" t="str">
        <f t="shared" si="11"/>
        <v>PrmBldg</v>
      </c>
      <c r="I330" s="355" t="s">
        <v>1755</v>
      </c>
      <c r="J330" s="373"/>
      <c r="K330" s="358" t="s">
        <v>2100</v>
      </c>
      <c r="L330" s="358" t="s">
        <v>2109</v>
      </c>
      <c r="N330" s="359" t="str">
        <f t="array" ref="N330">IFERROR(INDEX('All Field Defs'!$B$2:$E$258,MATCH('StoT Mapping (Depreciated)'!E330,'All Field Defs'!$B$2:$B$258,0),2),"")</f>
        <v>Application Date</v>
      </c>
      <c r="O330" s="359" t="str">
        <f t="array" ref="O330">IFERROR(INDEX('All Field Defs'!$B$2:$E$258,MATCH('StoT Mapping (Depreciated)'!E330,'All Field Defs'!$B$2:$B$258,0),3),"")</f>
        <v>Date</v>
      </c>
      <c r="P330" s="359" t="str">
        <f t="array" ref="P330">IFERROR(INDEX('All Field Defs'!$A$2:$E$258,MATCH('StoT Mapping (Depreciated)'!E330,'All Field Defs'!$B$2:$B$258,0),1),"")</f>
        <v>OccPermFD</v>
      </c>
      <c r="Q330" s="359" t="str">
        <f t="array" ref="Q330">IFERROR(INDEX('All Field Defs'!$A$2:$F$258,MATCH('StoT Mapping (Depreciated)'!E330,'All Field Defs'!$B$2:$B$258,0),6),"")</f>
        <v>occupancy-permits-field-definitions.xlsx</v>
      </c>
    </row>
    <row r="331" ht="15.75" customHeight="1">
      <c r="A331" s="352">
        <v>330.0</v>
      </c>
      <c r="B331" s="353" t="s">
        <v>2134</v>
      </c>
      <c r="C331" s="353" t="s">
        <v>606</v>
      </c>
      <c r="D331" s="353" t="str">
        <f t="shared" si="1"/>
        <v>Prmbdo.mdb.PrmBldg.IssueDate</v>
      </c>
      <c r="E331" s="353" t="s">
        <v>1798</v>
      </c>
      <c r="F331" s="353"/>
      <c r="G331" s="353"/>
      <c r="H331" s="355" t="str">
        <f t="shared" si="11"/>
        <v>PrmBldg</v>
      </c>
      <c r="I331" s="355" t="s">
        <v>1798</v>
      </c>
      <c r="J331" s="373"/>
      <c r="K331" s="358" t="s">
        <v>2100</v>
      </c>
      <c r="L331" s="358" t="s">
        <v>2110</v>
      </c>
      <c r="N331" s="359" t="str">
        <f t="array" ref="N331">IFERROR(INDEX('All Field Defs'!$B$2:$E$258,MATCH('StoT Mapping (Depreciated)'!E331,'All Field Defs'!$B$2:$B$258,0),2),"")</f>
        <v>Issued Date</v>
      </c>
      <c r="O331" s="359" t="str">
        <f t="array" ref="O331">IFERROR(INDEX('All Field Defs'!$B$2:$E$258,MATCH('StoT Mapping (Depreciated)'!E331,'All Field Defs'!$B$2:$B$258,0),3),"")</f>
        <v>Date</v>
      </c>
      <c r="P331" s="359" t="str">
        <f t="array" ref="P331">IFERROR(INDEX('All Field Defs'!$A$2:$E$258,MATCH('StoT Mapping (Depreciated)'!E331,'All Field Defs'!$B$2:$B$258,0),1),"")</f>
        <v>OccPermFD</v>
      </c>
      <c r="Q331" s="359" t="str">
        <f t="array" ref="Q331">IFERROR(INDEX('All Field Defs'!$A$2:$F$258,MATCH('StoT Mapping (Depreciated)'!E331,'All Field Defs'!$B$2:$B$258,0),6),"")</f>
        <v>occupancy-permits-field-definitions.xlsx</v>
      </c>
    </row>
    <row r="332" ht="15.75" customHeight="1">
      <c r="A332" s="352">
        <v>331.0</v>
      </c>
      <c r="B332" s="353" t="s">
        <v>2134</v>
      </c>
      <c r="C332" s="353" t="s">
        <v>606</v>
      </c>
      <c r="D332" s="353" t="str">
        <f t="shared" si="1"/>
        <v>Prmbdo.mdb.PrmBldg.CompleteDate</v>
      </c>
      <c r="E332" s="353" t="s">
        <v>1779</v>
      </c>
      <c r="F332" s="353"/>
      <c r="G332" s="353"/>
      <c r="H332" s="355" t="str">
        <f t="shared" si="11"/>
        <v>PrmBldg</v>
      </c>
      <c r="I332" s="355" t="s">
        <v>1779</v>
      </c>
      <c r="J332" s="373"/>
      <c r="K332" s="358" t="s">
        <v>2100</v>
      </c>
      <c r="L332" s="358" t="s">
        <v>1198</v>
      </c>
      <c r="N332" s="359" t="str">
        <f t="array" ref="N332">IFERROR(INDEX('All Field Defs'!$B$2:$E$258,MATCH('StoT Mapping (Depreciated)'!E332,'All Field Defs'!$B$2:$B$258,0),2),"")</f>
        <v>Completed Date</v>
      </c>
      <c r="O332" s="359" t="str">
        <f t="array" ref="O332">IFERROR(INDEX('All Field Defs'!$B$2:$E$258,MATCH('StoT Mapping (Depreciated)'!E332,'All Field Defs'!$B$2:$B$258,0),3),"")</f>
        <v>Date</v>
      </c>
      <c r="P332" s="359" t="str">
        <f t="array" ref="P332">IFERROR(INDEX('All Field Defs'!$A$2:$E$258,MATCH('StoT Mapping (Depreciated)'!E332,'All Field Defs'!$B$2:$B$258,0),1),"")</f>
        <v>OccPermFD</v>
      </c>
      <c r="Q332" s="359" t="str">
        <f t="array" ref="Q332">IFERROR(INDEX('All Field Defs'!$A$2:$F$258,MATCH('StoT Mapping (Depreciated)'!E332,'All Field Defs'!$B$2:$B$258,0),6),"")</f>
        <v>occupancy-permits-field-definitions.xlsx</v>
      </c>
    </row>
    <row r="333" ht="15.75" customHeight="1">
      <c r="A333" s="352">
        <v>332.0</v>
      </c>
      <c r="B333" s="353" t="s">
        <v>2134</v>
      </c>
      <c r="C333" s="353" t="s">
        <v>606</v>
      </c>
      <c r="D333" s="353" t="str">
        <f t="shared" si="1"/>
        <v>Prmbdo.mdb.PrmBldg.CancelDate</v>
      </c>
      <c r="E333" s="353" t="s">
        <v>1767</v>
      </c>
      <c r="F333" s="353"/>
      <c r="G333" s="353"/>
      <c r="H333" s="355" t="str">
        <f t="shared" si="11"/>
        <v>PrmBldg</v>
      </c>
      <c r="I333" s="355" t="s">
        <v>1767</v>
      </c>
      <c r="J333" s="373"/>
      <c r="K333" s="358" t="s">
        <v>2100</v>
      </c>
      <c r="L333" s="358" t="s">
        <v>2111</v>
      </c>
      <c r="N333" s="359" t="str">
        <f t="array" ref="N333">IFERROR(INDEX('All Field Defs'!$B$2:$E$258,MATCH('StoT Mapping (Depreciated)'!E333,'All Field Defs'!$B$2:$B$258,0),2),"")</f>
        <v>Canceled Date</v>
      </c>
      <c r="O333" s="359" t="str">
        <f t="array" ref="O333">IFERROR(INDEX('All Field Defs'!$B$2:$E$258,MATCH('StoT Mapping (Depreciated)'!E333,'All Field Defs'!$B$2:$B$258,0),3),"")</f>
        <v>Date</v>
      </c>
      <c r="P333" s="359" t="str">
        <f t="array" ref="P333">IFERROR(INDEX('All Field Defs'!$A$2:$E$258,MATCH('StoT Mapping (Depreciated)'!E333,'All Field Defs'!$B$2:$B$258,0),1),"")</f>
        <v>OccPermFD</v>
      </c>
      <c r="Q333" s="359" t="str">
        <f t="array" ref="Q333">IFERROR(INDEX('All Field Defs'!$A$2:$F$258,MATCH('StoT Mapping (Depreciated)'!E333,'All Field Defs'!$B$2:$B$258,0),6),"")</f>
        <v>occupancy-permits-field-definitions.xlsx</v>
      </c>
    </row>
    <row r="334" ht="15.75" customHeight="1">
      <c r="A334" s="352">
        <v>333.0</v>
      </c>
      <c r="B334" s="353" t="s">
        <v>2134</v>
      </c>
      <c r="C334" s="353" t="s">
        <v>606</v>
      </c>
      <c r="D334" s="353" t="str">
        <f t="shared" si="1"/>
        <v>Prmbdo.mdb.PrmBldg.EstProjectCost</v>
      </c>
      <c r="E334" s="353" t="s">
        <v>1202</v>
      </c>
      <c r="F334" s="353"/>
      <c r="G334" s="353"/>
      <c r="H334" s="355" t="str">
        <f t="shared" si="11"/>
        <v>PrmBldg</v>
      </c>
      <c r="I334" s="355" t="s">
        <v>1202</v>
      </c>
      <c r="J334" s="373"/>
      <c r="K334" s="358" t="s">
        <v>2100</v>
      </c>
      <c r="L334" s="358" t="s">
        <v>1202</v>
      </c>
      <c r="N334" s="359" t="str">
        <f t="array" ref="N334">IFERROR(INDEX('All Field Defs'!$B$2:$E$258,MATCH('StoT Mapping (Depreciated)'!E334,'All Field Defs'!$B$2:$B$258,0),2),"")</f>
        <v>Estimated Project Cost</v>
      </c>
      <c r="O334" s="359" t="str">
        <f t="array" ref="O334">IFERROR(INDEX('All Field Defs'!$B$2:$E$258,MATCH('StoT Mapping (Depreciated)'!E334,'All Field Defs'!$B$2:$B$258,0),3),"")</f>
        <v>Decimal</v>
      </c>
      <c r="P334" s="359" t="str">
        <f t="array" ref="P334">IFERROR(INDEX('All Field Defs'!$A$2:$E$258,MATCH('StoT Mapping (Depreciated)'!E334,'All Field Defs'!$B$2:$B$258,0),1),"")</f>
        <v>OccPermFD</v>
      </c>
      <c r="Q334" s="359" t="str">
        <f t="array" ref="Q334">IFERROR(INDEX('All Field Defs'!$A$2:$F$258,MATCH('StoT Mapping (Depreciated)'!E334,'All Field Defs'!$B$2:$B$258,0),6),"")</f>
        <v>occupancy-permits-field-definitions.xlsx</v>
      </c>
    </row>
    <row r="335" ht="15.75" customHeight="1">
      <c r="A335" s="352">
        <v>334.0</v>
      </c>
      <c r="B335" s="353" t="s">
        <v>2134</v>
      </c>
      <c r="C335" s="353" t="s">
        <v>606</v>
      </c>
      <c r="D335" s="353" t="str">
        <f t="shared" si="1"/>
        <v>Prmbdo.mdb.PrmBldg.AppDescription</v>
      </c>
      <c r="E335" s="353" t="s">
        <v>1757</v>
      </c>
      <c r="F335" s="353"/>
      <c r="G335" s="353"/>
      <c r="H335" s="355" t="str">
        <f t="shared" si="11"/>
        <v>PrmBldg</v>
      </c>
      <c r="I335" s="355" t="s">
        <v>1757</v>
      </c>
      <c r="J335" s="373"/>
      <c r="K335" s="358" t="s">
        <v>2100</v>
      </c>
      <c r="L335" s="358" t="s">
        <v>1200</v>
      </c>
      <c r="N335" s="359" t="str">
        <f t="array" ref="N335">IFERROR(INDEX('All Field Defs'!$B$2:$E$258,MATCH('StoT Mapping (Depreciated)'!E335,'All Field Defs'!$B$2:$B$258,0),2),"")</f>
        <v>Application Description</v>
      </c>
      <c r="O335" s="359" t="str">
        <f t="array" ref="O335">IFERROR(INDEX('All Field Defs'!$B$2:$E$258,MATCH('StoT Mapping (Depreciated)'!E335,'All Field Defs'!$B$2:$B$258,0),3),"")</f>
        <v>String</v>
      </c>
      <c r="P335" s="359" t="str">
        <f t="array" ref="P335">IFERROR(INDEX('All Field Defs'!$A$2:$E$258,MATCH('StoT Mapping (Depreciated)'!E335,'All Field Defs'!$B$2:$B$258,0),1),"")</f>
        <v>OccPermFD</v>
      </c>
      <c r="Q335" s="359" t="str">
        <f t="array" ref="Q335">IFERROR(INDEX('All Field Defs'!$A$2:$F$258,MATCH('StoT Mapping (Depreciated)'!E335,'All Field Defs'!$B$2:$B$258,0),6),"")</f>
        <v>occupancy-permits-field-definitions.xlsx</v>
      </c>
    </row>
    <row r="336" ht="15.75" customHeight="1">
      <c r="A336" s="352">
        <v>335.0</v>
      </c>
      <c r="B336" s="353" t="s">
        <v>2134</v>
      </c>
      <c r="C336" s="353" t="s">
        <v>606</v>
      </c>
      <c r="D336" s="353" t="str">
        <f t="shared" si="1"/>
        <v>Prmbdo.mdb.PrmBldg.StrucType1</v>
      </c>
      <c r="E336" s="353" t="s">
        <v>1860</v>
      </c>
      <c r="F336" s="353"/>
      <c r="G336" s="353"/>
      <c r="H336" s="355" t="str">
        <f t="shared" si="11"/>
        <v>PrmBldg</v>
      </c>
      <c r="I336" s="355" t="s">
        <v>1860</v>
      </c>
      <c r="J336" s="373"/>
      <c r="K336" s="358" t="s">
        <v>149</v>
      </c>
      <c r="L336" s="358" t="s">
        <v>149</v>
      </c>
      <c r="N336" s="359" t="str">
        <f t="array" ref="N336">IFERROR(INDEX('All Field Defs'!$B$2:$E$258,MATCH('StoT Mapping (Depreciated)'!E336,'All Field Defs'!$B$2:$B$258,0),2),"")</f>
        <v>Structure Type 1</v>
      </c>
      <c r="O336" s="359" t="str">
        <f t="array" ref="O336">IFERROR(INDEX('All Field Defs'!$B$2:$E$258,MATCH('StoT Mapping (Depreciated)'!E336,'All Field Defs'!$B$2:$B$258,0),3),"")</f>
        <v>Integer</v>
      </c>
      <c r="P336" s="359" t="str">
        <f t="array" ref="P336">IFERROR(INDEX('All Field Defs'!$A$2:$E$258,MATCH('StoT Mapping (Depreciated)'!E336,'All Field Defs'!$B$2:$B$258,0),1),"")</f>
        <v>OccPermFD</v>
      </c>
      <c r="Q336" s="359" t="str">
        <f t="array" ref="Q336">IFERROR(INDEX('All Field Defs'!$A$2:$F$258,MATCH('StoT Mapping (Depreciated)'!E336,'All Field Defs'!$B$2:$B$258,0),6),"")</f>
        <v>occupancy-permits-field-definitions.xlsx</v>
      </c>
    </row>
    <row r="337" ht="15.75" customHeight="1">
      <c r="A337" s="352">
        <v>336.0</v>
      </c>
      <c r="B337" s="353" t="s">
        <v>2134</v>
      </c>
      <c r="C337" s="353" t="s">
        <v>606</v>
      </c>
      <c r="D337" s="353" t="str">
        <f t="shared" si="1"/>
        <v>Prmbdo.mdb.PrmBldg.StrucType2</v>
      </c>
      <c r="E337" s="353" t="s">
        <v>1862</v>
      </c>
      <c r="F337" s="353"/>
      <c r="G337" s="353"/>
      <c r="H337" s="355" t="str">
        <f t="shared" si="11"/>
        <v>PrmBldg</v>
      </c>
      <c r="I337" s="355" t="s">
        <v>1862</v>
      </c>
      <c r="J337" s="373"/>
      <c r="K337" s="358" t="s">
        <v>149</v>
      </c>
      <c r="L337" s="358" t="s">
        <v>149</v>
      </c>
      <c r="N337" s="359" t="str">
        <f t="array" ref="N337">IFERROR(INDEX('All Field Defs'!$B$2:$E$258,MATCH('StoT Mapping (Depreciated)'!E337,'All Field Defs'!$B$2:$B$258,0),2),"")</f>
        <v>Structure Type 2</v>
      </c>
      <c r="O337" s="359" t="str">
        <f t="array" ref="O337">IFERROR(INDEX('All Field Defs'!$B$2:$E$258,MATCH('StoT Mapping (Depreciated)'!E337,'All Field Defs'!$B$2:$B$258,0),3),"")</f>
        <v>Integer</v>
      </c>
      <c r="P337" s="359" t="str">
        <f t="array" ref="P337">IFERROR(INDEX('All Field Defs'!$A$2:$E$258,MATCH('StoT Mapping (Depreciated)'!E337,'All Field Defs'!$B$2:$B$258,0),1),"")</f>
        <v>OccPermFD</v>
      </c>
      <c r="Q337" s="359" t="str">
        <f t="array" ref="Q337">IFERROR(INDEX('All Field Defs'!$A$2:$F$258,MATCH('StoT Mapping (Depreciated)'!E337,'All Field Defs'!$B$2:$B$258,0),6),"")</f>
        <v>occupancy-permits-field-definitions.xlsx</v>
      </c>
    </row>
    <row r="338" ht="15.75" customHeight="1">
      <c r="A338" s="352">
        <v>337.0</v>
      </c>
      <c r="B338" s="353" t="s">
        <v>2134</v>
      </c>
      <c r="C338" s="353" t="s">
        <v>606</v>
      </c>
      <c r="D338" s="353" t="str">
        <f t="shared" si="1"/>
        <v>Prmbdo.mdb.PrmBldg.StrucType3</v>
      </c>
      <c r="E338" s="353" t="s">
        <v>1864</v>
      </c>
      <c r="F338" s="353"/>
      <c r="G338" s="353"/>
      <c r="H338" s="355" t="str">
        <f t="shared" si="11"/>
        <v>PrmBldg</v>
      </c>
      <c r="I338" s="355" t="s">
        <v>1864</v>
      </c>
      <c r="J338" s="373"/>
      <c r="K338" s="358" t="s">
        <v>149</v>
      </c>
      <c r="L338" s="358" t="s">
        <v>149</v>
      </c>
      <c r="N338" s="359" t="str">
        <f t="array" ref="N338">IFERROR(INDEX('All Field Defs'!$B$2:$E$258,MATCH('StoT Mapping (Depreciated)'!E338,'All Field Defs'!$B$2:$B$258,0),2),"")</f>
        <v>Structure Type 3</v>
      </c>
      <c r="O338" s="359" t="str">
        <f t="array" ref="O338">IFERROR(INDEX('All Field Defs'!$B$2:$E$258,MATCH('StoT Mapping (Depreciated)'!E338,'All Field Defs'!$B$2:$B$258,0),3),"")</f>
        <v>Integer</v>
      </c>
      <c r="P338" s="359" t="str">
        <f t="array" ref="P338">IFERROR(INDEX('All Field Defs'!$A$2:$E$258,MATCH('StoT Mapping (Depreciated)'!E338,'All Field Defs'!$B$2:$B$258,0),1),"")</f>
        <v>OccPermFD</v>
      </c>
      <c r="Q338" s="359" t="str">
        <f t="array" ref="Q338">IFERROR(INDEX('All Field Defs'!$A$2:$F$258,MATCH('StoT Mapping (Depreciated)'!E338,'All Field Defs'!$B$2:$B$258,0),6),"")</f>
        <v>occupancy-permits-field-definitions.xlsx</v>
      </c>
    </row>
    <row r="339" ht="15.75" customHeight="1">
      <c r="A339" s="352">
        <v>338.0</v>
      </c>
      <c r="B339" s="353" t="s">
        <v>2134</v>
      </c>
      <c r="C339" s="353" t="s">
        <v>606</v>
      </c>
      <c r="D339" s="353" t="str">
        <f t="shared" si="1"/>
        <v>Prmbdo.mdb.PrmBldg.NbrofUnits</v>
      </c>
      <c r="E339" s="353" t="s">
        <v>2112</v>
      </c>
      <c r="F339" s="353"/>
      <c r="G339" s="353"/>
      <c r="H339" s="355" t="str">
        <f t="shared" si="11"/>
        <v>PrmBldg</v>
      </c>
      <c r="I339" s="355" t="s">
        <v>2112</v>
      </c>
      <c r="J339" s="373"/>
      <c r="K339" s="358" t="s">
        <v>149</v>
      </c>
      <c r="L339" s="358" t="s">
        <v>149</v>
      </c>
      <c r="N339" s="359" t="str">
        <f t="array" ref="N339">IFERROR(INDEX('All Field Defs'!$B$2:$E$258,MATCH('StoT Mapping (Depreciated)'!E339,'All Field Defs'!$B$2:$B$258,0),2),"")</f>
        <v>Units</v>
      </c>
      <c r="O339" s="359" t="str">
        <f t="array" ref="O339">IFERROR(INDEX('All Field Defs'!$B$2:$E$258,MATCH('StoT Mapping (Depreciated)'!E339,'All Field Defs'!$B$2:$B$258,0),3),"")</f>
        <v>Integer</v>
      </c>
      <c r="P339" s="359" t="str">
        <f t="array" ref="P339">IFERROR(INDEX('All Field Defs'!$A$2:$E$258,MATCH('StoT Mapping (Depreciated)'!E339,'All Field Defs'!$B$2:$B$258,0),1),"")</f>
        <v>OccPermFD</v>
      </c>
      <c r="Q339" s="359" t="str">
        <f t="array" ref="Q339">IFERROR(INDEX('All Field Defs'!$A$2:$F$258,MATCH('StoT Mapping (Depreciated)'!E339,'All Field Defs'!$B$2:$B$258,0),6),"")</f>
        <v>occupancy-permits-field-definitions.xlsx</v>
      </c>
    </row>
    <row r="340" ht="15.75" customHeight="1">
      <c r="A340" s="352">
        <v>339.0</v>
      </c>
      <c r="B340" s="353" t="s">
        <v>2134</v>
      </c>
      <c r="C340" s="353" t="s">
        <v>606</v>
      </c>
      <c r="D340" s="353" t="str">
        <f t="shared" si="1"/>
        <v>Prmbdo.mdb.PrmBldg.NewUse</v>
      </c>
      <c r="E340" s="353" t="s">
        <v>1806</v>
      </c>
      <c r="F340" s="353"/>
      <c r="G340" s="353"/>
      <c r="H340" s="355" t="str">
        <f t="shared" si="11"/>
        <v>PrmBldg</v>
      </c>
      <c r="I340" s="355" t="s">
        <v>1806</v>
      </c>
      <c r="J340" s="373"/>
      <c r="K340" s="358" t="s">
        <v>2100</v>
      </c>
      <c r="L340" s="358" t="s">
        <v>1806</v>
      </c>
      <c r="N340" s="359" t="str">
        <f t="array" ref="N340">IFERROR(INDEX('All Field Defs'!$B$2:$E$258,MATCH('StoT Mapping (Depreciated)'!E340,'All Field Defs'!$B$2:$B$258,0),2),"")</f>
        <v>New Use</v>
      </c>
      <c r="O340" s="359" t="str">
        <f t="array" ref="O340">IFERROR(INDEX('All Field Defs'!$B$2:$E$258,MATCH('StoT Mapping (Depreciated)'!E340,'All Field Defs'!$B$2:$B$258,0),3),"")</f>
        <v>String</v>
      </c>
      <c r="P340" s="359" t="str">
        <f t="array" ref="P340">IFERROR(INDEX('All Field Defs'!$A$2:$E$258,MATCH('StoT Mapping (Depreciated)'!E340,'All Field Defs'!$B$2:$B$258,0),1),"")</f>
        <v>OccPermFD</v>
      </c>
      <c r="Q340" s="359" t="str">
        <f t="array" ref="Q340">IFERROR(INDEX('All Field Defs'!$A$2:$F$258,MATCH('StoT Mapping (Depreciated)'!E340,'All Field Defs'!$B$2:$B$258,0),6),"")</f>
        <v>occupancy-permits-field-definitions.xlsx</v>
      </c>
    </row>
    <row r="341" ht="15.75" customHeight="1">
      <c r="A341" s="352">
        <v>340.0</v>
      </c>
      <c r="B341" s="353" t="s">
        <v>2134</v>
      </c>
      <c r="C341" s="353" t="s">
        <v>606</v>
      </c>
      <c r="D341" s="353" t="str">
        <f t="shared" si="1"/>
        <v>Prmbdo.mdb.PrmBldg.NewUseGroup1</v>
      </c>
      <c r="E341" s="353" t="s">
        <v>1808</v>
      </c>
      <c r="F341" s="353"/>
      <c r="G341" s="353"/>
      <c r="H341" s="355" t="str">
        <f t="shared" si="11"/>
        <v>PrmBldg</v>
      </c>
      <c r="I341" s="355" t="s">
        <v>1808</v>
      </c>
      <c r="J341" s="373"/>
      <c r="K341" s="358"/>
      <c r="L341" s="358"/>
      <c r="M341" s="93" t="s">
        <v>2136</v>
      </c>
      <c r="N341" s="359" t="str">
        <f t="array" ref="N341">IFERROR(INDEX('All Field Defs'!$B$2:$E$258,MATCH('StoT Mapping (Depreciated)'!E341,'All Field Defs'!$B$2:$B$258,0),2),"")</f>
        <v>New User Group 1</v>
      </c>
      <c r="O341" s="359" t="str">
        <f t="array" ref="O341">IFERROR(INDEX('All Field Defs'!$B$2:$E$258,MATCH('StoT Mapping (Depreciated)'!E341,'All Field Defs'!$B$2:$B$258,0),3),"")</f>
        <v>String</v>
      </c>
      <c r="P341" s="359" t="str">
        <f t="array" ref="P341">IFERROR(INDEX('All Field Defs'!$A$2:$E$258,MATCH('StoT Mapping (Depreciated)'!E341,'All Field Defs'!$B$2:$B$258,0),1),"")</f>
        <v>OccPermFD</v>
      </c>
      <c r="Q341" s="359" t="str">
        <f t="array" ref="Q341">IFERROR(INDEX('All Field Defs'!$A$2:$F$258,MATCH('StoT Mapping (Depreciated)'!E341,'All Field Defs'!$B$2:$B$258,0),6),"")</f>
        <v>occupancy-permits-field-definitions.xlsx</v>
      </c>
    </row>
    <row r="342" ht="15.75" customHeight="1">
      <c r="A342" s="352">
        <v>341.0</v>
      </c>
      <c r="B342" s="353" t="s">
        <v>2134</v>
      </c>
      <c r="C342" s="353" t="s">
        <v>606</v>
      </c>
      <c r="D342" s="353" t="str">
        <f t="shared" si="1"/>
        <v>Prmbdo.mdb.PrmBldg.NewUseGroup2</v>
      </c>
      <c r="E342" s="353" t="s">
        <v>1811</v>
      </c>
      <c r="F342" s="353"/>
      <c r="G342" s="353"/>
      <c r="H342" s="355" t="str">
        <f t="shared" si="11"/>
        <v>PrmBldg</v>
      </c>
      <c r="I342" s="355" t="s">
        <v>1811</v>
      </c>
      <c r="J342" s="373"/>
      <c r="K342" s="358"/>
      <c r="L342" s="358"/>
      <c r="M342" s="93" t="s">
        <v>2136</v>
      </c>
      <c r="N342" s="359" t="str">
        <f t="array" ref="N342">IFERROR(INDEX('All Field Defs'!$B$2:$E$258,MATCH('StoT Mapping (Depreciated)'!E342,'All Field Defs'!$B$2:$B$258,0),2),"")</f>
        <v>New User Group 2</v>
      </c>
      <c r="O342" s="359" t="str">
        <f t="array" ref="O342">IFERROR(INDEX('All Field Defs'!$B$2:$E$258,MATCH('StoT Mapping (Depreciated)'!E342,'All Field Defs'!$B$2:$B$258,0),3),"")</f>
        <v>String</v>
      </c>
      <c r="P342" s="359" t="str">
        <f t="array" ref="P342">IFERROR(INDEX('All Field Defs'!$A$2:$E$258,MATCH('StoT Mapping (Depreciated)'!E342,'All Field Defs'!$B$2:$B$258,0),1),"")</f>
        <v>OccPermFD</v>
      </c>
      <c r="Q342" s="359" t="str">
        <f t="array" ref="Q342">IFERROR(INDEX('All Field Defs'!$A$2:$F$258,MATCH('StoT Mapping (Depreciated)'!E342,'All Field Defs'!$B$2:$B$258,0),6),"")</f>
        <v>occupancy-permits-field-definitions.xlsx</v>
      </c>
    </row>
    <row r="343" ht="15.75" customHeight="1">
      <c r="A343" s="352">
        <v>342.0</v>
      </c>
      <c r="B343" s="353" t="s">
        <v>2134</v>
      </c>
      <c r="C343" s="353" t="s">
        <v>606</v>
      </c>
      <c r="D343" s="353" t="str">
        <f t="shared" si="1"/>
        <v>Prmbdo.mdb.PrmBldg.NewUseGroup3</v>
      </c>
      <c r="E343" s="353" t="s">
        <v>1813</v>
      </c>
      <c r="F343" s="353"/>
      <c r="G343" s="353"/>
      <c r="H343" s="355" t="str">
        <f t="shared" si="11"/>
        <v>PrmBldg</v>
      </c>
      <c r="I343" s="355" t="s">
        <v>1813</v>
      </c>
      <c r="J343" s="373"/>
      <c r="K343" s="358"/>
      <c r="L343" s="358"/>
      <c r="M343" s="93" t="s">
        <v>2136</v>
      </c>
      <c r="N343" s="359" t="str">
        <f t="array" ref="N343">IFERROR(INDEX('All Field Defs'!$B$2:$E$258,MATCH('StoT Mapping (Depreciated)'!E343,'All Field Defs'!$B$2:$B$258,0),2),"")</f>
        <v>New User Group 3</v>
      </c>
      <c r="O343" s="359" t="str">
        <f t="array" ref="O343">IFERROR(INDEX('All Field Defs'!$B$2:$E$258,MATCH('StoT Mapping (Depreciated)'!E343,'All Field Defs'!$B$2:$B$258,0),3),"")</f>
        <v>String</v>
      </c>
      <c r="P343" s="359" t="str">
        <f t="array" ref="P343">IFERROR(INDEX('All Field Defs'!$A$2:$E$258,MATCH('StoT Mapping (Depreciated)'!E343,'All Field Defs'!$B$2:$B$258,0),1),"")</f>
        <v>OccPermFD</v>
      </c>
      <c r="Q343" s="359" t="str">
        <f t="array" ref="Q343">IFERROR(INDEX('All Field Defs'!$A$2:$F$258,MATCH('StoT Mapping (Depreciated)'!E343,'All Field Defs'!$B$2:$B$258,0),6),"")</f>
        <v>occupancy-permits-field-definitions.xlsx</v>
      </c>
    </row>
    <row r="344" ht="15.75" customHeight="1">
      <c r="A344" s="352">
        <v>343.0</v>
      </c>
      <c r="B344" s="353" t="s">
        <v>2134</v>
      </c>
      <c r="C344" s="353" t="s">
        <v>606</v>
      </c>
      <c r="D344" s="353" t="str">
        <f t="shared" si="1"/>
        <v>Prmbdo.mdb.PrmBldg.OldUse</v>
      </c>
      <c r="E344" s="353" t="s">
        <v>1827</v>
      </c>
      <c r="F344" s="353"/>
      <c r="G344" s="353"/>
      <c r="H344" s="355" t="str">
        <f t="shared" si="11"/>
        <v>PrmBldg</v>
      </c>
      <c r="I344" s="355" t="s">
        <v>1827</v>
      </c>
      <c r="J344" s="373"/>
      <c r="K344" s="358" t="s">
        <v>2100</v>
      </c>
      <c r="L344" s="358" t="s">
        <v>1827</v>
      </c>
      <c r="N344" s="359" t="str">
        <f t="array" ref="N344">IFERROR(INDEX('All Field Defs'!$B$2:$E$258,MATCH('StoT Mapping (Depreciated)'!E344,'All Field Defs'!$B$2:$B$258,0),2),"")</f>
        <v>Old Use</v>
      </c>
      <c r="O344" s="359" t="str">
        <f t="array" ref="O344">IFERROR(INDEX('All Field Defs'!$B$2:$E$258,MATCH('StoT Mapping (Depreciated)'!E344,'All Field Defs'!$B$2:$B$258,0),3),"")</f>
        <v>String</v>
      </c>
      <c r="P344" s="359" t="str">
        <f t="array" ref="P344">IFERROR(INDEX('All Field Defs'!$A$2:$E$258,MATCH('StoT Mapping (Depreciated)'!E344,'All Field Defs'!$B$2:$B$258,0),1),"")</f>
        <v>OccPermFD</v>
      </c>
      <c r="Q344" s="359" t="str">
        <f t="array" ref="Q344">IFERROR(INDEX('All Field Defs'!$A$2:$F$258,MATCH('StoT Mapping (Depreciated)'!E344,'All Field Defs'!$B$2:$B$258,0),6),"")</f>
        <v>occupancy-permits-field-definitions.xlsx</v>
      </c>
    </row>
    <row r="345" ht="15.75" customHeight="1">
      <c r="A345" s="352">
        <v>344.0</v>
      </c>
      <c r="B345" s="353" t="s">
        <v>2134</v>
      </c>
      <c r="C345" s="353" t="s">
        <v>606</v>
      </c>
      <c r="D345" s="353" t="str">
        <f t="shared" si="1"/>
        <v>Prmbdo.mdb.PrmBldg.OldUseGroup1</v>
      </c>
      <c r="E345" s="353" t="s">
        <v>1829</v>
      </c>
      <c r="F345" s="353"/>
      <c r="G345" s="353"/>
      <c r="H345" s="355" t="str">
        <f t="shared" si="11"/>
        <v>PrmBldg</v>
      </c>
      <c r="I345" s="355" t="s">
        <v>1829</v>
      </c>
      <c r="J345" s="373"/>
      <c r="K345" s="358"/>
      <c r="L345" s="358"/>
      <c r="M345" s="93" t="s">
        <v>2137</v>
      </c>
      <c r="N345" s="359" t="str">
        <f t="array" ref="N345">IFERROR(INDEX('All Field Defs'!$B$2:$E$258,MATCH('StoT Mapping (Depreciated)'!E345,'All Field Defs'!$B$2:$B$258,0),2),"")</f>
        <v>Old User Group 1</v>
      </c>
      <c r="O345" s="359" t="str">
        <f t="array" ref="O345">IFERROR(INDEX('All Field Defs'!$B$2:$E$258,MATCH('StoT Mapping (Depreciated)'!E345,'All Field Defs'!$B$2:$B$258,0),3),"")</f>
        <v>String</v>
      </c>
      <c r="P345" s="359" t="str">
        <f t="array" ref="P345">IFERROR(INDEX('All Field Defs'!$A$2:$E$258,MATCH('StoT Mapping (Depreciated)'!E345,'All Field Defs'!$B$2:$B$258,0),1),"")</f>
        <v>OccPermFD</v>
      </c>
      <c r="Q345" s="359" t="str">
        <f t="array" ref="Q345">IFERROR(INDEX('All Field Defs'!$A$2:$F$258,MATCH('StoT Mapping (Depreciated)'!E345,'All Field Defs'!$B$2:$B$258,0),6),"")</f>
        <v>occupancy-permits-field-definitions.xlsx</v>
      </c>
    </row>
    <row r="346" ht="15.75" customHeight="1">
      <c r="A346" s="352">
        <v>345.0</v>
      </c>
      <c r="B346" s="353" t="s">
        <v>2134</v>
      </c>
      <c r="C346" s="353" t="s">
        <v>606</v>
      </c>
      <c r="D346" s="353" t="str">
        <f t="shared" si="1"/>
        <v>Prmbdo.mdb.PrmBldg.OldUseGroup2</v>
      </c>
      <c r="E346" s="353" t="s">
        <v>1831</v>
      </c>
      <c r="F346" s="353"/>
      <c r="G346" s="353"/>
      <c r="H346" s="355" t="str">
        <f t="shared" si="11"/>
        <v>PrmBldg</v>
      </c>
      <c r="I346" s="355" t="s">
        <v>1831</v>
      </c>
      <c r="J346" s="373"/>
      <c r="K346" s="358"/>
      <c r="L346" s="358"/>
      <c r="M346" s="93" t="s">
        <v>2137</v>
      </c>
      <c r="N346" s="359" t="str">
        <f t="array" ref="N346">IFERROR(INDEX('All Field Defs'!$B$2:$E$258,MATCH('StoT Mapping (Depreciated)'!E346,'All Field Defs'!$B$2:$B$258,0),2),"")</f>
        <v>Old User Group 2</v>
      </c>
      <c r="O346" s="359" t="str">
        <f t="array" ref="O346">IFERROR(INDEX('All Field Defs'!$B$2:$E$258,MATCH('StoT Mapping (Depreciated)'!E346,'All Field Defs'!$B$2:$B$258,0),3),"")</f>
        <v>String</v>
      </c>
      <c r="P346" s="359" t="str">
        <f t="array" ref="P346">IFERROR(INDEX('All Field Defs'!$A$2:$E$258,MATCH('StoT Mapping (Depreciated)'!E346,'All Field Defs'!$B$2:$B$258,0),1),"")</f>
        <v>OccPermFD</v>
      </c>
      <c r="Q346" s="359" t="str">
        <f t="array" ref="Q346">IFERROR(INDEX('All Field Defs'!$A$2:$F$258,MATCH('StoT Mapping (Depreciated)'!E346,'All Field Defs'!$B$2:$B$258,0),6),"")</f>
        <v>occupancy-permits-field-definitions.xlsx</v>
      </c>
    </row>
    <row r="347" ht="15.75" customHeight="1">
      <c r="A347" s="352">
        <v>346.0</v>
      </c>
      <c r="B347" s="353" t="s">
        <v>2134</v>
      </c>
      <c r="C347" s="353" t="s">
        <v>606</v>
      </c>
      <c r="D347" s="353" t="str">
        <f t="shared" si="1"/>
        <v>Prmbdo.mdb.PrmBldg.OldUseGroup3</v>
      </c>
      <c r="E347" s="353" t="s">
        <v>1833</v>
      </c>
      <c r="F347" s="353"/>
      <c r="G347" s="353"/>
      <c r="H347" s="355" t="str">
        <f t="shared" si="11"/>
        <v>PrmBldg</v>
      </c>
      <c r="I347" s="355" t="s">
        <v>1833</v>
      </c>
      <c r="J347" s="373"/>
      <c r="K347" s="358"/>
      <c r="L347" s="358"/>
      <c r="M347" s="93" t="s">
        <v>2137</v>
      </c>
      <c r="N347" s="359" t="str">
        <f t="array" ref="N347">IFERROR(INDEX('All Field Defs'!$B$2:$E$258,MATCH('StoT Mapping (Depreciated)'!E347,'All Field Defs'!$B$2:$B$258,0),2),"")</f>
        <v>Old User Group 3</v>
      </c>
      <c r="O347" s="359" t="str">
        <f t="array" ref="O347">IFERROR(INDEX('All Field Defs'!$B$2:$E$258,MATCH('StoT Mapping (Depreciated)'!E347,'All Field Defs'!$B$2:$B$258,0),3),"")</f>
        <v>String</v>
      </c>
      <c r="P347" s="359" t="str">
        <f t="array" ref="P347">IFERROR(INDEX('All Field Defs'!$A$2:$E$258,MATCH('StoT Mapping (Depreciated)'!E347,'All Field Defs'!$B$2:$B$258,0),1),"")</f>
        <v>OccPermFD</v>
      </c>
      <c r="Q347" s="359" t="str">
        <f t="array" ref="Q347">IFERROR(INDEX('All Field Defs'!$A$2:$F$258,MATCH('StoT Mapping (Depreciated)'!E347,'All Field Defs'!$B$2:$B$258,0),6),"")</f>
        <v>occupancy-permits-field-definitions.xlsx</v>
      </c>
    </row>
    <row r="348" ht="15.75" customHeight="1">
      <c r="A348" s="352">
        <v>347.0</v>
      </c>
      <c r="B348" s="353" t="s">
        <v>2134</v>
      </c>
      <c r="C348" s="353" t="s">
        <v>606</v>
      </c>
      <c r="D348" s="353" t="str">
        <f t="shared" si="1"/>
        <v>Prmbdo.mdb.PrmBldg.OwnerName</v>
      </c>
      <c r="E348" s="353" t="s">
        <v>1086</v>
      </c>
      <c r="F348" s="353"/>
      <c r="G348" s="353"/>
      <c r="H348" s="355" t="str">
        <f t="shared" si="11"/>
        <v>PrmBldg</v>
      </c>
      <c r="I348" s="355" t="s">
        <v>1086</v>
      </c>
      <c r="J348" s="373"/>
      <c r="K348" s="358" t="s">
        <v>2100</v>
      </c>
      <c r="L348" s="358" t="s">
        <v>1206</v>
      </c>
      <c r="N348" s="359" t="str">
        <f t="array" ref="N348">IFERROR(INDEX('All Field Defs'!$B$2:$E$258,MATCH('StoT Mapping (Depreciated)'!E348,'All Field Defs'!$B$2:$B$258,0),2),"")</f>
        <v>Owner Name</v>
      </c>
      <c r="O348" s="359" t="str">
        <f t="array" ref="O348">IFERROR(INDEX('All Field Defs'!$B$2:$E$258,MATCH('StoT Mapping (Depreciated)'!E348,'All Field Defs'!$B$2:$B$258,0),3),"")</f>
        <v>String</v>
      </c>
      <c r="P348" s="359" t="str">
        <f t="array" ref="P348">IFERROR(INDEX('All Field Defs'!$A$2:$E$258,MATCH('StoT Mapping (Depreciated)'!E348,'All Field Defs'!$B$2:$B$258,0),1),"")</f>
        <v>OccPermFD</v>
      </c>
      <c r="Q348" s="359" t="str">
        <f t="array" ref="Q348">IFERROR(INDEX('All Field Defs'!$A$2:$F$258,MATCH('StoT Mapping (Depreciated)'!E348,'All Field Defs'!$B$2:$B$258,0),6),"")</f>
        <v>occupancy-permits-field-definitions.xlsx</v>
      </c>
    </row>
    <row r="349" ht="15.75" customHeight="1">
      <c r="A349" s="352">
        <v>348.0</v>
      </c>
      <c r="B349" s="353" t="s">
        <v>2134</v>
      </c>
      <c r="C349" s="353" t="s">
        <v>606</v>
      </c>
      <c r="D349" s="353" t="str">
        <f t="shared" si="1"/>
        <v>Prmbdo.mdb.PrmBldg.OwnerCo</v>
      </c>
      <c r="E349" s="353" t="s">
        <v>1837</v>
      </c>
      <c r="F349" s="353"/>
      <c r="G349" s="353"/>
      <c r="H349" s="355" t="str">
        <f t="shared" si="11"/>
        <v>PrmBldg</v>
      </c>
      <c r="I349" s="355" t="s">
        <v>1837</v>
      </c>
      <c r="J349" s="373"/>
      <c r="K349" s="358" t="s">
        <v>2100</v>
      </c>
      <c r="L349" s="358" t="s">
        <v>1206</v>
      </c>
      <c r="N349" s="359" t="str">
        <f t="array" ref="N349">IFERROR(INDEX('All Field Defs'!$B$2:$E$258,MATCH('StoT Mapping (Depreciated)'!E349,'All Field Defs'!$B$2:$B$258,0),2),"")</f>
        <v>Owner Care Of</v>
      </c>
      <c r="O349" s="359" t="str">
        <f t="array" ref="O349">IFERROR(INDEX('All Field Defs'!$B$2:$E$258,MATCH('StoT Mapping (Depreciated)'!E349,'All Field Defs'!$B$2:$B$258,0),3),"")</f>
        <v>String</v>
      </c>
      <c r="P349" s="359" t="str">
        <f t="array" ref="P349">IFERROR(INDEX('All Field Defs'!$A$2:$E$258,MATCH('StoT Mapping (Depreciated)'!E349,'All Field Defs'!$B$2:$B$258,0),1),"")</f>
        <v>OccPermFD</v>
      </c>
      <c r="Q349" s="359" t="str">
        <f t="array" ref="Q349">IFERROR(INDEX('All Field Defs'!$A$2:$F$258,MATCH('StoT Mapping (Depreciated)'!E349,'All Field Defs'!$B$2:$B$258,0),6),"")</f>
        <v>occupancy-permits-field-definitions.xlsx</v>
      </c>
    </row>
    <row r="350" ht="15.75" customHeight="1">
      <c r="A350" s="352">
        <v>349.0</v>
      </c>
      <c r="B350" s="353" t="s">
        <v>2134</v>
      </c>
      <c r="C350" s="353" t="s">
        <v>606</v>
      </c>
      <c r="D350" s="353" t="str">
        <f t="shared" si="1"/>
        <v>Prmbdo.mdb.PrmBldg.OwnerAddr</v>
      </c>
      <c r="E350" s="353" t="s">
        <v>1096</v>
      </c>
      <c r="F350" s="353"/>
      <c r="G350" s="353"/>
      <c r="H350" s="355" t="str">
        <f t="shared" si="11"/>
        <v>PrmBldg</v>
      </c>
      <c r="I350" s="355" t="s">
        <v>1096</v>
      </c>
      <c r="J350" s="373"/>
      <c r="K350" s="358" t="s">
        <v>2100</v>
      </c>
      <c r="L350" s="358" t="s">
        <v>1206</v>
      </c>
      <c r="N350" s="359" t="str">
        <f t="array" ref="N350">IFERROR(INDEX('All Field Defs'!$B$2:$E$258,MATCH('StoT Mapping (Depreciated)'!E350,'All Field Defs'!$B$2:$B$258,0),2),"")</f>
        <v>Owner Address</v>
      </c>
      <c r="O350" s="359" t="str">
        <f t="array" ref="O350">IFERROR(INDEX('All Field Defs'!$B$2:$E$258,MATCH('StoT Mapping (Depreciated)'!E350,'All Field Defs'!$B$2:$B$258,0),3),"")</f>
        <v>String</v>
      </c>
      <c r="P350" s="359" t="str">
        <f t="array" ref="P350">IFERROR(INDEX('All Field Defs'!$A$2:$E$258,MATCH('StoT Mapping (Depreciated)'!E350,'All Field Defs'!$B$2:$B$258,0),1),"")</f>
        <v>OccPermFD</v>
      </c>
      <c r="Q350" s="359" t="str">
        <f t="array" ref="Q350">IFERROR(INDEX('All Field Defs'!$A$2:$F$258,MATCH('StoT Mapping (Depreciated)'!E350,'All Field Defs'!$B$2:$B$258,0),6),"")</f>
        <v>occupancy-permits-field-definitions.xlsx</v>
      </c>
    </row>
    <row r="351" ht="15.75" customHeight="1">
      <c r="A351" s="352">
        <v>350.0</v>
      </c>
      <c r="B351" s="353" t="s">
        <v>2134</v>
      </c>
      <c r="C351" s="353" t="s">
        <v>606</v>
      </c>
      <c r="D351" s="353" t="str">
        <f t="shared" si="1"/>
        <v>Prmbdo.mdb.PrmBldg.OwnerCity</v>
      </c>
      <c r="E351" s="353" t="s">
        <v>1107</v>
      </c>
      <c r="F351" s="353"/>
      <c r="G351" s="353"/>
      <c r="H351" s="355" t="str">
        <f t="shared" si="11"/>
        <v>PrmBldg</v>
      </c>
      <c r="I351" s="355" t="s">
        <v>1107</v>
      </c>
      <c r="J351" s="373"/>
      <c r="K351" s="358" t="s">
        <v>2100</v>
      </c>
      <c r="L351" s="358" t="s">
        <v>1206</v>
      </c>
      <c r="N351" s="359" t="str">
        <f t="array" ref="N351">IFERROR(INDEX('All Field Defs'!$B$2:$E$258,MATCH('StoT Mapping (Depreciated)'!E351,'All Field Defs'!$B$2:$B$258,0),2),"")</f>
        <v>Owner City</v>
      </c>
      <c r="O351" s="359" t="str">
        <f t="array" ref="O351">IFERROR(INDEX('All Field Defs'!$B$2:$E$258,MATCH('StoT Mapping (Depreciated)'!E351,'All Field Defs'!$B$2:$B$258,0),3),"")</f>
        <v>String</v>
      </c>
      <c r="P351" s="359" t="str">
        <f t="array" ref="P351">IFERROR(INDEX('All Field Defs'!$A$2:$E$258,MATCH('StoT Mapping (Depreciated)'!E351,'All Field Defs'!$B$2:$B$258,0),1),"")</f>
        <v>OccPermFD</v>
      </c>
      <c r="Q351" s="359" t="str">
        <f t="array" ref="Q351">IFERROR(INDEX('All Field Defs'!$A$2:$F$258,MATCH('StoT Mapping (Depreciated)'!E351,'All Field Defs'!$B$2:$B$258,0),6),"")</f>
        <v>occupancy-permits-field-definitions.xlsx</v>
      </c>
    </row>
    <row r="352" ht="15.75" customHeight="1">
      <c r="A352" s="352">
        <v>351.0</v>
      </c>
      <c r="B352" s="353" t="s">
        <v>2134</v>
      </c>
      <c r="C352" s="353" t="s">
        <v>606</v>
      </c>
      <c r="D352" s="353" t="str">
        <f t="shared" si="1"/>
        <v>Prmbdo.mdb.PrmBldg.OwnerState</v>
      </c>
      <c r="E352" s="353" t="s">
        <v>1111</v>
      </c>
      <c r="F352" s="353"/>
      <c r="G352" s="353"/>
      <c r="H352" s="355" t="str">
        <f t="shared" si="11"/>
        <v>PrmBldg</v>
      </c>
      <c r="I352" s="355" t="s">
        <v>1111</v>
      </c>
      <c r="J352" s="373"/>
      <c r="K352" s="358" t="s">
        <v>2100</v>
      </c>
      <c r="L352" s="358" t="s">
        <v>1206</v>
      </c>
      <c r="N352" s="359" t="str">
        <f t="array" ref="N352">IFERROR(INDEX('All Field Defs'!$B$2:$E$258,MATCH('StoT Mapping (Depreciated)'!E352,'All Field Defs'!$B$2:$B$258,0),2),"")</f>
        <v>Owner State</v>
      </c>
      <c r="O352" s="359" t="str">
        <f t="array" ref="O352">IFERROR(INDEX('All Field Defs'!$B$2:$E$258,MATCH('StoT Mapping (Depreciated)'!E352,'All Field Defs'!$B$2:$B$258,0),3),"")</f>
        <v>String</v>
      </c>
      <c r="P352" s="359" t="str">
        <f t="array" ref="P352">IFERROR(INDEX('All Field Defs'!$A$2:$E$258,MATCH('StoT Mapping (Depreciated)'!E352,'All Field Defs'!$B$2:$B$258,0),1),"")</f>
        <v>OccPermFD</v>
      </c>
      <c r="Q352" s="359" t="str">
        <f t="array" ref="Q352">IFERROR(INDEX('All Field Defs'!$A$2:$F$258,MATCH('StoT Mapping (Depreciated)'!E352,'All Field Defs'!$B$2:$B$258,0),6),"")</f>
        <v>occupancy-permits-field-definitions.xlsx</v>
      </c>
    </row>
    <row r="353" ht="15.75" customHeight="1">
      <c r="A353" s="352">
        <v>352.0</v>
      </c>
      <c r="B353" s="353" t="s">
        <v>2134</v>
      </c>
      <c r="C353" s="353" t="s">
        <v>606</v>
      </c>
      <c r="D353" s="353" t="str">
        <f t="shared" si="1"/>
        <v>Prmbdo.mdb.PrmBldg.OwnerZip</v>
      </c>
      <c r="E353" s="353" t="s">
        <v>1996</v>
      </c>
      <c r="F353" s="353"/>
      <c r="G353" s="353"/>
      <c r="H353" s="355" t="str">
        <f t="shared" si="11"/>
        <v>PrmBldg</v>
      </c>
      <c r="I353" s="355" t="s">
        <v>1996</v>
      </c>
      <c r="J353" s="373"/>
      <c r="K353" s="358" t="s">
        <v>2100</v>
      </c>
      <c r="L353" s="358" t="s">
        <v>1206</v>
      </c>
      <c r="N353" s="359" t="str">
        <f t="array" ref="N353">IFERROR(INDEX('All Field Defs'!$B$2:$E$258,MATCH('StoT Mapping (Depreciated)'!E353,'All Field Defs'!$B$2:$B$258,0),2),"")</f>
        <v>Owner ZIP</v>
      </c>
      <c r="O353" s="359" t="str">
        <f t="array" ref="O353">IFERROR(INDEX('All Field Defs'!$B$2:$E$258,MATCH('StoT Mapping (Depreciated)'!E353,'All Field Defs'!$B$2:$B$258,0),3),"")</f>
        <v>String</v>
      </c>
      <c r="P353" s="359" t="str">
        <f t="array" ref="P353">IFERROR(INDEX('All Field Defs'!$A$2:$E$258,MATCH('StoT Mapping (Depreciated)'!E353,'All Field Defs'!$B$2:$B$258,0),1),"")</f>
        <v>OccPermFD</v>
      </c>
      <c r="Q353" s="359" t="str">
        <f t="array" ref="Q353">IFERROR(INDEX('All Field Defs'!$A$2:$F$258,MATCH('StoT Mapping (Depreciated)'!E353,'All Field Defs'!$B$2:$B$258,0),6),"")</f>
        <v>occupancy-permits-field-definitions.xlsx</v>
      </c>
    </row>
    <row r="354" ht="15.75" customHeight="1">
      <c r="A354" s="352">
        <v>353.0</v>
      </c>
      <c r="B354" s="353" t="s">
        <v>2134</v>
      </c>
      <c r="C354" s="353" t="s">
        <v>606</v>
      </c>
      <c r="D354" s="353" t="str">
        <f t="shared" si="1"/>
        <v>Prmbdo.mdb.PrmBldg.CorrName</v>
      </c>
      <c r="E354" s="353" t="s">
        <v>1787</v>
      </c>
      <c r="F354" s="353"/>
      <c r="G354" s="353"/>
      <c r="H354" s="355" t="str">
        <f t="shared" si="11"/>
        <v>PrmBldg</v>
      </c>
      <c r="I354" s="355" t="s">
        <v>1787</v>
      </c>
      <c r="J354" s="373"/>
      <c r="K354" s="358" t="s">
        <v>149</v>
      </c>
      <c r="L354" s="358" t="s">
        <v>149</v>
      </c>
      <c r="M354" s="93" t="s">
        <v>2138</v>
      </c>
      <c r="N354" s="359" t="str">
        <f t="array" ref="N354">IFERROR(INDEX('All Field Defs'!$B$2:$E$258,MATCH('StoT Mapping (Depreciated)'!E354,'All Field Defs'!$B$2:$B$258,0),2),"")</f>
        <v>Correspondent Name</v>
      </c>
      <c r="O354" s="359" t="str">
        <f t="array" ref="O354">IFERROR(INDEX('All Field Defs'!$B$2:$E$258,MATCH('StoT Mapping (Depreciated)'!E354,'All Field Defs'!$B$2:$B$258,0),3),"")</f>
        <v>String</v>
      </c>
      <c r="P354" s="359" t="str">
        <f t="array" ref="P354">IFERROR(INDEX('All Field Defs'!$A$2:$E$258,MATCH('StoT Mapping (Depreciated)'!E354,'All Field Defs'!$B$2:$B$258,0),1),"")</f>
        <v>OccPermFD</v>
      </c>
      <c r="Q354" s="359" t="str">
        <f t="array" ref="Q354">IFERROR(INDEX('All Field Defs'!$A$2:$F$258,MATCH('StoT Mapping (Depreciated)'!E354,'All Field Defs'!$B$2:$B$258,0),6),"")</f>
        <v>occupancy-permits-field-definitions.xlsx</v>
      </c>
    </row>
    <row r="355" ht="15.75" customHeight="1">
      <c r="A355" s="352">
        <v>354.0</v>
      </c>
      <c r="B355" s="353" t="s">
        <v>2134</v>
      </c>
      <c r="C355" s="353" t="s">
        <v>606</v>
      </c>
      <c r="D355" s="353" t="str">
        <f t="shared" si="1"/>
        <v>Prmbdo.mdb.PrmBldg.CorrCo</v>
      </c>
      <c r="E355" s="353" t="s">
        <v>1785</v>
      </c>
      <c r="F355" s="353"/>
      <c r="G355" s="353"/>
      <c r="H355" s="355" t="str">
        <f t="shared" si="11"/>
        <v>PrmBldg</v>
      </c>
      <c r="I355" s="355" t="s">
        <v>1785</v>
      </c>
      <c r="J355" s="373"/>
      <c r="K355" s="358" t="s">
        <v>149</v>
      </c>
      <c r="L355" s="358" t="s">
        <v>149</v>
      </c>
      <c r="M355" s="93" t="s">
        <v>2138</v>
      </c>
      <c r="N355" s="359" t="str">
        <f t="array" ref="N355">IFERROR(INDEX('All Field Defs'!$B$2:$E$258,MATCH('StoT Mapping (Depreciated)'!E355,'All Field Defs'!$B$2:$B$258,0),2),"")</f>
        <v>Correspondent Care Of</v>
      </c>
      <c r="O355" s="359" t="str">
        <f t="array" ref="O355">IFERROR(INDEX('All Field Defs'!$B$2:$E$258,MATCH('StoT Mapping (Depreciated)'!E355,'All Field Defs'!$B$2:$B$258,0),3),"")</f>
        <v>String</v>
      </c>
      <c r="P355" s="359" t="str">
        <f t="array" ref="P355">IFERROR(INDEX('All Field Defs'!$A$2:$E$258,MATCH('StoT Mapping (Depreciated)'!E355,'All Field Defs'!$B$2:$B$258,0),1),"")</f>
        <v>OccPermFD</v>
      </c>
      <c r="Q355" s="359" t="str">
        <f t="array" ref="Q355">IFERROR(INDEX('All Field Defs'!$A$2:$F$258,MATCH('StoT Mapping (Depreciated)'!E355,'All Field Defs'!$B$2:$B$258,0),6),"")</f>
        <v>occupancy-permits-field-definitions.xlsx</v>
      </c>
    </row>
    <row r="356" ht="15.75" customHeight="1">
      <c r="A356" s="352">
        <v>355.0</v>
      </c>
      <c r="B356" s="353" t="s">
        <v>2134</v>
      </c>
      <c r="C356" s="353" t="s">
        <v>606</v>
      </c>
      <c r="D356" s="353" t="str">
        <f t="shared" si="1"/>
        <v>Prmbdo.mdb.PrmBldg.CorrAddr</v>
      </c>
      <c r="E356" s="353" t="s">
        <v>1781</v>
      </c>
      <c r="F356" s="353"/>
      <c r="G356" s="353"/>
      <c r="H356" s="355" t="str">
        <f t="shared" si="11"/>
        <v>PrmBldg</v>
      </c>
      <c r="I356" s="355" t="s">
        <v>1781</v>
      </c>
      <c r="J356" s="373"/>
      <c r="K356" s="358" t="s">
        <v>149</v>
      </c>
      <c r="L356" s="358" t="s">
        <v>149</v>
      </c>
      <c r="M356" s="93" t="s">
        <v>2138</v>
      </c>
      <c r="N356" s="359" t="str">
        <f t="array" ref="N356">IFERROR(INDEX('All Field Defs'!$B$2:$E$258,MATCH('StoT Mapping (Depreciated)'!E356,'All Field Defs'!$B$2:$B$258,0),2),"")</f>
        <v>Correspondent Address</v>
      </c>
      <c r="O356" s="359" t="str">
        <f t="array" ref="O356">IFERROR(INDEX('All Field Defs'!$B$2:$E$258,MATCH('StoT Mapping (Depreciated)'!E356,'All Field Defs'!$B$2:$B$258,0),3),"")</f>
        <v>String</v>
      </c>
      <c r="P356" s="359" t="str">
        <f t="array" ref="P356">IFERROR(INDEX('All Field Defs'!$A$2:$E$258,MATCH('StoT Mapping (Depreciated)'!E356,'All Field Defs'!$B$2:$B$258,0),1),"")</f>
        <v>OccPermFD</v>
      </c>
      <c r="Q356" s="359" t="str">
        <f t="array" ref="Q356">IFERROR(INDEX('All Field Defs'!$A$2:$F$258,MATCH('StoT Mapping (Depreciated)'!E356,'All Field Defs'!$B$2:$B$258,0),6),"")</f>
        <v>occupancy-permits-field-definitions.xlsx</v>
      </c>
    </row>
    <row r="357" ht="15.75" customHeight="1">
      <c r="A357" s="352">
        <v>356.0</v>
      </c>
      <c r="B357" s="353" t="s">
        <v>2134</v>
      </c>
      <c r="C357" s="353" t="s">
        <v>606</v>
      </c>
      <c r="D357" s="353" t="str">
        <f t="shared" si="1"/>
        <v>Prmbdo.mdb.PrmBldg.CorrCity</v>
      </c>
      <c r="E357" s="353" t="s">
        <v>1783</v>
      </c>
      <c r="F357" s="353"/>
      <c r="G357" s="353"/>
      <c r="H357" s="355" t="str">
        <f t="shared" si="11"/>
        <v>PrmBldg</v>
      </c>
      <c r="I357" s="355" t="s">
        <v>1783</v>
      </c>
      <c r="J357" s="373"/>
      <c r="K357" s="358" t="s">
        <v>149</v>
      </c>
      <c r="L357" s="358" t="s">
        <v>149</v>
      </c>
      <c r="M357" s="93" t="s">
        <v>2138</v>
      </c>
      <c r="N357" s="359" t="str">
        <f t="array" ref="N357">IFERROR(INDEX('All Field Defs'!$B$2:$E$258,MATCH('StoT Mapping (Depreciated)'!E357,'All Field Defs'!$B$2:$B$258,0),2),"")</f>
        <v>Correspondent City</v>
      </c>
      <c r="O357" s="359" t="str">
        <f t="array" ref="O357">IFERROR(INDEX('All Field Defs'!$B$2:$E$258,MATCH('StoT Mapping (Depreciated)'!E357,'All Field Defs'!$B$2:$B$258,0),3),"")</f>
        <v>String</v>
      </c>
      <c r="P357" s="359" t="str">
        <f t="array" ref="P357">IFERROR(INDEX('All Field Defs'!$A$2:$E$258,MATCH('StoT Mapping (Depreciated)'!E357,'All Field Defs'!$B$2:$B$258,0),1),"")</f>
        <v>OccPermFD</v>
      </c>
      <c r="Q357" s="359" t="str">
        <f t="array" ref="Q357">IFERROR(INDEX('All Field Defs'!$A$2:$F$258,MATCH('StoT Mapping (Depreciated)'!E357,'All Field Defs'!$B$2:$B$258,0),6),"")</f>
        <v>occupancy-permits-field-definitions.xlsx</v>
      </c>
    </row>
    <row r="358" ht="15.75" customHeight="1">
      <c r="A358" s="352">
        <v>357.0</v>
      </c>
      <c r="B358" s="353" t="s">
        <v>2134</v>
      </c>
      <c r="C358" s="353" t="s">
        <v>606</v>
      </c>
      <c r="D358" s="353" t="str">
        <f t="shared" si="1"/>
        <v>Prmbdo.mdb.PrmBldg.CorrState</v>
      </c>
      <c r="E358" s="353" t="s">
        <v>1789</v>
      </c>
      <c r="F358" s="353"/>
      <c r="G358" s="353"/>
      <c r="H358" s="355" t="str">
        <f t="shared" si="11"/>
        <v>PrmBldg</v>
      </c>
      <c r="I358" s="355" t="s">
        <v>1789</v>
      </c>
      <c r="J358" s="373"/>
      <c r="K358" s="358" t="s">
        <v>149</v>
      </c>
      <c r="L358" s="358" t="s">
        <v>149</v>
      </c>
      <c r="M358" s="93" t="s">
        <v>2138</v>
      </c>
      <c r="N358" s="359" t="str">
        <f t="array" ref="N358">IFERROR(INDEX('All Field Defs'!$B$2:$E$258,MATCH('StoT Mapping (Depreciated)'!E358,'All Field Defs'!$B$2:$B$258,0),2),"")</f>
        <v>Correspondent State</v>
      </c>
      <c r="O358" s="359" t="str">
        <f t="array" ref="O358">IFERROR(INDEX('All Field Defs'!$B$2:$E$258,MATCH('StoT Mapping (Depreciated)'!E358,'All Field Defs'!$B$2:$B$258,0),3),"")</f>
        <v>String</v>
      </c>
      <c r="P358" s="359" t="str">
        <f t="array" ref="P358">IFERROR(INDEX('All Field Defs'!$A$2:$E$258,MATCH('StoT Mapping (Depreciated)'!E358,'All Field Defs'!$B$2:$B$258,0),1),"")</f>
        <v>OccPermFD</v>
      </c>
      <c r="Q358" s="359" t="str">
        <f t="array" ref="Q358">IFERROR(INDEX('All Field Defs'!$A$2:$F$258,MATCH('StoT Mapping (Depreciated)'!E358,'All Field Defs'!$B$2:$B$258,0),6),"")</f>
        <v>occupancy-permits-field-definitions.xlsx</v>
      </c>
    </row>
    <row r="359" ht="15.75" customHeight="1">
      <c r="A359" s="352">
        <v>358.0</v>
      </c>
      <c r="B359" s="353" t="s">
        <v>2134</v>
      </c>
      <c r="C359" s="353" t="s">
        <v>606</v>
      </c>
      <c r="D359" s="353" t="str">
        <f t="shared" si="1"/>
        <v>Prmbdo.mdb.PrmBldg.CorrZIP</v>
      </c>
      <c r="E359" s="353" t="s">
        <v>1791</v>
      </c>
      <c r="F359" s="353"/>
      <c r="G359" s="353"/>
      <c r="H359" s="355" t="str">
        <f t="shared" si="11"/>
        <v>PrmBldg</v>
      </c>
      <c r="I359" s="355" t="s">
        <v>1791</v>
      </c>
      <c r="J359" s="373"/>
      <c r="K359" s="358" t="s">
        <v>149</v>
      </c>
      <c r="L359" s="358" t="s">
        <v>149</v>
      </c>
      <c r="M359" s="93" t="s">
        <v>2138</v>
      </c>
      <c r="N359" s="359" t="str">
        <f t="array" ref="N359">IFERROR(INDEX('All Field Defs'!$B$2:$E$258,MATCH('StoT Mapping (Depreciated)'!E359,'All Field Defs'!$B$2:$B$258,0),2),"")</f>
        <v>Correspondent ZIP</v>
      </c>
      <c r="O359" s="359" t="str">
        <f t="array" ref="O359">IFERROR(INDEX('All Field Defs'!$B$2:$E$258,MATCH('StoT Mapping (Depreciated)'!E359,'All Field Defs'!$B$2:$B$258,0),3),"")</f>
        <v>String</v>
      </c>
      <c r="P359" s="359" t="str">
        <f t="array" ref="P359">IFERROR(INDEX('All Field Defs'!$A$2:$E$258,MATCH('StoT Mapping (Depreciated)'!E359,'All Field Defs'!$B$2:$B$258,0),1),"")</f>
        <v>OccPermFD</v>
      </c>
      <c r="Q359" s="359" t="str">
        <f t="array" ref="Q359">IFERROR(INDEX('All Field Defs'!$A$2:$F$258,MATCH('StoT Mapping (Depreciated)'!E359,'All Field Defs'!$B$2:$B$258,0),6),"")</f>
        <v>occupancy-permits-field-definitions.xlsx</v>
      </c>
    </row>
    <row r="360" ht="15.75" customHeight="1">
      <c r="A360" s="352">
        <v>359.0</v>
      </c>
      <c r="B360" s="353" t="s">
        <v>2134</v>
      </c>
      <c r="C360" s="353" t="s">
        <v>606</v>
      </c>
      <c r="D360" s="353" t="str">
        <f t="shared" si="1"/>
        <v>Prmbdo.mdb.PrmBldg.OccName</v>
      </c>
      <c r="E360" s="353" t="s">
        <v>1821</v>
      </c>
      <c r="F360" s="353"/>
      <c r="G360" s="353"/>
      <c r="H360" s="355" t="str">
        <f t="shared" si="11"/>
        <v>PrmBldg</v>
      </c>
      <c r="I360" s="355" t="s">
        <v>1821</v>
      </c>
      <c r="J360" s="373"/>
      <c r="K360" s="358" t="s">
        <v>2100</v>
      </c>
      <c r="L360" s="358" t="s">
        <v>2113</v>
      </c>
      <c r="N360" s="359" t="str">
        <f t="array" ref="N360">IFERROR(INDEX('All Field Defs'!$B$2:$E$258,MATCH('StoT Mapping (Depreciated)'!E360,'All Field Defs'!$B$2:$B$258,0),2),"")</f>
        <v>Occupant Name</v>
      </c>
      <c r="O360" s="359" t="str">
        <f t="array" ref="O360">IFERROR(INDEX('All Field Defs'!$B$2:$E$258,MATCH('StoT Mapping (Depreciated)'!E360,'All Field Defs'!$B$2:$B$258,0),3),"")</f>
        <v>String</v>
      </c>
      <c r="P360" s="359" t="str">
        <f t="array" ref="P360">IFERROR(INDEX('All Field Defs'!$A$2:$E$258,MATCH('StoT Mapping (Depreciated)'!E360,'All Field Defs'!$B$2:$B$258,0),1),"")</f>
        <v>OccPermFD</v>
      </c>
      <c r="Q360" s="359" t="str">
        <f t="array" ref="Q360">IFERROR(INDEX('All Field Defs'!$A$2:$F$258,MATCH('StoT Mapping (Depreciated)'!E360,'All Field Defs'!$B$2:$B$258,0),6),"")</f>
        <v>occupancy-permits-field-definitions.xlsx</v>
      </c>
    </row>
    <row r="361" ht="15.75" customHeight="1">
      <c r="A361" s="352">
        <v>360.0</v>
      </c>
      <c r="B361" s="353" t="s">
        <v>2134</v>
      </c>
      <c r="C361" s="353" t="s">
        <v>606</v>
      </c>
      <c r="D361" s="353" t="str">
        <f t="shared" si="1"/>
        <v>Prmbdo.mdb.PrmBldg.OccCo</v>
      </c>
      <c r="E361" s="353" t="s">
        <v>1819</v>
      </c>
      <c r="F361" s="353"/>
      <c r="G361" s="353"/>
      <c r="H361" s="355" t="str">
        <f t="shared" si="11"/>
        <v>PrmBldg</v>
      </c>
      <c r="I361" s="355" t="s">
        <v>1819</v>
      </c>
      <c r="J361" s="373"/>
      <c r="K361" s="358" t="s">
        <v>2100</v>
      </c>
      <c r="L361" s="358" t="s">
        <v>2113</v>
      </c>
      <c r="N361" s="359" t="str">
        <f t="array" ref="N361">IFERROR(INDEX('All Field Defs'!$B$2:$E$258,MATCH('StoT Mapping (Depreciated)'!E361,'All Field Defs'!$B$2:$B$258,0),2),"")</f>
        <v>Occupant Care Of</v>
      </c>
      <c r="O361" s="359" t="str">
        <f t="array" ref="O361">IFERROR(INDEX('All Field Defs'!$B$2:$E$258,MATCH('StoT Mapping (Depreciated)'!E361,'All Field Defs'!$B$2:$B$258,0),3),"")</f>
        <v>String</v>
      </c>
      <c r="P361" s="359" t="str">
        <f t="array" ref="P361">IFERROR(INDEX('All Field Defs'!$A$2:$E$258,MATCH('StoT Mapping (Depreciated)'!E361,'All Field Defs'!$B$2:$B$258,0),1),"")</f>
        <v>OccPermFD</v>
      </c>
      <c r="Q361" s="359" t="str">
        <f t="array" ref="Q361">IFERROR(INDEX('All Field Defs'!$A$2:$F$258,MATCH('StoT Mapping (Depreciated)'!E361,'All Field Defs'!$B$2:$B$258,0),6),"")</f>
        <v>occupancy-permits-field-definitions.xlsx</v>
      </c>
    </row>
    <row r="362" ht="15.75" customHeight="1">
      <c r="A362" s="352">
        <v>361.0</v>
      </c>
      <c r="B362" s="353" t="s">
        <v>2134</v>
      </c>
      <c r="C362" s="353" t="s">
        <v>606</v>
      </c>
      <c r="D362" s="353" t="str">
        <f t="shared" si="1"/>
        <v>Prmbdo.mdb.PrmBldg.OccAddr</v>
      </c>
      <c r="E362" s="353" t="s">
        <v>1815</v>
      </c>
      <c r="F362" s="353"/>
      <c r="G362" s="353"/>
      <c r="H362" s="355" t="str">
        <f t="shared" si="11"/>
        <v>PrmBldg</v>
      </c>
      <c r="I362" s="355" t="s">
        <v>1815</v>
      </c>
      <c r="J362" s="373"/>
      <c r="K362" s="358" t="s">
        <v>2100</v>
      </c>
      <c r="L362" s="358" t="s">
        <v>2113</v>
      </c>
      <c r="N362" s="359" t="str">
        <f t="array" ref="N362">IFERROR(INDEX('All Field Defs'!$B$2:$E$258,MATCH('StoT Mapping (Depreciated)'!E362,'All Field Defs'!$B$2:$B$258,0),2),"")</f>
        <v>Occupant Address</v>
      </c>
      <c r="O362" s="359" t="str">
        <f t="array" ref="O362">IFERROR(INDEX('All Field Defs'!$B$2:$E$258,MATCH('StoT Mapping (Depreciated)'!E362,'All Field Defs'!$B$2:$B$258,0),3),"")</f>
        <v>String</v>
      </c>
      <c r="P362" s="359" t="str">
        <f t="array" ref="P362">IFERROR(INDEX('All Field Defs'!$A$2:$E$258,MATCH('StoT Mapping (Depreciated)'!E362,'All Field Defs'!$B$2:$B$258,0),1),"")</f>
        <v>OccPermFD</v>
      </c>
      <c r="Q362" s="359" t="str">
        <f t="array" ref="Q362">IFERROR(INDEX('All Field Defs'!$A$2:$F$258,MATCH('StoT Mapping (Depreciated)'!E362,'All Field Defs'!$B$2:$B$258,0),6),"")</f>
        <v>occupancy-permits-field-definitions.xlsx</v>
      </c>
    </row>
    <row r="363" ht="15.75" customHeight="1">
      <c r="A363" s="352">
        <v>362.0</v>
      </c>
      <c r="B363" s="353" t="s">
        <v>2134</v>
      </c>
      <c r="C363" s="353" t="s">
        <v>606</v>
      </c>
      <c r="D363" s="353" t="str">
        <f t="shared" si="1"/>
        <v>Prmbdo.mdb.PrmBldg.OccCity</v>
      </c>
      <c r="E363" s="353" t="s">
        <v>1817</v>
      </c>
      <c r="F363" s="353"/>
      <c r="G363" s="353"/>
      <c r="H363" s="355" t="str">
        <f t="shared" si="11"/>
        <v>PrmBldg</v>
      </c>
      <c r="I363" s="355" t="s">
        <v>1817</v>
      </c>
      <c r="J363" s="373"/>
      <c r="K363" s="358" t="s">
        <v>2100</v>
      </c>
      <c r="L363" s="358" t="s">
        <v>2113</v>
      </c>
      <c r="N363" s="359" t="str">
        <f t="array" ref="N363">IFERROR(INDEX('All Field Defs'!$B$2:$E$258,MATCH('StoT Mapping (Depreciated)'!E363,'All Field Defs'!$B$2:$B$258,0),2),"")</f>
        <v>Occupant City</v>
      </c>
      <c r="O363" s="359" t="str">
        <f t="array" ref="O363">IFERROR(INDEX('All Field Defs'!$B$2:$E$258,MATCH('StoT Mapping (Depreciated)'!E363,'All Field Defs'!$B$2:$B$258,0),3),"")</f>
        <v>String</v>
      </c>
      <c r="P363" s="359" t="str">
        <f t="array" ref="P363">IFERROR(INDEX('All Field Defs'!$A$2:$E$258,MATCH('StoT Mapping (Depreciated)'!E363,'All Field Defs'!$B$2:$B$258,0),1),"")</f>
        <v>OccPermFD</v>
      </c>
      <c r="Q363" s="359" t="str">
        <f t="array" ref="Q363">IFERROR(INDEX('All Field Defs'!$A$2:$F$258,MATCH('StoT Mapping (Depreciated)'!E363,'All Field Defs'!$B$2:$B$258,0),6),"")</f>
        <v>occupancy-permits-field-definitions.xlsx</v>
      </c>
    </row>
    <row r="364" ht="15.75" customHeight="1">
      <c r="A364" s="352">
        <v>363.0</v>
      </c>
      <c r="B364" s="353" t="s">
        <v>2134</v>
      </c>
      <c r="C364" s="353" t="s">
        <v>606</v>
      </c>
      <c r="D364" s="353" t="str">
        <f t="shared" si="1"/>
        <v>Prmbdo.mdb.PrmBldg.OccState</v>
      </c>
      <c r="E364" s="353" t="s">
        <v>1823</v>
      </c>
      <c r="F364" s="353"/>
      <c r="G364" s="353"/>
      <c r="H364" s="355" t="str">
        <f t="shared" si="11"/>
        <v>PrmBldg</v>
      </c>
      <c r="I364" s="355" t="s">
        <v>1823</v>
      </c>
      <c r="J364" s="373"/>
      <c r="K364" s="358" t="s">
        <v>2100</v>
      </c>
      <c r="L364" s="358" t="s">
        <v>2113</v>
      </c>
      <c r="N364" s="359" t="str">
        <f t="array" ref="N364">IFERROR(INDEX('All Field Defs'!$B$2:$E$258,MATCH('StoT Mapping (Depreciated)'!E364,'All Field Defs'!$B$2:$B$258,0),2),"")</f>
        <v>Occupant State</v>
      </c>
      <c r="O364" s="359" t="str">
        <f t="array" ref="O364">IFERROR(INDEX('All Field Defs'!$B$2:$E$258,MATCH('StoT Mapping (Depreciated)'!E364,'All Field Defs'!$B$2:$B$258,0),3),"")</f>
        <v>String</v>
      </c>
      <c r="P364" s="359" t="str">
        <f t="array" ref="P364">IFERROR(INDEX('All Field Defs'!$A$2:$E$258,MATCH('StoT Mapping (Depreciated)'!E364,'All Field Defs'!$B$2:$B$258,0),1),"")</f>
        <v>OccPermFD</v>
      </c>
      <c r="Q364" s="359" t="str">
        <f t="array" ref="Q364">IFERROR(INDEX('All Field Defs'!$A$2:$F$258,MATCH('StoT Mapping (Depreciated)'!E364,'All Field Defs'!$B$2:$B$258,0),6),"")</f>
        <v>occupancy-permits-field-definitions.xlsx</v>
      </c>
    </row>
    <row r="365" ht="15.75" customHeight="1">
      <c r="A365" s="352">
        <v>364.0</v>
      </c>
      <c r="B365" s="353" t="s">
        <v>2134</v>
      </c>
      <c r="C365" s="353" t="s">
        <v>606</v>
      </c>
      <c r="D365" s="353" t="str">
        <f t="shared" si="1"/>
        <v>Prmbdo.mdb.PrmBldg.OccZIP</v>
      </c>
      <c r="E365" s="353" t="s">
        <v>1825</v>
      </c>
      <c r="F365" s="353"/>
      <c r="G365" s="353"/>
      <c r="H365" s="355" t="str">
        <f t="shared" si="11"/>
        <v>PrmBldg</v>
      </c>
      <c r="I365" s="355" t="s">
        <v>1825</v>
      </c>
      <c r="J365" s="373"/>
      <c r="K365" s="358" t="s">
        <v>2100</v>
      </c>
      <c r="L365" s="358" t="s">
        <v>2113</v>
      </c>
      <c r="N365" s="359" t="str">
        <f t="array" ref="N365">IFERROR(INDEX('All Field Defs'!$B$2:$E$258,MATCH('StoT Mapping (Depreciated)'!E365,'All Field Defs'!$B$2:$B$258,0),2),"")</f>
        <v>Occupant ZIP</v>
      </c>
      <c r="O365" s="359" t="str">
        <f t="array" ref="O365">IFERROR(INDEX('All Field Defs'!$B$2:$E$258,MATCH('StoT Mapping (Depreciated)'!E365,'All Field Defs'!$B$2:$B$258,0),3),"")</f>
        <v>String</v>
      </c>
      <c r="P365" s="359" t="str">
        <f t="array" ref="P365">IFERROR(INDEX('All Field Defs'!$A$2:$E$258,MATCH('StoT Mapping (Depreciated)'!E365,'All Field Defs'!$B$2:$B$258,0),1),"")</f>
        <v>OccPermFD</v>
      </c>
      <c r="Q365" s="359" t="str">
        <f t="array" ref="Q365">IFERROR(INDEX('All Field Defs'!$A$2:$F$258,MATCH('StoT Mapping (Depreciated)'!E365,'All Field Defs'!$B$2:$B$258,0),6),"")</f>
        <v>occupancy-permits-field-definitions.xlsx</v>
      </c>
    </row>
    <row r="366" ht="15.75" customHeight="1">
      <c r="A366" s="352">
        <v>365.0</v>
      </c>
      <c r="B366" s="353" t="s">
        <v>2134</v>
      </c>
      <c r="C366" s="353" t="s">
        <v>606</v>
      </c>
      <c r="D366" s="353" t="str">
        <f t="shared" si="1"/>
        <v>Prmbdo.mdb.PrmBldg.ContrNum</v>
      </c>
      <c r="E366" s="353" t="s">
        <v>1884</v>
      </c>
      <c r="F366" s="353"/>
      <c r="G366" s="353"/>
      <c r="H366" s="355" t="str">
        <f t="shared" si="11"/>
        <v>PrmBldg</v>
      </c>
      <c r="I366" s="355" t="s">
        <v>1884</v>
      </c>
      <c r="J366" s="373"/>
      <c r="K366" s="358" t="s">
        <v>2100</v>
      </c>
      <c r="L366" s="358" t="s">
        <v>2139</v>
      </c>
      <c r="N366" s="359" t="str">
        <f t="array" ref="N366">IFERROR(INDEX('All Field Defs'!$B$2:$E$258,MATCH('StoT Mapping (Depreciated)'!E366,'All Field Defs'!$B$2:$B$258,0),2),"")</f>
        <v>Contractor License Number</v>
      </c>
      <c r="O366" s="359" t="str">
        <f t="array" ref="O366">IFERROR(INDEX('All Field Defs'!$B$2:$E$258,MATCH('StoT Mapping (Depreciated)'!E366,'All Field Defs'!$B$2:$B$258,0),3),"")</f>
        <v>Decimal</v>
      </c>
      <c r="P366" s="359" t="str">
        <f t="array" ref="P366">IFERROR(INDEX('All Field Defs'!$A$2:$E$258,MATCH('StoT Mapping (Depreciated)'!E366,'All Field Defs'!$B$2:$B$258,0),1),"")</f>
        <v>BuilPermFD</v>
      </c>
      <c r="Q366" s="359" t="str">
        <f t="array" ref="Q366">IFERROR(INDEX('All Field Defs'!$A$2:$F$258,MATCH('StoT Mapping (Depreciated)'!E366,'All Field Defs'!$B$2:$B$258,0),6),"")</f>
        <v>building-permits-field-definitions.xlsx</v>
      </c>
    </row>
    <row r="367" ht="15.75" customHeight="1">
      <c r="A367" s="352">
        <v>366.0</v>
      </c>
      <c r="B367" s="353" t="s">
        <v>2134</v>
      </c>
      <c r="C367" s="353" t="s">
        <v>606</v>
      </c>
      <c r="D367" s="353" t="str">
        <f t="shared" si="1"/>
        <v>Prmbdo.mdb.PrmBldg.ContrContact</v>
      </c>
      <c r="E367" s="353" t="s">
        <v>1880</v>
      </c>
      <c r="F367" s="353"/>
      <c r="G367" s="353"/>
      <c r="H367" s="355" t="str">
        <f t="shared" si="11"/>
        <v>PrmBldg</v>
      </c>
      <c r="I367" s="355" t="s">
        <v>1880</v>
      </c>
      <c r="J367" s="373"/>
      <c r="K367" s="358" t="s">
        <v>2100</v>
      </c>
      <c r="L367" s="358" t="s">
        <v>2139</v>
      </c>
      <c r="N367" s="359" t="str">
        <f t="array" ref="N367">IFERROR(INDEX('All Field Defs'!$B$2:$E$258,MATCH('StoT Mapping (Depreciated)'!E367,'All Field Defs'!$B$2:$B$258,0),2),"")</f>
        <v>Contractor Contact Person</v>
      </c>
      <c r="O367" s="359" t="str">
        <f t="array" ref="O367">IFERROR(INDEX('All Field Defs'!$B$2:$E$258,MATCH('StoT Mapping (Depreciated)'!E367,'All Field Defs'!$B$2:$B$258,0),3),"")</f>
        <v>String</v>
      </c>
      <c r="P367" s="359" t="str">
        <f t="array" ref="P367">IFERROR(INDEX('All Field Defs'!$A$2:$E$258,MATCH('StoT Mapping (Depreciated)'!E367,'All Field Defs'!$B$2:$B$258,0),1),"")</f>
        <v>BuilPermFD</v>
      </c>
      <c r="Q367" s="359" t="str">
        <f t="array" ref="Q367">IFERROR(INDEX('All Field Defs'!$A$2:$F$258,MATCH('StoT Mapping (Depreciated)'!E367,'All Field Defs'!$B$2:$B$258,0),6),"")</f>
        <v>building-permits-field-definitions.xlsx</v>
      </c>
    </row>
    <row r="368" ht="15.75" customHeight="1">
      <c r="A368" s="352">
        <v>367.0</v>
      </c>
      <c r="B368" s="353" t="s">
        <v>2134</v>
      </c>
      <c r="C368" s="353" t="s">
        <v>606</v>
      </c>
      <c r="D368" s="353" t="str">
        <f t="shared" si="1"/>
        <v>Prmbdo.mdb.PrmBldg.ContrAddr</v>
      </c>
      <c r="E368" s="353" t="s">
        <v>1876</v>
      </c>
      <c r="F368" s="353"/>
      <c r="G368" s="353"/>
      <c r="H368" s="355" t="str">
        <f t="shared" si="11"/>
        <v>PrmBldg</v>
      </c>
      <c r="I368" s="355" t="s">
        <v>1876</v>
      </c>
      <c r="J368" s="373"/>
      <c r="K368" s="358" t="s">
        <v>2100</v>
      </c>
      <c r="L368" s="358" t="s">
        <v>2139</v>
      </c>
      <c r="N368" s="359" t="str">
        <f t="array" ref="N368">IFERROR(INDEX('All Field Defs'!$B$2:$E$258,MATCH('StoT Mapping (Depreciated)'!E368,'All Field Defs'!$B$2:$B$258,0),2),"")</f>
        <v>Contractor Address</v>
      </c>
      <c r="O368" s="359" t="str">
        <f t="array" ref="O368">IFERROR(INDEX('All Field Defs'!$B$2:$E$258,MATCH('StoT Mapping (Depreciated)'!E368,'All Field Defs'!$B$2:$B$258,0),3),"")</f>
        <v>String</v>
      </c>
      <c r="P368" s="359" t="str">
        <f t="array" ref="P368">IFERROR(INDEX('All Field Defs'!$A$2:$E$258,MATCH('StoT Mapping (Depreciated)'!E368,'All Field Defs'!$B$2:$B$258,0),1),"")</f>
        <v>BuilPermFD</v>
      </c>
      <c r="Q368" s="359" t="str">
        <f t="array" ref="Q368">IFERROR(INDEX('All Field Defs'!$A$2:$F$258,MATCH('StoT Mapping (Depreciated)'!E368,'All Field Defs'!$B$2:$B$258,0),6),"")</f>
        <v>building-permits-field-definitions.xlsx</v>
      </c>
    </row>
    <row r="369" ht="15.75" customHeight="1">
      <c r="A369" s="352">
        <v>368.0</v>
      </c>
      <c r="B369" s="353" t="s">
        <v>2134</v>
      </c>
      <c r="C369" s="353" t="s">
        <v>606</v>
      </c>
      <c r="D369" s="353" t="str">
        <f t="shared" si="1"/>
        <v>Prmbdo.mdb.PrmBldg.ContrCity</v>
      </c>
      <c r="E369" s="353" t="s">
        <v>1878</v>
      </c>
      <c r="F369" s="353"/>
      <c r="G369" s="353"/>
      <c r="H369" s="355" t="str">
        <f t="shared" si="11"/>
        <v>PrmBldg</v>
      </c>
      <c r="I369" s="355" t="s">
        <v>1878</v>
      </c>
      <c r="J369" s="373"/>
      <c r="K369" s="358" t="s">
        <v>2100</v>
      </c>
      <c r="L369" s="358" t="s">
        <v>2139</v>
      </c>
      <c r="N369" s="359" t="str">
        <f t="array" ref="N369">IFERROR(INDEX('All Field Defs'!$B$2:$E$258,MATCH('StoT Mapping (Depreciated)'!E369,'All Field Defs'!$B$2:$B$258,0),2),"")</f>
        <v>Contractor City</v>
      </c>
      <c r="O369" s="359" t="str">
        <f t="array" ref="O369">IFERROR(INDEX('All Field Defs'!$B$2:$E$258,MATCH('StoT Mapping (Depreciated)'!E369,'All Field Defs'!$B$2:$B$258,0),3),"")</f>
        <v>String</v>
      </c>
      <c r="P369" s="359" t="str">
        <f t="array" ref="P369">IFERROR(INDEX('All Field Defs'!$A$2:$E$258,MATCH('StoT Mapping (Depreciated)'!E369,'All Field Defs'!$B$2:$B$258,0),1),"")</f>
        <v>BuilPermFD</v>
      </c>
      <c r="Q369" s="359" t="str">
        <f t="array" ref="Q369">IFERROR(INDEX('All Field Defs'!$A$2:$F$258,MATCH('StoT Mapping (Depreciated)'!E369,'All Field Defs'!$B$2:$B$258,0),6),"")</f>
        <v>building-permits-field-definitions.xlsx</v>
      </c>
    </row>
    <row r="370" ht="15.75" customHeight="1">
      <c r="A370" s="352">
        <v>369.0</v>
      </c>
      <c r="B370" s="353" t="s">
        <v>2134</v>
      </c>
      <c r="C370" s="353" t="s">
        <v>606</v>
      </c>
      <c r="D370" s="353" t="str">
        <f t="shared" si="1"/>
        <v>Prmbdo.mdb.PrmBldg.ContrState</v>
      </c>
      <c r="E370" s="353" t="s">
        <v>1888</v>
      </c>
      <c r="F370" s="353"/>
      <c r="G370" s="353"/>
      <c r="H370" s="355" t="str">
        <f t="shared" si="11"/>
        <v>PrmBldg</v>
      </c>
      <c r="I370" s="355" t="s">
        <v>1888</v>
      </c>
      <c r="J370" s="373"/>
      <c r="K370" s="358" t="s">
        <v>2100</v>
      </c>
      <c r="L370" s="358" t="s">
        <v>2139</v>
      </c>
      <c r="N370" s="359" t="str">
        <f t="array" ref="N370">IFERROR(INDEX('All Field Defs'!$B$2:$E$258,MATCH('StoT Mapping (Depreciated)'!E370,'All Field Defs'!$B$2:$B$258,0),2),"")</f>
        <v>Contractor State</v>
      </c>
      <c r="O370" s="359" t="str">
        <f t="array" ref="O370">IFERROR(INDEX('All Field Defs'!$B$2:$E$258,MATCH('StoT Mapping (Depreciated)'!E370,'All Field Defs'!$B$2:$B$258,0),3),"")</f>
        <v>String</v>
      </c>
      <c r="P370" s="359" t="str">
        <f t="array" ref="P370">IFERROR(INDEX('All Field Defs'!$A$2:$E$258,MATCH('StoT Mapping (Depreciated)'!E370,'All Field Defs'!$B$2:$B$258,0),1),"")</f>
        <v>BuilPermFD</v>
      </c>
      <c r="Q370" s="359" t="str">
        <f t="array" ref="Q370">IFERROR(INDEX('All Field Defs'!$A$2:$F$258,MATCH('StoT Mapping (Depreciated)'!E370,'All Field Defs'!$B$2:$B$258,0),6),"")</f>
        <v>building-permits-field-definitions.xlsx</v>
      </c>
    </row>
    <row r="371" ht="15.75" customHeight="1">
      <c r="A371" s="352">
        <v>370.0</v>
      </c>
      <c r="B371" s="353" t="s">
        <v>2134</v>
      </c>
      <c r="C371" s="353" t="s">
        <v>606</v>
      </c>
      <c r="D371" s="353" t="str">
        <f t="shared" si="1"/>
        <v>Prmbdo.mdb.PrmBldg.ContrZIP</v>
      </c>
      <c r="E371" s="353" t="s">
        <v>1890</v>
      </c>
      <c r="F371" s="353"/>
      <c r="G371" s="353"/>
      <c r="H371" s="355" t="str">
        <f t="shared" si="11"/>
        <v>PrmBldg</v>
      </c>
      <c r="I371" s="355" t="s">
        <v>1890</v>
      </c>
      <c r="J371" s="373"/>
      <c r="K371" s="358" t="s">
        <v>2100</v>
      </c>
      <c r="L371" s="358" t="s">
        <v>2139</v>
      </c>
      <c r="N371" s="359" t="str">
        <f t="array" ref="N371">IFERROR(INDEX('All Field Defs'!$B$2:$E$258,MATCH('StoT Mapping (Depreciated)'!E371,'All Field Defs'!$B$2:$B$258,0),2),"")</f>
        <v>Contractor ZIP</v>
      </c>
      <c r="O371" s="359" t="str">
        <f t="array" ref="O371">IFERROR(INDEX('All Field Defs'!$B$2:$E$258,MATCH('StoT Mapping (Depreciated)'!E371,'All Field Defs'!$B$2:$B$258,0),3),"")</f>
        <v>String</v>
      </c>
      <c r="P371" s="359" t="str">
        <f t="array" ref="P371">IFERROR(INDEX('All Field Defs'!$A$2:$E$258,MATCH('StoT Mapping (Depreciated)'!E371,'All Field Defs'!$B$2:$B$258,0),1),"")</f>
        <v>BuilPermFD</v>
      </c>
      <c r="Q371" s="359" t="str">
        <f t="array" ref="Q371">IFERROR(INDEX('All Field Defs'!$A$2:$F$258,MATCH('StoT Mapping (Depreciated)'!E371,'All Field Defs'!$B$2:$B$258,0),6),"")</f>
        <v>building-permits-field-definitions.xlsx</v>
      </c>
    </row>
    <row r="372" ht="15.75" customHeight="1">
      <c r="A372" s="352">
        <v>371.0</v>
      </c>
      <c r="B372" s="353" t="s">
        <v>2134</v>
      </c>
      <c r="C372" s="353" t="s">
        <v>606</v>
      </c>
      <c r="D372" s="353" t="str">
        <f t="shared" si="1"/>
        <v>Prmbdo.mdb.PrmBldg.ContrPhone</v>
      </c>
      <c r="E372" s="353" t="s">
        <v>1886</v>
      </c>
      <c r="F372" s="353"/>
      <c r="G372" s="353"/>
      <c r="H372" s="355" t="str">
        <f t="shared" si="11"/>
        <v>PrmBldg</v>
      </c>
      <c r="I372" s="355" t="s">
        <v>1886</v>
      </c>
      <c r="J372" s="373"/>
      <c r="K372" s="358" t="s">
        <v>2100</v>
      </c>
      <c r="L372" s="358" t="s">
        <v>2139</v>
      </c>
      <c r="N372" s="359" t="str">
        <f t="array" ref="N372">IFERROR(INDEX('All Field Defs'!$B$2:$E$258,MATCH('StoT Mapping (Depreciated)'!E372,'All Field Defs'!$B$2:$B$258,0),2),"")</f>
        <v>Contractor Phone</v>
      </c>
      <c r="O372" s="359" t="str">
        <f t="array" ref="O372">IFERROR(INDEX('All Field Defs'!$B$2:$E$258,MATCH('StoT Mapping (Depreciated)'!E372,'All Field Defs'!$B$2:$B$258,0),3),"")</f>
        <v>String</v>
      </c>
      <c r="P372" s="359" t="str">
        <f t="array" ref="P372">IFERROR(INDEX('All Field Defs'!$A$2:$E$258,MATCH('StoT Mapping (Depreciated)'!E372,'All Field Defs'!$B$2:$B$258,0),1),"")</f>
        <v>BuilPermFD</v>
      </c>
      <c r="Q372" s="359" t="str">
        <f t="array" ref="Q372">IFERROR(INDEX('All Field Defs'!$A$2:$F$258,MATCH('StoT Mapping (Depreciated)'!E372,'All Field Defs'!$B$2:$B$258,0),6),"")</f>
        <v>building-permits-field-definitions.xlsx</v>
      </c>
    </row>
    <row r="373" ht="15.75" customHeight="1">
      <c r="A373" s="352">
        <v>372.0</v>
      </c>
      <c r="B373" s="353" t="s">
        <v>2134</v>
      </c>
      <c r="C373" s="353" t="s">
        <v>606</v>
      </c>
      <c r="D373" s="353" t="str">
        <f t="shared" si="1"/>
        <v>Prmbdo.mdb.PrmBldg.GeoCityBLockPart</v>
      </c>
      <c r="E373" s="353" t="s">
        <v>1795</v>
      </c>
      <c r="F373" s="353"/>
      <c r="G373" s="353"/>
      <c r="H373" s="355" t="str">
        <f t="shared" si="11"/>
        <v>PrmBldg</v>
      </c>
      <c r="I373" s="355" t="s">
        <v>1795</v>
      </c>
      <c r="J373" s="373"/>
      <c r="K373" s="358" t="s">
        <v>2115</v>
      </c>
      <c r="L373" s="358" t="s">
        <v>149</v>
      </c>
      <c r="N373" s="359" t="str">
        <f t="array" ref="N373">IFERROR(INDEX('All Field Defs'!$B$2:$E$258,MATCH('StoT Mapping (Depreciated)'!E373,'All Field Defs'!$B$2:$B$258,0),2),"")</f>
        <v>City Block Part</v>
      </c>
      <c r="O373" s="359" t="str">
        <f t="array" ref="O373">IFERROR(INDEX('All Field Defs'!$B$2:$E$258,MATCH('StoT Mapping (Depreciated)'!E373,'All Field Defs'!$B$2:$B$258,0),3),"")</f>
        <v>Decimal</v>
      </c>
      <c r="P373" s="359" t="str">
        <f t="array" ref="P373">IFERROR(INDEX('All Field Defs'!$A$2:$E$258,MATCH('StoT Mapping (Depreciated)'!E373,'All Field Defs'!$B$2:$B$258,0),1),"")</f>
        <v>OccPermFD</v>
      </c>
      <c r="Q373" s="359" t="str">
        <f t="array" ref="Q373">IFERROR(INDEX('All Field Defs'!$A$2:$F$258,MATCH('StoT Mapping (Depreciated)'!E373,'All Field Defs'!$B$2:$B$258,0),6),"")</f>
        <v>occupancy-permits-field-definitions.xlsx</v>
      </c>
    </row>
    <row r="374" ht="15.75" customHeight="1">
      <c r="A374" s="352">
        <v>373.0</v>
      </c>
      <c r="B374" s="353" t="s">
        <v>2134</v>
      </c>
      <c r="C374" s="353" t="s">
        <v>606</v>
      </c>
      <c r="D374" s="353" t="str">
        <f t="shared" si="1"/>
        <v>Prmbdo.mdb.PrmBldg.Ward10</v>
      </c>
      <c r="E374" s="353" t="s">
        <v>1436</v>
      </c>
      <c r="F374" s="353"/>
      <c r="G374" s="353"/>
      <c r="H374" s="355" t="str">
        <f t="shared" si="11"/>
        <v>PrmBldg</v>
      </c>
      <c r="I374" s="355" t="s">
        <v>1436</v>
      </c>
      <c r="J374" s="373"/>
      <c r="K374" s="358" t="s">
        <v>2115</v>
      </c>
      <c r="L374" s="358" t="s">
        <v>149</v>
      </c>
      <c r="N374" s="359" t="str">
        <f t="array" ref="N374">IFERROR(INDEX('All Field Defs'!$B$2:$E$258,MATCH('StoT Mapping (Depreciated)'!E374,'All Field Defs'!$B$2:$B$258,0),2),"")</f>
        <v>2012 Ward</v>
      </c>
      <c r="O374" s="359" t="str">
        <f t="array" ref="O374">IFERROR(INDEX('All Field Defs'!$B$2:$E$258,MATCH('StoT Mapping (Depreciated)'!E374,'All Field Defs'!$B$2:$B$258,0),3),"")</f>
        <v>Integer</v>
      </c>
      <c r="P374" s="359" t="str">
        <f t="array" ref="P374">IFERROR(INDEX('All Field Defs'!$A$2:$E$258,MATCH('StoT Mapping (Depreciated)'!E374,'All Field Defs'!$B$2:$B$258,0),1),"")</f>
        <v>OccPermFD</v>
      </c>
      <c r="Q374" s="359" t="str">
        <f t="array" ref="Q374">IFERROR(INDEX('All Field Defs'!$A$2:$F$258,MATCH('StoT Mapping (Depreciated)'!E374,'All Field Defs'!$B$2:$B$258,0),6),"")</f>
        <v>occupancy-permits-field-definitions.xlsx</v>
      </c>
    </row>
    <row r="375" ht="15.75" customHeight="1">
      <c r="A375" s="352">
        <v>374.0</v>
      </c>
      <c r="B375" s="353" t="s">
        <v>2134</v>
      </c>
      <c r="C375" s="353" t="s">
        <v>606</v>
      </c>
      <c r="D375" s="353" t="str">
        <f t="shared" si="1"/>
        <v>Prmbdo.mdb.PrmBldg.Precinct10</v>
      </c>
      <c r="E375" s="353" t="s">
        <v>1445</v>
      </c>
      <c r="F375" s="353"/>
      <c r="G375" s="353"/>
      <c r="H375" s="355" t="str">
        <f t="shared" si="11"/>
        <v>PrmBldg</v>
      </c>
      <c r="I375" s="355" t="s">
        <v>1445</v>
      </c>
      <c r="J375" s="373"/>
      <c r="K375" s="358" t="s">
        <v>2115</v>
      </c>
      <c r="L375" s="358" t="s">
        <v>149</v>
      </c>
      <c r="N375" s="359" t="str">
        <f t="array" ref="N375">IFERROR(INDEX('All Field Defs'!$B$2:$E$258,MATCH('StoT Mapping (Depreciated)'!E375,'All Field Defs'!$B$2:$B$258,0),2),"")</f>
        <v>2012 Precinct</v>
      </c>
      <c r="O375" s="359" t="str">
        <f t="array" ref="O375">IFERROR(INDEX('All Field Defs'!$B$2:$E$258,MATCH('StoT Mapping (Depreciated)'!E375,'All Field Defs'!$B$2:$B$258,0),3),"")</f>
        <v>Integer</v>
      </c>
      <c r="P375" s="359" t="str">
        <f t="array" ref="P375">IFERROR(INDEX('All Field Defs'!$A$2:$E$258,MATCH('StoT Mapping (Depreciated)'!E375,'All Field Defs'!$B$2:$B$258,0),1),"")</f>
        <v>OccPermFD</v>
      </c>
      <c r="Q375" s="359" t="str">
        <f t="array" ref="Q375">IFERROR(INDEX('All Field Defs'!$A$2:$F$258,MATCH('StoT Mapping (Depreciated)'!E375,'All Field Defs'!$B$2:$B$258,0),6),"")</f>
        <v>occupancy-permits-field-definitions.xlsx</v>
      </c>
    </row>
    <row r="376" ht="15.75" customHeight="1">
      <c r="A376" s="352">
        <v>375.0</v>
      </c>
      <c r="B376" s="353" t="s">
        <v>2134</v>
      </c>
      <c r="C376" s="353" t="s">
        <v>606</v>
      </c>
      <c r="D376" s="353" t="str">
        <f t="shared" si="1"/>
        <v>Prmbdo.mdb.PrmBldg.InspArea10</v>
      </c>
      <c r="E376" s="353" t="s">
        <v>1451</v>
      </c>
      <c r="F376" s="353"/>
      <c r="G376" s="353"/>
      <c r="H376" s="355" t="str">
        <f t="shared" si="11"/>
        <v>PrmBldg</v>
      </c>
      <c r="I376" s="355" t="s">
        <v>1451</v>
      </c>
      <c r="J376" s="373"/>
      <c r="K376" s="358" t="s">
        <v>2115</v>
      </c>
      <c r="L376" s="358" t="s">
        <v>149</v>
      </c>
      <c r="N376" s="359" t="str">
        <f t="array" ref="N376">IFERROR(INDEX('All Field Defs'!$B$2:$E$258,MATCH('StoT Mapping (Depreciated)'!E376,'All Field Defs'!$B$2:$B$258,0),2),"")</f>
        <v>2012 Inspection Precinct</v>
      </c>
      <c r="O376" s="359" t="str">
        <f t="array" ref="O376">IFERROR(INDEX('All Field Defs'!$B$2:$E$258,MATCH('StoT Mapping (Depreciated)'!E376,'All Field Defs'!$B$2:$B$258,0),3),"")</f>
        <v>Integer</v>
      </c>
      <c r="P376" s="359" t="str">
        <f t="array" ref="P376">IFERROR(INDEX('All Field Defs'!$A$2:$E$258,MATCH('StoT Mapping (Depreciated)'!E376,'All Field Defs'!$B$2:$B$258,0),1),"")</f>
        <v>OccPermFD</v>
      </c>
      <c r="Q376" s="359" t="str">
        <f t="array" ref="Q376">IFERROR(INDEX('All Field Defs'!$A$2:$F$258,MATCH('StoT Mapping (Depreciated)'!E376,'All Field Defs'!$B$2:$B$258,0),6),"")</f>
        <v>occupancy-permits-field-definitions.xlsx</v>
      </c>
    </row>
    <row r="377" ht="15.75" customHeight="1">
      <c r="A377" s="352">
        <v>376.0</v>
      </c>
      <c r="B377" s="353" t="s">
        <v>2134</v>
      </c>
      <c r="C377" s="353" t="s">
        <v>606</v>
      </c>
      <c r="D377" s="353" t="str">
        <f t="shared" si="1"/>
        <v>Prmbdo.mdb.PrmBldg.Ward00</v>
      </c>
      <c r="E377" s="353" t="s">
        <v>1457</v>
      </c>
      <c r="F377" s="353"/>
      <c r="G377" s="353"/>
      <c r="H377" s="355" t="str">
        <f t="shared" si="11"/>
        <v>PrmBldg</v>
      </c>
      <c r="I377" s="355" t="s">
        <v>1457</v>
      </c>
      <c r="J377" s="373"/>
      <c r="K377" s="358" t="s">
        <v>2115</v>
      </c>
      <c r="L377" s="358" t="s">
        <v>149</v>
      </c>
      <c r="N377" s="359" t="str">
        <f t="array" ref="N377">IFERROR(INDEX('All Field Defs'!$B$2:$E$258,MATCH('StoT Mapping (Depreciated)'!E377,'All Field Defs'!$B$2:$B$258,0),2),"")</f>
        <v>2002 Ward</v>
      </c>
      <c r="O377" s="359" t="str">
        <f t="array" ref="O377">IFERROR(INDEX('All Field Defs'!$B$2:$E$258,MATCH('StoT Mapping (Depreciated)'!E377,'All Field Defs'!$B$2:$B$258,0),3),"")</f>
        <v>Integer</v>
      </c>
      <c r="P377" s="359" t="str">
        <f t="array" ref="P377">IFERROR(INDEX('All Field Defs'!$A$2:$E$258,MATCH('StoT Mapping (Depreciated)'!E377,'All Field Defs'!$B$2:$B$258,0),1),"")</f>
        <v>OccPermFD</v>
      </c>
      <c r="Q377" s="359" t="str">
        <f t="array" ref="Q377">IFERROR(INDEX('All Field Defs'!$A$2:$F$258,MATCH('StoT Mapping (Depreciated)'!E377,'All Field Defs'!$B$2:$B$258,0),6),"")</f>
        <v>occupancy-permits-field-definitions.xlsx</v>
      </c>
    </row>
    <row r="378" ht="15.75" customHeight="1">
      <c r="A378" s="352">
        <v>377.0</v>
      </c>
      <c r="B378" s="353" t="s">
        <v>2134</v>
      </c>
      <c r="C378" s="353" t="s">
        <v>606</v>
      </c>
      <c r="D378" s="353" t="str">
        <f t="shared" si="1"/>
        <v>Prmbdo.mdb.PrmBldg.Precinct02</v>
      </c>
      <c r="E378" s="353" t="s">
        <v>1462</v>
      </c>
      <c r="F378" s="353"/>
      <c r="G378" s="353"/>
      <c r="H378" s="355" t="str">
        <f t="shared" si="11"/>
        <v>PrmBldg</v>
      </c>
      <c r="I378" s="355" t="s">
        <v>1462</v>
      </c>
      <c r="J378" s="373"/>
      <c r="K378" s="358" t="s">
        <v>2115</v>
      </c>
      <c r="L378" s="358" t="s">
        <v>149</v>
      </c>
      <c r="N378" s="359" t="str">
        <f t="array" ref="N378">IFERROR(INDEX('All Field Defs'!$B$2:$E$258,MATCH('StoT Mapping (Depreciated)'!E378,'All Field Defs'!$B$2:$B$258,0),2),"")</f>
        <v>2002 Inspection Precinct</v>
      </c>
      <c r="O378" s="359" t="str">
        <f t="array" ref="O378">IFERROR(INDEX('All Field Defs'!$B$2:$E$258,MATCH('StoT Mapping (Depreciated)'!E378,'All Field Defs'!$B$2:$B$258,0),3),"")</f>
        <v>Integer</v>
      </c>
      <c r="P378" s="359" t="str">
        <f t="array" ref="P378">IFERROR(INDEX('All Field Defs'!$A$2:$E$258,MATCH('StoT Mapping (Depreciated)'!E378,'All Field Defs'!$B$2:$B$258,0),1),"")</f>
        <v>OccPermFD</v>
      </c>
      <c r="Q378" s="359" t="str">
        <f t="array" ref="Q378">IFERROR(INDEX('All Field Defs'!$A$2:$F$258,MATCH('StoT Mapping (Depreciated)'!E378,'All Field Defs'!$B$2:$B$258,0),6),"")</f>
        <v>occupancy-permits-field-definitions.xlsx</v>
      </c>
    </row>
    <row r="379" ht="15.75" customHeight="1">
      <c r="A379" s="352">
        <v>378.0</v>
      </c>
      <c r="B379" s="353" t="s">
        <v>2134</v>
      </c>
      <c r="C379" s="353" t="s">
        <v>606</v>
      </c>
      <c r="D379" s="353" t="str">
        <f t="shared" si="1"/>
        <v>Prmbdo.mdb.PrmBldg.Nbrhd</v>
      </c>
      <c r="E379" s="353" t="s">
        <v>1472</v>
      </c>
      <c r="F379" s="353"/>
      <c r="G379" s="353"/>
      <c r="H379" s="355" t="str">
        <f t="shared" si="11"/>
        <v>PrmBldg</v>
      </c>
      <c r="I379" s="355" t="s">
        <v>1472</v>
      </c>
      <c r="J379" s="373"/>
      <c r="K379" s="358" t="s">
        <v>2115</v>
      </c>
      <c r="L379" s="358" t="s">
        <v>149</v>
      </c>
      <c r="N379" s="359" t="str">
        <f t="array" ref="N379">IFERROR(INDEX('All Field Defs'!$B$2:$E$258,MATCH('StoT Mapping (Depreciated)'!E379,'All Field Defs'!$B$2:$B$258,0),2),"")</f>
        <v>Neighborhood</v>
      </c>
      <c r="O379" s="359" t="str">
        <f t="array" ref="O379">IFERROR(INDEX('All Field Defs'!$B$2:$E$258,MATCH('StoT Mapping (Depreciated)'!E379,'All Field Defs'!$B$2:$B$258,0),3),"")</f>
        <v>Integer</v>
      </c>
      <c r="P379" s="359" t="str">
        <f t="array" ref="P379">IFERROR(INDEX('All Field Defs'!$A$2:$E$258,MATCH('StoT Mapping (Depreciated)'!E379,'All Field Defs'!$B$2:$B$258,0),1),"")</f>
        <v>OccPermFD</v>
      </c>
      <c r="Q379" s="359" t="str">
        <f t="array" ref="Q379">IFERROR(INDEX('All Field Defs'!$A$2:$F$258,MATCH('StoT Mapping (Depreciated)'!E379,'All Field Defs'!$B$2:$B$258,0),6),"")</f>
        <v>occupancy-permits-field-definitions.xlsx</v>
      </c>
    </row>
    <row r="380" ht="15.75" customHeight="1">
      <c r="A380" s="352">
        <v>379.0</v>
      </c>
      <c r="B380" s="353" t="s">
        <v>2134</v>
      </c>
      <c r="C380" s="353" t="s">
        <v>606</v>
      </c>
      <c r="D380" s="353" t="str">
        <f t="shared" si="1"/>
        <v>Prmbdo.mdb.PrmBldg.CDADist</v>
      </c>
      <c r="E380" s="353" t="s">
        <v>1478</v>
      </c>
      <c r="F380" s="353"/>
      <c r="G380" s="353"/>
      <c r="H380" s="355" t="str">
        <f t="shared" si="11"/>
        <v>PrmBldg</v>
      </c>
      <c r="I380" s="355" t="s">
        <v>1478</v>
      </c>
      <c r="J380" s="373"/>
      <c r="K380" s="358" t="s">
        <v>2115</v>
      </c>
      <c r="L380" s="358" t="s">
        <v>149</v>
      </c>
      <c r="N380" s="359" t="str">
        <f t="array" ref="N380">IFERROR(INDEX('All Field Defs'!$B$2:$E$258,MATCH('StoT Mapping (Depreciated)'!E380,'All Field Defs'!$B$2:$B$258,0),2),"")</f>
        <v>CDA District</v>
      </c>
      <c r="O380" s="359" t="str">
        <f t="array" ref="O380">IFERROR(INDEX('All Field Defs'!$B$2:$E$258,MATCH('StoT Mapping (Depreciated)'!E380,'All Field Defs'!$B$2:$B$258,0),3),"")</f>
        <v>Integer</v>
      </c>
      <c r="P380" s="359" t="str">
        <f t="array" ref="P380">IFERROR(INDEX('All Field Defs'!$A$2:$E$258,MATCH('StoT Mapping (Depreciated)'!E380,'All Field Defs'!$B$2:$B$258,0),1),"")</f>
        <v>OccPermFD</v>
      </c>
      <c r="Q380" s="359" t="str">
        <f t="array" ref="Q380">IFERROR(INDEX('All Field Defs'!$A$2:$F$258,MATCH('StoT Mapping (Depreciated)'!E380,'All Field Defs'!$B$2:$B$258,0),6),"")</f>
        <v>occupancy-permits-field-definitions.xlsx</v>
      </c>
    </row>
    <row r="381" ht="15.75" customHeight="1">
      <c r="A381" s="352">
        <v>380.0</v>
      </c>
      <c r="B381" s="353" t="s">
        <v>2134</v>
      </c>
      <c r="C381" s="353" t="s">
        <v>606</v>
      </c>
      <c r="D381" s="353" t="str">
        <f t="shared" si="1"/>
        <v>Prmbdo.mdb.PrmBldg.CDASubDist</v>
      </c>
      <c r="E381" s="353" t="s">
        <v>1485</v>
      </c>
      <c r="F381" s="353"/>
      <c r="G381" s="353"/>
      <c r="H381" s="355" t="str">
        <f t="shared" si="11"/>
        <v>PrmBldg</v>
      </c>
      <c r="I381" s="355" t="s">
        <v>1485</v>
      </c>
      <c r="J381" s="373"/>
      <c r="K381" s="358" t="s">
        <v>2115</v>
      </c>
      <c r="L381" s="358" t="s">
        <v>149</v>
      </c>
      <c r="N381" s="359" t="str">
        <f t="array" ref="N381">IFERROR(INDEX('All Field Defs'!$B$2:$E$258,MATCH('StoT Mapping (Depreciated)'!E381,'All Field Defs'!$B$2:$B$258,0),2),"")</f>
        <v>CDA Sub District</v>
      </c>
      <c r="O381" s="359" t="str">
        <f t="array" ref="O381">IFERROR(INDEX('All Field Defs'!$B$2:$E$258,MATCH('StoT Mapping (Depreciated)'!E381,'All Field Defs'!$B$2:$B$258,0),3),"")</f>
        <v>Integer</v>
      </c>
      <c r="P381" s="359" t="str">
        <f t="array" ref="P381">IFERROR(INDEX('All Field Defs'!$A$2:$E$258,MATCH('StoT Mapping (Depreciated)'!E381,'All Field Defs'!$B$2:$B$258,0),1),"")</f>
        <v>OccPermFD</v>
      </c>
      <c r="Q381" s="359" t="str">
        <f t="array" ref="Q381">IFERROR(INDEX('All Field Defs'!$A$2:$F$258,MATCH('StoT Mapping (Depreciated)'!E381,'All Field Defs'!$B$2:$B$258,0),6),"")</f>
        <v>occupancy-permits-field-definitions.xlsx</v>
      </c>
    </row>
    <row r="382" ht="15.75" customHeight="1">
      <c r="A382" s="352">
        <v>381.0</v>
      </c>
      <c r="B382" s="353" t="s">
        <v>2134</v>
      </c>
      <c r="C382" s="353" t="s">
        <v>606</v>
      </c>
      <c r="D382" s="353" t="str">
        <f t="shared" si="1"/>
        <v>Prmbdo.mdb.PrmBldg.PoliceDist</v>
      </c>
      <c r="E382" s="353" t="s">
        <v>1490</v>
      </c>
      <c r="F382" s="353"/>
      <c r="G382" s="353"/>
      <c r="H382" s="355" t="str">
        <f t="shared" si="11"/>
        <v>PrmBldg</v>
      </c>
      <c r="I382" s="355" t="s">
        <v>1490</v>
      </c>
      <c r="J382" s="373"/>
      <c r="K382" s="358" t="s">
        <v>2115</v>
      </c>
      <c r="L382" s="358" t="s">
        <v>149</v>
      </c>
      <c r="N382" s="359" t="str">
        <f t="array" ref="N382">IFERROR(INDEX('All Field Defs'!$B$2:$E$258,MATCH('StoT Mapping (Depreciated)'!E382,'All Field Defs'!$B$2:$B$258,0),2),"")</f>
        <v>Police District</v>
      </c>
      <c r="O382" s="359" t="str">
        <f t="array" ref="O382">IFERROR(INDEX('All Field Defs'!$B$2:$E$258,MATCH('StoT Mapping (Depreciated)'!E382,'All Field Defs'!$B$2:$B$258,0),3),"")</f>
        <v>Integer</v>
      </c>
      <c r="P382" s="359" t="str">
        <f t="array" ref="P382">IFERROR(INDEX('All Field Defs'!$A$2:$E$258,MATCH('StoT Mapping (Depreciated)'!E382,'All Field Defs'!$B$2:$B$258,0),1),"")</f>
        <v>OccPermFD</v>
      </c>
      <c r="Q382" s="359" t="str">
        <f t="array" ref="Q382">IFERROR(INDEX('All Field Defs'!$A$2:$F$258,MATCH('StoT Mapping (Depreciated)'!E382,'All Field Defs'!$B$2:$B$258,0),6),"")</f>
        <v>occupancy-permits-field-definitions.xlsx</v>
      </c>
    </row>
    <row r="383" ht="15.75" customHeight="1">
      <c r="A383" s="352">
        <v>382.0</v>
      </c>
      <c r="B383" s="353" t="s">
        <v>2134</v>
      </c>
      <c r="C383" s="353" t="s">
        <v>606</v>
      </c>
      <c r="D383" s="353" t="str">
        <f t="shared" si="1"/>
        <v>Prmbdo.mdb.PrmBldg.CensTract10</v>
      </c>
      <c r="E383" s="353" t="s">
        <v>1028</v>
      </c>
      <c r="F383" s="353"/>
      <c r="G383" s="353"/>
      <c r="H383" s="355" t="str">
        <f t="shared" si="11"/>
        <v>PrmBldg</v>
      </c>
      <c r="I383" s="355" t="s">
        <v>1028</v>
      </c>
      <c r="J383" s="373"/>
      <c r="K383" s="358" t="s">
        <v>2115</v>
      </c>
      <c r="L383" s="358" t="s">
        <v>149</v>
      </c>
      <c r="N383" s="359" t="str">
        <f t="array" ref="N383">IFERROR(INDEX('All Field Defs'!$B$2:$E$258,MATCH('StoT Mapping (Depreciated)'!E383,'All Field Defs'!$B$2:$B$258,0),2),"")</f>
        <v>2010 Census Tract</v>
      </c>
      <c r="O383" s="359" t="str">
        <f t="array" ref="O383">IFERROR(INDEX('All Field Defs'!$B$2:$E$258,MATCH('StoT Mapping (Depreciated)'!E383,'All Field Defs'!$B$2:$B$258,0),3),"")</f>
        <v>Decimal</v>
      </c>
      <c r="P383" s="359" t="str">
        <f t="array" ref="P383">IFERROR(INDEX('All Field Defs'!$A$2:$E$258,MATCH('StoT Mapping (Depreciated)'!E383,'All Field Defs'!$B$2:$B$258,0),1),"")</f>
        <v>OccPermFD</v>
      </c>
      <c r="Q383" s="359" t="str">
        <f t="array" ref="Q383">IFERROR(INDEX('All Field Defs'!$A$2:$F$258,MATCH('StoT Mapping (Depreciated)'!E383,'All Field Defs'!$B$2:$B$258,0),6),"")</f>
        <v>occupancy-permits-field-definitions.xlsx</v>
      </c>
    </row>
    <row r="384" ht="15.75" customHeight="1">
      <c r="A384" s="352">
        <v>383.0</v>
      </c>
      <c r="B384" s="353" t="s">
        <v>2134</v>
      </c>
      <c r="C384" s="353" t="s">
        <v>606</v>
      </c>
      <c r="D384" s="353" t="str">
        <f t="shared" si="1"/>
        <v>Prmbdo.mdb.PrmBldg.CensGroup10</v>
      </c>
      <c r="E384" s="353" t="s">
        <v>1775</v>
      </c>
      <c r="F384" s="353"/>
      <c r="G384" s="353"/>
      <c r="H384" s="355" t="str">
        <f t="shared" si="11"/>
        <v>PrmBldg</v>
      </c>
      <c r="I384" s="355" t="s">
        <v>1775</v>
      </c>
      <c r="J384" s="373"/>
      <c r="K384" s="358" t="s">
        <v>2115</v>
      </c>
      <c r="L384" s="358" t="s">
        <v>149</v>
      </c>
      <c r="N384" s="359" t="str">
        <f t="array" ref="N384">IFERROR(INDEX('All Field Defs'!$B$2:$E$258,MATCH('StoT Mapping (Depreciated)'!E384,'All Field Defs'!$B$2:$B$258,0),2),"")</f>
        <v>2010 Census Group</v>
      </c>
      <c r="O384" s="359" t="str">
        <f t="array" ref="O384">IFERROR(INDEX('All Field Defs'!$B$2:$E$258,MATCH('StoT Mapping (Depreciated)'!E384,'All Field Defs'!$B$2:$B$258,0),3),"")</f>
        <v>Integer</v>
      </c>
      <c r="P384" s="359" t="str">
        <f t="array" ref="P384">IFERROR(INDEX('All Field Defs'!$A$2:$E$258,MATCH('StoT Mapping (Depreciated)'!E384,'All Field Defs'!$B$2:$B$258,0),1),"")</f>
        <v>OccPermFD</v>
      </c>
      <c r="Q384" s="359" t="str">
        <f t="array" ref="Q384">IFERROR(INDEX('All Field Defs'!$A$2:$F$258,MATCH('StoT Mapping (Depreciated)'!E384,'All Field Defs'!$B$2:$B$258,0),6),"")</f>
        <v>occupancy-permits-field-definitions.xlsx</v>
      </c>
    </row>
    <row r="385" ht="15.75" customHeight="1">
      <c r="A385" s="352">
        <v>384.0</v>
      </c>
      <c r="B385" s="353" t="s">
        <v>2134</v>
      </c>
      <c r="C385" s="353" t="s">
        <v>606</v>
      </c>
      <c r="D385" s="353" t="str">
        <f t="shared" si="1"/>
        <v>Prmbdo.mdb.PrmBldg.CensBlock00</v>
      </c>
      <c r="E385" s="353" t="s">
        <v>1499</v>
      </c>
      <c r="F385" s="353"/>
      <c r="G385" s="353"/>
      <c r="H385" s="355" t="str">
        <f t="shared" si="11"/>
        <v>PrmBldg</v>
      </c>
      <c r="I385" s="355" t="s">
        <v>1499</v>
      </c>
      <c r="J385" s="373"/>
      <c r="K385" s="358" t="s">
        <v>2115</v>
      </c>
      <c r="L385" s="358" t="s">
        <v>149</v>
      </c>
      <c r="N385" s="359" t="str">
        <f t="array" ref="N385">IFERROR(INDEX('All Field Defs'!$B$2:$E$258,MATCH('StoT Mapping (Depreciated)'!E385,'All Field Defs'!$B$2:$B$258,0),2),"")</f>
        <v>2000 Census Block</v>
      </c>
      <c r="O385" s="359" t="str">
        <f t="array" ref="O385">IFERROR(INDEX('All Field Defs'!$B$2:$E$258,MATCH('StoT Mapping (Depreciated)'!E385,'All Field Defs'!$B$2:$B$258,0),3),"")</f>
        <v>Decimal</v>
      </c>
      <c r="P385" s="359" t="str">
        <f t="array" ref="P385">IFERROR(INDEX('All Field Defs'!$A$2:$E$258,MATCH('StoT Mapping (Depreciated)'!E385,'All Field Defs'!$B$2:$B$258,0),1),"")</f>
        <v>OccPermFD</v>
      </c>
      <c r="Q385" s="359" t="str">
        <f t="array" ref="Q385">IFERROR(INDEX('All Field Defs'!$A$2:$F$258,MATCH('StoT Mapping (Depreciated)'!E385,'All Field Defs'!$B$2:$B$258,0),6),"")</f>
        <v>occupancy-permits-field-definitions.xlsx</v>
      </c>
    </row>
    <row r="386" ht="15.75" customHeight="1">
      <c r="A386" s="352">
        <v>385.0</v>
      </c>
      <c r="B386" s="353" t="s">
        <v>2134</v>
      </c>
      <c r="C386" s="353" t="s">
        <v>606</v>
      </c>
      <c r="D386" s="353" t="str">
        <f t="shared" si="1"/>
        <v>Prmbdo.mdb.PrmBldg.AsrNbrhd</v>
      </c>
      <c r="E386" s="353" t="s">
        <v>1520</v>
      </c>
      <c r="F386" s="353"/>
      <c r="G386" s="353"/>
      <c r="H386" s="355" t="str">
        <f t="shared" si="11"/>
        <v>PrmBldg</v>
      </c>
      <c r="I386" s="355" t="s">
        <v>1520</v>
      </c>
      <c r="J386" s="373"/>
      <c r="K386" s="358" t="s">
        <v>2115</v>
      </c>
      <c r="L386" s="358" t="s">
        <v>149</v>
      </c>
      <c r="N386" s="359" t="str">
        <f t="array" ref="N386">IFERROR(INDEX('All Field Defs'!$B$2:$E$258,MATCH('StoT Mapping (Depreciated)'!E386,'All Field Defs'!$B$2:$B$258,0),2),"")</f>
        <v>Assessor Neighborhood</v>
      </c>
      <c r="O386" s="359" t="str">
        <f t="array" ref="O386">IFERROR(INDEX('All Field Defs'!$B$2:$E$258,MATCH('StoT Mapping (Depreciated)'!E386,'All Field Defs'!$B$2:$B$258,0),3),"")</f>
        <v>Integer</v>
      </c>
      <c r="P386" s="359" t="str">
        <f t="array" ref="P386">IFERROR(INDEX('All Field Defs'!$A$2:$E$258,MATCH('StoT Mapping (Depreciated)'!E386,'All Field Defs'!$B$2:$B$258,0),1),"")</f>
        <v>OccPermFD</v>
      </c>
      <c r="Q386" s="359" t="str">
        <f t="array" ref="Q386">IFERROR(INDEX('All Field Defs'!$A$2:$F$258,MATCH('StoT Mapping (Depreciated)'!E386,'All Field Defs'!$B$2:$B$258,0),6),"")</f>
        <v>occupancy-permits-field-definitions.xlsx</v>
      </c>
    </row>
    <row r="387" ht="15.75" customHeight="1">
      <c r="A387" s="352">
        <v>386.0</v>
      </c>
      <c r="B387" s="353" t="s">
        <v>2134</v>
      </c>
      <c r="C387" s="353" t="s">
        <v>606</v>
      </c>
      <c r="D387" s="353" t="str">
        <f t="shared" si="1"/>
        <v>Prmbdo.mdb.PrmBldg.NLC</v>
      </c>
      <c r="E387" s="353" t="s">
        <v>1058</v>
      </c>
      <c r="F387" s="353"/>
      <c r="G387" s="353"/>
      <c r="H387" s="355" t="str">
        <f t="shared" si="11"/>
        <v>PrmBldg</v>
      </c>
      <c r="I387" s="355" t="s">
        <v>1058</v>
      </c>
      <c r="J387" s="373"/>
      <c r="K387" s="358" t="s">
        <v>2115</v>
      </c>
      <c r="L387" s="358" t="s">
        <v>149</v>
      </c>
      <c r="N387" s="359" t="str">
        <f t="array" ref="N387">IFERROR(INDEX('All Field Defs'!$B$2:$E$258,MATCH('StoT Mapping (Depreciated)'!E387,'All Field Defs'!$B$2:$B$258,0),2),"")</f>
        <v>NLC</v>
      </c>
      <c r="O387" s="359" t="str">
        <f t="array" ref="O387">IFERROR(INDEX('All Field Defs'!$B$2:$E$258,MATCH('StoT Mapping (Depreciated)'!E387,'All Field Defs'!$B$2:$B$258,0),3),"")</f>
        <v>Decimal</v>
      </c>
      <c r="P387" s="359" t="str">
        <f t="array" ref="P387">IFERROR(INDEX('All Field Defs'!$A$2:$E$258,MATCH('StoT Mapping (Depreciated)'!E387,'All Field Defs'!$B$2:$B$258,0),1),"")</f>
        <v>OccPermFD</v>
      </c>
      <c r="Q387" s="359" t="str">
        <f t="array" ref="Q387">IFERROR(INDEX('All Field Defs'!$A$2:$F$258,MATCH('StoT Mapping (Depreciated)'!E387,'All Field Defs'!$B$2:$B$258,0),6),"")</f>
        <v>occupancy-permits-field-definitions.xlsx</v>
      </c>
    </row>
    <row r="388" ht="15.75" customHeight="1">
      <c r="A388" s="352">
        <v>387.0</v>
      </c>
      <c r="B388" s="353" t="s">
        <v>2134</v>
      </c>
      <c r="C388" s="353" t="s">
        <v>606</v>
      </c>
      <c r="D388" s="353" t="str">
        <f t="shared" si="1"/>
        <v>Prmbdo.mdb.PrmBldg.Parity</v>
      </c>
      <c r="E388" s="353" t="s">
        <v>1061</v>
      </c>
      <c r="F388" s="353"/>
      <c r="G388" s="353"/>
      <c r="H388" s="355" t="str">
        <f t="shared" si="11"/>
        <v>PrmBldg</v>
      </c>
      <c r="I388" s="355" t="s">
        <v>1061</v>
      </c>
      <c r="J388" s="373"/>
      <c r="K388" s="358" t="s">
        <v>2115</v>
      </c>
      <c r="L388" s="358" t="s">
        <v>149</v>
      </c>
      <c r="N388" s="359" t="str">
        <f t="array" ref="N388">IFERROR(INDEX('All Field Defs'!$B$2:$E$258,MATCH('StoT Mapping (Depreciated)'!E388,'All Field Defs'!$B$2:$B$258,0),2),"")</f>
        <v>Parity</v>
      </c>
      <c r="O388" s="359" t="str">
        <f t="array" ref="O388">IFERROR(INDEX('All Field Defs'!$B$2:$E$258,MATCH('StoT Mapping (Depreciated)'!E388,'All Field Defs'!$B$2:$B$258,0),3),"")</f>
        <v>String</v>
      </c>
      <c r="P388" s="359" t="str">
        <f t="array" ref="P388">IFERROR(INDEX('All Field Defs'!$A$2:$E$258,MATCH('StoT Mapping (Depreciated)'!E388,'All Field Defs'!$B$2:$B$258,0),1),"")</f>
        <v>OccPermFD</v>
      </c>
      <c r="Q388" s="359" t="str">
        <f t="array" ref="Q388">IFERROR(INDEX('All Field Defs'!$A$2:$F$258,MATCH('StoT Mapping (Depreciated)'!E388,'All Field Defs'!$B$2:$B$258,0),6),"")</f>
        <v>occupancy-permits-field-definitions.xlsx</v>
      </c>
    </row>
    <row r="389" ht="15.75" customHeight="1">
      <c r="A389" s="352">
        <v>388.0</v>
      </c>
      <c r="B389" s="353" t="s">
        <v>2134</v>
      </c>
      <c r="C389" s="353" t="s">
        <v>606</v>
      </c>
      <c r="D389" s="353" t="str">
        <f t="shared" si="1"/>
        <v>Prmbdo.mdb.PrmBldg.TmpCityBlock</v>
      </c>
      <c r="E389" s="353" t="s">
        <v>1867</v>
      </c>
      <c r="F389" s="353"/>
      <c r="G389" s="353"/>
      <c r="H389" s="355" t="str">
        <f t="shared" si="11"/>
        <v>PrmBldg</v>
      </c>
      <c r="I389" s="355" t="s">
        <v>1867</v>
      </c>
      <c r="J389" s="373"/>
      <c r="K389" s="358" t="s">
        <v>2115</v>
      </c>
      <c r="L389" s="358" t="s">
        <v>149</v>
      </c>
      <c r="N389" s="359" t="str">
        <f t="array" ref="N389">IFERROR(INDEX('All Field Defs'!$B$2:$E$258,MATCH('StoT Mapping (Depreciated)'!E389,'All Field Defs'!$B$2:$B$258,0),2),"")</f>
        <v>Temp City Block</v>
      </c>
      <c r="O389" s="359" t="str">
        <f t="array" ref="O389">IFERROR(INDEX('All Field Defs'!$B$2:$E$258,MATCH('StoT Mapping (Depreciated)'!E389,'All Field Defs'!$B$2:$B$258,0),3),"")</f>
        <v>Decimal</v>
      </c>
      <c r="P389" s="359" t="str">
        <f t="array" ref="P389">IFERROR(INDEX('All Field Defs'!$A$2:$E$258,MATCH('StoT Mapping (Depreciated)'!E389,'All Field Defs'!$B$2:$B$258,0),1),"")</f>
        <v>OccPermFD</v>
      </c>
      <c r="Q389" s="359" t="str">
        <f t="array" ref="Q389">IFERROR(INDEX('All Field Defs'!$A$2:$F$258,MATCH('StoT Mapping (Depreciated)'!E389,'All Field Defs'!$B$2:$B$258,0),6),"")</f>
        <v>occupancy-permits-field-definitions.xlsx</v>
      </c>
    </row>
    <row r="390" ht="15.75" customHeight="1">
      <c r="A390" s="352">
        <v>389.0</v>
      </c>
      <c r="B390" s="353" t="s">
        <v>2134</v>
      </c>
      <c r="C390" s="353" t="s">
        <v>606</v>
      </c>
      <c r="D390" s="353" t="str">
        <f t="shared" si="1"/>
        <v>Prmbdo.mdb.PrmBldg.TmpParcel</v>
      </c>
      <c r="E390" s="353" t="s">
        <v>1869</v>
      </c>
      <c r="F390" s="353"/>
      <c r="G390" s="353"/>
      <c r="H390" s="355" t="str">
        <f t="shared" si="11"/>
        <v>PrmBldg</v>
      </c>
      <c r="I390" s="355" t="s">
        <v>1869</v>
      </c>
      <c r="J390" s="373"/>
      <c r="K390" s="358" t="s">
        <v>2115</v>
      </c>
      <c r="L390" s="358" t="s">
        <v>149</v>
      </c>
      <c r="N390" s="359" t="str">
        <f t="array" ref="N390">IFERROR(INDEX('All Field Defs'!$B$2:$E$258,MATCH('StoT Mapping (Depreciated)'!E390,'All Field Defs'!$B$2:$B$258,0),2),"")</f>
        <v>Temp Parcel</v>
      </c>
      <c r="O390" s="359" t="str">
        <f t="array" ref="O390">IFERROR(INDEX('All Field Defs'!$B$2:$E$258,MATCH('StoT Mapping (Depreciated)'!E390,'All Field Defs'!$B$2:$B$258,0),3),"")</f>
        <v>Integer</v>
      </c>
      <c r="P390" s="359" t="str">
        <f t="array" ref="P390">IFERROR(INDEX('All Field Defs'!$A$2:$E$258,MATCH('StoT Mapping (Depreciated)'!E390,'All Field Defs'!$B$2:$B$258,0),1),"")</f>
        <v>OccPermFD</v>
      </c>
      <c r="Q390" s="359" t="str">
        <f t="array" ref="Q390">IFERROR(INDEX('All Field Defs'!$A$2:$F$258,MATCH('StoT Mapping (Depreciated)'!E390,'All Field Defs'!$B$2:$B$258,0),6),"")</f>
        <v>occupancy-permits-field-definitions.xlsx</v>
      </c>
    </row>
    <row r="391" ht="15.75" customHeight="1">
      <c r="A391" s="352">
        <v>390.0</v>
      </c>
      <c r="B391" s="353" t="s">
        <v>2134</v>
      </c>
      <c r="C391" s="353" t="s">
        <v>606</v>
      </c>
      <c r="D391" s="353" t="str">
        <f t="shared" si="1"/>
        <v>Prmbdo.mdb.PrmBldg.FirstDate</v>
      </c>
      <c r="E391" s="353" t="s">
        <v>787</v>
      </c>
      <c r="F391" s="353"/>
      <c r="G391" s="353"/>
      <c r="H391" s="355" t="str">
        <f t="shared" si="11"/>
        <v>PrmBldg</v>
      </c>
      <c r="I391" s="355" t="s">
        <v>787</v>
      </c>
      <c r="J391" s="373"/>
      <c r="K391" s="358" t="s">
        <v>2115</v>
      </c>
      <c r="L391" s="358" t="s">
        <v>149</v>
      </c>
      <c r="N391" s="359" t="str">
        <f t="array" ref="N391">IFERROR(INDEX('All Field Defs'!$B$2:$E$258,MATCH('StoT Mapping (Depreciated)'!E391,'All Field Defs'!$B$2:$B$258,0),2),"")</f>
        <v>First Appearance Date</v>
      </c>
      <c r="O391" s="359" t="str">
        <f t="array" ref="O391">IFERROR(INDEX('All Field Defs'!$B$2:$E$258,MATCH('StoT Mapping (Depreciated)'!E391,'All Field Defs'!$B$2:$B$258,0),3),"")</f>
        <v>Date</v>
      </c>
      <c r="P391" s="359" t="str">
        <f t="array" ref="P391">IFERROR(INDEX('All Field Defs'!$A$2:$E$258,MATCH('StoT Mapping (Depreciated)'!E391,'All Field Defs'!$B$2:$B$258,0),1),"")</f>
        <v>OccPermFD</v>
      </c>
      <c r="Q391" s="359" t="str">
        <f t="array" ref="Q391">IFERROR(INDEX('All Field Defs'!$A$2:$F$258,MATCH('StoT Mapping (Depreciated)'!E391,'All Field Defs'!$B$2:$B$258,0),6),"")</f>
        <v>occupancy-permits-field-definitions.xlsx</v>
      </c>
    </row>
    <row r="392" ht="15.75" customHeight="1">
      <c r="A392" s="352">
        <v>391.0</v>
      </c>
      <c r="B392" s="353" t="s">
        <v>2134</v>
      </c>
      <c r="C392" s="353" t="s">
        <v>606</v>
      </c>
      <c r="D392" s="353" t="str">
        <f t="shared" si="1"/>
        <v>Prmbdo.mdb.PrmBldg.LastDate</v>
      </c>
      <c r="E392" s="353" t="s">
        <v>794</v>
      </c>
      <c r="F392" s="353"/>
      <c r="G392" s="353"/>
      <c r="H392" s="355" t="str">
        <f t="shared" si="11"/>
        <v>PrmBldg</v>
      </c>
      <c r="I392" s="355" t="s">
        <v>794</v>
      </c>
      <c r="J392" s="373"/>
      <c r="K392" s="358" t="s">
        <v>2115</v>
      </c>
      <c r="L392" s="358" t="s">
        <v>149</v>
      </c>
      <c r="N392" s="359" t="str">
        <f t="array" ref="N392">IFERROR(INDEX('All Field Defs'!$B$2:$E$258,MATCH('StoT Mapping (Depreciated)'!E392,'All Field Defs'!$B$2:$B$258,0),2),"")</f>
        <v>Last Date Appeared</v>
      </c>
      <c r="O392" s="359" t="str">
        <f t="array" ref="O392">IFERROR(INDEX('All Field Defs'!$B$2:$E$258,MATCH('StoT Mapping (Depreciated)'!E392,'All Field Defs'!$B$2:$B$258,0),3),"")</f>
        <v>Date</v>
      </c>
      <c r="P392" s="359" t="str">
        <f t="array" ref="P392">IFERROR(INDEX('All Field Defs'!$A$2:$E$258,MATCH('StoT Mapping (Depreciated)'!E392,'All Field Defs'!$B$2:$B$258,0),1),"")</f>
        <v>OccPermFD</v>
      </c>
      <c r="Q392" s="359" t="str">
        <f t="array" ref="Q392">IFERROR(INDEX('All Field Defs'!$A$2:$F$258,MATCH('StoT Mapping (Depreciated)'!E392,'All Field Defs'!$B$2:$B$258,0),6),"")</f>
        <v>occupancy-permits-field-definitions.xlsx</v>
      </c>
    </row>
    <row r="393" ht="15.75" customHeight="1">
      <c r="A393" s="352">
        <v>392.0</v>
      </c>
      <c r="B393" s="353" t="s">
        <v>2134</v>
      </c>
      <c r="C393" s="353" t="s">
        <v>606</v>
      </c>
      <c r="D393" s="353" t="str">
        <f t="shared" si="1"/>
        <v>Prmbdo.mdb.PrmBldg.UpDateGeo</v>
      </c>
      <c r="E393" s="353" t="s">
        <v>1871</v>
      </c>
      <c r="F393" s="353"/>
      <c r="G393" s="353"/>
      <c r="H393" s="355" t="str">
        <f t="shared" si="11"/>
        <v>PrmBldg</v>
      </c>
      <c r="I393" s="355" t="s">
        <v>1871</v>
      </c>
      <c r="J393" s="373"/>
      <c r="K393" s="358" t="s">
        <v>2115</v>
      </c>
      <c r="L393" s="358" t="s">
        <v>149</v>
      </c>
      <c r="N393" s="359" t="str">
        <f t="array" ref="N393">IFERROR(INDEX('All Field Defs'!$B$2:$E$258,MATCH('StoT Mapping (Depreciated)'!E393,'All Field Defs'!$B$2:$B$258,0),2),"")</f>
        <v>Geo Updated</v>
      </c>
      <c r="O393" s="359" t="str">
        <f t="array" ref="O393">IFERROR(INDEX('All Field Defs'!$B$2:$E$258,MATCH('StoT Mapping (Depreciated)'!E393,'All Field Defs'!$B$2:$B$258,0),3),"")</f>
        <v>Date</v>
      </c>
      <c r="P393" s="359" t="str">
        <f t="array" ref="P393">IFERROR(INDEX('All Field Defs'!$A$2:$E$258,MATCH('StoT Mapping (Depreciated)'!E393,'All Field Defs'!$B$2:$B$258,0),1),"")</f>
        <v>OccPermFD</v>
      </c>
      <c r="Q393" s="359" t="str">
        <f t="array" ref="Q393">IFERROR(INDEX('All Field Defs'!$A$2:$F$258,MATCH('StoT Mapping (Depreciated)'!E393,'All Field Defs'!$B$2:$B$258,0),6),"")</f>
        <v>occupancy-permits-field-definitions.xlsx</v>
      </c>
    </row>
    <row r="394" ht="10.5" customHeight="1">
      <c r="A394" s="352">
        <v>393.0</v>
      </c>
      <c r="B394" s="363"/>
      <c r="C394" s="363"/>
      <c r="D394" s="353" t="str">
        <f t="shared" si="1"/>
        <v>..</v>
      </c>
      <c r="E394" s="363"/>
      <c r="F394" s="363"/>
      <c r="G394" s="363"/>
      <c r="H394" s="363"/>
      <c r="I394" s="364"/>
      <c r="J394" s="365"/>
      <c r="K394" s="363"/>
      <c r="L394" s="363"/>
      <c r="M394" s="343"/>
      <c r="N394" s="359"/>
      <c r="O394" s="359"/>
      <c r="P394" s="359"/>
      <c r="Q394" s="359"/>
    </row>
    <row r="395" ht="15.75" customHeight="1">
      <c r="A395" s="352">
        <v>394.0</v>
      </c>
      <c r="B395" s="353" t="s">
        <v>332</v>
      </c>
      <c r="C395" s="353" t="s">
        <v>382</v>
      </c>
      <c r="D395" s="353" t="str">
        <f t="shared" si="1"/>
        <v>bincode.mdb.CdBInRoomType.RoomType</v>
      </c>
      <c r="E395" s="353" t="s">
        <v>2140</v>
      </c>
      <c r="F395" s="353"/>
      <c r="G395" s="353"/>
      <c r="H395" s="355" t="str">
        <f t="shared" ref="H395:H396" si="12">C395</f>
        <v>CdBInRoomType</v>
      </c>
      <c r="I395" s="355" t="s">
        <v>2140</v>
      </c>
      <c r="J395" s="373"/>
      <c r="K395" s="358"/>
      <c r="L395" s="358"/>
      <c r="N395" s="359" t="str">
        <f t="array" ref="N395">IFERROR(INDEX('All Field Defs'!$B$2:$E$258,MATCH('StoT Mapping (Depreciated)'!E395,'All Field Defs'!$B$2:$B$258,0),2),"")</f>
        <v/>
      </c>
      <c r="O395" s="359" t="str">
        <f t="array" ref="O395">IFERROR(INDEX('All Field Defs'!$B$2:$E$258,MATCH('StoT Mapping (Depreciated)'!E395,'All Field Defs'!$B$2:$B$258,0),3),"")</f>
        <v/>
      </c>
      <c r="P395" s="359" t="str">
        <f t="array" ref="P395">IFERROR(INDEX('All Field Defs'!$A$2:$E$258,MATCH('StoT Mapping (Depreciated)'!E395,'All Field Defs'!$B$2:$B$258,0),1),"")</f>
        <v/>
      </c>
      <c r="Q395" s="359" t="str">
        <f t="array" ref="Q395">IFERROR(INDEX('All Field Defs'!$A$2:$F$258,MATCH('StoT Mapping (Depreciated)'!E395,'All Field Defs'!$B$2:$B$258,0),6),"")</f>
        <v/>
      </c>
    </row>
    <row r="396" ht="15.75" customHeight="1">
      <c r="A396" s="352">
        <v>395.0</v>
      </c>
      <c r="B396" s="353" t="s">
        <v>332</v>
      </c>
      <c r="C396" s="353" t="s">
        <v>382</v>
      </c>
      <c r="D396" s="353" t="str">
        <f t="shared" si="1"/>
        <v>bincode.mdb.CdBInRoomType.Descr</v>
      </c>
      <c r="E396" s="353" t="s">
        <v>2078</v>
      </c>
      <c r="F396" s="353"/>
      <c r="G396" s="353"/>
      <c r="H396" s="355" t="str">
        <f t="shared" si="12"/>
        <v>CdBInRoomType</v>
      </c>
      <c r="I396" s="355" t="s">
        <v>2078</v>
      </c>
      <c r="J396" s="373"/>
      <c r="K396" s="358"/>
      <c r="L396" s="358"/>
      <c r="N396" s="359" t="str">
        <f t="array" ref="N396">IFERROR(INDEX('All Field Defs'!$B$2:$E$258,MATCH('StoT Mapping (Depreciated)'!E396,'All Field Defs'!$B$2:$B$258,0),2),"")</f>
        <v/>
      </c>
      <c r="O396" s="359" t="str">
        <f t="array" ref="O396">IFERROR(INDEX('All Field Defs'!$B$2:$E$258,MATCH('StoT Mapping (Depreciated)'!E396,'All Field Defs'!$B$2:$B$258,0),3),"")</f>
        <v/>
      </c>
      <c r="P396" s="359" t="str">
        <f t="array" ref="P396">IFERROR(INDEX('All Field Defs'!$A$2:$E$258,MATCH('StoT Mapping (Depreciated)'!E396,'All Field Defs'!$B$2:$B$258,0),1),"")</f>
        <v/>
      </c>
      <c r="Q396" s="359" t="str">
        <f t="array" ref="Q396">IFERROR(INDEX('All Field Defs'!$A$2:$F$258,MATCH('StoT Mapping (Depreciated)'!E396,'All Field Defs'!$B$2:$B$258,0),6),"")</f>
        <v/>
      </c>
    </row>
    <row r="397" ht="10.5" customHeight="1">
      <c r="A397" s="352">
        <v>396.0</v>
      </c>
      <c r="B397" s="363"/>
      <c r="C397" s="363"/>
      <c r="D397" s="353" t="str">
        <f t="shared" si="1"/>
        <v>..</v>
      </c>
      <c r="E397" s="363"/>
      <c r="F397" s="363"/>
      <c r="G397" s="363"/>
      <c r="H397" s="363"/>
      <c r="I397" s="364"/>
      <c r="J397" s="365"/>
      <c r="K397" s="363"/>
      <c r="L397" s="363"/>
      <c r="M397" s="343"/>
      <c r="N397" s="359"/>
      <c r="O397" s="359"/>
      <c r="P397" s="359"/>
      <c r="Q397" s="359"/>
    </row>
    <row r="398" ht="15.75" customHeight="1">
      <c r="A398" s="352">
        <v>397.0</v>
      </c>
      <c r="B398" s="353" t="s">
        <v>332</v>
      </c>
      <c r="C398" s="353" t="s">
        <v>388</v>
      </c>
      <c r="D398" s="353" t="str">
        <f t="shared" si="1"/>
        <v>bincode.mdb.CdOrigLtrSource.OrigLtrSource</v>
      </c>
      <c r="E398" s="353" t="s">
        <v>2122</v>
      </c>
      <c r="F398" s="353"/>
      <c r="G398" s="353"/>
      <c r="H398" s="355" t="str">
        <f t="shared" ref="H398:H399" si="13">C398</f>
        <v>CdOrigLtrSource</v>
      </c>
      <c r="I398" s="355" t="s">
        <v>2122</v>
      </c>
      <c r="J398" s="373"/>
      <c r="K398" s="358"/>
      <c r="L398" s="358"/>
      <c r="N398" s="359" t="str">
        <f t="array" ref="N398">IFERROR(INDEX('All Field Defs'!$B$2:$E$258,MATCH('StoT Mapping (Depreciated)'!E398,'All Field Defs'!$B$2:$B$258,0),2),"")</f>
        <v/>
      </c>
      <c r="O398" s="359" t="str">
        <f t="array" ref="O398">IFERROR(INDEX('All Field Defs'!$B$2:$E$258,MATCH('StoT Mapping (Depreciated)'!E398,'All Field Defs'!$B$2:$B$258,0),3),"")</f>
        <v/>
      </c>
      <c r="P398" s="359" t="str">
        <f t="array" ref="P398">IFERROR(INDEX('All Field Defs'!$A$2:$E$258,MATCH('StoT Mapping (Depreciated)'!E398,'All Field Defs'!$B$2:$B$258,0),1),"")</f>
        <v/>
      </c>
      <c r="Q398" s="359" t="str">
        <f t="array" ref="Q398">IFERROR(INDEX('All Field Defs'!$A$2:$F$258,MATCH('StoT Mapping (Depreciated)'!E398,'All Field Defs'!$B$2:$B$258,0),6),"")</f>
        <v/>
      </c>
    </row>
    <row r="399" ht="15.75" customHeight="1">
      <c r="A399" s="352">
        <v>398.0</v>
      </c>
      <c r="B399" s="353" t="s">
        <v>332</v>
      </c>
      <c r="C399" s="353" t="s">
        <v>388</v>
      </c>
      <c r="D399" s="353" t="str">
        <f t="shared" si="1"/>
        <v>bincode.mdb.CdOrigLtrSource.Descr</v>
      </c>
      <c r="E399" s="353" t="s">
        <v>2078</v>
      </c>
      <c r="F399" s="353"/>
      <c r="G399" s="353"/>
      <c r="H399" s="355" t="str">
        <f t="shared" si="13"/>
        <v>CdOrigLtrSource</v>
      </c>
      <c r="I399" s="355" t="s">
        <v>2078</v>
      </c>
      <c r="J399" s="373"/>
      <c r="K399" s="358"/>
      <c r="L399" s="358"/>
      <c r="N399" s="359" t="str">
        <f t="array" ref="N399">IFERROR(INDEX('All Field Defs'!$B$2:$E$258,MATCH('StoT Mapping (Depreciated)'!E399,'All Field Defs'!$B$2:$B$258,0),2),"")</f>
        <v/>
      </c>
      <c r="O399" s="359" t="str">
        <f t="array" ref="O399">IFERROR(INDEX('All Field Defs'!$B$2:$E$258,MATCH('StoT Mapping (Depreciated)'!E399,'All Field Defs'!$B$2:$B$258,0),3),"")</f>
        <v/>
      </c>
      <c r="P399" s="359" t="str">
        <f t="array" ref="P399">IFERROR(INDEX('All Field Defs'!$A$2:$E$258,MATCH('StoT Mapping (Depreciated)'!E399,'All Field Defs'!$B$2:$B$258,0),1),"")</f>
        <v/>
      </c>
      <c r="Q399" s="359" t="str">
        <f t="array" ref="Q399">IFERROR(INDEX('All Field Defs'!$A$2:$F$258,MATCH('StoT Mapping (Depreciated)'!E399,'All Field Defs'!$B$2:$B$258,0),6),"")</f>
        <v/>
      </c>
    </row>
    <row r="400" ht="10.5" customHeight="1">
      <c r="A400" s="352">
        <v>399.0</v>
      </c>
      <c r="B400" s="363"/>
      <c r="C400" s="363"/>
      <c r="D400" s="353" t="str">
        <f t="shared" si="1"/>
        <v>..</v>
      </c>
      <c r="E400" s="363"/>
      <c r="F400" s="363"/>
      <c r="G400" s="363"/>
      <c r="H400" s="363"/>
      <c r="I400" s="364"/>
      <c r="J400" s="365"/>
      <c r="K400" s="363"/>
      <c r="L400" s="363"/>
      <c r="M400" s="343"/>
      <c r="N400" s="359"/>
      <c r="O400" s="359"/>
      <c r="P400" s="359"/>
      <c r="Q400" s="359"/>
    </row>
    <row r="401" ht="15.75" customHeight="1">
      <c r="A401" s="352">
        <v>400.0</v>
      </c>
      <c r="B401" s="353" t="s">
        <v>2141</v>
      </c>
      <c r="C401" s="353"/>
      <c r="D401" s="353" t="str">
        <f t="shared" si="1"/>
        <v>Occupancy-Permits-Field-Definitions.xlsx..</v>
      </c>
      <c r="E401" s="353"/>
      <c r="F401" s="353"/>
      <c r="G401" s="353"/>
      <c r="H401" s="370" t="s">
        <v>2142</v>
      </c>
      <c r="I401" s="355" t="s">
        <v>681</v>
      </c>
      <c r="J401" s="373"/>
      <c r="K401" s="358"/>
      <c r="L401" s="358"/>
      <c r="N401" s="359" t="str">
        <f t="array" ref="N401">IFERROR(INDEX('All Field Defs'!$B$2:$E$258,MATCH('StoT Mapping (Depreciated)'!E401,'All Field Defs'!$B$2:$B$258,0),2),"")</f>
        <v/>
      </c>
      <c r="O401" s="359" t="str">
        <f t="array" ref="O401">IFERROR(INDEX('All Field Defs'!$B$2:$E$258,MATCH('StoT Mapping (Depreciated)'!E401,'All Field Defs'!$B$2:$B$258,0),3),"")</f>
        <v/>
      </c>
      <c r="P401" s="359" t="str">
        <f t="array" ref="P401">IFERROR(INDEX('All Field Defs'!$A$2:$E$258,MATCH('StoT Mapping (Depreciated)'!E401,'All Field Defs'!$B$2:$B$258,0),1),"")</f>
        <v/>
      </c>
      <c r="Q401" s="359" t="str">
        <f t="array" ref="Q401">IFERROR(INDEX('All Field Defs'!$A$2:$F$258,MATCH('StoT Mapping (Depreciated)'!E401,'All Field Defs'!$B$2:$B$258,0),6),"")</f>
        <v/>
      </c>
    </row>
    <row r="402" ht="15.75" customHeight="1">
      <c r="A402" s="352">
        <v>401.0</v>
      </c>
      <c r="B402" s="353" t="s">
        <v>2141</v>
      </c>
      <c r="C402" s="353"/>
      <c r="D402" s="353" t="str">
        <f t="shared" si="1"/>
        <v>Occupancy-Permits-Field-Definitions.xlsx..</v>
      </c>
      <c r="E402" s="353"/>
      <c r="F402" s="353"/>
      <c r="G402" s="353"/>
      <c r="H402" s="370" t="s">
        <v>2142</v>
      </c>
      <c r="I402" s="355" t="s">
        <v>1738</v>
      </c>
      <c r="J402" s="373"/>
      <c r="K402" s="358"/>
      <c r="L402" s="358"/>
      <c r="N402" s="359" t="str">
        <f t="array" ref="N402">IFERROR(INDEX('All Field Defs'!$B$2:$E$258,MATCH('StoT Mapping (Depreciated)'!E402,'All Field Defs'!$B$2:$B$258,0),2),"")</f>
        <v/>
      </c>
      <c r="O402" s="359" t="str">
        <f t="array" ref="O402">IFERROR(INDEX('All Field Defs'!$B$2:$E$258,MATCH('StoT Mapping (Depreciated)'!E402,'All Field Defs'!$B$2:$B$258,0),3),"")</f>
        <v/>
      </c>
      <c r="P402" s="359" t="str">
        <f t="array" ref="P402">IFERROR(INDEX('All Field Defs'!$A$2:$E$258,MATCH('StoT Mapping (Depreciated)'!E402,'All Field Defs'!$B$2:$B$258,0),1),"")</f>
        <v/>
      </c>
      <c r="Q402" s="359" t="str">
        <f t="array" ref="Q402">IFERROR(INDEX('All Field Defs'!$A$2:$F$258,MATCH('StoT Mapping (Depreciated)'!E402,'All Field Defs'!$B$2:$B$258,0),6),"")</f>
        <v/>
      </c>
    </row>
    <row r="403" ht="15.75" customHeight="1">
      <c r="A403" s="352">
        <v>402.0</v>
      </c>
      <c r="B403" s="353" t="s">
        <v>2141</v>
      </c>
      <c r="C403" s="353"/>
      <c r="D403" s="353" t="str">
        <f t="shared" si="1"/>
        <v>Occupancy-Permits-Field-Definitions.xlsx..</v>
      </c>
      <c r="E403" s="353"/>
      <c r="F403" s="353"/>
      <c r="G403" s="353"/>
      <c r="H403" s="370" t="s">
        <v>2142</v>
      </c>
      <c r="I403" s="355" t="s">
        <v>2118</v>
      </c>
      <c r="J403" s="373"/>
      <c r="K403" s="358"/>
      <c r="L403" s="358"/>
      <c r="N403" s="359" t="str">
        <f t="array" ref="N403">IFERROR(INDEX('All Field Defs'!$B$2:$E$258,MATCH('StoT Mapping (Depreciated)'!E403,'All Field Defs'!$B$2:$B$258,0),2),"")</f>
        <v/>
      </c>
      <c r="O403" s="359" t="str">
        <f t="array" ref="O403">IFERROR(INDEX('All Field Defs'!$B$2:$E$258,MATCH('StoT Mapping (Depreciated)'!E403,'All Field Defs'!$B$2:$B$258,0),3),"")</f>
        <v/>
      </c>
      <c r="P403" s="359" t="str">
        <f t="array" ref="P403">IFERROR(INDEX('All Field Defs'!$A$2:$E$258,MATCH('StoT Mapping (Depreciated)'!E403,'All Field Defs'!$B$2:$B$258,0),1),"")</f>
        <v/>
      </c>
      <c r="Q403" s="359" t="str">
        <f t="array" ref="Q403">IFERROR(INDEX('All Field Defs'!$A$2:$F$258,MATCH('StoT Mapping (Depreciated)'!E403,'All Field Defs'!$B$2:$B$258,0),6),"")</f>
        <v/>
      </c>
    </row>
    <row r="404" ht="15.75" customHeight="1">
      <c r="A404" s="352">
        <v>403.0</v>
      </c>
      <c r="B404" s="353" t="s">
        <v>2141</v>
      </c>
      <c r="C404" s="353"/>
      <c r="D404" s="353" t="str">
        <f t="shared" si="1"/>
        <v>Occupancy-Permits-Field-Definitions.xlsx..</v>
      </c>
      <c r="E404" s="353"/>
      <c r="F404" s="353"/>
      <c r="G404" s="353"/>
      <c r="H404" s="370" t="s">
        <v>2142</v>
      </c>
      <c r="I404" s="355" t="s">
        <v>1739</v>
      </c>
      <c r="J404" s="373"/>
      <c r="K404" s="358"/>
      <c r="L404" s="358"/>
      <c r="M404" s="343" t="s">
        <v>2120</v>
      </c>
      <c r="N404" s="359" t="str">
        <f t="array" ref="N404">IFERROR(INDEX('All Field Defs'!$B$2:$E$258,MATCH('StoT Mapping (Depreciated)'!E404,'All Field Defs'!$B$2:$B$258,0),2),"")</f>
        <v/>
      </c>
      <c r="O404" s="359" t="str">
        <f t="array" ref="O404">IFERROR(INDEX('All Field Defs'!$B$2:$E$258,MATCH('StoT Mapping (Depreciated)'!E404,'All Field Defs'!$B$2:$B$258,0),3),"")</f>
        <v/>
      </c>
      <c r="P404" s="359" t="str">
        <f t="array" ref="P404">IFERROR(INDEX('All Field Defs'!$A$2:$E$258,MATCH('StoT Mapping (Depreciated)'!E404,'All Field Defs'!$B$2:$B$258,0),1),"")</f>
        <v/>
      </c>
      <c r="Q404" s="359" t="str">
        <f t="array" ref="Q404">IFERROR(INDEX('All Field Defs'!$A$2:$F$258,MATCH('StoT Mapping (Depreciated)'!E404,'All Field Defs'!$B$2:$B$258,0),6),"")</f>
        <v/>
      </c>
    </row>
    <row r="405" ht="15.75" customHeight="1">
      <c r="A405" s="352">
        <v>404.0</v>
      </c>
      <c r="B405" s="353" t="s">
        <v>2143</v>
      </c>
      <c r="C405" s="353"/>
      <c r="D405" s="353" t="str">
        <f t="shared" si="1"/>
        <v>Demolition-Permits-Field-Definitions.xlsx..</v>
      </c>
      <c r="E405" s="353"/>
      <c r="F405" s="353"/>
      <c r="G405" s="353"/>
      <c r="H405" s="370" t="s">
        <v>2142</v>
      </c>
      <c r="I405" s="355" t="s">
        <v>681</v>
      </c>
      <c r="J405" s="373"/>
      <c r="K405" s="358"/>
      <c r="L405" s="358"/>
      <c r="N405" s="359" t="str">
        <f t="array" ref="N405">IFERROR(INDEX('All Field Defs'!$B$2:$E$258,MATCH('StoT Mapping (Depreciated)'!E405,'All Field Defs'!$B$2:$B$258,0),2),"")</f>
        <v/>
      </c>
      <c r="O405" s="359" t="str">
        <f t="array" ref="O405">IFERROR(INDEX('All Field Defs'!$B$2:$E$258,MATCH('StoT Mapping (Depreciated)'!E405,'All Field Defs'!$B$2:$B$258,0),3),"")</f>
        <v/>
      </c>
      <c r="P405" s="359" t="str">
        <f t="array" ref="P405">IFERROR(INDEX('All Field Defs'!$A$2:$E$258,MATCH('StoT Mapping (Depreciated)'!E405,'All Field Defs'!$B$2:$B$258,0),1),"")</f>
        <v/>
      </c>
      <c r="Q405" s="359" t="str">
        <f t="array" ref="Q405">IFERROR(INDEX('All Field Defs'!$A$2:$F$258,MATCH('StoT Mapping (Depreciated)'!E405,'All Field Defs'!$B$2:$B$258,0),6),"")</f>
        <v/>
      </c>
    </row>
    <row r="406" ht="15.75" customHeight="1">
      <c r="A406" s="352">
        <v>405.0</v>
      </c>
      <c r="B406" s="353" t="s">
        <v>2143</v>
      </c>
      <c r="C406" s="353"/>
      <c r="D406" s="353" t="str">
        <f t="shared" si="1"/>
        <v>Demolition-Permits-Field-Definitions.xlsx..</v>
      </c>
      <c r="E406" s="353"/>
      <c r="F406" s="353"/>
      <c r="G406" s="353"/>
      <c r="H406" s="370" t="s">
        <v>2142</v>
      </c>
      <c r="I406" s="355" t="s">
        <v>1738</v>
      </c>
      <c r="J406" s="373"/>
      <c r="K406" s="358"/>
      <c r="L406" s="358"/>
      <c r="N406" s="359" t="str">
        <f t="array" ref="N406">IFERROR(INDEX('All Field Defs'!$B$2:$E$258,MATCH('StoT Mapping (Depreciated)'!E406,'All Field Defs'!$B$2:$B$258,0),2),"")</f>
        <v/>
      </c>
      <c r="O406" s="359" t="str">
        <f t="array" ref="O406">IFERROR(INDEX('All Field Defs'!$B$2:$E$258,MATCH('StoT Mapping (Depreciated)'!E406,'All Field Defs'!$B$2:$B$258,0),3),"")</f>
        <v/>
      </c>
      <c r="P406" s="359" t="str">
        <f t="array" ref="P406">IFERROR(INDEX('All Field Defs'!$A$2:$E$258,MATCH('StoT Mapping (Depreciated)'!E406,'All Field Defs'!$B$2:$B$258,0),1),"")</f>
        <v/>
      </c>
      <c r="Q406" s="359" t="str">
        <f t="array" ref="Q406">IFERROR(INDEX('All Field Defs'!$A$2:$F$258,MATCH('StoT Mapping (Depreciated)'!E406,'All Field Defs'!$B$2:$B$258,0),6),"")</f>
        <v/>
      </c>
    </row>
    <row r="407" ht="15.75" customHeight="1">
      <c r="A407" s="352">
        <v>406.0</v>
      </c>
      <c r="B407" s="353" t="s">
        <v>2143</v>
      </c>
      <c r="C407" s="353"/>
      <c r="D407" s="353" t="str">
        <f t="shared" si="1"/>
        <v>Demolition-Permits-Field-Definitions.xlsx..</v>
      </c>
      <c r="E407" s="353"/>
      <c r="F407" s="353"/>
      <c r="G407" s="353"/>
      <c r="H407" s="370" t="s">
        <v>2142</v>
      </c>
      <c r="I407" s="355" t="s">
        <v>2118</v>
      </c>
      <c r="J407" s="373"/>
      <c r="K407" s="358"/>
      <c r="L407" s="358"/>
      <c r="N407" s="359" t="str">
        <f t="array" ref="N407">IFERROR(INDEX('All Field Defs'!$B$2:$E$258,MATCH('StoT Mapping (Depreciated)'!E407,'All Field Defs'!$B$2:$B$258,0),2),"")</f>
        <v/>
      </c>
      <c r="O407" s="359" t="str">
        <f t="array" ref="O407">IFERROR(INDEX('All Field Defs'!$B$2:$E$258,MATCH('StoT Mapping (Depreciated)'!E407,'All Field Defs'!$B$2:$B$258,0),3),"")</f>
        <v/>
      </c>
      <c r="P407" s="359" t="str">
        <f t="array" ref="P407">IFERROR(INDEX('All Field Defs'!$A$2:$E$258,MATCH('StoT Mapping (Depreciated)'!E407,'All Field Defs'!$B$2:$B$258,0),1),"")</f>
        <v/>
      </c>
      <c r="Q407" s="359" t="str">
        <f t="array" ref="Q407">IFERROR(INDEX('All Field Defs'!$A$2:$F$258,MATCH('StoT Mapping (Depreciated)'!E407,'All Field Defs'!$B$2:$B$258,0),6),"")</f>
        <v/>
      </c>
    </row>
    <row r="408" ht="15.75" customHeight="1">
      <c r="A408" s="352">
        <v>407.0</v>
      </c>
      <c r="B408" s="353" t="s">
        <v>2143</v>
      </c>
      <c r="C408" s="353"/>
      <c r="D408" s="353" t="str">
        <f t="shared" si="1"/>
        <v>Demolition-Permits-Field-Definitions.xlsx..</v>
      </c>
      <c r="E408" s="353"/>
      <c r="F408" s="353"/>
      <c r="G408" s="353"/>
      <c r="H408" s="370" t="s">
        <v>2142</v>
      </c>
      <c r="I408" s="355" t="s">
        <v>1739</v>
      </c>
      <c r="J408" s="373"/>
      <c r="K408" s="358"/>
      <c r="L408" s="358"/>
      <c r="N408" s="359" t="str">
        <f t="array" ref="N408">IFERROR(INDEX('All Field Defs'!$B$2:$E$258,MATCH('StoT Mapping (Depreciated)'!E408,'All Field Defs'!$B$2:$B$258,0),2),"")</f>
        <v/>
      </c>
      <c r="O408" s="359" t="str">
        <f t="array" ref="O408">IFERROR(INDEX('All Field Defs'!$B$2:$E$258,MATCH('StoT Mapping (Depreciated)'!E408,'All Field Defs'!$B$2:$B$258,0),3),"")</f>
        <v/>
      </c>
      <c r="P408" s="359" t="str">
        <f t="array" ref="P408">IFERROR(INDEX('All Field Defs'!$A$2:$E$258,MATCH('StoT Mapping (Depreciated)'!E408,'All Field Defs'!$B$2:$B$258,0),1),"")</f>
        <v/>
      </c>
      <c r="Q408" s="359" t="str">
        <f t="array" ref="Q408">IFERROR(INDEX('All Field Defs'!$A$2:$F$258,MATCH('StoT Mapping (Depreciated)'!E408,'All Field Defs'!$B$2:$B$258,0),6),"")</f>
        <v/>
      </c>
    </row>
    <row r="409" ht="10.5" customHeight="1">
      <c r="A409" s="352">
        <v>408.0</v>
      </c>
      <c r="B409" s="363"/>
      <c r="C409" s="363"/>
      <c r="D409" s="353" t="str">
        <f t="shared" si="1"/>
        <v>..</v>
      </c>
      <c r="E409" s="363"/>
      <c r="F409" s="363"/>
      <c r="G409" s="363"/>
      <c r="H409" s="363"/>
      <c r="I409" s="364"/>
      <c r="J409" s="365"/>
      <c r="K409" s="363"/>
      <c r="L409" s="363"/>
      <c r="M409" s="343"/>
      <c r="N409" s="359"/>
      <c r="O409" s="359"/>
      <c r="P409" s="359"/>
      <c r="Q409" s="359"/>
    </row>
    <row r="410" ht="15.75" customHeight="1">
      <c r="A410" s="352">
        <v>409.0</v>
      </c>
      <c r="B410" s="353" t="s">
        <v>361</v>
      </c>
      <c r="C410" s="353" t="s">
        <v>2144</v>
      </c>
      <c r="D410" s="353" t="str">
        <f t="shared" si="1"/>
        <v>hcd.mdb.hcdinsp.AcctNum</v>
      </c>
      <c r="E410" s="353" t="s">
        <v>2145</v>
      </c>
      <c r="F410" s="353"/>
      <c r="G410" s="353"/>
      <c r="H410" s="374" t="str">
        <f t="shared" ref="H410:H472" si="14">C410</f>
        <v>hcdinsp</v>
      </c>
      <c r="I410" s="355" t="s">
        <v>2145</v>
      </c>
      <c r="J410" s="373"/>
      <c r="K410" s="358"/>
      <c r="L410" s="358"/>
      <c r="N410" s="359" t="str">
        <f t="array" ref="N410">IFERROR(INDEX('All Field Defs'!$B$2:$E$258,MATCH('StoT Mapping (Depreciated)'!E410,'All Field Defs'!$B$2:$B$258,0),2),"")</f>
        <v/>
      </c>
      <c r="O410" s="359" t="str">
        <f t="array" ref="O410">IFERROR(INDEX('All Field Defs'!$B$2:$E$258,MATCH('StoT Mapping (Depreciated)'!E410,'All Field Defs'!$B$2:$B$258,0),3),"")</f>
        <v/>
      </c>
      <c r="P410" s="359" t="str">
        <f t="array" ref="P410">IFERROR(INDEX('All Field Defs'!$A$2:$E$258,MATCH('StoT Mapping (Depreciated)'!E410,'All Field Defs'!$B$2:$B$258,0),1),"")</f>
        <v/>
      </c>
      <c r="Q410" s="359" t="str">
        <f t="array" ref="Q410">IFERROR(INDEX('All Field Defs'!$A$2:$F$258,MATCH('StoT Mapping (Depreciated)'!E410,'All Field Defs'!$B$2:$B$258,0),6),"")</f>
        <v/>
      </c>
    </row>
    <row r="411" ht="15.75" customHeight="1">
      <c r="A411" s="352">
        <v>410.0</v>
      </c>
      <c r="B411" s="353" t="s">
        <v>361</v>
      </c>
      <c r="C411" s="353" t="s">
        <v>2144</v>
      </c>
      <c r="D411" s="353" t="str">
        <f t="shared" si="1"/>
        <v>hcd.mdb.hcdinsp.PrclErr</v>
      </c>
      <c r="E411" s="353" t="s">
        <v>1845</v>
      </c>
      <c r="F411" s="353"/>
      <c r="G411" s="353"/>
      <c r="H411" s="374" t="str">
        <f t="shared" si="14"/>
        <v>hcdinsp</v>
      </c>
      <c r="I411" s="355" t="s">
        <v>1845</v>
      </c>
      <c r="J411" s="373"/>
      <c r="K411" s="358"/>
      <c r="L411" s="358"/>
      <c r="N411" s="359" t="str">
        <f t="array" ref="N411">IFERROR(INDEX('All Field Defs'!$B$2:$E$258,MATCH('StoT Mapping (Depreciated)'!E411,'All Field Defs'!$B$2:$B$258,0),2),"")</f>
        <v>Geocoding Error Code</v>
      </c>
      <c r="O411" s="359" t="str">
        <f t="array" ref="O411">IFERROR(INDEX('All Field Defs'!$B$2:$E$258,MATCH('StoT Mapping (Depreciated)'!E411,'All Field Defs'!$B$2:$B$258,0),3),"")</f>
        <v>Integer</v>
      </c>
      <c r="P411" s="359" t="str">
        <f t="array" ref="P411">IFERROR(INDEX('All Field Defs'!$A$2:$E$258,MATCH('StoT Mapping (Depreciated)'!E411,'All Field Defs'!$B$2:$B$258,0),1),"")</f>
        <v>OccPermFD</v>
      </c>
      <c r="Q411" s="359" t="str">
        <f t="array" ref="Q411">IFERROR(INDEX('All Field Defs'!$A$2:$F$258,MATCH('StoT Mapping (Depreciated)'!E411,'All Field Defs'!$B$2:$B$258,0),6),"")</f>
        <v>occupancy-permits-field-definitions.xlsx</v>
      </c>
    </row>
    <row r="412" ht="15.75" customHeight="1">
      <c r="A412" s="352">
        <v>411.0</v>
      </c>
      <c r="B412" s="353" t="s">
        <v>361</v>
      </c>
      <c r="C412" s="353" t="s">
        <v>2144</v>
      </c>
      <c r="D412" s="353" t="str">
        <f t="shared" si="1"/>
        <v>hcd.mdb.hcdinsp.AddrAdjusted</v>
      </c>
      <c r="E412" s="353" t="s">
        <v>1750</v>
      </c>
      <c r="F412" s="353"/>
      <c r="G412" s="353"/>
      <c r="H412" s="374" t="str">
        <f t="shared" si="14"/>
        <v>hcdinsp</v>
      </c>
      <c r="I412" s="355" t="s">
        <v>1750</v>
      </c>
      <c r="J412" s="373"/>
      <c r="K412" s="358"/>
      <c r="L412" s="358"/>
      <c r="N412" s="359" t="str">
        <f t="array" ref="N412">IFERROR(INDEX('All Field Defs'!$B$2:$E$258,MATCH('StoT Mapping (Depreciated)'!E412,'All Field Defs'!$B$2:$B$258,0),2),"")</f>
        <v>Address Adjusted</v>
      </c>
      <c r="O412" s="359" t="str">
        <f t="array" ref="O412">IFERROR(INDEX('All Field Defs'!$B$2:$E$258,MATCH('StoT Mapping (Depreciated)'!E412,'All Field Defs'!$B$2:$B$258,0),3),"")</f>
        <v>Boolean</v>
      </c>
      <c r="P412" s="359" t="str">
        <f t="array" ref="P412">IFERROR(INDEX('All Field Defs'!$A$2:$E$258,MATCH('StoT Mapping (Depreciated)'!E412,'All Field Defs'!$B$2:$B$258,0),1),"")</f>
        <v>OccPermFD</v>
      </c>
      <c r="Q412" s="359" t="str">
        <f t="array" ref="Q412">IFERROR(INDEX('All Field Defs'!$A$2:$F$258,MATCH('StoT Mapping (Depreciated)'!E412,'All Field Defs'!$B$2:$B$258,0),6),"")</f>
        <v>occupancy-permits-field-definitions.xlsx</v>
      </c>
    </row>
    <row r="413" ht="15.75" customHeight="1">
      <c r="A413" s="352">
        <v>412.0</v>
      </c>
      <c r="B413" s="353" t="s">
        <v>361</v>
      </c>
      <c r="C413" s="353" t="s">
        <v>2144</v>
      </c>
      <c r="D413" s="353" t="str">
        <f t="shared" si="1"/>
        <v>hcd.mdb.hcdinsp.CityBlock</v>
      </c>
      <c r="E413" s="353" t="s">
        <v>65</v>
      </c>
      <c r="F413" s="353"/>
      <c r="G413" s="353"/>
      <c r="H413" s="374" t="str">
        <f t="shared" si="14"/>
        <v>hcdinsp</v>
      </c>
      <c r="I413" s="355" t="s">
        <v>65</v>
      </c>
      <c r="J413" s="373"/>
      <c r="K413" s="358"/>
      <c r="L413" s="358"/>
      <c r="N413" s="359" t="str">
        <f t="array" ref="N413">IFERROR(INDEX('All Field Defs'!$B$2:$E$258,MATCH('StoT Mapping (Depreciated)'!E413,'All Field Defs'!$B$2:$B$258,0),2),"")</f>
        <v>City Block</v>
      </c>
      <c r="O413" s="359" t="str">
        <f t="array" ref="O413">IFERROR(INDEX('All Field Defs'!$B$2:$E$258,MATCH('StoT Mapping (Depreciated)'!E413,'All Field Defs'!$B$2:$B$258,0),3),"")</f>
        <v>Decimal</v>
      </c>
      <c r="P413" s="359" t="str">
        <f t="array" ref="P413">IFERROR(INDEX('All Field Defs'!$A$2:$E$258,MATCH('StoT Mapping (Depreciated)'!E413,'All Field Defs'!$B$2:$B$258,0),1),"")</f>
        <v>OccPermFD</v>
      </c>
      <c r="Q413" s="359" t="str">
        <f t="array" ref="Q413">IFERROR(INDEX('All Field Defs'!$A$2:$F$258,MATCH('StoT Mapping (Depreciated)'!E413,'All Field Defs'!$B$2:$B$258,0),6),"")</f>
        <v>occupancy-permits-field-definitions.xlsx</v>
      </c>
    </row>
    <row r="414" ht="15.75" customHeight="1">
      <c r="A414" s="352">
        <v>413.0</v>
      </c>
      <c r="B414" s="353" t="s">
        <v>361</v>
      </c>
      <c r="C414" s="353" t="s">
        <v>2144</v>
      </c>
      <c r="D414" s="353" t="str">
        <f t="shared" si="1"/>
        <v>hcd.mdb.hcdinsp.Parcel</v>
      </c>
      <c r="E414" s="353" t="s">
        <v>78</v>
      </c>
      <c r="F414" s="353"/>
      <c r="G414" s="353"/>
      <c r="H414" s="374" t="str">
        <f t="shared" si="14"/>
        <v>hcdinsp</v>
      </c>
      <c r="I414" s="355" t="s">
        <v>78</v>
      </c>
      <c r="J414" s="373"/>
      <c r="K414" s="358"/>
      <c r="L414" s="358"/>
      <c r="N414" s="359" t="str">
        <f t="array" ref="N414">IFERROR(INDEX('All Field Defs'!$B$2:$E$258,MATCH('StoT Mapping (Depreciated)'!E414,'All Field Defs'!$B$2:$B$258,0),2),"")</f>
        <v>Parcel Number</v>
      </c>
      <c r="O414" s="359" t="str">
        <f t="array" ref="O414">IFERROR(INDEX('All Field Defs'!$B$2:$E$258,MATCH('StoT Mapping (Depreciated)'!E414,'All Field Defs'!$B$2:$B$258,0),3),"")</f>
        <v>Integer</v>
      </c>
      <c r="P414" s="359" t="str">
        <f t="array" ref="P414">IFERROR(INDEX('All Field Defs'!$A$2:$E$258,MATCH('StoT Mapping (Depreciated)'!E414,'All Field Defs'!$B$2:$B$258,0),1),"")</f>
        <v>OccPermFD</v>
      </c>
      <c r="Q414" s="359" t="str">
        <f t="array" ref="Q414">IFERROR(INDEX('All Field Defs'!$A$2:$F$258,MATCH('StoT Mapping (Depreciated)'!E414,'All Field Defs'!$B$2:$B$258,0),6),"")</f>
        <v>occupancy-permits-field-definitions.xlsx</v>
      </c>
    </row>
    <row r="415" ht="15.75" customHeight="1">
      <c r="A415" s="352">
        <v>414.0</v>
      </c>
      <c r="B415" s="353" t="s">
        <v>361</v>
      </c>
      <c r="C415" s="353" t="s">
        <v>2144</v>
      </c>
      <c r="D415" s="353" t="str">
        <f t="shared" si="1"/>
        <v>hcd.mdb.hcdinsp.OwnerCode</v>
      </c>
      <c r="E415" s="353" t="s">
        <v>90</v>
      </c>
      <c r="F415" s="353"/>
      <c r="G415" s="353"/>
      <c r="H415" s="374" t="str">
        <f t="shared" si="14"/>
        <v>hcdinsp</v>
      </c>
      <c r="I415" s="355" t="s">
        <v>90</v>
      </c>
      <c r="J415" s="373"/>
      <c r="K415" s="358"/>
      <c r="L415" s="358"/>
      <c r="N415" s="359" t="str">
        <f t="array" ref="N415">IFERROR(INDEX('All Field Defs'!$B$2:$E$258,MATCH('StoT Mapping (Depreciated)'!E415,'All Field Defs'!$B$2:$B$258,0),2),"")</f>
        <v>Owner Code</v>
      </c>
      <c r="O415" s="359" t="str">
        <f t="array" ref="O415">IFERROR(INDEX('All Field Defs'!$B$2:$E$258,MATCH('StoT Mapping (Depreciated)'!E415,'All Field Defs'!$B$2:$B$258,0),3),"")</f>
        <v>Integer</v>
      </c>
      <c r="P415" s="359" t="str">
        <f t="array" ref="P415">IFERROR(INDEX('All Field Defs'!$A$2:$E$258,MATCH('StoT Mapping (Depreciated)'!E415,'All Field Defs'!$B$2:$B$258,0),1),"")</f>
        <v>OccPermFD</v>
      </c>
      <c r="Q415" s="359" t="str">
        <f t="array" ref="Q415">IFERROR(INDEX('All Field Defs'!$A$2:$F$258,MATCH('StoT Mapping (Depreciated)'!E415,'All Field Defs'!$B$2:$B$258,0),6),"")</f>
        <v>occupancy-permits-field-definitions.xlsx</v>
      </c>
    </row>
    <row r="416" ht="15.75" customHeight="1">
      <c r="A416" s="352">
        <v>415.0</v>
      </c>
      <c r="B416" s="353" t="s">
        <v>361</v>
      </c>
      <c r="C416" s="353" t="s">
        <v>2144</v>
      </c>
      <c r="D416" s="353" t="str">
        <f t="shared" si="1"/>
        <v>hcd.mdb.hcdinsp.Handle</v>
      </c>
      <c r="E416" s="353" t="s">
        <v>159</v>
      </c>
      <c r="F416" s="353"/>
      <c r="G416" s="353"/>
      <c r="H416" s="374" t="str">
        <f t="shared" si="14"/>
        <v>hcdinsp</v>
      </c>
      <c r="I416" s="355" t="s">
        <v>159</v>
      </c>
      <c r="J416" s="373"/>
      <c r="K416" s="358" t="s">
        <v>1980</v>
      </c>
      <c r="L416" s="358" t="s">
        <v>1235</v>
      </c>
      <c r="N416" s="359" t="str">
        <f t="array" ref="N416">IFERROR(INDEX('All Field Defs'!$B$2:$E$258,MATCH('StoT Mapping (Depreciated)'!E416,'All Field Defs'!$B$2:$B$258,0),2),"")</f>
        <v>Handle</v>
      </c>
      <c r="O416" s="359" t="str">
        <f t="array" ref="O416">IFERROR(INDEX('All Field Defs'!$B$2:$E$258,MATCH('StoT Mapping (Depreciated)'!E416,'All Field Defs'!$B$2:$B$258,0),3),"")</f>
        <v>String</v>
      </c>
      <c r="P416" s="359" t="str">
        <f t="array" ref="P416">IFERROR(INDEX('All Field Defs'!$A$2:$E$258,MATCH('StoT Mapping (Depreciated)'!E416,'All Field Defs'!$B$2:$B$258,0),1),"")</f>
        <v>OccPermFD</v>
      </c>
      <c r="Q416" s="359" t="str">
        <f t="array" ref="Q416">IFERROR(INDEX('All Field Defs'!$A$2:$F$258,MATCH('StoT Mapping (Depreciated)'!E416,'All Field Defs'!$B$2:$B$258,0),6),"")</f>
        <v>occupancy-permits-field-definitions.xlsx</v>
      </c>
    </row>
    <row r="417" ht="15.75" customHeight="1">
      <c r="A417" s="352">
        <v>416.0</v>
      </c>
      <c r="B417" s="353" t="s">
        <v>361</v>
      </c>
      <c r="C417" s="353" t="s">
        <v>2144</v>
      </c>
      <c r="D417" s="353" t="str">
        <f t="shared" si="1"/>
        <v>hcd.mdb.hcdinsp.Parcel9</v>
      </c>
      <c r="E417" s="353" t="s">
        <v>165</v>
      </c>
      <c r="F417" s="353"/>
      <c r="G417" s="353"/>
      <c r="H417" s="374" t="str">
        <f t="shared" si="14"/>
        <v>hcdinsp</v>
      </c>
      <c r="I417" s="355" t="s">
        <v>165</v>
      </c>
      <c r="J417" s="373"/>
      <c r="K417" s="358"/>
      <c r="L417" s="358"/>
      <c r="N417" s="359" t="str">
        <f t="array" ref="N417">IFERROR(INDEX('All Field Defs'!$B$2:$E$258,MATCH('StoT Mapping (Depreciated)'!E417,'All Field Defs'!$B$2:$B$258,0),2),"")</f>
        <v>Parcel 9</v>
      </c>
      <c r="O417" s="359" t="str">
        <f t="array" ref="O417">IFERROR(INDEX('All Field Defs'!$B$2:$E$258,MATCH('StoT Mapping (Depreciated)'!E417,'All Field Defs'!$B$2:$B$258,0),3),"")</f>
        <v>Integer</v>
      </c>
      <c r="P417" s="359" t="str">
        <f t="array" ref="P417">IFERROR(INDEX('All Field Defs'!$A$2:$E$258,MATCH('StoT Mapping (Depreciated)'!E417,'All Field Defs'!$B$2:$B$258,0),1),"")</f>
        <v>OccPermFD</v>
      </c>
      <c r="Q417" s="359" t="str">
        <f t="array" ref="Q417">IFERROR(INDEX('All Field Defs'!$A$2:$F$258,MATCH('StoT Mapping (Depreciated)'!E417,'All Field Defs'!$B$2:$B$258,0),6),"")</f>
        <v>occupancy-permits-field-definitions.xlsx</v>
      </c>
    </row>
    <row r="418" ht="15.75" customHeight="1">
      <c r="A418" s="352">
        <v>417.0</v>
      </c>
      <c r="B418" s="353" t="s">
        <v>361</v>
      </c>
      <c r="C418" s="353" t="s">
        <v>2144</v>
      </c>
      <c r="D418" s="353" t="str">
        <f t="shared" si="1"/>
        <v>hcd.mdb.hcdinsp.AddrNum</v>
      </c>
      <c r="E418" s="353" t="s">
        <v>1709</v>
      </c>
      <c r="F418" s="353"/>
      <c r="G418" s="353"/>
      <c r="H418" s="374" t="str">
        <f t="shared" si="14"/>
        <v>hcdinsp</v>
      </c>
      <c r="I418" s="355" t="s">
        <v>1709</v>
      </c>
      <c r="J418" s="373"/>
      <c r="K418" s="358" t="s">
        <v>1980</v>
      </c>
      <c r="L418" s="358" t="s">
        <v>1235</v>
      </c>
      <c r="N418" s="359" t="str">
        <f t="array" ref="N418">IFERROR(INDEX('All Field Defs'!$B$2:$E$258,MATCH('StoT Mapping (Depreciated)'!E418,'All Field Defs'!$B$2:$B$258,0),2),"")</f>
        <v>Address Number</v>
      </c>
      <c r="O418" s="359" t="str">
        <f t="array" ref="O418">IFERROR(INDEX('All Field Defs'!$B$2:$E$258,MATCH('StoT Mapping (Depreciated)'!E418,'All Field Defs'!$B$2:$B$258,0),3),"")</f>
        <v>Integer</v>
      </c>
      <c r="P418" s="359" t="str">
        <f t="array" ref="P418">IFERROR(INDEX('All Field Defs'!$A$2:$E$258,MATCH('StoT Mapping (Depreciated)'!E418,'All Field Defs'!$B$2:$B$258,0),1),"")</f>
        <v>OccPermFD</v>
      </c>
      <c r="Q418" s="359" t="str">
        <f t="array" ref="Q418">IFERROR(INDEX('All Field Defs'!$A$2:$F$258,MATCH('StoT Mapping (Depreciated)'!E418,'All Field Defs'!$B$2:$B$258,0),6),"")</f>
        <v>occupancy-permits-field-definitions.xlsx</v>
      </c>
    </row>
    <row r="419" ht="15.75" customHeight="1">
      <c r="A419" s="352">
        <v>418.0</v>
      </c>
      <c r="B419" s="353" t="s">
        <v>361</v>
      </c>
      <c r="C419" s="353" t="s">
        <v>2144</v>
      </c>
      <c r="D419" s="353" t="str">
        <f t="shared" si="1"/>
        <v>hcd.mdb.hcdinsp.AddrSuf</v>
      </c>
      <c r="E419" s="353" t="s">
        <v>1723</v>
      </c>
      <c r="F419" s="353"/>
      <c r="G419" s="353"/>
      <c r="H419" s="374" t="str">
        <f t="shared" si="14"/>
        <v>hcdinsp</v>
      </c>
      <c r="I419" s="355" t="s">
        <v>1723</v>
      </c>
      <c r="J419" s="373"/>
      <c r="K419" s="358" t="s">
        <v>1980</v>
      </c>
      <c r="L419" s="358" t="s">
        <v>1235</v>
      </c>
      <c r="N419" s="359" t="str">
        <f t="array" ref="N419">IFERROR(INDEX('All Field Defs'!$B$2:$E$258,MATCH('StoT Mapping (Depreciated)'!E419,'All Field Defs'!$B$2:$B$258,0),2),"")</f>
        <v>Address Suffix</v>
      </c>
      <c r="O419" s="359" t="str">
        <f t="array" ref="O419">IFERROR(INDEX('All Field Defs'!$B$2:$E$258,MATCH('StoT Mapping (Depreciated)'!E419,'All Field Defs'!$B$2:$B$258,0),3),"")</f>
        <v>String</v>
      </c>
      <c r="P419" s="359" t="str">
        <f t="array" ref="P419">IFERROR(INDEX('All Field Defs'!$A$2:$E$258,MATCH('StoT Mapping (Depreciated)'!E419,'All Field Defs'!$B$2:$B$258,0),1),"")</f>
        <v>OccPermFD</v>
      </c>
      <c r="Q419" s="359" t="str">
        <f t="array" ref="Q419">IFERROR(INDEX('All Field Defs'!$A$2:$F$258,MATCH('StoT Mapping (Depreciated)'!E419,'All Field Defs'!$B$2:$B$258,0),6),"")</f>
        <v>occupancy-permits-field-definitions.xlsx</v>
      </c>
    </row>
    <row r="420" ht="15.75" customHeight="1">
      <c r="A420" s="352">
        <v>419.0</v>
      </c>
      <c r="B420" s="353" t="s">
        <v>361</v>
      </c>
      <c r="C420" s="353" t="s">
        <v>2144</v>
      </c>
      <c r="D420" s="353" t="str">
        <f t="shared" si="1"/>
        <v>hcd.mdb.hcdinsp.StDir</v>
      </c>
      <c r="E420" s="353" t="s">
        <v>1857</v>
      </c>
      <c r="F420" s="353"/>
      <c r="G420" s="353"/>
      <c r="H420" s="374" t="str">
        <f t="shared" si="14"/>
        <v>hcdinsp</v>
      </c>
      <c r="I420" s="355" t="s">
        <v>1857</v>
      </c>
      <c r="J420" s="373"/>
      <c r="K420" s="358" t="s">
        <v>1980</v>
      </c>
      <c r="L420" s="358" t="s">
        <v>1235</v>
      </c>
      <c r="N420" s="359" t="str">
        <f t="array" ref="N420">IFERROR(INDEX('All Field Defs'!$B$2:$E$258,MATCH('StoT Mapping (Depreciated)'!E420,'All Field Defs'!$B$2:$B$258,0),2),"")</f>
        <v>Street Direction</v>
      </c>
      <c r="O420" s="359" t="str">
        <f t="array" ref="O420">IFERROR(INDEX('All Field Defs'!$B$2:$E$258,MATCH('StoT Mapping (Depreciated)'!E420,'All Field Defs'!$B$2:$B$258,0),3),"")</f>
        <v>String</v>
      </c>
      <c r="P420" s="359" t="str">
        <f t="array" ref="P420">IFERROR(INDEX('All Field Defs'!$A$2:$E$258,MATCH('StoT Mapping (Depreciated)'!E420,'All Field Defs'!$B$2:$B$258,0),1),"")</f>
        <v>OccPermFD</v>
      </c>
      <c r="Q420" s="359" t="str">
        <f t="array" ref="Q420">IFERROR(INDEX('All Field Defs'!$A$2:$F$258,MATCH('StoT Mapping (Depreciated)'!E420,'All Field Defs'!$B$2:$B$258,0),6),"")</f>
        <v>occupancy-permits-field-definitions.xlsx</v>
      </c>
    </row>
    <row r="421" ht="15.75" customHeight="1">
      <c r="A421" s="352">
        <v>420.0</v>
      </c>
      <c r="B421" s="353" t="s">
        <v>361</v>
      </c>
      <c r="C421" s="353" t="s">
        <v>2144</v>
      </c>
      <c r="D421" s="353" t="str">
        <f t="shared" si="1"/>
        <v>hcd.mdb.hcdinsp.StName</v>
      </c>
      <c r="E421" s="353" t="s">
        <v>1071</v>
      </c>
      <c r="F421" s="353"/>
      <c r="G421" s="353"/>
      <c r="H421" s="374" t="str">
        <f t="shared" si="14"/>
        <v>hcdinsp</v>
      </c>
      <c r="I421" s="355" t="s">
        <v>1071</v>
      </c>
      <c r="J421" s="373"/>
      <c r="K421" s="358" t="s">
        <v>1980</v>
      </c>
      <c r="L421" s="358" t="s">
        <v>1235</v>
      </c>
      <c r="N421" s="359" t="str">
        <f t="array" ref="N421">IFERROR(INDEX('All Field Defs'!$B$2:$E$258,MATCH('StoT Mapping (Depreciated)'!E421,'All Field Defs'!$B$2:$B$258,0),2),"")</f>
        <v>Street Name</v>
      </c>
      <c r="O421" s="359" t="str">
        <f t="array" ref="O421">IFERROR(INDEX('All Field Defs'!$B$2:$E$258,MATCH('StoT Mapping (Depreciated)'!E421,'All Field Defs'!$B$2:$B$258,0),3),"")</f>
        <v>String</v>
      </c>
      <c r="P421" s="359" t="str">
        <f t="array" ref="P421">IFERROR(INDEX('All Field Defs'!$A$2:$E$258,MATCH('StoT Mapping (Depreciated)'!E421,'All Field Defs'!$B$2:$B$258,0),1),"")</f>
        <v>OccPermFD</v>
      </c>
      <c r="Q421" s="359" t="str">
        <f t="array" ref="Q421">IFERROR(INDEX('All Field Defs'!$A$2:$F$258,MATCH('StoT Mapping (Depreciated)'!E421,'All Field Defs'!$B$2:$B$258,0),6),"")</f>
        <v>occupancy-permits-field-definitions.xlsx</v>
      </c>
    </row>
    <row r="422" ht="15.75" customHeight="1">
      <c r="A422" s="352">
        <v>421.0</v>
      </c>
      <c r="B422" s="353" t="s">
        <v>361</v>
      </c>
      <c r="C422" s="353" t="s">
        <v>2144</v>
      </c>
      <c r="D422" s="353" t="str">
        <f t="shared" si="1"/>
        <v>hcd.mdb.hcdinsp.StType</v>
      </c>
      <c r="E422" s="353" t="s">
        <v>1075</v>
      </c>
      <c r="F422" s="353"/>
      <c r="G422" s="353"/>
      <c r="H422" s="374" t="str">
        <f t="shared" si="14"/>
        <v>hcdinsp</v>
      </c>
      <c r="I422" s="355" t="s">
        <v>1075</v>
      </c>
      <c r="J422" s="373"/>
      <c r="K422" s="358" t="s">
        <v>1980</v>
      </c>
      <c r="L422" s="358" t="s">
        <v>1235</v>
      </c>
      <c r="N422" s="359" t="str">
        <f t="array" ref="N422">IFERROR(INDEX('All Field Defs'!$B$2:$E$258,MATCH('StoT Mapping (Depreciated)'!E422,'All Field Defs'!$B$2:$B$258,0),2),"")</f>
        <v>Street Type</v>
      </c>
      <c r="O422" s="359" t="str">
        <f t="array" ref="O422">IFERROR(INDEX('All Field Defs'!$B$2:$E$258,MATCH('StoT Mapping (Depreciated)'!E422,'All Field Defs'!$B$2:$B$258,0),3),"")</f>
        <v>String</v>
      </c>
      <c r="P422" s="359" t="str">
        <f t="array" ref="P422">IFERROR(INDEX('All Field Defs'!$A$2:$E$258,MATCH('StoT Mapping (Depreciated)'!E422,'All Field Defs'!$B$2:$B$258,0),1),"")</f>
        <v>OccPermFD</v>
      </c>
      <c r="Q422" s="359" t="str">
        <f t="array" ref="Q422">IFERROR(INDEX('All Field Defs'!$A$2:$F$258,MATCH('StoT Mapping (Depreciated)'!E422,'All Field Defs'!$B$2:$B$258,0),6),"")</f>
        <v>occupancy-permits-field-definitions.xlsx</v>
      </c>
    </row>
    <row r="423" ht="15.75" customHeight="1">
      <c r="A423" s="352">
        <v>422.0</v>
      </c>
      <c r="B423" s="353" t="s">
        <v>361</v>
      </c>
      <c r="C423" s="353" t="s">
        <v>2144</v>
      </c>
      <c r="D423" s="353" t="str">
        <f t="shared" si="1"/>
        <v>hcd.mdb.hcdinsp.UnitNum</v>
      </c>
      <c r="E423" s="353" t="s">
        <v>1639</v>
      </c>
      <c r="F423" s="353"/>
      <c r="G423" s="353"/>
      <c r="H423" s="374" t="str">
        <f t="shared" si="14"/>
        <v>hcdinsp</v>
      </c>
      <c r="I423" s="355" t="s">
        <v>1639</v>
      </c>
      <c r="J423" s="373"/>
      <c r="K423" s="358" t="s">
        <v>1980</v>
      </c>
      <c r="L423" s="358" t="s">
        <v>1235</v>
      </c>
      <c r="N423" s="359" t="str">
        <f t="array" ref="N423">IFERROR(INDEX('All Field Defs'!$B$2:$E$258,MATCH('StoT Mapping (Depreciated)'!E423,'All Field Defs'!$B$2:$B$258,0),2),"")</f>
        <v>Unit Number</v>
      </c>
      <c r="O423" s="359" t="str">
        <f t="array" ref="O423">IFERROR(INDEX('All Field Defs'!$B$2:$E$258,MATCH('StoT Mapping (Depreciated)'!E423,'All Field Defs'!$B$2:$B$258,0),3),"")</f>
        <v>String</v>
      </c>
      <c r="P423" s="359" t="str">
        <f t="array" ref="P423">IFERROR(INDEX('All Field Defs'!$A$2:$E$258,MATCH('StoT Mapping (Depreciated)'!E423,'All Field Defs'!$B$2:$B$258,0),1),"")</f>
        <v>OccPermFD</v>
      </c>
      <c r="Q423" s="359" t="str">
        <f t="array" ref="Q423">IFERROR(INDEX('All Field Defs'!$A$2:$F$258,MATCH('StoT Mapping (Depreciated)'!E423,'All Field Defs'!$B$2:$B$258,0),6),"")</f>
        <v>occupancy-permits-field-definitions.xlsx</v>
      </c>
    </row>
    <row r="424" ht="15.75" customHeight="1">
      <c r="A424" s="352">
        <v>423.0</v>
      </c>
      <c r="B424" s="353" t="s">
        <v>361</v>
      </c>
      <c r="C424" s="353" t="s">
        <v>2144</v>
      </c>
      <c r="D424" s="353" t="str">
        <f t="shared" si="1"/>
        <v>hcd.mdb.hcdinsp.DateEntered</v>
      </c>
      <c r="E424" s="353" t="s">
        <v>2146</v>
      </c>
      <c r="F424" s="353"/>
      <c r="G424" s="353"/>
      <c r="H424" s="374" t="str">
        <f t="shared" si="14"/>
        <v>hcdinsp</v>
      </c>
      <c r="I424" s="355" t="s">
        <v>2146</v>
      </c>
      <c r="J424" s="373"/>
      <c r="K424" s="358" t="s">
        <v>149</v>
      </c>
      <c r="L424" s="358"/>
      <c r="N424" s="359" t="str">
        <f t="array" ref="N424">IFERROR(INDEX('All Field Defs'!$B$2:$E$258,MATCH('StoT Mapping (Depreciated)'!E424,'All Field Defs'!$B$2:$B$258,0),2),"")</f>
        <v/>
      </c>
      <c r="O424" s="359" t="str">
        <f t="array" ref="O424">IFERROR(INDEX('All Field Defs'!$B$2:$E$258,MATCH('StoT Mapping (Depreciated)'!E424,'All Field Defs'!$B$2:$B$258,0),3),"")</f>
        <v/>
      </c>
      <c r="P424" s="359" t="str">
        <f t="array" ref="P424">IFERROR(INDEX('All Field Defs'!$A$2:$E$258,MATCH('StoT Mapping (Depreciated)'!E424,'All Field Defs'!$B$2:$B$258,0),1),"")</f>
        <v/>
      </c>
      <c r="Q424" s="359" t="str">
        <f t="array" ref="Q424">IFERROR(INDEX('All Field Defs'!$A$2:$F$258,MATCH('StoT Mapping (Depreciated)'!E424,'All Field Defs'!$B$2:$B$258,0),6),"")</f>
        <v/>
      </c>
    </row>
    <row r="425" ht="15.75" customHeight="1">
      <c r="A425" s="352">
        <v>424.0</v>
      </c>
      <c r="B425" s="353" t="s">
        <v>361</v>
      </c>
      <c r="C425" s="353" t="s">
        <v>2144</v>
      </c>
      <c r="D425" s="353" t="str">
        <f t="shared" si="1"/>
        <v>hcd.mdb.hcdinsp.AppLtrDate</v>
      </c>
      <c r="E425" s="353" t="s">
        <v>2147</v>
      </c>
      <c r="F425" s="353"/>
      <c r="G425" s="353"/>
      <c r="H425" s="374" t="str">
        <f t="shared" si="14"/>
        <v>hcdinsp</v>
      </c>
      <c r="I425" s="355" t="s">
        <v>2147</v>
      </c>
      <c r="J425" s="373"/>
      <c r="K425" s="358" t="s">
        <v>2148</v>
      </c>
      <c r="L425" s="358" t="s">
        <v>149</v>
      </c>
      <c r="N425" s="359" t="str">
        <f t="array" ref="N425">IFERROR(INDEX('All Field Defs'!$B$2:$E$258,MATCH('StoT Mapping (Depreciated)'!E425,'All Field Defs'!$B$2:$B$258,0),2),"")</f>
        <v/>
      </c>
      <c r="O425" s="359" t="str">
        <f t="array" ref="O425">IFERROR(INDEX('All Field Defs'!$B$2:$E$258,MATCH('StoT Mapping (Depreciated)'!E425,'All Field Defs'!$B$2:$B$258,0),3),"")</f>
        <v/>
      </c>
      <c r="P425" s="359" t="str">
        <f t="array" ref="P425">IFERROR(INDEX('All Field Defs'!$A$2:$E$258,MATCH('StoT Mapping (Depreciated)'!E425,'All Field Defs'!$B$2:$B$258,0),1),"")</f>
        <v/>
      </c>
      <c r="Q425" s="359" t="str">
        <f t="array" ref="Q425">IFERROR(INDEX('All Field Defs'!$A$2:$F$258,MATCH('StoT Mapping (Depreciated)'!E425,'All Field Defs'!$B$2:$B$258,0),6),"")</f>
        <v/>
      </c>
    </row>
    <row r="426" ht="15.75" customHeight="1">
      <c r="A426" s="352">
        <v>425.0</v>
      </c>
      <c r="B426" s="353" t="s">
        <v>361</v>
      </c>
      <c r="C426" s="353" t="s">
        <v>2144</v>
      </c>
      <c r="D426" s="353" t="str">
        <f t="shared" si="1"/>
        <v>hcd.mdb.hcdinsp.ApplyDate</v>
      </c>
      <c r="E426" s="353" t="s">
        <v>2149</v>
      </c>
      <c r="F426" s="353"/>
      <c r="G426" s="353"/>
      <c r="H426" s="374" t="str">
        <f t="shared" si="14"/>
        <v>hcdinsp</v>
      </c>
      <c r="I426" s="355" t="s">
        <v>2149</v>
      </c>
      <c r="J426" s="373"/>
      <c r="K426" s="358" t="s">
        <v>149</v>
      </c>
      <c r="L426" s="358" t="s">
        <v>149</v>
      </c>
      <c r="N426" s="359" t="str">
        <f t="array" ref="N426">IFERROR(INDEX('All Field Defs'!$B$2:$E$258,MATCH('StoT Mapping (Depreciated)'!E426,'All Field Defs'!$B$2:$B$258,0),2),"")</f>
        <v/>
      </c>
      <c r="O426" s="359" t="str">
        <f t="array" ref="O426">IFERROR(INDEX('All Field Defs'!$B$2:$E$258,MATCH('StoT Mapping (Depreciated)'!E426,'All Field Defs'!$B$2:$B$258,0),3),"")</f>
        <v/>
      </c>
      <c r="P426" s="359" t="str">
        <f t="array" ref="P426">IFERROR(INDEX('All Field Defs'!$A$2:$E$258,MATCH('StoT Mapping (Depreciated)'!E426,'All Field Defs'!$B$2:$B$258,0),1),"")</f>
        <v/>
      </c>
      <c r="Q426" s="359" t="str">
        <f t="array" ref="Q426">IFERROR(INDEX('All Field Defs'!$A$2:$F$258,MATCH('StoT Mapping (Depreciated)'!E426,'All Field Defs'!$B$2:$B$258,0),6),"")</f>
        <v/>
      </c>
    </row>
    <row r="427" ht="15.75" customHeight="1">
      <c r="A427" s="352">
        <v>426.0</v>
      </c>
      <c r="B427" s="353" t="s">
        <v>361</v>
      </c>
      <c r="C427" s="353" t="s">
        <v>2144</v>
      </c>
      <c r="D427" s="353" t="str">
        <f t="shared" si="1"/>
        <v>hcd.mdb.hcdinsp.PaidDate</v>
      </c>
      <c r="E427" s="353" t="s">
        <v>2150</v>
      </c>
      <c r="F427" s="353"/>
      <c r="G427" s="353"/>
      <c r="H427" s="374" t="str">
        <f t="shared" si="14"/>
        <v>hcdinsp</v>
      </c>
      <c r="I427" s="355" t="s">
        <v>2150</v>
      </c>
      <c r="J427" s="373"/>
      <c r="K427" s="358" t="s">
        <v>149</v>
      </c>
      <c r="L427" s="358" t="s">
        <v>149</v>
      </c>
      <c r="N427" s="359" t="str">
        <f t="array" ref="N427">IFERROR(INDEX('All Field Defs'!$B$2:$E$258,MATCH('StoT Mapping (Depreciated)'!E427,'All Field Defs'!$B$2:$B$258,0),2),"")</f>
        <v/>
      </c>
      <c r="O427" s="359" t="str">
        <f t="array" ref="O427">IFERROR(INDEX('All Field Defs'!$B$2:$E$258,MATCH('StoT Mapping (Depreciated)'!E427,'All Field Defs'!$B$2:$B$258,0),3),"")</f>
        <v/>
      </c>
      <c r="P427" s="359" t="str">
        <f t="array" ref="P427">IFERROR(INDEX('All Field Defs'!$A$2:$E$258,MATCH('StoT Mapping (Depreciated)'!E427,'All Field Defs'!$B$2:$B$258,0),1),"")</f>
        <v/>
      </c>
      <c r="Q427" s="359" t="str">
        <f t="array" ref="Q427">IFERROR(INDEX('All Field Defs'!$A$2:$F$258,MATCH('StoT Mapping (Depreciated)'!E427,'All Field Defs'!$B$2:$B$258,0),6),"")</f>
        <v/>
      </c>
    </row>
    <row r="428" ht="15.75" customHeight="1">
      <c r="A428" s="352">
        <v>427.0</v>
      </c>
      <c r="B428" s="353" t="s">
        <v>361</v>
      </c>
      <c r="C428" s="353" t="s">
        <v>2144</v>
      </c>
      <c r="D428" s="353" t="str">
        <f t="shared" si="1"/>
        <v>hcd.mdb.hcdinsp.CertificateDate</v>
      </c>
      <c r="E428" s="353" t="s">
        <v>2151</v>
      </c>
      <c r="F428" s="353"/>
      <c r="G428" s="353"/>
      <c r="H428" s="374" t="str">
        <f t="shared" si="14"/>
        <v>hcdinsp</v>
      </c>
      <c r="I428" s="355" t="s">
        <v>2151</v>
      </c>
      <c r="J428" s="373"/>
      <c r="K428" s="358" t="s">
        <v>149</v>
      </c>
      <c r="L428" s="358" t="s">
        <v>149</v>
      </c>
      <c r="N428" s="359" t="str">
        <f t="array" ref="N428">IFERROR(INDEX('All Field Defs'!$B$2:$E$258,MATCH('StoT Mapping (Depreciated)'!E428,'All Field Defs'!$B$2:$B$258,0),2),"")</f>
        <v/>
      </c>
      <c r="O428" s="359" t="str">
        <f t="array" ref="O428">IFERROR(INDEX('All Field Defs'!$B$2:$E$258,MATCH('StoT Mapping (Depreciated)'!E428,'All Field Defs'!$B$2:$B$258,0),3),"")</f>
        <v/>
      </c>
      <c r="P428" s="359" t="str">
        <f t="array" ref="P428">IFERROR(INDEX('All Field Defs'!$A$2:$E$258,MATCH('StoT Mapping (Depreciated)'!E428,'All Field Defs'!$B$2:$B$258,0),1),"")</f>
        <v/>
      </c>
      <c r="Q428" s="359" t="str">
        <f t="array" ref="Q428">IFERROR(INDEX('All Field Defs'!$A$2:$F$258,MATCH('StoT Mapping (Depreciated)'!E428,'All Field Defs'!$B$2:$B$258,0),6),"")</f>
        <v/>
      </c>
    </row>
    <row r="429" ht="15.75" customHeight="1">
      <c r="A429" s="352">
        <v>428.0</v>
      </c>
      <c r="B429" s="353" t="s">
        <v>361</v>
      </c>
      <c r="C429" s="353" t="s">
        <v>2144</v>
      </c>
      <c r="D429" s="353" t="str">
        <f t="shared" si="1"/>
        <v>hcd.mdb.hcdinsp.ExpireDate</v>
      </c>
      <c r="E429" s="353" t="s">
        <v>1011</v>
      </c>
      <c r="F429" s="353"/>
      <c r="G429" s="353"/>
      <c r="H429" s="374" t="str">
        <f t="shared" si="14"/>
        <v>hcdinsp</v>
      </c>
      <c r="I429" s="355" t="s">
        <v>1011</v>
      </c>
      <c r="J429" s="373"/>
      <c r="K429" s="358" t="s">
        <v>149</v>
      </c>
      <c r="L429" s="358" t="s">
        <v>149</v>
      </c>
      <c r="N429" s="359" t="str">
        <f t="array" ref="N429">IFERROR(INDEX('All Field Defs'!$B$2:$E$258,MATCH('StoT Mapping (Depreciated)'!E429,'All Field Defs'!$B$2:$B$258,0),2),"")</f>
        <v/>
      </c>
      <c r="O429" s="359" t="str">
        <f t="array" ref="O429">IFERROR(INDEX('All Field Defs'!$B$2:$E$258,MATCH('StoT Mapping (Depreciated)'!E429,'All Field Defs'!$B$2:$B$258,0),3),"")</f>
        <v/>
      </c>
      <c r="P429" s="359" t="str">
        <f t="array" ref="P429">IFERROR(INDEX('All Field Defs'!$A$2:$E$258,MATCH('StoT Mapping (Depreciated)'!E429,'All Field Defs'!$B$2:$B$258,0),1),"")</f>
        <v/>
      </c>
      <c r="Q429" s="359" t="str">
        <f t="array" ref="Q429">IFERROR(INDEX('All Field Defs'!$A$2:$F$258,MATCH('StoT Mapping (Depreciated)'!E429,'All Field Defs'!$B$2:$B$258,0),6),"")</f>
        <v/>
      </c>
    </row>
    <row r="430" ht="15.75" customHeight="1">
      <c r="A430" s="352">
        <v>429.0</v>
      </c>
      <c r="B430" s="353" t="s">
        <v>361</v>
      </c>
      <c r="C430" s="353" t="s">
        <v>2144</v>
      </c>
      <c r="D430" s="353" t="str">
        <f t="shared" si="1"/>
        <v>hcd.mdb.hcdinsp.AppointDate</v>
      </c>
      <c r="E430" s="353" t="s">
        <v>2152</v>
      </c>
      <c r="F430" s="353"/>
      <c r="G430" s="353"/>
      <c r="H430" s="374" t="str">
        <f t="shared" si="14"/>
        <v>hcdinsp</v>
      </c>
      <c r="I430" s="355" t="s">
        <v>2152</v>
      </c>
      <c r="J430" s="373"/>
      <c r="K430" s="358" t="s">
        <v>149</v>
      </c>
      <c r="L430" s="358" t="s">
        <v>149</v>
      </c>
      <c r="N430" s="359" t="str">
        <f t="array" ref="N430">IFERROR(INDEX('All Field Defs'!$B$2:$E$258,MATCH('StoT Mapping (Depreciated)'!E430,'All Field Defs'!$B$2:$B$258,0),2),"")</f>
        <v/>
      </c>
      <c r="O430" s="359" t="str">
        <f t="array" ref="O430">IFERROR(INDEX('All Field Defs'!$B$2:$E$258,MATCH('StoT Mapping (Depreciated)'!E430,'All Field Defs'!$B$2:$B$258,0),3),"")</f>
        <v/>
      </c>
      <c r="P430" s="359" t="str">
        <f t="array" ref="P430">IFERROR(INDEX('All Field Defs'!$A$2:$E$258,MATCH('StoT Mapping (Depreciated)'!E430,'All Field Defs'!$B$2:$B$258,0),1),"")</f>
        <v/>
      </c>
      <c r="Q430" s="359" t="str">
        <f t="array" ref="Q430">IFERROR(INDEX('All Field Defs'!$A$2:$F$258,MATCH('StoT Mapping (Depreciated)'!E430,'All Field Defs'!$B$2:$B$258,0),6),"")</f>
        <v/>
      </c>
    </row>
    <row r="431" ht="15.75" customHeight="1">
      <c r="A431" s="352">
        <v>430.0</v>
      </c>
      <c r="B431" s="353" t="s">
        <v>361</v>
      </c>
      <c r="C431" s="353" t="s">
        <v>2144</v>
      </c>
      <c r="D431" s="353" t="str">
        <f t="shared" si="1"/>
        <v>hcd.mdb.hcdinsp.InspectDate</v>
      </c>
      <c r="E431" s="353" t="s">
        <v>2071</v>
      </c>
      <c r="F431" s="353"/>
      <c r="G431" s="353"/>
      <c r="H431" s="374" t="str">
        <f t="shared" si="14"/>
        <v>hcdinsp</v>
      </c>
      <c r="I431" s="355" t="s">
        <v>2071</v>
      </c>
      <c r="J431" s="373"/>
      <c r="K431" s="358" t="s">
        <v>149</v>
      </c>
      <c r="L431" s="358" t="s">
        <v>149</v>
      </c>
      <c r="N431" s="359" t="str">
        <f t="array" ref="N431">IFERROR(INDEX('All Field Defs'!$B$2:$E$258,MATCH('StoT Mapping (Depreciated)'!E431,'All Field Defs'!$B$2:$B$258,0),2),"")</f>
        <v/>
      </c>
      <c r="O431" s="359" t="str">
        <f t="array" ref="O431">IFERROR(INDEX('All Field Defs'!$B$2:$E$258,MATCH('StoT Mapping (Depreciated)'!E431,'All Field Defs'!$B$2:$B$258,0),3),"")</f>
        <v/>
      </c>
      <c r="P431" s="359" t="str">
        <f t="array" ref="P431">IFERROR(INDEX('All Field Defs'!$A$2:$E$258,MATCH('StoT Mapping (Depreciated)'!E431,'All Field Defs'!$B$2:$B$258,0),1),"")</f>
        <v/>
      </c>
      <c r="Q431" s="359" t="str">
        <f t="array" ref="Q431">IFERROR(INDEX('All Field Defs'!$A$2:$F$258,MATCH('StoT Mapping (Depreciated)'!E431,'All Field Defs'!$B$2:$B$258,0),6),"")</f>
        <v/>
      </c>
    </row>
    <row r="432" ht="15.75" customHeight="1">
      <c r="A432" s="352">
        <v>431.0</v>
      </c>
      <c r="B432" s="353" t="s">
        <v>361</v>
      </c>
      <c r="C432" s="353" t="s">
        <v>2144</v>
      </c>
      <c r="D432" s="353" t="str">
        <f t="shared" si="1"/>
        <v>hcd.mdb.hcdinsp.IssueViolDate</v>
      </c>
      <c r="E432" s="353" t="s">
        <v>2153</v>
      </c>
      <c r="F432" s="353"/>
      <c r="G432" s="353"/>
      <c r="H432" s="374" t="str">
        <f t="shared" si="14"/>
        <v>hcdinsp</v>
      </c>
      <c r="I432" s="355" t="s">
        <v>2153</v>
      </c>
      <c r="J432" s="373"/>
      <c r="K432" s="358" t="s">
        <v>149</v>
      </c>
      <c r="L432" s="358" t="s">
        <v>149</v>
      </c>
      <c r="N432" s="359" t="str">
        <f t="array" ref="N432">IFERROR(INDEX('All Field Defs'!$B$2:$E$258,MATCH('StoT Mapping (Depreciated)'!E432,'All Field Defs'!$B$2:$B$258,0),2),"")</f>
        <v/>
      </c>
      <c r="O432" s="359" t="str">
        <f t="array" ref="O432">IFERROR(INDEX('All Field Defs'!$B$2:$E$258,MATCH('StoT Mapping (Depreciated)'!E432,'All Field Defs'!$B$2:$B$258,0),3),"")</f>
        <v/>
      </c>
      <c r="P432" s="359" t="str">
        <f t="array" ref="P432">IFERROR(INDEX('All Field Defs'!$A$2:$E$258,MATCH('StoT Mapping (Depreciated)'!E432,'All Field Defs'!$B$2:$B$258,0),1),"")</f>
        <v/>
      </c>
      <c r="Q432" s="359" t="str">
        <f t="array" ref="Q432">IFERROR(INDEX('All Field Defs'!$A$2:$F$258,MATCH('StoT Mapping (Depreciated)'!E432,'All Field Defs'!$B$2:$B$258,0),6),"")</f>
        <v/>
      </c>
    </row>
    <row r="433" ht="15.75" customHeight="1">
      <c r="A433" s="352">
        <v>432.0</v>
      </c>
      <c r="B433" s="353" t="s">
        <v>361</v>
      </c>
      <c r="C433" s="353" t="s">
        <v>2144</v>
      </c>
      <c r="D433" s="353" t="str">
        <f t="shared" si="1"/>
        <v>hcd.mdb.hcdinsp.HoldDate</v>
      </c>
      <c r="E433" s="353" t="s">
        <v>2154</v>
      </c>
      <c r="F433" s="353"/>
      <c r="G433" s="353"/>
      <c r="H433" s="374" t="str">
        <f t="shared" si="14"/>
        <v>hcdinsp</v>
      </c>
      <c r="I433" s="355" t="s">
        <v>2154</v>
      </c>
      <c r="J433" s="373"/>
      <c r="K433" s="358" t="s">
        <v>149</v>
      </c>
      <c r="L433" s="358" t="s">
        <v>149</v>
      </c>
      <c r="N433" s="359" t="str">
        <f t="array" ref="N433">IFERROR(INDEX('All Field Defs'!$B$2:$E$258,MATCH('StoT Mapping (Depreciated)'!E433,'All Field Defs'!$B$2:$B$258,0),2),"")</f>
        <v/>
      </c>
      <c r="O433" s="359" t="str">
        <f t="array" ref="O433">IFERROR(INDEX('All Field Defs'!$B$2:$E$258,MATCH('StoT Mapping (Depreciated)'!E433,'All Field Defs'!$B$2:$B$258,0),3),"")</f>
        <v/>
      </c>
      <c r="P433" s="359" t="str">
        <f t="array" ref="P433">IFERROR(INDEX('All Field Defs'!$A$2:$E$258,MATCH('StoT Mapping (Depreciated)'!E433,'All Field Defs'!$B$2:$B$258,0),1),"")</f>
        <v/>
      </c>
      <c r="Q433" s="359" t="str">
        <f t="array" ref="Q433">IFERROR(INDEX('All Field Defs'!$A$2:$F$258,MATCH('StoT Mapping (Depreciated)'!E433,'All Field Defs'!$B$2:$B$258,0),6),"")</f>
        <v/>
      </c>
    </row>
    <row r="434" ht="15.75" customHeight="1">
      <c r="A434" s="352">
        <v>433.0</v>
      </c>
      <c r="B434" s="353" t="s">
        <v>361</v>
      </c>
      <c r="C434" s="353" t="s">
        <v>2144</v>
      </c>
      <c r="D434" s="353" t="str">
        <f t="shared" si="1"/>
        <v>hcd.mdb.hcdinsp.NoEntryDate</v>
      </c>
      <c r="E434" s="353" t="s">
        <v>2155</v>
      </c>
      <c r="F434" s="353"/>
      <c r="G434" s="353"/>
      <c r="H434" s="374" t="str">
        <f t="shared" si="14"/>
        <v>hcdinsp</v>
      </c>
      <c r="I434" s="355" t="s">
        <v>2155</v>
      </c>
      <c r="J434" s="373"/>
      <c r="K434" s="358" t="s">
        <v>149</v>
      </c>
      <c r="L434" s="358" t="s">
        <v>149</v>
      </c>
      <c r="N434" s="359" t="str">
        <f t="array" ref="N434">IFERROR(INDEX('All Field Defs'!$B$2:$E$258,MATCH('StoT Mapping (Depreciated)'!E434,'All Field Defs'!$B$2:$B$258,0),2),"")</f>
        <v/>
      </c>
      <c r="O434" s="359" t="str">
        <f t="array" ref="O434">IFERROR(INDEX('All Field Defs'!$B$2:$E$258,MATCH('StoT Mapping (Depreciated)'!E434,'All Field Defs'!$B$2:$B$258,0),3),"")</f>
        <v/>
      </c>
      <c r="P434" s="359" t="str">
        <f t="array" ref="P434">IFERROR(INDEX('All Field Defs'!$A$2:$E$258,MATCH('StoT Mapping (Depreciated)'!E434,'All Field Defs'!$B$2:$B$258,0),1),"")</f>
        <v/>
      </c>
      <c r="Q434" s="359" t="str">
        <f t="array" ref="Q434">IFERROR(INDEX('All Field Defs'!$A$2:$F$258,MATCH('StoT Mapping (Depreciated)'!E434,'All Field Defs'!$B$2:$B$258,0),6),"")</f>
        <v/>
      </c>
    </row>
    <row r="435" ht="15.75" customHeight="1">
      <c r="A435" s="352">
        <v>434.0</v>
      </c>
      <c r="B435" s="353" t="s">
        <v>361</v>
      </c>
      <c r="C435" s="353" t="s">
        <v>2144</v>
      </c>
      <c r="D435" s="353" t="str">
        <f t="shared" si="1"/>
        <v>hcd.mdb.hcdinsp.ExteriorDate</v>
      </c>
      <c r="E435" s="353" t="s">
        <v>2156</v>
      </c>
      <c r="F435" s="353"/>
      <c r="G435" s="353"/>
      <c r="H435" s="374" t="str">
        <f t="shared" si="14"/>
        <v>hcdinsp</v>
      </c>
      <c r="I435" s="355" t="s">
        <v>2156</v>
      </c>
      <c r="J435" s="373"/>
      <c r="K435" s="358" t="s">
        <v>149</v>
      </c>
      <c r="L435" s="358" t="s">
        <v>149</v>
      </c>
      <c r="N435" s="359" t="str">
        <f t="array" ref="N435">IFERROR(INDEX('All Field Defs'!$B$2:$E$258,MATCH('StoT Mapping (Depreciated)'!E435,'All Field Defs'!$B$2:$B$258,0),2),"")</f>
        <v/>
      </c>
      <c r="O435" s="359" t="str">
        <f t="array" ref="O435">IFERROR(INDEX('All Field Defs'!$B$2:$E$258,MATCH('StoT Mapping (Depreciated)'!E435,'All Field Defs'!$B$2:$B$258,0),3),"")</f>
        <v/>
      </c>
      <c r="P435" s="359" t="str">
        <f t="array" ref="P435">IFERROR(INDEX('All Field Defs'!$A$2:$E$258,MATCH('StoT Mapping (Depreciated)'!E435,'All Field Defs'!$B$2:$B$258,0),1),"")</f>
        <v/>
      </c>
      <c r="Q435" s="359" t="str">
        <f t="array" ref="Q435">IFERROR(INDEX('All Field Defs'!$A$2:$F$258,MATCH('StoT Mapping (Depreciated)'!E435,'All Field Defs'!$B$2:$B$258,0),6),"")</f>
        <v/>
      </c>
    </row>
    <row r="436" ht="15.75" customHeight="1">
      <c r="A436" s="352">
        <v>435.0</v>
      </c>
      <c r="B436" s="353" t="s">
        <v>361</v>
      </c>
      <c r="C436" s="353" t="s">
        <v>2144</v>
      </c>
      <c r="D436" s="353" t="str">
        <f t="shared" si="1"/>
        <v>hcd.mdb.hcdinsp.CondemnLtrDate</v>
      </c>
      <c r="E436" s="353" t="s">
        <v>2157</v>
      </c>
      <c r="F436" s="353"/>
      <c r="G436" s="353"/>
      <c r="H436" s="374" t="str">
        <f t="shared" si="14"/>
        <v>hcdinsp</v>
      </c>
      <c r="I436" s="355" t="s">
        <v>2157</v>
      </c>
      <c r="J436" s="373"/>
      <c r="K436" s="358" t="s">
        <v>149</v>
      </c>
      <c r="L436" s="358" t="s">
        <v>149</v>
      </c>
      <c r="N436" s="359" t="str">
        <f t="array" ref="N436">IFERROR(INDEX('All Field Defs'!$B$2:$E$258,MATCH('StoT Mapping (Depreciated)'!E436,'All Field Defs'!$B$2:$B$258,0),2),"")</f>
        <v/>
      </c>
      <c r="O436" s="359" t="str">
        <f t="array" ref="O436">IFERROR(INDEX('All Field Defs'!$B$2:$E$258,MATCH('StoT Mapping (Depreciated)'!E436,'All Field Defs'!$B$2:$B$258,0),3),"")</f>
        <v/>
      </c>
      <c r="P436" s="359" t="str">
        <f t="array" ref="P436">IFERROR(INDEX('All Field Defs'!$A$2:$E$258,MATCH('StoT Mapping (Depreciated)'!E436,'All Field Defs'!$B$2:$B$258,0),1),"")</f>
        <v/>
      </c>
      <c r="Q436" s="359" t="str">
        <f t="array" ref="Q436">IFERROR(INDEX('All Field Defs'!$A$2:$F$258,MATCH('StoT Mapping (Depreciated)'!E436,'All Field Defs'!$B$2:$B$258,0),6),"")</f>
        <v/>
      </c>
    </row>
    <row r="437" ht="15.75" customHeight="1">
      <c r="A437" s="352">
        <v>436.0</v>
      </c>
      <c r="B437" s="353" t="s">
        <v>361</v>
      </c>
      <c r="C437" s="353" t="s">
        <v>2144</v>
      </c>
      <c r="D437" s="353" t="str">
        <f t="shared" si="1"/>
        <v>hcd.mdb.hcdinsp.CondemnDate</v>
      </c>
      <c r="E437" s="353" t="s">
        <v>409</v>
      </c>
      <c r="F437" s="353"/>
      <c r="G437" s="353"/>
      <c r="H437" s="374" t="str">
        <f t="shared" si="14"/>
        <v>hcdinsp</v>
      </c>
      <c r="I437" s="355" t="s">
        <v>409</v>
      </c>
      <c r="J437" s="373"/>
      <c r="K437" s="358" t="s">
        <v>149</v>
      </c>
      <c r="L437" s="358" t="s">
        <v>149</v>
      </c>
      <c r="N437" s="359" t="str">
        <f t="array" ref="N437">IFERROR(INDEX('All Field Defs'!$B$2:$E$258,MATCH('StoT Mapping (Depreciated)'!E437,'All Field Defs'!$B$2:$B$258,0),2),"")</f>
        <v/>
      </c>
      <c r="O437" s="359" t="str">
        <f t="array" ref="O437">IFERROR(INDEX('All Field Defs'!$B$2:$E$258,MATCH('StoT Mapping (Depreciated)'!E437,'All Field Defs'!$B$2:$B$258,0),3),"")</f>
        <v/>
      </c>
      <c r="P437" s="359" t="str">
        <f t="array" ref="P437">IFERROR(INDEX('All Field Defs'!$A$2:$E$258,MATCH('StoT Mapping (Depreciated)'!E437,'All Field Defs'!$B$2:$B$258,0),1),"")</f>
        <v/>
      </c>
      <c r="Q437" s="359" t="str">
        <f t="array" ref="Q437">IFERROR(INDEX('All Field Defs'!$A$2:$F$258,MATCH('StoT Mapping (Depreciated)'!E437,'All Field Defs'!$B$2:$B$258,0),6),"")</f>
        <v/>
      </c>
    </row>
    <row r="438" ht="15.75" customHeight="1">
      <c r="A438" s="352">
        <v>437.0</v>
      </c>
      <c r="B438" s="353" t="s">
        <v>361</v>
      </c>
      <c r="C438" s="353" t="s">
        <v>2144</v>
      </c>
      <c r="D438" s="353" t="str">
        <f t="shared" si="1"/>
        <v>hcd.mdb.hcdinsp.RefToCourtDate</v>
      </c>
      <c r="E438" s="353" t="s">
        <v>2158</v>
      </c>
      <c r="F438" s="353"/>
      <c r="G438" s="353"/>
      <c r="H438" s="374" t="str">
        <f t="shared" si="14"/>
        <v>hcdinsp</v>
      </c>
      <c r="I438" s="355" t="s">
        <v>2158</v>
      </c>
      <c r="J438" s="373"/>
      <c r="K438" s="358" t="s">
        <v>149</v>
      </c>
      <c r="L438" s="358" t="s">
        <v>149</v>
      </c>
      <c r="N438" s="359" t="str">
        <f t="array" ref="N438">IFERROR(INDEX('All Field Defs'!$B$2:$E$258,MATCH('StoT Mapping (Depreciated)'!E438,'All Field Defs'!$B$2:$B$258,0),2),"")</f>
        <v/>
      </c>
      <c r="O438" s="359" t="str">
        <f t="array" ref="O438">IFERROR(INDEX('All Field Defs'!$B$2:$E$258,MATCH('StoT Mapping (Depreciated)'!E438,'All Field Defs'!$B$2:$B$258,0),3),"")</f>
        <v/>
      </c>
      <c r="P438" s="359" t="str">
        <f t="array" ref="P438">IFERROR(INDEX('All Field Defs'!$A$2:$E$258,MATCH('StoT Mapping (Depreciated)'!E438,'All Field Defs'!$B$2:$B$258,0),1),"")</f>
        <v/>
      </c>
      <c r="Q438" s="359" t="str">
        <f t="array" ref="Q438">IFERROR(INDEX('All Field Defs'!$A$2:$F$258,MATCH('StoT Mapping (Depreciated)'!E438,'All Field Defs'!$B$2:$B$258,0),6),"")</f>
        <v/>
      </c>
    </row>
    <row r="439" ht="15.75" customHeight="1">
      <c r="A439" s="352">
        <v>438.0</v>
      </c>
      <c r="B439" s="353" t="s">
        <v>361</v>
      </c>
      <c r="C439" s="353" t="s">
        <v>2144</v>
      </c>
      <c r="D439" s="353" t="str">
        <f t="shared" si="1"/>
        <v>hcd.mdb.hcdinsp.AppealDate</v>
      </c>
      <c r="E439" s="353" t="s">
        <v>2159</v>
      </c>
      <c r="F439" s="353"/>
      <c r="G439" s="353"/>
      <c r="H439" s="374" t="str">
        <f t="shared" si="14"/>
        <v>hcdinsp</v>
      </c>
      <c r="I439" s="355" t="s">
        <v>2159</v>
      </c>
      <c r="J439" s="373"/>
      <c r="K439" s="358" t="s">
        <v>149</v>
      </c>
      <c r="L439" s="358" t="s">
        <v>149</v>
      </c>
      <c r="N439" s="359" t="str">
        <f t="array" ref="N439">IFERROR(INDEX('All Field Defs'!$B$2:$E$258,MATCH('StoT Mapping (Depreciated)'!E439,'All Field Defs'!$B$2:$B$258,0),2),"")</f>
        <v/>
      </c>
      <c r="O439" s="359" t="str">
        <f t="array" ref="O439">IFERROR(INDEX('All Field Defs'!$B$2:$E$258,MATCH('StoT Mapping (Depreciated)'!E439,'All Field Defs'!$B$2:$B$258,0),3),"")</f>
        <v/>
      </c>
      <c r="P439" s="359" t="str">
        <f t="array" ref="P439">IFERROR(INDEX('All Field Defs'!$A$2:$E$258,MATCH('StoT Mapping (Depreciated)'!E439,'All Field Defs'!$B$2:$B$258,0),1),"")</f>
        <v/>
      </c>
      <c r="Q439" s="359" t="str">
        <f t="array" ref="Q439">IFERROR(INDEX('All Field Defs'!$A$2:$F$258,MATCH('StoT Mapping (Depreciated)'!E439,'All Field Defs'!$B$2:$B$258,0),6),"")</f>
        <v/>
      </c>
    </row>
    <row r="440" ht="15.75" customHeight="1">
      <c r="A440" s="352">
        <v>439.0</v>
      </c>
      <c r="B440" s="353" t="s">
        <v>361</v>
      </c>
      <c r="C440" s="353" t="s">
        <v>2144</v>
      </c>
      <c r="D440" s="353" t="str">
        <f t="shared" si="1"/>
        <v>hcd.mdb.hcdinsp.ComplyDate</v>
      </c>
      <c r="E440" s="353" t="s">
        <v>2160</v>
      </c>
      <c r="F440" s="353"/>
      <c r="G440" s="353"/>
      <c r="H440" s="374" t="str">
        <f t="shared" si="14"/>
        <v>hcdinsp</v>
      </c>
      <c r="I440" s="355" t="s">
        <v>2160</v>
      </c>
      <c r="J440" s="373"/>
      <c r="K440" s="358" t="s">
        <v>149</v>
      </c>
      <c r="L440" s="358" t="s">
        <v>149</v>
      </c>
      <c r="N440" s="359" t="str">
        <f t="array" ref="N440">IFERROR(INDEX('All Field Defs'!$B$2:$E$258,MATCH('StoT Mapping (Depreciated)'!E440,'All Field Defs'!$B$2:$B$258,0),2),"")</f>
        <v/>
      </c>
      <c r="O440" s="359" t="str">
        <f t="array" ref="O440">IFERROR(INDEX('All Field Defs'!$B$2:$E$258,MATCH('StoT Mapping (Depreciated)'!E440,'All Field Defs'!$B$2:$B$258,0),3),"")</f>
        <v/>
      </c>
      <c r="P440" s="359" t="str">
        <f t="array" ref="P440">IFERROR(INDEX('All Field Defs'!$A$2:$E$258,MATCH('StoT Mapping (Depreciated)'!E440,'All Field Defs'!$B$2:$B$258,0),1),"")</f>
        <v/>
      </c>
      <c r="Q440" s="359" t="str">
        <f t="array" ref="Q440">IFERROR(INDEX('All Field Defs'!$A$2:$F$258,MATCH('StoT Mapping (Depreciated)'!E440,'All Field Defs'!$B$2:$B$258,0),6),"")</f>
        <v/>
      </c>
    </row>
    <row r="441" ht="15.75" customHeight="1">
      <c r="A441" s="352">
        <v>440.0</v>
      </c>
      <c r="B441" s="353" t="s">
        <v>361</v>
      </c>
      <c r="C441" s="353" t="s">
        <v>2144</v>
      </c>
      <c r="D441" s="353" t="str">
        <f t="shared" si="1"/>
        <v>hcd.mdb.hcdinsp.AbandonDate</v>
      </c>
      <c r="E441" s="353" t="s">
        <v>2161</v>
      </c>
      <c r="F441" s="353"/>
      <c r="G441" s="353"/>
      <c r="H441" s="374" t="str">
        <f t="shared" si="14"/>
        <v>hcdinsp</v>
      </c>
      <c r="I441" s="355" t="s">
        <v>2161</v>
      </c>
      <c r="J441" s="373"/>
      <c r="K441" s="358" t="s">
        <v>149</v>
      </c>
      <c r="L441" s="358" t="s">
        <v>149</v>
      </c>
      <c r="N441" s="359" t="str">
        <f t="array" ref="N441">IFERROR(INDEX('All Field Defs'!$B$2:$E$258,MATCH('StoT Mapping (Depreciated)'!E441,'All Field Defs'!$B$2:$B$258,0),2),"")</f>
        <v/>
      </c>
      <c r="O441" s="359" t="str">
        <f t="array" ref="O441">IFERROR(INDEX('All Field Defs'!$B$2:$E$258,MATCH('StoT Mapping (Depreciated)'!E441,'All Field Defs'!$B$2:$B$258,0),3),"")</f>
        <v/>
      </c>
      <c r="P441" s="359" t="str">
        <f t="array" ref="P441">IFERROR(INDEX('All Field Defs'!$A$2:$E$258,MATCH('StoT Mapping (Depreciated)'!E441,'All Field Defs'!$B$2:$B$258,0),1),"")</f>
        <v/>
      </c>
      <c r="Q441" s="359" t="str">
        <f t="array" ref="Q441">IFERROR(INDEX('All Field Defs'!$A$2:$F$258,MATCH('StoT Mapping (Depreciated)'!E441,'All Field Defs'!$B$2:$B$258,0),6),"")</f>
        <v/>
      </c>
    </row>
    <row r="442" ht="15.75" customHeight="1">
      <c r="A442" s="352">
        <v>441.0</v>
      </c>
      <c r="B442" s="353" t="s">
        <v>361</v>
      </c>
      <c r="C442" s="353" t="s">
        <v>2144</v>
      </c>
      <c r="D442" s="353" t="str">
        <f t="shared" si="1"/>
        <v>hcd.mdb.hcdinsp.LegalLtrDate</v>
      </c>
      <c r="E442" s="353" t="s">
        <v>2162</v>
      </c>
      <c r="F442" s="353"/>
      <c r="G442" s="353"/>
      <c r="H442" s="374" t="str">
        <f t="shared" si="14"/>
        <v>hcdinsp</v>
      </c>
      <c r="I442" s="355" t="s">
        <v>2162</v>
      </c>
      <c r="J442" s="373"/>
      <c r="K442" s="358" t="s">
        <v>149</v>
      </c>
      <c r="L442" s="358" t="s">
        <v>149</v>
      </c>
      <c r="M442" s="343" t="s">
        <v>440</v>
      </c>
      <c r="N442" s="359" t="str">
        <f t="array" ref="N442">IFERROR(INDEX('All Field Defs'!$B$2:$E$258,MATCH('StoT Mapping (Depreciated)'!E442,'All Field Defs'!$B$2:$B$258,0),2),"")</f>
        <v/>
      </c>
      <c r="O442" s="359" t="str">
        <f t="array" ref="O442">IFERROR(INDEX('All Field Defs'!$B$2:$E$258,MATCH('StoT Mapping (Depreciated)'!E442,'All Field Defs'!$B$2:$B$258,0),3),"")</f>
        <v/>
      </c>
      <c r="P442" s="359" t="str">
        <f t="array" ref="P442">IFERROR(INDEX('All Field Defs'!$A$2:$E$258,MATCH('StoT Mapping (Depreciated)'!E442,'All Field Defs'!$B$2:$B$258,0),1),"")</f>
        <v/>
      </c>
      <c r="Q442" s="359" t="str">
        <f t="array" ref="Q442">IFERROR(INDEX('All Field Defs'!$A$2:$F$258,MATCH('StoT Mapping (Depreciated)'!E442,'All Field Defs'!$B$2:$B$258,0),6),"")</f>
        <v/>
      </c>
    </row>
    <row r="443" ht="15.75" customHeight="1">
      <c r="A443" s="352">
        <v>442.0</v>
      </c>
      <c r="B443" s="353" t="s">
        <v>361</v>
      </c>
      <c r="C443" s="353" t="s">
        <v>2144</v>
      </c>
      <c r="D443" s="353" t="str">
        <f t="shared" si="1"/>
        <v>hcd.mdb.hcdinsp.NoteReInspDate</v>
      </c>
      <c r="E443" s="353" t="s">
        <v>2163</v>
      </c>
      <c r="F443" s="353"/>
      <c r="G443" s="353"/>
      <c r="H443" s="374" t="str">
        <f t="shared" si="14"/>
        <v>hcdinsp</v>
      </c>
      <c r="I443" s="355" t="s">
        <v>2163</v>
      </c>
      <c r="J443" s="373"/>
      <c r="K443" s="358" t="s">
        <v>149</v>
      </c>
      <c r="L443" s="358" t="s">
        <v>149</v>
      </c>
      <c r="N443" s="359" t="str">
        <f t="array" ref="N443">IFERROR(INDEX('All Field Defs'!$B$2:$E$258,MATCH('StoT Mapping (Depreciated)'!E443,'All Field Defs'!$B$2:$B$258,0),2),"")</f>
        <v/>
      </c>
      <c r="O443" s="359" t="str">
        <f t="array" ref="O443">IFERROR(INDEX('All Field Defs'!$B$2:$E$258,MATCH('StoT Mapping (Depreciated)'!E443,'All Field Defs'!$B$2:$B$258,0),3),"")</f>
        <v/>
      </c>
      <c r="P443" s="359" t="str">
        <f t="array" ref="P443">IFERROR(INDEX('All Field Defs'!$A$2:$E$258,MATCH('StoT Mapping (Depreciated)'!E443,'All Field Defs'!$B$2:$B$258,0),1),"")</f>
        <v/>
      </c>
      <c r="Q443" s="359" t="str">
        <f t="array" ref="Q443">IFERROR(INDEX('All Field Defs'!$A$2:$F$258,MATCH('StoT Mapping (Depreciated)'!E443,'All Field Defs'!$B$2:$B$258,0),6),"")</f>
        <v/>
      </c>
    </row>
    <row r="444" ht="15.75" customHeight="1">
      <c r="A444" s="352">
        <v>443.0</v>
      </c>
      <c r="B444" s="353" t="s">
        <v>361</v>
      </c>
      <c r="C444" s="353" t="s">
        <v>2144</v>
      </c>
      <c r="D444" s="353" t="str">
        <f t="shared" si="1"/>
        <v>hcd.mdb.hcdinsp.ReInspType</v>
      </c>
      <c r="E444" s="353" t="s">
        <v>2164</v>
      </c>
      <c r="F444" s="353"/>
      <c r="G444" s="353"/>
      <c r="H444" s="374" t="str">
        <f t="shared" si="14"/>
        <v>hcdinsp</v>
      </c>
      <c r="I444" s="355" t="s">
        <v>2164</v>
      </c>
      <c r="J444" s="373"/>
      <c r="K444" s="358" t="s">
        <v>2165</v>
      </c>
      <c r="L444" s="358" t="s">
        <v>2166</v>
      </c>
      <c r="N444" s="359" t="str">
        <f t="array" ref="N444">IFERROR(INDEX('All Field Defs'!$B$2:$E$258,MATCH('StoT Mapping (Depreciated)'!E444,'All Field Defs'!$B$2:$B$258,0),2),"")</f>
        <v/>
      </c>
      <c r="O444" s="359" t="str">
        <f t="array" ref="O444">IFERROR(INDEX('All Field Defs'!$B$2:$E$258,MATCH('StoT Mapping (Depreciated)'!E444,'All Field Defs'!$B$2:$B$258,0),3),"")</f>
        <v/>
      </c>
      <c r="P444" s="359" t="str">
        <f t="array" ref="P444">IFERROR(INDEX('All Field Defs'!$A$2:$E$258,MATCH('StoT Mapping (Depreciated)'!E444,'All Field Defs'!$B$2:$B$258,0),1),"")</f>
        <v/>
      </c>
      <c r="Q444" s="359" t="str">
        <f t="array" ref="Q444">IFERROR(INDEX('All Field Defs'!$A$2:$F$258,MATCH('StoT Mapping (Depreciated)'!E444,'All Field Defs'!$B$2:$B$258,0),6),"")</f>
        <v/>
      </c>
    </row>
    <row r="445" ht="15.75" customHeight="1">
      <c r="A445" s="352">
        <v>444.0</v>
      </c>
      <c r="B445" s="353" t="s">
        <v>361</v>
      </c>
      <c r="C445" s="353" t="s">
        <v>2144</v>
      </c>
      <c r="D445" s="353" t="str">
        <f t="shared" si="1"/>
        <v>hcd.mdb.hcdinsp.ReInspDate</v>
      </c>
      <c r="E445" s="353" t="s">
        <v>2167</v>
      </c>
      <c r="F445" s="353"/>
      <c r="G445" s="353"/>
      <c r="H445" s="374" t="str">
        <f t="shared" si="14"/>
        <v>hcdinsp</v>
      </c>
      <c r="I445" s="355" t="s">
        <v>2167</v>
      </c>
      <c r="J445" s="373"/>
      <c r="K445" s="358" t="s">
        <v>2165</v>
      </c>
      <c r="L445" s="358" t="s">
        <v>2166</v>
      </c>
      <c r="N445" s="359" t="str">
        <f t="array" ref="N445">IFERROR(INDEX('All Field Defs'!$B$2:$E$258,MATCH('StoT Mapping (Depreciated)'!E445,'All Field Defs'!$B$2:$B$258,0),2),"")</f>
        <v/>
      </c>
      <c r="O445" s="359" t="str">
        <f t="array" ref="O445">IFERROR(INDEX('All Field Defs'!$B$2:$E$258,MATCH('StoT Mapping (Depreciated)'!E445,'All Field Defs'!$B$2:$B$258,0),3),"")</f>
        <v/>
      </c>
      <c r="P445" s="359" t="str">
        <f t="array" ref="P445">IFERROR(INDEX('All Field Defs'!$A$2:$E$258,MATCH('StoT Mapping (Depreciated)'!E445,'All Field Defs'!$B$2:$B$258,0),1),"")</f>
        <v/>
      </c>
      <c r="Q445" s="359" t="str">
        <f t="array" ref="Q445">IFERROR(INDEX('All Field Defs'!$A$2:$F$258,MATCH('StoT Mapping (Depreciated)'!E445,'All Field Defs'!$B$2:$B$258,0),6),"")</f>
        <v/>
      </c>
    </row>
    <row r="446" ht="15.75" customHeight="1">
      <c r="A446" s="352">
        <v>445.0</v>
      </c>
      <c r="B446" s="353" t="s">
        <v>361</v>
      </c>
      <c r="C446" s="353" t="s">
        <v>2144</v>
      </c>
      <c r="D446" s="353" t="str">
        <f t="shared" si="1"/>
        <v>hcd.mdb.hcdinsp.ReInspTime</v>
      </c>
      <c r="E446" s="353" t="s">
        <v>2168</v>
      </c>
      <c r="F446" s="353"/>
      <c r="G446" s="353"/>
      <c r="H446" s="374" t="str">
        <f t="shared" si="14"/>
        <v>hcdinsp</v>
      </c>
      <c r="I446" s="355" t="s">
        <v>2168</v>
      </c>
      <c r="J446" s="373"/>
      <c r="K446" s="358" t="s">
        <v>2165</v>
      </c>
      <c r="L446" s="358" t="s">
        <v>2166</v>
      </c>
      <c r="N446" s="359" t="str">
        <f t="array" ref="N446">IFERROR(INDEX('All Field Defs'!$B$2:$E$258,MATCH('StoT Mapping (Depreciated)'!E446,'All Field Defs'!$B$2:$B$258,0),2),"")</f>
        <v/>
      </c>
      <c r="O446" s="359" t="str">
        <f t="array" ref="O446">IFERROR(INDEX('All Field Defs'!$B$2:$E$258,MATCH('StoT Mapping (Depreciated)'!E446,'All Field Defs'!$B$2:$B$258,0),3),"")</f>
        <v/>
      </c>
      <c r="P446" s="359" t="str">
        <f t="array" ref="P446">IFERROR(INDEX('All Field Defs'!$A$2:$E$258,MATCH('StoT Mapping (Depreciated)'!E446,'All Field Defs'!$B$2:$B$258,0),1),"")</f>
        <v/>
      </c>
      <c r="Q446" s="359" t="str">
        <f t="array" ref="Q446">IFERROR(INDEX('All Field Defs'!$A$2:$F$258,MATCH('StoT Mapping (Depreciated)'!E446,'All Field Defs'!$B$2:$B$258,0),6),"")</f>
        <v/>
      </c>
    </row>
    <row r="447" ht="15.75" customHeight="1">
      <c r="A447" s="352">
        <v>446.0</v>
      </c>
      <c r="B447" s="353" t="s">
        <v>361</v>
      </c>
      <c r="C447" s="353" t="s">
        <v>2144</v>
      </c>
      <c r="D447" s="353" t="str">
        <f t="shared" si="1"/>
        <v>hcd.mdb.hcdinsp.ReInspAP</v>
      </c>
      <c r="E447" s="353" t="s">
        <v>2169</v>
      </c>
      <c r="F447" s="353"/>
      <c r="G447" s="353"/>
      <c r="H447" s="374" t="str">
        <f t="shared" si="14"/>
        <v>hcdinsp</v>
      </c>
      <c r="I447" s="355" t="s">
        <v>2169</v>
      </c>
      <c r="J447" s="373"/>
      <c r="K447" s="358" t="s">
        <v>2165</v>
      </c>
      <c r="L447" s="358" t="s">
        <v>2166</v>
      </c>
      <c r="N447" s="359" t="str">
        <f t="array" ref="N447">IFERROR(INDEX('All Field Defs'!$B$2:$E$258,MATCH('StoT Mapping (Depreciated)'!E447,'All Field Defs'!$B$2:$B$258,0),2),"")</f>
        <v/>
      </c>
      <c r="O447" s="359" t="str">
        <f t="array" ref="O447">IFERROR(INDEX('All Field Defs'!$B$2:$E$258,MATCH('StoT Mapping (Depreciated)'!E447,'All Field Defs'!$B$2:$B$258,0),3),"")</f>
        <v/>
      </c>
      <c r="P447" s="359" t="str">
        <f t="array" ref="P447">IFERROR(INDEX('All Field Defs'!$A$2:$E$258,MATCH('StoT Mapping (Depreciated)'!E447,'All Field Defs'!$B$2:$B$258,0),1),"")</f>
        <v/>
      </c>
      <c r="Q447" s="359" t="str">
        <f t="array" ref="Q447">IFERROR(INDEX('All Field Defs'!$A$2:$F$258,MATCH('StoT Mapping (Depreciated)'!E447,'All Field Defs'!$B$2:$B$258,0),6),"")</f>
        <v/>
      </c>
    </row>
    <row r="448" ht="15.75" customHeight="1">
      <c r="A448" s="352">
        <v>447.0</v>
      </c>
      <c r="B448" s="353" t="s">
        <v>361</v>
      </c>
      <c r="C448" s="353" t="s">
        <v>2144</v>
      </c>
      <c r="D448" s="353" t="str">
        <f t="shared" si="1"/>
        <v>hcd.mdb.hcdinsp.OwnerCompany</v>
      </c>
      <c r="E448" s="353" t="s">
        <v>2170</v>
      </c>
      <c r="F448" s="353"/>
      <c r="G448" s="353"/>
      <c r="H448" s="374" t="str">
        <f t="shared" si="14"/>
        <v>hcdinsp</v>
      </c>
      <c r="I448" s="355" t="s">
        <v>2170</v>
      </c>
      <c r="J448" s="373"/>
      <c r="K448" s="358" t="s">
        <v>78</v>
      </c>
      <c r="L448" s="358" t="s">
        <v>1206</v>
      </c>
      <c r="N448" s="359" t="str">
        <f t="array" ref="N448">IFERROR(INDEX('All Field Defs'!$B$2:$E$258,MATCH('StoT Mapping (Depreciated)'!E448,'All Field Defs'!$B$2:$B$258,0),2),"")</f>
        <v/>
      </c>
      <c r="O448" s="359" t="str">
        <f t="array" ref="O448">IFERROR(INDEX('All Field Defs'!$B$2:$E$258,MATCH('StoT Mapping (Depreciated)'!E448,'All Field Defs'!$B$2:$B$258,0),3),"")</f>
        <v/>
      </c>
      <c r="P448" s="359" t="str">
        <f t="array" ref="P448">IFERROR(INDEX('All Field Defs'!$A$2:$E$258,MATCH('StoT Mapping (Depreciated)'!E448,'All Field Defs'!$B$2:$B$258,0),1),"")</f>
        <v/>
      </c>
      <c r="Q448" s="359" t="str">
        <f t="array" ref="Q448">IFERROR(INDEX('All Field Defs'!$A$2:$F$258,MATCH('StoT Mapping (Depreciated)'!E448,'All Field Defs'!$B$2:$B$258,0),6),"")</f>
        <v/>
      </c>
    </row>
    <row r="449" ht="15.75" customHeight="1">
      <c r="A449" s="352">
        <v>448.0</v>
      </c>
      <c r="B449" s="353" t="s">
        <v>361</v>
      </c>
      <c r="C449" s="353" t="s">
        <v>2144</v>
      </c>
      <c r="D449" s="353" t="str">
        <f t="shared" si="1"/>
        <v>hcd.mdb.hcdinsp.OwnerName</v>
      </c>
      <c r="E449" s="353" t="s">
        <v>1086</v>
      </c>
      <c r="F449" s="353"/>
      <c r="G449" s="353"/>
      <c r="H449" s="374" t="str">
        <f t="shared" si="14"/>
        <v>hcdinsp</v>
      </c>
      <c r="I449" s="355" t="s">
        <v>1086</v>
      </c>
      <c r="J449" s="373"/>
      <c r="K449" s="358" t="s">
        <v>78</v>
      </c>
      <c r="L449" s="358" t="s">
        <v>1206</v>
      </c>
      <c r="N449" s="359" t="str">
        <f t="array" ref="N449">IFERROR(INDEX('All Field Defs'!$B$2:$E$258,MATCH('StoT Mapping (Depreciated)'!E449,'All Field Defs'!$B$2:$B$258,0),2),"")</f>
        <v>Owner Name</v>
      </c>
      <c r="O449" s="359" t="str">
        <f t="array" ref="O449">IFERROR(INDEX('All Field Defs'!$B$2:$E$258,MATCH('StoT Mapping (Depreciated)'!E449,'All Field Defs'!$B$2:$B$258,0),3),"")</f>
        <v>String</v>
      </c>
      <c r="P449" s="359" t="str">
        <f t="array" ref="P449">IFERROR(INDEX('All Field Defs'!$A$2:$E$258,MATCH('StoT Mapping (Depreciated)'!E449,'All Field Defs'!$B$2:$B$258,0),1),"")</f>
        <v>OccPermFD</v>
      </c>
      <c r="Q449" s="359" t="str">
        <f t="array" ref="Q449">IFERROR(INDEX('All Field Defs'!$A$2:$F$258,MATCH('StoT Mapping (Depreciated)'!E449,'All Field Defs'!$B$2:$B$258,0),6),"")</f>
        <v>occupancy-permits-field-definitions.xlsx</v>
      </c>
    </row>
    <row r="450" ht="15.75" customHeight="1">
      <c r="A450" s="352">
        <v>449.0</v>
      </c>
      <c r="B450" s="353" t="s">
        <v>361</v>
      </c>
      <c r="C450" s="353" t="s">
        <v>2144</v>
      </c>
      <c r="D450" s="353" t="str">
        <f t="shared" si="1"/>
        <v>hcd.mdb.hcdinsp.OwnerAddr</v>
      </c>
      <c r="E450" s="353" t="s">
        <v>1096</v>
      </c>
      <c r="F450" s="353"/>
      <c r="G450" s="353"/>
      <c r="H450" s="374" t="str">
        <f t="shared" si="14"/>
        <v>hcdinsp</v>
      </c>
      <c r="I450" s="355" t="s">
        <v>1096</v>
      </c>
      <c r="J450" s="373"/>
      <c r="K450" s="358" t="s">
        <v>78</v>
      </c>
      <c r="L450" s="358" t="s">
        <v>1206</v>
      </c>
      <c r="N450" s="359" t="str">
        <f t="array" ref="N450">IFERROR(INDEX('All Field Defs'!$B$2:$E$258,MATCH('StoT Mapping (Depreciated)'!E450,'All Field Defs'!$B$2:$B$258,0),2),"")</f>
        <v>Owner Address</v>
      </c>
      <c r="O450" s="359" t="str">
        <f t="array" ref="O450">IFERROR(INDEX('All Field Defs'!$B$2:$E$258,MATCH('StoT Mapping (Depreciated)'!E450,'All Field Defs'!$B$2:$B$258,0),3),"")</f>
        <v>String</v>
      </c>
      <c r="P450" s="359" t="str">
        <f t="array" ref="P450">IFERROR(INDEX('All Field Defs'!$A$2:$E$258,MATCH('StoT Mapping (Depreciated)'!E450,'All Field Defs'!$B$2:$B$258,0),1),"")</f>
        <v>OccPermFD</v>
      </c>
      <c r="Q450" s="359" t="str">
        <f t="array" ref="Q450">IFERROR(INDEX('All Field Defs'!$A$2:$F$258,MATCH('StoT Mapping (Depreciated)'!E450,'All Field Defs'!$B$2:$B$258,0),6),"")</f>
        <v>occupancy-permits-field-definitions.xlsx</v>
      </c>
    </row>
    <row r="451" ht="15.75" customHeight="1">
      <c r="A451" s="352">
        <v>450.0</v>
      </c>
      <c r="B451" s="353" t="s">
        <v>361</v>
      </c>
      <c r="C451" s="353" t="s">
        <v>2144</v>
      </c>
      <c r="D451" s="353" t="str">
        <f t="shared" si="1"/>
        <v>hcd.mdb.hcdinsp.OwnerCity</v>
      </c>
      <c r="E451" s="353" t="s">
        <v>1107</v>
      </c>
      <c r="F451" s="353"/>
      <c r="G451" s="353"/>
      <c r="H451" s="374" t="str">
        <f t="shared" si="14"/>
        <v>hcdinsp</v>
      </c>
      <c r="I451" s="355" t="s">
        <v>1107</v>
      </c>
      <c r="J451" s="373"/>
      <c r="K451" s="358" t="s">
        <v>78</v>
      </c>
      <c r="L451" s="358" t="s">
        <v>1206</v>
      </c>
      <c r="N451" s="359" t="str">
        <f t="array" ref="N451">IFERROR(INDEX('All Field Defs'!$B$2:$E$258,MATCH('StoT Mapping (Depreciated)'!E451,'All Field Defs'!$B$2:$B$258,0),2),"")</f>
        <v>Owner City</v>
      </c>
      <c r="O451" s="359" t="str">
        <f t="array" ref="O451">IFERROR(INDEX('All Field Defs'!$B$2:$E$258,MATCH('StoT Mapping (Depreciated)'!E451,'All Field Defs'!$B$2:$B$258,0),3),"")</f>
        <v>String</v>
      </c>
      <c r="P451" s="359" t="str">
        <f t="array" ref="P451">IFERROR(INDEX('All Field Defs'!$A$2:$E$258,MATCH('StoT Mapping (Depreciated)'!E451,'All Field Defs'!$B$2:$B$258,0),1),"")</f>
        <v>OccPermFD</v>
      </c>
      <c r="Q451" s="359" t="str">
        <f t="array" ref="Q451">IFERROR(INDEX('All Field Defs'!$A$2:$F$258,MATCH('StoT Mapping (Depreciated)'!E451,'All Field Defs'!$B$2:$B$258,0),6),"")</f>
        <v>occupancy-permits-field-definitions.xlsx</v>
      </c>
    </row>
    <row r="452" ht="15.75" customHeight="1">
      <c r="A452" s="352">
        <v>451.0</v>
      </c>
      <c r="B452" s="353" t="s">
        <v>361</v>
      </c>
      <c r="C452" s="353" t="s">
        <v>2144</v>
      </c>
      <c r="D452" s="353" t="str">
        <f t="shared" si="1"/>
        <v>hcd.mdb.hcdinsp.OwnerState</v>
      </c>
      <c r="E452" s="353" t="s">
        <v>1111</v>
      </c>
      <c r="F452" s="353"/>
      <c r="G452" s="353"/>
      <c r="H452" s="374" t="str">
        <f t="shared" si="14"/>
        <v>hcdinsp</v>
      </c>
      <c r="I452" s="355" t="s">
        <v>1111</v>
      </c>
      <c r="J452" s="373"/>
      <c r="K452" s="358" t="s">
        <v>78</v>
      </c>
      <c r="L452" s="358" t="s">
        <v>1206</v>
      </c>
      <c r="N452" s="359" t="str">
        <f t="array" ref="N452">IFERROR(INDEX('All Field Defs'!$B$2:$E$258,MATCH('StoT Mapping (Depreciated)'!E452,'All Field Defs'!$B$2:$B$258,0),2),"")</f>
        <v>Owner State</v>
      </c>
      <c r="O452" s="359" t="str">
        <f t="array" ref="O452">IFERROR(INDEX('All Field Defs'!$B$2:$E$258,MATCH('StoT Mapping (Depreciated)'!E452,'All Field Defs'!$B$2:$B$258,0),3),"")</f>
        <v>String</v>
      </c>
      <c r="P452" s="359" t="str">
        <f t="array" ref="P452">IFERROR(INDEX('All Field Defs'!$A$2:$E$258,MATCH('StoT Mapping (Depreciated)'!E452,'All Field Defs'!$B$2:$B$258,0),1),"")</f>
        <v>OccPermFD</v>
      </c>
      <c r="Q452" s="359" t="str">
        <f t="array" ref="Q452">IFERROR(INDEX('All Field Defs'!$A$2:$F$258,MATCH('StoT Mapping (Depreciated)'!E452,'All Field Defs'!$B$2:$B$258,0),6),"")</f>
        <v>occupancy-permits-field-definitions.xlsx</v>
      </c>
    </row>
    <row r="453" ht="15.75" customHeight="1">
      <c r="A453" s="352">
        <v>452.0</v>
      </c>
      <c r="B453" s="353" t="s">
        <v>361</v>
      </c>
      <c r="C453" s="353" t="s">
        <v>2144</v>
      </c>
      <c r="D453" s="353" t="str">
        <f t="shared" si="1"/>
        <v>hcd.mdb.hcdinsp.OwnerZIP</v>
      </c>
      <c r="E453" s="353" t="s">
        <v>1120</v>
      </c>
      <c r="F453" s="353"/>
      <c r="G453" s="353"/>
      <c r="H453" s="374" t="str">
        <f t="shared" si="14"/>
        <v>hcdinsp</v>
      </c>
      <c r="I453" s="355" t="s">
        <v>1120</v>
      </c>
      <c r="J453" s="373"/>
      <c r="K453" s="358" t="s">
        <v>78</v>
      </c>
      <c r="L453" s="358" t="s">
        <v>1206</v>
      </c>
      <c r="N453" s="359" t="str">
        <f t="array" ref="N453">IFERROR(INDEX('All Field Defs'!$B$2:$E$258,MATCH('StoT Mapping (Depreciated)'!E453,'All Field Defs'!$B$2:$B$258,0),2),"")</f>
        <v>Owner ZIP</v>
      </c>
      <c r="O453" s="359" t="str">
        <f t="array" ref="O453">IFERROR(INDEX('All Field Defs'!$B$2:$E$258,MATCH('StoT Mapping (Depreciated)'!E453,'All Field Defs'!$B$2:$B$258,0),3),"")</f>
        <v>String</v>
      </c>
      <c r="P453" s="359" t="str">
        <f t="array" ref="P453">IFERROR(INDEX('All Field Defs'!$A$2:$E$258,MATCH('StoT Mapping (Depreciated)'!E453,'All Field Defs'!$B$2:$B$258,0),1),"")</f>
        <v>OccPermFD</v>
      </c>
      <c r="Q453" s="359" t="str">
        <f t="array" ref="Q453">IFERROR(INDEX('All Field Defs'!$A$2:$F$258,MATCH('StoT Mapping (Depreciated)'!E453,'All Field Defs'!$B$2:$B$258,0),6),"")</f>
        <v>occupancy-permits-field-definitions.xlsx</v>
      </c>
    </row>
    <row r="454" ht="15.75" customHeight="1">
      <c r="A454" s="352">
        <v>453.0</v>
      </c>
      <c r="B454" s="353" t="s">
        <v>361</v>
      </c>
      <c r="C454" s="353" t="s">
        <v>2144</v>
      </c>
      <c r="D454" s="353" t="str">
        <f t="shared" si="1"/>
        <v>hcd.mdb.hcdinsp.GeoCityBlockPart</v>
      </c>
      <c r="E454" s="353" t="s">
        <v>1432</v>
      </c>
      <c r="F454" s="353"/>
      <c r="G454" s="353"/>
      <c r="H454" s="374" t="str">
        <f t="shared" si="14"/>
        <v>hcdinsp</v>
      </c>
      <c r="I454" s="355" t="s">
        <v>1432</v>
      </c>
      <c r="J454" s="373"/>
      <c r="K454" s="358" t="s">
        <v>2115</v>
      </c>
      <c r="L454" s="358" t="s">
        <v>149</v>
      </c>
      <c r="N454" s="359" t="str">
        <f t="array" ref="N454">IFERROR(INDEX('All Field Defs'!$B$2:$E$258,MATCH('StoT Mapping (Depreciated)'!E454,'All Field Defs'!$B$2:$B$258,0),2),"")</f>
        <v>City Block Part</v>
      </c>
      <c r="O454" s="359" t="str">
        <f t="array" ref="O454">IFERROR(INDEX('All Field Defs'!$B$2:$E$258,MATCH('StoT Mapping (Depreciated)'!E454,'All Field Defs'!$B$2:$B$258,0),3),"")</f>
        <v>Decimal</v>
      </c>
      <c r="P454" s="359" t="str">
        <f t="array" ref="P454">IFERROR(INDEX('All Field Defs'!$A$2:$E$258,MATCH('StoT Mapping (Depreciated)'!E454,'All Field Defs'!$B$2:$B$258,0),1),"")</f>
        <v>OccPermFD</v>
      </c>
      <c r="Q454" s="359" t="str">
        <f t="array" ref="Q454">IFERROR(INDEX('All Field Defs'!$A$2:$F$258,MATCH('StoT Mapping (Depreciated)'!E454,'All Field Defs'!$B$2:$B$258,0),6),"")</f>
        <v>occupancy-permits-field-definitions.xlsx</v>
      </c>
    </row>
    <row r="455" ht="15.75" customHeight="1">
      <c r="A455" s="352">
        <v>454.0</v>
      </c>
      <c r="B455" s="353" t="s">
        <v>361</v>
      </c>
      <c r="C455" s="353" t="s">
        <v>2144</v>
      </c>
      <c r="D455" s="353" t="str">
        <f t="shared" si="1"/>
        <v>hcd.mdb.hcdinsp.Ward10</v>
      </c>
      <c r="E455" s="353" t="s">
        <v>1436</v>
      </c>
      <c r="F455" s="353"/>
      <c r="G455" s="353"/>
      <c r="H455" s="374" t="str">
        <f t="shared" si="14"/>
        <v>hcdinsp</v>
      </c>
      <c r="I455" s="355" t="s">
        <v>1436</v>
      </c>
      <c r="J455" s="373"/>
      <c r="K455" s="358" t="s">
        <v>2115</v>
      </c>
      <c r="L455" s="358" t="s">
        <v>149</v>
      </c>
      <c r="N455" s="359" t="str">
        <f t="array" ref="N455">IFERROR(INDEX('All Field Defs'!$B$2:$E$258,MATCH('StoT Mapping (Depreciated)'!E455,'All Field Defs'!$B$2:$B$258,0),2),"")</f>
        <v>2012 Ward</v>
      </c>
      <c r="O455" s="359" t="str">
        <f t="array" ref="O455">IFERROR(INDEX('All Field Defs'!$B$2:$E$258,MATCH('StoT Mapping (Depreciated)'!E455,'All Field Defs'!$B$2:$B$258,0),3),"")</f>
        <v>Integer</v>
      </c>
      <c r="P455" s="359" t="str">
        <f t="array" ref="P455">IFERROR(INDEX('All Field Defs'!$A$2:$E$258,MATCH('StoT Mapping (Depreciated)'!E455,'All Field Defs'!$B$2:$B$258,0),1),"")</f>
        <v>OccPermFD</v>
      </c>
      <c r="Q455" s="359" t="str">
        <f t="array" ref="Q455">IFERROR(INDEX('All Field Defs'!$A$2:$F$258,MATCH('StoT Mapping (Depreciated)'!E455,'All Field Defs'!$B$2:$B$258,0),6),"")</f>
        <v>occupancy-permits-field-definitions.xlsx</v>
      </c>
    </row>
    <row r="456" ht="15.75" customHeight="1">
      <c r="A456" s="352">
        <v>455.0</v>
      </c>
      <c r="B456" s="353" t="s">
        <v>361</v>
      </c>
      <c r="C456" s="353" t="s">
        <v>2144</v>
      </c>
      <c r="D456" s="353" t="str">
        <f t="shared" si="1"/>
        <v>hcd.mdb.hcdinsp.Precinct10</v>
      </c>
      <c r="E456" s="353" t="s">
        <v>1445</v>
      </c>
      <c r="F456" s="353"/>
      <c r="G456" s="353"/>
      <c r="H456" s="374" t="str">
        <f t="shared" si="14"/>
        <v>hcdinsp</v>
      </c>
      <c r="I456" s="355" t="s">
        <v>1445</v>
      </c>
      <c r="J456" s="373"/>
      <c r="K456" s="358" t="s">
        <v>2115</v>
      </c>
      <c r="L456" s="358" t="s">
        <v>149</v>
      </c>
      <c r="N456" s="359" t="str">
        <f t="array" ref="N456">IFERROR(INDEX('All Field Defs'!$B$2:$E$258,MATCH('StoT Mapping (Depreciated)'!E456,'All Field Defs'!$B$2:$B$258,0),2),"")</f>
        <v>2012 Precinct</v>
      </c>
      <c r="O456" s="359" t="str">
        <f t="array" ref="O456">IFERROR(INDEX('All Field Defs'!$B$2:$E$258,MATCH('StoT Mapping (Depreciated)'!E456,'All Field Defs'!$B$2:$B$258,0),3),"")</f>
        <v>Integer</v>
      </c>
      <c r="P456" s="359" t="str">
        <f t="array" ref="P456">IFERROR(INDEX('All Field Defs'!$A$2:$E$258,MATCH('StoT Mapping (Depreciated)'!E456,'All Field Defs'!$B$2:$B$258,0),1),"")</f>
        <v>OccPermFD</v>
      </c>
      <c r="Q456" s="359" t="str">
        <f t="array" ref="Q456">IFERROR(INDEX('All Field Defs'!$A$2:$F$258,MATCH('StoT Mapping (Depreciated)'!E456,'All Field Defs'!$B$2:$B$258,0),6),"")</f>
        <v>occupancy-permits-field-definitions.xlsx</v>
      </c>
    </row>
    <row r="457" ht="15.75" customHeight="1">
      <c r="A457" s="352">
        <v>456.0</v>
      </c>
      <c r="B457" s="353" t="s">
        <v>361</v>
      </c>
      <c r="C457" s="353" t="s">
        <v>2144</v>
      </c>
      <c r="D457" s="353" t="str">
        <f t="shared" si="1"/>
        <v>hcd.mdb.hcdinsp.InspArea10</v>
      </c>
      <c r="E457" s="353" t="s">
        <v>1451</v>
      </c>
      <c r="F457" s="353"/>
      <c r="G457" s="353"/>
      <c r="H457" s="374" t="str">
        <f t="shared" si="14"/>
        <v>hcdinsp</v>
      </c>
      <c r="I457" s="355" t="s">
        <v>1451</v>
      </c>
      <c r="J457" s="373"/>
      <c r="K457" s="358" t="s">
        <v>2115</v>
      </c>
      <c r="L457" s="358" t="s">
        <v>149</v>
      </c>
      <c r="N457" s="359" t="str">
        <f t="array" ref="N457">IFERROR(INDEX('All Field Defs'!$B$2:$E$258,MATCH('StoT Mapping (Depreciated)'!E457,'All Field Defs'!$B$2:$B$258,0),2),"")</f>
        <v>2012 Inspection Precinct</v>
      </c>
      <c r="O457" s="359" t="str">
        <f t="array" ref="O457">IFERROR(INDEX('All Field Defs'!$B$2:$E$258,MATCH('StoT Mapping (Depreciated)'!E457,'All Field Defs'!$B$2:$B$258,0),3),"")</f>
        <v>Integer</v>
      </c>
      <c r="P457" s="359" t="str">
        <f t="array" ref="P457">IFERROR(INDEX('All Field Defs'!$A$2:$E$258,MATCH('StoT Mapping (Depreciated)'!E457,'All Field Defs'!$B$2:$B$258,0),1),"")</f>
        <v>OccPermFD</v>
      </c>
      <c r="Q457" s="359" t="str">
        <f t="array" ref="Q457">IFERROR(INDEX('All Field Defs'!$A$2:$F$258,MATCH('StoT Mapping (Depreciated)'!E457,'All Field Defs'!$B$2:$B$258,0),6),"")</f>
        <v>occupancy-permits-field-definitions.xlsx</v>
      </c>
    </row>
    <row r="458" ht="15.75" customHeight="1">
      <c r="A458" s="352">
        <v>457.0</v>
      </c>
      <c r="B458" s="353" t="s">
        <v>361</v>
      </c>
      <c r="C458" s="353" t="s">
        <v>2144</v>
      </c>
      <c r="D458" s="353" t="str">
        <f t="shared" si="1"/>
        <v>hcd.mdb.hcdinsp.Ward00</v>
      </c>
      <c r="E458" s="353" t="s">
        <v>1457</v>
      </c>
      <c r="F458" s="353"/>
      <c r="G458" s="353"/>
      <c r="H458" s="374" t="str">
        <f t="shared" si="14"/>
        <v>hcdinsp</v>
      </c>
      <c r="I458" s="355" t="s">
        <v>1457</v>
      </c>
      <c r="J458" s="373"/>
      <c r="K458" s="358" t="s">
        <v>2115</v>
      </c>
      <c r="L458" s="358" t="s">
        <v>149</v>
      </c>
      <c r="N458" s="359" t="str">
        <f t="array" ref="N458">IFERROR(INDEX('All Field Defs'!$B$2:$E$258,MATCH('StoT Mapping (Depreciated)'!E458,'All Field Defs'!$B$2:$B$258,0),2),"")</f>
        <v>2002 Ward</v>
      </c>
      <c r="O458" s="359" t="str">
        <f t="array" ref="O458">IFERROR(INDEX('All Field Defs'!$B$2:$E$258,MATCH('StoT Mapping (Depreciated)'!E458,'All Field Defs'!$B$2:$B$258,0),3),"")</f>
        <v>Integer</v>
      </c>
      <c r="P458" s="359" t="str">
        <f t="array" ref="P458">IFERROR(INDEX('All Field Defs'!$A$2:$E$258,MATCH('StoT Mapping (Depreciated)'!E458,'All Field Defs'!$B$2:$B$258,0),1),"")</f>
        <v>OccPermFD</v>
      </c>
      <c r="Q458" s="359" t="str">
        <f t="array" ref="Q458">IFERROR(INDEX('All Field Defs'!$A$2:$F$258,MATCH('StoT Mapping (Depreciated)'!E458,'All Field Defs'!$B$2:$B$258,0),6),"")</f>
        <v>occupancy-permits-field-definitions.xlsx</v>
      </c>
    </row>
    <row r="459" ht="15.75" customHeight="1">
      <c r="A459" s="352">
        <v>458.0</v>
      </c>
      <c r="B459" s="353" t="s">
        <v>361</v>
      </c>
      <c r="C459" s="353" t="s">
        <v>2144</v>
      </c>
      <c r="D459" s="353" t="str">
        <f t="shared" si="1"/>
        <v>hcd.mdb.hcdinsp.Precinct02</v>
      </c>
      <c r="E459" s="353" t="s">
        <v>1462</v>
      </c>
      <c r="F459" s="353"/>
      <c r="G459" s="353"/>
      <c r="H459" s="374" t="str">
        <f t="shared" si="14"/>
        <v>hcdinsp</v>
      </c>
      <c r="I459" s="355" t="s">
        <v>1462</v>
      </c>
      <c r="J459" s="373"/>
      <c r="K459" s="358" t="s">
        <v>2115</v>
      </c>
      <c r="L459" s="358" t="s">
        <v>149</v>
      </c>
      <c r="N459" s="359" t="str">
        <f t="array" ref="N459">IFERROR(INDEX('All Field Defs'!$B$2:$E$258,MATCH('StoT Mapping (Depreciated)'!E459,'All Field Defs'!$B$2:$B$258,0),2),"")</f>
        <v>2002 Inspection Precinct</v>
      </c>
      <c r="O459" s="359" t="str">
        <f t="array" ref="O459">IFERROR(INDEX('All Field Defs'!$B$2:$E$258,MATCH('StoT Mapping (Depreciated)'!E459,'All Field Defs'!$B$2:$B$258,0),3),"")</f>
        <v>Integer</v>
      </c>
      <c r="P459" s="359" t="str">
        <f t="array" ref="P459">IFERROR(INDEX('All Field Defs'!$A$2:$E$258,MATCH('StoT Mapping (Depreciated)'!E459,'All Field Defs'!$B$2:$B$258,0),1),"")</f>
        <v>OccPermFD</v>
      </c>
      <c r="Q459" s="359" t="str">
        <f t="array" ref="Q459">IFERROR(INDEX('All Field Defs'!$A$2:$F$258,MATCH('StoT Mapping (Depreciated)'!E459,'All Field Defs'!$B$2:$B$258,0),6),"")</f>
        <v>occupancy-permits-field-definitions.xlsx</v>
      </c>
    </row>
    <row r="460" ht="15.75" customHeight="1">
      <c r="A460" s="352">
        <v>459.0</v>
      </c>
      <c r="B460" s="353" t="s">
        <v>361</v>
      </c>
      <c r="C460" s="353" t="s">
        <v>2144</v>
      </c>
      <c r="D460" s="353" t="str">
        <f t="shared" si="1"/>
        <v>hcd.mdb.hcdinsp.Nbrhd</v>
      </c>
      <c r="E460" s="353" t="s">
        <v>1472</v>
      </c>
      <c r="F460" s="353"/>
      <c r="G460" s="353"/>
      <c r="H460" s="374" t="str">
        <f t="shared" si="14"/>
        <v>hcdinsp</v>
      </c>
      <c r="I460" s="355" t="s">
        <v>1472</v>
      </c>
      <c r="J460" s="373"/>
      <c r="K460" s="358" t="s">
        <v>2115</v>
      </c>
      <c r="L460" s="358" t="s">
        <v>149</v>
      </c>
      <c r="N460" s="359" t="str">
        <f t="array" ref="N460">IFERROR(INDEX('All Field Defs'!$B$2:$E$258,MATCH('StoT Mapping (Depreciated)'!E460,'All Field Defs'!$B$2:$B$258,0),2),"")</f>
        <v>Neighborhood</v>
      </c>
      <c r="O460" s="359" t="str">
        <f t="array" ref="O460">IFERROR(INDEX('All Field Defs'!$B$2:$E$258,MATCH('StoT Mapping (Depreciated)'!E460,'All Field Defs'!$B$2:$B$258,0),3),"")</f>
        <v>Integer</v>
      </c>
      <c r="P460" s="359" t="str">
        <f t="array" ref="P460">IFERROR(INDEX('All Field Defs'!$A$2:$E$258,MATCH('StoT Mapping (Depreciated)'!E460,'All Field Defs'!$B$2:$B$258,0),1),"")</f>
        <v>OccPermFD</v>
      </c>
      <c r="Q460" s="359" t="str">
        <f t="array" ref="Q460">IFERROR(INDEX('All Field Defs'!$A$2:$F$258,MATCH('StoT Mapping (Depreciated)'!E460,'All Field Defs'!$B$2:$B$258,0),6),"")</f>
        <v>occupancy-permits-field-definitions.xlsx</v>
      </c>
    </row>
    <row r="461" ht="15.75" customHeight="1">
      <c r="A461" s="352">
        <v>460.0</v>
      </c>
      <c r="B461" s="353" t="s">
        <v>361</v>
      </c>
      <c r="C461" s="353" t="s">
        <v>2144</v>
      </c>
      <c r="D461" s="353" t="str">
        <f t="shared" si="1"/>
        <v>hcd.mdb.hcdinsp.CDADist</v>
      </c>
      <c r="E461" s="353" t="s">
        <v>1478</v>
      </c>
      <c r="F461" s="353"/>
      <c r="G461" s="353"/>
      <c r="H461" s="374" t="str">
        <f t="shared" si="14"/>
        <v>hcdinsp</v>
      </c>
      <c r="I461" s="355" t="s">
        <v>1478</v>
      </c>
      <c r="J461" s="373"/>
      <c r="K461" s="358" t="s">
        <v>2115</v>
      </c>
      <c r="L461" s="358" t="s">
        <v>149</v>
      </c>
      <c r="N461" s="359" t="str">
        <f t="array" ref="N461">IFERROR(INDEX('All Field Defs'!$B$2:$E$258,MATCH('StoT Mapping (Depreciated)'!E461,'All Field Defs'!$B$2:$B$258,0),2),"")</f>
        <v>CDA District</v>
      </c>
      <c r="O461" s="359" t="str">
        <f t="array" ref="O461">IFERROR(INDEX('All Field Defs'!$B$2:$E$258,MATCH('StoT Mapping (Depreciated)'!E461,'All Field Defs'!$B$2:$B$258,0),3),"")</f>
        <v>Integer</v>
      </c>
      <c r="P461" s="359" t="str">
        <f t="array" ref="P461">IFERROR(INDEX('All Field Defs'!$A$2:$E$258,MATCH('StoT Mapping (Depreciated)'!E461,'All Field Defs'!$B$2:$B$258,0),1),"")</f>
        <v>OccPermFD</v>
      </c>
      <c r="Q461" s="359" t="str">
        <f t="array" ref="Q461">IFERROR(INDEX('All Field Defs'!$A$2:$F$258,MATCH('StoT Mapping (Depreciated)'!E461,'All Field Defs'!$B$2:$B$258,0),6),"")</f>
        <v>occupancy-permits-field-definitions.xlsx</v>
      </c>
    </row>
    <row r="462" ht="15.75" customHeight="1">
      <c r="A462" s="352">
        <v>461.0</v>
      </c>
      <c r="B462" s="353" t="s">
        <v>361</v>
      </c>
      <c r="C462" s="353" t="s">
        <v>2144</v>
      </c>
      <c r="D462" s="353" t="str">
        <f t="shared" si="1"/>
        <v>hcd.mdb.hcdinsp.CDASubDist</v>
      </c>
      <c r="E462" s="353" t="s">
        <v>1485</v>
      </c>
      <c r="F462" s="353"/>
      <c r="G462" s="353"/>
      <c r="H462" s="374" t="str">
        <f t="shared" si="14"/>
        <v>hcdinsp</v>
      </c>
      <c r="I462" s="355" t="s">
        <v>1485</v>
      </c>
      <c r="J462" s="373"/>
      <c r="K462" s="358" t="s">
        <v>2115</v>
      </c>
      <c r="L462" s="358" t="s">
        <v>149</v>
      </c>
      <c r="N462" s="359" t="str">
        <f t="array" ref="N462">IFERROR(INDEX('All Field Defs'!$B$2:$E$258,MATCH('StoT Mapping (Depreciated)'!E462,'All Field Defs'!$B$2:$B$258,0),2),"")</f>
        <v>CDA Sub District</v>
      </c>
      <c r="O462" s="359" t="str">
        <f t="array" ref="O462">IFERROR(INDEX('All Field Defs'!$B$2:$E$258,MATCH('StoT Mapping (Depreciated)'!E462,'All Field Defs'!$B$2:$B$258,0),3),"")</f>
        <v>Integer</v>
      </c>
      <c r="P462" s="359" t="str">
        <f t="array" ref="P462">IFERROR(INDEX('All Field Defs'!$A$2:$E$258,MATCH('StoT Mapping (Depreciated)'!E462,'All Field Defs'!$B$2:$B$258,0),1),"")</f>
        <v>OccPermFD</v>
      </c>
      <c r="Q462" s="359" t="str">
        <f t="array" ref="Q462">IFERROR(INDEX('All Field Defs'!$A$2:$F$258,MATCH('StoT Mapping (Depreciated)'!E462,'All Field Defs'!$B$2:$B$258,0),6),"")</f>
        <v>occupancy-permits-field-definitions.xlsx</v>
      </c>
    </row>
    <row r="463" ht="15.75" customHeight="1">
      <c r="A463" s="352">
        <v>462.0</v>
      </c>
      <c r="B463" s="353" t="s">
        <v>361</v>
      </c>
      <c r="C463" s="353" t="s">
        <v>2144</v>
      </c>
      <c r="D463" s="353" t="str">
        <f t="shared" si="1"/>
        <v>hcd.mdb.hcdinsp.PoliceDist</v>
      </c>
      <c r="E463" s="353" t="s">
        <v>1490</v>
      </c>
      <c r="F463" s="353"/>
      <c r="G463" s="353"/>
      <c r="H463" s="374" t="str">
        <f t="shared" si="14"/>
        <v>hcdinsp</v>
      </c>
      <c r="I463" s="355" t="s">
        <v>1490</v>
      </c>
      <c r="J463" s="373"/>
      <c r="K463" s="358" t="s">
        <v>2115</v>
      </c>
      <c r="L463" s="358" t="s">
        <v>149</v>
      </c>
      <c r="N463" s="359" t="str">
        <f t="array" ref="N463">IFERROR(INDEX('All Field Defs'!$B$2:$E$258,MATCH('StoT Mapping (Depreciated)'!E463,'All Field Defs'!$B$2:$B$258,0),2),"")</f>
        <v>Police District</v>
      </c>
      <c r="O463" s="359" t="str">
        <f t="array" ref="O463">IFERROR(INDEX('All Field Defs'!$B$2:$E$258,MATCH('StoT Mapping (Depreciated)'!E463,'All Field Defs'!$B$2:$B$258,0),3),"")</f>
        <v>Integer</v>
      </c>
      <c r="P463" s="359" t="str">
        <f t="array" ref="P463">IFERROR(INDEX('All Field Defs'!$A$2:$E$258,MATCH('StoT Mapping (Depreciated)'!E463,'All Field Defs'!$B$2:$B$258,0),1),"")</f>
        <v>OccPermFD</v>
      </c>
      <c r="Q463" s="359" t="str">
        <f t="array" ref="Q463">IFERROR(INDEX('All Field Defs'!$A$2:$F$258,MATCH('StoT Mapping (Depreciated)'!E463,'All Field Defs'!$B$2:$B$258,0),6),"")</f>
        <v>occupancy-permits-field-definitions.xlsx</v>
      </c>
    </row>
    <row r="464" ht="15.75" customHeight="1">
      <c r="A464" s="352">
        <v>463.0</v>
      </c>
      <c r="B464" s="353" t="s">
        <v>361</v>
      </c>
      <c r="C464" s="353" t="s">
        <v>2144</v>
      </c>
      <c r="D464" s="353" t="str">
        <f t="shared" si="1"/>
        <v>hcd.mdb.hcdinsp.CensTract10</v>
      </c>
      <c r="E464" s="353" t="s">
        <v>1028</v>
      </c>
      <c r="F464" s="353"/>
      <c r="G464" s="353"/>
      <c r="H464" s="374" t="str">
        <f t="shared" si="14"/>
        <v>hcdinsp</v>
      </c>
      <c r="I464" s="355" t="s">
        <v>1028</v>
      </c>
      <c r="J464" s="373"/>
      <c r="K464" s="358" t="s">
        <v>2115</v>
      </c>
      <c r="L464" s="358" t="s">
        <v>149</v>
      </c>
      <c r="N464" s="359" t="str">
        <f t="array" ref="N464">IFERROR(INDEX('All Field Defs'!$B$2:$E$258,MATCH('StoT Mapping (Depreciated)'!E464,'All Field Defs'!$B$2:$B$258,0),2),"")</f>
        <v>2010 Census Tract</v>
      </c>
      <c r="O464" s="359" t="str">
        <f t="array" ref="O464">IFERROR(INDEX('All Field Defs'!$B$2:$E$258,MATCH('StoT Mapping (Depreciated)'!E464,'All Field Defs'!$B$2:$B$258,0),3),"")</f>
        <v>Decimal</v>
      </c>
      <c r="P464" s="359" t="str">
        <f t="array" ref="P464">IFERROR(INDEX('All Field Defs'!$A$2:$E$258,MATCH('StoT Mapping (Depreciated)'!E464,'All Field Defs'!$B$2:$B$258,0),1),"")</f>
        <v>OccPermFD</v>
      </c>
      <c r="Q464" s="359" t="str">
        <f t="array" ref="Q464">IFERROR(INDEX('All Field Defs'!$A$2:$F$258,MATCH('StoT Mapping (Depreciated)'!E464,'All Field Defs'!$B$2:$B$258,0),6),"")</f>
        <v>occupancy-permits-field-definitions.xlsx</v>
      </c>
    </row>
    <row r="465" ht="15.75" customHeight="1">
      <c r="A465" s="352">
        <v>464.0</v>
      </c>
      <c r="B465" s="353" t="s">
        <v>361</v>
      </c>
      <c r="C465" s="353" t="s">
        <v>2144</v>
      </c>
      <c r="D465" s="353" t="str">
        <f t="shared" si="1"/>
        <v>hcd.mdb.hcdinsp.CensGroup10</v>
      </c>
      <c r="E465" s="353" t="s">
        <v>1775</v>
      </c>
      <c r="F465" s="353"/>
      <c r="G465" s="353"/>
      <c r="H465" s="374" t="str">
        <f t="shared" si="14"/>
        <v>hcdinsp</v>
      </c>
      <c r="I465" s="355" t="s">
        <v>1775</v>
      </c>
      <c r="J465" s="373"/>
      <c r="K465" s="358" t="s">
        <v>2115</v>
      </c>
      <c r="L465" s="358" t="s">
        <v>149</v>
      </c>
      <c r="N465" s="359" t="str">
        <f t="array" ref="N465">IFERROR(INDEX('All Field Defs'!$B$2:$E$258,MATCH('StoT Mapping (Depreciated)'!E465,'All Field Defs'!$B$2:$B$258,0),2),"")</f>
        <v>2010 Census Group</v>
      </c>
      <c r="O465" s="359" t="str">
        <f t="array" ref="O465">IFERROR(INDEX('All Field Defs'!$B$2:$E$258,MATCH('StoT Mapping (Depreciated)'!E465,'All Field Defs'!$B$2:$B$258,0),3),"")</f>
        <v>Integer</v>
      </c>
      <c r="P465" s="359" t="str">
        <f t="array" ref="P465">IFERROR(INDEX('All Field Defs'!$A$2:$E$258,MATCH('StoT Mapping (Depreciated)'!E465,'All Field Defs'!$B$2:$B$258,0),1),"")</f>
        <v>OccPermFD</v>
      </c>
      <c r="Q465" s="359" t="str">
        <f t="array" ref="Q465">IFERROR(INDEX('All Field Defs'!$A$2:$F$258,MATCH('StoT Mapping (Depreciated)'!E465,'All Field Defs'!$B$2:$B$258,0),6),"")</f>
        <v>occupancy-permits-field-definitions.xlsx</v>
      </c>
    </row>
    <row r="466" ht="15.75" customHeight="1">
      <c r="A466" s="352">
        <v>465.0</v>
      </c>
      <c r="B466" s="353" t="s">
        <v>361</v>
      </c>
      <c r="C466" s="353" t="s">
        <v>2144</v>
      </c>
      <c r="D466" s="353" t="str">
        <f t="shared" si="1"/>
        <v>hcd.mdb.hcdinsp.CensBlock00</v>
      </c>
      <c r="E466" s="353" t="s">
        <v>1499</v>
      </c>
      <c r="F466" s="353"/>
      <c r="G466" s="353"/>
      <c r="H466" s="374" t="str">
        <f t="shared" si="14"/>
        <v>hcdinsp</v>
      </c>
      <c r="I466" s="355" t="s">
        <v>1499</v>
      </c>
      <c r="J466" s="373"/>
      <c r="K466" s="358" t="s">
        <v>2115</v>
      </c>
      <c r="L466" s="358" t="s">
        <v>149</v>
      </c>
      <c r="N466" s="359" t="str">
        <f t="array" ref="N466">IFERROR(INDEX('All Field Defs'!$B$2:$E$258,MATCH('StoT Mapping (Depreciated)'!E466,'All Field Defs'!$B$2:$B$258,0),2),"")</f>
        <v>2000 Census Block</v>
      </c>
      <c r="O466" s="359" t="str">
        <f t="array" ref="O466">IFERROR(INDEX('All Field Defs'!$B$2:$E$258,MATCH('StoT Mapping (Depreciated)'!E466,'All Field Defs'!$B$2:$B$258,0),3),"")</f>
        <v>Decimal</v>
      </c>
      <c r="P466" s="359" t="str">
        <f t="array" ref="P466">IFERROR(INDEX('All Field Defs'!$A$2:$E$258,MATCH('StoT Mapping (Depreciated)'!E466,'All Field Defs'!$B$2:$B$258,0),1),"")</f>
        <v>OccPermFD</v>
      </c>
      <c r="Q466" s="359" t="str">
        <f t="array" ref="Q466">IFERROR(INDEX('All Field Defs'!$A$2:$F$258,MATCH('StoT Mapping (Depreciated)'!E466,'All Field Defs'!$B$2:$B$258,0),6),"")</f>
        <v>occupancy-permits-field-definitions.xlsx</v>
      </c>
    </row>
    <row r="467" ht="15.75" customHeight="1">
      <c r="A467" s="352">
        <v>466.0</v>
      </c>
      <c r="B467" s="353" t="s">
        <v>361</v>
      </c>
      <c r="C467" s="353" t="s">
        <v>2144</v>
      </c>
      <c r="D467" s="353" t="str">
        <f t="shared" si="1"/>
        <v>hcd.mdb.hcdinsp.AsrNbrhd</v>
      </c>
      <c r="E467" s="353" t="s">
        <v>1520</v>
      </c>
      <c r="F467" s="353"/>
      <c r="G467" s="353"/>
      <c r="H467" s="374" t="str">
        <f t="shared" si="14"/>
        <v>hcdinsp</v>
      </c>
      <c r="I467" s="355" t="s">
        <v>1520</v>
      </c>
      <c r="J467" s="373"/>
      <c r="K467" s="358" t="s">
        <v>2115</v>
      </c>
      <c r="L467" s="358" t="s">
        <v>149</v>
      </c>
      <c r="N467" s="359" t="str">
        <f t="array" ref="N467">IFERROR(INDEX('All Field Defs'!$B$2:$E$258,MATCH('StoT Mapping (Depreciated)'!E467,'All Field Defs'!$B$2:$B$258,0),2),"")</f>
        <v>Assessor Neighborhood</v>
      </c>
      <c r="O467" s="359" t="str">
        <f t="array" ref="O467">IFERROR(INDEX('All Field Defs'!$B$2:$E$258,MATCH('StoT Mapping (Depreciated)'!E467,'All Field Defs'!$B$2:$B$258,0),3),"")</f>
        <v>Integer</v>
      </c>
      <c r="P467" s="359" t="str">
        <f t="array" ref="P467">IFERROR(INDEX('All Field Defs'!$A$2:$E$258,MATCH('StoT Mapping (Depreciated)'!E467,'All Field Defs'!$B$2:$B$258,0),1),"")</f>
        <v>OccPermFD</v>
      </c>
      <c r="Q467" s="359" t="str">
        <f t="array" ref="Q467">IFERROR(INDEX('All Field Defs'!$A$2:$F$258,MATCH('StoT Mapping (Depreciated)'!E467,'All Field Defs'!$B$2:$B$258,0),6),"")</f>
        <v>occupancy-permits-field-definitions.xlsx</v>
      </c>
    </row>
    <row r="468" ht="15.75" customHeight="1">
      <c r="A468" s="352">
        <v>467.0</v>
      </c>
      <c r="B468" s="353" t="s">
        <v>361</v>
      </c>
      <c r="C468" s="353" t="s">
        <v>2144</v>
      </c>
      <c r="D468" s="353" t="str">
        <f t="shared" si="1"/>
        <v>hcd.mdb.hcdinsp.NLC</v>
      </c>
      <c r="E468" s="353" t="s">
        <v>1058</v>
      </c>
      <c r="F468" s="353"/>
      <c r="G468" s="353"/>
      <c r="H468" s="374" t="str">
        <f t="shared" si="14"/>
        <v>hcdinsp</v>
      </c>
      <c r="I468" s="355" t="s">
        <v>1058</v>
      </c>
      <c r="J468" s="373"/>
      <c r="K468" s="358" t="s">
        <v>2115</v>
      </c>
      <c r="L468" s="358" t="s">
        <v>149</v>
      </c>
      <c r="N468" s="359" t="str">
        <f t="array" ref="N468">IFERROR(INDEX('All Field Defs'!$B$2:$E$258,MATCH('StoT Mapping (Depreciated)'!E468,'All Field Defs'!$B$2:$B$258,0),2),"")</f>
        <v>NLC</v>
      </c>
      <c r="O468" s="359" t="str">
        <f t="array" ref="O468">IFERROR(INDEX('All Field Defs'!$B$2:$E$258,MATCH('StoT Mapping (Depreciated)'!E468,'All Field Defs'!$B$2:$B$258,0),3),"")</f>
        <v>Decimal</v>
      </c>
      <c r="P468" s="359" t="str">
        <f t="array" ref="P468">IFERROR(INDEX('All Field Defs'!$A$2:$E$258,MATCH('StoT Mapping (Depreciated)'!E468,'All Field Defs'!$B$2:$B$258,0),1),"")</f>
        <v>OccPermFD</v>
      </c>
      <c r="Q468" s="359" t="str">
        <f t="array" ref="Q468">IFERROR(INDEX('All Field Defs'!$A$2:$F$258,MATCH('StoT Mapping (Depreciated)'!E468,'All Field Defs'!$B$2:$B$258,0),6),"")</f>
        <v>occupancy-permits-field-definitions.xlsx</v>
      </c>
    </row>
    <row r="469" ht="15.75" customHeight="1">
      <c r="A469" s="352">
        <v>468.0</v>
      </c>
      <c r="B469" s="353" t="s">
        <v>361</v>
      </c>
      <c r="C469" s="353" t="s">
        <v>2144</v>
      </c>
      <c r="D469" s="353" t="str">
        <f t="shared" si="1"/>
        <v>hcd.mdb.hcdinsp.Parity</v>
      </c>
      <c r="E469" s="353" t="s">
        <v>1061</v>
      </c>
      <c r="F469" s="353"/>
      <c r="G469" s="353"/>
      <c r="H469" s="374" t="str">
        <f t="shared" si="14"/>
        <v>hcdinsp</v>
      </c>
      <c r="I469" s="355" t="s">
        <v>1061</v>
      </c>
      <c r="J469" s="373"/>
      <c r="K469" s="358" t="s">
        <v>2115</v>
      </c>
      <c r="L469" s="358" t="s">
        <v>149</v>
      </c>
      <c r="N469" s="359" t="str">
        <f t="array" ref="N469">IFERROR(INDEX('All Field Defs'!$B$2:$E$258,MATCH('StoT Mapping (Depreciated)'!E469,'All Field Defs'!$B$2:$B$258,0),2),"")</f>
        <v>Parity</v>
      </c>
      <c r="O469" s="359" t="str">
        <f t="array" ref="O469">IFERROR(INDEX('All Field Defs'!$B$2:$E$258,MATCH('StoT Mapping (Depreciated)'!E469,'All Field Defs'!$B$2:$B$258,0),3),"")</f>
        <v>String</v>
      </c>
      <c r="P469" s="359" t="str">
        <f t="array" ref="P469">IFERROR(INDEX('All Field Defs'!$A$2:$E$258,MATCH('StoT Mapping (Depreciated)'!E469,'All Field Defs'!$B$2:$B$258,0),1),"")</f>
        <v>OccPermFD</v>
      </c>
      <c r="Q469" s="359" t="str">
        <f t="array" ref="Q469">IFERROR(INDEX('All Field Defs'!$A$2:$F$258,MATCH('StoT Mapping (Depreciated)'!E469,'All Field Defs'!$B$2:$B$258,0),6),"")</f>
        <v>occupancy-permits-field-definitions.xlsx</v>
      </c>
    </row>
    <row r="470" ht="15.75" customHeight="1">
      <c r="A470" s="352">
        <v>469.0</v>
      </c>
      <c r="B470" s="353" t="s">
        <v>361</v>
      </c>
      <c r="C470" s="353" t="s">
        <v>2144</v>
      </c>
      <c r="D470" s="353" t="str">
        <f t="shared" si="1"/>
        <v>hcd.mdb.hcdinsp.FirstDate</v>
      </c>
      <c r="E470" s="353" t="s">
        <v>787</v>
      </c>
      <c r="F470" s="353"/>
      <c r="G470" s="353"/>
      <c r="H470" s="374" t="str">
        <f t="shared" si="14"/>
        <v>hcdinsp</v>
      </c>
      <c r="I470" s="355" t="s">
        <v>787</v>
      </c>
      <c r="J470" s="373"/>
      <c r="K470" s="358" t="s">
        <v>2115</v>
      </c>
      <c r="L470" s="358" t="s">
        <v>149</v>
      </c>
      <c r="N470" s="359" t="str">
        <f t="array" ref="N470">IFERROR(INDEX('All Field Defs'!$B$2:$E$258,MATCH('StoT Mapping (Depreciated)'!E470,'All Field Defs'!$B$2:$B$258,0),2),"")</f>
        <v>First Appearance Date</v>
      </c>
      <c r="O470" s="359" t="str">
        <f t="array" ref="O470">IFERROR(INDEX('All Field Defs'!$B$2:$E$258,MATCH('StoT Mapping (Depreciated)'!E470,'All Field Defs'!$B$2:$B$258,0),3),"")</f>
        <v>Date</v>
      </c>
      <c r="P470" s="359" t="str">
        <f t="array" ref="P470">IFERROR(INDEX('All Field Defs'!$A$2:$E$258,MATCH('StoT Mapping (Depreciated)'!E470,'All Field Defs'!$B$2:$B$258,0),1),"")</f>
        <v>OccPermFD</v>
      </c>
      <c r="Q470" s="359" t="str">
        <f t="array" ref="Q470">IFERROR(INDEX('All Field Defs'!$A$2:$F$258,MATCH('StoT Mapping (Depreciated)'!E470,'All Field Defs'!$B$2:$B$258,0),6),"")</f>
        <v>occupancy-permits-field-definitions.xlsx</v>
      </c>
    </row>
    <row r="471" ht="15.75" customHeight="1">
      <c r="A471" s="352">
        <v>470.0</v>
      </c>
      <c r="B471" s="353" t="s">
        <v>361</v>
      </c>
      <c r="C471" s="353" t="s">
        <v>2144</v>
      </c>
      <c r="D471" s="353" t="str">
        <f t="shared" si="1"/>
        <v>hcd.mdb.hcdinsp.LastDate</v>
      </c>
      <c r="E471" s="353" t="s">
        <v>794</v>
      </c>
      <c r="F471" s="353"/>
      <c r="G471" s="353"/>
      <c r="H471" s="374" t="str">
        <f t="shared" si="14"/>
        <v>hcdinsp</v>
      </c>
      <c r="I471" s="355" t="s">
        <v>794</v>
      </c>
      <c r="J471" s="373"/>
      <c r="K471" s="358" t="s">
        <v>2115</v>
      </c>
      <c r="L471" s="358" t="s">
        <v>149</v>
      </c>
      <c r="N471" s="359" t="str">
        <f t="array" ref="N471">IFERROR(INDEX('All Field Defs'!$B$2:$E$258,MATCH('StoT Mapping (Depreciated)'!E471,'All Field Defs'!$B$2:$B$258,0),2),"")</f>
        <v>Last Date Appeared</v>
      </c>
      <c r="O471" s="359" t="str">
        <f t="array" ref="O471">IFERROR(INDEX('All Field Defs'!$B$2:$E$258,MATCH('StoT Mapping (Depreciated)'!E471,'All Field Defs'!$B$2:$B$258,0),3),"")</f>
        <v>Date</v>
      </c>
      <c r="P471" s="359" t="str">
        <f t="array" ref="P471">IFERROR(INDEX('All Field Defs'!$A$2:$E$258,MATCH('StoT Mapping (Depreciated)'!E471,'All Field Defs'!$B$2:$B$258,0),1),"")</f>
        <v>OccPermFD</v>
      </c>
      <c r="Q471" s="359" t="str">
        <f t="array" ref="Q471">IFERROR(INDEX('All Field Defs'!$A$2:$F$258,MATCH('StoT Mapping (Depreciated)'!E471,'All Field Defs'!$B$2:$B$258,0),6),"")</f>
        <v>occupancy-permits-field-definitions.xlsx</v>
      </c>
    </row>
    <row r="472" ht="15.75" customHeight="1">
      <c r="A472" s="352">
        <v>471.0</v>
      </c>
      <c r="B472" s="353" t="s">
        <v>361</v>
      </c>
      <c r="C472" s="353" t="s">
        <v>2144</v>
      </c>
      <c r="D472" s="353" t="str">
        <f t="shared" si="1"/>
        <v>hcd.mdb.hcdinsp.UpDateGeo</v>
      </c>
      <c r="E472" s="353" t="s">
        <v>1871</v>
      </c>
      <c r="F472" s="353"/>
      <c r="G472" s="353"/>
      <c r="H472" s="374" t="str">
        <f t="shared" si="14"/>
        <v>hcdinsp</v>
      </c>
      <c r="I472" s="355" t="s">
        <v>1871</v>
      </c>
      <c r="J472" s="373"/>
      <c r="K472" s="358" t="s">
        <v>2115</v>
      </c>
      <c r="L472" s="358" t="s">
        <v>149</v>
      </c>
      <c r="N472" s="359" t="str">
        <f t="array" ref="N472">IFERROR(INDEX('All Field Defs'!$B$2:$E$258,MATCH('StoT Mapping (Depreciated)'!E472,'All Field Defs'!$B$2:$B$258,0),2),"")</f>
        <v>Geo Updated</v>
      </c>
      <c r="O472" s="359" t="str">
        <f t="array" ref="O472">IFERROR(INDEX('All Field Defs'!$B$2:$E$258,MATCH('StoT Mapping (Depreciated)'!E472,'All Field Defs'!$B$2:$B$258,0),3),"")</f>
        <v>Date</v>
      </c>
      <c r="P472" s="359" t="str">
        <f t="array" ref="P472">IFERROR(INDEX('All Field Defs'!$A$2:$E$258,MATCH('StoT Mapping (Depreciated)'!E472,'All Field Defs'!$B$2:$B$258,0),1),"")</f>
        <v>OccPermFD</v>
      </c>
      <c r="Q472" s="359" t="str">
        <f t="array" ref="Q472">IFERROR(INDEX('All Field Defs'!$A$2:$F$258,MATCH('StoT Mapping (Depreciated)'!E472,'All Field Defs'!$B$2:$B$258,0),6),"")</f>
        <v>occupancy-permits-field-definitions.xlsx</v>
      </c>
    </row>
    <row r="473" ht="10.5" customHeight="1">
      <c r="A473" s="352">
        <v>472.0</v>
      </c>
      <c r="B473" s="363"/>
      <c r="C473" s="363"/>
      <c r="D473" s="353" t="str">
        <f t="shared" si="1"/>
        <v>..</v>
      </c>
      <c r="E473" s="363"/>
      <c r="F473" s="363"/>
      <c r="G473" s="363"/>
      <c r="H473" s="363"/>
      <c r="I473" s="364"/>
      <c r="J473" s="365"/>
      <c r="K473" s="363"/>
      <c r="L473" s="363"/>
      <c r="M473" s="343"/>
      <c r="N473" s="359"/>
      <c r="O473" s="359"/>
      <c r="P473" s="359"/>
      <c r="Q473" s="359"/>
    </row>
    <row r="474" ht="15.75" customHeight="1">
      <c r="A474" s="352">
        <v>473.0</v>
      </c>
      <c r="B474" s="353" t="s">
        <v>2134</v>
      </c>
      <c r="C474" s="353" t="s">
        <v>609</v>
      </c>
      <c r="D474" s="353" t="str">
        <f t="shared" si="1"/>
        <v>Prmbdo.mdb.PrmDemo.AppType</v>
      </c>
      <c r="E474" s="353" t="s">
        <v>1763</v>
      </c>
      <c r="F474" s="353"/>
      <c r="G474" s="353"/>
      <c r="H474" s="374" t="str">
        <f t="shared" ref="H474:H563" si="15">C474</f>
        <v>PrmDemo</v>
      </c>
      <c r="I474" s="355" t="s">
        <v>1763</v>
      </c>
      <c r="J474" s="373"/>
      <c r="K474" s="358" t="s">
        <v>2100</v>
      </c>
      <c r="L474" s="358" t="s">
        <v>1214</v>
      </c>
      <c r="N474" s="359" t="str">
        <f t="array" ref="N474">IFERROR(INDEX('All Field Defs'!$B$2:$E$258,MATCH('StoT Mapping (Depreciated)'!E474,'All Field Defs'!$B$2:$B$258,0),2),"")</f>
        <v>Application Type</v>
      </c>
      <c r="O474" s="359" t="str">
        <f t="array" ref="O474">IFERROR(INDEX('All Field Defs'!$B$2:$E$258,MATCH('StoT Mapping (Depreciated)'!E474,'All Field Defs'!$B$2:$B$258,0),3),"")</f>
        <v>String</v>
      </c>
      <c r="P474" s="359" t="str">
        <f t="array" ref="P474">IFERROR(INDEX('All Field Defs'!$A$2:$E$258,MATCH('StoT Mapping (Depreciated)'!E474,'All Field Defs'!$B$2:$B$258,0),1),"")</f>
        <v>OccPermFD</v>
      </c>
      <c r="Q474" s="359" t="str">
        <f t="array" ref="Q474">IFERROR(INDEX('All Field Defs'!$A$2:$F$258,MATCH('StoT Mapping (Depreciated)'!E474,'All Field Defs'!$B$2:$B$258,0),6),"")</f>
        <v>occupancy-permits-field-definitions.xlsx</v>
      </c>
    </row>
    <row r="475" ht="15.75" customHeight="1">
      <c r="A475" s="352">
        <v>474.0</v>
      </c>
      <c r="B475" s="353" t="s">
        <v>2134</v>
      </c>
      <c r="C475" s="353" t="s">
        <v>609</v>
      </c>
      <c r="D475" s="353" t="str">
        <f t="shared" si="1"/>
        <v>Prmbdo.mdb.PrmDemo.AppSource</v>
      </c>
      <c r="E475" s="353" t="s">
        <v>1761</v>
      </c>
      <c r="F475" s="353"/>
      <c r="G475" s="353"/>
      <c r="H475" s="374" t="str">
        <f t="shared" si="15"/>
        <v>PrmDemo</v>
      </c>
      <c r="I475" s="355" t="s">
        <v>1761</v>
      </c>
      <c r="J475" s="373"/>
      <c r="K475" s="358" t="s">
        <v>2100</v>
      </c>
      <c r="L475" s="358" t="s">
        <v>1195</v>
      </c>
      <c r="N475" s="359" t="str">
        <f t="array" ref="N475">IFERROR(INDEX('All Field Defs'!$B$2:$E$258,MATCH('StoT Mapping (Depreciated)'!E475,'All Field Defs'!$B$2:$B$258,0),2),"")</f>
        <v>Application Source</v>
      </c>
      <c r="O475" s="359" t="str">
        <f t="array" ref="O475">IFERROR(INDEX('All Field Defs'!$B$2:$E$258,MATCH('StoT Mapping (Depreciated)'!E475,'All Field Defs'!$B$2:$B$258,0),3),"")</f>
        <v>Integer</v>
      </c>
      <c r="P475" s="359" t="str">
        <f t="array" ref="P475">IFERROR(INDEX('All Field Defs'!$A$2:$E$258,MATCH('StoT Mapping (Depreciated)'!E475,'All Field Defs'!$B$2:$B$258,0),1),"")</f>
        <v>OccPermFD</v>
      </c>
      <c r="Q475" s="359" t="str">
        <f t="array" ref="Q475">IFERROR(INDEX('All Field Defs'!$A$2:$F$258,MATCH('StoT Mapping (Depreciated)'!E475,'All Field Defs'!$B$2:$B$258,0),6),"")</f>
        <v>occupancy-permits-field-definitions.xlsx</v>
      </c>
    </row>
    <row r="476" ht="15.75" customHeight="1">
      <c r="A476" s="352">
        <v>475.0</v>
      </c>
      <c r="B476" s="353" t="s">
        <v>2134</v>
      </c>
      <c r="C476" s="353" t="s">
        <v>609</v>
      </c>
      <c r="D476" s="353" t="str">
        <f t="shared" si="1"/>
        <v>Prmbdo.mdb.PrmDemo.AppNum</v>
      </c>
      <c r="E476" s="353" t="s">
        <v>1759</v>
      </c>
      <c r="F476" s="353"/>
      <c r="G476" s="353"/>
      <c r="H476" s="374" t="str">
        <f t="shared" si="15"/>
        <v>PrmDemo</v>
      </c>
      <c r="I476" s="355" t="s">
        <v>1759</v>
      </c>
      <c r="J476" s="373"/>
      <c r="K476" s="358" t="s">
        <v>2100</v>
      </c>
      <c r="L476" s="358" t="s">
        <v>2101</v>
      </c>
      <c r="N476" s="359" t="str">
        <f t="array" ref="N476">IFERROR(INDEX('All Field Defs'!$B$2:$E$258,MATCH('StoT Mapping (Depreciated)'!E476,'All Field Defs'!$B$2:$B$258,0),2),"")</f>
        <v>Application Number</v>
      </c>
      <c r="O476" s="359" t="str">
        <f t="array" ref="O476">IFERROR(INDEX('All Field Defs'!$B$2:$E$258,MATCH('StoT Mapping (Depreciated)'!E476,'All Field Defs'!$B$2:$B$258,0),3),"")</f>
        <v>Integer</v>
      </c>
      <c r="P476" s="359" t="str">
        <f t="array" ref="P476">IFERROR(INDEX('All Field Defs'!$A$2:$E$258,MATCH('StoT Mapping (Depreciated)'!E476,'All Field Defs'!$B$2:$B$258,0),1),"")</f>
        <v>OccPermFD</v>
      </c>
      <c r="Q476" s="359" t="str">
        <f t="array" ref="Q476">IFERROR(INDEX('All Field Defs'!$A$2:$F$258,MATCH('StoT Mapping (Depreciated)'!E476,'All Field Defs'!$B$2:$B$258,0),6),"")</f>
        <v>occupancy-permits-field-definitions.xlsx</v>
      </c>
    </row>
    <row r="477" ht="15.75" customHeight="1">
      <c r="A477" s="352">
        <v>476.0</v>
      </c>
      <c r="B477" s="353" t="s">
        <v>2134</v>
      </c>
      <c r="C477" s="353" t="s">
        <v>609</v>
      </c>
      <c r="D477" s="353" t="str">
        <f t="shared" si="1"/>
        <v>Prmbdo.mdb.PrmDemo.PrclErr</v>
      </c>
      <c r="E477" s="353" t="s">
        <v>1845</v>
      </c>
      <c r="F477" s="353"/>
      <c r="G477" s="353"/>
      <c r="H477" s="374" t="str">
        <f t="shared" si="15"/>
        <v>PrmDemo</v>
      </c>
      <c r="I477" s="355" t="s">
        <v>1845</v>
      </c>
      <c r="J477" s="373"/>
      <c r="K477" s="358" t="s">
        <v>149</v>
      </c>
      <c r="L477" s="358" t="s">
        <v>149</v>
      </c>
      <c r="N477" s="359" t="str">
        <f t="array" ref="N477">IFERROR(INDEX('All Field Defs'!$B$2:$E$258,MATCH('StoT Mapping (Depreciated)'!E477,'All Field Defs'!$B$2:$B$258,0),2),"")</f>
        <v>Geocoding Error Code</v>
      </c>
      <c r="O477" s="359" t="str">
        <f t="array" ref="O477">IFERROR(INDEX('All Field Defs'!$B$2:$E$258,MATCH('StoT Mapping (Depreciated)'!E477,'All Field Defs'!$B$2:$B$258,0),3),"")</f>
        <v>Integer</v>
      </c>
      <c r="P477" s="359" t="str">
        <f t="array" ref="P477">IFERROR(INDEX('All Field Defs'!$A$2:$E$258,MATCH('StoT Mapping (Depreciated)'!E477,'All Field Defs'!$B$2:$B$258,0),1),"")</f>
        <v>OccPermFD</v>
      </c>
      <c r="Q477" s="359" t="str">
        <f t="array" ref="Q477">IFERROR(INDEX('All Field Defs'!$A$2:$F$258,MATCH('StoT Mapping (Depreciated)'!E477,'All Field Defs'!$B$2:$B$258,0),6),"")</f>
        <v>occupancy-permits-field-definitions.xlsx</v>
      </c>
    </row>
    <row r="478" ht="15.75" customHeight="1">
      <c r="A478" s="352">
        <v>477.0</v>
      </c>
      <c r="B478" s="353" t="s">
        <v>2134</v>
      </c>
      <c r="C478" s="353" t="s">
        <v>609</v>
      </c>
      <c r="D478" s="353" t="str">
        <f t="shared" si="1"/>
        <v>Prmbdo.mdb.PrmDemo.AddrAdjusted</v>
      </c>
      <c r="E478" s="353" t="s">
        <v>1750</v>
      </c>
      <c r="F478" s="353"/>
      <c r="G478" s="353"/>
      <c r="H478" s="374" t="str">
        <f t="shared" si="15"/>
        <v>PrmDemo</v>
      </c>
      <c r="I478" s="355" t="s">
        <v>1750</v>
      </c>
      <c r="J478" s="373"/>
      <c r="K478" s="358" t="s">
        <v>149</v>
      </c>
      <c r="L478" s="358" t="s">
        <v>149</v>
      </c>
      <c r="N478" s="359" t="str">
        <f t="array" ref="N478">IFERROR(INDEX('All Field Defs'!$B$2:$E$258,MATCH('StoT Mapping (Depreciated)'!E478,'All Field Defs'!$B$2:$B$258,0),2),"")</f>
        <v>Address Adjusted</v>
      </c>
      <c r="O478" s="359" t="str">
        <f t="array" ref="O478">IFERROR(INDEX('All Field Defs'!$B$2:$E$258,MATCH('StoT Mapping (Depreciated)'!E478,'All Field Defs'!$B$2:$B$258,0),3),"")</f>
        <v>Boolean</v>
      </c>
      <c r="P478" s="359" t="str">
        <f t="array" ref="P478">IFERROR(INDEX('All Field Defs'!$A$2:$E$258,MATCH('StoT Mapping (Depreciated)'!E478,'All Field Defs'!$B$2:$B$258,0),1),"")</f>
        <v>OccPermFD</v>
      </c>
      <c r="Q478" s="359" t="str">
        <f t="array" ref="Q478">IFERROR(INDEX('All Field Defs'!$A$2:$F$258,MATCH('StoT Mapping (Depreciated)'!E478,'All Field Defs'!$B$2:$B$258,0),6),"")</f>
        <v>occupancy-permits-field-definitions.xlsx</v>
      </c>
    </row>
    <row r="479" ht="15.75" customHeight="1">
      <c r="A479" s="352">
        <v>478.0</v>
      </c>
      <c r="B479" s="353" t="s">
        <v>2134</v>
      </c>
      <c r="C479" s="353" t="s">
        <v>609</v>
      </c>
      <c r="D479" s="353" t="str">
        <f t="shared" si="1"/>
        <v>Prmbdo.mdb.PrmDemo.CancelType</v>
      </c>
      <c r="E479" s="353" t="s">
        <v>1769</v>
      </c>
      <c r="F479" s="353"/>
      <c r="G479" s="353"/>
      <c r="H479" s="374" t="str">
        <f t="shared" si="15"/>
        <v>PrmDemo</v>
      </c>
      <c r="I479" s="355" t="s">
        <v>1769</v>
      </c>
      <c r="J479" s="373"/>
      <c r="K479" s="358" t="s">
        <v>2100</v>
      </c>
      <c r="L479" s="358" t="s">
        <v>2103</v>
      </c>
      <c r="N479" s="359" t="str">
        <f t="array" ref="N479">IFERROR(INDEX('All Field Defs'!$B$2:$E$258,MATCH('StoT Mapping (Depreciated)'!E479,'All Field Defs'!$B$2:$B$258,0),2),"")</f>
        <v>Cancel Type</v>
      </c>
      <c r="O479" s="359" t="str">
        <f t="array" ref="O479">IFERROR(INDEX('All Field Defs'!$B$2:$E$258,MATCH('StoT Mapping (Depreciated)'!E479,'All Field Defs'!$B$2:$B$258,0),3),"")</f>
        <v>String</v>
      </c>
      <c r="P479" s="359" t="str">
        <f t="array" ref="P479">IFERROR(INDEX('All Field Defs'!$A$2:$E$258,MATCH('StoT Mapping (Depreciated)'!E479,'All Field Defs'!$B$2:$B$258,0),1),"")</f>
        <v>OccPermFD</v>
      </c>
      <c r="Q479" s="359" t="str">
        <f t="array" ref="Q479">IFERROR(INDEX('All Field Defs'!$A$2:$F$258,MATCH('StoT Mapping (Depreciated)'!E479,'All Field Defs'!$B$2:$B$258,0),6),"")</f>
        <v>occupancy-permits-field-definitions.xlsx</v>
      </c>
    </row>
    <row r="480" ht="15.75" customHeight="1">
      <c r="A480" s="352">
        <v>479.0</v>
      </c>
      <c r="B480" s="353" t="s">
        <v>2134</v>
      </c>
      <c r="C480" s="353" t="s">
        <v>609</v>
      </c>
      <c r="D480" s="353" t="str">
        <f t="shared" si="1"/>
        <v>Prmbdo.mdb.PrmDemo.CityBlock</v>
      </c>
      <c r="E480" s="353" t="s">
        <v>65</v>
      </c>
      <c r="F480" s="353"/>
      <c r="G480" s="353"/>
      <c r="H480" s="374" t="str">
        <f t="shared" si="15"/>
        <v>PrmDemo</v>
      </c>
      <c r="I480" s="355" t="s">
        <v>65</v>
      </c>
      <c r="J480" s="373"/>
      <c r="K480" s="358"/>
      <c r="L480" s="358"/>
      <c r="N480" s="359" t="str">
        <f t="array" ref="N480">IFERROR(INDEX('All Field Defs'!$B$2:$E$258,MATCH('StoT Mapping (Depreciated)'!E480,'All Field Defs'!$B$2:$B$258,0),2),"")</f>
        <v>City Block</v>
      </c>
      <c r="O480" s="359" t="str">
        <f t="array" ref="O480">IFERROR(INDEX('All Field Defs'!$B$2:$E$258,MATCH('StoT Mapping (Depreciated)'!E480,'All Field Defs'!$B$2:$B$258,0),3),"")</f>
        <v>Decimal</v>
      </c>
      <c r="P480" s="359" t="str">
        <f t="array" ref="P480">IFERROR(INDEX('All Field Defs'!$A$2:$E$258,MATCH('StoT Mapping (Depreciated)'!E480,'All Field Defs'!$B$2:$B$258,0),1),"")</f>
        <v>OccPermFD</v>
      </c>
      <c r="Q480" s="359" t="str">
        <f t="array" ref="Q480">IFERROR(INDEX('All Field Defs'!$A$2:$F$258,MATCH('StoT Mapping (Depreciated)'!E480,'All Field Defs'!$B$2:$B$258,0),6),"")</f>
        <v>occupancy-permits-field-definitions.xlsx</v>
      </c>
    </row>
    <row r="481" ht="15.75" customHeight="1">
      <c r="A481" s="352">
        <v>480.0</v>
      </c>
      <c r="B481" s="353" t="s">
        <v>2134</v>
      </c>
      <c r="C481" s="353" t="s">
        <v>609</v>
      </c>
      <c r="D481" s="353" t="str">
        <f t="shared" si="1"/>
        <v>Prmbdo.mdb.PrmDemo.Parcel</v>
      </c>
      <c r="E481" s="353" t="s">
        <v>78</v>
      </c>
      <c r="F481" s="353"/>
      <c r="G481" s="353"/>
      <c r="H481" s="374" t="str">
        <f t="shared" si="15"/>
        <v>PrmDemo</v>
      </c>
      <c r="I481" s="355" t="s">
        <v>78</v>
      </c>
      <c r="J481" s="373"/>
      <c r="K481" s="358"/>
      <c r="L481" s="358"/>
      <c r="N481" s="359" t="str">
        <f t="array" ref="N481">IFERROR(INDEX('All Field Defs'!$B$2:$E$258,MATCH('StoT Mapping (Depreciated)'!E481,'All Field Defs'!$B$2:$B$258,0),2),"")</f>
        <v>Parcel Number</v>
      </c>
      <c r="O481" s="359" t="str">
        <f t="array" ref="O481">IFERROR(INDEX('All Field Defs'!$B$2:$E$258,MATCH('StoT Mapping (Depreciated)'!E481,'All Field Defs'!$B$2:$B$258,0),3),"")</f>
        <v>Integer</v>
      </c>
      <c r="P481" s="359" t="str">
        <f t="array" ref="P481">IFERROR(INDEX('All Field Defs'!$A$2:$E$258,MATCH('StoT Mapping (Depreciated)'!E481,'All Field Defs'!$B$2:$B$258,0),1),"")</f>
        <v>OccPermFD</v>
      </c>
      <c r="Q481" s="359" t="str">
        <f t="array" ref="Q481">IFERROR(INDEX('All Field Defs'!$A$2:$F$258,MATCH('StoT Mapping (Depreciated)'!E481,'All Field Defs'!$B$2:$B$258,0),6),"")</f>
        <v>occupancy-permits-field-definitions.xlsx</v>
      </c>
    </row>
    <row r="482" ht="15.75" customHeight="1">
      <c r="A482" s="352">
        <v>481.0</v>
      </c>
      <c r="B482" s="353" t="s">
        <v>2134</v>
      </c>
      <c r="C482" s="353" t="s">
        <v>609</v>
      </c>
      <c r="D482" s="353" t="str">
        <f t="shared" si="1"/>
        <v>Prmbdo.mdb.PrmDemo.OwnerCode</v>
      </c>
      <c r="E482" s="353" t="s">
        <v>90</v>
      </c>
      <c r="F482" s="353"/>
      <c r="G482" s="353"/>
      <c r="H482" s="374" t="str">
        <f t="shared" si="15"/>
        <v>PrmDemo</v>
      </c>
      <c r="I482" s="355" t="s">
        <v>90</v>
      </c>
      <c r="J482" s="373"/>
      <c r="K482" s="358"/>
      <c r="L482" s="358"/>
      <c r="N482" s="359" t="str">
        <f t="array" ref="N482">IFERROR(INDEX('All Field Defs'!$B$2:$E$258,MATCH('StoT Mapping (Depreciated)'!E482,'All Field Defs'!$B$2:$B$258,0),2),"")</f>
        <v>Owner Code</v>
      </c>
      <c r="O482" s="359" t="str">
        <f t="array" ref="O482">IFERROR(INDEX('All Field Defs'!$B$2:$E$258,MATCH('StoT Mapping (Depreciated)'!E482,'All Field Defs'!$B$2:$B$258,0),3),"")</f>
        <v>Integer</v>
      </c>
      <c r="P482" s="359" t="str">
        <f t="array" ref="P482">IFERROR(INDEX('All Field Defs'!$A$2:$E$258,MATCH('StoT Mapping (Depreciated)'!E482,'All Field Defs'!$B$2:$B$258,0),1),"")</f>
        <v>OccPermFD</v>
      </c>
      <c r="Q482" s="359" t="str">
        <f t="array" ref="Q482">IFERROR(INDEX('All Field Defs'!$A$2:$F$258,MATCH('StoT Mapping (Depreciated)'!E482,'All Field Defs'!$B$2:$B$258,0),6),"")</f>
        <v>occupancy-permits-field-definitions.xlsx</v>
      </c>
    </row>
    <row r="483" ht="15.75" customHeight="1">
      <c r="A483" s="352">
        <v>482.0</v>
      </c>
      <c r="B483" s="353" t="s">
        <v>2134</v>
      </c>
      <c r="C483" s="353" t="s">
        <v>609</v>
      </c>
      <c r="D483" s="353" t="str">
        <f t="shared" si="1"/>
        <v>Prmbdo.mdb.PrmDemo.Handle</v>
      </c>
      <c r="E483" s="353" t="s">
        <v>159</v>
      </c>
      <c r="F483" s="353"/>
      <c r="G483" s="353"/>
      <c r="H483" s="374" t="str">
        <f t="shared" si="15"/>
        <v>PrmDemo</v>
      </c>
      <c r="I483" s="355" t="s">
        <v>159</v>
      </c>
      <c r="J483" s="373"/>
      <c r="K483" s="358" t="s">
        <v>2100</v>
      </c>
      <c r="L483" s="358" t="s">
        <v>1981</v>
      </c>
      <c r="N483" s="359" t="str">
        <f t="array" ref="N483">IFERROR(INDEX('All Field Defs'!$B$2:$E$258,MATCH('StoT Mapping (Depreciated)'!E483,'All Field Defs'!$B$2:$B$258,0),2),"")</f>
        <v>Handle</v>
      </c>
      <c r="O483" s="359" t="str">
        <f t="array" ref="O483">IFERROR(INDEX('All Field Defs'!$B$2:$E$258,MATCH('StoT Mapping (Depreciated)'!E483,'All Field Defs'!$B$2:$B$258,0),3),"")</f>
        <v>String</v>
      </c>
      <c r="P483" s="359" t="str">
        <f t="array" ref="P483">IFERROR(INDEX('All Field Defs'!$A$2:$E$258,MATCH('StoT Mapping (Depreciated)'!E483,'All Field Defs'!$B$2:$B$258,0),1),"")</f>
        <v>OccPermFD</v>
      </c>
      <c r="Q483" s="359" t="str">
        <f t="array" ref="Q483">IFERROR(INDEX('All Field Defs'!$A$2:$F$258,MATCH('StoT Mapping (Depreciated)'!E483,'All Field Defs'!$B$2:$B$258,0),6),"")</f>
        <v>occupancy-permits-field-definitions.xlsx</v>
      </c>
    </row>
    <row r="484" ht="15.75" customHeight="1">
      <c r="A484" s="352">
        <v>483.0</v>
      </c>
      <c r="B484" s="353" t="s">
        <v>2134</v>
      </c>
      <c r="C484" s="353" t="s">
        <v>609</v>
      </c>
      <c r="D484" s="353" t="str">
        <f t="shared" si="1"/>
        <v>Prmbdo.mdb.PrmDemo.Parcel9</v>
      </c>
      <c r="E484" s="353" t="s">
        <v>165</v>
      </c>
      <c r="F484" s="353"/>
      <c r="G484" s="353"/>
      <c r="H484" s="374" t="str">
        <f t="shared" si="15"/>
        <v>PrmDemo</v>
      </c>
      <c r="I484" s="355" t="s">
        <v>165</v>
      </c>
      <c r="J484" s="373"/>
      <c r="K484" s="358"/>
      <c r="L484" s="358"/>
      <c r="N484" s="359" t="str">
        <f t="array" ref="N484">IFERROR(INDEX('All Field Defs'!$B$2:$E$258,MATCH('StoT Mapping (Depreciated)'!E484,'All Field Defs'!$B$2:$B$258,0),2),"")</f>
        <v>Parcel 9</v>
      </c>
      <c r="O484" s="359" t="str">
        <f t="array" ref="O484">IFERROR(INDEX('All Field Defs'!$B$2:$E$258,MATCH('StoT Mapping (Depreciated)'!E484,'All Field Defs'!$B$2:$B$258,0),3),"")</f>
        <v>Integer</v>
      </c>
      <c r="P484" s="359" t="str">
        <f t="array" ref="P484">IFERROR(INDEX('All Field Defs'!$A$2:$E$258,MATCH('StoT Mapping (Depreciated)'!E484,'All Field Defs'!$B$2:$B$258,0),1),"")</f>
        <v>OccPermFD</v>
      </c>
      <c r="Q484" s="359" t="str">
        <f t="array" ref="Q484">IFERROR(INDEX('All Field Defs'!$A$2:$F$258,MATCH('StoT Mapping (Depreciated)'!E484,'All Field Defs'!$B$2:$B$258,0),6),"")</f>
        <v>occupancy-permits-field-definitions.xlsx</v>
      </c>
    </row>
    <row r="485" ht="15.75" customHeight="1">
      <c r="A485" s="352">
        <v>484.0</v>
      </c>
      <c r="B485" s="353" t="s">
        <v>2134</v>
      </c>
      <c r="C485" s="353" t="s">
        <v>609</v>
      </c>
      <c r="D485" s="353" t="str">
        <f t="shared" si="1"/>
        <v>Prmbdo.mdb.PrmDemo.AddrNum</v>
      </c>
      <c r="E485" s="353" t="s">
        <v>1709</v>
      </c>
      <c r="F485" s="353"/>
      <c r="G485" s="353"/>
      <c r="H485" s="374" t="str">
        <f t="shared" si="15"/>
        <v>PrmDemo</v>
      </c>
      <c r="I485" s="355" t="s">
        <v>1709</v>
      </c>
      <c r="J485" s="373"/>
      <c r="K485" s="358"/>
      <c r="L485" s="358"/>
      <c r="N485" s="359" t="str">
        <f t="array" ref="N485">IFERROR(INDEX('All Field Defs'!$B$2:$E$258,MATCH('StoT Mapping (Depreciated)'!E485,'All Field Defs'!$B$2:$B$258,0),2),"")</f>
        <v>Address Number</v>
      </c>
      <c r="O485" s="359" t="str">
        <f t="array" ref="O485">IFERROR(INDEX('All Field Defs'!$B$2:$E$258,MATCH('StoT Mapping (Depreciated)'!E485,'All Field Defs'!$B$2:$B$258,0),3),"")</f>
        <v>Integer</v>
      </c>
      <c r="P485" s="359" t="str">
        <f t="array" ref="P485">IFERROR(INDEX('All Field Defs'!$A$2:$E$258,MATCH('StoT Mapping (Depreciated)'!E485,'All Field Defs'!$B$2:$B$258,0),1),"")</f>
        <v>OccPermFD</v>
      </c>
      <c r="Q485" s="359" t="str">
        <f t="array" ref="Q485">IFERROR(INDEX('All Field Defs'!$A$2:$F$258,MATCH('StoT Mapping (Depreciated)'!E485,'All Field Defs'!$B$2:$B$258,0),6),"")</f>
        <v>occupancy-permits-field-definitions.xlsx</v>
      </c>
    </row>
    <row r="486" ht="15.75" customHeight="1">
      <c r="A486" s="352">
        <v>485.0</v>
      </c>
      <c r="B486" s="353" t="s">
        <v>2134</v>
      </c>
      <c r="C486" s="353" t="s">
        <v>609</v>
      </c>
      <c r="D486" s="353" t="str">
        <f t="shared" si="1"/>
        <v>Prmbdo.mdb.PrmDemo.AddrSuf</v>
      </c>
      <c r="E486" s="353" t="s">
        <v>1723</v>
      </c>
      <c r="F486" s="353"/>
      <c r="G486" s="353"/>
      <c r="H486" s="374" t="str">
        <f t="shared" si="15"/>
        <v>PrmDemo</v>
      </c>
      <c r="I486" s="355" t="s">
        <v>1723</v>
      </c>
      <c r="J486" s="373"/>
      <c r="K486" s="358"/>
      <c r="L486" s="358"/>
      <c r="N486" s="359" t="str">
        <f t="array" ref="N486">IFERROR(INDEX('All Field Defs'!$B$2:$E$258,MATCH('StoT Mapping (Depreciated)'!E486,'All Field Defs'!$B$2:$B$258,0),2),"")</f>
        <v>Address Suffix</v>
      </c>
      <c r="O486" s="359" t="str">
        <f t="array" ref="O486">IFERROR(INDEX('All Field Defs'!$B$2:$E$258,MATCH('StoT Mapping (Depreciated)'!E486,'All Field Defs'!$B$2:$B$258,0),3),"")</f>
        <v>String</v>
      </c>
      <c r="P486" s="359" t="str">
        <f t="array" ref="P486">IFERROR(INDEX('All Field Defs'!$A$2:$E$258,MATCH('StoT Mapping (Depreciated)'!E486,'All Field Defs'!$B$2:$B$258,0),1),"")</f>
        <v>OccPermFD</v>
      </c>
      <c r="Q486" s="359" t="str">
        <f t="array" ref="Q486">IFERROR(INDEX('All Field Defs'!$A$2:$F$258,MATCH('StoT Mapping (Depreciated)'!E486,'All Field Defs'!$B$2:$B$258,0),6),"")</f>
        <v>occupancy-permits-field-definitions.xlsx</v>
      </c>
    </row>
    <row r="487" ht="15.75" customHeight="1">
      <c r="A487" s="352">
        <v>486.0</v>
      </c>
      <c r="B487" s="353" t="s">
        <v>2134</v>
      </c>
      <c r="C487" s="353" t="s">
        <v>609</v>
      </c>
      <c r="D487" s="353" t="str">
        <f t="shared" si="1"/>
        <v>Prmbdo.mdb.PrmDemo.StDir</v>
      </c>
      <c r="E487" s="353" t="s">
        <v>1857</v>
      </c>
      <c r="F487" s="353"/>
      <c r="G487" s="353"/>
      <c r="H487" s="374" t="str">
        <f t="shared" si="15"/>
        <v>PrmDemo</v>
      </c>
      <c r="I487" s="355" t="s">
        <v>1857</v>
      </c>
      <c r="J487" s="373"/>
      <c r="K487" s="358"/>
      <c r="L487" s="358"/>
      <c r="N487" s="359" t="str">
        <f t="array" ref="N487">IFERROR(INDEX('All Field Defs'!$B$2:$E$258,MATCH('StoT Mapping (Depreciated)'!E487,'All Field Defs'!$B$2:$B$258,0),2),"")</f>
        <v>Street Direction</v>
      </c>
      <c r="O487" s="359" t="str">
        <f t="array" ref="O487">IFERROR(INDEX('All Field Defs'!$B$2:$E$258,MATCH('StoT Mapping (Depreciated)'!E487,'All Field Defs'!$B$2:$B$258,0),3),"")</f>
        <v>String</v>
      </c>
      <c r="P487" s="359" t="str">
        <f t="array" ref="P487">IFERROR(INDEX('All Field Defs'!$A$2:$E$258,MATCH('StoT Mapping (Depreciated)'!E487,'All Field Defs'!$B$2:$B$258,0),1),"")</f>
        <v>OccPermFD</v>
      </c>
      <c r="Q487" s="359" t="str">
        <f t="array" ref="Q487">IFERROR(INDEX('All Field Defs'!$A$2:$F$258,MATCH('StoT Mapping (Depreciated)'!E487,'All Field Defs'!$B$2:$B$258,0),6),"")</f>
        <v>occupancy-permits-field-definitions.xlsx</v>
      </c>
    </row>
    <row r="488" ht="15.75" customHeight="1">
      <c r="A488" s="352">
        <v>487.0</v>
      </c>
      <c r="B488" s="353" t="s">
        <v>2134</v>
      </c>
      <c r="C488" s="353" t="s">
        <v>609</v>
      </c>
      <c r="D488" s="353" t="str">
        <f t="shared" si="1"/>
        <v>Prmbdo.mdb.PrmDemo.StName</v>
      </c>
      <c r="E488" s="353" t="s">
        <v>1071</v>
      </c>
      <c r="F488" s="353"/>
      <c r="G488" s="353"/>
      <c r="H488" s="374" t="str">
        <f t="shared" si="15"/>
        <v>PrmDemo</v>
      </c>
      <c r="I488" s="355" t="s">
        <v>1071</v>
      </c>
      <c r="J488" s="373"/>
      <c r="K488" s="358"/>
      <c r="L488" s="358"/>
      <c r="N488" s="359" t="str">
        <f t="array" ref="N488">IFERROR(INDEX('All Field Defs'!$B$2:$E$258,MATCH('StoT Mapping (Depreciated)'!E488,'All Field Defs'!$B$2:$B$258,0),2),"")</f>
        <v>Street Name</v>
      </c>
      <c r="O488" s="359" t="str">
        <f t="array" ref="O488">IFERROR(INDEX('All Field Defs'!$B$2:$E$258,MATCH('StoT Mapping (Depreciated)'!E488,'All Field Defs'!$B$2:$B$258,0),3),"")</f>
        <v>String</v>
      </c>
      <c r="P488" s="359" t="str">
        <f t="array" ref="P488">IFERROR(INDEX('All Field Defs'!$A$2:$E$258,MATCH('StoT Mapping (Depreciated)'!E488,'All Field Defs'!$B$2:$B$258,0),1),"")</f>
        <v>OccPermFD</v>
      </c>
      <c r="Q488" s="359" t="str">
        <f t="array" ref="Q488">IFERROR(INDEX('All Field Defs'!$A$2:$F$258,MATCH('StoT Mapping (Depreciated)'!E488,'All Field Defs'!$B$2:$B$258,0),6),"")</f>
        <v>occupancy-permits-field-definitions.xlsx</v>
      </c>
    </row>
    <row r="489" ht="15.75" customHeight="1">
      <c r="A489" s="352">
        <v>488.0</v>
      </c>
      <c r="B489" s="353" t="s">
        <v>2134</v>
      </c>
      <c r="C489" s="353" t="s">
        <v>609</v>
      </c>
      <c r="D489" s="353" t="str">
        <f t="shared" si="1"/>
        <v>Prmbdo.mdb.PrmDemo.StType</v>
      </c>
      <c r="E489" s="353" t="s">
        <v>1075</v>
      </c>
      <c r="F489" s="353"/>
      <c r="G489" s="353"/>
      <c r="H489" s="374" t="str">
        <f t="shared" si="15"/>
        <v>PrmDemo</v>
      </c>
      <c r="I489" s="355" t="s">
        <v>1075</v>
      </c>
      <c r="J489" s="373"/>
      <c r="K489" s="358"/>
      <c r="L489" s="358"/>
      <c r="N489" s="359" t="str">
        <f t="array" ref="N489">IFERROR(INDEX('All Field Defs'!$B$2:$E$258,MATCH('StoT Mapping (Depreciated)'!E489,'All Field Defs'!$B$2:$B$258,0),2),"")</f>
        <v>Street Type</v>
      </c>
      <c r="O489" s="359" t="str">
        <f t="array" ref="O489">IFERROR(INDEX('All Field Defs'!$B$2:$E$258,MATCH('StoT Mapping (Depreciated)'!E489,'All Field Defs'!$B$2:$B$258,0),3),"")</f>
        <v>String</v>
      </c>
      <c r="P489" s="359" t="str">
        <f t="array" ref="P489">IFERROR(INDEX('All Field Defs'!$A$2:$E$258,MATCH('StoT Mapping (Depreciated)'!E489,'All Field Defs'!$B$2:$B$258,0),1),"")</f>
        <v>OccPermFD</v>
      </c>
      <c r="Q489" s="359" t="str">
        <f t="array" ref="Q489">IFERROR(INDEX('All Field Defs'!$A$2:$F$258,MATCH('StoT Mapping (Depreciated)'!E489,'All Field Defs'!$B$2:$B$258,0),6),"")</f>
        <v>occupancy-permits-field-definitions.xlsx</v>
      </c>
    </row>
    <row r="490" ht="15.75" customHeight="1">
      <c r="A490" s="352">
        <v>489.0</v>
      </c>
      <c r="B490" s="353" t="s">
        <v>2134</v>
      </c>
      <c r="C490" s="353" t="s">
        <v>609</v>
      </c>
      <c r="D490" s="353" t="str">
        <f t="shared" si="1"/>
        <v>Prmbdo.mdb.PrmDemo.UnitNum</v>
      </c>
      <c r="E490" s="353" t="s">
        <v>1639</v>
      </c>
      <c r="F490" s="353"/>
      <c r="G490" s="353"/>
      <c r="H490" s="374" t="str">
        <f t="shared" si="15"/>
        <v>PrmDemo</v>
      </c>
      <c r="I490" s="355" t="s">
        <v>1639</v>
      </c>
      <c r="J490" s="373"/>
      <c r="K490" s="358"/>
      <c r="L490" s="358"/>
      <c r="N490" s="359" t="str">
        <f t="array" ref="N490">IFERROR(INDEX('All Field Defs'!$B$2:$E$258,MATCH('StoT Mapping (Depreciated)'!E490,'All Field Defs'!$B$2:$B$258,0),2),"")</f>
        <v>Unit Number</v>
      </c>
      <c r="O490" s="359" t="str">
        <f t="array" ref="O490">IFERROR(INDEX('All Field Defs'!$B$2:$E$258,MATCH('StoT Mapping (Depreciated)'!E490,'All Field Defs'!$B$2:$B$258,0),3),"")</f>
        <v>String</v>
      </c>
      <c r="P490" s="359" t="str">
        <f t="array" ref="P490">IFERROR(INDEX('All Field Defs'!$A$2:$E$258,MATCH('StoT Mapping (Depreciated)'!E490,'All Field Defs'!$B$2:$B$258,0),1),"")</f>
        <v>OccPermFD</v>
      </c>
      <c r="Q490" s="359" t="str">
        <f t="array" ref="Q490">IFERROR(INDEX('All Field Defs'!$A$2:$F$258,MATCH('StoT Mapping (Depreciated)'!E490,'All Field Defs'!$B$2:$B$258,0),6),"")</f>
        <v>occupancy-permits-field-definitions.xlsx</v>
      </c>
    </row>
    <row r="491" ht="15.75" customHeight="1">
      <c r="A491" s="352">
        <v>490.0</v>
      </c>
      <c r="B491" s="353" t="s">
        <v>2134</v>
      </c>
      <c r="C491" s="353" t="s">
        <v>609</v>
      </c>
      <c r="D491" s="353" t="str">
        <f t="shared" si="1"/>
        <v>Prmbdo.mdb.PrmDemo.OrigAddress</v>
      </c>
      <c r="E491" s="353" t="s">
        <v>2025</v>
      </c>
      <c r="F491" s="353"/>
      <c r="G491" s="353"/>
      <c r="H491" s="374" t="str">
        <f t="shared" si="15"/>
        <v>PrmDemo</v>
      </c>
      <c r="I491" s="355" t="s">
        <v>2025</v>
      </c>
      <c r="J491" s="373"/>
      <c r="K491" s="358"/>
      <c r="L491" s="358"/>
      <c r="N491" s="359" t="str">
        <f t="array" ref="N491">IFERROR(INDEX('All Field Defs'!$B$2:$E$258,MATCH('StoT Mapping (Depreciated)'!E491,'All Field Defs'!$B$2:$B$258,0),2),"")</f>
        <v/>
      </c>
      <c r="O491" s="359" t="str">
        <f t="array" ref="O491">IFERROR(INDEX('All Field Defs'!$B$2:$E$258,MATCH('StoT Mapping (Depreciated)'!E491,'All Field Defs'!$B$2:$B$258,0),3),"")</f>
        <v/>
      </c>
      <c r="P491" s="359" t="str">
        <f t="array" ref="P491">IFERROR(INDEX('All Field Defs'!$A$2:$E$258,MATCH('StoT Mapping (Depreciated)'!E491,'All Field Defs'!$B$2:$B$258,0),1),"")</f>
        <v/>
      </c>
      <c r="Q491" s="359" t="str">
        <f t="array" ref="Q491">IFERROR(INDEX('All Field Defs'!$A$2:$F$258,MATCH('StoT Mapping (Depreciated)'!E491,'All Field Defs'!$B$2:$B$258,0),6),"")</f>
        <v/>
      </c>
    </row>
    <row r="492" ht="15.75" customHeight="1">
      <c r="A492" s="352">
        <v>491.0</v>
      </c>
      <c r="B492" s="353" t="s">
        <v>2134</v>
      </c>
      <c r="C492" s="353" t="s">
        <v>609</v>
      </c>
      <c r="D492" s="353" t="str">
        <f t="shared" si="1"/>
        <v>Prmbdo.mdb.PrmDemo.ProjectType</v>
      </c>
      <c r="E492" s="353" t="s">
        <v>1849</v>
      </c>
      <c r="F492" s="353"/>
      <c r="G492" s="353"/>
      <c r="H492" s="374" t="str">
        <f t="shared" si="15"/>
        <v>PrmDemo</v>
      </c>
      <c r="I492" s="355" t="s">
        <v>1849</v>
      </c>
      <c r="J492" s="373"/>
      <c r="K492" s="358" t="s">
        <v>149</v>
      </c>
      <c r="L492" s="358" t="s">
        <v>149</v>
      </c>
      <c r="N492" s="359" t="str">
        <f t="array" ref="N492">IFERROR(INDEX('All Field Defs'!$B$2:$E$258,MATCH('StoT Mapping (Depreciated)'!E492,'All Field Defs'!$B$2:$B$258,0),2),"")</f>
        <v>Project Type</v>
      </c>
      <c r="O492" s="359" t="str">
        <f t="array" ref="O492">IFERROR(INDEX('All Field Defs'!$B$2:$E$258,MATCH('StoT Mapping (Depreciated)'!E492,'All Field Defs'!$B$2:$B$258,0),3),"")</f>
        <v>Integer</v>
      </c>
      <c r="P492" s="359" t="str">
        <f t="array" ref="P492">IFERROR(INDEX('All Field Defs'!$A$2:$E$258,MATCH('StoT Mapping (Depreciated)'!E492,'All Field Defs'!$B$2:$B$258,0),1),"")</f>
        <v>OccPermFD</v>
      </c>
      <c r="Q492" s="359" t="str">
        <f t="array" ref="Q492">IFERROR(INDEX('All Field Defs'!$A$2:$F$258,MATCH('StoT Mapping (Depreciated)'!E492,'All Field Defs'!$B$2:$B$258,0),6),"")</f>
        <v>occupancy-permits-field-definitions.xlsx</v>
      </c>
    </row>
    <row r="493" ht="15.75" customHeight="1">
      <c r="A493" s="352">
        <v>492.0</v>
      </c>
      <c r="B493" s="353" t="s">
        <v>2134</v>
      </c>
      <c r="C493" s="353" t="s">
        <v>609</v>
      </c>
      <c r="D493" s="353" t="str">
        <f t="shared" si="1"/>
        <v>Prmbdo.mdb.PrmDemo.DemoType</v>
      </c>
      <c r="E493" s="353" t="s">
        <v>1895</v>
      </c>
      <c r="F493" s="353"/>
      <c r="G493" s="353"/>
      <c r="H493" s="374" t="str">
        <f t="shared" si="15"/>
        <v>PrmDemo</v>
      </c>
      <c r="I493" s="355" t="s">
        <v>1895</v>
      </c>
      <c r="J493" s="373"/>
      <c r="K493" s="358" t="s">
        <v>2100</v>
      </c>
      <c r="L493" s="358" t="s">
        <v>149</v>
      </c>
      <c r="N493" s="359" t="str">
        <f t="array" ref="N493">IFERROR(INDEX('All Field Defs'!$B$2:$E$258,MATCH('StoT Mapping (Depreciated)'!E493,'All Field Defs'!$B$2:$B$258,0),2),"")</f>
        <v>Demolition Source</v>
      </c>
      <c r="O493" s="359" t="str">
        <f t="array" ref="O493">IFERROR(INDEX('All Field Defs'!$B$2:$E$258,MATCH('StoT Mapping (Depreciated)'!E493,'All Field Defs'!$B$2:$B$258,0),3),"")</f>
        <v>String</v>
      </c>
      <c r="P493" s="359" t="str">
        <f t="array" ref="P493">IFERROR(INDEX('All Field Defs'!$A$2:$E$258,MATCH('StoT Mapping (Depreciated)'!E493,'All Field Defs'!$B$2:$B$258,0),1),"")</f>
        <v>DemoPermFD</v>
      </c>
      <c r="Q493" s="359" t="str">
        <f t="array" ref="Q493">IFERROR(INDEX('All Field Defs'!$A$2:$F$258,MATCH('StoT Mapping (Depreciated)'!E493,'All Field Defs'!$B$2:$B$258,0),6),"")</f>
        <v>demolition-permits-field-definitions.xlsx</v>
      </c>
    </row>
    <row r="494" ht="15.75" customHeight="1">
      <c r="A494" s="352">
        <v>493.0</v>
      </c>
      <c r="B494" s="353" t="s">
        <v>2134</v>
      </c>
      <c r="C494" s="353" t="s">
        <v>609</v>
      </c>
      <c r="D494" s="353" t="str">
        <f t="shared" si="1"/>
        <v>Prmbdo.mdb.PrmDemo.MainStructType</v>
      </c>
      <c r="E494" s="353" t="s">
        <v>2108</v>
      </c>
      <c r="F494" s="353"/>
      <c r="G494" s="353"/>
      <c r="H494" s="374" t="str">
        <f t="shared" si="15"/>
        <v>PrmDemo</v>
      </c>
      <c r="I494" s="355" t="s">
        <v>2108</v>
      </c>
      <c r="J494" s="373"/>
      <c r="K494" s="358" t="s">
        <v>149</v>
      </c>
      <c r="L494" s="358" t="s">
        <v>149</v>
      </c>
      <c r="N494" s="359" t="str">
        <f t="array" ref="N494">IFERROR(INDEX('All Field Defs'!$B$2:$E$258,MATCH('StoT Mapping (Depreciated)'!E494,'All Field Defs'!$B$2:$B$258,0),2),"")</f>
        <v/>
      </c>
      <c r="O494" s="359" t="str">
        <f t="array" ref="O494">IFERROR(INDEX('All Field Defs'!$B$2:$E$258,MATCH('StoT Mapping (Depreciated)'!E494,'All Field Defs'!$B$2:$B$258,0),3),"")</f>
        <v/>
      </c>
      <c r="P494" s="359" t="str">
        <f t="array" ref="P494">IFERROR(INDEX('All Field Defs'!$A$2:$E$258,MATCH('StoT Mapping (Depreciated)'!E494,'All Field Defs'!$B$2:$B$258,0),1),"")</f>
        <v/>
      </c>
      <c r="Q494" s="359" t="str">
        <f t="array" ref="Q494">IFERROR(INDEX('All Field Defs'!$A$2:$F$258,MATCH('StoT Mapping (Depreciated)'!E494,'All Field Defs'!$B$2:$B$258,0),6),"")</f>
        <v/>
      </c>
    </row>
    <row r="495" ht="15.75" customHeight="1">
      <c r="A495" s="352">
        <v>494.0</v>
      </c>
      <c r="B495" s="353" t="s">
        <v>2134</v>
      </c>
      <c r="C495" s="353" t="s">
        <v>609</v>
      </c>
      <c r="D495" s="353" t="str">
        <f t="shared" si="1"/>
        <v>Prmbdo.mdb.PrmDemo.AppDate</v>
      </c>
      <c r="E495" s="353" t="s">
        <v>1755</v>
      </c>
      <c r="F495" s="353"/>
      <c r="G495" s="353"/>
      <c r="H495" s="374" t="str">
        <f t="shared" si="15"/>
        <v>PrmDemo</v>
      </c>
      <c r="I495" s="355" t="s">
        <v>1755</v>
      </c>
      <c r="J495" s="373"/>
      <c r="K495" s="358" t="s">
        <v>2100</v>
      </c>
      <c r="L495" s="358" t="s">
        <v>2109</v>
      </c>
      <c r="N495" s="359" t="str">
        <f t="array" ref="N495">IFERROR(INDEX('All Field Defs'!$B$2:$E$258,MATCH('StoT Mapping (Depreciated)'!E495,'All Field Defs'!$B$2:$B$258,0),2),"")</f>
        <v>Application Date</v>
      </c>
      <c r="O495" s="359" t="str">
        <f t="array" ref="O495">IFERROR(INDEX('All Field Defs'!$B$2:$E$258,MATCH('StoT Mapping (Depreciated)'!E495,'All Field Defs'!$B$2:$B$258,0),3),"")</f>
        <v>Date</v>
      </c>
      <c r="P495" s="359" t="str">
        <f t="array" ref="P495">IFERROR(INDEX('All Field Defs'!$A$2:$E$258,MATCH('StoT Mapping (Depreciated)'!E495,'All Field Defs'!$B$2:$B$258,0),1),"")</f>
        <v>OccPermFD</v>
      </c>
      <c r="Q495" s="359" t="str">
        <f t="array" ref="Q495">IFERROR(INDEX('All Field Defs'!$A$2:$F$258,MATCH('StoT Mapping (Depreciated)'!E495,'All Field Defs'!$B$2:$B$258,0),6),"")</f>
        <v>occupancy-permits-field-definitions.xlsx</v>
      </c>
    </row>
    <row r="496" ht="15.75" customHeight="1">
      <c r="A496" s="352">
        <v>495.0</v>
      </c>
      <c r="B496" s="353" t="s">
        <v>2134</v>
      </c>
      <c r="C496" s="353" t="s">
        <v>609</v>
      </c>
      <c r="D496" s="353" t="str">
        <f t="shared" si="1"/>
        <v>Prmbdo.mdb.PrmDemo.IssueDate</v>
      </c>
      <c r="E496" s="353" t="s">
        <v>1798</v>
      </c>
      <c r="F496" s="353"/>
      <c r="G496" s="353"/>
      <c r="H496" s="374" t="str">
        <f t="shared" si="15"/>
        <v>PrmDemo</v>
      </c>
      <c r="I496" s="355" t="s">
        <v>1798</v>
      </c>
      <c r="J496" s="373"/>
      <c r="K496" s="358" t="s">
        <v>2100</v>
      </c>
      <c r="L496" s="358" t="s">
        <v>2110</v>
      </c>
      <c r="N496" s="359" t="str">
        <f t="array" ref="N496">IFERROR(INDEX('All Field Defs'!$B$2:$E$258,MATCH('StoT Mapping (Depreciated)'!E496,'All Field Defs'!$B$2:$B$258,0),2),"")</f>
        <v>Issued Date</v>
      </c>
      <c r="O496" s="359" t="str">
        <f t="array" ref="O496">IFERROR(INDEX('All Field Defs'!$B$2:$E$258,MATCH('StoT Mapping (Depreciated)'!E496,'All Field Defs'!$B$2:$B$258,0),3),"")</f>
        <v>Date</v>
      </c>
      <c r="P496" s="359" t="str">
        <f t="array" ref="P496">IFERROR(INDEX('All Field Defs'!$A$2:$E$258,MATCH('StoT Mapping (Depreciated)'!E496,'All Field Defs'!$B$2:$B$258,0),1),"")</f>
        <v>OccPermFD</v>
      </c>
      <c r="Q496" s="359" t="str">
        <f t="array" ref="Q496">IFERROR(INDEX('All Field Defs'!$A$2:$F$258,MATCH('StoT Mapping (Depreciated)'!E496,'All Field Defs'!$B$2:$B$258,0),6),"")</f>
        <v>occupancy-permits-field-definitions.xlsx</v>
      </c>
    </row>
    <row r="497" ht="15.75" customHeight="1">
      <c r="A497" s="352">
        <v>496.0</v>
      </c>
      <c r="B497" s="353" t="s">
        <v>2134</v>
      </c>
      <c r="C497" s="353" t="s">
        <v>609</v>
      </c>
      <c r="D497" s="353" t="str">
        <f t="shared" si="1"/>
        <v>Prmbdo.mdb.PrmDemo.CompleteDate</v>
      </c>
      <c r="E497" s="353" t="s">
        <v>1779</v>
      </c>
      <c r="F497" s="353"/>
      <c r="G497" s="353"/>
      <c r="H497" s="374" t="str">
        <f t="shared" si="15"/>
        <v>PrmDemo</v>
      </c>
      <c r="I497" s="355" t="s">
        <v>1779</v>
      </c>
      <c r="J497" s="373"/>
      <c r="K497" s="358" t="s">
        <v>2100</v>
      </c>
      <c r="L497" s="358" t="s">
        <v>1198</v>
      </c>
      <c r="N497" s="359" t="str">
        <f t="array" ref="N497">IFERROR(INDEX('All Field Defs'!$B$2:$E$258,MATCH('StoT Mapping (Depreciated)'!E497,'All Field Defs'!$B$2:$B$258,0),2),"")</f>
        <v>Completed Date</v>
      </c>
      <c r="O497" s="359" t="str">
        <f t="array" ref="O497">IFERROR(INDEX('All Field Defs'!$B$2:$E$258,MATCH('StoT Mapping (Depreciated)'!E497,'All Field Defs'!$B$2:$B$258,0),3),"")</f>
        <v>Date</v>
      </c>
      <c r="P497" s="359" t="str">
        <f t="array" ref="P497">IFERROR(INDEX('All Field Defs'!$A$2:$E$258,MATCH('StoT Mapping (Depreciated)'!E497,'All Field Defs'!$B$2:$B$258,0),1),"")</f>
        <v>OccPermFD</v>
      </c>
      <c r="Q497" s="359" t="str">
        <f t="array" ref="Q497">IFERROR(INDEX('All Field Defs'!$A$2:$F$258,MATCH('StoT Mapping (Depreciated)'!E497,'All Field Defs'!$B$2:$B$258,0),6),"")</f>
        <v>occupancy-permits-field-definitions.xlsx</v>
      </c>
    </row>
    <row r="498" ht="15.75" customHeight="1">
      <c r="A498" s="352">
        <v>497.0</v>
      </c>
      <c r="B498" s="353" t="s">
        <v>2134</v>
      </c>
      <c r="C498" s="353" t="s">
        <v>609</v>
      </c>
      <c r="D498" s="353" t="str">
        <f t="shared" si="1"/>
        <v>Prmbdo.mdb.PrmDemo.CancelDate</v>
      </c>
      <c r="E498" s="353" t="s">
        <v>1767</v>
      </c>
      <c r="F498" s="353"/>
      <c r="G498" s="353"/>
      <c r="H498" s="374" t="str">
        <f t="shared" si="15"/>
        <v>PrmDemo</v>
      </c>
      <c r="I498" s="355" t="s">
        <v>1767</v>
      </c>
      <c r="J498" s="373"/>
      <c r="K498" s="358" t="s">
        <v>2100</v>
      </c>
      <c r="L498" s="358" t="s">
        <v>2111</v>
      </c>
      <c r="N498" s="359" t="str">
        <f t="array" ref="N498">IFERROR(INDEX('All Field Defs'!$B$2:$E$258,MATCH('StoT Mapping (Depreciated)'!E498,'All Field Defs'!$B$2:$B$258,0),2),"")</f>
        <v>Canceled Date</v>
      </c>
      <c r="O498" s="359" t="str">
        <f t="array" ref="O498">IFERROR(INDEX('All Field Defs'!$B$2:$E$258,MATCH('StoT Mapping (Depreciated)'!E498,'All Field Defs'!$B$2:$B$258,0),3),"")</f>
        <v>Date</v>
      </c>
      <c r="P498" s="359" t="str">
        <f t="array" ref="P498">IFERROR(INDEX('All Field Defs'!$A$2:$E$258,MATCH('StoT Mapping (Depreciated)'!E498,'All Field Defs'!$B$2:$B$258,0),1),"")</f>
        <v>OccPermFD</v>
      </c>
      <c r="Q498" s="359" t="str">
        <f t="array" ref="Q498">IFERROR(INDEX('All Field Defs'!$A$2:$F$258,MATCH('StoT Mapping (Depreciated)'!E498,'All Field Defs'!$B$2:$B$258,0),6),"")</f>
        <v>occupancy-permits-field-definitions.xlsx</v>
      </c>
    </row>
    <row r="499" ht="15.75" customHeight="1">
      <c r="A499" s="352">
        <v>498.0</v>
      </c>
      <c r="B499" s="353" t="s">
        <v>2134</v>
      </c>
      <c r="C499" s="353" t="s">
        <v>609</v>
      </c>
      <c r="D499" s="353" t="str">
        <f t="shared" si="1"/>
        <v>Prmbdo.mdb.PrmDemo.EstProjectCost</v>
      </c>
      <c r="E499" s="353" t="s">
        <v>1202</v>
      </c>
      <c r="F499" s="353"/>
      <c r="G499" s="353"/>
      <c r="H499" s="374" t="str">
        <f t="shared" si="15"/>
        <v>PrmDemo</v>
      </c>
      <c r="I499" s="355" t="s">
        <v>1202</v>
      </c>
      <c r="J499" s="373"/>
      <c r="K499" s="358" t="s">
        <v>2100</v>
      </c>
      <c r="L499" s="358" t="s">
        <v>1202</v>
      </c>
      <c r="N499" s="359" t="str">
        <f t="array" ref="N499">IFERROR(INDEX('All Field Defs'!$B$2:$E$258,MATCH('StoT Mapping (Depreciated)'!E499,'All Field Defs'!$B$2:$B$258,0),2),"")</f>
        <v>Estimated Project Cost</v>
      </c>
      <c r="O499" s="359" t="str">
        <f t="array" ref="O499">IFERROR(INDEX('All Field Defs'!$B$2:$E$258,MATCH('StoT Mapping (Depreciated)'!E499,'All Field Defs'!$B$2:$B$258,0),3),"")</f>
        <v>Decimal</v>
      </c>
      <c r="P499" s="359" t="str">
        <f t="array" ref="P499">IFERROR(INDEX('All Field Defs'!$A$2:$E$258,MATCH('StoT Mapping (Depreciated)'!E499,'All Field Defs'!$B$2:$B$258,0),1),"")</f>
        <v>OccPermFD</v>
      </c>
      <c r="Q499" s="359" t="str">
        <f t="array" ref="Q499">IFERROR(INDEX('All Field Defs'!$A$2:$F$258,MATCH('StoT Mapping (Depreciated)'!E499,'All Field Defs'!$B$2:$B$258,0),6),"")</f>
        <v>occupancy-permits-field-definitions.xlsx</v>
      </c>
    </row>
    <row r="500" ht="15.75" customHeight="1">
      <c r="A500" s="352">
        <v>499.0</v>
      </c>
      <c r="B500" s="353" t="s">
        <v>2134</v>
      </c>
      <c r="C500" s="353" t="s">
        <v>609</v>
      </c>
      <c r="D500" s="353" t="str">
        <f t="shared" si="1"/>
        <v>Prmbdo.mdb.PrmDemo.AppDescription</v>
      </c>
      <c r="E500" s="353" t="s">
        <v>1757</v>
      </c>
      <c r="F500" s="353"/>
      <c r="G500" s="353"/>
      <c r="H500" s="374" t="str">
        <f t="shared" si="15"/>
        <v>PrmDemo</v>
      </c>
      <c r="I500" s="355" t="s">
        <v>1757</v>
      </c>
      <c r="J500" s="373"/>
      <c r="K500" s="358" t="s">
        <v>2100</v>
      </c>
      <c r="L500" s="358" t="s">
        <v>1200</v>
      </c>
      <c r="N500" s="359" t="str">
        <f t="array" ref="N500">IFERROR(INDEX('All Field Defs'!$B$2:$E$258,MATCH('StoT Mapping (Depreciated)'!E500,'All Field Defs'!$B$2:$B$258,0),2),"")</f>
        <v>Application Description</v>
      </c>
      <c r="O500" s="359" t="str">
        <f t="array" ref="O500">IFERROR(INDEX('All Field Defs'!$B$2:$E$258,MATCH('StoT Mapping (Depreciated)'!E500,'All Field Defs'!$B$2:$B$258,0),3),"")</f>
        <v>String</v>
      </c>
      <c r="P500" s="359" t="str">
        <f t="array" ref="P500">IFERROR(INDEX('All Field Defs'!$A$2:$E$258,MATCH('StoT Mapping (Depreciated)'!E500,'All Field Defs'!$B$2:$B$258,0),1),"")</f>
        <v>OccPermFD</v>
      </c>
      <c r="Q500" s="359" t="str">
        <f t="array" ref="Q500">IFERROR(INDEX('All Field Defs'!$A$2:$F$258,MATCH('StoT Mapping (Depreciated)'!E500,'All Field Defs'!$B$2:$B$258,0),6),"")</f>
        <v>occupancy-permits-field-definitions.xlsx</v>
      </c>
    </row>
    <row r="501" ht="15.75" customHeight="1">
      <c r="A501" s="352">
        <v>500.0</v>
      </c>
      <c r="B501" s="353" t="s">
        <v>2134</v>
      </c>
      <c r="C501" s="353" t="s">
        <v>609</v>
      </c>
      <c r="D501" s="353" t="str">
        <f t="shared" si="1"/>
        <v>Prmbdo.mdb.PrmDemo.StrucType1</v>
      </c>
      <c r="E501" s="353" t="s">
        <v>1860</v>
      </c>
      <c r="F501" s="353"/>
      <c r="G501" s="353"/>
      <c r="H501" s="374" t="str">
        <f t="shared" si="15"/>
        <v>PrmDemo</v>
      </c>
      <c r="I501" s="355" t="s">
        <v>1860</v>
      </c>
      <c r="J501" s="373"/>
      <c r="K501" s="358" t="s">
        <v>149</v>
      </c>
      <c r="L501" s="358" t="s">
        <v>149</v>
      </c>
      <c r="N501" s="359" t="str">
        <f t="array" ref="N501">IFERROR(INDEX('All Field Defs'!$B$2:$E$258,MATCH('StoT Mapping (Depreciated)'!E501,'All Field Defs'!$B$2:$B$258,0),2),"")</f>
        <v>Structure Type 1</v>
      </c>
      <c r="O501" s="359" t="str">
        <f t="array" ref="O501">IFERROR(INDEX('All Field Defs'!$B$2:$E$258,MATCH('StoT Mapping (Depreciated)'!E501,'All Field Defs'!$B$2:$B$258,0),3),"")</f>
        <v>Integer</v>
      </c>
      <c r="P501" s="359" t="str">
        <f t="array" ref="P501">IFERROR(INDEX('All Field Defs'!$A$2:$E$258,MATCH('StoT Mapping (Depreciated)'!E501,'All Field Defs'!$B$2:$B$258,0),1),"")</f>
        <v>OccPermFD</v>
      </c>
      <c r="Q501" s="359" t="str">
        <f t="array" ref="Q501">IFERROR(INDEX('All Field Defs'!$A$2:$F$258,MATCH('StoT Mapping (Depreciated)'!E501,'All Field Defs'!$B$2:$B$258,0),6),"")</f>
        <v>occupancy-permits-field-definitions.xlsx</v>
      </c>
    </row>
    <row r="502" ht="15.75" customHeight="1">
      <c r="A502" s="352">
        <v>501.0</v>
      </c>
      <c r="B502" s="353" t="s">
        <v>2134</v>
      </c>
      <c r="C502" s="353" t="s">
        <v>609</v>
      </c>
      <c r="D502" s="353" t="str">
        <f t="shared" si="1"/>
        <v>Prmbdo.mdb.PrmDemo.StrucType2</v>
      </c>
      <c r="E502" s="353" t="s">
        <v>1862</v>
      </c>
      <c r="F502" s="353"/>
      <c r="G502" s="353"/>
      <c r="H502" s="374" t="str">
        <f t="shared" si="15"/>
        <v>PrmDemo</v>
      </c>
      <c r="I502" s="355" t="s">
        <v>1862</v>
      </c>
      <c r="J502" s="373"/>
      <c r="K502" s="358" t="s">
        <v>149</v>
      </c>
      <c r="L502" s="358" t="s">
        <v>149</v>
      </c>
      <c r="N502" s="359" t="str">
        <f t="array" ref="N502">IFERROR(INDEX('All Field Defs'!$B$2:$E$258,MATCH('StoT Mapping (Depreciated)'!E502,'All Field Defs'!$B$2:$B$258,0),2),"")</f>
        <v>Structure Type 2</v>
      </c>
      <c r="O502" s="359" t="str">
        <f t="array" ref="O502">IFERROR(INDEX('All Field Defs'!$B$2:$E$258,MATCH('StoT Mapping (Depreciated)'!E502,'All Field Defs'!$B$2:$B$258,0),3),"")</f>
        <v>Integer</v>
      </c>
      <c r="P502" s="359" t="str">
        <f t="array" ref="P502">IFERROR(INDEX('All Field Defs'!$A$2:$E$258,MATCH('StoT Mapping (Depreciated)'!E502,'All Field Defs'!$B$2:$B$258,0),1),"")</f>
        <v>OccPermFD</v>
      </c>
      <c r="Q502" s="359" t="str">
        <f t="array" ref="Q502">IFERROR(INDEX('All Field Defs'!$A$2:$F$258,MATCH('StoT Mapping (Depreciated)'!E502,'All Field Defs'!$B$2:$B$258,0),6),"")</f>
        <v>occupancy-permits-field-definitions.xlsx</v>
      </c>
    </row>
    <row r="503" ht="15.75" customHeight="1">
      <c r="A503" s="352">
        <v>502.0</v>
      </c>
      <c r="B503" s="353" t="s">
        <v>2134</v>
      </c>
      <c r="C503" s="353" t="s">
        <v>609</v>
      </c>
      <c r="D503" s="353" t="str">
        <f t="shared" si="1"/>
        <v>Prmbdo.mdb.PrmDemo.StrucType3</v>
      </c>
      <c r="E503" s="353" t="s">
        <v>1864</v>
      </c>
      <c r="F503" s="353"/>
      <c r="G503" s="353"/>
      <c r="H503" s="374" t="str">
        <f t="shared" si="15"/>
        <v>PrmDemo</v>
      </c>
      <c r="I503" s="355" t="s">
        <v>1864</v>
      </c>
      <c r="J503" s="373"/>
      <c r="K503" s="358" t="s">
        <v>149</v>
      </c>
      <c r="L503" s="358" t="s">
        <v>149</v>
      </c>
      <c r="N503" s="359" t="str">
        <f t="array" ref="N503">IFERROR(INDEX('All Field Defs'!$B$2:$E$258,MATCH('StoT Mapping (Depreciated)'!E503,'All Field Defs'!$B$2:$B$258,0),2),"")</f>
        <v>Structure Type 3</v>
      </c>
      <c r="O503" s="359" t="str">
        <f t="array" ref="O503">IFERROR(INDEX('All Field Defs'!$B$2:$E$258,MATCH('StoT Mapping (Depreciated)'!E503,'All Field Defs'!$B$2:$B$258,0),3),"")</f>
        <v>Integer</v>
      </c>
      <c r="P503" s="359" t="str">
        <f t="array" ref="P503">IFERROR(INDEX('All Field Defs'!$A$2:$E$258,MATCH('StoT Mapping (Depreciated)'!E503,'All Field Defs'!$B$2:$B$258,0),1),"")</f>
        <v>OccPermFD</v>
      </c>
      <c r="Q503" s="359" t="str">
        <f t="array" ref="Q503">IFERROR(INDEX('All Field Defs'!$A$2:$F$258,MATCH('StoT Mapping (Depreciated)'!E503,'All Field Defs'!$B$2:$B$258,0),6),"")</f>
        <v>occupancy-permits-field-definitions.xlsx</v>
      </c>
    </row>
    <row r="504" ht="15.75" customHeight="1">
      <c r="A504" s="352">
        <v>503.0</v>
      </c>
      <c r="B504" s="353" t="s">
        <v>2134</v>
      </c>
      <c r="C504" s="353" t="s">
        <v>609</v>
      </c>
      <c r="D504" s="353" t="str">
        <f t="shared" si="1"/>
        <v>Prmbdo.mdb.PrmDemo.NbrofUnits</v>
      </c>
      <c r="E504" s="353" t="s">
        <v>2112</v>
      </c>
      <c r="F504" s="353"/>
      <c r="G504" s="353"/>
      <c r="H504" s="374" t="str">
        <f t="shared" si="15"/>
        <v>PrmDemo</v>
      </c>
      <c r="I504" s="355" t="s">
        <v>2112</v>
      </c>
      <c r="J504" s="373"/>
      <c r="K504" s="358" t="s">
        <v>149</v>
      </c>
      <c r="L504" s="358" t="s">
        <v>149</v>
      </c>
      <c r="N504" s="359" t="str">
        <f t="array" ref="N504">IFERROR(INDEX('All Field Defs'!$B$2:$E$258,MATCH('StoT Mapping (Depreciated)'!E504,'All Field Defs'!$B$2:$B$258,0),2),"")</f>
        <v>Units</v>
      </c>
      <c r="O504" s="359" t="str">
        <f t="array" ref="O504">IFERROR(INDEX('All Field Defs'!$B$2:$E$258,MATCH('StoT Mapping (Depreciated)'!E504,'All Field Defs'!$B$2:$B$258,0),3),"")</f>
        <v>Integer</v>
      </c>
      <c r="P504" s="359" t="str">
        <f t="array" ref="P504">IFERROR(INDEX('All Field Defs'!$A$2:$E$258,MATCH('StoT Mapping (Depreciated)'!E504,'All Field Defs'!$B$2:$B$258,0),1),"")</f>
        <v>OccPermFD</v>
      </c>
      <c r="Q504" s="359" t="str">
        <f t="array" ref="Q504">IFERROR(INDEX('All Field Defs'!$A$2:$F$258,MATCH('StoT Mapping (Depreciated)'!E504,'All Field Defs'!$B$2:$B$258,0),6),"")</f>
        <v>occupancy-permits-field-definitions.xlsx</v>
      </c>
    </row>
    <row r="505" ht="15.75" customHeight="1">
      <c r="A505" s="352">
        <v>504.0</v>
      </c>
      <c r="B505" s="353" t="s">
        <v>2134</v>
      </c>
      <c r="C505" s="353" t="s">
        <v>609</v>
      </c>
      <c r="D505" s="353" t="str">
        <f t="shared" si="1"/>
        <v>Prmbdo.mdb.PrmDemo.NewUse</v>
      </c>
      <c r="E505" s="353" t="s">
        <v>1806</v>
      </c>
      <c r="F505" s="353"/>
      <c r="G505" s="353"/>
      <c r="H505" s="374" t="str">
        <f t="shared" si="15"/>
        <v>PrmDemo</v>
      </c>
      <c r="I505" s="355" t="s">
        <v>1806</v>
      </c>
      <c r="J505" s="373"/>
      <c r="K505" s="358" t="s">
        <v>2100</v>
      </c>
      <c r="L505" s="358" t="s">
        <v>1806</v>
      </c>
      <c r="N505" s="359" t="str">
        <f t="array" ref="N505">IFERROR(INDEX('All Field Defs'!$B$2:$E$258,MATCH('StoT Mapping (Depreciated)'!E505,'All Field Defs'!$B$2:$B$258,0),2),"")</f>
        <v>New Use</v>
      </c>
      <c r="O505" s="359" t="str">
        <f t="array" ref="O505">IFERROR(INDEX('All Field Defs'!$B$2:$E$258,MATCH('StoT Mapping (Depreciated)'!E505,'All Field Defs'!$B$2:$B$258,0),3),"")</f>
        <v>String</v>
      </c>
      <c r="P505" s="359" t="str">
        <f t="array" ref="P505">IFERROR(INDEX('All Field Defs'!$A$2:$E$258,MATCH('StoT Mapping (Depreciated)'!E505,'All Field Defs'!$B$2:$B$258,0),1),"")</f>
        <v>OccPermFD</v>
      </c>
      <c r="Q505" s="359" t="str">
        <f t="array" ref="Q505">IFERROR(INDEX('All Field Defs'!$A$2:$F$258,MATCH('StoT Mapping (Depreciated)'!E505,'All Field Defs'!$B$2:$B$258,0),6),"")</f>
        <v>occupancy-permits-field-definitions.xlsx</v>
      </c>
    </row>
    <row r="506" ht="15.75" customHeight="1">
      <c r="A506" s="352">
        <v>505.0</v>
      </c>
      <c r="B506" s="353" t="s">
        <v>2134</v>
      </c>
      <c r="C506" s="353" t="s">
        <v>609</v>
      </c>
      <c r="D506" s="353" t="str">
        <f t="shared" si="1"/>
        <v>Prmbdo.mdb.PrmDemo.NewUseGroup1</v>
      </c>
      <c r="E506" s="353" t="s">
        <v>1808</v>
      </c>
      <c r="F506" s="353"/>
      <c r="G506" s="353"/>
      <c r="H506" s="374" t="str">
        <f t="shared" si="15"/>
        <v>PrmDemo</v>
      </c>
      <c r="I506" s="355" t="s">
        <v>1808</v>
      </c>
      <c r="J506" s="373"/>
      <c r="K506" s="358"/>
      <c r="L506" s="358"/>
      <c r="N506" s="359" t="str">
        <f t="array" ref="N506">IFERROR(INDEX('All Field Defs'!$B$2:$E$258,MATCH('StoT Mapping (Depreciated)'!E506,'All Field Defs'!$B$2:$B$258,0),2),"")</f>
        <v>New User Group 1</v>
      </c>
      <c r="O506" s="359" t="str">
        <f t="array" ref="O506">IFERROR(INDEX('All Field Defs'!$B$2:$E$258,MATCH('StoT Mapping (Depreciated)'!E506,'All Field Defs'!$B$2:$B$258,0),3),"")</f>
        <v>String</v>
      </c>
      <c r="P506" s="359" t="str">
        <f t="array" ref="P506">IFERROR(INDEX('All Field Defs'!$A$2:$E$258,MATCH('StoT Mapping (Depreciated)'!E506,'All Field Defs'!$B$2:$B$258,0),1),"")</f>
        <v>OccPermFD</v>
      </c>
      <c r="Q506" s="359" t="str">
        <f t="array" ref="Q506">IFERROR(INDEX('All Field Defs'!$A$2:$F$258,MATCH('StoT Mapping (Depreciated)'!E506,'All Field Defs'!$B$2:$B$258,0),6),"")</f>
        <v>occupancy-permits-field-definitions.xlsx</v>
      </c>
    </row>
    <row r="507" ht="15.75" customHeight="1">
      <c r="A507" s="352">
        <v>506.0</v>
      </c>
      <c r="B507" s="353" t="s">
        <v>2134</v>
      </c>
      <c r="C507" s="353" t="s">
        <v>609</v>
      </c>
      <c r="D507" s="353" t="str">
        <f t="shared" si="1"/>
        <v>Prmbdo.mdb.PrmDemo.NewUseGroup2</v>
      </c>
      <c r="E507" s="353" t="s">
        <v>1811</v>
      </c>
      <c r="F507" s="353"/>
      <c r="G507" s="353"/>
      <c r="H507" s="374" t="str">
        <f t="shared" si="15"/>
        <v>PrmDemo</v>
      </c>
      <c r="I507" s="355" t="s">
        <v>1811</v>
      </c>
      <c r="J507" s="373"/>
      <c r="K507" s="358"/>
      <c r="L507" s="358"/>
      <c r="N507" s="359" t="str">
        <f t="array" ref="N507">IFERROR(INDEX('All Field Defs'!$B$2:$E$258,MATCH('StoT Mapping (Depreciated)'!E507,'All Field Defs'!$B$2:$B$258,0),2),"")</f>
        <v>New User Group 2</v>
      </c>
      <c r="O507" s="359" t="str">
        <f t="array" ref="O507">IFERROR(INDEX('All Field Defs'!$B$2:$E$258,MATCH('StoT Mapping (Depreciated)'!E507,'All Field Defs'!$B$2:$B$258,0),3),"")</f>
        <v>String</v>
      </c>
      <c r="P507" s="359" t="str">
        <f t="array" ref="P507">IFERROR(INDEX('All Field Defs'!$A$2:$E$258,MATCH('StoT Mapping (Depreciated)'!E507,'All Field Defs'!$B$2:$B$258,0),1),"")</f>
        <v>OccPermFD</v>
      </c>
      <c r="Q507" s="359" t="str">
        <f t="array" ref="Q507">IFERROR(INDEX('All Field Defs'!$A$2:$F$258,MATCH('StoT Mapping (Depreciated)'!E507,'All Field Defs'!$B$2:$B$258,0),6),"")</f>
        <v>occupancy-permits-field-definitions.xlsx</v>
      </c>
    </row>
    <row r="508" ht="15.75" customHeight="1">
      <c r="A508" s="352">
        <v>507.0</v>
      </c>
      <c r="B508" s="353" t="s">
        <v>2134</v>
      </c>
      <c r="C508" s="353" t="s">
        <v>609</v>
      </c>
      <c r="D508" s="353" t="str">
        <f t="shared" si="1"/>
        <v>Prmbdo.mdb.PrmDemo.NewUseGroup3</v>
      </c>
      <c r="E508" s="353" t="s">
        <v>1813</v>
      </c>
      <c r="F508" s="353"/>
      <c r="G508" s="353"/>
      <c r="H508" s="374" t="str">
        <f t="shared" si="15"/>
        <v>PrmDemo</v>
      </c>
      <c r="I508" s="355" t="s">
        <v>1813</v>
      </c>
      <c r="J508" s="373"/>
      <c r="K508" s="358"/>
      <c r="L508" s="358"/>
      <c r="N508" s="359" t="str">
        <f t="array" ref="N508">IFERROR(INDEX('All Field Defs'!$B$2:$E$258,MATCH('StoT Mapping (Depreciated)'!E508,'All Field Defs'!$B$2:$B$258,0),2),"")</f>
        <v>New User Group 3</v>
      </c>
      <c r="O508" s="359" t="str">
        <f t="array" ref="O508">IFERROR(INDEX('All Field Defs'!$B$2:$E$258,MATCH('StoT Mapping (Depreciated)'!E508,'All Field Defs'!$B$2:$B$258,0),3),"")</f>
        <v>String</v>
      </c>
      <c r="P508" s="359" t="str">
        <f t="array" ref="P508">IFERROR(INDEX('All Field Defs'!$A$2:$E$258,MATCH('StoT Mapping (Depreciated)'!E508,'All Field Defs'!$B$2:$B$258,0),1),"")</f>
        <v>OccPermFD</v>
      </c>
      <c r="Q508" s="359" t="str">
        <f t="array" ref="Q508">IFERROR(INDEX('All Field Defs'!$A$2:$F$258,MATCH('StoT Mapping (Depreciated)'!E508,'All Field Defs'!$B$2:$B$258,0),6),"")</f>
        <v>occupancy-permits-field-definitions.xlsx</v>
      </c>
    </row>
    <row r="509" ht="15.75" customHeight="1">
      <c r="A509" s="352">
        <v>508.0</v>
      </c>
      <c r="B509" s="353" t="s">
        <v>2134</v>
      </c>
      <c r="C509" s="353" t="s">
        <v>609</v>
      </c>
      <c r="D509" s="353" t="str">
        <f t="shared" si="1"/>
        <v>Prmbdo.mdb.PrmDemo.OldUse</v>
      </c>
      <c r="E509" s="353" t="s">
        <v>1827</v>
      </c>
      <c r="F509" s="353"/>
      <c r="G509" s="353"/>
      <c r="H509" s="374" t="str">
        <f t="shared" si="15"/>
        <v>PrmDemo</v>
      </c>
      <c r="I509" s="355" t="s">
        <v>1827</v>
      </c>
      <c r="J509" s="373"/>
      <c r="K509" s="358" t="s">
        <v>2100</v>
      </c>
      <c r="L509" s="358" t="s">
        <v>1827</v>
      </c>
      <c r="N509" s="359" t="str">
        <f t="array" ref="N509">IFERROR(INDEX('All Field Defs'!$B$2:$E$258,MATCH('StoT Mapping (Depreciated)'!E509,'All Field Defs'!$B$2:$B$258,0),2),"")</f>
        <v>Old Use</v>
      </c>
      <c r="O509" s="359" t="str">
        <f t="array" ref="O509">IFERROR(INDEX('All Field Defs'!$B$2:$E$258,MATCH('StoT Mapping (Depreciated)'!E509,'All Field Defs'!$B$2:$B$258,0),3),"")</f>
        <v>String</v>
      </c>
      <c r="P509" s="359" t="str">
        <f t="array" ref="P509">IFERROR(INDEX('All Field Defs'!$A$2:$E$258,MATCH('StoT Mapping (Depreciated)'!E509,'All Field Defs'!$B$2:$B$258,0),1),"")</f>
        <v>OccPermFD</v>
      </c>
      <c r="Q509" s="359" t="str">
        <f t="array" ref="Q509">IFERROR(INDEX('All Field Defs'!$A$2:$F$258,MATCH('StoT Mapping (Depreciated)'!E509,'All Field Defs'!$B$2:$B$258,0),6),"")</f>
        <v>occupancy-permits-field-definitions.xlsx</v>
      </c>
    </row>
    <row r="510" ht="15.75" customHeight="1">
      <c r="A510" s="352">
        <v>509.0</v>
      </c>
      <c r="B510" s="353" t="s">
        <v>2134</v>
      </c>
      <c r="C510" s="353" t="s">
        <v>609</v>
      </c>
      <c r="D510" s="353" t="str">
        <f t="shared" si="1"/>
        <v>Prmbdo.mdb.PrmDemo.OldUseGroup1</v>
      </c>
      <c r="E510" s="353" t="s">
        <v>1829</v>
      </c>
      <c r="F510" s="353"/>
      <c r="G510" s="353"/>
      <c r="H510" s="374" t="str">
        <f t="shared" si="15"/>
        <v>PrmDemo</v>
      </c>
      <c r="I510" s="355" t="s">
        <v>1829</v>
      </c>
      <c r="J510" s="373"/>
      <c r="K510" s="358"/>
      <c r="L510" s="358"/>
      <c r="N510" s="359" t="str">
        <f t="array" ref="N510">IFERROR(INDEX('All Field Defs'!$B$2:$E$258,MATCH('StoT Mapping (Depreciated)'!E510,'All Field Defs'!$B$2:$B$258,0),2),"")</f>
        <v>Old User Group 1</v>
      </c>
      <c r="O510" s="359" t="str">
        <f t="array" ref="O510">IFERROR(INDEX('All Field Defs'!$B$2:$E$258,MATCH('StoT Mapping (Depreciated)'!E510,'All Field Defs'!$B$2:$B$258,0),3),"")</f>
        <v>String</v>
      </c>
      <c r="P510" s="359" t="str">
        <f t="array" ref="P510">IFERROR(INDEX('All Field Defs'!$A$2:$E$258,MATCH('StoT Mapping (Depreciated)'!E510,'All Field Defs'!$B$2:$B$258,0),1),"")</f>
        <v>OccPermFD</v>
      </c>
      <c r="Q510" s="359" t="str">
        <f t="array" ref="Q510">IFERROR(INDEX('All Field Defs'!$A$2:$F$258,MATCH('StoT Mapping (Depreciated)'!E510,'All Field Defs'!$B$2:$B$258,0),6),"")</f>
        <v>occupancy-permits-field-definitions.xlsx</v>
      </c>
    </row>
    <row r="511" ht="15.75" customHeight="1">
      <c r="A511" s="352">
        <v>510.0</v>
      </c>
      <c r="B511" s="353" t="s">
        <v>2134</v>
      </c>
      <c r="C511" s="353" t="s">
        <v>609</v>
      </c>
      <c r="D511" s="353" t="str">
        <f t="shared" si="1"/>
        <v>Prmbdo.mdb.PrmDemo.OldUseGroup2</v>
      </c>
      <c r="E511" s="353" t="s">
        <v>1831</v>
      </c>
      <c r="F511" s="353"/>
      <c r="G511" s="353"/>
      <c r="H511" s="374" t="str">
        <f t="shared" si="15"/>
        <v>PrmDemo</v>
      </c>
      <c r="I511" s="355" t="s">
        <v>1831</v>
      </c>
      <c r="J511" s="373"/>
      <c r="K511" s="358"/>
      <c r="L511" s="358"/>
      <c r="N511" s="359" t="str">
        <f t="array" ref="N511">IFERROR(INDEX('All Field Defs'!$B$2:$E$258,MATCH('StoT Mapping (Depreciated)'!E511,'All Field Defs'!$B$2:$B$258,0),2),"")</f>
        <v>Old User Group 2</v>
      </c>
      <c r="O511" s="359" t="str">
        <f t="array" ref="O511">IFERROR(INDEX('All Field Defs'!$B$2:$E$258,MATCH('StoT Mapping (Depreciated)'!E511,'All Field Defs'!$B$2:$B$258,0),3),"")</f>
        <v>String</v>
      </c>
      <c r="P511" s="359" t="str">
        <f t="array" ref="P511">IFERROR(INDEX('All Field Defs'!$A$2:$E$258,MATCH('StoT Mapping (Depreciated)'!E511,'All Field Defs'!$B$2:$B$258,0),1),"")</f>
        <v>OccPermFD</v>
      </c>
      <c r="Q511" s="359" t="str">
        <f t="array" ref="Q511">IFERROR(INDEX('All Field Defs'!$A$2:$F$258,MATCH('StoT Mapping (Depreciated)'!E511,'All Field Defs'!$B$2:$B$258,0),6),"")</f>
        <v>occupancy-permits-field-definitions.xlsx</v>
      </c>
    </row>
    <row r="512" ht="15.75" customHeight="1">
      <c r="A512" s="352">
        <v>511.0</v>
      </c>
      <c r="B512" s="353" t="s">
        <v>2134</v>
      </c>
      <c r="C512" s="353" t="s">
        <v>609</v>
      </c>
      <c r="D512" s="353" t="str">
        <f t="shared" si="1"/>
        <v>Prmbdo.mdb.PrmDemo.OldUseGroup3</v>
      </c>
      <c r="E512" s="353" t="s">
        <v>1833</v>
      </c>
      <c r="F512" s="353"/>
      <c r="G512" s="353"/>
      <c r="H512" s="374" t="str">
        <f t="shared" si="15"/>
        <v>PrmDemo</v>
      </c>
      <c r="I512" s="355" t="s">
        <v>1833</v>
      </c>
      <c r="J512" s="373"/>
      <c r="K512" s="358"/>
      <c r="L512" s="358"/>
      <c r="N512" s="359" t="str">
        <f t="array" ref="N512">IFERROR(INDEX('All Field Defs'!$B$2:$E$258,MATCH('StoT Mapping (Depreciated)'!E512,'All Field Defs'!$B$2:$B$258,0),2),"")</f>
        <v>Old User Group 3</v>
      </c>
      <c r="O512" s="359" t="str">
        <f t="array" ref="O512">IFERROR(INDEX('All Field Defs'!$B$2:$E$258,MATCH('StoT Mapping (Depreciated)'!E512,'All Field Defs'!$B$2:$B$258,0),3),"")</f>
        <v>String</v>
      </c>
      <c r="P512" s="359" t="str">
        <f t="array" ref="P512">IFERROR(INDEX('All Field Defs'!$A$2:$E$258,MATCH('StoT Mapping (Depreciated)'!E512,'All Field Defs'!$B$2:$B$258,0),1),"")</f>
        <v>OccPermFD</v>
      </c>
      <c r="Q512" s="359" t="str">
        <f t="array" ref="Q512">IFERROR(INDEX('All Field Defs'!$A$2:$F$258,MATCH('StoT Mapping (Depreciated)'!E512,'All Field Defs'!$B$2:$B$258,0),6),"")</f>
        <v>occupancy-permits-field-definitions.xlsx</v>
      </c>
    </row>
    <row r="513" ht="15.75" customHeight="1">
      <c r="A513" s="352">
        <v>512.0</v>
      </c>
      <c r="B513" s="353" t="s">
        <v>2134</v>
      </c>
      <c r="C513" s="353" t="s">
        <v>609</v>
      </c>
      <c r="D513" s="353" t="str">
        <f t="shared" si="1"/>
        <v>Prmbdo.mdb.PrmDemo.UnitLength</v>
      </c>
      <c r="E513" s="353" t="s">
        <v>1903</v>
      </c>
      <c r="F513" s="353"/>
      <c r="G513" s="353"/>
      <c r="H513" s="374" t="str">
        <f t="shared" si="15"/>
        <v>PrmDemo</v>
      </c>
      <c r="I513" s="355" t="s">
        <v>1903</v>
      </c>
      <c r="J513" s="373"/>
      <c r="K513" s="358" t="s">
        <v>2100</v>
      </c>
      <c r="L513" s="358" t="s">
        <v>149</v>
      </c>
      <c r="N513" s="359" t="str">
        <f t="array" ref="N513">IFERROR(INDEX('All Field Defs'!$B$2:$E$258,MATCH('StoT Mapping (Depreciated)'!E513,'All Field Defs'!$B$2:$B$258,0),2),"")</f>
        <v>Unit Length</v>
      </c>
      <c r="O513" s="359" t="str">
        <f t="array" ref="O513">IFERROR(INDEX('All Field Defs'!$B$2:$E$258,MATCH('StoT Mapping (Depreciated)'!E513,'All Field Defs'!$B$2:$B$258,0),3),"")</f>
        <v>Integer</v>
      </c>
      <c r="P513" s="359" t="str">
        <f t="array" ref="P513">IFERROR(INDEX('All Field Defs'!$A$2:$E$258,MATCH('StoT Mapping (Depreciated)'!E513,'All Field Defs'!$B$2:$B$258,0),1),"")</f>
        <v>DemoPermFD</v>
      </c>
      <c r="Q513" s="359" t="str">
        <f t="array" ref="Q513">IFERROR(INDEX('All Field Defs'!$A$2:$F$258,MATCH('StoT Mapping (Depreciated)'!E513,'All Field Defs'!$B$2:$B$258,0),6),"")</f>
        <v>demolition-permits-field-definitions.xlsx</v>
      </c>
    </row>
    <row r="514" ht="15.75" customHeight="1">
      <c r="A514" s="352">
        <v>513.0</v>
      </c>
      <c r="B514" s="353" t="s">
        <v>2134</v>
      </c>
      <c r="C514" s="353" t="s">
        <v>609</v>
      </c>
      <c r="D514" s="353" t="str">
        <f t="shared" si="1"/>
        <v>Prmbdo.mdb.PrmDemo.UnitWidth</v>
      </c>
      <c r="E514" s="353" t="s">
        <v>1907</v>
      </c>
      <c r="F514" s="353"/>
      <c r="G514" s="353"/>
      <c r="H514" s="374" t="str">
        <f t="shared" si="15"/>
        <v>PrmDemo</v>
      </c>
      <c r="I514" s="355" t="s">
        <v>1907</v>
      </c>
      <c r="J514" s="373"/>
      <c r="K514" s="358" t="s">
        <v>2100</v>
      </c>
      <c r="L514" s="358" t="s">
        <v>149</v>
      </c>
      <c r="N514" s="359" t="str">
        <f t="array" ref="N514">IFERROR(INDEX('All Field Defs'!$B$2:$E$258,MATCH('StoT Mapping (Depreciated)'!E514,'All Field Defs'!$B$2:$B$258,0),2),"")</f>
        <v>Unit Width</v>
      </c>
      <c r="O514" s="359" t="str">
        <f t="array" ref="O514">IFERROR(INDEX('All Field Defs'!$B$2:$E$258,MATCH('StoT Mapping (Depreciated)'!E514,'All Field Defs'!$B$2:$B$258,0),3),"")</f>
        <v>Integer</v>
      </c>
      <c r="P514" s="359" t="str">
        <f t="array" ref="P514">IFERROR(INDEX('All Field Defs'!$A$2:$E$258,MATCH('StoT Mapping (Depreciated)'!E514,'All Field Defs'!$B$2:$B$258,0),1),"")</f>
        <v>DemoPermFD</v>
      </c>
      <c r="Q514" s="359" t="str">
        <f t="array" ref="Q514">IFERROR(INDEX('All Field Defs'!$A$2:$F$258,MATCH('StoT Mapping (Depreciated)'!E514,'All Field Defs'!$B$2:$B$258,0),6),"")</f>
        <v>demolition-permits-field-definitions.xlsx</v>
      </c>
    </row>
    <row r="515" ht="15.75" customHeight="1">
      <c r="A515" s="352">
        <v>514.0</v>
      </c>
      <c r="B515" s="353" t="s">
        <v>2134</v>
      </c>
      <c r="C515" s="353" t="s">
        <v>609</v>
      </c>
      <c r="D515" s="353" t="str">
        <f t="shared" si="1"/>
        <v>Prmbdo.mdb.PrmDemo.UnitHeight</v>
      </c>
      <c r="E515" s="353" t="s">
        <v>1901</v>
      </c>
      <c r="F515" s="353"/>
      <c r="G515" s="353"/>
      <c r="H515" s="374" t="str">
        <f t="shared" si="15"/>
        <v>PrmDemo</v>
      </c>
      <c r="I515" s="355" t="s">
        <v>1901</v>
      </c>
      <c r="J515" s="373"/>
      <c r="K515" s="358" t="s">
        <v>2100</v>
      </c>
      <c r="L515" s="358" t="s">
        <v>149</v>
      </c>
      <c r="N515" s="359" t="str">
        <f t="array" ref="N515">IFERROR(INDEX('All Field Defs'!$B$2:$E$258,MATCH('StoT Mapping (Depreciated)'!E515,'All Field Defs'!$B$2:$B$258,0),2),"")</f>
        <v>Unit Height</v>
      </c>
      <c r="O515" s="359" t="str">
        <f t="array" ref="O515">IFERROR(INDEX('All Field Defs'!$B$2:$E$258,MATCH('StoT Mapping (Depreciated)'!E515,'All Field Defs'!$B$2:$B$258,0),3),"")</f>
        <v>Integer</v>
      </c>
      <c r="P515" s="359" t="str">
        <f t="array" ref="P515">IFERROR(INDEX('All Field Defs'!$A$2:$E$258,MATCH('StoT Mapping (Depreciated)'!E515,'All Field Defs'!$B$2:$B$258,0),1),"")</f>
        <v>DemoPermFD</v>
      </c>
      <c r="Q515" s="359" t="str">
        <f t="array" ref="Q515">IFERROR(INDEX('All Field Defs'!$A$2:$F$258,MATCH('StoT Mapping (Depreciated)'!E515,'All Field Defs'!$B$2:$B$258,0),6),"")</f>
        <v>demolition-permits-field-definitions.xlsx</v>
      </c>
    </row>
    <row r="516" ht="15.75" customHeight="1">
      <c r="A516" s="352">
        <v>515.0</v>
      </c>
      <c r="B516" s="353" t="s">
        <v>2134</v>
      </c>
      <c r="C516" s="353" t="s">
        <v>609</v>
      </c>
      <c r="D516" s="353" t="str">
        <f t="shared" si="1"/>
        <v>Prmbdo.mdb.PrmDemo.UnitArea</v>
      </c>
      <c r="E516" s="353" t="s">
        <v>1899</v>
      </c>
      <c r="F516" s="353"/>
      <c r="G516" s="353"/>
      <c r="H516" s="374" t="str">
        <f t="shared" si="15"/>
        <v>PrmDemo</v>
      </c>
      <c r="I516" s="355" t="s">
        <v>1899</v>
      </c>
      <c r="J516" s="373"/>
      <c r="K516" s="358" t="s">
        <v>2100</v>
      </c>
      <c r="L516" s="358" t="s">
        <v>149</v>
      </c>
      <c r="N516" s="359" t="str">
        <f t="array" ref="N516">IFERROR(INDEX('All Field Defs'!$B$2:$E$258,MATCH('StoT Mapping (Depreciated)'!E516,'All Field Defs'!$B$2:$B$258,0),2),"")</f>
        <v>Unit Area</v>
      </c>
      <c r="O516" s="359" t="str">
        <f t="array" ref="O516">IFERROR(INDEX('All Field Defs'!$B$2:$E$258,MATCH('StoT Mapping (Depreciated)'!E516,'All Field Defs'!$B$2:$B$258,0),3),"")</f>
        <v>Integer</v>
      </c>
      <c r="P516" s="359" t="str">
        <f t="array" ref="P516">IFERROR(INDEX('All Field Defs'!$A$2:$E$258,MATCH('StoT Mapping (Depreciated)'!E516,'All Field Defs'!$B$2:$B$258,0),1),"")</f>
        <v>DemoPermFD</v>
      </c>
      <c r="Q516" s="359" t="str">
        <f t="array" ref="Q516">IFERROR(INDEX('All Field Defs'!$A$2:$F$258,MATCH('StoT Mapping (Depreciated)'!E516,'All Field Defs'!$B$2:$B$258,0),6),"")</f>
        <v>demolition-permits-field-definitions.xlsx</v>
      </c>
    </row>
    <row r="517" ht="15.75" customHeight="1">
      <c r="A517" s="352">
        <v>516.0</v>
      </c>
      <c r="B517" s="353" t="s">
        <v>2134</v>
      </c>
      <c r="C517" s="353" t="s">
        <v>609</v>
      </c>
      <c r="D517" s="353" t="str">
        <f t="shared" si="1"/>
        <v>Prmbdo.mdb.PrmDemo.UnitVolume</v>
      </c>
      <c r="E517" s="353" t="s">
        <v>1905</v>
      </c>
      <c r="F517" s="353"/>
      <c r="G517" s="353"/>
      <c r="H517" s="374" t="str">
        <f t="shared" si="15"/>
        <v>PrmDemo</v>
      </c>
      <c r="I517" s="355" t="s">
        <v>1905</v>
      </c>
      <c r="J517" s="373"/>
      <c r="K517" s="358" t="s">
        <v>2100</v>
      </c>
      <c r="L517" s="358" t="s">
        <v>149</v>
      </c>
      <c r="N517" s="359" t="str">
        <f t="array" ref="N517">IFERROR(INDEX('All Field Defs'!$B$2:$E$258,MATCH('StoT Mapping (Depreciated)'!E517,'All Field Defs'!$B$2:$B$258,0),2),"")</f>
        <v>Unit Volume</v>
      </c>
      <c r="O517" s="359" t="str">
        <f t="array" ref="O517">IFERROR(INDEX('All Field Defs'!$B$2:$E$258,MATCH('StoT Mapping (Depreciated)'!E517,'All Field Defs'!$B$2:$B$258,0),3),"")</f>
        <v>Integer</v>
      </c>
      <c r="P517" s="359" t="str">
        <f t="array" ref="P517">IFERROR(INDEX('All Field Defs'!$A$2:$E$258,MATCH('StoT Mapping (Depreciated)'!E517,'All Field Defs'!$B$2:$B$258,0),1),"")</f>
        <v>DemoPermFD</v>
      </c>
      <c r="Q517" s="359" t="str">
        <f t="array" ref="Q517">IFERROR(INDEX('All Field Defs'!$A$2:$F$258,MATCH('StoT Mapping (Depreciated)'!E517,'All Field Defs'!$B$2:$B$258,0),6),"")</f>
        <v>demolition-permits-field-definitions.xlsx</v>
      </c>
    </row>
    <row r="518" ht="15.75" customHeight="1">
      <c r="A518" s="352">
        <v>517.0</v>
      </c>
      <c r="B518" s="353" t="s">
        <v>2134</v>
      </c>
      <c r="C518" s="353" t="s">
        <v>609</v>
      </c>
      <c r="D518" s="353" t="str">
        <f t="shared" si="1"/>
        <v>Prmbdo.mdb.PrmDemo.OwnerName</v>
      </c>
      <c r="E518" s="353" t="s">
        <v>1086</v>
      </c>
      <c r="F518" s="353"/>
      <c r="G518" s="353"/>
      <c r="H518" s="374" t="str">
        <f t="shared" si="15"/>
        <v>PrmDemo</v>
      </c>
      <c r="I518" s="355" t="s">
        <v>1086</v>
      </c>
      <c r="J518" s="373"/>
      <c r="K518" s="358" t="s">
        <v>2100</v>
      </c>
      <c r="L518" s="358" t="s">
        <v>1206</v>
      </c>
      <c r="N518" s="359" t="str">
        <f t="array" ref="N518">IFERROR(INDEX('All Field Defs'!$B$2:$E$258,MATCH('StoT Mapping (Depreciated)'!E518,'All Field Defs'!$B$2:$B$258,0),2),"")</f>
        <v>Owner Name</v>
      </c>
      <c r="O518" s="359" t="str">
        <f t="array" ref="O518">IFERROR(INDEX('All Field Defs'!$B$2:$E$258,MATCH('StoT Mapping (Depreciated)'!E518,'All Field Defs'!$B$2:$B$258,0),3),"")</f>
        <v>String</v>
      </c>
      <c r="P518" s="359" t="str">
        <f t="array" ref="P518">IFERROR(INDEX('All Field Defs'!$A$2:$E$258,MATCH('StoT Mapping (Depreciated)'!E518,'All Field Defs'!$B$2:$B$258,0),1),"")</f>
        <v>OccPermFD</v>
      </c>
      <c r="Q518" s="359" t="str">
        <f t="array" ref="Q518">IFERROR(INDEX('All Field Defs'!$A$2:$F$258,MATCH('StoT Mapping (Depreciated)'!E518,'All Field Defs'!$B$2:$B$258,0),6),"")</f>
        <v>occupancy-permits-field-definitions.xlsx</v>
      </c>
    </row>
    <row r="519" ht="15.75" customHeight="1">
      <c r="A519" s="352">
        <v>518.0</v>
      </c>
      <c r="B519" s="353" t="s">
        <v>2134</v>
      </c>
      <c r="C519" s="353" t="s">
        <v>609</v>
      </c>
      <c r="D519" s="353" t="str">
        <f t="shared" si="1"/>
        <v>Prmbdo.mdb.PrmDemo.OwnerCo</v>
      </c>
      <c r="E519" s="353" t="s">
        <v>1837</v>
      </c>
      <c r="F519" s="353"/>
      <c r="G519" s="353"/>
      <c r="H519" s="374" t="str">
        <f t="shared" si="15"/>
        <v>PrmDemo</v>
      </c>
      <c r="I519" s="355" t="s">
        <v>1837</v>
      </c>
      <c r="J519" s="373"/>
      <c r="K519" s="358" t="s">
        <v>2100</v>
      </c>
      <c r="L519" s="358" t="s">
        <v>1206</v>
      </c>
      <c r="N519" s="359" t="str">
        <f t="array" ref="N519">IFERROR(INDEX('All Field Defs'!$B$2:$E$258,MATCH('StoT Mapping (Depreciated)'!E519,'All Field Defs'!$B$2:$B$258,0),2),"")</f>
        <v>Owner Care Of</v>
      </c>
      <c r="O519" s="359" t="str">
        <f t="array" ref="O519">IFERROR(INDEX('All Field Defs'!$B$2:$E$258,MATCH('StoT Mapping (Depreciated)'!E519,'All Field Defs'!$B$2:$B$258,0),3),"")</f>
        <v>String</v>
      </c>
      <c r="P519" s="359" t="str">
        <f t="array" ref="P519">IFERROR(INDEX('All Field Defs'!$A$2:$E$258,MATCH('StoT Mapping (Depreciated)'!E519,'All Field Defs'!$B$2:$B$258,0),1),"")</f>
        <v>OccPermFD</v>
      </c>
      <c r="Q519" s="359" t="str">
        <f t="array" ref="Q519">IFERROR(INDEX('All Field Defs'!$A$2:$F$258,MATCH('StoT Mapping (Depreciated)'!E519,'All Field Defs'!$B$2:$B$258,0),6),"")</f>
        <v>occupancy-permits-field-definitions.xlsx</v>
      </c>
    </row>
    <row r="520" ht="15.75" customHeight="1">
      <c r="A520" s="352">
        <v>519.0</v>
      </c>
      <c r="B520" s="353" t="s">
        <v>2134</v>
      </c>
      <c r="C520" s="353" t="s">
        <v>609</v>
      </c>
      <c r="D520" s="353" t="str">
        <f t="shared" si="1"/>
        <v>Prmbdo.mdb.PrmDemo.OwnerAddr</v>
      </c>
      <c r="E520" s="353" t="s">
        <v>1096</v>
      </c>
      <c r="F520" s="353"/>
      <c r="G520" s="353"/>
      <c r="H520" s="374" t="str">
        <f t="shared" si="15"/>
        <v>PrmDemo</v>
      </c>
      <c r="I520" s="355" t="s">
        <v>1096</v>
      </c>
      <c r="J520" s="373"/>
      <c r="K520" s="358" t="s">
        <v>2100</v>
      </c>
      <c r="L520" s="358" t="s">
        <v>1206</v>
      </c>
      <c r="N520" s="359" t="str">
        <f t="array" ref="N520">IFERROR(INDEX('All Field Defs'!$B$2:$E$258,MATCH('StoT Mapping (Depreciated)'!E520,'All Field Defs'!$B$2:$B$258,0),2),"")</f>
        <v>Owner Address</v>
      </c>
      <c r="O520" s="359" t="str">
        <f t="array" ref="O520">IFERROR(INDEX('All Field Defs'!$B$2:$E$258,MATCH('StoT Mapping (Depreciated)'!E520,'All Field Defs'!$B$2:$B$258,0),3),"")</f>
        <v>String</v>
      </c>
      <c r="P520" s="359" t="str">
        <f t="array" ref="P520">IFERROR(INDEX('All Field Defs'!$A$2:$E$258,MATCH('StoT Mapping (Depreciated)'!E520,'All Field Defs'!$B$2:$B$258,0),1),"")</f>
        <v>OccPermFD</v>
      </c>
      <c r="Q520" s="359" t="str">
        <f t="array" ref="Q520">IFERROR(INDEX('All Field Defs'!$A$2:$F$258,MATCH('StoT Mapping (Depreciated)'!E520,'All Field Defs'!$B$2:$B$258,0),6),"")</f>
        <v>occupancy-permits-field-definitions.xlsx</v>
      </c>
    </row>
    <row r="521" ht="15.75" customHeight="1">
      <c r="A521" s="352">
        <v>520.0</v>
      </c>
      <c r="B521" s="353" t="s">
        <v>2134</v>
      </c>
      <c r="C521" s="353" t="s">
        <v>609</v>
      </c>
      <c r="D521" s="353" t="str">
        <f t="shared" si="1"/>
        <v>Prmbdo.mdb.PrmDemo.OwnerCity</v>
      </c>
      <c r="E521" s="353" t="s">
        <v>1107</v>
      </c>
      <c r="F521" s="353"/>
      <c r="G521" s="353"/>
      <c r="H521" s="374" t="str">
        <f t="shared" si="15"/>
        <v>PrmDemo</v>
      </c>
      <c r="I521" s="355" t="s">
        <v>1107</v>
      </c>
      <c r="J521" s="373"/>
      <c r="K521" s="358" t="s">
        <v>2100</v>
      </c>
      <c r="L521" s="358" t="s">
        <v>1206</v>
      </c>
      <c r="N521" s="359" t="str">
        <f t="array" ref="N521">IFERROR(INDEX('All Field Defs'!$B$2:$E$258,MATCH('StoT Mapping (Depreciated)'!E521,'All Field Defs'!$B$2:$B$258,0),2),"")</f>
        <v>Owner City</v>
      </c>
      <c r="O521" s="359" t="str">
        <f t="array" ref="O521">IFERROR(INDEX('All Field Defs'!$B$2:$E$258,MATCH('StoT Mapping (Depreciated)'!E521,'All Field Defs'!$B$2:$B$258,0),3),"")</f>
        <v>String</v>
      </c>
      <c r="P521" s="359" t="str">
        <f t="array" ref="P521">IFERROR(INDEX('All Field Defs'!$A$2:$E$258,MATCH('StoT Mapping (Depreciated)'!E521,'All Field Defs'!$B$2:$B$258,0),1),"")</f>
        <v>OccPermFD</v>
      </c>
      <c r="Q521" s="359" t="str">
        <f t="array" ref="Q521">IFERROR(INDEX('All Field Defs'!$A$2:$F$258,MATCH('StoT Mapping (Depreciated)'!E521,'All Field Defs'!$B$2:$B$258,0),6),"")</f>
        <v>occupancy-permits-field-definitions.xlsx</v>
      </c>
    </row>
    <row r="522" ht="15.75" customHeight="1">
      <c r="A522" s="352">
        <v>521.0</v>
      </c>
      <c r="B522" s="353" t="s">
        <v>2134</v>
      </c>
      <c r="C522" s="353" t="s">
        <v>609</v>
      </c>
      <c r="D522" s="353" t="str">
        <f t="shared" si="1"/>
        <v>Prmbdo.mdb.PrmDemo.OwnerState</v>
      </c>
      <c r="E522" s="353" t="s">
        <v>1111</v>
      </c>
      <c r="F522" s="353"/>
      <c r="G522" s="353"/>
      <c r="H522" s="374" t="str">
        <f t="shared" si="15"/>
        <v>PrmDemo</v>
      </c>
      <c r="I522" s="355" t="s">
        <v>1111</v>
      </c>
      <c r="J522" s="373"/>
      <c r="K522" s="358" t="s">
        <v>2100</v>
      </c>
      <c r="L522" s="358" t="s">
        <v>1206</v>
      </c>
      <c r="N522" s="359" t="str">
        <f t="array" ref="N522">IFERROR(INDEX('All Field Defs'!$B$2:$E$258,MATCH('StoT Mapping (Depreciated)'!E522,'All Field Defs'!$B$2:$B$258,0),2),"")</f>
        <v>Owner State</v>
      </c>
      <c r="O522" s="359" t="str">
        <f t="array" ref="O522">IFERROR(INDEX('All Field Defs'!$B$2:$E$258,MATCH('StoT Mapping (Depreciated)'!E522,'All Field Defs'!$B$2:$B$258,0),3),"")</f>
        <v>String</v>
      </c>
      <c r="P522" s="359" t="str">
        <f t="array" ref="P522">IFERROR(INDEX('All Field Defs'!$A$2:$E$258,MATCH('StoT Mapping (Depreciated)'!E522,'All Field Defs'!$B$2:$B$258,0),1),"")</f>
        <v>OccPermFD</v>
      </c>
      <c r="Q522" s="359" t="str">
        <f t="array" ref="Q522">IFERROR(INDEX('All Field Defs'!$A$2:$F$258,MATCH('StoT Mapping (Depreciated)'!E522,'All Field Defs'!$B$2:$B$258,0),6),"")</f>
        <v>occupancy-permits-field-definitions.xlsx</v>
      </c>
    </row>
    <row r="523" ht="15.75" customHeight="1">
      <c r="A523" s="352">
        <v>522.0</v>
      </c>
      <c r="B523" s="353" t="s">
        <v>2134</v>
      </c>
      <c r="C523" s="353" t="s">
        <v>609</v>
      </c>
      <c r="D523" s="353" t="str">
        <f t="shared" si="1"/>
        <v>Prmbdo.mdb.PrmDemo.OwnerZip</v>
      </c>
      <c r="E523" s="353" t="s">
        <v>1996</v>
      </c>
      <c r="F523" s="353"/>
      <c r="G523" s="353"/>
      <c r="H523" s="374" t="str">
        <f t="shared" si="15"/>
        <v>PrmDemo</v>
      </c>
      <c r="I523" s="355" t="s">
        <v>1996</v>
      </c>
      <c r="J523" s="373"/>
      <c r="K523" s="358" t="s">
        <v>2100</v>
      </c>
      <c r="L523" s="358" t="s">
        <v>1206</v>
      </c>
      <c r="N523" s="359" t="str">
        <f t="array" ref="N523">IFERROR(INDEX('All Field Defs'!$B$2:$E$258,MATCH('StoT Mapping (Depreciated)'!E523,'All Field Defs'!$B$2:$B$258,0),2),"")</f>
        <v>Owner ZIP</v>
      </c>
      <c r="O523" s="359" t="str">
        <f t="array" ref="O523">IFERROR(INDEX('All Field Defs'!$B$2:$E$258,MATCH('StoT Mapping (Depreciated)'!E523,'All Field Defs'!$B$2:$B$258,0),3),"")</f>
        <v>String</v>
      </c>
      <c r="P523" s="359" t="str">
        <f t="array" ref="P523">IFERROR(INDEX('All Field Defs'!$A$2:$E$258,MATCH('StoT Mapping (Depreciated)'!E523,'All Field Defs'!$B$2:$B$258,0),1),"")</f>
        <v>OccPermFD</v>
      </c>
      <c r="Q523" s="359" t="str">
        <f t="array" ref="Q523">IFERROR(INDEX('All Field Defs'!$A$2:$F$258,MATCH('StoT Mapping (Depreciated)'!E523,'All Field Defs'!$B$2:$B$258,0),6),"")</f>
        <v>occupancy-permits-field-definitions.xlsx</v>
      </c>
    </row>
    <row r="524" ht="15.75" customHeight="1">
      <c r="A524" s="352">
        <v>523.0</v>
      </c>
      <c r="B524" s="353" t="s">
        <v>2134</v>
      </c>
      <c r="C524" s="353" t="s">
        <v>609</v>
      </c>
      <c r="D524" s="353" t="str">
        <f t="shared" si="1"/>
        <v>Prmbdo.mdb.PrmDemo.CorrName</v>
      </c>
      <c r="E524" s="353" t="s">
        <v>1787</v>
      </c>
      <c r="F524" s="353"/>
      <c r="G524" s="353"/>
      <c r="H524" s="374" t="str">
        <f t="shared" si="15"/>
        <v>PrmDemo</v>
      </c>
      <c r="I524" s="355" t="s">
        <v>1787</v>
      </c>
      <c r="J524" s="373"/>
      <c r="K524" s="358" t="s">
        <v>149</v>
      </c>
      <c r="L524" s="358" t="s">
        <v>149</v>
      </c>
      <c r="N524" s="359" t="str">
        <f t="array" ref="N524">IFERROR(INDEX('All Field Defs'!$B$2:$E$258,MATCH('StoT Mapping (Depreciated)'!E524,'All Field Defs'!$B$2:$B$258,0),2),"")</f>
        <v>Correspondent Name</v>
      </c>
      <c r="O524" s="359" t="str">
        <f t="array" ref="O524">IFERROR(INDEX('All Field Defs'!$B$2:$E$258,MATCH('StoT Mapping (Depreciated)'!E524,'All Field Defs'!$B$2:$B$258,0),3),"")</f>
        <v>String</v>
      </c>
      <c r="P524" s="359" t="str">
        <f t="array" ref="P524">IFERROR(INDEX('All Field Defs'!$A$2:$E$258,MATCH('StoT Mapping (Depreciated)'!E524,'All Field Defs'!$B$2:$B$258,0),1),"")</f>
        <v>OccPermFD</v>
      </c>
      <c r="Q524" s="359" t="str">
        <f t="array" ref="Q524">IFERROR(INDEX('All Field Defs'!$A$2:$F$258,MATCH('StoT Mapping (Depreciated)'!E524,'All Field Defs'!$B$2:$B$258,0),6),"")</f>
        <v>occupancy-permits-field-definitions.xlsx</v>
      </c>
    </row>
    <row r="525" ht="15.75" customHeight="1">
      <c r="A525" s="352">
        <v>524.0</v>
      </c>
      <c r="B525" s="353" t="s">
        <v>2134</v>
      </c>
      <c r="C525" s="353" t="s">
        <v>609</v>
      </c>
      <c r="D525" s="353" t="str">
        <f t="shared" si="1"/>
        <v>Prmbdo.mdb.PrmDemo.CorrCo</v>
      </c>
      <c r="E525" s="353" t="s">
        <v>1785</v>
      </c>
      <c r="F525" s="353"/>
      <c r="G525" s="353"/>
      <c r="H525" s="374" t="str">
        <f t="shared" si="15"/>
        <v>PrmDemo</v>
      </c>
      <c r="I525" s="355" t="s">
        <v>1785</v>
      </c>
      <c r="J525" s="373"/>
      <c r="K525" s="358" t="s">
        <v>149</v>
      </c>
      <c r="L525" s="358" t="s">
        <v>149</v>
      </c>
      <c r="N525" s="359" t="str">
        <f t="array" ref="N525">IFERROR(INDEX('All Field Defs'!$B$2:$E$258,MATCH('StoT Mapping (Depreciated)'!E525,'All Field Defs'!$B$2:$B$258,0),2),"")</f>
        <v>Correspondent Care Of</v>
      </c>
      <c r="O525" s="359" t="str">
        <f t="array" ref="O525">IFERROR(INDEX('All Field Defs'!$B$2:$E$258,MATCH('StoT Mapping (Depreciated)'!E525,'All Field Defs'!$B$2:$B$258,0),3),"")</f>
        <v>String</v>
      </c>
      <c r="P525" s="359" t="str">
        <f t="array" ref="P525">IFERROR(INDEX('All Field Defs'!$A$2:$E$258,MATCH('StoT Mapping (Depreciated)'!E525,'All Field Defs'!$B$2:$B$258,0),1),"")</f>
        <v>OccPermFD</v>
      </c>
      <c r="Q525" s="359" t="str">
        <f t="array" ref="Q525">IFERROR(INDEX('All Field Defs'!$A$2:$F$258,MATCH('StoT Mapping (Depreciated)'!E525,'All Field Defs'!$B$2:$B$258,0),6),"")</f>
        <v>occupancy-permits-field-definitions.xlsx</v>
      </c>
    </row>
    <row r="526" ht="15.75" customHeight="1">
      <c r="A526" s="352">
        <v>525.0</v>
      </c>
      <c r="B526" s="353" t="s">
        <v>2134</v>
      </c>
      <c r="C526" s="353" t="s">
        <v>609</v>
      </c>
      <c r="D526" s="353" t="str">
        <f t="shared" si="1"/>
        <v>Prmbdo.mdb.PrmDemo.CorrAddr</v>
      </c>
      <c r="E526" s="353" t="s">
        <v>1781</v>
      </c>
      <c r="F526" s="353"/>
      <c r="G526" s="353"/>
      <c r="H526" s="374" t="str">
        <f t="shared" si="15"/>
        <v>PrmDemo</v>
      </c>
      <c r="I526" s="355" t="s">
        <v>1781</v>
      </c>
      <c r="J526" s="373"/>
      <c r="K526" s="358" t="s">
        <v>149</v>
      </c>
      <c r="L526" s="358" t="s">
        <v>149</v>
      </c>
      <c r="N526" s="359" t="str">
        <f t="array" ref="N526">IFERROR(INDEX('All Field Defs'!$B$2:$E$258,MATCH('StoT Mapping (Depreciated)'!E526,'All Field Defs'!$B$2:$B$258,0),2),"")</f>
        <v>Correspondent Address</v>
      </c>
      <c r="O526" s="359" t="str">
        <f t="array" ref="O526">IFERROR(INDEX('All Field Defs'!$B$2:$E$258,MATCH('StoT Mapping (Depreciated)'!E526,'All Field Defs'!$B$2:$B$258,0),3),"")</f>
        <v>String</v>
      </c>
      <c r="P526" s="359" t="str">
        <f t="array" ref="P526">IFERROR(INDEX('All Field Defs'!$A$2:$E$258,MATCH('StoT Mapping (Depreciated)'!E526,'All Field Defs'!$B$2:$B$258,0),1),"")</f>
        <v>OccPermFD</v>
      </c>
      <c r="Q526" s="359" t="str">
        <f t="array" ref="Q526">IFERROR(INDEX('All Field Defs'!$A$2:$F$258,MATCH('StoT Mapping (Depreciated)'!E526,'All Field Defs'!$B$2:$B$258,0),6),"")</f>
        <v>occupancy-permits-field-definitions.xlsx</v>
      </c>
    </row>
    <row r="527" ht="15.75" customHeight="1">
      <c r="A527" s="352">
        <v>526.0</v>
      </c>
      <c r="B527" s="353" t="s">
        <v>2134</v>
      </c>
      <c r="C527" s="353" t="s">
        <v>609</v>
      </c>
      <c r="D527" s="353" t="str">
        <f t="shared" si="1"/>
        <v>Prmbdo.mdb.PrmDemo.CorrCity</v>
      </c>
      <c r="E527" s="353" t="s">
        <v>1783</v>
      </c>
      <c r="F527" s="353"/>
      <c r="G527" s="353"/>
      <c r="H527" s="374" t="str">
        <f t="shared" si="15"/>
        <v>PrmDemo</v>
      </c>
      <c r="I527" s="355" t="s">
        <v>1783</v>
      </c>
      <c r="J527" s="373"/>
      <c r="K527" s="358" t="s">
        <v>149</v>
      </c>
      <c r="L527" s="358" t="s">
        <v>149</v>
      </c>
      <c r="N527" s="359" t="str">
        <f t="array" ref="N527">IFERROR(INDEX('All Field Defs'!$B$2:$E$258,MATCH('StoT Mapping (Depreciated)'!E527,'All Field Defs'!$B$2:$B$258,0),2),"")</f>
        <v>Correspondent City</v>
      </c>
      <c r="O527" s="359" t="str">
        <f t="array" ref="O527">IFERROR(INDEX('All Field Defs'!$B$2:$E$258,MATCH('StoT Mapping (Depreciated)'!E527,'All Field Defs'!$B$2:$B$258,0),3),"")</f>
        <v>String</v>
      </c>
      <c r="P527" s="359" t="str">
        <f t="array" ref="P527">IFERROR(INDEX('All Field Defs'!$A$2:$E$258,MATCH('StoT Mapping (Depreciated)'!E527,'All Field Defs'!$B$2:$B$258,0),1),"")</f>
        <v>OccPermFD</v>
      </c>
      <c r="Q527" s="359" t="str">
        <f t="array" ref="Q527">IFERROR(INDEX('All Field Defs'!$A$2:$F$258,MATCH('StoT Mapping (Depreciated)'!E527,'All Field Defs'!$B$2:$B$258,0),6),"")</f>
        <v>occupancy-permits-field-definitions.xlsx</v>
      </c>
    </row>
    <row r="528" ht="15.75" customHeight="1">
      <c r="A528" s="352">
        <v>527.0</v>
      </c>
      <c r="B528" s="353" t="s">
        <v>2134</v>
      </c>
      <c r="C528" s="353" t="s">
        <v>609</v>
      </c>
      <c r="D528" s="353" t="str">
        <f t="shared" si="1"/>
        <v>Prmbdo.mdb.PrmDemo.CorrState</v>
      </c>
      <c r="E528" s="353" t="s">
        <v>1789</v>
      </c>
      <c r="F528" s="353"/>
      <c r="G528" s="353"/>
      <c r="H528" s="374" t="str">
        <f t="shared" si="15"/>
        <v>PrmDemo</v>
      </c>
      <c r="I528" s="355" t="s">
        <v>1789</v>
      </c>
      <c r="J528" s="373"/>
      <c r="K528" s="358" t="s">
        <v>149</v>
      </c>
      <c r="L528" s="358" t="s">
        <v>149</v>
      </c>
      <c r="N528" s="359" t="str">
        <f t="array" ref="N528">IFERROR(INDEX('All Field Defs'!$B$2:$E$258,MATCH('StoT Mapping (Depreciated)'!E528,'All Field Defs'!$B$2:$B$258,0),2),"")</f>
        <v>Correspondent State</v>
      </c>
      <c r="O528" s="359" t="str">
        <f t="array" ref="O528">IFERROR(INDEX('All Field Defs'!$B$2:$E$258,MATCH('StoT Mapping (Depreciated)'!E528,'All Field Defs'!$B$2:$B$258,0),3),"")</f>
        <v>String</v>
      </c>
      <c r="P528" s="359" t="str">
        <f t="array" ref="P528">IFERROR(INDEX('All Field Defs'!$A$2:$E$258,MATCH('StoT Mapping (Depreciated)'!E528,'All Field Defs'!$B$2:$B$258,0),1),"")</f>
        <v>OccPermFD</v>
      </c>
      <c r="Q528" s="359" t="str">
        <f t="array" ref="Q528">IFERROR(INDEX('All Field Defs'!$A$2:$F$258,MATCH('StoT Mapping (Depreciated)'!E528,'All Field Defs'!$B$2:$B$258,0),6),"")</f>
        <v>occupancy-permits-field-definitions.xlsx</v>
      </c>
    </row>
    <row r="529" ht="15.75" customHeight="1">
      <c r="A529" s="352">
        <v>528.0</v>
      </c>
      <c r="B529" s="353" t="s">
        <v>2134</v>
      </c>
      <c r="C529" s="353" t="s">
        <v>609</v>
      </c>
      <c r="D529" s="353" t="str">
        <f t="shared" si="1"/>
        <v>Prmbdo.mdb.PrmDemo.CorrZIP</v>
      </c>
      <c r="E529" s="353" t="s">
        <v>1791</v>
      </c>
      <c r="F529" s="353"/>
      <c r="G529" s="353"/>
      <c r="H529" s="374" t="str">
        <f t="shared" si="15"/>
        <v>PrmDemo</v>
      </c>
      <c r="I529" s="355" t="s">
        <v>1791</v>
      </c>
      <c r="J529" s="373"/>
      <c r="K529" s="358" t="s">
        <v>149</v>
      </c>
      <c r="L529" s="358" t="s">
        <v>149</v>
      </c>
      <c r="N529" s="359" t="str">
        <f t="array" ref="N529">IFERROR(INDEX('All Field Defs'!$B$2:$E$258,MATCH('StoT Mapping (Depreciated)'!E529,'All Field Defs'!$B$2:$B$258,0),2),"")</f>
        <v>Correspondent ZIP</v>
      </c>
      <c r="O529" s="359" t="str">
        <f t="array" ref="O529">IFERROR(INDEX('All Field Defs'!$B$2:$E$258,MATCH('StoT Mapping (Depreciated)'!E529,'All Field Defs'!$B$2:$B$258,0),3),"")</f>
        <v>String</v>
      </c>
      <c r="P529" s="359" t="str">
        <f t="array" ref="P529">IFERROR(INDEX('All Field Defs'!$A$2:$E$258,MATCH('StoT Mapping (Depreciated)'!E529,'All Field Defs'!$B$2:$B$258,0),1),"")</f>
        <v>OccPermFD</v>
      </c>
      <c r="Q529" s="359" t="str">
        <f t="array" ref="Q529">IFERROR(INDEX('All Field Defs'!$A$2:$F$258,MATCH('StoT Mapping (Depreciated)'!E529,'All Field Defs'!$B$2:$B$258,0),6),"")</f>
        <v>occupancy-permits-field-definitions.xlsx</v>
      </c>
    </row>
    <row r="530" ht="15.75" customHeight="1">
      <c r="A530" s="352">
        <v>529.0</v>
      </c>
      <c r="B530" s="353" t="s">
        <v>2134</v>
      </c>
      <c r="C530" s="353" t="s">
        <v>609</v>
      </c>
      <c r="D530" s="353" t="str">
        <f t="shared" si="1"/>
        <v>Prmbdo.mdb.PrmDemo.OccName</v>
      </c>
      <c r="E530" s="353" t="s">
        <v>1821</v>
      </c>
      <c r="F530" s="353"/>
      <c r="G530" s="353"/>
      <c r="H530" s="374" t="str">
        <f t="shared" si="15"/>
        <v>PrmDemo</v>
      </c>
      <c r="I530" s="355" t="s">
        <v>1821</v>
      </c>
      <c r="J530" s="373"/>
      <c r="K530" s="358" t="s">
        <v>2100</v>
      </c>
      <c r="L530" s="358" t="s">
        <v>2113</v>
      </c>
      <c r="N530" s="359" t="str">
        <f t="array" ref="N530">IFERROR(INDEX('All Field Defs'!$B$2:$E$258,MATCH('StoT Mapping (Depreciated)'!E530,'All Field Defs'!$B$2:$B$258,0),2),"")</f>
        <v>Occupant Name</v>
      </c>
      <c r="O530" s="359" t="str">
        <f t="array" ref="O530">IFERROR(INDEX('All Field Defs'!$B$2:$E$258,MATCH('StoT Mapping (Depreciated)'!E530,'All Field Defs'!$B$2:$B$258,0),3),"")</f>
        <v>String</v>
      </c>
      <c r="P530" s="359" t="str">
        <f t="array" ref="P530">IFERROR(INDEX('All Field Defs'!$A$2:$E$258,MATCH('StoT Mapping (Depreciated)'!E530,'All Field Defs'!$B$2:$B$258,0),1),"")</f>
        <v>OccPermFD</v>
      </c>
      <c r="Q530" s="359" t="str">
        <f t="array" ref="Q530">IFERROR(INDEX('All Field Defs'!$A$2:$F$258,MATCH('StoT Mapping (Depreciated)'!E530,'All Field Defs'!$B$2:$B$258,0),6),"")</f>
        <v>occupancy-permits-field-definitions.xlsx</v>
      </c>
    </row>
    <row r="531" ht="15.75" customHeight="1">
      <c r="A531" s="352">
        <v>530.0</v>
      </c>
      <c r="B531" s="353" t="s">
        <v>2134</v>
      </c>
      <c r="C531" s="353" t="s">
        <v>609</v>
      </c>
      <c r="D531" s="353" t="str">
        <f t="shared" si="1"/>
        <v>Prmbdo.mdb.PrmDemo.OccCo</v>
      </c>
      <c r="E531" s="353" t="s">
        <v>1819</v>
      </c>
      <c r="F531" s="353"/>
      <c r="G531" s="353"/>
      <c r="H531" s="374" t="str">
        <f t="shared" si="15"/>
        <v>PrmDemo</v>
      </c>
      <c r="I531" s="355" t="s">
        <v>1819</v>
      </c>
      <c r="J531" s="373"/>
      <c r="K531" s="358" t="s">
        <v>2100</v>
      </c>
      <c r="L531" s="358" t="s">
        <v>2113</v>
      </c>
      <c r="N531" s="359" t="str">
        <f t="array" ref="N531">IFERROR(INDEX('All Field Defs'!$B$2:$E$258,MATCH('StoT Mapping (Depreciated)'!E531,'All Field Defs'!$B$2:$B$258,0),2),"")</f>
        <v>Occupant Care Of</v>
      </c>
      <c r="O531" s="359" t="str">
        <f t="array" ref="O531">IFERROR(INDEX('All Field Defs'!$B$2:$E$258,MATCH('StoT Mapping (Depreciated)'!E531,'All Field Defs'!$B$2:$B$258,0),3),"")</f>
        <v>String</v>
      </c>
      <c r="P531" s="359" t="str">
        <f t="array" ref="P531">IFERROR(INDEX('All Field Defs'!$A$2:$E$258,MATCH('StoT Mapping (Depreciated)'!E531,'All Field Defs'!$B$2:$B$258,0),1),"")</f>
        <v>OccPermFD</v>
      </c>
      <c r="Q531" s="359" t="str">
        <f t="array" ref="Q531">IFERROR(INDEX('All Field Defs'!$A$2:$F$258,MATCH('StoT Mapping (Depreciated)'!E531,'All Field Defs'!$B$2:$B$258,0),6),"")</f>
        <v>occupancy-permits-field-definitions.xlsx</v>
      </c>
    </row>
    <row r="532" ht="15.75" customHeight="1">
      <c r="A532" s="352">
        <v>531.0</v>
      </c>
      <c r="B532" s="353" t="s">
        <v>2134</v>
      </c>
      <c r="C532" s="353" t="s">
        <v>609</v>
      </c>
      <c r="D532" s="353" t="str">
        <f t="shared" si="1"/>
        <v>Prmbdo.mdb.PrmDemo.OccAddr</v>
      </c>
      <c r="E532" s="353" t="s">
        <v>1815</v>
      </c>
      <c r="F532" s="353"/>
      <c r="G532" s="353"/>
      <c r="H532" s="374" t="str">
        <f t="shared" si="15"/>
        <v>PrmDemo</v>
      </c>
      <c r="I532" s="355" t="s">
        <v>1815</v>
      </c>
      <c r="J532" s="373"/>
      <c r="K532" s="358" t="s">
        <v>2100</v>
      </c>
      <c r="L532" s="358" t="s">
        <v>2113</v>
      </c>
      <c r="N532" s="359" t="str">
        <f t="array" ref="N532">IFERROR(INDEX('All Field Defs'!$B$2:$E$258,MATCH('StoT Mapping (Depreciated)'!E532,'All Field Defs'!$B$2:$B$258,0),2),"")</f>
        <v>Occupant Address</v>
      </c>
      <c r="O532" s="359" t="str">
        <f t="array" ref="O532">IFERROR(INDEX('All Field Defs'!$B$2:$E$258,MATCH('StoT Mapping (Depreciated)'!E532,'All Field Defs'!$B$2:$B$258,0),3),"")</f>
        <v>String</v>
      </c>
      <c r="P532" s="359" t="str">
        <f t="array" ref="P532">IFERROR(INDEX('All Field Defs'!$A$2:$E$258,MATCH('StoT Mapping (Depreciated)'!E532,'All Field Defs'!$B$2:$B$258,0),1),"")</f>
        <v>OccPermFD</v>
      </c>
      <c r="Q532" s="359" t="str">
        <f t="array" ref="Q532">IFERROR(INDEX('All Field Defs'!$A$2:$F$258,MATCH('StoT Mapping (Depreciated)'!E532,'All Field Defs'!$B$2:$B$258,0),6),"")</f>
        <v>occupancy-permits-field-definitions.xlsx</v>
      </c>
    </row>
    <row r="533" ht="15.75" customHeight="1">
      <c r="A533" s="352">
        <v>532.0</v>
      </c>
      <c r="B533" s="353" t="s">
        <v>2134</v>
      </c>
      <c r="C533" s="353" t="s">
        <v>609</v>
      </c>
      <c r="D533" s="353" t="str">
        <f t="shared" si="1"/>
        <v>Prmbdo.mdb.PrmDemo.OccCity</v>
      </c>
      <c r="E533" s="353" t="s">
        <v>1817</v>
      </c>
      <c r="F533" s="353"/>
      <c r="G533" s="353"/>
      <c r="H533" s="374" t="str">
        <f t="shared" si="15"/>
        <v>PrmDemo</v>
      </c>
      <c r="I533" s="355" t="s">
        <v>1817</v>
      </c>
      <c r="J533" s="373"/>
      <c r="K533" s="358" t="s">
        <v>2100</v>
      </c>
      <c r="L533" s="358" t="s">
        <v>2113</v>
      </c>
      <c r="N533" s="359" t="str">
        <f t="array" ref="N533">IFERROR(INDEX('All Field Defs'!$B$2:$E$258,MATCH('StoT Mapping (Depreciated)'!E533,'All Field Defs'!$B$2:$B$258,0),2),"")</f>
        <v>Occupant City</v>
      </c>
      <c r="O533" s="359" t="str">
        <f t="array" ref="O533">IFERROR(INDEX('All Field Defs'!$B$2:$E$258,MATCH('StoT Mapping (Depreciated)'!E533,'All Field Defs'!$B$2:$B$258,0),3),"")</f>
        <v>String</v>
      </c>
      <c r="P533" s="359" t="str">
        <f t="array" ref="P533">IFERROR(INDEX('All Field Defs'!$A$2:$E$258,MATCH('StoT Mapping (Depreciated)'!E533,'All Field Defs'!$B$2:$B$258,0),1),"")</f>
        <v>OccPermFD</v>
      </c>
      <c r="Q533" s="359" t="str">
        <f t="array" ref="Q533">IFERROR(INDEX('All Field Defs'!$A$2:$F$258,MATCH('StoT Mapping (Depreciated)'!E533,'All Field Defs'!$B$2:$B$258,0),6),"")</f>
        <v>occupancy-permits-field-definitions.xlsx</v>
      </c>
    </row>
    <row r="534" ht="15.75" customHeight="1">
      <c r="A534" s="352">
        <v>533.0</v>
      </c>
      <c r="B534" s="353" t="s">
        <v>2134</v>
      </c>
      <c r="C534" s="353" t="s">
        <v>609</v>
      </c>
      <c r="D534" s="353" t="str">
        <f t="shared" si="1"/>
        <v>Prmbdo.mdb.PrmDemo.OccState</v>
      </c>
      <c r="E534" s="353" t="s">
        <v>1823</v>
      </c>
      <c r="F534" s="353"/>
      <c r="G534" s="353"/>
      <c r="H534" s="374" t="str">
        <f t="shared" si="15"/>
        <v>PrmDemo</v>
      </c>
      <c r="I534" s="355" t="s">
        <v>1823</v>
      </c>
      <c r="J534" s="373"/>
      <c r="K534" s="358" t="s">
        <v>2100</v>
      </c>
      <c r="L534" s="358" t="s">
        <v>2113</v>
      </c>
      <c r="N534" s="359" t="str">
        <f t="array" ref="N534">IFERROR(INDEX('All Field Defs'!$B$2:$E$258,MATCH('StoT Mapping (Depreciated)'!E534,'All Field Defs'!$B$2:$B$258,0),2),"")</f>
        <v>Occupant State</v>
      </c>
      <c r="O534" s="359" t="str">
        <f t="array" ref="O534">IFERROR(INDEX('All Field Defs'!$B$2:$E$258,MATCH('StoT Mapping (Depreciated)'!E534,'All Field Defs'!$B$2:$B$258,0),3),"")</f>
        <v>String</v>
      </c>
      <c r="P534" s="359" t="str">
        <f t="array" ref="P534">IFERROR(INDEX('All Field Defs'!$A$2:$E$258,MATCH('StoT Mapping (Depreciated)'!E534,'All Field Defs'!$B$2:$B$258,0),1),"")</f>
        <v>OccPermFD</v>
      </c>
      <c r="Q534" s="359" t="str">
        <f t="array" ref="Q534">IFERROR(INDEX('All Field Defs'!$A$2:$F$258,MATCH('StoT Mapping (Depreciated)'!E534,'All Field Defs'!$B$2:$B$258,0),6),"")</f>
        <v>occupancy-permits-field-definitions.xlsx</v>
      </c>
    </row>
    <row r="535" ht="15.75" customHeight="1">
      <c r="A535" s="352">
        <v>534.0</v>
      </c>
      <c r="B535" s="353" t="s">
        <v>2134</v>
      </c>
      <c r="C535" s="353" t="s">
        <v>609</v>
      </c>
      <c r="D535" s="353" t="str">
        <f t="shared" si="1"/>
        <v>Prmbdo.mdb.PrmDemo.OccZIP</v>
      </c>
      <c r="E535" s="353" t="s">
        <v>1825</v>
      </c>
      <c r="F535" s="353"/>
      <c r="G535" s="353"/>
      <c r="H535" s="374" t="str">
        <f t="shared" si="15"/>
        <v>PrmDemo</v>
      </c>
      <c r="I535" s="355" t="s">
        <v>1825</v>
      </c>
      <c r="J535" s="373"/>
      <c r="K535" s="358" t="s">
        <v>2100</v>
      </c>
      <c r="L535" s="358" t="s">
        <v>2113</v>
      </c>
      <c r="N535" s="359" t="str">
        <f t="array" ref="N535">IFERROR(INDEX('All Field Defs'!$B$2:$E$258,MATCH('StoT Mapping (Depreciated)'!E535,'All Field Defs'!$B$2:$B$258,0),2),"")</f>
        <v>Occupant ZIP</v>
      </c>
      <c r="O535" s="359" t="str">
        <f t="array" ref="O535">IFERROR(INDEX('All Field Defs'!$B$2:$E$258,MATCH('StoT Mapping (Depreciated)'!E535,'All Field Defs'!$B$2:$B$258,0),3),"")</f>
        <v>String</v>
      </c>
      <c r="P535" s="359" t="str">
        <f t="array" ref="P535">IFERROR(INDEX('All Field Defs'!$A$2:$E$258,MATCH('StoT Mapping (Depreciated)'!E535,'All Field Defs'!$B$2:$B$258,0),1),"")</f>
        <v>OccPermFD</v>
      </c>
      <c r="Q535" s="359" t="str">
        <f t="array" ref="Q535">IFERROR(INDEX('All Field Defs'!$A$2:$F$258,MATCH('StoT Mapping (Depreciated)'!E535,'All Field Defs'!$B$2:$B$258,0),6),"")</f>
        <v>occupancy-permits-field-definitions.xlsx</v>
      </c>
    </row>
    <row r="536" ht="15.75" customHeight="1">
      <c r="A536" s="352">
        <v>535.0</v>
      </c>
      <c r="B536" s="353" t="s">
        <v>2134</v>
      </c>
      <c r="C536" s="353" t="s">
        <v>609</v>
      </c>
      <c r="D536" s="353" t="str">
        <f t="shared" si="1"/>
        <v>Prmbdo.mdb.PrmDemo.ContrNum</v>
      </c>
      <c r="E536" s="353" t="s">
        <v>1884</v>
      </c>
      <c r="F536" s="353"/>
      <c r="G536" s="353"/>
      <c r="H536" s="374" t="str">
        <f t="shared" si="15"/>
        <v>PrmDemo</v>
      </c>
      <c r="I536" s="355" t="s">
        <v>1884</v>
      </c>
      <c r="J536" s="373"/>
      <c r="K536" s="358" t="s">
        <v>2100</v>
      </c>
      <c r="L536" s="358" t="s">
        <v>2139</v>
      </c>
      <c r="N536" s="359" t="str">
        <f t="array" ref="N536">IFERROR(INDEX('All Field Defs'!$B$2:$E$258,MATCH('StoT Mapping (Depreciated)'!E536,'All Field Defs'!$B$2:$B$258,0),2),"")</f>
        <v>Contractor License Number</v>
      </c>
      <c r="O536" s="359" t="str">
        <f t="array" ref="O536">IFERROR(INDEX('All Field Defs'!$B$2:$E$258,MATCH('StoT Mapping (Depreciated)'!E536,'All Field Defs'!$B$2:$B$258,0),3),"")</f>
        <v>Decimal</v>
      </c>
      <c r="P536" s="359" t="str">
        <f t="array" ref="P536">IFERROR(INDEX('All Field Defs'!$A$2:$E$258,MATCH('StoT Mapping (Depreciated)'!E536,'All Field Defs'!$B$2:$B$258,0),1),"")</f>
        <v>BuilPermFD</v>
      </c>
      <c r="Q536" s="359" t="str">
        <f t="array" ref="Q536">IFERROR(INDEX('All Field Defs'!$A$2:$F$258,MATCH('StoT Mapping (Depreciated)'!E536,'All Field Defs'!$B$2:$B$258,0),6),"")</f>
        <v>building-permits-field-definitions.xlsx</v>
      </c>
    </row>
    <row r="537" ht="15.75" customHeight="1">
      <c r="A537" s="352">
        <v>536.0</v>
      </c>
      <c r="B537" s="353" t="s">
        <v>2134</v>
      </c>
      <c r="C537" s="353" t="s">
        <v>609</v>
      </c>
      <c r="D537" s="353" t="str">
        <f t="shared" si="1"/>
        <v>Prmbdo.mdb.PrmDemo.ContrContact</v>
      </c>
      <c r="E537" s="353" t="s">
        <v>1880</v>
      </c>
      <c r="F537" s="353"/>
      <c r="G537" s="353"/>
      <c r="H537" s="374" t="str">
        <f t="shared" si="15"/>
        <v>PrmDemo</v>
      </c>
      <c r="I537" s="355" t="s">
        <v>1880</v>
      </c>
      <c r="J537" s="373"/>
      <c r="K537" s="358" t="s">
        <v>2100</v>
      </c>
      <c r="L537" s="358" t="s">
        <v>2139</v>
      </c>
      <c r="N537" s="359" t="str">
        <f t="array" ref="N537">IFERROR(INDEX('All Field Defs'!$B$2:$E$258,MATCH('StoT Mapping (Depreciated)'!E537,'All Field Defs'!$B$2:$B$258,0),2),"")</f>
        <v>Contractor Contact Person</v>
      </c>
      <c r="O537" s="359" t="str">
        <f t="array" ref="O537">IFERROR(INDEX('All Field Defs'!$B$2:$E$258,MATCH('StoT Mapping (Depreciated)'!E537,'All Field Defs'!$B$2:$B$258,0),3),"")</f>
        <v>String</v>
      </c>
      <c r="P537" s="359" t="str">
        <f t="array" ref="P537">IFERROR(INDEX('All Field Defs'!$A$2:$E$258,MATCH('StoT Mapping (Depreciated)'!E537,'All Field Defs'!$B$2:$B$258,0),1),"")</f>
        <v>BuilPermFD</v>
      </c>
      <c r="Q537" s="359" t="str">
        <f t="array" ref="Q537">IFERROR(INDEX('All Field Defs'!$A$2:$F$258,MATCH('StoT Mapping (Depreciated)'!E537,'All Field Defs'!$B$2:$B$258,0),6),"")</f>
        <v>building-permits-field-definitions.xlsx</v>
      </c>
    </row>
    <row r="538" ht="15.75" customHeight="1">
      <c r="A538" s="352">
        <v>537.0</v>
      </c>
      <c r="B538" s="353" t="s">
        <v>2134</v>
      </c>
      <c r="C538" s="353" t="s">
        <v>609</v>
      </c>
      <c r="D538" s="353" t="str">
        <f t="shared" si="1"/>
        <v>Prmbdo.mdb.PrmDemo.ContrAddr</v>
      </c>
      <c r="E538" s="353" t="s">
        <v>1876</v>
      </c>
      <c r="F538" s="353"/>
      <c r="G538" s="353"/>
      <c r="H538" s="374" t="str">
        <f t="shared" si="15"/>
        <v>PrmDemo</v>
      </c>
      <c r="I538" s="355" t="s">
        <v>1876</v>
      </c>
      <c r="J538" s="373"/>
      <c r="K538" s="358" t="s">
        <v>2100</v>
      </c>
      <c r="L538" s="358" t="s">
        <v>2139</v>
      </c>
      <c r="N538" s="359" t="str">
        <f t="array" ref="N538">IFERROR(INDEX('All Field Defs'!$B$2:$E$258,MATCH('StoT Mapping (Depreciated)'!E538,'All Field Defs'!$B$2:$B$258,0),2),"")</f>
        <v>Contractor Address</v>
      </c>
      <c r="O538" s="359" t="str">
        <f t="array" ref="O538">IFERROR(INDEX('All Field Defs'!$B$2:$E$258,MATCH('StoT Mapping (Depreciated)'!E538,'All Field Defs'!$B$2:$B$258,0),3),"")</f>
        <v>String</v>
      </c>
      <c r="P538" s="359" t="str">
        <f t="array" ref="P538">IFERROR(INDEX('All Field Defs'!$A$2:$E$258,MATCH('StoT Mapping (Depreciated)'!E538,'All Field Defs'!$B$2:$B$258,0),1),"")</f>
        <v>BuilPermFD</v>
      </c>
      <c r="Q538" s="359" t="str">
        <f t="array" ref="Q538">IFERROR(INDEX('All Field Defs'!$A$2:$F$258,MATCH('StoT Mapping (Depreciated)'!E538,'All Field Defs'!$B$2:$B$258,0),6),"")</f>
        <v>building-permits-field-definitions.xlsx</v>
      </c>
    </row>
    <row r="539" ht="15.75" customHeight="1">
      <c r="A539" s="352">
        <v>538.0</v>
      </c>
      <c r="B539" s="353" t="s">
        <v>2134</v>
      </c>
      <c r="C539" s="353" t="s">
        <v>609</v>
      </c>
      <c r="D539" s="353" t="str">
        <f t="shared" si="1"/>
        <v>Prmbdo.mdb.PrmDemo.ContrCity</v>
      </c>
      <c r="E539" s="353" t="s">
        <v>1878</v>
      </c>
      <c r="F539" s="353"/>
      <c r="G539" s="353"/>
      <c r="H539" s="374" t="str">
        <f t="shared" si="15"/>
        <v>PrmDemo</v>
      </c>
      <c r="I539" s="355" t="s">
        <v>1878</v>
      </c>
      <c r="J539" s="373"/>
      <c r="K539" s="358" t="s">
        <v>2100</v>
      </c>
      <c r="L539" s="358" t="s">
        <v>2139</v>
      </c>
      <c r="N539" s="359" t="str">
        <f t="array" ref="N539">IFERROR(INDEX('All Field Defs'!$B$2:$E$258,MATCH('StoT Mapping (Depreciated)'!E539,'All Field Defs'!$B$2:$B$258,0),2),"")</f>
        <v>Contractor City</v>
      </c>
      <c r="O539" s="359" t="str">
        <f t="array" ref="O539">IFERROR(INDEX('All Field Defs'!$B$2:$E$258,MATCH('StoT Mapping (Depreciated)'!E539,'All Field Defs'!$B$2:$B$258,0),3),"")</f>
        <v>String</v>
      </c>
      <c r="P539" s="359" t="str">
        <f t="array" ref="P539">IFERROR(INDEX('All Field Defs'!$A$2:$E$258,MATCH('StoT Mapping (Depreciated)'!E539,'All Field Defs'!$B$2:$B$258,0),1),"")</f>
        <v>BuilPermFD</v>
      </c>
      <c r="Q539" s="359" t="str">
        <f t="array" ref="Q539">IFERROR(INDEX('All Field Defs'!$A$2:$F$258,MATCH('StoT Mapping (Depreciated)'!E539,'All Field Defs'!$B$2:$B$258,0),6),"")</f>
        <v>building-permits-field-definitions.xlsx</v>
      </c>
    </row>
    <row r="540" ht="15.75" customHeight="1">
      <c r="A540" s="352">
        <v>539.0</v>
      </c>
      <c r="B540" s="353" t="s">
        <v>2134</v>
      </c>
      <c r="C540" s="353" t="s">
        <v>609</v>
      </c>
      <c r="D540" s="353" t="str">
        <f t="shared" si="1"/>
        <v>Prmbdo.mdb.PrmDemo.ContrState</v>
      </c>
      <c r="E540" s="353" t="s">
        <v>1888</v>
      </c>
      <c r="F540" s="353"/>
      <c r="G540" s="353"/>
      <c r="H540" s="374" t="str">
        <f t="shared" si="15"/>
        <v>PrmDemo</v>
      </c>
      <c r="I540" s="355" t="s">
        <v>1888</v>
      </c>
      <c r="J540" s="373"/>
      <c r="K540" s="358" t="s">
        <v>2100</v>
      </c>
      <c r="L540" s="358" t="s">
        <v>2139</v>
      </c>
      <c r="N540" s="359" t="str">
        <f t="array" ref="N540">IFERROR(INDEX('All Field Defs'!$B$2:$E$258,MATCH('StoT Mapping (Depreciated)'!E540,'All Field Defs'!$B$2:$B$258,0),2),"")</f>
        <v>Contractor State</v>
      </c>
      <c r="O540" s="359" t="str">
        <f t="array" ref="O540">IFERROR(INDEX('All Field Defs'!$B$2:$E$258,MATCH('StoT Mapping (Depreciated)'!E540,'All Field Defs'!$B$2:$B$258,0),3),"")</f>
        <v>String</v>
      </c>
      <c r="P540" s="359" t="str">
        <f t="array" ref="P540">IFERROR(INDEX('All Field Defs'!$A$2:$E$258,MATCH('StoT Mapping (Depreciated)'!E540,'All Field Defs'!$B$2:$B$258,0),1),"")</f>
        <v>BuilPermFD</v>
      </c>
      <c r="Q540" s="359" t="str">
        <f t="array" ref="Q540">IFERROR(INDEX('All Field Defs'!$A$2:$F$258,MATCH('StoT Mapping (Depreciated)'!E540,'All Field Defs'!$B$2:$B$258,0),6),"")</f>
        <v>building-permits-field-definitions.xlsx</v>
      </c>
    </row>
    <row r="541" ht="15.75" customHeight="1">
      <c r="A541" s="352">
        <v>540.0</v>
      </c>
      <c r="B541" s="353" t="s">
        <v>2134</v>
      </c>
      <c r="C541" s="353" t="s">
        <v>609</v>
      </c>
      <c r="D541" s="353" t="str">
        <f t="shared" si="1"/>
        <v>Prmbdo.mdb.PrmDemo.ContrZIP</v>
      </c>
      <c r="E541" s="353" t="s">
        <v>1890</v>
      </c>
      <c r="F541" s="353"/>
      <c r="G541" s="353"/>
      <c r="H541" s="374" t="str">
        <f t="shared" si="15"/>
        <v>PrmDemo</v>
      </c>
      <c r="I541" s="355" t="s">
        <v>1890</v>
      </c>
      <c r="J541" s="373"/>
      <c r="K541" s="358" t="s">
        <v>2100</v>
      </c>
      <c r="L541" s="358" t="s">
        <v>2139</v>
      </c>
      <c r="N541" s="359" t="str">
        <f t="array" ref="N541">IFERROR(INDEX('All Field Defs'!$B$2:$E$258,MATCH('StoT Mapping (Depreciated)'!E541,'All Field Defs'!$B$2:$B$258,0),2),"")</f>
        <v>Contractor ZIP</v>
      </c>
      <c r="O541" s="359" t="str">
        <f t="array" ref="O541">IFERROR(INDEX('All Field Defs'!$B$2:$E$258,MATCH('StoT Mapping (Depreciated)'!E541,'All Field Defs'!$B$2:$B$258,0),3),"")</f>
        <v>String</v>
      </c>
      <c r="P541" s="359" t="str">
        <f t="array" ref="P541">IFERROR(INDEX('All Field Defs'!$A$2:$E$258,MATCH('StoT Mapping (Depreciated)'!E541,'All Field Defs'!$B$2:$B$258,0),1),"")</f>
        <v>BuilPermFD</v>
      </c>
      <c r="Q541" s="359" t="str">
        <f t="array" ref="Q541">IFERROR(INDEX('All Field Defs'!$A$2:$F$258,MATCH('StoT Mapping (Depreciated)'!E541,'All Field Defs'!$B$2:$B$258,0),6),"")</f>
        <v>building-permits-field-definitions.xlsx</v>
      </c>
    </row>
    <row r="542" ht="15.75" customHeight="1">
      <c r="A542" s="352">
        <v>541.0</v>
      </c>
      <c r="B542" s="353" t="s">
        <v>2134</v>
      </c>
      <c r="C542" s="353" t="s">
        <v>609</v>
      </c>
      <c r="D542" s="353" t="str">
        <f t="shared" si="1"/>
        <v>Prmbdo.mdb.PrmDemo.ContrPhone</v>
      </c>
      <c r="E542" s="353" t="s">
        <v>1886</v>
      </c>
      <c r="F542" s="353"/>
      <c r="G542" s="353"/>
      <c r="H542" s="374" t="str">
        <f t="shared" si="15"/>
        <v>PrmDemo</v>
      </c>
      <c r="I542" s="355" t="s">
        <v>1886</v>
      </c>
      <c r="J542" s="373"/>
      <c r="K542" s="358" t="s">
        <v>2100</v>
      </c>
      <c r="L542" s="358" t="s">
        <v>2139</v>
      </c>
      <c r="N542" s="359" t="str">
        <f t="array" ref="N542">IFERROR(INDEX('All Field Defs'!$B$2:$E$258,MATCH('StoT Mapping (Depreciated)'!E542,'All Field Defs'!$B$2:$B$258,0),2),"")</f>
        <v>Contractor Phone</v>
      </c>
      <c r="O542" s="359" t="str">
        <f t="array" ref="O542">IFERROR(INDEX('All Field Defs'!$B$2:$E$258,MATCH('StoT Mapping (Depreciated)'!E542,'All Field Defs'!$B$2:$B$258,0),3),"")</f>
        <v>String</v>
      </c>
      <c r="P542" s="359" t="str">
        <f t="array" ref="P542">IFERROR(INDEX('All Field Defs'!$A$2:$E$258,MATCH('StoT Mapping (Depreciated)'!E542,'All Field Defs'!$B$2:$B$258,0),1),"")</f>
        <v>BuilPermFD</v>
      </c>
      <c r="Q542" s="359" t="str">
        <f t="array" ref="Q542">IFERROR(INDEX('All Field Defs'!$A$2:$F$258,MATCH('StoT Mapping (Depreciated)'!E542,'All Field Defs'!$B$2:$B$258,0),6),"")</f>
        <v>building-permits-field-definitions.xlsx</v>
      </c>
    </row>
    <row r="543" ht="15.75" customHeight="1">
      <c r="A543" s="352">
        <v>542.0</v>
      </c>
      <c r="B543" s="353" t="s">
        <v>2134</v>
      </c>
      <c r="C543" s="353" t="s">
        <v>609</v>
      </c>
      <c r="D543" s="353" t="str">
        <f t="shared" si="1"/>
        <v>Prmbdo.mdb.PrmDemo.GeoCityBLockPart</v>
      </c>
      <c r="E543" s="353" t="s">
        <v>1795</v>
      </c>
      <c r="F543" s="353"/>
      <c r="G543" s="353"/>
      <c r="H543" s="374" t="str">
        <f t="shared" si="15"/>
        <v>PrmDemo</v>
      </c>
      <c r="I543" s="355" t="s">
        <v>1795</v>
      </c>
      <c r="J543" s="373"/>
      <c r="K543" s="358" t="s">
        <v>2115</v>
      </c>
      <c r="L543" s="358" t="s">
        <v>149</v>
      </c>
      <c r="N543" s="359" t="str">
        <f t="array" ref="N543">IFERROR(INDEX('All Field Defs'!$B$2:$E$258,MATCH('StoT Mapping (Depreciated)'!E543,'All Field Defs'!$B$2:$B$258,0),2),"")</f>
        <v>City Block Part</v>
      </c>
      <c r="O543" s="359" t="str">
        <f t="array" ref="O543">IFERROR(INDEX('All Field Defs'!$B$2:$E$258,MATCH('StoT Mapping (Depreciated)'!E543,'All Field Defs'!$B$2:$B$258,0),3),"")</f>
        <v>Decimal</v>
      </c>
      <c r="P543" s="359" t="str">
        <f t="array" ref="P543">IFERROR(INDEX('All Field Defs'!$A$2:$E$258,MATCH('StoT Mapping (Depreciated)'!E543,'All Field Defs'!$B$2:$B$258,0),1),"")</f>
        <v>OccPermFD</v>
      </c>
      <c r="Q543" s="359" t="str">
        <f t="array" ref="Q543">IFERROR(INDEX('All Field Defs'!$A$2:$F$258,MATCH('StoT Mapping (Depreciated)'!E543,'All Field Defs'!$B$2:$B$258,0),6),"")</f>
        <v>occupancy-permits-field-definitions.xlsx</v>
      </c>
    </row>
    <row r="544" ht="15.75" customHeight="1">
      <c r="A544" s="352">
        <v>543.0</v>
      </c>
      <c r="B544" s="353" t="s">
        <v>2134</v>
      </c>
      <c r="C544" s="353" t="s">
        <v>609</v>
      </c>
      <c r="D544" s="353" t="str">
        <f t="shared" si="1"/>
        <v>Prmbdo.mdb.PrmDemo.Ward10</v>
      </c>
      <c r="E544" s="353" t="s">
        <v>1436</v>
      </c>
      <c r="F544" s="353"/>
      <c r="G544" s="353"/>
      <c r="H544" s="374" t="str">
        <f t="shared" si="15"/>
        <v>PrmDemo</v>
      </c>
      <c r="I544" s="355" t="s">
        <v>1436</v>
      </c>
      <c r="J544" s="373"/>
      <c r="K544" s="358" t="s">
        <v>2115</v>
      </c>
      <c r="L544" s="358" t="s">
        <v>149</v>
      </c>
      <c r="N544" s="359" t="str">
        <f t="array" ref="N544">IFERROR(INDEX('All Field Defs'!$B$2:$E$258,MATCH('StoT Mapping (Depreciated)'!E544,'All Field Defs'!$B$2:$B$258,0),2),"")</f>
        <v>2012 Ward</v>
      </c>
      <c r="O544" s="359" t="str">
        <f t="array" ref="O544">IFERROR(INDEX('All Field Defs'!$B$2:$E$258,MATCH('StoT Mapping (Depreciated)'!E544,'All Field Defs'!$B$2:$B$258,0),3),"")</f>
        <v>Integer</v>
      </c>
      <c r="P544" s="359" t="str">
        <f t="array" ref="P544">IFERROR(INDEX('All Field Defs'!$A$2:$E$258,MATCH('StoT Mapping (Depreciated)'!E544,'All Field Defs'!$B$2:$B$258,0),1),"")</f>
        <v>OccPermFD</v>
      </c>
      <c r="Q544" s="359" t="str">
        <f t="array" ref="Q544">IFERROR(INDEX('All Field Defs'!$A$2:$F$258,MATCH('StoT Mapping (Depreciated)'!E544,'All Field Defs'!$B$2:$B$258,0),6),"")</f>
        <v>occupancy-permits-field-definitions.xlsx</v>
      </c>
    </row>
    <row r="545" ht="15.75" customHeight="1">
      <c r="A545" s="352">
        <v>544.0</v>
      </c>
      <c r="B545" s="353" t="s">
        <v>2134</v>
      </c>
      <c r="C545" s="353" t="s">
        <v>609</v>
      </c>
      <c r="D545" s="353" t="str">
        <f t="shared" si="1"/>
        <v>Prmbdo.mdb.PrmDemo.Precinct10</v>
      </c>
      <c r="E545" s="353" t="s">
        <v>1445</v>
      </c>
      <c r="F545" s="353"/>
      <c r="G545" s="353"/>
      <c r="H545" s="374" t="str">
        <f t="shared" si="15"/>
        <v>PrmDemo</v>
      </c>
      <c r="I545" s="355" t="s">
        <v>1445</v>
      </c>
      <c r="J545" s="373"/>
      <c r="K545" s="358" t="s">
        <v>2115</v>
      </c>
      <c r="L545" s="358" t="s">
        <v>149</v>
      </c>
      <c r="N545" s="359" t="str">
        <f t="array" ref="N545">IFERROR(INDEX('All Field Defs'!$B$2:$E$258,MATCH('StoT Mapping (Depreciated)'!E545,'All Field Defs'!$B$2:$B$258,0),2),"")</f>
        <v>2012 Precinct</v>
      </c>
      <c r="O545" s="359" t="str">
        <f t="array" ref="O545">IFERROR(INDEX('All Field Defs'!$B$2:$E$258,MATCH('StoT Mapping (Depreciated)'!E545,'All Field Defs'!$B$2:$B$258,0),3),"")</f>
        <v>Integer</v>
      </c>
      <c r="P545" s="359" t="str">
        <f t="array" ref="P545">IFERROR(INDEX('All Field Defs'!$A$2:$E$258,MATCH('StoT Mapping (Depreciated)'!E545,'All Field Defs'!$B$2:$B$258,0),1),"")</f>
        <v>OccPermFD</v>
      </c>
      <c r="Q545" s="359" t="str">
        <f t="array" ref="Q545">IFERROR(INDEX('All Field Defs'!$A$2:$F$258,MATCH('StoT Mapping (Depreciated)'!E545,'All Field Defs'!$B$2:$B$258,0),6),"")</f>
        <v>occupancy-permits-field-definitions.xlsx</v>
      </c>
    </row>
    <row r="546" ht="15.75" customHeight="1">
      <c r="A546" s="352">
        <v>545.0</v>
      </c>
      <c r="B546" s="353" t="s">
        <v>2134</v>
      </c>
      <c r="C546" s="353" t="s">
        <v>609</v>
      </c>
      <c r="D546" s="353" t="str">
        <f t="shared" si="1"/>
        <v>Prmbdo.mdb.PrmDemo.InspArea10</v>
      </c>
      <c r="E546" s="353" t="s">
        <v>1451</v>
      </c>
      <c r="F546" s="353"/>
      <c r="G546" s="353"/>
      <c r="H546" s="374" t="str">
        <f t="shared" si="15"/>
        <v>PrmDemo</v>
      </c>
      <c r="I546" s="355" t="s">
        <v>1451</v>
      </c>
      <c r="J546" s="373"/>
      <c r="K546" s="358" t="s">
        <v>2115</v>
      </c>
      <c r="L546" s="358" t="s">
        <v>149</v>
      </c>
      <c r="N546" s="359" t="str">
        <f t="array" ref="N546">IFERROR(INDEX('All Field Defs'!$B$2:$E$258,MATCH('StoT Mapping (Depreciated)'!E546,'All Field Defs'!$B$2:$B$258,0),2),"")</f>
        <v>2012 Inspection Precinct</v>
      </c>
      <c r="O546" s="359" t="str">
        <f t="array" ref="O546">IFERROR(INDEX('All Field Defs'!$B$2:$E$258,MATCH('StoT Mapping (Depreciated)'!E546,'All Field Defs'!$B$2:$B$258,0),3),"")</f>
        <v>Integer</v>
      </c>
      <c r="P546" s="359" t="str">
        <f t="array" ref="P546">IFERROR(INDEX('All Field Defs'!$A$2:$E$258,MATCH('StoT Mapping (Depreciated)'!E546,'All Field Defs'!$B$2:$B$258,0),1),"")</f>
        <v>OccPermFD</v>
      </c>
      <c r="Q546" s="359" t="str">
        <f t="array" ref="Q546">IFERROR(INDEX('All Field Defs'!$A$2:$F$258,MATCH('StoT Mapping (Depreciated)'!E546,'All Field Defs'!$B$2:$B$258,0),6),"")</f>
        <v>occupancy-permits-field-definitions.xlsx</v>
      </c>
    </row>
    <row r="547" ht="15.75" customHeight="1">
      <c r="A547" s="352">
        <v>546.0</v>
      </c>
      <c r="B547" s="353" t="s">
        <v>2134</v>
      </c>
      <c r="C547" s="353" t="s">
        <v>609</v>
      </c>
      <c r="D547" s="353" t="str">
        <f t="shared" si="1"/>
        <v>Prmbdo.mdb.PrmDemo.Ward00</v>
      </c>
      <c r="E547" s="353" t="s">
        <v>1457</v>
      </c>
      <c r="F547" s="353"/>
      <c r="G547" s="353"/>
      <c r="H547" s="374" t="str">
        <f t="shared" si="15"/>
        <v>PrmDemo</v>
      </c>
      <c r="I547" s="355" t="s">
        <v>1457</v>
      </c>
      <c r="J547" s="373"/>
      <c r="K547" s="358" t="s">
        <v>2115</v>
      </c>
      <c r="L547" s="358" t="s">
        <v>149</v>
      </c>
      <c r="N547" s="359" t="str">
        <f t="array" ref="N547">IFERROR(INDEX('All Field Defs'!$B$2:$E$258,MATCH('StoT Mapping (Depreciated)'!E547,'All Field Defs'!$B$2:$B$258,0),2),"")</f>
        <v>2002 Ward</v>
      </c>
      <c r="O547" s="359" t="str">
        <f t="array" ref="O547">IFERROR(INDEX('All Field Defs'!$B$2:$E$258,MATCH('StoT Mapping (Depreciated)'!E547,'All Field Defs'!$B$2:$B$258,0),3),"")</f>
        <v>Integer</v>
      </c>
      <c r="P547" s="359" t="str">
        <f t="array" ref="P547">IFERROR(INDEX('All Field Defs'!$A$2:$E$258,MATCH('StoT Mapping (Depreciated)'!E547,'All Field Defs'!$B$2:$B$258,0),1),"")</f>
        <v>OccPermFD</v>
      </c>
      <c r="Q547" s="359" t="str">
        <f t="array" ref="Q547">IFERROR(INDEX('All Field Defs'!$A$2:$F$258,MATCH('StoT Mapping (Depreciated)'!E547,'All Field Defs'!$B$2:$B$258,0),6),"")</f>
        <v>occupancy-permits-field-definitions.xlsx</v>
      </c>
    </row>
    <row r="548" ht="15.75" customHeight="1">
      <c r="A548" s="352">
        <v>547.0</v>
      </c>
      <c r="B548" s="353" t="s">
        <v>2134</v>
      </c>
      <c r="C548" s="353" t="s">
        <v>609</v>
      </c>
      <c r="D548" s="353" t="str">
        <f t="shared" si="1"/>
        <v>Prmbdo.mdb.PrmDemo.Precinct02</v>
      </c>
      <c r="E548" s="353" t="s">
        <v>1462</v>
      </c>
      <c r="F548" s="353"/>
      <c r="G548" s="353"/>
      <c r="H548" s="374" t="str">
        <f t="shared" si="15"/>
        <v>PrmDemo</v>
      </c>
      <c r="I548" s="355" t="s">
        <v>1462</v>
      </c>
      <c r="J548" s="373"/>
      <c r="K548" s="358" t="s">
        <v>2115</v>
      </c>
      <c r="L548" s="358" t="s">
        <v>149</v>
      </c>
      <c r="N548" s="359" t="str">
        <f t="array" ref="N548">IFERROR(INDEX('All Field Defs'!$B$2:$E$258,MATCH('StoT Mapping (Depreciated)'!E548,'All Field Defs'!$B$2:$B$258,0),2),"")</f>
        <v>2002 Inspection Precinct</v>
      </c>
      <c r="O548" s="359" t="str">
        <f t="array" ref="O548">IFERROR(INDEX('All Field Defs'!$B$2:$E$258,MATCH('StoT Mapping (Depreciated)'!E548,'All Field Defs'!$B$2:$B$258,0),3),"")</f>
        <v>Integer</v>
      </c>
      <c r="P548" s="359" t="str">
        <f t="array" ref="P548">IFERROR(INDEX('All Field Defs'!$A$2:$E$258,MATCH('StoT Mapping (Depreciated)'!E548,'All Field Defs'!$B$2:$B$258,0),1),"")</f>
        <v>OccPermFD</v>
      </c>
      <c r="Q548" s="359" t="str">
        <f t="array" ref="Q548">IFERROR(INDEX('All Field Defs'!$A$2:$F$258,MATCH('StoT Mapping (Depreciated)'!E548,'All Field Defs'!$B$2:$B$258,0),6),"")</f>
        <v>occupancy-permits-field-definitions.xlsx</v>
      </c>
    </row>
    <row r="549" ht="15.75" customHeight="1">
      <c r="A549" s="352">
        <v>548.0</v>
      </c>
      <c r="B549" s="353" t="s">
        <v>2134</v>
      </c>
      <c r="C549" s="353" t="s">
        <v>609</v>
      </c>
      <c r="D549" s="353" t="str">
        <f t="shared" si="1"/>
        <v>Prmbdo.mdb.PrmDemo.Nbrhd</v>
      </c>
      <c r="E549" s="353" t="s">
        <v>1472</v>
      </c>
      <c r="F549" s="353"/>
      <c r="G549" s="353"/>
      <c r="H549" s="374" t="str">
        <f t="shared" si="15"/>
        <v>PrmDemo</v>
      </c>
      <c r="I549" s="355" t="s">
        <v>1472</v>
      </c>
      <c r="J549" s="373"/>
      <c r="K549" s="358" t="s">
        <v>2115</v>
      </c>
      <c r="L549" s="358" t="s">
        <v>149</v>
      </c>
      <c r="N549" s="359" t="str">
        <f t="array" ref="N549">IFERROR(INDEX('All Field Defs'!$B$2:$E$258,MATCH('StoT Mapping (Depreciated)'!E549,'All Field Defs'!$B$2:$B$258,0),2),"")</f>
        <v>Neighborhood</v>
      </c>
      <c r="O549" s="359" t="str">
        <f t="array" ref="O549">IFERROR(INDEX('All Field Defs'!$B$2:$E$258,MATCH('StoT Mapping (Depreciated)'!E549,'All Field Defs'!$B$2:$B$258,0),3),"")</f>
        <v>Integer</v>
      </c>
      <c r="P549" s="359" t="str">
        <f t="array" ref="P549">IFERROR(INDEX('All Field Defs'!$A$2:$E$258,MATCH('StoT Mapping (Depreciated)'!E549,'All Field Defs'!$B$2:$B$258,0),1),"")</f>
        <v>OccPermFD</v>
      </c>
      <c r="Q549" s="359" t="str">
        <f t="array" ref="Q549">IFERROR(INDEX('All Field Defs'!$A$2:$F$258,MATCH('StoT Mapping (Depreciated)'!E549,'All Field Defs'!$B$2:$B$258,0),6),"")</f>
        <v>occupancy-permits-field-definitions.xlsx</v>
      </c>
    </row>
    <row r="550" ht="15.75" customHeight="1">
      <c r="A550" s="352">
        <v>549.0</v>
      </c>
      <c r="B550" s="353" t="s">
        <v>2134</v>
      </c>
      <c r="C550" s="353" t="s">
        <v>609</v>
      </c>
      <c r="D550" s="353" t="str">
        <f t="shared" si="1"/>
        <v>Prmbdo.mdb.PrmDemo.CDADist</v>
      </c>
      <c r="E550" s="353" t="s">
        <v>1478</v>
      </c>
      <c r="F550" s="353"/>
      <c r="G550" s="353"/>
      <c r="H550" s="374" t="str">
        <f t="shared" si="15"/>
        <v>PrmDemo</v>
      </c>
      <c r="I550" s="355" t="s">
        <v>1478</v>
      </c>
      <c r="J550" s="373"/>
      <c r="K550" s="358" t="s">
        <v>2115</v>
      </c>
      <c r="L550" s="358" t="s">
        <v>149</v>
      </c>
      <c r="N550" s="359" t="str">
        <f t="array" ref="N550">IFERROR(INDEX('All Field Defs'!$B$2:$E$258,MATCH('StoT Mapping (Depreciated)'!E550,'All Field Defs'!$B$2:$B$258,0),2),"")</f>
        <v>CDA District</v>
      </c>
      <c r="O550" s="359" t="str">
        <f t="array" ref="O550">IFERROR(INDEX('All Field Defs'!$B$2:$E$258,MATCH('StoT Mapping (Depreciated)'!E550,'All Field Defs'!$B$2:$B$258,0),3),"")</f>
        <v>Integer</v>
      </c>
      <c r="P550" s="359" t="str">
        <f t="array" ref="P550">IFERROR(INDEX('All Field Defs'!$A$2:$E$258,MATCH('StoT Mapping (Depreciated)'!E550,'All Field Defs'!$B$2:$B$258,0),1),"")</f>
        <v>OccPermFD</v>
      </c>
      <c r="Q550" s="359" t="str">
        <f t="array" ref="Q550">IFERROR(INDEX('All Field Defs'!$A$2:$F$258,MATCH('StoT Mapping (Depreciated)'!E550,'All Field Defs'!$B$2:$B$258,0),6),"")</f>
        <v>occupancy-permits-field-definitions.xlsx</v>
      </c>
    </row>
    <row r="551" ht="15.75" customHeight="1">
      <c r="A551" s="352">
        <v>550.0</v>
      </c>
      <c r="B551" s="353" t="s">
        <v>2134</v>
      </c>
      <c r="C551" s="353" t="s">
        <v>609</v>
      </c>
      <c r="D551" s="353" t="str">
        <f t="shared" si="1"/>
        <v>Prmbdo.mdb.PrmDemo.CDASubDist</v>
      </c>
      <c r="E551" s="353" t="s">
        <v>1485</v>
      </c>
      <c r="F551" s="353"/>
      <c r="G551" s="353"/>
      <c r="H551" s="374" t="str">
        <f t="shared" si="15"/>
        <v>PrmDemo</v>
      </c>
      <c r="I551" s="355" t="s">
        <v>1485</v>
      </c>
      <c r="J551" s="373"/>
      <c r="K551" s="358" t="s">
        <v>2115</v>
      </c>
      <c r="L551" s="358" t="s">
        <v>149</v>
      </c>
      <c r="N551" s="359" t="str">
        <f t="array" ref="N551">IFERROR(INDEX('All Field Defs'!$B$2:$E$258,MATCH('StoT Mapping (Depreciated)'!E551,'All Field Defs'!$B$2:$B$258,0),2),"")</f>
        <v>CDA Sub District</v>
      </c>
      <c r="O551" s="359" t="str">
        <f t="array" ref="O551">IFERROR(INDEX('All Field Defs'!$B$2:$E$258,MATCH('StoT Mapping (Depreciated)'!E551,'All Field Defs'!$B$2:$B$258,0),3),"")</f>
        <v>Integer</v>
      </c>
      <c r="P551" s="359" t="str">
        <f t="array" ref="P551">IFERROR(INDEX('All Field Defs'!$A$2:$E$258,MATCH('StoT Mapping (Depreciated)'!E551,'All Field Defs'!$B$2:$B$258,0),1),"")</f>
        <v>OccPermFD</v>
      </c>
      <c r="Q551" s="359" t="str">
        <f t="array" ref="Q551">IFERROR(INDEX('All Field Defs'!$A$2:$F$258,MATCH('StoT Mapping (Depreciated)'!E551,'All Field Defs'!$B$2:$B$258,0),6),"")</f>
        <v>occupancy-permits-field-definitions.xlsx</v>
      </c>
    </row>
    <row r="552" ht="15.75" customHeight="1">
      <c r="A552" s="352">
        <v>551.0</v>
      </c>
      <c r="B552" s="353" t="s">
        <v>2134</v>
      </c>
      <c r="C552" s="353" t="s">
        <v>609</v>
      </c>
      <c r="D552" s="353" t="str">
        <f t="shared" si="1"/>
        <v>Prmbdo.mdb.PrmDemo.PoliceDist</v>
      </c>
      <c r="E552" s="353" t="s">
        <v>1490</v>
      </c>
      <c r="F552" s="353"/>
      <c r="G552" s="353"/>
      <c r="H552" s="374" t="str">
        <f t="shared" si="15"/>
        <v>PrmDemo</v>
      </c>
      <c r="I552" s="355" t="s">
        <v>1490</v>
      </c>
      <c r="J552" s="373"/>
      <c r="K552" s="358" t="s">
        <v>2115</v>
      </c>
      <c r="L552" s="358" t="s">
        <v>149</v>
      </c>
      <c r="N552" s="359" t="str">
        <f t="array" ref="N552">IFERROR(INDEX('All Field Defs'!$B$2:$E$258,MATCH('StoT Mapping (Depreciated)'!E552,'All Field Defs'!$B$2:$B$258,0),2),"")</f>
        <v>Police District</v>
      </c>
      <c r="O552" s="359" t="str">
        <f t="array" ref="O552">IFERROR(INDEX('All Field Defs'!$B$2:$E$258,MATCH('StoT Mapping (Depreciated)'!E552,'All Field Defs'!$B$2:$B$258,0),3),"")</f>
        <v>Integer</v>
      </c>
      <c r="P552" s="359" t="str">
        <f t="array" ref="P552">IFERROR(INDEX('All Field Defs'!$A$2:$E$258,MATCH('StoT Mapping (Depreciated)'!E552,'All Field Defs'!$B$2:$B$258,0),1),"")</f>
        <v>OccPermFD</v>
      </c>
      <c r="Q552" s="359" t="str">
        <f t="array" ref="Q552">IFERROR(INDEX('All Field Defs'!$A$2:$F$258,MATCH('StoT Mapping (Depreciated)'!E552,'All Field Defs'!$B$2:$B$258,0),6),"")</f>
        <v>occupancy-permits-field-definitions.xlsx</v>
      </c>
    </row>
    <row r="553" ht="15.75" customHeight="1">
      <c r="A553" s="352">
        <v>552.0</v>
      </c>
      <c r="B553" s="353" t="s">
        <v>2134</v>
      </c>
      <c r="C553" s="353" t="s">
        <v>609</v>
      </c>
      <c r="D553" s="353" t="str">
        <f t="shared" si="1"/>
        <v>Prmbdo.mdb.PrmDemo.CensTract10</v>
      </c>
      <c r="E553" s="353" t="s">
        <v>1028</v>
      </c>
      <c r="F553" s="353"/>
      <c r="G553" s="353"/>
      <c r="H553" s="374" t="str">
        <f t="shared" si="15"/>
        <v>PrmDemo</v>
      </c>
      <c r="I553" s="355" t="s">
        <v>1028</v>
      </c>
      <c r="J553" s="373"/>
      <c r="K553" s="358" t="s">
        <v>2115</v>
      </c>
      <c r="L553" s="358" t="s">
        <v>149</v>
      </c>
      <c r="N553" s="359" t="str">
        <f t="array" ref="N553">IFERROR(INDEX('All Field Defs'!$B$2:$E$258,MATCH('StoT Mapping (Depreciated)'!E553,'All Field Defs'!$B$2:$B$258,0),2),"")</f>
        <v>2010 Census Tract</v>
      </c>
      <c r="O553" s="359" t="str">
        <f t="array" ref="O553">IFERROR(INDEX('All Field Defs'!$B$2:$E$258,MATCH('StoT Mapping (Depreciated)'!E553,'All Field Defs'!$B$2:$B$258,0),3),"")</f>
        <v>Decimal</v>
      </c>
      <c r="P553" s="359" t="str">
        <f t="array" ref="P553">IFERROR(INDEX('All Field Defs'!$A$2:$E$258,MATCH('StoT Mapping (Depreciated)'!E553,'All Field Defs'!$B$2:$B$258,0),1),"")</f>
        <v>OccPermFD</v>
      </c>
      <c r="Q553" s="359" t="str">
        <f t="array" ref="Q553">IFERROR(INDEX('All Field Defs'!$A$2:$F$258,MATCH('StoT Mapping (Depreciated)'!E553,'All Field Defs'!$B$2:$B$258,0),6),"")</f>
        <v>occupancy-permits-field-definitions.xlsx</v>
      </c>
    </row>
    <row r="554" ht="15.75" customHeight="1">
      <c r="A554" s="352">
        <v>553.0</v>
      </c>
      <c r="B554" s="353" t="s">
        <v>2134</v>
      </c>
      <c r="C554" s="353" t="s">
        <v>609</v>
      </c>
      <c r="D554" s="353" t="str">
        <f t="shared" si="1"/>
        <v>Prmbdo.mdb.PrmDemo.CensGroup10</v>
      </c>
      <c r="E554" s="353" t="s">
        <v>1775</v>
      </c>
      <c r="F554" s="353"/>
      <c r="G554" s="353"/>
      <c r="H554" s="374" t="str">
        <f t="shared" si="15"/>
        <v>PrmDemo</v>
      </c>
      <c r="I554" s="355" t="s">
        <v>1775</v>
      </c>
      <c r="J554" s="373"/>
      <c r="K554" s="358" t="s">
        <v>2115</v>
      </c>
      <c r="L554" s="358" t="s">
        <v>149</v>
      </c>
      <c r="N554" s="359" t="str">
        <f t="array" ref="N554">IFERROR(INDEX('All Field Defs'!$B$2:$E$258,MATCH('StoT Mapping (Depreciated)'!E554,'All Field Defs'!$B$2:$B$258,0),2),"")</f>
        <v>2010 Census Group</v>
      </c>
      <c r="O554" s="359" t="str">
        <f t="array" ref="O554">IFERROR(INDEX('All Field Defs'!$B$2:$E$258,MATCH('StoT Mapping (Depreciated)'!E554,'All Field Defs'!$B$2:$B$258,0),3),"")</f>
        <v>Integer</v>
      </c>
      <c r="P554" s="359" t="str">
        <f t="array" ref="P554">IFERROR(INDEX('All Field Defs'!$A$2:$E$258,MATCH('StoT Mapping (Depreciated)'!E554,'All Field Defs'!$B$2:$B$258,0),1),"")</f>
        <v>OccPermFD</v>
      </c>
      <c r="Q554" s="359" t="str">
        <f t="array" ref="Q554">IFERROR(INDEX('All Field Defs'!$A$2:$F$258,MATCH('StoT Mapping (Depreciated)'!E554,'All Field Defs'!$B$2:$B$258,0),6),"")</f>
        <v>occupancy-permits-field-definitions.xlsx</v>
      </c>
    </row>
    <row r="555" ht="15.75" customHeight="1">
      <c r="A555" s="352">
        <v>554.0</v>
      </c>
      <c r="B555" s="353" t="s">
        <v>2134</v>
      </c>
      <c r="C555" s="353" t="s">
        <v>609</v>
      </c>
      <c r="D555" s="353" t="str">
        <f t="shared" si="1"/>
        <v>Prmbdo.mdb.PrmDemo.CensBlock00</v>
      </c>
      <c r="E555" s="353" t="s">
        <v>1499</v>
      </c>
      <c r="F555" s="353"/>
      <c r="G555" s="353"/>
      <c r="H555" s="374" t="str">
        <f t="shared" si="15"/>
        <v>PrmDemo</v>
      </c>
      <c r="I555" s="355" t="s">
        <v>1499</v>
      </c>
      <c r="J555" s="373"/>
      <c r="K555" s="358" t="s">
        <v>2115</v>
      </c>
      <c r="L555" s="358" t="s">
        <v>149</v>
      </c>
      <c r="N555" s="359" t="str">
        <f t="array" ref="N555">IFERROR(INDEX('All Field Defs'!$B$2:$E$258,MATCH('StoT Mapping (Depreciated)'!E555,'All Field Defs'!$B$2:$B$258,0),2),"")</f>
        <v>2000 Census Block</v>
      </c>
      <c r="O555" s="359" t="str">
        <f t="array" ref="O555">IFERROR(INDEX('All Field Defs'!$B$2:$E$258,MATCH('StoT Mapping (Depreciated)'!E555,'All Field Defs'!$B$2:$B$258,0),3),"")</f>
        <v>Decimal</v>
      </c>
      <c r="P555" s="359" t="str">
        <f t="array" ref="P555">IFERROR(INDEX('All Field Defs'!$A$2:$E$258,MATCH('StoT Mapping (Depreciated)'!E555,'All Field Defs'!$B$2:$B$258,0),1),"")</f>
        <v>OccPermFD</v>
      </c>
      <c r="Q555" s="359" t="str">
        <f t="array" ref="Q555">IFERROR(INDEX('All Field Defs'!$A$2:$F$258,MATCH('StoT Mapping (Depreciated)'!E555,'All Field Defs'!$B$2:$B$258,0),6),"")</f>
        <v>occupancy-permits-field-definitions.xlsx</v>
      </c>
    </row>
    <row r="556" ht="15.75" customHeight="1">
      <c r="A556" s="352">
        <v>555.0</v>
      </c>
      <c r="B556" s="353" t="s">
        <v>2134</v>
      </c>
      <c r="C556" s="353" t="s">
        <v>609</v>
      </c>
      <c r="D556" s="353" t="str">
        <f t="shared" si="1"/>
        <v>Prmbdo.mdb.PrmDemo.AsrNbrhd</v>
      </c>
      <c r="E556" s="353" t="s">
        <v>1520</v>
      </c>
      <c r="F556" s="353"/>
      <c r="G556" s="353"/>
      <c r="H556" s="374" t="str">
        <f t="shared" si="15"/>
        <v>PrmDemo</v>
      </c>
      <c r="I556" s="355" t="s">
        <v>1520</v>
      </c>
      <c r="J556" s="373"/>
      <c r="K556" s="358" t="s">
        <v>2115</v>
      </c>
      <c r="L556" s="358" t="s">
        <v>149</v>
      </c>
      <c r="N556" s="359" t="str">
        <f t="array" ref="N556">IFERROR(INDEX('All Field Defs'!$B$2:$E$258,MATCH('StoT Mapping (Depreciated)'!E556,'All Field Defs'!$B$2:$B$258,0),2),"")</f>
        <v>Assessor Neighborhood</v>
      </c>
      <c r="O556" s="359" t="str">
        <f t="array" ref="O556">IFERROR(INDEX('All Field Defs'!$B$2:$E$258,MATCH('StoT Mapping (Depreciated)'!E556,'All Field Defs'!$B$2:$B$258,0),3),"")</f>
        <v>Integer</v>
      </c>
      <c r="P556" s="359" t="str">
        <f t="array" ref="P556">IFERROR(INDEX('All Field Defs'!$A$2:$E$258,MATCH('StoT Mapping (Depreciated)'!E556,'All Field Defs'!$B$2:$B$258,0),1),"")</f>
        <v>OccPermFD</v>
      </c>
      <c r="Q556" s="359" t="str">
        <f t="array" ref="Q556">IFERROR(INDEX('All Field Defs'!$A$2:$F$258,MATCH('StoT Mapping (Depreciated)'!E556,'All Field Defs'!$B$2:$B$258,0),6),"")</f>
        <v>occupancy-permits-field-definitions.xlsx</v>
      </c>
    </row>
    <row r="557" ht="15.75" customHeight="1">
      <c r="A557" s="352">
        <v>556.0</v>
      </c>
      <c r="B557" s="353" t="s">
        <v>2134</v>
      </c>
      <c r="C557" s="353" t="s">
        <v>609</v>
      </c>
      <c r="D557" s="353" t="str">
        <f t="shared" si="1"/>
        <v>Prmbdo.mdb.PrmDemo.NLC</v>
      </c>
      <c r="E557" s="353" t="s">
        <v>1058</v>
      </c>
      <c r="F557" s="353"/>
      <c r="G557" s="353"/>
      <c r="H557" s="374" t="str">
        <f t="shared" si="15"/>
        <v>PrmDemo</v>
      </c>
      <c r="I557" s="355" t="s">
        <v>1058</v>
      </c>
      <c r="J557" s="373"/>
      <c r="K557" s="358" t="s">
        <v>2115</v>
      </c>
      <c r="L557" s="358" t="s">
        <v>149</v>
      </c>
      <c r="N557" s="359" t="str">
        <f t="array" ref="N557">IFERROR(INDEX('All Field Defs'!$B$2:$E$258,MATCH('StoT Mapping (Depreciated)'!E557,'All Field Defs'!$B$2:$B$258,0),2),"")</f>
        <v>NLC</v>
      </c>
      <c r="O557" s="359" t="str">
        <f t="array" ref="O557">IFERROR(INDEX('All Field Defs'!$B$2:$E$258,MATCH('StoT Mapping (Depreciated)'!E557,'All Field Defs'!$B$2:$B$258,0),3),"")</f>
        <v>Decimal</v>
      </c>
      <c r="P557" s="359" t="str">
        <f t="array" ref="P557">IFERROR(INDEX('All Field Defs'!$A$2:$E$258,MATCH('StoT Mapping (Depreciated)'!E557,'All Field Defs'!$B$2:$B$258,0),1),"")</f>
        <v>OccPermFD</v>
      </c>
      <c r="Q557" s="359" t="str">
        <f t="array" ref="Q557">IFERROR(INDEX('All Field Defs'!$A$2:$F$258,MATCH('StoT Mapping (Depreciated)'!E557,'All Field Defs'!$B$2:$B$258,0),6),"")</f>
        <v>occupancy-permits-field-definitions.xlsx</v>
      </c>
    </row>
    <row r="558" ht="15.75" customHeight="1">
      <c r="A558" s="352">
        <v>557.0</v>
      </c>
      <c r="B558" s="353" t="s">
        <v>2134</v>
      </c>
      <c r="C558" s="353" t="s">
        <v>609</v>
      </c>
      <c r="D558" s="353" t="str">
        <f t="shared" si="1"/>
        <v>Prmbdo.mdb.PrmDemo.Parity</v>
      </c>
      <c r="E558" s="353" t="s">
        <v>1061</v>
      </c>
      <c r="F558" s="353"/>
      <c r="G558" s="353"/>
      <c r="H558" s="374" t="str">
        <f t="shared" si="15"/>
        <v>PrmDemo</v>
      </c>
      <c r="I558" s="355" t="s">
        <v>1061</v>
      </c>
      <c r="J558" s="373"/>
      <c r="K558" s="358" t="s">
        <v>2115</v>
      </c>
      <c r="L558" s="358" t="s">
        <v>149</v>
      </c>
      <c r="N558" s="359" t="str">
        <f t="array" ref="N558">IFERROR(INDEX('All Field Defs'!$B$2:$E$258,MATCH('StoT Mapping (Depreciated)'!E558,'All Field Defs'!$B$2:$B$258,0),2),"")</f>
        <v>Parity</v>
      </c>
      <c r="O558" s="359" t="str">
        <f t="array" ref="O558">IFERROR(INDEX('All Field Defs'!$B$2:$E$258,MATCH('StoT Mapping (Depreciated)'!E558,'All Field Defs'!$B$2:$B$258,0),3),"")</f>
        <v>String</v>
      </c>
      <c r="P558" s="359" t="str">
        <f t="array" ref="P558">IFERROR(INDEX('All Field Defs'!$A$2:$E$258,MATCH('StoT Mapping (Depreciated)'!E558,'All Field Defs'!$B$2:$B$258,0),1),"")</f>
        <v>OccPermFD</v>
      </c>
      <c r="Q558" s="359" t="str">
        <f t="array" ref="Q558">IFERROR(INDEX('All Field Defs'!$A$2:$F$258,MATCH('StoT Mapping (Depreciated)'!E558,'All Field Defs'!$B$2:$B$258,0),6),"")</f>
        <v>occupancy-permits-field-definitions.xlsx</v>
      </c>
    </row>
    <row r="559" ht="15.75" customHeight="1">
      <c r="A559" s="352">
        <v>558.0</v>
      </c>
      <c r="B559" s="353" t="s">
        <v>2134</v>
      </c>
      <c r="C559" s="353" t="s">
        <v>609</v>
      </c>
      <c r="D559" s="353" t="str">
        <f t="shared" si="1"/>
        <v>Prmbdo.mdb.PrmDemo.TmpCityBlock</v>
      </c>
      <c r="E559" s="353" t="s">
        <v>1867</v>
      </c>
      <c r="F559" s="353"/>
      <c r="G559" s="353"/>
      <c r="H559" s="374" t="str">
        <f t="shared" si="15"/>
        <v>PrmDemo</v>
      </c>
      <c r="I559" s="355" t="s">
        <v>1867</v>
      </c>
      <c r="J559" s="373"/>
      <c r="K559" s="358" t="s">
        <v>2115</v>
      </c>
      <c r="L559" s="358" t="s">
        <v>149</v>
      </c>
      <c r="N559" s="359" t="str">
        <f t="array" ref="N559">IFERROR(INDEX('All Field Defs'!$B$2:$E$258,MATCH('StoT Mapping (Depreciated)'!E559,'All Field Defs'!$B$2:$B$258,0),2),"")</f>
        <v>Temp City Block</v>
      </c>
      <c r="O559" s="359" t="str">
        <f t="array" ref="O559">IFERROR(INDEX('All Field Defs'!$B$2:$E$258,MATCH('StoT Mapping (Depreciated)'!E559,'All Field Defs'!$B$2:$B$258,0),3),"")</f>
        <v>Decimal</v>
      </c>
      <c r="P559" s="359" t="str">
        <f t="array" ref="P559">IFERROR(INDEX('All Field Defs'!$A$2:$E$258,MATCH('StoT Mapping (Depreciated)'!E559,'All Field Defs'!$B$2:$B$258,0),1),"")</f>
        <v>OccPermFD</v>
      </c>
      <c r="Q559" s="359" t="str">
        <f t="array" ref="Q559">IFERROR(INDEX('All Field Defs'!$A$2:$F$258,MATCH('StoT Mapping (Depreciated)'!E559,'All Field Defs'!$B$2:$B$258,0),6),"")</f>
        <v>occupancy-permits-field-definitions.xlsx</v>
      </c>
    </row>
    <row r="560" ht="15.75" customHeight="1">
      <c r="A560" s="352">
        <v>559.0</v>
      </c>
      <c r="B560" s="353" t="s">
        <v>2134</v>
      </c>
      <c r="C560" s="353" t="s">
        <v>609</v>
      </c>
      <c r="D560" s="353" t="str">
        <f t="shared" si="1"/>
        <v>Prmbdo.mdb.PrmDemo.TmpParcel</v>
      </c>
      <c r="E560" s="353" t="s">
        <v>1869</v>
      </c>
      <c r="F560" s="353"/>
      <c r="G560" s="353"/>
      <c r="H560" s="374" t="str">
        <f t="shared" si="15"/>
        <v>PrmDemo</v>
      </c>
      <c r="I560" s="355" t="s">
        <v>1869</v>
      </c>
      <c r="J560" s="373"/>
      <c r="K560" s="358" t="s">
        <v>2115</v>
      </c>
      <c r="L560" s="358" t="s">
        <v>149</v>
      </c>
      <c r="N560" s="359" t="str">
        <f t="array" ref="N560">IFERROR(INDEX('All Field Defs'!$B$2:$E$258,MATCH('StoT Mapping (Depreciated)'!E560,'All Field Defs'!$B$2:$B$258,0),2),"")</f>
        <v>Temp Parcel</v>
      </c>
      <c r="O560" s="359" t="str">
        <f t="array" ref="O560">IFERROR(INDEX('All Field Defs'!$B$2:$E$258,MATCH('StoT Mapping (Depreciated)'!E560,'All Field Defs'!$B$2:$B$258,0),3),"")</f>
        <v>Integer</v>
      </c>
      <c r="P560" s="359" t="str">
        <f t="array" ref="P560">IFERROR(INDEX('All Field Defs'!$A$2:$E$258,MATCH('StoT Mapping (Depreciated)'!E560,'All Field Defs'!$B$2:$B$258,0),1),"")</f>
        <v>OccPermFD</v>
      </c>
      <c r="Q560" s="359" t="str">
        <f t="array" ref="Q560">IFERROR(INDEX('All Field Defs'!$A$2:$F$258,MATCH('StoT Mapping (Depreciated)'!E560,'All Field Defs'!$B$2:$B$258,0),6),"")</f>
        <v>occupancy-permits-field-definitions.xlsx</v>
      </c>
    </row>
    <row r="561" ht="15.75" customHeight="1">
      <c r="A561" s="352">
        <v>560.0</v>
      </c>
      <c r="B561" s="353" t="s">
        <v>2134</v>
      </c>
      <c r="C561" s="353" t="s">
        <v>609</v>
      </c>
      <c r="D561" s="353" t="str">
        <f t="shared" si="1"/>
        <v>Prmbdo.mdb.PrmDemo.FirstDate</v>
      </c>
      <c r="E561" s="353" t="s">
        <v>787</v>
      </c>
      <c r="F561" s="353"/>
      <c r="G561" s="353"/>
      <c r="H561" s="374" t="str">
        <f t="shared" si="15"/>
        <v>PrmDemo</v>
      </c>
      <c r="I561" s="355" t="s">
        <v>787</v>
      </c>
      <c r="J561" s="373"/>
      <c r="K561" s="358" t="s">
        <v>2115</v>
      </c>
      <c r="L561" s="358" t="s">
        <v>149</v>
      </c>
      <c r="N561" s="359" t="str">
        <f t="array" ref="N561">IFERROR(INDEX('All Field Defs'!$B$2:$E$258,MATCH('StoT Mapping (Depreciated)'!E561,'All Field Defs'!$B$2:$B$258,0),2),"")</f>
        <v>First Appearance Date</v>
      </c>
      <c r="O561" s="359" t="str">
        <f t="array" ref="O561">IFERROR(INDEX('All Field Defs'!$B$2:$E$258,MATCH('StoT Mapping (Depreciated)'!E561,'All Field Defs'!$B$2:$B$258,0),3),"")</f>
        <v>Date</v>
      </c>
      <c r="P561" s="359" t="str">
        <f t="array" ref="P561">IFERROR(INDEX('All Field Defs'!$A$2:$E$258,MATCH('StoT Mapping (Depreciated)'!E561,'All Field Defs'!$B$2:$B$258,0),1),"")</f>
        <v>OccPermFD</v>
      </c>
      <c r="Q561" s="359" t="str">
        <f t="array" ref="Q561">IFERROR(INDEX('All Field Defs'!$A$2:$F$258,MATCH('StoT Mapping (Depreciated)'!E561,'All Field Defs'!$B$2:$B$258,0),6),"")</f>
        <v>occupancy-permits-field-definitions.xlsx</v>
      </c>
    </row>
    <row r="562" ht="15.75" customHeight="1">
      <c r="A562" s="352">
        <v>561.0</v>
      </c>
      <c r="B562" s="353" t="s">
        <v>2134</v>
      </c>
      <c r="C562" s="353" t="s">
        <v>609</v>
      </c>
      <c r="D562" s="353" t="str">
        <f t="shared" si="1"/>
        <v>Prmbdo.mdb.PrmDemo.LastDate</v>
      </c>
      <c r="E562" s="353" t="s">
        <v>794</v>
      </c>
      <c r="F562" s="353"/>
      <c r="G562" s="353"/>
      <c r="H562" s="374" t="str">
        <f t="shared" si="15"/>
        <v>PrmDemo</v>
      </c>
      <c r="I562" s="355" t="s">
        <v>794</v>
      </c>
      <c r="J562" s="373"/>
      <c r="K562" s="358" t="s">
        <v>2115</v>
      </c>
      <c r="L562" s="358" t="s">
        <v>149</v>
      </c>
      <c r="N562" s="359" t="str">
        <f t="array" ref="N562">IFERROR(INDEX('All Field Defs'!$B$2:$E$258,MATCH('StoT Mapping (Depreciated)'!E562,'All Field Defs'!$B$2:$B$258,0),2),"")</f>
        <v>Last Date Appeared</v>
      </c>
      <c r="O562" s="359" t="str">
        <f t="array" ref="O562">IFERROR(INDEX('All Field Defs'!$B$2:$E$258,MATCH('StoT Mapping (Depreciated)'!E562,'All Field Defs'!$B$2:$B$258,0),3),"")</f>
        <v>Date</v>
      </c>
      <c r="P562" s="359" t="str">
        <f t="array" ref="P562">IFERROR(INDEX('All Field Defs'!$A$2:$E$258,MATCH('StoT Mapping (Depreciated)'!E562,'All Field Defs'!$B$2:$B$258,0),1),"")</f>
        <v>OccPermFD</v>
      </c>
      <c r="Q562" s="359" t="str">
        <f t="array" ref="Q562">IFERROR(INDEX('All Field Defs'!$A$2:$F$258,MATCH('StoT Mapping (Depreciated)'!E562,'All Field Defs'!$B$2:$B$258,0),6),"")</f>
        <v>occupancy-permits-field-definitions.xlsx</v>
      </c>
    </row>
    <row r="563" ht="15.75" customHeight="1">
      <c r="A563" s="352">
        <v>562.0</v>
      </c>
      <c r="B563" s="353" t="s">
        <v>2134</v>
      </c>
      <c r="C563" s="353" t="s">
        <v>609</v>
      </c>
      <c r="D563" s="353" t="str">
        <f t="shared" si="1"/>
        <v>Prmbdo.mdb.PrmDemo.UpDateGeo</v>
      </c>
      <c r="E563" s="353" t="s">
        <v>1871</v>
      </c>
      <c r="F563" s="353"/>
      <c r="G563" s="353"/>
      <c r="H563" s="374" t="str">
        <f t="shared" si="15"/>
        <v>PrmDemo</v>
      </c>
      <c r="I563" s="355" t="s">
        <v>1871</v>
      </c>
      <c r="J563" s="373"/>
      <c r="K563" s="358" t="s">
        <v>2115</v>
      </c>
      <c r="L563" s="358" t="s">
        <v>149</v>
      </c>
      <c r="N563" s="359" t="str">
        <f t="array" ref="N563">IFERROR(INDEX('All Field Defs'!$B$2:$E$258,MATCH('StoT Mapping (Depreciated)'!E563,'All Field Defs'!$B$2:$B$258,0),2),"")</f>
        <v>Geo Updated</v>
      </c>
      <c r="O563" s="359" t="str">
        <f t="array" ref="O563">IFERROR(INDEX('All Field Defs'!$B$2:$E$258,MATCH('StoT Mapping (Depreciated)'!E563,'All Field Defs'!$B$2:$B$258,0),3),"")</f>
        <v>Date</v>
      </c>
      <c r="P563" s="359" t="str">
        <f t="array" ref="P563">IFERROR(INDEX('All Field Defs'!$A$2:$E$258,MATCH('StoT Mapping (Depreciated)'!E563,'All Field Defs'!$B$2:$B$258,0),1),"")</f>
        <v>OccPermFD</v>
      </c>
      <c r="Q563" s="359" t="str">
        <f t="array" ref="Q563">IFERROR(INDEX('All Field Defs'!$A$2:$F$258,MATCH('StoT Mapping (Depreciated)'!E563,'All Field Defs'!$B$2:$B$258,0),6),"")</f>
        <v>occupancy-permits-field-definitions.xlsx</v>
      </c>
    </row>
    <row r="564" ht="10.5" customHeight="1">
      <c r="A564" s="352">
        <v>563.0</v>
      </c>
      <c r="B564" s="363"/>
      <c r="C564" s="363"/>
      <c r="D564" s="353" t="str">
        <f t="shared" si="1"/>
        <v>..</v>
      </c>
      <c r="E564" s="363"/>
      <c r="F564" s="363"/>
      <c r="G564" s="363"/>
      <c r="H564" s="363"/>
      <c r="I564" s="364"/>
      <c r="J564" s="365"/>
      <c r="K564" s="363"/>
      <c r="L564" s="363"/>
      <c r="M564" s="343"/>
      <c r="N564" s="359"/>
      <c r="O564" s="359"/>
      <c r="P564" s="359"/>
      <c r="Q564" s="359"/>
    </row>
    <row r="565" ht="15.75" customHeight="1">
      <c r="A565" s="352">
        <v>564.0</v>
      </c>
      <c r="B565" s="353" t="s">
        <v>2134</v>
      </c>
      <c r="C565" s="353" t="s">
        <v>611</v>
      </c>
      <c r="D565" s="353" t="str">
        <f t="shared" si="1"/>
        <v>Prmbdo.mdb.PrmOcc.AppType</v>
      </c>
      <c r="E565" s="353" t="s">
        <v>1763</v>
      </c>
      <c r="F565" s="353"/>
      <c r="G565" s="353"/>
      <c r="H565" s="374" t="str">
        <f t="shared" ref="H565:H641" si="16">C565</f>
        <v>PrmOcc</v>
      </c>
      <c r="I565" s="355" t="s">
        <v>1763</v>
      </c>
      <c r="J565" s="373"/>
      <c r="K565" s="358" t="s">
        <v>2100</v>
      </c>
      <c r="L565" s="358" t="s">
        <v>1214</v>
      </c>
      <c r="N565" s="359" t="str">
        <f t="array" ref="N565">IFERROR(INDEX('All Field Defs'!$B$2:$E$258,MATCH('StoT Mapping (Depreciated)'!E565,'All Field Defs'!$B$2:$B$258,0),2),"")</f>
        <v>Application Type</v>
      </c>
      <c r="O565" s="359" t="str">
        <f t="array" ref="O565">IFERROR(INDEX('All Field Defs'!$B$2:$E$258,MATCH('StoT Mapping (Depreciated)'!E565,'All Field Defs'!$B$2:$B$258,0),3),"")</f>
        <v>String</v>
      </c>
      <c r="P565" s="359" t="str">
        <f t="array" ref="P565">IFERROR(INDEX('All Field Defs'!$A$2:$E$258,MATCH('StoT Mapping (Depreciated)'!E565,'All Field Defs'!$B$2:$B$258,0),1),"")</f>
        <v>OccPermFD</v>
      </c>
      <c r="Q565" s="359" t="str">
        <f t="array" ref="Q565">IFERROR(INDEX('All Field Defs'!$A$2:$F$258,MATCH('StoT Mapping (Depreciated)'!E565,'All Field Defs'!$B$2:$B$258,0),6),"")</f>
        <v>occupancy-permits-field-definitions.xlsx</v>
      </c>
    </row>
    <row r="566" ht="15.75" customHeight="1">
      <c r="A566" s="352">
        <v>565.0</v>
      </c>
      <c r="B566" s="353" t="s">
        <v>2134</v>
      </c>
      <c r="C566" s="353" t="s">
        <v>611</v>
      </c>
      <c r="D566" s="353" t="str">
        <f t="shared" si="1"/>
        <v>Prmbdo.mdb.PrmOcc.AppSource</v>
      </c>
      <c r="E566" s="353" t="s">
        <v>1761</v>
      </c>
      <c r="F566" s="353"/>
      <c r="G566" s="353"/>
      <c r="H566" s="374" t="str">
        <f t="shared" si="16"/>
        <v>PrmOcc</v>
      </c>
      <c r="I566" s="355" t="s">
        <v>1761</v>
      </c>
      <c r="J566" s="373"/>
      <c r="K566" s="358" t="s">
        <v>2100</v>
      </c>
      <c r="L566" s="358" t="s">
        <v>1195</v>
      </c>
      <c r="N566" s="359" t="str">
        <f t="array" ref="N566">IFERROR(INDEX('All Field Defs'!$B$2:$E$258,MATCH('StoT Mapping (Depreciated)'!E566,'All Field Defs'!$B$2:$B$258,0),2),"")</f>
        <v>Application Source</v>
      </c>
      <c r="O566" s="359" t="str">
        <f t="array" ref="O566">IFERROR(INDEX('All Field Defs'!$B$2:$E$258,MATCH('StoT Mapping (Depreciated)'!E566,'All Field Defs'!$B$2:$B$258,0),3),"")</f>
        <v>Integer</v>
      </c>
      <c r="P566" s="359" t="str">
        <f t="array" ref="P566">IFERROR(INDEX('All Field Defs'!$A$2:$E$258,MATCH('StoT Mapping (Depreciated)'!E566,'All Field Defs'!$B$2:$B$258,0),1),"")</f>
        <v>OccPermFD</v>
      </c>
      <c r="Q566" s="359" t="str">
        <f t="array" ref="Q566">IFERROR(INDEX('All Field Defs'!$A$2:$F$258,MATCH('StoT Mapping (Depreciated)'!E566,'All Field Defs'!$B$2:$B$258,0),6),"")</f>
        <v>occupancy-permits-field-definitions.xlsx</v>
      </c>
    </row>
    <row r="567" ht="15.75" customHeight="1">
      <c r="A567" s="352">
        <v>566.0</v>
      </c>
      <c r="B567" s="353" t="s">
        <v>2134</v>
      </c>
      <c r="C567" s="353" t="s">
        <v>611</v>
      </c>
      <c r="D567" s="353" t="str">
        <f t="shared" si="1"/>
        <v>Prmbdo.mdb.PrmOcc.AppNum</v>
      </c>
      <c r="E567" s="353" t="s">
        <v>1759</v>
      </c>
      <c r="F567" s="353"/>
      <c r="G567" s="353"/>
      <c r="H567" s="374" t="str">
        <f t="shared" si="16"/>
        <v>PrmOcc</v>
      </c>
      <c r="I567" s="355" t="s">
        <v>1759</v>
      </c>
      <c r="J567" s="373"/>
      <c r="K567" s="358" t="s">
        <v>2100</v>
      </c>
      <c r="L567" s="358" t="s">
        <v>2101</v>
      </c>
      <c r="N567" s="359" t="str">
        <f t="array" ref="N567">IFERROR(INDEX('All Field Defs'!$B$2:$E$258,MATCH('StoT Mapping (Depreciated)'!E567,'All Field Defs'!$B$2:$B$258,0),2),"")</f>
        <v>Application Number</v>
      </c>
      <c r="O567" s="359" t="str">
        <f t="array" ref="O567">IFERROR(INDEX('All Field Defs'!$B$2:$E$258,MATCH('StoT Mapping (Depreciated)'!E567,'All Field Defs'!$B$2:$B$258,0),3),"")</f>
        <v>Integer</v>
      </c>
      <c r="P567" s="359" t="str">
        <f t="array" ref="P567">IFERROR(INDEX('All Field Defs'!$A$2:$E$258,MATCH('StoT Mapping (Depreciated)'!E567,'All Field Defs'!$B$2:$B$258,0),1),"")</f>
        <v>OccPermFD</v>
      </c>
      <c r="Q567" s="359" t="str">
        <f t="array" ref="Q567">IFERROR(INDEX('All Field Defs'!$A$2:$F$258,MATCH('StoT Mapping (Depreciated)'!E567,'All Field Defs'!$B$2:$B$258,0),6),"")</f>
        <v>occupancy-permits-field-definitions.xlsx</v>
      </c>
    </row>
    <row r="568" ht="15.75" customHeight="1">
      <c r="A568" s="352">
        <v>567.0</v>
      </c>
      <c r="B568" s="353" t="s">
        <v>2134</v>
      </c>
      <c r="C568" s="353" t="s">
        <v>611</v>
      </c>
      <c r="D568" s="353" t="str">
        <f t="shared" si="1"/>
        <v>Prmbdo.mdb.PrmOcc.PrclErr</v>
      </c>
      <c r="E568" s="353" t="s">
        <v>1845</v>
      </c>
      <c r="F568" s="353"/>
      <c r="G568" s="353"/>
      <c r="H568" s="374" t="str">
        <f t="shared" si="16"/>
        <v>PrmOcc</v>
      </c>
      <c r="I568" s="355" t="s">
        <v>1845</v>
      </c>
      <c r="J568" s="373"/>
      <c r="K568" s="358" t="s">
        <v>149</v>
      </c>
      <c r="L568" s="358" t="s">
        <v>149</v>
      </c>
      <c r="N568" s="359" t="str">
        <f t="array" ref="N568">IFERROR(INDEX('All Field Defs'!$B$2:$E$258,MATCH('StoT Mapping (Depreciated)'!E568,'All Field Defs'!$B$2:$B$258,0),2),"")</f>
        <v>Geocoding Error Code</v>
      </c>
      <c r="O568" s="359" t="str">
        <f t="array" ref="O568">IFERROR(INDEX('All Field Defs'!$B$2:$E$258,MATCH('StoT Mapping (Depreciated)'!E568,'All Field Defs'!$B$2:$B$258,0),3),"")</f>
        <v>Integer</v>
      </c>
      <c r="P568" s="359" t="str">
        <f t="array" ref="P568">IFERROR(INDEX('All Field Defs'!$A$2:$E$258,MATCH('StoT Mapping (Depreciated)'!E568,'All Field Defs'!$B$2:$B$258,0),1),"")</f>
        <v>OccPermFD</v>
      </c>
      <c r="Q568" s="359" t="str">
        <f t="array" ref="Q568">IFERROR(INDEX('All Field Defs'!$A$2:$F$258,MATCH('StoT Mapping (Depreciated)'!E568,'All Field Defs'!$B$2:$B$258,0),6),"")</f>
        <v>occupancy-permits-field-definitions.xlsx</v>
      </c>
    </row>
    <row r="569" ht="15.75" customHeight="1">
      <c r="A569" s="352">
        <v>568.0</v>
      </c>
      <c r="B569" s="353" t="s">
        <v>2134</v>
      </c>
      <c r="C569" s="353" t="s">
        <v>611</v>
      </c>
      <c r="D569" s="353" t="str">
        <f t="shared" si="1"/>
        <v>Prmbdo.mdb.PrmOcc.AddrAdjusted</v>
      </c>
      <c r="E569" s="353" t="s">
        <v>1750</v>
      </c>
      <c r="F569" s="353"/>
      <c r="G569" s="353"/>
      <c r="H569" s="374" t="str">
        <f t="shared" si="16"/>
        <v>PrmOcc</v>
      </c>
      <c r="I569" s="355" t="s">
        <v>1750</v>
      </c>
      <c r="J569" s="373"/>
      <c r="K569" s="358" t="s">
        <v>149</v>
      </c>
      <c r="L569" s="358" t="s">
        <v>149</v>
      </c>
      <c r="N569" s="359" t="str">
        <f t="array" ref="N569">IFERROR(INDEX('All Field Defs'!$B$2:$E$258,MATCH('StoT Mapping (Depreciated)'!E569,'All Field Defs'!$B$2:$B$258,0),2),"")</f>
        <v>Address Adjusted</v>
      </c>
      <c r="O569" s="359" t="str">
        <f t="array" ref="O569">IFERROR(INDEX('All Field Defs'!$B$2:$E$258,MATCH('StoT Mapping (Depreciated)'!E569,'All Field Defs'!$B$2:$B$258,0),3),"")</f>
        <v>Boolean</v>
      </c>
      <c r="P569" s="359" t="str">
        <f t="array" ref="P569">IFERROR(INDEX('All Field Defs'!$A$2:$E$258,MATCH('StoT Mapping (Depreciated)'!E569,'All Field Defs'!$B$2:$B$258,0),1),"")</f>
        <v>OccPermFD</v>
      </c>
      <c r="Q569" s="359" t="str">
        <f t="array" ref="Q569">IFERROR(INDEX('All Field Defs'!$A$2:$F$258,MATCH('StoT Mapping (Depreciated)'!E569,'All Field Defs'!$B$2:$B$258,0),6),"")</f>
        <v>occupancy-permits-field-definitions.xlsx</v>
      </c>
    </row>
    <row r="570" ht="15.75" customHeight="1">
      <c r="A570" s="352">
        <v>569.0</v>
      </c>
      <c r="B570" s="353" t="s">
        <v>2134</v>
      </c>
      <c r="C570" s="353" t="s">
        <v>611</v>
      </c>
      <c r="D570" s="353" t="str">
        <f t="shared" si="1"/>
        <v>Prmbdo.mdb.PrmOcc.CancelType</v>
      </c>
      <c r="E570" s="353" t="s">
        <v>1769</v>
      </c>
      <c r="F570" s="353"/>
      <c r="G570" s="353"/>
      <c r="H570" s="374" t="str">
        <f t="shared" si="16"/>
        <v>PrmOcc</v>
      </c>
      <c r="I570" s="355" t="s">
        <v>1769</v>
      </c>
      <c r="J570" s="373"/>
      <c r="K570" s="358" t="s">
        <v>2100</v>
      </c>
      <c r="L570" s="358" t="s">
        <v>2103</v>
      </c>
      <c r="N570" s="359" t="str">
        <f t="array" ref="N570">IFERROR(INDEX('All Field Defs'!$B$2:$E$258,MATCH('StoT Mapping (Depreciated)'!E570,'All Field Defs'!$B$2:$B$258,0),2),"")</f>
        <v>Cancel Type</v>
      </c>
      <c r="O570" s="359" t="str">
        <f t="array" ref="O570">IFERROR(INDEX('All Field Defs'!$B$2:$E$258,MATCH('StoT Mapping (Depreciated)'!E570,'All Field Defs'!$B$2:$B$258,0),3),"")</f>
        <v>String</v>
      </c>
      <c r="P570" s="359" t="str">
        <f t="array" ref="P570">IFERROR(INDEX('All Field Defs'!$A$2:$E$258,MATCH('StoT Mapping (Depreciated)'!E570,'All Field Defs'!$B$2:$B$258,0),1),"")</f>
        <v>OccPermFD</v>
      </c>
      <c r="Q570" s="359" t="str">
        <f t="array" ref="Q570">IFERROR(INDEX('All Field Defs'!$A$2:$F$258,MATCH('StoT Mapping (Depreciated)'!E570,'All Field Defs'!$B$2:$B$258,0),6),"")</f>
        <v>occupancy-permits-field-definitions.xlsx</v>
      </c>
    </row>
    <row r="571" ht="15.75" customHeight="1">
      <c r="A571" s="352">
        <v>570.0</v>
      </c>
      <c r="B571" s="353" t="s">
        <v>2134</v>
      </c>
      <c r="C571" s="353" t="s">
        <v>611</v>
      </c>
      <c r="D571" s="353" t="str">
        <f t="shared" si="1"/>
        <v>Prmbdo.mdb.PrmOcc.CityBlock</v>
      </c>
      <c r="E571" s="353" t="s">
        <v>65</v>
      </c>
      <c r="F571" s="353"/>
      <c r="G571" s="353"/>
      <c r="H571" s="374" t="str">
        <f t="shared" si="16"/>
        <v>PrmOcc</v>
      </c>
      <c r="I571" s="355" t="s">
        <v>65</v>
      </c>
      <c r="J571" s="373"/>
      <c r="K571" s="358"/>
      <c r="L571" s="358"/>
      <c r="N571" s="359" t="str">
        <f t="array" ref="N571">IFERROR(INDEX('All Field Defs'!$B$2:$E$258,MATCH('StoT Mapping (Depreciated)'!E571,'All Field Defs'!$B$2:$B$258,0),2),"")</f>
        <v>City Block</v>
      </c>
      <c r="O571" s="359" t="str">
        <f t="array" ref="O571">IFERROR(INDEX('All Field Defs'!$B$2:$E$258,MATCH('StoT Mapping (Depreciated)'!E571,'All Field Defs'!$B$2:$B$258,0),3),"")</f>
        <v>Decimal</v>
      </c>
      <c r="P571" s="359" t="str">
        <f t="array" ref="P571">IFERROR(INDEX('All Field Defs'!$A$2:$E$258,MATCH('StoT Mapping (Depreciated)'!E571,'All Field Defs'!$B$2:$B$258,0),1),"")</f>
        <v>OccPermFD</v>
      </c>
      <c r="Q571" s="359" t="str">
        <f t="array" ref="Q571">IFERROR(INDEX('All Field Defs'!$A$2:$F$258,MATCH('StoT Mapping (Depreciated)'!E571,'All Field Defs'!$B$2:$B$258,0),6),"")</f>
        <v>occupancy-permits-field-definitions.xlsx</v>
      </c>
    </row>
    <row r="572" ht="15.75" customHeight="1">
      <c r="A572" s="352">
        <v>571.0</v>
      </c>
      <c r="B572" s="353" t="s">
        <v>2134</v>
      </c>
      <c r="C572" s="353" t="s">
        <v>611</v>
      </c>
      <c r="D572" s="353" t="str">
        <f t="shared" si="1"/>
        <v>Prmbdo.mdb.PrmOcc.Parcel</v>
      </c>
      <c r="E572" s="353" t="s">
        <v>78</v>
      </c>
      <c r="F572" s="353"/>
      <c r="G572" s="353"/>
      <c r="H572" s="374" t="str">
        <f t="shared" si="16"/>
        <v>PrmOcc</v>
      </c>
      <c r="I572" s="355" t="s">
        <v>78</v>
      </c>
      <c r="J572" s="373"/>
      <c r="K572" s="358"/>
      <c r="L572" s="358"/>
      <c r="N572" s="359" t="str">
        <f t="array" ref="N572">IFERROR(INDEX('All Field Defs'!$B$2:$E$258,MATCH('StoT Mapping (Depreciated)'!E572,'All Field Defs'!$B$2:$B$258,0),2),"")</f>
        <v>Parcel Number</v>
      </c>
      <c r="O572" s="359" t="str">
        <f t="array" ref="O572">IFERROR(INDEX('All Field Defs'!$B$2:$E$258,MATCH('StoT Mapping (Depreciated)'!E572,'All Field Defs'!$B$2:$B$258,0),3),"")</f>
        <v>Integer</v>
      </c>
      <c r="P572" s="359" t="str">
        <f t="array" ref="P572">IFERROR(INDEX('All Field Defs'!$A$2:$E$258,MATCH('StoT Mapping (Depreciated)'!E572,'All Field Defs'!$B$2:$B$258,0),1),"")</f>
        <v>OccPermFD</v>
      </c>
      <c r="Q572" s="359" t="str">
        <f t="array" ref="Q572">IFERROR(INDEX('All Field Defs'!$A$2:$F$258,MATCH('StoT Mapping (Depreciated)'!E572,'All Field Defs'!$B$2:$B$258,0),6),"")</f>
        <v>occupancy-permits-field-definitions.xlsx</v>
      </c>
    </row>
    <row r="573" ht="15.75" customHeight="1">
      <c r="A573" s="352">
        <v>572.0</v>
      </c>
      <c r="B573" s="353" t="s">
        <v>2134</v>
      </c>
      <c r="C573" s="353" t="s">
        <v>611</v>
      </c>
      <c r="D573" s="353" t="str">
        <f t="shared" si="1"/>
        <v>Prmbdo.mdb.PrmOcc.OwnerCode</v>
      </c>
      <c r="E573" s="353" t="s">
        <v>90</v>
      </c>
      <c r="F573" s="353"/>
      <c r="G573" s="353"/>
      <c r="H573" s="374" t="str">
        <f t="shared" si="16"/>
        <v>PrmOcc</v>
      </c>
      <c r="I573" s="355" t="s">
        <v>90</v>
      </c>
      <c r="J573" s="373"/>
      <c r="K573" s="358"/>
      <c r="L573" s="358"/>
      <c r="N573" s="359" t="str">
        <f t="array" ref="N573">IFERROR(INDEX('All Field Defs'!$B$2:$E$258,MATCH('StoT Mapping (Depreciated)'!E573,'All Field Defs'!$B$2:$B$258,0),2),"")</f>
        <v>Owner Code</v>
      </c>
      <c r="O573" s="359" t="str">
        <f t="array" ref="O573">IFERROR(INDEX('All Field Defs'!$B$2:$E$258,MATCH('StoT Mapping (Depreciated)'!E573,'All Field Defs'!$B$2:$B$258,0),3),"")</f>
        <v>Integer</v>
      </c>
      <c r="P573" s="359" t="str">
        <f t="array" ref="P573">IFERROR(INDEX('All Field Defs'!$A$2:$E$258,MATCH('StoT Mapping (Depreciated)'!E573,'All Field Defs'!$B$2:$B$258,0),1),"")</f>
        <v>OccPermFD</v>
      </c>
      <c r="Q573" s="359" t="str">
        <f t="array" ref="Q573">IFERROR(INDEX('All Field Defs'!$A$2:$F$258,MATCH('StoT Mapping (Depreciated)'!E573,'All Field Defs'!$B$2:$B$258,0),6),"")</f>
        <v>occupancy-permits-field-definitions.xlsx</v>
      </c>
    </row>
    <row r="574" ht="15.75" customHeight="1">
      <c r="A574" s="352">
        <v>573.0</v>
      </c>
      <c r="B574" s="353" t="s">
        <v>2134</v>
      </c>
      <c r="C574" s="353" t="s">
        <v>611</v>
      </c>
      <c r="D574" s="353" t="str">
        <f t="shared" si="1"/>
        <v>Prmbdo.mdb.PrmOcc.Handle</v>
      </c>
      <c r="E574" s="353" t="s">
        <v>159</v>
      </c>
      <c r="F574" s="353"/>
      <c r="G574" s="353"/>
      <c r="H574" s="374" t="str">
        <f t="shared" si="16"/>
        <v>PrmOcc</v>
      </c>
      <c r="I574" s="355" t="s">
        <v>159</v>
      </c>
      <c r="J574" s="373"/>
      <c r="K574" s="358" t="s">
        <v>2100</v>
      </c>
      <c r="L574" s="358" t="s">
        <v>1981</v>
      </c>
      <c r="N574" s="359" t="str">
        <f t="array" ref="N574">IFERROR(INDEX('All Field Defs'!$B$2:$E$258,MATCH('StoT Mapping (Depreciated)'!E574,'All Field Defs'!$B$2:$B$258,0),2),"")</f>
        <v>Handle</v>
      </c>
      <c r="O574" s="359" t="str">
        <f t="array" ref="O574">IFERROR(INDEX('All Field Defs'!$B$2:$E$258,MATCH('StoT Mapping (Depreciated)'!E574,'All Field Defs'!$B$2:$B$258,0),3),"")</f>
        <v>String</v>
      </c>
      <c r="P574" s="359" t="str">
        <f t="array" ref="P574">IFERROR(INDEX('All Field Defs'!$A$2:$E$258,MATCH('StoT Mapping (Depreciated)'!E574,'All Field Defs'!$B$2:$B$258,0),1),"")</f>
        <v>OccPermFD</v>
      </c>
      <c r="Q574" s="359" t="str">
        <f t="array" ref="Q574">IFERROR(INDEX('All Field Defs'!$A$2:$F$258,MATCH('StoT Mapping (Depreciated)'!E574,'All Field Defs'!$B$2:$B$258,0),6),"")</f>
        <v>occupancy-permits-field-definitions.xlsx</v>
      </c>
    </row>
    <row r="575" ht="15.75" customHeight="1">
      <c r="A575" s="352">
        <v>574.0</v>
      </c>
      <c r="B575" s="353" t="s">
        <v>2134</v>
      </c>
      <c r="C575" s="353" t="s">
        <v>611</v>
      </c>
      <c r="D575" s="353" t="str">
        <f t="shared" si="1"/>
        <v>Prmbdo.mdb.PrmOcc.Parcel9</v>
      </c>
      <c r="E575" s="353" t="s">
        <v>165</v>
      </c>
      <c r="F575" s="353"/>
      <c r="G575" s="353"/>
      <c r="H575" s="374" t="str">
        <f t="shared" si="16"/>
        <v>PrmOcc</v>
      </c>
      <c r="I575" s="355" t="s">
        <v>165</v>
      </c>
      <c r="J575" s="373"/>
      <c r="K575" s="358"/>
      <c r="L575" s="358"/>
      <c r="N575" s="359" t="str">
        <f t="array" ref="N575">IFERROR(INDEX('All Field Defs'!$B$2:$E$258,MATCH('StoT Mapping (Depreciated)'!E575,'All Field Defs'!$B$2:$B$258,0),2),"")</f>
        <v>Parcel 9</v>
      </c>
      <c r="O575" s="359" t="str">
        <f t="array" ref="O575">IFERROR(INDEX('All Field Defs'!$B$2:$E$258,MATCH('StoT Mapping (Depreciated)'!E575,'All Field Defs'!$B$2:$B$258,0),3),"")</f>
        <v>Integer</v>
      </c>
      <c r="P575" s="359" t="str">
        <f t="array" ref="P575">IFERROR(INDEX('All Field Defs'!$A$2:$E$258,MATCH('StoT Mapping (Depreciated)'!E575,'All Field Defs'!$B$2:$B$258,0),1),"")</f>
        <v>OccPermFD</v>
      </c>
      <c r="Q575" s="359" t="str">
        <f t="array" ref="Q575">IFERROR(INDEX('All Field Defs'!$A$2:$F$258,MATCH('StoT Mapping (Depreciated)'!E575,'All Field Defs'!$B$2:$B$258,0),6),"")</f>
        <v>occupancy-permits-field-definitions.xlsx</v>
      </c>
    </row>
    <row r="576" ht="15.75" customHeight="1">
      <c r="A576" s="352">
        <v>575.0</v>
      </c>
      <c r="B576" s="353" t="s">
        <v>2134</v>
      </c>
      <c r="C576" s="353" t="s">
        <v>611</v>
      </c>
      <c r="D576" s="353" t="str">
        <f t="shared" si="1"/>
        <v>Prmbdo.mdb.PrmOcc.AddrNum</v>
      </c>
      <c r="E576" s="353" t="s">
        <v>1709</v>
      </c>
      <c r="F576" s="353"/>
      <c r="G576" s="353"/>
      <c r="H576" s="374" t="str">
        <f t="shared" si="16"/>
        <v>PrmOcc</v>
      </c>
      <c r="I576" s="355" t="s">
        <v>1709</v>
      </c>
      <c r="J576" s="373"/>
      <c r="K576" s="358"/>
      <c r="L576" s="358"/>
      <c r="N576" s="359" t="str">
        <f t="array" ref="N576">IFERROR(INDEX('All Field Defs'!$B$2:$E$258,MATCH('StoT Mapping (Depreciated)'!E576,'All Field Defs'!$B$2:$B$258,0),2),"")</f>
        <v>Address Number</v>
      </c>
      <c r="O576" s="359" t="str">
        <f t="array" ref="O576">IFERROR(INDEX('All Field Defs'!$B$2:$E$258,MATCH('StoT Mapping (Depreciated)'!E576,'All Field Defs'!$B$2:$B$258,0),3),"")</f>
        <v>Integer</v>
      </c>
      <c r="P576" s="359" t="str">
        <f t="array" ref="P576">IFERROR(INDEX('All Field Defs'!$A$2:$E$258,MATCH('StoT Mapping (Depreciated)'!E576,'All Field Defs'!$B$2:$B$258,0),1),"")</f>
        <v>OccPermFD</v>
      </c>
      <c r="Q576" s="359" t="str">
        <f t="array" ref="Q576">IFERROR(INDEX('All Field Defs'!$A$2:$F$258,MATCH('StoT Mapping (Depreciated)'!E576,'All Field Defs'!$B$2:$B$258,0),6),"")</f>
        <v>occupancy-permits-field-definitions.xlsx</v>
      </c>
    </row>
    <row r="577" ht="15.75" customHeight="1">
      <c r="A577" s="352">
        <v>576.0</v>
      </c>
      <c r="B577" s="353" t="s">
        <v>2134</v>
      </c>
      <c r="C577" s="353" t="s">
        <v>611</v>
      </c>
      <c r="D577" s="353" t="str">
        <f t="shared" si="1"/>
        <v>Prmbdo.mdb.PrmOcc.AddrSuf</v>
      </c>
      <c r="E577" s="353" t="s">
        <v>1723</v>
      </c>
      <c r="F577" s="353"/>
      <c r="G577" s="353"/>
      <c r="H577" s="374" t="str">
        <f t="shared" si="16"/>
        <v>PrmOcc</v>
      </c>
      <c r="I577" s="355" t="s">
        <v>1723</v>
      </c>
      <c r="J577" s="373"/>
      <c r="K577" s="358"/>
      <c r="L577" s="358"/>
      <c r="N577" s="359" t="str">
        <f t="array" ref="N577">IFERROR(INDEX('All Field Defs'!$B$2:$E$258,MATCH('StoT Mapping (Depreciated)'!E577,'All Field Defs'!$B$2:$B$258,0),2),"")</f>
        <v>Address Suffix</v>
      </c>
      <c r="O577" s="359" t="str">
        <f t="array" ref="O577">IFERROR(INDEX('All Field Defs'!$B$2:$E$258,MATCH('StoT Mapping (Depreciated)'!E577,'All Field Defs'!$B$2:$B$258,0),3),"")</f>
        <v>String</v>
      </c>
      <c r="P577" s="359" t="str">
        <f t="array" ref="P577">IFERROR(INDEX('All Field Defs'!$A$2:$E$258,MATCH('StoT Mapping (Depreciated)'!E577,'All Field Defs'!$B$2:$B$258,0),1),"")</f>
        <v>OccPermFD</v>
      </c>
      <c r="Q577" s="359" t="str">
        <f t="array" ref="Q577">IFERROR(INDEX('All Field Defs'!$A$2:$F$258,MATCH('StoT Mapping (Depreciated)'!E577,'All Field Defs'!$B$2:$B$258,0),6),"")</f>
        <v>occupancy-permits-field-definitions.xlsx</v>
      </c>
    </row>
    <row r="578" ht="15.75" customHeight="1">
      <c r="A578" s="352">
        <v>577.0</v>
      </c>
      <c r="B578" s="353" t="s">
        <v>2134</v>
      </c>
      <c r="C578" s="353" t="s">
        <v>611</v>
      </c>
      <c r="D578" s="353" t="str">
        <f t="shared" si="1"/>
        <v>Prmbdo.mdb.PrmOcc.StDir</v>
      </c>
      <c r="E578" s="353" t="s">
        <v>1857</v>
      </c>
      <c r="F578" s="353"/>
      <c r="G578" s="353"/>
      <c r="H578" s="374" t="str">
        <f t="shared" si="16"/>
        <v>PrmOcc</v>
      </c>
      <c r="I578" s="355" t="s">
        <v>1857</v>
      </c>
      <c r="J578" s="373"/>
      <c r="K578" s="358"/>
      <c r="L578" s="358"/>
      <c r="N578" s="359" t="str">
        <f t="array" ref="N578">IFERROR(INDEX('All Field Defs'!$B$2:$E$258,MATCH('StoT Mapping (Depreciated)'!E578,'All Field Defs'!$B$2:$B$258,0),2),"")</f>
        <v>Street Direction</v>
      </c>
      <c r="O578" s="359" t="str">
        <f t="array" ref="O578">IFERROR(INDEX('All Field Defs'!$B$2:$E$258,MATCH('StoT Mapping (Depreciated)'!E578,'All Field Defs'!$B$2:$B$258,0),3),"")</f>
        <v>String</v>
      </c>
      <c r="P578" s="359" t="str">
        <f t="array" ref="P578">IFERROR(INDEX('All Field Defs'!$A$2:$E$258,MATCH('StoT Mapping (Depreciated)'!E578,'All Field Defs'!$B$2:$B$258,0),1),"")</f>
        <v>OccPermFD</v>
      </c>
      <c r="Q578" s="359" t="str">
        <f t="array" ref="Q578">IFERROR(INDEX('All Field Defs'!$A$2:$F$258,MATCH('StoT Mapping (Depreciated)'!E578,'All Field Defs'!$B$2:$B$258,0),6),"")</f>
        <v>occupancy-permits-field-definitions.xlsx</v>
      </c>
    </row>
    <row r="579" ht="15.75" customHeight="1">
      <c r="A579" s="352">
        <v>578.0</v>
      </c>
      <c r="B579" s="353" t="s">
        <v>2134</v>
      </c>
      <c r="C579" s="353" t="s">
        <v>611</v>
      </c>
      <c r="D579" s="353" t="str">
        <f t="shared" si="1"/>
        <v>Prmbdo.mdb.PrmOcc.StName</v>
      </c>
      <c r="E579" s="353" t="s">
        <v>1071</v>
      </c>
      <c r="F579" s="353"/>
      <c r="G579" s="353"/>
      <c r="H579" s="374" t="str">
        <f t="shared" si="16"/>
        <v>PrmOcc</v>
      </c>
      <c r="I579" s="355" t="s">
        <v>1071</v>
      </c>
      <c r="J579" s="373"/>
      <c r="K579" s="358"/>
      <c r="L579" s="358"/>
      <c r="N579" s="359" t="str">
        <f t="array" ref="N579">IFERROR(INDEX('All Field Defs'!$B$2:$E$258,MATCH('StoT Mapping (Depreciated)'!E579,'All Field Defs'!$B$2:$B$258,0),2),"")</f>
        <v>Street Name</v>
      </c>
      <c r="O579" s="359" t="str">
        <f t="array" ref="O579">IFERROR(INDEX('All Field Defs'!$B$2:$E$258,MATCH('StoT Mapping (Depreciated)'!E579,'All Field Defs'!$B$2:$B$258,0),3),"")</f>
        <v>String</v>
      </c>
      <c r="P579" s="359" t="str">
        <f t="array" ref="P579">IFERROR(INDEX('All Field Defs'!$A$2:$E$258,MATCH('StoT Mapping (Depreciated)'!E579,'All Field Defs'!$B$2:$B$258,0),1),"")</f>
        <v>OccPermFD</v>
      </c>
      <c r="Q579" s="359" t="str">
        <f t="array" ref="Q579">IFERROR(INDEX('All Field Defs'!$A$2:$F$258,MATCH('StoT Mapping (Depreciated)'!E579,'All Field Defs'!$B$2:$B$258,0),6),"")</f>
        <v>occupancy-permits-field-definitions.xlsx</v>
      </c>
    </row>
    <row r="580" ht="15.75" customHeight="1">
      <c r="A580" s="352">
        <v>579.0</v>
      </c>
      <c r="B580" s="353" t="s">
        <v>2134</v>
      </c>
      <c r="C580" s="353" t="s">
        <v>611</v>
      </c>
      <c r="D580" s="353" t="str">
        <f t="shared" si="1"/>
        <v>Prmbdo.mdb.PrmOcc.StType</v>
      </c>
      <c r="E580" s="353" t="s">
        <v>1075</v>
      </c>
      <c r="F580" s="353"/>
      <c r="G580" s="353"/>
      <c r="H580" s="374" t="str">
        <f t="shared" si="16"/>
        <v>PrmOcc</v>
      </c>
      <c r="I580" s="355" t="s">
        <v>1075</v>
      </c>
      <c r="J580" s="373"/>
      <c r="K580" s="358"/>
      <c r="L580" s="358"/>
      <c r="N580" s="359" t="str">
        <f t="array" ref="N580">IFERROR(INDEX('All Field Defs'!$B$2:$E$258,MATCH('StoT Mapping (Depreciated)'!E580,'All Field Defs'!$B$2:$B$258,0),2),"")</f>
        <v>Street Type</v>
      </c>
      <c r="O580" s="359" t="str">
        <f t="array" ref="O580">IFERROR(INDEX('All Field Defs'!$B$2:$E$258,MATCH('StoT Mapping (Depreciated)'!E580,'All Field Defs'!$B$2:$B$258,0),3),"")</f>
        <v>String</v>
      </c>
      <c r="P580" s="359" t="str">
        <f t="array" ref="P580">IFERROR(INDEX('All Field Defs'!$A$2:$E$258,MATCH('StoT Mapping (Depreciated)'!E580,'All Field Defs'!$B$2:$B$258,0),1),"")</f>
        <v>OccPermFD</v>
      </c>
      <c r="Q580" s="359" t="str">
        <f t="array" ref="Q580">IFERROR(INDEX('All Field Defs'!$A$2:$F$258,MATCH('StoT Mapping (Depreciated)'!E580,'All Field Defs'!$B$2:$B$258,0),6),"")</f>
        <v>occupancy-permits-field-definitions.xlsx</v>
      </c>
    </row>
    <row r="581" ht="15.75" customHeight="1">
      <c r="A581" s="352">
        <v>580.0</v>
      </c>
      <c r="B581" s="353" t="s">
        <v>2134</v>
      </c>
      <c r="C581" s="353" t="s">
        <v>611</v>
      </c>
      <c r="D581" s="353" t="str">
        <f t="shared" si="1"/>
        <v>Prmbdo.mdb.PrmOcc.UnitNum</v>
      </c>
      <c r="E581" s="353" t="s">
        <v>1639</v>
      </c>
      <c r="F581" s="353"/>
      <c r="G581" s="353"/>
      <c r="H581" s="374" t="str">
        <f t="shared" si="16"/>
        <v>PrmOcc</v>
      </c>
      <c r="I581" s="355" t="s">
        <v>1639</v>
      </c>
      <c r="J581" s="373"/>
      <c r="K581" s="358"/>
      <c r="L581" s="358"/>
      <c r="N581" s="359" t="str">
        <f t="array" ref="N581">IFERROR(INDEX('All Field Defs'!$B$2:$E$258,MATCH('StoT Mapping (Depreciated)'!E581,'All Field Defs'!$B$2:$B$258,0),2),"")</f>
        <v>Unit Number</v>
      </c>
      <c r="O581" s="359" t="str">
        <f t="array" ref="O581">IFERROR(INDEX('All Field Defs'!$B$2:$E$258,MATCH('StoT Mapping (Depreciated)'!E581,'All Field Defs'!$B$2:$B$258,0),3),"")</f>
        <v>String</v>
      </c>
      <c r="P581" s="359" t="str">
        <f t="array" ref="P581">IFERROR(INDEX('All Field Defs'!$A$2:$E$258,MATCH('StoT Mapping (Depreciated)'!E581,'All Field Defs'!$B$2:$B$258,0),1),"")</f>
        <v>OccPermFD</v>
      </c>
      <c r="Q581" s="359" t="str">
        <f t="array" ref="Q581">IFERROR(INDEX('All Field Defs'!$A$2:$F$258,MATCH('StoT Mapping (Depreciated)'!E581,'All Field Defs'!$B$2:$B$258,0),6),"")</f>
        <v>occupancy-permits-field-definitions.xlsx</v>
      </c>
    </row>
    <row r="582" ht="15.75" customHeight="1">
      <c r="A582" s="352">
        <v>581.0</v>
      </c>
      <c r="B582" s="353" t="s">
        <v>2134</v>
      </c>
      <c r="C582" s="353" t="s">
        <v>611</v>
      </c>
      <c r="D582" s="353" t="str">
        <f t="shared" si="1"/>
        <v>Prmbdo.mdb.PrmOcc.OrigAddress</v>
      </c>
      <c r="E582" s="353" t="s">
        <v>2025</v>
      </c>
      <c r="F582" s="353"/>
      <c r="G582" s="353"/>
      <c r="H582" s="374" t="str">
        <f t="shared" si="16"/>
        <v>PrmOcc</v>
      </c>
      <c r="I582" s="355" t="s">
        <v>2025</v>
      </c>
      <c r="J582" s="373"/>
      <c r="K582" s="358"/>
      <c r="L582" s="358"/>
      <c r="N582" s="359" t="str">
        <f t="array" ref="N582">IFERROR(INDEX('All Field Defs'!$B$2:$E$258,MATCH('StoT Mapping (Depreciated)'!E582,'All Field Defs'!$B$2:$B$258,0),2),"")</f>
        <v/>
      </c>
      <c r="O582" s="359" t="str">
        <f t="array" ref="O582">IFERROR(INDEX('All Field Defs'!$B$2:$E$258,MATCH('StoT Mapping (Depreciated)'!E582,'All Field Defs'!$B$2:$B$258,0),3),"")</f>
        <v/>
      </c>
      <c r="P582" s="359" t="str">
        <f t="array" ref="P582">IFERROR(INDEX('All Field Defs'!$A$2:$E$258,MATCH('StoT Mapping (Depreciated)'!E582,'All Field Defs'!$B$2:$B$258,0),1),"")</f>
        <v/>
      </c>
      <c r="Q582" s="359" t="str">
        <f t="array" ref="Q582">IFERROR(INDEX('All Field Defs'!$A$2:$F$258,MATCH('StoT Mapping (Depreciated)'!E582,'All Field Defs'!$B$2:$B$258,0),6),"")</f>
        <v/>
      </c>
    </row>
    <row r="583" ht="15.75" customHeight="1">
      <c r="A583" s="352">
        <v>582.0</v>
      </c>
      <c r="B583" s="353" t="s">
        <v>2134</v>
      </c>
      <c r="C583" s="353" t="s">
        <v>611</v>
      </c>
      <c r="D583" s="353" t="str">
        <f t="shared" si="1"/>
        <v>Prmbdo.mdb.PrmOcc.ProjectType</v>
      </c>
      <c r="E583" s="353" t="s">
        <v>1849</v>
      </c>
      <c r="F583" s="353"/>
      <c r="G583" s="353"/>
      <c r="H583" s="374" t="str">
        <f t="shared" si="16"/>
        <v>PrmOcc</v>
      </c>
      <c r="I583" s="355" t="s">
        <v>1849</v>
      </c>
      <c r="J583" s="373"/>
      <c r="K583" s="358" t="s">
        <v>149</v>
      </c>
      <c r="L583" s="358" t="s">
        <v>149</v>
      </c>
      <c r="N583" s="359" t="str">
        <f t="array" ref="N583">IFERROR(INDEX('All Field Defs'!$B$2:$E$258,MATCH('StoT Mapping (Depreciated)'!E583,'All Field Defs'!$B$2:$B$258,0),2),"")</f>
        <v>Project Type</v>
      </c>
      <c r="O583" s="359" t="str">
        <f t="array" ref="O583">IFERROR(INDEX('All Field Defs'!$B$2:$E$258,MATCH('StoT Mapping (Depreciated)'!E583,'All Field Defs'!$B$2:$B$258,0),3),"")</f>
        <v>Integer</v>
      </c>
      <c r="P583" s="359" t="str">
        <f t="array" ref="P583">IFERROR(INDEX('All Field Defs'!$A$2:$E$258,MATCH('StoT Mapping (Depreciated)'!E583,'All Field Defs'!$B$2:$B$258,0),1),"")</f>
        <v>OccPermFD</v>
      </c>
      <c r="Q583" s="359" t="str">
        <f t="array" ref="Q583">IFERROR(INDEX('All Field Defs'!$A$2:$F$258,MATCH('StoT Mapping (Depreciated)'!E583,'All Field Defs'!$B$2:$B$258,0),6),"")</f>
        <v>occupancy-permits-field-definitions.xlsx</v>
      </c>
    </row>
    <row r="584" ht="15.75" customHeight="1">
      <c r="A584" s="352">
        <v>583.0</v>
      </c>
      <c r="B584" s="353" t="s">
        <v>2134</v>
      </c>
      <c r="C584" s="353" t="s">
        <v>611</v>
      </c>
      <c r="D584" s="353" t="str">
        <f t="shared" si="1"/>
        <v>Prmbdo.mdb.PrmOcc.MainStructType</v>
      </c>
      <c r="E584" s="353" t="s">
        <v>2108</v>
      </c>
      <c r="F584" s="353"/>
      <c r="G584" s="353"/>
      <c r="H584" s="374" t="str">
        <f t="shared" si="16"/>
        <v>PrmOcc</v>
      </c>
      <c r="I584" s="355" t="s">
        <v>2108</v>
      </c>
      <c r="J584" s="373"/>
      <c r="K584" s="358" t="s">
        <v>149</v>
      </c>
      <c r="L584" s="358" t="s">
        <v>149</v>
      </c>
      <c r="N584" s="359" t="str">
        <f t="array" ref="N584">IFERROR(INDEX('All Field Defs'!$B$2:$E$258,MATCH('StoT Mapping (Depreciated)'!E584,'All Field Defs'!$B$2:$B$258,0),2),"")</f>
        <v/>
      </c>
      <c r="O584" s="359" t="str">
        <f t="array" ref="O584">IFERROR(INDEX('All Field Defs'!$B$2:$E$258,MATCH('StoT Mapping (Depreciated)'!E584,'All Field Defs'!$B$2:$B$258,0),3),"")</f>
        <v/>
      </c>
      <c r="P584" s="359" t="str">
        <f t="array" ref="P584">IFERROR(INDEX('All Field Defs'!$A$2:$E$258,MATCH('StoT Mapping (Depreciated)'!E584,'All Field Defs'!$B$2:$B$258,0),1),"")</f>
        <v/>
      </c>
      <c r="Q584" s="359" t="str">
        <f t="array" ref="Q584">IFERROR(INDEX('All Field Defs'!$A$2:$F$258,MATCH('StoT Mapping (Depreciated)'!E584,'All Field Defs'!$B$2:$B$258,0),6),"")</f>
        <v/>
      </c>
    </row>
    <row r="585" ht="15.75" customHeight="1">
      <c r="A585" s="352">
        <v>584.0</v>
      </c>
      <c r="B585" s="353" t="s">
        <v>2134</v>
      </c>
      <c r="C585" s="353" t="s">
        <v>611</v>
      </c>
      <c r="D585" s="353" t="str">
        <f t="shared" si="1"/>
        <v>Prmbdo.mdb.PrmOcc.AppDate</v>
      </c>
      <c r="E585" s="353" t="s">
        <v>1755</v>
      </c>
      <c r="F585" s="353"/>
      <c r="G585" s="353"/>
      <c r="H585" s="374" t="str">
        <f t="shared" si="16"/>
        <v>PrmOcc</v>
      </c>
      <c r="I585" s="355" t="s">
        <v>1755</v>
      </c>
      <c r="J585" s="373"/>
      <c r="K585" s="358" t="s">
        <v>2100</v>
      </c>
      <c r="L585" s="358" t="s">
        <v>2109</v>
      </c>
      <c r="N585" s="359" t="str">
        <f t="array" ref="N585">IFERROR(INDEX('All Field Defs'!$B$2:$E$258,MATCH('StoT Mapping (Depreciated)'!E585,'All Field Defs'!$B$2:$B$258,0),2),"")</f>
        <v>Application Date</v>
      </c>
      <c r="O585" s="359" t="str">
        <f t="array" ref="O585">IFERROR(INDEX('All Field Defs'!$B$2:$E$258,MATCH('StoT Mapping (Depreciated)'!E585,'All Field Defs'!$B$2:$B$258,0),3),"")</f>
        <v>Date</v>
      </c>
      <c r="P585" s="359" t="str">
        <f t="array" ref="P585">IFERROR(INDEX('All Field Defs'!$A$2:$E$258,MATCH('StoT Mapping (Depreciated)'!E585,'All Field Defs'!$B$2:$B$258,0),1),"")</f>
        <v>OccPermFD</v>
      </c>
      <c r="Q585" s="359" t="str">
        <f t="array" ref="Q585">IFERROR(INDEX('All Field Defs'!$A$2:$F$258,MATCH('StoT Mapping (Depreciated)'!E585,'All Field Defs'!$B$2:$B$258,0),6),"")</f>
        <v>occupancy-permits-field-definitions.xlsx</v>
      </c>
    </row>
    <row r="586" ht="15.75" customHeight="1">
      <c r="A586" s="352">
        <v>585.0</v>
      </c>
      <c r="B586" s="353" t="s">
        <v>2134</v>
      </c>
      <c r="C586" s="353" t="s">
        <v>611</v>
      </c>
      <c r="D586" s="353" t="str">
        <f t="shared" si="1"/>
        <v>Prmbdo.mdb.PrmOcc.IssueDate</v>
      </c>
      <c r="E586" s="353" t="s">
        <v>1798</v>
      </c>
      <c r="F586" s="353"/>
      <c r="G586" s="353"/>
      <c r="H586" s="374" t="str">
        <f t="shared" si="16"/>
        <v>PrmOcc</v>
      </c>
      <c r="I586" s="355" t="s">
        <v>1798</v>
      </c>
      <c r="J586" s="373"/>
      <c r="K586" s="358" t="s">
        <v>2100</v>
      </c>
      <c r="L586" s="358" t="s">
        <v>2110</v>
      </c>
      <c r="N586" s="359" t="str">
        <f t="array" ref="N586">IFERROR(INDEX('All Field Defs'!$B$2:$E$258,MATCH('StoT Mapping (Depreciated)'!E586,'All Field Defs'!$B$2:$B$258,0),2),"")</f>
        <v>Issued Date</v>
      </c>
      <c r="O586" s="359" t="str">
        <f t="array" ref="O586">IFERROR(INDEX('All Field Defs'!$B$2:$E$258,MATCH('StoT Mapping (Depreciated)'!E586,'All Field Defs'!$B$2:$B$258,0),3),"")</f>
        <v>Date</v>
      </c>
      <c r="P586" s="359" t="str">
        <f t="array" ref="P586">IFERROR(INDEX('All Field Defs'!$A$2:$E$258,MATCH('StoT Mapping (Depreciated)'!E586,'All Field Defs'!$B$2:$B$258,0),1),"")</f>
        <v>OccPermFD</v>
      </c>
      <c r="Q586" s="359" t="str">
        <f t="array" ref="Q586">IFERROR(INDEX('All Field Defs'!$A$2:$F$258,MATCH('StoT Mapping (Depreciated)'!E586,'All Field Defs'!$B$2:$B$258,0),6),"")</f>
        <v>occupancy-permits-field-definitions.xlsx</v>
      </c>
    </row>
    <row r="587" ht="15.75" customHeight="1">
      <c r="A587" s="352">
        <v>586.0</v>
      </c>
      <c r="B587" s="353" t="s">
        <v>2134</v>
      </c>
      <c r="C587" s="353" t="s">
        <v>611</v>
      </c>
      <c r="D587" s="353" t="str">
        <f t="shared" si="1"/>
        <v>Prmbdo.mdb.PrmOcc.CompleteDate</v>
      </c>
      <c r="E587" s="353" t="s">
        <v>1779</v>
      </c>
      <c r="F587" s="353"/>
      <c r="G587" s="353"/>
      <c r="H587" s="374" t="str">
        <f t="shared" si="16"/>
        <v>PrmOcc</v>
      </c>
      <c r="I587" s="355" t="s">
        <v>1779</v>
      </c>
      <c r="J587" s="373"/>
      <c r="K587" s="358" t="s">
        <v>2100</v>
      </c>
      <c r="L587" s="358" t="s">
        <v>1198</v>
      </c>
      <c r="N587" s="359" t="str">
        <f t="array" ref="N587">IFERROR(INDEX('All Field Defs'!$B$2:$E$258,MATCH('StoT Mapping (Depreciated)'!E587,'All Field Defs'!$B$2:$B$258,0),2),"")</f>
        <v>Completed Date</v>
      </c>
      <c r="O587" s="359" t="str">
        <f t="array" ref="O587">IFERROR(INDEX('All Field Defs'!$B$2:$E$258,MATCH('StoT Mapping (Depreciated)'!E587,'All Field Defs'!$B$2:$B$258,0),3),"")</f>
        <v>Date</v>
      </c>
      <c r="P587" s="359" t="str">
        <f t="array" ref="P587">IFERROR(INDEX('All Field Defs'!$A$2:$E$258,MATCH('StoT Mapping (Depreciated)'!E587,'All Field Defs'!$B$2:$B$258,0),1),"")</f>
        <v>OccPermFD</v>
      </c>
      <c r="Q587" s="359" t="str">
        <f t="array" ref="Q587">IFERROR(INDEX('All Field Defs'!$A$2:$F$258,MATCH('StoT Mapping (Depreciated)'!E587,'All Field Defs'!$B$2:$B$258,0),6),"")</f>
        <v>occupancy-permits-field-definitions.xlsx</v>
      </c>
    </row>
    <row r="588" ht="15.75" customHeight="1">
      <c r="A588" s="352">
        <v>587.0</v>
      </c>
      <c r="B588" s="353" t="s">
        <v>2134</v>
      </c>
      <c r="C588" s="353" t="s">
        <v>611</v>
      </c>
      <c r="D588" s="353" t="str">
        <f t="shared" si="1"/>
        <v>Prmbdo.mdb.PrmOcc.CancelDate</v>
      </c>
      <c r="E588" s="353" t="s">
        <v>1767</v>
      </c>
      <c r="F588" s="353"/>
      <c r="G588" s="353"/>
      <c r="H588" s="374" t="str">
        <f t="shared" si="16"/>
        <v>PrmOcc</v>
      </c>
      <c r="I588" s="355" t="s">
        <v>1767</v>
      </c>
      <c r="J588" s="373"/>
      <c r="K588" s="358" t="s">
        <v>2100</v>
      </c>
      <c r="L588" s="358" t="s">
        <v>2111</v>
      </c>
      <c r="N588" s="359" t="str">
        <f t="array" ref="N588">IFERROR(INDEX('All Field Defs'!$B$2:$E$258,MATCH('StoT Mapping (Depreciated)'!E588,'All Field Defs'!$B$2:$B$258,0),2),"")</f>
        <v>Canceled Date</v>
      </c>
      <c r="O588" s="359" t="str">
        <f t="array" ref="O588">IFERROR(INDEX('All Field Defs'!$B$2:$E$258,MATCH('StoT Mapping (Depreciated)'!E588,'All Field Defs'!$B$2:$B$258,0),3),"")</f>
        <v>Date</v>
      </c>
      <c r="P588" s="359" t="str">
        <f t="array" ref="P588">IFERROR(INDEX('All Field Defs'!$A$2:$E$258,MATCH('StoT Mapping (Depreciated)'!E588,'All Field Defs'!$B$2:$B$258,0),1),"")</f>
        <v>OccPermFD</v>
      </c>
      <c r="Q588" s="359" t="str">
        <f t="array" ref="Q588">IFERROR(INDEX('All Field Defs'!$A$2:$F$258,MATCH('StoT Mapping (Depreciated)'!E588,'All Field Defs'!$B$2:$B$258,0),6),"")</f>
        <v>occupancy-permits-field-definitions.xlsx</v>
      </c>
    </row>
    <row r="589" ht="15.75" customHeight="1">
      <c r="A589" s="352">
        <v>588.0</v>
      </c>
      <c r="B589" s="353" t="s">
        <v>2134</v>
      </c>
      <c r="C589" s="353" t="s">
        <v>611</v>
      </c>
      <c r="D589" s="353" t="str">
        <f t="shared" si="1"/>
        <v>Prmbdo.mdb.PrmOcc.EstProjectCost</v>
      </c>
      <c r="E589" s="353" t="s">
        <v>1202</v>
      </c>
      <c r="F589" s="353"/>
      <c r="G589" s="353"/>
      <c r="H589" s="374" t="str">
        <f t="shared" si="16"/>
        <v>PrmOcc</v>
      </c>
      <c r="I589" s="355" t="s">
        <v>1202</v>
      </c>
      <c r="J589" s="373"/>
      <c r="K589" s="358" t="s">
        <v>2100</v>
      </c>
      <c r="L589" s="358" t="s">
        <v>1202</v>
      </c>
      <c r="N589" s="359" t="str">
        <f t="array" ref="N589">IFERROR(INDEX('All Field Defs'!$B$2:$E$258,MATCH('StoT Mapping (Depreciated)'!E589,'All Field Defs'!$B$2:$B$258,0),2),"")</f>
        <v>Estimated Project Cost</v>
      </c>
      <c r="O589" s="359" t="str">
        <f t="array" ref="O589">IFERROR(INDEX('All Field Defs'!$B$2:$E$258,MATCH('StoT Mapping (Depreciated)'!E589,'All Field Defs'!$B$2:$B$258,0),3),"")</f>
        <v>Decimal</v>
      </c>
      <c r="P589" s="359" t="str">
        <f t="array" ref="P589">IFERROR(INDEX('All Field Defs'!$A$2:$E$258,MATCH('StoT Mapping (Depreciated)'!E589,'All Field Defs'!$B$2:$B$258,0),1),"")</f>
        <v>OccPermFD</v>
      </c>
      <c r="Q589" s="359" t="str">
        <f t="array" ref="Q589">IFERROR(INDEX('All Field Defs'!$A$2:$F$258,MATCH('StoT Mapping (Depreciated)'!E589,'All Field Defs'!$B$2:$B$258,0),6),"")</f>
        <v>occupancy-permits-field-definitions.xlsx</v>
      </c>
    </row>
    <row r="590" ht="15.75" customHeight="1">
      <c r="A590" s="352">
        <v>589.0</v>
      </c>
      <c r="B590" s="353" t="s">
        <v>2134</v>
      </c>
      <c r="C590" s="353" t="s">
        <v>611</v>
      </c>
      <c r="D590" s="353" t="str">
        <f t="shared" si="1"/>
        <v>Prmbdo.mdb.PrmOcc.AppDescription</v>
      </c>
      <c r="E590" s="353" t="s">
        <v>1757</v>
      </c>
      <c r="F590" s="353"/>
      <c r="G590" s="353"/>
      <c r="H590" s="374" t="str">
        <f t="shared" si="16"/>
        <v>PrmOcc</v>
      </c>
      <c r="I590" s="355" t="s">
        <v>1757</v>
      </c>
      <c r="J590" s="373"/>
      <c r="K590" s="358" t="s">
        <v>2100</v>
      </c>
      <c r="L590" s="358" t="s">
        <v>1200</v>
      </c>
      <c r="N590" s="359" t="str">
        <f t="array" ref="N590">IFERROR(INDEX('All Field Defs'!$B$2:$E$258,MATCH('StoT Mapping (Depreciated)'!E590,'All Field Defs'!$B$2:$B$258,0),2),"")</f>
        <v>Application Description</v>
      </c>
      <c r="O590" s="359" t="str">
        <f t="array" ref="O590">IFERROR(INDEX('All Field Defs'!$B$2:$E$258,MATCH('StoT Mapping (Depreciated)'!E590,'All Field Defs'!$B$2:$B$258,0),3),"")</f>
        <v>String</v>
      </c>
      <c r="P590" s="359" t="str">
        <f t="array" ref="P590">IFERROR(INDEX('All Field Defs'!$A$2:$E$258,MATCH('StoT Mapping (Depreciated)'!E590,'All Field Defs'!$B$2:$B$258,0),1),"")</f>
        <v>OccPermFD</v>
      </c>
      <c r="Q590" s="359" t="str">
        <f t="array" ref="Q590">IFERROR(INDEX('All Field Defs'!$A$2:$F$258,MATCH('StoT Mapping (Depreciated)'!E590,'All Field Defs'!$B$2:$B$258,0),6),"")</f>
        <v>occupancy-permits-field-definitions.xlsx</v>
      </c>
    </row>
    <row r="591" ht="15.75" customHeight="1">
      <c r="A591" s="352">
        <v>590.0</v>
      </c>
      <c r="B591" s="353" t="s">
        <v>2134</v>
      </c>
      <c r="C591" s="353" t="s">
        <v>611</v>
      </c>
      <c r="D591" s="353" t="str">
        <f t="shared" si="1"/>
        <v>Prmbdo.mdb.PrmOcc.StrucType1</v>
      </c>
      <c r="E591" s="353" t="s">
        <v>1860</v>
      </c>
      <c r="F591" s="353"/>
      <c r="G591" s="353"/>
      <c r="H591" s="374" t="str">
        <f t="shared" si="16"/>
        <v>PrmOcc</v>
      </c>
      <c r="I591" s="355" t="s">
        <v>1860</v>
      </c>
      <c r="J591" s="373"/>
      <c r="K591" s="358" t="s">
        <v>149</v>
      </c>
      <c r="L591" s="358" t="s">
        <v>149</v>
      </c>
      <c r="N591" s="359" t="str">
        <f t="array" ref="N591">IFERROR(INDEX('All Field Defs'!$B$2:$E$258,MATCH('StoT Mapping (Depreciated)'!E591,'All Field Defs'!$B$2:$B$258,0),2),"")</f>
        <v>Structure Type 1</v>
      </c>
      <c r="O591" s="359" t="str">
        <f t="array" ref="O591">IFERROR(INDEX('All Field Defs'!$B$2:$E$258,MATCH('StoT Mapping (Depreciated)'!E591,'All Field Defs'!$B$2:$B$258,0),3),"")</f>
        <v>Integer</v>
      </c>
      <c r="P591" s="359" t="str">
        <f t="array" ref="P591">IFERROR(INDEX('All Field Defs'!$A$2:$E$258,MATCH('StoT Mapping (Depreciated)'!E591,'All Field Defs'!$B$2:$B$258,0),1),"")</f>
        <v>OccPermFD</v>
      </c>
      <c r="Q591" s="359" t="str">
        <f t="array" ref="Q591">IFERROR(INDEX('All Field Defs'!$A$2:$F$258,MATCH('StoT Mapping (Depreciated)'!E591,'All Field Defs'!$B$2:$B$258,0),6),"")</f>
        <v>occupancy-permits-field-definitions.xlsx</v>
      </c>
    </row>
    <row r="592" ht="15.75" customHeight="1">
      <c r="A592" s="352">
        <v>591.0</v>
      </c>
      <c r="B592" s="353" t="s">
        <v>2134</v>
      </c>
      <c r="C592" s="353" t="s">
        <v>611</v>
      </c>
      <c r="D592" s="353" t="str">
        <f t="shared" si="1"/>
        <v>Prmbdo.mdb.PrmOcc.StrucType2</v>
      </c>
      <c r="E592" s="353" t="s">
        <v>1862</v>
      </c>
      <c r="F592" s="353"/>
      <c r="G592" s="353"/>
      <c r="H592" s="374" t="str">
        <f t="shared" si="16"/>
        <v>PrmOcc</v>
      </c>
      <c r="I592" s="355" t="s">
        <v>1862</v>
      </c>
      <c r="J592" s="373"/>
      <c r="K592" s="358" t="s">
        <v>149</v>
      </c>
      <c r="L592" s="358" t="s">
        <v>149</v>
      </c>
      <c r="N592" s="359" t="str">
        <f t="array" ref="N592">IFERROR(INDEX('All Field Defs'!$B$2:$E$258,MATCH('StoT Mapping (Depreciated)'!E592,'All Field Defs'!$B$2:$B$258,0),2),"")</f>
        <v>Structure Type 2</v>
      </c>
      <c r="O592" s="359" t="str">
        <f t="array" ref="O592">IFERROR(INDEX('All Field Defs'!$B$2:$E$258,MATCH('StoT Mapping (Depreciated)'!E592,'All Field Defs'!$B$2:$B$258,0),3),"")</f>
        <v>Integer</v>
      </c>
      <c r="P592" s="359" t="str">
        <f t="array" ref="P592">IFERROR(INDEX('All Field Defs'!$A$2:$E$258,MATCH('StoT Mapping (Depreciated)'!E592,'All Field Defs'!$B$2:$B$258,0),1),"")</f>
        <v>OccPermFD</v>
      </c>
      <c r="Q592" s="359" t="str">
        <f t="array" ref="Q592">IFERROR(INDEX('All Field Defs'!$A$2:$F$258,MATCH('StoT Mapping (Depreciated)'!E592,'All Field Defs'!$B$2:$B$258,0),6),"")</f>
        <v>occupancy-permits-field-definitions.xlsx</v>
      </c>
    </row>
    <row r="593" ht="15.75" customHeight="1">
      <c r="A593" s="352">
        <v>592.0</v>
      </c>
      <c r="B593" s="353" t="s">
        <v>2134</v>
      </c>
      <c r="C593" s="353" t="s">
        <v>611</v>
      </c>
      <c r="D593" s="353" t="str">
        <f t="shared" si="1"/>
        <v>Prmbdo.mdb.PrmOcc.StrucType3</v>
      </c>
      <c r="E593" s="353" t="s">
        <v>1864</v>
      </c>
      <c r="F593" s="353"/>
      <c r="G593" s="353"/>
      <c r="H593" s="374" t="str">
        <f t="shared" si="16"/>
        <v>PrmOcc</v>
      </c>
      <c r="I593" s="355" t="s">
        <v>1864</v>
      </c>
      <c r="J593" s="373"/>
      <c r="K593" s="358" t="s">
        <v>149</v>
      </c>
      <c r="L593" s="358" t="s">
        <v>149</v>
      </c>
      <c r="N593" s="359" t="str">
        <f t="array" ref="N593">IFERROR(INDEX('All Field Defs'!$B$2:$E$258,MATCH('StoT Mapping (Depreciated)'!E593,'All Field Defs'!$B$2:$B$258,0),2),"")</f>
        <v>Structure Type 3</v>
      </c>
      <c r="O593" s="359" t="str">
        <f t="array" ref="O593">IFERROR(INDEX('All Field Defs'!$B$2:$E$258,MATCH('StoT Mapping (Depreciated)'!E593,'All Field Defs'!$B$2:$B$258,0),3),"")</f>
        <v>Integer</v>
      </c>
      <c r="P593" s="359" t="str">
        <f t="array" ref="P593">IFERROR(INDEX('All Field Defs'!$A$2:$E$258,MATCH('StoT Mapping (Depreciated)'!E593,'All Field Defs'!$B$2:$B$258,0),1),"")</f>
        <v>OccPermFD</v>
      </c>
      <c r="Q593" s="359" t="str">
        <f t="array" ref="Q593">IFERROR(INDEX('All Field Defs'!$A$2:$F$258,MATCH('StoT Mapping (Depreciated)'!E593,'All Field Defs'!$B$2:$B$258,0),6),"")</f>
        <v>occupancy-permits-field-definitions.xlsx</v>
      </c>
    </row>
    <row r="594" ht="15.75" customHeight="1">
      <c r="A594" s="352">
        <v>593.0</v>
      </c>
      <c r="B594" s="353" t="s">
        <v>2134</v>
      </c>
      <c r="C594" s="353" t="s">
        <v>611</v>
      </c>
      <c r="D594" s="353" t="str">
        <f t="shared" si="1"/>
        <v>Prmbdo.mdb.PrmOcc.NbrofUnits</v>
      </c>
      <c r="E594" s="353" t="s">
        <v>2112</v>
      </c>
      <c r="F594" s="353"/>
      <c r="G594" s="353"/>
      <c r="H594" s="374" t="str">
        <f t="shared" si="16"/>
        <v>PrmOcc</v>
      </c>
      <c r="I594" s="355" t="s">
        <v>2112</v>
      </c>
      <c r="J594" s="373"/>
      <c r="K594" s="358" t="s">
        <v>149</v>
      </c>
      <c r="L594" s="358" t="s">
        <v>149</v>
      </c>
      <c r="N594" s="359" t="str">
        <f t="array" ref="N594">IFERROR(INDEX('All Field Defs'!$B$2:$E$258,MATCH('StoT Mapping (Depreciated)'!E594,'All Field Defs'!$B$2:$B$258,0),2),"")</f>
        <v>Units</v>
      </c>
      <c r="O594" s="359" t="str">
        <f t="array" ref="O594">IFERROR(INDEX('All Field Defs'!$B$2:$E$258,MATCH('StoT Mapping (Depreciated)'!E594,'All Field Defs'!$B$2:$B$258,0),3),"")</f>
        <v>Integer</v>
      </c>
      <c r="P594" s="359" t="str">
        <f t="array" ref="P594">IFERROR(INDEX('All Field Defs'!$A$2:$E$258,MATCH('StoT Mapping (Depreciated)'!E594,'All Field Defs'!$B$2:$B$258,0),1),"")</f>
        <v>OccPermFD</v>
      </c>
      <c r="Q594" s="359" t="str">
        <f t="array" ref="Q594">IFERROR(INDEX('All Field Defs'!$A$2:$F$258,MATCH('StoT Mapping (Depreciated)'!E594,'All Field Defs'!$B$2:$B$258,0),6),"")</f>
        <v>occupancy-permits-field-definitions.xlsx</v>
      </c>
    </row>
    <row r="595" ht="15.75" customHeight="1">
      <c r="A595" s="352">
        <v>594.0</v>
      </c>
      <c r="B595" s="353" t="s">
        <v>2134</v>
      </c>
      <c r="C595" s="353" t="s">
        <v>611</v>
      </c>
      <c r="D595" s="353" t="str">
        <f t="shared" si="1"/>
        <v>Prmbdo.mdb.PrmOcc.NewUse</v>
      </c>
      <c r="E595" s="353" t="s">
        <v>1806</v>
      </c>
      <c r="F595" s="353"/>
      <c r="G595" s="353"/>
      <c r="H595" s="374" t="str">
        <f t="shared" si="16"/>
        <v>PrmOcc</v>
      </c>
      <c r="I595" s="355" t="s">
        <v>1806</v>
      </c>
      <c r="J595" s="373"/>
      <c r="K595" s="358" t="s">
        <v>2100</v>
      </c>
      <c r="L595" s="358" t="s">
        <v>1806</v>
      </c>
      <c r="N595" s="359" t="str">
        <f t="array" ref="N595">IFERROR(INDEX('All Field Defs'!$B$2:$E$258,MATCH('StoT Mapping (Depreciated)'!E595,'All Field Defs'!$B$2:$B$258,0),2),"")</f>
        <v>New Use</v>
      </c>
      <c r="O595" s="359" t="str">
        <f t="array" ref="O595">IFERROR(INDEX('All Field Defs'!$B$2:$E$258,MATCH('StoT Mapping (Depreciated)'!E595,'All Field Defs'!$B$2:$B$258,0),3),"")</f>
        <v>String</v>
      </c>
      <c r="P595" s="359" t="str">
        <f t="array" ref="P595">IFERROR(INDEX('All Field Defs'!$A$2:$E$258,MATCH('StoT Mapping (Depreciated)'!E595,'All Field Defs'!$B$2:$B$258,0),1),"")</f>
        <v>OccPermFD</v>
      </c>
      <c r="Q595" s="359" t="str">
        <f t="array" ref="Q595">IFERROR(INDEX('All Field Defs'!$A$2:$F$258,MATCH('StoT Mapping (Depreciated)'!E595,'All Field Defs'!$B$2:$B$258,0),6),"")</f>
        <v>occupancy-permits-field-definitions.xlsx</v>
      </c>
    </row>
    <row r="596" ht="15.75" customHeight="1">
      <c r="A596" s="352">
        <v>595.0</v>
      </c>
      <c r="B596" s="353" t="s">
        <v>2134</v>
      </c>
      <c r="C596" s="353" t="s">
        <v>611</v>
      </c>
      <c r="D596" s="353" t="str">
        <f t="shared" si="1"/>
        <v>Prmbdo.mdb.PrmOcc.NewUseGroup1</v>
      </c>
      <c r="E596" s="353" t="s">
        <v>1808</v>
      </c>
      <c r="F596" s="353"/>
      <c r="G596" s="353"/>
      <c r="H596" s="374" t="str">
        <f t="shared" si="16"/>
        <v>PrmOcc</v>
      </c>
      <c r="I596" s="355" t="s">
        <v>1808</v>
      </c>
      <c r="J596" s="373"/>
      <c r="K596" s="358"/>
      <c r="L596" s="358"/>
      <c r="N596" s="359" t="str">
        <f t="array" ref="N596">IFERROR(INDEX('All Field Defs'!$B$2:$E$258,MATCH('StoT Mapping (Depreciated)'!E596,'All Field Defs'!$B$2:$B$258,0),2),"")</f>
        <v>New User Group 1</v>
      </c>
      <c r="O596" s="359" t="str">
        <f t="array" ref="O596">IFERROR(INDEX('All Field Defs'!$B$2:$E$258,MATCH('StoT Mapping (Depreciated)'!E596,'All Field Defs'!$B$2:$B$258,0),3),"")</f>
        <v>String</v>
      </c>
      <c r="P596" s="359" t="str">
        <f t="array" ref="P596">IFERROR(INDEX('All Field Defs'!$A$2:$E$258,MATCH('StoT Mapping (Depreciated)'!E596,'All Field Defs'!$B$2:$B$258,0),1),"")</f>
        <v>OccPermFD</v>
      </c>
      <c r="Q596" s="359" t="str">
        <f t="array" ref="Q596">IFERROR(INDEX('All Field Defs'!$A$2:$F$258,MATCH('StoT Mapping (Depreciated)'!E596,'All Field Defs'!$B$2:$B$258,0),6),"")</f>
        <v>occupancy-permits-field-definitions.xlsx</v>
      </c>
    </row>
    <row r="597" ht="15.75" customHeight="1">
      <c r="A597" s="352">
        <v>596.0</v>
      </c>
      <c r="B597" s="353" t="s">
        <v>2134</v>
      </c>
      <c r="C597" s="353" t="s">
        <v>611</v>
      </c>
      <c r="D597" s="353" t="str">
        <f t="shared" si="1"/>
        <v>Prmbdo.mdb.PrmOcc.NewUseGroup2</v>
      </c>
      <c r="E597" s="353" t="s">
        <v>1811</v>
      </c>
      <c r="F597" s="353"/>
      <c r="G597" s="353"/>
      <c r="H597" s="374" t="str">
        <f t="shared" si="16"/>
        <v>PrmOcc</v>
      </c>
      <c r="I597" s="355" t="s">
        <v>1811</v>
      </c>
      <c r="J597" s="373"/>
      <c r="K597" s="358"/>
      <c r="L597" s="358"/>
      <c r="N597" s="359" t="str">
        <f t="array" ref="N597">IFERROR(INDEX('All Field Defs'!$B$2:$E$258,MATCH('StoT Mapping (Depreciated)'!E597,'All Field Defs'!$B$2:$B$258,0),2),"")</f>
        <v>New User Group 2</v>
      </c>
      <c r="O597" s="359" t="str">
        <f t="array" ref="O597">IFERROR(INDEX('All Field Defs'!$B$2:$E$258,MATCH('StoT Mapping (Depreciated)'!E597,'All Field Defs'!$B$2:$B$258,0),3),"")</f>
        <v>String</v>
      </c>
      <c r="P597" s="359" t="str">
        <f t="array" ref="P597">IFERROR(INDEX('All Field Defs'!$A$2:$E$258,MATCH('StoT Mapping (Depreciated)'!E597,'All Field Defs'!$B$2:$B$258,0),1),"")</f>
        <v>OccPermFD</v>
      </c>
      <c r="Q597" s="359" t="str">
        <f t="array" ref="Q597">IFERROR(INDEX('All Field Defs'!$A$2:$F$258,MATCH('StoT Mapping (Depreciated)'!E597,'All Field Defs'!$B$2:$B$258,0),6),"")</f>
        <v>occupancy-permits-field-definitions.xlsx</v>
      </c>
    </row>
    <row r="598" ht="15.75" customHeight="1">
      <c r="A598" s="352">
        <v>597.0</v>
      </c>
      <c r="B598" s="353" t="s">
        <v>2134</v>
      </c>
      <c r="C598" s="353" t="s">
        <v>611</v>
      </c>
      <c r="D598" s="353" t="str">
        <f t="shared" si="1"/>
        <v>Prmbdo.mdb.PrmOcc.NewUseGroup3</v>
      </c>
      <c r="E598" s="353" t="s">
        <v>1813</v>
      </c>
      <c r="F598" s="353"/>
      <c r="G598" s="353"/>
      <c r="H598" s="374" t="str">
        <f t="shared" si="16"/>
        <v>PrmOcc</v>
      </c>
      <c r="I598" s="355" t="s">
        <v>1813</v>
      </c>
      <c r="J598" s="373"/>
      <c r="K598" s="358"/>
      <c r="L598" s="358"/>
      <c r="N598" s="359" t="str">
        <f t="array" ref="N598">IFERROR(INDEX('All Field Defs'!$B$2:$E$258,MATCH('StoT Mapping (Depreciated)'!E598,'All Field Defs'!$B$2:$B$258,0),2),"")</f>
        <v>New User Group 3</v>
      </c>
      <c r="O598" s="359" t="str">
        <f t="array" ref="O598">IFERROR(INDEX('All Field Defs'!$B$2:$E$258,MATCH('StoT Mapping (Depreciated)'!E598,'All Field Defs'!$B$2:$B$258,0),3),"")</f>
        <v>String</v>
      </c>
      <c r="P598" s="359" t="str">
        <f t="array" ref="P598">IFERROR(INDEX('All Field Defs'!$A$2:$E$258,MATCH('StoT Mapping (Depreciated)'!E598,'All Field Defs'!$B$2:$B$258,0),1),"")</f>
        <v>OccPermFD</v>
      </c>
      <c r="Q598" s="359" t="str">
        <f t="array" ref="Q598">IFERROR(INDEX('All Field Defs'!$A$2:$F$258,MATCH('StoT Mapping (Depreciated)'!E598,'All Field Defs'!$B$2:$B$258,0),6),"")</f>
        <v>occupancy-permits-field-definitions.xlsx</v>
      </c>
    </row>
    <row r="599" ht="15.75" customHeight="1">
      <c r="A599" s="352">
        <v>598.0</v>
      </c>
      <c r="B599" s="353" t="s">
        <v>2134</v>
      </c>
      <c r="C599" s="353" t="s">
        <v>611</v>
      </c>
      <c r="D599" s="353" t="str">
        <f t="shared" si="1"/>
        <v>Prmbdo.mdb.PrmOcc.OldUse</v>
      </c>
      <c r="E599" s="353" t="s">
        <v>1827</v>
      </c>
      <c r="F599" s="353"/>
      <c r="G599" s="353"/>
      <c r="H599" s="374" t="str">
        <f t="shared" si="16"/>
        <v>PrmOcc</v>
      </c>
      <c r="I599" s="355" t="s">
        <v>1827</v>
      </c>
      <c r="J599" s="373"/>
      <c r="K599" s="358" t="s">
        <v>2100</v>
      </c>
      <c r="L599" s="358" t="s">
        <v>1827</v>
      </c>
      <c r="N599" s="359" t="str">
        <f t="array" ref="N599">IFERROR(INDEX('All Field Defs'!$B$2:$E$258,MATCH('StoT Mapping (Depreciated)'!E599,'All Field Defs'!$B$2:$B$258,0),2),"")</f>
        <v>Old Use</v>
      </c>
      <c r="O599" s="359" t="str">
        <f t="array" ref="O599">IFERROR(INDEX('All Field Defs'!$B$2:$E$258,MATCH('StoT Mapping (Depreciated)'!E599,'All Field Defs'!$B$2:$B$258,0),3),"")</f>
        <v>String</v>
      </c>
      <c r="P599" s="359" t="str">
        <f t="array" ref="P599">IFERROR(INDEX('All Field Defs'!$A$2:$E$258,MATCH('StoT Mapping (Depreciated)'!E599,'All Field Defs'!$B$2:$B$258,0),1),"")</f>
        <v>OccPermFD</v>
      </c>
      <c r="Q599" s="359" t="str">
        <f t="array" ref="Q599">IFERROR(INDEX('All Field Defs'!$A$2:$F$258,MATCH('StoT Mapping (Depreciated)'!E599,'All Field Defs'!$B$2:$B$258,0),6),"")</f>
        <v>occupancy-permits-field-definitions.xlsx</v>
      </c>
    </row>
    <row r="600" ht="15.75" customHeight="1">
      <c r="A600" s="352">
        <v>599.0</v>
      </c>
      <c r="B600" s="353" t="s">
        <v>2134</v>
      </c>
      <c r="C600" s="353" t="s">
        <v>611</v>
      </c>
      <c r="D600" s="353" t="str">
        <f t="shared" si="1"/>
        <v>Prmbdo.mdb.PrmOcc.OldUseGroup1</v>
      </c>
      <c r="E600" s="353" t="s">
        <v>1829</v>
      </c>
      <c r="F600" s="353"/>
      <c r="G600" s="353"/>
      <c r="H600" s="374" t="str">
        <f t="shared" si="16"/>
        <v>PrmOcc</v>
      </c>
      <c r="I600" s="355" t="s">
        <v>1829</v>
      </c>
      <c r="J600" s="373"/>
      <c r="K600" s="358"/>
      <c r="L600" s="358"/>
      <c r="N600" s="359" t="str">
        <f t="array" ref="N600">IFERROR(INDEX('All Field Defs'!$B$2:$E$258,MATCH('StoT Mapping (Depreciated)'!E600,'All Field Defs'!$B$2:$B$258,0),2),"")</f>
        <v>Old User Group 1</v>
      </c>
      <c r="O600" s="359" t="str">
        <f t="array" ref="O600">IFERROR(INDEX('All Field Defs'!$B$2:$E$258,MATCH('StoT Mapping (Depreciated)'!E600,'All Field Defs'!$B$2:$B$258,0),3),"")</f>
        <v>String</v>
      </c>
      <c r="P600" s="359" t="str">
        <f t="array" ref="P600">IFERROR(INDEX('All Field Defs'!$A$2:$E$258,MATCH('StoT Mapping (Depreciated)'!E600,'All Field Defs'!$B$2:$B$258,0),1),"")</f>
        <v>OccPermFD</v>
      </c>
      <c r="Q600" s="359" t="str">
        <f t="array" ref="Q600">IFERROR(INDEX('All Field Defs'!$A$2:$F$258,MATCH('StoT Mapping (Depreciated)'!E600,'All Field Defs'!$B$2:$B$258,0),6),"")</f>
        <v>occupancy-permits-field-definitions.xlsx</v>
      </c>
    </row>
    <row r="601" ht="15.75" customHeight="1">
      <c r="A601" s="352">
        <v>600.0</v>
      </c>
      <c r="B601" s="353" t="s">
        <v>2134</v>
      </c>
      <c r="C601" s="353" t="s">
        <v>611</v>
      </c>
      <c r="D601" s="353" t="str">
        <f t="shared" si="1"/>
        <v>Prmbdo.mdb.PrmOcc.OldUseGroup2</v>
      </c>
      <c r="E601" s="353" t="s">
        <v>1831</v>
      </c>
      <c r="F601" s="353"/>
      <c r="G601" s="353"/>
      <c r="H601" s="374" t="str">
        <f t="shared" si="16"/>
        <v>PrmOcc</v>
      </c>
      <c r="I601" s="355" t="s">
        <v>1831</v>
      </c>
      <c r="J601" s="373"/>
      <c r="K601" s="358"/>
      <c r="L601" s="358"/>
      <c r="N601" s="359" t="str">
        <f t="array" ref="N601">IFERROR(INDEX('All Field Defs'!$B$2:$E$258,MATCH('StoT Mapping (Depreciated)'!E601,'All Field Defs'!$B$2:$B$258,0),2),"")</f>
        <v>Old User Group 2</v>
      </c>
      <c r="O601" s="359" t="str">
        <f t="array" ref="O601">IFERROR(INDEX('All Field Defs'!$B$2:$E$258,MATCH('StoT Mapping (Depreciated)'!E601,'All Field Defs'!$B$2:$B$258,0),3),"")</f>
        <v>String</v>
      </c>
      <c r="P601" s="359" t="str">
        <f t="array" ref="P601">IFERROR(INDEX('All Field Defs'!$A$2:$E$258,MATCH('StoT Mapping (Depreciated)'!E601,'All Field Defs'!$B$2:$B$258,0),1),"")</f>
        <v>OccPermFD</v>
      </c>
      <c r="Q601" s="359" t="str">
        <f t="array" ref="Q601">IFERROR(INDEX('All Field Defs'!$A$2:$F$258,MATCH('StoT Mapping (Depreciated)'!E601,'All Field Defs'!$B$2:$B$258,0),6),"")</f>
        <v>occupancy-permits-field-definitions.xlsx</v>
      </c>
    </row>
    <row r="602" ht="15.75" customHeight="1">
      <c r="A602" s="352">
        <v>601.0</v>
      </c>
      <c r="B602" s="353" t="s">
        <v>2134</v>
      </c>
      <c r="C602" s="353" t="s">
        <v>611</v>
      </c>
      <c r="D602" s="353" t="str">
        <f t="shared" si="1"/>
        <v>Prmbdo.mdb.PrmOcc.OldUseGroup3</v>
      </c>
      <c r="E602" s="353" t="s">
        <v>1833</v>
      </c>
      <c r="F602" s="353"/>
      <c r="G602" s="353"/>
      <c r="H602" s="374" t="str">
        <f t="shared" si="16"/>
        <v>PrmOcc</v>
      </c>
      <c r="I602" s="355" t="s">
        <v>1833</v>
      </c>
      <c r="J602" s="373"/>
      <c r="K602" s="358"/>
      <c r="L602" s="358"/>
      <c r="N602" s="359" t="str">
        <f t="array" ref="N602">IFERROR(INDEX('All Field Defs'!$B$2:$E$258,MATCH('StoT Mapping (Depreciated)'!E602,'All Field Defs'!$B$2:$B$258,0),2),"")</f>
        <v>Old User Group 3</v>
      </c>
      <c r="O602" s="359" t="str">
        <f t="array" ref="O602">IFERROR(INDEX('All Field Defs'!$B$2:$E$258,MATCH('StoT Mapping (Depreciated)'!E602,'All Field Defs'!$B$2:$B$258,0),3),"")</f>
        <v>String</v>
      </c>
      <c r="P602" s="359" t="str">
        <f t="array" ref="P602">IFERROR(INDEX('All Field Defs'!$A$2:$E$258,MATCH('StoT Mapping (Depreciated)'!E602,'All Field Defs'!$B$2:$B$258,0),1),"")</f>
        <v>OccPermFD</v>
      </c>
      <c r="Q602" s="359" t="str">
        <f t="array" ref="Q602">IFERROR(INDEX('All Field Defs'!$A$2:$F$258,MATCH('StoT Mapping (Depreciated)'!E602,'All Field Defs'!$B$2:$B$258,0),6),"")</f>
        <v>occupancy-permits-field-definitions.xlsx</v>
      </c>
    </row>
    <row r="603" ht="15.75" customHeight="1">
      <c r="A603" s="352">
        <v>602.0</v>
      </c>
      <c r="B603" s="353" t="s">
        <v>2134</v>
      </c>
      <c r="C603" s="353" t="s">
        <v>611</v>
      </c>
      <c r="D603" s="353" t="str">
        <f t="shared" si="1"/>
        <v>Prmbdo.mdb.PrmOcc.OwnerName</v>
      </c>
      <c r="E603" s="353" t="s">
        <v>1086</v>
      </c>
      <c r="F603" s="353"/>
      <c r="G603" s="353"/>
      <c r="H603" s="374" t="str">
        <f t="shared" si="16"/>
        <v>PrmOcc</v>
      </c>
      <c r="I603" s="355" t="s">
        <v>1086</v>
      </c>
      <c r="J603" s="373"/>
      <c r="K603" s="358" t="s">
        <v>2100</v>
      </c>
      <c r="L603" s="358" t="s">
        <v>1206</v>
      </c>
      <c r="N603" s="359" t="str">
        <f t="array" ref="N603">IFERROR(INDEX('All Field Defs'!$B$2:$E$258,MATCH('StoT Mapping (Depreciated)'!E603,'All Field Defs'!$B$2:$B$258,0),2),"")</f>
        <v>Owner Name</v>
      </c>
      <c r="O603" s="359" t="str">
        <f t="array" ref="O603">IFERROR(INDEX('All Field Defs'!$B$2:$E$258,MATCH('StoT Mapping (Depreciated)'!E603,'All Field Defs'!$B$2:$B$258,0),3),"")</f>
        <v>String</v>
      </c>
      <c r="P603" s="359" t="str">
        <f t="array" ref="P603">IFERROR(INDEX('All Field Defs'!$A$2:$E$258,MATCH('StoT Mapping (Depreciated)'!E603,'All Field Defs'!$B$2:$B$258,0),1),"")</f>
        <v>OccPermFD</v>
      </c>
      <c r="Q603" s="359" t="str">
        <f t="array" ref="Q603">IFERROR(INDEX('All Field Defs'!$A$2:$F$258,MATCH('StoT Mapping (Depreciated)'!E603,'All Field Defs'!$B$2:$B$258,0),6),"")</f>
        <v>occupancy-permits-field-definitions.xlsx</v>
      </c>
    </row>
    <row r="604" ht="15.75" customHeight="1">
      <c r="A604" s="352">
        <v>603.0</v>
      </c>
      <c r="B604" s="353" t="s">
        <v>2134</v>
      </c>
      <c r="C604" s="353" t="s">
        <v>611</v>
      </c>
      <c r="D604" s="353" t="str">
        <f t="shared" si="1"/>
        <v>Prmbdo.mdb.PrmOcc.OwnerCo</v>
      </c>
      <c r="E604" s="353" t="s">
        <v>1837</v>
      </c>
      <c r="F604" s="353"/>
      <c r="G604" s="353"/>
      <c r="H604" s="374" t="str">
        <f t="shared" si="16"/>
        <v>PrmOcc</v>
      </c>
      <c r="I604" s="355" t="s">
        <v>1837</v>
      </c>
      <c r="J604" s="373"/>
      <c r="K604" s="358" t="s">
        <v>2100</v>
      </c>
      <c r="L604" s="358" t="s">
        <v>1206</v>
      </c>
      <c r="N604" s="359" t="str">
        <f t="array" ref="N604">IFERROR(INDEX('All Field Defs'!$B$2:$E$258,MATCH('StoT Mapping (Depreciated)'!E604,'All Field Defs'!$B$2:$B$258,0),2),"")</f>
        <v>Owner Care Of</v>
      </c>
      <c r="O604" s="359" t="str">
        <f t="array" ref="O604">IFERROR(INDEX('All Field Defs'!$B$2:$E$258,MATCH('StoT Mapping (Depreciated)'!E604,'All Field Defs'!$B$2:$B$258,0),3),"")</f>
        <v>String</v>
      </c>
      <c r="P604" s="359" t="str">
        <f t="array" ref="P604">IFERROR(INDEX('All Field Defs'!$A$2:$E$258,MATCH('StoT Mapping (Depreciated)'!E604,'All Field Defs'!$B$2:$B$258,0),1),"")</f>
        <v>OccPermFD</v>
      </c>
      <c r="Q604" s="359" t="str">
        <f t="array" ref="Q604">IFERROR(INDEX('All Field Defs'!$A$2:$F$258,MATCH('StoT Mapping (Depreciated)'!E604,'All Field Defs'!$B$2:$B$258,0),6),"")</f>
        <v>occupancy-permits-field-definitions.xlsx</v>
      </c>
    </row>
    <row r="605" ht="15.75" customHeight="1">
      <c r="A605" s="352">
        <v>604.0</v>
      </c>
      <c r="B605" s="353" t="s">
        <v>2134</v>
      </c>
      <c r="C605" s="353" t="s">
        <v>611</v>
      </c>
      <c r="D605" s="353" t="str">
        <f t="shared" si="1"/>
        <v>Prmbdo.mdb.PrmOcc.OwnerAddr</v>
      </c>
      <c r="E605" s="353" t="s">
        <v>1096</v>
      </c>
      <c r="F605" s="353"/>
      <c r="G605" s="353"/>
      <c r="H605" s="374" t="str">
        <f t="shared" si="16"/>
        <v>PrmOcc</v>
      </c>
      <c r="I605" s="355" t="s">
        <v>1096</v>
      </c>
      <c r="J605" s="373"/>
      <c r="K605" s="358" t="s">
        <v>2100</v>
      </c>
      <c r="L605" s="358" t="s">
        <v>1206</v>
      </c>
      <c r="N605" s="359" t="str">
        <f t="array" ref="N605">IFERROR(INDEX('All Field Defs'!$B$2:$E$258,MATCH('StoT Mapping (Depreciated)'!E605,'All Field Defs'!$B$2:$B$258,0),2),"")</f>
        <v>Owner Address</v>
      </c>
      <c r="O605" s="359" t="str">
        <f t="array" ref="O605">IFERROR(INDEX('All Field Defs'!$B$2:$E$258,MATCH('StoT Mapping (Depreciated)'!E605,'All Field Defs'!$B$2:$B$258,0),3),"")</f>
        <v>String</v>
      </c>
      <c r="P605" s="359" t="str">
        <f t="array" ref="P605">IFERROR(INDEX('All Field Defs'!$A$2:$E$258,MATCH('StoT Mapping (Depreciated)'!E605,'All Field Defs'!$B$2:$B$258,0),1),"")</f>
        <v>OccPermFD</v>
      </c>
      <c r="Q605" s="359" t="str">
        <f t="array" ref="Q605">IFERROR(INDEX('All Field Defs'!$A$2:$F$258,MATCH('StoT Mapping (Depreciated)'!E605,'All Field Defs'!$B$2:$B$258,0),6),"")</f>
        <v>occupancy-permits-field-definitions.xlsx</v>
      </c>
    </row>
    <row r="606" ht="15.75" customHeight="1">
      <c r="A606" s="352">
        <v>605.0</v>
      </c>
      <c r="B606" s="353" t="s">
        <v>2134</v>
      </c>
      <c r="C606" s="353" t="s">
        <v>611</v>
      </c>
      <c r="D606" s="353" t="str">
        <f t="shared" si="1"/>
        <v>Prmbdo.mdb.PrmOcc.OwnerCity</v>
      </c>
      <c r="E606" s="353" t="s">
        <v>1107</v>
      </c>
      <c r="F606" s="353"/>
      <c r="G606" s="353"/>
      <c r="H606" s="374" t="str">
        <f t="shared" si="16"/>
        <v>PrmOcc</v>
      </c>
      <c r="I606" s="355" t="s">
        <v>1107</v>
      </c>
      <c r="J606" s="373"/>
      <c r="K606" s="358" t="s">
        <v>2100</v>
      </c>
      <c r="L606" s="358" t="s">
        <v>1206</v>
      </c>
      <c r="N606" s="359" t="str">
        <f t="array" ref="N606">IFERROR(INDEX('All Field Defs'!$B$2:$E$258,MATCH('StoT Mapping (Depreciated)'!E606,'All Field Defs'!$B$2:$B$258,0),2),"")</f>
        <v>Owner City</v>
      </c>
      <c r="O606" s="359" t="str">
        <f t="array" ref="O606">IFERROR(INDEX('All Field Defs'!$B$2:$E$258,MATCH('StoT Mapping (Depreciated)'!E606,'All Field Defs'!$B$2:$B$258,0),3),"")</f>
        <v>String</v>
      </c>
      <c r="P606" s="359" t="str">
        <f t="array" ref="P606">IFERROR(INDEX('All Field Defs'!$A$2:$E$258,MATCH('StoT Mapping (Depreciated)'!E606,'All Field Defs'!$B$2:$B$258,0),1),"")</f>
        <v>OccPermFD</v>
      </c>
      <c r="Q606" s="359" t="str">
        <f t="array" ref="Q606">IFERROR(INDEX('All Field Defs'!$A$2:$F$258,MATCH('StoT Mapping (Depreciated)'!E606,'All Field Defs'!$B$2:$B$258,0),6),"")</f>
        <v>occupancy-permits-field-definitions.xlsx</v>
      </c>
    </row>
    <row r="607" ht="15.75" customHeight="1">
      <c r="A607" s="352">
        <v>606.0</v>
      </c>
      <c r="B607" s="353" t="s">
        <v>2134</v>
      </c>
      <c r="C607" s="353" t="s">
        <v>611</v>
      </c>
      <c r="D607" s="353" t="str">
        <f t="shared" si="1"/>
        <v>Prmbdo.mdb.PrmOcc.OwnerState</v>
      </c>
      <c r="E607" s="353" t="s">
        <v>1111</v>
      </c>
      <c r="F607" s="353"/>
      <c r="G607" s="353"/>
      <c r="H607" s="374" t="str">
        <f t="shared" si="16"/>
        <v>PrmOcc</v>
      </c>
      <c r="I607" s="355" t="s">
        <v>1111</v>
      </c>
      <c r="J607" s="373"/>
      <c r="K607" s="358" t="s">
        <v>2100</v>
      </c>
      <c r="L607" s="358" t="s">
        <v>1206</v>
      </c>
      <c r="N607" s="359" t="str">
        <f t="array" ref="N607">IFERROR(INDEX('All Field Defs'!$B$2:$E$258,MATCH('StoT Mapping (Depreciated)'!E607,'All Field Defs'!$B$2:$B$258,0),2),"")</f>
        <v>Owner State</v>
      </c>
      <c r="O607" s="359" t="str">
        <f t="array" ref="O607">IFERROR(INDEX('All Field Defs'!$B$2:$E$258,MATCH('StoT Mapping (Depreciated)'!E607,'All Field Defs'!$B$2:$B$258,0),3),"")</f>
        <v>String</v>
      </c>
      <c r="P607" s="359" t="str">
        <f t="array" ref="P607">IFERROR(INDEX('All Field Defs'!$A$2:$E$258,MATCH('StoT Mapping (Depreciated)'!E607,'All Field Defs'!$B$2:$B$258,0),1),"")</f>
        <v>OccPermFD</v>
      </c>
      <c r="Q607" s="359" t="str">
        <f t="array" ref="Q607">IFERROR(INDEX('All Field Defs'!$A$2:$F$258,MATCH('StoT Mapping (Depreciated)'!E607,'All Field Defs'!$B$2:$B$258,0),6),"")</f>
        <v>occupancy-permits-field-definitions.xlsx</v>
      </c>
    </row>
    <row r="608" ht="15.75" customHeight="1">
      <c r="A608" s="352">
        <v>607.0</v>
      </c>
      <c r="B608" s="353" t="s">
        <v>2134</v>
      </c>
      <c r="C608" s="353" t="s">
        <v>611</v>
      </c>
      <c r="D608" s="353" t="str">
        <f t="shared" si="1"/>
        <v>Prmbdo.mdb.PrmOcc.OwnerZip</v>
      </c>
      <c r="E608" s="353" t="s">
        <v>1996</v>
      </c>
      <c r="F608" s="353"/>
      <c r="G608" s="353"/>
      <c r="H608" s="374" t="str">
        <f t="shared" si="16"/>
        <v>PrmOcc</v>
      </c>
      <c r="I608" s="355" t="s">
        <v>1996</v>
      </c>
      <c r="J608" s="373"/>
      <c r="K608" s="358" t="s">
        <v>2100</v>
      </c>
      <c r="L608" s="358" t="s">
        <v>1206</v>
      </c>
      <c r="N608" s="359" t="str">
        <f t="array" ref="N608">IFERROR(INDEX('All Field Defs'!$B$2:$E$258,MATCH('StoT Mapping (Depreciated)'!E608,'All Field Defs'!$B$2:$B$258,0),2),"")</f>
        <v>Owner ZIP</v>
      </c>
      <c r="O608" s="359" t="str">
        <f t="array" ref="O608">IFERROR(INDEX('All Field Defs'!$B$2:$E$258,MATCH('StoT Mapping (Depreciated)'!E608,'All Field Defs'!$B$2:$B$258,0),3),"")</f>
        <v>String</v>
      </c>
      <c r="P608" s="359" t="str">
        <f t="array" ref="P608">IFERROR(INDEX('All Field Defs'!$A$2:$E$258,MATCH('StoT Mapping (Depreciated)'!E608,'All Field Defs'!$B$2:$B$258,0),1),"")</f>
        <v>OccPermFD</v>
      </c>
      <c r="Q608" s="359" t="str">
        <f t="array" ref="Q608">IFERROR(INDEX('All Field Defs'!$A$2:$F$258,MATCH('StoT Mapping (Depreciated)'!E608,'All Field Defs'!$B$2:$B$258,0),6),"")</f>
        <v>occupancy-permits-field-definitions.xlsx</v>
      </c>
    </row>
    <row r="609" ht="15.75" customHeight="1">
      <c r="A609" s="352">
        <v>608.0</v>
      </c>
      <c r="B609" s="353" t="s">
        <v>2134</v>
      </c>
      <c r="C609" s="353" t="s">
        <v>611</v>
      </c>
      <c r="D609" s="353" t="str">
        <f t="shared" si="1"/>
        <v>Prmbdo.mdb.PrmOcc.CorrName</v>
      </c>
      <c r="E609" s="353" t="s">
        <v>1787</v>
      </c>
      <c r="F609" s="353"/>
      <c r="G609" s="353"/>
      <c r="H609" s="374" t="str">
        <f t="shared" si="16"/>
        <v>PrmOcc</v>
      </c>
      <c r="I609" s="355" t="s">
        <v>1787</v>
      </c>
      <c r="J609" s="373"/>
      <c r="K609" s="358" t="s">
        <v>149</v>
      </c>
      <c r="L609" s="358" t="s">
        <v>149</v>
      </c>
      <c r="N609" s="359" t="str">
        <f t="array" ref="N609">IFERROR(INDEX('All Field Defs'!$B$2:$E$258,MATCH('StoT Mapping (Depreciated)'!E609,'All Field Defs'!$B$2:$B$258,0),2),"")</f>
        <v>Correspondent Name</v>
      </c>
      <c r="O609" s="359" t="str">
        <f t="array" ref="O609">IFERROR(INDEX('All Field Defs'!$B$2:$E$258,MATCH('StoT Mapping (Depreciated)'!E609,'All Field Defs'!$B$2:$B$258,0),3),"")</f>
        <v>String</v>
      </c>
      <c r="P609" s="359" t="str">
        <f t="array" ref="P609">IFERROR(INDEX('All Field Defs'!$A$2:$E$258,MATCH('StoT Mapping (Depreciated)'!E609,'All Field Defs'!$B$2:$B$258,0),1),"")</f>
        <v>OccPermFD</v>
      </c>
      <c r="Q609" s="359" t="str">
        <f t="array" ref="Q609">IFERROR(INDEX('All Field Defs'!$A$2:$F$258,MATCH('StoT Mapping (Depreciated)'!E609,'All Field Defs'!$B$2:$B$258,0),6),"")</f>
        <v>occupancy-permits-field-definitions.xlsx</v>
      </c>
    </row>
    <row r="610" ht="15.75" customHeight="1">
      <c r="A610" s="352">
        <v>609.0</v>
      </c>
      <c r="B610" s="353" t="s">
        <v>2134</v>
      </c>
      <c r="C610" s="353" t="s">
        <v>611</v>
      </c>
      <c r="D610" s="353" t="str">
        <f t="shared" si="1"/>
        <v>Prmbdo.mdb.PrmOcc.CorrCo</v>
      </c>
      <c r="E610" s="353" t="s">
        <v>1785</v>
      </c>
      <c r="F610" s="353"/>
      <c r="G610" s="353"/>
      <c r="H610" s="374" t="str">
        <f t="shared" si="16"/>
        <v>PrmOcc</v>
      </c>
      <c r="I610" s="355" t="s">
        <v>1785</v>
      </c>
      <c r="J610" s="373"/>
      <c r="K610" s="358" t="s">
        <v>149</v>
      </c>
      <c r="L610" s="358" t="s">
        <v>149</v>
      </c>
      <c r="N610" s="359" t="str">
        <f t="array" ref="N610">IFERROR(INDEX('All Field Defs'!$B$2:$E$258,MATCH('StoT Mapping (Depreciated)'!E610,'All Field Defs'!$B$2:$B$258,0),2),"")</f>
        <v>Correspondent Care Of</v>
      </c>
      <c r="O610" s="359" t="str">
        <f t="array" ref="O610">IFERROR(INDEX('All Field Defs'!$B$2:$E$258,MATCH('StoT Mapping (Depreciated)'!E610,'All Field Defs'!$B$2:$B$258,0),3),"")</f>
        <v>String</v>
      </c>
      <c r="P610" s="359" t="str">
        <f t="array" ref="P610">IFERROR(INDEX('All Field Defs'!$A$2:$E$258,MATCH('StoT Mapping (Depreciated)'!E610,'All Field Defs'!$B$2:$B$258,0),1),"")</f>
        <v>OccPermFD</v>
      </c>
      <c r="Q610" s="359" t="str">
        <f t="array" ref="Q610">IFERROR(INDEX('All Field Defs'!$A$2:$F$258,MATCH('StoT Mapping (Depreciated)'!E610,'All Field Defs'!$B$2:$B$258,0),6),"")</f>
        <v>occupancy-permits-field-definitions.xlsx</v>
      </c>
    </row>
    <row r="611" ht="15.75" customHeight="1">
      <c r="A611" s="352">
        <v>610.0</v>
      </c>
      <c r="B611" s="353" t="s">
        <v>2134</v>
      </c>
      <c r="C611" s="353" t="s">
        <v>611</v>
      </c>
      <c r="D611" s="353" t="str">
        <f t="shared" si="1"/>
        <v>Prmbdo.mdb.PrmOcc.CorrAddr</v>
      </c>
      <c r="E611" s="353" t="s">
        <v>1781</v>
      </c>
      <c r="F611" s="353"/>
      <c r="G611" s="353"/>
      <c r="H611" s="374" t="str">
        <f t="shared" si="16"/>
        <v>PrmOcc</v>
      </c>
      <c r="I611" s="355" t="s">
        <v>1781</v>
      </c>
      <c r="J611" s="373"/>
      <c r="K611" s="358" t="s">
        <v>149</v>
      </c>
      <c r="L611" s="358" t="s">
        <v>149</v>
      </c>
      <c r="N611" s="359" t="str">
        <f t="array" ref="N611">IFERROR(INDEX('All Field Defs'!$B$2:$E$258,MATCH('StoT Mapping (Depreciated)'!E611,'All Field Defs'!$B$2:$B$258,0),2),"")</f>
        <v>Correspondent Address</v>
      </c>
      <c r="O611" s="359" t="str">
        <f t="array" ref="O611">IFERROR(INDEX('All Field Defs'!$B$2:$E$258,MATCH('StoT Mapping (Depreciated)'!E611,'All Field Defs'!$B$2:$B$258,0),3),"")</f>
        <v>String</v>
      </c>
      <c r="P611" s="359" t="str">
        <f t="array" ref="P611">IFERROR(INDEX('All Field Defs'!$A$2:$E$258,MATCH('StoT Mapping (Depreciated)'!E611,'All Field Defs'!$B$2:$B$258,0),1),"")</f>
        <v>OccPermFD</v>
      </c>
      <c r="Q611" s="359" t="str">
        <f t="array" ref="Q611">IFERROR(INDEX('All Field Defs'!$A$2:$F$258,MATCH('StoT Mapping (Depreciated)'!E611,'All Field Defs'!$B$2:$B$258,0),6),"")</f>
        <v>occupancy-permits-field-definitions.xlsx</v>
      </c>
    </row>
    <row r="612" ht="15.75" customHeight="1">
      <c r="A612" s="352">
        <v>611.0</v>
      </c>
      <c r="B612" s="353" t="s">
        <v>2134</v>
      </c>
      <c r="C612" s="353" t="s">
        <v>611</v>
      </c>
      <c r="D612" s="353" t="str">
        <f t="shared" si="1"/>
        <v>Prmbdo.mdb.PrmOcc.CorrCity</v>
      </c>
      <c r="E612" s="353" t="s">
        <v>1783</v>
      </c>
      <c r="F612" s="353"/>
      <c r="G612" s="353"/>
      <c r="H612" s="374" t="str">
        <f t="shared" si="16"/>
        <v>PrmOcc</v>
      </c>
      <c r="I612" s="355" t="s">
        <v>1783</v>
      </c>
      <c r="J612" s="373"/>
      <c r="K612" s="358" t="s">
        <v>149</v>
      </c>
      <c r="L612" s="358" t="s">
        <v>149</v>
      </c>
      <c r="N612" s="359" t="str">
        <f t="array" ref="N612">IFERROR(INDEX('All Field Defs'!$B$2:$E$258,MATCH('StoT Mapping (Depreciated)'!E612,'All Field Defs'!$B$2:$B$258,0),2),"")</f>
        <v>Correspondent City</v>
      </c>
      <c r="O612" s="359" t="str">
        <f t="array" ref="O612">IFERROR(INDEX('All Field Defs'!$B$2:$E$258,MATCH('StoT Mapping (Depreciated)'!E612,'All Field Defs'!$B$2:$B$258,0),3),"")</f>
        <v>String</v>
      </c>
      <c r="P612" s="359" t="str">
        <f t="array" ref="P612">IFERROR(INDEX('All Field Defs'!$A$2:$E$258,MATCH('StoT Mapping (Depreciated)'!E612,'All Field Defs'!$B$2:$B$258,0),1),"")</f>
        <v>OccPermFD</v>
      </c>
      <c r="Q612" s="359" t="str">
        <f t="array" ref="Q612">IFERROR(INDEX('All Field Defs'!$A$2:$F$258,MATCH('StoT Mapping (Depreciated)'!E612,'All Field Defs'!$B$2:$B$258,0),6),"")</f>
        <v>occupancy-permits-field-definitions.xlsx</v>
      </c>
    </row>
    <row r="613" ht="15.75" customHeight="1">
      <c r="A613" s="352">
        <v>612.0</v>
      </c>
      <c r="B613" s="353" t="s">
        <v>2134</v>
      </c>
      <c r="C613" s="353" t="s">
        <v>611</v>
      </c>
      <c r="D613" s="353" t="str">
        <f t="shared" si="1"/>
        <v>Prmbdo.mdb.PrmOcc.CorrState</v>
      </c>
      <c r="E613" s="353" t="s">
        <v>1789</v>
      </c>
      <c r="F613" s="353"/>
      <c r="G613" s="353"/>
      <c r="H613" s="374" t="str">
        <f t="shared" si="16"/>
        <v>PrmOcc</v>
      </c>
      <c r="I613" s="355" t="s">
        <v>1789</v>
      </c>
      <c r="J613" s="373"/>
      <c r="K613" s="358" t="s">
        <v>149</v>
      </c>
      <c r="L613" s="358" t="s">
        <v>149</v>
      </c>
      <c r="N613" s="359" t="str">
        <f t="array" ref="N613">IFERROR(INDEX('All Field Defs'!$B$2:$E$258,MATCH('StoT Mapping (Depreciated)'!E613,'All Field Defs'!$B$2:$B$258,0),2),"")</f>
        <v>Correspondent State</v>
      </c>
      <c r="O613" s="359" t="str">
        <f t="array" ref="O613">IFERROR(INDEX('All Field Defs'!$B$2:$E$258,MATCH('StoT Mapping (Depreciated)'!E613,'All Field Defs'!$B$2:$B$258,0),3),"")</f>
        <v>String</v>
      </c>
      <c r="P613" s="359" t="str">
        <f t="array" ref="P613">IFERROR(INDEX('All Field Defs'!$A$2:$E$258,MATCH('StoT Mapping (Depreciated)'!E613,'All Field Defs'!$B$2:$B$258,0),1),"")</f>
        <v>OccPermFD</v>
      </c>
      <c r="Q613" s="359" t="str">
        <f t="array" ref="Q613">IFERROR(INDEX('All Field Defs'!$A$2:$F$258,MATCH('StoT Mapping (Depreciated)'!E613,'All Field Defs'!$B$2:$B$258,0),6),"")</f>
        <v>occupancy-permits-field-definitions.xlsx</v>
      </c>
    </row>
    <row r="614" ht="15.75" customHeight="1">
      <c r="A614" s="352">
        <v>613.0</v>
      </c>
      <c r="B614" s="353" t="s">
        <v>2134</v>
      </c>
      <c r="C614" s="353" t="s">
        <v>611</v>
      </c>
      <c r="D614" s="353" t="str">
        <f t="shared" si="1"/>
        <v>Prmbdo.mdb.PrmOcc.CorrZIP</v>
      </c>
      <c r="E614" s="353" t="s">
        <v>1791</v>
      </c>
      <c r="F614" s="353"/>
      <c r="G614" s="353"/>
      <c r="H614" s="374" t="str">
        <f t="shared" si="16"/>
        <v>PrmOcc</v>
      </c>
      <c r="I614" s="355" t="s">
        <v>1791</v>
      </c>
      <c r="J614" s="373"/>
      <c r="K614" s="358" t="s">
        <v>149</v>
      </c>
      <c r="L614" s="358" t="s">
        <v>149</v>
      </c>
      <c r="N614" s="359" t="str">
        <f t="array" ref="N614">IFERROR(INDEX('All Field Defs'!$B$2:$E$258,MATCH('StoT Mapping (Depreciated)'!E614,'All Field Defs'!$B$2:$B$258,0),2),"")</f>
        <v>Correspondent ZIP</v>
      </c>
      <c r="O614" s="359" t="str">
        <f t="array" ref="O614">IFERROR(INDEX('All Field Defs'!$B$2:$E$258,MATCH('StoT Mapping (Depreciated)'!E614,'All Field Defs'!$B$2:$B$258,0),3),"")</f>
        <v>String</v>
      </c>
      <c r="P614" s="359" t="str">
        <f t="array" ref="P614">IFERROR(INDEX('All Field Defs'!$A$2:$E$258,MATCH('StoT Mapping (Depreciated)'!E614,'All Field Defs'!$B$2:$B$258,0),1),"")</f>
        <v>OccPermFD</v>
      </c>
      <c r="Q614" s="359" t="str">
        <f t="array" ref="Q614">IFERROR(INDEX('All Field Defs'!$A$2:$F$258,MATCH('StoT Mapping (Depreciated)'!E614,'All Field Defs'!$B$2:$B$258,0),6),"")</f>
        <v>occupancy-permits-field-definitions.xlsx</v>
      </c>
    </row>
    <row r="615" ht="15.75" customHeight="1">
      <c r="A615" s="352">
        <v>614.0</v>
      </c>
      <c r="B615" s="353" t="s">
        <v>2134</v>
      </c>
      <c r="C615" s="353" t="s">
        <v>611</v>
      </c>
      <c r="D615" s="353" t="str">
        <f t="shared" si="1"/>
        <v>Prmbdo.mdb.PrmOcc.OccName</v>
      </c>
      <c r="E615" s="353" t="s">
        <v>1821</v>
      </c>
      <c r="F615" s="353"/>
      <c r="G615" s="353"/>
      <c r="H615" s="374" t="str">
        <f t="shared" si="16"/>
        <v>PrmOcc</v>
      </c>
      <c r="I615" s="355" t="s">
        <v>1821</v>
      </c>
      <c r="J615" s="373"/>
      <c r="K615" s="358" t="s">
        <v>2100</v>
      </c>
      <c r="L615" s="358" t="s">
        <v>2113</v>
      </c>
      <c r="N615" s="359" t="str">
        <f t="array" ref="N615">IFERROR(INDEX('All Field Defs'!$B$2:$E$258,MATCH('StoT Mapping (Depreciated)'!E615,'All Field Defs'!$B$2:$B$258,0),2),"")</f>
        <v>Occupant Name</v>
      </c>
      <c r="O615" s="359" t="str">
        <f t="array" ref="O615">IFERROR(INDEX('All Field Defs'!$B$2:$E$258,MATCH('StoT Mapping (Depreciated)'!E615,'All Field Defs'!$B$2:$B$258,0),3),"")</f>
        <v>String</v>
      </c>
      <c r="P615" s="359" t="str">
        <f t="array" ref="P615">IFERROR(INDEX('All Field Defs'!$A$2:$E$258,MATCH('StoT Mapping (Depreciated)'!E615,'All Field Defs'!$B$2:$B$258,0),1),"")</f>
        <v>OccPermFD</v>
      </c>
      <c r="Q615" s="359" t="str">
        <f t="array" ref="Q615">IFERROR(INDEX('All Field Defs'!$A$2:$F$258,MATCH('StoT Mapping (Depreciated)'!E615,'All Field Defs'!$B$2:$B$258,0),6),"")</f>
        <v>occupancy-permits-field-definitions.xlsx</v>
      </c>
    </row>
    <row r="616" ht="15.75" customHeight="1">
      <c r="A616" s="352">
        <v>615.0</v>
      </c>
      <c r="B616" s="353" t="s">
        <v>2134</v>
      </c>
      <c r="C616" s="353" t="s">
        <v>611</v>
      </c>
      <c r="D616" s="353" t="str">
        <f t="shared" si="1"/>
        <v>Prmbdo.mdb.PrmOcc.OccCo</v>
      </c>
      <c r="E616" s="353" t="s">
        <v>1819</v>
      </c>
      <c r="F616" s="353"/>
      <c r="G616" s="353"/>
      <c r="H616" s="374" t="str">
        <f t="shared" si="16"/>
        <v>PrmOcc</v>
      </c>
      <c r="I616" s="355" t="s">
        <v>1819</v>
      </c>
      <c r="J616" s="373"/>
      <c r="K616" s="358" t="s">
        <v>2100</v>
      </c>
      <c r="L616" s="358" t="s">
        <v>2113</v>
      </c>
      <c r="N616" s="359" t="str">
        <f t="array" ref="N616">IFERROR(INDEX('All Field Defs'!$B$2:$E$258,MATCH('StoT Mapping (Depreciated)'!E616,'All Field Defs'!$B$2:$B$258,0),2),"")</f>
        <v>Occupant Care Of</v>
      </c>
      <c r="O616" s="359" t="str">
        <f t="array" ref="O616">IFERROR(INDEX('All Field Defs'!$B$2:$E$258,MATCH('StoT Mapping (Depreciated)'!E616,'All Field Defs'!$B$2:$B$258,0),3),"")</f>
        <v>String</v>
      </c>
      <c r="P616" s="359" t="str">
        <f t="array" ref="P616">IFERROR(INDEX('All Field Defs'!$A$2:$E$258,MATCH('StoT Mapping (Depreciated)'!E616,'All Field Defs'!$B$2:$B$258,0),1),"")</f>
        <v>OccPermFD</v>
      </c>
      <c r="Q616" s="359" t="str">
        <f t="array" ref="Q616">IFERROR(INDEX('All Field Defs'!$A$2:$F$258,MATCH('StoT Mapping (Depreciated)'!E616,'All Field Defs'!$B$2:$B$258,0),6),"")</f>
        <v>occupancy-permits-field-definitions.xlsx</v>
      </c>
    </row>
    <row r="617" ht="15.75" customHeight="1">
      <c r="A617" s="352">
        <v>616.0</v>
      </c>
      <c r="B617" s="353" t="s">
        <v>2134</v>
      </c>
      <c r="C617" s="353" t="s">
        <v>611</v>
      </c>
      <c r="D617" s="353" t="str">
        <f t="shared" si="1"/>
        <v>Prmbdo.mdb.PrmOcc.OccAddr</v>
      </c>
      <c r="E617" s="353" t="s">
        <v>1815</v>
      </c>
      <c r="F617" s="353"/>
      <c r="G617" s="353"/>
      <c r="H617" s="374" t="str">
        <f t="shared" si="16"/>
        <v>PrmOcc</v>
      </c>
      <c r="I617" s="355" t="s">
        <v>1815</v>
      </c>
      <c r="J617" s="373"/>
      <c r="K617" s="358" t="s">
        <v>2100</v>
      </c>
      <c r="L617" s="358" t="s">
        <v>2113</v>
      </c>
      <c r="N617" s="359" t="str">
        <f t="array" ref="N617">IFERROR(INDEX('All Field Defs'!$B$2:$E$258,MATCH('StoT Mapping (Depreciated)'!E617,'All Field Defs'!$B$2:$B$258,0),2),"")</f>
        <v>Occupant Address</v>
      </c>
      <c r="O617" s="359" t="str">
        <f t="array" ref="O617">IFERROR(INDEX('All Field Defs'!$B$2:$E$258,MATCH('StoT Mapping (Depreciated)'!E617,'All Field Defs'!$B$2:$B$258,0),3),"")</f>
        <v>String</v>
      </c>
      <c r="P617" s="359" t="str">
        <f t="array" ref="P617">IFERROR(INDEX('All Field Defs'!$A$2:$E$258,MATCH('StoT Mapping (Depreciated)'!E617,'All Field Defs'!$B$2:$B$258,0),1),"")</f>
        <v>OccPermFD</v>
      </c>
      <c r="Q617" s="359" t="str">
        <f t="array" ref="Q617">IFERROR(INDEX('All Field Defs'!$A$2:$F$258,MATCH('StoT Mapping (Depreciated)'!E617,'All Field Defs'!$B$2:$B$258,0),6),"")</f>
        <v>occupancy-permits-field-definitions.xlsx</v>
      </c>
    </row>
    <row r="618" ht="15.75" customHeight="1">
      <c r="A618" s="352">
        <v>617.0</v>
      </c>
      <c r="B618" s="353" t="s">
        <v>2134</v>
      </c>
      <c r="C618" s="353" t="s">
        <v>611</v>
      </c>
      <c r="D618" s="353" t="str">
        <f t="shared" si="1"/>
        <v>Prmbdo.mdb.PrmOcc.OccCity</v>
      </c>
      <c r="E618" s="353" t="s">
        <v>1817</v>
      </c>
      <c r="F618" s="353"/>
      <c r="G618" s="353"/>
      <c r="H618" s="374" t="str">
        <f t="shared" si="16"/>
        <v>PrmOcc</v>
      </c>
      <c r="I618" s="355" t="s">
        <v>1817</v>
      </c>
      <c r="J618" s="373"/>
      <c r="K618" s="358" t="s">
        <v>2100</v>
      </c>
      <c r="L618" s="358" t="s">
        <v>2113</v>
      </c>
      <c r="N618" s="359" t="str">
        <f t="array" ref="N618">IFERROR(INDEX('All Field Defs'!$B$2:$E$258,MATCH('StoT Mapping (Depreciated)'!E618,'All Field Defs'!$B$2:$B$258,0),2),"")</f>
        <v>Occupant City</v>
      </c>
      <c r="O618" s="359" t="str">
        <f t="array" ref="O618">IFERROR(INDEX('All Field Defs'!$B$2:$E$258,MATCH('StoT Mapping (Depreciated)'!E618,'All Field Defs'!$B$2:$B$258,0),3),"")</f>
        <v>String</v>
      </c>
      <c r="P618" s="359" t="str">
        <f t="array" ref="P618">IFERROR(INDEX('All Field Defs'!$A$2:$E$258,MATCH('StoT Mapping (Depreciated)'!E618,'All Field Defs'!$B$2:$B$258,0),1),"")</f>
        <v>OccPermFD</v>
      </c>
      <c r="Q618" s="359" t="str">
        <f t="array" ref="Q618">IFERROR(INDEX('All Field Defs'!$A$2:$F$258,MATCH('StoT Mapping (Depreciated)'!E618,'All Field Defs'!$B$2:$B$258,0),6),"")</f>
        <v>occupancy-permits-field-definitions.xlsx</v>
      </c>
    </row>
    <row r="619" ht="15.75" customHeight="1">
      <c r="A619" s="352">
        <v>618.0</v>
      </c>
      <c r="B619" s="353" t="s">
        <v>2134</v>
      </c>
      <c r="C619" s="353" t="s">
        <v>611</v>
      </c>
      <c r="D619" s="353" t="str">
        <f t="shared" si="1"/>
        <v>Prmbdo.mdb.PrmOcc.OccState</v>
      </c>
      <c r="E619" s="353" t="s">
        <v>1823</v>
      </c>
      <c r="F619" s="353"/>
      <c r="G619" s="353"/>
      <c r="H619" s="374" t="str">
        <f t="shared" si="16"/>
        <v>PrmOcc</v>
      </c>
      <c r="I619" s="355" t="s">
        <v>1823</v>
      </c>
      <c r="J619" s="373"/>
      <c r="K619" s="358" t="s">
        <v>2100</v>
      </c>
      <c r="L619" s="358" t="s">
        <v>2113</v>
      </c>
      <c r="N619" s="359" t="str">
        <f t="array" ref="N619">IFERROR(INDEX('All Field Defs'!$B$2:$E$258,MATCH('StoT Mapping (Depreciated)'!E619,'All Field Defs'!$B$2:$B$258,0),2),"")</f>
        <v>Occupant State</v>
      </c>
      <c r="O619" s="359" t="str">
        <f t="array" ref="O619">IFERROR(INDEX('All Field Defs'!$B$2:$E$258,MATCH('StoT Mapping (Depreciated)'!E619,'All Field Defs'!$B$2:$B$258,0),3),"")</f>
        <v>String</v>
      </c>
      <c r="P619" s="359" t="str">
        <f t="array" ref="P619">IFERROR(INDEX('All Field Defs'!$A$2:$E$258,MATCH('StoT Mapping (Depreciated)'!E619,'All Field Defs'!$B$2:$B$258,0),1),"")</f>
        <v>OccPermFD</v>
      </c>
      <c r="Q619" s="359" t="str">
        <f t="array" ref="Q619">IFERROR(INDEX('All Field Defs'!$A$2:$F$258,MATCH('StoT Mapping (Depreciated)'!E619,'All Field Defs'!$B$2:$B$258,0),6),"")</f>
        <v>occupancy-permits-field-definitions.xlsx</v>
      </c>
    </row>
    <row r="620" ht="15.75" customHeight="1">
      <c r="A620" s="352">
        <v>619.0</v>
      </c>
      <c r="B620" s="353" t="s">
        <v>2134</v>
      </c>
      <c r="C620" s="353" t="s">
        <v>611</v>
      </c>
      <c r="D620" s="353" t="str">
        <f t="shared" si="1"/>
        <v>Prmbdo.mdb.PrmOcc.OccZIP</v>
      </c>
      <c r="E620" s="353" t="s">
        <v>1825</v>
      </c>
      <c r="F620" s="353"/>
      <c r="G620" s="353"/>
      <c r="H620" s="374" t="str">
        <f t="shared" si="16"/>
        <v>PrmOcc</v>
      </c>
      <c r="I620" s="355" t="s">
        <v>1825</v>
      </c>
      <c r="J620" s="373"/>
      <c r="K620" s="358" t="s">
        <v>2100</v>
      </c>
      <c r="L620" s="358" t="s">
        <v>2113</v>
      </c>
      <c r="N620" s="359" t="str">
        <f t="array" ref="N620">IFERROR(INDEX('All Field Defs'!$B$2:$E$258,MATCH('StoT Mapping (Depreciated)'!E620,'All Field Defs'!$B$2:$B$258,0),2),"")</f>
        <v>Occupant ZIP</v>
      </c>
      <c r="O620" s="359" t="str">
        <f t="array" ref="O620">IFERROR(INDEX('All Field Defs'!$B$2:$E$258,MATCH('StoT Mapping (Depreciated)'!E620,'All Field Defs'!$B$2:$B$258,0),3),"")</f>
        <v>String</v>
      </c>
      <c r="P620" s="359" t="str">
        <f t="array" ref="P620">IFERROR(INDEX('All Field Defs'!$A$2:$E$258,MATCH('StoT Mapping (Depreciated)'!E620,'All Field Defs'!$B$2:$B$258,0),1),"")</f>
        <v>OccPermFD</v>
      </c>
      <c r="Q620" s="359" t="str">
        <f t="array" ref="Q620">IFERROR(INDEX('All Field Defs'!$A$2:$F$258,MATCH('StoT Mapping (Depreciated)'!E620,'All Field Defs'!$B$2:$B$258,0),6),"")</f>
        <v>occupancy-permits-field-definitions.xlsx</v>
      </c>
    </row>
    <row r="621" ht="15.75" customHeight="1">
      <c r="A621" s="352">
        <v>620.0</v>
      </c>
      <c r="B621" s="353" t="s">
        <v>2134</v>
      </c>
      <c r="C621" s="353" t="s">
        <v>611</v>
      </c>
      <c r="D621" s="353" t="str">
        <f t="shared" si="1"/>
        <v>Prmbdo.mdb.PrmOcc.GeoCityBLockPart</v>
      </c>
      <c r="E621" s="353" t="s">
        <v>1795</v>
      </c>
      <c r="F621" s="353"/>
      <c r="G621" s="353"/>
      <c r="H621" s="374" t="str">
        <f t="shared" si="16"/>
        <v>PrmOcc</v>
      </c>
      <c r="I621" s="355" t="s">
        <v>1795</v>
      </c>
      <c r="J621" s="373"/>
      <c r="K621" s="358" t="s">
        <v>2115</v>
      </c>
      <c r="L621" s="358" t="s">
        <v>149</v>
      </c>
      <c r="N621" s="359" t="str">
        <f t="array" ref="N621">IFERROR(INDEX('All Field Defs'!$B$2:$E$258,MATCH('StoT Mapping (Depreciated)'!E621,'All Field Defs'!$B$2:$B$258,0),2),"")</f>
        <v>City Block Part</v>
      </c>
      <c r="O621" s="359" t="str">
        <f t="array" ref="O621">IFERROR(INDEX('All Field Defs'!$B$2:$E$258,MATCH('StoT Mapping (Depreciated)'!E621,'All Field Defs'!$B$2:$B$258,0),3),"")</f>
        <v>Decimal</v>
      </c>
      <c r="P621" s="359" t="str">
        <f t="array" ref="P621">IFERROR(INDEX('All Field Defs'!$A$2:$E$258,MATCH('StoT Mapping (Depreciated)'!E621,'All Field Defs'!$B$2:$B$258,0),1),"")</f>
        <v>OccPermFD</v>
      </c>
      <c r="Q621" s="359" t="str">
        <f t="array" ref="Q621">IFERROR(INDEX('All Field Defs'!$A$2:$F$258,MATCH('StoT Mapping (Depreciated)'!E621,'All Field Defs'!$B$2:$B$258,0),6),"")</f>
        <v>occupancy-permits-field-definitions.xlsx</v>
      </c>
    </row>
    <row r="622" ht="15.75" customHeight="1">
      <c r="A622" s="352">
        <v>621.0</v>
      </c>
      <c r="B622" s="353" t="s">
        <v>2134</v>
      </c>
      <c r="C622" s="353" t="s">
        <v>611</v>
      </c>
      <c r="D622" s="353" t="str">
        <f t="shared" si="1"/>
        <v>Prmbdo.mdb.PrmOcc.Ward10</v>
      </c>
      <c r="E622" s="353" t="s">
        <v>1436</v>
      </c>
      <c r="F622" s="353"/>
      <c r="G622" s="353"/>
      <c r="H622" s="374" t="str">
        <f t="shared" si="16"/>
        <v>PrmOcc</v>
      </c>
      <c r="I622" s="355" t="s">
        <v>1436</v>
      </c>
      <c r="J622" s="373"/>
      <c r="K622" s="358" t="s">
        <v>2115</v>
      </c>
      <c r="L622" s="358" t="s">
        <v>149</v>
      </c>
      <c r="N622" s="359" t="str">
        <f t="array" ref="N622">IFERROR(INDEX('All Field Defs'!$B$2:$E$258,MATCH('StoT Mapping (Depreciated)'!E622,'All Field Defs'!$B$2:$B$258,0),2),"")</f>
        <v>2012 Ward</v>
      </c>
      <c r="O622" s="359" t="str">
        <f t="array" ref="O622">IFERROR(INDEX('All Field Defs'!$B$2:$E$258,MATCH('StoT Mapping (Depreciated)'!E622,'All Field Defs'!$B$2:$B$258,0),3),"")</f>
        <v>Integer</v>
      </c>
      <c r="P622" s="359" t="str">
        <f t="array" ref="P622">IFERROR(INDEX('All Field Defs'!$A$2:$E$258,MATCH('StoT Mapping (Depreciated)'!E622,'All Field Defs'!$B$2:$B$258,0),1),"")</f>
        <v>OccPermFD</v>
      </c>
      <c r="Q622" s="359" t="str">
        <f t="array" ref="Q622">IFERROR(INDEX('All Field Defs'!$A$2:$F$258,MATCH('StoT Mapping (Depreciated)'!E622,'All Field Defs'!$B$2:$B$258,0),6),"")</f>
        <v>occupancy-permits-field-definitions.xlsx</v>
      </c>
    </row>
    <row r="623" ht="15.75" customHeight="1">
      <c r="A623" s="352">
        <v>622.0</v>
      </c>
      <c r="B623" s="353" t="s">
        <v>2134</v>
      </c>
      <c r="C623" s="353" t="s">
        <v>611</v>
      </c>
      <c r="D623" s="353" t="str">
        <f t="shared" si="1"/>
        <v>Prmbdo.mdb.PrmOcc.Precinct10</v>
      </c>
      <c r="E623" s="353" t="s">
        <v>1445</v>
      </c>
      <c r="F623" s="353"/>
      <c r="G623" s="353"/>
      <c r="H623" s="374" t="str">
        <f t="shared" si="16"/>
        <v>PrmOcc</v>
      </c>
      <c r="I623" s="355" t="s">
        <v>1445</v>
      </c>
      <c r="J623" s="373"/>
      <c r="K623" s="358" t="s">
        <v>2115</v>
      </c>
      <c r="L623" s="358" t="s">
        <v>149</v>
      </c>
      <c r="N623" s="359" t="str">
        <f t="array" ref="N623">IFERROR(INDEX('All Field Defs'!$B$2:$E$258,MATCH('StoT Mapping (Depreciated)'!E623,'All Field Defs'!$B$2:$B$258,0),2),"")</f>
        <v>2012 Precinct</v>
      </c>
      <c r="O623" s="359" t="str">
        <f t="array" ref="O623">IFERROR(INDEX('All Field Defs'!$B$2:$E$258,MATCH('StoT Mapping (Depreciated)'!E623,'All Field Defs'!$B$2:$B$258,0),3),"")</f>
        <v>Integer</v>
      </c>
      <c r="P623" s="359" t="str">
        <f t="array" ref="P623">IFERROR(INDEX('All Field Defs'!$A$2:$E$258,MATCH('StoT Mapping (Depreciated)'!E623,'All Field Defs'!$B$2:$B$258,0),1),"")</f>
        <v>OccPermFD</v>
      </c>
      <c r="Q623" s="359" t="str">
        <f t="array" ref="Q623">IFERROR(INDEX('All Field Defs'!$A$2:$F$258,MATCH('StoT Mapping (Depreciated)'!E623,'All Field Defs'!$B$2:$B$258,0),6),"")</f>
        <v>occupancy-permits-field-definitions.xlsx</v>
      </c>
    </row>
    <row r="624" ht="15.75" customHeight="1">
      <c r="A624" s="352">
        <v>623.0</v>
      </c>
      <c r="B624" s="353" t="s">
        <v>2134</v>
      </c>
      <c r="C624" s="353" t="s">
        <v>611</v>
      </c>
      <c r="D624" s="353" t="str">
        <f t="shared" si="1"/>
        <v>Prmbdo.mdb.PrmOcc.InspArea10</v>
      </c>
      <c r="E624" s="353" t="s">
        <v>1451</v>
      </c>
      <c r="F624" s="353"/>
      <c r="G624" s="353"/>
      <c r="H624" s="374" t="str">
        <f t="shared" si="16"/>
        <v>PrmOcc</v>
      </c>
      <c r="I624" s="355" t="s">
        <v>1451</v>
      </c>
      <c r="J624" s="373"/>
      <c r="K624" s="358" t="s">
        <v>2115</v>
      </c>
      <c r="L624" s="358" t="s">
        <v>149</v>
      </c>
      <c r="N624" s="359" t="str">
        <f t="array" ref="N624">IFERROR(INDEX('All Field Defs'!$B$2:$E$258,MATCH('StoT Mapping (Depreciated)'!E624,'All Field Defs'!$B$2:$B$258,0),2),"")</f>
        <v>2012 Inspection Precinct</v>
      </c>
      <c r="O624" s="359" t="str">
        <f t="array" ref="O624">IFERROR(INDEX('All Field Defs'!$B$2:$E$258,MATCH('StoT Mapping (Depreciated)'!E624,'All Field Defs'!$B$2:$B$258,0),3),"")</f>
        <v>Integer</v>
      </c>
      <c r="P624" s="359" t="str">
        <f t="array" ref="P624">IFERROR(INDEX('All Field Defs'!$A$2:$E$258,MATCH('StoT Mapping (Depreciated)'!E624,'All Field Defs'!$B$2:$B$258,0),1),"")</f>
        <v>OccPermFD</v>
      </c>
      <c r="Q624" s="359" t="str">
        <f t="array" ref="Q624">IFERROR(INDEX('All Field Defs'!$A$2:$F$258,MATCH('StoT Mapping (Depreciated)'!E624,'All Field Defs'!$B$2:$B$258,0),6),"")</f>
        <v>occupancy-permits-field-definitions.xlsx</v>
      </c>
    </row>
    <row r="625" ht="15.75" customHeight="1">
      <c r="A625" s="352">
        <v>624.0</v>
      </c>
      <c r="B625" s="353" t="s">
        <v>2134</v>
      </c>
      <c r="C625" s="353" t="s">
        <v>611</v>
      </c>
      <c r="D625" s="353" t="str">
        <f t="shared" si="1"/>
        <v>Prmbdo.mdb.PrmOcc.Ward00</v>
      </c>
      <c r="E625" s="353" t="s">
        <v>1457</v>
      </c>
      <c r="F625" s="353"/>
      <c r="G625" s="353"/>
      <c r="H625" s="374" t="str">
        <f t="shared" si="16"/>
        <v>PrmOcc</v>
      </c>
      <c r="I625" s="355" t="s">
        <v>1457</v>
      </c>
      <c r="J625" s="373"/>
      <c r="K625" s="358" t="s">
        <v>2115</v>
      </c>
      <c r="L625" s="358" t="s">
        <v>149</v>
      </c>
      <c r="N625" s="359" t="str">
        <f t="array" ref="N625">IFERROR(INDEX('All Field Defs'!$B$2:$E$258,MATCH('StoT Mapping (Depreciated)'!E625,'All Field Defs'!$B$2:$B$258,0),2),"")</f>
        <v>2002 Ward</v>
      </c>
      <c r="O625" s="359" t="str">
        <f t="array" ref="O625">IFERROR(INDEX('All Field Defs'!$B$2:$E$258,MATCH('StoT Mapping (Depreciated)'!E625,'All Field Defs'!$B$2:$B$258,0),3),"")</f>
        <v>Integer</v>
      </c>
      <c r="P625" s="359" t="str">
        <f t="array" ref="P625">IFERROR(INDEX('All Field Defs'!$A$2:$E$258,MATCH('StoT Mapping (Depreciated)'!E625,'All Field Defs'!$B$2:$B$258,0),1),"")</f>
        <v>OccPermFD</v>
      </c>
      <c r="Q625" s="359" t="str">
        <f t="array" ref="Q625">IFERROR(INDEX('All Field Defs'!$A$2:$F$258,MATCH('StoT Mapping (Depreciated)'!E625,'All Field Defs'!$B$2:$B$258,0),6),"")</f>
        <v>occupancy-permits-field-definitions.xlsx</v>
      </c>
    </row>
    <row r="626" ht="15.75" customHeight="1">
      <c r="A626" s="352">
        <v>625.0</v>
      </c>
      <c r="B626" s="353" t="s">
        <v>2134</v>
      </c>
      <c r="C626" s="353" t="s">
        <v>611</v>
      </c>
      <c r="D626" s="353" t="str">
        <f t="shared" si="1"/>
        <v>Prmbdo.mdb.PrmOcc.Precinct02</v>
      </c>
      <c r="E626" s="353" t="s">
        <v>1462</v>
      </c>
      <c r="F626" s="353"/>
      <c r="G626" s="353"/>
      <c r="H626" s="374" t="str">
        <f t="shared" si="16"/>
        <v>PrmOcc</v>
      </c>
      <c r="I626" s="355" t="s">
        <v>1462</v>
      </c>
      <c r="J626" s="373"/>
      <c r="K626" s="358" t="s">
        <v>2115</v>
      </c>
      <c r="L626" s="358" t="s">
        <v>149</v>
      </c>
      <c r="N626" s="359" t="str">
        <f t="array" ref="N626">IFERROR(INDEX('All Field Defs'!$B$2:$E$258,MATCH('StoT Mapping (Depreciated)'!E626,'All Field Defs'!$B$2:$B$258,0),2),"")</f>
        <v>2002 Inspection Precinct</v>
      </c>
      <c r="O626" s="359" t="str">
        <f t="array" ref="O626">IFERROR(INDEX('All Field Defs'!$B$2:$E$258,MATCH('StoT Mapping (Depreciated)'!E626,'All Field Defs'!$B$2:$B$258,0),3),"")</f>
        <v>Integer</v>
      </c>
      <c r="P626" s="359" t="str">
        <f t="array" ref="P626">IFERROR(INDEX('All Field Defs'!$A$2:$E$258,MATCH('StoT Mapping (Depreciated)'!E626,'All Field Defs'!$B$2:$B$258,0),1),"")</f>
        <v>OccPermFD</v>
      </c>
      <c r="Q626" s="359" t="str">
        <f t="array" ref="Q626">IFERROR(INDEX('All Field Defs'!$A$2:$F$258,MATCH('StoT Mapping (Depreciated)'!E626,'All Field Defs'!$B$2:$B$258,0),6),"")</f>
        <v>occupancy-permits-field-definitions.xlsx</v>
      </c>
    </row>
    <row r="627" ht="15.75" customHeight="1">
      <c r="A627" s="352">
        <v>626.0</v>
      </c>
      <c r="B627" s="353" t="s">
        <v>2134</v>
      </c>
      <c r="C627" s="353" t="s">
        <v>611</v>
      </c>
      <c r="D627" s="353" t="str">
        <f t="shared" si="1"/>
        <v>Prmbdo.mdb.PrmOcc.Nbrhd</v>
      </c>
      <c r="E627" s="353" t="s">
        <v>1472</v>
      </c>
      <c r="F627" s="353"/>
      <c r="G627" s="353"/>
      <c r="H627" s="374" t="str">
        <f t="shared" si="16"/>
        <v>PrmOcc</v>
      </c>
      <c r="I627" s="355" t="s">
        <v>1472</v>
      </c>
      <c r="J627" s="373"/>
      <c r="K627" s="358" t="s">
        <v>2115</v>
      </c>
      <c r="L627" s="358" t="s">
        <v>149</v>
      </c>
      <c r="N627" s="359" t="str">
        <f t="array" ref="N627">IFERROR(INDEX('All Field Defs'!$B$2:$E$258,MATCH('StoT Mapping (Depreciated)'!E627,'All Field Defs'!$B$2:$B$258,0),2),"")</f>
        <v>Neighborhood</v>
      </c>
      <c r="O627" s="359" t="str">
        <f t="array" ref="O627">IFERROR(INDEX('All Field Defs'!$B$2:$E$258,MATCH('StoT Mapping (Depreciated)'!E627,'All Field Defs'!$B$2:$B$258,0),3),"")</f>
        <v>Integer</v>
      </c>
      <c r="P627" s="359" t="str">
        <f t="array" ref="P627">IFERROR(INDEX('All Field Defs'!$A$2:$E$258,MATCH('StoT Mapping (Depreciated)'!E627,'All Field Defs'!$B$2:$B$258,0),1),"")</f>
        <v>OccPermFD</v>
      </c>
      <c r="Q627" s="359" t="str">
        <f t="array" ref="Q627">IFERROR(INDEX('All Field Defs'!$A$2:$F$258,MATCH('StoT Mapping (Depreciated)'!E627,'All Field Defs'!$B$2:$B$258,0),6),"")</f>
        <v>occupancy-permits-field-definitions.xlsx</v>
      </c>
    </row>
    <row r="628" ht="15.75" customHeight="1">
      <c r="A628" s="352">
        <v>627.0</v>
      </c>
      <c r="B628" s="353" t="s">
        <v>2134</v>
      </c>
      <c r="C628" s="353" t="s">
        <v>611</v>
      </c>
      <c r="D628" s="353" t="str">
        <f t="shared" si="1"/>
        <v>Prmbdo.mdb.PrmOcc.CDADist</v>
      </c>
      <c r="E628" s="353" t="s">
        <v>1478</v>
      </c>
      <c r="F628" s="353"/>
      <c r="G628" s="353"/>
      <c r="H628" s="374" t="str">
        <f t="shared" si="16"/>
        <v>PrmOcc</v>
      </c>
      <c r="I628" s="355" t="s">
        <v>1478</v>
      </c>
      <c r="J628" s="373"/>
      <c r="K628" s="358" t="s">
        <v>2115</v>
      </c>
      <c r="L628" s="358" t="s">
        <v>149</v>
      </c>
      <c r="N628" s="359" t="str">
        <f t="array" ref="N628">IFERROR(INDEX('All Field Defs'!$B$2:$E$258,MATCH('StoT Mapping (Depreciated)'!E628,'All Field Defs'!$B$2:$B$258,0),2),"")</f>
        <v>CDA District</v>
      </c>
      <c r="O628" s="359" t="str">
        <f t="array" ref="O628">IFERROR(INDEX('All Field Defs'!$B$2:$E$258,MATCH('StoT Mapping (Depreciated)'!E628,'All Field Defs'!$B$2:$B$258,0),3),"")</f>
        <v>Integer</v>
      </c>
      <c r="P628" s="359" t="str">
        <f t="array" ref="P628">IFERROR(INDEX('All Field Defs'!$A$2:$E$258,MATCH('StoT Mapping (Depreciated)'!E628,'All Field Defs'!$B$2:$B$258,0),1),"")</f>
        <v>OccPermFD</v>
      </c>
      <c r="Q628" s="359" t="str">
        <f t="array" ref="Q628">IFERROR(INDEX('All Field Defs'!$A$2:$F$258,MATCH('StoT Mapping (Depreciated)'!E628,'All Field Defs'!$B$2:$B$258,0),6),"")</f>
        <v>occupancy-permits-field-definitions.xlsx</v>
      </c>
    </row>
    <row r="629" ht="15.75" customHeight="1">
      <c r="A629" s="352">
        <v>628.0</v>
      </c>
      <c r="B629" s="353" t="s">
        <v>2134</v>
      </c>
      <c r="C629" s="353" t="s">
        <v>611</v>
      </c>
      <c r="D629" s="353" t="str">
        <f t="shared" si="1"/>
        <v>Prmbdo.mdb.PrmOcc.CDASubDist</v>
      </c>
      <c r="E629" s="353" t="s">
        <v>1485</v>
      </c>
      <c r="F629" s="353"/>
      <c r="G629" s="353"/>
      <c r="H629" s="374" t="str">
        <f t="shared" si="16"/>
        <v>PrmOcc</v>
      </c>
      <c r="I629" s="355" t="s">
        <v>1485</v>
      </c>
      <c r="J629" s="373"/>
      <c r="K629" s="358" t="s">
        <v>2115</v>
      </c>
      <c r="L629" s="358" t="s">
        <v>149</v>
      </c>
      <c r="N629" s="359" t="str">
        <f t="array" ref="N629">IFERROR(INDEX('All Field Defs'!$B$2:$E$258,MATCH('StoT Mapping (Depreciated)'!E629,'All Field Defs'!$B$2:$B$258,0),2),"")</f>
        <v>CDA Sub District</v>
      </c>
      <c r="O629" s="359" t="str">
        <f t="array" ref="O629">IFERROR(INDEX('All Field Defs'!$B$2:$E$258,MATCH('StoT Mapping (Depreciated)'!E629,'All Field Defs'!$B$2:$B$258,0),3),"")</f>
        <v>Integer</v>
      </c>
      <c r="P629" s="359" t="str">
        <f t="array" ref="P629">IFERROR(INDEX('All Field Defs'!$A$2:$E$258,MATCH('StoT Mapping (Depreciated)'!E629,'All Field Defs'!$B$2:$B$258,0),1),"")</f>
        <v>OccPermFD</v>
      </c>
      <c r="Q629" s="359" t="str">
        <f t="array" ref="Q629">IFERROR(INDEX('All Field Defs'!$A$2:$F$258,MATCH('StoT Mapping (Depreciated)'!E629,'All Field Defs'!$B$2:$B$258,0),6),"")</f>
        <v>occupancy-permits-field-definitions.xlsx</v>
      </c>
    </row>
    <row r="630" ht="15.75" customHeight="1">
      <c r="A630" s="352">
        <v>629.0</v>
      </c>
      <c r="B630" s="353" t="s">
        <v>2134</v>
      </c>
      <c r="C630" s="353" t="s">
        <v>611</v>
      </c>
      <c r="D630" s="353" t="str">
        <f t="shared" si="1"/>
        <v>Prmbdo.mdb.PrmOcc.PoliceDist</v>
      </c>
      <c r="E630" s="353" t="s">
        <v>1490</v>
      </c>
      <c r="F630" s="353"/>
      <c r="G630" s="353"/>
      <c r="H630" s="374" t="str">
        <f t="shared" si="16"/>
        <v>PrmOcc</v>
      </c>
      <c r="I630" s="355" t="s">
        <v>1490</v>
      </c>
      <c r="J630" s="373"/>
      <c r="K630" s="358" t="s">
        <v>2115</v>
      </c>
      <c r="L630" s="358" t="s">
        <v>149</v>
      </c>
      <c r="N630" s="359" t="str">
        <f t="array" ref="N630">IFERROR(INDEX('All Field Defs'!$B$2:$E$258,MATCH('StoT Mapping (Depreciated)'!E630,'All Field Defs'!$B$2:$B$258,0),2),"")</f>
        <v>Police District</v>
      </c>
      <c r="O630" s="359" t="str">
        <f t="array" ref="O630">IFERROR(INDEX('All Field Defs'!$B$2:$E$258,MATCH('StoT Mapping (Depreciated)'!E630,'All Field Defs'!$B$2:$B$258,0),3),"")</f>
        <v>Integer</v>
      </c>
      <c r="P630" s="359" t="str">
        <f t="array" ref="P630">IFERROR(INDEX('All Field Defs'!$A$2:$E$258,MATCH('StoT Mapping (Depreciated)'!E630,'All Field Defs'!$B$2:$B$258,0),1),"")</f>
        <v>OccPermFD</v>
      </c>
      <c r="Q630" s="359" t="str">
        <f t="array" ref="Q630">IFERROR(INDEX('All Field Defs'!$A$2:$F$258,MATCH('StoT Mapping (Depreciated)'!E630,'All Field Defs'!$B$2:$B$258,0),6),"")</f>
        <v>occupancy-permits-field-definitions.xlsx</v>
      </c>
    </row>
    <row r="631" ht="15.75" customHeight="1">
      <c r="A631" s="352">
        <v>630.0</v>
      </c>
      <c r="B631" s="353" t="s">
        <v>2134</v>
      </c>
      <c r="C631" s="353" t="s">
        <v>611</v>
      </c>
      <c r="D631" s="353" t="str">
        <f t="shared" si="1"/>
        <v>Prmbdo.mdb.PrmOcc.CensTract10</v>
      </c>
      <c r="E631" s="353" t="s">
        <v>1028</v>
      </c>
      <c r="F631" s="353"/>
      <c r="G631" s="353"/>
      <c r="H631" s="374" t="str">
        <f t="shared" si="16"/>
        <v>PrmOcc</v>
      </c>
      <c r="I631" s="355" t="s">
        <v>1028</v>
      </c>
      <c r="J631" s="373"/>
      <c r="K631" s="358" t="s">
        <v>2115</v>
      </c>
      <c r="L631" s="358" t="s">
        <v>149</v>
      </c>
      <c r="N631" s="359" t="str">
        <f t="array" ref="N631">IFERROR(INDEX('All Field Defs'!$B$2:$E$258,MATCH('StoT Mapping (Depreciated)'!E631,'All Field Defs'!$B$2:$B$258,0),2),"")</f>
        <v>2010 Census Tract</v>
      </c>
      <c r="O631" s="359" t="str">
        <f t="array" ref="O631">IFERROR(INDEX('All Field Defs'!$B$2:$E$258,MATCH('StoT Mapping (Depreciated)'!E631,'All Field Defs'!$B$2:$B$258,0),3),"")</f>
        <v>Decimal</v>
      </c>
      <c r="P631" s="359" t="str">
        <f t="array" ref="P631">IFERROR(INDEX('All Field Defs'!$A$2:$E$258,MATCH('StoT Mapping (Depreciated)'!E631,'All Field Defs'!$B$2:$B$258,0),1),"")</f>
        <v>OccPermFD</v>
      </c>
      <c r="Q631" s="359" t="str">
        <f t="array" ref="Q631">IFERROR(INDEX('All Field Defs'!$A$2:$F$258,MATCH('StoT Mapping (Depreciated)'!E631,'All Field Defs'!$B$2:$B$258,0),6),"")</f>
        <v>occupancy-permits-field-definitions.xlsx</v>
      </c>
    </row>
    <row r="632" ht="15.75" customHeight="1">
      <c r="A632" s="352">
        <v>631.0</v>
      </c>
      <c r="B632" s="353" t="s">
        <v>2134</v>
      </c>
      <c r="C632" s="353" t="s">
        <v>611</v>
      </c>
      <c r="D632" s="353" t="str">
        <f t="shared" si="1"/>
        <v>Prmbdo.mdb.PrmOcc.CensGroup10</v>
      </c>
      <c r="E632" s="353" t="s">
        <v>1775</v>
      </c>
      <c r="F632" s="353"/>
      <c r="G632" s="353"/>
      <c r="H632" s="374" t="str">
        <f t="shared" si="16"/>
        <v>PrmOcc</v>
      </c>
      <c r="I632" s="355" t="s">
        <v>1775</v>
      </c>
      <c r="J632" s="373"/>
      <c r="K632" s="358" t="s">
        <v>2115</v>
      </c>
      <c r="L632" s="358" t="s">
        <v>149</v>
      </c>
      <c r="N632" s="359" t="str">
        <f t="array" ref="N632">IFERROR(INDEX('All Field Defs'!$B$2:$E$258,MATCH('StoT Mapping (Depreciated)'!E632,'All Field Defs'!$B$2:$B$258,0),2),"")</f>
        <v>2010 Census Group</v>
      </c>
      <c r="O632" s="359" t="str">
        <f t="array" ref="O632">IFERROR(INDEX('All Field Defs'!$B$2:$E$258,MATCH('StoT Mapping (Depreciated)'!E632,'All Field Defs'!$B$2:$B$258,0),3),"")</f>
        <v>Integer</v>
      </c>
      <c r="P632" s="359" t="str">
        <f t="array" ref="P632">IFERROR(INDEX('All Field Defs'!$A$2:$E$258,MATCH('StoT Mapping (Depreciated)'!E632,'All Field Defs'!$B$2:$B$258,0),1),"")</f>
        <v>OccPermFD</v>
      </c>
      <c r="Q632" s="359" t="str">
        <f t="array" ref="Q632">IFERROR(INDEX('All Field Defs'!$A$2:$F$258,MATCH('StoT Mapping (Depreciated)'!E632,'All Field Defs'!$B$2:$B$258,0),6),"")</f>
        <v>occupancy-permits-field-definitions.xlsx</v>
      </c>
    </row>
    <row r="633" ht="15.75" customHeight="1">
      <c r="A633" s="352">
        <v>632.0</v>
      </c>
      <c r="B633" s="353" t="s">
        <v>2134</v>
      </c>
      <c r="C633" s="353" t="s">
        <v>611</v>
      </c>
      <c r="D633" s="353" t="str">
        <f t="shared" si="1"/>
        <v>Prmbdo.mdb.PrmOcc.CensBlock00</v>
      </c>
      <c r="E633" s="353" t="s">
        <v>1499</v>
      </c>
      <c r="F633" s="353"/>
      <c r="G633" s="353"/>
      <c r="H633" s="374" t="str">
        <f t="shared" si="16"/>
        <v>PrmOcc</v>
      </c>
      <c r="I633" s="355" t="s">
        <v>1499</v>
      </c>
      <c r="J633" s="373"/>
      <c r="K633" s="358" t="s">
        <v>2115</v>
      </c>
      <c r="L633" s="358" t="s">
        <v>149</v>
      </c>
      <c r="N633" s="359" t="str">
        <f t="array" ref="N633">IFERROR(INDEX('All Field Defs'!$B$2:$E$258,MATCH('StoT Mapping (Depreciated)'!E633,'All Field Defs'!$B$2:$B$258,0),2),"")</f>
        <v>2000 Census Block</v>
      </c>
      <c r="O633" s="359" t="str">
        <f t="array" ref="O633">IFERROR(INDEX('All Field Defs'!$B$2:$E$258,MATCH('StoT Mapping (Depreciated)'!E633,'All Field Defs'!$B$2:$B$258,0),3),"")</f>
        <v>Decimal</v>
      </c>
      <c r="P633" s="359" t="str">
        <f t="array" ref="P633">IFERROR(INDEX('All Field Defs'!$A$2:$E$258,MATCH('StoT Mapping (Depreciated)'!E633,'All Field Defs'!$B$2:$B$258,0),1),"")</f>
        <v>OccPermFD</v>
      </c>
      <c r="Q633" s="359" t="str">
        <f t="array" ref="Q633">IFERROR(INDEX('All Field Defs'!$A$2:$F$258,MATCH('StoT Mapping (Depreciated)'!E633,'All Field Defs'!$B$2:$B$258,0),6),"")</f>
        <v>occupancy-permits-field-definitions.xlsx</v>
      </c>
    </row>
    <row r="634" ht="15.75" customHeight="1">
      <c r="A634" s="352">
        <v>633.0</v>
      </c>
      <c r="B634" s="353" t="s">
        <v>2134</v>
      </c>
      <c r="C634" s="353" t="s">
        <v>611</v>
      </c>
      <c r="D634" s="353" t="str">
        <f t="shared" si="1"/>
        <v>Prmbdo.mdb.PrmOcc.AsrNbrhd</v>
      </c>
      <c r="E634" s="353" t="s">
        <v>1520</v>
      </c>
      <c r="F634" s="353"/>
      <c r="G634" s="353"/>
      <c r="H634" s="374" t="str">
        <f t="shared" si="16"/>
        <v>PrmOcc</v>
      </c>
      <c r="I634" s="355" t="s">
        <v>1520</v>
      </c>
      <c r="J634" s="373"/>
      <c r="K634" s="358" t="s">
        <v>2115</v>
      </c>
      <c r="L634" s="358" t="s">
        <v>149</v>
      </c>
      <c r="N634" s="359" t="str">
        <f t="array" ref="N634">IFERROR(INDEX('All Field Defs'!$B$2:$E$258,MATCH('StoT Mapping (Depreciated)'!E634,'All Field Defs'!$B$2:$B$258,0),2),"")</f>
        <v>Assessor Neighborhood</v>
      </c>
      <c r="O634" s="359" t="str">
        <f t="array" ref="O634">IFERROR(INDEX('All Field Defs'!$B$2:$E$258,MATCH('StoT Mapping (Depreciated)'!E634,'All Field Defs'!$B$2:$B$258,0),3),"")</f>
        <v>Integer</v>
      </c>
      <c r="P634" s="359" t="str">
        <f t="array" ref="P634">IFERROR(INDEX('All Field Defs'!$A$2:$E$258,MATCH('StoT Mapping (Depreciated)'!E634,'All Field Defs'!$B$2:$B$258,0),1),"")</f>
        <v>OccPermFD</v>
      </c>
      <c r="Q634" s="359" t="str">
        <f t="array" ref="Q634">IFERROR(INDEX('All Field Defs'!$A$2:$F$258,MATCH('StoT Mapping (Depreciated)'!E634,'All Field Defs'!$B$2:$B$258,0),6),"")</f>
        <v>occupancy-permits-field-definitions.xlsx</v>
      </c>
    </row>
    <row r="635" ht="15.75" customHeight="1">
      <c r="A635" s="352">
        <v>634.0</v>
      </c>
      <c r="B635" s="353" t="s">
        <v>2134</v>
      </c>
      <c r="C635" s="353" t="s">
        <v>611</v>
      </c>
      <c r="D635" s="353" t="str">
        <f t="shared" si="1"/>
        <v>Prmbdo.mdb.PrmOcc.NLC</v>
      </c>
      <c r="E635" s="353" t="s">
        <v>1058</v>
      </c>
      <c r="F635" s="353"/>
      <c r="G635" s="353"/>
      <c r="H635" s="374" t="str">
        <f t="shared" si="16"/>
        <v>PrmOcc</v>
      </c>
      <c r="I635" s="355" t="s">
        <v>1058</v>
      </c>
      <c r="J635" s="373"/>
      <c r="K635" s="358" t="s">
        <v>2115</v>
      </c>
      <c r="L635" s="358" t="s">
        <v>149</v>
      </c>
      <c r="N635" s="359" t="str">
        <f t="array" ref="N635">IFERROR(INDEX('All Field Defs'!$B$2:$E$258,MATCH('StoT Mapping (Depreciated)'!E635,'All Field Defs'!$B$2:$B$258,0),2),"")</f>
        <v>NLC</v>
      </c>
      <c r="O635" s="359" t="str">
        <f t="array" ref="O635">IFERROR(INDEX('All Field Defs'!$B$2:$E$258,MATCH('StoT Mapping (Depreciated)'!E635,'All Field Defs'!$B$2:$B$258,0),3),"")</f>
        <v>Decimal</v>
      </c>
      <c r="P635" s="359" t="str">
        <f t="array" ref="P635">IFERROR(INDEX('All Field Defs'!$A$2:$E$258,MATCH('StoT Mapping (Depreciated)'!E635,'All Field Defs'!$B$2:$B$258,0),1),"")</f>
        <v>OccPermFD</v>
      </c>
      <c r="Q635" s="359" t="str">
        <f t="array" ref="Q635">IFERROR(INDEX('All Field Defs'!$A$2:$F$258,MATCH('StoT Mapping (Depreciated)'!E635,'All Field Defs'!$B$2:$B$258,0),6),"")</f>
        <v>occupancy-permits-field-definitions.xlsx</v>
      </c>
    </row>
    <row r="636" ht="15.75" customHeight="1">
      <c r="A636" s="352">
        <v>635.0</v>
      </c>
      <c r="B636" s="353" t="s">
        <v>2134</v>
      </c>
      <c r="C636" s="353" t="s">
        <v>611</v>
      </c>
      <c r="D636" s="353" t="str">
        <f t="shared" si="1"/>
        <v>Prmbdo.mdb.PrmOcc.Parity</v>
      </c>
      <c r="E636" s="353" t="s">
        <v>1061</v>
      </c>
      <c r="F636" s="353"/>
      <c r="G636" s="353"/>
      <c r="H636" s="374" t="str">
        <f t="shared" si="16"/>
        <v>PrmOcc</v>
      </c>
      <c r="I636" s="355" t="s">
        <v>1061</v>
      </c>
      <c r="J636" s="373"/>
      <c r="K636" s="358" t="s">
        <v>2115</v>
      </c>
      <c r="L636" s="358" t="s">
        <v>149</v>
      </c>
      <c r="N636" s="359" t="str">
        <f t="array" ref="N636">IFERROR(INDEX('All Field Defs'!$B$2:$E$258,MATCH('StoT Mapping (Depreciated)'!E636,'All Field Defs'!$B$2:$B$258,0),2),"")</f>
        <v>Parity</v>
      </c>
      <c r="O636" s="359" t="str">
        <f t="array" ref="O636">IFERROR(INDEX('All Field Defs'!$B$2:$E$258,MATCH('StoT Mapping (Depreciated)'!E636,'All Field Defs'!$B$2:$B$258,0),3),"")</f>
        <v>String</v>
      </c>
      <c r="P636" s="359" t="str">
        <f t="array" ref="P636">IFERROR(INDEX('All Field Defs'!$A$2:$E$258,MATCH('StoT Mapping (Depreciated)'!E636,'All Field Defs'!$B$2:$B$258,0),1),"")</f>
        <v>OccPermFD</v>
      </c>
      <c r="Q636" s="359" t="str">
        <f t="array" ref="Q636">IFERROR(INDEX('All Field Defs'!$A$2:$F$258,MATCH('StoT Mapping (Depreciated)'!E636,'All Field Defs'!$B$2:$B$258,0),6),"")</f>
        <v>occupancy-permits-field-definitions.xlsx</v>
      </c>
    </row>
    <row r="637" ht="15.75" customHeight="1">
      <c r="A637" s="352">
        <v>636.0</v>
      </c>
      <c r="B637" s="353" t="s">
        <v>2134</v>
      </c>
      <c r="C637" s="353" t="s">
        <v>611</v>
      </c>
      <c r="D637" s="353" t="str">
        <f t="shared" si="1"/>
        <v>Prmbdo.mdb.PrmOcc.TmpCityBlock</v>
      </c>
      <c r="E637" s="353" t="s">
        <v>1867</v>
      </c>
      <c r="F637" s="353"/>
      <c r="G637" s="353"/>
      <c r="H637" s="374" t="str">
        <f t="shared" si="16"/>
        <v>PrmOcc</v>
      </c>
      <c r="I637" s="355" t="s">
        <v>1867</v>
      </c>
      <c r="J637" s="373"/>
      <c r="K637" s="358" t="s">
        <v>2115</v>
      </c>
      <c r="L637" s="358" t="s">
        <v>149</v>
      </c>
      <c r="N637" s="359" t="str">
        <f t="array" ref="N637">IFERROR(INDEX('All Field Defs'!$B$2:$E$258,MATCH('StoT Mapping (Depreciated)'!E637,'All Field Defs'!$B$2:$B$258,0),2),"")</f>
        <v>Temp City Block</v>
      </c>
      <c r="O637" s="359" t="str">
        <f t="array" ref="O637">IFERROR(INDEX('All Field Defs'!$B$2:$E$258,MATCH('StoT Mapping (Depreciated)'!E637,'All Field Defs'!$B$2:$B$258,0),3),"")</f>
        <v>Decimal</v>
      </c>
      <c r="P637" s="359" t="str">
        <f t="array" ref="P637">IFERROR(INDEX('All Field Defs'!$A$2:$E$258,MATCH('StoT Mapping (Depreciated)'!E637,'All Field Defs'!$B$2:$B$258,0),1),"")</f>
        <v>OccPermFD</v>
      </c>
      <c r="Q637" s="359" t="str">
        <f t="array" ref="Q637">IFERROR(INDEX('All Field Defs'!$A$2:$F$258,MATCH('StoT Mapping (Depreciated)'!E637,'All Field Defs'!$B$2:$B$258,0),6),"")</f>
        <v>occupancy-permits-field-definitions.xlsx</v>
      </c>
    </row>
    <row r="638" ht="15.75" customHeight="1">
      <c r="A638" s="352">
        <v>637.0</v>
      </c>
      <c r="B638" s="353" t="s">
        <v>2134</v>
      </c>
      <c r="C638" s="353" t="s">
        <v>611</v>
      </c>
      <c r="D638" s="353" t="str">
        <f t="shared" si="1"/>
        <v>Prmbdo.mdb.PrmOcc.TmpParcel</v>
      </c>
      <c r="E638" s="353" t="s">
        <v>1869</v>
      </c>
      <c r="F638" s="353"/>
      <c r="G638" s="353"/>
      <c r="H638" s="374" t="str">
        <f t="shared" si="16"/>
        <v>PrmOcc</v>
      </c>
      <c r="I638" s="355" t="s">
        <v>1869</v>
      </c>
      <c r="J638" s="373"/>
      <c r="K638" s="358" t="s">
        <v>2115</v>
      </c>
      <c r="L638" s="358" t="s">
        <v>149</v>
      </c>
      <c r="N638" s="359" t="str">
        <f t="array" ref="N638">IFERROR(INDEX('All Field Defs'!$B$2:$E$258,MATCH('StoT Mapping (Depreciated)'!E638,'All Field Defs'!$B$2:$B$258,0),2),"")</f>
        <v>Temp Parcel</v>
      </c>
      <c r="O638" s="359" t="str">
        <f t="array" ref="O638">IFERROR(INDEX('All Field Defs'!$B$2:$E$258,MATCH('StoT Mapping (Depreciated)'!E638,'All Field Defs'!$B$2:$B$258,0),3),"")</f>
        <v>Integer</v>
      </c>
      <c r="P638" s="359" t="str">
        <f t="array" ref="P638">IFERROR(INDEX('All Field Defs'!$A$2:$E$258,MATCH('StoT Mapping (Depreciated)'!E638,'All Field Defs'!$B$2:$B$258,0),1),"")</f>
        <v>OccPermFD</v>
      </c>
      <c r="Q638" s="359" t="str">
        <f t="array" ref="Q638">IFERROR(INDEX('All Field Defs'!$A$2:$F$258,MATCH('StoT Mapping (Depreciated)'!E638,'All Field Defs'!$B$2:$B$258,0),6),"")</f>
        <v>occupancy-permits-field-definitions.xlsx</v>
      </c>
    </row>
    <row r="639" ht="15.75" customHeight="1">
      <c r="A639" s="352">
        <v>638.0</v>
      </c>
      <c r="B639" s="353" t="s">
        <v>2134</v>
      </c>
      <c r="C639" s="353" t="s">
        <v>611</v>
      </c>
      <c r="D639" s="353" t="str">
        <f t="shared" si="1"/>
        <v>Prmbdo.mdb.PrmOcc.FirstDate</v>
      </c>
      <c r="E639" s="353" t="s">
        <v>787</v>
      </c>
      <c r="F639" s="353"/>
      <c r="G639" s="353"/>
      <c r="H639" s="374" t="str">
        <f t="shared" si="16"/>
        <v>PrmOcc</v>
      </c>
      <c r="I639" s="355" t="s">
        <v>787</v>
      </c>
      <c r="J639" s="373"/>
      <c r="K639" s="358" t="s">
        <v>2115</v>
      </c>
      <c r="L639" s="358" t="s">
        <v>149</v>
      </c>
      <c r="N639" s="359" t="str">
        <f t="array" ref="N639">IFERROR(INDEX('All Field Defs'!$B$2:$E$258,MATCH('StoT Mapping (Depreciated)'!E639,'All Field Defs'!$B$2:$B$258,0),2),"")</f>
        <v>First Appearance Date</v>
      </c>
      <c r="O639" s="359" t="str">
        <f t="array" ref="O639">IFERROR(INDEX('All Field Defs'!$B$2:$E$258,MATCH('StoT Mapping (Depreciated)'!E639,'All Field Defs'!$B$2:$B$258,0),3),"")</f>
        <v>Date</v>
      </c>
      <c r="P639" s="359" t="str">
        <f t="array" ref="P639">IFERROR(INDEX('All Field Defs'!$A$2:$E$258,MATCH('StoT Mapping (Depreciated)'!E639,'All Field Defs'!$B$2:$B$258,0),1),"")</f>
        <v>OccPermFD</v>
      </c>
      <c r="Q639" s="359" t="str">
        <f t="array" ref="Q639">IFERROR(INDEX('All Field Defs'!$A$2:$F$258,MATCH('StoT Mapping (Depreciated)'!E639,'All Field Defs'!$B$2:$B$258,0),6),"")</f>
        <v>occupancy-permits-field-definitions.xlsx</v>
      </c>
    </row>
    <row r="640" ht="15.75" customHeight="1">
      <c r="A640" s="352">
        <v>639.0</v>
      </c>
      <c r="B640" s="353" t="s">
        <v>2134</v>
      </c>
      <c r="C640" s="353" t="s">
        <v>611</v>
      </c>
      <c r="D640" s="353" t="str">
        <f t="shared" si="1"/>
        <v>Prmbdo.mdb.PrmOcc.LastDate</v>
      </c>
      <c r="E640" s="353" t="s">
        <v>794</v>
      </c>
      <c r="F640" s="353"/>
      <c r="G640" s="353"/>
      <c r="H640" s="374" t="str">
        <f t="shared" si="16"/>
        <v>PrmOcc</v>
      </c>
      <c r="I640" s="355" t="s">
        <v>794</v>
      </c>
      <c r="J640" s="373"/>
      <c r="K640" s="358" t="s">
        <v>2115</v>
      </c>
      <c r="L640" s="358" t="s">
        <v>149</v>
      </c>
      <c r="N640" s="359" t="str">
        <f t="array" ref="N640">IFERROR(INDEX('All Field Defs'!$B$2:$E$258,MATCH('StoT Mapping (Depreciated)'!E640,'All Field Defs'!$B$2:$B$258,0),2),"")</f>
        <v>Last Date Appeared</v>
      </c>
      <c r="O640" s="359" t="str">
        <f t="array" ref="O640">IFERROR(INDEX('All Field Defs'!$B$2:$E$258,MATCH('StoT Mapping (Depreciated)'!E640,'All Field Defs'!$B$2:$B$258,0),3),"")</f>
        <v>Date</v>
      </c>
      <c r="P640" s="359" t="str">
        <f t="array" ref="P640">IFERROR(INDEX('All Field Defs'!$A$2:$E$258,MATCH('StoT Mapping (Depreciated)'!E640,'All Field Defs'!$B$2:$B$258,0),1),"")</f>
        <v>OccPermFD</v>
      </c>
      <c r="Q640" s="359" t="str">
        <f t="array" ref="Q640">IFERROR(INDEX('All Field Defs'!$A$2:$F$258,MATCH('StoT Mapping (Depreciated)'!E640,'All Field Defs'!$B$2:$B$258,0),6),"")</f>
        <v>occupancy-permits-field-definitions.xlsx</v>
      </c>
    </row>
    <row r="641" ht="15.75" customHeight="1">
      <c r="A641" s="352">
        <v>640.0</v>
      </c>
      <c r="B641" s="353" t="s">
        <v>2134</v>
      </c>
      <c r="C641" s="353" t="s">
        <v>611</v>
      </c>
      <c r="D641" s="353" t="str">
        <f t="shared" si="1"/>
        <v>Prmbdo.mdb.PrmOcc.UpDateGeo</v>
      </c>
      <c r="E641" s="353" t="s">
        <v>1871</v>
      </c>
      <c r="F641" s="353"/>
      <c r="G641" s="353"/>
      <c r="H641" s="374" t="str">
        <f t="shared" si="16"/>
        <v>PrmOcc</v>
      </c>
      <c r="I641" s="355" t="s">
        <v>1871</v>
      </c>
      <c r="J641" s="373"/>
      <c r="K641" s="358" t="s">
        <v>2115</v>
      </c>
      <c r="L641" s="358" t="s">
        <v>149</v>
      </c>
      <c r="N641" s="359" t="str">
        <f t="array" ref="N641">IFERROR(INDEX('All Field Defs'!$B$2:$E$258,MATCH('StoT Mapping (Depreciated)'!E641,'All Field Defs'!$B$2:$B$258,0),2),"")</f>
        <v>Geo Updated</v>
      </c>
      <c r="O641" s="359" t="str">
        <f t="array" ref="O641">IFERROR(INDEX('All Field Defs'!$B$2:$E$258,MATCH('StoT Mapping (Depreciated)'!E641,'All Field Defs'!$B$2:$B$258,0),3),"")</f>
        <v>Date</v>
      </c>
      <c r="P641" s="359" t="str">
        <f t="array" ref="P641">IFERROR(INDEX('All Field Defs'!$A$2:$E$258,MATCH('StoT Mapping (Depreciated)'!E641,'All Field Defs'!$B$2:$B$258,0),1),"")</f>
        <v>OccPermFD</v>
      </c>
      <c r="Q641" s="359" t="str">
        <f t="array" ref="Q641">IFERROR(INDEX('All Field Defs'!$A$2:$F$258,MATCH('StoT Mapping (Depreciated)'!E641,'All Field Defs'!$B$2:$B$258,0),6),"")</f>
        <v>occupancy-permits-field-definitions.xlsx</v>
      </c>
    </row>
    <row r="642" ht="10.5" customHeight="1">
      <c r="A642" s="352">
        <v>641.0</v>
      </c>
      <c r="B642" s="363"/>
      <c r="C642" s="363"/>
      <c r="D642" s="353" t="str">
        <f t="shared" si="1"/>
        <v>..</v>
      </c>
      <c r="E642" s="363"/>
      <c r="F642" s="363"/>
      <c r="G642" s="363"/>
      <c r="H642" s="363"/>
      <c r="I642" s="364"/>
      <c r="J642" s="365"/>
      <c r="K642" s="363"/>
      <c r="L642" s="363"/>
      <c r="M642" s="343"/>
      <c r="N642" s="359"/>
      <c r="O642" s="359"/>
      <c r="P642" s="359"/>
      <c r="Q642" s="359"/>
    </row>
    <row r="643" ht="15.75" customHeight="1">
      <c r="A643" s="352">
        <v>642.0</v>
      </c>
      <c r="B643" s="353" t="s">
        <v>344</v>
      </c>
      <c r="C643" s="353" t="s">
        <v>630</v>
      </c>
      <c r="D643" s="353" t="str">
        <f t="shared" si="1"/>
        <v>prmemp.mdb.PrmElec.AppType</v>
      </c>
      <c r="E643" s="353" t="s">
        <v>1763</v>
      </c>
      <c r="F643" s="353"/>
      <c r="G643" s="353"/>
      <c r="H643" s="374" t="str">
        <f t="shared" ref="H643:H708" si="17">C643</f>
        <v>PrmElec</v>
      </c>
      <c r="I643" s="355" t="s">
        <v>1763</v>
      </c>
      <c r="J643" s="373"/>
      <c r="K643" s="358" t="s">
        <v>2100</v>
      </c>
      <c r="L643" s="358" t="s">
        <v>1214</v>
      </c>
      <c r="N643" s="359" t="str">
        <f t="array" ref="N643">IFERROR(INDEX('All Field Defs'!$B$2:$E$258,MATCH('StoT Mapping (Depreciated)'!E643,'All Field Defs'!$B$2:$B$258,0),2),"")</f>
        <v>Application Type</v>
      </c>
      <c r="O643" s="359" t="str">
        <f t="array" ref="O643">IFERROR(INDEX('All Field Defs'!$B$2:$E$258,MATCH('StoT Mapping (Depreciated)'!E643,'All Field Defs'!$B$2:$B$258,0),3),"")</f>
        <v>String</v>
      </c>
      <c r="P643" s="359" t="str">
        <f t="array" ref="P643">IFERROR(INDEX('All Field Defs'!$A$2:$E$258,MATCH('StoT Mapping (Depreciated)'!E643,'All Field Defs'!$B$2:$B$258,0),1),"")</f>
        <v>OccPermFD</v>
      </c>
      <c r="Q643" s="359" t="str">
        <f t="array" ref="Q643">IFERROR(INDEX('All Field Defs'!$A$2:$F$258,MATCH('StoT Mapping (Depreciated)'!E643,'All Field Defs'!$B$2:$B$258,0),6),"")</f>
        <v>occupancy-permits-field-definitions.xlsx</v>
      </c>
    </row>
    <row r="644" ht="15.75" customHeight="1">
      <c r="A644" s="352">
        <v>643.0</v>
      </c>
      <c r="B644" s="353" t="s">
        <v>344</v>
      </c>
      <c r="C644" s="353" t="s">
        <v>630</v>
      </c>
      <c r="D644" s="353" t="str">
        <f t="shared" si="1"/>
        <v>prmemp.mdb.PrmElec.AppSource</v>
      </c>
      <c r="E644" s="353" t="s">
        <v>1761</v>
      </c>
      <c r="F644" s="353"/>
      <c r="G644" s="353"/>
      <c r="H644" s="374" t="str">
        <f t="shared" si="17"/>
        <v>PrmElec</v>
      </c>
      <c r="I644" s="355" t="s">
        <v>1761</v>
      </c>
      <c r="J644" s="373"/>
      <c r="K644" s="358" t="s">
        <v>2100</v>
      </c>
      <c r="L644" s="358" t="s">
        <v>1195</v>
      </c>
      <c r="N644" s="359" t="str">
        <f t="array" ref="N644">IFERROR(INDEX('All Field Defs'!$B$2:$E$258,MATCH('StoT Mapping (Depreciated)'!E644,'All Field Defs'!$B$2:$B$258,0),2),"")</f>
        <v>Application Source</v>
      </c>
      <c r="O644" s="359" t="str">
        <f t="array" ref="O644">IFERROR(INDEX('All Field Defs'!$B$2:$E$258,MATCH('StoT Mapping (Depreciated)'!E644,'All Field Defs'!$B$2:$B$258,0),3),"")</f>
        <v>Integer</v>
      </c>
      <c r="P644" s="359" t="str">
        <f t="array" ref="P644">IFERROR(INDEX('All Field Defs'!$A$2:$E$258,MATCH('StoT Mapping (Depreciated)'!E644,'All Field Defs'!$B$2:$B$258,0),1),"")</f>
        <v>OccPermFD</v>
      </c>
      <c r="Q644" s="359" t="str">
        <f t="array" ref="Q644">IFERROR(INDEX('All Field Defs'!$A$2:$F$258,MATCH('StoT Mapping (Depreciated)'!E644,'All Field Defs'!$B$2:$B$258,0),6),"")</f>
        <v>occupancy-permits-field-definitions.xlsx</v>
      </c>
    </row>
    <row r="645" ht="15.75" customHeight="1">
      <c r="A645" s="352">
        <v>644.0</v>
      </c>
      <c r="B645" s="353" t="s">
        <v>344</v>
      </c>
      <c r="C645" s="353" t="s">
        <v>630</v>
      </c>
      <c r="D645" s="353" t="str">
        <f t="shared" si="1"/>
        <v>prmemp.mdb.PrmElec.AppNum</v>
      </c>
      <c r="E645" s="353" t="s">
        <v>1759</v>
      </c>
      <c r="F645" s="353"/>
      <c r="G645" s="353"/>
      <c r="H645" s="374" t="str">
        <f t="shared" si="17"/>
        <v>PrmElec</v>
      </c>
      <c r="I645" s="355" t="s">
        <v>1759</v>
      </c>
      <c r="J645" s="373"/>
      <c r="K645" s="358" t="s">
        <v>2100</v>
      </c>
      <c r="L645" s="358" t="s">
        <v>2101</v>
      </c>
      <c r="N645" s="359" t="str">
        <f t="array" ref="N645">IFERROR(INDEX('All Field Defs'!$B$2:$E$258,MATCH('StoT Mapping (Depreciated)'!E645,'All Field Defs'!$B$2:$B$258,0),2),"")</f>
        <v>Application Number</v>
      </c>
      <c r="O645" s="359" t="str">
        <f t="array" ref="O645">IFERROR(INDEX('All Field Defs'!$B$2:$E$258,MATCH('StoT Mapping (Depreciated)'!E645,'All Field Defs'!$B$2:$B$258,0),3),"")</f>
        <v>Integer</v>
      </c>
      <c r="P645" s="359" t="str">
        <f t="array" ref="P645">IFERROR(INDEX('All Field Defs'!$A$2:$E$258,MATCH('StoT Mapping (Depreciated)'!E645,'All Field Defs'!$B$2:$B$258,0),1),"")</f>
        <v>OccPermFD</v>
      </c>
      <c r="Q645" s="359" t="str">
        <f t="array" ref="Q645">IFERROR(INDEX('All Field Defs'!$A$2:$F$258,MATCH('StoT Mapping (Depreciated)'!E645,'All Field Defs'!$B$2:$B$258,0),6),"")</f>
        <v>occupancy-permits-field-definitions.xlsx</v>
      </c>
    </row>
    <row r="646" ht="15.75" customHeight="1">
      <c r="A646" s="352">
        <v>645.0</v>
      </c>
      <c r="B646" s="353" t="s">
        <v>344</v>
      </c>
      <c r="C646" s="353" t="s">
        <v>630</v>
      </c>
      <c r="D646" s="353" t="str">
        <f t="shared" si="1"/>
        <v>prmemp.mdb.PrmElec.PrclErr</v>
      </c>
      <c r="E646" s="353" t="s">
        <v>1845</v>
      </c>
      <c r="F646" s="353"/>
      <c r="G646" s="353"/>
      <c r="H646" s="374" t="str">
        <f t="shared" si="17"/>
        <v>PrmElec</v>
      </c>
      <c r="I646" s="355" t="s">
        <v>1845</v>
      </c>
      <c r="J646" s="373"/>
      <c r="K646" s="358" t="s">
        <v>149</v>
      </c>
      <c r="L646" s="358" t="s">
        <v>149</v>
      </c>
      <c r="N646" s="359" t="str">
        <f t="array" ref="N646">IFERROR(INDEX('All Field Defs'!$B$2:$E$258,MATCH('StoT Mapping (Depreciated)'!E646,'All Field Defs'!$B$2:$B$258,0),2),"")</f>
        <v>Geocoding Error Code</v>
      </c>
      <c r="O646" s="359" t="str">
        <f t="array" ref="O646">IFERROR(INDEX('All Field Defs'!$B$2:$E$258,MATCH('StoT Mapping (Depreciated)'!E646,'All Field Defs'!$B$2:$B$258,0),3),"")</f>
        <v>Integer</v>
      </c>
      <c r="P646" s="359" t="str">
        <f t="array" ref="P646">IFERROR(INDEX('All Field Defs'!$A$2:$E$258,MATCH('StoT Mapping (Depreciated)'!E646,'All Field Defs'!$B$2:$B$258,0),1),"")</f>
        <v>OccPermFD</v>
      </c>
      <c r="Q646" s="359" t="str">
        <f t="array" ref="Q646">IFERROR(INDEX('All Field Defs'!$A$2:$F$258,MATCH('StoT Mapping (Depreciated)'!E646,'All Field Defs'!$B$2:$B$258,0),6),"")</f>
        <v>occupancy-permits-field-definitions.xlsx</v>
      </c>
    </row>
    <row r="647" ht="15.75" customHeight="1">
      <c r="A647" s="352">
        <v>646.0</v>
      </c>
      <c r="B647" s="353" t="s">
        <v>344</v>
      </c>
      <c r="C647" s="353" t="s">
        <v>630</v>
      </c>
      <c r="D647" s="353" t="str">
        <f t="shared" si="1"/>
        <v>prmemp.mdb.PrmElec.AddrAdjusted</v>
      </c>
      <c r="E647" s="353" t="s">
        <v>1750</v>
      </c>
      <c r="F647" s="353"/>
      <c r="G647" s="353"/>
      <c r="H647" s="374" t="str">
        <f t="shared" si="17"/>
        <v>PrmElec</v>
      </c>
      <c r="I647" s="355" t="s">
        <v>1750</v>
      </c>
      <c r="J647" s="373"/>
      <c r="K647" s="358" t="s">
        <v>149</v>
      </c>
      <c r="L647" s="358" t="s">
        <v>149</v>
      </c>
      <c r="N647" s="359" t="str">
        <f t="array" ref="N647">IFERROR(INDEX('All Field Defs'!$B$2:$E$258,MATCH('StoT Mapping (Depreciated)'!E647,'All Field Defs'!$B$2:$B$258,0),2),"")</f>
        <v>Address Adjusted</v>
      </c>
      <c r="O647" s="359" t="str">
        <f t="array" ref="O647">IFERROR(INDEX('All Field Defs'!$B$2:$E$258,MATCH('StoT Mapping (Depreciated)'!E647,'All Field Defs'!$B$2:$B$258,0),3),"")</f>
        <v>Boolean</v>
      </c>
      <c r="P647" s="359" t="str">
        <f t="array" ref="P647">IFERROR(INDEX('All Field Defs'!$A$2:$E$258,MATCH('StoT Mapping (Depreciated)'!E647,'All Field Defs'!$B$2:$B$258,0),1),"")</f>
        <v>OccPermFD</v>
      </c>
      <c r="Q647" s="359" t="str">
        <f t="array" ref="Q647">IFERROR(INDEX('All Field Defs'!$A$2:$F$258,MATCH('StoT Mapping (Depreciated)'!E647,'All Field Defs'!$B$2:$B$258,0),6),"")</f>
        <v>occupancy-permits-field-definitions.xlsx</v>
      </c>
    </row>
    <row r="648" ht="15.75" customHeight="1">
      <c r="A648" s="352">
        <v>647.0</v>
      </c>
      <c r="B648" s="353" t="s">
        <v>344</v>
      </c>
      <c r="C648" s="353" t="s">
        <v>630</v>
      </c>
      <c r="D648" s="353" t="str">
        <f t="shared" si="1"/>
        <v>prmemp.mdb.PrmElec.CancelType</v>
      </c>
      <c r="E648" s="353" t="s">
        <v>1769</v>
      </c>
      <c r="F648" s="353"/>
      <c r="G648" s="353"/>
      <c r="H648" s="374" t="str">
        <f t="shared" si="17"/>
        <v>PrmElec</v>
      </c>
      <c r="I648" s="355" t="s">
        <v>1769</v>
      </c>
      <c r="J648" s="373"/>
      <c r="K648" s="358" t="s">
        <v>2100</v>
      </c>
      <c r="L648" s="358" t="s">
        <v>2103</v>
      </c>
      <c r="N648" s="359" t="str">
        <f t="array" ref="N648">IFERROR(INDEX('All Field Defs'!$B$2:$E$258,MATCH('StoT Mapping (Depreciated)'!E648,'All Field Defs'!$B$2:$B$258,0),2),"")</f>
        <v>Cancel Type</v>
      </c>
      <c r="O648" s="359" t="str">
        <f t="array" ref="O648">IFERROR(INDEX('All Field Defs'!$B$2:$E$258,MATCH('StoT Mapping (Depreciated)'!E648,'All Field Defs'!$B$2:$B$258,0),3),"")</f>
        <v>String</v>
      </c>
      <c r="P648" s="359" t="str">
        <f t="array" ref="P648">IFERROR(INDEX('All Field Defs'!$A$2:$E$258,MATCH('StoT Mapping (Depreciated)'!E648,'All Field Defs'!$B$2:$B$258,0),1),"")</f>
        <v>OccPermFD</v>
      </c>
      <c r="Q648" s="359" t="str">
        <f t="array" ref="Q648">IFERROR(INDEX('All Field Defs'!$A$2:$F$258,MATCH('StoT Mapping (Depreciated)'!E648,'All Field Defs'!$B$2:$B$258,0),6),"")</f>
        <v>occupancy-permits-field-definitions.xlsx</v>
      </c>
    </row>
    <row r="649" ht="15.75" customHeight="1">
      <c r="A649" s="352">
        <v>648.0</v>
      </c>
      <c r="B649" s="353" t="s">
        <v>344</v>
      </c>
      <c r="C649" s="353" t="s">
        <v>630</v>
      </c>
      <c r="D649" s="353" t="str">
        <f t="shared" si="1"/>
        <v>prmemp.mdb.PrmElec.CityBlock</v>
      </c>
      <c r="E649" s="353" t="s">
        <v>65</v>
      </c>
      <c r="F649" s="353"/>
      <c r="G649" s="353"/>
      <c r="H649" s="374" t="str">
        <f t="shared" si="17"/>
        <v>PrmElec</v>
      </c>
      <c r="I649" s="355" t="s">
        <v>65</v>
      </c>
      <c r="J649" s="373"/>
      <c r="K649" s="358"/>
      <c r="L649" s="358"/>
      <c r="N649" s="359" t="str">
        <f t="array" ref="N649">IFERROR(INDEX('All Field Defs'!$B$2:$E$258,MATCH('StoT Mapping (Depreciated)'!E649,'All Field Defs'!$B$2:$B$258,0),2),"")</f>
        <v>City Block</v>
      </c>
      <c r="O649" s="359" t="str">
        <f t="array" ref="O649">IFERROR(INDEX('All Field Defs'!$B$2:$E$258,MATCH('StoT Mapping (Depreciated)'!E649,'All Field Defs'!$B$2:$B$258,0),3),"")</f>
        <v>Decimal</v>
      </c>
      <c r="P649" s="359" t="str">
        <f t="array" ref="P649">IFERROR(INDEX('All Field Defs'!$A$2:$E$258,MATCH('StoT Mapping (Depreciated)'!E649,'All Field Defs'!$B$2:$B$258,0),1),"")</f>
        <v>OccPermFD</v>
      </c>
      <c r="Q649" s="359" t="str">
        <f t="array" ref="Q649">IFERROR(INDEX('All Field Defs'!$A$2:$F$258,MATCH('StoT Mapping (Depreciated)'!E649,'All Field Defs'!$B$2:$B$258,0),6),"")</f>
        <v>occupancy-permits-field-definitions.xlsx</v>
      </c>
    </row>
    <row r="650" ht="15.75" customHeight="1">
      <c r="A650" s="352">
        <v>649.0</v>
      </c>
      <c r="B650" s="353" t="s">
        <v>344</v>
      </c>
      <c r="C650" s="353" t="s">
        <v>630</v>
      </c>
      <c r="D650" s="353" t="str">
        <f t="shared" si="1"/>
        <v>prmemp.mdb.PrmElec.Parcel</v>
      </c>
      <c r="E650" s="353" t="s">
        <v>78</v>
      </c>
      <c r="F650" s="353"/>
      <c r="G650" s="353"/>
      <c r="H650" s="374" t="str">
        <f t="shared" si="17"/>
        <v>PrmElec</v>
      </c>
      <c r="I650" s="355" t="s">
        <v>78</v>
      </c>
      <c r="J650" s="373"/>
      <c r="K650" s="358"/>
      <c r="L650" s="358"/>
      <c r="N650" s="359" t="str">
        <f t="array" ref="N650">IFERROR(INDEX('All Field Defs'!$B$2:$E$258,MATCH('StoT Mapping (Depreciated)'!E650,'All Field Defs'!$B$2:$B$258,0),2),"")</f>
        <v>Parcel Number</v>
      </c>
      <c r="O650" s="359" t="str">
        <f t="array" ref="O650">IFERROR(INDEX('All Field Defs'!$B$2:$E$258,MATCH('StoT Mapping (Depreciated)'!E650,'All Field Defs'!$B$2:$B$258,0),3),"")</f>
        <v>Integer</v>
      </c>
      <c r="P650" s="359" t="str">
        <f t="array" ref="P650">IFERROR(INDEX('All Field Defs'!$A$2:$E$258,MATCH('StoT Mapping (Depreciated)'!E650,'All Field Defs'!$B$2:$B$258,0),1),"")</f>
        <v>OccPermFD</v>
      </c>
      <c r="Q650" s="359" t="str">
        <f t="array" ref="Q650">IFERROR(INDEX('All Field Defs'!$A$2:$F$258,MATCH('StoT Mapping (Depreciated)'!E650,'All Field Defs'!$B$2:$B$258,0),6),"")</f>
        <v>occupancy-permits-field-definitions.xlsx</v>
      </c>
    </row>
    <row r="651" ht="15.75" customHeight="1">
      <c r="A651" s="352">
        <v>650.0</v>
      </c>
      <c r="B651" s="353" t="s">
        <v>344</v>
      </c>
      <c r="C651" s="353" t="s">
        <v>630</v>
      </c>
      <c r="D651" s="353" t="str">
        <f t="shared" si="1"/>
        <v>prmemp.mdb.PrmElec.OwnerCode</v>
      </c>
      <c r="E651" s="353" t="s">
        <v>90</v>
      </c>
      <c r="F651" s="353"/>
      <c r="G651" s="353"/>
      <c r="H651" s="374" t="str">
        <f t="shared" si="17"/>
        <v>PrmElec</v>
      </c>
      <c r="I651" s="355" t="s">
        <v>90</v>
      </c>
      <c r="J651" s="373"/>
      <c r="K651" s="358"/>
      <c r="L651" s="358"/>
      <c r="N651" s="359" t="str">
        <f t="array" ref="N651">IFERROR(INDEX('All Field Defs'!$B$2:$E$258,MATCH('StoT Mapping (Depreciated)'!E651,'All Field Defs'!$B$2:$B$258,0),2),"")</f>
        <v>Owner Code</v>
      </c>
      <c r="O651" s="359" t="str">
        <f t="array" ref="O651">IFERROR(INDEX('All Field Defs'!$B$2:$E$258,MATCH('StoT Mapping (Depreciated)'!E651,'All Field Defs'!$B$2:$B$258,0),3),"")</f>
        <v>Integer</v>
      </c>
      <c r="P651" s="359" t="str">
        <f t="array" ref="P651">IFERROR(INDEX('All Field Defs'!$A$2:$E$258,MATCH('StoT Mapping (Depreciated)'!E651,'All Field Defs'!$B$2:$B$258,0),1),"")</f>
        <v>OccPermFD</v>
      </c>
      <c r="Q651" s="359" t="str">
        <f t="array" ref="Q651">IFERROR(INDEX('All Field Defs'!$A$2:$F$258,MATCH('StoT Mapping (Depreciated)'!E651,'All Field Defs'!$B$2:$B$258,0),6),"")</f>
        <v>occupancy-permits-field-definitions.xlsx</v>
      </c>
    </row>
    <row r="652" ht="15.75" customHeight="1">
      <c r="A652" s="352">
        <v>651.0</v>
      </c>
      <c r="B652" s="353" t="s">
        <v>344</v>
      </c>
      <c r="C652" s="353" t="s">
        <v>630</v>
      </c>
      <c r="D652" s="353" t="str">
        <f t="shared" si="1"/>
        <v>prmemp.mdb.PrmElec.Handle</v>
      </c>
      <c r="E652" s="353" t="s">
        <v>159</v>
      </c>
      <c r="F652" s="353"/>
      <c r="G652" s="353"/>
      <c r="H652" s="374" t="str">
        <f t="shared" si="17"/>
        <v>PrmElec</v>
      </c>
      <c r="I652" s="355" t="s">
        <v>159</v>
      </c>
      <c r="J652" s="373"/>
      <c r="K652" s="358" t="s">
        <v>2100</v>
      </c>
      <c r="L652" s="358" t="s">
        <v>1981</v>
      </c>
      <c r="N652" s="359" t="str">
        <f t="array" ref="N652">IFERROR(INDEX('All Field Defs'!$B$2:$E$258,MATCH('StoT Mapping (Depreciated)'!E652,'All Field Defs'!$B$2:$B$258,0),2),"")</f>
        <v>Handle</v>
      </c>
      <c r="O652" s="359" t="str">
        <f t="array" ref="O652">IFERROR(INDEX('All Field Defs'!$B$2:$E$258,MATCH('StoT Mapping (Depreciated)'!E652,'All Field Defs'!$B$2:$B$258,0),3),"")</f>
        <v>String</v>
      </c>
      <c r="P652" s="359" t="str">
        <f t="array" ref="P652">IFERROR(INDEX('All Field Defs'!$A$2:$E$258,MATCH('StoT Mapping (Depreciated)'!E652,'All Field Defs'!$B$2:$B$258,0),1),"")</f>
        <v>OccPermFD</v>
      </c>
      <c r="Q652" s="359" t="str">
        <f t="array" ref="Q652">IFERROR(INDEX('All Field Defs'!$A$2:$F$258,MATCH('StoT Mapping (Depreciated)'!E652,'All Field Defs'!$B$2:$B$258,0),6),"")</f>
        <v>occupancy-permits-field-definitions.xlsx</v>
      </c>
    </row>
    <row r="653" ht="15.75" customHeight="1">
      <c r="A653" s="352">
        <v>652.0</v>
      </c>
      <c r="B653" s="353" t="s">
        <v>344</v>
      </c>
      <c r="C653" s="353" t="s">
        <v>630</v>
      </c>
      <c r="D653" s="353" t="str">
        <f t="shared" si="1"/>
        <v>prmemp.mdb.PrmElec.Parcel9</v>
      </c>
      <c r="E653" s="353" t="s">
        <v>165</v>
      </c>
      <c r="F653" s="353"/>
      <c r="G653" s="353"/>
      <c r="H653" s="374" t="str">
        <f t="shared" si="17"/>
        <v>PrmElec</v>
      </c>
      <c r="I653" s="355" t="s">
        <v>165</v>
      </c>
      <c r="J653" s="373"/>
      <c r="K653" s="358"/>
      <c r="L653" s="358"/>
      <c r="N653" s="359" t="str">
        <f t="array" ref="N653">IFERROR(INDEX('All Field Defs'!$B$2:$E$258,MATCH('StoT Mapping (Depreciated)'!E653,'All Field Defs'!$B$2:$B$258,0),2),"")</f>
        <v>Parcel 9</v>
      </c>
      <c r="O653" s="359" t="str">
        <f t="array" ref="O653">IFERROR(INDEX('All Field Defs'!$B$2:$E$258,MATCH('StoT Mapping (Depreciated)'!E653,'All Field Defs'!$B$2:$B$258,0),3),"")</f>
        <v>Integer</v>
      </c>
      <c r="P653" s="359" t="str">
        <f t="array" ref="P653">IFERROR(INDEX('All Field Defs'!$A$2:$E$258,MATCH('StoT Mapping (Depreciated)'!E653,'All Field Defs'!$B$2:$B$258,0),1),"")</f>
        <v>OccPermFD</v>
      </c>
      <c r="Q653" s="359" t="str">
        <f t="array" ref="Q653">IFERROR(INDEX('All Field Defs'!$A$2:$F$258,MATCH('StoT Mapping (Depreciated)'!E653,'All Field Defs'!$B$2:$B$258,0),6),"")</f>
        <v>occupancy-permits-field-definitions.xlsx</v>
      </c>
    </row>
    <row r="654" ht="15.75" customHeight="1">
      <c r="A654" s="352">
        <v>653.0</v>
      </c>
      <c r="B654" s="353" t="s">
        <v>344</v>
      </c>
      <c r="C654" s="353" t="s">
        <v>630</v>
      </c>
      <c r="D654" s="353" t="str">
        <f t="shared" si="1"/>
        <v>prmemp.mdb.PrmElec.AddrNum</v>
      </c>
      <c r="E654" s="353" t="s">
        <v>1709</v>
      </c>
      <c r="F654" s="353"/>
      <c r="G654" s="353"/>
      <c r="H654" s="374" t="str">
        <f t="shared" si="17"/>
        <v>PrmElec</v>
      </c>
      <c r="I654" s="355" t="s">
        <v>1709</v>
      </c>
      <c r="J654" s="373"/>
      <c r="K654" s="358"/>
      <c r="L654" s="358"/>
      <c r="N654" s="359" t="str">
        <f t="array" ref="N654">IFERROR(INDEX('All Field Defs'!$B$2:$E$258,MATCH('StoT Mapping (Depreciated)'!E654,'All Field Defs'!$B$2:$B$258,0),2),"")</f>
        <v>Address Number</v>
      </c>
      <c r="O654" s="359" t="str">
        <f t="array" ref="O654">IFERROR(INDEX('All Field Defs'!$B$2:$E$258,MATCH('StoT Mapping (Depreciated)'!E654,'All Field Defs'!$B$2:$B$258,0),3),"")</f>
        <v>Integer</v>
      </c>
      <c r="P654" s="359" t="str">
        <f t="array" ref="P654">IFERROR(INDEX('All Field Defs'!$A$2:$E$258,MATCH('StoT Mapping (Depreciated)'!E654,'All Field Defs'!$B$2:$B$258,0),1),"")</f>
        <v>OccPermFD</v>
      </c>
      <c r="Q654" s="359" t="str">
        <f t="array" ref="Q654">IFERROR(INDEX('All Field Defs'!$A$2:$F$258,MATCH('StoT Mapping (Depreciated)'!E654,'All Field Defs'!$B$2:$B$258,0),6),"")</f>
        <v>occupancy-permits-field-definitions.xlsx</v>
      </c>
    </row>
    <row r="655" ht="15.75" customHeight="1">
      <c r="A655" s="352">
        <v>654.0</v>
      </c>
      <c r="B655" s="353" t="s">
        <v>344</v>
      </c>
      <c r="C655" s="353" t="s">
        <v>630</v>
      </c>
      <c r="D655" s="353" t="str">
        <f t="shared" si="1"/>
        <v>prmemp.mdb.PrmElec.AddrSuf</v>
      </c>
      <c r="E655" s="353" t="s">
        <v>1723</v>
      </c>
      <c r="F655" s="353"/>
      <c r="G655" s="353"/>
      <c r="H655" s="374" t="str">
        <f t="shared" si="17"/>
        <v>PrmElec</v>
      </c>
      <c r="I655" s="355" t="s">
        <v>1723</v>
      </c>
      <c r="J655" s="373"/>
      <c r="K655" s="358"/>
      <c r="L655" s="358"/>
      <c r="N655" s="359" t="str">
        <f t="array" ref="N655">IFERROR(INDEX('All Field Defs'!$B$2:$E$258,MATCH('StoT Mapping (Depreciated)'!E655,'All Field Defs'!$B$2:$B$258,0),2),"")</f>
        <v>Address Suffix</v>
      </c>
      <c r="O655" s="359" t="str">
        <f t="array" ref="O655">IFERROR(INDEX('All Field Defs'!$B$2:$E$258,MATCH('StoT Mapping (Depreciated)'!E655,'All Field Defs'!$B$2:$B$258,0),3),"")</f>
        <v>String</v>
      </c>
      <c r="P655" s="359" t="str">
        <f t="array" ref="P655">IFERROR(INDEX('All Field Defs'!$A$2:$E$258,MATCH('StoT Mapping (Depreciated)'!E655,'All Field Defs'!$B$2:$B$258,0),1),"")</f>
        <v>OccPermFD</v>
      </c>
      <c r="Q655" s="359" t="str">
        <f t="array" ref="Q655">IFERROR(INDEX('All Field Defs'!$A$2:$F$258,MATCH('StoT Mapping (Depreciated)'!E655,'All Field Defs'!$B$2:$B$258,0),6),"")</f>
        <v>occupancy-permits-field-definitions.xlsx</v>
      </c>
    </row>
    <row r="656" ht="15.75" customHeight="1">
      <c r="A656" s="352">
        <v>655.0</v>
      </c>
      <c r="B656" s="353" t="s">
        <v>344</v>
      </c>
      <c r="C656" s="353" t="s">
        <v>630</v>
      </c>
      <c r="D656" s="353" t="str">
        <f t="shared" si="1"/>
        <v>prmemp.mdb.PrmElec.StDir</v>
      </c>
      <c r="E656" s="353" t="s">
        <v>1857</v>
      </c>
      <c r="F656" s="353"/>
      <c r="G656" s="353"/>
      <c r="H656" s="374" t="str">
        <f t="shared" si="17"/>
        <v>PrmElec</v>
      </c>
      <c r="I656" s="355" t="s">
        <v>1857</v>
      </c>
      <c r="J656" s="373"/>
      <c r="K656" s="358"/>
      <c r="L656" s="358"/>
      <c r="N656" s="359" t="str">
        <f t="array" ref="N656">IFERROR(INDEX('All Field Defs'!$B$2:$E$258,MATCH('StoT Mapping (Depreciated)'!E656,'All Field Defs'!$B$2:$B$258,0),2),"")</f>
        <v>Street Direction</v>
      </c>
      <c r="O656" s="359" t="str">
        <f t="array" ref="O656">IFERROR(INDEX('All Field Defs'!$B$2:$E$258,MATCH('StoT Mapping (Depreciated)'!E656,'All Field Defs'!$B$2:$B$258,0),3),"")</f>
        <v>String</v>
      </c>
      <c r="P656" s="359" t="str">
        <f t="array" ref="P656">IFERROR(INDEX('All Field Defs'!$A$2:$E$258,MATCH('StoT Mapping (Depreciated)'!E656,'All Field Defs'!$B$2:$B$258,0),1),"")</f>
        <v>OccPermFD</v>
      </c>
      <c r="Q656" s="359" t="str">
        <f t="array" ref="Q656">IFERROR(INDEX('All Field Defs'!$A$2:$F$258,MATCH('StoT Mapping (Depreciated)'!E656,'All Field Defs'!$B$2:$B$258,0),6),"")</f>
        <v>occupancy-permits-field-definitions.xlsx</v>
      </c>
    </row>
    <row r="657" ht="15.75" customHeight="1">
      <c r="A657" s="352">
        <v>656.0</v>
      </c>
      <c r="B657" s="353" t="s">
        <v>344</v>
      </c>
      <c r="C657" s="353" t="s">
        <v>630</v>
      </c>
      <c r="D657" s="353" t="str">
        <f t="shared" si="1"/>
        <v>prmemp.mdb.PrmElec.StName</v>
      </c>
      <c r="E657" s="353" t="s">
        <v>1071</v>
      </c>
      <c r="F657" s="353"/>
      <c r="G657" s="353"/>
      <c r="H657" s="374" t="str">
        <f t="shared" si="17"/>
        <v>PrmElec</v>
      </c>
      <c r="I657" s="355" t="s">
        <v>1071</v>
      </c>
      <c r="J657" s="373"/>
      <c r="K657" s="358"/>
      <c r="L657" s="358"/>
      <c r="N657" s="359" t="str">
        <f t="array" ref="N657">IFERROR(INDEX('All Field Defs'!$B$2:$E$258,MATCH('StoT Mapping (Depreciated)'!E657,'All Field Defs'!$B$2:$B$258,0),2),"")</f>
        <v>Street Name</v>
      </c>
      <c r="O657" s="359" t="str">
        <f t="array" ref="O657">IFERROR(INDEX('All Field Defs'!$B$2:$E$258,MATCH('StoT Mapping (Depreciated)'!E657,'All Field Defs'!$B$2:$B$258,0),3),"")</f>
        <v>String</v>
      </c>
      <c r="P657" s="359" t="str">
        <f t="array" ref="P657">IFERROR(INDEX('All Field Defs'!$A$2:$E$258,MATCH('StoT Mapping (Depreciated)'!E657,'All Field Defs'!$B$2:$B$258,0),1),"")</f>
        <v>OccPermFD</v>
      </c>
      <c r="Q657" s="359" t="str">
        <f t="array" ref="Q657">IFERROR(INDEX('All Field Defs'!$A$2:$F$258,MATCH('StoT Mapping (Depreciated)'!E657,'All Field Defs'!$B$2:$B$258,0),6),"")</f>
        <v>occupancy-permits-field-definitions.xlsx</v>
      </c>
    </row>
    <row r="658" ht="15.75" customHeight="1">
      <c r="A658" s="352">
        <v>657.0</v>
      </c>
      <c r="B658" s="353" t="s">
        <v>344</v>
      </c>
      <c r="C658" s="353" t="s">
        <v>630</v>
      </c>
      <c r="D658" s="353" t="str">
        <f t="shared" si="1"/>
        <v>prmemp.mdb.PrmElec.StType</v>
      </c>
      <c r="E658" s="353" t="s">
        <v>1075</v>
      </c>
      <c r="F658" s="353"/>
      <c r="G658" s="353"/>
      <c r="H658" s="374" t="str">
        <f t="shared" si="17"/>
        <v>PrmElec</v>
      </c>
      <c r="I658" s="355" t="s">
        <v>1075</v>
      </c>
      <c r="J658" s="373"/>
      <c r="K658" s="358"/>
      <c r="L658" s="358"/>
      <c r="N658" s="359" t="str">
        <f t="array" ref="N658">IFERROR(INDEX('All Field Defs'!$B$2:$E$258,MATCH('StoT Mapping (Depreciated)'!E658,'All Field Defs'!$B$2:$B$258,0),2),"")</f>
        <v>Street Type</v>
      </c>
      <c r="O658" s="359" t="str">
        <f t="array" ref="O658">IFERROR(INDEX('All Field Defs'!$B$2:$E$258,MATCH('StoT Mapping (Depreciated)'!E658,'All Field Defs'!$B$2:$B$258,0),3),"")</f>
        <v>String</v>
      </c>
      <c r="P658" s="359" t="str">
        <f t="array" ref="P658">IFERROR(INDEX('All Field Defs'!$A$2:$E$258,MATCH('StoT Mapping (Depreciated)'!E658,'All Field Defs'!$B$2:$B$258,0),1),"")</f>
        <v>OccPermFD</v>
      </c>
      <c r="Q658" s="359" t="str">
        <f t="array" ref="Q658">IFERROR(INDEX('All Field Defs'!$A$2:$F$258,MATCH('StoT Mapping (Depreciated)'!E658,'All Field Defs'!$B$2:$B$258,0),6),"")</f>
        <v>occupancy-permits-field-definitions.xlsx</v>
      </c>
    </row>
    <row r="659" ht="15.75" customHeight="1">
      <c r="A659" s="352">
        <v>658.0</v>
      </c>
      <c r="B659" s="353" t="s">
        <v>344</v>
      </c>
      <c r="C659" s="353" t="s">
        <v>630</v>
      </c>
      <c r="D659" s="353" t="str">
        <f t="shared" si="1"/>
        <v>prmemp.mdb.PrmElec.UnitNum</v>
      </c>
      <c r="E659" s="353" t="s">
        <v>1639</v>
      </c>
      <c r="F659" s="353"/>
      <c r="G659" s="353"/>
      <c r="H659" s="374" t="str">
        <f t="shared" si="17"/>
        <v>PrmElec</v>
      </c>
      <c r="I659" s="355" t="s">
        <v>1639</v>
      </c>
      <c r="J659" s="373"/>
      <c r="K659" s="358"/>
      <c r="L659" s="358"/>
      <c r="N659" s="359" t="str">
        <f t="array" ref="N659">IFERROR(INDEX('All Field Defs'!$B$2:$E$258,MATCH('StoT Mapping (Depreciated)'!E659,'All Field Defs'!$B$2:$B$258,0),2),"")</f>
        <v>Unit Number</v>
      </c>
      <c r="O659" s="359" t="str">
        <f t="array" ref="O659">IFERROR(INDEX('All Field Defs'!$B$2:$E$258,MATCH('StoT Mapping (Depreciated)'!E659,'All Field Defs'!$B$2:$B$258,0),3),"")</f>
        <v>String</v>
      </c>
      <c r="P659" s="359" t="str">
        <f t="array" ref="P659">IFERROR(INDEX('All Field Defs'!$A$2:$E$258,MATCH('StoT Mapping (Depreciated)'!E659,'All Field Defs'!$B$2:$B$258,0),1),"")</f>
        <v>OccPermFD</v>
      </c>
      <c r="Q659" s="359" t="str">
        <f t="array" ref="Q659">IFERROR(INDEX('All Field Defs'!$A$2:$F$258,MATCH('StoT Mapping (Depreciated)'!E659,'All Field Defs'!$B$2:$B$258,0),6),"")</f>
        <v>occupancy-permits-field-definitions.xlsx</v>
      </c>
    </row>
    <row r="660" ht="15.75" customHeight="1">
      <c r="A660" s="352">
        <v>659.0</v>
      </c>
      <c r="B660" s="353" t="s">
        <v>344</v>
      </c>
      <c r="C660" s="353" t="s">
        <v>630</v>
      </c>
      <c r="D660" s="353" t="str">
        <f t="shared" si="1"/>
        <v>prmemp.mdb.PrmElec.OrigAddress</v>
      </c>
      <c r="E660" s="353" t="s">
        <v>2025</v>
      </c>
      <c r="F660" s="353"/>
      <c r="G660" s="353"/>
      <c r="H660" s="374" t="str">
        <f t="shared" si="17"/>
        <v>PrmElec</v>
      </c>
      <c r="I660" s="355" t="s">
        <v>2025</v>
      </c>
      <c r="J660" s="373"/>
      <c r="K660" s="358"/>
      <c r="L660" s="358"/>
      <c r="N660" s="359" t="str">
        <f t="array" ref="N660">IFERROR(INDEX('All Field Defs'!$B$2:$E$258,MATCH('StoT Mapping (Depreciated)'!E660,'All Field Defs'!$B$2:$B$258,0),2),"")</f>
        <v/>
      </c>
      <c r="O660" s="359" t="str">
        <f t="array" ref="O660">IFERROR(INDEX('All Field Defs'!$B$2:$E$258,MATCH('StoT Mapping (Depreciated)'!E660,'All Field Defs'!$B$2:$B$258,0),3),"")</f>
        <v/>
      </c>
      <c r="P660" s="359" t="str">
        <f t="array" ref="P660">IFERROR(INDEX('All Field Defs'!$A$2:$E$258,MATCH('StoT Mapping (Depreciated)'!E660,'All Field Defs'!$B$2:$B$258,0),1),"")</f>
        <v/>
      </c>
      <c r="Q660" s="359" t="str">
        <f t="array" ref="Q660">IFERROR(INDEX('All Field Defs'!$A$2:$F$258,MATCH('StoT Mapping (Depreciated)'!E660,'All Field Defs'!$B$2:$B$258,0),6),"")</f>
        <v/>
      </c>
    </row>
    <row r="661" ht="15.75" customHeight="1">
      <c r="A661" s="352">
        <v>660.0</v>
      </c>
      <c r="B661" s="353" t="s">
        <v>344</v>
      </c>
      <c r="C661" s="353" t="s">
        <v>630</v>
      </c>
      <c r="D661" s="353" t="str">
        <f t="shared" si="1"/>
        <v>prmemp.mdb.PrmElec.ProjectType</v>
      </c>
      <c r="E661" s="353" t="s">
        <v>1849</v>
      </c>
      <c r="F661" s="353"/>
      <c r="G661" s="353"/>
      <c r="H661" s="374" t="str">
        <f t="shared" si="17"/>
        <v>PrmElec</v>
      </c>
      <c r="I661" s="355" t="s">
        <v>1849</v>
      </c>
      <c r="J661" s="373"/>
      <c r="K661" s="358" t="s">
        <v>149</v>
      </c>
      <c r="L661" s="358" t="s">
        <v>149</v>
      </c>
      <c r="N661" s="359" t="str">
        <f t="array" ref="N661">IFERROR(INDEX('All Field Defs'!$B$2:$E$258,MATCH('StoT Mapping (Depreciated)'!E661,'All Field Defs'!$B$2:$B$258,0),2),"")</f>
        <v>Project Type</v>
      </c>
      <c r="O661" s="359" t="str">
        <f t="array" ref="O661">IFERROR(INDEX('All Field Defs'!$B$2:$E$258,MATCH('StoT Mapping (Depreciated)'!E661,'All Field Defs'!$B$2:$B$258,0),3),"")</f>
        <v>Integer</v>
      </c>
      <c r="P661" s="359" t="str">
        <f t="array" ref="P661">IFERROR(INDEX('All Field Defs'!$A$2:$E$258,MATCH('StoT Mapping (Depreciated)'!E661,'All Field Defs'!$B$2:$B$258,0),1),"")</f>
        <v>OccPermFD</v>
      </c>
      <c r="Q661" s="359" t="str">
        <f t="array" ref="Q661">IFERROR(INDEX('All Field Defs'!$A$2:$F$258,MATCH('StoT Mapping (Depreciated)'!E661,'All Field Defs'!$B$2:$B$258,0),6),"")</f>
        <v>occupancy-permits-field-definitions.xlsx</v>
      </c>
    </row>
    <row r="662" ht="15.75" customHeight="1">
      <c r="A662" s="352">
        <v>661.0</v>
      </c>
      <c r="B662" s="353" t="s">
        <v>344</v>
      </c>
      <c r="C662" s="353" t="s">
        <v>630</v>
      </c>
      <c r="D662" s="353" t="str">
        <f t="shared" si="1"/>
        <v>prmemp.mdb.PrmElec.MainStructType</v>
      </c>
      <c r="E662" s="353" t="s">
        <v>2108</v>
      </c>
      <c r="F662" s="353"/>
      <c r="G662" s="353"/>
      <c r="H662" s="374" t="str">
        <f t="shared" si="17"/>
        <v>PrmElec</v>
      </c>
      <c r="I662" s="355" t="s">
        <v>2108</v>
      </c>
      <c r="J662" s="373"/>
      <c r="K662" s="358" t="s">
        <v>149</v>
      </c>
      <c r="L662" s="358" t="s">
        <v>149</v>
      </c>
      <c r="N662" s="359" t="str">
        <f t="array" ref="N662">IFERROR(INDEX('All Field Defs'!$B$2:$E$258,MATCH('StoT Mapping (Depreciated)'!E662,'All Field Defs'!$B$2:$B$258,0),2),"")</f>
        <v/>
      </c>
      <c r="O662" s="359" t="str">
        <f t="array" ref="O662">IFERROR(INDEX('All Field Defs'!$B$2:$E$258,MATCH('StoT Mapping (Depreciated)'!E662,'All Field Defs'!$B$2:$B$258,0),3),"")</f>
        <v/>
      </c>
      <c r="P662" s="359" t="str">
        <f t="array" ref="P662">IFERROR(INDEX('All Field Defs'!$A$2:$E$258,MATCH('StoT Mapping (Depreciated)'!E662,'All Field Defs'!$B$2:$B$258,0),1),"")</f>
        <v/>
      </c>
      <c r="Q662" s="359" t="str">
        <f t="array" ref="Q662">IFERROR(INDEX('All Field Defs'!$A$2:$F$258,MATCH('StoT Mapping (Depreciated)'!E662,'All Field Defs'!$B$2:$B$258,0),6),"")</f>
        <v/>
      </c>
    </row>
    <row r="663" ht="15.75" customHeight="1">
      <c r="A663" s="352">
        <v>662.0</v>
      </c>
      <c r="B663" s="353" t="s">
        <v>344</v>
      </c>
      <c r="C663" s="353" t="s">
        <v>630</v>
      </c>
      <c r="D663" s="353" t="str">
        <f t="shared" si="1"/>
        <v>prmemp.mdb.PrmElec.AppDate</v>
      </c>
      <c r="E663" s="353" t="s">
        <v>1755</v>
      </c>
      <c r="F663" s="353"/>
      <c r="G663" s="353"/>
      <c r="H663" s="374" t="str">
        <f t="shared" si="17"/>
        <v>PrmElec</v>
      </c>
      <c r="I663" s="355" t="s">
        <v>1755</v>
      </c>
      <c r="J663" s="373"/>
      <c r="K663" s="358" t="s">
        <v>2100</v>
      </c>
      <c r="L663" s="358" t="s">
        <v>2109</v>
      </c>
      <c r="N663" s="359" t="str">
        <f t="array" ref="N663">IFERROR(INDEX('All Field Defs'!$B$2:$E$258,MATCH('StoT Mapping (Depreciated)'!E663,'All Field Defs'!$B$2:$B$258,0),2),"")</f>
        <v>Application Date</v>
      </c>
      <c r="O663" s="359" t="str">
        <f t="array" ref="O663">IFERROR(INDEX('All Field Defs'!$B$2:$E$258,MATCH('StoT Mapping (Depreciated)'!E663,'All Field Defs'!$B$2:$B$258,0),3),"")</f>
        <v>Date</v>
      </c>
      <c r="P663" s="359" t="str">
        <f t="array" ref="P663">IFERROR(INDEX('All Field Defs'!$A$2:$E$258,MATCH('StoT Mapping (Depreciated)'!E663,'All Field Defs'!$B$2:$B$258,0),1),"")</f>
        <v>OccPermFD</v>
      </c>
      <c r="Q663" s="359" t="str">
        <f t="array" ref="Q663">IFERROR(INDEX('All Field Defs'!$A$2:$F$258,MATCH('StoT Mapping (Depreciated)'!E663,'All Field Defs'!$B$2:$B$258,0),6),"")</f>
        <v>occupancy-permits-field-definitions.xlsx</v>
      </c>
    </row>
    <row r="664" ht="15.75" customHeight="1">
      <c r="A664" s="352">
        <v>663.0</v>
      </c>
      <c r="B664" s="353" t="s">
        <v>344</v>
      </c>
      <c r="C664" s="353" t="s">
        <v>630</v>
      </c>
      <c r="D664" s="353" t="str">
        <f t="shared" si="1"/>
        <v>prmemp.mdb.PrmElec.IssueDate</v>
      </c>
      <c r="E664" s="353" t="s">
        <v>1798</v>
      </c>
      <c r="F664" s="353"/>
      <c r="G664" s="353"/>
      <c r="H664" s="374" t="str">
        <f t="shared" si="17"/>
        <v>PrmElec</v>
      </c>
      <c r="I664" s="355" t="s">
        <v>1798</v>
      </c>
      <c r="J664" s="373"/>
      <c r="K664" s="358" t="s">
        <v>2100</v>
      </c>
      <c r="L664" s="358" t="s">
        <v>2110</v>
      </c>
      <c r="N664" s="359" t="str">
        <f t="array" ref="N664">IFERROR(INDEX('All Field Defs'!$B$2:$E$258,MATCH('StoT Mapping (Depreciated)'!E664,'All Field Defs'!$B$2:$B$258,0),2),"")</f>
        <v>Issued Date</v>
      </c>
      <c r="O664" s="359" t="str">
        <f t="array" ref="O664">IFERROR(INDEX('All Field Defs'!$B$2:$E$258,MATCH('StoT Mapping (Depreciated)'!E664,'All Field Defs'!$B$2:$B$258,0),3),"")</f>
        <v>Date</v>
      </c>
      <c r="P664" s="359" t="str">
        <f t="array" ref="P664">IFERROR(INDEX('All Field Defs'!$A$2:$E$258,MATCH('StoT Mapping (Depreciated)'!E664,'All Field Defs'!$B$2:$B$258,0),1),"")</f>
        <v>OccPermFD</v>
      </c>
      <c r="Q664" s="359" t="str">
        <f t="array" ref="Q664">IFERROR(INDEX('All Field Defs'!$A$2:$F$258,MATCH('StoT Mapping (Depreciated)'!E664,'All Field Defs'!$B$2:$B$258,0),6),"")</f>
        <v>occupancy-permits-field-definitions.xlsx</v>
      </c>
    </row>
    <row r="665" ht="15.75" customHeight="1">
      <c r="A665" s="352">
        <v>664.0</v>
      </c>
      <c r="B665" s="353" t="s">
        <v>344</v>
      </c>
      <c r="C665" s="353" t="s">
        <v>630</v>
      </c>
      <c r="D665" s="353" t="str">
        <f t="shared" si="1"/>
        <v>prmemp.mdb.PrmElec.CompleteDate</v>
      </c>
      <c r="E665" s="353" t="s">
        <v>1779</v>
      </c>
      <c r="F665" s="353"/>
      <c r="G665" s="353"/>
      <c r="H665" s="374" t="str">
        <f t="shared" si="17"/>
        <v>PrmElec</v>
      </c>
      <c r="I665" s="355" t="s">
        <v>1779</v>
      </c>
      <c r="J665" s="373"/>
      <c r="K665" s="358" t="s">
        <v>2100</v>
      </c>
      <c r="L665" s="358" t="s">
        <v>1198</v>
      </c>
      <c r="N665" s="359" t="str">
        <f t="array" ref="N665">IFERROR(INDEX('All Field Defs'!$B$2:$E$258,MATCH('StoT Mapping (Depreciated)'!E665,'All Field Defs'!$B$2:$B$258,0),2),"")</f>
        <v>Completed Date</v>
      </c>
      <c r="O665" s="359" t="str">
        <f t="array" ref="O665">IFERROR(INDEX('All Field Defs'!$B$2:$E$258,MATCH('StoT Mapping (Depreciated)'!E665,'All Field Defs'!$B$2:$B$258,0),3),"")</f>
        <v>Date</v>
      </c>
      <c r="P665" s="359" t="str">
        <f t="array" ref="P665">IFERROR(INDEX('All Field Defs'!$A$2:$E$258,MATCH('StoT Mapping (Depreciated)'!E665,'All Field Defs'!$B$2:$B$258,0),1),"")</f>
        <v>OccPermFD</v>
      </c>
      <c r="Q665" s="359" t="str">
        <f t="array" ref="Q665">IFERROR(INDEX('All Field Defs'!$A$2:$F$258,MATCH('StoT Mapping (Depreciated)'!E665,'All Field Defs'!$B$2:$B$258,0),6),"")</f>
        <v>occupancy-permits-field-definitions.xlsx</v>
      </c>
    </row>
    <row r="666" ht="15.75" customHeight="1">
      <c r="A666" s="352">
        <v>665.0</v>
      </c>
      <c r="B666" s="353" t="s">
        <v>344</v>
      </c>
      <c r="C666" s="353" t="s">
        <v>630</v>
      </c>
      <c r="D666" s="353" t="str">
        <f t="shared" si="1"/>
        <v>prmemp.mdb.PrmElec.CancelDate</v>
      </c>
      <c r="E666" s="353" t="s">
        <v>1767</v>
      </c>
      <c r="F666" s="353"/>
      <c r="G666" s="353"/>
      <c r="H666" s="374" t="str">
        <f t="shared" si="17"/>
        <v>PrmElec</v>
      </c>
      <c r="I666" s="355" t="s">
        <v>1767</v>
      </c>
      <c r="J666" s="373"/>
      <c r="K666" s="358" t="s">
        <v>2100</v>
      </c>
      <c r="L666" s="358" t="s">
        <v>2111</v>
      </c>
      <c r="N666" s="359" t="str">
        <f t="array" ref="N666">IFERROR(INDEX('All Field Defs'!$B$2:$E$258,MATCH('StoT Mapping (Depreciated)'!E666,'All Field Defs'!$B$2:$B$258,0),2),"")</f>
        <v>Canceled Date</v>
      </c>
      <c r="O666" s="359" t="str">
        <f t="array" ref="O666">IFERROR(INDEX('All Field Defs'!$B$2:$E$258,MATCH('StoT Mapping (Depreciated)'!E666,'All Field Defs'!$B$2:$B$258,0),3),"")</f>
        <v>Date</v>
      </c>
      <c r="P666" s="359" t="str">
        <f t="array" ref="P666">IFERROR(INDEX('All Field Defs'!$A$2:$E$258,MATCH('StoT Mapping (Depreciated)'!E666,'All Field Defs'!$B$2:$B$258,0),1),"")</f>
        <v>OccPermFD</v>
      </c>
      <c r="Q666" s="359" t="str">
        <f t="array" ref="Q666">IFERROR(INDEX('All Field Defs'!$A$2:$F$258,MATCH('StoT Mapping (Depreciated)'!E666,'All Field Defs'!$B$2:$B$258,0),6),"")</f>
        <v>occupancy-permits-field-definitions.xlsx</v>
      </c>
    </row>
    <row r="667" ht="15.75" customHeight="1">
      <c r="A667" s="352">
        <v>666.0</v>
      </c>
      <c r="B667" s="353" t="s">
        <v>344</v>
      </c>
      <c r="C667" s="353" t="s">
        <v>630</v>
      </c>
      <c r="D667" s="353" t="str">
        <f t="shared" si="1"/>
        <v>prmemp.mdb.PrmElec.EstProjectCost</v>
      </c>
      <c r="E667" s="353" t="s">
        <v>1202</v>
      </c>
      <c r="F667" s="353"/>
      <c r="G667" s="353"/>
      <c r="H667" s="374" t="str">
        <f t="shared" si="17"/>
        <v>PrmElec</v>
      </c>
      <c r="I667" s="355" t="s">
        <v>1202</v>
      </c>
      <c r="J667" s="373"/>
      <c r="K667" s="358" t="s">
        <v>2100</v>
      </c>
      <c r="L667" s="358" t="s">
        <v>1202</v>
      </c>
      <c r="N667" s="359" t="str">
        <f t="array" ref="N667">IFERROR(INDEX('All Field Defs'!$B$2:$E$258,MATCH('StoT Mapping (Depreciated)'!E667,'All Field Defs'!$B$2:$B$258,0),2),"")</f>
        <v>Estimated Project Cost</v>
      </c>
      <c r="O667" s="359" t="str">
        <f t="array" ref="O667">IFERROR(INDEX('All Field Defs'!$B$2:$E$258,MATCH('StoT Mapping (Depreciated)'!E667,'All Field Defs'!$B$2:$B$258,0),3),"")</f>
        <v>Decimal</v>
      </c>
      <c r="P667" s="359" t="str">
        <f t="array" ref="P667">IFERROR(INDEX('All Field Defs'!$A$2:$E$258,MATCH('StoT Mapping (Depreciated)'!E667,'All Field Defs'!$B$2:$B$258,0),1),"")</f>
        <v>OccPermFD</v>
      </c>
      <c r="Q667" s="359" t="str">
        <f t="array" ref="Q667">IFERROR(INDEX('All Field Defs'!$A$2:$F$258,MATCH('StoT Mapping (Depreciated)'!E667,'All Field Defs'!$B$2:$B$258,0),6),"")</f>
        <v>occupancy-permits-field-definitions.xlsx</v>
      </c>
    </row>
    <row r="668" ht="15.75" customHeight="1">
      <c r="A668" s="352">
        <v>667.0</v>
      </c>
      <c r="B668" s="353" t="s">
        <v>344</v>
      </c>
      <c r="C668" s="353" t="s">
        <v>630</v>
      </c>
      <c r="D668" s="353" t="str">
        <f t="shared" si="1"/>
        <v>prmemp.mdb.PrmElec.AppDescription</v>
      </c>
      <c r="E668" s="353" t="s">
        <v>1757</v>
      </c>
      <c r="F668" s="353"/>
      <c r="G668" s="353"/>
      <c r="H668" s="374" t="str">
        <f t="shared" si="17"/>
        <v>PrmElec</v>
      </c>
      <c r="I668" s="355" t="s">
        <v>1757</v>
      </c>
      <c r="J668" s="373"/>
      <c r="K668" s="358" t="s">
        <v>2100</v>
      </c>
      <c r="L668" s="358" t="s">
        <v>1200</v>
      </c>
      <c r="N668" s="359" t="str">
        <f t="array" ref="N668">IFERROR(INDEX('All Field Defs'!$B$2:$E$258,MATCH('StoT Mapping (Depreciated)'!E668,'All Field Defs'!$B$2:$B$258,0),2),"")</f>
        <v>Application Description</v>
      </c>
      <c r="O668" s="359" t="str">
        <f t="array" ref="O668">IFERROR(INDEX('All Field Defs'!$B$2:$E$258,MATCH('StoT Mapping (Depreciated)'!E668,'All Field Defs'!$B$2:$B$258,0),3),"")</f>
        <v>String</v>
      </c>
      <c r="P668" s="359" t="str">
        <f t="array" ref="P668">IFERROR(INDEX('All Field Defs'!$A$2:$E$258,MATCH('StoT Mapping (Depreciated)'!E668,'All Field Defs'!$B$2:$B$258,0),1),"")</f>
        <v>OccPermFD</v>
      </c>
      <c r="Q668" s="359" t="str">
        <f t="array" ref="Q668">IFERROR(INDEX('All Field Defs'!$A$2:$F$258,MATCH('StoT Mapping (Depreciated)'!E668,'All Field Defs'!$B$2:$B$258,0),6),"")</f>
        <v>occupancy-permits-field-definitions.xlsx</v>
      </c>
    </row>
    <row r="669" ht="15.75" customHeight="1">
      <c r="A669" s="352">
        <v>668.0</v>
      </c>
      <c r="B669" s="353" t="s">
        <v>344</v>
      </c>
      <c r="C669" s="353" t="s">
        <v>630</v>
      </c>
      <c r="D669" s="353" t="str">
        <f t="shared" si="1"/>
        <v>prmemp.mdb.PrmElec.StrucType1</v>
      </c>
      <c r="E669" s="353" t="s">
        <v>1860</v>
      </c>
      <c r="F669" s="353"/>
      <c r="G669" s="353"/>
      <c r="H669" s="374" t="str">
        <f t="shared" si="17"/>
        <v>PrmElec</v>
      </c>
      <c r="I669" s="355" t="s">
        <v>1860</v>
      </c>
      <c r="J669" s="373"/>
      <c r="K669" s="358" t="s">
        <v>149</v>
      </c>
      <c r="L669" s="358" t="s">
        <v>149</v>
      </c>
      <c r="N669" s="359" t="str">
        <f t="array" ref="N669">IFERROR(INDEX('All Field Defs'!$B$2:$E$258,MATCH('StoT Mapping (Depreciated)'!E669,'All Field Defs'!$B$2:$B$258,0),2),"")</f>
        <v>Structure Type 1</v>
      </c>
      <c r="O669" s="359" t="str">
        <f t="array" ref="O669">IFERROR(INDEX('All Field Defs'!$B$2:$E$258,MATCH('StoT Mapping (Depreciated)'!E669,'All Field Defs'!$B$2:$B$258,0),3),"")</f>
        <v>Integer</v>
      </c>
      <c r="P669" s="359" t="str">
        <f t="array" ref="P669">IFERROR(INDEX('All Field Defs'!$A$2:$E$258,MATCH('StoT Mapping (Depreciated)'!E669,'All Field Defs'!$B$2:$B$258,0),1),"")</f>
        <v>OccPermFD</v>
      </c>
      <c r="Q669" s="359" t="str">
        <f t="array" ref="Q669">IFERROR(INDEX('All Field Defs'!$A$2:$F$258,MATCH('StoT Mapping (Depreciated)'!E669,'All Field Defs'!$B$2:$B$258,0),6),"")</f>
        <v>occupancy-permits-field-definitions.xlsx</v>
      </c>
    </row>
    <row r="670" ht="15.75" customHeight="1">
      <c r="A670" s="352">
        <v>669.0</v>
      </c>
      <c r="B670" s="353" t="s">
        <v>344</v>
      </c>
      <c r="C670" s="353" t="s">
        <v>630</v>
      </c>
      <c r="D670" s="353" t="str">
        <f t="shared" si="1"/>
        <v>prmemp.mdb.PrmElec.StrucType2</v>
      </c>
      <c r="E670" s="353" t="s">
        <v>1862</v>
      </c>
      <c r="F670" s="353"/>
      <c r="G670" s="353"/>
      <c r="H670" s="374" t="str">
        <f t="shared" si="17"/>
        <v>PrmElec</v>
      </c>
      <c r="I670" s="355" t="s">
        <v>1862</v>
      </c>
      <c r="J670" s="373"/>
      <c r="K670" s="358" t="s">
        <v>149</v>
      </c>
      <c r="L670" s="358" t="s">
        <v>149</v>
      </c>
      <c r="N670" s="359" t="str">
        <f t="array" ref="N670">IFERROR(INDEX('All Field Defs'!$B$2:$E$258,MATCH('StoT Mapping (Depreciated)'!E670,'All Field Defs'!$B$2:$B$258,0),2),"")</f>
        <v>Structure Type 2</v>
      </c>
      <c r="O670" s="359" t="str">
        <f t="array" ref="O670">IFERROR(INDEX('All Field Defs'!$B$2:$E$258,MATCH('StoT Mapping (Depreciated)'!E670,'All Field Defs'!$B$2:$B$258,0),3),"")</f>
        <v>Integer</v>
      </c>
      <c r="P670" s="359" t="str">
        <f t="array" ref="P670">IFERROR(INDEX('All Field Defs'!$A$2:$E$258,MATCH('StoT Mapping (Depreciated)'!E670,'All Field Defs'!$B$2:$B$258,0),1),"")</f>
        <v>OccPermFD</v>
      </c>
      <c r="Q670" s="359" t="str">
        <f t="array" ref="Q670">IFERROR(INDEX('All Field Defs'!$A$2:$F$258,MATCH('StoT Mapping (Depreciated)'!E670,'All Field Defs'!$B$2:$B$258,0),6),"")</f>
        <v>occupancy-permits-field-definitions.xlsx</v>
      </c>
    </row>
    <row r="671" ht="15.75" customHeight="1">
      <c r="A671" s="352">
        <v>670.0</v>
      </c>
      <c r="B671" s="353" t="s">
        <v>344</v>
      </c>
      <c r="C671" s="353" t="s">
        <v>630</v>
      </c>
      <c r="D671" s="353" t="str">
        <f t="shared" si="1"/>
        <v>prmemp.mdb.PrmElec.StrucType3</v>
      </c>
      <c r="E671" s="353" t="s">
        <v>1864</v>
      </c>
      <c r="F671" s="353"/>
      <c r="G671" s="353"/>
      <c r="H671" s="374" t="str">
        <f t="shared" si="17"/>
        <v>PrmElec</v>
      </c>
      <c r="I671" s="355" t="s">
        <v>1864</v>
      </c>
      <c r="J671" s="373"/>
      <c r="K671" s="358" t="s">
        <v>149</v>
      </c>
      <c r="L671" s="358" t="s">
        <v>149</v>
      </c>
      <c r="N671" s="359" t="str">
        <f t="array" ref="N671">IFERROR(INDEX('All Field Defs'!$B$2:$E$258,MATCH('StoT Mapping (Depreciated)'!E671,'All Field Defs'!$B$2:$B$258,0),2),"")</f>
        <v>Structure Type 3</v>
      </c>
      <c r="O671" s="359" t="str">
        <f t="array" ref="O671">IFERROR(INDEX('All Field Defs'!$B$2:$E$258,MATCH('StoT Mapping (Depreciated)'!E671,'All Field Defs'!$B$2:$B$258,0),3),"")</f>
        <v>Integer</v>
      </c>
      <c r="P671" s="359" t="str">
        <f t="array" ref="P671">IFERROR(INDEX('All Field Defs'!$A$2:$E$258,MATCH('StoT Mapping (Depreciated)'!E671,'All Field Defs'!$B$2:$B$258,0),1),"")</f>
        <v>OccPermFD</v>
      </c>
      <c r="Q671" s="359" t="str">
        <f t="array" ref="Q671">IFERROR(INDEX('All Field Defs'!$A$2:$F$258,MATCH('StoT Mapping (Depreciated)'!E671,'All Field Defs'!$B$2:$B$258,0),6),"")</f>
        <v>occupancy-permits-field-definitions.xlsx</v>
      </c>
    </row>
    <row r="672" ht="15.75" customHeight="1">
      <c r="A672" s="352">
        <v>671.0</v>
      </c>
      <c r="B672" s="353" t="s">
        <v>344</v>
      </c>
      <c r="C672" s="353" t="s">
        <v>630</v>
      </c>
      <c r="D672" s="353" t="str">
        <f t="shared" si="1"/>
        <v>prmemp.mdb.PrmElec.NbrofUnits</v>
      </c>
      <c r="E672" s="353" t="s">
        <v>2112</v>
      </c>
      <c r="F672" s="353"/>
      <c r="G672" s="353"/>
      <c r="H672" s="374" t="str">
        <f t="shared" si="17"/>
        <v>PrmElec</v>
      </c>
      <c r="I672" s="355" t="s">
        <v>2112</v>
      </c>
      <c r="J672" s="373"/>
      <c r="K672" s="358" t="s">
        <v>149</v>
      </c>
      <c r="L672" s="358" t="s">
        <v>149</v>
      </c>
      <c r="N672" s="359" t="str">
        <f t="array" ref="N672">IFERROR(INDEX('All Field Defs'!$B$2:$E$258,MATCH('StoT Mapping (Depreciated)'!E672,'All Field Defs'!$B$2:$B$258,0),2),"")</f>
        <v>Units</v>
      </c>
      <c r="O672" s="359" t="str">
        <f t="array" ref="O672">IFERROR(INDEX('All Field Defs'!$B$2:$E$258,MATCH('StoT Mapping (Depreciated)'!E672,'All Field Defs'!$B$2:$B$258,0),3),"")</f>
        <v>Integer</v>
      </c>
      <c r="P672" s="359" t="str">
        <f t="array" ref="P672">IFERROR(INDEX('All Field Defs'!$A$2:$E$258,MATCH('StoT Mapping (Depreciated)'!E672,'All Field Defs'!$B$2:$B$258,0),1),"")</f>
        <v>OccPermFD</v>
      </c>
      <c r="Q672" s="359" t="str">
        <f t="array" ref="Q672">IFERROR(INDEX('All Field Defs'!$A$2:$F$258,MATCH('StoT Mapping (Depreciated)'!E672,'All Field Defs'!$B$2:$B$258,0),6),"")</f>
        <v>occupancy-permits-field-definitions.xlsx</v>
      </c>
    </row>
    <row r="673" ht="15.75" customHeight="1">
      <c r="A673" s="352">
        <v>672.0</v>
      </c>
      <c r="B673" s="353" t="s">
        <v>344</v>
      </c>
      <c r="C673" s="353" t="s">
        <v>630</v>
      </c>
      <c r="D673" s="353" t="str">
        <f t="shared" si="1"/>
        <v>prmemp.mdb.PrmElec.OwnerName</v>
      </c>
      <c r="E673" s="353" t="s">
        <v>1086</v>
      </c>
      <c r="F673" s="353"/>
      <c r="G673" s="353"/>
      <c r="H673" s="374" t="str">
        <f t="shared" si="17"/>
        <v>PrmElec</v>
      </c>
      <c r="I673" s="355" t="s">
        <v>1086</v>
      </c>
      <c r="J673" s="373"/>
      <c r="K673" s="358" t="s">
        <v>2100</v>
      </c>
      <c r="L673" s="358" t="s">
        <v>1206</v>
      </c>
      <c r="N673" s="359" t="str">
        <f t="array" ref="N673">IFERROR(INDEX('All Field Defs'!$B$2:$E$258,MATCH('StoT Mapping (Depreciated)'!E673,'All Field Defs'!$B$2:$B$258,0),2),"")</f>
        <v>Owner Name</v>
      </c>
      <c r="O673" s="359" t="str">
        <f t="array" ref="O673">IFERROR(INDEX('All Field Defs'!$B$2:$E$258,MATCH('StoT Mapping (Depreciated)'!E673,'All Field Defs'!$B$2:$B$258,0),3),"")</f>
        <v>String</v>
      </c>
      <c r="P673" s="359" t="str">
        <f t="array" ref="P673">IFERROR(INDEX('All Field Defs'!$A$2:$E$258,MATCH('StoT Mapping (Depreciated)'!E673,'All Field Defs'!$B$2:$B$258,0),1),"")</f>
        <v>OccPermFD</v>
      </c>
      <c r="Q673" s="359" t="str">
        <f t="array" ref="Q673">IFERROR(INDEX('All Field Defs'!$A$2:$F$258,MATCH('StoT Mapping (Depreciated)'!E673,'All Field Defs'!$B$2:$B$258,0),6),"")</f>
        <v>occupancy-permits-field-definitions.xlsx</v>
      </c>
    </row>
    <row r="674" ht="15.75" customHeight="1">
      <c r="A674" s="352">
        <v>673.0</v>
      </c>
      <c r="B674" s="353" t="s">
        <v>344</v>
      </c>
      <c r="C674" s="353" t="s">
        <v>630</v>
      </c>
      <c r="D674" s="353" t="str">
        <f t="shared" si="1"/>
        <v>prmemp.mdb.PrmElec.OwnerCo</v>
      </c>
      <c r="E674" s="353" t="s">
        <v>1837</v>
      </c>
      <c r="F674" s="353"/>
      <c r="G674" s="353"/>
      <c r="H674" s="374" t="str">
        <f t="shared" si="17"/>
        <v>PrmElec</v>
      </c>
      <c r="I674" s="355" t="s">
        <v>1837</v>
      </c>
      <c r="J674" s="373"/>
      <c r="K674" s="358" t="s">
        <v>2100</v>
      </c>
      <c r="L674" s="358" t="s">
        <v>1206</v>
      </c>
      <c r="N674" s="359" t="str">
        <f t="array" ref="N674">IFERROR(INDEX('All Field Defs'!$B$2:$E$258,MATCH('StoT Mapping (Depreciated)'!E674,'All Field Defs'!$B$2:$B$258,0),2),"")</f>
        <v>Owner Care Of</v>
      </c>
      <c r="O674" s="359" t="str">
        <f t="array" ref="O674">IFERROR(INDEX('All Field Defs'!$B$2:$E$258,MATCH('StoT Mapping (Depreciated)'!E674,'All Field Defs'!$B$2:$B$258,0),3),"")</f>
        <v>String</v>
      </c>
      <c r="P674" s="359" t="str">
        <f t="array" ref="P674">IFERROR(INDEX('All Field Defs'!$A$2:$E$258,MATCH('StoT Mapping (Depreciated)'!E674,'All Field Defs'!$B$2:$B$258,0),1),"")</f>
        <v>OccPermFD</v>
      </c>
      <c r="Q674" s="359" t="str">
        <f t="array" ref="Q674">IFERROR(INDEX('All Field Defs'!$A$2:$F$258,MATCH('StoT Mapping (Depreciated)'!E674,'All Field Defs'!$B$2:$B$258,0),6),"")</f>
        <v>occupancy-permits-field-definitions.xlsx</v>
      </c>
    </row>
    <row r="675" ht="15.75" customHeight="1">
      <c r="A675" s="352">
        <v>674.0</v>
      </c>
      <c r="B675" s="353" t="s">
        <v>344</v>
      </c>
      <c r="C675" s="353" t="s">
        <v>630</v>
      </c>
      <c r="D675" s="353" t="str">
        <f t="shared" si="1"/>
        <v>prmemp.mdb.PrmElec.OwnerAddr</v>
      </c>
      <c r="E675" s="353" t="s">
        <v>1096</v>
      </c>
      <c r="F675" s="353"/>
      <c r="G675" s="353"/>
      <c r="H675" s="374" t="str">
        <f t="shared" si="17"/>
        <v>PrmElec</v>
      </c>
      <c r="I675" s="355" t="s">
        <v>1096</v>
      </c>
      <c r="J675" s="373"/>
      <c r="K675" s="358" t="s">
        <v>2100</v>
      </c>
      <c r="L675" s="358" t="s">
        <v>1206</v>
      </c>
      <c r="N675" s="359" t="str">
        <f t="array" ref="N675">IFERROR(INDEX('All Field Defs'!$B$2:$E$258,MATCH('StoT Mapping (Depreciated)'!E675,'All Field Defs'!$B$2:$B$258,0),2),"")</f>
        <v>Owner Address</v>
      </c>
      <c r="O675" s="359" t="str">
        <f t="array" ref="O675">IFERROR(INDEX('All Field Defs'!$B$2:$E$258,MATCH('StoT Mapping (Depreciated)'!E675,'All Field Defs'!$B$2:$B$258,0),3),"")</f>
        <v>String</v>
      </c>
      <c r="P675" s="359" t="str">
        <f t="array" ref="P675">IFERROR(INDEX('All Field Defs'!$A$2:$E$258,MATCH('StoT Mapping (Depreciated)'!E675,'All Field Defs'!$B$2:$B$258,0),1),"")</f>
        <v>OccPermFD</v>
      </c>
      <c r="Q675" s="359" t="str">
        <f t="array" ref="Q675">IFERROR(INDEX('All Field Defs'!$A$2:$F$258,MATCH('StoT Mapping (Depreciated)'!E675,'All Field Defs'!$B$2:$B$258,0),6),"")</f>
        <v>occupancy-permits-field-definitions.xlsx</v>
      </c>
    </row>
    <row r="676" ht="15.75" customHeight="1">
      <c r="A676" s="352">
        <v>675.0</v>
      </c>
      <c r="B676" s="353" t="s">
        <v>344</v>
      </c>
      <c r="C676" s="353" t="s">
        <v>630</v>
      </c>
      <c r="D676" s="353" t="str">
        <f t="shared" si="1"/>
        <v>prmemp.mdb.PrmElec.OwnerCity</v>
      </c>
      <c r="E676" s="353" t="s">
        <v>1107</v>
      </c>
      <c r="F676" s="353"/>
      <c r="G676" s="353"/>
      <c r="H676" s="374" t="str">
        <f t="shared" si="17"/>
        <v>PrmElec</v>
      </c>
      <c r="I676" s="355" t="s">
        <v>1107</v>
      </c>
      <c r="J676" s="373"/>
      <c r="K676" s="358" t="s">
        <v>2100</v>
      </c>
      <c r="L676" s="358" t="s">
        <v>1206</v>
      </c>
      <c r="N676" s="359" t="str">
        <f t="array" ref="N676">IFERROR(INDEX('All Field Defs'!$B$2:$E$258,MATCH('StoT Mapping (Depreciated)'!E676,'All Field Defs'!$B$2:$B$258,0),2),"")</f>
        <v>Owner City</v>
      </c>
      <c r="O676" s="359" t="str">
        <f t="array" ref="O676">IFERROR(INDEX('All Field Defs'!$B$2:$E$258,MATCH('StoT Mapping (Depreciated)'!E676,'All Field Defs'!$B$2:$B$258,0),3),"")</f>
        <v>String</v>
      </c>
      <c r="P676" s="359" t="str">
        <f t="array" ref="P676">IFERROR(INDEX('All Field Defs'!$A$2:$E$258,MATCH('StoT Mapping (Depreciated)'!E676,'All Field Defs'!$B$2:$B$258,0),1),"")</f>
        <v>OccPermFD</v>
      </c>
      <c r="Q676" s="359" t="str">
        <f t="array" ref="Q676">IFERROR(INDEX('All Field Defs'!$A$2:$F$258,MATCH('StoT Mapping (Depreciated)'!E676,'All Field Defs'!$B$2:$B$258,0),6),"")</f>
        <v>occupancy-permits-field-definitions.xlsx</v>
      </c>
    </row>
    <row r="677" ht="15.75" customHeight="1">
      <c r="A677" s="352">
        <v>676.0</v>
      </c>
      <c r="B677" s="353" t="s">
        <v>344</v>
      </c>
      <c r="C677" s="353" t="s">
        <v>630</v>
      </c>
      <c r="D677" s="353" t="str">
        <f t="shared" si="1"/>
        <v>prmemp.mdb.PrmElec.OwnerState</v>
      </c>
      <c r="E677" s="353" t="s">
        <v>1111</v>
      </c>
      <c r="F677" s="353"/>
      <c r="G677" s="353"/>
      <c r="H677" s="374" t="str">
        <f t="shared" si="17"/>
        <v>PrmElec</v>
      </c>
      <c r="I677" s="355" t="s">
        <v>1111</v>
      </c>
      <c r="J677" s="373"/>
      <c r="K677" s="358" t="s">
        <v>2100</v>
      </c>
      <c r="L677" s="358" t="s">
        <v>1206</v>
      </c>
      <c r="N677" s="359" t="str">
        <f t="array" ref="N677">IFERROR(INDEX('All Field Defs'!$B$2:$E$258,MATCH('StoT Mapping (Depreciated)'!E677,'All Field Defs'!$B$2:$B$258,0),2),"")</f>
        <v>Owner State</v>
      </c>
      <c r="O677" s="359" t="str">
        <f t="array" ref="O677">IFERROR(INDEX('All Field Defs'!$B$2:$E$258,MATCH('StoT Mapping (Depreciated)'!E677,'All Field Defs'!$B$2:$B$258,0),3),"")</f>
        <v>String</v>
      </c>
      <c r="P677" s="359" t="str">
        <f t="array" ref="P677">IFERROR(INDEX('All Field Defs'!$A$2:$E$258,MATCH('StoT Mapping (Depreciated)'!E677,'All Field Defs'!$B$2:$B$258,0),1),"")</f>
        <v>OccPermFD</v>
      </c>
      <c r="Q677" s="359" t="str">
        <f t="array" ref="Q677">IFERROR(INDEX('All Field Defs'!$A$2:$F$258,MATCH('StoT Mapping (Depreciated)'!E677,'All Field Defs'!$B$2:$B$258,0),6),"")</f>
        <v>occupancy-permits-field-definitions.xlsx</v>
      </c>
    </row>
    <row r="678" ht="15.75" customHeight="1">
      <c r="A678" s="352">
        <v>677.0</v>
      </c>
      <c r="B678" s="353" t="s">
        <v>344</v>
      </c>
      <c r="C678" s="353" t="s">
        <v>630</v>
      </c>
      <c r="D678" s="353" t="str">
        <f t="shared" si="1"/>
        <v>prmemp.mdb.PrmElec.OwnerZip</v>
      </c>
      <c r="E678" s="353" t="s">
        <v>1996</v>
      </c>
      <c r="F678" s="353"/>
      <c r="G678" s="353"/>
      <c r="H678" s="374" t="str">
        <f t="shared" si="17"/>
        <v>PrmElec</v>
      </c>
      <c r="I678" s="355" t="s">
        <v>1996</v>
      </c>
      <c r="J678" s="373"/>
      <c r="K678" s="358" t="s">
        <v>2100</v>
      </c>
      <c r="L678" s="358" t="s">
        <v>1206</v>
      </c>
      <c r="N678" s="359" t="str">
        <f t="array" ref="N678">IFERROR(INDEX('All Field Defs'!$B$2:$E$258,MATCH('StoT Mapping (Depreciated)'!E678,'All Field Defs'!$B$2:$B$258,0),2),"")</f>
        <v>Owner ZIP</v>
      </c>
      <c r="O678" s="359" t="str">
        <f t="array" ref="O678">IFERROR(INDEX('All Field Defs'!$B$2:$E$258,MATCH('StoT Mapping (Depreciated)'!E678,'All Field Defs'!$B$2:$B$258,0),3),"")</f>
        <v>String</v>
      </c>
      <c r="P678" s="359" t="str">
        <f t="array" ref="P678">IFERROR(INDEX('All Field Defs'!$A$2:$E$258,MATCH('StoT Mapping (Depreciated)'!E678,'All Field Defs'!$B$2:$B$258,0),1),"")</f>
        <v>OccPermFD</v>
      </c>
      <c r="Q678" s="359" t="str">
        <f t="array" ref="Q678">IFERROR(INDEX('All Field Defs'!$A$2:$F$258,MATCH('StoT Mapping (Depreciated)'!E678,'All Field Defs'!$B$2:$B$258,0),6),"")</f>
        <v>occupancy-permits-field-definitions.xlsx</v>
      </c>
    </row>
    <row r="679" ht="15.75" customHeight="1">
      <c r="A679" s="352">
        <v>678.0</v>
      </c>
      <c r="B679" s="353" t="s">
        <v>344</v>
      </c>
      <c r="C679" s="353" t="s">
        <v>630</v>
      </c>
      <c r="D679" s="353" t="str">
        <f t="shared" si="1"/>
        <v>prmemp.mdb.PrmElec.ContrPre</v>
      </c>
      <c r="E679" s="353" t="s">
        <v>2055</v>
      </c>
      <c r="F679" s="353"/>
      <c r="G679" s="353"/>
      <c r="H679" s="374" t="str">
        <f t="shared" si="17"/>
        <v>PrmElec</v>
      </c>
      <c r="I679" s="355" t="s">
        <v>2055</v>
      </c>
      <c r="J679" s="373"/>
      <c r="K679" s="358" t="s">
        <v>2100</v>
      </c>
      <c r="L679" s="358" t="s">
        <v>2139</v>
      </c>
      <c r="N679" s="359" t="str">
        <f t="array" ref="N679">IFERROR(INDEX('All Field Defs'!$B$2:$E$258,MATCH('StoT Mapping (Depreciated)'!E679,'All Field Defs'!$B$2:$B$258,0),2),"")</f>
        <v/>
      </c>
      <c r="O679" s="359" t="str">
        <f t="array" ref="O679">IFERROR(INDEX('All Field Defs'!$B$2:$E$258,MATCH('StoT Mapping (Depreciated)'!E679,'All Field Defs'!$B$2:$B$258,0),3),"")</f>
        <v/>
      </c>
      <c r="P679" s="359" t="str">
        <f t="array" ref="P679">IFERROR(INDEX('All Field Defs'!$A$2:$E$258,MATCH('StoT Mapping (Depreciated)'!E679,'All Field Defs'!$B$2:$B$258,0),1),"")</f>
        <v/>
      </c>
      <c r="Q679" s="359" t="str">
        <f t="array" ref="Q679">IFERROR(INDEX('All Field Defs'!$A$2:$F$258,MATCH('StoT Mapping (Depreciated)'!E679,'All Field Defs'!$B$2:$B$258,0),6),"")</f>
        <v/>
      </c>
    </row>
    <row r="680" ht="15.75" customHeight="1">
      <c r="A680" s="352">
        <v>679.0</v>
      </c>
      <c r="B680" s="353" t="s">
        <v>344</v>
      </c>
      <c r="C680" s="353" t="s">
        <v>630</v>
      </c>
      <c r="D680" s="353" t="str">
        <f t="shared" si="1"/>
        <v>prmemp.mdb.PrmElec.ContrNum</v>
      </c>
      <c r="E680" s="353" t="s">
        <v>1884</v>
      </c>
      <c r="F680" s="353"/>
      <c r="G680" s="353"/>
      <c r="H680" s="374" t="str">
        <f t="shared" si="17"/>
        <v>PrmElec</v>
      </c>
      <c r="I680" s="355" t="s">
        <v>1884</v>
      </c>
      <c r="J680" s="373"/>
      <c r="K680" s="358" t="s">
        <v>2100</v>
      </c>
      <c r="L680" s="358" t="s">
        <v>2139</v>
      </c>
      <c r="N680" s="359" t="str">
        <f t="array" ref="N680">IFERROR(INDEX('All Field Defs'!$B$2:$E$258,MATCH('StoT Mapping (Depreciated)'!E680,'All Field Defs'!$B$2:$B$258,0),2),"")</f>
        <v>Contractor License Number</v>
      </c>
      <c r="O680" s="359" t="str">
        <f t="array" ref="O680">IFERROR(INDEX('All Field Defs'!$B$2:$E$258,MATCH('StoT Mapping (Depreciated)'!E680,'All Field Defs'!$B$2:$B$258,0),3),"")</f>
        <v>Decimal</v>
      </c>
      <c r="P680" s="359" t="str">
        <f t="array" ref="P680">IFERROR(INDEX('All Field Defs'!$A$2:$E$258,MATCH('StoT Mapping (Depreciated)'!E680,'All Field Defs'!$B$2:$B$258,0),1),"")</f>
        <v>BuilPermFD</v>
      </c>
      <c r="Q680" s="359" t="str">
        <f t="array" ref="Q680">IFERROR(INDEX('All Field Defs'!$A$2:$F$258,MATCH('StoT Mapping (Depreciated)'!E680,'All Field Defs'!$B$2:$B$258,0),6),"")</f>
        <v>building-permits-field-definitions.xlsx</v>
      </c>
    </row>
    <row r="681" ht="15.75" customHeight="1">
      <c r="A681" s="352">
        <v>680.0</v>
      </c>
      <c r="B681" s="353" t="s">
        <v>344</v>
      </c>
      <c r="C681" s="353" t="s">
        <v>630</v>
      </c>
      <c r="D681" s="353" t="str">
        <f t="shared" si="1"/>
        <v>prmemp.mdb.PrmElec.ContrName</v>
      </c>
      <c r="E681" s="353" t="s">
        <v>1882</v>
      </c>
      <c r="F681" s="353"/>
      <c r="G681" s="353"/>
      <c r="H681" s="374" t="str">
        <f t="shared" si="17"/>
        <v>PrmElec</v>
      </c>
      <c r="I681" s="355" t="s">
        <v>1882</v>
      </c>
      <c r="J681" s="373"/>
      <c r="K681" s="358" t="s">
        <v>2100</v>
      </c>
      <c r="L681" s="358" t="s">
        <v>2139</v>
      </c>
      <c r="N681" s="359" t="str">
        <f t="array" ref="N681">IFERROR(INDEX('All Field Defs'!$B$2:$E$258,MATCH('StoT Mapping (Depreciated)'!E681,'All Field Defs'!$B$2:$B$258,0),2),"")</f>
        <v>Contractor Name</v>
      </c>
      <c r="O681" s="359" t="str">
        <f t="array" ref="O681">IFERROR(INDEX('All Field Defs'!$B$2:$E$258,MATCH('StoT Mapping (Depreciated)'!E681,'All Field Defs'!$B$2:$B$258,0),3),"")</f>
        <v>String</v>
      </c>
      <c r="P681" s="359" t="str">
        <f t="array" ref="P681">IFERROR(INDEX('All Field Defs'!$A$2:$E$258,MATCH('StoT Mapping (Depreciated)'!E681,'All Field Defs'!$B$2:$B$258,0),1),"")</f>
        <v>BuilPermFD</v>
      </c>
      <c r="Q681" s="359" t="str">
        <f t="array" ref="Q681">IFERROR(INDEX('All Field Defs'!$A$2:$F$258,MATCH('StoT Mapping (Depreciated)'!E681,'All Field Defs'!$B$2:$B$258,0),6),"")</f>
        <v>building-permits-field-definitions.xlsx</v>
      </c>
    </row>
    <row r="682" ht="15.75" customHeight="1">
      <c r="A682" s="352">
        <v>681.0</v>
      </c>
      <c r="B682" s="353" t="s">
        <v>344</v>
      </c>
      <c r="C682" s="353" t="s">
        <v>630</v>
      </c>
      <c r="D682" s="353" t="str">
        <f t="shared" si="1"/>
        <v>prmemp.mdb.PrmElec.ContrContact</v>
      </c>
      <c r="E682" s="353" t="s">
        <v>1880</v>
      </c>
      <c r="F682" s="353"/>
      <c r="G682" s="353"/>
      <c r="H682" s="374" t="str">
        <f t="shared" si="17"/>
        <v>PrmElec</v>
      </c>
      <c r="I682" s="355" t="s">
        <v>1880</v>
      </c>
      <c r="J682" s="373"/>
      <c r="K682" s="358" t="s">
        <v>2100</v>
      </c>
      <c r="L682" s="358" t="s">
        <v>2139</v>
      </c>
      <c r="N682" s="359" t="str">
        <f t="array" ref="N682">IFERROR(INDEX('All Field Defs'!$B$2:$E$258,MATCH('StoT Mapping (Depreciated)'!E682,'All Field Defs'!$B$2:$B$258,0),2),"")</f>
        <v>Contractor Contact Person</v>
      </c>
      <c r="O682" s="359" t="str">
        <f t="array" ref="O682">IFERROR(INDEX('All Field Defs'!$B$2:$E$258,MATCH('StoT Mapping (Depreciated)'!E682,'All Field Defs'!$B$2:$B$258,0),3),"")</f>
        <v>String</v>
      </c>
      <c r="P682" s="359" t="str">
        <f t="array" ref="P682">IFERROR(INDEX('All Field Defs'!$A$2:$E$258,MATCH('StoT Mapping (Depreciated)'!E682,'All Field Defs'!$B$2:$B$258,0),1),"")</f>
        <v>BuilPermFD</v>
      </c>
      <c r="Q682" s="359" t="str">
        <f t="array" ref="Q682">IFERROR(INDEX('All Field Defs'!$A$2:$F$258,MATCH('StoT Mapping (Depreciated)'!E682,'All Field Defs'!$B$2:$B$258,0),6),"")</f>
        <v>building-permits-field-definitions.xlsx</v>
      </c>
    </row>
    <row r="683" ht="15.75" customHeight="1">
      <c r="A683" s="352">
        <v>682.0</v>
      </c>
      <c r="B683" s="353" t="s">
        <v>344</v>
      </c>
      <c r="C683" s="353" t="s">
        <v>630</v>
      </c>
      <c r="D683" s="353" t="str">
        <f t="shared" si="1"/>
        <v>prmemp.mdb.PrmElec.ContrAddr</v>
      </c>
      <c r="E683" s="353" t="s">
        <v>1876</v>
      </c>
      <c r="F683" s="353"/>
      <c r="G683" s="353"/>
      <c r="H683" s="374" t="str">
        <f t="shared" si="17"/>
        <v>PrmElec</v>
      </c>
      <c r="I683" s="355" t="s">
        <v>1876</v>
      </c>
      <c r="J683" s="373"/>
      <c r="K683" s="358" t="s">
        <v>2100</v>
      </c>
      <c r="L683" s="358" t="s">
        <v>2139</v>
      </c>
      <c r="N683" s="359" t="str">
        <f t="array" ref="N683">IFERROR(INDEX('All Field Defs'!$B$2:$E$258,MATCH('StoT Mapping (Depreciated)'!E683,'All Field Defs'!$B$2:$B$258,0),2),"")</f>
        <v>Contractor Address</v>
      </c>
      <c r="O683" s="359" t="str">
        <f t="array" ref="O683">IFERROR(INDEX('All Field Defs'!$B$2:$E$258,MATCH('StoT Mapping (Depreciated)'!E683,'All Field Defs'!$B$2:$B$258,0),3),"")</f>
        <v>String</v>
      </c>
      <c r="P683" s="359" t="str">
        <f t="array" ref="P683">IFERROR(INDEX('All Field Defs'!$A$2:$E$258,MATCH('StoT Mapping (Depreciated)'!E683,'All Field Defs'!$B$2:$B$258,0),1),"")</f>
        <v>BuilPermFD</v>
      </c>
      <c r="Q683" s="359" t="str">
        <f t="array" ref="Q683">IFERROR(INDEX('All Field Defs'!$A$2:$F$258,MATCH('StoT Mapping (Depreciated)'!E683,'All Field Defs'!$B$2:$B$258,0),6),"")</f>
        <v>building-permits-field-definitions.xlsx</v>
      </c>
    </row>
    <row r="684" ht="15.75" customHeight="1">
      <c r="A684" s="352">
        <v>683.0</v>
      </c>
      <c r="B684" s="353" t="s">
        <v>344</v>
      </c>
      <c r="C684" s="353" t="s">
        <v>630</v>
      </c>
      <c r="D684" s="353" t="str">
        <f t="shared" si="1"/>
        <v>prmemp.mdb.PrmElec.ContrCity</v>
      </c>
      <c r="E684" s="353" t="s">
        <v>1878</v>
      </c>
      <c r="F684" s="353"/>
      <c r="G684" s="353"/>
      <c r="H684" s="374" t="str">
        <f t="shared" si="17"/>
        <v>PrmElec</v>
      </c>
      <c r="I684" s="355" t="s">
        <v>1878</v>
      </c>
      <c r="J684" s="373"/>
      <c r="K684" s="358" t="s">
        <v>2100</v>
      </c>
      <c r="L684" s="358" t="s">
        <v>2139</v>
      </c>
      <c r="N684" s="359" t="str">
        <f t="array" ref="N684">IFERROR(INDEX('All Field Defs'!$B$2:$E$258,MATCH('StoT Mapping (Depreciated)'!E684,'All Field Defs'!$B$2:$B$258,0),2),"")</f>
        <v>Contractor City</v>
      </c>
      <c r="O684" s="359" t="str">
        <f t="array" ref="O684">IFERROR(INDEX('All Field Defs'!$B$2:$E$258,MATCH('StoT Mapping (Depreciated)'!E684,'All Field Defs'!$B$2:$B$258,0),3),"")</f>
        <v>String</v>
      </c>
      <c r="P684" s="359" t="str">
        <f t="array" ref="P684">IFERROR(INDEX('All Field Defs'!$A$2:$E$258,MATCH('StoT Mapping (Depreciated)'!E684,'All Field Defs'!$B$2:$B$258,0),1),"")</f>
        <v>BuilPermFD</v>
      </c>
      <c r="Q684" s="359" t="str">
        <f t="array" ref="Q684">IFERROR(INDEX('All Field Defs'!$A$2:$F$258,MATCH('StoT Mapping (Depreciated)'!E684,'All Field Defs'!$B$2:$B$258,0),6),"")</f>
        <v>building-permits-field-definitions.xlsx</v>
      </c>
    </row>
    <row r="685" ht="15.75" customHeight="1">
      <c r="A685" s="352">
        <v>684.0</v>
      </c>
      <c r="B685" s="353" t="s">
        <v>344</v>
      </c>
      <c r="C685" s="353" t="s">
        <v>630</v>
      </c>
      <c r="D685" s="353" t="str">
        <f t="shared" si="1"/>
        <v>prmemp.mdb.PrmElec.ContrState</v>
      </c>
      <c r="E685" s="353" t="s">
        <v>1888</v>
      </c>
      <c r="F685" s="353"/>
      <c r="G685" s="353"/>
      <c r="H685" s="374" t="str">
        <f t="shared" si="17"/>
        <v>PrmElec</v>
      </c>
      <c r="I685" s="355" t="s">
        <v>1888</v>
      </c>
      <c r="J685" s="373"/>
      <c r="K685" s="358" t="s">
        <v>2100</v>
      </c>
      <c r="L685" s="358" t="s">
        <v>2139</v>
      </c>
      <c r="N685" s="359" t="str">
        <f t="array" ref="N685">IFERROR(INDEX('All Field Defs'!$B$2:$E$258,MATCH('StoT Mapping (Depreciated)'!E685,'All Field Defs'!$B$2:$B$258,0),2),"")</f>
        <v>Contractor State</v>
      </c>
      <c r="O685" s="359" t="str">
        <f t="array" ref="O685">IFERROR(INDEX('All Field Defs'!$B$2:$E$258,MATCH('StoT Mapping (Depreciated)'!E685,'All Field Defs'!$B$2:$B$258,0),3),"")</f>
        <v>String</v>
      </c>
      <c r="P685" s="359" t="str">
        <f t="array" ref="P685">IFERROR(INDEX('All Field Defs'!$A$2:$E$258,MATCH('StoT Mapping (Depreciated)'!E685,'All Field Defs'!$B$2:$B$258,0),1),"")</f>
        <v>BuilPermFD</v>
      </c>
      <c r="Q685" s="359" t="str">
        <f t="array" ref="Q685">IFERROR(INDEX('All Field Defs'!$A$2:$F$258,MATCH('StoT Mapping (Depreciated)'!E685,'All Field Defs'!$B$2:$B$258,0),6),"")</f>
        <v>building-permits-field-definitions.xlsx</v>
      </c>
    </row>
    <row r="686" ht="15.75" customHeight="1">
      <c r="A686" s="352">
        <v>685.0</v>
      </c>
      <c r="B686" s="353" t="s">
        <v>344</v>
      </c>
      <c r="C686" s="353" t="s">
        <v>630</v>
      </c>
      <c r="D686" s="353" t="str">
        <f t="shared" si="1"/>
        <v>prmemp.mdb.PrmElec.ContrZip</v>
      </c>
      <c r="E686" s="353" t="s">
        <v>2191</v>
      </c>
      <c r="F686" s="353"/>
      <c r="G686" s="353"/>
      <c r="H686" s="374" t="str">
        <f t="shared" si="17"/>
        <v>PrmElec</v>
      </c>
      <c r="I686" s="355" t="s">
        <v>2191</v>
      </c>
      <c r="J686" s="373"/>
      <c r="K686" s="358" t="s">
        <v>2100</v>
      </c>
      <c r="L686" s="358" t="s">
        <v>2139</v>
      </c>
      <c r="N686" s="359" t="str">
        <f t="array" ref="N686">IFERROR(INDEX('All Field Defs'!$B$2:$E$258,MATCH('StoT Mapping (Depreciated)'!E686,'All Field Defs'!$B$2:$B$258,0),2),"")</f>
        <v>Contractor ZIP</v>
      </c>
      <c r="O686" s="359" t="str">
        <f t="array" ref="O686">IFERROR(INDEX('All Field Defs'!$B$2:$E$258,MATCH('StoT Mapping (Depreciated)'!E686,'All Field Defs'!$B$2:$B$258,0),3),"")</f>
        <v>String</v>
      </c>
      <c r="P686" s="359" t="str">
        <f t="array" ref="P686">IFERROR(INDEX('All Field Defs'!$A$2:$E$258,MATCH('StoT Mapping (Depreciated)'!E686,'All Field Defs'!$B$2:$B$258,0),1),"")</f>
        <v>BuilPermFD</v>
      </c>
      <c r="Q686" s="359" t="str">
        <f t="array" ref="Q686">IFERROR(INDEX('All Field Defs'!$A$2:$F$258,MATCH('StoT Mapping (Depreciated)'!E686,'All Field Defs'!$B$2:$B$258,0),6),"")</f>
        <v>building-permits-field-definitions.xlsx</v>
      </c>
    </row>
    <row r="687" ht="15.75" customHeight="1">
      <c r="A687" s="352">
        <v>686.0</v>
      </c>
      <c r="B687" s="353" t="s">
        <v>344</v>
      </c>
      <c r="C687" s="353" t="s">
        <v>630</v>
      </c>
      <c r="D687" s="353" t="str">
        <f t="shared" si="1"/>
        <v>prmemp.mdb.PrmElec.ContrPhone</v>
      </c>
      <c r="E687" s="353" t="s">
        <v>1886</v>
      </c>
      <c r="F687" s="353"/>
      <c r="G687" s="353"/>
      <c r="H687" s="374" t="str">
        <f t="shared" si="17"/>
        <v>PrmElec</v>
      </c>
      <c r="I687" s="355" t="s">
        <v>1886</v>
      </c>
      <c r="J687" s="373"/>
      <c r="K687" s="358" t="s">
        <v>2100</v>
      </c>
      <c r="L687" s="358" t="s">
        <v>2139</v>
      </c>
      <c r="N687" s="359" t="str">
        <f t="array" ref="N687">IFERROR(INDEX('All Field Defs'!$B$2:$E$258,MATCH('StoT Mapping (Depreciated)'!E687,'All Field Defs'!$B$2:$B$258,0),2),"")</f>
        <v>Contractor Phone</v>
      </c>
      <c r="O687" s="359" t="str">
        <f t="array" ref="O687">IFERROR(INDEX('All Field Defs'!$B$2:$E$258,MATCH('StoT Mapping (Depreciated)'!E687,'All Field Defs'!$B$2:$B$258,0),3),"")</f>
        <v>String</v>
      </c>
      <c r="P687" s="359" t="str">
        <f t="array" ref="P687">IFERROR(INDEX('All Field Defs'!$A$2:$E$258,MATCH('StoT Mapping (Depreciated)'!E687,'All Field Defs'!$B$2:$B$258,0),1),"")</f>
        <v>BuilPermFD</v>
      </c>
      <c r="Q687" s="359" t="str">
        <f t="array" ref="Q687">IFERROR(INDEX('All Field Defs'!$A$2:$F$258,MATCH('StoT Mapping (Depreciated)'!E687,'All Field Defs'!$B$2:$B$258,0),6),"")</f>
        <v>building-permits-field-definitions.xlsx</v>
      </c>
    </row>
    <row r="688" ht="15.75" customHeight="1">
      <c r="A688" s="352">
        <v>687.0</v>
      </c>
      <c r="B688" s="353" t="s">
        <v>344</v>
      </c>
      <c r="C688" s="353" t="s">
        <v>630</v>
      </c>
      <c r="D688" s="353" t="str">
        <f t="shared" si="1"/>
        <v>prmemp.mdb.PrmElec.GeoCityBLockPart</v>
      </c>
      <c r="E688" s="353" t="s">
        <v>1795</v>
      </c>
      <c r="F688" s="353"/>
      <c r="G688" s="353"/>
      <c r="H688" s="374" t="str">
        <f t="shared" si="17"/>
        <v>PrmElec</v>
      </c>
      <c r="I688" s="355" t="s">
        <v>1795</v>
      </c>
      <c r="J688" s="373"/>
      <c r="K688" s="358" t="s">
        <v>2115</v>
      </c>
      <c r="L688" s="358" t="s">
        <v>149</v>
      </c>
      <c r="N688" s="359" t="str">
        <f t="array" ref="N688">IFERROR(INDEX('All Field Defs'!$B$2:$E$258,MATCH('StoT Mapping (Depreciated)'!E688,'All Field Defs'!$B$2:$B$258,0),2),"")</f>
        <v>City Block Part</v>
      </c>
      <c r="O688" s="359" t="str">
        <f t="array" ref="O688">IFERROR(INDEX('All Field Defs'!$B$2:$E$258,MATCH('StoT Mapping (Depreciated)'!E688,'All Field Defs'!$B$2:$B$258,0),3),"")</f>
        <v>Decimal</v>
      </c>
      <c r="P688" s="359" t="str">
        <f t="array" ref="P688">IFERROR(INDEX('All Field Defs'!$A$2:$E$258,MATCH('StoT Mapping (Depreciated)'!E688,'All Field Defs'!$B$2:$B$258,0),1),"")</f>
        <v>OccPermFD</v>
      </c>
      <c r="Q688" s="359" t="str">
        <f t="array" ref="Q688">IFERROR(INDEX('All Field Defs'!$A$2:$F$258,MATCH('StoT Mapping (Depreciated)'!E688,'All Field Defs'!$B$2:$B$258,0),6),"")</f>
        <v>occupancy-permits-field-definitions.xlsx</v>
      </c>
    </row>
    <row r="689" ht="15.75" customHeight="1">
      <c r="A689" s="352">
        <v>688.0</v>
      </c>
      <c r="B689" s="353" t="s">
        <v>344</v>
      </c>
      <c r="C689" s="353" t="s">
        <v>630</v>
      </c>
      <c r="D689" s="353" t="str">
        <f t="shared" si="1"/>
        <v>prmemp.mdb.PrmElec.Ward10</v>
      </c>
      <c r="E689" s="353" t="s">
        <v>1436</v>
      </c>
      <c r="F689" s="353"/>
      <c r="G689" s="353"/>
      <c r="H689" s="374" t="str">
        <f t="shared" si="17"/>
        <v>PrmElec</v>
      </c>
      <c r="I689" s="355" t="s">
        <v>1436</v>
      </c>
      <c r="J689" s="373"/>
      <c r="K689" s="358" t="s">
        <v>2115</v>
      </c>
      <c r="L689" s="358" t="s">
        <v>149</v>
      </c>
      <c r="N689" s="359" t="str">
        <f t="array" ref="N689">IFERROR(INDEX('All Field Defs'!$B$2:$E$258,MATCH('StoT Mapping (Depreciated)'!E689,'All Field Defs'!$B$2:$B$258,0),2),"")</f>
        <v>2012 Ward</v>
      </c>
      <c r="O689" s="359" t="str">
        <f t="array" ref="O689">IFERROR(INDEX('All Field Defs'!$B$2:$E$258,MATCH('StoT Mapping (Depreciated)'!E689,'All Field Defs'!$B$2:$B$258,0),3),"")</f>
        <v>Integer</v>
      </c>
      <c r="P689" s="359" t="str">
        <f t="array" ref="P689">IFERROR(INDEX('All Field Defs'!$A$2:$E$258,MATCH('StoT Mapping (Depreciated)'!E689,'All Field Defs'!$B$2:$B$258,0),1),"")</f>
        <v>OccPermFD</v>
      </c>
      <c r="Q689" s="359" t="str">
        <f t="array" ref="Q689">IFERROR(INDEX('All Field Defs'!$A$2:$F$258,MATCH('StoT Mapping (Depreciated)'!E689,'All Field Defs'!$B$2:$B$258,0),6),"")</f>
        <v>occupancy-permits-field-definitions.xlsx</v>
      </c>
    </row>
    <row r="690" ht="15.75" customHeight="1">
      <c r="A690" s="352">
        <v>689.0</v>
      </c>
      <c r="B690" s="353" t="s">
        <v>344</v>
      </c>
      <c r="C690" s="353" t="s">
        <v>630</v>
      </c>
      <c r="D690" s="353" t="str">
        <f t="shared" si="1"/>
        <v>prmemp.mdb.PrmElec.Precinct10</v>
      </c>
      <c r="E690" s="353" t="s">
        <v>1445</v>
      </c>
      <c r="F690" s="353"/>
      <c r="G690" s="353"/>
      <c r="H690" s="374" t="str">
        <f t="shared" si="17"/>
        <v>PrmElec</v>
      </c>
      <c r="I690" s="355" t="s">
        <v>1445</v>
      </c>
      <c r="J690" s="373"/>
      <c r="K690" s="358" t="s">
        <v>2115</v>
      </c>
      <c r="L690" s="358" t="s">
        <v>149</v>
      </c>
      <c r="N690" s="359" t="str">
        <f t="array" ref="N690">IFERROR(INDEX('All Field Defs'!$B$2:$E$258,MATCH('StoT Mapping (Depreciated)'!E690,'All Field Defs'!$B$2:$B$258,0),2),"")</f>
        <v>2012 Precinct</v>
      </c>
      <c r="O690" s="359" t="str">
        <f t="array" ref="O690">IFERROR(INDEX('All Field Defs'!$B$2:$E$258,MATCH('StoT Mapping (Depreciated)'!E690,'All Field Defs'!$B$2:$B$258,0),3),"")</f>
        <v>Integer</v>
      </c>
      <c r="P690" s="359" t="str">
        <f t="array" ref="P690">IFERROR(INDEX('All Field Defs'!$A$2:$E$258,MATCH('StoT Mapping (Depreciated)'!E690,'All Field Defs'!$B$2:$B$258,0),1),"")</f>
        <v>OccPermFD</v>
      </c>
      <c r="Q690" s="359" t="str">
        <f t="array" ref="Q690">IFERROR(INDEX('All Field Defs'!$A$2:$F$258,MATCH('StoT Mapping (Depreciated)'!E690,'All Field Defs'!$B$2:$B$258,0),6),"")</f>
        <v>occupancy-permits-field-definitions.xlsx</v>
      </c>
    </row>
    <row r="691" ht="15.75" customHeight="1">
      <c r="A691" s="352">
        <v>690.0</v>
      </c>
      <c r="B691" s="353" t="s">
        <v>344</v>
      </c>
      <c r="C691" s="353" t="s">
        <v>630</v>
      </c>
      <c r="D691" s="353" t="str">
        <f t="shared" si="1"/>
        <v>prmemp.mdb.PrmElec.InspArea10</v>
      </c>
      <c r="E691" s="353" t="s">
        <v>1451</v>
      </c>
      <c r="F691" s="353"/>
      <c r="G691" s="353"/>
      <c r="H691" s="374" t="str">
        <f t="shared" si="17"/>
        <v>PrmElec</v>
      </c>
      <c r="I691" s="355" t="s">
        <v>1451</v>
      </c>
      <c r="J691" s="373"/>
      <c r="K691" s="358" t="s">
        <v>2115</v>
      </c>
      <c r="L691" s="358" t="s">
        <v>149</v>
      </c>
      <c r="N691" s="359" t="str">
        <f t="array" ref="N691">IFERROR(INDEX('All Field Defs'!$B$2:$E$258,MATCH('StoT Mapping (Depreciated)'!E691,'All Field Defs'!$B$2:$B$258,0),2),"")</f>
        <v>2012 Inspection Precinct</v>
      </c>
      <c r="O691" s="359" t="str">
        <f t="array" ref="O691">IFERROR(INDEX('All Field Defs'!$B$2:$E$258,MATCH('StoT Mapping (Depreciated)'!E691,'All Field Defs'!$B$2:$B$258,0),3),"")</f>
        <v>Integer</v>
      </c>
      <c r="P691" s="359" t="str">
        <f t="array" ref="P691">IFERROR(INDEX('All Field Defs'!$A$2:$E$258,MATCH('StoT Mapping (Depreciated)'!E691,'All Field Defs'!$B$2:$B$258,0),1),"")</f>
        <v>OccPermFD</v>
      </c>
      <c r="Q691" s="359" t="str">
        <f t="array" ref="Q691">IFERROR(INDEX('All Field Defs'!$A$2:$F$258,MATCH('StoT Mapping (Depreciated)'!E691,'All Field Defs'!$B$2:$B$258,0),6),"")</f>
        <v>occupancy-permits-field-definitions.xlsx</v>
      </c>
    </row>
    <row r="692" ht="15.75" customHeight="1">
      <c r="A692" s="352">
        <v>691.0</v>
      </c>
      <c r="B692" s="353" t="s">
        <v>344</v>
      </c>
      <c r="C692" s="353" t="s">
        <v>630</v>
      </c>
      <c r="D692" s="353" t="str">
        <f t="shared" si="1"/>
        <v>prmemp.mdb.PrmElec.Ward00</v>
      </c>
      <c r="E692" s="353" t="s">
        <v>1457</v>
      </c>
      <c r="F692" s="353"/>
      <c r="G692" s="353"/>
      <c r="H692" s="374" t="str">
        <f t="shared" si="17"/>
        <v>PrmElec</v>
      </c>
      <c r="I692" s="355" t="s">
        <v>1457</v>
      </c>
      <c r="J692" s="373"/>
      <c r="K692" s="358" t="s">
        <v>2115</v>
      </c>
      <c r="L692" s="358" t="s">
        <v>149</v>
      </c>
      <c r="N692" s="359" t="str">
        <f t="array" ref="N692">IFERROR(INDEX('All Field Defs'!$B$2:$E$258,MATCH('StoT Mapping (Depreciated)'!E692,'All Field Defs'!$B$2:$B$258,0),2),"")</f>
        <v>2002 Ward</v>
      </c>
      <c r="O692" s="359" t="str">
        <f t="array" ref="O692">IFERROR(INDEX('All Field Defs'!$B$2:$E$258,MATCH('StoT Mapping (Depreciated)'!E692,'All Field Defs'!$B$2:$B$258,0),3),"")</f>
        <v>Integer</v>
      </c>
      <c r="P692" s="359" t="str">
        <f t="array" ref="P692">IFERROR(INDEX('All Field Defs'!$A$2:$E$258,MATCH('StoT Mapping (Depreciated)'!E692,'All Field Defs'!$B$2:$B$258,0),1),"")</f>
        <v>OccPermFD</v>
      </c>
      <c r="Q692" s="359" t="str">
        <f t="array" ref="Q692">IFERROR(INDEX('All Field Defs'!$A$2:$F$258,MATCH('StoT Mapping (Depreciated)'!E692,'All Field Defs'!$B$2:$B$258,0),6),"")</f>
        <v>occupancy-permits-field-definitions.xlsx</v>
      </c>
    </row>
    <row r="693" ht="15.75" customHeight="1">
      <c r="A693" s="352">
        <v>692.0</v>
      </c>
      <c r="B693" s="353" t="s">
        <v>344</v>
      </c>
      <c r="C693" s="353" t="s">
        <v>630</v>
      </c>
      <c r="D693" s="353" t="str">
        <f t="shared" si="1"/>
        <v>prmemp.mdb.PrmElec.Precinct02</v>
      </c>
      <c r="E693" s="353" t="s">
        <v>1462</v>
      </c>
      <c r="F693" s="353"/>
      <c r="G693" s="353"/>
      <c r="H693" s="374" t="str">
        <f t="shared" si="17"/>
        <v>PrmElec</v>
      </c>
      <c r="I693" s="355" t="s">
        <v>1462</v>
      </c>
      <c r="J693" s="373"/>
      <c r="K693" s="358" t="s">
        <v>2115</v>
      </c>
      <c r="L693" s="358" t="s">
        <v>149</v>
      </c>
      <c r="N693" s="359" t="str">
        <f t="array" ref="N693">IFERROR(INDEX('All Field Defs'!$B$2:$E$258,MATCH('StoT Mapping (Depreciated)'!E693,'All Field Defs'!$B$2:$B$258,0),2),"")</f>
        <v>2002 Inspection Precinct</v>
      </c>
      <c r="O693" s="359" t="str">
        <f t="array" ref="O693">IFERROR(INDEX('All Field Defs'!$B$2:$E$258,MATCH('StoT Mapping (Depreciated)'!E693,'All Field Defs'!$B$2:$B$258,0),3),"")</f>
        <v>Integer</v>
      </c>
      <c r="P693" s="359" t="str">
        <f t="array" ref="P693">IFERROR(INDEX('All Field Defs'!$A$2:$E$258,MATCH('StoT Mapping (Depreciated)'!E693,'All Field Defs'!$B$2:$B$258,0),1),"")</f>
        <v>OccPermFD</v>
      </c>
      <c r="Q693" s="359" t="str">
        <f t="array" ref="Q693">IFERROR(INDEX('All Field Defs'!$A$2:$F$258,MATCH('StoT Mapping (Depreciated)'!E693,'All Field Defs'!$B$2:$B$258,0),6),"")</f>
        <v>occupancy-permits-field-definitions.xlsx</v>
      </c>
    </row>
    <row r="694" ht="15.75" customHeight="1">
      <c r="A694" s="352">
        <v>693.0</v>
      </c>
      <c r="B694" s="353" t="s">
        <v>344</v>
      </c>
      <c r="C694" s="353" t="s">
        <v>630</v>
      </c>
      <c r="D694" s="353" t="str">
        <f t="shared" si="1"/>
        <v>prmemp.mdb.PrmElec.Nbrhd</v>
      </c>
      <c r="E694" s="353" t="s">
        <v>1472</v>
      </c>
      <c r="F694" s="353"/>
      <c r="G694" s="353"/>
      <c r="H694" s="374" t="str">
        <f t="shared" si="17"/>
        <v>PrmElec</v>
      </c>
      <c r="I694" s="355" t="s">
        <v>1472</v>
      </c>
      <c r="J694" s="373"/>
      <c r="K694" s="358" t="s">
        <v>2115</v>
      </c>
      <c r="L694" s="358" t="s">
        <v>149</v>
      </c>
      <c r="N694" s="359" t="str">
        <f t="array" ref="N694">IFERROR(INDEX('All Field Defs'!$B$2:$E$258,MATCH('StoT Mapping (Depreciated)'!E694,'All Field Defs'!$B$2:$B$258,0),2),"")</f>
        <v>Neighborhood</v>
      </c>
      <c r="O694" s="359" t="str">
        <f t="array" ref="O694">IFERROR(INDEX('All Field Defs'!$B$2:$E$258,MATCH('StoT Mapping (Depreciated)'!E694,'All Field Defs'!$B$2:$B$258,0),3),"")</f>
        <v>Integer</v>
      </c>
      <c r="P694" s="359" t="str">
        <f t="array" ref="P694">IFERROR(INDEX('All Field Defs'!$A$2:$E$258,MATCH('StoT Mapping (Depreciated)'!E694,'All Field Defs'!$B$2:$B$258,0),1),"")</f>
        <v>OccPermFD</v>
      </c>
      <c r="Q694" s="359" t="str">
        <f t="array" ref="Q694">IFERROR(INDEX('All Field Defs'!$A$2:$F$258,MATCH('StoT Mapping (Depreciated)'!E694,'All Field Defs'!$B$2:$B$258,0),6),"")</f>
        <v>occupancy-permits-field-definitions.xlsx</v>
      </c>
    </row>
    <row r="695" ht="15.75" customHeight="1">
      <c r="A695" s="352">
        <v>694.0</v>
      </c>
      <c r="B695" s="353" t="s">
        <v>344</v>
      </c>
      <c r="C695" s="353" t="s">
        <v>630</v>
      </c>
      <c r="D695" s="353" t="str">
        <f t="shared" si="1"/>
        <v>prmemp.mdb.PrmElec.CDADist</v>
      </c>
      <c r="E695" s="353" t="s">
        <v>1478</v>
      </c>
      <c r="F695" s="353"/>
      <c r="G695" s="353"/>
      <c r="H695" s="374" t="str">
        <f t="shared" si="17"/>
        <v>PrmElec</v>
      </c>
      <c r="I695" s="355" t="s">
        <v>1478</v>
      </c>
      <c r="J695" s="373"/>
      <c r="K695" s="358" t="s">
        <v>2115</v>
      </c>
      <c r="L695" s="358" t="s">
        <v>149</v>
      </c>
      <c r="N695" s="359" t="str">
        <f t="array" ref="N695">IFERROR(INDEX('All Field Defs'!$B$2:$E$258,MATCH('StoT Mapping (Depreciated)'!E695,'All Field Defs'!$B$2:$B$258,0),2),"")</f>
        <v>CDA District</v>
      </c>
      <c r="O695" s="359" t="str">
        <f t="array" ref="O695">IFERROR(INDEX('All Field Defs'!$B$2:$E$258,MATCH('StoT Mapping (Depreciated)'!E695,'All Field Defs'!$B$2:$B$258,0),3),"")</f>
        <v>Integer</v>
      </c>
      <c r="P695" s="359" t="str">
        <f t="array" ref="P695">IFERROR(INDEX('All Field Defs'!$A$2:$E$258,MATCH('StoT Mapping (Depreciated)'!E695,'All Field Defs'!$B$2:$B$258,0),1),"")</f>
        <v>OccPermFD</v>
      </c>
      <c r="Q695" s="359" t="str">
        <f t="array" ref="Q695">IFERROR(INDEX('All Field Defs'!$A$2:$F$258,MATCH('StoT Mapping (Depreciated)'!E695,'All Field Defs'!$B$2:$B$258,0),6),"")</f>
        <v>occupancy-permits-field-definitions.xlsx</v>
      </c>
    </row>
    <row r="696" ht="15.75" customHeight="1">
      <c r="A696" s="352">
        <v>695.0</v>
      </c>
      <c r="B696" s="353" t="s">
        <v>344</v>
      </c>
      <c r="C696" s="353" t="s">
        <v>630</v>
      </c>
      <c r="D696" s="353" t="str">
        <f t="shared" si="1"/>
        <v>prmemp.mdb.PrmElec.CDASubDist</v>
      </c>
      <c r="E696" s="353" t="s">
        <v>1485</v>
      </c>
      <c r="F696" s="353"/>
      <c r="G696" s="353"/>
      <c r="H696" s="374" t="str">
        <f t="shared" si="17"/>
        <v>PrmElec</v>
      </c>
      <c r="I696" s="355" t="s">
        <v>1485</v>
      </c>
      <c r="J696" s="373"/>
      <c r="K696" s="358" t="s">
        <v>2115</v>
      </c>
      <c r="L696" s="358" t="s">
        <v>149</v>
      </c>
      <c r="N696" s="359" t="str">
        <f t="array" ref="N696">IFERROR(INDEX('All Field Defs'!$B$2:$E$258,MATCH('StoT Mapping (Depreciated)'!E696,'All Field Defs'!$B$2:$B$258,0),2),"")</f>
        <v>CDA Sub District</v>
      </c>
      <c r="O696" s="359" t="str">
        <f t="array" ref="O696">IFERROR(INDEX('All Field Defs'!$B$2:$E$258,MATCH('StoT Mapping (Depreciated)'!E696,'All Field Defs'!$B$2:$B$258,0),3),"")</f>
        <v>Integer</v>
      </c>
      <c r="P696" s="359" t="str">
        <f t="array" ref="P696">IFERROR(INDEX('All Field Defs'!$A$2:$E$258,MATCH('StoT Mapping (Depreciated)'!E696,'All Field Defs'!$B$2:$B$258,0),1),"")</f>
        <v>OccPermFD</v>
      </c>
      <c r="Q696" s="359" t="str">
        <f t="array" ref="Q696">IFERROR(INDEX('All Field Defs'!$A$2:$F$258,MATCH('StoT Mapping (Depreciated)'!E696,'All Field Defs'!$B$2:$B$258,0),6),"")</f>
        <v>occupancy-permits-field-definitions.xlsx</v>
      </c>
    </row>
    <row r="697" ht="15.75" customHeight="1">
      <c r="A697" s="352">
        <v>696.0</v>
      </c>
      <c r="B697" s="353" t="s">
        <v>344</v>
      </c>
      <c r="C697" s="353" t="s">
        <v>630</v>
      </c>
      <c r="D697" s="353" t="str">
        <f t="shared" si="1"/>
        <v>prmemp.mdb.PrmElec.PoliceDist</v>
      </c>
      <c r="E697" s="353" t="s">
        <v>1490</v>
      </c>
      <c r="F697" s="353"/>
      <c r="G697" s="353"/>
      <c r="H697" s="374" t="str">
        <f t="shared" si="17"/>
        <v>PrmElec</v>
      </c>
      <c r="I697" s="355" t="s">
        <v>1490</v>
      </c>
      <c r="J697" s="373"/>
      <c r="K697" s="358" t="s">
        <v>2115</v>
      </c>
      <c r="L697" s="358" t="s">
        <v>149</v>
      </c>
      <c r="N697" s="359" t="str">
        <f t="array" ref="N697">IFERROR(INDEX('All Field Defs'!$B$2:$E$258,MATCH('StoT Mapping (Depreciated)'!E697,'All Field Defs'!$B$2:$B$258,0),2),"")</f>
        <v>Police District</v>
      </c>
      <c r="O697" s="359" t="str">
        <f t="array" ref="O697">IFERROR(INDEX('All Field Defs'!$B$2:$E$258,MATCH('StoT Mapping (Depreciated)'!E697,'All Field Defs'!$B$2:$B$258,0),3),"")</f>
        <v>Integer</v>
      </c>
      <c r="P697" s="359" t="str">
        <f t="array" ref="P697">IFERROR(INDEX('All Field Defs'!$A$2:$E$258,MATCH('StoT Mapping (Depreciated)'!E697,'All Field Defs'!$B$2:$B$258,0),1),"")</f>
        <v>OccPermFD</v>
      </c>
      <c r="Q697" s="359" t="str">
        <f t="array" ref="Q697">IFERROR(INDEX('All Field Defs'!$A$2:$F$258,MATCH('StoT Mapping (Depreciated)'!E697,'All Field Defs'!$B$2:$B$258,0),6),"")</f>
        <v>occupancy-permits-field-definitions.xlsx</v>
      </c>
    </row>
    <row r="698" ht="15.75" customHeight="1">
      <c r="A698" s="352">
        <v>697.0</v>
      </c>
      <c r="B698" s="353" t="s">
        <v>344</v>
      </c>
      <c r="C698" s="353" t="s">
        <v>630</v>
      </c>
      <c r="D698" s="353" t="str">
        <f t="shared" si="1"/>
        <v>prmemp.mdb.PrmElec.CensTract10</v>
      </c>
      <c r="E698" s="353" t="s">
        <v>1028</v>
      </c>
      <c r="F698" s="353"/>
      <c r="G698" s="353"/>
      <c r="H698" s="374" t="str">
        <f t="shared" si="17"/>
        <v>PrmElec</v>
      </c>
      <c r="I698" s="355" t="s">
        <v>1028</v>
      </c>
      <c r="J698" s="373"/>
      <c r="K698" s="358" t="s">
        <v>2115</v>
      </c>
      <c r="L698" s="358" t="s">
        <v>149</v>
      </c>
      <c r="N698" s="359" t="str">
        <f t="array" ref="N698">IFERROR(INDEX('All Field Defs'!$B$2:$E$258,MATCH('StoT Mapping (Depreciated)'!E698,'All Field Defs'!$B$2:$B$258,0),2),"")</f>
        <v>2010 Census Tract</v>
      </c>
      <c r="O698" s="359" t="str">
        <f t="array" ref="O698">IFERROR(INDEX('All Field Defs'!$B$2:$E$258,MATCH('StoT Mapping (Depreciated)'!E698,'All Field Defs'!$B$2:$B$258,0),3),"")</f>
        <v>Decimal</v>
      </c>
      <c r="P698" s="359" t="str">
        <f t="array" ref="P698">IFERROR(INDEX('All Field Defs'!$A$2:$E$258,MATCH('StoT Mapping (Depreciated)'!E698,'All Field Defs'!$B$2:$B$258,0),1),"")</f>
        <v>OccPermFD</v>
      </c>
      <c r="Q698" s="359" t="str">
        <f t="array" ref="Q698">IFERROR(INDEX('All Field Defs'!$A$2:$F$258,MATCH('StoT Mapping (Depreciated)'!E698,'All Field Defs'!$B$2:$B$258,0),6),"")</f>
        <v>occupancy-permits-field-definitions.xlsx</v>
      </c>
    </row>
    <row r="699" ht="15.75" customHeight="1">
      <c r="A699" s="352">
        <v>698.0</v>
      </c>
      <c r="B699" s="353" t="s">
        <v>344</v>
      </c>
      <c r="C699" s="353" t="s">
        <v>630</v>
      </c>
      <c r="D699" s="353" t="str">
        <f t="shared" si="1"/>
        <v>prmemp.mdb.PrmElec.CensGroup10</v>
      </c>
      <c r="E699" s="353" t="s">
        <v>1775</v>
      </c>
      <c r="F699" s="353"/>
      <c r="G699" s="353"/>
      <c r="H699" s="374" t="str">
        <f t="shared" si="17"/>
        <v>PrmElec</v>
      </c>
      <c r="I699" s="355" t="s">
        <v>1775</v>
      </c>
      <c r="J699" s="373"/>
      <c r="K699" s="358" t="s">
        <v>2115</v>
      </c>
      <c r="L699" s="358" t="s">
        <v>149</v>
      </c>
      <c r="N699" s="359" t="str">
        <f t="array" ref="N699">IFERROR(INDEX('All Field Defs'!$B$2:$E$258,MATCH('StoT Mapping (Depreciated)'!E699,'All Field Defs'!$B$2:$B$258,0),2),"")</f>
        <v>2010 Census Group</v>
      </c>
      <c r="O699" s="359" t="str">
        <f t="array" ref="O699">IFERROR(INDEX('All Field Defs'!$B$2:$E$258,MATCH('StoT Mapping (Depreciated)'!E699,'All Field Defs'!$B$2:$B$258,0),3),"")</f>
        <v>Integer</v>
      </c>
      <c r="P699" s="359" t="str">
        <f t="array" ref="P699">IFERROR(INDEX('All Field Defs'!$A$2:$E$258,MATCH('StoT Mapping (Depreciated)'!E699,'All Field Defs'!$B$2:$B$258,0),1),"")</f>
        <v>OccPermFD</v>
      </c>
      <c r="Q699" s="359" t="str">
        <f t="array" ref="Q699">IFERROR(INDEX('All Field Defs'!$A$2:$F$258,MATCH('StoT Mapping (Depreciated)'!E699,'All Field Defs'!$B$2:$B$258,0),6),"")</f>
        <v>occupancy-permits-field-definitions.xlsx</v>
      </c>
    </row>
    <row r="700" ht="15.75" customHeight="1">
      <c r="A700" s="352">
        <v>699.0</v>
      </c>
      <c r="B700" s="353" t="s">
        <v>344</v>
      </c>
      <c r="C700" s="353" t="s">
        <v>630</v>
      </c>
      <c r="D700" s="353" t="str">
        <f t="shared" si="1"/>
        <v>prmemp.mdb.PrmElec.CensBlock00</v>
      </c>
      <c r="E700" s="353" t="s">
        <v>1499</v>
      </c>
      <c r="F700" s="353"/>
      <c r="G700" s="353"/>
      <c r="H700" s="374" t="str">
        <f t="shared" si="17"/>
        <v>PrmElec</v>
      </c>
      <c r="I700" s="355" t="s">
        <v>1499</v>
      </c>
      <c r="J700" s="373"/>
      <c r="K700" s="358" t="s">
        <v>2115</v>
      </c>
      <c r="L700" s="358" t="s">
        <v>149</v>
      </c>
      <c r="N700" s="359" t="str">
        <f t="array" ref="N700">IFERROR(INDEX('All Field Defs'!$B$2:$E$258,MATCH('StoT Mapping (Depreciated)'!E700,'All Field Defs'!$B$2:$B$258,0),2),"")</f>
        <v>2000 Census Block</v>
      </c>
      <c r="O700" s="359" t="str">
        <f t="array" ref="O700">IFERROR(INDEX('All Field Defs'!$B$2:$E$258,MATCH('StoT Mapping (Depreciated)'!E700,'All Field Defs'!$B$2:$B$258,0),3),"")</f>
        <v>Decimal</v>
      </c>
      <c r="P700" s="359" t="str">
        <f t="array" ref="P700">IFERROR(INDEX('All Field Defs'!$A$2:$E$258,MATCH('StoT Mapping (Depreciated)'!E700,'All Field Defs'!$B$2:$B$258,0),1),"")</f>
        <v>OccPermFD</v>
      </c>
      <c r="Q700" s="359" t="str">
        <f t="array" ref="Q700">IFERROR(INDEX('All Field Defs'!$A$2:$F$258,MATCH('StoT Mapping (Depreciated)'!E700,'All Field Defs'!$B$2:$B$258,0),6),"")</f>
        <v>occupancy-permits-field-definitions.xlsx</v>
      </c>
    </row>
    <row r="701" ht="15.75" customHeight="1">
      <c r="A701" s="352">
        <v>700.0</v>
      </c>
      <c r="B701" s="353" t="s">
        <v>344</v>
      </c>
      <c r="C701" s="353" t="s">
        <v>630</v>
      </c>
      <c r="D701" s="353" t="str">
        <f t="shared" si="1"/>
        <v>prmemp.mdb.PrmElec.AsrNbrhd</v>
      </c>
      <c r="E701" s="353" t="s">
        <v>1520</v>
      </c>
      <c r="F701" s="353"/>
      <c r="G701" s="353"/>
      <c r="H701" s="374" t="str">
        <f t="shared" si="17"/>
        <v>PrmElec</v>
      </c>
      <c r="I701" s="355" t="s">
        <v>1520</v>
      </c>
      <c r="J701" s="373"/>
      <c r="K701" s="358" t="s">
        <v>2115</v>
      </c>
      <c r="L701" s="358" t="s">
        <v>149</v>
      </c>
      <c r="N701" s="359" t="str">
        <f t="array" ref="N701">IFERROR(INDEX('All Field Defs'!$B$2:$E$258,MATCH('StoT Mapping (Depreciated)'!E701,'All Field Defs'!$B$2:$B$258,0),2),"")</f>
        <v>Assessor Neighborhood</v>
      </c>
      <c r="O701" s="359" t="str">
        <f t="array" ref="O701">IFERROR(INDEX('All Field Defs'!$B$2:$E$258,MATCH('StoT Mapping (Depreciated)'!E701,'All Field Defs'!$B$2:$B$258,0),3),"")</f>
        <v>Integer</v>
      </c>
      <c r="P701" s="359" t="str">
        <f t="array" ref="P701">IFERROR(INDEX('All Field Defs'!$A$2:$E$258,MATCH('StoT Mapping (Depreciated)'!E701,'All Field Defs'!$B$2:$B$258,0),1),"")</f>
        <v>OccPermFD</v>
      </c>
      <c r="Q701" s="359" t="str">
        <f t="array" ref="Q701">IFERROR(INDEX('All Field Defs'!$A$2:$F$258,MATCH('StoT Mapping (Depreciated)'!E701,'All Field Defs'!$B$2:$B$258,0),6),"")</f>
        <v>occupancy-permits-field-definitions.xlsx</v>
      </c>
    </row>
    <row r="702" ht="15.75" customHeight="1">
      <c r="A702" s="352">
        <v>701.0</v>
      </c>
      <c r="B702" s="353" t="s">
        <v>344</v>
      </c>
      <c r="C702" s="353" t="s">
        <v>630</v>
      </c>
      <c r="D702" s="353" t="str">
        <f t="shared" si="1"/>
        <v>prmemp.mdb.PrmElec.NLC</v>
      </c>
      <c r="E702" s="353" t="s">
        <v>1058</v>
      </c>
      <c r="F702" s="353"/>
      <c r="G702" s="353"/>
      <c r="H702" s="374" t="str">
        <f t="shared" si="17"/>
        <v>PrmElec</v>
      </c>
      <c r="I702" s="355" t="s">
        <v>1058</v>
      </c>
      <c r="J702" s="373"/>
      <c r="K702" s="358" t="s">
        <v>2115</v>
      </c>
      <c r="L702" s="358" t="s">
        <v>149</v>
      </c>
      <c r="N702" s="359" t="str">
        <f t="array" ref="N702">IFERROR(INDEX('All Field Defs'!$B$2:$E$258,MATCH('StoT Mapping (Depreciated)'!E702,'All Field Defs'!$B$2:$B$258,0),2),"")</f>
        <v>NLC</v>
      </c>
      <c r="O702" s="359" t="str">
        <f t="array" ref="O702">IFERROR(INDEX('All Field Defs'!$B$2:$E$258,MATCH('StoT Mapping (Depreciated)'!E702,'All Field Defs'!$B$2:$B$258,0),3),"")</f>
        <v>Decimal</v>
      </c>
      <c r="P702" s="359" t="str">
        <f t="array" ref="P702">IFERROR(INDEX('All Field Defs'!$A$2:$E$258,MATCH('StoT Mapping (Depreciated)'!E702,'All Field Defs'!$B$2:$B$258,0),1),"")</f>
        <v>OccPermFD</v>
      </c>
      <c r="Q702" s="359" t="str">
        <f t="array" ref="Q702">IFERROR(INDEX('All Field Defs'!$A$2:$F$258,MATCH('StoT Mapping (Depreciated)'!E702,'All Field Defs'!$B$2:$B$258,0),6),"")</f>
        <v>occupancy-permits-field-definitions.xlsx</v>
      </c>
    </row>
    <row r="703" ht="15.75" customHeight="1">
      <c r="A703" s="352">
        <v>702.0</v>
      </c>
      <c r="B703" s="353" t="s">
        <v>344</v>
      </c>
      <c r="C703" s="353" t="s">
        <v>630</v>
      </c>
      <c r="D703" s="353" t="str">
        <f t="shared" si="1"/>
        <v>prmemp.mdb.PrmElec.Parity</v>
      </c>
      <c r="E703" s="353" t="s">
        <v>1061</v>
      </c>
      <c r="F703" s="353"/>
      <c r="G703" s="353"/>
      <c r="H703" s="374" t="str">
        <f t="shared" si="17"/>
        <v>PrmElec</v>
      </c>
      <c r="I703" s="355" t="s">
        <v>1061</v>
      </c>
      <c r="J703" s="373"/>
      <c r="K703" s="358" t="s">
        <v>2115</v>
      </c>
      <c r="L703" s="358" t="s">
        <v>149</v>
      </c>
      <c r="N703" s="359" t="str">
        <f t="array" ref="N703">IFERROR(INDEX('All Field Defs'!$B$2:$E$258,MATCH('StoT Mapping (Depreciated)'!E703,'All Field Defs'!$B$2:$B$258,0),2),"")</f>
        <v>Parity</v>
      </c>
      <c r="O703" s="359" t="str">
        <f t="array" ref="O703">IFERROR(INDEX('All Field Defs'!$B$2:$E$258,MATCH('StoT Mapping (Depreciated)'!E703,'All Field Defs'!$B$2:$B$258,0),3),"")</f>
        <v>String</v>
      </c>
      <c r="P703" s="359" t="str">
        <f t="array" ref="P703">IFERROR(INDEX('All Field Defs'!$A$2:$E$258,MATCH('StoT Mapping (Depreciated)'!E703,'All Field Defs'!$B$2:$B$258,0),1),"")</f>
        <v>OccPermFD</v>
      </c>
      <c r="Q703" s="359" t="str">
        <f t="array" ref="Q703">IFERROR(INDEX('All Field Defs'!$A$2:$F$258,MATCH('StoT Mapping (Depreciated)'!E703,'All Field Defs'!$B$2:$B$258,0),6),"")</f>
        <v>occupancy-permits-field-definitions.xlsx</v>
      </c>
    </row>
    <row r="704" ht="15.75" customHeight="1">
      <c r="A704" s="352">
        <v>703.0</v>
      </c>
      <c r="B704" s="353" t="s">
        <v>344</v>
      </c>
      <c r="C704" s="353" t="s">
        <v>630</v>
      </c>
      <c r="D704" s="353" t="str">
        <f t="shared" si="1"/>
        <v>prmemp.mdb.PrmElec.TmpCityBlock</v>
      </c>
      <c r="E704" s="353" t="s">
        <v>1867</v>
      </c>
      <c r="F704" s="353"/>
      <c r="G704" s="353"/>
      <c r="H704" s="374" t="str">
        <f t="shared" si="17"/>
        <v>PrmElec</v>
      </c>
      <c r="I704" s="355" t="s">
        <v>1867</v>
      </c>
      <c r="J704" s="373"/>
      <c r="K704" s="358" t="s">
        <v>2115</v>
      </c>
      <c r="L704" s="358" t="s">
        <v>149</v>
      </c>
      <c r="N704" s="359" t="str">
        <f t="array" ref="N704">IFERROR(INDEX('All Field Defs'!$B$2:$E$258,MATCH('StoT Mapping (Depreciated)'!E704,'All Field Defs'!$B$2:$B$258,0),2),"")</f>
        <v>Temp City Block</v>
      </c>
      <c r="O704" s="359" t="str">
        <f t="array" ref="O704">IFERROR(INDEX('All Field Defs'!$B$2:$E$258,MATCH('StoT Mapping (Depreciated)'!E704,'All Field Defs'!$B$2:$B$258,0),3),"")</f>
        <v>Decimal</v>
      </c>
      <c r="P704" s="359" t="str">
        <f t="array" ref="P704">IFERROR(INDEX('All Field Defs'!$A$2:$E$258,MATCH('StoT Mapping (Depreciated)'!E704,'All Field Defs'!$B$2:$B$258,0),1),"")</f>
        <v>OccPermFD</v>
      </c>
      <c r="Q704" s="359" t="str">
        <f t="array" ref="Q704">IFERROR(INDEX('All Field Defs'!$A$2:$F$258,MATCH('StoT Mapping (Depreciated)'!E704,'All Field Defs'!$B$2:$B$258,0),6),"")</f>
        <v>occupancy-permits-field-definitions.xlsx</v>
      </c>
    </row>
    <row r="705" ht="15.75" customHeight="1">
      <c r="A705" s="352">
        <v>704.0</v>
      </c>
      <c r="B705" s="353" t="s">
        <v>344</v>
      </c>
      <c r="C705" s="353" t="s">
        <v>630</v>
      </c>
      <c r="D705" s="353" t="str">
        <f t="shared" si="1"/>
        <v>prmemp.mdb.PrmElec.TmpParcel</v>
      </c>
      <c r="E705" s="353" t="s">
        <v>1869</v>
      </c>
      <c r="F705" s="353"/>
      <c r="G705" s="353"/>
      <c r="H705" s="374" t="str">
        <f t="shared" si="17"/>
        <v>PrmElec</v>
      </c>
      <c r="I705" s="355" t="s">
        <v>1869</v>
      </c>
      <c r="J705" s="373"/>
      <c r="K705" s="358" t="s">
        <v>2115</v>
      </c>
      <c r="L705" s="358" t="s">
        <v>149</v>
      </c>
      <c r="N705" s="359" t="str">
        <f t="array" ref="N705">IFERROR(INDEX('All Field Defs'!$B$2:$E$258,MATCH('StoT Mapping (Depreciated)'!E705,'All Field Defs'!$B$2:$B$258,0),2),"")</f>
        <v>Temp Parcel</v>
      </c>
      <c r="O705" s="359" t="str">
        <f t="array" ref="O705">IFERROR(INDEX('All Field Defs'!$B$2:$E$258,MATCH('StoT Mapping (Depreciated)'!E705,'All Field Defs'!$B$2:$B$258,0),3),"")</f>
        <v>Integer</v>
      </c>
      <c r="P705" s="359" t="str">
        <f t="array" ref="P705">IFERROR(INDEX('All Field Defs'!$A$2:$E$258,MATCH('StoT Mapping (Depreciated)'!E705,'All Field Defs'!$B$2:$B$258,0),1),"")</f>
        <v>OccPermFD</v>
      </c>
      <c r="Q705" s="359" t="str">
        <f t="array" ref="Q705">IFERROR(INDEX('All Field Defs'!$A$2:$F$258,MATCH('StoT Mapping (Depreciated)'!E705,'All Field Defs'!$B$2:$B$258,0),6),"")</f>
        <v>occupancy-permits-field-definitions.xlsx</v>
      </c>
    </row>
    <row r="706" ht="15.75" customHeight="1">
      <c r="A706" s="352">
        <v>705.0</v>
      </c>
      <c r="B706" s="353" t="s">
        <v>344</v>
      </c>
      <c r="C706" s="353" t="s">
        <v>630</v>
      </c>
      <c r="D706" s="353" t="str">
        <f t="shared" si="1"/>
        <v>prmemp.mdb.PrmElec.FirstDate</v>
      </c>
      <c r="E706" s="353" t="s">
        <v>787</v>
      </c>
      <c r="F706" s="353"/>
      <c r="G706" s="353"/>
      <c r="H706" s="374" t="str">
        <f t="shared" si="17"/>
        <v>PrmElec</v>
      </c>
      <c r="I706" s="355" t="s">
        <v>787</v>
      </c>
      <c r="J706" s="373"/>
      <c r="K706" s="358" t="s">
        <v>2115</v>
      </c>
      <c r="L706" s="358" t="s">
        <v>149</v>
      </c>
      <c r="N706" s="359" t="str">
        <f t="array" ref="N706">IFERROR(INDEX('All Field Defs'!$B$2:$E$258,MATCH('StoT Mapping (Depreciated)'!E706,'All Field Defs'!$B$2:$B$258,0),2),"")</f>
        <v>First Appearance Date</v>
      </c>
      <c r="O706" s="359" t="str">
        <f t="array" ref="O706">IFERROR(INDEX('All Field Defs'!$B$2:$E$258,MATCH('StoT Mapping (Depreciated)'!E706,'All Field Defs'!$B$2:$B$258,0),3),"")</f>
        <v>Date</v>
      </c>
      <c r="P706" s="359" t="str">
        <f t="array" ref="P706">IFERROR(INDEX('All Field Defs'!$A$2:$E$258,MATCH('StoT Mapping (Depreciated)'!E706,'All Field Defs'!$B$2:$B$258,0),1),"")</f>
        <v>OccPermFD</v>
      </c>
      <c r="Q706" s="359" t="str">
        <f t="array" ref="Q706">IFERROR(INDEX('All Field Defs'!$A$2:$F$258,MATCH('StoT Mapping (Depreciated)'!E706,'All Field Defs'!$B$2:$B$258,0),6),"")</f>
        <v>occupancy-permits-field-definitions.xlsx</v>
      </c>
    </row>
    <row r="707" ht="15.75" customHeight="1">
      <c r="A707" s="352">
        <v>706.0</v>
      </c>
      <c r="B707" s="353" t="s">
        <v>344</v>
      </c>
      <c r="C707" s="353" t="s">
        <v>630</v>
      </c>
      <c r="D707" s="353" t="str">
        <f t="shared" si="1"/>
        <v>prmemp.mdb.PrmElec.LastDate</v>
      </c>
      <c r="E707" s="353" t="s">
        <v>794</v>
      </c>
      <c r="F707" s="353"/>
      <c r="G707" s="353"/>
      <c r="H707" s="374" t="str">
        <f t="shared" si="17"/>
        <v>PrmElec</v>
      </c>
      <c r="I707" s="355" t="s">
        <v>794</v>
      </c>
      <c r="J707" s="373"/>
      <c r="K707" s="358" t="s">
        <v>2115</v>
      </c>
      <c r="L707" s="358" t="s">
        <v>149</v>
      </c>
      <c r="N707" s="359" t="str">
        <f t="array" ref="N707">IFERROR(INDEX('All Field Defs'!$B$2:$E$258,MATCH('StoT Mapping (Depreciated)'!E707,'All Field Defs'!$B$2:$B$258,0),2),"")</f>
        <v>Last Date Appeared</v>
      </c>
      <c r="O707" s="359" t="str">
        <f t="array" ref="O707">IFERROR(INDEX('All Field Defs'!$B$2:$E$258,MATCH('StoT Mapping (Depreciated)'!E707,'All Field Defs'!$B$2:$B$258,0),3),"")</f>
        <v>Date</v>
      </c>
      <c r="P707" s="359" t="str">
        <f t="array" ref="P707">IFERROR(INDEX('All Field Defs'!$A$2:$E$258,MATCH('StoT Mapping (Depreciated)'!E707,'All Field Defs'!$B$2:$B$258,0),1),"")</f>
        <v>OccPermFD</v>
      </c>
      <c r="Q707" s="359" t="str">
        <f t="array" ref="Q707">IFERROR(INDEX('All Field Defs'!$A$2:$F$258,MATCH('StoT Mapping (Depreciated)'!E707,'All Field Defs'!$B$2:$B$258,0),6),"")</f>
        <v>occupancy-permits-field-definitions.xlsx</v>
      </c>
    </row>
    <row r="708" ht="15.75" customHeight="1">
      <c r="A708" s="352">
        <v>707.0</v>
      </c>
      <c r="B708" s="353" t="s">
        <v>344</v>
      </c>
      <c r="C708" s="353" t="s">
        <v>630</v>
      </c>
      <c r="D708" s="353" t="str">
        <f t="shared" si="1"/>
        <v>prmemp.mdb.PrmElec.UpDateGeo</v>
      </c>
      <c r="E708" s="353" t="s">
        <v>1871</v>
      </c>
      <c r="F708" s="353"/>
      <c r="G708" s="353"/>
      <c r="H708" s="374" t="str">
        <f t="shared" si="17"/>
        <v>PrmElec</v>
      </c>
      <c r="I708" s="355" t="s">
        <v>1871</v>
      </c>
      <c r="J708" s="373"/>
      <c r="K708" s="358" t="s">
        <v>2115</v>
      </c>
      <c r="L708" s="358" t="s">
        <v>149</v>
      </c>
      <c r="N708" s="359" t="str">
        <f t="array" ref="N708">IFERROR(INDEX('All Field Defs'!$B$2:$E$258,MATCH('StoT Mapping (Depreciated)'!E708,'All Field Defs'!$B$2:$B$258,0),2),"")</f>
        <v>Geo Updated</v>
      </c>
      <c r="O708" s="359" t="str">
        <f t="array" ref="O708">IFERROR(INDEX('All Field Defs'!$B$2:$E$258,MATCH('StoT Mapping (Depreciated)'!E708,'All Field Defs'!$B$2:$B$258,0),3),"")</f>
        <v>Date</v>
      </c>
      <c r="P708" s="359" t="str">
        <f t="array" ref="P708">IFERROR(INDEX('All Field Defs'!$A$2:$E$258,MATCH('StoT Mapping (Depreciated)'!E708,'All Field Defs'!$B$2:$B$258,0),1),"")</f>
        <v>OccPermFD</v>
      </c>
      <c r="Q708" s="359" t="str">
        <f t="array" ref="Q708">IFERROR(INDEX('All Field Defs'!$A$2:$F$258,MATCH('StoT Mapping (Depreciated)'!E708,'All Field Defs'!$B$2:$B$258,0),6),"")</f>
        <v>occupancy-permits-field-definitions.xlsx</v>
      </c>
    </row>
    <row r="709" ht="10.5" customHeight="1">
      <c r="A709" s="352">
        <v>708.0</v>
      </c>
      <c r="B709" s="363"/>
      <c r="C709" s="363"/>
      <c r="D709" s="353" t="str">
        <f t="shared" si="1"/>
        <v>..</v>
      </c>
      <c r="E709" s="363"/>
      <c r="F709" s="363"/>
      <c r="G709" s="363"/>
      <c r="H709" s="363"/>
      <c r="I709" s="364"/>
      <c r="J709" s="365"/>
      <c r="K709" s="363"/>
      <c r="L709" s="363"/>
      <c r="M709" s="343"/>
      <c r="N709" s="359"/>
      <c r="O709" s="359"/>
      <c r="P709" s="359"/>
      <c r="Q709" s="359"/>
    </row>
    <row r="710" ht="15.75" customHeight="1">
      <c r="A710" s="352">
        <v>709.0</v>
      </c>
      <c r="B710" s="353" t="s">
        <v>2192</v>
      </c>
      <c r="C710" s="353" t="s">
        <v>633</v>
      </c>
      <c r="D710" s="353" t="str">
        <f t="shared" si="1"/>
        <v>prmmech.mdb.PrmMech.AppType</v>
      </c>
      <c r="E710" s="353" t="s">
        <v>1763</v>
      </c>
      <c r="F710" s="353"/>
      <c r="G710" s="353"/>
      <c r="H710" s="374" t="str">
        <f t="shared" ref="H710:H781" si="18">C710</f>
        <v>PrmMech</v>
      </c>
      <c r="I710" s="355" t="s">
        <v>1763</v>
      </c>
      <c r="J710" s="373"/>
      <c r="K710" s="358" t="s">
        <v>2100</v>
      </c>
      <c r="L710" s="358" t="s">
        <v>1214</v>
      </c>
      <c r="N710" s="359" t="str">
        <f t="array" ref="N710">IFERROR(INDEX('All Field Defs'!$B$2:$E$258,MATCH('StoT Mapping (Depreciated)'!E710,'All Field Defs'!$B$2:$B$258,0),2),"")</f>
        <v>Application Type</v>
      </c>
      <c r="O710" s="359" t="str">
        <f t="array" ref="O710">IFERROR(INDEX('All Field Defs'!$B$2:$E$258,MATCH('StoT Mapping (Depreciated)'!E710,'All Field Defs'!$B$2:$B$258,0),3),"")</f>
        <v>String</v>
      </c>
      <c r="P710" s="359" t="str">
        <f t="array" ref="P710">IFERROR(INDEX('All Field Defs'!$A$2:$E$258,MATCH('StoT Mapping (Depreciated)'!E710,'All Field Defs'!$B$2:$B$258,0),1),"")</f>
        <v>OccPermFD</v>
      </c>
      <c r="Q710" s="359" t="str">
        <f t="array" ref="Q710">IFERROR(INDEX('All Field Defs'!$A$2:$F$258,MATCH('StoT Mapping (Depreciated)'!E710,'All Field Defs'!$B$2:$B$258,0),6),"")</f>
        <v>occupancy-permits-field-definitions.xlsx</v>
      </c>
    </row>
    <row r="711" ht="15.75" customHeight="1">
      <c r="A711" s="352">
        <v>710.0</v>
      </c>
      <c r="B711" s="353" t="s">
        <v>2192</v>
      </c>
      <c r="C711" s="353" t="s">
        <v>633</v>
      </c>
      <c r="D711" s="353" t="str">
        <f t="shared" si="1"/>
        <v>prmmech.mdb.PrmMech.AppSource</v>
      </c>
      <c r="E711" s="353" t="s">
        <v>1761</v>
      </c>
      <c r="F711" s="353"/>
      <c r="G711" s="353"/>
      <c r="H711" s="374" t="str">
        <f t="shared" si="18"/>
        <v>PrmMech</v>
      </c>
      <c r="I711" s="355" t="s">
        <v>1761</v>
      </c>
      <c r="J711" s="373"/>
      <c r="K711" s="358" t="s">
        <v>2100</v>
      </c>
      <c r="L711" s="358" t="s">
        <v>1195</v>
      </c>
      <c r="N711" s="359" t="str">
        <f t="array" ref="N711">IFERROR(INDEX('All Field Defs'!$B$2:$E$258,MATCH('StoT Mapping (Depreciated)'!E711,'All Field Defs'!$B$2:$B$258,0),2),"")</f>
        <v>Application Source</v>
      </c>
      <c r="O711" s="359" t="str">
        <f t="array" ref="O711">IFERROR(INDEX('All Field Defs'!$B$2:$E$258,MATCH('StoT Mapping (Depreciated)'!E711,'All Field Defs'!$B$2:$B$258,0),3),"")</f>
        <v>Integer</v>
      </c>
      <c r="P711" s="359" t="str">
        <f t="array" ref="P711">IFERROR(INDEX('All Field Defs'!$A$2:$E$258,MATCH('StoT Mapping (Depreciated)'!E711,'All Field Defs'!$B$2:$B$258,0),1),"")</f>
        <v>OccPermFD</v>
      </c>
      <c r="Q711" s="359" t="str">
        <f t="array" ref="Q711">IFERROR(INDEX('All Field Defs'!$A$2:$F$258,MATCH('StoT Mapping (Depreciated)'!E711,'All Field Defs'!$B$2:$B$258,0),6),"")</f>
        <v>occupancy-permits-field-definitions.xlsx</v>
      </c>
    </row>
    <row r="712" ht="15.75" customHeight="1">
      <c r="A712" s="352">
        <v>711.0</v>
      </c>
      <c r="B712" s="353" t="s">
        <v>2192</v>
      </c>
      <c r="C712" s="353" t="s">
        <v>633</v>
      </c>
      <c r="D712" s="353" t="str">
        <f t="shared" si="1"/>
        <v>prmmech.mdb.PrmMech.AppNum</v>
      </c>
      <c r="E712" s="353" t="s">
        <v>1759</v>
      </c>
      <c r="F712" s="353"/>
      <c r="G712" s="353"/>
      <c r="H712" s="374" t="str">
        <f t="shared" si="18"/>
        <v>PrmMech</v>
      </c>
      <c r="I712" s="355" t="s">
        <v>1759</v>
      </c>
      <c r="J712" s="373"/>
      <c r="K712" s="358" t="s">
        <v>2100</v>
      </c>
      <c r="L712" s="358" t="s">
        <v>2101</v>
      </c>
      <c r="N712" s="359" t="str">
        <f t="array" ref="N712">IFERROR(INDEX('All Field Defs'!$B$2:$E$258,MATCH('StoT Mapping (Depreciated)'!E712,'All Field Defs'!$B$2:$B$258,0),2),"")</f>
        <v>Application Number</v>
      </c>
      <c r="O712" s="359" t="str">
        <f t="array" ref="O712">IFERROR(INDEX('All Field Defs'!$B$2:$E$258,MATCH('StoT Mapping (Depreciated)'!E712,'All Field Defs'!$B$2:$B$258,0),3),"")</f>
        <v>Integer</v>
      </c>
      <c r="P712" s="359" t="str">
        <f t="array" ref="P712">IFERROR(INDEX('All Field Defs'!$A$2:$E$258,MATCH('StoT Mapping (Depreciated)'!E712,'All Field Defs'!$B$2:$B$258,0),1),"")</f>
        <v>OccPermFD</v>
      </c>
      <c r="Q712" s="359" t="str">
        <f t="array" ref="Q712">IFERROR(INDEX('All Field Defs'!$A$2:$F$258,MATCH('StoT Mapping (Depreciated)'!E712,'All Field Defs'!$B$2:$B$258,0),6),"")</f>
        <v>occupancy-permits-field-definitions.xlsx</v>
      </c>
    </row>
    <row r="713" ht="15.75" customHeight="1">
      <c r="A713" s="352">
        <v>712.0</v>
      </c>
      <c r="B713" s="353" t="s">
        <v>2192</v>
      </c>
      <c r="C713" s="353" t="s">
        <v>633</v>
      </c>
      <c r="D713" s="353" t="str">
        <f t="shared" si="1"/>
        <v>prmmech.mdb.PrmMech.PrclErr</v>
      </c>
      <c r="E713" s="353" t="s">
        <v>1845</v>
      </c>
      <c r="F713" s="353"/>
      <c r="G713" s="353"/>
      <c r="H713" s="374" t="str">
        <f t="shared" si="18"/>
        <v>PrmMech</v>
      </c>
      <c r="I713" s="355" t="s">
        <v>1845</v>
      </c>
      <c r="J713" s="373"/>
      <c r="K713" s="358" t="s">
        <v>149</v>
      </c>
      <c r="L713" s="358" t="s">
        <v>149</v>
      </c>
      <c r="N713" s="359" t="str">
        <f t="array" ref="N713">IFERROR(INDEX('All Field Defs'!$B$2:$E$258,MATCH('StoT Mapping (Depreciated)'!E713,'All Field Defs'!$B$2:$B$258,0),2),"")</f>
        <v>Geocoding Error Code</v>
      </c>
      <c r="O713" s="359" t="str">
        <f t="array" ref="O713">IFERROR(INDEX('All Field Defs'!$B$2:$E$258,MATCH('StoT Mapping (Depreciated)'!E713,'All Field Defs'!$B$2:$B$258,0),3),"")</f>
        <v>Integer</v>
      </c>
      <c r="P713" s="359" t="str">
        <f t="array" ref="P713">IFERROR(INDEX('All Field Defs'!$A$2:$E$258,MATCH('StoT Mapping (Depreciated)'!E713,'All Field Defs'!$B$2:$B$258,0),1),"")</f>
        <v>OccPermFD</v>
      </c>
      <c r="Q713" s="359" t="str">
        <f t="array" ref="Q713">IFERROR(INDEX('All Field Defs'!$A$2:$F$258,MATCH('StoT Mapping (Depreciated)'!E713,'All Field Defs'!$B$2:$B$258,0),6),"")</f>
        <v>occupancy-permits-field-definitions.xlsx</v>
      </c>
    </row>
    <row r="714" ht="15.75" customHeight="1">
      <c r="A714" s="352">
        <v>713.0</v>
      </c>
      <c r="B714" s="353" t="s">
        <v>2192</v>
      </c>
      <c r="C714" s="353" t="s">
        <v>633</v>
      </c>
      <c r="D714" s="353" t="str">
        <f t="shared" si="1"/>
        <v>prmmech.mdb.PrmMech.AddrAdjusted</v>
      </c>
      <c r="E714" s="353" t="s">
        <v>1750</v>
      </c>
      <c r="F714" s="353"/>
      <c r="G714" s="353"/>
      <c r="H714" s="374" t="str">
        <f t="shared" si="18"/>
        <v>PrmMech</v>
      </c>
      <c r="I714" s="355" t="s">
        <v>1750</v>
      </c>
      <c r="J714" s="373"/>
      <c r="K714" s="358" t="s">
        <v>149</v>
      </c>
      <c r="L714" s="358" t="s">
        <v>149</v>
      </c>
      <c r="N714" s="359" t="str">
        <f t="array" ref="N714">IFERROR(INDEX('All Field Defs'!$B$2:$E$258,MATCH('StoT Mapping (Depreciated)'!E714,'All Field Defs'!$B$2:$B$258,0),2),"")</f>
        <v>Address Adjusted</v>
      </c>
      <c r="O714" s="359" t="str">
        <f t="array" ref="O714">IFERROR(INDEX('All Field Defs'!$B$2:$E$258,MATCH('StoT Mapping (Depreciated)'!E714,'All Field Defs'!$B$2:$B$258,0),3),"")</f>
        <v>Boolean</v>
      </c>
      <c r="P714" s="359" t="str">
        <f t="array" ref="P714">IFERROR(INDEX('All Field Defs'!$A$2:$E$258,MATCH('StoT Mapping (Depreciated)'!E714,'All Field Defs'!$B$2:$B$258,0),1),"")</f>
        <v>OccPermFD</v>
      </c>
      <c r="Q714" s="359" t="str">
        <f t="array" ref="Q714">IFERROR(INDEX('All Field Defs'!$A$2:$F$258,MATCH('StoT Mapping (Depreciated)'!E714,'All Field Defs'!$B$2:$B$258,0),6),"")</f>
        <v>occupancy-permits-field-definitions.xlsx</v>
      </c>
    </row>
    <row r="715" ht="15.75" customHeight="1">
      <c r="A715" s="352">
        <v>714.0</v>
      </c>
      <c r="B715" s="353" t="s">
        <v>2192</v>
      </c>
      <c r="C715" s="353" t="s">
        <v>633</v>
      </c>
      <c r="D715" s="353" t="str">
        <f t="shared" si="1"/>
        <v>prmmech.mdb.PrmMech.CancelType</v>
      </c>
      <c r="E715" s="353" t="s">
        <v>1769</v>
      </c>
      <c r="F715" s="353"/>
      <c r="G715" s="353"/>
      <c r="H715" s="374" t="str">
        <f t="shared" si="18"/>
        <v>PrmMech</v>
      </c>
      <c r="I715" s="355" t="s">
        <v>1769</v>
      </c>
      <c r="J715" s="373"/>
      <c r="K715" s="358" t="s">
        <v>2100</v>
      </c>
      <c r="L715" s="358" t="s">
        <v>2103</v>
      </c>
      <c r="N715" s="359" t="str">
        <f t="array" ref="N715">IFERROR(INDEX('All Field Defs'!$B$2:$E$258,MATCH('StoT Mapping (Depreciated)'!E715,'All Field Defs'!$B$2:$B$258,0),2),"")</f>
        <v>Cancel Type</v>
      </c>
      <c r="O715" s="359" t="str">
        <f t="array" ref="O715">IFERROR(INDEX('All Field Defs'!$B$2:$E$258,MATCH('StoT Mapping (Depreciated)'!E715,'All Field Defs'!$B$2:$B$258,0),3),"")</f>
        <v>String</v>
      </c>
      <c r="P715" s="359" t="str">
        <f t="array" ref="P715">IFERROR(INDEX('All Field Defs'!$A$2:$E$258,MATCH('StoT Mapping (Depreciated)'!E715,'All Field Defs'!$B$2:$B$258,0),1),"")</f>
        <v>OccPermFD</v>
      </c>
      <c r="Q715" s="359" t="str">
        <f t="array" ref="Q715">IFERROR(INDEX('All Field Defs'!$A$2:$F$258,MATCH('StoT Mapping (Depreciated)'!E715,'All Field Defs'!$B$2:$B$258,0),6),"")</f>
        <v>occupancy-permits-field-definitions.xlsx</v>
      </c>
    </row>
    <row r="716" ht="15.75" customHeight="1">
      <c r="A716" s="352">
        <v>715.0</v>
      </c>
      <c r="B716" s="353" t="s">
        <v>2192</v>
      </c>
      <c r="C716" s="353" t="s">
        <v>633</v>
      </c>
      <c r="D716" s="353" t="str">
        <f t="shared" si="1"/>
        <v>prmmech.mdb.PrmMech.CityBlock</v>
      </c>
      <c r="E716" s="353" t="s">
        <v>65</v>
      </c>
      <c r="F716" s="353"/>
      <c r="G716" s="353"/>
      <c r="H716" s="374" t="str">
        <f t="shared" si="18"/>
        <v>PrmMech</v>
      </c>
      <c r="I716" s="355" t="s">
        <v>65</v>
      </c>
      <c r="J716" s="373"/>
      <c r="K716" s="358"/>
      <c r="L716" s="358"/>
      <c r="N716" s="359" t="str">
        <f t="array" ref="N716">IFERROR(INDEX('All Field Defs'!$B$2:$E$258,MATCH('StoT Mapping (Depreciated)'!E716,'All Field Defs'!$B$2:$B$258,0),2),"")</f>
        <v>City Block</v>
      </c>
      <c r="O716" s="359" t="str">
        <f t="array" ref="O716">IFERROR(INDEX('All Field Defs'!$B$2:$E$258,MATCH('StoT Mapping (Depreciated)'!E716,'All Field Defs'!$B$2:$B$258,0),3),"")</f>
        <v>Decimal</v>
      </c>
      <c r="P716" s="359" t="str">
        <f t="array" ref="P716">IFERROR(INDEX('All Field Defs'!$A$2:$E$258,MATCH('StoT Mapping (Depreciated)'!E716,'All Field Defs'!$B$2:$B$258,0),1),"")</f>
        <v>OccPermFD</v>
      </c>
      <c r="Q716" s="359" t="str">
        <f t="array" ref="Q716">IFERROR(INDEX('All Field Defs'!$A$2:$F$258,MATCH('StoT Mapping (Depreciated)'!E716,'All Field Defs'!$B$2:$B$258,0),6),"")</f>
        <v>occupancy-permits-field-definitions.xlsx</v>
      </c>
    </row>
    <row r="717" ht="15.75" customHeight="1">
      <c r="A717" s="352">
        <v>716.0</v>
      </c>
      <c r="B717" s="353" t="s">
        <v>2192</v>
      </c>
      <c r="C717" s="353" t="s">
        <v>633</v>
      </c>
      <c r="D717" s="353" t="str">
        <f t="shared" si="1"/>
        <v>prmmech.mdb.PrmMech.Parcel</v>
      </c>
      <c r="E717" s="353" t="s">
        <v>78</v>
      </c>
      <c r="F717" s="353"/>
      <c r="G717" s="353"/>
      <c r="H717" s="374" t="str">
        <f t="shared" si="18"/>
        <v>PrmMech</v>
      </c>
      <c r="I717" s="355" t="s">
        <v>78</v>
      </c>
      <c r="J717" s="373"/>
      <c r="K717" s="358"/>
      <c r="L717" s="358"/>
      <c r="N717" s="359" t="str">
        <f t="array" ref="N717">IFERROR(INDEX('All Field Defs'!$B$2:$E$258,MATCH('StoT Mapping (Depreciated)'!E717,'All Field Defs'!$B$2:$B$258,0),2),"")</f>
        <v>Parcel Number</v>
      </c>
      <c r="O717" s="359" t="str">
        <f t="array" ref="O717">IFERROR(INDEX('All Field Defs'!$B$2:$E$258,MATCH('StoT Mapping (Depreciated)'!E717,'All Field Defs'!$B$2:$B$258,0),3),"")</f>
        <v>Integer</v>
      </c>
      <c r="P717" s="359" t="str">
        <f t="array" ref="P717">IFERROR(INDEX('All Field Defs'!$A$2:$E$258,MATCH('StoT Mapping (Depreciated)'!E717,'All Field Defs'!$B$2:$B$258,0),1),"")</f>
        <v>OccPermFD</v>
      </c>
      <c r="Q717" s="359" t="str">
        <f t="array" ref="Q717">IFERROR(INDEX('All Field Defs'!$A$2:$F$258,MATCH('StoT Mapping (Depreciated)'!E717,'All Field Defs'!$B$2:$B$258,0),6),"")</f>
        <v>occupancy-permits-field-definitions.xlsx</v>
      </c>
    </row>
    <row r="718" ht="15.75" customHeight="1">
      <c r="A718" s="352">
        <v>717.0</v>
      </c>
      <c r="B718" s="353" t="s">
        <v>2192</v>
      </c>
      <c r="C718" s="353" t="s">
        <v>633</v>
      </c>
      <c r="D718" s="353" t="str">
        <f t="shared" si="1"/>
        <v>prmmech.mdb.PrmMech.OwnerCode</v>
      </c>
      <c r="E718" s="353" t="s">
        <v>90</v>
      </c>
      <c r="F718" s="353"/>
      <c r="G718" s="353"/>
      <c r="H718" s="374" t="str">
        <f t="shared" si="18"/>
        <v>PrmMech</v>
      </c>
      <c r="I718" s="355" t="s">
        <v>90</v>
      </c>
      <c r="J718" s="373"/>
      <c r="K718" s="358"/>
      <c r="L718" s="358"/>
      <c r="N718" s="359" t="str">
        <f t="array" ref="N718">IFERROR(INDEX('All Field Defs'!$B$2:$E$258,MATCH('StoT Mapping (Depreciated)'!E718,'All Field Defs'!$B$2:$B$258,0),2),"")</f>
        <v>Owner Code</v>
      </c>
      <c r="O718" s="359" t="str">
        <f t="array" ref="O718">IFERROR(INDEX('All Field Defs'!$B$2:$E$258,MATCH('StoT Mapping (Depreciated)'!E718,'All Field Defs'!$B$2:$B$258,0),3),"")</f>
        <v>Integer</v>
      </c>
      <c r="P718" s="359" t="str">
        <f t="array" ref="P718">IFERROR(INDEX('All Field Defs'!$A$2:$E$258,MATCH('StoT Mapping (Depreciated)'!E718,'All Field Defs'!$B$2:$B$258,0),1),"")</f>
        <v>OccPermFD</v>
      </c>
      <c r="Q718" s="359" t="str">
        <f t="array" ref="Q718">IFERROR(INDEX('All Field Defs'!$A$2:$F$258,MATCH('StoT Mapping (Depreciated)'!E718,'All Field Defs'!$B$2:$B$258,0),6),"")</f>
        <v>occupancy-permits-field-definitions.xlsx</v>
      </c>
    </row>
    <row r="719" ht="15.75" customHeight="1">
      <c r="A719" s="352">
        <v>718.0</v>
      </c>
      <c r="B719" s="353" t="s">
        <v>2192</v>
      </c>
      <c r="C719" s="353" t="s">
        <v>633</v>
      </c>
      <c r="D719" s="353" t="str">
        <f t="shared" si="1"/>
        <v>prmmech.mdb.PrmMech.Handle</v>
      </c>
      <c r="E719" s="353" t="s">
        <v>159</v>
      </c>
      <c r="F719" s="353"/>
      <c r="G719" s="353"/>
      <c r="H719" s="374" t="str">
        <f t="shared" si="18"/>
        <v>PrmMech</v>
      </c>
      <c r="I719" s="355" t="s">
        <v>159</v>
      </c>
      <c r="J719" s="373"/>
      <c r="K719" s="358" t="s">
        <v>2100</v>
      </c>
      <c r="L719" s="358" t="s">
        <v>1981</v>
      </c>
      <c r="N719" s="359" t="str">
        <f t="array" ref="N719">IFERROR(INDEX('All Field Defs'!$B$2:$E$258,MATCH('StoT Mapping (Depreciated)'!E719,'All Field Defs'!$B$2:$B$258,0),2),"")</f>
        <v>Handle</v>
      </c>
      <c r="O719" s="359" t="str">
        <f t="array" ref="O719">IFERROR(INDEX('All Field Defs'!$B$2:$E$258,MATCH('StoT Mapping (Depreciated)'!E719,'All Field Defs'!$B$2:$B$258,0),3),"")</f>
        <v>String</v>
      </c>
      <c r="P719" s="359" t="str">
        <f t="array" ref="P719">IFERROR(INDEX('All Field Defs'!$A$2:$E$258,MATCH('StoT Mapping (Depreciated)'!E719,'All Field Defs'!$B$2:$B$258,0),1),"")</f>
        <v>OccPermFD</v>
      </c>
      <c r="Q719" s="359" t="str">
        <f t="array" ref="Q719">IFERROR(INDEX('All Field Defs'!$A$2:$F$258,MATCH('StoT Mapping (Depreciated)'!E719,'All Field Defs'!$B$2:$B$258,0),6),"")</f>
        <v>occupancy-permits-field-definitions.xlsx</v>
      </c>
    </row>
    <row r="720" ht="15.75" customHeight="1">
      <c r="A720" s="352">
        <v>719.0</v>
      </c>
      <c r="B720" s="353" t="s">
        <v>2192</v>
      </c>
      <c r="C720" s="353" t="s">
        <v>633</v>
      </c>
      <c r="D720" s="353" t="str">
        <f t="shared" si="1"/>
        <v>prmmech.mdb.PrmMech.Parcel9</v>
      </c>
      <c r="E720" s="353" t="s">
        <v>165</v>
      </c>
      <c r="F720" s="353"/>
      <c r="G720" s="353"/>
      <c r="H720" s="374" t="str">
        <f t="shared" si="18"/>
        <v>PrmMech</v>
      </c>
      <c r="I720" s="355" t="s">
        <v>165</v>
      </c>
      <c r="J720" s="373"/>
      <c r="K720" s="358"/>
      <c r="L720" s="358"/>
      <c r="N720" s="359" t="str">
        <f t="array" ref="N720">IFERROR(INDEX('All Field Defs'!$B$2:$E$258,MATCH('StoT Mapping (Depreciated)'!E720,'All Field Defs'!$B$2:$B$258,0),2),"")</f>
        <v>Parcel 9</v>
      </c>
      <c r="O720" s="359" t="str">
        <f t="array" ref="O720">IFERROR(INDEX('All Field Defs'!$B$2:$E$258,MATCH('StoT Mapping (Depreciated)'!E720,'All Field Defs'!$B$2:$B$258,0),3),"")</f>
        <v>Integer</v>
      </c>
      <c r="P720" s="359" t="str">
        <f t="array" ref="P720">IFERROR(INDEX('All Field Defs'!$A$2:$E$258,MATCH('StoT Mapping (Depreciated)'!E720,'All Field Defs'!$B$2:$B$258,0),1),"")</f>
        <v>OccPermFD</v>
      </c>
      <c r="Q720" s="359" t="str">
        <f t="array" ref="Q720">IFERROR(INDEX('All Field Defs'!$A$2:$F$258,MATCH('StoT Mapping (Depreciated)'!E720,'All Field Defs'!$B$2:$B$258,0),6),"")</f>
        <v>occupancy-permits-field-definitions.xlsx</v>
      </c>
    </row>
    <row r="721" ht="15.75" customHeight="1">
      <c r="A721" s="352">
        <v>720.0</v>
      </c>
      <c r="B721" s="353" t="s">
        <v>2192</v>
      </c>
      <c r="C721" s="353" t="s">
        <v>633</v>
      </c>
      <c r="D721" s="353" t="str">
        <f t="shared" si="1"/>
        <v>prmmech.mdb.PrmMech.AddrNum</v>
      </c>
      <c r="E721" s="353" t="s">
        <v>1709</v>
      </c>
      <c r="F721" s="353"/>
      <c r="G721" s="353"/>
      <c r="H721" s="374" t="str">
        <f t="shared" si="18"/>
        <v>PrmMech</v>
      </c>
      <c r="I721" s="355" t="s">
        <v>1709</v>
      </c>
      <c r="J721" s="373"/>
      <c r="K721" s="358"/>
      <c r="L721" s="358"/>
      <c r="N721" s="359" t="str">
        <f t="array" ref="N721">IFERROR(INDEX('All Field Defs'!$B$2:$E$258,MATCH('StoT Mapping (Depreciated)'!E721,'All Field Defs'!$B$2:$B$258,0),2),"")</f>
        <v>Address Number</v>
      </c>
      <c r="O721" s="359" t="str">
        <f t="array" ref="O721">IFERROR(INDEX('All Field Defs'!$B$2:$E$258,MATCH('StoT Mapping (Depreciated)'!E721,'All Field Defs'!$B$2:$B$258,0),3),"")</f>
        <v>Integer</v>
      </c>
      <c r="P721" s="359" t="str">
        <f t="array" ref="P721">IFERROR(INDEX('All Field Defs'!$A$2:$E$258,MATCH('StoT Mapping (Depreciated)'!E721,'All Field Defs'!$B$2:$B$258,0),1),"")</f>
        <v>OccPermFD</v>
      </c>
      <c r="Q721" s="359" t="str">
        <f t="array" ref="Q721">IFERROR(INDEX('All Field Defs'!$A$2:$F$258,MATCH('StoT Mapping (Depreciated)'!E721,'All Field Defs'!$B$2:$B$258,0),6),"")</f>
        <v>occupancy-permits-field-definitions.xlsx</v>
      </c>
    </row>
    <row r="722" ht="15.75" customHeight="1">
      <c r="A722" s="352">
        <v>721.0</v>
      </c>
      <c r="B722" s="353" t="s">
        <v>2192</v>
      </c>
      <c r="C722" s="353" t="s">
        <v>633</v>
      </c>
      <c r="D722" s="353" t="str">
        <f t="shared" si="1"/>
        <v>prmmech.mdb.PrmMech.AddrSuf</v>
      </c>
      <c r="E722" s="353" t="s">
        <v>1723</v>
      </c>
      <c r="F722" s="353"/>
      <c r="G722" s="353"/>
      <c r="H722" s="374" t="str">
        <f t="shared" si="18"/>
        <v>PrmMech</v>
      </c>
      <c r="I722" s="355" t="s">
        <v>1723</v>
      </c>
      <c r="J722" s="373"/>
      <c r="K722" s="358"/>
      <c r="L722" s="358"/>
      <c r="N722" s="359" t="str">
        <f t="array" ref="N722">IFERROR(INDEX('All Field Defs'!$B$2:$E$258,MATCH('StoT Mapping (Depreciated)'!E722,'All Field Defs'!$B$2:$B$258,0),2),"")</f>
        <v>Address Suffix</v>
      </c>
      <c r="O722" s="359" t="str">
        <f t="array" ref="O722">IFERROR(INDEX('All Field Defs'!$B$2:$E$258,MATCH('StoT Mapping (Depreciated)'!E722,'All Field Defs'!$B$2:$B$258,0),3),"")</f>
        <v>String</v>
      </c>
      <c r="P722" s="359" t="str">
        <f t="array" ref="P722">IFERROR(INDEX('All Field Defs'!$A$2:$E$258,MATCH('StoT Mapping (Depreciated)'!E722,'All Field Defs'!$B$2:$B$258,0),1),"")</f>
        <v>OccPermFD</v>
      </c>
      <c r="Q722" s="359" t="str">
        <f t="array" ref="Q722">IFERROR(INDEX('All Field Defs'!$A$2:$F$258,MATCH('StoT Mapping (Depreciated)'!E722,'All Field Defs'!$B$2:$B$258,0),6),"")</f>
        <v>occupancy-permits-field-definitions.xlsx</v>
      </c>
    </row>
    <row r="723" ht="15.75" customHeight="1">
      <c r="A723" s="352">
        <v>722.0</v>
      </c>
      <c r="B723" s="353" t="s">
        <v>2192</v>
      </c>
      <c r="C723" s="353" t="s">
        <v>633</v>
      </c>
      <c r="D723" s="353" t="str">
        <f t="shared" si="1"/>
        <v>prmmech.mdb.PrmMech.StDir</v>
      </c>
      <c r="E723" s="353" t="s">
        <v>1857</v>
      </c>
      <c r="F723" s="353"/>
      <c r="G723" s="353"/>
      <c r="H723" s="374" t="str">
        <f t="shared" si="18"/>
        <v>PrmMech</v>
      </c>
      <c r="I723" s="355" t="s">
        <v>1857</v>
      </c>
      <c r="J723" s="373"/>
      <c r="K723" s="358"/>
      <c r="L723" s="358"/>
      <c r="N723" s="359" t="str">
        <f t="array" ref="N723">IFERROR(INDEX('All Field Defs'!$B$2:$E$258,MATCH('StoT Mapping (Depreciated)'!E723,'All Field Defs'!$B$2:$B$258,0),2),"")</f>
        <v>Street Direction</v>
      </c>
      <c r="O723" s="359" t="str">
        <f t="array" ref="O723">IFERROR(INDEX('All Field Defs'!$B$2:$E$258,MATCH('StoT Mapping (Depreciated)'!E723,'All Field Defs'!$B$2:$B$258,0),3),"")</f>
        <v>String</v>
      </c>
      <c r="P723" s="359" t="str">
        <f t="array" ref="P723">IFERROR(INDEX('All Field Defs'!$A$2:$E$258,MATCH('StoT Mapping (Depreciated)'!E723,'All Field Defs'!$B$2:$B$258,0),1),"")</f>
        <v>OccPermFD</v>
      </c>
      <c r="Q723" s="359" t="str">
        <f t="array" ref="Q723">IFERROR(INDEX('All Field Defs'!$A$2:$F$258,MATCH('StoT Mapping (Depreciated)'!E723,'All Field Defs'!$B$2:$B$258,0),6),"")</f>
        <v>occupancy-permits-field-definitions.xlsx</v>
      </c>
    </row>
    <row r="724" ht="15.75" customHeight="1">
      <c r="A724" s="352">
        <v>723.0</v>
      </c>
      <c r="B724" s="353" t="s">
        <v>2192</v>
      </c>
      <c r="C724" s="353" t="s">
        <v>633</v>
      </c>
      <c r="D724" s="353" t="str">
        <f t="shared" si="1"/>
        <v>prmmech.mdb.PrmMech.StName</v>
      </c>
      <c r="E724" s="353" t="s">
        <v>1071</v>
      </c>
      <c r="F724" s="353"/>
      <c r="G724" s="353"/>
      <c r="H724" s="374" t="str">
        <f t="shared" si="18"/>
        <v>PrmMech</v>
      </c>
      <c r="I724" s="355" t="s">
        <v>1071</v>
      </c>
      <c r="J724" s="373"/>
      <c r="K724" s="358"/>
      <c r="L724" s="358"/>
      <c r="N724" s="359" t="str">
        <f t="array" ref="N724">IFERROR(INDEX('All Field Defs'!$B$2:$E$258,MATCH('StoT Mapping (Depreciated)'!E724,'All Field Defs'!$B$2:$B$258,0),2),"")</f>
        <v>Street Name</v>
      </c>
      <c r="O724" s="359" t="str">
        <f t="array" ref="O724">IFERROR(INDEX('All Field Defs'!$B$2:$E$258,MATCH('StoT Mapping (Depreciated)'!E724,'All Field Defs'!$B$2:$B$258,0),3),"")</f>
        <v>String</v>
      </c>
      <c r="P724" s="359" t="str">
        <f t="array" ref="P724">IFERROR(INDEX('All Field Defs'!$A$2:$E$258,MATCH('StoT Mapping (Depreciated)'!E724,'All Field Defs'!$B$2:$B$258,0),1),"")</f>
        <v>OccPermFD</v>
      </c>
      <c r="Q724" s="359" t="str">
        <f t="array" ref="Q724">IFERROR(INDEX('All Field Defs'!$A$2:$F$258,MATCH('StoT Mapping (Depreciated)'!E724,'All Field Defs'!$B$2:$B$258,0),6),"")</f>
        <v>occupancy-permits-field-definitions.xlsx</v>
      </c>
    </row>
    <row r="725" ht="15.75" customHeight="1">
      <c r="A725" s="352">
        <v>724.0</v>
      </c>
      <c r="B725" s="353" t="s">
        <v>2192</v>
      </c>
      <c r="C725" s="353" t="s">
        <v>633</v>
      </c>
      <c r="D725" s="353" t="str">
        <f t="shared" si="1"/>
        <v>prmmech.mdb.PrmMech.StType</v>
      </c>
      <c r="E725" s="353" t="s">
        <v>1075</v>
      </c>
      <c r="F725" s="353"/>
      <c r="G725" s="353"/>
      <c r="H725" s="374" t="str">
        <f t="shared" si="18"/>
        <v>PrmMech</v>
      </c>
      <c r="I725" s="355" t="s">
        <v>1075</v>
      </c>
      <c r="J725" s="373"/>
      <c r="K725" s="358"/>
      <c r="L725" s="358"/>
      <c r="N725" s="359" t="str">
        <f t="array" ref="N725">IFERROR(INDEX('All Field Defs'!$B$2:$E$258,MATCH('StoT Mapping (Depreciated)'!E725,'All Field Defs'!$B$2:$B$258,0),2),"")</f>
        <v>Street Type</v>
      </c>
      <c r="O725" s="359" t="str">
        <f t="array" ref="O725">IFERROR(INDEX('All Field Defs'!$B$2:$E$258,MATCH('StoT Mapping (Depreciated)'!E725,'All Field Defs'!$B$2:$B$258,0),3),"")</f>
        <v>String</v>
      </c>
      <c r="P725" s="359" t="str">
        <f t="array" ref="P725">IFERROR(INDEX('All Field Defs'!$A$2:$E$258,MATCH('StoT Mapping (Depreciated)'!E725,'All Field Defs'!$B$2:$B$258,0),1),"")</f>
        <v>OccPermFD</v>
      </c>
      <c r="Q725" s="359" t="str">
        <f t="array" ref="Q725">IFERROR(INDEX('All Field Defs'!$A$2:$F$258,MATCH('StoT Mapping (Depreciated)'!E725,'All Field Defs'!$B$2:$B$258,0),6),"")</f>
        <v>occupancy-permits-field-definitions.xlsx</v>
      </c>
    </row>
    <row r="726" ht="15.75" customHeight="1">
      <c r="A726" s="352">
        <v>725.0</v>
      </c>
      <c r="B726" s="353" t="s">
        <v>2192</v>
      </c>
      <c r="C726" s="353" t="s">
        <v>633</v>
      </c>
      <c r="D726" s="353" t="str">
        <f t="shared" si="1"/>
        <v>prmmech.mdb.PrmMech.UnitNum</v>
      </c>
      <c r="E726" s="353" t="s">
        <v>1639</v>
      </c>
      <c r="F726" s="353"/>
      <c r="G726" s="353"/>
      <c r="H726" s="374" t="str">
        <f t="shared" si="18"/>
        <v>PrmMech</v>
      </c>
      <c r="I726" s="355" t="s">
        <v>1639</v>
      </c>
      <c r="J726" s="373"/>
      <c r="K726" s="358"/>
      <c r="L726" s="358"/>
      <c r="N726" s="359" t="str">
        <f t="array" ref="N726">IFERROR(INDEX('All Field Defs'!$B$2:$E$258,MATCH('StoT Mapping (Depreciated)'!E726,'All Field Defs'!$B$2:$B$258,0),2),"")</f>
        <v>Unit Number</v>
      </c>
      <c r="O726" s="359" t="str">
        <f t="array" ref="O726">IFERROR(INDEX('All Field Defs'!$B$2:$E$258,MATCH('StoT Mapping (Depreciated)'!E726,'All Field Defs'!$B$2:$B$258,0),3),"")</f>
        <v>String</v>
      </c>
      <c r="P726" s="359" t="str">
        <f t="array" ref="P726">IFERROR(INDEX('All Field Defs'!$A$2:$E$258,MATCH('StoT Mapping (Depreciated)'!E726,'All Field Defs'!$B$2:$B$258,0),1),"")</f>
        <v>OccPermFD</v>
      </c>
      <c r="Q726" s="359" t="str">
        <f t="array" ref="Q726">IFERROR(INDEX('All Field Defs'!$A$2:$F$258,MATCH('StoT Mapping (Depreciated)'!E726,'All Field Defs'!$B$2:$B$258,0),6),"")</f>
        <v>occupancy-permits-field-definitions.xlsx</v>
      </c>
    </row>
    <row r="727" ht="15.75" customHeight="1">
      <c r="A727" s="352">
        <v>726.0</v>
      </c>
      <c r="B727" s="353" t="s">
        <v>2192</v>
      </c>
      <c r="C727" s="353" t="s">
        <v>633</v>
      </c>
      <c r="D727" s="353" t="str">
        <f t="shared" si="1"/>
        <v>prmmech.mdb.PrmMech.OrigAddress</v>
      </c>
      <c r="E727" s="353" t="s">
        <v>2025</v>
      </c>
      <c r="F727" s="353"/>
      <c r="G727" s="353"/>
      <c r="H727" s="374" t="str">
        <f t="shared" si="18"/>
        <v>PrmMech</v>
      </c>
      <c r="I727" s="355" t="s">
        <v>2025</v>
      </c>
      <c r="J727" s="373"/>
      <c r="K727" s="358"/>
      <c r="L727" s="358"/>
      <c r="N727" s="359" t="str">
        <f t="array" ref="N727">IFERROR(INDEX('All Field Defs'!$B$2:$E$258,MATCH('StoT Mapping (Depreciated)'!E727,'All Field Defs'!$B$2:$B$258,0),2),"")</f>
        <v/>
      </c>
      <c r="O727" s="359" t="str">
        <f t="array" ref="O727">IFERROR(INDEX('All Field Defs'!$B$2:$E$258,MATCH('StoT Mapping (Depreciated)'!E727,'All Field Defs'!$B$2:$B$258,0),3),"")</f>
        <v/>
      </c>
      <c r="P727" s="359" t="str">
        <f t="array" ref="P727">IFERROR(INDEX('All Field Defs'!$A$2:$E$258,MATCH('StoT Mapping (Depreciated)'!E727,'All Field Defs'!$B$2:$B$258,0),1),"")</f>
        <v/>
      </c>
      <c r="Q727" s="359" t="str">
        <f t="array" ref="Q727">IFERROR(INDEX('All Field Defs'!$A$2:$F$258,MATCH('StoT Mapping (Depreciated)'!E727,'All Field Defs'!$B$2:$B$258,0),6),"")</f>
        <v/>
      </c>
    </row>
    <row r="728" ht="15.75" customHeight="1">
      <c r="A728" s="352">
        <v>727.0</v>
      </c>
      <c r="B728" s="353" t="s">
        <v>2192</v>
      </c>
      <c r="C728" s="353" t="s">
        <v>633</v>
      </c>
      <c r="D728" s="353" t="str">
        <f t="shared" si="1"/>
        <v>prmmech.mdb.PrmMech.ProjectType</v>
      </c>
      <c r="E728" s="353" t="s">
        <v>1849</v>
      </c>
      <c r="F728" s="353"/>
      <c r="G728" s="353"/>
      <c r="H728" s="374" t="str">
        <f t="shared" si="18"/>
        <v>PrmMech</v>
      </c>
      <c r="I728" s="355" t="s">
        <v>1849</v>
      </c>
      <c r="J728" s="373"/>
      <c r="K728" s="358" t="s">
        <v>149</v>
      </c>
      <c r="L728" s="358" t="s">
        <v>149</v>
      </c>
      <c r="N728" s="359" t="str">
        <f t="array" ref="N728">IFERROR(INDEX('All Field Defs'!$B$2:$E$258,MATCH('StoT Mapping (Depreciated)'!E728,'All Field Defs'!$B$2:$B$258,0),2),"")</f>
        <v>Project Type</v>
      </c>
      <c r="O728" s="359" t="str">
        <f t="array" ref="O728">IFERROR(INDEX('All Field Defs'!$B$2:$E$258,MATCH('StoT Mapping (Depreciated)'!E728,'All Field Defs'!$B$2:$B$258,0),3),"")</f>
        <v>Integer</v>
      </c>
      <c r="P728" s="359" t="str">
        <f t="array" ref="P728">IFERROR(INDEX('All Field Defs'!$A$2:$E$258,MATCH('StoT Mapping (Depreciated)'!E728,'All Field Defs'!$B$2:$B$258,0),1),"")</f>
        <v>OccPermFD</v>
      </c>
      <c r="Q728" s="359" t="str">
        <f t="array" ref="Q728">IFERROR(INDEX('All Field Defs'!$A$2:$F$258,MATCH('StoT Mapping (Depreciated)'!E728,'All Field Defs'!$B$2:$B$258,0),6),"")</f>
        <v>occupancy-permits-field-definitions.xlsx</v>
      </c>
    </row>
    <row r="729" ht="15.75" customHeight="1">
      <c r="A729" s="352">
        <v>728.0</v>
      </c>
      <c r="B729" s="353" t="s">
        <v>2192</v>
      </c>
      <c r="C729" s="353" t="s">
        <v>633</v>
      </c>
      <c r="D729" s="353" t="str">
        <f t="shared" si="1"/>
        <v>prmmech.mdb.PrmMech.MainStructType</v>
      </c>
      <c r="E729" s="353" t="s">
        <v>2108</v>
      </c>
      <c r="F729" s="353"/>
      <c r="G729" s="353"/>
      <c r="H729" s="374" t="str">
        <f t="shared" si="18"/>
        <v>PrmMech</v>
      </c>
      <c r="I729" s="355" t="s">
        <v>2108</v>
      </c>
      <c r="J729" s="373"/>
      <c r="K729" s="358" t="s">
        <v>149</v>
      </c>
      <c r="L729" s="358" t="s">
        <v>149</v>
      </c>
      <c r="N729" s="359" t="str">
        <f t="array" ref="N729">IFERROR(INDEX('All Field Defs'!$B$2:$E$258,MATCH('StoT Mapping (Depreciated)'!E729,'All Field Defs'!$B$2:$B$258,0),2),"")</f>
        <v/>
      </c>
      <c r="O729" s="359" t="str">
        <f t="array" ref="O729">IFERROR(INDEX('All Field Defs'!$B$2:$E$258,MATCH('StoT Mapping (Depreciated)'!E729,'All Field Defs'!$B$2:$B$258,0),3),"")</f>
        <v/>
      </c>
      <c r="P729" s="359" t="str">
        <f t="array" ref="P729">IFERROR(INDEX('All Field Defs'!$A$2:$E$258,MATCH('StoT Mapping (Depreciated)'!E729,'All Field Defs'!$B$2:$B$258,0),1),"")</f>
        <v/>
      </c>
      <c r="Q729" s="359" t="str">
        <f t="array" ref="Q729">IFERROR(INDEX('All Field Defs'!$A$2:$F$258,MATCH('StoT Mapping (Depreciated)'!E729,'All Field Defs'!$B$2:$B$258,0),6),"")</f>
        <v/>
      </c>
    </row>
    <row r="730" ht="15.75" customHeight="1">
      <c r="A730" s="352">
        <v>729.0</v>
      </c>
      <c r="B730" s="353" t="s">
        <v>2192</v>
      </c>
      <c r="C730" s="353" t="s">
        <v>633</v>
      </c>
      <c r="D730" s="353" t="str">
        <f t="shared" si="1"/>
        <v>prmmech.mdb.PrmMech.AppDate</v>
      </c>
      <c r="E730" s="353" t="s">
        <v>1755</v>
      </c>
      <c r="F730" s="353"/>
      <c r="G730" s="353"/>
      <c r="H730" s="374" t="str">
        <f t="shared" si="18"/>
        <v>PrmMech</v>
      </c>
      <c r="I730" s="355" t="s">
        <v>1755</v>
      </c>
      <c r="J730" s="373"/>
      <c r="K730" s="358" t="s">
        <v>2100</v>
      </c>
      <c r="L730" s="358" t="s">
        <v>2109</v>
      </c>
      <c r="N730" s="359" t="str">
        <f t="array" ref="N730">IFERROR(INDEX('All Field Defs'!$B$2:$E$258,MATCH('StoT Mapping (Depreciated)'!E730,'All Field Defs'!$B$2:$B$258,0),2),"")</f>
        <v>Application Date</v>
      </c>
      <c r="O730" s="359" t="str">
        <f t="array" ref="O730">IFERROR(INDEX('All Field Defs'!$B$2:$E$258,MATCH('StoT Mapping (Depreciated)'!E730,'All Field Defs'!$B$2:$B$258,0),3),"")</f>
        <v>Date</v>
      </c>
      <c r="P730" s="359" t="str">
        <f t="array" ref="P730">IFERROR(INDEX('All Field Defs'!$A$2:$E$258,MATCH('StoT Mapping (Depreciated)'!E730,'All Field Defs'!$B$2:$B$258,0),1),"")</f>
        <v>OccPermFD</v>
      </c>
      <c r="Q730" s="359" t="str">
        <f t="array" ref="Q730">IFERROR(INDEX('All Field Defs'!$A$2:$F$258,MATCH('StoT Mapping (Depreciated)'!E730,'All Field Defs'!$B$2:$B$258,0),6),"")</f>
        <v>occupancy-permits-field-definitions.xlsx</v>
      </c>
    </row>
    <row r="731" ht="15.75" customHeight="1">
      <c r="A731" s="352">
        <v>730.0</v>
      </c>
      <c r="B731" s="353" t="s">
        <v>2192</v>
      </c>
      <c r="C731" s="353" t="s">
        <v>633</v>
      </c>
      <c r="D731" s="353" t="str">
        <f t="shared" si="1"/>
        <v>prmmech.mdb.PrmMech.IssueDate</v>
      </c>
      <c r="E731" s="353" t="s">
        <v>1798</v>
      </c>
      <c r="F731" s="353"/>
      <c r="G731" s="353"/>
      <c r="H731" s="374" t="str">
        <f t="shared" si="18"/>
        <v>PrmMech</v>
      </c>
      <c r="I731" s="355" t="s">
        <v>1798</v>
      </c>
      <c r="J731" s="373"/>
      <c r="K731" s="358" t="s">
        <v>2100</v>
      </c>
      <c r="L731" s="358" t="s">
        <v>2110</v>
      </c>
      <c r="N731" s="359" t="str">
        <f t="array" ref="N731">IFERROR(INDEX('All Field Defs'!$B$2:$E$258,MATCH('StoT Mapping (Depreciated)'!E731,'All Field Defs'!$B$2:$B$258,0),2),"")</f>
        <v>Issued Date</v>
      </c>
      <c r="O731" s="359" t="str">
        <f t="array" ref="O731">IFERROR(INDEX('All Field Defs'!$B$2:$E$258,MATCH('StoT Mapping (Depreciated)'!E731,'All Field Defs'!$B$2:$B$258,0),3),"")</f>
        <v>Date</v>
      </c>
      <c r="P731" s="359" t="str">
        <f t="array" ref="P731">IFERROR(INDEX('All Field Defs'!$A$2:$E$258,MATCH('StoT Mapping (Depreciated)'!E731,'All Field Defs'!$B$2:$B$258,0),1),"")</f>
        <v>OccPermFD</v>
      </c>
      <c r="Q731" s="359" t="str">
        <f t="array" ref="Q731">IFERROR(INDEX('All Field Defs'!$A$2:$F$258,MATCH('StoT Mapping (Depreciated)'!E731,'All Field Defs'!$B$2:$B$258,0),6),"")</f>
        <v>occupancy-permits-field-definitions.xlsx</v>
      </c>
    </row>
    <row r="732" ht="15.75" customHeight="1">
      <c r="A732" s="352">
        <v>731.0</v>
      </c>
      <c r="B732" s="353" t="s">
        <v>2192</v>
      </c>
      <c r="C732" s="353" t="s">
        <v>633</v>
      </c>
      <c r="D732" s="353" t="str">
        <f t="shared" si="1"/>
        <v>prmmech.mdb.PrmMech.CompleteDate</v>
      </c>
      <c r="E732" s="353" t="s">
        <v>1779</v>
      </c>
      <c r="F732" s="353"/>
      <c r="G732" s="353"/>
      <c r="H732" s="374" t="str">
        <f t="shared" si="18"/>
        <v>PrmMech</v>
      </c>
      <c r="I732" s="355" t="s">
        <v>1779</v>
      </c>
      <c r="J732" s="373"/>
      <c r="K732" s="358" t="s">
        <v>2100</v>
      </c>
      <c r="L732" s="358" t="s">
        <v>1198</v>
      </c>
      <c r="N732" s="359" t="str">
        <f t="array" ref="N732">IFERROR(INDEX('All Field Defs'!$B$2:$E$258,MATCH('StoT Mapping (Depreciated)'!E732,'All Field Defs'!$B$2:$B$258,0),2),"")</f>
        <v>Completed Date</v>
      </c>
      <c r="O732" s="359" t="str">
        <f t="array" ref="O732">IFERROR(INDEX('All Field Defs'!$B$2:$E$258,MATCH('StoT Mapping (Depreciated)'!E732,'All Field Defs'!$B$2:$B$258,0),3),"")</f>
        <v>Date</v>
      </c>
      <c r="P732" s="359" t="str">
        <f t="array" ref="P732">IFERROR(INDEX('All Field Defs'!$A$2:$E$258,MATCH('StoT Mapping (Depreciated)'!E732,'All Field Defs'!$B$2:$B$258,0),1),"")</f>
        <v>OccPermFD</v>
      </c>
      <c r="Q732" s="359" t="str">
        <f t="array" ref="Q732">IFERROR(INDEX('All Field Defs'!$A$2:$F$258,MATCH('StoT Mapping (Depreciated)'!E732,'All Field Defs'!$B$2:$B$258,0),6),"")</f>
        <v>occupancy-permits-field-definitions.xlsx</v>
      </c>
    </row>
    <row r="733" ht="15.75" customHeight="1">
      <c r="A733" s="352">
        <v>732.0</v>
      </c>
      <c r="B733" s="353" t="s">
        <v>2192</v>
      </c>
      <c r="C733" s="353" t="s">
        <v>633</v>
      </c>
      <c r="D733" s="353" t="str">
        <f t="shared" si="1"/>
        <v>prmmech.mdb.PrmMech.CancelDate</v>
      </c>
      <c r="E733" s="353" t="s">
        <v>1767</v>
      </c>
      <c r="F733" s="353"/>
      <c r="G733" s="353"/>
      <c r="H733" s="374" t="str">
        <f t="shared" si="18"/>
        <v>PrmMech</v>
      </c>
      <c r="I733" s="355" t="s">
        <v>1767</v>
      </c>
      <c r="J733" s="373"/>
      <c r="K733" s="358" t="s">
        <v>2100</v>
      </c>
      <c r="L733" s="358" t="s">
        <v>2111</v>
      </c>
      <c r="N733" s="359" t="str">
        <f t="array" ref="N733">IFERROR(INDEX('All Field Defs'!$B$2:$E$258,MATCH('StoT Mapping (Depreciated)'!E733,'All Field Defs'!$B$2:$B$258,0),2),"")</f>
        <v>Canceled Date</v>
      </c>
      <c r="O733" s="359" t="str">
        <f t="array" ref="O733">IFERROR(INDEX('All Field Defs'!$B$2:$E$258,MATCH('StoT Mapping (Depreciated)'!E733,'All Field Defs'!$B$2:$B$258,0),3),"")</f>
        <v>Date</v>
      </c>
      <c r="P733" s="359" t="str">
        <f t="array" ref="P733">IFERROR(INDEX('All Field Defs'!$A$2:$E$258,MATCH('StoT Mapping (Depreciated)'!E733,'All Field Defs'!$B$2:$B$258,0),1),"")</f>
        <v>OccPermFD</v>
      </c>
      <c r="Q733" s="359" t="str">
        <f t="array" ref="Q733">IFERROR(INDEX('All Field Defs'!$A$2:$F$258,MATCH('StoT Mapping (Depreciated)'!E733,'All Field Defs'!$B$2:$B$258,0),6),"")</f>
        <v>occupancy-permits-field-definitions.xlsx</v>
      </c>
    </row>
    <row r="734" ht="15.75" customHeight="1">
      <c r="A734" s="352">
        <v>733.0</v>
      </c>
      <c r="B734" s="353" t="s">
        <v>2192</v>
      </c>
      <c r="C734" s="353" t="s">
        <v>633</v>
      </c>
      <c r="D734" s="353" t="str">
        <f t="shared" si="1"/>
        <v>prmmech.mdb.PrmMech.EstProjectCost</v>
      </c>
      <c r="E734" s="353" t="s">
        <v>1202</v>
      </c>
      <c r="F734" s="353"/>
      <c r="G734" s="353"/>
      <c r="H734" s="374" t="str">
        <f t="shared" si="18"/>
        <v>PrmMech</v>
      </c>
      <c r="I734" s="355" t="s">
        <v>1202</v>
      </c>
      <c r="J734" s="373"/>
      <c r="K734" s="358" t="s">
        <v>2100</v>
      </c>
      <c r="L734" s="358" t="s">
        <v>1202</v>
      </c>
      <c r="N734" s="359" t="str">
        <f t="array" ref="N734">IFERROR(INDEX('All Field Defs'!$B$2:$E$258,MATCH('StoT Mapping (Depreciated)'!E734,'All Field Defs'!$B$2:$B$258,0),2),"")</f>
        <v>Estimated Project Cost</v>
      </c>
      <c r="O734" s="359" t="str">
        <f t="array" ref="O734">IFERROR(INDEX('All Field Defs'!$B$2:$E$258,MATCH('StoT Mapping (Depreciated)'!E734,'All Field Defs'!$B$2:$B$258,0),3),"")</f>
        <v>Decimal</v>
      </c>
      <c r="P734" s="359" t="str">
        <f t="array" ref="P734">IFERROR(INDEX('All Field Defs'!$A$2:$E$258,MATCH('StoT Mapping (Depreciated)'!E734,'All Field Defs'!$B$2:$B$258,0),1),"")</f>
        <v>OccPermFD</v>
      </c>
      <c r="Q734" s="359" t="str">
        <f t="array" ref="Q734">IFERROR(INDEX('All Field Defs'!$A$2:$F$258,MATCH('StoT Mapping (Depreciated)'!E734,'All Field Defs'!$B$2:$B$258,0),6),"")</f>
        <v>occupancy-permits-field-definitions.xlsx</v>
      </c>
    </row>
    <row r="735" ht="15.75" customHeight="1">
      <c r="A735" s="352">
        <v>734.0</v>
      </c>
      <c r="B735" s="353" t="s">
        <v>2192</v>
      </c>
      <c r="C735" s="353" t="s">
        <v>633</v>
      </c>
      <c r="D735" s="353" t="str">
        <f t="shared" si="1"/>
        <v>prmmech.mdb.PrmMech.AppDescription</v>
      </c>
      <c r="E735" s="353" t="s">
        <v>1757</v>
      </c>
      <c r="F735" s="353"/>
      <c r="G735" s="353"/>
      <c r="H735" s="374" t="str">
        <f t="shared" si="18"/>
        <v>PrmMech</v>
      </c>
      <c r="I735" s="355" t="s">
        <v>1757</v>
      </c>
      <c r="J735" s="373"/>
      <c r="K735" s="358" t="s">
        <v>2100</v>
      </c>
      <c r="L735" s="358" t="s">
        <v>1200</v>
      </c>
      <c r="N735" s="359" t="str">
        <f t="array" ref="N735">IFERROR(INDEX('All Field Defs'!$B$2:$E$258,MATCH('StoT Mapping (Depreciated)'!E735,'All Field Defs'!$B$2:$B$258,0),2),"")</f>
        <v>Application Description</v>
      </c>
      <c r="O735" s="359" t="str">
        <f t="array" ref="O735">IFERROR(INDEX('All Field Defs'!$B$2:$E$258,MATCH('StoT Mapping (Depreciated)'!E735,'All Field Defs'!$B$2:$B$258,0),3),"")</f>
        <v>String</v>
      </c>
      <c r="P735" s="359" t="str">
        <f t="array" ref="P735">IFERROR(INDEX('All Field Defs'!$A$2:$E$258,MATCH('StoT Mapping (Depreciated)'!E735,'All Field Defs'!$B$2:$B$258,0),1),"")</f>
        <v>OccPermFD</v>
      </c>
      <c r="Q735" s="359" t="str">
        <f t="array" ref="Q735">IFERROR(INDEX('All Field Defs'!$A$2:$F$258,MATCH('StoT Mapping (Depreciated)'!E735,'All Field Defs'!$B$2:$B$258,0),6),"")</f>
        <v>occupancy-permits-field-definitions.xlsx</v>
      </c>
    </row>
    <row r="736" ht="15.75" customHeight="1">
      <c r="A736" s="352">
        <v>735.0</v>
      </c>
      <c r="B736" s="353" t="s">
        <v>2192</v>
      </c>
      <c r="C736" s="353" t="s">
        <v>633</v>
      </c>
      <c r="D736" s="353" t="str">
        <f t="shared" si="1"/>
        <v>prmmech.mdb.PrmMech.StrucType1</v>
      </c>
      <c r="E736" s="353" t="s">
        <v>1860</v>
      </c>
      <c r="F736" s="353"/>
      <c r="G736" s="353"/>
      <c r="H736" s="374" t="str">
        <f t="shared" si="18"/>
        <v>PrmMech</v>
      </c>
      <c r="I736" s="355" t="s">
        <v>1860</v>
      </c>
      <c r="J736" s="373"/>
      <c r="K736" s="358" t="s">
        <v>149</v>
      </c>
      <c r="L736" s="358" t="s">
        <v>149</v>
      </c>
      <c r="N736" s="359" t="str">
        <f t="array" ref="N736">IFERROR(INDEX('All Field Defs'!$B$2:$E$258,MATCH('StoT Mapping (Depreciated)'!E736,'All Field Defs'!$B$2:$B$258,0),2),"")</f>
        <v>Structure Type 1</v>
      </c>
      <c r="O736" s="359" t="str">
        <f t="array" ref="O736">IFERROR(INDEX('All Field Defs'!$B$2:$E$258,MATCH('StoT Mapping (Depreciated)'!E736,'All Field Defs'!$B$2:$B$258,0),3),"")</f>
        <v>Integer</v>
      </c>
      <c r="P736" s="359" t="str">
        <f t="array" ref="P736">IFERROR(INDEX('All Field Defs'!$A$2:$E$258,MATCH('StoT Mapping (Depreciated)'!E736,'All Field Defs'!$B$2:$B$258,0),1),"")</f>
        <v>OccPermFD</v>
      </c>
      <c r="Q736" s="359" t="str">
        <f t="array" ref="Q736">IFERROR(INDEX('All Field Defs'!$A$2:$F$258,MATCH('StoT Mapping (Depreciated)'!E736,'All Field Defs'!$B$2:$B$258,0),6),"")</f>
        <v>occupancy-permits-field-definitions.xlsx</v>
      </c>
    </row>
    <row r="737" ht="15.75" customHeight="1">
      <c r="A737" s="352">
        <v>736.0</v>
      </c>
      <c r="B737" s="353" t="s">
        <v>2192</v>
      </c>
      <c r="C737" s="353" t="s">
        <v>633</v>
      </c>
      <c r="D737" s="353" t="str">
        <f t="shared" si="1"/>
        <v>prmmech.mdb.PrmMech.StrucType2</v>
      </c>
      <c r="E737" s="353" t="s">
        <v>1862</v>
      </c>
      <c r="F737" s="353"/>
      <c r="G737" s="353"/>
      <c r="H737" s="374" t="str">
        <f t="shared" si="18"/>
        <v>PrmMech</v>
      </c>
      <c r="I737" s="355" t="s">
        <v>1862</v>
      </c>
      <c r="J737" s="373"/>
      <c r="K737" s="358" t="s">
        <v>149</v>
      </c>
      <c r="L737" s="358" t="s">
        <v>149</v>
      </c>
      <c r="N737" s="359" t="str">
        <f t="array" ref="N737">IFERROR(INDEX('All Field Defs'!$B$2:$E$258,MATCH('StoT Mapping (Depreciated)'!E737,'All Field Defs'!$B$2:$B$258,0),2),"")</f>
        <v>Structure Type 2</v>
      </c>
      <c r="O737" s="359" t="str">
        <f t="array" ref="O737">IFERROR(INDEX('All Field Defs'!$B$2:$E$258,MATCH('StoT Mapping (Depreciated)'!E737,'All Field Defs'!$B$2:$B$258,0),3),"")</f>
        <v>Integer</v>
      </c>
      <c r="P737" s="359" t="str">
        <f t="array" ref="P737">IFERROR(INDEX('All Field Defs'!$A$2:$E$258,MATCH('StoT Mapping (Depreciated)'!E737,'All Field Defs'!$B$2:$B$258,0),1),"")</f>
        <v>OccPermFD</v>
      </c>
      <c r="Q737" s="359" t="str">
        <f t="array" ref="Q737">IFERROR(INDEX('All Field Defs'!$A$2:$F$258,MATCH('StoT Mapping (Depreciated)'!E737,'All Field Defs'!$B$2:$B$258,0),6),"")</f>
        <v>occupancy-permits-field-definitions.xlsx</v>
      </c>
    </row>
    <row r="738" ht="15.75" customHeight="1">
      <c r="A738" s="352">
        <v>737.0</v>
      </c>
      <c r="B738" s="353" t="s">
        <v>2192</v>
      </c>
      <c r="C738" s="353" t="s">
        <v>633</v>
      </c>
      <c r="D738" s="353" t="str">
        <f t="shared" si="1"/>
        <v>prmmech.mdb.PrmMech.StrucType3</v>
      </c>
      <c r="E738" s="353" t="s">
        <v>1864</v>
      </c>
      <c r="F738" s="353"/>
      <c r="G738" s="353"/>
      <c r="H738" s="374" t="str">
        <f t="shared" si="18"/>
        <v>PrmMech</v>
      </c>
      <c r="I738" s="355" t="s">
        <v>1864</v>
      </c>
      <c r="J738" s="373"/>
      <c r="K738" s="358" t="s">
        <v>149</v>
      </c>
      <c r="L738" s="358" t="s">
        <v>149</v>
      </c>
      <c r="N738" s="359" t="str">
        <f t="array" ref="N738">IFERROR(INDEX('All Field Defs'!$B$2:$E$258,MATCH('StoT Mapping (Depreciated)'!E738,'All Field Defs'!$B$2:$B$258,0),2),"")</f>
        <v>Structure Type 3</v>
      </c>
      <c r="O738" s="359" t="str">
        <f t="array" ref="O738">IFERROR(INDEX('All Field Defs'!$B$2:$E$258,MATCH('StoT Mapping (Depreciated)'!E738,'All Field Defs'!$B$2:$B$258,0),3),"")</f>
        <v>Integer</v>
      </c>
      <c r="P738" s="359" t="str">
        <f t="array" ref="P738">IFERROR(INDEX('All Field Defs'!$A$2:$E$258,MATCH('StoT Mapping (Depreciated)'!E738,'All Field Defs'!$B$2:$B$258,0),1),"")</f>
        <v>OccPermFD</v>
      </c>
      <c r="Q738" s="359" t="str">
        <f t="array" ref="Q738">IFERROR(INDEX('All Field Defs'!$A$2:$F$258,MATCH('StoT Mapping (Depreciated)'!E738,'All Field Defs'!$B$2:$B$258,0),6),"")</f>
        <v>occupancy-permits-field-definitions.xlsx</v>
      </c>
    </row>
    <row r="739" ht="15.75" customHeight="1">
      <c r="A739" s="352">
        <v>738.0</v>
      </c>
      <c r="B739" s="353" t="s">
        <v>2192</v>
      </c>
      <c r="C739" s="353" t="s">
        <v>633</v>
      </c>
      <c r="D739" s="353" t="str">
        <f t="shared" si="1"/>
        <v>prmmech.mdb.PrmMech.NbrofUnits</v>
      </c>
      <c r="E739" s="353" t="s">
        <v>2112</v>
      </c>
      <c r="F739" s="353"/>
      <c r="G739" s="353"/>
      <c r="H739" s="374" t="str">
        <f t="shared" si="18"/>
        <v>PrmMech</v>
      </c>
      <c r="I739" s="355" t="s">
        <v>2112</v>
      </c>
      <c r="J739" s="373"/>
      <c r="K739" s="358" t="s">
        <v>149</v>
      </c>
      <c r="L739" s="358" t="s">
        <v>149</v>
      </c>
      <c r="N739" s="359" t="str">
        <f t="array" ref="N739">IFERROR(INDEX('All Field Defs'!$B$2:$E$258,MATCH('StoT Mapping (Depreciated)'!E739,'All Field Defs'!$B$2:$B$258,0),2),"")</f>
        <v>Units</v>
      </c>
      <c r="O739" s="359" t="str">
        <f t="array" ref="O739">IFERROR(INDEX('All Field Defs'!$B$2:$E$258,MATCH('StoT Mapping (Depreciated)'!E739,'All Field Defs'!$B$2:$B$258,0),3),"")</f>
        <v>Integer</v>
      </c>
      <c r="P739" s="359" t="str">
        <f t="array" ref="P739">IFERROR(INDEX('All Field Defs'!$A$2:$E$258,MATCH('StoT Mapping (Depreciated)'!E739,'All Field Defs'!$B$2:$B$258,0),1),"")</f>
        <v>OccPermFD</v>
      </c>
      <c r="Q739" s="359" t="str">
        <f t="array" ref="Q739">IFERROR(INDEX('All Field Defs'!$A$2:$F$258,MATCH('StoT Mapping (Depreciated)'!E739,'All Field Defs'!$B$2:$B$258,0),6),"")</f>
        <v>occupancy-permits-field-definitions.xlsx</v>
      </c>
    </row>
    <row r="740" ht="15.75" customHeight="1">
      <c r="A740" s="352">
        <v>739.0</v>
      </c>
      <c r="B740" s="353" t="s">
        <v>2192</v>
      </c>
      <c r="C740" s="353" t="s">
        <v>633</v>
      </c>
      <c r="D740" s="353" t="str">
        <f t="shared" si="1"/>
        <v>prmmech.mdb.PrmMech.OwnerName</v>
      </c>
      <c r="E740" s="353" t="s">
        <v>1086</v>
      </c>
      <c r="F740" s="353"/>
      <c r="G740" s="353"/>
      <c r="H740" s="374" t="str">
        <f t="shared" si="18"/>
        <v>PrmMech</v>
      </c>
      <c r="I740" s="355" t="s">
        <v>1086</v>
      </c>
      <c r="J740" s="373"/>
      <c r="K740" s="358" t="s">
        <v>2100</v>
      </c>
      <c r="L740" s="358" t="s">
        <v>1206</v>
      </c>
      <c r="N740" s="359" t="str">
        <f t="array" ref="N740">IFERROR(INDEX('All Field Defs'!$B$2:$E$258,MATCH('StoT Mapping (Depreciated)'!E740,'All Field Defs'!$B$2:$B$258,0),2),"")</f>
        <v>Owner Name</v>
      </c>
      <c r="O740" s="359" t="str">
        <f t="array" ref="O740">IFERROR(INDEX('All Field Defs'!$B$2:$E$258,MATCH('StoT Mapping (Depreciated)'!E740,'All Field Defs'!$B$2:$B$258,0),3),"")</f>
        <v>String</v>
      </c>
      <c r="P740" s="359" t="str">
        <f t="array" ref="P740">IFERROR(INDEX('All Field Defs'!$A$2:$E$258,MATCH('StoT Mapping (Depreciated)'!E740,'All Field Defs'!$B$2:$B$258,0),1),"")</f>
        <v>OccPermFD</v>
      </c>
      <c r="Q740" s="359" t="str">
        <f t="array" ref="Q740">IFERROR(INDEX('All Field Defs'!$A$2:$F$258,MATCH('StoT Mapping (Depreciated)'!E740,'All Field Defs'!$B$2:$B$258,0),6),"")</f>
        <v>occupancy-permits-field-definitions.xlsx</v>
      </c>
    </row>
    <row r="741" ht="15.75" customHeight="1">
      <c r="A741" s="352">
        <v>740.0</v>
      </c>
      <c r="B741" s="353" t="s">
        <v>2192</v>
      </c>
      <c r="C741" s="353" t="s">
        <v>633</v>
      </c>
      <c r="D741" s="353" t="str">
        <f t="shared" si="1"/>
        <v>prmmech.mdb.PrmMech.OwnerCo</v>
      </c>
      <c r="E741" s="353" t="s">
        <v>1837</v>
      </c>
      <c r="F741" s="353"/>
      <c r="G741" s="353"/>
      <c r="H741" s="374" t="str">
        <f t="shared" si="18"/>
        <v>PrmMech</v>
      </c>
      <c r="I741" s="355" t="s">
        <v>1837</v>
      </c>
      <c r="J741" s="373"/>
      <c r="K741" s="358" t="s">
        <v>2100</v>
      </c>
      <c r="L741" s="358" t="s">
        <v>1206</v>
      </c>
      <c r="N741" s="359" t="str">
        <f t="array" ref="N741">IFERROR(INDEX('All Field Defs'!$B$2:$E$258,MATCH('StoT Mapping (Depreciated)'!E741,'All Field Defs'!$B$2:$B$258,0),2),"")</f>
        <v>Owner Care Of</v>
      </c>
      <c r="O741" s="359" t="str">
        <f t="array" ref="O741">IFERROR(INDEX('All Field Defs'!$B$2:$E$258,MATCH('StoT Mapping (Depreciated)'!E741,'All Field Defs'!$B$2:$B$258,0),3),"")</f>
        <v>String</v>
      </c>
      <c r="P741" s="359" t="str">
        <f t="array" ref="P741">IFERROR(INDEX('All Field Defs'!$A$2:$E$258,MATCH('StoT Mapping (Depreciated)'!E741,'All Field Defs'!$B$2:$B$258,0),1),"")</f>
        <v>OccPermFD</v>
      </c>
      <c r="Q741" s="359" t="str">
        <f t="array" ref="Q741">IFERROR(INDEX('All Field Defs'!$A$2:$F$258,MATCH('StoT Mapping (Depreciated)'!E741,'All Field Defs'!$B$2:$B$258,0),6),"")</f>
        <v>occupancy-permits-field-definitions.xlsx</v>
      </c>
    </row>
    <row r="742" ht="15.75" customHeight="1">
      <c r="A742" s="352">
        <v>741.0</v>
      </c>
      <c r="B742" s="353" t="s">
        <v>2192</v>
      </c>
      <c r="C742" s="353" t="s">
        <v>633</v>
      </c>
      <c r="D742" s="353" t="str">
        <f t="shared" si="1"/>
        <v>prmmech.mdb.PrmMech.OwnerAddr</v>
      </c>
      <c r="E742" s="353" t="s">
        <v>1096</v>
      </c>
      <c r="F742" s="353"/>
      <c r="G742" s="353"/>
      <c r="H742" s="374" t="str">
        <f t="shared" si="18"/>
        <v>PrmMech</v>
      </c>
      <c r="I742" s="355" t="s">
        <v>1096</v>
      </c>
      <c r="J742" s="373"/>
      <c r="K742" s="358" t="s">
        <v>2100</v>
      </c>
      <c r="L742" s="358" t="s">
        <v>1206</v>
      </c>
      <c r="N742" s="359" t="str">
        <f t="array" ref="N742">IFERROR(INDEX('All Field Defs'!$B$2:$E$258,MATCH('StoT Mapping (Depreciated)'!E742,'All Field Defs'!$B$2:$B$258,0),2),"")</f>
        <v>Owner Address</v>
      </c>
      <c r="O742" s="359" t="str">
        <f t="array" ref="O742">IFERROR(INDEX('All Field Defs'!$B$2:$E$258,MATCH('StoT Mapping (Depreciated)'!E742,'All Field Defs'!$B$2:$B$258,0),3),"")</f>
        <v>String</v>
      </c>
      <c r="P742" s="359" t="str">
        <f t="array" ref="P742">IFERROR(INDEX('All Field Defs'!$A$2:$E$258,MATCH('StoT Mapping (Depreciated)'!E742,'All Field Defs'!$B$2:$B$258,0),1),"")</f>
        <v>OccPermFD</v>
      </c>
      <c r="Q742" s="359" t="str">
        <f t="array" ref="Q742">IFERROR(INDEX('All Field Defs'!$A$2:$F$258,MATCH('StoT Mapping (Depreciated)'!E742,'All Field Defs'!$B$2:$B$258,0),6),"")</f>
        <v>occupancy-permits-field-definitions.xlsx</v>
      </c>
    </row>
    <row r="743" ht="15.75" customHeight="1">
      <c r="A743" s="352">
        <v>742.0</v>
      </c>
      <c r="B743" s="353" t="s">
        <v>2192</v>
      </c>
      <c r="C743" s="353" t="s">
        <v>633</v>
      </c>
      <c r="D743" s="353" t="str">
        <f t="shared" si="1"/>
        <v>prmmech.mdb.PrmMech.OwnerCity</v>
      </c>
      <c r="E743" s="353" t="s">
        <v>1107</v>
      </c>
      <c r="F743" s="353"/>
      <c r="G743" s="353"/>
      <c r="H743" s="374" t="str">
        <f t="shared" si="18"/>
        <v>PrmMech</v>
      </c>
      <c r="I743" s="355" t="s">
        <v>1107</v>
      </c>
      <c r="J743" s="373"/>
      <c r="K743" s="358" t="s">
        <v>2100</v>
      </c>
      <c r="L743" s="358" t="s">
        <v>1206</v>
      </c>
      <c r="N743" s="359" t="str">
        <f t="array" ref="N743">IFERROR(INDEX('All Field Defs'!$B$2:$E$258,MATCH('StoT Mapping (Depreciated)'!E743,'All Field Defs'!$B$2:$B$258,0),2),"")</f>
        <v>Owner City</v>
      </c>
      <c r="O743" s="359" t="str">
        <f t="array" ref="O743">IFERROR(INDEX('All Field Defs'!$B$2:$E$258,MATCH('StoT Mapping (Depreciated)'!E743,'All Field Defs'!$B$2:$B$258,0),3),"")</f>
        <v>String</v>
      </c>
      <c r="P743" s="359" t="str">
        <f t="array" ref="P743">IFERROR(INDEX('All Field Defs'!$A$2:$E$258,MATCH('StoT Mapping (Depreciated)'!E743,'All Field Defs'!$B$2:$B$258,0),1),"")</f>
        <v>OccPermFD</v>
      </c>
      <c r="Q743" s="359" t="str">
        <f t="array" ref="Q743">IFERROR(INDEX('All Field Defs'!$A$2:$F$258,MATCH('StoT Mapping (Depreciated)'!E743,'All Field Defs'!$B$2:$B$258,0),6),"")</f>
        <v>occupancy-permits-field-definitions.xlsx</v>
      </c>
    </row>
    <row r="744" ht="15.75" customHeight="1">
      <c r="A744" s="352">
        <v>743.0</v>
      </c>
      <c r="B744" s="353" t="s">
        <v>2192</v>
      </c>
      <c r="C744" s="353" t="s">
        <v>633</v>
      </c>
      <c r="D744" s="353" t="str">
        <f t="shared" si="1"/>
        <v>prmmech.mdb.PrmMech.OwnerState</v>
      </c>
      <c r="E744" s="353" t="s">
        <v>1111</v>
      </c>
      <c r="F744" s="353"/>
      <c r="G744" s="353"/>
      <c r="H744" s="374" t="str">
        <f t="shared" si="18"/>
        <v>PrmMech</v>
      </c>
      <c r="I744" s="355" t="s">
        <v>1111</v>
      </c>
      <c r="J744" s="373"/>
      <c r="K744" s="358" t="s">
        <v>2100</v>
      </c>
      <c r="L744" s="358" t="s">
        <v>1206</v>
      </c>
      <c r="N744" s="359" t="str">
        <f t="array" ref="N744">IFERROR(INDEX('All Field Defs'!$B$2:$E$258,MATCH('StoT Mapping (Depreciated)'!E744,'All Field Defs'!$B$2:$B$258,0),2),"")</f>
        <v>Owner State</v>
      </c>
      <c r="O744" s="359" t="str">
        <f t="array" ref="O744">IFERROR(INDEX('All Field Defs'!$B$2:$E$258,MATCH('StoT Mapping (Depreciated)'!E744,'All Field Defs'!$B$2:$B$258,0),3),"")</f>
        <v>String</v>
      </c>
      <c r="P744" s="359" t="str">
        <f t="array" ref="P744">IFERROR(INDEX('All Field Defs'!$A$2:$E$258,MATCH('StoT Mapping (Depreciated)'!E744,'All Field Defs'!$B$2:$B$258,0),1),"")</f>
        <v>OccPermFD</v>
      </c>
      <c r="Q744" s="359" t="str">
        <f t="array" ref="Q744">IFERROR(INDEX('All Field Defs'!$A$2:$F$258,MATCH('StoT Mapping (Depreciated)'!E744,'All Field Defs'!$B$2:$B$258,0),6),"")</f>
        <v>occupancy-permits-field-definitions.xlsx</v>
      </c>
    </row>
    <row r="745" ht="15.75" customHeight="1">
      <c r="A745" s="352">
        <v>744.0</v>
      </c>
      <c r="B745" s="353" t="s">
        <v>2192</v>
      </c>
      <c r="C745" s="353" t="s">
        <v>633</v>
      </c>
      <c r="D745" s="353" t="str">
        <f t="shared" si="1"/>
        <v>prmmech.mdb.PrmMech.OwnerZip</v>
      </c>
      <c r="E745" s="353" t="s">
        <v>1996</v>
      </c>
      <c r="F745" s="353"/>
      <c r="G745" s="353"/>
      <c r="H745" s="374" t="str">
        <f t="shared" si="18"/>
        <v>PrmMech</v>
      </c>
      <c r="I745" s="355" t="s">
        <v>1996</v>
      </c>
      <c r="J745" s="373"/>
      <c r="K745" s="358" t="s">
        <v>2100</v>
      </c>
      <c r="L745" s="358" t="s">
        <v>1206</v>
      </c>
      <c r="N745" s="359" t="str">
        <f t="array" ref="N745">IFERROR(INDEX('All Field Defs'!$B$2:$E$258,MATCH('StoT Mapping (Depreciated)'!E745,'All Field Defs'!$B$2:$B$258,0),2),"")</f>
        <v>Owner ZIP</v>
      </c>
      <c r="O745" s="359" t="str">
        <f t="array" ref="O745">IFERROR(INDEX('All Field Defs'!$B$2:$E$258,MATCH('StoT Mapping (Depreciated)'!E745,'All Field Defs'!$B$2:$B$258,0),3),"")</f>
        <v>String</v>
      </c>
      <c r="P745" s="359" t="str">
        <f t="array" ref="P745">IFERROR(INDEX('All Field Defs'!$A$2:$E$258,MATCH('StoT Mapping (Depreciated)'!E745,'All Field Defs'!$B$2:$B$258,0),1),"")</f>
        <v>OccPermFD</v>
      </c>
      <c r="Q745" s="359" t="str">
        <f t="array" ref="Q745">IFERROR(INDEX('All Field Defs'!$A$2:$F$258,MATCH('StoT Mapping (Depreciated)'!E745,'All Field Defs'!$B$2:$B$258,0),6),"")</f>
        <v>occupancy-permits-field-definitions.xlsx</v>
      </c>
    </row>
    <row r="746" ht="15.75" customHeight="1">
      <c r="A746" s="352">
        <v>745.0</v>
      </c>
      <c r="B746" s="353" t="s">
        <v>2134</v>
      </c>
      <c r="C746" s="353" t="s">
        <v>633</v>
      </c>
      <c r="D746" s="353" t="str">
        <f t="shared" si="1"/>
        <v>Prmbdo.mdb.PrmMech.CorrName</v>
      </c>
      <c r="E746" s="353" t="s">
        <v>1787</v>
      </c>
      <c r="F746" s="353"/>
      <c r="G746" s="353"/>
      <c r="H746" s="374" t="str">
        <f t="shared" si="18"/>
        <v>PrmMech</v>
      </c>
      <c r="I746" s="355" t="s">
        <v>1787</v>
      </c>
      <c r="J746" s="373"/>
      <c r="K746" s="358" t="s">
        <v>149</v>
      </c>
      <c r="L746" s="358" t="s">
        <v>149</v>
      </c>
      <c r="N746" s="359" t="str">
        <f t="array" ref="N746">IFERROR(INDEX('All Field Defs'!$B$2:$E$258,MATCH('StoT Mapping (Depreciated)'!E746,'All Field Defs'!$B$2:$B$258,0),2),"")</f>
        <v>Correspondent Name</v>
      </c>
      <c r="O746" s="359" t="str">
        <f t="array" ref="O746">IFERROR(INDEX('All Field Defs'!$B$2:$E$258,MATCH('StoT Mapping (Depreciated)'!E746,'All Field Defs'!$B$2:$B$258,0),3),"")</f>
        <v>String</v>
      </c>
      <c r="P746" s="359" t="str">
        <f t="array" ref="P746">IFERROR(INDEX('All Field Defs'!$A$2:$E$258,MATCH('StoT Mapping (Depreciated)'!E746,'All Field Defs'!$B$2:$B$258,0),1),"")</f>
        <v>OccPermFD</v>
      </c>
      <c r="Q746" s="359" t="str">
        <f t="array" ref="Q746">IFERROR(INDEX('All Field Defs'!$A$2:$F$258,MATCH('StoT Mapping (Depreciated)'!E746,'All Field Defs'!$B$2:$B$258,0),6),"")</f>
        <v>occupancy-permits-field-definitions.xlsx</v>
      </c>
    </row>
    <row r="747" ht="15.75" customHeight="1">
      <c r="A747" s="352">
        <v>746.0</v>
      </c>
      <c r="B747" s="353" t="s">
        <v>2134</v>
      </c>
      <c r="C747" s="353" t="s">
        <v>633</v>
      </c>
      <c r="D747" s="353" t="str">
        <f t="shared" si="1"/>
        <v>Prmbdo.mdb.PrmMech.CorrCo</v>
      </c>
      <c r="E747" s="353" t="s">
        <v>1785</v>
      </c>
      <c r="F747" s="353"/>
      <c r="G747" s="353"/>
      <c r="H747" s="374" t="str">
        <f t="shared" si="18"/>
        <v>PrmMech</v>
      </c>
      <c r="I747" s="355" t="s">
        <v>1785</v>
      </c>
      <c r="J747" s="373"/>
      <c r="K747" s="358" t="s">
        <v>149</v>
      </c>
      <c r="L747" s="358" t="s">
        <v>149</v>
      </c>
      <c r="N747" s="359" t="str">
        <f t="array" ref="N747">IFERROR(INDEX('All Field Defs'!$B$2:$E$258,MATCH('StoT Mapping (Depreciated)'!E747,'All Field Defs'!$B$2:$B$258,0),2),"")</f>
        <v>Correspondent Care Of</v>
      </c>
      <c r="O747" s="359" t="str">
        <f t="array" ref="O747">IFERROR(INDEX('All Field Defs'!$B$2:$E$258,MATCH('StoT Mapping (Depreciated)'!E747,'All Field Defs'!$B$2:$B$258,0),3),"")</f>
        <v>String</v>
      </c>
      <c r="P747" s="359" t="str">
        <f t="array" ref="P747">IFERROR(INDEX('All Field Defs'!$A$2:$E$258,MATCH('StoT Mapping (Depreciated)'!E747,'All Field Defs'!$B$2:$B$258,0),1),"")</f>
        <v>OccPermFD</v>
      </c>
      <c r="Q747" s="359" t="str">
        <f t="array" ref="Q747">IFERROR(INDEX('All Field Defs'!$A$2:$F$258,MATCH('StoT Mapping (Depreciated)'!E747,'All Field Defs'!$B$2:$B$258,0),6),"")</f>
        <v>occupancy-permits-field-definitions.xlsx</v>
      </c>
    </row>
    <row r="748" ht="15.75" customHeight="1">
      <c r="A748" s="352">
        <v>747.0</v>
      </c>
      <c r="B748" s="353" t="s">
        <v>2134</v>
      </c>
      <c r="C748" s="353" t="s">
        <v>633</v>
      </c>
      <c r="D748" s="353" t="str">
        <f t="shared" si="1"/>
        <v>Prmbdo.mdb.PrmMech.CorrAddr</v>
      </c>
      <c r="E748" s="353" t="s">
        <v>1781</v>
      </c>
      <c r="F748" s="353"/>
      <c r="G748" s="353"/>
      <c r="H748" s="374" t="str">
        <f t="shared" si="18"/>
        <v>PrmMech</v>
      </c>
      <c r="I748" s="355" t="s">
        <v>1781</v>
      </c>
      <c r="J748" s="373"/>
      <c r="K748" s="358" t="s">
        <v>149</v>
      </c>
      <c r="L748" s="358" t="s">
        <v>149</v>
      </c>
      <c r="N748" s="359" t="str">
        <f t="array" ref="N748">IFERROR(INDEX('All Field Defs'!$B$2:$E$258,MATCH('StoT Mapping (Depreciated)'!E748,'All Field Defs'!$B$2:$B$258,0),2),"")</f>
        <v>Correspondent Address</v>
      </c>
      <c r="O748" s="359" t="str">
        <f t="array" ref="O748">IFERROR(INDEX('All Field Defs'!$B$2:$E$258,MATCH('StoT Mapping (Depreciated)'!E748,'All Field Defs'!$B$2:$B$258,0),3),"")</f>
        <v>String</v>
      </c>
      <c r="P748" s="359" t="str">
        <f t="array" ref="P748">IFERROR(INDEX('All Field Defs'!$A$2:$E$258,MATCH('StoT Mapping (Depreciated)'!E748,'All Field Defs'!$B$2:$B$258,0),1),"")</f>
        <v>OccPermFD</v>
      </c>
      <c r="Q748" s="359" t="str">
        <f t="array" ref="Q748">IFERROR(INDEX('All Field Defs'!$A$2:$F$258,MATCH('StoT Mapping (Depreciated)'!E748,'All Field Defs'!$B$2:$B$258,0),6),"")</f>
        <v>occupancy-permits-field-definitions.xlsx</v>
      </c>
    </row>
    <row r="749" ht="15.75" customHeight="1">
      <c r="A749" s="352">
        <v>748.0</v>
      </c>
      <c r="B749" s="353" t="s">
        <v>2134</v>
      </c>
      <c r="C749" s="353" t="s">
        <v>633</v>
      </c>
      <c r="D749" s="353" t="str">
        <f t="shared" si="1"/>
        <v>Prmbdo.mdb.PrmMech.CorrCity</v>
      </c>
      <c r="E749" s="353" t="s">
        <v>1783</v>
      </c>
      <c r="F749" s="353"/>
      <c r="G749" s="353"/>
      <c r="H749" s="374" t="str">
        <f t="shared" si="18"/>
        <v>PrmMech</v>
      </c>
      <c r="I749" s="355" t="s">
        <v>1783</v>
      </c>
      <c r="J749" s="373"/>
      <c r="K749" s="358" t="s">
        <v>149</v>
      </c>
      <c r="L749" s="358" t="s">
        <v>149</v>
      </c>
      <c r="N749" s="359" t="str">
        <f t="array" ref="N749">IFERROR(INDEX('All Field Defs'!$B$2:$E$258,MATCH('StoT Mapping (Depreciated)'!E749,'All Field Defs'!$B$2:$B$258,0),2),"")</f>
        <v>Correspondent City</v>
      </c>
      <c r="O749" s="359" t="str">
        <f t="array" ref="O749">IFERROR(INDEX('All Field Defs'!$B$2:$E$258,MATCH('StoT Mapping (Depreciated)'!E749,'All Field Defs'!$B$2:$B$258,0),3),"")</f>
        <v>String</v>
      </c>
      <c r="P749" s="359" t="str">
        <f t="array" ref="P749">IFERROR(INDEX('All Field Defs'!$A$2:$E$258,MATCH('StoT Mapping (Depreciated)'!E749,'All Field Defs'!$B$2:$B$258,0),1),"")</f>
        <v>OccPermFD</v>
      </c>
      <c r="Q749" s="359" t="str">
        <f t="array" ref="Q749">IFERROR(INDEX('All Field Defs'!$A$2:$F$258,MATCH('StoT Mapping (Depreciated)'!E749,'All Field Defs'!$B$2:$B$258,0),6),"")</f>
        <v>occupancy-permits-field-definitions.xlsx</v>
      </c>
    </row>
    <row r="750" ht="15.75" customHeight="1">
      <c r="A750" s="352">
        <v>749.0</v>
      </c>
      <c r="B750" s="353" t="s">
        <v>2134</v>
      </c>
      <c r="C750" s="353" t="s">
        <v>633</v>
      </c>
      <c r="D750" s="353" t="str">
        <f t="shared" si="1"/>
        <v>Prmbdo.mdb.PrmMech.CorrState</v>
      </c>
      <c r="E750" s="353" t="s">
        <v>1789</v>
      </c>
      <c r="F750" s="353"/>
      <c r="G750" s="353"/>
      <c r="H750" s="374" t="str">
        <f t="shared" si="18"/>
        <v>PrmMech</v>
      </c>
      <c r="I750" s="355" t="s">
        <v>1789</v>
      </c>
      <c r="J750" s="373"/>
      <c r="K750" s="358" t="s">
        <v>149</v>
      </c>
      <c r="L750" s="358" t="s">
        <v>149</v>
      </c>
      <c r="N750" s="359" t="str">
        <f t="array" ref="N750">IFERROR(INDEX('All Field Defs'!$B$2:$E$258,MATCH('StoT Mapping (Depreciated)'!E750,'All Field Defs'!$B$2:$B$258,0),2),"")</f>
        <v>Correspondent State</v>
      </c>
      <c r="O750" s="359" t="str">
        <f t="array" ref="O750">IFERROR(INDEX('All Field Defs'!$B$2:$E$258,MATCH('StoT Mapping (Depreciated)'!E750,'All Field Defs'!$B$2:$B$258,0),3),"")</f>
        <v>String</v>
      </c>
      <c r="P750" s="359" t="str">
        <f t="array" ref="P750">IFERROR(INDEX('All Field Defs'!$A$2:$E$258,MATCH('StoT Mapping (Depreciated)'!E750,'All Field Defs'!$B$2:$B$258,0),1),"")</f>
        <v>OccPermFD</v>
      </c>
      <c r="Q750" s="359" t="str">
        <f t="array" ref="Q750">IFERROR(INDEX('All Field Defs'!$A$2:$F$258,MATCH('StoT Mapping (Depreciated)'!E750,'All Field Defs'!$B$2:$B$258,0),6),"")</f>
        <v>occupancy-permits-field-definitions.xlsx</v>
      </c>
    </row>
    <row r="751" ht="15.75" customHeight="1">
      <c r="A751" s="352">
        <v>750.0</v>
      </c>
      <c r="B751" s="353" t="s">
        <v>2134</v>
      </c>
      <c r="C751" s="353" t="s">
        <v>633</v>
      </c>
      <c r="D751" s="353" t="str">
        <f t="shared" si="1"/>
        <v>Prmbdo.mdb.PrmMech.CorrZIP</v>
      </c>
      <c r="E751" s="353" t="s">
        <v>1791</v>
      </c>
      <c r="F751" s="353"/>
      <c r="G751" s="353"/>
      <c r="H751" s="374" t="str">
        <f t="shared" si="18"/>
        <v>PrmMech</v>
      </c>
      <c r="I751" s="355" t="s">
        <v>1791</v>
      </c>
      <c r="J751" s="373"/>
      <c r="K751" s="358" t="s">
        <v>149</v>
      </c>
      <c r="L751" s="358" t="s">
        <v>149</v>
      </c>
      <c r="N751" s="359" t="str">
        <f t="array" ref="N751">IFERROR(INDEX('All Field Defs'!$B$2:$E$258,MATCH('StoT Mapping (Depreciated)'!E751,'All Field Defs'!$B$2:$B$258,0),2),"")</f>
        <v>Correspondent ZIP</v>
      </c>
      <c r="O751" s="359" t="str">
        <f t="array" ref="O751">IFERROR(INDEX('All Field Defs'!$B$2:$E$258,MATCH('StoT Mapping (Depreciated)'!E751,'All Field Defs'!$B$2:$B$258,0),3),"")</f>
        <v>String</v>
      </c>
      <c r="P751" s="359" t="str">
        <f t="array" ref="P751">IFERROR(INDEX('All Field Defs'!$A$2:$E$258,MATCH('StoT Mapping (Depreciated)'!E751,'All Field Defs'!$B$2:$B$258,0),1),"")</f>
        <v>OccPermFD</v>
      </c>
      <c r="Q751" s="359" t="str">
        <f t="array" ref="Q751">IFERROR(INDEX('All Field Defs'!$A$2:$F$258,MATCH('StoT Mapping (Depreciated)'!E751,'All Field Defs'!$B$2:$B$258,0),6),"")</f>
        <v>occupancy-permits-field-definitions.xlsx</v>
      </c>
    </row>
    <row r="752" ht="15.75" customHeight="1">
      <c r="A752" s="352">
        <v>751.0</v>
      </c>
      <c r="B752" s="353" t="s">
        <v>2192</v>
      </c>
      <c r="C752" s="353" t="s">
        <v>633</v>
      </c>
      <c r="D752" s="353" t="str">
        <f t="shared" si="1"/>
        <v>prmmech.mdb.PrmMech.ContrPre</v>
      </c>
      <c r="E752" s="353" t="s">
        <v>2055</v>
      </c>
      <c r="F752" s="353"/>
      <c r="G752" s="353"/>
      <c r="H752" s="374" t="str">
        <f t="shared" si="18"/>
        <v>PrmMech</v>
      </c>
      <c r="I752" s="355" t="s">
        <v>2055</v>
      </c>
      <c r="J752" s="373"/>
      <c r="K752" s="358" t="s">
        <v>2100</v>
      </c>
      <c r="L752" s="358" t="s">
        <v>2139</v>
      </c>
      <c r="N752" s="359" t="str">
        <f t="array" ref="N752">IFERROR(INDEX('All Field Defs'!$B$2:$E$258,MATCH('StoT Mapping (Depreciated)'!E752,'All Field Defs'!$B$2:$B$258,0),2),"")</f>
        <v/>
      </c>
      <c r="O752" s="359" t="str">
        <f t="array" ref="O752">IFERROR(INDEX('All Field Defs'!$B$2:$E$258,MATCH('StoT Mapping (Depreciated)'!E752,'All Field Defs'!$B$2:$B$258,0),3),"")</f>
        <v/>
      </c>
      <c r="P752" s="359" t="str">
        <f t="array" ref="P752">IFERROR(INDEX('All Field Defs'!$A$2:$E$258,MATCH('StoT Mapping (Depreciated)'!E752,'All Field Defs'!$B$2:$B$258,0),1),"")</f>
        <v/>
      </c>
      <c r="Q752" s="359" t="str">
        <f t="array" ref="Q752">IFERROR(INDEX('All Field Defs'!$A$2:$F$258,MATCH('StoT Mapping (Depreciated)'!E752,'All Field Defs'!$B$2:$B$258,0),6),"")</f>
        <v/>
      </c>
    </row>
    <row r="753" ht="15.75" customHeight="1">
      <c r="A753" s="352">
        <v>752.0</v>
      </c>
      <c r="B753" s="353" t="s">
        <v>2192</v>
      </c>
      <c r="C753" s="353" t="s">
        <v>633</v>
      </c>
      <c r="D753" s="353" t="str">
        <f t="shared" si="1"/>
        <v>prmmech.mdb.PrmMech.ContrNum</v>
      </c>
      <c r="E753" s="353" t="s">
        <v>1884</v>
      </c>
      <c r="F753" s="353"/>
      <c r="G753" s="353"/>
      <c r="H753" s="374" t="str">
        <f t="shared" si="18"/>
        <v>PrmMech</v>
      </c>
      <c r="I753" s="355" t="s">
        <v>1884</v>
      </c>
      <c r="J753" s="373"/>
      <c r="K753" s="358" t="s">
        <v>2100</v>
      </c>
      <c r="L753" s="358" t="s">
        <v>2139</v>
      </c>
      <c r="N753" s="359" t="str">
        <f t="array" ref="N753">IFERROR(INDEX('All Field Defs'!$B$2:$E$258,MATCH('StoT Mapping (Depreciated)'!E753,'All Field Defs'!$B$2:$B$258,0),2),"")</f>
        <v>Contractor License Number</v>
      </c>
      <c r="O753" s="359" t="str">
        <f t="array" ref="O753">IFERROR(INDEX('All Field Defs'!$B$2:$E$258,MATCH('StoT Mapping (Depreciated)'!E753,'All Field Defs'!$B$2:$B$258,0),3),"")</f>
        <v>Decimal</v>
      </c>
      <c r="P753" s="359" t="str">
        <f t="array" ref="P753">IFERROR(INDEX('All Field Defs'!$A$2:$E$258,MATCH('StoT Mapping (Depreciated)'!E753,'All Field Defs'!$B$2:$B$258,0),1),"")</f>
        <v>BuilPermFD</v>
      </c>
      <c r="Q753" s="359" t="str">
        <f t="array" ref="Q753">IFERROR(INDEX('All Field Defs'!$A$2:$F$258,MATCH('StoT Mapping (Depreciated)'!E753,'All Field Defs'!$B$2:$B$258,0),6),"")</f>
        <v>building-permits-field-definitions.xlsx</v>
      </c>
    </row>
    <row r="754" ht="15.75" customHeight="1">
      <c r="A754" s="352">
        <v>753.0</v>
      </c>
      <c r="B754" s="353" t="s">
        <v>2192</v>
      </c>
      <c r="C754" s="353" t="s">
        <v>633</v>
      </c>
      <c r="D754" s="353" t="str">
        <f t="shared" si="1"/>
        <v>prmmech.mdb.PrmMech.ContrName</v>
      </c>
      <c r="E754" s="353" t="s">
        <v>1882</v>
      </c>
      <c r="F754" s="353"/>
      <c r="G754" s="353"/>
      <c r="H754" s="374" t="str">
        <f t="shared" si="18"/>
        <v>PrmMech</v>
      </c>
      <c r="I754" s="355" t="s">
        <v>1882</v>
      </c>
      <c r="J754" s="373"/>
      <c r="K754" s="358" t="s">
        <v>2100</v>
      </c>
      <c r="L754" s="358" t="s">
        <v>2139</v>
      </c>
      <c r="N754" s="359" t="str">
        <f t="array" ref="N754">IFERROR(INDEX('All Field Defs'!$B$2:$E$258,MATCH('StoT Mapping (Depreciated)'!E754,'All Field Defs'!$B$2:$B$258,0),2),"")</f>
        <v>Contractor Name</v>
      </c>
      <c r="O754" s="359" t="str">
        <f t="array" ref="O754">IFERROR(INDEX('All Field Defs'!$B$2:$E$258,MATCH('StoT Mapping (Depreciated)'!E754,'All Field Defs'!$B$2:$B$258,0),3),"")</f>
        <v>String</v>
      </c>
      <c r="P754" s="359" t="str">
        <f t="array" ref="P754">IFERROR(INDEX('All Field Defs'!$A$2:$E$258,MATCH('StoT Mapping (Depreciated)'!E754,'All Field Defs'!$B$2:$B$258,0),1),"")</f>
        <v>BuilPermFD</v>
      </c>
      <c r="Q754" s="359" t="str">
        <f t="array" ref="Q754">IFERROR(INDEX('All Field Defs'!$A$2:$F$258,MATCH('StoT Mapping (Depreciated)'!E754,'All Field Defs'!$B$2:$B$258,0),6),"")</f>
        <v>building-permits-field-definitions.xlsx</v>
      </c>
    </row>
    <row r="755" ht="15.75" customHeight="1">
      <c r="A755" s="352">
        <v>754.0</v>
      </c>
      <c r="B755" s="353" t="s">
        <v>2192</v>
      </c>
      <c r="C755" s="353" t="s">
        <v>633</v>
      </c>
      <c r="D755" s="353" t="str">
        <f t="shared" si="1"/>
        <v>prmmech.mdb.PrmMech.ContrContact</v>
      </c>
      <c r="E755" s="353" t="s">
        <v>1880</v>
      </c>
      <c r="F755" s="353"/>
      <c r="G755" s="353"/>
      <c r="H755" s="374" t="str">
        <f t="shared" si="18"/>
        <v>PrmMech</v>
      </c>
      <c r="I755" s="355" t="s">
        <v>1880</v>
      </c>
      <c r="J755" s="373"/>
      <c r="K755" s="358" t="s">
        <v>2100</v>
      </c>
      <c r="L755" s="358" t="s">
        <v>2139</v>
      </c>
      <c r="N755" s="359" t="str">
        <f t="array" ref="N755">IFERROR(INDEX('All Field Defs'!$B$2:$E$258,MATCH('StoT Mapping (Depreciated)'!E755,'All Field Defs'!$B$2:$B$258,0),2),"")</f>
        <v>Contractor Contact Person</v>
      </c>
      <c r="O755" s="359" t="str">
        <f t="array" ref="O755">IFERROR(INDEX('All Field Defs'!$B$2:$E$258,MATCH('StoT Mapping (Depreciated)'!E755,'All Field Defs'!$B$2:$B$258,0),3),"")</f>
        <v>String</v>
      </c>
      <c r="P755" s="359" t="str">
        <f t="array" ref="P755">IFERROR(INDEX('All Field Defs'!$A$2:$E$258,MATCH('StoT Mapping (Depreciated)'!E755,'All Field Defs'!$B$2:$B$258,0),1),"")</f>
        <v>BuilPermFD</v>
      </c>
      <c r="Q755" s="359" t="str">
        <f t="array" ref="Q755">IFERROR(INDEX('All Field Defs'!$A$2:$F$258,MATCH('StoT Mapping (Depreciated)'!E755,'All Field Defs'!$B$2:$B$258,0),6),"")</f>
        <v>building-permits-field-definitions.xlsx</v>
      </c>
    </row>
    <row r="756" ht="15.75" customHeight="1">
      <c r="A756" s="352">
        <v>755.0</v>
      </c>
      <c r="B756" s="353" t="s">
        <v>2192</v>
      </c>
      <c r="C756" s="353" t="s">
        <v>633</v>
      </c>
      <c r="D756" s="353" t="str">
        <f t="shared" si="1"/>
        <v>prmmech.mdb.PrmMech.ContrAddr</v>
      </c>
      <c r="E756" s="353" t="s">
        <v>1876</v>
      </c>
      <c r="F756" s="353"/>
      <c r="G756" s="353"/>
      <c r="H756" s="374" t="str">
        <f t="shared" si="18"/>
        <v>PrmMech</v>
      </c>
      <c r="I756" s="355" t="s">
        <v>1876</v>
      </c>
      <c r="J756" s="373"/>
      <c r="K756" s="358" t="s">
        <v>2100</v>
      </c>
      <c r="L756" s="358" t="s">
        <v>2139</v>
      </c>
      <c r="N756" s="359" t="str">
        <f t="array" ref="N756">IFERROR(INDEX('All Field Defs'!$B$2:$E$258,MATCH('StoT Mapping (Depreciated)'!E756,'All Field Defs'!$B$2:$B$258,0),2),"")</f>
        <v>Contractor Address</v>
      </c>
      <c r="O756" s="359" t="str">
        <f t="array" ref="O756">IFERROR(INDEX('All Field Defs'!$B$2:$E$258,MATCH('StoT Mapping (Depreciated)'!E756,'All Field Defs'!$B$2:$B$258,0),3),"")</f>
        <v>String</v>
      </c>
      <c r="P756" s="359" t="str">
        <f t="array" ref="P756">IFERROR(INDEX('All Field Defs'!$A$2:$E$258,MATCH('StoT Mapping (Depreciated)'!E756,'All Field Defs'!$B$2:$B$258,0),1),"")</f>
        <v>BuilPermFD</v>
      </c>
      <c r="Q756" s="359" t="str">
        <f t="array" ref="Q756">IFERROR(INDEX('All Field Defs'!$A$2:$F$258,MATCH('StoT Mapping (Depreciated)'!E756,'All Field Defs'!$B$2:$B$258,0),6),"")</f>
        <v>building-permits-field-definitions.xlsx</v>
      </c>
    </row>
    <row r="757" ht="15.75" customHeight="1">
      <c r="A757" s="352">
        <v>756.0</v>
      </c>
      <c r="B757" s="353" t="s">
        <v>2192</v>
      </c>
      <c r="C757" s="353" t="s">
        <v>633</v>
      </c>
      <c r="D757" s="353" t="str">
        <f t="shared" si="1"/>
        <v>prmmech.mdb.PrmMech.ContrCity</v>
      </c>
      <c r="E757" s="353" t="s">
        <v>1878</v>
      </c>
      <c r="F757" s="353"/>
      <c r="G757" s="353"/>
      <c r="H757" s="374" t="str">
        <f t="shared" si="18"/>
        <v>PrmMech</v>
      </c>
      <c r="I757" s="355" t="s">
        <v>1878</v>
      </c>
      <c r="J757" s="373"/>
      <c r="K757" s="358" t="s">
        <v>2100</v>
      </c>
      <c r="L757" s="358" t="s">
        <v>2139</v>
      </c>
      <c r="N757" s="359" t="str">
        <f t="array" ref="N757">IFERROR(INDEX('All Field Defs'!$B$2:$E$258,MATCH('StoT Mapping (Depreciated)'!E757,'All Field Defs'!$B$2:$B$258,0),2),"")</f>
        <v>Contractor City</v>
      </c>
      <c r="O757" s="359" t="str">
        <f t="array" ref="O757">IFERROR(INDEX('All Field Defs'!$B$2:$E$258,MATCH('StoT Mapping (Depreciated)'!E757,'All Field Defs'!$B$2:$B$258,0),3),"")</f>
        <v>String</v>
      </c>
      <c r="P757" s="359" t="str">
        <f t="array" ref="P757">IFERROR(INDEX('All Field Defs'!$A$2:$E$258,MATCH('StoT Mapping (Depreciated)'!E757,'All Field Defs'!$B$2:$B$258,0),1),"")</f>
        <v>BuilPermFD</v>
      </c>
      <c r="Q757" s="359" t="str">
        <f t="array" ref="Q757">IFERROR(INDEX('All Field Defs'!$A$2:$F$258,MATCH('StoT Mapping (Depreciated)'!E757,'All Field Defs'!$B$2:$B$258,0),6),"")</f>
        <v>building-permits-field-definitions.xlsx</v>
      </c>
    </row>
    <row r="758" ht="15.75" customHeight="1">
      <c r="A758" s="352">
        <v>757.0</v>
      </c>
      <c r="B758" s="353" t="s">
        <v>2192</v>
      </c>
      <c r="C758" s="353" t="s">
        <v>633</v>
      </c>
      <c r="D758" s="353" t="str">
        <f t="shared" si="1"/>
        <v>prmmech.mdb.PrmMech.ContrState</v>
      </c>
      <c r="E758" s="353" t="s">
        <v>1888</v>
      </c>
      <c r="F758" s="353"/>
      <c r="G758" s="353"/>
      <c r="H758" s="374" t="str">
        <f t="shared" si="18"/>
        <v>PrmMech</v>
      </c>
      <c r="I758" s="355" t="s">
        <v>1888</v>
      </c>
      <c r="J758" s="373"/>
      <c r="K758" s="358" t="s">
        <v>2100</v>
      </c>
      <c r="L758" s="358" t="s">
        <v>2139</v>
      </c>
      <c r="N758" s="359" t="str">
        <f t="array" ref="N758">IFERROR(INDEX('All Field Defs'!$B$2:$E$258,MATCH('StoT Mapping (Depreciated)'!E758,'All Field Defs'!$B$2:$B$258,0),2),"")</f>
        <v>Contractor State</v>
      </c>
      <c r="O758" s="359" t="str">
        <f t="array" ref="O758">IFERROR(INDEX('All Field Defs'!$B$2:$E$258,MATCH('StoT Mapping (Depreciated)'!E758,'All Field Defs'!$B$2:$B$258,0),3),"")</f>
        <v>String</v>
      </c>
      <c r="P758" s="359" t="str">
        <f t="array" ref="P758">IFERROR(INDEX('All Field Defs'!$A$2:$E$258,MATCH('StoT Mapping (Depreciated)'!E758,'All Field Defs'!$B$2:$B$258,0),1),"")</f>
        <v>BuilPermFD</v>
      </c>
      <c r="Q758" s="359" t="str">
        <f t="array" ref="Q758">IFERROR(INDEX('All Field Defs'!$A$2:$F$258,MATCH('StoT Mapping (Depreciated)'!E758,'All Field Defs'!$B$2:$B$258,0),6),"")</f>
        <v>building-permits-field-definitions.xlsx</v>
      </c>
    </row>
    <row r="759" ht="15.75" customHeight="1">
      <c r="A759" s="352">
        <v>758.0</v>
      </c>
      <c r="B759" s="353" t="s">
        <v>2192</v>
      </c>
      <c r="C759" s="353" t="s">
        <v>633</v>
      </c>
      <c r="D759" s="353" t="str">
        <f t="shared" si="1"/>
        <v>prmmech.mdb.PrmMech.ContrZip</v>
      </c>
      <c r="E759" s="353" t="s">
        <v>2191</v>
      </c>
      <c r="F759" s="353"/>
      <c r="G759" s="353"/>
      <c r="H759" s="374" t="str">
        <f t="shared" si="18"/>
        <v>PrmMech</v>
      </c>
      <c r="I759" s="355" t="s">
        <v>2191</v>
      </c>
      <c r="J759" s="373"/>
      <c r="K759" s="358" t="s">
        <v>2100</v>
      </c>
      <c r="L759" s="358" t="s">
        <v>2139</v>
      </c>
      <c r="N759" s="359" t="str">
        <f t="array" ref="N759">IFERROR(INDEX('All Field Defs'!$B$2:$E$258,MATCH('StoT Mapping (Depreciated)'!E759,'All Field Defs'!$B$2:$B$258,0),2),"")</f>
        <v>Contractor ZIP</v>
      </c>
      <c r="O759" s="359" t="str">
        <f t="array" ref="O759">IFERROR(INDEX('All Field Defs'!$B$2:$E$258,MATCH('StoT Mapping (Depreciated)'!E759,'All Field Defs'!$B$2:$B$258,0),3),"")</f>
        <v>String</v>
      </c>
      <c r="P759" s="359" t="str">
        <f t="array" ref="P759">IFERROR(INDEX('All Field Defs'!$A$2:$E$258,MATCH('StoT Mapping (Depreciated)'!E759,'All Field Defs'!$B$2:$B$258,0),1),"")</f>
        <v>BuilPermFD</v>
      </c>
      <c r="Q759" s="359" t="str">
        <f t="array" ref="Q759">IFERROR(INDEX('All Field Defs'!$A$2:$F$258,MATCH('StoT Mapping (Depreciated)'!E759,'All Field Defs'!$B$2:$B$258,0),6),"")</f>
        <v>building-permits-field-definitions.xlsx</v>
      </c>
    </row>
    <row r="760" ht="15.75" customHeight="1">
      <c r="A760" s="352">
        <v>759.0</v>
      </c>
      <c r="B760" s="353" t="s">
        <v>2192</v>
      </c>
      <c r="C760" s="353" t="s">
        <v>633</v>
      </c>
      <c r="D760" s="353" t="str">
        <f t="shared" si="1"/>
        <v>prmmech.mdb.PrmMech.ContrPhone</v>
      </c>
      <c r="E760" s="353" t="s">
        <v>1886</v>
      </c>
      <c r="F760" s="353"/>
      <c r="G760" s="353"/>
      <c r="H760" s="374" t="str">
        <f t="shared" si="18"/>
        <v>PrmMech</v>
      </c>
      <c r="I760" s="355" t="s">
        <v>1886</v>
      </c>
      <c r="J760" s="373"/>
      <c r="K760" s="358" t="s">
        <v>2100</v>
      </c>
      <c r="L760" s="358" t="s">
        <v>2139</v>
      </c>
      <c r="N760" s="359" t="str">
        <f t="array" ref="N760">IFERROR(INDEX('All Field Defs'!$B$2:$E$258,MATCH('StoT Mapping (Depreciated)'!E760,'All Field Defs'!$B$2:$B$258,0),2),"")</f>
        <v>Contractor Phone</v>
      </c>
      <c r="O760" s="359" t="str">
        <f t="array" ref="O760">IFERROR(INDEX('All Field Defs'!$B$2:$E$258,MATCH('StoT Mapping (Depreciated)'!E760,'All Field Defs'!$B$2:$B$258,0),3),"")</f>
        <v>String</v>
      </c>
      <c r="P760" s="359" t="str">
        <f t="array" ref="P760">IFERROR(INDEX('All Field Defs'!$A$2:$E$258,MATCH('StoT Mapping (Depreciated)'!E760,'All Field Defs'!$B$2:$B$258,0),1),"")</f>
        <v>BuilPermFD</v>
      </c>
      <c r="Q760" s="359" t="str">
        <f t="array" ref="Q760">IFERROR(INDEX('All Field Defs'!$A$2:$F$258,MATCH('StoT Mapping (Depreciated)'!E760,'All Field Defs'!$B$2:$B$258,0),6),"")</f>
        <v>building-permits-field-definitions.xlsx</v>
      </c>
    </row>
    <row r="761" ht="15.75" customHeight="1">
      <c r="A761" s="352">
        <v>760.0</v>
      </c>
      <c r="B761" s="353" t="s">
        <v>2192</v>
      </c>
      <c r="C761" s="353" t="s">
        <v>633</v>
      </c>
      <c r="D761" s="353" t="str">
        <f t="shared" si="1"/>
        <v>prmmech.mdb.PrmMech.GeoCityBLockPart</v>
      </c>
      <c r="E761" s="353" t="s">
        <v>1795</v>
      </c>
      <c r="F761" s="353"/>
      <c r="G761" s="353"/>
      <c r="H761" s="374" t="str">
        <f t="shared" si="18"/>
        <v>PrmMech</v>
      </c>
      <c r="I761" s="355" t="s">
        <v>1795</v>
      </c>
      <c r="J761" s="373"/>
      <c r="K761" s="358" t="s">
        <v>2115</v>
      </c>
      <c r="L761" s="358" t="s">
        <v>149</v>
      </c>
      <c r="N761" s="359" t="str">
        <f t="array" ref="N761">IFERROR(INDEX('All Field Defs'!$B$2:$E$258,MATCH('StoT Mapping (Depreciated)'!E761,'All Field Defs'!$B$2:$B$258,0),2),"")</f>
        <v>City Block Part</v>
      </c>
      <c r="O761" s="359" t="str">
        <f t="array" ref="O761">IFERROR(INDEX('All Field Defs'!$B$2:$E$258,MATCH('StoT Mapping (Depreciated)'!E761,'All Field Defs'!$B$2:$B$258,0),3),"")</f>
        <v>Decimal</v>
      </c>
      <c r="P761" s="359" t="str">
        <f t="array" ref="P761">IFERROR(INDEX('All Field Defs'!$A$2:$E$258,MATCH('StoT Mapping (Depreciated)'!E761,'All Field Defs'!$B$2:$B$258,0),1),"")</f>
        <v>OccPermFD</v>
      </c>
      <c r="Q761" s="359" t="str">
        <f t="array" ref="Q761">IFERROR(INDEX('All Field Defs'!$A$2:$F$258,MATCH('StoT Mapping (Depreciated)'!E761,'All Field Defs'!$B$2:$B$258,0),6),"")</f>
        <v>occupancy-permits-field-definitions.xlsx</v>
      </c>
    </row>
    <row r="762" ht="15.75" customHeight="1">
      <c r="A762" s="352">
        <v>761.0</v>
      </c>
      <c r="B762" s="353" t="s">
        <v>2192</v>
      </c>
      <c r="C762" s="353" t="s">
        <v>633</v>
      </c>
      <c r="D762" s="353" t="str">
        <f t="shared" si="1"/>
        <v>prmmech.mdb.PrmMech.Ward10</v>
      </c>
      <c r="E762" s="353" t="s">
        <v>1436</v>
      </c>
      <c r="F762" s="353"/>
      <c r="G762" s="353"/>
      <c r="H762" s="374" t="str">
        <f t="shared" si="18"/>
        <v>PrmMech</v>
      </c>
      <c r="I762" s="355" t="s">
        <v>1436</v>
      </c>
      <c r="J762" s="373"/>
      <c r="K762" s="358" t="s">
        <v>2115</v>
      </c>
      <c r="L762" s="358" t="s">
        <v>149</v>
      </c>
      <c r="N762" s="359" t="str">
        <f t="array" ref="N762">IFERROR(INDEX('All Field Defs'!$B$2:$E$258,MATCH('StoT Mapping (Depreciated)'!E762,'All Field Defs'!$B$2:$B$258,0),2),"")</f>
        <v>2012 Ward</v>
      </c>
      <c r="O762" s="359" t="str">
        <f t="array" ref="O762">IFERROR(INDEX('All Field Defs'!$B$2:$E$258,MATCH('StoT Mapping (Depreciated)'!E762,'All Field Defs'!$B$2:$B$258,0),3),"")</f>
        <v>Integer</v>
      </c>
      <c r="P762" s="359" t="str">
        <f t="array" ref="P762">IFERROR(INDEX('All Field Defs'!$A$2:$E$258,MATCH('StoT Mapping (Depreciated)'!E762,'All Field Defs'!$B$2:$B$258,0),1),"")</f>
        <v>OccPermFD</v>
      </c>
      <c r="Q762" s="359" t="str">
        <f t="array" ref="Q762">IFERROR(INDEX('All Field Defs'!$A$2:$F$258,MATCH('StoT Mapping (Depreciated)'!E762,'All Field Defs'!$B$2:$B$258,0),6),"")</f>
        <v>occupancy-permits-field-definitions.xlsx</v>
      </c>
    </row>
    <row r="763" ht="15.75" customHeight="1">
      <c r="A763" s="352">
        <v>762.0</v>
      </c>
      <c r="B763" s="353" t="s">
        <v>2192</v>
      </c>
      <c r="C763" s="353" t="s">
        <v>633</v>
      </c>
      <c r="D763" s="353" t="str">
        <f t="shared" si="1"/>
        <v>prmmech.mdb.PrmMech.Precinct10</v>
      </c>
      <c r="E763" s="353" t="s">
        <v>1445</v>
      </c>
      <c r="F763" s="353"/>
      <c r="G763" s="353"/>
      <c r="H763" s="374" t="str">
        <f t="shared" si="18"/>
        <v>PrmMech</v>
      </c>
      <c r="I763" s="355" t="s">
        <v>1445</v>
      </c>
      <c r="J763" s="373"/>
      <c r="K763" s="358" t="s">
        <v>2115</v>
      </c>
      <c r="L763" s="358" t="s">
        <v>149</v>
      </c>
      <c r="N763" s="359" t="str">
        <f t="array" ref="N763">IFERROR(INDEX('All Field Defs'!$B$2:$E$258,MATCH('StoT Mapping (Depreciated)'!E763,'All Field Defs'!$B$2:$B$258,0),2),"")</f>
        <v>2012 Precinct</v>
      </c>
      <c r="O763" s="359" t="str">
        <f t="array" ref="O763">IFERROR(INDEX('All Field Defs'!$B$2:$E$258,MATCH('StoT Mapping (Depreciated)'!E763,'All Field Defs'!$B$2:$B$258,0),3),"")</f>
        <v>Integer</v>
      </c>
      <c r="P763" s="359" t="str">
        <f t="array" ref="P763">IFERROR(INDEX('All Field Defs'!$A$2:$E$258,MATCH('StoT Mapping (Depreciated)'!E763,'All Field Defs'!$B$2:$B$258,0),1),"")</f>
        <v>OccPermFD</v>
      </c>
      <c r="Q763" s="359" t="str">
        <f t="array" ref="Q763">IFERROR(INDEX('All Field Defs'!$A$2:$F$258,MATCH('StoT Mapping (Depreciated)'!E763,'All Field Defs'!$B$2:$B$258,0),6),"")</f>
        <v>occupancy-permits-field-definitions.xlsx</v>
      </c>
    </row>
    <row r="764" ht="15.75" customHeight="1">
      <c r="A764" s="352">
        <v>763.0</v>
      </c>
      <c r="B764" s="353" t="s">
        <v>2192</v>
      </c>
      <c r="C764" s="353" t="s">
        <v>633</v>
      </c>
      <c r="D764" s="353" t="str">
        <f t="shared" si="1"/>
        <v>prmmech.mdb.PrmMech.InspArea10</v>
      </c>
      <c r="E764" s="353" t="s">
        <v>1451</v>
      </c>
      <c r="F764" s="353"/>
      <c r="G764" s="353"/>
      <c r="H764" s="374" t="str">
        <f t="shared" si="18"/>
        <v>PrmMech</v>
      </c>
      <c r="I764" s="355" t="s">
        <v>1451</v>
      </c>
      <c r="J764" s="373"/>
      <c r="K764" s="358" t="s">
        <v>2115</v>
      </c>
      <c r="L764" s="358" t="s">
        <v>149</v>
      </c>
      <c r="N764" s="359" t="str">
        <f t="array" ref="N764">IFERROR(INDEX('All Field Defs'!$B$2:$E$258,MATCH('StoT Mapping (Depreciated)'!E764,'All Field Defs'!$B$2:$B$258,0),2),"")</f>
        <v>2012 Inspection Precinct</v>
      </c>
      <c r="O764" s="359" t="str">
        <f t="array" ref="O764">IFERROR(INDEX('All Field Defs'!$B$2:$E$258,MATCH('StoT Mapping (Depreciated)'!E764,'All Field Defs'!$B$2:$B$258,0),3),"")</f>
        <v>Integer</v>
      </c>
      <c r="P764" s="359" t="str">
        <f t="array" ref="P764">IFERROR(INDEX('All Field Defs'!$A$2:$E$258,MATCH('StoT Mapping (Depreciated)'!E764,'All Field Defs'!$B$2:$B$258,0),1),"")</f>
        <v>OccPermFD</v>
      </c>
      <c r="Q764" s="359" t="str">
        <f t="array" ref="Q764">IFERROR(INDEX('All Field Defs'!$A$2:$F$258,MATCH('StoT Mapping (Depreciated)'!E764,'All Field Defs'!$B$2:$B$258,0),6),"")</f>
        <v>occupancy-permits-field-definitions.xlsx</v>
      </c>
    </row>
    <row r="765" ht="15.75" customHeight="1">
      <c r="A765" s="352">
        <v>764.0</v>
      </c>
      <c r="B765" s="353" t="s">
        <v>2192</v>
      </c>
      <c r="C765" s="353" t="s">
        <v>633</v>
      </c>
      <c r="D765" s="353" t="str">
        <f t="shared" si="1"/>
        <v>prmmech.mdb.PrmMech.Ward00</v>
      </c>
      <c r="E765" s="353" t="s">
        <v>1457</v>
      </c>
      <c r="F765" s="353"/>
      <c r="G765" s="353"/>
      <c r="H765" s="374" t="str">
        <f t="shared" si="18"/>
        <v>PrmMech</v>
      </c>
      <c r="I765" s="355" t="s">
        <v>1457</v>
      </c>
      <c r="J765" s="373"/>
      <c r="K765" s="358" t="s">
        <v>2115</v>
      </c>
      <c r="L765" s="358" t="s">
        <v>149</v>
      </c>
      <c r="N765" s="359" t="str">
        <f t="array" ref="N765">IFERROR(INDEX('All Field Defs'!$B$2:$E$258,MATCH('StoT Mapping (Depreciated)'!E765,'All Field Defs'!$B$2:$B$258,0),2),"")</f>
        <v>2002 Ward</v>
      </c>
      <c r="O765" s="359" t="str">
        <f t="array" ref="O765">IFERROR(INDEX('All Field Defs'!$B$2:$E$258,MATCH('StoT Mapping (Depreciated)'!E765,'All Field Defs'!$B$2:$B$258,0),3),"")</f>
        <v>Integer</v>
      </c>
      <c r="P765" s="359" t="str">
        <f t="array" ref="P765">IFERROR(INDEX('All Field Defs'!$A$2:$E$258,MATCH('StoT Mapping (Depreciated)'!E765,'All Field Defs'!$B$2:$B$258,0),1),"")</f>
        <v>OccPermFD</v>
      </c>
      <c r="Q765" s="359" t="str">
        <f t="array" ref="Q765">IFERROR(INDEX('All Field Defs'!$A$2:$F$258,MATCH('StoT Mapping (Depreciated)'!E765,'All Field Defs'!$B$2:$B$258,0),6),"")</f>
        <v>occupancy-permits-field-definitions.xlsx</v>
      </c>
    </row>
    <row r="766" ht="15.75" customHeight="1">
      <c r="A766" s="352">
        <v>765.0</v>
      </c>
      <c r="B766" s="353" t="s">
        <v>2192</v>
      </c>
      <c r="C766" s="353" t="s">
        <v>633</v>
      </c>
      <c r="D766" s="353" t="str">
        <f t="shared" si="1"/>
        <v>prmmech.mdb.PrmMech.Precinct02</v>
      </c>
      <c r="E766" s="353" t="s">
        <v>1462</v>
      </c>
      <c r="F766" s="353"/>
      <c r="G766" s="353"/>
      <c r="H766" s="374" t="str">
        <f t="shared" si="18"/>
        <v>PrmMech</v>
      </c>
      <c r="I766" s="355" t="s">
        <v>1462</v>
      </c>
      <c r="J766" s="373"/>
      <c r="K766" s="358" t="s">
        <v>2115</v>
      </c>
      <c r="L766" s="358" t="s">
        <v>149</v>
      </c>
      <c r="N766" s="359" t="str">
        <f t="array" ref="N766">IFERROR(INDEX('All Field Defs'!$B$2:$E$258,MATCH('StoT Mapping (Depreciated)'!E766,'All Field Defs'!$B$2:$B$258,0),2),"")</f>
        <v>2002 Inspection Precinct</v>
      </c>
      <c r="O766" s="359" t="str">
        <f t="array" ref="O766">IFERROR(INDEX('All Field Defs'!$B$2:$E$258,MATCH('StoT Mapping (Depreciated)'!E766,'All Field Defs'!$B$2:$B$258,0),3),"")</f>
        <v>Integer</v>
      </c>
      <c r="P766" s="359" t="str">
        <f t="array" ref="P766">IFERROR(INDEX('All Field Defs'!$A$2:$E$258,MATCH('StoT Mapping (Depreciated)'!E766,'All Field Defs'!$B$2:$B$258,0),1),"")</f>
        <v>OccPermFD</v>
      </c>
      <c r="Q766" s="359" t="str">
        <f t="array" ref="Q766">IFERROR(INDEX('All Field Defs'!$A$2:$F$258,MATCH('StoT Mapping (Depreciated)'!E766,'All Field Defs'!$B$2:$B$258,0),6),"")</f>
        <v>occupancy-permits-field-definitions.xlsx</v>
      </c>
    </row>
    <row r="767" ht="15.75" customHeight="1">
      <c r="A767" s="352">
        <v>766.0</v>
      </c>
      <c r="B767" s="353" t="s">
        <v>2192</v>
      </c>
      <c r="C767" s="353" t="s">
        <v>633</v>
      </c>
      <c r="D767" s="353" t="str">
        <f t="shared" si="1"/>
        <v>prmmech.mdb.PrmMech.Nbrhd</v>
      </c>
      <c r="E767" s="353" t="s">
        <v>1472</v>
      </c>
      <c r="F767" s="353"/>
      <c r="G767" s="353"/>
      <c r="H767" s="374" t="str">
        <f t="shared" si="18"/>
        <v>PrmMech</v>
      </c>
      <c r="I767" s="355" t="s">
        <v>1472</v>
      </c>
      <c r="J767" s="373"/>
      <c r="K767" s="358" t="s">
        <v>2115</v>
      </c>
      <c r="L767" s="358" t="s">
        <v>149</v>
      </c>
      <c r="N767" s="359" t="str">
        <f t="array" ref="N767">IFERROR(INDEX('All Field Defs'!$B$2:$E$258,MATCH('StoT Mapping (Depreciated)'!E767,'All Field Defs'!$B$2:$B$258,0),2),"")</f>
        <v>Neighborhood</v>
      </c>
      <c r="O767" s="359" t="str">
        <f t="array" ref="O767">IFERROR(INDEX('All Field Defs'!$B$2:$E$258,MATCH('StoT Mapping (Depreciated)'!E767,'All Field Defs'!$B$2:$B$258,0),3),"")</f>
        <v>Integer</v>
      </c>
      <c r="P767" s="359" t="str">
        <f t="array" ref="P767">IFERROR(INDEX('All Field Defs'!$A$2:$E$258,MATCH('StoT Mapping (Depreciated)'!E767,'All Field Defs'!$B$2:$B$258,0),1),"")</f>
        <v>OccPermFD</v>
      </c>
      <c r="Q767" s="359" t="str">
        <f t="array" ref="Q767">IFERROR(INDEX('All Field Defs'!$A$2:$F$258,MATCH('StoT Mapping (Depreciated)'!E767,'All Field Defs'!$B$2:$B$258,0),6),"")</f>
        <v>occupancy-permits-field-definitions.xlsx</v>
      </c>
    </row>
    <row r="768" ht="15.75" customHeight="1">
      <c r="A768" s="352">
        <v>767.0</v>
      </c>
      <c r="B768" s="353" t="s">
        <v>2192</v>
      </c>
      <c r="C768" s="353" t="s">
        <v>633</v>
      </c>
      <c r="D768" s="353" t="str">
        <f t="shared" si="1"/>
        <v>prmmech.mdb.PrmMech.CDADist</v>
      </c>
      <c r="E768" s="353" t="s">
        <v>1478</v>
      </c>
      <c r="F768" s="353"/>
      <c r="G768" s="353"/>
      <c r="H768" s="374" t="str">
        <f t="shared" si="18"/>
        <v>PrmMech</v>
      </c>
      <c r="I768" s="355" t="s">
        <v>1478</v>
      </c>
      <c r="J768" s="373"/>
      <c r="K768" s="358" t="s">
        <v>2115</v>
      </c>
      <c r="L768" s="358" t="s">
        <v>149</v>
      </c>
      <c r="N768" s="359" t="str">
        <f t="array" ref="N768">IFERROR(INDEX('All Field Defs'!$B$2:$E$258,MATCH('StoT Mapping (Depreciated)'!E768,'All Field Defs'!$B$2:$B$258,0),2),"")</f>
        <v>CDA District</v>
      </c>
      <c r="O768" s="359" t="str">
        <f t="array" ref="O768">IFERROR(INDEX('All Field Defs'!$B$2:$E$258,MATCH('StoT Mapping (Depreciated)'!E768,'All Field Defs'!$B$2:$B$258,0),3),"")</f>
        <v>Integer</v>
      </c>
      <c r="P768" s="359" t="str">
        <f t="array" ref="P768">IFERROR(INDEX('All Field Defs'!$A$2:$E$258,MATCH('StoT Mapping (Depreciated)'!E768,'All Field Defs'!$B$2:$B$258,0),1),"")</f>
        <v>OccPermFD</v>
      </c>
      <c r="Q768" s="359" t="str">
        <f t="array" ref="Q768">IFERROR(INDEX('All Field Defs'!$A$2:$F$258,MATCH('StoT Mapping (Depreciated)'!E768,'All Field Defs'!$B$2:$B$258,0),6),"")</f>
        <v>occupancy-permits-field-definitions.xlsx</v>
      </c>
    </row>
    <row r="769" ht="15.75" customHeight="1">
      <c r="A769" s="352">
        <v>768.0</v>
      </c>
      <c r="B769" s="353" t="s">
        <v>2192</v>
      </c>
      <c r="C769" s="353" t="s">
        <v>633</v>
      </c>
      <c r="D769" s="353" t="str">
        <f t="shared" si="1"/>
        <v>prmmech.mdb.PrmMech.CDASubDist</v>
      </c>
      <c r="E769" s="353" t="s">
        <v>1485</v>
      </c>
      <c r="F769" s="353"/>
      <c r="G769" s="353"/>
      <c r="H769" s="374" t="str">
        <f t="shared" si="18"/>
        <v>PrmMech</v>
      </c>
      <c r="I769" s="355" t="s">
        <v>1485</v>
      </c>
      <c r="J769" s="373"/>
      <c r="K769" s="358" t="s">
        <v>2115</v>
      </c>
      <c r="L769" s="358" t="s">
        <v>149</v>
      </c>
      <c r="N769" s="359" t="str">
        <f t="array" ref="N769">IFERROR(INDEX('All Field Defs'!$B$2:$E$258,MATCH('StoT Mapping (Depreciated)'!E769,'All Field Defs'!$B$2:$B$258,0),2),"")</f>
        <v>CDA Sub District</v>
      </c>
      <c r="O769" s="359" t="str">
        <f t="array" ref="O769">IFERROR(INDEX('All Field Defs'!$B$2:$E$258,MATCH('StoT Mapping (Depreciated)'!E769,'All Field Defs'!$B$2:$B$258,0),3),"")</f>
        <v>Integer</v>
      </c>
      <c r="P769" s="359" t="str">
        <f t="array" ref="P769">IFERROR(INDEX('All Field Defs'!$A$2:$E$258,MATCH('StoT Mapping (Depreciated)'!E769,'All Field Defs'!$B$2:$B$258,0),1),"")</f>
        <v>OccPermFD</v>
      </c>
      <c r="Q769" s="359" t="str">
        <f t="array" ref="Q769">IFERROR(INDEX('All Field Defs'!$A$2:$F$258,MATCH('StoT Mapping (Depreciated)'!E769,'All Field Defs'!$B$2:$B$258,0),6),"")</f>
        <v>occupancy-permits-field-definitions.xlsx</v>
      </c>
    </row>
    <row r="770" ht="15.75" customHeight="1">
      <c r="A770" s="352">
        <v>769.0</v>
      </c>
      <c r="B770" s="353" t="s">
        <v>2192</v>
      </c>
      <c r="C770" s="353" t="s">
        <v>633</v>
      </c>
      <c r="D770" s="353" t="str">
        <f t="shared" si="1"/>
        <v>prmmech.mdb.PrmMech.PoliceDist</v>
      </c>
      <c r="E770" s="353" t="s">
        <v>1490</v>
      </c>
      <c r="F770" s="353"/>
      <c r="G770" s="353"/>
      <c r="H770" s="374" t="str">
        <f t="shared" si="18"/>
        <v>PrmMech</v>
      </c>
      <c r="I770" s="355" t="s">
        <v>1490</v>
      </c>
      <c r="J770" s="373"/>
      <c r="K770" s="358" t="s">
        <v>2115</v>
      </c>
      <c r="L770" s="358" t="s">
        <v>149</v>
      </c>
      <c r="N770" s="359" t="str">
        <f t="array" ref="N770">IFERROR(INDEX('All Field Defs'!$B$2:$E$258,MATCH('StoT Mapping (Depreciated)'!E770,'All Field Defs'!$B$2:$B$258,0),2),"")</f>
        <v>Police District</v>
      </c>
      <c r="O770" s="359" t="str">
        <f t="array" ref="O770">IFERROR(INDEX('All Field Defs'!$B$2:$E$258,MATCH('StoT Mapping (Depreciated)'!E770,'All Field Defs'!$B$2:$B$258,0),3),"")</f>
        <v>Integer</v>
      </c>
      <c r="P770" s="359" t="str">
        <f t="array" ref="P770">IFERROR(INDEX('All Field Defs'!$A$2:$E$258,MATCH('StoT Mapping (Depreciated)'!E770,'All Field Defs'!$B$2:$B$258,0),1),"")</f>
        <v>OccPermFD</v>
      </c>
      <c r="Q770" s="359" t="str">
        <f t="array" ref="Q770">IFERROR(INDEX('All Field Defs'!$A$2:$F$258,MATCH('StoT Mapping (Depreciated)'!E770,'All Field Defs'!$B$2:$B$258,0),6),"")</f>
        <v>occupancy-permits-field-definitions.xlsx</v>
      </c>
    </row>
    <row r="771" ht="15.75" customHeight="1">
      <c r="A771" s="352">
        <v>770.0</v>
      </c>
      <c r="B771" s="353" t="s">
        <v>2192</v>
      </c>
      <c r="C771" s="353" t="s">
        <v>633</v>
      </c>
      <c r="D771" s="353" t="str">
        <f t="shared" si="1"/>
        <v>prmmech.mdb.PrmMech.CensTract10</v>
      </c>
      <c r="E771" s="353" t="s">
        <v>1028</v>
      </c>
      <c r="F771" s="353"/>
      <c r="G771" s="353"/>
      <c r="H771" s="374" t="str">
        <f t="shared" si="18"/>
        <v>PrmMech</v>
      </c>
      <c r="I771" s="355" t="s">
        <v>1028</v>
      </c>
      <c r="J771" s="373"/>
      <c r="K771" s="358" t="s">
        <v>2115</v>
      </c>
      <c r="L771" s="358" t="s">
        <v>149</v>
      </c>
      <c r="N771" s="359" t="str">
        <f t="array" ref="N771">IFERROR(INDEX('All Field Defs'!$B$2:$E$258,MATCH('StoT Mapping (Depreciated)'!E771,'All Field Defs'!$B$2:$B$258,0),2),"")</f>
        <v>2010 Census Tract</v>
      </c>
      <c r="O771" s="359" t="str">
        <f t="array" ref="O771">IFERROR(INDEX('All Field Defs'!$B$2:$E$258,MATCH('StoT Mapping (Depreciated)'!E771,'All Field Defs'!$B$2:$B$258,0),3),"")</f>
        <v>Decimal</v>
      </c>
      <c r="P771" s="359" t="str">
        <f t="array" ref="P771">IFERROR(INDEX('All Field Defs'!$A$2:$E$258,MATCH('StoT Mapping (Depreciated)'!E771,'All Field Defs'!$B$2:$B$258,0),1),"")</f>
        <v>OccPermFD</v>
      </c>
      <c r="Q771" s="359" t="str">
        <f t="array" ref="Q771">IFERROR(INDEX('All Field Defs'!$A$2:$F$258,MATCH('StoT Mapping (Depreciated)'!E771,'All Field Defs'!$B$2:$B$258,0),6),"")</f>
        <v>occupancy-permits-field-definitions.xlsx</v>
      </c>
    </row>
    <row r="772" ht="15.75" customHeight="1">
      <c r="A772" s="352">
        <v>771.0</v>
      </c>
      <c r="B772" s="353" t="s">
        <v>2192</v>
      </c>
      <c r="C772" s="353" t="s">
        <v>633</v>
      </c>
      <c r="D772" s="353" t="str">
        <f t="shared" si="1"/>
        <v>prmmech.mdb.PrmMech.CensGroup10</v>
      </c>
      <c r="E772" s="353" t="s">
        <v>1775</v>
      </c>
      <c r="F772" s="353"/>
      <c r="G772" s="353"/>
      <c r="H772" s="374" t="str">
        <f t="shared" si="18"/>
        <v>PrmMech</v>
      </c>
      <c r="I772" s="355" t="s">
        <v>1775</v>
      </c>
      <c r="J772" s="373"/>
      <c r="K772" s="358" t="s">
        <v>2115</v>
      </c>
      <c r="L772" s="358" t="s">
        <v>149</v>
      </c>
      <c r="N772" s="359" t="str">
        <f t="array" ref="N772">IFERROR(INDEX('All Field Defs'!$B$2:$E$258,MATCH('StoT Mapping (Depreciated)'!E772,'All Field Defs'!$B$2:$B$258,0),2),"")</f>
        <v>2010 Census Group</v>
      </c>
      <c r="O772" s="359" t="str">
        <f t="array" ref="O772">IFERROR(INDEX('All Field Defs'!$B$2:$E$258,MATCH('StoT Mapping (Depreciated)'!E772,'All Field Defs'!$B$2:$B$258,0),3),"")</f>
        <v>Integer</v>
      </c>
      <c r="P772" s="359" t="str">
        <f t="array" ref="P772">IFERROR(INDEX('All Field Defs'!$A$2:$E$258,MATCH('StoT Mapping (Depreciated)'!E772,'All Field Defs'!$B$2:$B$258,0),1),"")</f>
        <v>OccPermFD</v>
      </c>
      <c r="Q772" s="359" t="str">
        <f t="array" ref="Q772">IFERROR(INDEX('All Field Defs'!$A$2:$F$258,MATCH('StoT Mapping (Depreciated)'!E772,'All Field Defs'!$B$2:$B$258,0),6),"")</f>
        <v>occupancy-permits-field-definitions.xlsx</v>
      </c>
    </row>
    <row r="773" ht="15.75" customHeight="1">
      <c r="A773" s="352">
        <v>772.0</v>
      </c>
      <c r="B773" s="353" t="s">
        <v>2192</v>
      </c>
      <c r="C773" s="353" t="s">
        <v>633</v>
      </c>
      <c r="D773" s="353" t="str">
        <f t="shared" si="1"/>
        <v>prmmech.mdb.PrmMech.CensBlock00</v>
      </c>
      <c r="E773" s="353" t="s">
        <v>1499</v>
      </c>
      <c r="F773" s="353"/>
      <c r="G773" s="353"/>
      <c r="H773" s="374" t="str">
        <f t="shared" si="18"/>
        <v>PrmMech</v>
      </c>
      <c r="I773" s="355" t="s">
        <v>1499</v>
      </c>
      <c r="J773" s="373"/>
      <c r="K773" s="358" t="s">
        <v>2115</v>
      </c>
      <c r="L773" s="358" t="s">
        <v>149</v>
      </c>
      <c r="N773" s="359" t="str">
        <f t="array" ref="N773">IFERROR(INDEX('All Field Defs'!$B$2:$E$258,MATCH('StoT Mapping (Depreciated)'!E773,'All Field Defs'!$B$2:$B$258,0),2),"")</f>
        <v>2000 Census Block</v>
      </c>
      <c r="O773" s="359" t="str">
        <f t="array" ref="O773">IFERROR(INDEX('All Field Defs'!$B$2:$E$258,MATCH('StoT Mapping (Depreciated)'!E773,'All Field Defs'!$B$2:$B$258,0),3),"")</f>
        <v>Decimal</v>
      </c>
      <c r="P773" s="359" t="str">
        <f t="array" ref="P773">IFERROR(INDEX('All Field Defs'!$A$2:$E$258,MATCH('StoT Mapping (Depreciated)'!E773,'All Field Defs'!$B$2:$B$258,0),1),"")</f>
        <v>OccPermFD</v>
      </c>
      <c r="Q773" s="359" t="str">
        <f t="array" ref="Q773">IFERROR(INDEX('All Field Defs'!$A$2:$F$258,MATCH('StoT Mapping (Depreciated)'!E773,'All Field Defs'!$B$2:$B$258,0),6),"")</f>
        <v>occupancy-permits-field-definitions.xlsx</v>
      </c>
    </row>
    <row r="774" ht="15.75" customHeight="1">
      <c r="A774" s="352">
        <v>773.0</v>
      </c>
      <c r="B774" s="353" t="s">
        <v>2192</v>
      </c>
      <c r="C774" s="353" t="s">
        <v>633</v>
      </c>
      <c r="D774" s="353" t="str">
        <f t="shared" si="1"/>
        <v>prmmech.mdb.PrmMech.AsrNbrhd</v>
      </c>
      <c r="E774" s="353" t="s">
        <v>1520</v>
      </c>
      <c r="F774" s="353"/>
      <c r="G774" s="353"/>
      <c r="H774" s="374" t="str">
        <f t="shared" si="18"/>
        <v>PrmMech</v>
      </c>
      <c r="I774" s="355" t="s">
        <v>1520</v>
      </c>
      <c r="J774" s="373"/>
      <c r="K774" s="358" t="s">
        <v>2115</v>
      </c>
      <c r="L774" s="358" t="s">
        <v>149</v>
      </c>
      <c r="N774" s="359" t="str">
        <f t="array" ref="N774">IFERROR(INDEX('All Field Defs'!$B$2:$E$258,MATCH('StoT Mapping (Depreciated)'!E774,'All Field Defs'!$B$2:$B$258,0),2),"")</f>
        <v>Assessor Neighborhood</v>
      </c>
      <c r="O774" s="359" t="str">
        <f t="array" ref="O774">IFERROR(INDEX('All Field Defs'!$B$2:$E$258,MATCH('StoT Mapping (Depreciated)'!E774,'All Field Defs'!$B$2:$B$258,0),3),"")</f>
        <v>Integer</v>
      </c>
      <c r="P774" s="359" t="str">
        <f t="array" ref="P774">IFERROR(INDEX('All Field Defs'!$A$2:$E$258,MATCH('StoT Mapping (Depreciated)'!E774,'All Field Defs'!$B$2:$B$258,0),1),"")</f>
        <v>OccPermFD</v>
      </c>
      <c r="Q774" s="359" t="str">
        <f t="array" ref="Q774">IFERROR(INDEX('All Field Defs'!$A$2:$F$258,MATCH('StoT Mapping (Depreciated)'!E774,'All Field Defs'!$B$2:$B$258,0),6),"")</f>
        <v>occupancy-permits-field-definitions.xlsx</v>
      </c>
    </row>
    <row r="775" ht="15.75" customHeight="1">
      <c r="A775" s="352">
        <v>774.0</v>
      </c>
      <c r="B775" s="353" t="s">
        <v>2192</v>
      </c>
      <c r="C775" s="353" t="s">
        <v>633</v>
      </c>
      <c r="D775" s="353" t="str">
        <f t="shared" si="1"/>
        <v>prmmech.mdb.PrmMech.NLC</v>
      </c>
      <c r="E775" s="353" t="s">
        <v>1058</v>
      </c>
      <c r="F775" s="353"/>
      <c r="G775" s="353"/>
      <c r="H775" s="374" t="str">
        <f t="shared" si="18"/>
        <v>PrmMech</v>
      </c>
      <c r="I775" s="355" t="s">
        <v>1058</v>
      </c>
      <c r="J775" s="373"/>
      <c r="K775" s="358" t="s">
        <v>2115</v>
      </c>
      <c r="L775" s="358" t="s">
        <v>149</v>
      </c>
      <c r="N775" s="359" t="str">
        <f t="array" ref="N775">IFERROR(INDEX('All Field Defs'!$B$2:$E$258,MATCH('StoT Mapping (Depreciated)'!E775,'All Field Defs'!$B$2:$B$258,0),2),"")</f>
        <v>NLC</v>
      </c>
      <c r="O775" s="359" t="str">
        <f t="array" ref="O775">IFERROR(INDEX('All Field Defs'!$B$2:$E$258,MATCH('StoT Mapping (Depreciated)'!E775,'All Field Defs'!$B$2:$B$258,0),3),"")</f>
        <v>Decimal</v>
      </c>
      <c r="P775" s="359" t="str">
        <f t="array" ref="P775">IFERROR(INDEX('All Field Defs'!$A$2:$E$258,MATCH('StoT Mapping (Depreciated)'!E775,'All Field Defs'!$B$2:$B$258,0),1),"")</f>
        <v>OccPermFD</v>
      </c>
      <c r="Q775" s="359" t="str">
        <f t="array" ref="Q775">IFERROR(INDEX('All Field Defs'!$A$2:$F$258,MATCH('StoT Mapping (Depreciated)'!E775,'All Field Defs'!$B$2:$B$258,0),6),"")</f>
        <v>occupancy-permits-field-definitions.xlsx</v>
      </c>
    </row>
    <row r="776" ht="15.75" customHeight="1">
      <c r="A776" s="352">
        <v>775.0</v>
      </c>
      <c r="B776" s="353" t="s">
        <v>2192</v>
      </c>
      <c r="C776" s="353" t="s">
        <v>633</v>
      </c>
      <c r="D776" s="353" t="str">
        <f t="shared" si="1"/>
        <v>prmmech.mdb.PrmMech.Parity</v>
      </c>
      <c r="E776" s="353" t="s">
        <v>1061</v>
      </c>
      <c r="F776" s="353"/>
      <c r="G776" s="353"/>
      <c r="H776" s="374" t="str">
        <f t="shared" si="18"/>
        <v>PrmMech</v>
      </c>
      <c r="I776" s="355" t="s">
        <v>1061</v>
      </c>
      <c r="J776" s="373"/>
      <c r="K776" s="358" t="s">
        <v>2115</v>
      </c>
      <c r="L776" s="358" t="s">
        <v>149</v>
      </c>
      <c r="N776" s="359" t="str">
        <f t="array" ref="N776">IFERROR(INDEX('All Field Defs'!$B$2:$E$258,MATCH('StoT Mapping (Depreciated)'!E776,'All Field Defs'!$B$2:$B$258,0),2),"")</f>
        <v>Parity</v>
      </c>
      <c r="O776" s="359" t="str">
        <f t="array" ref="O776">IFERROR(INDEX('All Field Defs'!$B$2:$E$258,MATCH('StoT Mapping (Depreciated)'!E776,'All Field Defs'!$B$2:$B$258,0),3),"")</f>
        <v>String</v>
      </c>
      <c r="P776" s="359" t="str">
        <f t="array" ref="P776">IFERROR(INDEX('All Field Defs'!$A$2:$E$258,MATCH('StoT Mapping (Depreciated)'!E776,'All Field Defs'!$B$2:$B$258,0),1),"")</f>
        <v>OccPermFD</v>
      </c>
      <c r="Q776" s="359" t="str">
        <f t="array" ref="Q776">IFERROR(INDEX('All Field Defs'!$A$2:$F$258,MATCH('StoT Mapping (Depreciated)'!E776,'All Field Defs'!$B$2:$B$258,0),6),"")</f>
        <v>occupancy-permits-field-definitions.xlsx</v>
      </c>
    </row>
    <row r="777" ht="15.75" customHeight="1">
      <c r="A777" s="352">
        <v>776.0</v>
      </c>
      <c r="B777" s="353" t="s">
        <v>2192</v>
      </c>
      <c r="C777" s="353" t="s">
        <v>633</v>
      </c>
      <c r="D777" s="353" t="str">
        <f t="shared" si="1"/>
        <v>prmmech.mdb.PrmMech.TmpCityBlock</v>
      </c>
      <c r="E777" s="353" t="s">
        <v>1867</v>
      </c>
      <c r="F777" s="353"/>
      <c r="G777" s="353"/>
      <c r="H777" s="374" t="str">
        <f t="shared" si="18"/>
        <v>PrmMech</v>
      </c>
      <c r="I777" s="355" t="s">
        <v>1867</v>
      </c>
      <c r="J777" s="373"/>
      <c r="K777" s="358" t="s">
        <v>2115</v>
      </c>
      <c r="L777" s="358" t="s">
        <v>149</v>
      </c>
      <c r="N777" s="359" t="str">
        <f t="array" ref="N777">IFERROR(INDEX('All Field Defs'!$B$2:$E$258,MATCH('StoT Mapping (Depreciated)'!E777,'All Field Defs'!$B$2:$B$258,0),2),"")</f>
        <v>Temp City Block</v>
      </c>
      <c r="O777" s="359" t="str">
        <f t="array" ref="O777">IFERROR(INDEX('All Field Defs'!$B$2:$E$258,MATCH('StoT Mapping (Depreciated)'!E777,'All Field Defs'!$B$2:$B$258,0),3),"")</f>
        <v>Decimal</v>
      </c>
      <c r="P777" s="359" t="str">
        <f t="array" ref="P777">IFERROR(INDEX('All Field Defs'!$A$2:$E$258,MATCH('StoT Mapping (Depreciated)'!E777,'All Field Defs'!$B$2:$B$258,0),1),"")</f>
        <v>OccPermFD</v>
      </c>
      <c r="Q777" s="359" t="str">
        <f t="array" ref="Q777">IFERROR(INDEX('All Field Defs'!$A$2:$F$258,MATCH('StoT Mapping (Depreciated)'!E777,'All Field Defs'!$B$2:$B$258,0),6),"")</f>
        <v>occupancy-permits-field-definitions.xlsx</v>
      </c>
    </row>
    <row r="778" ht="15.75" customHeight="1">
      <c r="A778" s="352">
        <v>777.0</v>
      </c>
      <c r="B778" s="353" t="s">
        <v>2192</v>
      </c>
      <c r="C778" s="353" t="s">
        <v>633</v>
      </c>
      <c r="D778" s="353" t="str">
        <f t="shared" si="1"/>
        <v>prmmech.mdb.PrmMech.TmpParcel</v>
      </c>
      <c r="E778" s="353" t="s">
        <v>1869</v>
      </c>
      <c r="F778" s="353"/>
      <c r="G778" s="353"/>
      <c r="H778" s="374" t="str">
        <f t="shared" si="18"/>
        <v>PrmMech</v>
      </c>
      <c r="I778" s="355" t="s">
        <v>1869</v>
      </c>
      <c r="J778" s="373"/>
      <c r="K778" s="358" t="s">
        <v>2115</v>
      </c>
      <c r="L778" s="358" t="s">
        <v>149</v>
      </c>
      <c r="N778" s="359" t="str">
        <f t="array" ref="N778">IFERROR(INDEX('All Field Defs'!$B$2:$E$258,MATCH('StoT Mapping (Depreciated)'!E778,'All Field Defs'!$B$2:$B$258,0),2),"")</f>
        <v>Temp Parcel</v>
      </c>
      <c r="O778" s="359" t="str">
        <f t="array" ref="O778">IFERROR(INDEX('All Field Defs'!$B$2:$E$258,MATCH('StoT Mapping (Depreciated)'!E778,'All Field Defs'!$B$2:$B$258,0),3),"")</f>
        <v>Integer</v>
      </c>
      <c r="P778" s="359" t="str">
        <f t="array" ref="P778">IFERROR(INDEX('All Field Defs'!$A$2:$E$258,MATCH('StoT Mapping (Depreciated)'!E778,'All Field Defs'!$B$2:$B$258,0),1),"")</f>
        <v>OccPermFD</v>
      </c>
      <c r="Q778" s="359" t="str">
        <f t="array" ref="Q778">IFERROR(INDEX('All Field Defs'!$A$2:$F$258,MATCH('StoT Mapping (Depreciated)'!E778,'All Field Defs'!$B$2:$B$258,0),6),"")</f>
        <v>occupancy-permits-field-definitions.xlsx</v>
      </c>
    </row>
    <row r="779" ht="15.75" customHeight="1">
      <c r="A779" s="352">
        <v>778.0</v>
      </c>
      <c r="B779" s="353" t="s">
        <v>2192</v>
      </c>
      <c r="C779" s="353" t="s">
        <v>633</v>
      </c>
      <c r="D779" s="353" t="str">
        <f t="shared" si="1"/>
        <v>prmmech.mdb.PrmMech.FirstDate</v>
      </c>
      <c r="E779" s="353" t="s">
        <v>787</v>
      </c>
      <c r="F779" s="353"/>
      <c r="G779" s="353"/>
      <c r="H779" s="374" t="str">
        <f t="shared" si="18"/>
        <v>PrmMech</v>
      </c>
      <c r="I779" s="355" t="s">
        <v>787</v>
      </c>
      <c r="J779" s="373"/>
      <c r="K779" s="358" t="s">
        <v>2115</v>
      </c>
      <c r="L779" s="358" t="s">
        <v>149</v>
      </c>
      <c r="N779" s="359" t="str">
        <f t="array" ref="N779">IFERROR(INDEX('All Field Defs'!$B$2:$E$258,MATCH('StoT Mapping (Depreciated)'!E779,'All Field Defs'!$B$2:$B$258,0),2),"")</f>
        <v>First Appearance Date</v>
      </c>
      <c r="O779" s="359" t="str">
        <f t="array" ref="O779">IFERROR(INDEX('All Field Defs'!$B$2:$E$258,MATCH('StoT Mapping (Depreciated)'!E779,'All Field Defs'!$B$2:$B$258,0),3),"")</f>
        <v>Date</v>
      </c>
      <c r="P779" s="359" t="str">
        <f t="array" ref="P779">IFERROR(INDEX('All Field Defs'!$A$2:$E$258,MATCH('StoT Mapping (Depreciated)'!E779,'All Field Defs'!$B$2:$B$258,0),1),"")</f>
        <v>OccPermFD</v>
      </c>
      <c r="Q779" s="359" t="str">
        <f t="array" ref="Q779">IFERROR(INDEX('All Field Defs'!$A$2:$F$258,MATCH('StoT Mapping (Depreciated)'!E779,'All Field Defs'!$B$2:$B$258,0),6),"")</f>
        <v>occupancy-permits-field-definitions.xlsx</v>
      </c>
    </row>
    <row r="780" ht="15.75" customHeight="1">
      <c r="A780" s="352">
        <v>779.0</v>
      </c>
      <c r="B780" s="353" t="s">
        <v>2192</v>
      </c>
      <c r="C780" s="353" t="s">
        <v>633</v>
      </c>
      <c r="D780" s="353" t="str">
        <f t="shared" si="1"/>
        <v>prmmech.mdb.PrmMech.LastDate</v>
      </c>
      <c r="E780" s="353" t="s">
        <v>794</v>
      </c>
      <c r="F780" s="353"/>
      <c r="G780" s="353"/>
      <c r="H780" s="374" t="str">
        <f t="shared" si="18"/>
        <v>PrmMech</v>
      </c>
      <c r="I780" s="355" t="s">
        <v>794</v>
      </c>
      <c r="J780" s="373"/>
      <c r="K780" s="358" t="s">
        <v>2115</v>
      </c>
      <c r="L780" s="358" t="s">
        <v>149</v>
      </c>
      <c r="N780" s="359" t="str">
        <f t="array" ref="N780">IFERROR(INDEX('All Field Defs'!$B$2:$E$258,MATCH('StoT Mapping (Depreciated)'!E780,'All Field Defs'!$B$2:$B$258,0),2),"")</f>
        <v>Last Date Appeared</v>
      </c>
      <c r="O780" s="359" t="str">
        <f t="array" ref="O780">IFERROR(INDEX('All Field Defs'!$B$2:$E$258,MATCH('StoT Mapping (Depreciated)'!E780,'All Field Defs'!$B$2:$B$258,0),3),"")</f>
        <v>Date</v>
      </c>
      <c r="P780" s="359" t="str">
        <f t="array" ref="P780">IFERROR(INDEX('All Field Defs'!$A$2:$E$258,MATCH('StoT Mapping (Depreciated)'!E780,'All Field Defs'!$B$2:$B$258,0),1),"")</f>
        <v>OccPermFD</v>
      </c>
      <c r="Q780" s="359" t="str">
        <f t="array" ref="Q780">IFERROR(INDEX('All Field Defs'!$A$2:$F$258,MATCH('StoT Mapping (Depreciated)'!E780,'All Field Defs'!$B$2:$B$258,0),6),"")</f>
        <v>occupancy-permits-field-definitions.xlsx</v>
      </c>
    </row>
    <row r="781" ht="15.75" customHeight="1">
      <c r="A781" s="352">
        <v>780.0</v>
      </c>
      <c r="B781" s="353" t="s">
        <v>2192</v>
      </c>
      <c r="C781" s="353" t="s">
        <v>633</v>
      </c>
      <c r="D781" s="353" t="str">
        <f t="shared" si="1"/>
        <v>prmmech.mdb.PrmMech.UpDateGeo</v>
      </c>
      <c r="E781" s="353" t="s">
        <v>1871</v>
      </c>
      <c r="F781" s="353"/>
      <c r="G781" s="353"/>
      <c r="H781" s="374" t="str">
        <f t="shared" si="18"/>
        <v>PrmMech</v>
      </c>
      <c r="I781" s="355" t="s">
        <v>1871</v>
      </c>
      <c r="J781" s="373"/>
      <c r="K781" s="358" t="s">
        <v>2115</v>
      </c>
      <c r="L781" s="358" t="s">
        <v>149</v>
      </c>
      <c r="N781" s="359" t="str">
        <f t="array" ref="N781">IFERROR(INDEX('All Field Defs'!$B$2:$E$258,MATCH('StoT Mapping (Depreciated)'!E781,'All Field Defs'!$B$2:$B$258,0),2),"")</f>
        <v>Geo Updated</v>
      </c>
      <c r="O781" s="359" t="str">
        <f t="array" ref="O781">IFERROR(INDEX('All Field Defs'!$B$2:$E$258,MATCH('StoT Mapping (Depreciated)'!E781,'All Field Defs'!$B$2:$B$258,0),3),"")</f>
        <v>Date</v>
      </c>
      <c r="P781" s="359" t="str">
        <f t="array" ref="P781">IFERROR(INDEX('All Field Defs'!$A$2:$E$258,MATCH('StoT Mapping (Depreciated)'!E781,'All Field Defs'!$B$2:$B$258,0),1),"")</f>
        <v>OccPermFD</v>
      </c>
      <c r="Q781" s="359" t="str">
        <f t="array" ref="Q781">IFERROR(INDEX('All Field Defs'!$A$2:$F$258,MATCH('StoT Mapping (Depreciated)'!E781,'All Field Defs'!$B$2:$B$258,0),6),"")</f>
        <v>occupancy-permits-field-definitions.xlsx</v>
      </c>
    </row>
    <row r="782" ht="10.5" customHeight="1">
      <c r="A782" s="352">
        <v>781.0</v>
      </c>
      <c r="B782" s="363"/>
      <c r="C782" s="363"/>
      <c r="D782" s="353" t="str">
        <f t="shared" si="1"/>
        <v>..</v>
      </c>
      <c r="E782" s="363"/>
      <c r="F782" s="363"/>
      <c r="G782" s="363"/>
      <c r="H782" s="363"/>
      <c r="I782" s="364"/>
      <c r="J782" s="365"/>
      <c r="K782" s="363"/>
      <c r="L782" s="363"/>
      <c r="M782" s="343"/>
      <c r="N782" s="359"/>
      <c r="O782" s="359"/>
      <c r="P782" s="359"/>
      <c r="Q782" s="359"/>
    </row>
    <row r="783" ht="15.75" customHeight="1">
      <c r="A783" s="352">
        <v>782.0</v>
      </c>
      <c r="B783" s="353" t="s">
        <v>344</v>
      </c>
      <c r="C783" s="353" t="s">
        <v>635</v>
      </c>
      <c r="D783" s="353" t="str">
        <f t="shared" si="1"/>
        <v>prmemp.mdb.PrmPlumb.AppType</v>
      </c>
      <c r="E783" s="353" t="s">
        <v>1763</v>
      </c>
      <c r="F783" s="353"/>
      <c r="G783" s="353"/>
      <c r="H783" s="374" t="str">
        <f t="shared" ref="H783:H848" si="19">C783</f>
        <v>PrmPlumb</v>
      </c>
      <c r="I783" s="355" t="s">
        <v>1763</v>
      </c>
      <c r="J783" s="373"/>
      <c r="K783" s="358" t="s">
        <v>2100</v>
      </c>
      <c r="L783" s="358" t="s">
        <v>1214</v>
      </c>
      <c r="N783" s="359" t="str">
        <f t="array" ref="N783">IFERROR(INDEX('All Field Defs'!$B$2:$E$258,MATCH('StoT Mapping (Depreciated)'!E783,'All Field Defs'!$B$2:$B$258,0),2),"")</f>
        <v>Application Type</v>
      </c>
      <c r="O783" s="359" t="str">
        <f t="array" ref="O783">IFERROR(INDEX('All Field Defs'!$B$2:$E$258,MATCH('StoT Mapping (Depreciated)'!E783,'All Field Defs'!$B$2:$B$258,0),3),"")</f>
        <v>String</v>
      </c>
      <c r="P783" s="359" t="str">
        <f t="array" ref="P783">IFERROR(INDEX('All Field Defs'!$A$2:$E$258,MATCH('StoT Mapping (Depreciated)'!E783,'All Field Defs'!$B$2:$B$258,0),1),"")</f>
        <v>OccPermFD</v>
      </c>
      <c r="Q783" s="359" t="str">
        <f t="array" ref="Q783">IFERROR(INDEX('All Field Defs'!$A$2:$F$258,MATCH('StoT Mapping (Depreciated)'!E783,'All Field Defs'!$B$2:$B$258,0),6),"")</f>
        <v>occupancy-permits-field-definitions.xlsx</v>
      </c>
    </row>
    <row r="784" ht="15.75" customHeight="1">
      <c r="A784" s="352">
        <v>783.0</v>
      </c>
      <c r="B784" s="353" t="s">
        <v>344</v>
      </c>
      <c r="C784" s="353" t="s">
        <v>635</v>
      </c>
      <c r="D784" s="353" t="str">
        <f t="shared" si="1"/>
        <v>prmemp.mdb.PrmPlumb.AppSource</v>
      </c>
      <c r="E784" s="353" t="s">
        <v>1761</v>
      </c>
      <c r="F784" s="353"/>
      <c r="G784" s="353"/>
      <c r="H784" s="374" t="str">
        <f t="shared" si="19"/>
        <v>PrmPlumb</v>
      </c>
      <c r="I784" s="355" t="s">
        <v>1761</v>
      </c>
      <c r="J784" s="373"/>
      <c r="K784" s="358" t="s">
        <v>2100</v>
      </c>
      <c r="L784" s="358" t="s">
        <v>1195</v>
      </c>
      <c r="N784" s="359" t="str">
        <f t="array" ref="N784">IFERROR(INDEX('All Field Defs'!$B$2:$E$258,MATCH('StoT Mapping (Depreciated)'!E784,'All Field Defs'!$B$2:$B$258,0),2),"")</f>
        <v>Application Source</v>
      </c>
      <c r="O784" s="359" t="str">
        <f t="array" ref="O784">IFERROR(INDEX('All Field Defs'!$B$2:$E$258,MATCH('StoT Mapping (Depreciated)'!E784,'All Field Defs'!$B$2:$B$258,0),3),"")</f>
        <v>Integer</v>
      </c>
      <c r="P784" s="359" t="str">
        <f t="array" ref="P784">IFERROR(INDEX('All Field Defs'!$A$2:$E$258,MATCH('StoT Mapping (Depreciated)'!E784,'All Field Defs'!$B$2:$B$258,0),1),"")</f>
        <v>OccPermFD</v>
      </c>
      <c r="Q784" s="359" t="str">
        <f t="array" ref="Q784">IFERROR(INDEX('All Field Defs'!$A$2:$F$258,MATCH('StoT Mapping (Depreciated)'!E784,'All Field Defs'!$B$2:$B$258,0),6),"")</f>
        <v>occupancy-permits-field-definitions.xlsx</v>
      </c>
    </row>
    <row r="785" ht="15.75" customHeight="1">
      <c r="A785" s="352">
        <v>784.0</v>
      </c>
      <c r="B785" s="353" t="s">
        <v>344</v>
      </c>
      <c r="C785" s="353" t="s">
        <v>635</v>
      </c>
      <c r="D785" s="353" t="str">
        <f t="shared" si="1"/>
        <v>prmemp.mdb.PrmPlumb.AppNum</v>
      </c>
      <c r="E785" s="353" t="s">
        <v>1759</v>
      </c>
      <c r="F785" s="353"/>
      <c r="G785" s="353"/>
      <c r="H785" s="374" t="str">
        <f t="shared" si="19"/>
        <v>PrmPlumb</v>
      </c>
      <c r="I785" s="355" t="s">
        <v>1759</v>
      </c>
      <c r="J785" s="373"/>
      <c r="K785" s="358" t="s">
        <v>2100</v>
      </c>
      <c r="L785" s="358" t="s">
        <v>2101</v>
      </c>
      <c r="N785" s="359" t="str">
        <f t="array" ref="N785">IFERROR(INDEX('All Field Defs'!$B$2:$E$258,MATCH('StoT Mapping (Depreciated)'!E785,'All Field Defs'!$B$2:$B$258,0),2),"")</f>
        <v>Application Number</v>
      </c>
      <c r="O785" s="359" t="str">
        <f t="array" ref="O785">IFERROR(INDEX('All Field Defs'!$B$2:$E$258,MATCH('StoT Mapping (Depreciated)'!E785,'All Field Defs'!$B$2:$B$258,0),3),"")</f>
        <v>Integer</v>
      </c>
      <c r="P785" s="359" t="str">
        <f t="array" ref="P785">IFERROR(INDEX('All Field Defs'!$A$2:$E$258,MATCH('StoT Mapping (Depreciated)'!E785,'All Field Defs'!$B$2:$B$258,0),1),"")</f>
        <v>OccPermFD</v>
      </c>
      <c r="Q785" s="359" t="str">
        <f t="array" ref="Q785">IFERROR(INDEX('All Field Defs'!$A$2:$F$258,MATCH('StoT Mapping (Depreciated)'!E785,'All Field Defs'!$B$2:$B$258,0),6),"")</f>
        <v>occupancy-permits-field-definitions.xlsx</v>
      </c>
    </row>
    <row r="786" ht="15.75" customHeight="1">
      <c r="A786" s="352">
        <v>785.0</v>
      </c>
      <c r="B786" s="353" t="s">
        <v>344</v>
      </c>
      <c r="C786" s="353" t="s">
        <v>635</v>
      </c>
      <c r="D786" s="353" t="str">
        <f t="shared" si="1"/>
        <v>prmemp.mdb.PrmPlumb.PrclErr</v>
      </c>
      <c r="E786" s="353" t="s">
        <v>1845</v>
      </c>
      <c r="F786" s="353"/>
      <c r="G786" s="353"/>
      <c r="H786" s="374" t="str">
        <f t="shared" si="19"/>
        <v>PrmPlumb</v>
      </c>
      <c r="I786" s="355" t="s">
        <v>1845</v>
      </c>
      <c r="J786" s="373"/>
      <c r="K786" s="358" t="s">
        <v>149</v>
      </c>
      <c r="L786" s="358" t="s">
        <v>149</v>
      </c>
      <c r="N786" s="359" t="str">
        <f t="array" ref="N786">IFERROR(INDEX('All Field Defs'!$B$2:$E$258,MATCH('StoT Mapping (Depreciated)'!E786,'All Field Defs'!$B$2:$B$258,0),2),"")</f>
        <v>Geocoding Error Code</v>
      </c>
      <c r="O786" s="359" t="str">
        <f t="array" ref="O786">IFERROR(INDEX('All Field Defs'!$B$2:$E$258,MATCH('StoT Mapping (Depreciated)'!E786,'All Field Defs'!$B$2:$B$258,0),3),"")</f>
        <v>Integer</v>
      </c>
      <c r="P786" s="359" t="str">
        <f t="array" ref="P786">IFERROR(INDEX('All Field Defs'!$A$2:$E$258,MATCH('StoT Mapping (Depreciated)'!E786,'All Field Defs'!$B$2:$B$258,0),1),"")</f>
        <v>OccPermFD</v>
      </c>
      <c r="Q786" s="359" t="str">
        <f t="array" ref="Q786">IFERROR(INDEX('All Field Defs'!$A$2:$F$258,MATCH('StoT Mapping (Depreciated)'!E786,'All Field Defs'!$B$2:$B$258,0),6),"")</f>
        <v>occupancy-permits-field-definitions.xlsx</v>
      </c>
    </row>
    <row r="787" ht="15.75" customHeight="1">
      <c r="A787" s="352">
        <v>786.0</v>
      </c>
      <c r="B787" s="353" t="s">
        <v>344</v>
      </c>
      <c r="C787" s="353" t="s">
        <v>635</v>
      </c>
      <c r="D787" s="353" t="str">
        <f t="shared" si="1"/>
        <v>prmemp.mdb.PrmPlumb.AddrAdjusted</v>
      </c>
      <c r="E787" s="353" t="s">
        <v>1750</v>
      </c>
      <c r="F787" s="353"/>
      <c r="G787" s="353"/>
      <c r="H787" s="374" t="str">
        <f t="shared" si="19"/>
        <v>PrmPlumb</v>
      </c>
      <c r="I787" s="355" t="s">
        <v>1750</v>
      </c>
      <c r="J787" s="373"/>
      <c r="K787" s="358" t="s">
        <v>149</v>
      </c>
      <c r="L787" s="358" t="s">
        <v>149</v>
      </c>
      <c r="N787" s="359" t="str">
        <f t="array" ref="N787">IFERROR(INDEX('All Field Defs'!$B$2:$E$258,MATCH('StoT Mapping (Depreciated)'!E787,'All Field Defs'!$B$2:$B$258,0),2),"")</f>
        <v>Address Adjusted</v>
      </c>
      <c r="O787" s="359" t="str">
        <f t="array" ref="O787">IFERROR(INDEX('All Field Defs'!$B$2:$E$258,MATCH('StoT Mapping (Depreciated)'!E787,'All Field Defs'!$B$2:$B$258,0),3),"")</f>
        <v>Boolean</v>
      </c>
      <c r="P787" s="359" t="str">
        <f t="array" ref="P787">IFERROR(INDEX('All Field Defs'!$A$2:$E$258,MATCH('StoT Mapping (Depreciated)'!E787,'All Field Defs'!$B$2:$B$258,0),1),"")</f>
        <v>OccPermFD</v>
      </c>
      <c r="Q787" s="359" t="str">
        <f t="array" ref="Q787">IFERROR(INDEX('All Field Defs'!$A$2:$F$258,MATCH('StoT Mapping (Depreciated)'!E787,'All Field Defs'!$B$2:$B$258,0),6),"")</f>
        <v>occupancy-permits-field-definitions.xlsx</v>
      </c>
    </row>
    <row r="788" ht="15.75" customHeight="1">
      <c r="A788" s="352">
        <v>787.0</v>
      </c>
      <c r="B788" s="353" t="s">
        <v>344</v>
      </c>
      <c r="C788" s="353" t="s">
        <v>635</v>
      </c>
      <c r="D788" s="353" t="str">
        <f t="shared" si="1"/>
        <v>prmemp.mdb.PrmPlumb.CancelType</v>
      </c>
      <c r="E788" s="353" t="s">
        <v>1769</v>
      </c>
      <c r="F788" s="353"/>
      <c r="G788" s="353"/>
      <c r="H788" s="374" t="str">
        <f t="shared" si="19"/>
        <v>PrmPlumb</v>
      </c>
      <c r="I788" s="355" t="s">
        <v>1769</v>
      </c>
      <c r="J788" s="373"/>
      <c r="K788" s="358" t="s">
        <v>2100</v>
      </c>
      <c r="L788" s="358" t="s">
        <v>2103</v>
      </c>
      <c r="N788" s="359" t="str">
        <f t="array" ref="N788">IFERROR(INDEX('All Field Defs'!$B$2:$E$258,MATCH('StoT Mapping (Depreciated)'!E788,'All Field Defs'!$B$2:$B$258,0),2),"")</f>
        <v>Cancel Type</v>
      </c>
      <c r="O788" s="359" t="str">
        <f t="array" ref="O788">IFERROR(INDEX('All Field Defs'!$B$2:$E$258,MATCH('StoT Mapping (Depreciated)'!E788,'All Field Defs'!$B$2:$B$258,0),3),"")</f>
        <v>String</v>
      </c>
      <c r="P788" s="359" t="str">
        <f t="array" ref="P788">IFERROR(INDEX('All Field Defs'!$A$2:$E$258,MATCH('StoT Mapping (Depreciated)'!E788,'All Field Defs'!$B$2:$B$258,0),1),"")</f>
        <v>OccPermFD</v>
      </c>
      <c r="Q788" s="359" t="str">
        <f t="array" ref="Q788">IFERROR(INDEX('All Field Defs'!$A$2:$F$258,MATCH('StoT Mapping (Depreciated)'!E788,'All Field Defs'!$B$2:$B$258,0),6),"")</f>
        <v>occupancy-permits-field-definitions.xlsx</v>
      </c>
    </row>
    <row r="789" ht="15.75" customHeight="1">
      <c r="A789" s="352">
        <v>788.0</v>
      </c>
      <c r="B789" s="353" t="s">
        <v>344</v>
      </c>
      <c r="C789" s="353" t="s">
        <v>635</v>
      </c>
      <c r="D789" s="353" t="str">
        <f t="shared" si="1"/>
        <v>prmemp.mdb.PrmPlumb.CityBlock</v>
      </c>
      <c r="E789" s="353" t="s">
        <v>65</v>
      </c>
      <c r="F789" s="353"/>
      <c r="G789" s="353"/>
      <c r="H789" s="374" t="str">
        <f t="shared" si="19"/>
        <v>PrmPlumb</v>
      </c>
      <c r="I789" s="355" t="s">
        <v>65</v>
      </c>
      <c r="J789" s="373"/>
      <c r="K789" s="358"/>
      <c r="L789" s="358"/>
      <c r="N789" s="359" t="str">
        <f t="array" ref="N789">IFERROR(INDEX('All Field Defs'!$B$2:$E$258,MATCH('StoT Mapping (Depreciated)'!E789,'All Field Defs'!$B$2:$B$258,0),2),"")</f>
        <v>City Block</v>
      </c>
      <c r="O789" s="359" t="str">
        <f t="array" ref="O789">IFERROR(INDEX('All Field Defs'!$B$2:$E$258,MATCH('StoT Mapping (Depreciated)'!E789,'All Field Defs'!$B$2:$B$258,0),3),"")</f>
        <v>Decimal</v>
      </c>
      <c r="P789" s="359" t="str">
        <f t="array" ref="P789">IFERROR(INDEX('All Field Defs'!$A$2:$E$258,MATCH('StoT Mapping (Depreciated)'!E789,'All Field Defs'!$B$2:$B$258,0),1),"")</f>
        <v>OccPermFD</v>
      </c>
      <c r="Q789" s="359" t="str">
        <f t="array" ref="Q789">IFERROR(INDEX('All Field Defs'!$A$2:$F$258,MATCH('StoT Mapping (Depreciated)'!E789,'All Field Defs'!$B$2:$B$258,0),6),"")</f>
        <v>occupancy-permits-field-definitions.xlsx</v>
      </c>
    </row>
    <row r="790" ht="15.75" customHeight="1">
      <c r="A790" s="352">
        <v>789.0</v>
      </c>
      <c r="B790" s="353" t="s">
        <v>344</v>
      </c>
      <c r="C790" s="353" t="s">
        <v>635</v>
      </c>
      <c r="D790" s="353" t="str">
        <f t="shared" si="1"/>
        <v>prmemp.mdb.PrmPlumb.Parcel</v>
      </c>
      <c r="E790" s="353" t="s">
        <v>78</v>
      </c>
      <c r="F790" s="353"/>
      <c r="G790" s="353"/>
      <c r="H790" s="374" t="str">
        <f t="shared" si="19"/>
        <v>PrmPlumb</v>
      </c>
      <c r="I790" s="355" t="s">
        <v>78</v>
      </c>
      <c r="J790" s="373"/>
      <c r="K790" s="358"/>
      <c r="L790" s="358"/>
      <c r="N790" s="359" t="str">
        <f t="array" ref="N790">IFERROR(INDEX('All Field Defs'!$B$2:$E$258,MATCH('StoT Mapping (Depreciated)'!E790,'All Field Defs'!$B$2:$B$258,0),2),"")</f>
        <v>Parcel Number</v>
      </c>
      <c r="O790" s="359" t="str">
        <f t="array" ref="O790">IFERROR(INDEX('All Field Defs'!$B$2:$E$258,MATCH('StoT Mapping (Depreciated)'!E790,'All Field Defs'!$B$2:$B$258,0),3),"")</f>
        <v>Integer</v>
      </c>
      <c r="P790" s="359" t="str">
        <f t="array" ref="P790">IFERROR(INDEX('All Field Defs'!$A$2:$E$258,MATCH('StoT Mapping (Depreciated)'!E790,'All Field Defs'!$B$2:$B$258,0),1),"")</f>
        <v>OccPermFD</v>
      </c>
      <c r="Q790" s="359" t="str">
        <f t="array" ref="Q790">IFERROR(INDEX('All Field Defs'!$A$2:$F$258,MATCH('StoT Mapping (Depreciated)'!E790,'All Field Defs'!$B$2:$B$258,0),6),"")</f>
        <v>occupancy-permits-field-definitions.xlsx</v>
      </c>
    </row>
    <row r="791" ht="15.75" customHeight="1">
      <c r="A791" s="352">
        <v>790.0</v>
      </c>
      <c r="B791" s="353" t="s">
        <v>344</v>
      </c>
      <c r="C791" s="353" t="s">
        <v>635</v>
      </c>
      <c r="D791" s="353" t="str">
        <f t="shared" si="1"/>
        <v>prmemp.mdb.PrmPlumb.OwnerCode</v>
      </c>
      <c r="E791" s="353" t="s">
        <v>90</v>
      </c>
      <c r="F791" s="353"/>
      <c r="G791" s="353"/>
      <c r="H791" s="374" t="str">
        <f t="shared" si="19"/>
        <v>PrmPlumb</v>
      </c>
      <c r="I791" s="355" t="s">
        <v>90</v>
      </c>
      <c r="J791" s="373"/>
      <c r="K791" s="358"/>
      <c r="L791" s="358"/>
      <c r="N791" s="359" t="str">
        <f t="array" ref="N791">IFERROR(INDEX('All Field Defs'!$B$2:$E$258,MATCH('StoT Mapping (Depreciated)'!E791,'All Field Defs'!$B$2:$B$258,0),2),"")</f>
        <v>Owner Code</v>
      </c>
      <c r="O791" s="359" t="str">
        <f t="array" ref="O791">IFERROR(INDEX('All Field Defs'!$B$2:$E$258,MATCH('StoT Mapping (Depreciated)'!E791,'All Field Defs'!$B$2:$B$258,0),3),"")</f>
        <v>Integer</v>
      </c>
      <c r="P791" s="359" t="str">
        <f t="array" ref="P791">IFERROR(INDEX('All Field Defs'!$A$2:$E$258,MATCH('StoT Mapping (Depreciated)'!E791,'All Field Defs'!$B$2:$B$258,0),1),"")</f>
        <v>OccPermFD</v>
      </c>
      <c r="Q791" s="359" t="str">
        <f t="array" ref="Q791">IFERROR(INDEX('All Field Defs'!$A$2:$F$258,MATCH('StoT Mapping (Depreciated)'!E791,'All Field Defs'!$B$2:$B$258,0),6),"")</f>
        <v>occupancy-permits-field-definitions.xlsx</v>
      </c>
    </row>
    <row r="792" ht="15.75" customHeight="1">
      <c r="A792" s="352">
        <v>791.0</v>
      </c>
      <c r="B792" s="353" t="s">
        <v>344</v>
      </c>
      <c r="C792" s="353" t="s">
        <v>635</v>
      </c>
      <c r="D792" s="353" t="str">
        <f t="shared" si="1"/>
        <v>prmemp.mdb.PrmPlumb.Handle</v>
      </c>
      <c r="E792" s="353" t="s">
        <v>159</v>
      </c>
      <c r="F792" s="353"/>
      <c r="G792" s="353"/>
      <c r="H792" s="374" t="str">
        <f t="shared" si="19"/>
        <v>PrmPlumb</v>
      </c>
      <c r="I792" s="355" t="s">
        <v>159</v>
      </c>
      <c r="J792" s="373"/>
      <c r="K792" s="358" t="s">
        <v>2100</v>
      </c>
      <c r="L792" s="358" t="s">
        <v>1981</v>
      </c>
      <c r="N792" s="359" t="str">
        <f t="array" ref="N792">IFERROR(INDEX('All Field Defs'!$B$2:$E$258,MATCH('StoT Mapping (Depreciated)'!E792,'All Field Defs'!$B$2:$B$258,0),2),"")</f>
        <v>Handle</v>
      </c>
      <c r="O792" s="359" t="str">
        <f t="array" ref="O792">IFERROR(INDEX('All Field Defs'!$B$2:$E$258,MATCH('StoT Mapping (Depreciated)'!E792,'All Field Defs'!$B$2:$B$258,0),3),"")</f>
        <v>String</v>
      </c>
      <c r="P792" s="359" t="str">
        <f t="array" ref="P792">IFERROR(INDEX('All Field Defs'!$A$2:$E$258,MATCH('StoT Mapping (Depreciated)'!E792,'All Field Defs'!$B$2:$B$258,0),1),"")</f>
        <v>OccPermFD</v>
      </c>
      <c r="Q792" s="359" t="str">
        <f t="array" ref="Q792">IFERROR(INDEX('All Field Defs'!$A$2:$F$258,MATCH('StoT Mapping (Depreciated)'!E792,'All Field Defs'!$B$2:$B$258,0),6),"")</f>
        <v>occupancy-permits-field-definitions.xlsx</v>
      </c>
    </row>
    <row r="793" ht="15.75" customHeight="1">
      <c r="A793" s="352">
        <v>792.0</v>
      </c>
      <c r="B793" s="353" t="s">
        <v>344</v>
      </c>
      <c r="C793" s="353" t="s">
        <v>635</v>
      </c>
      <c r="D793" s="353" t="str">
        <f t="shared" si="1"/>
        <v>prmemp.mdb.PrmPlumb.Parcel9</v>
      </c>
      <c r="E793" s="353" t="s">
        <v>165</v>
      </c>
      <c r="F793" s="353"/>
      <c r="G793" s="353"/>
      <c r="H793" s="374" t="str">
        <f t="shared" si="19"/>
        <v>PrmPlumb</v>
      </c>
      <c r="I793" s="355" t="s">
        <v>165</v>
      </c>
      <c r="J793" s="373"/>
      <c r="K793" s="358"/>
      <c r="L793" s="358"/>
      <c r="N793" s="359" t="str">
        <f t="array" ref="N793">IFERROR(INDEX('All Field Defs'!$B$2:$E$258,MATCH('StoT Mapping (Depreciated)'!E793,'All Field Defs'!$B$2:$B$258,0),2),"")</f>
        <v>Parcel 9</v>
      </c>
      <c r="O793" s="359" t="str">
        <f t="array" ref="O793">IFERROR(INDEX('All Field Defs'!$B$2:$E$258,MATCH('StoT Mapping (Depreciated)'!E793,'All Field Defs'!$B$2:$B$258,0),3),"")</f>
        <v>Integer</v>
      </c>
      <c r="P793" s="359" t="str">
        <f t="array" ref="P793">IFERROR(INDEX('All Field Defs'!$A$2:$E$258,MATCH('StoT Mapping (Depreciated)'!E793,'All Field Defs'!$B$2:$B$258,0),1),"")</f>
        <v>OccPermFD</v>
      </c>
      <c r="Q793" s="359" t="str">
        <f t="array" ref="Q793">IFERROR(INDEX('All Field Defs'!$A$2:$F$258,MATCH('StoT Mapping (Depreciated)'!E793,'All Field Defs'!$B$2:$B$258,0),6),"")</f>
        <v>occupancy-permits-field-definitions.xlsx</v>
      </c>
    </row>
    <row r="794" ht="15.75" customHeight="1">
      <c r="A794" s="352">
        <v>793.0</v>
      </c>
      <c r="B794" s="353" t="s">
        <v>344</v>
      </c>
      <c r="C794" s="353" t="s">
        <v>635</v>
      </c>
      <c r="D794" s="353" t="str">
        <f t="shared" si="1"/>
        <v>prmemp.mdb.PrmPlumb.AddrNum</v>
      </c>
      <c r="E794" s="353" t="s">
        <v>1709</v>
      </c>
      <c r="F794" s="353"/>
      <c r="G794" s="353"/>
      <c r="H794" s="374" t="str">
        <f t="shared" si="19"/>
        <v>PrmPlumb</v>
      </c>
      <c r="I794" s="355" t="s">
        <v>1709</v>
      </c>
      <c r="J794" s="373"/>
      <c r="K794" s="358"/>
      <c r="L794" s="358"/>
      <c r="N794" s="359" t="str">
        <f t="array" ref="N794">IFERROR(INDEX('All Field Defs'!$B$2:$E$258,MATCH('StoT Mapping (Depreciated)'!E794,'All Field Defs'!$B$2:$B$258,0),2),"")</f>
        <v>Address Number</v>
      </c>
      <c r="O794" s="359" t="str">
        <f t="array" ref="O794">IFERROR(INDEX('All Field Defs'!$B$2:$E$258,MATCH('StoT Mapping (Depreciated)'!E794,'All Field Defs'!$B$2:$B$258,0),3),"")</f>
        <v>Integer</v>
      </c>
      <c r="P794" s="359" t="str">
        <f t="array" ref="P794">IFERROR(INDEX('All Field Defs'!$A$2:$E$258,MATCH('StoT Mapping (Depreciated)'!E794,'All Field Defs'!$B$2:$B$258,0),1),"")</f>
        <v>OccPermFD</v>
      </c>
      <c r="Q794" s="359" t="str">
        <f t="array" ref="Q794">IFERROR(INDEX('All Field Defs'!$A$2:$F$258,MATCH('StoT Mapping (Depreciated)'!E794,'All Field Defs'!$B$2:$B$258,0),6),"")</f>
        <v>occupancy-permits-field-definitions.xlsx</v>
      </c>
    </row>
    <row r="795" ht="15.75" customHeight="1">
      <c r="A795" s="352">
        <v>794.0</v>
      </c>
      <c r="B795" s="353" t="s">
        <v>344</v>
      </c>
      <c r="C795" s="353" t="s">
        <v>635</v>
      </c>
      <c r="D795" s="353" t="str">
        <f t="shared" si="1"/>
        <v>prmemp.mdb.PrmPlumb.AddrSuf</v>
      </c>
      <c r="E795" s="353" t="s">
        <v>1723</v>
      </c>
      <c r="F795" s="353"/>
      <c r="G795" s="353"/>
      <c r="H795" s="374" t="str">
        <f t="shared" si="19"/>
        <v>PrmPlumb</v>
      </c>
      <c r="I795" s="355" t="s">
        <v>1723</v>
      </c>
      <c r="J795" s="373"/>
      <c r="K795" s="358"/>
      <c r="L795" s="358"/>
      <c r="N795" s="359" t="str">
        <f t="array" ref="N795">IFERROR(INDEX('All Field Defs'!$B$2:$E$258,MATCH('StoT Mapping (Depreciated)'!E795,'All Field Defs'!$B$2:$B$258,0),2),"")</f>
        <v>Address Suffix</v>
      </c>
      <c r="O795" s="359" t="str">
        <f t="array" ref="O795">IFERROR(INDEX('All Field Defs'!$B$2:$E$258,MATCH('StoT Mapping (Depreciated)'!E795,'All Field Defs'!$B$2:$B$258,0),3),"")</f>
        <v>String</v>
      </c>
      <c r="P795" s="359" t="str">
        <f t="array" ref="P795">IFERROR(INDEX('All Field Defs'!$A$2:$E$258,MATCH('StoT Mapping (Depreciated)'!E795,'All Field Defs'!$B$2:$B$258,0),1),"")</f>
        <v>OccPermFD</v>
      </c>
      <c r="Q795" s="359" t="str">
        <f t="array" ref="Q795">IFERROR(INDEX('All Field Defs'!$A$2:$F$258,MATCH('StoT Mapping (Depreciated)'!E795,'All Field Defs'!$B$2:$B$258,0),6),"")</f>
        <v>occupancy-permits-field-definitions.xlsx</v>
      </c>
    </row>
    <row r="796" ht="15.75" customHeight="1">
      <c r="A796" s="352">
        <v>795.0</v>
      </c>
      <c r="B796" s="353" t="s">
        <v>344</v>
      </c>
      <c r="C796" s="353" t="s">
        <v>635</v>
      </c>
      <c r="D796" s="353" t="str">
        <f t="shared" si="1"/>
        <v>prmemp.mdb.PrmPlumb.StDir</v>
      </c>
      <c r="E796" s="353" t="s">
        <v>1857</v>
      </c>
      <c r="F796" s="353"/>
      <c r="G796" s="353"/>
      <c r="H796" s="374" t="str">
        <f t="shared" si="19"/>
        <v>PrmPlumb</v>
      </c>
      <c r="I796" s="355" t="s">
        <v>1857</v>
      </c>
      <c r="J796" s="373"/>
      <c r="K796" s="358"/>
      <c r="L796" s="358"/>
      <c r="N796" s="359" t="str">
        <f t="array" ref="N796">IFERROR(INDEX('All Field Defs'!$B$2:$E$258,MATCH('StoT Mapping (Depreciated)'!E796,'All Field Defs'!$B$2:$B$258,0),2),"")</f>
        <v>Street Direction</v>
      </c>
      <c r="O796" s="359" t="str">
        <f t="array" ref="O796">IFERROR(INDEX('All Field Defs'!$B$2:$E$258,MATCH('StoT Mapping (Depreciated)'!E796,'All Field Defs'!$B$2:$B$258,0),3),"")</f>
        <v>String</v>
      </c>
      <c r="P796" s="359" t="str">
        <f t="array" ref="P796">IFERROR(INDEX('All Field Defs'!$A$2:$E$258,MATCH('StoT Mapping (Depreciated)'!E796,'All Field Defs'!$B$2:$B$258,0),1),"")</f>
        <v>OccPermFD</v>
      </c>
      <c r="Q796" s="359" t="str">
        <f t="array" ref="Q796">IFERROR(INDEX('All Field Defs'!$A$2:$F$258,MATCH('StoT Mapping (Depreciated)'!E796,'All Field Defs'!$B$2:$B$258,0),6),"")</f>
        <v>occupancy-permits-field-definitions.xlsx</v>
      </c>
    </row>
    <row r="797" ht="15.75" customHeight="1">
      <c r="A797" s="352">
        <v>796.0</v>
      </c>
      <c r="B797" s="353" t="s">
        <v>344</v>
      </c>
      <c r="C797" s="353" t="s">
        <v>635</v>
      </c>
      <c r="D797" s="353" t="str">
        <f t="shared" si="1"/>
        <v>prmemp.mdb.PrmPlumb.StName</v>
      </c>
      <c r="E797" s="353" t="s">
        <v>1071</v>
      </c>
      <c r="F797" s="353"/>
      <c r="G797" s="353"/>
      <c r="H797" s="374" t="str">
        <f t="shared" si="19"/>
        <v>PrmPlumb</v>
      </c>
      <c r="I797" s="355" t="s">
        <v>1071</v>
      </c>
      <c r="J797" s="373"/>
      <c r="K797" s="358"/>
      <c r="L797" s="358"/>
      <c r="N797" s="359" t="str">
        <f t="array" ref="N797">IFERROR(INDEX('All Field Defs'!$B$2:$E$258,MATCH('StoT Mapping (Depreciated)'!E797,'All Field Defs'!$B$2:$B$258,0),2),"")</f>
        <v>Street Name</v>
      </c>
      <c r="O797" s="359" t="str">
        <f t="array" ref="O797">IFERROR(INDEX('All Field Defs'!$B$2:$E$258,MATCH('StoT Mapping (Depreciated)'!E797,'All Field Defs'!$B$2:$B$258,0),3),"")</f>
        <v>String</v>
      </c>
      <c r="P797" s="359" t="str">
        <f t="array" ref="P797">IFERROR(INDEX('All Field Defs'!$A$2:$E$258,MATCH('StoT Mapping (Depreciated)'!E797,'All Field Defs'!$B$2:$B$258,0),1),"")</f>
        <v>OccPermFD</v>
      </c>
      <c r="Q797" s="359" t="str">
        <f t="array" ref="Q797">IFERROR(INDEX('All Field Defs'!$A$2:$F$258,MATCH('StoT Mapping (Depreciated)'!E797,'All Field Defs'!$B$2:$B$258,0),6),"")</f>
        <v>occupancy-permits-field-definitions.xlsx</v>
      </c>
    </row>
    <row r="798" ht="15.75" customHeight="1">
      <c r="A798" s="352">
        <v>797.0</v>
      </c>
      <c r="B798" s="353" t="s">
        <v>344</v>
      </c>
      <c r="C798" s="353" t="s">
        <v>635</v>
      </c>
      <c r="D798" s="353" t="str">
        <f t="shared" si="1"/>
        <v>prmemp.mdb.PrmPlumb.StType</v>
      </c>
      <c r="E798" s="353" t="s">
        <v>1075</v>
      </c>
      <c r="F798" s="353"/>
      <c r="G798" s="353"/>
      <c r="H798" s="374" t="str">
        <f t="shared" si="19"/>
        <v>PrmPlumb</v>
      </c>
      <c r="I798" s="355" t="s">
        <v>1075</v>
      </c>
      <c r="J798" s="373"/>
      <c r="K798" s="358"/>
      <c r="L798" s="358"/>
      <c r="N798" s="359" t="str">
        <f t="array" ref="N798">IFERROR(INDEX('All Field Defs'!$B$2:$E$258,MATCH('StoT Mapping (Depreciated)'!E798,'All Field Defs'!$B$2:$B$258,0),2),"")</f>
        <v>Street Type</v>
      </c>
      <c r="O798" s="359" t="str">
        <f t="array" ref="O798">IFERROR(INDEX('All Field Defs'!$B$2:$E$258,MATCH('StoT Mapping (Depreciated)'!E798,'All Field Defs'!$B$2:$B$258,0),3),"")</f>
        <v>String</v>
      </c>
      <c r="P798" s="359" t="str">
        <f t="array" ref="P798">IFERROR(INDEX('All Field Defs'!$A$2:$E$258,MATCH('StoT Mapping (Depreciated)'!E798,'All Field Defs'!$B$2:$B$258,0),1),"")</f>
        <v>OccPermFD</v>
      </c>
      <c r="Q798" s="359" t="str">
        <f t="array" ref="Q798">IFERROR(INDEX('All Field Defs'!$A$2:$F$258,MATCH('StoT Mapping (Depreciated)'!E798,'All Field Defs'!$B$2:$B$258,0),6),"")</f>
        <v>occupancy-permits-field-definitions.xlsx</v>
      </c>
    </row>
    <row r="799" ht="15.75" customHeight="1">
      <c r="A799" s="352">
        <v>798.0</v>
      </c>
      <c r="B799" s="353" t="s">
        <v>344</v>
      </c>
      <c r="C799" s="353" t="s">
        <v>635</v>
      </c>
      <c r="D799" s="353" t="str">
        <f t="shared" si="1"/>
        <v>prmemp.mdb.PrmPlumb.UnitNum</v>
      </c>
      <c r="E799" s="353" t="s">
        <v>1639</v>
      </c>
      <c r="F799" s="353"/>
      <c r="G799" s="353"/>
      <c r="H799" s="374" t="str">
        <f t="shared" si="19"/>
        <v>PrmPlumb</v>
      </c>
      <c r="I799" s="355" t="s">
        <v>1639</v>
      </c>
      <c r="J799" s="373"/>
      <c r="K799" s="358"/>
      <c r="L799" s="358"/>
      <c r="N799" s="359" t="str">
        <f t="array" ref="N799">IFERROR(INDEX('All Field Defs'!$B$2:$E$258,MATCH('StoT Mapping (Depreciated)'!E799,'All Field Defs'!$B$2:$B$258,0),2),"")</f>
        <v>Unit Number</v>
      </c>
      <c r="O799" s="359" t="str">
        <f t="array" ref="O799">IFERROR(INDEX('All Field Defs'!$B$2:$E$258,MATCH('StoT Mapping (Depreciated)'!E799,'All Field Defs'!$B$2:$B$258,0),3),"")</f>
        <v>String</v>
      </c>
      <c r="P799" s="359" t="str">
        <f t="array" ref="P799">IFERROR(INDEX('All Field Defs'!$A$2:$E$258,MATCH('StoT Mapping (Depreciated)'!E799,'All Field Defs'!$B$2:$B$258,0),1),"")</f>
        <v>OccPermFD</v>
      </c>
      <c r="Q799" s="359" t="str">
        <f t="array" ref="Q799">IFERROR(INDEX('All Field Defs'!$A$2:$F$258,MATCH('StoT Mapping (Depreciated)'!E799,'All Field Defs'!$B$2:$B$258,0),6),"")</f>
        <v>occupancy-permits-field-definitions.xlsx</v>
      </c>
    </row>
    <row r="800" ht="15.75" customHeight="1">
      <c r="A800" s="352">
        <v>799.0</v>
      </c>
      <c r="B800" s="353" t="s">
        <v>344</v>
      </c>
      <c r="C800" s="353" t="s">
        <v>635</v>
      </c>
      <c r="D800" s="353" t="str">
        <f t="shared" si="1"/>
        <v>prmemp.mdb.PrmPlumb.OrigAddress</v>
      </c>
      <c r="E800" s="353" t="s">
        <v>2025</v>
      </c>
      <c r="F800" s="353"/>
      <c r="G800" s="353"/>
      <c r="H800" s="374" t="str">
        <f t="shared" si="19"/>
        <v>PrmPlumb</v>
      </c>
      <c r="I800" s="355" t="s">
        <v>2025</v>
      </c>
      <c r="J800" s="373"/>
      <c r="K800" s="358"/>
      <c r="L800" s="358"/>
      <c r="N800" s="359" t="str">
        <f t="array" ref="N800">IFERROR(INDEX('All Field Defs'!$B$2:$E$258,MATCH('StoT Mapping (Depreciated)'!E800,'All Field Defs'!$B$2:$B$258,0),2),"")</f>
        <v/>
      </c>
      <c r="O800" s="359" t="str">
        <f t="array" ref="O800">IFERROR(INDEX('All Field Defs'!$B$2:$E$258,MATCH('StoT Mapping (Depreciated)'!E800,'All Field Defs'!$B$2:$B$258,0),3),"")</f>
        <v/>
      </c>
      <c r="P800" s="359" t="str">
        <f t="array" ref="P800">IFERROR(INDEX('All Field Defs'!$A$2:$E$258,MATCH('StoT Mapping (Depreciated)'!E800,'All Field Defs'!$B$2:$B$258,0),1),"")</f>
        <v/>
      </c>
      <c r="Q800" s="359" t="str">
        <f t="array" ref="Q800">IFERROR(INDEX('All Field Defs'!$A$2:$F$258,MATCH('StoT Mapping (Depreciated)'!E800,'All Field Defs'!$B$2:$B$258,0),6),"")</f>
        <v/>
      </c>
    </row>
    <row r="801" ht="15.75" customHeight="1">
      <c r="A801" s="352">
        <v>800.0</v>
      </c>
      <c r="B801" s="353" t="s">
        <v>344</v>
      </c>
      <c r="C801" s="353" t="s">
        <v>635</v>
      </c>
      <c r="D801" s="353" t="str">
        <f t="shared" si="1"/>
        <v>prmemp.mdb.PrmPlumb.ProjectType</v>
      </c>
      <c r="E801" s="353" t="s">
        <v>1849</v>
      </c>
      <c r="F801" s="353"/>
      <c r="G801" s="353"/>
      <c r="H801" s="374" t="str">
        <f t="shared" si="19"/>
        <v>PrmPlumb</v>
      </c>
      <c r="I801" s="355" t="s">
        <v>1849</v>
      </c>
      <c r="J801" s="373"/>
      <c r="K801" s="358" t="s">
        <v>149</v>
      </c>
      <c r="L801" s="358" t="s">
        <v>149</v>
      </c>
      <c r="N801" s="359" t="str">
        <f t="array" ref="N801">IFERROR(INDEX('All Field Defs'!$B$2:$E$258,MATCH('StoT Mapping (Depreciated)'!E801,'All Field Defs'!$B$2:$B$258,0),2),"")</f>
        <v>Project Type</v>
      </c>
      <c r="O801" s="359" t="str">
        <f t="array" ref="O801">IFERROR(INDEX('All Field Defs'!$B$2:$E$258,MATCH('StoT Mapping (Depreciated)'!E801,'All Field Defs'!$B$2:$B$258,0),3),"")</f>
        <v>Integer</v>
      </c>
      <c r="P801" s="359" t="str">
        <f t="array" ref="P801">IFERROR(INDEX('All Field Defs'!$A$2:$E$258,MATCH('StoT Mapping (Depreciated)'!E801,'All Field Defs'!$B$2:$B$258,0),1),"")</f>
        <v>OccPermFD</v>
      </c>
      <c r="Q801" s="359" t="str">
        <f t="array" ref="Q801">IFERROR(INDEX('All Field Defs'!$A$2:$F$258,MATCH('StoT Mapping (Depreciated)'!E801,'All Field Defs'!$B$2:$B$258,0),6),"")</f>
        <v>occupancy-permits-field-definitions.xlsx</v>
      </c>
    </row>
    <row r="802" ht="15.75" customHeight="1">
      <c r="A802" s="352">
        <v>801.0</v>
      </c>
      <c r="B802" s="353" t="s">
        <v>344</v>
      </c>
      <c r="C802" s="353" t="s">
        <v>635</v>
      </c>
      <c r="D802" s="353" t="str">
        <f t="shared" si="1"/>
        <v>prmemp.mdb.PrmPlumb.MainStructType</v>
      </c>
      <c r="E802" s="353" t="s">
        <v>2108</v>
      </c>
      <c r="F802" s="353"/>
      <c r="G802" s="353"/>
      <c r="H802" s="374" t="str">
        <f t="shared" si="19"/>
        <v>PrmPlumb</v>
      </c>
      <c r="I802" s="355" t="s">
        <v>2108</v>
      </c>
      <c r="J802" s="373"/>
      <c r="K802" s="358" t="s">
        <v>149</v>
      </c>
      <c r="L802" s="358" t="s">
        <v>149</v>
      </c>
      <c r="N802" s="359" t="str">
        <f t="array" ref="N802">IFERROR(INDEX('All Field Defs'!$B$2:$E$258,MATCH('StoT Mapping (Depreciated)'!E802,'All Field Defs'!$B$2:$B$258,0),2),"")</f>
        <v/>
      </c>
      <c r="O802" s="359" t="str">
        <f t="array" ref="O802">IFERROR(INDEX('All Field Defs'!$B$2:$E$258,MATCH('StoT Mapping (Depreciated)'!E802,'All Field Defs'!$B$2:$B$258,0),3),"")</f>
        <v/>
      </c>
      <c r="P802" s="359" t="str">
        <f t="array" ref="P802">IFERROR(INDEX('All Field Defs'!$A$2:$E$258,MATCH('StoT Mapping (Depreciated)'!E802,'All Field Defs'!$B$2:$B$258,0),1),"")</f>
        <v/>
      </c>
      <c r="Q802" s="359" t="str">
        <f t="array" ref="Q802">IFERROR(INDEX('All Field Defs'!$A$2:$F$258,MATCH('StoT Mapping (Depreciated)'!E802,'All Field Defs'!$B$2:$B$258,0),6),"")</f>
        <v/>
      </c>
    </row>
    <row r="803" ht="15.75" customHeight="1">
      <c r="A803" s="352">
        <v>802.0</v>
      </c>
      <c r="B803" s="353" t="s">
        <v>344</v>
      </c>
      <c r="C803" s="353" t="s">
        <v>635</v>
      </c>
      <c r="D803" s="353" t="str">
        <f t="shared" si="1"/>
        <v>prmemp.mdb.PrmPlumb.AppDate</v>
      </c>
      <c r="E803" s="353" t="s">
        <v>1755</v>
      </c>
      <c r="F803" s="353"/>
      <c r="G803" s="353"/>
      <c r="H803" s="374" t="str">
        <f t="shared" si="19"/>
        <v>PrmPlumb</v>
      </c>
      <c r="I803" s="355" t="s">
        <v>1755</v>
      </c>
      <c r="J803" s="373"/>
      <c r="K803" s="358" t="s">
        <v>2100</v>
      </c>
      <c r="L803" s="358" t="s">
        <v>2109</v>
      </c>
      <c r="N803" s="359" t="str">
        <f t="array" ref="N803">IFERROR(INDEX('All Field Defs'!$B$2:$E$258,MATCH('StoT Mapping (Depreciated)'!E803,'All Field Defs'!$B$2:$B$258,0),2),"")</f>
        <v>Application Date</v>
      </c>
      <c r="O803" s="359" t="str">
        <f t="array" ref="O803">IFERROR(INDEX('All Field Defs'!$B$2:$E$258,MATCH('StoT Mapping (Depreciated)'!E803,'All Field Defs'!$B$2:$B$258,0),3),"")</f>
        <v>Date</v>
      </c>
      <c r="P803" s="359" t="str">
        <f t="array" ref="P803">IFERROR(INDEX('All Field Defs'!$A$2:$E$258,MATCH('StoT Mapping (Depreciated)'!E803,'All Field Defs'!$B$2:$B$258,0),1),"")</f>
        <v>OccPermFD</v>
      </c>
      <c r="Q803" s="359" t="str">
        <f t="array" ref="Q803">IFERROR(INDEX('All Field Defs'!$A$2:$F$258,MATCH('StoT Mapping (Depreciated)'!E803,'All Field Defs'!$B$2:$B$258,0),6),"")</f>
        <v>occupancy-permits-field-definitions.xlsx</v>
      </c>
    </row>
    <row r="804" ht="15.75" customHeight="1">
      <c r="A804" s="352">
        <v>803.0</v>
      </c>
      <c r="B804" s="353" t="s">
        <v>344</v>
      </c>
      <c r="C804" s="353" t="s">
        <v>635</v>
      </c>
      <c r="D804" s="353" t="str">
        <f t="shared" si="1"/>
        <v>prmemp.mdb.PrmPlumb.IssueDate</v>
      </c>
      <c r="E804" s="353" t="s">
        <v>1798</v>
      </c>
      <c r="F804" s="353"/>
      <c r="G804" s="353"/>
      <c r="H804" s="374" t="str">
        <f t="shared" si="19"/>
        <v>PrmPlumb</v>
      </c>
      <c r="I804" s="355" t="s">
        <v>1798</v>
      </c>
      <c r="J804" s="373"/>
      <c r="K804" s="358" t="s">
        <v>2100</v>
      </c>
      <c r="L804" s="358" t="s">
        <v>2110</v>
      </c>
      <c r="N804" s="359" t="str">
        <f t="array" ref="N804">IFERROR(INDEX('All Field Defs'!$B$2:$E$258,MATCH('StoT Mapping (Depreciated)'!E804,'All Field Defs'!$B$2:$B$258,0),2),"")</f>
        <v>Issued Date</v>
      </c>
      <c r="O804" s="359" t="str">
        <f t="array" ref="O804">IFERROR(INDEX('All Field Defs'!$B$2:$E$258,MATCH('StoT Mapping (Depreciated)'!E804,'All Field Defs'!$B$2:$B$258,0),3),"")</f>
        <v>Date</v>
      </c>
      <c r="P804" s="359" t="str">
        <f t="array" ref="P804">IFERROR(INDEX('All Field Defs'!$A$2:$E$258,MATCH('StoT Mapping (Depreciated)'!E804,'All Field Defs'!$B$2:$B$258,0),1),"")</f>
        <v>OccPermFD</v>
      </c>
      <c r="Q804" s="359" t="str">
        <f t="array" ref="Q804">IFERROR(INDEX('All Field Defs'!$A$2:$F$258,MATCH('StoT Mapping (Depreciated)'!E804,'All Field Defs'!$B$2:$B$258,0),6),"")</f>
        <v>occupancy-permits-field-definitions.xlsx</v>
      </c>
    </row>
    <row r="805" ht="15.75" customHeight="1">
      <c r="A805" s="352">
        <v>804.0</v>
      </c>
      <c r="B805" s="353" t="s">
        <v>344</v>
      </c>
      <c r="C805" s="353" t="s">
        <v>635</v>
      </c>
      <c r="D805" s="353" t="str">
        <f t="shared" si="1"/>
        <v>prmemp.mdb.PrmPlumb.CompleteDate</v>
      </c>
      <c r="E805" s="353" t="s">
        <v>1779</v>
      </c>
      <c r="F805" s="353"/>
      <c r="G805" s="353"/>
      <c r="H805" s="374" t="str">
        <f t="shared" si="19"/>
        <v>PrmPlumb</v>
      </c>
      <c r="I805" s="355" t="s">
        <v>1779</v>
      </c>
      <c r="J805" s="373"/>
      <c r="K805" s="358" t="s">
        <v>2100</v>
      </c>
      <c r="L805" s="358" t="s">
        <v>1198</v>
      </c>
      <c r="N805" s="359" t="str">
        <f t="array" ref="N805">IFERROR(INDEX('All Field Defs'!$B$2:$E$258,MATCH('StoT Mapping (Depreciated)'!E805,'All Field Defs'!$B$2:$B$258,0),2),"")</f>
        <v>Completed Date</v>
      </c>
      <c r="O805" s="359" t="str">
        <f t="array" ref="O805">IFERROR(INDEX('All Field Defs'!$B$2:$E$258,MATCH('StoT Mapping (Depreciated)'!E805,'All Field Defs'!$B$2:$B$258,0),3),"")</f>
        <v>Date</v>
      </c>
      <c r="P805" s="359" t="str">
        <f t="array" ref="P805">IFERROR(INDEX('All Field Defs'!$A$2:$E$258,MATCH('StoT Mapping (Depreciated)'!E805,'All Field Defs'!$B$2:$B$258,0),1),"")</f>
        <v>OccPermFD</v>
      </c>
      <c r="Q805" s="359" t="str">
        <f t="array" ref="Q805">IFERROR(INDEX('All Field Defs'!$A$2:$F$258,MATCH('StoT Mapping (Depreciated)'!E805,'All Field Defs'!$B$2:$B$258,0),6),"")</f>
        <v>occupancy-permits-field-definitions.xlsx</v>
      </c>
    </row>
    <row r="806" ht="15.75" customHeight="1">
      <c r="A806" s="352">
        <v>805.0</v>
      </c>
      <c r="B806" s="353" t="s">
        <v>344</v>
      </c>
      <c r="C806" s="353" t="s">
        <v>635</v>
      </c>
      <c r="D806" s="353" t="str">
        <f t="shared" si="1"/>
        <v>prmemp.mdb.PrmPlumb.CancelDate</v>
      </c>
      <c r="E806" s="353" t="s">
        <v>1767</v>
      </c>
      <c r="F806" s="353"/>
      <c r="G806" s="353"/>
      <c r="H806" s="374" t="str">
        <f t="shared" si="19"/>
        <v>PrmPlumb</v>
      </c>
      <c r="I806" s="355" t="s">
        <v>1767</v>
      </c>
      <c r="J806" s="373"/>
      <c r="K806" s="358" t="s">
        <v>2100</v>
      </c>
      <c r="L806" s="358" t="s">
        <v>2111</v>
      </c>
      <c r="N806" s="359" t="str">
        <f t="array" ref="N806">IFERROR(INDEX('All Field Defs'!$B$2:$E$258,MATCH('StoT Mapping (Depreciated)'!E806,'All Field Defs'!$B$2:$B$258,0),2),"")</f>
        <v>Canceled Date</v>
      </c>
      <c r="O806" s="359" t="str">
        <f t="array" ref="O806">IFERROR(INDEX('All Field Defs'!$B$2:$E$258,MATCH('StoT Mapping (Depreciated)'!E806,'All Field Defs'!$B$2:$B$258,0),3),"")</f>
        <v>Date</v>
      </c>
      <c r="P806" s="359" t="str">
        <f t="array" ref="P806">IFERROR(INDEX('All Field Defs'!$A$2:$E$258,MATCH('StoT Mapping (Depreciated)'!E806,'All Field Defs'!$B$2:$B$258,0),1),"")</f>
        <v>OccPermFD</v>
      </c>
      <c r="Q806" s="359" t="str">
        <f t="array" ref="Q806">IFERROR(INDEX('All Field Defs'!$A$2:$F$258,MATCH('StoT Mapping (Depreciated)'!E806,'All Field Defs'!$B$2:$B$258,0),6),"")</f>
        <v>occupancy-permits-field-definitions.xlsx</v>
      </c>
    </row>
    <row r="807" ht="15.75" customHeight="1">
      <c r="A807" s="352">
        <v>806.0</v>
      </c>
      <c r="B807" s="353" t="s">
        <v>344</v>
      </c>
      <c r="C807" s="353" t="s">
        <v>635</v>
      </c>
      <c r="D807" s="353" t="str">
        <f t="shared" si="1"/>
        <v>prmemp.mdb.PrmPlumb.EstProjectCost</v>
      </c>
      <c r="E807" s="353" t="s">
        <v>1202</v>
      </c>
      <c r="F807" s="353"/>
      <c r="G807" s="353"/>
      <c r="H807" s="374" t="str">
        <f t="shared" si="19"/>
        <v>PrmPlumb</v>
      </c>
      <c r="I807" s="355" t="s">
        <v>1202</v>
      </c>
      <c r="J807" s="373"/>
      <c r="K807" s="358" t="s">
        <v>2100</v>
      </c>
      <c r="L807" s="358" t="s">
        <v>2193</v>
      </c>
      <c r="N807" s="359" t="str">
        <f t="array" ref="N807">IFERROR(INDEX('All Field Defs'!$B$2:$E$258,MATCH('StoT Mapping (Depreciated)'!E807,'All Field Defs'!$B$2:$B$258,0),2),"")</f>
        <v>Estimated Project Cost</v>
      </c>
      <c r="O807" s="359" t="str">
        <f t="array" ref="O807">IFERROR(INDEX('All Field Defs'!$B$2:$E$258,MATCH('StoT Mapping (Depreciated)'!E807,'All Field Defs'!$B$2:$B$258,0),3),"")</f>
        <v>Decimal</v>
      </c>
      <c r="P807" s="359" t="str">
        <f t="array" ref="P807">IFERROR(INDEX('All Field Defs'!$A$2:$E$258,MATCH('StoT Mapping (Depreciated)'!E807,'All Field Defs'!$B$2:$B$258,0),1),"")</f>
        <v>OccPermFD</v>
      </c>
      <c r="Q807" s="359" t="str">
        <f t="array" ref="Q807">IFERROR(INDEX('All Field Defs'!$A$2:$F$258,MATCH('StoT Mapping (Depreciated)'!E807,'All Field Defs'!$B$2:$B$258,0),6),"")</f>
        <v>occupancy-permits-field-definitions.xlsx</v>
      </c>
    </row>
    <row r="808" ht="15.75" customHeight="1">
      <c r="A808" s="352">
        <v>807.0</v>
      </c>
      <c r="B808" s="353" t="s">
        <v>344</v>
      </c>
      <c r="C808" s="353" t="s">
        <v>635</v>
      </c>
      <c r="D808" s="353" t="str">
        <f t="shared" si="1"/>
        <v>prmemp.mdb.PrmPlumb.AppDescription</v>
      </c>
      <c r="E808" s="353" t="s">
        <v>1757</v>
      </c>
      <c r="F808" s="353"/>
      <c r="G808" s="353"/>
      <c r="H808" s="374" t="str">
        <f t="shared" si="19"/>
        <v>PrmPlumb</v>
      </c>
      <c r="I808" s="355" t="s">
        <v>1757</v>
      </c>
      <c r="J808" s="373"/>
      <c r="K808" s="358" t="s">
        <v>2100</v>
      </c>
      <c r="L808" s="358" t="s">
        <v>1200</v>
      </c>
      <c r="N808" s="359" t="str">
        <f t="array" ref="N808">IFERROR(INDEX('All Field Defs'!$B$2:$E$258,MATCH('StoT Mapping (Depreciated)'!E808,'All Field Defs'!$B$2:$B$258,0),2),"")</f>
        <v>Application Description</v>
      </c>
      <c r="O808" s="359" t="str">
        <f t="array" ref="O808">IFERROR(INDEX('All Field Defs'!$B$2:$E$258,MATCH('StoT Mapping (Depreciated)'!E808,'All Field Defs'!$B$2:$B$258,0),3),"")</f>
        <v>String</v>
      </c>
      <c r="P808" s="359" t="str">
        <f t="array" ref="P808">IFERROR(INDEX('All Field Defs'!$A$2:$E$258,MATCH('StoT Mapping (Depreciated)'!E808,'All Field Defs'!$B$2:$B$258,0),1),"")</f>
        <v>OccPermFD</v>
      </c>
      <c r="Q808" s="359" t="str">
        <f t="array" ref="Q808">IFERROR(INDEX('All Field Defs'!$A$2:$F$258,MATCH('StoT Mapping (Depreciated)'!E808,'All Field Defs'!$B$2:$B$258,0),6),"")</f>
        <v>occupancy-permits-field-definitions.xlsx</v>
      </c>
    </row>
    <row r="809" ht="15.75" customHeight="1">
      <c r="A809" s="352">
        <v>808.0</v>
      </c>
      <c r="B809" s="353" t="s">
        <v>344</v>
      </c>
      <c r="C809" s="353" t="s">
        <v>635</v>
      </c>
      <c r="D809" s="353" t="str">
        <f t="shared" si="1"/>
        <v>prmemp.mdb.PrmPlumb.StrucType1</v>
      </c>
      <c r="E809" s="353" t="s">
        <v>1860</v>
      </c>
      <c r="F809" s="353"/>
      <c r="G809" s="353"/>
      <c r="H809" s="374" t="str">
        <f t="shared" si="19"/>
        <v>PrmPlumb</v>
      </c>
      <c r="I809" s="355" t="s">
        <v>1860</v>
      </c>
      <c r="J809" s="373"/>
      <c r="K809" s="358" t="s">
        <v>149</v>
      </c>
      <c r="L809" s="358" t="s">
        <v>149</v>
      </c>
      <c r="N809" s="359" t="str">
        <f t="array" ref="N809">IFERROR(INDEX('All Field Defs'!$B$2:$E$258,MATCH('StoT Mapping (Depreciated)'!E809,'All Field Defs'!$B$2:$B$258,0),2),"")</f>
        <v>Structure Type 1</v>
      </c>
      <c r="O809" s="359" t="str">
        <f t="array" ref="O809">IFERROR(INDEX('All Field Defs'!$B$2:$E$258,MATCH('StoT Mapping (Depreciated)'!E809,'All Field Defs'!$B$2:$B$258,0),3),"")</f>
        <v>Integer</v>
      </c>
      <c r="P809" s="359" t="str">
        <f t="array" ref="P809">IFERROR(INDEX('All Field Defs'!$A$2:$E$258,MATCH('StoT Mapping (Depreciated)'!E809,'All Field Defs'!$B$2:$B$258,0),1),"")</f>
        <v>OccPermFD</v>
      </c>
      <c r="Q809" s="359" t="str">
        <f t="array" ref="Q809">IFERROR(INDEX('All Field Defs'!$A$2:$F$258,MATCH('StoT Mapping (Depreciated)'!E809,'All Field Defs'!$B$2:$B$258,0),6),"")</f>
        <v>occupancy-permits-field-definitions.xlsx</v>
      </c>
    </row>
    <row r="810" ht="15.75" customHeight="1">
      <c r="A810" s="352">
        <v>809.0</v>
      </c>
      <c r="B810" s="353" t="s">
        <v>344</v>
      </c>
      <c r="C810" s="353" t="s">
        <v>635</v>
      </c>
      <c r="D810" s="353" t="str">
        <f t="shared" si="1"/>
        <v>prmemp.mdb.PrmPlumb.StrucType2</v>
      </c>
      <c r="E810" s="353" t="s">
        <v>1862</v>
      </c>
      <c r="F810" s="353"/>
      <c r="G810" s="353"/>
      <c r="H810" s="374" t="str">
        <f t="shared" si="19"/>
        <v>PrmPlumb</v>
      </c>
      <c r="I810" s="355" t="s">
        <v>1862</v>
      </c>
      <c r="J810" s="373"/>
      <c r="K810" s="358" t="s">
        <v>149</v>
      </c>
      <c r="L810" s="358" t="s">
        <v>149</v>
      </c>
      <c r="N810" s="359" t="str">
        <f t="array" ref="N810">IFERROR(INDEX('All Field Defs'!$B$2:$E$258,MATCH('StoT Mapping (Depreciated)'!E810,'All Field Defs'!$B$2:$B$258,0),2),"")</f>
        <v>Structure Type 2</v>
      </c>
      <c r="O810" s="359" t="str">
        <f t="array" ref="O810">IFERROR(INDEX('All Field Defs'!$B$2:$E$258,MATCH('StoT Mapping (Depreciated)'!E810,'All Field Defs'!$B$2:$B$258,0),3),"")</f>
        <v>Integer</v>
      </c>
      <c r="P810" s="359" t="str">
        <f t="array" ref="P810">IFERROR(INDEX('All Field Defs'!$A$2:$E$258,MATCH('StoT Mapping (Depreciated)'!E810,'All Field Defs'!$B$2:$B$258,0),1),"")</f>
        <v>OccPermFD</v>
      </c>
      <c r="Q810" s="359" t="str">
        <f t="array" ref="Q810">IFERROR(INDEX('All Field Defs'!$A$2:$F$258,MATCH('StoT Mapping (Depreciated)'!E810,'All Field Defs'!$B$2:$B$258,0),6),"")</f>
        <v>occupancy-permits-field-definitions.xlsx</v>
      </c>
    </row>
    <row r="811" ht="15.75" customHeight="1">
      <c r="A811" s="352">
        <v>810.0</v>
      </c>
      <c r="B811" s="353" t="s">
        <v>344</v>
      </c>
      <c r="C811" s="353" t="s">
        <v>635</v>
      </c>
      <c r="D811" s="353" t="str">
        <f t="shared" si="1"/>
        <v>prmemp.mdb.PrmPlumb.StrucType3</v>
      </c>
      <c r="E811" s="353" t="s">
        <v>1864</v>
      </c>
      <c r="F811" s="353"/>
      <c r="G811" s="353"/>
      <c r="H811" s="374" t="str">
        <f t="shared" si="19"/>
        <v>PrmPlumb</v>
      </c>
      <c r="I811" s="355" t="s">
        <v>1864</v>
      </c>
      <c r="J811" s="373"/>
      <c r="K811" s="358" t="s">
        <v>149</v>
      </c>
      <c r="L811" s="358" t="s">
        <v>149</v>
      </c>
      <c r="N811" s="359" t="str">
        <f t="array" ref="N811">IFERROR(INDEX('All Field Defs'!$B$2:$E$258,MATCH('StoT Mapping (Depreciated)'!E811,'All Field Defs'!$B$2:$B$258,0),2),"")</f>
        <v>Structure Type 3</v>
      </c>
      <c r="O811" s="359" t="str">
        <f t="array" ref="O811">IFERROR(INDEX('All Field Defs'!$B$2:$E$258,MATCH('StoT Mapping (Depreciated)'!E811,'All Field Defs'!$B$2:$B$258,0),3),"")</f>
        <v>Integer</v>
      </c>
      <c r="P811" s="359" t="str">
        <f t="array" ref="P811">IFERROR(INDEX('All Field Defs'!$A$2:$E$258,MATCH('StoT Mapping (Depreciated)'!E811,'All Field Defs'!$B$2:$B$258,0),1),"")</f>
        <v>OccPermFD</v>
      </c>
      <c r="Q811" s="359" t="str">
        <f t="array" ref="Q811">IFERROR(INDEX('All Field Defs'!$A$2:$F$258,MATCH('StoT Mapping (Depreciated)'!E811,'All Field Defs'!$B$2:$B$258,0),6),"")</f>
        <v>occupancy-permits-field-definitions.xlsx</v>
      </c>
    </row>
    <row r="812" ht="15.75" customHeight="1">
      <c r="A812" s="352">
        <v>811.0</v>
      </c>
      <c r="B812" s="353" t="s">
        <v>344</v>
      </c>
      <c r="C812" s="353" t="s">
        <v>635</v>
      </c>
      <c r="D812" s="353" t="str">
        <f t="shared" si="1"/>
        <v>prmemp.mdb.PrmPlumb.NbrofUnits</v>
      </c>
      <c r="E812" s="353" t="s">
        <v>2112</v>
      </c>
      <c r="F812" s="353"/>
      <c r="G812" s="353"/>
      <c r="H812" s="374" t="str">
        <f t="shared" si="19"/>
        <v>PrmPlumb</v>
      </c>
      <c r="I812" s="355" t="s">
        <v>2112</v>
      </c>
      <c r="J812" s="373"/>
      <c r="K812" s="358" t="s">
        <v>149</v>
      </c>
      <c r="L812" s="358" t="s">
        <v>149</v>
      </c>
      <c r="N812" s="359" t="str">
        <f t="array" ref="N812">IFERROR(INDEX('All Field Defs'!$B$2:$E$258,MATCH('StoT Mapping (Depreciated)'!E812,'All Field Defs'!$B$2:$B$258,0),2),"")</f>
        <v>Units</v>
      </c>
      <c r="O812" s="359" t="str">
        <f t="array" ref="O812">IFERROR(INDEX('All Field Defs'!$B$2:$E$258,MATCH('StoT Mapping (Depreciated)'!E812,'All Field Defs'!$B$2:$B$258,0),3),"")</f>
        <v>Integer</v>
      </c>
      <c r="P812" s="359" t="str">
        <f t="array" ref="P812">IFERROR(INDEX('All Field Defs'!$A$2:$E$258,MATCH('StoT Mapping (Depreciated)'!E812,'All Field Defs'!$B$2:$B$258,0),1),"")</f>
        <v>OccPermFD</v>
      </c>
      <c r="Q812" s="359" t="str">
        <f t="array" ref="Q812">IFERROR(INDEX('All Field Defs'!$A$2:$F$258,MATCH('StoT Mapping (Depreciated)'!E812,'All Field Defs'!$B$2:$B$258,0),6),"")</f>
        <v>occupancy-permits-field-definitions.xlsx</v>
      </c>
    </row>
    <row r="813" ht="15.75" customHeight="1">
      <c r="A813" s="352">
        <v>812.0</v>
      </c>
      <c r="B813" s="353" t="s">
        <v>344</v>
      </c>
      <c r="C813" s="353" t="s">
        <v>635</v>
      </c>
      <c r="D813" s="353" t="str">
        <f t="shared" si="1"/>
        <v>prmemp.mdb.PrmPlumb.OwnerName</v>
      </c>
      <c r="E813" s="353" t="s">
        <v>1086</v>
      </c>
      <c r="F813" s="353"/>
      <c r="G813" s="353"/>
      <c r="H813" s="374" t="str">
        <f t="shared" si="19"/>
        <v>PrmPlumb</v>
      </c>
      <c r="I813" s="355" t="s">
        <v>1086</v>
      </c>
      <c r="J813" s="373"/>
      <c r="K813" s="358" t="s">
        <v>2100</v>
      </c>
      <c r="L813" s="358" t="s">
        <v>1206</v>
      </c>
      <c r="N813" s="359" t="str">
        <f t="array" ref="N813">IFERROR(INDEX('All Field Defs'!$B$2:$E$258,MATCH('StoT Mapping (Depreciated)'!E813,'All Field Defs'!$B$2:$B$258,0),2),"")</f>
        <v>Owner Name</v>
      </c>
      <c r="O813" s="359" t="str">
        <f t="array" ref="O813">IFERROR(INDEX('All Field Defs'!$B$2:$E$258,MATCH('StoT Mapping (Depreciated)'!E813,'All Field Defs'!$B$2:$B$258,0),3),"")</f>
        <v>String</v>
      </c>
      <c r="P813" s="359" t="str">
        <f t="array" ref="P813">IFERROR(INDEX('All Field Defs'!$A$2:$E$258,MATCH('StoT Mapping (Depreciated)'!E813,'All Field Defs'!$B$2:$B$258,0),1),"")</f>
        <v>OccPermFD</v>
      </c>
      <c r="Q813" s="359" t="str">
        <f t="array" ref="Q813">IFERROR(INDEX('All Field Defs'!$A$2:$F$258,MATCH('StoT Mapping (Depreciated)'!E813,'All Field Defs'!$B$2:$B$258,0),6),"")</f>
        <v>occupancy-permits-field-definitions.xlsx</v>
      </c>
    </row>
    <row r="814" ht="15.75" customHeight="1">
      <c r="A814" s="352">
        <v>813.0</v>
      </c>
      <c r="B814" s="353" t="s">
        <v>344</v>
      </c>
      <c r="C814" s="353" t="s">
        <v>635</v>
      </c>
      <c r="D814" s="353" t="str">
        <f t="shared" si="1"/>
        <v>prmemp.mdb.PrmPlumb.OwnerCo</v>
      </c>
      <c r="E814" s="353" t="s">
        <v>1837</v>
      </c>
      <c r="F814" s="353"/>
      <c r="G814" s="353"/>
      <c r="H814" s="374" t="str">
        <f t="shared" si="19"/>
        <v>PrmPlumb</v>
      </c>
      <c r="I814" s="355" t="s">
        <v>1837</v>
      </c>
      <c r="J814" s="373"/>
      <c r="K814" s="358" t="s">
        <v>2100</v>
      </c>
      <c r="L814" s="358" t="s">
        <v>1206</v>
      </c>
      <c r="N814" s="359" t="str">
        <f t="array" ref="N814">IFERROR(INDEX('All Field Defs'!$B$2:$E$258,MATCH('StoT Mapping (Depreciated)'!E814,'All Field Defs'!$B$2:$B$258,0),2),"")</f>
        <v>Owner Care Of</v>
      </c>
      <c r="O814" s="359" t="str">
        <f t="array" ref="O814">IFERROR(INDEX('All Field Defs'!$B$2:$E$258,MATCH('StoT Mapping (Depreciated)'!E814,'All Field Defs'!$B$2:$B$258,0),3),"")</f>
        <v>String</v>
      </c>
      <c r="P814" s="359" t="str">
        <f t="array" ref="P814">IFERROR(INDEX('All Field Defs'!$A$2:$E$258,MATCH('StoT Mapping (Depreciated)'!E814,'All Field Defs'!$B$2:$B$258,0),1),"")</f>
        <v>OccPermFD</v>
      </c>
      <c r="Q814" s="359" t="str">
        <f t="array" ref="Q814">IFERROR(INDEX('All Field Defs'!$A$2:$F$258,MATCH('StoT Mapping (Depreciated)'!E814,'All Field Defs'!$B$2:$B$258,0),6),"")</f>
        <v>occupancy-permits-field-definitions.xlsx</v>
      </c>
    </row>
    <row r="815" ht="15.75" customHeight="1">
      <c r="A815" s="352">
        <v>814.0</v>
      </c>
      <c r="B815" s="353" t="s">
        <v>344</v>
      </c>
      <c r="C815" s="353" t="s">
        <v>635</v>
      </c>
      <c r="D815" s="353" t="str">
        <f t="shared" si="1"/>
        <v>prmemp.mdb.PrmPlumb.OwnerAddr</v>
      </c>
      <c r="E815" s="353" t="s">
        <v>1096</v>
      </c>
      <c r="F815" s="353"/>
      <c r="G815" s="353"/>
      <c r="H815" s="374" t="str">
        <f t="shared" si="19"/>
        <v>PrmPlumb</v>
      </c>
      <c r="I815" s="355" t="s">
        <v>1096</v>
      </c>
      <c r="J815" s="373"/>
      <c r="K815" s="358" t="s">
        <v>2100</v>
      </c>
      <c r="L815" s="358" t="s">
        <v>1206</v>
      </c>
      <c r="N815" s="359" t="str">
        <f t="array" ref="N815">IFERROR(INDEX('All Field Defs'!$B$2:$E$258,MATCH('StoT Mapping (Depreciated)'!E815,'All Field Defs'!$B$2:$B$258,0),2),"")</f>
        <v>Owner Address</v>
      </c>
      <c r="O815" s="359" t="str">
        <f t="array" ref="O815">IFERROR(INDEX('All Field Defs'!$B$2:$E$258,MATCH('StoT Mapping (Depreciated)'!E815,'All Field Defs'!$B$2:$B$258,0),3),"")</f>
        <v>String</v>
      </c>
      <c r="P815" s="359" t="str">
        <f t="array" ref="P815">IFERROR(INDEX('All Field Defs'!$A$2:$E$258,MATCH('StoT Mapping (Depreciated)'!E815,'All Field Defs'!$B$2:$B$258,0),1),"")</f>
        <v>OccPermFD</v>
      </c>
      <c r="Q815" s="359" t="str">
        <f t="array" ref="Q815">IFERROR(INDEX('All Field Defs'!$A$2:$F$258,MATCH('StoT Mapping (Depreciated)'!E815,'All Field Defs'!$B$2:$B$258,0),6),"")</f>
        <v>occupancy-permits-field-definitions.xlsx</v>
      </c>
    </row>
    <row r="816" ht="15.75" customHeight="1">
      <c r="A816" s="352">
        <v>815.0</v>
      </c>
      <c r="B816" s="353" t="s">
        <v>344</v>
      </c>
      <c r="C816" s="353" t="s">
        <v>635</v>
      </c>
      <c r="D816" s="353" t="str">
        <f t="shared" si="1"/>
        <v>prmemp.mdb.PrmPlumb.OwnerCity</v>
      </c>
      <c r="E816" s="353" t="s">
        <v>1107</v>
      </c>
      <c r="F816" s="353"/>
      <c r="G816" s="353"/>
      <c r="H816" s="374" t="str">
        <f t="shared" si="19"/>
        <v>PrmPlumb</v>
      </c>
      <c r="I816" s="355" t="s">
        <v>1107</v>
      </c>
      <c r="J816" s="373"/>
      <c r="K816" s="358" t="s">
        <v>2100</v>
      </c>
      <c r="L816" s="358" t="s">
        <v>1206</v>
      </c>
      <c r="N816" s="359" t="str">
        <f t="array" ref="N816">IFERROR(INDEX('All Field Defs'!$B$2:$E$258,MATCH('StoT Mapping (Depreciated)'!E816,'All Field Defs'!$B$2:$B$258,0),2),"")</f>
        <v>Owner City</v>
      </c>
      <c r="O816" s="359" t="str">
        <f t="array" ref="O816">IFERROR(INDEX('All Field Defs'!$B$2:$E$258,MATCH('StoT Mapping (Depreciated)'!E816,'All Field Defs'!$B$2:$B$258,0),3),"")</f>
        <v>String</v>
      </c>
      <c r="P816" s="359" t="str">
        <f t="array" ref="P816">IFERROR(INDEX('All Field Defs'!$A$2:$E$258,MATCH('StoT Mapping (Depreciated)'!E816,'All Field Defs'!$B$2:$B$258,0),1),"")</f>
        <v>OccPermFD</v>
      </c>
      <c r="Q816" s="359" t="str">
        <f t="array" ref="Q816">IFERROR(INDEX('All Field Defs'!$A$2:$F$258,MATCH('StoT Mapping (Depreciated)'!E816,'All Field Defs'!$B$2:$B$258,0),6),"")</f>
        <v>occupancy-permits-field-definitions.xlsx</v>
      </c>
    </row>
    <row r="817" ht="15.75" customHeight="1">
      <c r="A817" s="352">
        <v>816.0</v>
      </c>
      <c r="B817" s="353" t="s">
        <v>344</v>
      </c>
      <c r="C817" s="353" t="s">
        <v>635</v>
      </c>
      <c r="D817" s="353" t="str">
        <f t="shared" si="1"/>
        <v>prmemp.mdb.PrmPlumb.OwnerState</v>
      </c>
      <c r="E817" s="353" t="s">
        <v>1111</v>
      </c>
      <c r="F817" s="353"/>
      <c r="G817" s="353"/>
      <c r="H817" s="374" t="str">
        <f t="shared" si="19"/>
        <v>PrmPlumb</v>
      </c>
      <c r="I817" s="355" t="s">
        <v>1111</v>
      </c>
      <c r="J817" s="373"/>
      <c r="K817" s="358" t="s">
        <v>2100</v>
      </c>
      <c r="L817" s="358" t="s">
        <v>1206</v>
      </c>
      <c r="N817" s="359" t="str">
        <f t="array" ref="N817">IFERROR(INDEX('All Field Defs'!$B$2:$E$258,MATCH('StoT Mapping (Depreciated)'!E817,'All Field Defs'!$B$2:$B$258,0),2),"")</f>
        <v>Owner State</v>
      </c>
      <c r="O817" s="359" t="str">
        <f t="array" ref="O817">IFERROR(INDEX('All Field Defs'!$B$2:$E$258,MATCH('StoT Mapping (Depreciated)'!E817,'All Field Defs'!$B$2:$B$258,0),3),"")</f>
        <v>String</v>
      </c>
      <c r="P817" s="359" t="str">
        <f t="array" ref="P817">IFERROR(INDEX('All Field Defs'!$A$2:$E$258,MATCH('StoT Mapping (Depreciated)'!E817,'All Field Defs'!$B$2:$B$258,0),1),"")</f>
        <v>OccPermFD</v>
      </c>
      <c r="Q817" s="359" t="str">
        <f t="array" ref="Q817">IFERROR(INDEX('All Field Defs'!$A$2:$F$258,MATCH('StoT Mapping (Depreciated)'!E817,'All Field Defs'!$B$2:$B$258,0),6),"")</f>
        <v>occupancy-permits-field-definitions.xlsx</v>
      </c>
    </row>
    <row r="818" ht="15.75" customHeight="1">
      <c r="A818" s="352">
        <v>817.0</v>
      </c>
      <c r="B818" s="353" t="s">
        <v>344</v>
      </c>
      <c r="C818" s="353" t="s">
        <v>635</v>
      </c>
      <c r="D818" s="353" t="str">
        <f t="shared" si="1"/>
        <v>prmemp.mdb.PrmPlumb.OwnerZip</v>
      </c>
      <c r="E818" s="353" t="s">
        <v>1996</v>
      </c>
      <c r="F818" s="353"/>
      <c r="G818" s="353"/>
      <c r="H818" s="374" t="str">
        <f t="shared" si="19"/>
        <v>PrmPlumb</v>
      </c>
      <c r="I818" s="355" t="s">
        <v>1996</v>
      </c>
      <c r="J818" s="373"/>
      <c r="K818" s="358" t="s">
        <v>2100</v>
      </c>
      <c r="L818" s="358" t="s">
        <v>1206</v>
      </c>
      <c r="N818" s="359" t="str">
        <f t="array" ref="N818">IFERROR(INDEX('All Field Defs'!$B$2:$E$258,MATCH('StoT Mapping (Depreciated)'!E818,'All Field Defs'!$B$2:$B$258,0),2),"")</f>
        <v>Owner ZIP</v>
      </c>
      <c r="O818" s="359" t="str">
        <f t="array" ref="O818">IFERROR(INDEX('All Field Defs'!$B$2:$E$258,MATCH('StoT Mapping (Depreciated)'!E818,'All Field Defs'!$B$2:$B$258,0),3),"")</f>
        <v>String</v>
      </c>
      <c r="P818" s="359" t="str">
        <f t="array" ref="P818">IFERROR(INDEX('All Field Defs'!$A$2:$E$258,MATCH('StoT Mapping (Depreciated)'!E818,'All Field Defs'!$B$2:$B$258,0),1),"")</f>
        <v>OccPermFD</v>
      </c>
      <c r="Q818" s="359" t="str">
        <f t="array" ref="Q818">IFERROR(INDEX('All Field Defs'!$A$2:$F$258,MATCH('StoT Mapping (Depreciated)'!E818,'All Field Defs'!$B$2:$B$258,0),6),"")</f>
        <v>occupancy-permits-field-definitions.xlsx</v>
      </c>
    </row>
    <row r="819" ht="15.75" customHeight="1">
      <c r="A819" s="352">
        <v>818.0</v>
      </c>
      <c r="B819" s="353" t="s">
        <v>344</v>
      </c>
      <c r="C819" s="353" t="s">
        <v>635</v>
      </c>
      <c r="D819" s="353" t="str">
        <f t="shared" si="1"/>
        <v>prmemp.mdb.PrmPlumb.ContrPre</v>
      </c>
      <c r="E819" s="353" t="s">
        <v>2055</v>
      </c>
      <c r="F819" s="353"/>
      <c r="G819" s="353"/>
      <c r="H819" s="374" t="str">
        <f t="shared" si="19"/>
        <v>PrmPlumb</v>
      </c>
      <c r="I819" s="355" t="s">
        <v>2055</v>
      </c>
      <c r="J819" s="373"/>
      <c r="K819" s="358" t="s">
        <v>2100</v>
      </c>
      <c r="L819" s="358" t="s">
        <v>2139</v>
      </c>
      <c r="N819" s="359" t="str">
        <f t="array" ref="N819">IFERROR(INDEX('All Field Defs'!$B$2:$E$258,MATCH('StoT Mapping (Depreciated)'!E819,'All Field Defs'!$B$2:$B$258,0),2),"")</f>
        <v/>
      </c>
      <c r="O819" s="359" t="str">
        <f t="array" ref="O819">IFERROR(INDEX('All Field Defs'!$B$2:$E$258,MATCH('StoT Mapping (Depreciated)'!E819,'All Field Defs'!$B$2:$B$258,0),3),"")</f>
        <v/>
      </c>
      <c r="P819" s="359" t="str">
        <f t="array" ref="P819">IFERROR(INDEX('All Field Defs'!$A$2:$E$258,MATCH('StoT Mapping (Depreciated)'!E819,'All Field Defs'!$B$2:$B$258,0),1),"")</f>
        <v/>
      </c>
      <c r="Q819" s="359" t="str">
        <f t="array" ref="Q819">IFERROR(INDEX('All Field Defs'!$A$2:$F$258,MATCH('StoT Mapping (Depreciated)'!E819,'All Field Defs'!$B$2:$B$258,0),6),"")</f>
        <v/>
      </c>
    </row>
    <row r="820" ht="15.75" customHeight="1">
      <c r="A820" s="352">
        <v>819.0</v>
      </c>
      <c r="B820" s="353" t="s">
        <v>344</v>
      </c>
      <c r="C820" s="353" t="s">
        <v>635</v>
      </c>
      <c r="D820" s="353" t="str">
        <f t="shared" si="1"/>
        <v>prmemp.mdb.PrmPlumb.ContrNum</v>
      </c>
      <c r="E820" s="353" t="s">
        <v>1884</v>
      </c>
      <c r="F820" s="353"/>
      <c r="G820" s="353"/>
      <c r="H820" s="374" t="str">
        <f t="shared" si="19"/>
        <v>PrmPlumb</v>
      </c>
      <c r="I820" s="355" t="s">
        <v>1884</v>
      </c>
      <c r="J820" s="373"/>
      <c r="K820" s="358" t="s">
        <v>2100</v>
      </c>
      <c r="L820" s="358" t="s">
        <v>2139</v>
      </c>
      <c r="N820" s="359" t="str">
        <f t="array" ref="N820">IFERROR(INDEX('All Field Defs'!$B$2:$E$258,MATCH('StoT Mapping (Depreciated)'!E820,'All Field Defs'!$B$2:$B$258,0),2),"")</f>
        <v>Contractor License Number</v>
      </c>
      <c r="O820" s="359" t="str">
        <f t="array" ref="O820">IFERROR(INDEX('All Field Defs'!$B$2:$E$258,MATCH('StoT Mapping (Depreciated)'!E820,'All Field Defs'!$B$2:$B$258,0),3),"")</f>
        <v>Decimal</v>
      </c>
      <c r="P820" s="359" t="str">
        <f t="array" ref="P820">IFERROR(INDEX('All Field Defs'!$A$2:$E$258,MATCH('StoT Mapping (Depreciated)'!E820,'All Field Defs'!$B$2:$B$258,0),1),"")</f>
        <v>BuilPermFD</v>
      </c>
      <c r="Q820" s="359" t="str">
        <f t="array" ref="Q820">IFERROR(INDEX('All Field Defs'!$A$2:$F$258,MATCH('StoT Mapping (Depreciated)'!E820,'All Field Defs'!$B$2:$B$258,0),6),"")</f>
        <v>building-permits-field-definitions.xlsx</v>
      </c>
    </row>
    <row r="821" ht="15.75" customHeight="1">
      <c r="A821" s="352">
        <v>820.0</v>
      </c>
      <c r="B821" s="353" t="s">
        <v>344</v>
      </c>
      <c r="C821" s="353" t="s">
        <v>635</v>
      </c>
      <c r="D821" s="353" t="str">
        <f t="shared" si="1"/>
        <v>prmemp.mdb.PrmPlumb.ContrName</v>
      </c>
      <c r="E821" s="353" t="s">
        <v>1882</v>
      </c>
      <c r="F821" s="353"/>
      <c r="G821" s="353"/>
      <c r="H821" s="374" t="str">
        <f t="shared" si="19"/>
        <v>PrmPlumb</v>
      </c>
      <c r="I821" s="355" t="s">
        <v>1882</v>
      </c>
      <c r="J821" s="373"/>
      <c r="K821" s="358" t="s">
        <v>2100</v>
      </c>
      <c r="L821" s="358" t="s">
        <v>2139</v>
      </c>
      <c r="N821" s="359" t="str">
        <f t="array" ref="N821">IFERROR(INDEX('All Field Defs'!$B$2:$E$258,MATCH('StoT Mapping (Depreciated)'!E821,'All Field Defs'!$B$2:$B$258,0),2),"")</f>
        <v>Contractor Name</v>
      </c>
      <c r="O821" s="359" t="str">
        <f t="array" ref="O821">IFERROR(INDEX('All Field Defs'!$B$2:$E$258,MATCH('StoT Mapping (Depreciated)'!E821,'All Field Defs'!$B$2:$B$258,0),3),"")</f>
        <v>String</v>
      </c>
      <c r="P821" s="359" t="str">
        <f t="array" ref="P821">IFERROR(INDEX('All Field Defs'!$A$2:$E$258,MATCH('StoT Mapping (Depreciated)'!E821,'All Field Defs'!$B$2:$B$258,0),1),"")</f>
        <v>BuilPermFD</v>
      </c>
      <c r="Q821" s="359" t="str">
        <f t="array" ref="Q821">IFERROR(INDEX('All Field Defs'!$A$2:$F$258,MATCH('StoT Mapping (Depreciated)'!E821,'All Field Defs'!$B$2:$B$258,0),6),"")</f>
        <v>building-permits-field-definitions.xlsx</v>
      </c>
    </row>
    <row r="822" ht="15.75" customHeight="1">
      <c r="A822" s="352">
        <v>821.0</v>
      </c>
      <c r="B822" s="353" t="s">
        <v>344</v>
      </c>
      <c r="C822" s="353" t="s">
        <v>635</v>
      </c>
      <c r="D822" s="353" t="str">
        <f t="shared" si="1"/>
        <v>prmemp.mdb.PrmPlumb.ContrContact</v>
      </c>
      <c r="E822" s="353" t="s">
        <v>1880</v>
      </c>
      <c r="F822" s="353"/>
      <c r="G822" s="353"/>
      <c r="H822" s="374" t="str">
        <f t="shared" si="19"/>
        <v>PrmPlumb</v>
      </c>
      <c r="I822" s="355" t="s">
        <v>1880</v>
      </c>
      <c r="J822" s="373"/>
      <c r="K822" s="358" t="s">
        <v>2100</v>
      </c>
      <c r="L822" s="358" t="s">
        <v>2139</v>
      </c>
      <c r="N822" s="359" t="str">
        <f t="array" ref="N822">IFERROR(INDEX('All Field Defs'!$B$2:$E$258,MATCH('StoT Mapping (Depreciated)'!E822,'All Field Defs'!$B$2:$B$258,0),2),"")</f>
        <v>Contractor Contact Person</v>
      </c>
      <c r="O822" s="359" t="str">
        <f t="array" ref="O822">IFERROR(INDEX('All Field Defs'!$B$2:$E$258,MATCH('StoT Mapping (Depreciated)'!E822,'All Field Defs'!$B$2:$B$258,0),3),"")</f>
        <v>String</v>
      </c>
      <c r="P822" s="359" t="str">
        <f t="array" ref="P822">IFERROR(INDEX('All Field Defs'!$A$2:$E$258,MATCH('StoT Mapping (Depreciated)'!E822,'All Field Defs'!$B$2:$B$258,0),1),"")</f>
        <v>BuilPermFD</v>
      </c>
      <c r="Q822" s="359" t="str">
        <f t="array" ref="Q822">IFERROR(INDEX('All Field Defs'!$A$2:$F$258,MATCH('StoT Mapping (Depreciated)'!E822,'All Field Defs'!$B$2:$B$258,0),6),"")</f>
        <v>building-permits-field-definitions.xlsx</v>
      </c>
    </row>
    <row r="823" ht="15.75" customHeight="1">
      <c r="A823" s="352">
        <v>822.0</v>
      </c>
      <c r="B823" s="353" t="s">
        <v>344</v>
      </c>
      <c r="C823" s="353" t="s">
        <v>635</v>
      </c>
      <c r="D823" s="353" t="str">
        <f t="shared" si="1"/>
        <v>prmemp.mdb.PrmPlumb.ContrAddr</v>
      </c>
      <c r="E823" s="353" t="s">
        <v>1876</v>
      </c>
      <c r="F823" s="353"/>
      <c r="G823" s="353"/>
      <c r="H823" s="374" t="str">
        <f t="shared" si="19"/>
        <v>PrmPlumb</v>
      </c>
      <c r="I823" s="355" t="s">
        <v>1876</v>
      </c>
      <c r="J823" s="373"/>
      <c r="K823" s="358" t="s">
        <v>2100</v>
      </c>
      <c r="L823" s="358" t="s">
        <v>2139</v>
      </c>
      <c r="N823" s="359" t="str">
        <f t="array" ref="N823">IFERROR(INDEX('All Field Defs'!$B$2:$E$258,MATCH('StoT Mapping (Depreciated)'!E823,'All Field Defs'!$B$2:$B$258,0),2),"")</f>
        <v>Contractor Address</v>
      </c>
      <c r="O823" s="359" t="str">
        <f t="array" ref="O823">IFERROR(INDEX('All Field Defs'!$B$2:$E$258,MATCH('StoT Mapping (Depreciated)'!E823,'All Field Defs'!$B$2:$B$258,0),3),"")</f>
        <v>String</v>
      </c>
      <c r="P823" s="359" t="str">
        <f t="array" ref="P823">IFERROR(INDEX('All Field Defs'!$A$2:$E$258,MATCH('StoT Mapping (Depreciated)'!E823,'All Field Defs'!$B$2:$B$258,0),1),"")</f>
        <v>BuilPermFD</v>
      </c>
      <c r="Q823" s="359" t="str">
        <f t="array" ref="Q823">IFERROR(INDEX('All Field Defs'!$A$2:$F$258,MATCH('StoT Mapping (Depreciated)'!E823,'All Field Defs'!$B$2:$B$258,0),6),"")</f>
        <v>building-permits-field-definitions.xlsx</v>
      </c>
    </row>
    <row r="824" ht="15.75" customHeight="1">
      <c r="A824" s="352">
        <v>823.0</v>
      </c>
      <c r="B824" s="353" t="s">
        <v>344</v>
      </c>
      <c r="C824" s="353" t="s">
        <v>635</v>
      </c>
      <c r="D824" s="353" t="str">
        <f t="shared" si="1"/>
        <v>prmemp.mdb.PrmPlumb.ContrCity</v>
      </c>
      <c r="E824" s="353" t="s">
        <v>1878</v>
      </c>
      <c r="F824" s="353"/>
      <c r="G824" s="353"/>
      <c r="H824" s="374" t="str">
        <f t="shared" si="19"/>
        <v>PrmPlumb</v>
      </c>
      <c r="I824" s="355" t="s">
        <v>1878</v>
      </c>
      <c r="J824" s="373"/>
      <c r="K824" s="358" t="s">
        <v>2100</v>
      </c>
      <c r="L824" s="358" t="s">
        <v>2139</v>
      </c>
      <c r="N824" s="359" t="str">
        <f t="array" ref="N824">IFERROR(INDEX('All Field Defs'!$B$2:$E$258,MATCH('StoT Mapping (Depreciated)'!E824,'All Field Defs'!$B$2:$B$258,0),2),"")</f>
        <v>Contractor City</v>
      </c>
      <c r="O824" s="359" t="str">
        <f t="array" ref="O824">IFERROR(INDEX('All Field Defs'!$B$2:$E$258,MATCH('StoT Mapping (Depreciated)'!E824,'All Field Defs'!$B$2:$B$258,0),3),"")</f>
        <v>String</v>
      </c>
      <c r="P824" s="359" t="str">
        <f t="array" ref="P824">IFERROR(INDEX('All Field Defs'!$A$2:$E$258,MATCH('StoT Mapping (Depreciated)'!E824,'All Field Defs'!$B$2:$B$258,0),1),"")</f>
        <v>BuilPermFD</v>
      </c>
      <c r="Q824" s="359" t="str">
        <f t="array" ref="Q824">IFERROR(INDEX('All Field Defs'!$A$2:$F$258,MATCH('StoT Mapping (Depreciated)'!E824,'All Field Defs'!$B$2:$B$258,0),6),"")</f>
        <v>building-permits-field-definitions.xlsx</v>
      </c>
    </row>
    <row r="825" ht="15.75" customHeight="1">
      <c r="A825" s="352">
        <v>824.0</v>
      </c>
      <c r="B825" s="353" t="s">
        <v>344</v>
      </c>
      <c r="C825" s="353" t="s">
        <v>635</v>
      </c>
      <c r="D825" s="353" t="str">
        <f t="shared" si="1"/>
        <v>prmemp.mdb.PrmPlumb.ContrState</v>
      </c>
      <c r="E825" s="353" t="s">
        <v>1888</v>
      </c>
      <c r="F825" s="353"/>
      <c r="G825" s="353"/>
      <c r="H825" s="374" t="str">
        <f t="shared" si="19"/>
        <v>PrmPlumb</v>
      </c>
      <c r="I825" s="355" t="s">
        <v>1888</v>
      </c>
      <c r="J825" s="373"/>
      <c r="K825" s="358" t="s">
        <v>2100</v>
      </c>
      <c r="L825" s="358" t="s">
        <v>2139</v>
      </c>
      <c r="N825" s="359" t="str">
        <f t="array" ref="N825">IFERROR(INDEX('All Field Defs'!$B$2:$E$258,MATCH('StoT Mapping (Depreciated)'!E825,'All Field Defs'!$B$2:$B$258,0),2),"")</f>
        <v>Contractor State</v>
      </c>
      <c r="O825" s="359" t="str">
        <f t="array" ref="O825">IFERROR(INDEX('All Field Defs'!$B$2:$E$258,MATCH('StoT Mapping (Depreciated)'!E825,'All Field Defs'!$B$2:$B$258,0),3),"")</f>
        <v>String</v>
      </c>
      <c r="P825" s="359" t="str">
        <f t="array" ref="P825">IFERROR(INDEX('All Field Defs'!$A$2:$E$258,MATCH('StoT Mapping (Depreciated)'!E825,'All Field Defs'!$B$2:$B$258,0),1),"")</f>
        <v>BuilPermFD</v>
      </c>
      <c r="Q825" s="359" t="str">
        <f t="array" ref="Q825">IFERROR(INDEX('All Field Defs'!$A$2:$F$258,MATCH('StoT Mapping (Depreciated)'!E825,'All Field Defs'!$B$2:$B$258,0),6),"")</f>
        <v>building-permits-field-definitions.xlsx</v>
      </c>
    </row>
    <row r="826" ht="15.75" customHeight="1">
      <c r="A826" s="352">
        <v>825.0</v>
      </c>
      <c r="B826" s="353" t="s">
        <v>344</v>
      </c>
      <c r="C826" s="353" t="s">
        <v>635</v>
      </c>
      <c r="D826" s="353" t="str">
        <f t="shared" si="1"/>
        <v>prmemp.mdb.PrmPlumb.ContrZip</v>
      </c>
      <c r="E826" s="353" t="s">
        <v>2191</v>
      </c>
      <c r="F826" s="353"/>
      <c r="G826" s="353"/>
      <c r="H826" s="374" t="str">
        <f t="shared" si="19"/>
        <v>PrmPlumb</v>
      </c>
      <c r="I826" s="355" t="s">
        <v>2191</v>
      </c>
      <c r="J826" s="373"/>
      <c r="K826" s="358" t="s">
        <v>2100</v>
      </c>
      <c r="L826" s="358" t="s">
        <v>2139</v>
      </c>
      <c r="N826" s="359" t="str">
        <f t="array" ref="N826">IFERROR(INDEX('All Field Defs'!$B$2:$E$258,MATCH('StoT Mapping (Depreciated)'!E826,'All Field Defs'!$B$2:$B$258,0),2),"")</f>
        <v>Contractor ZIP</v>
      </c>
      <c r="O826" s="359" t="str">
        <f t="array" ref="O826">IFERROR(INDEX('All Field Defs'!$B$2:$E$258,MATCH('StoT Mapping (Depreciated)'!E826,'All Field Defs'!$B$2:$B$258,0),3),"")</f>
        <v>String</v>
      </c>
      <c r="P826" s="359" t="str">
        <f t="array" ref="P826">IFERROR(INDEX('All Field Defs'!$A$2:$E$258,MATCH('StoT Mapping (Depreciated)'!E826,'All Field Defs'!$B$2:$B$258,0),1),"")</f>
        <v>BuilPermFD</v>
      </c>
      <c r="Q826" s="359" t="str">
        <f t="array" ref="Q826">IFERROR(INDEX('All Field Defs'!$A$2:$F$258,MATCH('StoT Mapping (Depreciated)'!E826,'All Field Defs'!$B$2:$B$258,0),6),"")</f>
        <v>building-permits-field-definitions.xlsx</v>
      </c>
    </row>
    <row r="827" ht="15.75" customHeight="1">
      <c r="A827" s="352">
        <v>826.0</v>
      </c>
      <c r="B827" s="353" t="s">
        <v>344</v>
      </c>
      <c r="C827" s="353" t="s">
        <v>635</v>
      </c>
      <c r="D827" s="353" t="str">
        <f t="shared" si="1"/>
        <v>prmemp.mdb.PrmPlumb.ContrPhone</v>
      </c>
      <c r="E827" s="353" t="s">
        <v>1886</v>
      </c>
      <c r="F827" s="353"/>
      <c r="G827" s="353"/>
      <c r="H827" s="374" t="str">
        <f t="shared" si="19"/>
        <v>PrmPlumb</v>
      </c>
      <c r="I827" s="355" t="s">
        <v>1886</v>
      </c>
      <c r="J827" s="373"/>
      <c r="K827" s="358" t="s">
        <v>2100</v>
      </c>
      <c r="L827" s="358" t="s">
        <v>2139</v>
      </c>
      <c r="N827" s="359" t="str">
        <f t="array" ref="N827">IFERROR(INDEX('All Field Defs'!$B$2:$E$258,MATCH('StoT Mapping (Depreciated)'!E827,'All Field Defs'!$B$2:$B$258,0),2),"")</f>
        <v>Contractor Phone</v>
      </c>
      <c r="O827" s="359" t="str">
        <f t="array" ref="O827">IFERROR(INDEX('All Field Defs'!$B$2:$E$258,MATCH('StoT Mapping (Depreciated)'!E827,'All Field Defs'!$B$2:$B$258,0),3),"")</f>
        <v>String</v>
      </c>
      <c r="P827" s="359" t="str">
        <f t="array" ref="P827">IFERROR(INDEX('All Field Defs'!$A$2:$E$258,MATCH('StoT Mapping (Depreciated)'!E827,'All Field Defs'!$B$2:$B$258,0),1),"")</f>
        <v>BuilPermFD</v>
      </c>
      <c r="Q827" s="359" t="str">
        <f t="array" ref="Q827">IFERROR(INDEX('All Field Defs'!$A$2:$F$258,MATCH('StoT Mapping (Depreciated)'!E827,'All Field Defs'!$B$2:$B$258,0),6),"")</f>
        <v>building-permits-field-definitions.xlsx</v>
      </c>
    </row>
    <row r="828" ht="15.75" customHeight="1">
      <c r="A828" s="352">
        <v>827.0</v>
      </c>
      <c r="B828" s="353" t="s">
        <v>344</v>
      </c>
      <c r="C828" s="353" t="s">
        <v>635</v>
      </c>
      <c r="D828" s="353" t="str">
        <f t="shared" si="1"/>
        <v>prmemp.mdb.PrmPlumb.GeoCityBLockPart</v>
      </c>
      <c r="E828" s="353" t="s">
        <v>1795</v>
      </c>
      <c r="F828" s="353"/>
      <c r="G828" s="353"/>
      <c r="H828" s="374" t="str">
        <f t="shared" si="19"/>
        <v>PrmPlumb</v>
      </c>
      <c r="I828" s="355" t="s">
        <v>1795</v>
      </c>
      <c r="J828" s="373"/>
      <c r="K828" s="358" t="s">
        <v>2115</v>
      </c>
      <c r="L828" s="358" t="s">
        <v>149</v>
      </c>
      <c r="N828" s="359" t="str">
        <f t="array" ref="N828">IFERROR(INDEX('All Field Defs'!$B$2:$E$258,MATCH('StoT Mapping (Depreciated)'!E828,'All Field Defs'!$B$2:$B$258,0),2),"")</f>
        <v>City Block Part</v>
      </c>
      <c r="O828" s="359" t="str">
        <f t="array" ref="O828">IFERROR(INDEX('All Field Defs'!$B$2:$E$258,MATCH('StoT Mapping (Depreciated)'!E828,'All Field Defs'!$B$2:$B$258,0),3),"")</f>
        <v>Decimal</v>
      </c>
      <c r="P828" s="359" t="str">
        <f t="array" ref="P828">IFERROR(INDEX('All Field Defs'!$A$2:$E$258,MATCH('StoT Mapping (Depreciated)'!E828,'All Field Defs'!$B$2:$B$258,0),1),"")</f>
        <v>OccPermFD</v>
      </c>
      <c r="Q828" s="359" t="str">
        <f t="array" ref="Q828">IFERROR(INDEX('All Field Defs'!$A$2:$F$258,MATCH('StoT Mapping (Depreciated)'!E828,'All Field Defs'!$B$2:$B$258,0),6),"")</f>
        <v>occupancy-permits-field-definitions.xlsx</v>
      </c>
    </row>
    <row r="829" ht="15.75" customHeight="1">
      <c r="A829" s="352">
        <v>828.0</v>
      </c>
      <c r="B829" s="353" t="s">
        <v>344</v>
      </c>
      <c r="C829" s="353" t="s">
        <v>635</v>
      </c>
      <c r="D829" s="353" t="str">
        <f t="shared" si="1"/>
        <v>prmemp.mdb.PrmPlumb.Ward10</v>
      </c>
      <c r="E829" s="353" t="s">
        <v>1436</v>
      </c>
      <c r="F829" s="353"/>
      <c r="G829" s="353"/>
      <c r="H829" s="374" t="str">
        <f t="shared" si="19"/>
        <v>PrmPlumb</v>
      </c>
      <c r="I829" s="355" t="s">
        <v>1436</v>
      </c>
      <c r="J829" s="373"/>
      <c r="K829" s="358" t="s">
        <v>2115</v>
      </c>
      <c r="L829" s="358" t="s">
        <v>149</v>
      </c>
      <c r="N829" s="359" t="str">
        <f t="array" ref="N829">IFERROR(INDEX('All Field Defs'!$B$2:$E$258,MATCH('StoT Mapping (Depreciated)'!E829,'All Field Defs'!$B$2:$B$258,0),2),"")</f>
        <v>2012 Ward</v>
      </c>
      <c r="O829" s="359" t="str">
        <f t="array" ref="O829">IFERROR(INDEX('All Field Defs'!$B$2:$E$258,MATCH('StoT Mapping (Depreciated)'!E829,'All Field Defs'!$B$2:$B$258,0),3),"")</f>
        <v>Integer</v>
      </c>
      <c r="P829" s="359" t="str">
        <f t="array" ref="P829">IFERROR(INDEX('All Field Defs'!$A$2:$E$258,MATCH('StoT Mapping (Depreciated)'!E829,'All Field Defs'!$B$2:$B$258,0),1),"")</f>
        <v>OccPermFD</v>
      </c>
      <c r="Q829" s="359" t="str">
        <f t="array" ref="Q829">IFERROR(INDEX('All Field Defs'!$A$2:$F$258,MATCH('StoT Mapping (Depreciated)'!E829,'All Field Defs'!$B$2:$B$258,0),6),"")</f>
        <v>occupancy-permits-field-definitions.xlsx</v>
      </c>
    </row>
    <row r="830" ht="15.75" customHeight="1">
      <c r="A830" s="352">
        <v>829.0</v>
      </c>
      <c r="B830" s="353" t="s">
        <v>344</v>
      </c>
      <c r="C830" s="353" t="s">
        <v>635</v>
      </c>
      <c r="D830" s="353" t="str">
        <f t="shared" si="1"/>
        <v>prmemp.mdb.PrmPlumb.Precinct10</v>
      </c>
      <c r="E830" s="353" t="s">
        <v>1445</v>
      </c>
      <c r="F830" s="353"/>
      <c r="G830" s="353"/>
      <c r="H830" s="374" t="str">
        <f t="shared" si="19"/>
        <v>PrmPlumb</v>
      </c>
      <c r="I830" s="355" t="s">
        <v>1445</v>
      </c>
      <c r="J830" s="373"/>
      <c r="K830" s="358" t="s">
        <v>2115</v>
      </c>
      <c r="L830" s="358" t="s">
        <v>149</v>
      </c>
      <c r="N830" s="359" t="str">
        <f t="array" ref="N830">IFERROR(INDEX('All Field Defs'!$B$2:$E$258,MATCH('StoT Mapping (Depreciated)'!E830,'All Field Defs'!$B$2:$B$258,0),2),"")</f>
        <v>2012 Precinct</v>
      </c>
      <c r="O830" s="359" t="str">
        <f t="array" ref="O830">IFERROR(INDEX('All Field Defs'!$B$2:$E$258,MATCH('StoT Mapping (Depreciated)'!E830,'All Field Defs'!$B$2:$B$258,0),3),"")</f>
        <v>Integer</v>
      </c>
      <c r="P830" s="359" t="str">
        <f t="array" ref="P830">IFERROR(INDEX('All Field Defs'!$A$2:$E$258,MATCH('StoT Mapping (Depreciated)'!E830,'All Field Defs'!$B$2:$B$258,0),1),"")</f>
        <v>OccPermFD</v>
      </c>
      <c r="Q830" s="359" t="str">
        <f t="array" ref="Q830">IFERROR(INDEX('All Field Defs'!$A$2:$F$258,MATCH('StoT Mapping (Depreciated)'!E830,'All Field Defs'!$B$2:$B$258,0),6),"")</f>
        <v>occupancy-permits-field-definitions.xlsx</v>
      </c>
    </row>
    <row r="831" ht="15.75" customHeight="1">
      <c r="A831" s="352">
        <v>830.0</v>
      </c>
      <c r="B831" s="353" t="s">
        <v>344</v>
      </c>
      <c r="C831" s="353" t="s">
        <v>635</v>
      </c>
      <c r="D831" s="353" t="str">
        <f t="shared" si="1"/>
        <v>prmemp.mdb.PrmPlumb.InspArea10</v>
      </c>
      <c r="E831" s="353" t="s">
        <v>1451</v>
      </c>
      <c r="F831" s="353"/>
      <c r="G831" s="353"/>
      <c r="H831" s="374" t="str">
        <f t="shared" si="19"/>
        <v>PrmPlumb</v>
      </c>
      <c r="I831" s="355" t="s">
        <v>1451</v>
      </c>
      <c r="J831" s="373"/>
      <c r="K831" s="358" t="s">
        <v>2115</v>
      </c>
      <c r="L831" s="358" t="s">
        <v>149</v>
      </c>
      <c r="N831" s="359" t="str">
        <f t="array" ref="N831">IFERROR(INDEX('All Field Defs'!$B$2:$E$258,MATCH('StoT Mapping (Depreciated)'!E831,'All Field Defs'!$B$2:$B$258,0),2),"")</f>
        <v>2012 Inspection Precinct</v>
      </c>
      <c r="O831" s="359" t="str">
        <f t="array" ref="O831">IFERROR(INDEX('All Field Defs'!$B$2:$E$258,MATCH('StoT Mapping (Depreciated)'!E831,'All Field Defs'!$B$2:$B$258,0),3),"")</f>
        <v>Integer</v>
      </c>
      <c r="P831" s="359" t="str">
        <f t="array" ref="P831">IFERROR(INDEX('All Field Defs'!$A$2:$E$258,MATCH('StoT Mapping (Depreciated)'!E831,'All Field Defs'!$B$2:$B$258,0),1),"")</f>
        <v>OccPermFD</v>
      </c>
      <c r="Q831" s="359" t="str">
        <f t="array" ref="Q831">IFERROR(INDEX('All Field Defs'!$A$2:$F$258,MATCH('StoT Mapping (Depreciated)'!E831,'All Field Defs'!$B$2:$B$258,0),6),"")</f>
        <v>occupancy-permits-field-definitions.xlsx</v>
      </c>
    </row>
    <row r="832" ht="15.75" customHeight="1">
      <c r="A832" s="352">
        <v>831.0</v>
      </c>
      <c r="B832" s="353" t="s">
        <v>344</v>
      </c>
      <c r="C832" s="353" t="s">
        <v>635</v>
      </c>
      <c r="D832" s="353" t="str">
        <f t="shared" si="1"/>
        <v>prmemp.mdb.PrmPlumb.Ward00</v>
      </c>
      <c r="E832" s="353" t="s">
        <v>1457</v>
      </c>
      <c r="F832" s="353"/>
      <c r="G832" s="353"/>
      <c r="H832" s="374" t="str">
        <f t="shared" si="19"/>
        <v>PrmPlumb</v>
      </c>
      <c r="I832" s="355" t="s">
        <v>1457</v>
      </c>
      <c r="J832" s="373"/>
      <c r="K832" s="358" t="s">
        <v>2115</v>
      </c>
      <c r="L832" s="358" t="s">
        <v>149</v>
      </c>
      <c r="N832" s="359" t="str">
        <f t="array" ref="N832">IFERROR(INDEX('All Field Defs'!$B$2:$E$258,MATCH('StoT Mapping (Depreciated)'!E832,'All Field Defs'!$B$2:$B$258,0),2),"")</f>
        <v>2002 Ward</v>
      </c>
      <c r="O832" s="359" t="str">
        <f t="array" ref="O832">IFERROR(INDEX('All Field Defs'!$B$2:$E$258,MATCH('StoT Mapping (Depreciated)'!E832,'All Field Defs'!$B$2:$B$258,0),3),"")</f>
        <v>Integer</v>
      </c>
      <c r="P832" s="359" t="str">
        <f t="array" ref="P832">IFERROR(INDEX('All Field Defs'!$A$2:$E$258,MATCH('StoT Mapping (Depreciated)'!E832,'All Field Defs'!$B$2:$B$258,0),1),"")</f>
        <v>OccPermFD</v>
      </c>
      <c r="Q832" s="359" t="str">
        <f t="array" ref="Q832">IFERROR(INDEX('All Field Defs'!$A$2:$F$258,MATCH('StoT Mapping (Depreciated)'!E832,'All Field Defs'!$B$2:$B$258,0),6),"")</f>
        <v>occupancy-permits-field-definitions.xlsx</v>
      </c>
    </row>
    <row r="833" ht="15.75" customHeight="1">
      <c r="A833" s="352">
        <v>832.0</v>
      </c>
      <c r="B833" s="353" t="s">
        <v>344</v>
      </c>
      <c r="C833" s="353" t="s">
        <v>635</v>
      </c>
      <c r="D833" s="353" t="str">
        <f t="shared" si="1"/>
        <v>prmemp.mdb.PrmPlumb.Precinct02</v>
      </c>
      <c r="E833" s="353" t="s">
        <v>1462</v>
      </c>
      <c r="F833" s="353"/>
      <c r="G833" s="353"/>
      <c r="H833" s="374" t="str">
        <f t="shared" si="19"/>
        <v>PrmPlumb</v>
      </c>
      <c r="I833" s="355" t="s">
        <v>1462</v>
      </c>
      <c r="J833" s="373"/>
      <c r="K833" s="358" t="s">
        <v>2115</v>
      </c>
      <c r="L833" s="358" t="s">
        <v>149</v>
      </c>
      <c r="N833" s="359" t="str">
        <f t="array" ref="N833">IFERROR(INDEX('All Field Defs'!$B$2:$E$258,MATCH('StoT Mapping (Depreciated)'!E833,'All Field Defs'!$B$2:$B$258,0),2),"")</f>
        <v>2002 Inspection Precinct</v>
      </c>
      <c r="O833" s="359" t="str">
        <f t="array" ref="O833">IFERROR(INDEX('All Field Defs'!$B$2:$E$258,MATCH('StoT Mapping (Depreciated)'!E833,'All Field Defs'!$B$2:$B$258,0),3),"")</f>
        <v>Integer</v>
      </c>
      <c r="P833" s="359" t="str">
        <f t="array" ref="P833">IFERROR(INDEX('All Field Defs'!$A$2:$E$258,MATCH('StoT Mapping (Depreciated)'!E833,'All Field Defs'!$B$2:$B$258,0),1),"")</f>
        <v>OccPermFD</v>
      </c>
      <c r="Q833" s="359" t="str">
        <f t="array" ref="Q833">IFERROR(INDEX('All Field Defs'!$A$2:$F$258,MATCH('StoT Mapping (Depreciated)'!E833,'All Field Defs'!$B$2:$B$258,0),6),"")</f>
        <v>occupancy-permits-field-definitions.xlsx</v>
      </c>
    </row>
    <row r="834" ht="15.75" customHeight="1">
      <c r="A834" s="352">
        <v>833.0</v>
      </c>
      <c r="B834" s="353" t="s">
        <v>344</v>
      </c>
      <c r="C834" s="353" t="s">
        <v>635</v>
      </c>
      <c r="D834" s="353" t="str">
        <f t="shared" si="1"/>
        <v>prmemp.mdb.PrmPlumb.Nbrhd</v>
      </c>
      <c r="E834" s="353" t="s">
        <v>1472</v>
      </c>
      <c r="F834" s="353"/>
      <c r="G834" s="353"/>
      <c r="H834" s="374" t="str">
        <f t="shared" si="19"/>
        <v>PrmPlumb</v>
      </c>
      <c r="I834" s="355" t="s">
        <v>1472</v>
      </c>
      <c r="J834" s="373"/>
      <c r="K834" s="358" t="s">
        <v>2115</v>
      </c>
      <c r="L834" s="358" t="s">
        <v>149</v>
      </c>
      <c r="N834" s="359" t="str">
        <f t="array" ref="N834">IFERROR(INDEX('All Field Defs'!$B$2:$E$258,MATCH('StoT Mapping (Depreciated)'!E834,'All Field Defs'!$B$2:$B$258,0),2),"")</f>
        <v>Neighborhood</v>
      </c>
      <c r="O834" s="359" t="str">
        <f t="array" ref="O834">IFERROR(INDEX('All Field Defs'!$B$2:$E$258,MATCH('StoT Mapping (Depreciated)'!E834,'All Field Defs'!$B$2:$B$258,0),3),"")</f>
        <v>Integer</v>
      </c>
      <c r="P834" s="359" t="str">
        <f t="array" ref="P834">IFERROR(INDEX('All Field Defs'!$A$2:$E$258,MATCH('StoT Mapping (Depreciated)'!E834,'All Field Defs'!$B$2:$B$258,0),1),"")</f>
        <v>OccPermFD</v>
      </c>
      <c r="Q834" s="359" t="str">
        <f t="array" ref="Q834">IFERROR(INDEX('All Field Defs'!$A$2:$F$258,MATCH('StoT Mapping (Depreciated)'!E834,'All Field Defs'!$B$2:$B$258,0),6),"")</f>
        <v>occupancy-permits-field-definitions.xlsx</v>
      </c>
    </row>
    <row r="835" ht="15.75" customHeight="1">
      <c r="A835" s="352">
        <v>834.0</v>
      </c>
      <c r="B835" s="353" t="s">
        <v>344</v>
      </c>
      <c r="C835" s="353" t="s">
        <v>635</v>
      </c>
      <c r="D835" s="353" t="str">
        <f t="shared" si="1"/>
        <v>prmemp.mdb.PrmPlumb.CDADist</v>
      </c>
      <c r="E835" s="353" t="s">
        <v>1478</v>
      </c>
      <c r="F835" s="353"/>
      <c r="G835" s="353"/>
      <c r="H835" s="374" t="str">
        <f t="shared" si="19"/>
        <v>PrmPlumb</v>
      </c>
      <c r="I835" s="355" t="s">
        <v>1478</v>
      </c>
      <c r="J835" s="373"/>
      <c r="K835" s="358" t="s">
        <v>2115</v>
      </c>
      <c r="L835" s="358" t="s">
        <v>149</v>
      </c>
      <c r="N835" s="359" t="str">
        <f t="array" ref="N835">IFERROR(INDEX('All Field Defs'!$B$2:$E$258,MATCH('StoT Mapping (Depreciated)'!E835,'All Field Defs'!$B$2:$B$258,0),2),"")</f>
        <v>CDA District</v>
      </c>
      <c r="O835" s="359" t="str">
        <f t="array" ref="O835">IFERROR(INDEX('All Field Defs'!$B$2:$E$258,MATCH('StoT Mapping (Depreciated)'!E835,'All Field Defs'!$B$2:$B$258,0),3),"")</f>
        <v>Integer</v>
      </c>
      <c r="P835" s="359" t="str">
        <f t="array" ref="P835">IFERROR(INDEX('All Field Defs'!$A$2:$E$258,MATCH('StoT Mapping (Depreciated)'!E835,'All Field Defs'!$B$2:$B$258,0),1),"")</f>
        <v>OccPermFD</v>
      </c>
      <c r="Q835" s="359" t="str">
        <f t="array" ref="Q835">IFERROR(INDEX('All Field Defs'!$A$2:$F$258,MATCH('StoT Mapping (Depreciated)'!E835,'All Field Defs'!$B$2:$B$258,0),6),"")</f>
        <v>occupancy-permits-field-definitions.xlsx</v>
      </c>
    </row>
    <row r="836" ht="15.75" customHeight="1">
      <c r="A836" s="352">
        <v>835.0</v>
      </c>
      <c r="B836" s="353" t="s">
        <v>344</v>
      </c>
      <c r="C836" s="353" t="s">
        <v>635</v>
      </c>
      <c r="D836" s="353" t="str">
        <f t="shared" si="1"/>
        <v>prmemp.mdb.PrmPlumb.CDASubDist</v>
      </c>
      <c r="E836" s="353" t="s">
        <v>1485</v>
      </c>
      <c r="F836" s="353"/>
      <c r="G836" s="353"/>
      <c r="H836" s="374" t="str">
        <f t="shared" si="19"/>
        <v>PrmPlumb</v>
      </c>
      <c r="I836" s="355" t="s">
        <v>1485</v>
      </c>
      <c r="J836" s="373"/>
      <c r="K836" s="358" t="s">
        <v>2115</v>
      </c>
      <c r="L836" s="358" t="s">
        <v>149</v>
      </c>
      <c r="N836" s="359" t="str">
        <f t="array" ref="N836">IFERROR(INDEX('All Field Defs'!$B$2:$E$258,MATCH('StoT Mapping (Depreciated)'!E836,'All Field Defs'!$B$2:$B$258,0),2),"")</f>
        <v>CDA Sub District</v>
      </c>
      <c r="O836" s="359" t="str">
        <f t="array" ref="O836">IFERROR(INDEX('All Field Defs'!$B$2:$E$258,MATCH('StoT Mapping (Depreciated)'!E836,'All Field Defs'!$B$2:$B$258,0),3),"")</f>
        <v>Integer</v>
      </c>
      <c r="P836" s="359" t="str">
        <f t="array" ref="P836">IFERROR(INDEX('All Field Defs'!$A$2:$E$258,MATCH('StoT Mapping (Depreciated)'!E836,'All Field Defs'!$B$2:$B$258,0),1),"")</f>
        <v>OccPermFD</v>
      </c>
      <c r="Q836" s="359" t="str">
        <f t="array" ref="Q836">IFERROR(INDEX('All Field Defs'!$A$2:$F$258,MATCH('StoT Mapping (Depreciated)'!E836,'All Field Defs'!$B$2:$B$258,0),6),"")</f>
        <v>occupancy-permits-field-definitions.xlsx</v>
      </c>
    </row>
    <row r="837" ht="15.75" customHeight="1">
      <c r="A837" s="352">
        <v>836.0</v>
      </c>
      <c r="B837" s="353" t="s">
        <v>344</v>
      </c>
      <c r="C837" s="353" t="s">
        <v>635</v>
      </c>
      <c r="D837" s="353" t="str">
        <f t="shared" si="1"/>
        <v>prmemp.mdb.PrmPlumb.PoliceDist</v>
      </c>
      <c r="E837" s="353" t="s">
        <v>1490</v>
      </c>
      <c r="F837" s="353"/>
      <c r="G837" s="353"/>
      <c r="H837" s="374" t="str">
        <f t="shared" si="19"/>
        <v>PrmPlumb</v>
      </c>
      <c r="I837" s="355" t="s">
        <v>1490</v>
      </c>
      <c r="J837" s="373"/>
      <c r="K837" s="358" t="s">
        <v>2115</v>
      </c>
      <c r="L837" s="358" t="s">
        <v>149</v>
      </c>
      <c r="N837" s="359" t="str">
        <f t="array" ref="N837">IFERROR(INDEX('All Field Defs'!$B$2:$E$258,MATCH('StoT Mapping (Depreciated)'!E837,'All Field Defs'!$B$2:$B$258,0),2),"")</f>
        <v>Police District</v>
      </c>
      <c r="O837" s="359" t="str">
        <f t="array" ref="O837">IFERROR(INDEX('All Field Defs'!$B$2:$E$258,MATCH('StoT Mapping (Depreciated)'!E837,'All Field Defs'!$B$2:$B$258,0),3),"")</f>
        <v>Integer</v>
      </c>
      <c r="P837" s="359" t="str">
        <f t="array" ref="P837">IFERROR(INDEX('All Field Defs'!$A$2:$E$258,MATCH('StoT Mapping (Depreciated)'!E837,'All Field Defs'!$B$2:$B$258,0),1),"")</f>
        <v>OccPermFD</v>
      </c>
      <c r="Q837" s="359" t="str">
        <f t="array" ref="Q837">IFERROR(INDEX('All Field Defs'!$A$2:$F$258,MATCH('StoT Mapping (Depreciated)'!E837,'All Field Defs'!$B$2:$B$258,0),6),"")</f>
        <v>occupancy-permits-field-definitions.xlsx</v>
      </c>
    </row>
    <row r="838" ht="15.75" customHeight="1">
      <c r="A838" s="352">
        <v>837.0</v>
      </c>
      <c r="B838" s="353" t="s">
        <v>344</v>
      </c>
      <c r="C838" s="353" t="s">
        <v>635</v>
      </c>
      <c r="D838" s="353" t="str">
        <f t="shared" si="1"/>
        <v>prmemp.mdb.PrmPlumb.CensTract10</v>
      </c>
      <c r="E838" s="353" t="s">
        <v>1028</v>
      </c>
      <c r="F838" s="353"/>
      <c r="G838" s="353"/>
      <c r="H838" s="374" t="str">
        <f t="shared" si="19"/>
        <v>PrmPlumb</v>
      </c>
      <c r="I838" s="355" t="s">
        <v>1028</v>
      </c>
      <c r="J838" s="373"/>
      <c r="K838" s="358" t="s">
        <v>2115</v>
      </c>
      <c r="L838" s="358" t="s">
        <v>149</v>
      </c>
      <c r="N838" s="359" t="str">
        <f t="array" ref="N838">IFERROR(INDEX('All Field Defs'!$B$2:$E$258,MATCH('StoT Mapping (Depreciated)'!E838,'All Field Defs'!$B$2:$B$258,0),2),"")</f>
        <v>2010 Census Tract</v>
      </c>
      <c r="O838" s="359" t="str">
        <f t="array" ref="O838">IFERROR(INDEX('All Field Defs'!$B$2:$E$258,MATCH('StoT Mapping (Depreciated)'!E838,'All Field Defs'!$B$2:$B$258,0),3),"")</f>
        <v>Decimal</v>
      </c>
      <c r="P838" s="359" t="str">
        <f t="array" ref="P838">IFERROR(INDEX('All Field Defs'!$A$2:$E$258,MATCH('StoT Mapping (Depreciated)'!E838,'All Field Defs'!$B$2:$B$258,0),1),"")</f>
        <v>OccPermFD</v>
      </c>
      <c r="Q838" s="359" t="str">
        <f t="array" ref="Q838">IFERROR(INDEX('All Field Defs'!$A$2:$F$258,MATCH('StoT Mapping (Depreciated)'!E838,'All Field Defs'!$B$2:$B$258,0),6),"")</f>
        <v>occupancy-permits-field-definitions.xlsx</v>
      </c>
    </row>
    <row r="839" ht="15.75" customHeight="1">
      <c r="A839" s="352">
        <v>838.0</v>
      </c>
      <c r="B839" s="353" t="s">
        <v>344</v>
      </c>
      <c r="C839" s="353" t="s">
        <v>635</v>
      </c>
      <c r="D839" s="353" t="str">
        <f t="shared" si="1"/>
        <v>prmemp.mdb.PrmPlumb.CensGroup10</v>
      </c>
      <c r="E839" s="353" t="s">
        <v>1775</v>
      </c>
      <c r="F839" s="353"/>
      <c r="G839" s="353"/>
      <c r="H839" s="374" t="str">
        <f t="shared" si="19"/>
        <v>PrmPlumb</v>
      </c>
      <c r="I839" s="355" t="s">
        <v>1775</v>
      </c>
      <c r="J839" s="373"/>
      <c r="K839" s="358" t="s">
        <v>2115</v>
      </c>
      <c r="L839" s="358" t="s">
        <v>149</v>
      </c>
      <c r="N839" s="359" t="str">
        <f t="array" ref="N839">IFERROR(INDEX('All Field Defs'!$B$2:$E$258,MATCH('StoT Mapping (Depreciated)'!E839,'All Field Defs'!$B$2:$B$258,0),2),"")</f>
        <v>2010 Census Group</v>
      </c>
      <c r="O839" s="359" t="str">
        <f t="array" ref="O839">IFERROR(INDEX('All Field Defs'!$B$2:$E$258,MATCH('StoT Mapping (Depreciated)'!E839,'All Field Defs'!$B$2:$B$258,0),3),"")</f>
        <v>Integer</v>
      </c>
      <c r="P839" s="359" t="str">
        <f t="array" ref="P839">IFERROR(INDEX('All Field Defs'!$A$2:$E$258,MATCH('StoT Mapping (Depreciated)'!E839,'All Field Defs'!$B$2:$B$258,0),1),"")</f>
        <v>OccPermFD</v>
      </c>
      <c r="Q839" s="359" t="str">
        <f t="array" ref="Q839">IFERROR(INDEX('All Field Defs'!$A$2:$F$258,MATCH('StoT Mapping (Depreciated)'!E839,'All Field Defs'!$B$2:$B$258,0),6),"")</f>
        <v>occupancy-permits-field-definitions.xlsx</v>
      </c>
    </row>
    <row r="840" ht="15.75" customHeight="1">
      <c r="A840" s="352">
        <v>839.0</v>
      </c>
      <c r="B840" s="353" t="s">
        <v>344</v>
      </c>
      <c r="C840" s="353" t="s">
        <v>635</v>
      </c>
      <c r="D840" s="353" t="str">
        <f t="shared" si="1"/>
        <v>prmemp.mdb.PrmPlumb.CensBlock00</v>
      </c>
      <c r="E840" s="353" t="s">
        <v>1499</v>
      </c>
      <c r="F840" s="353"/>
      <c r="G840" s="353"/>
      <c r="H840" s="374" t="str">
        <f t="shared" si="19"/>
        <v>PrmPlumb</v>
      </c>
      <c r="I840" s="355" t="s">
        <v>1499</v>
      </c>
      <c r="J840" s="373"/>
      <c r="K840" s="358" t="s">
        <v>2115</v>
      </c>
      <c r="L840" s="358" t="s">
        <v>149</v>
      </c>
      <c r="N840" s="359" t="str">
        <f t="array" ref="N840">IFERROR(INDEX('All Field Defs'!$B$2:$E$258,MATCH('StoT Mapping (Depreciated)'!E840,'All Field Defs'!$B$2:$B$258,0),2),"")</f>
        <v>2000 Census Block</v>
      </c>
      <c r="O840" s="359" t="str">
        <f t="array" ref="O840">IFERROR(INDEX('All Field Defs'!$B$2:$E$258,MATCH('StoT Mapping (Depreciated)'!E840,'All Field Defs'!$B$2:$B$258,0),3),"")</f>
        <v>Decimal</v>
      </c>
      <c r="P840" s="359" t="str">
        <f t="array" ref="P840">IFERROR(INDEX('All Field Defs'!$A$2:$E$258,MATCH('StoT Mapping (Depreciated)'!E840,'All Field Defs'!$B$2:$B$258,0),1),"")</f>
        <v>OccPermFD</v>
      </c>
      <c r="Q840" s="359" t="str">
        <f t="array" ref="Q840">IFERROR(INDEX('All Field Defs'!$A$2:$F$258,MATCH('StoT Mapping (Depreciated)'!E840,'All Field Defs'!$B$2:$B$258,0),6),"")</f>
        <v>occupancy-permits-field-definitions.xlsx</v>
      </c>
    </row>
    <row r="841" ht="15.75" customHeight="1">
      <c r="A841" s="352">
        <v>840.0</v>
      </c>
      <c r="B841" s="353" t="s">
        <v>344</v>
      </c>
      <c r="C841" s="353" t="s">
        <v>635</v>
      </c>
      <c r="D841" s="353" t="str">
        <f t="shared" si="1"/>
        <v>prmemp.mdb.PrmPlumb.AsrNbrhd</v>
      </c>
      <c r="E841" s="353" t="s">
        <v>1520</v>
      </c>
      <c r="F841" s="353"/>
      <c r="G841" s="353"/>
      <c r="H841" s="374" t="str">
        <f t="shared" si="19"/>
        <v>PrmPlumb</v>
      </c>
      <c r="I841" s="355" t="s">
        <v>1520</v>
      </c>
      <c r="J841" s="373"/>
      <c r="K841" s="358" t="s">
        <v>2115</v>
      </c>
      <c r="L841" s="358" t="s">
        <v>149</v>
      </c>
      <c r="N841" s="359" t="str">
        <f t="array" ref="N841">IFERROR(INDEX('All Field Defs'!$B$2:$E$258,MATCH('StoT Mapping (Depreciated)'!E841,'All Field Defs'!$B$2:$B$258,0),2),"")</f>
        <v>Assessor Neighborhood</v>
      </c>
      <c r="O841" s="359" t="str">
        <f t="array" ref="O841">IFERROR(INDEX('All Field Defs'!$B$2:$E$258,MATCH('StoT Mapping (Depreciated)'!E841,'All Field Defs'!$B$2:$B$258,0),3),"")</f>
        <v>Integer</v>
      </c>
      <c r="P841" s="359" t="str">
        <f t="array" ref="P841">IFERROR(INDEX('All Field Defs'!$A$2:$E$258,MATCH('StoT Mapping (Depreciated)'!E841,'All Field Defs'!$B$2:$B$258,0),1),"")</f>
        <v>OccPermFD</v>
      </c>
      <c r="Q841" s="359" t="str">
        <f t="array" ref="Q841">IFERROR(INDEX('All Field Defs'!$A$2:$F$258,MATCH('StoT Mapping (Depreciated)'!E841,'All Field Defs'!$B$2:$B$258,0),6),"")</f>
        <v>occupancy-permits-field-definitions.xlsx</v>
      </c>
    </row>
    <row r="842" ht="15.75" customHeight="1">
      <c r="A842" s="352">
        <v>841.0</v>
      </c>
      <c r="B842" s="353" t="s">
        <v>344</v>
      </c>
      <c r="C842" s="353" t="s">
        <v>635</v>
      </c>
      <c r="D842" s="353" t="str">
        <f t="shared" si="1"/>
        <v>prmemp.mdb.PrmPlumb.NLC</v>
      </c>
      <c r="E842" s="353" t="s">
        <v>1058</v>
      </c>
      <c r="F842" s="353"/>
      <c r="G842" s="353"/>
      <c r="H842" s="374" t="str">
        <f t="shared" si="19"/>
        <v>PrmPlumb</v>
      </c>
      <c r="I842" s="355" t="s">
        <v>1058</v>
      </c>
      <c r="J842" s="373"/>
      <c r="K842" s="358" t="s">
        <v>2115</v>
      </c>
      <c r="L842" s="358" t="s">
        <v>149</v>
      </c>
      <c r="N842" s="359" t="str">
        <f t="array" ref="N842">IFERROR(INDEX('All Field Defs'!$B$2:$E$258,MATCH('StoT Mapping (Depreciated)'!E842,'All Field Defs'!$B$2:$B$258,0),2),"")</f>
        <v>NLC</v>
      </c>
      <c r="O842" s="359" t="str">
        <f t="array" ref="O842">IFERROR(INDEX('All Field Defs'!$B$2:$E$258,MATCH('StoT Mapping (Depreciated)'!E842,'All Field Defs'!$B$2:$B$258,0),3),"")</f>
        <v>Decimal</v>
      </c>
      <c r="P842" s="359" t="str">
        <f t="array" ref="P842">IFERROR(INDEX('All Field Defs'!$A$2:$E$258,MATCH('StoT Mapping (Depreciated)'!E842,'All Field Defs'!$B$2:$B$258,0),1),"")</f>
        <v>OccPermFD</v>
      </c>
      <c r="Q842" s="359" t="str">
        <f t="array" ref="Q842">IFERROR(INDEX('All Field Defs'!$A$2:$F$258,MATCH('StoT Mapping (Depreciated)'!E842,'All Field Defs'!$B$2:$B$258,0),6),"")</f>
        <v>occupancy-permits-field-definitions.xlsx</v>
      </c>
    </row>
    <row r="843" ht="15.75" customHeight="1">
      <c r="A843" s="352">
        <v>842.0</v>
      </c>
      <c r="B843" s="353" t="s">
        <v>344</v>
      </c>
      <c r="C843" s="353" t="s">
        <v>635</v>
      </c>
      <c r="D843" s="353" t="str">
        <f t="shared" si="1"/>
        <v>prmemp.mdb.PrmPlumb.Parity</v>
      </c>
      <c r="E843" s="353" t="s">
        <v>1061</v>
      </c>
      <c r="F843" s="353"/>
      <c r="G843" s="353"/>
      <c r="H843" s="374" t="str">
        <f t="shared" si="19"/>
        <v>PrmPlumb</v>
      </c>
      <c r="I843" s="355" t="s">
        <v>1061</v>
      </c>
      <c r="J843" s="373"/>
      <c r="K843" s="358" t="s">
        <v>2115</v>
      </c>
      <c r="L843" s="358" t="s">
        <v>149</v>
      </c>
      <c r="N843" s="359" t="str">
        <f t="array" ref="N843">IFERROR(INDEX('All Field Defs'!$B$2:$E$258,MATCH('StoT Mapping (Depreciated)'!E843,'All Field Defs'!$B$2:$B$258,0),2),"")</f>
        <v>Parity</v>
      </c>
      <c r="O843" s="359" t="str">
        <f t="array" ref="O843">IFERROR(INDEX('All Field Defs'!$B$2:$E$258,MATCH('StoT Mapping (Depreciated)'!E843,'All Field Defs'!$B$2:$B$258,0),3),"")</f>
        <v>String</v>
      </c>
      <c r="P843" s="359" t="str">
        <f t="array" ref="P843">IFERROR(INDEX('All Field Defs'!$A$2:$E$258,MATCH('StoT Mapping (Depreciated)'!E843,'All Field Defs'!$B$2:$B$258,0),1),"")</f>
        <v>OccPermFD</v>
      </c>
      <c r="Q843" s="359" t="str">
        <f t="array" ref="Q843">IFERROR(INDEX('All Field Defs'!$A$2:$F$258,MATCH('StoT Mapping (Depreciated)'!E843,'All Field Defs'!$B$2:$B$258,0),6),"")</f>
        <v>occupancy-permits-field-definitions.xlsx</v>
      </c>
    </row>
    <row r="844" ht="15.75" customHeight="1">
      <c r="A844" s="352">
        <v>843.0</v>
      </c>
      <c r="B844" s="353" t="s">
        <v>344</v>
      </c>
      <c r="C844" s="353" t="s">
        <v>635</v>
      </c>
      <c r="D844" s="353" t="str">
        <f t="shared" si="1"/>
        <v>prmemp.mdb.PrmPlumb.TmpCityBlock</v>
      </c>
      <c r="E844" s="353" t="s">
        <v>1867</v>
      </c>
      <c r="F844" s="353"/>
      <c r="G844" s="353"/>
      <c r="H844" s="374" t="str">
        <f t="shared" si="19"/>
        <v>PrmPlumb</v>
      </c>
      <c r="I844" s="355" t="s">
        <v>1867</v>
      </c>
      <c r="J844" s="373"/>
      <c r="K844" s="358" t="s">
        <v>2115</v>
      </c>
      <c r="L844" s="358" t="s">
        <v>149</v>
      </c>
      <c r="N844" s="359" t="str">
        <f t="array" ref="N844">IFERROR(INDEX('All Field Defs'!$B$2:$E$258,MATCH('StoT Mapping (Depreciated)'!E844,'All Field Defs'!$B$2:$B$258,0),2),"")</f>
        <v>Temp City Block</v>
      </c>
      <c r="O844" s="359" t="str">
        <f t="array" ref="O844">IFERROR(INDEX('All Field Defs'!$B$2:$E$258,MATCH('StoT Mapping (Depreciated)'!E844,'All Field Defs'!$B$2:$B$258,0),3),"")</f>
        <v>Decimal</v>
      </c>
      <c r="P844" s="359" t="str">
        <f t="array" ref="P844">IFERROR(INDEX('All Field Defs'!$A$2:$E$258,MATCH('StoT Mapping (Depreciated)'!E844,'All Field Defs'!$B$2:$B$258,0),1),"")</f>
        <v>OccPermFD</v>
      </c>
      <c r="Q844" s="359" t="str">
        <f t="array" ref="Q844">IFERROR(INDEX('All Field Defs'!$A$2:$F$258,MATCH('StoT Mapping (Depreciated)'!E844,'All Field Defs'!$B$2:$B$258,0),6),"")</f>
        <v>occupancy-permits-field-definitions.xlsx</v>
      </c>
    </row>
    <row r="845" ht="15.75" customHeight="1">
      <c r="A845" s="352">
        <v>844.0</v>
      </c>
      <c r="B845" s="353" t="s">
        <v>344</v>
      </c>
      <c r="C845" s="353" t="s">
        <v>635</v>
      </c>
      <c r="D845" s="353" t="str">
        <f t="shared" si="1"/>
        <v>prmemp.mdb.PrmPlumb.TmpParcel</v>
      </c>
      <c r="E845" s="353" t="s">
        <v>1869</v>
      </c>
      <c r="F845" s="353"/>
      <c r="G845" s="353"/>
      <c r="H845" s="374" t="str">
        <f t="shared" si="19"/>
        <v>PrmPlumb</v>
      </c>
      <c r="I845" s="355" t="s">
        <v>1869</v>
      </c>
      <c r="J845" s="373"/>
      <c r="K845" s="358" t="s">
        <v>2115</v>
      </c>
      <c r="L845" s="358" t="s">
        <v>149</v>
      </c>
      <c r="N845" s="359" t="str">
        <f t="array" ref="N845">IFERROR(INDEX('All Field Defs'!$B$2:$E$258,MATCH('StoT Mapping (Depreciated)'!E845,'All Field Defs'!$B$2:$B$258,0),2),"")</f>
        <v>Temp Parcel</v>
      </c>
      <c r="O845" s="359" t="str">
        <f t="array" ref="O845">IFERROR(INDEX('All Field Defs'!$B$2:$E$258,MATCH('StoT Mapping (Depreciated)'!E845,'All Field Defs'!$B$2:$B$258,0),3),"")</f>
        <v>Integer</v>
      </c>
      <c r="P845" s="359" t="str">
        <f t="array" ref="P845">IFERROR(INDEX('All Field Defs'!$A$2:$E$258,MATCH('StoT Mapping (Depreciated)'!E845,'All Field Defs'!$B$2:$B$258,0),1),"")</f>
        <v>OccPermFD</v>
      </c>
      <c r="Q845" s="359" t="str">
        <f t="array" ref="Q845">IFERROR(INDEX('All Field Defs'!$A$2:$F$258,MATCH('StoT Mapping (Depreciated)'!E845,'All Field Defs'!$B$2:$B$258,0),6),"")</f>
        <v>occupancy-permits-field-definitions.xlsx</v>
      </c>
    </row>
    <row r="846" ht="15.75" customHeight="1">
      <c r="A846" s="352">
        <v>845.0</v>
      </c>
      <c r="B846" s="353" t="s">
        <v>344</v>
      </c>
      <c r="C846" s="353" t="s">
        <v>635</v>
      </c>
      <c r="D846" s="353" t="str">
        <f t="shared" si="1"/>
        <v>prmemp.mdb.PrmPlumb.FirstDate</v>
      </c>
      <c r="E846" s="353" t="s">
        <v>787</v>
      </c>
      <c r="F846" s="353"/>
      <c r="G846" s="353"/>
      <c r="H846" s="374" t="str">
        <f t="shared" si="19"/>
        <v>PrmPlumb</v>
      </c>
      <c r="I846" s="355" t="s">
        <v>787</v>
      </c>
      <c r="J846" s="373"/>
      <c r="K846" s="358" t="s">
        <v>2115</v>
      </c>
      <c r="L846" s="358" t="s">
        <v>149</v>
      </c>
      <c r="N846" s="359" t="str">
        <f t="array" ref="N846">IFERROR(INDEX('All Field Defs'!$B$2:$E$258,MATCH('StoT Mapping (Depreciated)'!E846,'All Field Defs'!$B$2:$B$258,0),2),"")</f>
        <v>First Appearance Date</v>
      </c>
      <c r="O846" s="359" t="str">
        <f t="array" ref="O846">IFERROR(INDEX('All Field Defs'!$B$2:$E$258,MATCH('StoT Mapping (Depreciated)'!E846,'All Field Defs'!$B$2:$B$258,0),3),"")</f>
        <v>Date</v>
      </c>
      <c r="P846" s="359" t="str">
        <f t="array" ref="P846">IFERROR(INDEX('All Field Defs'!$A$2:$E$258,MATCH('StoT Mapping (Depreciated)'!E846,'All Field Defs'!$B$2:$B$258,0),1),"")</f>
        <v>OccPermFD</v>
      </c>
      <c r="Q846" s="359" t="str">
        <f t="array" ref="Q846">IFERROR(INDEX('All Field Defs'!$A$2:$F$258,MATCH('StoT Mapping (Depreciated)'!E846,'All Field Defs'!$B$2:$B$258,0),6),"")</f>
        <v>occupancy-permits-field-definitions.xlsx</v>
      </c>
    </row>
    <row r="847" ht="15.75" customHeight="1">
      <c r="A847" s="352">
        <v>846.0</v>
      </c>
      <c r="B847" s="353" t="s">
        <v>344</v>
      </c>
      <c r="C847" s="353" t="s">
        <v>635</v>
      </c>
      <c r="D847" s="353" t="str">
        <f t="shared" si="1"/>
        <v>prmemp.mdb.PrmPlumb.LastDate</v>
      </c>
      <c r="E847" s="353" t="s">
        <v>794</v>
      </c>
      <c r="F847" s="353"/>
      <c r="G847" s="353"/>
      <c r="H847" s="374" t="str">
        <f t="shared" si="19"/>
        <v>PrmPlumb</v>
      </c>
      <c r="I847" s="355" t="s">
        <v>794</v>
      </c>
      <c r="J847" s="373"/>
      <c r="K847" s="358" t="s">
        <v>2115</v>
      </c>
      <c r="L847" s="358" t="s">
        <v>149</v>
      </c>
      <c r="N847" s="359" t="str">
        <f t="array" ref="N847">IFERROR(INDEX('All Field Defs'!$B$2:$E$258,MATCH('StoT Mapping (Depreciated)'!E847,'All Field Defs'!$B$2:$B$258,0),2),"")</f>
        <v>Last Date Appeared</v>
      </c>
      <c r="O847" s="359" t="str">
        <f t="array" ref="O847">IFERROR(INDEX('All Field Defs'!$B$2:$E$258,MATCH('StoT Mapping (Depreciated)'!E847,'All Field Defs'!$B$2:$B$258,0),3),"")</f>
        <v>Date</v>
      </c>
      <c r="P847" s="359" t="str">
        <f t="array" ref="P847">IFERROR(INDEX('All Field Defs'!$A$2:$E$258,MATCH('StoT Mapping (Depreciated)'!E847,'All Field Defs'!$B$2:$B$258,0),1),"")</f>
        <v>OccPermFD</v>
      </c>
      <c r="Q847" s="359" t="str">
        <f t="array" ref="Q847">IFERROR(INDEX('All Field Defs'!$A$2:$F$258,MATCH('StoT Mapping (Depreciated)'!E847,'All Field Defs'!$B$2:$B$258,0),6),"")</f>
        <v>occupancy-permits-field-definitions.xlsx</v>
      </c>
    </row>
    <row r="848" ht="15.75" customHeight="1">
      <c r="A848" s="352">
        <v>847.0</v>
      </c>
      <c r="B848" s="353" t="s">
        <v>344</v>
      </c>
      <c r="C848" s="353" t="s">
        <v>635</v>
      </c>
      <c r="D848" s="353" t="str">
        <f t="shared" si="1"/>
        <v>prmemp.mdb.PrmPlumb.UpDateGeo</v>
      </c>
      <c r="E848" s="353" t="s">
        <v>1871</v>
      </c>
      <c r="F848" s="353"/>
      <c r="G848" s="353"/>
      <c r="H848" s="374" t="str">
        <f t="shared" si="19"/>
        <v>PrmPlumb</v>
      </c>
      <c r="I848" s="355" t="s">
        <v>1871</v>
      </c>
      <c r="J848" s="373"/>
      <c r="K848" s="358" t="s">
        <v>2115</v>
      </c>
      <c r="L848" s="358" t="s">
        <v>149</v>
      </c>
      <c r="N848" s="359" t="str">
        <f t="array" ref="N848">IFERROR(INDEX('All Field Defs'!$B$2:$E$258,MATCH('StoT Mapping (Depreciated)'!E848,'All Field Defs'!$B$2:$B$258,0),2),"")</f>
        <v>Geo Updated</v>
      </c>
      <c r="O848" s="359" t="str">
        <f t="array" ref="O848">IFERROR(INDEX('All Field Defs'!$B$2:$E$258,MATCH('StoT Mapping (Depreciated)'!E848,'All Field Defs'!$B$2:$B$258,0),3),"")</f>
        <v>Date</v>
      </c>
      <c r="P848" s="359" t="str">
        <f t="array" ref="P848">IFERROR(INDEX('All Field Defs'!$A$2:$E$258,MATCH('StoT Mapping (Depreciated)'!E848,'All Field Defs'!$B$2:$B$258,0),1),"")</f>
        <v>OccPermFD</v>
      </c>
      <c r="Q848" s="359" t="str">
        <f t="array" ref="Q848">IFERROR(INDEX('All Field Defs'!$A$2:$F$258,MATCH('StoT Mapping (Depreciated)'!E848,'All Field Defs'!$B$2:$B$258,0),6),"")</f>
        <v>occupancy-permits-field-definitions.xlsx</v>
      </c>
    </row>
    <row r="849" ht="10.5" customHeight="1">
      <c r="A849" s="352">
        <v>848.0</v>
      </c>
      <c r="B849" s="363"/>
      <c r="C849" s="363"/>
      <c r="D849" s="353" t="str">
        <f t="shared" si="1"/>
        <v>..</v>
      </c>
      <c r="E849" s="363"/>
      <c r="F849" s="363"/>
      <c r="G849" s="363"/>
      <c r="H849" s="363"/>
      <c r="I849" s="364"/>
      <c r="J849" s="365"/>
      <c r="K849" s="363"/>
      <c r="L849" s="363"/>
      <c r="M849" s="343"/>
      <c r="N849" s="359"/>
      <c r="O849" s="359"/>
      <c r="P849" s="359"/>
      <c r="Q849" s="359"/>
    </row>
    <row r="850" ht="15.75" customHeight="1">
      <c r="A850" s="352">
        <v>849.0</v>
      </c>
      <c r="B850" s="353" t="s">
        <v>355</v>
      </c>
      <c r="C850" s="353" t="s">
        <v>402</v>
      </c>
      <c r="D850" s="353" t="str">
        <f t="shared" si="1"/>
        <v>bldinsp.mdb.BldgInsp.AcctNum</v>
      </c>
      <c r="E850" s="353" t="s">
        <v>2145</v>
      </c>
      <c r="F850" s="353"/>
      <c r="G850" s="353"/>
      <c r="H850" s="374" t="str">
        <f t="shared" ref="H850:H898" si="20">C850</f>
        <v>BldgInsp</v>
      </c>
      <c r="I850" s="355" t="s">
        <v>2145</v>
      </c>
      <c r="J850" s="373"/>
      <c r="K850" s="358"/>
      <c r="L850" s="358"/>
      <c r="N850" s="359" t="str">
        <f t="array" ref="N850">IFERROR(INDEX('All Field Defs'!$B$2:$E$258,MATCH('StoT Mapping (Depreciated)'!E850,'All Field Defs'!$B$2:$B$258,0),2),"")</f>
        <v/>
      </c>
      <c r="O850" s="359" t="str">
        <f t="array" ref="O850">IFERROR(INDEX('All Field Defs'!$B$2:$E$258,MATCH('StoT Mapping (Depreciated)'!E850,'All Field Defs'!$B$2:$B$258,0),3),"")</f>
        <v/>
      </c>
      <c r="P850" s="359" t="str">
        <f t="array" ref="P850">IFERROR(INDEX('All Field Defs'!$A$2:$E$258,MATCH('StoT Mapping (Depreciated)'!E850,'All Field Defs'!$B$2:$B$258,0),1),"")</f>
        <v/>
      </c>
      <c r="Q850" s="359" t="str">
        <f t="array" ref="Q850">IFERROR(INDEX('All Field Defs'!$A$2:$F$258,MATCH('StoT Mapping (Depreciated)'!E850,'All Field Defs'!$B$2:$B$258,0),6),"")</f>
        <v/>
      </c>
    </row>
    <row r="851" ht="15.75" customHeight="1">
      <c r="A851" s="352">
        <v>850.0</v>
      </c>
      <c r="B851" s="353" t="s">
        <v>355</v>
      </c>
      <c r="C851" s="353" t="s">
        <v>402</v>
      </c>
      <c r="D851" s="353" t="str">
        <f t="shared" si="1"/>
        <v>bldinsp.mdb.BldgInsp.PrclErr</v>
      </c>
      <c r="E851" s="353" t="s">
        <v>1845</v>
      </c>
      <c r="F851" s="353"/>
      <c r="G851" s="353"/>
      <c r="H851" s="374" t="str">
        <f t="shared" si="20"/>
        <v>BldgInsp</v>
      </c>
      <c r="I851" s="355" t="s">
        <v>1845</v>
      </c>
      <c r="J851" s="373"/>
      <c r="K851" s="358" t="s">
        <v>149</v>
      </c>
      <c r="L851" s="358" t="s">
        <v>149</v>
      </c>
      <c r="N851" s="359" t="str">
        <f t="array" ref="N851">IFERROR(INDEX('All Field Defs'!$B$2:$E$258,MATCH('StoT Mapping (Depreciated)'!E851,'All Field Defs'!$B$2:$B$258,0),2),"")</f>
        <v>Geocoding Error Code</v>
      </c>
      <c r="O851" s="359" t="str">
        <f t="array" ref="O851">IFERROR(INDEX('All Field Defs'!$B$2:$E$258,MATCH('StoT Mapping (Depreciated)'!E851,'All Field Defs'!$B$2:$B$258,0),3),"")</f>
        <v>Integer</v>
      </c>
      <c r="P851" s="359" t="str">
        <f t="array" ref="P851">IFERROR(INDEX('All Field Defs'!$A$2:$E$258,MATCH('StoT Mapping (Depreciated)'!E851,'All Field Defs'!$B$2:$B$258,0),1),"")</f>
        <v>OccPermFD</v>
      </c>
      <c r="Q851" s="359" t="str">
        <f t="array" ref="Q851">IFERROR(INDEX('All Field Defs'!$A$2:$F$258,MATCH('StoT Mapping (Depreciated)'!E851,'All Field Defs'!$B$2:$B$258,0),6),"")</f>
        <v>occupancy-permits-field-definitions.xlsx</v>
      </c>
    </row>
    <row r="852" ht="15.75" customHeight="1">
      <c r="A852" s="352">
        <v>851.0</v>
      </c>
      <c r="B852" s="353" t="s">
        <v>355</v>
      </c>
      <c r="C852" s="353" t="s">
        <v>402</v>
      </c>
      <c r="D852" s="353" t="str">
        <f t="shared" si="1"/>
        <v>bldinsp.mdb.BldgInsp.AddrAdjusted</v>
      </c>
      <c r="E852" s="353" t="s">
        <v>1750</v>
      </c>
      <c r="F852" s="353"/>
      <c r="G852" s="353"/>
      <c r="H852" s="374" t="str">
        <f t="shared" si="20"/>
        <v>BldgInsp</v>
      </c>
      <c r="I852" s="355" t="s">
        <v>1750</v>
      </c>
      <c r="J852" s="373"/>
      <c r="K852" s="358" t="s">
        <v>149</v>
      </c>
      <c r="L852" s="358" t="s">
        <v>149</v>
      </c>
      <c r="N852" s="359" t="str">
        <f t="array" ref="N852">IFERROR(INDEX('All Field Defs'!$B$2:$E$258,MATCH('StoT Mapping (Depreciated)'!E852,'All Field Defs'!$B$2:$B$258,0),2),"")</f>
        <v>Address Adjusted</v>
      </c>
      <c r="O852" s="359" t="str">
        <f t="array" ref="O852">IFERROR(INDEX('All Field Defs'!$B$2:$E$258,MATCH('StoT Mapping (Depreciated)'!E852,'All Field Defs'!$B$2:$B$258,0),3),"")</f>
        <v>Boolean</v>
      </c>
      <c r="P852" s="359" t="str">
        <f t="array" ref="P852">IFERROR(INDEX('All Field Defs'!$A$2:$E$258,MATCH('StoT Mapping (Depreciated)'!E852,'All Field Defs'!$B$2:$B$258,0),1),"")</f>
        <v>OccPermFD</v>
      </c>
      <c r="Q852" s="359" t="str">
        <f t="array" ref="Q852">IFERROR(INDEX('All Field Defs'!$A$2:$F$258,MATCH('StoT Mapping (Depreciated)'!E852,'All Field Defs'!$B$2:$B$258,0),6),"")</f>
        <v>occupancy-permits-field-definitions.xlsx</v>
      </c>
    </row>
    <row r="853" ht="15.75" customHeight="1">
      <c r="A853" s="352">
        <v>852.0</v>
      </c>
      <c r="B853" s="353" t="s">
        <v>355</v>
      </c>
      <c r="C853" s="353" t="s">
        <v>402</v>
      </c>
      <c r="D853" s="353" t="str">
        <f t="shared" si="1"/>
        <v>bldinsp.mdb.BldgInsp.Handle</v>
      </c>
      <c r="E853" s="353" t="s">
        <v>159</v>
      </c>
      <c r="F853" s="353"/>
      <c r="G853" s="353"/>
      <c r="H853" s="374" t="str">
        <f t="shared" si="20"/>
        <v>BldgInsp</v>
      </c>
      <c r="I853" s="355" t="s">
        <v>159</v>
      </c>
      <c r="J853" s="373"/>
      <c r="K853" s="358" t="s">
        <v>2165</v>
      </c>
      <c r="L853" s="358" t="s">
        <v>2194</v>
      </c>
      <c r="N853" s="359" t="str">
        <f t="array" ref="N853">IFERROR(INDEX('All Field Defs'!$B$2:$E$258,MATCH('StoT Mapping (Depreciated)'!E853,'All Field Defs'!$B$2:$B$258,0),2),"")</f>
        <v>Handle</v>
      </c>
      <c r="O853" s="359" t="str">
        <f t="array" ref="O853">IFERROR(INDEX('All Field Defs'!$B$2:$E$258,MATCH('StoT Mapping (Depreciated)'!E853,'All Field Defs'!$B$2:$B$258,0),3),"")</f>
        <v>String</v>
      </c>
      <c r="P853" s="359" t="str">
        <f t="array" ref="P853">IFERROR(INDEX('All Field Defs'!$A$2:$E$258,MATCH('StoT Mapping (Depreciated)'!E853,'All Field Defs'!$B$2:$B$258,0),1),"")</f>
        <v>OccPermFD</v>
      </c>
      <c r="Q853" s="359" t="str">
        <f t="array" ref="Q853">IFERROR(INDEX('All Field Defs'!$A$2:$F$258,MATCH('StoT Mapping (Depreciated)'!E853,'All Field Defs'!$B$2:$B$258,0),6),"")</f>
        <v>occupancy-permits-field-definitions.xlsx</v>
      </c>
    </row>
    <row r="854" ht="15.75" customHeight="1">
      <c r="A854" s="352">
        <v>853.0</v>
      </c>
      <c r="B854" s="353" t="s">
        <v>355</v>
      </c>
      <c r="C854" s="353" t="s">
        <v>402</v>
      </c>
      <c r="D854" s="353" t="str">
        <f t="shared" si="1"/>
        <v>bldinsp.mdb.BldgInsp.AddrNum</v>
      </c>
      <c r="E854" s="353" t="s">
        <v>1709</v>
      </c>
      <c r="F854" s="353"/>
      <c r="G854" s="353"/>
      <c r="H854" s="374" t="str">
        <f t="shared" si="20"/>
        <v>BldgInsp</v>
      </c>
      <c r="I854" s="355" t="s">
        <v>1709</v>
      </c>
      <c r="J854" s="373"/>
      <c r="K854" s="358" t="s">
        <v>2165</v>
      </c>
      <c r="L854" s="358" t="s">
        <v>2194</v>
      </c>
      <c r="N854" s="359" t="str">
        <f t="array" ref="N854">IFERROR(INDEX('All Field Defs'!$B$2:$E$258,MATCH('StoT Mapping (Depreciated)'!E854,'All Field Defs'!$B$2:$B$258,0),2),"")</f>
        <v>Address Number</v>
      </c>
      <c r="O854" s="359" t="str">
        <f t="array" ref="O854">IFERROR(INDEX('All Field Defs'!$B$2:$E$258,MATCH('StoT Mapping (Depreciated)'!E854,'All Field Defs'!$B$2:$B$258,0),3),"")</f>
        <v>Integer</v>
      </c>
      <c r="P854" s="359" t="str">
        <f t="array" ref="P854">IFERROR(INDEX('All Field Defs'!$A$2:$E$258,MATCH('StoT Mapping (Depreciated)'!E854,'All Field Defs'!$B$2:$B$258,0),1),"")</f>
        <v>OccPermFD</v>
      </c>
      <c r="Q854" s="359" t="str">
        <f t="array" ref="Q854">IFERROR(INDEX('All Field Defs'!$A$2:$F$258,MATCH('StoT Mapping (Depreciated)'!E854,'All Field Defs'!$B$2:$B$258,0),6),"")</f>
        <v>occupancy-permits-field-definitions.xlsx</v>
      </c>
    </row>
    <row r="855" ht="15.75" customHeight="1">
      <c r="A855" s="352">
        <v>854.0</v>
      </c>
      <c r="B855" s="353" t="s">
        <v>355</v>
      </c>
      <c r="C855" s="353" t="s">
        <v>402</v>
      </c>
      <c r="D855" s="353" t="str">
        <f t="shared" si="1"/>
        <v>bldinsp.mdb.BldgInsp.AddrSuf</v>
      </c>
      <c r="E855" s="353" t="s">
        <v>1723</v>
      </c>
      <c r="F855" s="353"/>
      <c r="G855" s="353"/>
      <c r="H855" s="374" t="str">
        <f t="shared" si="20"/>
        <v>BldgInsp</v>
      </c>
      <c r="I855" s="355" t="s">
        <v>1723</v>
      </c>
      <c r="J855" s="373"/>
      <c r="K855" s="358" t="s">
        <v>2165</v>
      </c>
      <c r="L855" s="358" t="s">
        <v>2194</v>
      </c>
      <c r="N855" s="359" t="str">
        <f t="array" ref="N855">IFERROR(INDEX('All Field Defs'!$B$2:$E$258,MATCH('StoT Mapping (Depreciated)'!E855,'All Field Defs'!$B$2:$B$258,0),2),"")</f>
        <v>Address Suffix</v>
      </c>
      <c r="O855" s="359" t="str">
        <f t="array" ref="O855">IFERROR(INDEX('All Field Defs'!$B$2:$E$258,MATCH('StoT Mapping (Depreciated)'!E855,'All Field Defs'!$B$2:$B$258,0),3),"")</f>
        <v>String</v>
      </c>
      <c r="P855" s="359" t="str">
        <f t="array" ref="P855">IFERROR(INDEX('All Field Defs'!$A$2:$E$258,MATCH('StoT Mapping (Depreciated)'!E855,'All Field Defs'!$B$2:$B$258,0),1),"")</f>
        <v>OccPermFD</v>
      </c>
      <c r="Q855" s="359" t="str">
        <f t="array" ref="Q855">IFERROR(INDEX('All Field Defs'!$A$2:$F$258,MATCH('StoT Mapping (Depreciated)'!E855,'All Field Defs'!$B$2:$B$258,0),6),"")</f>
        <v>occupancy-permits-field-definitions.xlsx</v>
      </c>
    </row>
    <row r="856" ht="15.75" customHeight="1">
      <c r="A856" s="352">
        <v>855.0</v>
      </c>
      <c r="B856" s="353" t="s">
        <v>355</v>
      </c>
      <c r="C856" s="353" t="s">
        <v>402</v>
      </c>
      <c r="D856" s="353" t="str">
        <f t="shared" si="1"/>
        <v>bldinsp.mdb.BldgInsp.StDir</v>
      </c>
      <c r="E856" s="353" t="s">
        <v>1857</v>
      </c>
      <c r="F856" s="353"/>
      <c r="G856" s="353"/>
      <c r="H856" s="374" t="str">
        <f t="shared" si="20"/>
        <v>BldgInsp</v>
      </c>
      <c r="I856" s="355" t="s">
        <v>1857</v>
      </c>
      <c r="J856" s="373"/>
      <c r="K856" s="358" t="s">
        <v>2165</v>
      </c>
      <c r="L856" s="358" t="s">
        <v>2194</v>
      </c>
      <c r="N856" s="359" t="str">
        <f t="array" ref="N856">IFERROR(INDEX('All Field Defs'!$B$2:$E$258,MATCH('StoT Mapping (Depreciated)'!E856,'All Field Defs'!$B$2:$B$258,0),2),"")</f>
        <v>Street Direction</v>
      </c>
      <c r="O856" s="359" t="str">
        <f t="array" ref="O856">IFERROR(INDEX('All Field Defs'!$B$2:$E$258,MATCH('StoT Mapping (Depreciated)'!E856,'All Field Defs'!$B$2:$B$258,0),3),"")</f>
        <v>String</v>
      </c>
      <c r="P856" s="359" t="str">
        <f t="array" ref="P856">IFERROR(INDEX('All Field Defs'!$A$2:$E$258,MATCH('StoT Mapping (Depreciated)'!E856,'All Field Defs'!$B$2:$B$258,0),1),"")</f>
        <v>OccPermFD</v>
      </c>
      <c r="Q856" s="359" t="str">
        <f t="array" ref="Q856">IFERROR(INDEX('All Field Defs'!$A$2:$F$258,MATCH('StoT Mapping (Depreciated)'!E856,'All Field Defs'!$B$2:$B$258,0),6),"")</f>
        <v>occupancy-permits-field-definitions.xlsx</v>
      </c>
    </row>
    <row r="857" ht="15.75" customHeight="1">
      <c r="A857" s="352">
        <v>856.0</v>
      </c>
      <c r="B857" s="353" t="s">
        <v>355</v>
      </c>
      <c r="C857" s="353" t="s">
        <v>402</v>
      </c>
      <c r="D857" s="353" t="str">
        <f t="shared" si="1"/>
        <v>bldinsp.mdb.BldgInsp.StName</v>
      </c>
      <c r="E857" s="353" t="s">
        <v>1071</v>
      </c>
      <c r="F857" s="353"/>
      <c r="G857" s="353"/>
      <c r="H857" s="374" t="str">
        <f t="shared" si="20"/>
        <v>BldgInsp</v>
      </c>
      <c r="I857" s="355" t="s">
        <v>1071</v>
      </c>
      <c r="J857" s="373"/>
      <c r="K857" s="358" t="s">
        <v>2165</v>
      </c>
      <c r="L857" s="358" t="s">
        <v>2194</v>
      </c>
      <c r="N857" s="359" t="str">
        <f t="array" ref="N857">IFERROR(INDEX('All Field Defs'!$B$2:$E$258,MATCH('StoT Mapping (Depreciated)'!E857,'All Field Defs'!$B$2:$B$258,0),2),"")</f>
        <v>Street Name</v>
      </c>
      <c r="O857" s="359" t="str">
        <f t="array" ref="O857">IFERROR(INDEX('All Field Defs'!$B$2:$E$258,MATCH('StoT Mapping (Depreciated)'!E857,'All Field Defs'!$B$2:$B$258,0),3),"")</f>
        <v>String</v>
      </c>
      <c r="P857" s="359" t="str">
        <f t="array" ref="P857">IFERROR(INDEX('All Field Defs'!$A$2:$E$258,MATCH('StoT Mapping (Depreciated)'!E857,'All Field Defs'!$B$2:$B$258,0),1),"")</f>
        <v>OccPermFD</v>
      </c>
      <c r="Q857" s="359" t="str">
        <f t="array" ref="Q857">IFERROR(INDEX('All Field Defs'!$A$2:$F$258,MATCH('StoT Mapping (Depreciated)'!E857,'All Field Defs'!$B$2:$B$258,0),6),"")</f>
        <v>occupancy-permits-field-definitions.xlsx</v>
      </c>
    </row>
    <row r="858" ht="15.75" customHeight="1">
      <c r="A858" s="352">
        <v>857.0</v>
      </c>
      <c r="B858" s="353" t="s">
        <v>355</v>
      </c>
      <c r="C858" s="353" t="s">
        <v>402</v>
      </c>
      <c r="D858" s="353" t="str">
        <f t="shared" si="1"/>
        <v>bldinsp.mdb.BldgInsp.StType</v>
      </c>
      <c r="E858" s="353" t="s">
        <v>1075</v>
      </c>
      <c r="F858" s="353"/>
      <c r="G858" s="353"/>
      <c r="H858" s="374" t="str">
        <f t="shared" si="20"/>
        <v>BldgInsp</v>
      </c>
      <c r="I858" s="355" t="s">
        <v>1075</v>
      </c>
      <c r="J858" s="373"/>
      <c r="K858" s="358" t="s">
        <v>2165</v>
      </c>
      <c r="L858" s="358" t="s">
        <v>2194</v>
      </c>
      <c r="N858" s="359" t="str">
        <f t="array" ref="N858">IFERROR(INDEX('All Field Defs'!$B$2:$E$258,MATCH('StoT Mapping (Depreciated)'!E858,'All Field Defs'!$B$2:$B$258,0),2),"")</f>
        <v>Street Type</v>
      </c>
      <c r="O858" s="359" t="str">
        <f t="array" ref="O858">IFERROR(INDEX('All Field Defs'!$B$2:$E$258,MATCH('StoT Mapping (Depreciated)'!E858,'All Field Defs'!$B$2:$B$258,0),3),"")</f>
        <v>String</v>
      </c>
      <c r="P858" s="359" t="str">
        <f t="array" ref="P858">IFERROR(INDEX('All Field Defs'!$A$2:$E$258,MATCH('StoT Mapping (Depreciated)'!E858,'All Field Defs'!$B$2:$B$258,0),1),"")</f>
        <v>OccPermFD</v>
      </c>
      <c r="Q858" s="359" t="str">
        <f t="array" ref="Q858">IFERROR(INDEX('All Field Defs'!$A$2:$F$258,MATCH('StoT Mapping (Depreciated)'!E858,'All Field Defs'!$B$2:$B$258,0),6),"")</f>
        <v>occupancy-permits-field-definitions.xlsx</v>
      </c>
    </row>
    <row r="859" ht="15.75" customHeight="1">
      <c r="A859" s="352">
        <v>858.0</v>
      </c>
      <c r="B859" s="353" t="s">
        <v>355</v>
      </c>
      <c r="C859" s="353" t="s">
        <v>402</v>
      </c>
      <c r="D859" s="353" t="str">
        <f t="shared" si="1"/>
        <v>bldinsp.mdb.BldgInsp.SectionCode</v>
      </c>
      <c r="E859" s="353" t="s">
        <v>2119</v>
      </c>
      <c r="F859" s="353"/>
      <c r="G859" s="353"/>
      <c r="H859" s="374" t="str">
        <f t="shared" si="20"/>
        <v>BldgInsp</v>
      </c>
      <c r="I859" s="355" t="s">
        <v>2119</v>
      </c>
      <c r="J859" s="373"/>
      <c r="K859" s="358" t="s">
        <v>149</v>
      </c>
      <c r="L859" s="358" t="s">
        <v>149</v>
      </c>
      <c r="N859" s="359" t="str">
        <f t="array" ref="N859">IFERROR(INDEX('All Field Defs'!$B$2:$E$258,MATCH('StoT Mapping (Depreciated)'!E859,'All Field Defs'!$B$2:$B$258,0),2),"")</f>
        <v/>
      </c>
      <c r="O859" s="359" t="str">
        <f t="array" ref="O859">IFERROR(INDEX('All Field Defs'!$B$2:$E$258,MATCH('StoT Mapping (Depreciated)'!E859,'All Field Defs'!$B$2:$B$258,0),3),"")</f>
        <v/>
      </c>
      <c r="P859" s="359" t="str">
        <f t="array" ref="P859">IFERROR(INDEX('All Field Defs'!$A$2:$E$258,MATCH('StoT Mapping (Depreciated)'!E859,'All Field Defs'!$B$2:$B$258,0),1),"")</f>
        <v/>
      </c>
      <c r="Q859" s="359" t="str">
        <f t="array" ref="Q859">IFERROR(INDEX('All Field Defs'!$A$2:$F$258,MATCH('StoT Mapping (Depreciated)'!E859,'All Field Defs'!$B$2:$B$258,0),6),"")</f>
        <v/>
      </c>
    </row>
    <row r="860" ht="15.75" customHeight="1">
      <c r="A860" s="352">
        <v>859.0</v>
      </c>
      <c r="B860" s="353" t="s">
        <v>355</v>
      </c>
      <c r="C860" s="353" t="s">
        <v>402</v>
      </c>
      <c r="D860" s="353" t="str">
        <f t="shared" si="1"/>
        <v>bldinsp.mdb.BldgInsp.DateEntered</v>
      </c>
      <c r="E860" s="353" t="s">
        <v>2146</v>
      </c>
      <c r="F860" s="353"/>
      <c r="G860" s="353"/>
      <c r="H860" s="374" t="str">
        <f t="shared" si="20"/>
        <v>BldgInsp</v>
      </c>
      <c r="I860" s="355" t="s">
        <v>2146</v>
      </c>
      <c r="J860" s="373"/>
      <c r="K860" s="358" t="s">
        <v>2165</v>
      </c>
      <c r="L860" s="358" t="s">
        <v>2195</v>
      </c>
      <c r="N860" s="359" t="str">
        <f t="array" ref="N860">IFERROR(INDEX('All Field Defs'!$B$2:$E$258,MATCH('StoT Mapping (Depreciated)'!E860,'All Field Defs'!$B$2:$B$258,0),2),"")</f>
        <v/>
      </c>
      <c r="O860" s="359" t="str">
        <f t="array" ref="O860">IFERROR(INDEX('All Field Defs'!$B$2:$E$258,MATCH('StoT Mapping (Depreciated)'!E860,'All Field Defs'!$B$2:$B$258,0),3),"")</f>
        <v/>
      </c>
      <c r="P860" s="359" t="str">
        <f t="array" ref="P860">IFERROR(INDEX('All Field Defs'!$A$2:$E$258,MATCH('StoT Mapping (Depreciated)'!E860,'All Field Defs'!$B$2:$B$258,0),1),"")</f>
        <v/>
      </c>
      <c r="Q860" s="359" t="str">
        <f t="array" ref="Q860">IFERROR(INDEX('All Field Defs'!$A$2:$F$258,MATCH('StoT Mapping (Depreciated)'!E860,'All Field Defs'!$B$2:$B$258,0),6),"")</f>
        <v/>
      </c>
    </row>
    <row r="861" ht="15.75" customHeight="1">
      <c r="A861" s="352">
        <v>860.0</v>
      </c>
      <c r="B861" s="353" t="s">
        <v>355</v>
      </c>
      <c r="C861" s="353" t="s">
        <v>402</v>
      </c>
      <c r="D861" s="353" t="str">
        <f t="shared" si="1"/>
        <v>bldinsp.mdb.BldgInsp.InspType</v>
      </c>
      <c r="E861" s="353" t="s">
        <v>435</v>
      </c>
      <c r="F861" s="353"/>
      <c r="G861" s="353"/>
      <c r="H861" s="374" t="str">
        <f t="shared" si="20"/>
        <v>BldgInsp</v>
      </c>
      <c r="I861" s="355" t="s">
        <v>435</v>
      </c>
      <c r="J861" s="373"/>
      <c r="K861" s="358" t="s">
        <v>2165</v>
      </c>
      <c r="L861" s="358" t="s">
        <v>2196</v>
      </c>
      <c r="N861" s="359" t="str">
        <f t="array" ref="N861">IFERROR(INDEX('All Field Defs'!$B$2:$E$258,MATCH('StoT Mapping (Depreciated)'!E861,'All Field Defs'!$B$2:$B$258,0),2),"")</f>
        <v/>
      </c>
      <c r="O861" s="359" t="str">
        <f t="array" ref="O861">IFERROR(INDEX('All Field Defs'!$B$2:$E$258,MATCH('StoT Mapping (Depreciated)'!E861,'All Field Defs'!$B$2:$B$258,0),3),"")</f>
        <v/>
      </c>
      <c r="P861" s="359" t="str">
        <f t="array" ref="P861">IFERROR(INDEX('All Field Defs'!$A$2:$E$258,MATCH('StoT Mapping (Depreciated)'!E861,'All Field Defs'!$B$2:$B$258,0),1),"")</f>
        <v/>
      </c>
      <c r="Q861" s="359" t="str">
        <f t="array" ref="Q861">IFERROR(INDEX('All Field Defs'!$A$2:$F$258,MATCH('StoT Mapping (Depreciated)'!E861,'All Field Defs'!$B$2:$B$258,0),6),"")</f>
        <v/>
      </c>
    </row>
    <row r="862" ht="15.75" customHeight="1">
      <c r="A862" s="352">
        <v>861.0</v>
      </c>
      <c r="B862" s="353" t="s">
        <v>355</v>
      </c>
      <c r="C862" s="353" t="s">
        <v>402</v>
      </c>
      <c r="D862" s="353" t="str">
        <f t="shared" si="1"/>
        <v>bldinsp.mdb.BldgInsp.InspectDate</v>
      </c>
      <c r="E862" s="353" t="s">
        <v>2071</v>
      </c>
      <c r="F862" s="353"/>
      <c r="G862" s="353"/>
      <c r="H862" s="374" t="str">
        <f t="shared" si="20"/>
        <v>BldgInsp</v>
      </c>
      <c r="I862" s="355" t="s">
        <v>2071</v>
      </c>
      <c r="J862" s="373"/>
      <c r="K862" s="358" t="s">
        <v>2165</v>
      </c>
      <c r="L862" s="358" t="s">
        <v>2197</v>
      </c>
      <c r="N862" s="359" t="str">
        <f t="array" ref="N862">IFERROR(INDEX('All Field Defs'!$B$2:$E$258,MATCH('StoT Mapping (Depreciated)'!E862,'All Field Defs'!$B$2:$B$258,0),2),"")</f>
        <v/>
      </c>
      <c r="O862" s="359" t="str">
        <f t="array" ref="O862">IFERROR(INDEX('All Field Defs'!$B$2:$E$258,MATCH('StoT Mapping (Depreciated)'!E862,'All Field Defs'!$B$2:$B$258,0),3),"")</f>
        <v/>
      </c>
      <c r="P862" s="359" t="str">
        <f t="array" ref="P862">IFERROR(INDEX('All Field Defs'!$A$2:$E$258,MATCH('StoT Mapping (Depreciated)'!E862,'All Field Defs'!$B$2:$B$258,0),1),"")</f>
        <v/>
      </c>
      <c r="Q862" s="359" t="str">
        <f t="array" ref="Q862">IFERROR(INDEX('All Field Defs'!$A$2:$F$258,MATCH('StoT Mapping (Depreciated)'!E862,'All Field Defs'!$B$2:$B$258,0),6),"")</f>
        <v/>
      </c>
    </row>
    <row r="863" ht="15.75" customHeight="1">
      <c r="A863" s="352">
        <v>862.0</v>
      </c>
      <c r="B863" s="353" t="s">
        <v>355</v>
      </c>
      <c r="C863" s="353" t="s">
        <v>402</v>
      </c>
      <c r="D863" s="353" t="str">
        <f t="shared" si="1"/>
        <v>bldinsp.mdb.BldgInsp.OrigLtrDate</v>
      </c>
      <c r="E863" s="353" t="s">
        <v>2198</v>
      </c>
      <c r="F863" s="353"/>
      <c r="G863" s="353"/>
      <c r="H863" s="374" t="str">
        <f t="shared" si="20"/>
        <v>BldgInsp</v>
      </c>
      <c r="I863" s="355" t="s">
        <v>2198</v>
      </c>
      <c r="J863" s="373"/>
      <c r="K863" s="358" t="s">
        <v>2165</v>
      </c>
      <c r="L863" s="358" t="s">
        <v>2199</v>
      </c>
      <c r="N863" s="359" t="str">
        <f t="array" ref="N863">IFERROR(INDEX('All Field Defs'!$B$2:$E$258,MATCH('StoT Mapping (Depreciated)'!E863,'All Field Defs'!$B$2:$B$258,0),2),"")</f>
        <v/>
      </c>
      <c r="O863" s="359" t="str">
        <f t="array" ref="O863">IFERROR(INDEX('All Field Defs'!$B$2:$E$258,MATCH('StoT Mapping (Depreciated)'!E863,'All Field Defs'!$B$2:$B$258,0),3),"")</f>
        <v/>
      </c>
      <c r="P863" s="359" t="str">
        <f t="array" ref="P863">IFERROR(INDEX('All Field Defs'!$A$2:$E$258,MATCH('StoT Mapping (Depreciated)'!E863,'All Field Defs'!$B$2:$B$258,0),1),"")</f>
        <v/>
      </c>
      <c r="Q863" s="359" t="str">
        <f t="array" ref="Q863">IFERROR(INDEX('All Field Defs'!$A$2:$F$258,MATCH('StoT Mapping (Depreciated)'!E863,'All Field Defs'!$B$2:$B$258,0),6),"")</f>
        <v/>
      </c>
    </row>
    <row r="864" ht="15.75" customHeight="1">
      <c r="A864" s="352">
        <v>863.0</v>
      </c>
      <c r="B864" s="353" t="s">
        <v>355</v>
      </c>
      <c r="C864" s="353" t="s">
        <v>402</v>
      </c>
      <c r="D864" s="353" t="str">
        <f t="shared" si="1"/>
        <v>bldinsp.mdb.BldgInsp.OrigReinspDate</v>
      </c>
      <c r="E864" s="353" t="s">
        <v>2200</v>
      </c>
      <c r="F864" s="353"/>
      <c r="G864" s="353"/>
      <c r="H864" s="374" t="str">
        <f t="shared" si="20"/>
        <v>BldgInsp</v>
      </c>
      <c r="I864" s="355" t="s">
        <v>2200</v>
      </c>
      <c r="J864" s="373"/>
      <c r="K864" s="358" t="s">
        <v>2165</v>
      </c>
      <c r="L864" s="358" t="s">
        <v>2201</v>
      </c>
      <c r="N864" s="359" t="str">
        <f t="array" ref="N864">IFERROR(INDEX('All Field Defs'!$B$2:$E$258,MATCH('StoT Mapping (Depreciated)'!E864,'All Field Defs'!$B$2:$B$258,0),2),"")</f>
        <v/>
      </c>
      <c r="O864" s="359" t="str">
        <f t="array" ref="O864">IFERROR(INDEX('All Field Defs'!$B$2:$E$258,MATCH('StoT Mapping (Depreciated)'!E864,'All Field Defs'!$B$2:$B$258,0),3),"")</f>
        <v/>
      </c>
      <c r="P864" s="359" t="str">
        <f t="array" ref="P864">IFERROR(INDEX('All Field Defs'!$A$2:$E$258,MATCH('StoT Mapping (Depreciated)'!E864,'All Field Defs'!$B$2:$B$258,0),1),"")</f>
        <v/>
      </c>
      <c r="Q864" s="359" t="str">
        <f t="array" ref="Q864">IFERROR(INDEX('All Field Defs'!$A$2:$F$258,MATCH('StoT Mapping (Depreciated)'!E864,'All Field Defs'!$B$2:$B$258,0),6),"")</f>
        <v/>
      </c>
    </row>
    <row r="865" ht="15.75" customHeight="1">
      <c r="A865" s="352">
        <v>864.0</v>
      </c>
      <c r="B865" s="353" t="s">
        <v>355</v>
      </c>
      <c r="C865" s="353" t="s">
        <v>402</v>
      </c>
      <c r="D865" s="353" t="str">
        <f t="shared" si="1"/>
        <v>bldinsp.mdb.BldgInsp.MiscReInspDate</v>
      </c>
      <c r="E865" s="353" t="s">
        <v>2202</v>
      </c>
      <c r="F865" s="353"/>
      <c r="G865" s="353"/>
      <c r="H865" s="374" t="str">
        <f t="shared" si="20"/>
        <v>BldgInsp</v>
      </c>
      <c r="I865" s="355" t="s">
        <v>2202</v>
      </c>
      <c r="J865" s="373"/>
      <c r="K865" s="358" t="s">
        <v>2165</v>
      </c>
      <c r="L865" s="358" t="s">
        <v>2203</v>
      </c>
      <c r="N865" s="359" t="str">
        <f t="array" ref="N865">IFERROR(INDEX('All Field Defs'!$B$2:$E$258,MATCH('StoT Mapping (Depreciated)'!E865,'All Field Defs'!$B$2:$B$258,0),2),"")</f>
        <v/>
      </c>
      <c r="O865" s="359" t="str">
        <f t="array" ref="O865">IFERROR(INDEX('All Field Defs'!$B$2:$E$258,MATCH('StoT Mapping (Depreciated)'!E865,'All Field Defs'!$B$2:$B$258,0),3),"")</f>
        <v/>
      </c>
      <c r="P865" s="359" t="str">
        <f t="array" ref="P865">IFERROR(INDEX('All Field Defs'!$A$2:$E$258,MATCH('StoT Mapping (Depreciated)'!E865,'All Field Defs'!$B$2:$B$258,0),1),"")</f>
        <v/>
      </c>
      <c r="Q865" s="359" t="str">
        <f t="array" ref="Q865">IFERROR(INDEX('All Field Defs'!$A$2:$F$258,MATCH('StoT Mapping (Depreciated)'!E865,'All Field Defs'!$B$2:$B$258,0),6),"")</f>
        <v/>
      </c>
    </row>
    <row r="866" ht="15.75" customHeight="1">
      <c r="A866" s="352">
        <v>865.0</v>
      </c>
      <c r="B866" s="353" t="s">
        <v>355</v>
      </c>
      <c r="C866" s="353" t="s">
        <v>402</v>
      </c>
      <c r="D866" s="353" t="str">
        <f t="shared" si="1"/>
        <v>bldinsp.mdb.BldgInsp.DateComplied</v>
      </c>
      <c r="E866" s="353" t="s">
        <v>2204</v>
      </c>
      <c r="F866" s="353"/>
      <c r="G866" s="353"/>
      <c r="H866" s="374" t="str">
        <f t="shared" si="20"/>
        <v>BldgInsp</v>
      </c>
      <c r="I866" s="355" t="s">
        <v>2204</v>
      </c>
      <c r="J866" s="373"/>
      <c r="K866" s="358" t="s">
        <v>2165</v>
      </c>
      <c r="L866" s="358" t="s">
        <v>2205</v>
      </c>
      <c r="N866" s="359" t="str">
        <f t="array" ref="N866">IFERROR(INDEX('All Field Defs'!$B$2:$E$258,MATCH('StoT Mapping (Depreciated)'!E866,'All Field Defs'!$B$2:$B$258,0),2),"")</f>
        <v/>
      </c>
      <c r="O866" s="359" t="str">
        <f t="array" ref="O866">IFERROR(INDEX('All Field Defs'!$B$2:$E$258,MATCH('StoT Mapping (Depreciated)'!E866,'All Field Defs'!$B$2:$B$258,0),3),"")</f>
        <v/>
      </c>
      <c r="P866" s="359" t="str">
        <f t="array" ref="P866">IFERROR(INDEX('All Field Defs'!$A$2:$E$258,MATCH('StoT Mapping (Depreciated)'!E866,'All Field Defs'!$B$2:$B$258,0),1),"")</f>
        <v/>
      </c>
      <c r="Q866" s="359" t="str">
        <f t="array" ref="Q866">IFERROR(INDEX('All Field Defs'!$A$2:$F$258,MATCH('StoT Mapping (Depreciated)'!E866,'All Field Defs'!$B$2:$B$258,0),6),"")</f>
        <v/>
      </c>
    </row>
    <row r="867" ht="15.75" customHeight="1">
      <c r="A867" s="352">
        <v>866.0</v>
      </c>
      <c r="B867" s="353" t="s">
        <v>355</v>
      </c>
      <c r="C867" s="353" t="s">
        <v>402</v>
      </c>
      <c r="D867" s="353" t="str">
        <f t="shared" si="1"/>
        <v>bldinsp.mdb.BldgInsp.DateAbated</v>
      </c>
      <c r="E867" s="353" t="s">
        <v>2206</v>
      </c>
      <c r="F867" s="353"/>
      <c r="G867" s="353"/>
      <c r="H867" s="374" t="str">
        <f t="shared" si="20"/>
        <v>BldgInsp</v>
      </c>
      <c r="I867" s="355" t="s">
        <v>2206</v>
      </c>
      <c r="J867" s="373"/>
      <c r="K867" s="358" t="s">
        <v>2165</v>
      </c>
      <c r="L867" s="358" t="s">
        <v>2207</v>
      </c>
      <c r="N867" s="359" t="str">
        <f t="array" ref="N867">IFERROR(INDEX('All Field Defs'!$B$2:$E$258,MATCH('StoT Mapping (Depreciated)'!E867,'All Field Defs'!$B$2:$B$258,0),2),"")</f>
        <v/>
      </c>
      <c r="O867" s="359" t="str">
        <f t="array" ref="O867">IFERROR(INDEX('All Field Defs'!$B$2:$E$258,MATCH('StoT Mapping (Depreciated)'!E867,'All Field Defs'!$B$2:$B$258,0),3),"")</f>
        <v/>
      </c>
      <c r="P867" s="359" t="str">
        <f t="array" ref="P867">IFERROR(INDEX('All Field Defs'!$A$2:$E$258,MATCH('StoT Mapping (Depreciated)'!E867,'All Field Defs'!$B$2:$B$258,0),1),"")</f>
        <v/>
      </c>
      <c r="Q867" s="359" t="str">
        <f t="array" ref="Q867">IFERROR(INDEX('All Field Defs'!$A$2:$F$258,MATCH('StoT Mapping (Depreciated)'!E867,'All Field Defs'!$B$2:$B$258,0),6),"")</f>
        <v/>
      </c>
    </row>
    <row r="868" ht="15.75" customHeight="1">
      <c r="A868" s="352">
        <v>867.0</v>
      </c>
      <c r="B868" s="353" t="s">
        <v>355</v>
      </c>
      <c r="C868" s="353" t="s">
        <v>402</v>
      </c>
      <c r="D868" s="353" t="str">
        <f t="shared" si="1"/>
        <v>bldinsp.mdb.BldgInsp.NbrofViolations</v>
      </c>
      <c r="E868" s="353" t="s">
        <v>2208</v>
      </c>
      <c r="F868" s="353"/>
      <c r="G868" s="353"/>
      <c r="H868" s="374" t="str">
        <f t="shared" si="20"/>
        <v>BldgInsp</v>
      </c>
      <c r="I868" s="355" t="s">
        <v>2208</v>
      </c>
      <c r="J868" s="373"/>
      <c r="K868" s="358" t="s">
        <v>2165</v>
      </c>
      <c r="L868" s="358" t="s">
        <v>2209</v>
      </c>
      <c r="N868" s="359" t="str">
        <f t="array" ref="N868">IFERROR(INDEX('All Field Defs'!$B$2:$E$258,MATCH('StoT Mapping (Depreciated)'!E868,'All Field Defs'!$B$2:$B$258,0),2),"")</f>
        <v/>
      </c>
      <c r="O868" s="359" t="str">
        <f t="array" ref="O868">IFERROR(INDEX('All Field Defs'!$B$2:$E$258,MATCH('StoT Mapping (Depreciated)'!E868,'All Field Defs'!$B$2:$B$258,0),3),"")</f>
        <v/>
      </c>
      <c r="P868" s="359" t="str">
        <f t="array" ref="P868">IFERROR(INDEX('All Field Defs'!$A$2:$E$258,MATCH('StoT Mapping (Depreciated)'!E868,'All Field Defs'!$B$2:$B$258,0),1),"")</f>
        <v/>
      </c>
      <c r="Q868" s="359" t="str">
        <f t="array" ref="Q868">IFERROR(INDEX('All Field Defs'!$A$2:$F$258,MATCH('StoT Mapping (Depreciated)'!E868,'All Field Defs'!$B$2:$B$258,0),6),"")</f>
        <v/>
      </c>
    </row>
    <row r="869" ht="15.75" customHeight="1">
      <c r="A869" s="352">
        <v>868.0</v>
      </c>
      <c r="B869" s="353" t="s">
        <v>355</v>
      </c>
      <c r="C869" s="353" t="s">
        <v>402</v>
      </c>
      <c r="D869" s="353" t="str">
        <f t="shared" si="1"/>
        <v>bldinsp.mdb.BldgInsp.CCEWard</v>
      </c>
      <c r="E869" s="353" t="s">
        <v>2210</v>
      </c>
      <c r="F869" s="353"/>
      <c r="G869" s="353"/>
      <c r="H869" s="374" t="str">
        <f t="shared" si="20"/>
        <v>BldgInsp</v>
      </c>
      <c r="I869" s="355" t="s">
        <v>2210</v>
      </c>
      <c r="J869" s="373"/>
      <c r="K869" s="358" t="s">
        <v>149</v>
      </c>
      <c r="L869" s="358" t="s">
        <v>149</v>
      </c>
      <c r="N869" s="359" t="str">
        <f t="array" ref="N869">IFERROR(INDEX('All Field Defs'!$B$2:$E$258,MATCH('StoT Mapping (Depreciated)'!E869,'All Field Defs'!$B$2:$B$258,0),2),"")</f>
        <v/>
      </c>
      <c r="O869" s="359" t="str">
        <f t="array" ref="O869">IFERROR(INDEX('All Field Defs'!$B$2:$E$258,MATCH('StoT Mapping (Depreciated)'!E869,'All Field Defs'!$B$2:$B$258,0),3),"")</f>
        <v/>
      </c>
      <c r="P869" s="359" t="str">
        <f t="array" ref="P869">IFERROR(INDEX('All Field Defs'!$A$2:$E$258,MATCH('StoT Mapping (Depreciated)'!E869,'All Field Defs'!$B$2:$B$258,0),1),"")</f>
        <v/>
      </c>
      <c r="Q869" s="359" t="str">
        <f t="array" ref="Q869">IFERROR(INDEX('All Field Defs'!$A$2:$F$258,MATCH('StoT Mapping (Depreciated)'!E869,'All Field Defs'!$B$2:$B$258,0),6),"")</f>
        <v/>
      </c>
    </row>
    <row r="870" ht="15.75" customHeight="1">
      <c r="A870" s="352">
        <v>869.0</v>
      </c>
      <c r="B870" s="353" t="s">
        <v>355</v>
      </c>
      <c r="C870" s="353" t="s">
        <v>402</v>
      </c>
      <c r="D870" s="353" t="str">
        <f t="shared" si="1"/>
        <v>bldinsp.mdb.BldgInsp.CCEYear</v>
      </c>
      <c r="E870" s="353" t="s">
        <v>2211</v>
      </c>
      <c r="F870" s="353"/>
      <c r="G870" s="353"/>
      <c r="H870" s="374" t="str">
        <f t="shared" si="20"/>
        <v>BldgInsp</v>
      </c>
      <c r="I870" s="355" t="s">
        <v>2211</v>
      </c>
      <c r="J870" s="373"/>
      <c r="K870" s="358" t="s">
        <v>149</v>
      </c>
      <c r="L870" s="358" t="s">
        <v>149</v>
      </c>
      <c r="N870" s="359" t="str">
        <f t="array" ref="N870">IFERROR(INDEX('All Field Defs'!$B$2:$E$258,MATCH('StoT Mapping (Depreciated)'!E870,'All Field Defs'!$B$2:$B$258,0),2),"")</f>
        <v/>
      </c>
      <c r="O870" s="359" t="str">
        <f t="array" ref="O870">IFERROR(INDEX('All Field Defs'!$B$2:$E$258,MATCH('StoT Mapping (Depreciated)'!E870,'All Field Defs'!$B$2:$B$258,0),3),"")</f>
        <v/>
      </c>
      <c r="P870" s="359" t="str">
        <f t="array" ref="P870">IFERROR(INDEX('All Field Defs'!$A$2:$E$258,MATCH('StoT Mapping (Depreciated)'!E870,'All Field Defs'!$B$2:$B$258,0),1),"")</f>
        <v/>
      </c>
      <c r="Q870" s="359" t="str">
        <f t="array" ref="Q870">IFERROR(INDEX('All Field Defs'!$A$2:$F$258,MATCH('StoT Mapping (Depreciated)'!E870,'All Field Defs'!$B$2:$B$258,0),6),"")</f>
        <v/>
      </c>
    </row>
    <row r="871" ht="15.75" customHeight="1">
      <c r="A871" s="352">
        <v>870.0</v>
      </c>
      <c r="B871" s="353" t="s">
        <v>355</v>
      </c>
      <c r="C871" s="353" t="s">
        <v>402</v>
      </c>
      <c r="D871" s="353" t="str">
        <f t="shared" si="1"/>
        <v>bldinsp.mdb.BldgInsp.CCECode</v>
      </c>
      <c r="E871" s="353" t="s">
        <v>2097</v>
      </c>
      <c r="F871" s="353"/>
      <c r="G871" s="353"/>
      <c r="H871" s="374" t="str">
        <f t="shared" si="20"/>
        <v>BldgInsp</v>
      </c>
      <c r="I871" s="355" t="s">
        <v>2097</v>
      </c>
      <c r="J871" s="373"/>
      <c r="K871" s="358" t="s">
        <v>149</v>
      </c>
      <c r="L871" s="358" t="s">
        <v>149</v>
      </c>
      <c r="N871" s="359" t="str">
        <f t="array" ref="N871">IFERROR(INDEX('All Field Defs'!$B$2:$E$258,MATCH('StoT Mapping (Depreciated)'!E871,'All Field Defs'!$B$2:$B$258,0),2),"")</f>
        <v/>
      </c>
      <c r="O871" s="359" t="str">
        <f t="array" ref="O871">IFERROR(INDEX('All Field Defs'!$B$2:$E$258,MATCH('StoT Mapping (Depreciated)'!E871,'All Field Defs'!$B$2:$B$258,0),3),"")</f>
        <v/>
      </c>
      <c r="P871" s="359" t="str">
        <f t="array" ref="P871">IFERROR(INDEX('All Field Defs'!$A$2:$E$258,MATCH('StoT Mapping (Depreciated)'!E871,'All Field Defs'!$B$2:$B$258,0),1),"")</f>
        <v/>
      </c>
      <c r="Q871" s="359" t="str">
        <f t="array" ref="Q871">IFERROR(INDEX('All Field Defs'!$A$2:$F$258,MATCH('StoT Mapping (Depreciated)'!E871,'All Field Defs'!$B$2:$B$258,0),6),"")</f>
        <v/>
      </c>
    </row>
    <row r="872" ht="15.75" customHeight="1">
      <c r="A872" s="352">
        <v>871.0</v>
      </c>
      <c r="B872" s="353" t="s">
        <v>355</v>
      </c>
      <c r="C872" s="353" t="s">
        <v>402</v>
      </c>
      <c r="D872" s="353" t="str">
        <f t="shared" si="1"/>
        <v>bldinsp.mdb.BldgInsp.OwnerCo</v>
      </c>
      <c r="E872" s="353" t="s">
        <v>1837</v>
      </c>
      <c r="F872" s="353"/>
      <c r="G872" s="353"/>
      <c r="H872" s="374" t="str">
        <f t="shared" si="20"/>
        <v>BldgInsp</v>
      </c>
      <c r="I872" s="355" t="s">
        <v>1837</v>
      </c>
      <c r="J872" s="373"/>
      <c r="K872" s="362" t="s">
        <v>648</v>
      </c>
      <c r="L872" s="358" t="s">
        <v>2212</v>
      </c>
      <c r="N872" s="359" t="str">
        <f t="array" ref="N872">IFERROR(INDEX('All Field Defs'!$B$2:$E$258,MATCH('StoT Mapping (Depreciated)'!E872,'All Field Defs'!$B$2:$B$258,0),2),"")</f>
        <v>Owner Care Of</v>
      </c>
      <c r="O872" s="359" t="str">
        <f t="array" ref="O872">IFERROR(INDEX('All Field Defs'!$B$2:$E$258,MATCH('StoT Mapping (Depreciated)'!E872,'All Field Defs'!$B$2:$B$258,0),3),"")</f>
        <v>String</v>
      </c>
      <c r="P872" s="359" t="str">
        <f t="array" ref="P872">IFERROR(INDEX('All Field Defs'!$A$2:$E$258,MATCH('StoT Mapping (Depreciated)'!E872,'All Field Defs'!$B$2:$B$258,0),1),"")</f>
        <v>OccPermFD</v>
      </c>
      <c r="Q872" s="359" t="str">
        <f t="array" ref="Q872">IFERROR(INDEX('All Field Defs'!$A$2:$F$258,MATCH('StoT Mapping (Depreciated)'!E872,'All Field Defs'!$B$2:$B$258,0),6),"")</f>
        <v>occupancy-permits-field-definitions.xlsx</v>
      </c>
    </row>
    <row r="873" ht="15.75" customHeight="1">
      <c r="A873" s="352">
        <v>872.0</v>
      </c>
      <c r="B873" s="353" t="s">
        <v>355</v>
      </c>
      <c r="C873" s="353" t="s">
        <v>402</v>
      </c>
      <c r="D873" s="353" t="str">
        <f t="shared" si="1"/>
        <v>bldinsp.mdb.BldgInsp.OwnerName</v>
      </c>
      <c r="E873" s="353" t="s">
        <v>1086</v>
      </c>
      <c r="F873" s="353"/>
      <c r="G873" s="353"/>
      <c r="H873" s="374" t="str">
        <f t="shared" si="20"/>
        <v>BldgInsp</v>
      </c>
      <c r="I873" s="355" t="s">
        <v>1086</v>
      </c>
      <c r="J873" s="373"/>
      <c r="K873" s="362" t="s">
        <v>648</v>
      </c>
      <c r="L873" s="358" t="s">
        <v>2212</v>
      </c>
      <c r="N873" s="359" t="str">
        <f t="array" ref="N873">IFERROR(INDEX('All Field Defs'!$B$2:$E$258,MATCH('StoT Mapping (Depreciated)'!E873,'All Field Defs'!$B$2:$B$258,0),2),"")</f>
        <v>Owner Name</v>
      </c>
      <c r="O873" s="359" t="str">
        <f t="array" ref="O873">IFERROR(INDEX('All Field Defs'!$B$2:$E$258,MATCH('StoT Mapping (Depreciated)'!E873,'All Field Defs'!$B$2:$B$258,0),3),"")</f>
        <v>String</v>
      </c>
      <c r="P873" s="359" t="str">
        <f t="array" ref="P873">IFERROR(INDEX('All Field Defs'!$A$2:$E$258,MATCH('StoT Mapping (Depreciated)'!E873,'All Field Defs'!$B$2:$B$258,0),1),"")</f>
        <v>OccPermFD</v>
      </c>
      <c r="Q873" s="359" t="str">
        <f t="array" ref="Q873">IFERROR(INDEX('All Field Defs'!$A$2:$F$258,MATCH('StoT Mapping (Depreciated)'!E873,'All Field Defs'!$B$2:$B$258,0),6),"")</f>
        <v>occupancy-permits-field-definitions.xlsx</v>
      </c>
    </row>
    <row r="874" ht="15.75" customHeight="1">
      <c r="A874" s="352">
        <v>873.0</v>
      </c>
      <c r="B874" s="353" t="s">
        <v>355</v>
      </c>
      <c r="C874" s="353" t="s">
        <v>402</v>
      </c>
      <c r="D874" s="353" t="str">
        <f t="shared" si="1"/>
        <v>bldinsp.mdb.BldgInsp.OwnerAddr</v>
      </c>
      <c r="E874" s="353" t="s">
        <v>1096</v>
      </c>
      <c r="F874" s="353"/>
      <c r="G874" s="353"/>
      <c r="H874" s="374" t="str">
        <f t="shared" si="20"/>
        <v>BldgInsp</v>
      </c>
      <c r="I874" s="355" t="s">
        <v>1096</v>
      </c>
      <c r="J874" s="373"/>
      <c r="K874" s="362" t="s">
        <v>648</v>
      </c>
      <c r="L874" s="358" t="s">
        <v>2212</v>
      </c>
      <c r="N874" s="359" t="str">
        <f t="array" ref="N874">IFERROR(INDEX('All Field Defs'!$B$2:$E$258,MATCH('StoT Mapping (Depreciated)'!E874,'All Field Defs'!$B$2:$B$258,0),2),"")</f>
        <v>Owner Address</v>
      </c>
      <c r="O874" s="359" t="str">
        <f t="array" ref="O874">IFERROR(INDEX('All Field Defs'!$B$2:$E$258,MATCH('StoT Mapping (Depreciated)'!E874,'All Field Defs'!$B$2:$B$258,0),3),"")</f>
        <v>String</v>
      </c>
      <c r="P874" s="359" t="str">
        <f t="array" ref="P874">IFERROR(INDEX('All Field Defs'!$A$2:$E$258,MATCH('StoT Mapping (Depreciated)'!E874,'All Field Defs'!$B$2:$B$258,0),1),"")</f>
        <v>OccPermFD</v>
      </c>
      <c r="Q874" s="359" t="str">
        <f t="array" ref="Q874">IFERROR(INDEX('All Field Defs'!$A$2:$F$258,MATCH('StoT Mapping (Depreciated)'!E874,'All Field Defs'!$B$2:$B$258,0),6),"")</f>
        <v>occupancy-permits-field-definitions.xlsx</v>
      </c>
    </row>
    <row r="875" ht="15.75" customHeight="1">
      <c r="A875" s="352">
        <v>874.0</v>
      </c>
      <c r="B875" s="353" t="s">
        <v>355</v>
      </c>
      <c r="C875" s="353" t="s">
        <v>402</v>
      </c>
      <c r="D875" s="353" t="str">
        <f t="shared" si="1"/>
        <v>bldinsp.mdb.BldgInsp.OwnerCity</v>
      </c>
      <c r="E875" s="353" t="s">
        <v>1107</v>
      </c>
      <c r="F875" s="353"/>
      <c r="G875" s="353"/>
      <c r="H875" s="374" t="str">
        <f t="shared" si="20"/>
        <v>BldgInsp</v>
      </c>
      <c r="I875" s="355" t="s">
        <v>1107</v>
      </c>
      <c r="J875" s="373"/>
      <c r="K875" s="362" t="s">
        <v>648</v>
      </c>
      <c r="L875" s="358" t="s">
        <v>2212</v>
      </c>
      <c r="N875" s="359" t="str">
        <f t="array" ref="N875">IFERROR(INDEX('All Field Defs'!$B$2:$E$258,MATCH('StoT Mapping (Depreciated)'!E875,'All Field Defs'!$B$2:$B$258,0),2),"")</f>
        <v>Owner City</v>
      </c>
      <c r="O875" s="359" t="str">
        <f t="array" ref="O875">IFERROR(INDEX('All Field Defs'!$B$2:$E$258,MATCH('StoT Mapping (Depreciated)'!E875,'All Field Defs'!$B$2:$B$258,0),3),"")</f>
        <v>String</v>
      </c>
      <c r="P875" s="359" t="str">
        <f t="array" ref="P875">IFERROR(INDEX('All Field Defs'!$A$2:$E$258,MATCH('StoT Mapping (Depreciated)'!E875,'All Field Defs'!$B$2:$B$258,0),1),"")</f>
        <v>OccPermFD</v>
      </c>
      <c r="Q875" s="359" t="str">
        <f t="array" ref="Q875">IFERROR(INDEX('All Field Defs'!$A$2:$F$258,MATCH('StoT Mapping (Depreciated)'!E875,'All Field Defs'!$B$2:$B$258,0),6),"")</f>
        <v>occupancy-permits-field-definitions.xlsx</v>
      </c>
    </row>
    <row r="876" ht="15.75" customHeight="1">
      <c r="A876" s="352">
        <v>875.0</v>
      </c>
      <c r="B876" s="353" t="s">
        <v>355</v>
      </c>
      <c r="C876" s="353" t="s">
        <v>402</v>
      </c>
      <c r="D876" s="353" t="str">
        <f t="shared" si="1"/>
        <v>bldinsp.mdb.BldgInsp.OwnerState</v>
      </c>
      <c r="E876" s="353" t="s">
        <v>1111</v>
      </c>
      <c r="F876" s="353"/>
      <c r="G876" s="353"/>
      <c r="H876" s="374" t="str">
        <f t="shared" si="20"/>
        <v>BldgInsp</v>
      </c>
      <c r="I876" s="355" t="s">
        <v>1111</v>
      </c>
      <c r="J876" s="373"/>
      <c r="K876" s="362" t="s">
        <v>648</v>
      </c>
      <c r="L876" s="358" t="s">
        <v>2212</v>
      </c>
      <c r="N876" s="359" t="str">
        <f t="array" ref="N876">IFERROR(INDEX('All Field Defs'!$B$2:$E$258,MATCH('StoT Mapping (Depreciated)'!E876,'All Field Defs'!$B$2:$B$258,0),2),"")</f>
        <v>Owner State</v>
      </c>
      <c r="O876" s="359" t="str">
        <f t="array" ref="O876">IFERROR(INDEX('All Field Defs'!$B$2:$E$258,MATCH('StoT Mapping (Depreciated)'!E876,'All Field Defs'!$B$2:$B$258,0),3),"")</f>
        <v>String</v>
      </c>
      <c r="P876" s="359" t="str">
        <f t="array" ref="P876">IFERROR(INDEX('All Field Defs'!$A$2:$E$258,MATCH('StoT Mapping (Depreciated)'!E876,'All Field Defs'!$B$2:$B$258,0),1),"")</f>
        <v>OccPermFD</v>
      </c>
      <c r="Q876" s="359" t="str">
        <f t="array" ref="Q876">IFERROR(INDEX('All Field Defs'!$A$2:$F$258,MATCH('StoT Mapping (Depreciated)'!E876,'All Field Defs'!$B$2:$B$258,0),6),"")</f>
        <v>occupancy-permits-field-definitions.xlsx</v>
      </c>
    </row>
    <row r="877" ht="15.75" customHeight="1">
      <c r="A877" s="352">
        <v>876.0</v>
      </c>
      <c r="B877" s="353" t="s">
        <v>355</v>
      </c>
      <c r="C877" s="353" t="s">
        <v>402</v>
      </c>
      <c r="D877" s="353" t="str">
        <f t="shared" si="1"/>
        <v>bldinsp.mdb.BldgInsp.OwnerZip</v>
      </c>
      <c r="E877" s="353" t="s">
        <v>1996</v>
      </c>
      <c r="F877" s="353"/>
      <c r="G877" s="353"/>
      <c r="H877" s="374" t="str">
        <f t="shared" si="20"/>
        <v>BldgInsp</v>
      </c>
      <c r="I877" s="355" t="s">
        <v>1996</v>
      </c>
      <c r="J877" s="373"/>
      <c r="K877" s="362" t="s">
        <v>648</v>
      </c>
      <c r="L877" s="358" t="s">
        <v>2212</v>
      </c>
      <c r="N877" s="359" t="str">
        <f t="array" ref="N877">IFERROR(INDEX('All Field Defs'!$B$2:$E$258,MATCH('StoT Mapping (Depreciated)'!E877,'All Field Defs'!$B$2:$B$258,0),2),"")</f>
        <v>Owner ZIP</v>
      </c>
      <c r="O877" s="359" t="str">
        <f t="array" ref="O877">IFERROR(INDEX('All Field Defs'!$B$2:$E$258,MATCH('StoT Mapping (Depreciated)'!E877,'All Field Defs'!$B$2:$B$258,0),3),"")</f>
        <v>String</v>
      </c>
      <c r="P877" s="359" t="str">
        <f t="array" ref="P877">IFERROR(INDEX('All Field Defs'!$A$2:$E$258,MATCH('StoT Mapping (Depreciated)'!E877,'All Field Defs'!$B$2:$B$258,0),1),"")</f>
        <v>OccPermFD</v>
      </c>
      <c r="Q877" s="359" t="str">
        <f t="array" ref="Q877">IFERROR(INDEX('All Field Defs'!$A$2:$F$258,MATCH('StoT Mapping (Depreciated)'!E877,'All Field Defs'!$B$2:$B$258,0),6),"")</f>
        <v>occupancy-permits-field-definitions.xlsx</v>
      </c>
    </row>
    <row r="878" ht="15.75" customHeight="1">
      <c r="A878" s="352">
        <v>877.0</v>
      </c>
      <c r="B878" s="353" t="s">
        <v>355</v>
      </c>
      <c r="C878" s="353" t="s">
        <v>402</v>
      </c>
      <c r="D878" s="353" t="str">
        <f t="shared" si="1"/>
        <v>bldinsp.mdb.BldgInsp.GeoCityBLockPart</v>
      </c>
      <c r="E878" s="353" t="s">
        <v>1795</v>
      </c>
      <c r="F878" s="353"/>
      <c r="G878" s="353"/>
      <c r="H878" s="374" t="str">
        <f t="shared" si="20"/>
        <v>BldgInsp</v>
      </c>
      <c r="I878" s="355" t="s">
        <v>1795</v>
      </c>
      <c r="J878" s="373"/>
      <c r="K878" s="358" t="s">
        <v>2115</v>
      </c>
      <c r="L878" s="358" t="s">
        <v>149</v>
      </c>
      <c r="N878" s="359" t="str">
        <f t="array" ref="N878">IFERROR(INDEX('All Field Defs'!$B$2:$E$258,MATCH('StoT Mapping (Depreciated)'!E878,'All Field Defs'!$B$2:$B$258,0),2),"")</f>
        <v>City Block Part</v>
      </c>
      <c r="O878" s="359" t="str">
        <f t="array" ref="O878">IFERROR(INDEX('All Field Defs'!$B$2:$E$258,MATCH('StoT Mapping (Depreciated)'!E878,'All Field Defs'!$B$2:$B$258,0),3),"")</f>
        <v>Decimal</v>
      </c>
      <c r="P878" s="359" t="str">
        <f t="array" ref="P878">IFERROR(INDEX('All Field Defs'!$A$2:$E$258,MATCH('StoT Mapping (Depreciated)'!E878,'All Field Defs'!$B$2:$B$258,0),1),"")</f>
        <v>OccPermFD</v>
      </c>
      <c r="Q878" s="359" t="str">
        <f t="array" ref="Q878">IFERROR(INDEX('All Field Defs'!$A$2:$F$258,MATCH('StoT Mapping (Depreciated)'!E878,'All Field Defs'!$B$2:$B$258,0),6),"")</f>
        <v>occupancy-permits-field-definitions.xlsx</v>
      </c>
    </row>
    <row r="879" ht="15.75" customHeight="1">
      <c r="A879" s="352">
        <v>878.0</v>
      </c>
      <c r="B879" s="353" t="s">
        <v>355</v>
      </c>
      <c r="C879" s="353" t="s">
        <v>402</v>
      </c>
      <c r="D879" s="353" t="str">
        <f t="shared" si="1"/>
        <v>bldinsp.mdb.BldgInsp.Ward10</v>
      </c>
      <c r="E879" s="353" t="s">
        <v>1436</v>
      </c>
      <c r="F879" s="353"/>
      <c r="G879" s="353"/>
      <c r="H879" s="374" t="str">
        <f t="shared" si="20"/>
        <v>BldgInsp</v>
      </c>
      <c r="I879" s="355" t="s">
        <v>1436</v>
      </c>
      <c r="J879" s="373"/>
      <c r="K879" s="358" t="s">
        <v>2115</v>
      </c>
      <c r="L879" s="358" t="s">
        <v>149</v>
      </c>
      <c r="N879" s="359" t="str">
        <f t="array" ref="N879">IFERROR(INDEX('All Field Defs'!$B$2:$E$258,MATCH('StoT Mapping (Depreciated)'!E879,'All Field Defs'!$B$2:$B$258,0),2),"")</f>
        <v>2012 Ward</v>
      </c>
      <c r="O879" s="359" t="str">
        <f t="array" ref="O879">IFERROR(INDEX('All Field Defs'!$B$2:$E$258,MATCH('StoT Mapping (Depreciated)'!E879,'All Field Defs'!$B$2:$B$258,0),3),"")</f>
        <v>Integer</v>
      </c>
      <c r="P879" s="359" t="str">
        <f t="array" ref="P879">IFERROR(INDEX('All Field Defs'!$A$2:$E$258,MATCH('StoT Mapping (Depreciated)'!E879,'All Field Defs'!$B$2:$B$258,0),1),"")</f>
        <v>OccPermFD</v>
      </c>
      <c r="Q879" s="359" t="str">
        <f t="array" ref="Q879">IFERROR(INDEX('All Field Defs'!$A$2:$F$258,MATCH('StoT Mapping (Depreciated)'!E879,'All Field Defs'!$B$2:$B$258,0),6),"")</f>
        <v>occupancy-permits-field-definitions.xlsx</v>
      </c>
    </row>
    <row r="880" ht="15.75" customHeight="1">
      <c r="A880" s="352">
        <v>879.0</v>
      </c>
      <c r="B880" s="353" t="s">
        <v>355</v>
      </c>
      <c r="C880" s="353" t="s">
        <v>402</v>
      </c>
      <c r="D880" s="353" t="str">
        <f t="shared" si="1"/>
        <v>bldinsp.mdb.BldgInsp.Precinct10</v>
      </c>
      <c r="E880" s="353" t="s">
        <v>1445</v>
      </c>
      <c r="F880" s="353"/>
      <c r="G880" s="353"/>
      <c r="H880" s="374" t="str">
        <f t="shared" si="20"/>
        <v>BldgInsp</v>
      </c>
      <c r="I880" s="355" t="s">
        <v>1445</v>
      </c>
      <c r="J880" s="373"/>
      <c r="K880" s="358" t="s">
        <v>2115</v>
      </c>
      <c r="L880" s="358" t="s">
        <v>149</v>
      </c>
      <c r="N880" s="359" t="str">
        <f t="array" ref="N880">IFERROR(INDEX('All Field Defs'!$B$2:$E$258,MATCH('StoT Mapping (Depreciated)'!E880,'All Field Defs'!$B$2:$B$258,0),2),"")</f>
        <v>2012 Precinct</v>
      </c>
      <c r="O880" s="359" t="str">
        <f t="array" ref="O880">IFERROR(INDEX('All Field Defs'!$B$2:$E$258,MATCH('StoT Mapping (Depreciated)'!E880,'All Field Defs'!$B$2:$B$258,0),3),"")</f>
        <v>Integer</v>
      </c>
      <c r="P880" s="359" t="str">
        <f t="array" ref="P880">IFERROR(INDEX('All Field Defs'!$A$2:$E$258,MATCH('StoT Mapping (Depreciated)'!E880,'All Field Defs'!$B$2:$B$258,0),1),"")</f>
        <v>OccPermFD</v>
      </c>
      <c r="Q880" s="359" t="str">
        <f t="array" ref="Q880">IFERROR(INDEX('All Field Defs'!$A$2:$F$258,MATCH('StoT Mapping (Depreciated)'!E880,'All Field Defs'!$B$2:$B$258,0),6),"")</f>
        <v>occupancy-permits-field-definitions.xlsx</v>
      </c>
    </row>
    <row r="881" ht="15.75" customHeight="1">
      <c r="A881" s="352">
        <v>880.0</v>
      </c>
      <c r="B881" s="353" t="s">
        <v>355</v>
      </c>
      <c r="C881" s="353" t="s">
        <v>402</v>
      </c>
      <c r="D881" s="353" t="str">
        <f t="shared" si="1"/>
        <v>bldinsp.mdb.BldgInsp.InspArea10</v>
      </c>
      <c r="E881" s="353" t="s">
        <v>1451</v>
      </c>
      <c r="F881" s="353"/>
      <c r="G881" s="353"/>
      <c r="H881" s="374" t="str">
        <f t="shared" si="20"/>
        <v>BldgInsp</v>
      </c>
      <c r="I881" s="355" t="s">
        <v>1451</v>
      </c>
      <c r="J881" s="373"/>
      <c r="K881" s="358" t="s">
        <v>2115</v>
      </c>
      <c r="L881" s="358" t="s">
        <v>149</v>
      </c>
      <c r="N881" s="359" t="str">
        <f t="array" ref="N881">IFERROR(INDEX('All Field Defs'!$B$2:$E$258,MATCH('StoT Mapping (Depreciated)'!E881,'All Field Defs'!$B$2:$B$258,0),2),"")</f>
        <v>2012 Inspection Precinct</v>
      </c>
      <c r="O881" s="359" t="str">
        <f t="array" ref="O881">IFERROR(INDEX('All Field Defs'!$B$2:$E$258,MATCH('StoT Mapping (Depreciated)'!E881,'All Field Defs'!$B$2:$B$258,0),3),"")</f>
        <v>Integer</v>
      </c>
      <c r="P881" s="359" t="str">
        <f t="array" ref="P881">IFERROR(INDEX('All Field Defs'!$A$2:$E$258,MATCH('StoT Mapping (Depreciated)'!E881,'All Field Defs'!$B$2:$B$258,0),1),"")</f>
        <v>OccPermFD</v>
      </c>
      <c r="Q881" s="359" t="str">
        <f t="array" ref="Q881">IFERROR(INDEX('All Field Defs'!$A$2:$F$258,MATCH('StoT Mapping (Depreciated)'!E881,'All Field Defs'!$B$2:$B$258,0),6),"")</f>
        <v>occupancy-permits-field-definitions.xlsx</v>
      </c>
    </row>
    <row r="882" ht="15.75" customHeight="1">
      <c r="A882" s="352">
        <v>881.0</v>
      </c>
      <c r="B882" s="353" t="s">
        <v>355</v>
      </c>
      <c r="C882" s="353" t="s">
        <v>402</v>
      </c>
      <c r="D882" s="353" t="str">
        <f t="shared" si="1"/>
        <v>bldinsp.mdb.BldgInsp.Ward00</v>
      </c>
      <c r="E882" s="353" t="s">
        <v>1457</v>
      </c>
      <c r="F882" s="353"/>
      <c r="G882" s="353"/>
      <c r="H882" s="374" t="str">
        <f t="shared" si="20"/>
        <v>BldgInsp</v>
      </c>
      <c r="I882" s="355" t="s">
        <v>1457</v>
      </c>
      <c r="J882" s="373"/>
      <c r="K882" s="358" t="s">
        <v>2115</v>
      </c>
      <c r="L882" s="358" t="s">
        <v>149</v>
      </c>
      <c r="N882" s="359" t="str">
        <f t="array" ref="N882">IFERROR(INDEX('All Field Defs'!$B$2:$E$258,MATCH('StoT Mapping (Depreciated)'!E882,'All Field Defs'!$B$2:$B$258,0),2),"")</f>
        <v>2002 Ward</v>
      </c>
      <c r="O882" s="359" t="str">
        <f t="array" ref="O882">IFERROR(INDEX('All Field Defs'!$B$2:$E$258,MATCH('StoT Mapping (Depreciated)'!E882,'All Field Defs'!$B$2:$B$258,0),3),"")</f>
        <v>Integer</v>
      </c>
      <c r="P882" s="359" t="str">
        <f t="array" ref="P882">IFERROR(INDEX('All Field Defs'!$A$2:$E$258,MATCH('StoT Mapping (Depreciated)'!E882,'All Field Defs'!$B$2:$B$258,0),1),"")</f>
        <v>OccPermFD</v>
      </c>
      <c r="Q882" s="359" t="str">
        <f t="array" ref="Q882">IFERROR(INDEX('All Field Defs'!$A$2:$F$258,MATCH('StoT Mapping (Depreciated)'!E882,'All Field Defs'!$B$2:$B$258,0),6),"")</f>
        <v>occupancy-permits-field-definitions.xlsx</v>
      </c>
    </row>
    <row r="883" ht="15.75" customHeight="1">
      <c r="A883" s="352">
        <v>882.0</v>
      </c>
      <c r="B883" s="353" t="s">
        <v>355</v>
      </c>
      <c r="C883" s="353" t="s">
        <v>402</v>
      </c>
      <c r="D883" s="353" t="str">
        <f t="shared" si="1"/>
        <v>bldinsp.mdb.BldgInsp.Precinct02</v>
      </c>
      <c r="E883" s="353" t="s">
        <v>1462</v>
      </c>
      <c r="F883" s="353"/>
      <c r="G883" s="353"/>
      <c r="H883" s="374" t="str">
        <f t="shared" si="20"/>
        <v>BldgInsp</v>
      </c>
      <c r="I883" s="355" t="s">
        <v>1462</v>
      </c>
      <c r="J883" s="373"/>
      <c r="K883" s="358" t="s">
        <v>2115</v>
      </c>
      <c r="L883" s="358" t="s">
        <v>149</v>
      </c>
      <c r="N883" s="359" t="str">
        <f t="array" ref="N883">IFERROR(INDEX('All Field Defs'!$B$2:$E$258,MATCH('StoT Mapping (Depreciated)'!E883,'All Field Defs'!$B$2:$B$258,0),2),"")</f>
        <v>2002 Inspection Precinct</v>
      </c>
      <c r="O883" s="359" t="str">
        <f t="array" ref="O883">IFERROR(INDEX('All Field Defs'!$B$2:$E$258,MATCH('StoT Mapping (Depreciated)'!E883,'All Field Defs'!$B$2:$B$258,0),3),"")</f>
        <v>Integer</v>
      </c>
      <c r="P883" s="359" t="str">
        <f t="array" ref="P883">IFERROR(INDEX('All Field Defs'!$A$2:$E$258,MATCH('StoT Mapping (Depreciated)'!E883,'All Field Defs'!$B$2:$B$258,0),1),"")</f>
        <v>OccPermFD</v>
      </c>
      <c r="Q883" s="359" t="str">
        <f t="array" ref="Q883">IFERROR(INDEX('All Field Defs'!$A$2:$F$258,MATCH('StoT Mapping (Depreciated)'!E883,'All Field Defs'!$B$2:$B$258,0),6),"")</f>
        <v>occupancy-permits-field-definitions.xlsx</v>
      </c>
    </row>
    <row r="884" ht="15.75" customHeight="1">
      <c r="A884" s="352">
        <v>883.0</v>
      </c>
      <c r="B884" s="353" t="s">
        <v>355</v>
      </c>
      <c r="C884" s="353" t="s">
        <v>402</v>
      </c>
      <c r="D884" s="353" t="str">
        <f t="shared" si="1"/>
        <v>bldinsp.mdb.BldgInsp.Nbrhd</v>
      </c>
      <c r="E884" s="353" t="s">
        <v>1472</v>
      </c>
      <c r="F884" s="353"/>
      <c r="G884" s="353"/>
      <c r="H884" s="374" t="str">
        <f t="shared" si="20"/>
        <v>BldgInsp</v>
      </c>
      <c r="I884" s="355" t="s">
        <v>1472</v>
      </c>
      <c r="J884" s="373"/>
      <c r="K884" s="358" t="s">
        <v>2115</v>
      </c>
      <c r="L884" s="358" t="s">
        <v>149</v>
      </c>
      <c r="N884" s="359" t="str">
        <f t="array" ref="N884">IFERROR(INDEX('All Field Defs'!$B$2:$E$258,MATCH('StoT Mapping (Depreciated)'!E884,'All Field Defs'!$B$2:$B$258,0),2),"")</f>
        <v>Neighborhood</v>
      </c>
      <c r="O884" s="359" t="str">
        <f t="array" ref="O884">IFERROR(INDEX('All Field Defs'!$B$2:$E$258,MATCH('StoT Mapping (Depreciated)'!E884,'All Field Defs'!$B$2:$B$258,0),3),"")</f>
        <v>Integer</v>
      </c>
      <c r="P884" s="359" t="str">
        <f t="array" ref="P884">IFERROR(INDEX('All Field Defs'!$A$2:$E$258,MATCH('StoT Mapping (Depreciated)'!E884,'All Field Defs'!$B$2:$B$258,0),1),"")</f>
        <v>OccPermFD</v>
      </c>
      <c r="Q884" s="359" t="str">
        <f t="array" ref="Q884">IFERROR(INDEX('All Field Defs'!$A$2:$F$258,MATCH('StoT Mapping (Depreciated)'!E884,'All Field Defs'!$B$2:$B$258,0),6),"")</f>
        <v>occupancy-permits-field-definitions.xlsx</v>
      </c>
    </row>
    <row r="885" ht="15.75" customHeight="1">
      <c r="A885" s="352">
        <v>884.0</v>
      </c>
      <c r="B885" s="353" t="s">
        <v>355</v>
      </c>
      <c r="C885" s="353" t="s">
        <v>402</v>
      </c>
      <c r="D885" s="353" t="str">
        <f t="shared" si="1"/>
        <v>bldinsp.mdb.BldgInsp.CDADist</v>
      </c>
      <c r="E885" s="353" t="s">
        <v>1478</v>
      </c>
      <c r="F885" s="353"/>
      <c r="G885" s="353"/>
      <c r="H885" s="374" t="str">
        <f t="shared" si="20"/>
        <v>BldgInsp</v>
      </c>
      <c r="I885" s="355" t="s">
        <v>1478</v>
      </c>
      <c r="J885" s="373"/>
      <c r="K885" s="358" t="s">
        <v>2115</v>
      </c>
      <c r="L885" s="358" t="s">
        <v>149</v>
      </c>
      <c r="N885" s="359" t="str">
        <f t="array" ref="N885">IFERROR(INDEX('All Field Defs'!$B$2:$E$258,MATCH('StoT Mapping (Depreciated)'!E885,'All Field Defs'!$B$2:$B$258,0),2),"")</f>
        <v>CDA District</v>
      </c>
      <c r="O885" s="359" t="str">
        <f t="array" ref="O885">IFERROR(INDEX('All Field Defs'!$B$2:$E$258,MATCH('StoT Mapping (Depreciated)'!E885,'All Field Defs'!$B$2:$B$258,0),3),"")</f>
        <v>Integer</v>
      </c>
      <c r="P885" s="359" t="str">
        <f t="array" ref="P885">IFERROR(INDEX('All Field Defs'!$A$2:$E$258,MATCH('StoT Mapping (Depreciated)'!E885,'All Field Defs'!$B$2:$B$258,0),1),"")</f>
        <v>OccPermFD</v>
      </c>
      <c r="Q885" s="359" t="str">
        <f t="array" ref="Q885">IFERROR(INDEX('All Field Defs'!$A$2:$F$258,MATCH('StoT Mapping (Depreciated)'!E885,'All Field Defs'!$B$2:$B$258,0),6),"")</f>
        <v>occupancy-permits-field-definitions.xlsx</v>
      </c>
    </row>
    <row r="886" ht="15.75" customHeight="1">
      <c r="A886" s="352">
        <v>885.0</v>
      </c>
      <c r="B886" s="353" t="s">
        <v>355</v>
      </c>
      <c r="C886" s="353" t="s">
        <v>402</v>
      </c>
      <c r="D886" s="353" t="str">
        <f t="shared" si="1"/>
        <v>bldinsp.mdb.BldgInsp.CDASubDist</v>
      </c>
      <c r="E886" s="353" t="s">
        <v>1485</v>
      </c>
      <c r="F886" s="353"/>
      <c r="G886" s="353"/>
      <c r="H886" s="374" t="str">
        <f t="shared" si="20"/>
        <v>BldgInsp</v>
      </c>
      <c r="I886" s="355" t="s">
        <v>1485</v>
      </c>
      <c r="J886" s="373"/>
      <c r="K886" s="358" t="s">
        <v>2115</v>
      </c>
      <c r="L886" s="358" t="s">
        <v>149</v>
      </c>
      <c r="N886" s="359" t="str">
        <f t="array" ref="N886">IFERROR(INDEX('All Field Defs'!$B$2:$E$258,MATCH('StoT Mapping (Depreciated)'!E886,'All Field Defs'!$B$2:$B$258,0),2),"")</f>
        <v>CDA Sub District</v>
      </c>
      <c r="O886" s="359" t="str">
        <f t="array" ref="O886">IFERROR(INDEX('All Field Defs'!$B$2:$E$258,MATCH('StoT Mapping (Depreciated)'!E886,'All Field Defs'!$B$2:$B$258,0),3),"")</f>
        <v>Integer</v>
      </c>
      <c r="P886" s="359" t="str">
        <f t="array" ref="P886">IFERROR(INDEX('All Field Defs'!$A$2:$E$258,MATCH('StoT Mapping (Depreciated)'!E886,'All Field Defs'!$B$2:$B$258,0),1),"")</f>
        <v>OccPermFD</v>
      </c>
      <c r="Q886" s="359" t="str">
        <f t="array" ref="Q886">IFERROR(INDEX('All Field Defs'!$A$2:$F$258,MATCH('StoT Mapping (Depreciated)'!E886,'All Field Defs'!$B$2:$B$258,0),6),"")</f>
        <v>occupancy-permits-field-definitions.xlsx</v>
      </c>
    </row>
    <row r="887" ht="15.75" customHeight="1">
      <c r="A887" s="352">
        <v>886.0</v>
      </c>
      <c r="B887" s="353" t="s">
        <v>355</v>
      </c>
      <c r="C887" s="353" t="s">
        <v>402</v>
      </c>
      <c r="D887" s="353" t="str">
        <f t="shared" si="1"/>
        <v>bldinsp.mdb.BldgInsp.PoliceDist</v>
      </c>
      <c r="E887" s="353" t="s">
        <v>1490</v>
      </c>
      <c r="F887" s="353"/>
      <c r="G887" s="353"/>
      <c r="H887" s="374" t="str">
        <f t="shared" si="20"/>
        <v>BldgInsp</v>
      </c>
      <c r="I887" s="355" t="s">
        <v>1490</v>
      </c>
      <c r="J887" s="373"/>
      <c r="K887" s="358" t="s">
        <v>2115</v>
      </c>
      <c r="L887" s="358" t="s">
        <v>149</v>
      </c>
      <c r="N887" s="359" t="str">
        <f t="array" ref="N887">IFERROR(INDEX('All Field Defs'!$B$2:$E$258,MATCH('StoT Mapping (Depreciated)'!E887,'All Field Defs'!$B$2:$B$258,0),2),"")</f>
        <v>Police District</v>
      </c>
      <c r="O887" s="359" t="str">
        <f t="array" ref="O887">IFERROR(INDEX('All Field Defs'!$B$2:$E$258,MATCH('StoT Mapping (Depreciated)'!E887,'All Field Defs'!$B$2:$B$258,0),3),"")</f>
        <v>Integer</v>
      </c>
      <c r="P887" s="359" t="str">
        <f t="array" ref="P887">IFERROR(INDEX('All Field Defs'!$A$2:$E$258,MATCH('StoT Mapping (Depreciated)'!E887,'All Field Defs'!$B$2:$B$258,0),1),"")</f>
        <v>OccPermFD</v>
      </c>
      <c r="Q887" s="359" t="str">
        <f t="array" ref="Q887">IFERROR(INDEX('All Field Defs'!$A$2:$F$258,MATCH('StoT Mapping (Depreciated)'!E887,'All Field Defs'!$B$2:$B$258,0),6),"")</f>
        <v>occupancy-permits-field-definitions.xlsx</v>
      </c>
    </row>
    <row r="888" ht="15.75" customHeight="1">
      <c r="A888" s="352">
        <v>887.0</v>
      </c>
      <c r="B888" s="353" t="s">
        <v>355</v>
      </c>
      <c r="C888" s="353" t="s">
        <v>402</v>
      </c>
      <c r="D888" s="353" t="str">
        <f t="shared" si="1"/>
        <v>bldinsp.mdb.BldgInsp.CensTract10</v>
      </c>
      <c r="E888" s="353" t="s">
        <v>1028</v>
      </c>
      <c r="F888" s="353"/>
      <c r="G888" s="353"/>
      <c r="H888" s="374" t="str">
        <f t="shared" si="20"/>
        <v>BldgInsp</v>
      </c>
      <c r="I888" s="355" t="s">
        <v>1028</v>
      </c>
      <c r="J888" s="373"/>
      <c r="K888" s="358" t="s">
        <v>2115</v>
      </c>
      <c r="L888" s="358" t="s">
        <v>149</v>
      </c>
      <c r="N888" s="359" t="str">
        <f t="array" ref="N888">IFERROR(INDEX('All Field Defs'!$B$2:$E$258,MATCH('StoT Mapping (Depreciated)'!E888,'All Field Defs'!$B$2:$B$258,0),2),"")</f>
        <v>2010 Census Tract</v>
      </c>
      <c r="O888" s="359" t="str">
        <f t="array" ref="O888">IFERROR(INDEX('All Field Defs'!$B$2:$E$258,MATCH('StoT Mapping (Depreciated)'!E888,'All Field Defs'!$B$2:$B$258,0),3),"")</f>
        <v>Decimal</v>
      </c>
      <c r="P888" s="359" t="str">
        <f t="array" ref="P888">IFERROR(INDEX('All Field Defs'!$A$2:$E$258,MATCH('StoT Mapping (Depreciated)'!E888,'All Field Defs'!$B$2:$B$258,0),1),"")</f>
        <v>OccPermFD</v>
      </c>
      <c r="Q888" s="359" t="str">
        <f t="array" ref="Q888">IFERROR(INDEX('All Field Defs'!$A$2:$F$258,MATCH('StoT Mapping (Depreciated)'!E888,'All Field Defs'!$B$2:$B$258,0),6),"")</f>
        <v>occupancy-permits-field-definitions.xlsx</v>
      </c>
    </row>
    <row r="889" ht="15.75" customHeight="1">
      <c r="A889" s="352">
        <v>888.0</v>
      </c>
      <c r="B889" s="353" t="s">
        <v>355</v>
      </c>
      <c r="C889" s="353" t="s">
        <v>402</v>
      </c>
      <c r="D889" s="353" t="str">
        <f t="shared" si="1"/>
        <v>bldinsp.mdb.BldgInsp.CensGroup10</v>
      </c>
      <c r="E889" s="353" t="s">
        <v>1775</v>
      </c>
      <c r="F889" s="353"/>
      <c r="G889" s="353"/>
      <c r="H889" s="374" t="str">
        <f t="shared" si="20"/>
        <v>BldgInsp</v>
      </c>
      <c r="I889" s="355" t="s">
        <v>1775</v>
      </c>
      <c r="J889" s="373"/>
      <c r="K889" s="358" t="s">
        <v>2115</v>
      </c>
      <c r="L889" s="358" t="s">
        <v>149</v>
      </c>
      <c r="N889" s="359" t="str">
        <f t="array" ref="N889">IFERROR(INDEX('All Field Defs'!$B$2:$E$258,MATCH('StoT Mapping (Depreciated)'!E889,'All Field Defs'!$B$2:$B$258,0),2),"")</f>
        <v>2010 Census Group</v>
      </c>
      <c r="O889" s="359" t="str">
        <f t="array" ref="O889">IFERROR(INDEX('All Field Defs'!$B$2:$E$258,MATCH('StoT Mapping (Depreciated)'!E889,'All Field Defs'!$B$2:$B$258,0),3),"")</f>
        <v>Integer</v>
      </c>
      <c r="P889" s="359" t="str">
        <f t="array" ref="P889">IFERROR(INDEX('All Field Defs'!$A$2:$E$258,MATCH('StoT Mapping (Depreciated)'!E889,'All Field Defs'!$B$2:$B$258,0),1),"")</f>
        <v>OccPermFD</v>
      </c>
      <c r="Q889" s="359" t="str">
        <f t="array" ref="Q889">IFERROR(INDEX('All Field Defs'!$A$2:$F$258,MATCH('StoT Mapping (Depreciated)'!E889,'All Field Defs'!$B$2:$B$258,0),6),"")</f>
        <v>occupancy-permits-field-definitions.xlsx</v>
      </c>
    </row>
    <row r="890" ht="15.75" customHeight="1">
      <c r="A890" s="352">
        <v>889.0</v>
      </c>
      <c r="B890" s="353" t="s">
        <v>355</v>
      </c>
      <c r="C890" s="353" t="s">
        <v>402</v>
      </c>
      <c r="D890" s="353" t="str">
        <f t="shared" si="1"/>
        <v>bldinsp.mdb.BldgInsp.CensBlock00</v>
      </c>
      <c r="E890" s="353" t="s">
        <v>1499</v>
      </c>
      <c r="F890" s="353"/>
      <c r="G890" s="353"/>
      <c r="H890" s="374" t="str">
        <f t="shared" si="20"/>
        <v>BldgInsp</v>
      </c>
      <c r="I890" s="355" t="s">
        <v>1499</v>
      </c>
      <c r="J890" s="373"/>
      <c r="K890" s="358" t="s">
        <v>2115</v>
      </c>
      <c r="L890" s="358" t="s">
        <v>149</v>
      </c>
      <c r="N890" s="359" t="str">
        <f t="array" ref="N890">IFERROR(INDEX('All Field Defs'!$B$2:$E$258,MATCH('StoT Mapping (Depreciated)'!E890,'All Field Defs'!$B$2:$B$258,0),2),"")</f>
        <v>2000 Census Block</v>
      </c>
      <c r="O890" s="359" t="str">
        <f t="array" ref="O890">IFERROR(INDEX('All Field Defs'!$B$2:$E$258,MATCH('StoT Mapping (Depreciated)'!E890,'All Field Defs'!$B$2:$B$258,0),3),"")</f>
        <v>Decimal</v>
      </c>
      <c r="P890" s="359" t="str">
        <f t="array" ref="P890">IFERROR(INDEX('All Field Defs'!$A$2:$E$258,MATCH('StoT Mapping (Depreciated)'!E890,'All Field Defs'!$B$2:$B$258,0),1),"")</f>
        <v>OccPermFD</v>
      </c>
      <c r="Q890" s="359" t="str">
        <f t="array" ref="Q890">IFERROR(INDEX('All Field Defs'!$A$2:$F$258,MATCH('StoT Mapping (Depreciated)'!E890,'All Field Defs'!$B$2:$B$258,0),6),"")</f>
        <v>occupancy-permits-field-definitions.xlsx</v>
      </c>
    </row>
    <row r="891" ht="15.75" customHeight="1">
      <c r="A891" s="352">
        <v>890.0</v>
      </c>
      <c r="B891" s="353" t="s">
        <v>355</v>
      </c>
      <c r="C891" s="353" t="s">
        <v>402</v>
      </c>
      <c r="D891" s="353" t="str">
        <f t="shared" si="1"/>
        <v>bldinsp.mdb.BldgInsp.AsrNbrhd</v>
      </c>
      <c r="E891" s="353" t="s">
        <v>1520</v>
      </c>
      <c r="F891" s="353"/>
      <c r="G891" s="353"/>
      <c r="H891" s="374" t="str">
        <f t="shared" si="20"/>
        <v>BldgInsp</v>
      </c>
      <c r="I891" s="355" t="s">
        <v>1520</v>
      </c>
      <c r="J891" s="373"/>
      <c r="K891" s="358" t="s">
        <v>2115</v>
      </c>
      <c r="L891" s="358" t="s">
        <v>149</v>
      </c>
      <c r="N891" s="359" t="str">
        <f t="array" ref="N891">IFERROR(INDEX('All Field Defs'!$B$2:$E$258,MATCH('StoT Mapping (Depreciated)'!E891,'All Field Defs'!$B$2:$B$258,0),2),"")</f>
        <v>Assessor Neighborhood</v>
      </c>
      <c r="O891" s="359" t="str">
        <f t="array" ref="O891">IFERROR(INDEX('All Field Defs'!$B$2:$E$258,MATCH('StoT Mapping (Depreciated)'!E891,'All Field Defs'!$B$2:$B$258,0),3),"")</f>
        <v>Integer</v>
      </c>
      <c r="P891" s="359" t="str">
        <f t="array" ref="P891">IFERROR(INDEX('All Field Defs'!$A$2:$E$258,MATCH('StoT Mapping (Depreciated)'!E891,'All Field Defs'!$B$2:$B$258,0),1),"")</f>
        <v>OccPermFD</v>
      </c>
      <c r="Q891" s="359" t="str">
        <f t="array" ref="Q891">IFERROR(INDEX('All Field Defs'!$A$2:$F$258,MATCH('StoT Mapping (Depreciated)'!E891,'All Field Defs'!$B$2:$B$258,0),6),"")</f>
        <v>occupancy-permits-field-definitions.xlsx</v>
      </c>
    </row>
    <row r="892" ht="15.75" customHeight="1">
      <c r="A892" s="352">
        <v>891.0</v>
      </c>
      <c r="B892" s="353" t="s">
        <v>355</v>
      </c>
      <c r="C892" s="353" t="s">
        <v>402</v>
      </c>
      <c r="D892" s="353" t="str">
        <f t="shared" si="1"/>
        <v>bldinsp.mdb.BldgInsp.NLC</v>
      </c>
      <c r="E892" s="353" t="s">
        <v>1058</v>
      </c>
      <c r="F892" s="353"/>
      <c r="G892" s="353"/>
      <c r="H892" s="374" t="str">
        <f t="shared" si="20"/>
        <v>BldgInsp</v>
      </c>
      <c r="I892" s="355" t="s">
        <v>1058</v>
      </c>
      <c r="J892" s="373"/>
      <c r="K892" s="358" t="s">
        <v>2115</v>
      </c>
      <c r="L892" s="358" t="s">
        <v>149</v>
      </c>
      <c r="N892" s="359" t="str">
        <f t="array" ref="N892">IFERROR(INDEX('All Field Defs'!$B$2:$E$258,MATCH('StoT Mapping (Depreciated)'!E892,'All Field Defs'!$B$2:$B$258,0),2),"")</f>
        <v>NLC</v>
      </c>
      <c r="O892" s="359" t="str">
        <f t="array" ref="O892">IFERROR(INDEX('All Field Defs'!$B$2:$E$258,MATCH('StoT Mapping (Depreciated)'!E892,'All Field Defs'!$B$2:$B$258,0),3),"")</f>
        <v>Decimal</v>
      </c>
      <c r="P892" s="359" t="str">
        <f t="array" ref="P892">IFERROR(INDEX('All Field Defs'!$A$2:$E$258,MATCH('StoT Mapping (Depreciated)'!E892,'All Field Defs'!$B$2:$B$258,0),1),"")</f>
        <v>OccPermFD</v>
      </c>
      <c r="Q892" s="359" t="str">
        <f t="array" ref="Q892">IFERROR(INDEX('All Field Defs'!$A$2:$F$258,MATCH('StoT Mapping (Depreciated)'!E892,'All Field Defs'!$B$2:$B$258,0),6),"")</f>
        <v>occupancy-permits-field-definitions.xlsx</v>
      </c>
    </row>
    <row r="893" ht="15.75" customHeight="1">
      <c r="A893" s="352">
        <v>892.0</v>
      </c>
      <c r="B893" s="353" t="s">
        <v>355</v>
      </c>
      <c r="C893" s="353" t="s">
        <v>402</v>
      </c>
      <c r="D893" s="353" t="str">
        <f t="shared" si="1"/>
        <v>bldinsp.mdb.BldgInsp.Parity</v>
      </c>
      <c r="E893" s="353" t="s">
        <v>1061</v>
      </c>
      <c r="F893" s="353"/>
      <c r="G893" s="353"/>
      <c r="H893" s="374" t="str">
        <f t="shared" si="20"/>
        <v>BldgInsp</v>
      </c>
      <c r="I893" s="355" t="s">
        <v>1061</v>
      </c>
      <c r="J893" s="373"/>
      <c r="K893" s="358" t="s">
        <v>2115</v>
      </c>
      <c r="L893" s="358" t="s">
        <v>149</v>
      </c>
      <c r="N893" s="359" t="str">
        <f t="array" ref="N893">IFERROR(INDEX('All Field Defs'!$B$2:$E$258,MATCH('StoT Mapping (Depreciated)'!E893,'All Field Defs'!$B$2:$B$258,0),2),"")</f>
        <v>Parity</v>
      </c>
      <c r="O893" s="359" t="str">
        <f t="array" ref="O893">IFERROR(INDEX('All Field Defs'!$B$2:$E$258,MATCH('StoT Mapping (Depreciated)'!E893,'All Field Defs'!$B$2:$B$258,0),3),"")</f>
        <v>String</v>
      </c>
      <c r="P893" s="359" t="str">
        <f t="array" ref="P893">IFERROR(INDEX('All Field Defs'!$A$2:$E$258,MATCH('StoT Mapping (Depreciated)'!E893,'All Field Defs'!$B$2:$B$258,0),1),"")</f>
        <v>OccPermFD</v>
      </c>
      <c r="Q893" s="359" t="str">
        <f t="array" ref="Q893">IFERROR(INDEX('All Field Defs'!$A$2:$F$258,MATCH('StoT Mapping (Depreciated)'!E893,'All Field Defs'!$B$2:$B$258,0),6),"")</f>
        <v>occupancy-permits-field-definitions.xlsx</v>
      </c>
    </row>
    <row r="894" ht="15.75" customHeight="1">
      <c r="A894" s="352">
        <v>893.0</v>
      </c>
      <c r="B894" s="353" t="s">
        <v>355</v>
      </c>
      <c r="C894" s="353" t="s">
        <v>402</v>
      </c>
      <c r="D894" s="353" t="str">
        <f t="shared" si="1"/>
        <v>bldinsp.mdb.BldgInsp.TmpCityBlock</v>
      </c>
      <c r="E894" s="353" t="s">
        <v>1867</v>
      </c>
      <c r="F894" s="353"/>
      <c r="G894" s="353"/>
      <c r="H894" s="374" t="str">
        <f t="shared" si="20"/>
        <v>BldgInsp</v>
      </c>
      <c r="I894" s="355" t="s">
        <v>1867</v>
      </c>
      <c r="J894" s="373"/>
      <c r="K894" s="358" t="s">
        <v>2115</v>
      </c>
      <c r="L894" s="358" t="s">
        <v>149</v>
      </c>
      <c r="N894" s="359" t="str">
        <f t="array" ref="N894">IFERROR(INDEX('All Field Defs'!$B$2:$E$258,MATCH('StoT Mapping (Depreciated)'!E894,'All Field Defs'!$B$2:$B$258,0),2),"")</f>
        <v>Temp City Block</v>
      </c>
      <c r="O894" s="359" t="str">
        <f t="array" ref="O894">IFERROR(INDEX('All Field Defs'!$B$2:$E$258,MATCH('StoT Mapping (Depreciated)'!E894,'All Field Defs'!$B$2:$B$258,0),3),"")</f>
        <v>Decimal</v>
      </c>
      <c r="P894" s="359" t="str">
        <f t="array" ref="P894">IFERROR(INDEX('All Field Defs'!$A$2:$E$258,MATCH('StoT Mapping (Depreciated)'!E894,'All Field Defs'!$B$2:$B$258,0),1),"")</f>
        <v>OccPermFD</v>
      </c>
      <c r="Q894" s="359" t="str">
        <f t="array" ref="Q894">IFERROR(INDEX('All Field Defs'!$A$2:$F$258,MATCH('StoT Mapping (Depreciated)'!E894,'All Field Defs'!$B$2:$B$258,0),6),"")</f>
        <v>occupancy-permits-field-definitions.xlsx</v>
      </c>
    </row>
    <row r="895" ht="15.75" customHeight="1">
      <c r="A895" s="352">
        <v>894.0</v>
      </c>
      <c r="B895" s="353" t="s">
        <v>355</v>
      </c>
      <c r="C895" s="353" t="s">
        <v>402</v>
      </c>
      <c r="D895" s="353" t="str">
        <f t="shared" si="1"/>
        <v>bldinsp.mdb.BldgInsp.TmpParcel</v>
      </c>
      <c r="E895" s="353" t="s">
        <v>1869</v>
      </c>
      <c r="F895" s="353"/>
      <c r="G895" s="353"/>
      <c r="H895" s="374" t="str">
        <f t="shared" si="20"/>
        <v>BldgInsp</v>
      </c>
      <c r="I895" s="355" t="s">
        <v>1869</v>
      </c>
      <c r="J895" s="373"/>
      <c r="K895" s="358" t="s">
        <v>2115</v>
      </c>
      <c r="L895" s="358" t="s">
        <v>149</v>
      </c>
      <c r="N895" s="359" t="str">
        <f t="array" ref="N895">IFERROR(INDEX('All Field Defs'!$B$2:$E$258,MATCH('StoT Mapping (Depreciated)'!E895,'All Field Defs'!$B$2:$B$258,0),2),"")</f>
        <v>Temp Parcel</v>
      </c>
      <c r="O895" s="359" t="str">
        <f t="array" ref="O895">IFERROR(INDEX('All Field Defs'!$B$2:$E$258,MATCH('StoT Mapping (Depreciated)'!E895,'All Field Defs'!$B$2:$B$258,0),3),"")</f>
        <v>Integer</v>
      </c>
      <c r="P895" s="359" t="str">
        <f t="array" ref="P895">IFERROR(INDEX('All Field Defs'!$A$2:$E$258,MATCH('StoT Mapping (Depreciated)'!E895,'All Field Defs'!$B$2:$B$258,0),1),"")</f>
        <v>OccPermFD</v>
      </c>
      <c r="Q895" s="359" t="str">
        <f t="array" ref="Q895">IFERROR(INDEX('All Field Defs'!$A$2:$F$258,MATCH('StoT Mapping (Depreciated)'!E895,'All Field Defs'!$B$2:$B$258,0),6),"")</f>
        <v>occupancy-permits-field-definitions.xlsx</v>
      </c>
    </row>
    <row r="896" ht="15.75" customHeight="1">
      <c r="A896" s="352">
        <v>895.0</v>
      </c>
      <c r="B896" s="353" t="s">
        <v>355</v>
      </c>
      <c r="C896" s="353" t="s">
        <v>402</v>
      </c>
      <c r="D896" s="353" t="str">
        <f t="shared" si="1"/>
        <v>bldinsp.mdb.BldgInsp.FirstDate</v>
      </c>
      <c r="E896" s="353" t="s">
        <v>787</v>
      </c>
      <c r="F896" s="353"/>
      <c r="G896" s="353"/>
      <c r="H896" s="374" t="str">
        <f t="shared" si="20"/>
        <v>BldgInsp</v>
      </c>
      <c r="I896" s="355" t="s">
        <v>787</v>
      </c>
      <c r="J896" s="373"/>
      <c r="K896" s="358" t="s">
        <v>2115</v>
      </c>
      <c r="L896" s="358" t="s">
        <v>149</v>
      </c>
      <c r="N896" s="359" t="str">
        <f t="array" ref="N896">IFERROR(INDEX('All Field Defs'!$B$2:$E$258,MATCH('StoT Mapping (Depreciated)'!E896,'All Field Defs'!$B$2:$B$258,0),2),"")</f>
        <v>First Appearance Date</v>
      </c>
      <c r="O896" s="359" t="str">
        <f t="array" ref="O896">IFERROR(INDEX('All Field Defs'!$B$2:$E$258,MATCH('StoT Mapping (Depreciated)'!E896,'All Field Defs'!$B$2:$B$258,0),3),"")</f>
        <v>Date</v>
      </c>
      <c r="P896" s="359" t="str">
        <f t="array" ref="P896">IFERROR(INDEX('All Field Defs'!$A$2:$E$258,MATCH('StoT Mapping (Depreciated)'!E896,'All Field Defs'!$B$2:$B$258,0),1),"")</f>
        <v>OccPermFD</v>
      </c>
      <c r="Q896" s="359" t="str">
        <f t="array" ref="Q896">IFERROR(INDEX('All Field Defs'!$A$2:$F$258,MATCH('StoT Mapping (Depreciated)'!E896,'All Field Defs'!$B$2:$B$258,0),6),"")</f>
        <v>occupancy-permits-field-definitions.xlsx</v>
      </c>
    </row>
    <row r="897" ht="15.75" customHeight="1">
      <c r="A897" s="352">
        <v>896.0</v>
      </c>
      <c r="B897" s="353" t="s">
        <v>355</v>
      </c>
      <c r="C897" s="353" t="s">
        <v>402</v>
      </c>
      <c r="D897" s="353" t="str">
        <f t="shared" si="1"/>
        <v>bldinsp.mdb.BldgInsp.LastDate</v>
      </c>
      <c r="E897" s="353" t="s">
        <v>794</v>
      </c>
      <c r="F897" s="353"/>
      <c r="G897" s="353"/>
      <c r="H897" s="374" t="str">
        <f t="shared" si="20"/>
        <v>BldgInsp</v>
      </c>
      <c r="I897" s="355" t="s">
        <v>794</v>
      </c>
      <c r="J897" s="373"/>
      <c r="K897" s="358" t="s">
        <v>2115</v>
      </c>
      <c r="L897" s="358" t="s">
        <v>149</v>
      </c>
      <c r="N897" s="359" t="str">
        <f t="array" ref="N897">IFERROR(INDEX('All Field Defs'!$B$2:$E$258,MATCH('StoT Mapping (Depreciated)'!E897,'All Field Defs'!$B$2:$B$258,0),2),"")</f>
        <v>Last Date Appeared</v>
      </c>
      <c r="O897" s="359" t="str">
        <f t="array" ref="O897">IFERROR(INDEX('All Field Defs'!$B$2:$E$258,MATCH('StoT Mapping (Depreciated)'!E897,'All Field Defs'!$B$2:$B$258,0),3),"")</f>
        <v>Date</v>
      </c>
      <c r="P897" s="359" t="str">
        <f t="array" ref="P897">IFERROR(INDEX('All Field Defs'!$A$2:$E$258,MATCH('StoT Mapping (Depreciated)'!E897,'All Field Defs'!$B$2:$B$258,0),1),"")</f>
        <v>OccPermFD</v>
      </c>
      <c r="Q897" s="359" t="str">
        <f t="array" ref="Q897">IFERROR(INDEX('All Field Defs'!$A$2:$F$258,MATCH('StoT Mapping (Depreciated)'!E897,'All Field Defs'!$B$2:$B$258,0),6),"")</f>
        <v>occupancy-permits-field-definitions.xlsx</v>
      </c>
    </row>
    <row r="898" ht="15.75" customHeight="1">
      <c r="A898" s="352">
        <v>897.0</v>
      </c>
      <c r="B898" s="353" t="s">
        <v>355</v>
      </c>
      <c r="C898" s="353" t="s">
        <v>402</v>
      </c>
      <c r="D898" s="353" t="str">
        <f t="shared" si="1"/>
        <v>bldinsp.mdb.BldgInsp.UpDateGeo</v>
      </c>
      <c r="E898" s="353" t="s">
        <v>1871</v>
      </c>
      <c r="F898" s="353"/>
      <c r="G898" s="353"/>
      <c r="H898" s="374" t="str">
        <f t="shared" si="20"/>
        <v>BldgInsp</v>
      </c>
      <c r="I898" s="355" t="s">
        <v>1871</v>
      </c>
      <c r="J898" s="373"/>
      <c r="K898" s="358" t="s">
        <v>2115</v>
      </c>
      <c r="L898" s="358" t="s">
        <v>149</v>
      </c>
      <c r="N898" s="359" t="str">
        <f t="array" ref="N898">IFERROR(INDEX('All Field Defs'!$B$2:$E$258,MATCH('StoT Mapping (Depreciated)'!E898,'All Field Defs'!$B$2:$B$258,0),2),"")</f>
        <v>Geo Updated</v>
      </c>
      <c r="O898" s="359" t="str">
        <f t="array" ref="O898">IFERROR(INDEX('All Field Defs'!$B$2:$E$258,MATCH('StoT Mapping (Depreciated)'!E898,'All Field Defs'!$B$2:$B$258,0),3),"")</f>
        <v>Date</v>
      </c>
      <c r="P898" s="359" t="str">
        <f t="array" ref="P898">IFERROR(INDEX('All Field Defs'!$A$2:$E$258,MATCH('StoT Mapping (Depreciated)'!E898,'All Field Defs'!$B$2:$B$258,0),1),"")</f>
        <v>OccPermFD</v>
      </c>
      <c r="Q898" s="359" t="str">
        <f t="array" ref="Q898">IFERROR(INDEX('All Field Defs'!$A$2:$F$258,MATCH('StoT Mapping (Depreciated)'!E898,'All Field Defs'!$B$2:$B$258,0),6),"")</f>
        <v>occupancy-permits-field-definitions.xlsx</v>
      </c>
    </row>
    <row r="899" ht="10.5" customHeight="1">
      <c r="A899" s="352">
        <v>898.0</v>
      </c>
      <c r="B899" s="363"/>
      <c r="C899" s="363"/>
      <c r="D899" s="353" t="str">
        <f t="shared" si="1"/>
        <v>..</v>
      </c>
      <c r="E899" s="363"/>
      <c r="F899" s="363"/>
      <c r="G899" s="363"/>
      <c r="H899" s="363"/>
      <c r="I899" s="364"/>
      <c r="J899" s="365"/>
      <c r="K899" s="363"/>
      <c r="L899" s="363"/>
      <c r="M899" s="343"/>
      <c r="N899" s="359"/>
      <c r="O899" s="359"/>
      <c r="P899" s="359"/>
      <c r="Q899" s="359"/>
    </row>
    <row r="900" ht="15.75" customHeight="1">
      <c r="A900" s="352">
        <v>899.0</v>
      </c>
      <c r="B900" s="353" t="s">
        <v>355</v>
      </c>
      <c r="C900" s="353" t="s">
        <v>415</v>
      </c>
      <c r="D900" s="353" t="str">
        <f t="shared" si="1"/>
        <v>bldinsp.mdb.LtrOwner.Handle</v>
      </c>
      <c r="E900" s="353" t="s">
        <v>159</v>
      </c>
      <c r="F900" s="353"/>
      <c r="G900" s="353"/>
      <c r="H900" s="374" t="str">
        <f t="shared" ref="H900:H976" si="21">C900</f>
        <v>LtrOwner</v>
      </c>
      <c r="I900" s="355" t="s">
        <v>159</v>
      </c>
      <c r="J900" s="373"/>
      <c r="K900" s="358" t="s">
        <v>2148</v>
      </c>
      <c r="L900" s="358" t="s">
        <v>2213</v>
      </c>
      <c r="N900" s="359" t="str">
        <f t="array" ref="N900">IFERROR(INDEX('All Field Defs'!$B$2:$E$258,MATCH('StoT Mapping (Depreciated)'!E900,'All Field Defs'!$B$2:$B$258,0),2),"")</f>
        <v>Handle</v>
      </c>
      <c r="O900" s="359" t="str">
        <f t="array" ref="O900">IFERROR(INDEX('All Field Defs'!$B$2:$E$258,MATCH('StoT Mapping (Depreciated)'!E900,'All Field Defs'!$B$2:$B$258,0),3),"")</f>
        <v>String</v>
      </c>
      <c r="P900" s="359" t="str">
        <f t="array" ref="P900">IFERROR(INDEX('All Field Defs'!$A$2:$E$258,MATCH('StoT Mapping (Depreciated)'!E900,'All Field Defs'!$B$2:$B$258,0),1),"")</f>
        <v>OccPermFD</v>
      </c>
      <c r="Q900" s="359" t="str">
        <f t="array" ref="Q900">IFERROR(INDEX('All Field Defs'!$A$2:$F$258,MATCH('StoT Mapping (Depreciated)'!E900,'All Field Defs'!$B$2:$B$258,0),6),"")</f>
        <v>occupancy-permits-field-definitions.xlsx</v>
      </c>
    </row>
    <row r="901" ht="15.75" customHeight="1">
      <c r="A901" s="352">
        <v>900.0</v>
      </c>
      <c r="B901" s="353" t="s">
        <v>355</v>
      </c>
      <c r="C901" s="353" t="s">
        <v>415</v>
      </c>
      <c r="D901" s="353" t="str">
        <f t="shared" si="1"/>
        <v>bldinsp.mdb.LtrOwner.AddrNum</v>
      </c>
      <c r="E901" s="353" t="s">
        <v>1709</v>
      </c>
      <c r="F901" s="353"/>
      <c r="G901" s="353"/>
      <c r="H901" s="374" t="str">
        <f t="shared" si="21"/>
        <v>LtrOwner</v>
      </c>
      <c r="I901" s="355" t="s">
        <v>1709</v>
      </c>
      <c r="J901" s="373"/>
      <c r="K901" s="358" t="s">
        <v>2148</v>
      </c>
      <c r="L901" s="358" t="s">
        <v>2213</v>
      </c>
      <c r="N901" s="359" t="str">
        <f t="array" ref="N901">IFERROR(INDEX('All Field Defs'!$B$2:$E$258,MATCH('StoT Mapping (Depreciated)'!E901,'All Field Defs'!$B$2:$B$258,0),2),"")</f>
        <v>Address Number</v>
      </c>
      <c r="O901" s="359" t="str">
        <f t="array" ref="O901">IFERROR(INDEX('All Field Defs'!$B$2:$E$258,MATCH('StoT Mapping (Depreciated)'!E901,'All Field Defs'!$B$2:$B$258,0),3),"")</f>
        <v>Integer</v>
      </c>
      <c r="P901" s="359" t="str">
        <f t="array" ref="P901">IFERROR(INDEX('All Field Defs'!$A$2:$E$258,MATCH('StoT Mapping (Depreciated)'!E901,'All Field Defs'!$B$2:$B$258,0),1),"")</f>
        <v>OccPermFD</v>
      </c>
      <c r="Q901" s="359" t="str">
        <f t="array" ref="Q901">IFERROR(INDEX('All Field Defs'!$A$2:$F$258,MATCH('StoT Mapping (Depreciated)'!E901,'All Field Defs'!$B$2:$B$258,0),6),"")</f>
        <v>occupancy-permits-field-definitions.xlsx</v>
      </c>
    </row>
    <row r="902" ht="15.75" customHeight="1">
      <c r="A902" s="352">
        <v>901.0</v>
      </c>
      <c r="B902" s="353" t="s">
        <v>355</v>
      </c>
      <c r="C902" s="353" t="s">
        <v>415</v>
      </c>
      <c r="D902" s="353" t="str">
        <f t="shared" si="1"/>
        <v>bldinsp.mdb.LtrOwner.AddrSuf</v>
      </c>
      <c r="E902" s="353" t="s">
        <v>1723</v>
      </c>
      <c r="F902" s="353"/>
      <c r="G902" s="353"/>
      <c r="H902" s="374" t="str">
        <f t="shared" si="21"/>
        <v>LtrOwner</v>
      </c>
      <c r="I902" s="355" t="s">
        <v>1723</v>
      </c>
      <c r="J902" s="373"/>
      <c r="K902" s="358" t="s">
        <v>2148</v>
      </c>
      <c r="L902" s="358" t="s">
        <v>2213</v>
      </c>
      <c r="N902" s="359" t="str">
        <f t="array" ref="N902">IFERROR(INDEX('All Field Defs'!$B$2:$E$258,MATCH('StoT Mapping (Depreciated)'!E902,'All Field Defs'!$B$2:$B$258,0),2),"")</f>
        <v>Address Suffix</v>
      </c>
      <c r="O902" s="359" t="str">
        <f t="array" ref="O902">IFERROR(INDEX('All Field Defs'!$B$2:$E$258,MATCH('StoT Mapping (Depreciated)'!E902,'All Field Defs'!$B$2:$B$258,0),3),"")</f>
        <v>String</v>
      </c>
      <c r="P902" s="359" t="str">
        <f t="array" ref="P902">IFERROR(INDEX('All Field Defs'!$A$2:$E$258,MATCH('StoT Mapping (Depreciated)'!E902,'All Field Defs'!$B$2:$B$258,0),1),"")</f>
        <v>OccPermFD</v>
      </c>
      <c r="Q902" s="359" t="str">
        <f t="array" ref="Q902">IFERROR(INDEX('All Field Defs'!$A$2:$F$258,MATCH('StoT Mapping (Depreciated)'!E902,'All Field Defs'!$B$2:$B$258,0),6),"")</f>
        <v>occupancy-permits-field-definitions.xlsx</v>
      </c>
    </row>
    <row r="903" ht="15.75" customHeight="1">
      <c r="A903" s="352">
        <v>902.0</v>
      </c>
      <c r="B903" s="353" t="s">
        <v>355</v>
      </c>
      <c r="C903" s="353" t="s">
        <v>415</v>
      </c>
      <c r="D903" s="353" t="str">
        <f t="shared" si="1"/>
        <v>bldinsp.mdb.LtrOwner.Stdir</v>
      </c>
      <c r="E903" s="353" t="s">
        <v>2214</v>
      </c>
      <c r="F903" s="353"/>
      <c r="G903" s="353"/>
      <c r="H903" s="374" t="str">
        <f t="shared" si="21"/>
        <v>LtrOwner</v>
      </c>
      <c r="I903" s="355" t="s">
        <v>2214</v>
      </c>
      <c r="J903" s="373"/>
      <c r="K903" s="358" t="s">
        <v>2148</v>
      </c>
      <c r="L903" s="358" t="s">
        <v>2213</v>
      </c>
      <c r="N903" s="359" t="str">
        <f t="array" ref="N903">IFERROR(INDEX('All Field Defs'!$B$2:$E$258,MATCH('StoT Mapping (Depreciated)'!E903,'All Field Defs'!$B$2:$B$258,0),2),"")</f>
        <v>Street Direction</v>
      </c>
      <c r="O903" s="359" t="str">
        <f t="array" ref="O903">IFERROR(INDEX('All Field Defs'!$B$2:$E$258,MATCH('StoT Mapping (Depreciated)'!E903,'All Field Defs'!$B$2:$B$258,0),3),"")</f>
        <v>String</v>
      </c>
      <c r="P903" s="359" t="str">
        <f t="array" ref="P903">IFERROR(INDEX('All Field Defs'!$A$2:$E$258,MATCH('StoT Mapping (Depreciated)'!E903,'All Field Defs'!$B$2:$B$258,0),1),"")</f>
        <v>OccPermFD</v>
      </c>
      <c r="Q903" s="359" t="str">
        <f t="array" ref="Q903">IFERROR(INDEX('All Field Defs'!$A$2:$F$258,MATCH('StoT Mapping (Depreciated)'!E903,'All Field Defs'!$B$2:$B$258,0),6),"")</f>
        <v>occupancy-permits-field-definitions.xlsx</v>
      </c>
    </row>
    <row r="904" ht="15.75" customHeight="1">
      <c r="A904" s="352">
        <v>903.0</v>
      </c>
      <c r="B904" s="353" t="s">
        <v>355</v>
      </c>
      <c r="C904" s="353" t="s">
        <v>415</v>
      </c>
      <c r="D904" s="353" t="str">
        <f t="shared" si="1"/>
        <v>bldinsp.mdb.LtrOwner.StName</v>
      </c>
      <c r="E904" s="353" t="s">
        <v>1071</v>
      </c>
      <c r="F904" s="353"/>
      <c r="G904" s="353"/>
      <c r="H904" s="374" t="str">
        <f t="shared" si="21"/>
        <v>LtrOwner</v>
      </c>
      <c r="I904" s="355" t="s">
        <v>1071</v>
      </c>
      <c r="J904" s="373"/>
      <c r="K904" s="358" t="s">
        <v>2148</v>
      </c>
      <c r="L904" s="358" t="s">
        <v>2213</v>
      </c>
      <c r="N904" s="359" t="str">
        <f t="array" ref="N904">IFERROR(INDEX('All Field Defs'!$B$2:$E$258,MATCH('StoT Mapping (Depreciated)'!E904,'All Field Defs'!$B$2:$B$258,0),2),"")</f>
        <v>Street Name</v>
      </c>
      <c r="O904" s="359" t="str">
        <f t="array" ref="O904">IFERROR(INDEX('All Field Defs'!$B$2:$E$258,MATCH('StoT Mapping (Depreciated)'!E904,'All Field Defs'!$B$2:$B$258,0),3),"")</f>
        <v>String</v>
      </c>
      <c r="P904" s="359" t="str">
        <f t="array" ref="P904">IFERROR(INDEX('All Field Defs'!$A$2:$E$258,MATCH('StoT Mapping (Depreciated)'!E904,'All Field Defs'!$B$2:$B$258,0),1),"")</f>
        <v>OccPermFD</v>
      </c>
      <c r="Q904" s="359" t="str">
        <f t="array" ref="Q904">IFERROR(INDEX('All Field Defs'!$A$2:$F$258,MATCH('StoT Mapping (Depreciated)'!E904,'All Field Defs'!$B$2:$B$258,0),6),"")</f>
        <v>occupancy-permits-field-definitions.xlsx</v>
      </c>
    </row>
    <row r="905" ht="15.75" customHeight="1">
      <c r="A905" s="352">
        <v>904.0</v>
      </c>
      <c r="B905" s="353" t="s">
        <v>355</v>
      </c>
      <c r="C905" s="353" t="s">
        <v>415</v>
      </c>
      <c r="D905" s="353" t="str">
        <f t="shared" si="1"/>
        <v>bldinsp.mdb.LtrOwner.StType</v>
      </c>
      <c r="E905" s="353" t="s">
        <v>1075</v>
      </c>
      <c r="F905" s="353"/>
      <c r="G905" s="353"/>
      <c r="H905" s="374" t="str">
        <f t="shared" si="21"/>
        <v>LtrOwner</v>
      </c>
      <c r="I905" s="355" t="s">
        <v>1075</v>
      </c>
      <c r="J905" s="373"/>
      <c r="K905" s="358" t="s">
        <v>2148</v>
      </c>
      <c r="L905" s="358" t="s">
        <v>2213</v>
      </c>
      <c r="N905" s="359" t="str">
        <f t="array" ref="N905">IFERROR(INDEX('All Field Defs'!$B$2:$E$258,MATCH('StoT Mapping (Depreciated)'!E905,'All Field Defs'!$B$2:$B$258,0),2),"")</f>
        <v>Street Type</v>
      </c>
      <c r="O905" s="359" t="str">
        <f t="array" ref="O905">IFERROR(INDEX('All Field Defs'!$B$2:$E$258,MATCH('StoT Mapping (Depreciated)'!E905,'All Field Defs'!$B$2:$B$258,0),3),"")</f>
        <v>String</v>
      </c>
      <c r="P905" s="359" t="str">
        <f t="array" ref="P905">IFERROR(INDEX('All Field Defs'!$A$2:$E$258,MATCH('StoT Mapping (Depreciated)'!E905,'All Field Defs'!$B$2:$B$258,0),1),"")</f>
        <v>OccPermFD</v>
      </c>
      <c r="Q905" s="359" t="str">
        <f t="array" ref="Q905">IFERROR(INDEX('All Field Defs'!$A$2:$F$258,MATCH('StoT Mapping (Depreciated)'!E905,'All Field Defs'!$B$2:$B$258,0),6),"")</f>
        <v>occupancy-permits-field-definitions.xlsx</v>
      </c>
    </row>
    <row r="906" ht="15.75" customHeight="1">
      <c r="A906" s="352">
        <v>905.0</v>
      </c>
      <c r="B906" s="353" t="s">
        <v>355</v>
      </c>
      <c r="C906" s="353" t="s">
        <v>415</v>
      </c>
      <c r="D906" s="353" t="str">
        <f t="shared" si="1"/>
        <v>bldinsp.mdb.LtrOwner.UnitNum</v>
      </c>
      <c r="E906" s="353" t="s">
        <v>1639</v>
      </c>
      <c r="F906" s="353"/>
      <c r="G906" s="353"/>
      <c r="H906" s="374" t="str">
        <f t="shared" si="21"/>
        <v>LtrOwner</v>
      </c>
      <c r="I906" s="355" t="s">
        <v>1639</v>
      </c>
      <c r="J906" s="373"/>
      <c r="K906" s="358" t="s">
        <v>2148</v>
      </c>
      <c r="L906" s="358" t="s">
        <v>2213</v>
      </c>
      <c r="N906" s="359" t="str">
        <f t="array" ref="N906">IFERROR(INDEX('All Field Defs'!$B$2:$E$258,MATCH('StoT Mapping (Depreciated)'!E906,'All Field Defs'!$B$2:$B$258,0),2),"")</f>
        <v>Unit Number</v>
      </c>
      <c r="O906" s="359" t="str">
        <f t="array" ref="O906">IFERROR(INDEX('All Field Defs'!$B$2:$E$258,MATCH('StoT Mapping (Depreciated)'!E906,'All Field Defs'!$B$2:$B$258,0),3),"")</f>
        <v>String</v>
      </c>
      <c r="P906" s="359" t="str">
        <f t="array" ref="P906">IFERROR(INDEX('All Field Defs'!$A$2:$E$258,MATCH('StoT Mapping (Depreciated)'!E906,'All Field Defs'!$B$2:$B$258,0),1),"")</f>
        <v>OccPermFD</v>
      </c>
      <c r="Q906" s="359" t="str">
        <f t="array" ref="Q906">IFERROR(INDEX('All Field Defs'!$A$2:$F$258,MATCH('StoT Mapping (Depreciated)'!E906,'All Field Defs'!$B$2:$B$258,0),6),"")</f>
        <v>occupancy-permits-field-definitions.xlsx</v>
      </c>
    </row>
    <row r="907" ht="15.75" customHeight="1">
      <c r="A907" s="352">
        <v>906.0</v>
      </c>
      <c r="B907" s="353" t="s">
        <v>355</v>
      </c>
      <c r="C907" s="353" t="s">
        <v>415</v>
      </c>
      <c r="D907" s="353" t="str">
        <f t="shared" si="1"/>
        <v>bldinsp.mdb.LtrOwner.SectionCode</v>
      </c>
      <c r="E907" s="353" t="s">
        <v>2119</v>
      </c>
      <c r="F907" s="353"/>
      <c r="G907" s="353"/>
      <c r="H907" s="374" t="str">
        <f t="shared" si="21"/>
        <v>LtrOwner</v>
      </c>
      <c r="I907" s="355" t="s">
        <v>2119</v>
      </c>
      <c r="J907" s="373"/>
      <c r="K907" s="358" t="s">
        <v>149</v>
      </c>
      <c r="L907" s="358" t="s">
        <v>149</v>
      </c>
      <c r="N907" s="359" t="str">
        <f t="array" ref="N907">IFERROR(INDEX('All Field Defs'!$B$2:$E$258,MATCH('StoT Mapping (Depreciated)'!E907,'All Field Defs'!$B$2:$B$258,0),2),"")</f>
        <v/>
      </c>
      <c r="O907" s="359" t="str">
        <f t="array" ref="O907">IFERROR(INDEX('All Field Defs'!$B$2:$E$258,MATCH('StoT Mapping (Depreciated)'!E907,'All Field Defs'!$B$2:$B$258,0),3),"")</f>
        <v/>
      </c>
      <c r="P907" s="359" t="str">
        <f t="array" ref="P907">IFERROR(INDEX('All Field Defs'!$A$2:$E$258,MATCH('StoT Mapping (Depreciated)'!E907,'All Field Defs'!$B$2:$B$258,0),1),"")</f>
        <v/>
      </c>
      <c r="Q907" s="359" t="str">
        <f t="array" ref="Q907">IFERROR(INDEX('All Field Defs'!$A$2:$F$258,MATCH('StoT Mapping (Depreciated)'!E907,'All Field Defs'!$B$2:$B$258,0),6),"")</f>
        <v/>
      </c>
    </row>
    <row r="908" ht="15.75" customHeight="1">
      <c r="A908" s="352">
        <v>907.0</v>
      </c>
      <c r="B908" s="353" t="s">
        <v>355</v>
      </c>
      <c r="C908" s="353" t="s">
        <v>415</v>
      </c>
      <c r="D908" s="353" t="str">
        <f t="shared" si="1"/>
        <v>bldinsp.mdb.LtrOwner.HROccupancyNum</v>
      </c>
      <c r="E908" s="353" t="s">
        <v>2215</v>
      </c>
      <c r="F908" s="353"/>
      <c r="G908" s="353"/>
      <c r="H908" s="374" t="str">
        <f t="shared" si="21"/>
        <v>LtrOwner</v>
      </c>
      <c r="I908" s="355" t="s">
        <v>2215</v>
      </c>
      <c r="J908" s="373"/>
      <c r="K908" s="358" t="s">
        <v>149</v>
      </c>
      <c r="L908" s="358" t="s">
        <v>149</v>
      </c>
      <c r="N908" s="359" t="str">
        <f t="array" ref="N908">IFERROR(INDEX('All Field Defs'!$B$2:$E$258,MATCH('StoT Mapping (Depreciated)'!E908,'All Field Defs'!$B$2:$B$258,0),2),"")</f>
        <v/>
      </c>
      <c r="O908" s="359" t="str">
        <f t="array" ref="O908">IFERROR(INDEX('All Field Defs'!$B$2:$E$258,MATCH('StoT Mapping (Depreciated)'!E908,'All Field Defs'!$B$2:$B$258,0),3),"")</f>
        <v/>
      </c>
      <c r="P908" s="359" t="str">
        <f t="array" ref="P908">IFERROR(INDEX('All Field Defs'!$A$2:$E$258,MATCH('StoT Mapping (Depreciated)'!E908,'All Field Defs'!$B$2:$B$258,0),1),"")</f>
        <v/>
      </c>
      <c r="Q908" s="359" t="str">
        <f t="array" ref="Q908">IFERROR(INDEX('All Field Defs'!$A$2:$F$258,MATCH('StoT Mapping (Depreciated)'!E908,'All Field Defs'!$B$2:$B$258,0),6),"")</f>
        <v/>
      </c>
    </row>
    <row r="909" ht="15.75" customHeight="1">
      <c r="A909" s="352">
        <v>908.0</v>
      </c>
      <c r="B909" s="353" t="s">
        <v>355</v>
      </c>
      <c r="C909" s="353" t="s">
        <v>415</v>
      </c>
      <c r="D909" s="353" t="str">
        <f t="shared" si="1"/>
        <v>bldinsp.mdb.LtrOwner.OrigLtrSource</v>
      </c>
      <c r="E909" s="353" t="s">
        <v>2122</v>
      </c>
      <c r="F909" s="353"/>
      <c r="G909" s="353"/>
      <c r="H909" s="374" t="str">
        <f t="shared" si="21"/>
        <v>LtrOwner</v>
      </c>
      <c r="I909" s="355" t="s">
        <v>2122</v>
      </c>
      <c r="J909" s="373"/>
      <c r="K909" s="358" t="s">
        <v>2148</v>
      </c>
      <c r="L909" s="358" t="s">
        <v>39</v>
      </c>
      <c r="N909" s="359" t="str">
        <f t="array" ref="N909">IFERROR(INDEX('All Field Defs'!$B$2:$E$258,MATCH('StoT Mapping (Depreciated)'!E909,'All Field Defs'!$B$2:$B$258,0),2),"")</f>
        <v/>
      </c>
      <c r="O909" s="359" t="str">
        <f t="array" ref="O909">IFERROR(INDEX('All Field Defs'!$B$2:$E$258,MATCH('StoT Mapping (Depreciated)'!E909,'All Field Defs'!$B$2:$B$258,0),3),"")</f>
        <v/>
      </c>
      <c r="P909" s="359" t="str">
        <f t="array" ref="P909">IFERROR(INDEX('All Field Defs'!$A$2:$E$258,MATCH('StoT Mapping (Depreciated)'!E909,'All Field Defs'!$B$2:$B$258,0),1),"")</f>
        <v/>
      </c>
      <c r="Q909" s="359" t="str">
        <f t="array" ref="Q909">IFERROR(INDEX('All Field Defs'!$A$2:$F$258,MATCH('StoT Mapping (Depreciated)'!E909,'All Field Defs'!$B$2:$B$258,0),6),"")</f>
        <v/>
      </c>
    </row>
    <row r="910" ht="15.75" customHeight="1">
      <c r="A910" s="352">
        <v>909.0</v>
      </c>
      <c r="B910" s="353" t="s">
        <v>355</v>
      </c>
      <c r="C910" s="353" t="s">
        <v>415</v>
      </c>
      <c r="D910" s="353" t="str">
        <f t="shared" si="1"/>
        <v>bldinsp.mdb.LtrOwner.OrigLtrType</v>
      </c>
      <c r="E910" s="353" t="s">
        <v>2121</v>
      </c>
      <c r="F910" s="353"/>
      <c r="G910" s="353"/>
      <c r="H910" s="374" t="str">
        <f t="shared" si="21"/>
        <v>LtrOwner</v>
      </c>
      <c r="I910" s="355" t="s">
        <v>2121</v>
      </c>
      <c r="J910" s="373"/>
      <c r="K910" s="358" t="s">
        <v>2148</v>
      </c>
      <c r="L910" s="358" t="s">
        <v>2216</v>
      </c>
      <c r="N910" s="359" t="str">
        <f t="array" ref="N910">IFERROR(INDEX('All Field Defs'!$B$2:$E$258,MATCH('StoT Mapping (Depreciated)'!E910,'All Field Defs'!$B$2:$B$258,0),2),"")</f>
        <v/>
      </c>
      <c r="O910" s="359" t="str">
        <f t="array" ref="O910">IFERROR(INDEX('All Field Defs'!$B$2:$E$258,MATCH('StoT Mapping (Depreciated)'!E910,'All Field Defs'!$B$2:$B$258,0),3),"")</f>
        <v/>
      </c>
      <c r="P910" s="359" t="str">
        <f t="array" ref="P910">IFERROR(INDEX('All Field Defs'!$A$2:$E$258,MATCH('StoT Mapping (Depreciated)'!E910,'All Field Defs'!$B$2:$B$258,0),1),"")</f>
        <v/>
      </c>
      <c r="Q910" s="359" t="str">
        <f t="array" ref="Q910">IFERROR(INDEX('All Field Defs'!$A$2:$F$258,MATCH('StoT Mapping (Depreciated)'!E910,'All Field Defs'!$B$2:$B$258,0),6),"")</f>
        <v/>
      </c>
    </row>
    <row r="911" ht="15.75" customHeight="1">
      <c r="A911" s="352">
        <v>910.0</v>
      </c>
      <c r="B911" s="353" t="s">
        <v>355</v>
      </c>
      <c r="C911" s="353" t="s">
        <v>415</v>
      </c>
      <c r="D911" s="353" t="str">
        <f t="shared" si="1"/>
        <v>bldinsp.mdb.LtrOwner.OrigLtrDate</v>
      </c>
      <c r="E911" s="353" t="s">
        <v>2198</v>
      </c>
      <c r="F911" s="353"/>
      <c r="G911" s="353"/>
      <c r="H911" s="374" t="str">
        <f t="shared" si="21"/>
        <v>LtrOwner</v>
      </c>
      <c r="I911" s="355" t="s">
        <v>2198</v>
      </c>
      <c r="J911" s="373"/>
      <c r="K911" s="358" t="s">
        <v>2148</v>
      </c>
      <c r="L911" s="358" t="s">
        <v>2217</v>
      </c>
      <c r="N911" s="359" t="str">
        <f t="array" ref="N911">IFERROR(INDEX('All Field Defs'!$B$2:$E$258,MATCH('StoT Mapping (Depreciated)'!E911,'All Field Defs'!$B$2:$B$258,0),2),"")</f>
        <v/>
      </c>
      <c r="O911" s="359" t="str">
        <f t="array" ref="O911">IFERROR(INDEX('All Field Defs'!$B$2:$E$258,MATCH('StoT Mapping (Depreciated)'!E911,'All Field Defs'!$B$2:$B$258,0),3),"")</f>
        <v/>
      </c>
      <c r="P911" s="359" t="str">
        <f t="array" ref="P911">IFERROR(INDEX('All Field Defs'!$A$2:$E$258,MATCH('StoT Mapping (Depreciated)'!E911,'All Field Defs'!$B$2:$B$258,0),1),"")</f>
        <v/>
      </c>
      <c r="Q911" s="359" t="str">
        <f t="array" ref="Q911">IFERROR(INDEX('All Field Defs'!$A$2:$F$258,MATCH('StoT Mapping (Depreciated)'!E911,'All Field Defs'!$B$2:$B$258,0),6),"")</f>
        <v/>
      </c>
    </row>
    <row r="912" ht="15.75" customHeight="1">
      <c r="A912" s="352">
        <v>911.0</v>
      </c>
      <c r="B912" s="353" t="s">
        <v>355</v>
      </c>
      <c r="C912" s="353" t="s">
        <v>415</v>
      </c>
      <c r="D912" s="353" t="str">
        <f t="shared" si="1"/>
        <v>bldinsp.mdb.LtrOwner.OrigInspectorNum</v>
      </c>
      <c r="E912" s="353" t="s">
        <v>2218</v>
      </c>
      <c r="F912" s="353"/>
      <c r="G912" s="353"/>
      <c r="H912" s="374" t="str">
        <f t="shared" si="21"/>
        <v>LtrOwner</v>
      </c>
      <c r="I912" s="355" t="s">
        <v>2218</v>
      </c>
      <c r="J912" s="373"/>
      <c r="K912" s="358" t="s">
        <v>2165</v>
      </c>
      <c r="L912" s="358" t="s">
        <v>2219</v>
      </c>
      <c r="N912" s="359" t="str">
        <f t="array" ref="N912">IFERROR(INDEX('All Field Defs'!$B$2:$E$258,MATCH('StoT Mapping (Depreciated)'!E912,'All Field Defs'!$B$2:$B$258,0),2),"")</f>
        <v/>
      </c>
      <c r="O912" s="359" t="str">
        <f t="array" ref="O912">IFERROR(INDEX('All Field Defs'!$B$2:$E$258,MATCH('StoT Mapping (Depreciated)'!E912,'All Field Defs'!$B$2:$B$258,0),3),"")</f>
        <v/>
      </c>
      <c r="P912" s="359" t="str">
        <f t="array" ref="P912">IFERROR(INDEX('All Field Defs'!$A$2:$E$258,MATCH('StoT Mapping (Depreciated)'!E912,'All Field Defs'!$B$2:$B$258,0),1),"")</f>
        <v/>
      </c>
      <c r="Q912" s="359" t="str">
        <f t="array" ref="Q912">IFERROR(INDEX('All Field Defs'!$A$2:$F$258,MATCH('StoT Mapping (Depreciated)'!E912,'All Field Defs'!$B$2:$B$258,0),6),"")</f>
        <v/>
      </c>
    </row>
    <row r="913" ht="15.75" customHeight="1">
      <c r="A913" s="352">
        <v>912.0</v>
      </c>
      <c r="B913" s="353" t="s">
        <v>355</v>
      </c>
      <c r="C913" s="353" t="s">
        <v>415</v>
      </c>
      <c r="D913" s="353" t="str">
        <f t="shared" si="1"/>
        <v>bldinsp.mdb.LtrOwner.ReinspectDate</v>
      </c>
      <c r="E913" s="353" t="s">
        <v>2220</v>
      </c>
      <c r="F913" s="353"/>
      <c r="G913" s="353"/>
      <c r="H913" s="374" t="str">
        <f t="shared" si="21"/>
        <v>LtrOwner</v>
      </c>
      <c r="I913" s="355" t="s">
        <v>2220</v>
      </c>
      <c r="J913" s="373"/>
      <c r="K913" s="358" t="s">
        <v>2165</v>
      </c>
      <c r="L913" s="358" t="s">
        <v>2166</v>
      </c>
      <c r="N913" s="359" t="str">
        <f t="array" ref="N913">IFERROR(INDEX('All Field Defs'!$B$2:$E$258,MATCH('StoT Mapping (Depreciated)'!E913,'All Field Defs'!$B$2:$B$258,0),2),"")</f>
        <v/>
      </c>
      <c r="O913" s="359" t="str">
        <f t="array" ref="O913">IFERROR(INDEX('All Field Defs'!$B$2:$E$258,MATCH('StoT Mapping (Depreciated)'!E913,'All Field Defs'!$B$2:$B$258,0),3),"")</f>
        <v/>
      </c>
      <c r="P913" s="359" t="str">
        <f t="array" ref="P913">IFERROR(INDEX('All Field Defs'!$A$2:$E$258,MATCH('StoT Mapping (Depreciated)'!E913,'All Field Defs'!$B$2:$B$258,0),1),"")</f>
        <v/>
      </c>
      <c r="Q913" s="359" t="str">
        <f t="array" ref="Q913">IFERROR(INDEX('All Field Defs'!$A$2:$F$258,MATCH('StoT Mapping (Depreciated)'!E913,'All Field Defs'!$B$2:$B$258,0),6),"")</f>
        <v/>
      </c>
    </row>
    <row r="914" ht="15.75" customHeight="1">
      <c r="A914" s="352">
        <v>913.0</v>
      </c>
      <c r="B914" s="353" t="s">
        <v>355</v>
      </c>
      <c r="C914" s="353" t="s">
        <v>415</v>
      </c>
      <c r="D914" s="353" t="str">
        <f t="shared" si="1"/>
        <v>bldinsp.mdb.LtrOwner.CancelAllDate</v>
      </c>
      <c r="E914" s="353" t="s">
        <v>2221</v>
      </c>
      <c r="F914" s="353"/>
      <c r="G914" s="353"/>
      <c r="H914" s="374" t="str">
        <f t="shared" si="21"/>
        <v>LtrOwner</v>
      </c>
      <c r="I914" s="355" t="s">
        <v>2221</v>
      </c>
      <c r="J914" s="373"/>
      <c r="K914" s="358" t="s">
        <v>149</v>
      </c>
      <c r="L914" s="358" t="s">
        <v>149</v>
      </c>
      <c r="N914" s="359" t="str">
        <f t="array" ref="N914">IFERROR(INDEX('All Field Defs'!$B$2:$E$258,MATCH('StoT Mapping (Depreciated)'!E914,'All Field Defs'!$B$2:$B$258,0),2),"")</f>
        <v/>
      </c>
      <c r="O914" s="359" t="str">
        <f t="array" ref="O914">IFERROR(INDEX('All Field Defs'!$B$2:$E$258,MATCH('StoT Mapping (Depreciated)'!E914,'All Field Defs'!$B$2:$B$258,0),3),"")</f>
        <v/>
      </c>
      <c r="P914" s="359" t="str">
        <f t="array" ref="P914">IFERROR(INDEX('All Field Defs'!$A$2:$E$258,MATCH('StoT Mapping (Depreciated)'!E914,'All Field Defs'!$B$2:$B$258,0),1),"")</f>
        <v/>
      </c>
      <c r="Q914" s="359" t="str">
        <f t="array" ref="Q914">IFERROR(INDEX('All Field Defs'!$A$2:$F$258,MATCH('StoT Mapping (Depreciated)'!E914,'All Field Defs'!$B$2:$B$258,0),6),"")</f>
        <v/>
      </c>
    </row>
    <row r="915" ht="15.75" customHeight="1">
      <c r="A915" s="352">
        <v>914.0</v>
      </c>
      <c r="B915" s="353" t="s">
        <v>355</v>
      </c>
      <c r="C915" s="353" t="s">
        <v>415</v>
      </c>
      <c r="D915" s="353" t="str">
        <f t="shared" si="1"/>
        <v>bldinsp.mdb.LtrOwner.FeeAmtCharged</v>
      </c>
      <c r="E915" s="353" t="s">
        <v>2222</v>
      </c>
      <c r="F915" s="353"/>
      <c r="G915" s="353"/>
      <c r="H915" s="374" t="str">
        <f t="shared" si="21"/>
        <v>LtrOwner</v>
      </c>
      <c r="I915" s="355" t="s">
        <v>2222</v>
      </c>
      <c r="J915" s="373"/>
      <c r="K915" s="358" t="s">
        <v>2223</v>
      </c>
      <c r="L915" s="358" t="s">
        <v>2224</v>
      </c>
      <c r="N915" s="359" t="str">
        <f t="array" ref="N915">IFERROR(INDEX('All Field Defs'!$B$2:$E$258,MATCH('StoT Mapping (Depreciated)'!E915,'All Field Defs'!$B$2:$B$258,0),2),"")</f>
        <v/>
      </c>
      <c r="O915" s="359" t="str">
        <f t="array" ref="O915">IFERROR(INDEX('All Field Defs'!$B$2:$E$258,MATCH('StoT Mapping (Depreciated)'!E915,'All Field Defs'!$B$2:$B$258,0),3),"")</f>
        <v/>
      </c>
      <c r="P915" s="359" t="str">
        <f t="array" ref="P915">IFERROR(INDEX('All Field Defs'!$A$2:$E$258,MATCH('StoT Mapping (Depreciated)'!E915,'All Field Defs'!$B$2:$B$258,0),1),"")</f>
        <v/>
      </c>
      <c r="Q915" s="359" t="str">
        <f t="array" ref="Q915">IFERROR(INDEX('All Field Defs'!$A$2:$F$258,MATCH('StoT Mapping (Depreciated)'!E915,'All Field Defs'!$B$2:$B$258,0),6),"")</f>
        <v/>
      </c>
    </row>
    <row r="916" ht="15.75" customHeight="1">
      <c r="A916" s="352">
        <v>915.0</v>
      </c>
      <c r="B916" s="353" t="s">
        <v>355</v>
      </c>
      <c r="C916" s="353" t="s">
        <v>415</v>
      </c>
      <c r="D916" s="353" t="str">
        <f t="shared" si="1"/>
        <v>bldinsp.mdb.LtrOwner.FeeLtr1CancelDate</v>
      </c>
      <c r="E916" s="353" t="s">
        <v>2225</v>
      </c>
      <c r="F916" s="353"/>
      <c r="G916" s="353"/>
      <c r="H916" s="374" t="str">
        <f t="shared" si="21"/>
        <v>LtrOwner</v>
      </c>
      <c r="I916" s="355" t="s">
        <v>2225</v>
      </c>
      <c r="J916" s="373"/>
      <c r="K916" s="358" t="s">
        <v>2226</v>
      </c>
      <c r="L916" s="358" t="s">
        <v>149</v>
      </c>
      <c r="N916" s="359" t="str">
        <f t="array" ref="N916">IFERROR(INDEX('All Field Defs'!$B$2:$E$258,MATCH('StoT Mapping (Depreciated)'!E916,'All Field Defs'!$B$2:$B$258,0),2),"")</f>
        <v/>
      </c>
      <c r="O916" s="359" t="str">
        <f t="array" ref="O916">IFERROR(INDEX('All Field Defs'!$B$2:$E$258,MATCH('StoT Mapping (Depreciated)'!E916,'All Field Defs'!$B$2:$B$258,0),3),"")</f>
        <v/>
      </c>
      <c r="P916" s="359" t="str">
        <f t="array" ref="P916">IFERROR(INDEX('All Field Defs'!$A$2:$E$258,MATCH('StoT Mapping (Depreciated)'!E916,'All Field Defs'!$B$2:$B$258,0),1),"")</f>
        <v/>
      </c>
      <c r="Q916" s="359" t="str">
        <f t="array" ref="Q916">IFERROR(INDEX('All Field Defs'!$A$2:$F$258,MATCH('StoT Mapping (Depreciated)'!E916,'All Field Defs'!$B$2:$B$258,0),6),"")</f>
        <v/>
      </c>
    </row>
    <row r="917" ht="15.75" customHeight="1">
      <c r="A917" s="352">
        <v>916.0</v>
      </c>
      <c r="B917" s="353" t="s">
        <v>355</v>
      </c>
      <c r="C917" s="353" t="s">
        <v>415</v>
      </c>
      <c r="D917" s="353" t="str">
        <f t="shared" si="1"/>
        <v>bldinsp.mdb.LtrOwner.FeeLtr1Date</v>
      </c>
      <c r="E917" s="353" t="s">
        <v>2227</v>
      </c>
      <c r="F917" s="353"/>
      <c r="G917" s="353"/>
      <c r="H917" s="374" t="str">
        <f t="shared" si="21"/>
        <v>LtrOwner</v>
      </c>
      <c r="I917" s="355" t="s">
        <v>2227</v>
      </c>
      <c r="J917" s="373"/>
      <c r="K917" s="358" t="s">
        <v>2226</v>
      </c>
      <c r="L917" s="358" t="s">
        <v>149</v>
      </c>
      <c r="N917" s="359" t="str">
        <f t="array" ref="N917">IFERROR(INDEX('All Field Defs'!$B$2:$E$258,MATCH('StoT Mapping (Depreciated)'!E917,'All Field Defs'!$B$2:$B$258,0),2),"")</f>
        <v/>
      </c>
      <c r="O917" s="359" t="str">
        <f t="array" ref="O917">IFERROR(INDEX('All Field Defs'!$B$2:$E$258,MATCH('StoT Mapping (Depreciated)'!E917,'All Field Defs'!$B$2:$B$258,0),3),"")</f>
        <v/>
      </c>
      <c r="P917" s="359" t="str">
        <f t="array" ref="P917">IFERROR(INDEX('All Field Defs'!$A$2:$E$258,MATCH('StoT Mapping (Depreciated)'!E917,'All Field Defs'!$B$2:$B$258,0),1),"")</f>
        <v/>
      </c>
      <c r="Q917" s="359" t="str">
        <f t="array" ref="Q917">IFERROR(INDEX('All Field Defs'!$A$2:$F$258,MATCH('StoT Mapping (Depreciated)'!E917,'All Field Defs'!$B$2:$B$258,0),6),"")</f>
        <v/>
      </c>
    </row>
    <row r="918" ht="15.75" customHeight="1">
      <c r="A918" s="352">
        <v>917.0</v>
      </c>
      <c r="B918" s="353" t="s">
        <v>355</v>
      </c>
      <c r="C918" s="353" t="s">
        <v>415</v>
      </c>
      <c r="D918" s="353" t="str">
        <f t="shared" si="1"/>
        <v>bldinsp.mdb.LtrOwner.FeeLtr1InspectorNum</v>
      </c>
      <c r="E918" s="353" t="s">
        <v>2228</v>
      </c>
      <c r="F918" s="353"/>
      <c r="G918" s="353"/>
      <c r="H918" s="374" t="str">
        <f t="shared" si="21"/>
        <v>LtrOwner</v>
      </c>
      <c r="I918" s="355" t="s">
        <v>2228</v>
      </c>
      <c r="J918" s="373"/>
      <c r="K918" s="358" t="s">
        <v>2226</v>
      </c>
      <c r="L918" s="358" t="s">
        <v>149</v>
      </c>
      <c r="N918" s="359" t="str">
        <f t="array" ref="N918">IFERROR(INDEX('All Field Defs'!$B$2:$E$258,MATCH('StoT Mapping (Depreciated)'!E918,'All Field Defs'!$B$2:$B$258,0),2),"")</f>
        <v/>
      </c>
      <c r="O918" s="359" t="str">
        <f t="array" ref="O918">IFERROR(INDEX('All Field Defs'!$B$2:$E$258,MATCH('StoT Mapping (Depreciated)'!E918,'All Field Defs'!$B$2:$B$258,0),3),"")</f>
        <v/>
      </c>
      <c r="P918" s="359" t="str">
        <f t="array" ref="P918">IFERROR(INDEX('All Field Defs'!$A$2:$E$258,MATCH('StoT Mapping (Depreciated)'!E918,'All Field Defs'!$B$2:$B$258,0),1),"")</f>
        <v/>
      </c>
      <c r="Q918" s="359" t="str">
        <f t="array" ref="Q918">IFERROR(INDEX('All Field Defs'!$A$2:$F$258,MATCH('StoT Mapping (Depreciated)'!E918,'All Field Defs'!$B$2:$B$258,0),6),"")</f>
        <v/>
      </c>
    </row>
    <row r="919" ht="15.75" customHeight="1">
      <c r="A919" s="352">
        <v>918.0</v>
      </c>
      <c r="B919" s="353" t="s">
        <v>355</v>
      </c>
      <c r="C919" s="353" t="s">
        <v>415</v>
      </c>
      <c r="D919" s="353" t="str">
        <f t="shared" si="1"/>
        <v>bldinsp.mdb.LtrOwner.FeeLtr1AmtPerViol</v>
      </c>
      <c r="E919" s="353" t="s">
        <v>2229</v>
      </c>
      <c r="F919" s="353"/>
      <c r="G919" s="353"/>
      <c r="H919" s="374" t="str">
        <f t="shared" si="21"/>
        <v>LtrOwner</v>
      </c>
      <c r="I919" s="355" t="s">
        <v>2229</v>
      </c>
      <c r="J919" s="373"/>
      <c r="K919" s="358" t="s">
        <v>2226</v>
      </c>
      <c r="L919" s="358" t="s">
        <v>149</v>
      </c>
      <c r="N919" s="359" t="str">
        <f t="array" ref="N919">IFERROR(INDEX('All Field Defs'!$B$2:$E$258,MATCH('StoT Mapping (Depreciated)'!E919,'All Field Defs'!$B$2:$B$258,0),2),"")</f>
        <v/>
      </c>
      <c r="O919" s="359" t="str">
        <f t="array" ref="O919">IFERROR(INDEX('All Field Defs'!$B$2:$E$258,MATCH('StoT Mapping (Depreciated)'!E919,'All Field Defs'!$B$2:$B$258,0),3),"")</f>
        <v/>
      </c>
      <c r="P919" s="359" t="str">
        <f t="array" ref="P919">IFERROR(INDEX('All Field Defs'!$A$2:$E$258,MATCH('StoT Mapping (Depreciated)'!E919,'All Field Defs'!$B$2:$B$258,0),1),"")</f>
        <v/>
      </c>
      <c r="Q919" s="359" t="str">
        <f t="array" ref="Q919">IFERROR(INDEX('All Field Defs'!$A$2:$F$258,MATCH('StoT Mapping (Depreciated)'!E919,'All Field Defs'!$B$2:$B$258,0),6),"")</f>
        <v/>
      </c>
    </row>
    <row r="920" ht="15.75" customHeight="1">
      <c r="A920" s="352">
        <v>919.0</v>
      </c>
      <c r="B920" s="353" t="s">
        <v>355</v>
      </c>
      <c r="C920" s="353" t="s">
        <v>415</v>
      </c>
      <c r="D920" s="353" t="str">
        <f t="shared" si="1"/>
        <v>bldinsp.mdb.LtrOwner.FeeLtr1NbrofViols</v>
      </c>
      <c r="E920" s="353" t="s">
        <v>2230</v>
      </c>
      <c r="F920" s="353"/>
      <c r="G920" s="353"/>
      <c r="H920" s="374" t="str">
        <f t="shared" si="21"/>
        <v>LtrOwner</v>
      </c>
      <c r="I920" s="355" t="s">
        <v>2230</v>
      </c>
      <c r="J920" s="373"/>
      <c r="K920" s="358" t="s">
        <v>2226</v>
      </c>
      <c r="L920" s="358" t="s">
        <v>149</v>
      </c>
      <c r="N920" s="359" t="str">
        <f t="array" ref="N920">IFERROR(INDEX('All Field Defs'!$B$2:$E$258,MATCH('StoT Mapping (Depreciated)'!E920,'All Field Defs'!$B$2:$B$258,0),2),"")</f>
        <v/>
      </c>
      <c r="O920" s="359" t="str">
        <f t="array" ref="O920">IFERROR(INDEX('All Field Defs'!$B$2:$E$258,MATCH('StoT Mapping (Depreciated)'!E920,'All Field Defs'!$B$2:$B$258,0),3),"")</f>
        <v/>
      </c>
      <c r="P920" s="359" t="str">
        <f t="array" ref="P920">IFERROR(INDEX('All Field Defs'!$A$2:$E$258,MATCH('StoT Mapping (Depreciated)'!E920,'All Field Defs'!$B$2:$B$258,0),1),"")</f>
        <v/>
      </c>
      <c r="Q920" s="359" t="str">
        <f t="array" ref="Q920">IFERROR(INDEX('All Field Defs'!$A$2:$F$258,MATCH('StoT Mapping (Depreciated)'!E920,'All Field Defs'!$B$2:$B$258,0),6),"")</f>
        <v/>
      </c>
    </row>
    <row r="921" ht="15.75" customHeight="1">
      <c r="A921" s="352">
        <v>920.0</v>
      </c>
      <c r="B921" s="353" t="s">
        <v>355</v>
      </c>
      <c r="C921" s="353" t="s">
        <v>415</v>
      </c>
      <c r="D921" s="353" t="str">
        <f t="shared" si="1"/>
        <v>bldinsp.mdb.LtrOwner.FeeLtr1AmtOwed</v>
      </c>
      <c r="E921" s="353" t="s">
        <v>2231</v>
      </c>
      <c r="F921" s="353"/>
      <c r="G921" s="353"/>
      <c r="H921" s="374" t="str">
        <f t="shared" si="21"/>
        <v>LtrOwner</v>
      </c>
      <c r="I921" s="355" t="s">
        <v>2231</v>
      </c>
      <c r="J921" s="373"/>
      <c r="K921" s="358" t="s">
        <v>2226</v>
      </c>
      <c r="L921" s="358" t="s">
        <v>149</v>
      </c>
      <c r="N921" s="359" t="str">
        <f t="array" ref="N921">IFERROR(INDEX('All Field Defs'!$B$2:$E$258,MATCH('StoT Mapping (Depreciated)'!E921,'All Field Defs'!$B$2:$B$258,0),2),"")</f>
        <v/>
      </c>
      <c r="O921" s="359" t="str">
        <f t="array" ref="O921">IFERROR(INDEX('All Field Defs'!$B$2:$E$258,MATCH('StoT Mapping (Depreciated)'!E921,'All Field Defs'!$B$2:$B$258,0),3),"")</f>
        <v/>
      </c>
      <c r="P921" s="359" t="str">
        <f t="array" ref="P921">IFERROR(INDEX('All Field Defs'!$A$2:$E$258,MATCH('StoT Mapping (Depreciated)'!E921,'All Field Defs'!$B$2:$B$258,0),1),"")</f>
        <v/>
      </c>
      <c r="Q921" s="359" t="str">
        <f t="array" ref="Q921">IFERROR(INDEX('All Field Defs'!$A$2:$F$258,MATCH('StoT Mapping (Depreciated)'!E921,'All Field Defs'!$B$2:$B$258,0),6),"")</f>
        <v/>
      </c>
    </row>
    <row r="922" ht="15.75" customHeight="1">
      <c r="A922" s="352">
        <v>921.0</v>
      </c>
      <c r="B922" s="353" t="s">
        <v>355</v>
      </c>
      <c r="C922" s="353" t="s">
        <v>415</v>
      </c>
      <c r="D922" s="353" t="str">
        <f t="shared" si="1"/>
        <v>bldinsp.mdb.LtrOwner.FeeLtr2CancelDate</v>
      </c>
      <c r="E922" s="353" t="s">
        <v>2232</v>
      </c>
      <c r="F922" s="353"/>
      <c r="G922" s="353"/>
      <c r="H922" s="374" t="str">
        <f t="shared" si="21"/>
        <v>LtrOwner</v>
      </c>
      <c r="I922" s="355" t="s">
        <v>2232</v>
      </c>
      <c r="J922" s="373"/>
      <c r="K922" s="358" t="s">
        <v>2226</v>
      </c>
      <c r="L922" s="358" t="s">
        <v>149</v>
      </c>
      <c r="N922" s="359" t="str">
        <f t="array" ref="N922">IFERROR(INDEX('All Field Defs'!$B$2:$E$258,MATCH('StoT Mapping (Depreciated)'!E922,'All Field Defs'!$B$2:$B$258,0),2),"")</f>
        <v/>
      </c>
      <c r="O922" s="359" t="str">
        <f t="array" ref="O922">IFERROR(INDEX('All Field Defs'!$B$2:$E$258,MATCH('StoT Mapping (Depreciated)'!E922,'All Field Defs'!$B$2:$B$258,0),3),"")</f>
        <v/>
      </c>
      <c r="P922" s="359" t="str">
        <f t="array" ref="P922">IFERROR(INDEX('All Field Defs'!$A$2:$E$258,MATCH('StoT Mapping (Depreciated)'!E922,'All Field Defs'!$B$2:$B$258,0),1),"")</f>
        <v/>
      </c>
      <c r="Q922" s="359" t="str">
        <f t="array" ref="Q922">IFERROR(INDEX('All Field Defs'!$A$2:$F$258,MATCH('StoT Mapping (Depreciated)'!E922,'All Field Defs'!$B$2:$B$258,0),6),"")</f>
        <v/>
      </c>
    </row>
    <row r="923" ht="15.75" customHeight="1">
      <c r="A923" s="352">
        <v>922.0</v>
      </c>
      <c r="B923" s="353" t="s">
        <v>355</v>
      </c>
      <c r="C923" s="353" t="s">
        <v>415</v>
      </c>
      <c r="D923" s="353" t="str">
        <f t="shared" si="1"/>
        <v>bldinsp.mdb.LtrOwner.FeeLtr2Date</v>
      </c>
      <c r="E923" s="353" t="s">
        <v>2233</v>
      </c>
      <c r="F923" s="353"/>
      <c r="G923" s="353"/>
      <c r="H923" s="374" t="str">
        <f t="shared" si="21"/>
        <v>LtrOwner</v>
      </c>
      <c r="I923" s="355" t="s">
        <v>2233</v>
      </c>
      <c r="J923" s="373"/>
      <c r="K923" s="358" t="s">
        <v>2226</v>
      </c>
      <c r="L923" s="358" t="s">
        <v>149</v>
      </c>
      <c r="N923" s="359" t="str">
        <f t="array" ref="N923">IFERROR(INDEX('All Field Defs'!$B$2:$E$258,MATCH('StoT Mapping (Depreciated)'!E923,'All Field Defs'!$B$2:$B$258,0),2),"")</f>
        <v/>
      </c>
      <c r="O923" s="359" t="str">
        <f t="array" ref="O923">IFERROR(INDEX('All Field Defs'!$B$2:$E$258,MATCH('StoT Mapping (Depreciated)'!E923,'All Field Defs'!$B$2:$B$258,0),3),"")</f>
        <v/>
      </c>
      <c r="P923" s="359" t="str">
        <f t="array" ref="P923">IFERROR(INDEX('All Field Defs'!$A$2:$E$258,MATCH('StoT Mapping (Depreciated)'!E923,'All Field Defs'!$B$2:$B$258,0),1),"")</f>
        <v/>
      </c>
      <c r="Q923" s="359" t="str">
        <f t="array" ref="Q923">IFERROR(INDEX('All Field Defs'!$A$2:$F$258,MATCH('StoT Mapping (Depreciated)'!E923,'All Field Defs'!$B$2:$B$258,0),6),"")</f>
        <v/>
      </c>
    </row>
    <row r="924" ht="15.75" customHeight="1">
      <c r="A924" s="352">
        <v>923.0</v>
      </c>
      <c r="B924" s="353" t="s">
        <v>355</v>
      </c>
      <c r="C924" s="353" t="s">
        <v>415</v>
      </c>
      <c r="D924" s="353" t="str">
        <f t="shared" si="1"/>
        <v>bldinsp.mdb.LtrOwner.FeeLtr2InspectorNum</v>
      </c>
      <c r="E924" s="353" t="s">
        <v>2234</v>
      </c>
      <c r="F924" s="353"/>
      <c r="G924" s="353"/>
      <c r="H924" s="374" t="str">
        <f t="shared" si="21"/>
        <v>LtrOwner</v>
      </c>
      <c r="I924" s="355" t="s">
        <v>2234</v>
      </c>
      <c r="J924" s="373"/>
      <c r="K924" s="358" t="s">
        <v>2226</v>
      </c>
      <c r="L924" s="358" t="s">
        <v>149</v>
      </c>
      <c r="N924" s="359" t="str">
        <f t="array" ref="N924">IFERROR(INDEX('All Field Defs'!$B$2:$E$258,MATCH('StoT Mapping (Depreciated)'!E924,'All Field Defs'!$B$2:$B$258,0),2),"")</f>
        <v/>
      </c>
      <c r="O924" s="359" t="str">
        <f t="array" ref="O924">IFERROR(INDEX('All Field Defs'!$B$2:$E$258,MATCH('StoT Mapping (Depreciated)'!E924,'All Field Defs'!$B$2:$B$258,0),3),"")</f>
        <v/>
      </c>
      <c r="P924" s="359" t="str">
        <f t="array" ref="P924">IFERROR(INDEX('All Field Defs'!$A$2:$E$258,MATCH('StoT Mapping (Depreciated)'!E924,'All Field Defs'!$B$2:$B$258,0),1),"")</f>
        <v/>
      </c>
      <c r="Q924" s="359" t="str">
        <f t="array" ref="Q924">IFERROR(INDEX('All Field Defs'!$A$2:$F$258,MATCH('StoT Mapping (Depreciated)'!E924,'All Field Defs'!$B$2:$B$258,0),6),"")</f>
        <v/>
      </c>
    </row>
    <row r="925" ht="15.75" customHeight="1">
      <c r="A925" s="352">
        <v>924.0</v>
      </c>
      <c r="B925" s="353" t="s">
        <v>355</v>
      </c>
      <c r="C925" s="353" t="s">
        <v>415</v>
      </c>
      <c r="D925" s="353" t="str">
        <f t="shared" si="1"/>
        <v>bldinsp.mdb.LtrOwner.FeeLtr2AmtPerViol</v>
      </c>
      <c r="E925" s="353" t="s">
        <v>2235</v>
      </c>
      <c r="F925" s="353"/>
      <c r="G925" s="353"/>
      <c r="H925" s="374" t="str">
        <f t="shared" si="21"/>
        <v>LtrOwner</v>
      </c>
      <c r="I925" s="355" t="s">
        <v>2235</v>
      </c>
      <c r="J925" s="373"/>
      <c r="K925" s="358" t="s">
        <v>2226</v>
      </c>
      <c r="L925" s="358" t="s">
        <v>149</v>
      </c>
      <c r="N925" s="359" t="str">
        <f t="array" ref="N925">IFERROR(INDEX('All Field Defs'!$B$2:$E$258,MATCH('StoT Mapping (Depreciated)'!E925,'All Field Defs'!$B$2:$B$258,0),2),"")</f>
        <v/>
      </c>
      <c r="O925" s="359" t="str">
        <f t="array" ref="O925">IFERROR(INDEX('All Field Defs'!$B$2:$E$258,MATCH('StoT Mapping (Depreciated)'!E925,'All Field Defs'!$B$2:$B$258,0),3),"")</f>
        <v/>
      </c>
      <c r="P925" s="359" t="str">
        <f t="array" ref="P925">IFERROR(INDEX('All Field Defs'!$A$2:$E$258,MATCH('StoT Mapping (Depreciated)'!E925,'All Field Defs'!$B$2:$B$258,0),1),"")</f>
        <v/>
      </c>
      <c r="Q925" s="359" t="str">
        <f t="array" ref="Q925">IFERROR(INDEX('All Field Defs'!$A$2:$F$258,MATCH('StoT Mapping (Depreciated)'!E925,'All Field Defs'!$B$2:$B$258,0),6),"")</f>
        <v/>
      </c>
    </row>
    <row r="926" ht="15.75" customHeight="1">
      <c r="A926" s="352">
        <v>925.0</v>
      </c>
      <c r="B926" s="353" t="s">
        <v>355</v>
      </c>
      <c r="C926" s="353" t="s">
        <v>415</v>
      </c>
      <c r="D926" s="353" t="str">
        <f t="shared" si="1"/>
        <v>bldinsp.mdb.LtrOwner.FeeLtr2NbrofViols</v>
      </c>
      <c r="E926" s="353" t="s">
        <v>2236</v>
      </c>
      <c r="F926" s="353"/>
      <c r="G926" s="353"/>
      <c r="H926" s="374" t="str">
        <f t="shared" si="21"/>
        <v>LtrOwner</v>
      </c>
      <c r="I926" s="355" t="s">
        <v>2236</v>
      </c>
      <c r="J926" s="373"/>
      <c r="K926" s="358" t="s">
        <v>2226</v>
      </c>
      <c r="L926" s="358" t="s">
        <v>149</v>
      </c>
      <c r="N926" s="359" t="str">
        <f t="array" ref="N926">IFERROR(INDEX('All Field Defs'!$B$2:$E$258,MATCH('StoT Mapping (Depreciated)'!E926,'All Field Defs'!$B$2:$B$258,0),2),"")</f>
        <v/>
      </c>
      <c r="O926" s="359" t="str">
        <f t="array" ref="O926">IFERROR(INDEX('All Field Defs'!$B$2:$E$258,MATCH('StoT Mapping (Depreciated)'!E926,'All Field Defs'!$B$2:$B$258,0),3),"")</f>
        <v/>
      </c>
      <c r="P926" s="359" t="str">
        <f t="array" ref="P926">IFERROR(INDEX('All Field Defs'!$A$2:$E$258,MATCH('StoT Mapping (Depreciated)'!E926,'All Field Defs'!$B$2:$B$258,0),1),"")</f>
        <v/>
      </c>
      <c r="Q926" s="359" t="str">
        <f t="array" ref="Q926">IFERROR(INDEX('All Field Defs'!$A$2:$F$258,MATCH('StoT Mapping (Depreciated)'!E926,'All Field Defs'!$B$2:$B$258,0),6),"")</f>
        <v/>
      </c>
    </row>
    <row r="927" ht="15.75" customHeight="1">
      <c r="A927" s="352">
        <v>926.0</v>
      </c>
      <c r="B927" s="353" t="s">
        <v>355</v>
      </c>
      <c r="C927" s="353" t="s">
        <v>415</v>
      </c>
      <c r="D927" s="353" t="str">
        <f t="shared" si="1"/>
        <v>bldinsp.mdb.LtrOwner.FeeLtr2AmtOwed</v>
      </c>
      <c r="E927" s="353" t="s">
        <v>2237</v>
      </c>
      <c r="F927" s="353"/>
      <c r="G927" s="353"/>
      <c r="H927" s="374" t="str">
        <f t="shared" si="21"/>
        <v>LtrOwner</v>
      </c>
      <c r="I927" s="355" t="s">
        <v>2237</v>
      </c>
      <c r="J927" s="373"/>
      <c r="K927" s="358" t="s">
        <v>2226</v>
      </c>
      <c r="L927" s="358" t="s">
        <v>149</v>
      </c>
      <c r="N927" s="359" t="str">
        <f t="array" ref="N927">IFERROR(INDEX('All Field Defs'!$B$2:$E$258,MATCH('StoT Mapping (Depreciated)'!E927,'All Field Defs'!$B$2:$B$258,0),2),"")</f>
        <v/>
      </c>
      <c r="O927" s="359" t="str">
        <f t="array" ref="O927">IFERROR(INDEX('All Field Defs'!$B$2:$E$258,MATCH('StoT Mapping (Depreciated)'!E927,'All Field Defs'!$B$2:$B$258,0),3),"")</f>
        <v/>
      </c>
      <c r="P927" s="359" t="str">
        <f t="array" ref="P927">IFERROR(INDEX('All Field Defs'!$A$2:$E$258,MATCH('StoT Mapping (Depreciated)'!E927,'All Field Defs'!$B$2:$B$258,0),1),"")</f>
        <v/>
      </c>
      <c r="Q927" s="359" t="str">
        <f t="array" ref="Q927">IFERROR(INDEX('All Field Defs'!$A$2:$F$258,MATCH('StoT Mapping (Depreciated)'!E927,'All Field Defs'!$B$2:$B$258,0),6),"")</f>
        <v/>
      </c>
    </row>
    <row r="928" ht="15.75" customHeight="1">
      <c r="A928" s="352">
        <v>927.0</v>
      </c>
      <c r="B928" s="353" t="s">
        <v>355</v>
      </c>
      <c r="C928" s="353" t="s">
        <v>415</v>
      </c>
      <c r="D928" s="353" t="str">
        <f t="shared" si="1"/>
        <v>bldinsp.mdb.LtrOwner.FeePaidDate</v>
      </c>
      <c r="E928" s="353" t="s">
        <v>2238</v>
      </c>
      <c r="F928" s="353"/>
      <c r="G928" s="353"/>
      <c r="H928" s="374" t="str">
        <f t="shared" si="21"/>
        <v>LtrOwner</v>
      </c>
      <c r="I928" s="355" t="s">
        <v>2238</v>
      </c>
      <c r="J928" s="373"/>
      <c r="K928" s="358" t="s">
        <v>2226</v>
      </c>
      <c r="L928" s="358" t="s">
        <v>149</v>
      </c>
      <c r="N928" s="359" t="str">
        <f t="array" ref="N928">IFERROR(INDEX('All Field Defs'!$B$2:$E$258,MATCH('StoT Mapping (Depreciated)'!E928,'All Field Defs'!$B$2:$B$258,0),2),"")</f>
        <v/>
      </c>
      <c r="O928" s="359" t="str">
        <f t="array" ref="O928">IFERROR(INDEX('All Field Defs'!$B$2:$E$258,MATCH('StoT Mapping (Depreciated)'!E928,'All Field Defs'!$B$2:$B$258,0),3),"")</f>
        <v/>
      </c>
      <c r="P928" s="359" t="str">
        <f t="array" ref="P928">IFERROR(INDEX('All Field Defs'!$A$2:$E$258,MATCH('StoT Mapping (Depreciated)'!E928,'All Field Defs'!$B$2:$B$258,0),1),"")</f>
        <v/>
      </c>
      <c r="Q928" s="359" t="str">
        <f t="array" ref="Q928">IFERROR(INDEX('All Field Defs'!$A$2:$F$258,MATCH('StoT Mapping (Depreciated)'!E928,'All Field Defs'!$B$2:$B$258,0),6),"")</f>
        <v/>
      </c>
    </row>
    <row r="929" ht="15.75" customHeight="1">
      <c r="A929" s="352">
        <v>928.0</v>
      </c>
      <c r="B929" s="353" t="s">
        <v>355</v>
      </c>
      <c r="C929" s="353" t="s">
        <v>415</v>
      </c>
      <c r="D929" s="353" t="str">
        <f t="shared" si="1"/>
        <v>bldinsp.mdb.LtrOwner.FeePaidAmt</v>
      </c>
      <c r="E929" s="353" t="s">
        <v>2239</v>
      </c>
      <c r="F929" s="353"/>
      <c r="G929" s="353"/>
      <c r="H929" s="374" t="str">
        <f t="shared" si="21"/>
        <v>LtrOwner</v>
      </c>
      <c r="I929" s="355" t="s">
        <v>2239</v>
      </c>
      <c r="J929" s="373"/>
      <c r="K929" s="358" t="s">
        <v>2226</v>
      </c>
      <c r="L929" s="358" t="s">
        <v>149</v>
      </c>
      <c r="N929" s="359" t="str">
        <f t="array" ref="N929">IFERROR(INDEX('All Field Defs'!$B$2:$E$258,MATCH('StoT Mapping (Depreciated)'!E929,'All Field Defs'!$B$2:$B$258,0),2),"")</f>
        <v/>
      </c>
      <c r="O929" s="359" t="str">
        <f t="array" ref="O929">IFERROR(INDEX('All Field Defs'!$B$2:$E$258,MATCH('StoT Mapping (Depreciated)'!E929,'All Field Defs'!$B$2:$B$258,0),3),"")</f>
        <v/>
      </c>
      <c r="P929" s="359" t="str">
        <f t="array" ref="P929">IFERROR(INDEX('All Field Defs'!$A$2:$E$258,MATCH('StoT Mapping (Depreciated)'!E929,'All Field Defs'!$B$2:$B$258,0),1),"")</f>
        <v/>
      </c>
      <c r="Q929" s="359" t="str">
        <f t="array" ref="Q929">IFERROR(INDEX('All Field Defs'!$A$2:$F$258,MATCH('StoT Mapping (Depreciated)'!E929,'All Field Defs'!$B$2:$B$258,0),6),"")</f>
        <v/>
      </c>
    </row>
    <row r="930" ht="15.75" customHeight="1">
      <c r="A930" s="352">
        <v>929.0</v>
      </c>
      <c r="B930" s="353" t="s">
        <v>355</v>
      </c>
      <c r="C930" s="353" t="s">
        <v>415</v>
      </c>
      <c r="D930" s="353" t="str">
        <f t="shared" si="1"/>
        <v>bldinsp.mdb.LtrOwner.FeeAppealDate</v>
      </c>
      <c r="E930" s="353" t="s">
        <v>2240</v>
      </c>
      <c r="F930" s="353"/>
      <c r="G930" s="353"/>
      <c r="H930" s="374" t="str">
        <f t="shared" si="21"/>
        <v>LtrOwner</v>
      </c>
      <c r="I930" s="355" t="s">
        <v>2240</v>
      </c>
      <c r="J930" s="373"/>
      <c r="K930" s="358" t="s">
        <v>2226</v>
      </c>
      <c r="L930" s="358" t="s">
        <v>149</v>
      </c>
      <c r="N930" s="359" t="str">
        <f t="array" ref="N930">IFERROR(INDEX('All Field Defs'!$B$2:$E$258,MATCH('StoT Mapping (Depreciated)'!E930,'All Field Defs'!$B$2:$B$258,0),2),"")</f>
        <v/>
      </c>
      <c r="O930" s="359" t="str">
        <f t="array" ref="O930">IFERROR(INDEX('All Field Defs'!$B$2:$E$258,MATCH('StoT Mapping (Depreciated)'!E930,'All Field Defs'!$B$2:$B$258,0),3),"")</f>
        <v/>
      </c>
      <c r="P930" s="359" t="str">
        <f t="array" ref="P930">IFERROR(INDEX('All Field Defs'!$A$2:$E$258,MATCH('StoT Mapping (Depreciated)'!E930,'All Field Defs'!$B$2:$B$258,0),1),"")</f>
        <v/>
      </c>
      <c r="Q930" s="359" t="str">
        <f t="array" ref="Q930">IFERROR(INDEX('All Field Defs'!$A$2:$F$258,MATCH('StoT Mapping (Depreciated)'!E930,'All Field Defs'!$B$2:$B$258,0),6),"")</f>
        <v/>
      </c>
    </row>
    <row r="931" ht="15.75" customHeight="1">
      <c r="A931" s="352">
        <v>930.0</v>
      </c>
      <c r="B931" s="353" t="s">
        <v>355</v>
      </c>
      <c r="C931" s="353" t="s">
        <v>415</v>
      </c>
      <c r="D931" s="353" t="str">
        <f t="shared" si="1"/>
        <v>bldinsp.mdb.LtrOwner.FeeAppSuccessful</v>
      </c>
      <c r="E931" s="353" t="s">
        <v>2241</v>
      </c>
      <c r="F931" s="353"/>
      <c r="G931" s="353"/>
      <c r="H931" s="374" t="str">
        <f t="shared" si="21"/>
        <v>LtrOwner</v>
      </c>
      <c r="I931" s="355" t="s">
        <v>2241</v>
      </c>
      <c r="J931" s="373"/>
      <c r="K931" s="358" t="s">
        <v>2226</v>
      </c>
      <c r="L931" s="358" t="s">
        <v>149</v>
      </c>
      <c r="N931" s="359" t="str">
        <f t="array" ref="N931">IFERROR(INDEX('All Field Defs'!$B$2:$E$258,MATCH('StoT Mapping (Depreciated)'!E931,'All Field Defs'!$B$2:$B$258,0),2),"")</f>
        <v/>
      </c>
      <c r="O931" s="359" t="str">
        <f t="array" ref="O931">IFERROR(INDEX('All Field Defs'!$B$2:$E$258,MATCH('StoT Mapping (Depreciated)'!E931,'All Field Defs'!$B$2:$B$258,0),3),"")</f>
        <v/>
      </c>
      <c r="P931" s="359" t="str">
        <f t="array" ref="P931">IFERROR(INDEX('All Field Defs'!$A$2:$E$258,MATCH('StoT Mapping (Depreciated)'!E931,'All Field Defs'!$B$2:$B$258,0),1),"")</f>
        <v/>
      </c>
      <c r="Q931" s="359" t="str">
        <f t="array" ref="Q931">IFERROR(INDEX('All Field Defs'!$A$2:$F$258,MATCH('StoT Mapping (Depreciated)'!E931,'All Field Defs'!$B$2:$B$258,0),6),"")</f>
        <v/>
      </c>
    </row>
    <row r="932" ht="15.75" customHeight="1">
      <c r="A932" s="352">
        <v>931.0</v>
      </c>
      <c r="B932" s="353" t="s">
        <v>355</v>
      </c>
      <c r="C932" s="353" t="s">
        <v>415</v>
      </c>
      <c r="D932" s="353" t="str">
        <f t="shared" si="1"/>
        <v>bldinsp.mdb.LtrOwner.FeeRechargeDate</v>
      </c>
      <c r="E932" s="353" t="s">
        <v>2242</v>
      </c>
      <c r="F932" s="353"/>
      <c r="G932" s="353"/>
      <c r="H932" s="374" t="str">
        <f t="shared" si="21"/>
        <v>LtrOwner</v>
      </c>
      <c r="I932" s="355" t="s">
        <v>2242</v>
      </c>
      <c r="J932" s="373"/>
      <c r="K932" s="358" t="s">
        <v>2226</v>
      </c>
      <c r="L932" s="358" t="s">
        <v>149</v>
      </c>
      <c r="N932" s="359" t="str">
        <f t="array" ref="N932">IFERROR(INDEX('All Field Defs'!$B$2:$E$258,MATCH('StoT Mapping (Depreciated)'!E932,'All Field Defs'!$B$2:$B$258,0),2),"")</f>
        <v/>
      </c>
      <c r="O932" s="359" t="str">
        <f t="array" ref="O932">IFERROR(INDEX('All Field Defs'!$B$2:$E$258,MATCH('StoT Mapping (Depreciated)'!E932,'All Field Defs'!$B$2:$B$258,0),3),"")</f>
        <v/>
      </c>
      <c r="P932" s="359" t="str">
        <f t="array" ref="P932">IFERROR(INDEX('All Field Defs'!$A$2:$E$258,MATCH('StoT Mapping (Depreciated)'!E932,'All Field Defs'!$B$2:$B$258,0),1),"")</f>
        <v/>
      </c>
      <c r="Q932" s="359" t="str">
        <f t="array" ref="Q932">IFERROR(INDEX('All Field Defs'!$A$2:$F$258,MATCH('StoT Mapping (Depreciated)'!E932,'All Field Defs'!$B$2:$B$258,0),6),"")</f>
        <v/>
      </c>
    </row>
    <row r="933" ht="15.75" customHeight="1">
      <c r="A933" s="352">
        <v>932.0</v>
      </c>
      <c r="B933" s="353" t="s">
        <v>355</v>
      </c>
      <c r="C933" s="353" t="s">
        <v>415</v>
      </c>
      <c r="D933" s="353" t="str">
        <f t="shared" si="1"/>
        <v>bldinsp.mdb.LtrOwner.FineExecDate</v>
      </c>
      <c r="E933" s="353" t="s">
        <v>2243</v>
      </c>
      <c r="F933" s="353"/>
      <c r="G933" s="353"/>
      <c r="H933" s="374" t="str">
        <f t="shared" si="21"/>
        <v>LtrOwner</v>
      </c>
      <c r="I933" s="355" t="s">
        <v>2243</v>
      </c>
      <c r="J933" s="373"/>
      <c r="K933" s="358" t="s">
        <v>2226</v>
      </c>
      <c r="L933" s="358" t="s">
        <v>149</v>
      </c>
      <c r="N933" s="359" t="str">
        <f t="array" ref="N933">IFERROR(INDEX('All Field Defs'!$B$2:$E$258,MATCH('StoT Mapping (Depreciated)'!E933,'All Field Defs'!$B$2:$B$258,0),2),"")</f>
        <v/>
      </c>
      <c r="O933" s="359" t="str">
        <f t="array" ref="O933">IFERROR(INDEX('All Field Defs'!$B$2:$E$258,MATCH('StoT Mapping (Depreciated)'!E933,'All Field Defs'!$B$2:$B$258,0),3),"")</f>
        <v/>
      </c>
      <c r="P933" s="359" t="str">
        <f t="array" ref="P933">IFERROR(INDEX('All Field Defs'!$A$2:$E$258,MATCH('StoT Mapping (Depreciated)'!E933,'All Field Defs'!$B$2:$B$258,0),1),"")</f>
        <v/>
      </c>
      <c r="Q933" s="359" t="str">
        <f t="array" ref="Q933">IFERROR(INDEX('All Field Defs'!$A$2:$F$258,MATCH('StoT Mapping (Depreciated)'!E933,'All Field Defs'!$B$2:$B$258,0),6),"")</f>
        <v/>
      </c>
    </row>
    <row r="934" ht="15.75" customHeight="1">
      <c r="A934" s="352">
        <v>933.0</v>
      </c>
      <c r="B934" s="353" t="s">
        <v>355</v>
      </c>
      <c r="C934" s="353" t="s">
        <v>415</v>
      </c>
      <c r="D934" s="353" t="str">
        <f t="shared" si="1"/>
        <v>bldinsp.mdb.LtrOwner.FineAsmtNum</v>
      </c>
      <c r="E934" s="353" t="s">
        <v>2244</v>
      </c>
      <c r="F934" s="353"/>
      <c r="G934" s="353"/>
      <c r="H934" s="374" t="str">
        <f t="shared" si="21"/>
        <v>LtrOwner</v>
      </c>
      <c r="I934" s="355" t="s">
        <v>2244</v>
      </c>
      <c r="J934" s="373"/>
      <c r="K934" s="358" t="s">
        <v>2226</v>
      </c>
      <c r="L934" s="358" t="s">
        <v>149</v>
      </c>
      <c r="N934" s="359" t="str">
        <f t="array" ref="N934">IFERROR(INDEX('All Field Defs'!$B$2:$E$258,MATCH('StoT Mapping (Depreciated)'!E934,'All Field Defs'!$B$2:$B$258,0),2),"")</f>
        <v/>
      </c>
      <c r="O934" s="359" t="str">
        <f t="array" ref="O934">IFERROR(INDEX('All Field Defs'!$B$2:$E$258,MATCH('StoT Mapping (Depreciated)'!E934,'All Field Defs'!$B$2:$B$258,0),3),"")</f>
        <v/>
      </c>
      <c r="P934" s="359" t="str">
        <f t="array" ref="P934">IFERROR(INDEX('All Field Defs'!$A$2:$E$258,MATCH('StoT Mapping (Depreciated)'!E934,'All Field Defs'!$B$2:$B$258,0),1),"")</f>
        <v/>
      </c>
      <c r="Q934" s="359" t="str">
        <f t="array" ref="Q934">IFERROR(INDEX('All Field Defs'!$A$2:$F$258,MATCH('StoT Mapping (Depreciated)'!E934,'All Field Defs'!$B$2:$B$258,0),6),"")</f>
        <v/>
      </c>
    </row>
    <row r="935" ht="15.75" customHeight="1">
      <c r="A935" s="352">
        <v>934.0</v>
      </c>
      <c r="B935" s="353" t="s">
        <v>355</v>
      </c>
      <c r="C935" s="353" t="s">
        <v>415</v>
      </c>
      <c r="D935" s="353" t="str">
        <f t="shared" si="1"/>
        <v>bldinsp.mdb.LtrOwner.FineOwnerType</v>
      </c>
      <c r="E935" s="353" t="s">
        <v>2099</v>
      </c>
      <c r="F935" s="353"/>
      <c r="G935" s="353"/>
      <c r="H935" s="374" t="str">
        <f t="shared" si="21"/>
        <v>LtrOwner</v>
      </c>
      <c r="I935" s="355" t="s">
        <v>2099</v>
      </c>
      <c r="J935" s="373"/>
      <c r="K935" s="358" t="s">
        <v>2226</v>
      </c>
      <c r="L935" s="358" t="s">
        <v>149</v>
      </c>
      <c r="N935" s="359" t="str">
        <f t="array" ref="N935">IFERROR(INDEX('All Field Defs'!$B$2:$E$258,MATCH('StoT Mapping (Depreciated)'!E935,'All Field Defs'!$B$2:$B$258,0),2),"")</f>
        <v/>
      </c>
      <c r="O935" s="359" t="str">
        <f t="array" ref="O935">IFERROR(INDEX('All Field Defs'!$B$2:$E$258,MATCH('StoT Mapping (Depreciated)'!E935,'All Field Defs'!$B$2:$B$258,0),3),"")</f>
        <v/>
      </c>
      <c r="P935" s="359" t="str">
        <f t="array" ref="P935">IFERROR(INDEX('All Field Defs'!$A$2:$E$258,MATCH('StoT Mapping (Depreciated)'!E935,'All Field Defs'!$B$2:$B$258,0),1),"")</f>
        <v/>
      </c>
      <c r="Q935" s="359" t="str">
        <f t="array" ref="Q935">IFERROR(INDEX('All Field Defs'!$A$2:$F$258,MATCH('StoT Mapping (Depreciated)'!E935,'All Field Defs'!$B$2:$B$258,0),6),"")</f>
        <v/>
      </c>
    </row>
    <row r="936" ht="15.75" customHeight="1">
      <c r="A936" s="352">
        <v>935.0</v>
      </c>
      <c r="B936" s="353" t="s">
        <v>355</v>
      </c>
      <c r="C936" s="353" t="s">
        <v>415</v>
      </c>
      <c r="D936" s="353" t="str">
        <f t="shared" si="1"/>
        <v>bldinsp.mdb.LtrOwner.ReleaseDate</v>
      </c>
      <c r="E936" s="353" t="s">
        <v>2245</v>
      </c>
      <c r="F936" s="353"/>
      <c r="G936" s="353"/>
      <c r="H936" s="374" t="str">
        <f t="shared" si="21"/>
        <v>LtrOwner</v>
      </c>
      <c r="I936" s="355" t="s">
        <v>2245</v>
      </c>
      <c r="J936" s="373"/>
      <c r="K936" s="358" t="s">
        <v>149</v>
      </c>
      <c r="L936" s="358" t="s">
        <v>149</v>
      </c>
      <c r="N936" s="359" t="str">
        <f t="array" ref="N936">IFERROR(INDEX('All Field Defs'!$B$2:$E$258,MATCH('StoT Mapping (Depreciated)'!E936,'All Field Defs'!$B$2:$B$258,0),2),"")</f>
        <v/>
      </c>
      <c r="O936" s="359" t="str">
        <f t="array" ref="O936">IFERROR(INDEX('All Field Defs'!$B$2:$E$258,MATCH('StoT Mapping (Depreciated)'!E936,'All Field Defs'!$B$2:$B$258,0),3),"")</f>
        <v/>
      </c>
      <c r="P936" s="359" t="str">
        <f t="array" ref="P936">IFERROR(INDEX('All Field Defs'!$A$2:$E$258,MATCH('StoT Mapping (Depreciated)'!E936,'All Field Defs'!$B$2:$B$258,0),1),"")</f>
        <v/>
      </c>
      <c r="Q936" s="359" t="str">
        <f t="array" ref="Q936">IFERROR(INDEX('All Field Defs'!$A$2:$F$258,MATCH('StoT Mapping (Depreciated)'!E936,'All Field Defs'!$B$2:$B$258,0),6),"")</f>
        <v/>
      </c>
    </row>
    <row r="937" ht="15.75" customHeight="1">
      <c r="A937" s="352">
        <v>936.0</v>
      </c>
      <c r="B937" s="353" t="s">
        <v>355</v>
      </c>
      <c r="C937" s="353" t="s">
        <v>415</v>
      </c>
      <c r="D937" s="353" t="str">
        <f t="shared" si="1"/>
        <v>bldinsp.mdb.LtrOwner.ReleaseTransNum</v>
      </c>
      <c r="E937" s="353" t="s">
        <v>2246</v>
      </c>
      <c r="F937" s="353"/>
      <c r="G937" s="353"/>
      <c r="H937" s="374" t="str">
        <f t="shared" si="21"/>
        <v>LtrOwner</v>
      </c>
      <c r="I937" s="355" t="s">
        <v>2246</v>
      </c>
      <c r="J937" s="373"/>
      <c r="K937" s="358" t="s">
        <v>149</v>
      </c>
      <c r="L937" s="358" t="s">
        <v>149</v>
      </c>
      <c r="N937" s="359" t="str">
        <f t="array" ref="N937">IFERROR(INDEX('All Field Defs'!$B$2:$E$258,MATCH('StoT Mapping (Depreciated)'!E937,'All Field Defs'!$B$2:$B$258,0),2),"")</f>
        <v/>
      </c>
      <c r="O937" s="359" t="str">
        <f t="array" ref="O937">IFERROR(INDEX('All Field Defs'!$B$2:$E$258,MATCH('StoT Mapping (Depreciated)'!E937,'All Field Defs'!$B$2:$B$258,0),3),"")</f>
        <v/>
      </c>
      <c r="P937" s="359" t="str">
        <f t="array" ref="P937">IFERROR(INDEX('All Field Defs'!$A$2:$E$258,MATCH('StoT Mapping (Depreciated)'!E937,'All Field Defs'!$B$2:$B$258,0),1),"")</f>
        <v/>
      </c>
      <c r="Q937" s="359" t="str">
        <f t="array" ref="Q937">IFERROR(INDEX('All Field Defs'!$A$2:$F$258,MATCH('StoT Mapping (Depreciated)'!E937,'All Field Defs'!$B$2:$B$258,0),6),"")</f>
        <v/>
      </c>
    </row>
    <row r="938" ht="15.75" customHeight="1">
      <c r="A938" s="352">
        <v>937.0</v>
      </c>
      <c r="B938" s="353" t="s">
        <v>355</v>
      </c>
      <c r="C938" s="353" t="s">
        <v>415</v>
      </c>
      <c r="D938" s="353" t="str">
        <f t="shared" si="1"/>
        <v>bldinsp.mdb.LtrOwner.AKAAddress</v>
      </c>
      <c r="E938" s="353" t="s">
        <v>2247</v>
      </c>
      <c r="F938" s="353"/>
      <c r="G938" s="353"/>
      <c r="H938" s="374" t="str">
        <f t="shared" si="21"/>
        <v>LtrOwner</v>
      </c>
      <c r="I938" s="355" t="s">
        <v>2247</v>
      </c>
      <c r="J938" s="373"/>
      <c r="K938" s="358" t="s">
        <v>149</v>
      </c>
      <c r="L938" s="358" t="s">
        <v>149</v>
      </c>
      <c r="N938" s="359" t="str">
        <f t="array" ref="N938">IFERROR(INDEX('All Field Defs'!$B$2:$E$258,MATCH('StoT Mapping (Depreciated)'!E938,'All Field Defs'!$B$2:$B$258,0),2),"")</f>
        <v/>
      </c>
      <c r="O938" s="359" t="str">
        <f t="array" ref="O938">IFERROR(INDEX('All Field Defs'!$B$2:$E$258,MATCH('StoT Mapping (Depreciated)'!E938,'All Field Defs'!$B$2:$B$258,0),3),"")</f>
        <v/>
      </c>
      <c r="P938" s="359" t="str">
        <f t="array" ref="P938">IFERROR(INDEX('All Field Defs'!$A$2:$E$258,MATCH('StoT Mapping (Depreciated)'!E938,'All Field Defs'!$B$2:$B$258,0),1),"")</f>
        <v/>
      </c>
      <c r="Q938" s="359" t="str">
        <f t="array" ref="Q938">IFERROR(INDEX('All Field Defs'!$A$2:$F$258,MATCH('StoT Mapping (Depreciated)'!E938,'All Field Defs'!$B$2:$B$258,0),6),"")</f>
        <v/>
      </c>
    </row>
    <row r="939" ht="15.75" customHeight="1">
      <c r="A939" s="352">
        <v>938.0</v>
      </c>
      <c r="B939" s="353" t="s">
        <v>355</v>
      </c>
      <c r="C939" s="353" t="s">
        <v>415</v>
      </c>
      <c r="D939" s="353" t="str">
        <f t="shared" si="1"/>
        <v>bldinsp.mdb.LtrOwner.HotelRoomingType</v>
      </c>
      <c r="E939" s="353" t="s">
        <v>2248</v>
      </c>
      <c r="F939" s="353"/>
      <c r="G939" s="353"/>
      <c r="H939" s="374" t="str">
        <f t="shared" si="21"/>
        <v>LtrOwner</v>
      </c>
      <c r="I939" s="355" t="s">
        <v>2248</v>
      </c>
      <c r="J939" s="373"/>
      <c r="K939" s="358" t="s">
        <v>149</v>
      </c>
      <c r="L939" s="358" t="s">
        <v>149</v>
      </c>
      <c r="N939" s="359" t="str">
        <f t="array" ref="N939">IFERROR(INDEX('All Field Defs'!$B$2:$E$258,MATCH('StoT Mapping (Depreciated)'!E939,'All Field Defs'!$B$2:$B$258,0),2),"")</f>
        <v/>
      </c>
      <c r="O939" s="359" t="str">
        <f t="array" ref="O939">IFERROR(INDEX('All Field Defs'!$B$2:$E$258,MATCH('StoT Mapping (Depreciated)'!E939,'All Field Defs'!$B$2:$B$258,0),3),"")</f>
        <v/>
      </c>
      <c r="P939" s="359" t="str">
        <f t="array" ref="P939">IFERROR(INDEX('All Field Defs'!$A$2:$E$258,MATCH('StoT Mapping (Depreciated)'!E939,'All Field Defs'!$B$2:$B$258,0),1),"")</f>
        <v/>
      </c>
      <c r="Q939" s="359" t="str">
        <f t="array" ref="Q939">IFERROR(INDEX('All Field Defs'!$A$2:$F$258,MATCH('StoT Mapping (Depreciated)'!E939,'All Field Defs'!$B$2:$B$258,0),6),"")</f>
        <v/>
      </c>
    </row>
    <row r="940" ht="15.75" customHeight="1">
      <c r="A940" s="352">
        <v>939.0</v>
      </c>
      <c r="B940" s="353" t="s">
        <v>355</v>
      </c>
      <c r="C940" s="353" t="s">
        <v>415</v>
      </c>
      <c r="D940" s="353" t="str">
        <f t="shared" si="1"/>
        <v>bldinsp.mdb.LtrOwner.HCDCertDate</v>
      </c>
      <c r="E940" s="353" t="s">
        <v>2249</v>
      </c>
      <c r="F940" s="353"/>
      <c r="G940" s="353"/>
      <c r="H940" s="374" t="str">
        <f t="shared" si="21"/>
        <v>LtrOwner</v>
      </c>
      <c r="I940" s="355" t="s">
        <v>2249</v>
      </c>
      <c r="J940" s="373"/>
      <c r="K940" s="358" t="s">
        <v>149</v>
      </c>
      <c r="L940" s="358" t="s">
        <v>149</v>
      </c>
      <c r="N940" s="359" t="str">
        <f t="array" ref="N940">IFERROR(INDEX('All Field Defs'!$B$2:$E$258,MATCH('StoT Mapping (Depreciated)'!E940,'All Field Defs'!$B$2:$B$258,0),2),"")</f>
        <v/>
      </c>
      <c r="O940" s="359" t="str">
        <f t="array" ref="O940">IFERROR(INDEX('All Field Defs'!$B$2:$E$258,MATCH('StoT Mapping (Depreciated)'!E940,'All Field Defs'!$B$2:$B$258,0),3),"")</f>
        <v/>
      </c>
      <c r="P940" s="359" t="str">
        <f t="array" ref="P940">IFERROR(INDEX('All Field Defs'!$A$2:$E$258,MATCH('StoT Mapping (Depreciated)'!E940,'All Field Defs'!$B$2:$B$258,0),1),"")</f>
        <v/>
      </c>
      <c r="Q940" s="359" t="str">
        <f t="array" ref="Q940">IFERROR(INDEX('All Field Defs'!$A$2:$F$258,MATCH('StoT Mapping (Depreciated)'!E940,'All Field Defs'!$B$2:$B$258,0),6),"")</f>
        <v/>
      </c>
    </row>
    <row r="941" ht="15.75" customHeight="1">
      <c r="A941" s="352">
        <v>940.0</v>
      </c>
      <c r="B941" s="353" t="s">
        <v>355</v>
      </c>
      <c r="C941" s="353" t="s">
        <v>415</v>
      </c>
      <c r="D941" s="353" t="str">
        <f t="shared" si="1"/>
        <v>bldinsp.mdb.LtrOwner.HCDCertNum</v>
      </c>
      <c r="E941" s="353" t="s">
        <v>2250</v>
      </c>
      <c r="F941" s="353"/>
      <c r="G941" s="353"/>
      <c r="H941" s="374" t="str">
        <f t="shared" si="21"/>
        <v>LtrOwner</v>
      </c>
      <c r="I941" s="355" t="s">
        <v>2250</v>
      </c>
      <c r="J941" s="373"/>
      <c r="K941" s="358" t="s">
        <v>149</v>
      </c>
      <c r="L941" s="358" t="s">
        <v>149</v>
      </c>
      <c r="N941" s="359" t="str">
        <f t="array" ref="N941">IFERROR(INDEX('All Field Defs'!$B$2:$E$258,MATCH('StoT Mapping (Depreciated)'!E941,'All Field Defs'!$B$2:$B$258,0),2),"")</f>
        <v/>
      </c>
      <c r="O941" s="359" t="str">
        <f t="array" ref="O941">IFERROR(INDEX('All Field Defs'!$B$2:$E$258,MATCH('StoT Mapping (Depreciated)'!E941,'All Field Defs'!$B$2:$B$258,0),3),"")</f>
        <v/>
      </c>
      <c r="P941" s="359" t="str">
        <f t="array" ref="P941">IFERROR(INDEX('All Field Defs'!$A$2:$E$258,MATCH('StoT Mapping (Depreciated)'!E941,'All Field Defs'!$B$2:$B$258,0),1),"")</f>
        <v/>
      </c>
      <c r="Q941" s="359" t="str">
        <f t="array" ref="Q941">IFERROR(INDEX('All Field Defs'!$A$2:$F$258,MATCH('StoT Mapping (Depreciated)'!E941,'All Field Defs'!$B$2:$B$258,0),6),"")</f>
        <v/>
      </c>
    </row>
    <row r="942" ht="15.75" customHeight="1">
      <c r="A942" s="352">
        <v>941.0</v>
      </c>
      <c r="B942" s="353" t="s">
        <v>355</v>
      </c>
      <c r="C942" s="353" t="s">
        <v>415</v>
      </c>
      <c r="D942" s="353" t="str">
        <f t="shared" si="1"/>
        <v>bldinsp.mdb.LtrOwner.CondemnDate</v>
      </c>
      <c r="E942" s="353" t="s">
        <v>409</v>
      </c>
      <c r="F942" s="353"/>
      <c r="G942" s="353"/>
      <c r="H942" s="374" t="str">
        <f t="shared" si="21"/>
        <v>LtrOwner</v>
      </c>
      <c r="I942" s="355" t="s">
        <v>409</v>
      </c>
      <c r="J942" s="373"/>
      <c r="K942" s="358" t="s">
        <v>2068</v>
      </c>
      <c r="L942" s="358" t="s">
        <v>2166</v>
      </c>
      <c r="M942" s="93" t="s">
        <v>2251</v>
      </c>
      <c r="N942" s="359" t="str">
        <f t="array" ref="N942">IFERROR(INDEX('All Field Defs'!$B$2:$E$258,MATCH('StoT Mapping (Depreciated)'!E942,'All Field Defs'!$B$2:$B$258,0),2),"")</f>
        <v/>
      </c>
      <c r="O942" s="359" t="str">
        <f t="array" ref="O942">IFERROR(INDEX('All Field Defs'!$B$2:$E$258,MATCH('StoT Mapping (Depreciated)'!E942,'All Field Defs'!$B$2:$B$258,0),3),"")</f>
        <v/>
      </c>
      <c r="P942" s="359" t="str">
        <f t="array" ref="P942">IFERROR(INDEX('All Field Defs'!$A$2:$E$258,MATCH('StoT Mapping (Depreciated)'!E942,'All Field Defs'!$B$2:$B$258,0),1),"")</f>
        <v/>
      </c>
      <c r="Q942" s="359" t="str">
        <f t="array" ref="Q942">IFERROR(INDEX('All Field Defs'!$A$2:$F$258,MATCH('StoT Mapping (Depreciated)'!E942,'All Field Defs'!$B$2:$B$258,0),6),"")</f>
        <v/>
      </c>
    </row>
    <row r="943" ht="15.75" customHeight="1">
      <c r="A943" s="352">
        <v>942.0</v>
      </c>
      <c r="B943" s="353" t="s">
        <v>355</v>
      </c>
      <c r="C943" s="353" t="s">
        <v>415</v>
      </c>
      <c r="D943" s="353" t="str">
        <f t="shared" si="1"/>
        <v>bldinsp.mdb.LtrOwner.OwnerCo</v>
      </c>
      <c r="E943" s="353" t="s">
        <v>1837</v>
      </c>
      <c r="F943" s="353"/>
      <c r="G943" s="353"/>
      <c r="H943" s="374" t="str">
        <f t="shared" si="21"/>
        <v>LtrOwner</v>
      </c>
      <c r="I943" s="355" t="s">
        <v>1837</v>
      </c>
      <c r="J943" s="373"/>
      <c r="K943" s="362" t="s">
        <v>648</v>
      </c>
      <c r="L943" s="358" t="s">
        <v>2212</v>
      </c>
      <c r="N943" s="359" t="str">
        <f t="array" ref="N943">IFERROR(INDEX('All Field Defs'!$B$2:$E$258,MATCH('StoT Mapping (Depreciated)'!E943,'All Field Defs'!$B$2:$B$258,0),2),"")</f>
        <v>Owner Care Of</v>
      </c>
      <c r="O943" s="359" t="str">
        <f t="array" ref="O943">IFERROR(INDEX('All Field Defs'!$B$2:$E$258,MATCH('StoT Mapping (Depreciated)'!E943,'All Field Defs'!$B$2:$B$258,0),3),"")</f>
        <v>String</v>
      </c>
      <c r="P943" s="359" t="str">
        <f t="array" ref="P943">IFERROR(INDEX('All Field Defs'!$A$2:$E$258,MATCH('StoT Mapping (Depreciated)'!E943,'All Field Defs'!$B$2:$B$258,0),1),"")</f>
        <v>OccPermFD</v>
      </c>
      <c r="Q943" s="359" t="str">
        <f t="array" ref="Q943">IFERROR(INDEX('All Field Defs'!$A$2:$F$258,MATCH('StoT Mapping (Depreciated)'!E943,'All Field Defs'!$B$2:$B$258,0),6),"")</f>
        <v>occupancy-permits-field-definitions.xlsx</v>
      </c>
    </row>
    <row r="944" ht="15.75" customHeight="1">
      <c r="A944" s="352">
        <v>943.0</v>
      </c>
      <c r="B944" s="353" t="s">
        <v>355</v>
      </c>
      <c r="C944" s="353" t="s">
        <v>415</v>
      </c>
      <c r="D944" s="353" t="str">
        <f t="shared" si="1"/>
        <v>bldinsp.mdb.LtrOwner.OwnerName</v>
      </c>
      <c r="E944" s="353" t="s">
        <v>1086</v>
      </c>
      <c r="F944" s="353"/>
      <c r="G944" s="353"/>
      <c r="H944" s="374" t="str">
        <f t="shared" si="21"/>
        <v>LtrOwner</v>
      </c>
      <c r="I944" s="355" t="s">
        <v>1086</v>
      </c>
      <c r="J944" s="373"/>
      <c r="K944" s="362" t="s">
        <v>648</v>
      </c>
      <c r="L944" s="358" t="s">
        <v>2212</v>
      </c>
      <c r="N944" s="359" t="str">
        <f t="array" ref="N944">IFERROR(INDEX('All Field Defs'!$B$2:$E$258,MATCH('StoT Mapping (Depreciated)'!E944,'All Field Defs'!$B$2:$B$258,0),2),"")</f>
        <v>Owner Name</v>
      </c>
      <c r="O944" s="359" t="str">
        <f t="array" ref="O944">IFERROR(INDEX('All Field Defs'!$B$2:$E$258,MATCH('StoT Mapping (Depreciated)'!E944,'All Field Defs'!$B$2:$B$258,0),3),"")</f>
        <v>String</v>
      </c>
      <c r="P944" s="359" t="str">
        <f t="array" ref="P944">IFERROR(INDEX('All Field Defs'!$A$2:$E$258,MATCH('StoT Mapping (Depreciated)'!E944,'All Field Defs'!$B$2:$B$258,0),1),"")</f>
        <v>OccPermFD</v>
      </c>
      <c r="Q944" s="359" t="str">
        <f t="array" ref="Q944">IFERROR(INDEX('All Field Defs'!$A$2:$F$258,MATCH('StoT Mapping (Depreciated)'!E944,'All Field Defs'!$B$2:$B$258,0),6),"")</f>
        <v>occupancy-permits-field-definitions.xlsx</v>
      </c>
    </row>
    <row r="945" ht="15.75" customHeight="1">
      <c r="A945" s="352">
        <v>944.0</v>
      </c>
      <c r="B945" s="353" t="s">
        <v>355</v>
      </c>
      <c r="C945" s="353" t="s">
        <v>415</v>
      </c>
      <c r="D945" s="353" t="str">
        <f t="shared" si="1"/>
        <v>bldinsp.mdb.LtrOwner.OwnerAddr</v>
      </c>
      <c r="E945" s="353" t="s">
        <v>1096</v>
      </c>
      <c r="F945" s="353"/>
      <c r="G945" s="353"/>
      <c r="H945" s="374" t="str">
        <f t="shared" si="21"/>
        <v>LtrOwner</v>
      </c>
      <c r="I945" s="355" t="s">
        <v>1096</v>
      </c>
      <c r="J945" s="373"/>
      <c r="K945" s="362" t="s">
        <v>648</v>
      </c>
      <c r="L945" s="358" t="s">
        <v>2212</v>
      </c>
      <c r="N945" s="359" t="str">
        <f t="array" ref="N945">IFERROR(INDEX('All Field Defs'!$B$2:$E$258,MATCH('StoT Mapping (Depreciated)'!E945,'All Field Defs'!$B$2:$B$258,0),2),"")</f>
        <v>Owner Address</v>
      </c>
      <c r="O945" s="359" t="str">
        <f t="array" ref="O945">IFERROR(INDEX('All Field Defs'!$B$2:$E$258,MATCH('StoT Mapping (Depreciated)'!E945,'All Field Defs'!$B$2:$B$258,0),3),"")</f>
        <v>String</v>
      </c>
      <c r="P945" s="359" t="str">
        <f t="array" ref="P945">IFERROR(INDEX('All Field Defs'!$A$2:$E$258,MATCH('StoT Mapping (Depreciated)'!E945,'All Field Defs'!$B$2:$B$258,0),1),"")</f>
        <v>OccPermFD</v>
      </c>
      <c r="Q945" s="359" t="str">
        <f t="array" ref="Q945">IFERROR(INDEX('All Field Defs'!$A$2:$F$258,MATCH('StoT Mapping (Depreciated)'!E945,'All Field Defs'!$B$2:$B$258,0),6),"")</f>
        <v>occupancy-permits-field-definitions.xlsx</v>
      </c>
    </row>
    <row r="946" ht="15.75" customHeight="1">
      <c r="A946" s="352">
        <v>945.0</v>
      </c>
      <c r="B946" s="353" t="s">
        <v>355</v>
      </c>
      <c r="C946" s="353" t="s">
        <v>415</v>
      </c>
      <c r="D946" s="353" t="str">
        <f t="shared" si="1"/>
        <v>bldinsp.mdb.LtrOwner.OwnerCity</v>
      </c>
      <c r="E946" s="353" t="s">
        <v>1107</v>
      </c>
      <c r="F946" s="353"/>
      <c r="G946" s="353"/>
      <c r="H946" s="374" t="str">
        <f t="shared" si="21"/>
        <v>LtrOwner</v>
      </c>
      <c r="I946" s="355" t="s">
        <v>1107</v>
      </c>
      <c r="J946" s="373"/>
      <c r="K946" s="362" t="s">
        <v>648</v>
      </c>
      <c r="L946" s="358" t="s">
        <v>2212</v>
      </c>
      <c r="N946" s="359" t="str">
        <f t="array" ref="N946">IFERROR(INDEX('All Field Defs'!$B$2:$E$258,MATCH('StoT Mapping (Depreciated)'!E946,'All Field Defs'!$B$2:$B$258,0),2),"")</f>
        <v>Owner City</v>
      </c>
      <c r="O946" s="359" t="str">
        <f t="array" ref="O946">IFERROR(INDEX('All Field Defs'!$B$2:$E$258,MATCH('StoT Mapping (Depreciated)'!E946,'All Field Defs'!$B$2:$B$258,0),3),"")</f>
        <v>String</v>
      </c>
      <c r="P946" s="359" t="str">
        <f t="array" ref="P946">IFERROR(INDEX('All Field Defs'!$A$2:$E$258,MATCH('StoT Mapping (Depreciated)'!E946,'All Field Defs'!$B$2:$B$258,0),1),"")</f>
        <v>OccPermFD</v>
      </c>
      <c r="Q946" s="359" t="str">
        <f t="array" ref="Q946">IFERROR(INDEX('All Field Defs'!$A$2:$F$258,MATCH('StoT Mapping (Depreciated)'!E946,'All Field Defs'!$B$2:$B$258,0),6),"")</f>
        <v>occupancy-permits-field-definitions.xlsx</v>
      </c>
    </row>
    <row r="947" ht="15.75" customHeight="1">
      <c r="A947" s="352">
        <v>946.0</v>
      </c>
      <c r="B947" s="353" t="s">
        <v>355</v>
      </c>
      <c r="C947" s="353" t="s">
        <v>415</v>
      </c>
      <c r="D947" s="353" t="str">
        <f t="shared" si="1"/>
        <v>bldinsp.mdb.LtrOwner.OwnerState</v>
      </c>
      <c r="E947" s="353" t="s">
        <v>1111</v>
      </c>
      <c r="F947" s="353"/>
      <c r="G947" s="353"/>
      <c r="H947" s="374" t="str">
        <f t="shared" si="21"/>
        <v>LtrOwner</v>
      </c>
      <c r="I947" s="355" t="s">
        <v>1111</v>
      </c>
      <c r="J947" s="373"/>
      <c r="K947" s="362" t="s">
        <v>648</v>
      </c>
      <c r="L947" s="358" t="s">
        <v>2212</v>
      </c>
      <c r="N947" s="359" t="str">
        <f t="array" ref="N947">IFERROR(INDEX('All Field Defs'!$B$2:$E$258,MATCH('StoT Mapping (Depreciated)'!E947,'All Field Defs'!$B$2:$B$258,0),2),"")</f>
        <v>Owner State</v>
      </c>
      <c r="O947" s="359" t="str">
        <f t="array" ref="O947">IFERROR(INDEX('All Field Defs'!$B$2:$E$258,MATCH('StoT Mapping (Depreciated)'!E947,'All Field Defs'!$B$2:$B$258,0),3),"")</f>
        <v>String</v>
      </c>
      <c r="P947" s="359" t="str">
        <f t="array" ref="P947">IFERROR(INDEX('All Field Defs'!$A$2:$E$258,MATCH('StoT Mapping (Depreciated)'!E947,'All Field Defs'!$B$2:$B$258,0),1),"")</f>
        <v>OccPermFD</v>
      </c>
      <c r="Q947" s="359" t="str">
        <f t="array" ref="Q947">IFERROR(INDEX('All Field Defs'!$A$2:$F$258,MATCH('StoT Mapping (Depreciated)'!E947,'All Field Defs'!$B$2:$B$258,0),6),"")</f>
        <v>occupancy-permits-field-definitions.xlsx</v>
      </c>
    </row>
    <row r="948" ht="15.75" customHeight="1">
      <c r="A948" s="352">
        <v>947.0</v>
      </c>
      <c r="B948" s="353" t="s">
        <v>355</v>
      </c>
      <c r="C948" s="353" t="s">
        <v>415</v>
      </c>
      <c r="D948" s="353" t="str">
        <f t="shared" si="1"/>
        <v>bldinsp.mdb.LtrOwner.OwnerZip</v>
      </c>
      <c r="E948" s="353" t="s">
        <v>1996</v>
      </c>
      <c r="F948" s="353"/>
      <c r="G948" s="353"/>
      <c r="H948" s="374" t="str">
        <f t="shared" si="21"/>
        <v>LtrOwner</v>
      </c>
      <c r="I948" s="355" t="s">
        <v>1996</v>
      </c>
      <c r="J948" s="373"/>
      <c r="K948" s="362" t="s">
        <v>648</v>
      </c>
      <c r="L948" s="358" t="s">
        <v>2212</v>
      </c>
      <c r="N948" s="359" t="str">
        <f t="array" ref="N948">IFERROR(INDEX('All Field Defs'!$B$2:$E$258,MATCH('StoT Mapping (Depreciated)'!E948,'All Field Defs'!$B$2:$B$258,0),2),"")</f>
        <v>Owner ZIP</v>
      </c>
      <c r="O948" s="359" t="str">
        <f t="array" ref="O948">IFERROR(INDEX('All Field Defs'!$B$2:$E$258,MATCH('StoT Mapping (Depreciated)'!E948,'All Field Defs'!$B$2:$B$258,0),3),"")</f>
        <v>String</v>
      </c>
      <c r="P948" s="359" t="str">
        <f t="array" ref="P948">IFERROR(INDEX('All Field Defs'!$A$2:$E$258,MATCH('StoT Mapping (Depreciated)'!E948,'All Field Defs'!$B$2:$B$258,0),1),"")</f>
        <v>OccPermFD</v>
      </c>
      <c r="Q948" s="359" t="str">
        <f t="array" ref="Q948">IFERROR(INDEX('All Field Defs'!$A$2:$F$258,MATCH('StoT Mapping (Depreciated)'!E948,'All Field Defs'!$B$2:$B$258,0),6),"")</f>
        <v>occupancy-permits-field-definitions.xlsx</v>
      </c>
    </row>
    <row r="949" ht="15.75" customHeight="1">
      <c r="A949" s="352">
        <v>948.0</v>
      </c>
      <c r="B949" s="353" t="s">
        <v>355</v>
      </c>
      <c r="C949" s="353" t="s">
        <v>415</v>
      </c>
      <c r="D949" s="353" t="str">
        <f t="shared" si="1"/>
        <v>bldinsp.mdb.LtrOwner.OwnerResident</v>
      </c>
      <c r="E949" s="353" t="s">
        <v>2252</v>
      </c>
      <c r="F949" s="353"/>
      <c r="G949" s="353"/>
      <c r="H949" s="374" t="str">
        <f t="shared" si="21"/>
        <v>LtrOwner</v>
      </c>
      <c r="I949" s="355" t="s">
        <v>2252</v>
      </c>
      <c r="J949" s="373"/>
      <c r="K949" s="358"/>
      <c r="L949" s="358"/>
      <c r="M949" s="93" t="s">
        <v>2253</v>
      </c>
      <c r="N949" s="359" t="str">
        <f t="array" ref="N949">IFERROR(INDEX('All Field Defs'!$B$2:$E$258,MATCH('StoT Mapping (Depreciated)'!E949,'All Field Defs'!$B$2:$B$258,0),2),"")</f>
        <v/>
      </c>
      <c r="O949" s="359" t="str">
        <f t="array" ref="O949">IFERROR(INDEX('All Field Defs'!$B$2:$E$258,MATCH('StoT Mapping (Depreciated)'!E949,'All Field Defs'!$B$2:$B$258,0),3),"")</f>
        <v/>
      </c>
      <c r="P949" s="359" t="str">
        <f t="array" ref="P949">IFERROR(INDEX('All Field Defs'!$A$2:$E$258,MATCH('StoT Mapping (Depreciated)'!E949,'All Field Defs'!$B$2:$B$258,0),1),"")</f>
        <v/>
      </c>
      <c r="Q949" s="359" t="str">
        <f t="array" ref="Q949">IFERROR(INDEX('All Field Defs'!$A$2:$F$258,MATCH('StoT Mapping (Depreciated)'!E949,'All Field Defs'!$B$2:$B$258,0),6),"")</f>
        <v/>
      </c>
    </row>
    <row r="950" ht="15.75" customHeight="1">
      <c r="A950" s="352">
        <v>949.0</v>
      </c>
      <c r="B950" s="353" t="s">
        <v>355</v>
      </c>
      <c r="C950" s="353" t="s">
        <v>415</v>
      </c>
      <c r="D950" s="353" t="str">
        <f t="shared" si="1"/>
        <v>bldinsp.mdb.LtrOwner.ManageCompany</v>
      </c>
      <c r="E950" s="353" t="s">
        <v>2254</v>
      </c>
      <c r="F950" s="353"/>
      <c r="G950" s="353"/>
      <c r="H950" s="374" t="str">
        <f t="shared" si="21"/>
        <v>LtrOwner</v>
      </c>
      <c r="I950" s="355" t="s">
        <v>2254</v>
      </c>
      <c r="J950" s="373"/>
      <c r="K950" s="358" t="s">
        <v>1228</v>
      </c>
      <c r="L950" s="358" t="s">
        <v>2255</v>
      </c>
      <c r="N950" s="359" t="str">
        <f t="array" ref="N950">IFERROR(INDEX('All Field Defs'!$B$2:$E$258,MATCH('StoT Mapping (Depreciated)'!E950,'All Field Defs'!$B$2:$B$258,0),2),"")</f>
        <v/>
      </c>
      <c r="O950" s="359" t="str">
        <f t="array" ref="O950">IFERROR(INDEX('All Field Defs'!$B$2:$E$258,MATCH('StoT Mapping (Depreciated)'!E950,'All Field Defs'!$B$2:$B$258,0),3),"")</f>
        <v/>
      </c>
      <c r="P950" s="359" t="str">
        <f t="array" ref="P950">IFERROR(INDEX('All Field Defs'!$A$2:$E$258,MATCH('StoT Mapping (Depreciated)'!E950,'All Field Defs'!$B$2:$B$258,0),1),"")</f>
        <v/>
      </c>
      <c r="Q950" s="359" t="str">
        <f t="array" ref="Q950">IFERROR(INDEX('All Field Defs'!$A$2:$F$258,MATCH('StoT Mapping (Depreciated)'!E950,'All Field Defs'!$B$2:$B$258,0),6),"")</f>
        <v/>
      </c>
    </row>
    <row r="951" ht="15.75" customHeight="1">
      <c r="A951" s="352">
        <v>950.0</v>
      </c>
      <c r="B951" s="353" t="s">
        <v>355</v>
      </c>
      <c r="C951" s="353" t="s">
        <v>415</v>
      </c>
      <c r="D951" s="353" t="str">
        <f t="shared" si="1"/>
        <v>bldinsp.mdb.LtrOwner.ManageName</v>
      </c>
      <c r="E951" s="353" t="s">
        <v>2256</v>
      </c>
      <c r="F951" s="353"/>
      <c r="G951" s="353"/>
      <c r="H951" s="374" t="str">
        <f t="shared" si="21"/>
        <v>LtrOwner</v>
      </c>
      <c r="I951" s="355" t="s">
        <v>2256</v>
      </c>
      <c r="J951" s="373"/>
      <c r="K951" s="358" t="s">
        <v>1228</v>
      </c>
      <c r="L951" s="358" t="s">
        <v>2255</v>
      </c>
      <c r="N951" s="359" t="str">
        <f t="array" ref="N951">IFERROR(INDEX('All Field Defs'!$B$2:$E$258,MATCH('StoT Mapping (Depreciated)'!E951,'All Field Defs'!$B$2:$B$258,0),2),"")</f>
        <v/>
      </c>
      <c r="O951" s="359" t="str">
        <f t="array" ref="O951">IFERROR(INDEX('All Field Defs'!$B$2:$E$258,MATCH('StoT Mapping (Depreciated)'!E951,'All Field Defs'!$B$2:$B$258,0),3),"")</f>
        <v/>
      </c>
      <c r="P951" s="359" t="str">
        <f t="array" ref="P951">IFERROR(INDEX('All Field Defs'!$A$2:$E$258,MATCH('StoT Mapping (Depreciated)'!E951,'All Field Defs'!$B$2:$B$258,0),1),"")</f>
        <v/>
      </c>
      <c r="Q951" s="359" t="str">
        <f t="array" ref="Q951">IFERROR(INDEX('All Field Defs'!$A$2:$F$258,MATCH('StoT Mapping (Depreciated)'!E951,'All Field Defs'!$B$2:$B$258,0),6),"")</f>
        <v/>
      </c>
    </row>
    <row r="952" ht="15.75" customHeight="1">
      <c r="A952" s="352">
        <v>951.0</v>
      </c>
      <c r="B952" s="353" t="s">
        <v>355</v>
      </c>
      <c r="C952" s="353" t="s">
        <v>415</v>
      </c>
      <c r="D952" s="353" t="str">
        <f t="shared" si="1"/>
        <v>bldinsp.mdb.LtrOwner.ManageAddr</v>
      </c>
      <c r="E952" s="353" t="s">
        <v>2257</v>
      </c>
      <c r="F952" s="353"/>
      <c r="G952" s="353"/>
      <c r="H952" s="374" t="str">
        <f t="shared" si="21"/>
        <v>LtrOwner</v>
      </c>
      <c r="I952" s="355" t="s">
        <v>2257</v>
      </c>
      <c r="J952" s="373"/>
      <c r="K952" s="358" t="s">
        <v>1228</v>
      </c>
      <c r="L952" s="358" t="s">
        <v>2255</v>
      </c>
      <c r="N952" s="359" t="str">
        <f t="array" ref="N952">IFERROR(INDEX('All Field Defs'!$B$2:$E$258,MATCH('StoT Mapping (Depreciated)'!E952,'All Field Defs'!$B$2:$B$258,0),2),"")</f>
        <v/>
      </c>
      <c r="O952" s="359" t="str">
        <f t="array" ref="O952">IFERROR(INDEX('All Field Defs'!$B$2:$E$258,MATCH('StoT Mapping (Depreciated)'!E952,'All Field Defs'!$B$2:$B$258,0),3),"")</f>
        <v/>
      </c>
      <c r="P952" s="359" t="str">
        <f t="array" ref="P952">IFERROR(INDEX('All Field Defs'!$A$2:$E$258,MATCH('StoT Mapping (Depreciated)'!E952,'All Field Defs'!$B$2:$B$258,0),1),"")</f>
        <v/>
      </c>
      <c r="Q952" s="359" t="str">
        <f t="array" ref="Q952">IFERROR(INDEX('All Field Defs'!$A$2:$F$258,MATCH('StoT Mapping (Depreciated)'!E952,'All Field Defs'!$B$2:$B$258,0),6),"")</f>
        <v/>
      </c>
    </row>
    <row r="953" ht="15.75" customHeight="1">
      <c r="A953" s="352">
        <v>952.0</v>
      </c>
      <c r="B953" s="353" t="s">
        <v>355</v>
      </c>
      <c r="C953" s="353" t="s">
        <v>415</v>
      </c>
      <c r="D953" s="353" t="str">
        <f t="shared" si="1"/>
        <v>bldinsp.mdb.LtrOwner.ManageCity</v>
      </c>
      <c r="E953" s="353" t="s">
        <v>2258</v>
      </c>
      <c r="F953" s="353"/>
      <c r="G953" s="353"/>
      <c r="H953" s="374" t="str">
        <f t="shared" si="21"/>
        <v>LtrOwner</v>
      </c>
      <c r="I953" s="355" t="s">
        <v>2258</v>
      </c>
      <c r="J953" s="373"/>
      <c r="K953" s="358" t="s">
        <v>1228</v>
      </c>
      <c r="L953" s="358" t="s">
        <v>2255</v>
      </c>
      <c r="N953" s="359" t="str">
        <f t="array" ref="N953">IFERROR(INDEX('All Field Defs'!$B$2:$E$258,MATCH('StoT Mapping (Depreciated)'!E953,'All Field Defs'!$B$2:$B$258,0),2),"")</f>
        <v/>
      </c>
      <c r="O953" s="359" t="str">
        <f t="array" ref="O953">IFERROR(INDEX('All Field Defs'!$B$2:$E$258,MATCH('StoT Mapping (Depreciated)'!E953,'All Field Defs'!$B$2:$B$258,0),3),"")</f>
        <v/>
      </c>
      <c r="P953" s="359" t="str">
        <f t="array" ref="P953">IFERROR(INDEX('All Field Defs'!$A$2:$E$258,MATCH('StoT Mapping (Depreciated)'!E953,'All Field Defs'!$B$2:$B$258,0),1),"")</f>
        <v/>
      </c>
      <c r="Q953" s="359" t="str">
        <f t="array" ref="Q953">IFERROR(INDEX('All Field Defs'!$A$2:$F$258,MATCH('StoT Mapping (Depreciated)'!E953,'All Field Defs'!$B$2:$B$258,0),6),"")</f>
        <v/>
      </c>
    </row>
    <row r="954" ht="15.75" customHeight="1">
      <c r="A954" s="352">
        <v>953.0</v>
      </c>
      <c r="B954" s="353" t="s">
        <v>355</v>
      </c>
      <c r="C954" s="353" t="s">
        <v>415</v>
      </c>
      <c r="D954" s="353" t="str">
        <f t="shared" si="1"/>
        <v>bldinsp.mdb.LtrOwner.ManageState</v>
      </c>
      <c r="E954" s="353" t="s">
        <v>2259</v>
      </c>
      <c r="F954" s="353"/>
      <c r="G954" s="353"/>
      <c r="H954" s="374" t="str">
        <f t="shared" si="21"/>
        <v>LtrOwner</v>
      </c>
      <c r="I954" s="355" t="s">
        <v>2259</v>
      </c>
      <c r="J954" s="373"/>
      <c r="K954" s="358" t="s">
        <v>1228</v>
      </c>
      <c r="L954" s="358" t="s">
        <v>2255</v>
      </c>
      <c r="N954" s="359" t="str">
        <f t="array" ref="N954">IFERROR(INDEX('All Field Defs'!$B$2:$E$258,MATCH('StoT Mapping (Depreciated)'!E954,'All Field Defs'!$B$2:$B$258,0),2),"")</f>
        <v/>
      </c>
      <c r="O954" s="359" t="str">
        <f t="array" ref="O954">IFERROR(INDEX('All Field Defs'!$B$2:$E$258,MATCH('StoT Mapping (Depreciated)'!E954,'All Field Defs'!$B$2:$B$258,0),3),"")</f>
        <v/>
      </c>
      <c r="P954" s="359" t="str">
        <f t="array" ref="P954">IFERROR(INDEX('All Field Defs'!$A$2:$E$258,MATCH('StoT Mapping (Depreciated)'!E954,'All Field Defs'!$B$2:$B$258,0),1),"")</f>
        <v/>
      </c>
      <c r="Q954" s="359" t="str">
        <f t="array" ref="Q954">IFERROR(INDEX('All Field Defs'!$A$2:$F$258,MATCH('StoT Mapping (Depreciated)'!E954,'All Field Defs'!$B$2:$B$258,0),6),"")</f>
        <v/>
      </c>
    </row>
    <row r="955" ht="15.75" customHeight="1">
      <c r="A955" s="352">
        <v>954.0</v>
      </c>
      <c r="B955" s="353" t="s">
        <v>355</v>
      </c>
      <c r="C955" s="353" t="s">
        <v>415</v>
      </c>
      <c r="D955" s="353" t="str">
        <f t="shared" si="1"/>
        <v>bldinsp.mdb.LtrOwner.ManageZip</v>
      </c>
      <c r="E955" s="353" t="s">
        <v>2260</v>
      </c>
      <c r="F955" s="353"/>
      <c r="G955" s="353"/>
      <c r="H955" s="374" t="str">
        <f t="shared" si="21"/>
        <v>LtrOwner</v>
      </c>
      <c r="I955" s="355" t="s">
        <v>2260</v>
      </c>
      <c r="J955" s="373"/>
      <c r="K955" s="358" t="s">
        <v>1228</v>
      </c>
      <c r="L955" s="358" t="s">
        <v>2255</v>
      </c>
      <c r="N955" s="359" t="str">
        <f t="array" ref="N955">IFERROR(INDEX('All Field Defs'!$B$2:$E$258,MATCH('StoT Mapping (Depreciated)'!E955,'All Field Defs'!$B$2:$B$258,0),2),"")</f>
        <v/>
      </c>
      <c r="O955" s="359" t="str">
        <f t="array" ref="O955">IFERROR(INDEX('All Field Defs'!$B$2:$E$258,MATCH('StoT Mapping (Depreciated)'!E955,'All Field Defs'!$B$2:$B$258,0),3),"")</f>
        <v/>
      </c>
      <c r="P955" s="359" t="str">
        <f t="array" ref="P955">IFERROR(INDEX('All Field Defs'!$A$2:$E$258,MATCH('StoT Mapping (Depreciated)'!E955,'All Field Defs'!$B$2:$B$258,0),1),"")</f>
        <v/>
      </c>
      <c r="Q955" s="359" t="str">
        <f t="array" ref="Q955">IFERROR(INDEX('All Field Defs'!$A$2:$F$258,MATCH('StoT Mapping (Depreciated)'!E955,'All Field Defs'!$B$2:$B$258,0),6),"")</f>
        <v/>
      </c>
    </row>
    <row r="956" ht="15.75" customHeight="1">
      <c r="A956" s="352">
        <v>955.0</v>
      </c>
      <c r="B956" s="353" t="s">
        <v>355</v>
      </c>
      <c r="C956" s="353" t="s">
        <v>415</v>
      </c>
      <c r="D956" s="353" t="str">
        <f t="shared" si="1"/>
        <v>bldinsp.mdb.LtrOwner.GeoCityBLockPart</v>
      </c>
      <c r="E956" s="353" t="s">
        <v>1795</v>
      </c>
      <c r="F956" s="353"/>
      <c r="G956" s="353"/>
      <c r="H956" s="374" t="str">
        <f t="shared" si="21"/>
        <v>LtrOwner</v>
      </c>
      <c r="I956" s="355" t="s">
        <v>1795</v>
      </c>
      <c r="J956" s="373"/>
      <c r="K956" s="358" t="s">
        <v>2115</v>
      </c>
      <c r="L956" s="358" t="s">
        <v>149</v>
      </c>
      <c r="N956" s="359" t="str">
        <f t="array" ref="N956">IFERROR(INDEX('All Field Defs'!$B$2:$E$258,MATCH('StoT Mapping (Depreciated)'!E956,'All Field Defs'!$B$2:$B$258,0),2),"")</f>
        <v>City Block Part</v>
      </c>
      <c r="O956" s="359" t="str">
        <f t="array" ref="O956">IFERROR(INDEX('All Field Defs'!$B$2:$E$258,MATCH('StoT Mapping (Depreciated)'!E956,'All Field Defs'!$B$2:$B$258,0),3),"")</f>
        <v>Decimal</v>
      </c>
      <c r="P956" s="359" t="str">
        <f t="array" ref="P956">IFERROR(INDEX('All Field Defs'!$A$2:$E$258,MATCH('StoT Mapping (Depreciated)'!E956,'All Field Defs'!$B$2:$B$258,0),1),"")</f>
        <v>OccPermFD</v>
      </c>
      <c r="Q956" s="359" t="str">
        <f t="array" ref="Q956">IFERROR(INDEX('All Field Defs'!$A$2:$F$258,MATCH('StoT Mapping (Depreciated)'!E956,'All Field Defs'!$B$2:$B$258,0),6),"")</f>
        <v>occupancy-permits-field-definitions.xlsx</v>
      </c>
    </row>
    <row r="957" ht="15.75" customHeight="1">
      <c r="A957" s="352">
        <v>956.0</v>
      </c>
      <c r="B957" s="353" t="s">
        <v>355</v>
      </c>
      <c r="C957" s="353" t="s">
        <v>415</v>
      </c>
      <c r="D957" s="353" t="str">
        <f t="shared" si="1"/>
        <v>bldinsp.mdb.LtrOwner.Ward10</v>
      </c>
      <c r="E957" s="353" t="s">
        <v>1436</v>
      </c>
      <c r="F957" s="353"/>
      <c r="G957" s="353"/>
      <c r="H957" s="374" t="str">
        <f t="shared" si="21"/>
        <v>LtrOwner</v>
      </c>
      <c r="I957" s="355" t="s">
        <v>1436</v>
      </c>
      <c r="J957" s="373"/>
      <c r="K957" s="358" t="s">
        <v>2115</v>
      </c>
      <c r="L957" s="358" t="s">
        <v>149</v>
      </c>
      <c r="N957" s="359" t="str">
        <f t="array" ref="N957">IFERROR(INDEX('All Field Defs'!$B$2:$E$258,MATCH('StoT Mapping (Depreciated)'!E957,'All Field Defs'!$B$2:$B$258,0),2),"")</f>
        <v>2012 Ward</v>
      </c>
      <c r="O957" s="359" t="str">
        <f t="array" ref="O957">IFERROR(INDEX('All Field Defs'!$B$2:$E$258,MATCH('StoT Mapping (Depreciated)'!E957,'All Field Defs'!$B$2:$B$258,0),3),"")</f>
        <v>Integer</v>
      </c>
      <c r="P957" s="359" t="str">
        <f t="array" ref="P957">IFERROR(INDEX('All Field Defs'!$A$2:$E$258,MATCH('StoT Mapping (Depreciated)'!E957,'All Field Defs'!$B$2:$B$258,0),1),"")</f>
        <v>OccPermFD</v>
      </c>
      <c r="Q957" s="359" t="str">
        <f t="array" ref="Q957">IFERROR(INDEX('All Field Defs'!$A$2:$F$258,MATCH('StoT Mapping (Depreciated)'!E957,'All Field Defs'!$B$2:$B$258,0),6),"")</f>
        <v>occupancy-permits-field-definitions.xlsx</v>
      </c>
    </row>
    <row r="958" ht="15.75" customHeight="1">
      <c r="A958" s="352">
        <v>957.0</v>
      </c>
      <c r="B958" s="353" t="s">
        <v>355</v>
      </c>
      <c r="C958" s="353" t="s">
        <v>415</v>
      </c>
      <c r="D958" s="353" t="str">
        <f t="shared" si="1"/>
        <v>bldinsp.mdb.LtrOwner.Precinct10</v>
      </c>
      <c r="E958" s="353" t="s">
        <v>1445</v>
      </c>
      <c r="F958" s="353"/>
      <c r="G958" s="353"/>
      <c r="H958" s="374" t="str">
        <f t="shared" si="21"/>
        <v>LtrOwner</v>
      </c>
      <c r="I958" s="355" t="s">
        <v>1445</v>
      </c>
      <c r="J958" s="373"/>
      <c r="K958" s="358" t="s">
        <v>2115</v>
      </c>
      <c r="L958" s="358" t="s">
        <v>149</v>
      </c>
      <c r="N958" s="359" t="str">
        <f t="array" ref="N958">IFERROR(INDEX('All Field Defs'!$B$2:$E$258,MATCH('StoT Mapping (Depreciated)'!E958,'All Field Defs'!$B$2:$B$258,0),2),"")</f>
        <v>2012 Precinct</v>
      </c>
      <c r="O958" s="359" t="str">
        <f t="array" ref="O958">IFERROR(INDEX('All Field Defs'!$B$2:$E$258,MATCH('StoT Mapping (Depreciated)'!E958,'All Field Defs'!$B$2:$B$258,0),3),"")</f>
        <v>Integer</v>
      </c>
      <c r="P958" s="359" t="str">
        <f t="array" ref="P958">IFERROR(INDEX('All Field Defs'!$A$2:$E$258,MATCH('StoT Mapping (Depreciated)'!E958,'All Field Defs'!$B$2:$B$258,0),1),"")</f>
        <v>OccPermFD</v>
      </c>
      <c r="Q958" s="359" t="str">
        <f t="array" ref="Q958">IFERROR(INDEX('All Field Defs'!$A$2:$F$258,MATCH('StoT Mapping (Depreciated)'!E958,'All Field Defs'!$B$2:$B$258,0),6),"")</f>
        <v>occupancy-permits-field-definitions.xlsx</v>
      </c>
    </row>
    <row r="959" ht="15.75" customHeight="1">
      <c r="A959" s="352">
        <v>958.0</v>
      </c>
      <c r="B959" s="353" t="s">
        <v>355</v>
      </c>
      <c r="C959" s="353" t="s">
        <v>415</v>
      </c>
      <c r="D959" s="353" t="str">
        <f t="shared" si="1"/>
        <v>bldinsp.mdb.LtrOwner.InspArea10</v>
      </c>
      <c r="E959" s="353" t="s">
        <v>1451</v>
      </c>
      <c r="F959" s="353"/>
      <c r="G959" s="353"/>
      <c r="H959" s="374" t="str">
        <f t="shared" si="21"/>
        <v>LtrOwner</v>
      </c>
      <c r="I959" s="355" t="s">
        <v>1451</v>
      </c>
      <c r="J959" s="373"/>
      <c r="K959" s="358" t="s">
        <v>2115</v>
      </c>
      <c r="L959" s="358" t="s">
        <v>149</v>
      </c>
      <c r="N959" s="359" t="str">
        <f t="array" ref="N959">IFERROR(INDEX('All Field Defs'!$B$2:$E$258,MATCH('StoT Mapping (Depreciated)'!E959,'All Field Defs'!$B$2:$B$258,0),2),"")</f>
        <v>2012 Inspection Precinct</v>
      </c>
      <c r="O959" s="359" t="str">
        <f t="array" ref="O959">IFERROR(INDEX('All Field Defs'!$B$2:$E$258,MATCH('StoT Mapping (Depreciated)'!E959,'All Field Defs'!$B$2:$B$258,0),3),"")</f>
        <v>Integer</v>
      </c>
      <c r="P959" s="359" t="str">
        <f t="array" ref="P959">IFERROR(INDEX('All Field Defs'!$A$2:$E$258,MATCH('StoT Mapping (Depreciated)'!E959,'All Field Defs'!$B$2:$B$258,0),1),"")</f>
        <v>OccPermFD</v>
      </c>
      <c r="Q959" s="359" t="str">
        <f t="array" ref="Q959">IFERROR(INDEX('All Field Defs'!$A$2:$F$258,MATCH('StoT Mapping (Depreciated)'!E959,'All Field Defs'!$B$2:$B$258,0),6),"")</f>
        <v>occupancy-permits-field-definitions.xlsx</v>
      </c>
    </row>
    <row r="960" ht="15.75" customHeight="1">
      <c r="A960" s="352">
        <v>959.0</v>
      </c>
      <c r="B960" s="353" t="s">
        <v>355</v>
      </c>
      <c r="C960" s="353" t="s">
        <v>415</v>
      </c>
      <c r="D960" s="353" t="str">
        <f t="shared" si="1"/>
        <v>bldinsp.mdb.LtrOwner.Ward00</v>
      </c>
      <c r="E960" s="353" t="s">
        <v>1457</v>
      </c>
      <c r="F960" s="353"/>
      <c r="G960" s="353"/>
      <c r="H960" s="374" t="str">
        <f t="shared" si="21"/>
        <v>LtrOwner</v>
      </c>
      <c r="I960" s="355" t="s">
        <v>1457</v>
      </c>
      <c r="J960" s="373"/>
      <c r="K960" s="358" t="s">
        <v>2115</v>
      </c>
      <c r="L960" s="358" t="s">
        <v>149</v>
      </c>
      <c r="N960" s="359" t="str">
        <f t="array" ref="N960">IFERROR(INDEX('All Field Defs'!$B$2:$E$258,MATCH('StoT Mapping (Depreciated)'!E960,'All Field Defs'!$B$2:$B$258,0),2),"")</f>
        <v>2002 Ward</v>
      </c>
      <c r="O960" s="359" t="str">
        <f t="array" ref="O960">IFERROR(INDEX('All Field Defs'!$B$2:$E$258,MATCH('StoT Mapping (Depreciated)'!E960,'All Field Defs'!$B$2:$B$258,0),3),"")</f>
        <v>Integer</v>
      </c>
      <c r="P960" s="359" t="str">
        <f t="array" ref="P960">IFERROR(INDEX('All Field Defs'!$A$2:$E$258,MATCH('StoT Mapping (Depreciated)'!E960,'All Field Defs'!$B$2:$B$258,0),1),"")</f>
        <v>OccPermFD</v>
      </c>
      <c r="Q960" s="359" t="str">
        <f t="array" ref="Q960">IFERROR(INDEX('All Field Defs'!$A$2:$F$258,MATCH('StoT Mapping (Depreciated)'!E960,'All Field Defs'!$B$2:$B$258,0),6),"")</f>
        <v>occupancy-permits-field-definitions.xlsx</v>
      </c>
    </row>
    <row r="961" ht="15.75" customHeight="1">
      <c r="A961" s="352">
        <v>960.0</v>
      </c>
      <c r="B961" s="353" t="s">
        <v>355</v>
      </c>
      <c r="C961" s="353" t="s">
        <v>415</v>
      </c>
      <c r="D961" s="353" t="str">
        <f t="shared" si="1"/>
        <v>bldinsp.mdb.LtrOwner.Precinct02</v>
      </c>
      <c r="E961" s="353" t="s">
        <v>1462</v>
      </c>
      <c r="F961" s="353"/>
      <c r="G961" s="353"/>
      <c r="H961" s="374" t="str">
        <f t="shared" si="21"/>
        <v>LtrOwner</v>
      </c>
      <c r="I961" s="355" t="s">
        <v>1462</v>
      </c>
      <c r="J961" s="373"/>
      <c r="K961" s="358" t="s">
        <v>2115</v>
      </c>
      <c r="L961" s="358" t="s">
        <v>149</v>
      </c>
      <c r="N961" s="359" t="str">
        <f t="array" ref="N961">IFERROR(INDEX('All Field Defs'!$B$2:$E$258,MATCH('StoT Mapping (Depreciated)'!E961,'All Field Defs'!$B$2:$B$258,0),2),"")</f>
        <v>2002 Inspection Precinct</v>
      </c>
      <c r="O961" s="359" t="str">
        <f t="array" ref="O961">IFERROR(INDEX('All Field Defs'!$B$2:$E$258,MATCH('StoT Mapping (Depreciated)'!E961,'All Field Defs'!$B$2:$B$258,0),3),"")</f>
        <v>Integer</v>
      </c>
      <c r="P961" s="359" t="str">
        <f t="array" ref="P961">IFERROR(INDEX('All Field Defs'!$A$2:$E$258,MATCH('StoT Mapping (Depreciated)'!E961,'All Field Defs'!$B$2:$B$258,0),1),"")</f>
        <v>OccPermFD</v>
      </c>
      <c r="Q961" s="359" t="str">
        <f t="array" ref="Q961">IFERROR(INDEX('All Field Defs'!$A$2:$F$258,MATCH('StoT Mapping (Depreciated)'!E961,'All Field Defs'!$B$2:$B$258,0),6),"")</f>
        <v>occupancy-permits-field-definitions.xlsx</v>
      </c>
    </row>
    <row r="962" ht="15.75" customHeight="1">
      <c r="A962" s="352">
        <v>961.0</v>
      </c>
      <c r="B962" s="353" t="s">
        <v>355</v>
      </c>
      <c r="C962" s="353" t="s">
        <v>415</v>
      </c>
      <c r="D962" s="353" t="str">
        <f t="shared" si="1"/>
        <v>bldinsp.mdb.LtrOwner.Nbrhd</v>
      </c>
      <c r="E962" s="353" t="s">
        <v>1472</v>
      </c>
      <c r="F962" s="353"/>
      <c r="G962" s="353"/>
      <c r="H962" s="374" t="str">
        <f t="shared" si="21"/>
        <v>LtrOwner</v>
      </c>
      <c r="I962" s="355" t="s">
        <v>1472</v>
      </c>
      <c r="J962" s="373"/>
      <c r="K962" s="358" t="s">
        <v>2115</v>
      </c>
      <c r="L962" s="358" t="s">
        <v>149</v>
      </c>
      <c r="N962" s="359" t="str">
        <f t="array" ref="N962">IFERROR(INDEX('All Field Defs'!$B$2:$E$258,MATCH('StoT Mapping (Depreciated)'!E962,'All Field Defs'!$B$2:$B$258,0),2),"")</f>
        <v>Neighborhood</v>
      </c>
      <c r="O962" s="359" t="str">
        <f t="array" ref="O962">IFERROR(INDEX('All Field Defs'!$B$2:$E$258,MATCH('StoT Mapping (Depreciated)'!E962,'All Field Defs'!$B$2:$B$258,0),3),"")</f>
        <v>Integer</v>
      </c>
      <c r="P962" s="359" t="str">
        <f t="array" ref="P962">IFERROR(INDEX('All Field Defs'!$A$2:$E$258,MATCH('StoT Mapping (Depreciated)'!E962,'All Field Defs'!$B$2:$B$258,0),1),"")</f>
        <v>OccPermFD</v>
      </c>
      <c r="Q962" s="359" t="str">
        <f t="array" ref="Q962">IFERROR(INDEX('All Field Defs'!$A$2:$F$258,MATCH('StoT Mapping (Depreciated)'!E962,'All Field Defs'!$B$2:$B$258,0),6),"")</f>
        <v>occupancy-permits-field-definitions.xlsx</v>
      </c>
    </row>
    <row r="963" ht="15.75" customHeight="1">
      <c r="A963" s="352">
        <v>962.0</v>
      </c>
      <c r="B963" s="353" t="s">
        <v>355</v>
      </c>
      <c r="C963" s="353" t="s">
        <v>415</v>
      </c>
      <c r="D963" s="353" t="str">
        <f t="shared" si="1"/>
        <v>bldinsp.mdb.LtrOwner.CDADist</v>
      </c>
      <c r="E963" s="353" t="s">
        <v>1478</v>
      </c>
      <c r="F963" s="353"/>
      <c r="G963" s="353"/>
      <c r="H963" s="374" t="str">
        <f t="shared" si="21"/>
        <v>LtrOwner</v>
      </c>
      <c r="I963" s="355" t="s">
        <v>1478</v>
      </c>
      <c r="J963" s="373"/>
      <c r="K963" s="358" t="s">
        <v>2115</v>
      </c>
      <c r="L963" s="358" t="s">
        <v>149</v>
      </c>
      <c r="N963" s="359" t="str">
        <f t="array" ref="N963">IFERROR(INDEX('All Field Defs'!$B$2:$E$258,MATCH('StoT Mapping (Depreciated)'!E963,'All Field Defs'!$B$2:$B$258,0),2),"")</f>
        <v>CDA District</v>
      </c>
      <c r="O963" s="359" t="str">
        <f t="array" ref="O963">IFERROR(INDEX('All Field Defs'!$B$2:$E$258,MATCH('StoT Mapping (Depreciated)'!E963,'All Field Defs'!$B$2:$B$258,0),3),"")</f>
        <v>Integer</v>
      </c>
      <c r="P963" s="359" t="str">
        <f t="array" ref="P963">IFERROR(INDEX('All Field Defs'!$A$2:$E$258,MATCH('StoT Mapping (Depreciated)'!E963,'All Field Defs'!$B$2:$B$258,0),1),"")</f>
        <v>OccPermFD</v>
      </c>
      <c r="Q963" s="359" t="str">
        <f t="array" ref="Q963">IFERROR(INDEX('All Field Defs'!$A$2:$F$258,MATCH('StoT Mapping (Depreciated)'!E963,'All Field Defs'!$B$2:$B$258,0),6),"")</f>
        <v>occupancy-permits-field-definitions.xlsx</v>
      </c>
    </row>
    <row r="964" ht="15.75" customHeight="1">
      <c r="A964" s="352">
        <v>963.0</v>
      </c>
      <c r="B964" s="353" t="s">
        <v>355</v>
      </c>
      <c r="C964" s="353" t="s">
        <v>415</v>
      </c>
      <c r="D964" s="353" t="str">
        <f t="shared" si="1"/>
        <v>bldinsp.mdb.LtrOwner.CDASubDist</v>
      </c>
      <c r="E964" s="353" t="s">
        <v>1485</v>
      </c>
      <c r="F964" s="353"/>
      <c r="G964" s="353"/>
      <c r="H964" s="374" t="str">
        <f t="shared" si="21"/>
        <v>LtrOwner</v>
      </c>
      <c r="I964" s="355" t="s">
        <v>1485</v>
      </c>
      <c r="J964" s="373"/>
      <c r="K964" s="358" t="s">
        <v>2115</v>
      </c>
      <c r="L964" s="358" t="s">
        <v>149</v>
      </c>
      <c r="N964" s="359" t="str">
        <f t="array" ref="N964">IFERROR(INDEX('All Field Defs'!$B$2:$E$258,MATCH('StoT Mapping (Depreciated)'!E964,'All Field Defs'!$B$2:$B$258,0),2),"")</f>
        <v>CDA Sub District</v>
      </c>
      <c r="O964" s="359" t="str">
        <f t="array" ref="O964">IFERROR(INDEX('All Field Defs'!$B$2:$E$258,MATCH('StoT Mapping (Depreciated)'!E964,'All Field Defs'!$B$2:$B$258,0),3),"")</f>
        <v>Integer</v>
      </c>
      <c r="P964" s="359" t="str">
        <f t="array" ref="P964">IFERROR(INDEX('All Field Defs'!$A$2:$E$258,MATCH('StoT Mapping (Depreciated)'!E964,'All Field Defs'!$B$2:$B$258,0),1),"")</f>
        <v>OccPermFD</v>
      </c>
      <c r="Q964" s="359" t="str">
        <f t="array" ref="Q964">IFERROR(INDEX('All Field Defs'!$A$2:$F$258,MATCH('StoT Mapping (Depreciated)'!E964,'All Field Defs'!$B$2:$B$258,0),6),"")</f>
        <v>occupancy-permits-field-definitions.xlsx</v>
      </c>
    </row>
    <row r="965" ht="15.75" customHeight="1">
      <c r="A965" s="352">
        <v>964.0</v>
      </c>
      <c r="B965" s="353" t="s">
        <v>355</v>
      </c>
      <c r="C965" s="353" t="s">
        <v>415</v>
      </c>
      <c r="D965" s="353" t="str">
        <f t="shared" si="1"/>
        <v>bldinsp.mdb.LtrOwner.PoliceDist</v>
      </c>
      <c r="E965" s="353" t="s">
        <v>1490</v>
      </c>
      <c r="F965" s="353"/>
      <c r="G965" s="353"/>
      <c r="H965" s="374" t="str">
        <f t="shared" si="21"/>
        <v>LtrOwner</v>
      </c>
      <c r="I965" s="355" t="s">
        <v>1490</v>
      </c>
      <c r="J965" s="373"/>
      <c r="K965" s="358" t="s">
        <v>2115</v>
      </c>
      <c r="L965" s="358" t="s">
        <v>149</v>
      </c>
      <c r="N965" s="359" t="str">
        <f t="array" ref="N965">IFERROR(INDEX('All Field Defs'!$B$2:$E$258,MATCH('StoT Mapping (Depreciated)'!E965,'All Field Defs'!$B$2:$B$258,0),2),"")</f>
        <v>Police District</v>
      </c>
      <c r="O965" s="359" t="str">
        <f t="array" ref="O965">IFERROR(INDEX('All Field Defs'!$B$2:$E$258,MATCH('StoT Mapping (Depreciated)'!E965,'All Field Defs'!$B$2:$B$258,0),3),"")</f>
        <v>Integer</v>
      </c>
      <c r="P965" s="359" t="str">
        <f t="array" ref="P965">IFERROR(INDEX('All Field Defs'!$A$2:$E$258,MATCH('StoT Mapping (Depreciated)'!E965,'All Field Defs'!$B$2:$B$258,0),1),"")</f>
        <v>OccPermFD</v>
      </c>
      <c r="Q965" s="359" t="str">
        <f t="array" ref="Q965">IFERROR(INDEX('All Field Defs'!$A$2:$F$258,MATCH('StoT Mapping (Depreciated)'!E965,'All Field Defs'!$B$2:$B$258,0),6),"")</f>
        <v>occupancy-permits-field-definitions.xlsx</v>
      </c>
    </row>
    <row r="966" ht="15.75" customHeight="1">
      <c r="A966" s="352">
        <v>965.0</v>
      </c>
      <c r="B966" s="353" t="s">
        <v>355</v>
      </c>
      <c r="C966" s="353" t="s">
        <v>415</v>
      </c>
      <c r="D966" s="353" t="str">
        <f t="shared" si="1"/>
        <v>bldinsp.mdb.LtrOwner.CensTract10</v>
      </c>
      <c r="E966" s="353" t="s">
        <v>1028</v>
      </c>
      <c r="F966" s="353"/>
      <c r="G966" s="353"/>
      <c r="H966" s="374" t="str">
        <f t="shared" si="21"/>
        <v>LtrOwner</v>
      </c>
      <c r="I966" s="355" t="s">
        <v>1028</v>
      </c>
      <c r="J966" s="373"/>
      <c r="K966" s="358" t="s">
        <v>2115</v>
      </c>
      <c r="L966" s="358" t="s">
        <v>149</v>
      </c>
      <c r="N966" s="359" t="str">
        <f t="array" ref="N966">IFERROR(INDEX('All Field Defs'!$B$2:$E$258,MATCH('StoT Mapping (Depreciated)'!E966,'All Field Defs'!$B$2:$B$258,0),2),"")</f>
        <v>2010 Census Tract</v>
      </c>
      <c r="O966" s="359" t="str">
        <f t="array" ref="O966">IFERROR(INDEX('All Field Defs'!$B$2:$E$258,MATCH('StoT Mapping (Depreciated)'!E966,'All Field Defs'!$B$2:$B$258,0),3),"")</f>
        <v>Decimal</v>
      </c>
      <c r="P966" s="359" t="str">
        <f t="array" ref="P966">IFERROR(INDEX('All Field Defs'!$A$2:$E$258,MATCH('StoT Mapping (Depreciated)'!E966,'All Field Defs'!$B$2:$B$258,0),1),"")</f>
        <v>OccPermFD</v>
      </c>
      <c r="Q966" s="359" t="str">
        <f t="array" ref="Q966">IFERROR(INDEX('All Field Defs'!$A$2:$F$258,MATCH('StoT Mapping (Depreciated)'!E966,'All Field Defs'!$B$2:$B$258,0),6),"")</f>
        <v>occupancy-permits-field-definitions.xlsx</v>
      </c>
    </row>
    <row r="967" ht="15.75" customHeight="1">
      <c r="A967" s="352">
        <v>966.0</v>
      </c>
      <c r="B967" s="353" t="s">
        <v>355</v>
      </c>
      <c r="C967" s="353" t="s">
        <v>415</v>
      </c>
      <c r="D967" s="353" t="str">
        <f t="shared" si="1"/>
        <v>bldinsp.mdb.LtrOwner.CensGroup10</v>
      </c>
      <c r="E967" s="353" t="s">
        <v>1775</v>
      </c>
      <c r="F967" s="353"/>
      <c r="G967" s="353"/>
      <c r="H967" s="374" t="str">
        <f t="shared" si="21"/>
        <v>LtrOwner</v>
      </c>
      <c r="I967" s="355" t="s">
        <v>1775</v>
      </c>
      <c r="J967" s="373"/>
      <c r="K967" s="358" t="s">
        <v>2115</v>
      </c>
      <c r="L967" s="358" t="s">
        <v>149</v>
      </c>
      <c r="N967" s="359" t="str">
        <f t="array" ref="N967">IFERROR(INDEX('All Field Defs'!$B$2:$E$258,MATCH('StoT Mapping (Depreciated)'!E967,'All Field Defs'!$B$2:$B$258,0),2),"")</f>
        <v>2010 Census Group</v>
      </c>
      <c r="O967" s="359" t="str">
        <f t="array" ref="O967">IFERROR(INDEX('All Field Defs'!$B$2:$E$258,MATCH('StoT Mapping (Depreciated)'!E967,'All Field Defs'!$B$2:$B$258,0),3),"")</f>
        <v>Integer</v>
      </c>
      <c r="P967" s="359" t="str">
        <f t="array" ref="P967">IFERROR(INDEX('All Field Defs'!$A$2:$E$258,MATCH('StoT Mapping (Depreciated)'!E967,'All Field Defs'!$B$2:$B$258,0),1),"")</f>
        <v>OccPermFD</v>
      </c>
      <c r="Q967" s="359" t="str">
        <f t="array" ref="Q967">IFERROR(INDEX('All Field Defs'!$A$2:$F$258,MATCH('StoT Mapping (Depreciated)'!E967,'All Field Defs'!$B$2:$B$258,0),6),"")</f>
        <v>occupancy-permits-field-definitions.xlsx</v>
      </c>
    </row>
    <row r="968" ht="15.75" customHeight="1">
      <c r="A968" s="352">
        <v>967.0</v>
      </c>
      <c r="B968" s="353" t="s">
        <v>355</v>
      </c>
      <c r="C968" s="353" t="s">
        <v>415</v>
      </c>
      <c r="D968" s="353" t="str">
        <f t="shared" si="1"/>
        <v>bldinsp.mdb.LtrOwner.CensBlock00</v>
      </c>
      <c r="E968" s="353" t="s">
        <v>1499</v>
      </c>
      <c r="F968" s="353"/>
      <c r="G968" s="353"/>
      <c r="H968" s="374" t="str">
        <f t="shared" si="21"/>
        <v>LtrOwner</v>
      </c>
      <c r="I968" s="355" t="s">
        <v>1499</v>
      </c>
      <c r="J968" s="373"/>
      <c r="K968" s="358" t="s">
        <v>2115</v>
      </c>
      <c r="L968" s="358" t="s">
        <v>149</v>
      </c>
      <c r="N968" s="359" t="str">
        <f t="array" ref="N968">IFERROR(INDEX('All Field Defs'!$B$2:$E$258,MATCH('StoT Mapping (Depreciated)'!E968,'All Field Defs'!$B$2:$B$258,0),2),"")</f>
        <v>2000 Census Block</v>
      </c>
      <c r="O968" s="359" t="str">
        <f t="array" ref="O968">IFERROR(INDEX('All Field Defs'!$B$2:$E$258,MATCH('StoT Mapping (Depreciated)'!E968,'All Field Defs'!$B$2:$B$258,0),3),"")</f>
        <v>Decimal</v>
      </c>
      <c r="P968" s="359" t="str">
        <f t="array" ref="P968">IFERROR(INDEX('All Field Defs'!$A$2:$E$258,MATCH('StoT Mapping (Depreciated)'!E968,'All Field Defs'!$B$2:$B$258,0),1),"")</f>
        <v>OccPermFD</v>
      </c>
      <c r="Q968" s="359" t="str">
        <f t="array" ref="Q968">IFERROR(INDEX('All Field Defs'!$A$2:$F$258,MATCH('StoT Mapping (Depreciated)'!E968,'All Field Defs'!$B$2:$B$258,0),6),"")</f>
        <v>occupancy-permits-field-definitions.xlsx</v>
      </c>
    </row>
    <row r="969" ht="15.75" customHeight="1">
      <c r="A969" s="352">
        <v>968.0</v>
      </c>
      <c r="B969" s="353" t="s">
        <v>355</v>
      </c>
      <c r="C969" s="353" t="s">
        <v>415</v>
      </c>
      <c r="D969" s="353" t="str">
        <f t="shared" si="1"/>
        <v>bldinsp.mdb.LtrOwner.AsrNbrhd</v>
      </c>
      <c r="E969" s="353" t="s">
        <v>1520</v>
      </c>
      <c r="F969" s="353"/>
      <c r="G969" s="353"/>
      <c r="H969" s="374" t="str">
        <f t="shared" si="21"/>
        <v>LtrOwner</v>
      </c>
      <c r="I969" s="355" t="s">
        <v>1520</v>
      </c>
      <c r="J969" s="373"/>
      <c r="K969" s="358" t="s">
        <v>2115</v>
      </c>
      <c r="L969" s="358" t="s">
        <v>149</v>
      </c>
      <c r="N969" s="359" t="str">
        <f t="array" ref="N969">IFERROR(INDEX('All Field Defs'!$B$2:$E$258,MATCH('StoT Mapping (Depreciated)'!E969,'All Field Defs'!$B$2:$B$258,0),2),"")</f>
        <v>Assessor Neighborhood</v>
      </c>
      <c r="O969" s="359" t="str">
        <f t="array" ref="O969">IFERROR(INDEX('All Field Defs'!$B$2:$E$258,MATCH('StoT Mapping (Depreciated)'!E969,'All Field Defs'!$B$2:$B$258,0),3),"")</f>
        <v>Integer</v>
      </c>
      <c r="P969" s="359" t="str">
        <f t="array" ref="P969">IFERROR(INDEX('All Field Defs'!$A$2:$E$258,MATCH('StoT Mapping (Depreciated)'!E969,'All Field Defs'!$B$2:$B$258,0),1),"")</f>
        <v>OccPermFD</v>
      </c>
      <c r="Q969" s="359" t="str">
        <f t="array" ref="Q969">IFERROR(INDEX('All Field Defs'!$A$2:$F$258,MATCH('StoT Mapping (Depreciated)'!E969,'All Field Defs'!$B$2:$B$258,0),6),"")</f>
        <v>occupancy-permits-field-definitions.xlsx</v>
      </c>
    </row>
    <row r="970" ht="15.75" customHeight="1">
      <c r="A970" s="352">
        <v>969.0</v>
      </c>
      <c r="B970" s="353" t="s">
        <v>355</v>
      </c>
      <c r="C970" s="353" t="s">
        <v>415</v>
      </c>
      <c r="D970" s="353" t="str">
        <f t="shared" si="1"/>
        <v>bldinsp.mdb.LtrOwner.NLC</v>
      </c>
      <c r="E970" s="353" t="s">
        <v>1058</v>
      </c>
      <c r="F970" s="353"/>
      <c r="G970" s="353"/>
      <c r="H970" s="374" t="str">
        <f t="shared" si="21"/>
        <v>LtrOwner</v>
      </c>
      <c r="I970" s="355" t="s">
        <v>1058</v>
      </c>
      <c r="J970" s="373"/>
      <c r="K970" s="358" t="s">
        <v>2115</v>
      </c>
      <c r="L970" s="358" t="s">
        <v>149</v>
      </c>
      <c r="N970" s="359" t="str">
        <f t="array" ref="N970">IFERROR(INDEX('All Field Defs'!$B$2:$E$258,MATCH('StoT Mapping (Depreciated)'!E970,'All Field Defs'!$B$2:$B$258,0),2),"")</f>
        <v>NLC</v>
      </c>
      <c r="O970" s="359" t="str">
        <f t="array" ref="O970">IFERROR(INDEX('All Field Defs'!$B$2:$E$258,MATCH('StoT Mapping (Depreciated)'!E970,'All Field Defs'!$B$2:$B$258,0),3),"")</f>
        <v>Decimal</v>
      </c>
      <c r="P970" s="359" t="str">
        <f t="array" ref="P970">IFERROR(INDEX('All Field Defs'!$A$2:$E$258,MATCH('StoT Mapping (Depreciated)'!E970,'All Field Defs'!$B$2:$B$258,0),1),"")</f>
        <v>OccPermFD</v>
      </c>
      <c r="Q970" s="359" t="str">
        <f t="array" ref="Q970">IFERROR(INDEX('All Field Defs'!$A$2:$F$258,MATCH('StoT Mapping (Depreciated)'!E970,'All Field Defs'!$B$2:$B$258,0),6),"")</f>
        <v>occupancy-permits-field-definitions.xlsx</v>
      </c>
    </row>
    <row r="971" ht="15.75" customHeight="1">
      <c r="A971" s="352">
        <v>970.0</v>
      </c>
      <c r="B971" s="353" t="s">
        <v>355</v>
      </c>
      <c r="C971" s="353" t="s">
        <v>415</v>
      </c>
      <c r="D971" s="353" t="str">
        <f t="shared" si="1"/>
        <v>bldinsp.mdb.LtrOwner.Parity</v>
      </c>
      <c r="E971" s="353" t="s">
        <v>1061</v>
      </c>
      <c r="F971" s="353"/>
      <c r="G971" s="353"/>
      <c r="H971" s="374" t="str">
        <f t="shared" si="21"/>
        <v>LtrOwner</v>
      </c>
      <c r="I971" s="355" t="s">
        <v>1061</v>
      </c>
      <c r="J971" s="373"/>
      <c r="K971" s="358" t="s">
        <v>2115</v>
      </c>
      <c r="L971" s="358" t="s">
        <v>149</v>
      </c>
      <c r="N971" s="359" t="str">
        <f t="array" ref="N971">IFERROR(INDEX('All Field Defs'!$B$2:$E$258,MATCH('StoT Mapping (Depreciated)'!E971,'All Field Defs'!$B$2:$B$258,0),2),"")</f>
        <v>Parity</v>
      </c>
      <c r="O971" s="359" t="str">
        <f t="array" ref="O971">IFERROR(INDEX('All Field Defs'!$B$2:$E$258,MATCH('StoT Mapping (Depreciated)'!E971,'All Field Defs'!$B$2:$B$258,0),3),"")</f>
        <v>String</v>
      </c>
      <c r="P971" s="359" t="str">
        <f t="array" ref="P971">IFERROR(INDEX('All Field Defs'!$A$2:$E$258,MATCH('StoT Mapping (Depreciated)'!E971,'All Field Defs'!$B$2:$B$258,0),1),"")</f>
        <v>OccPermFD</v>
      </c>
      <c r="Q971" s="359" t="str">
        <f t="array" ref="Q971">IFERROR(INDEX('All Field Defs'!$A$2:$F$258,MATCH('StoT Mapping (Depreciated)'!E971,'All Field Defs'!$B$2:$B$258,0),6),"")</f>
        <v>occupancy-permits-field-definitions.xlsx</v>
      </c>
    </row>
    <row r="972" ht="15.75" customHeight="1">
      <c r="A972" s="352">
        <v>971.0</v>
      </c>
      <c r="B972" s="353" t="s">
        <v>355</v>
      </c>
      <c r="C972" s="353" t="s">
        <v>415</v>
      </c>
      <c r="D972" s="353" t="str">
        <f t="shared" si="1"/>
        <v>bldinsp.mdb.LtrOwner.TmpCityBlock</v>
      </c>
      <c r="E972" s="353" t="s">
        <v>1867</v>
      </c>
      <c r="F972" s="353"/>
      <c r="G972" s="353"/>
      <c r="H972" s="374" t="str">
        <f t="shared" si="21"/>
        <v>LtrOwner</v>
      </c>
      <c r="I972" s="355" t="s">
        <v>1867</v>
      </c>
      <c r="J972" s="373"/>
      <c r="K972" s="358" t="s">
        <v>2115</v>
      </c>
      <c r="L972" s="358" t="s">
        <v>149</v>
      </c>
      <c r="N972" s="359" t="str">
        <f t="array" ref="N972">IFERROR(INDEX('All Field Defs'!$B$2:$E$258,MATCH('StoT Mapping (Depreciated)'!E972,'All Field Defs'!$B$2:$B$258,0),2),"")</f>
        <v>Temp City Block</v>
      </c>
      <c r="O972" s="359" t="str">
        <f t="array" ref="O972">IFERROR(INDEX('All Field Defs'!$B$2:$E$258,MATCH('StoT Mapping (Depreciated)'!E972,'All Field Defs'!$B$2:$B$258,0),3),"")</f>
        <v>Decimal</v>
      </c>
      <c r="P972" s="359" t="str">
        <f t="array" ref="P972">IFERROR(INDEX('All Field Defs'!$A$2:$E$258,MATCH('StoT Mapping (Depreciated)'!E972,'All Field Defs'!$B$2:$B$258,0),1),"")</f>
        <v>OccPermFD</v>
      </c>
      <c r="Q972" s="359" t="str">
        <f t="array" ref="Q972">IFERROR(INDEX('All Field Defs'!$A$2:$F$258,MATCH('StoT Mapping (Depreciated)'!E972,'All Field Defs'!$B$2:$B$258,0),6),"")</f>
        <v>occupancy-permits-field-definitions.xlsx</v>
      </c>
    </row>
    <row r="973" ht="15.75" customHeight="1">
      <c r="A973" s="352">
        <v>972.0</v>
      </c>
      <c r="B973" s="353" t="s">
        <v>355</v>
      </c>
      <c r="C973" s="353" t="s">
        <v>415</v>
      </c>
      <c r="D973" s="353" t="str">
        <f t="shared" si="1"/>
        <v>bldinsp.mdb.LtrOwner.TmpParcel</v>
      </c>
      <c r="E973" s="353" t="s">
        <v>1869</v>
      </c>
      <c r="F973" s="353"/>
      <c r="G973" s="353"/>
      <c r="H973" s="374" t="str">
        <f t="shared" si="21"/>
        <v>LtrOwner</v>
      </c>
      <c r="I973" s="355" t="s">
        <v>1869</v>
      </c>
      <c r="J973" s="373"/>
      <c r="K973" s="358" t="s">
        <v>2115</v>
      </c>
      <c r="L973" s="358" t="s">
        <v>149</v>
      </c>
      <c r="N973" s="359" t="str">
        <f t="array" ref="N973">IFERROR(INDEX('All Field Defs'!$B$2:$E$258,MATCH('StoT Mapping (Depreciated)'!E973,'All Field Defs'!$B$2:$B$258,0),2),"")</f>
        <v>Temp Parcel</v>
      </c>
      <c r="O973" s="359" t="str">
        <f t="array" ref="O973">IFERROR(INDEX('All Field Defs'!$B$2:$E$258,MATCH('StoT Mapping (Depreciated)'!E973,'All Field Defs'!$B$2:$B$258,0),3),"")</f>
        <v>Integer</v>
      </c>
      <c r="P973" s="359" t="str">
        <f t="array" ref="P973">IFERROR(INDEX('All Field Defs'!$A$2:$E$258,MATCH('StoT Mapping (Depreciated)'!E973,'All Field Defs'!$B$2:$B$258,0),1),"")</f>
        <v>OccPermFD</v>
      </c>
      <c r="Q973" s="359" t="str">
        <f t="array" ref="Q973">IFERROR(INDEX('All Field Defs'!$A$2:$F$258,MATCH('StoT Mapping (Depreciated)'!E973,'All Field Defs'!$B$2:$B$258,0),6),"")</f>
        <v>occupancy-permits-field-definitions.xlsx</v>
      </c>
    </row>
    <row r="974" ht="15.75" customHeight="1">
      <c r="A974" s="352">
        <v>973.0</v>
      </c>
      <c r="B974" s="353" t="s">
        <v>355</v>
      </c>
      <c r="C974" s="353" t="s">
        <v>415</v>
      </c>
      <c r="D974" s="353" t="str">
        <f t="shared" si="1"/>
        <v>bldinsp.mdb.LtrOwner.FirstDate</v>
      </c>
      <c r="E974" s="353" t="s">
        <v>787</v>
      </c>
      <c r="F974" s="353"/>
      <c r="G974" s="353"/>
      <c r="H974" s="374" t="str">
        <f t="shared" si="21"/>
        <v>LtrOwner</v>
      </c>
      <c r="I974" s="355" t="s">
        <v>787</v>
      </c>
      <c r="J974" s="373"/>
      <c r="K974" s="358" t="s">
        <v>2115</v>
      </c>
      <c r="L974" s="358" t="s">
        <v>149</v>
      </c>
      <c r="N974" s="359" t="str">
        <f t="array" ref="N974">IFERROR(INDEX('All Field Defs'!$B$2:$E$258,MATCH('StoT Mapping (Depreciated)'!E974,'All Field Defs'!$B$2:$B$258,0),2),"")</f>
        <v>First Appearance Date</v>
      </c>
      <c r="O974" s="359" t="str">
        <f t="array" ref="O974">IFERROR(INDEX('All Field Defs'!$B$2:$E$258,MATCH('StoT Mapping (Depreciated)'!E974,'All Field Defs'!$B$2:$B$258,0),3),"")</f>
        <v>Date</v>
      </c>
      <c r="P974" s="359" t="str">
        <f t="array" ref="P974">IFERROR(INDEX('All Field Defs'!$A$2:$E$258,MATCH('StoT Mapping (Depreciated)'!E974,'All Field Defs'!$B$2:$B$258,0),1),"")</f>
        <v>OccPermFD</v>
      </c>
      <c r="Q974" s="359" t="str">
        <f t="array" ref="Q974">IFERROR(INDEX('All Field Defs'!$A$2:$F$258,MATCH('StoT Mapping (Depreciated)'!E974,'All Field Defs'!$B$2:$B$258,0),6),"")</f>
        <v>occupancy-permits-field-definitions.xlsx</v>
      </c>
    </row>
    <row r="975" ht="15.75" customHeight="1">
      <c r="A975" s="352">
        <v>974.0</v>
      </c>
      <c r="B975" s="353" t="s">
        <v>355</v>
      </c>
      <c r="C975" s="353" t="s">
        <v>415</v>
      </c>
      <c r="D975" s="353" t="str">
        <f t="shared" si="1"/>
        <v>bldinsp.mdb.LtrOwner.LastDate</v>
      </c>
      <c r="E975" s="353" t="s">
        <v>794</v>
      </c>
      <c r="F975" s="353"/>
      <c r="G975" s="353"/>
      <c r="H975" s="374" t="str">
        <f t="shared" si="21"/>
        <v>LtrOwner</v>
      </c>
      <c r="I975" s="355" t="s">
        <v>794</v>
      </c>
      <c r="J975" s="373"/>
      <c r="K975" s="358" t="s">
        <v>2115</v>
      </c>
      <c r="L975" s="358" t="s">
        <v>149</v>
      </c>
      <c r="N975" s="359" t="str">
        <f t="array" ref="N975">IFERROR(INDEX('All Field Defs'!$B$2:$E$258,MATCH('StoT Mapping (Depreciated)'!E975,'All Field Defs'!$B$2:$B$258,0),2),"")</f>
        <v>Last Date Appeared</v>
      </c>
      <c r="O975" s="359" t="str">
        <f t="array" ref="O975">IFERROR(INDEX('All Field Defs'!$B$2:$E$258,MATCH('StoT Mapping (Depreciated)'!E975,'All Field Defs'!$B$2:$B$258,0),3),"")</f>
        <v>Date</v>
      </c>
      <c r="P975" s="359" t="str">
        <f t="array" ref="P975">IFERROR(INDEX('All Field Defs'!$A$2:$E$258,MATCH('StoT Mapping (Depreciated)'!E975,'All Field Defs'!$B$2:$B$258,0),1),"")</f>
        <v>OccPermFD</v>
      </c>
      <c r="Q975" s="359" t="str">
        <f t="array" ref="Q975">IFERROR(INDEX('All Field Defs'!$A$2:$F$258,MATCH('StoT Mapping (Depreciated)'!E975,'All Field Defs'!$B$2:$B$258,0),6),"")</f>
        <v>occupancy-permits-field-definitions.xlsx</v>
      </c>
    </row>
    <row r="976" ht="15.75" customHeight="1">
      <c r="A976" s="352">
        <v>975.0</v>
      </c>
      <c r="B976" s="353" t="s">
        <v>355</v>
      </c>
      <c r="C976" s="353" t="s">
        <v>415</v>
      </c>
      <c r="D976" s="353" t="str">
        <f t="shared" si="1"/>
        <v>bldinsp.mdb.LtrOwner.UpDateGeo</v>
      </c>
      <c r="E976" s="353" t="s">
        <v>1871</v>
      </c>
      <c r="F976" s="353"/>
      <c r="G976" s="353"/>
      <c r="H976" s="374" t="str">
        <f t="shared" si="21"/>
        <v>LtrOwner</v>
      </c>
      <c r="I976" s="355" t="s">
        <v>1871</v>
      </c>
      <c r="J976" s="373"/>
      <c r="K976" s="358" t="s">
        <v>2115</v>
      </c>
      <c r="L976" s="358" t="s">
        <v>149</v>
      </c>
      <c r="N976" s="359" t="str">
        <f t="array" ref="N976">IFERROR(INDEX('All Field Defs'!$B$2:$E$258,MATCH('StoT Mapping (Depreciated)'!E976,'All Field Defs'!$B$2:$B$258,0),2),"")</f>
        <v>Geo Updated</v>
      </c>
      <c r="O976" s="359" t="str">
        <f t="array" ref="O976">IFERROR(INDEX('All Field Defs'!$B$2:$E$258,MATCH('StoT Mapping (Depreciated)'!E976,'All Field Defs'!$B$2:$B$258,0),3),"")</f>
        <v>Date</v>
      </c>
      <c r="P976" s="359" t="str">
        <f t="array" ref="P976">IFERROR(INDEX('All Field Defs'!$A$2:$E$258,MATCH('StoT Mapping (Depreciated)'!E976,'All Field Defs'!$B$2:$B$258,0),1),"")</f>
        <v>OccPermFD</v>
      </c>
      <c r="Q976" s="359" t="str">
        <f t="array" ref="Q976">IFERROR(INDEX('All Field Defs'!$A$2:$F$258,MATCH('StoT Mapping (Depreciated)'!E976,'All Field Defs'!$B$2:$B$258,0),6),"")</f>
        <v>occupancy-permits-field-definitions.xlsx</v>
      </c>
    </row>
    <row r="977" ht="10.5" customHeight="1">
      <c r="A977" s="352">
        <v>976.0</v>
      </c>
      <c r="B977" s="363"/>
      <c r="C977" s="363"/>
      <c r="D977" s="353" t="str">
        <f t="shared" si="1"/>
        <v>..</v>
      </c>
      <c r="E977" s="363"/>
      <c r="F977" s="363"/>
      <c r="G977" s="363"/>
      <c r="H977" s="363"/>
      <c r="I977" s="364"/>
      <c r="J977" s="365"/>
      <c r="K977" s="363"/>
      <c r="L977" s="363"/>
      <c r="M977" s="343"/>
      <c r="N977" s="359"/>
      <c r="O977" s="359"/>
      <c r="P977" s="359"/>
      <c r="Q977" s="359"/>
    </row>
    <row r="978" ht="15.75" customHeight="1">
      <c r="A978" s="352">
        <v>977.0</v>
      </c>
      <c r="B978" s="353" t="s">
        <v>355</v>
      </c>
      <c r="C978" s="353" t="s">
        <v>417</v>
      </c>
      <c r="D978" s="353" t="str">
        <f t="shared" si="1"/>
        <v>bldinsp.mdb.VacBldg.</v>
      </c>
      <c r="E978" s="353"/>
      <c r="F978" s="353"/>
      <c r="G978" s="353"/>
      <c r="H978" s="374" t="str">
        <f>C978</f>
        <v>VacBldg</v>
      </c>
      <c r="I978" s="355"/>
      <c r="J978" s="373"/>
      <c r="K978" s="358"/>
      <c r="L978" s="358"/>
      <c r="M978" s="93" t="s">
        <v>2261</v>
      </c>
      <c r="N978" s="359" t="str">
        <f t="array" ref="N978">IFERROR(INDEX('All Field Defs'!$B$2:$E$258,MATCH('StoT Mapping (Depreciated)'!E978,'All Field Defs'!$B$2:$B$258,0),2),"")</f>
        <v/>
      </c>
      <c r="O978" s="359" t="str">
        <f t="array" ref="O978">IFERROR(INDEX('All Field Defs'!$B$2:$E$258,MATCH('StoT Mapping (Depreciated)'!E978,'All Field Defs'!$B$2:$B$258,0),3),"")</f>
        <v/>
      </c>
      <c r="P978" s="359" t="str">
        <f t="array" ref="P978">IFERROR(INDEX('All Field Defs'!$A$2:$E$258,MATCH('StoT Mapping (Depreciated)'!E978,'All Field Defs'!$B$2:$B$258,0),1),"")</f>
        <v/>
      </c>
      <c r="Q978" s="359" t="str">
        <f t="array" ref="Q978">IFERROR(INDEX('All Field Defs'!$A$2:$F$258,MATCH('StoT Mapping (Depreciated)'!E978,'All Field Defs'!$B$2:$B$258,0),6),"")</f>
        <v/>
      </c>
    </row>
    <row r="979" ht="15.75" customHeight="1">
      <c r="A979" s="375"/>
      <c r="B979" s="353"/>
      <c r="C979" s="353"/>
      <c r="D979" s="353"/>
      <c r="E979" s="353"/>
      <c r="F979" s="353"/>
      <c r="G979" s="353"/>
      <c r="H979" s="355"/>
      <c r="I979" s="355"/>
      <c r="J979" s="373"/>
      <c r="K979" s="358"/>
      <c r="L979" s="358"/>
    </row>
    <row r="980" ht="15.75" customHeight="1">
      <c r="A980" s="375"/>
      <c r="B980" s="353"/>
      <c r="C980" s="353"/>
      <c r="D980" s="353"/>
      <c r="E980" s="353"/>
      <c r="F980" s="353"/>
      <c r="G980" s="353"/>
      <c r="H980" s="355"/>
      <c r="I980" s="355"/>
      <c r="J980" s="373"/>
      <c r="K980" s="358"/>
      <c r="L980" s="358"/>
    </row>
    <row r="981" ht="15.75" customHeight="1">
      <c r="A981" s="375"/>
      <c r="B981" s="353"/>
      <c r="C981" s="353"/>
      <c r="D981" s="353"/>
      <c r="E981" s="353"/>
      <c r="F981" s="353"/>
      <c r="G981" s="353"/>
      <c r="H981" s="355"/>
      <c r="I981" s="355"/>
      <c r="J981" s="373"/>
      <c r="K981" s="358"/>
      <c r="L981" s="358"/>
    </row>
    <row r="982" ht="15.75" customHeight="1">
      <c r="A982" s="375"/>
      <c r="B982" s="353"/>
      <c r="C982" s="353"/>
      <c r="D982" s="353"/>
      <c r="E982" s="353"/>
      <c r="F982" s="353"/>
      <c r="G982" s="353"/>
      <c r="H982" s="355"/>
      <c r="I982" s="355"/>
      <c r="J982" s="373"/>
      <c r="K982" s="358"/>
      <c r="L982" s="358"/>
    </row>
    <row r="983" ht="15.75" customHeight="1">
      <c r="A983" s="375"/>
      <c r="B983" s="353"/>
      <c r="C983" s="353"/>
      <c r="D983" s="353"/>
      <c r="E983" s="353"/>
      <c r="F983" s="353"/>
      <c r="G983" s="353"/>
      <c r="H983" s="355"/>
      <c r="I983" s="355"/>
      <c r="J983" s="373"/>
      <c r="K983" s="358"/>
      <c r="L983" s="358"/>
    </row>
    <row r="984" ht="15.75" customHeight="1">
      <c r="A984" s="375"/>
      <c r="B984" s="353"/>
      <c r="C984" s="353"/>
      <c r="D984" s="353"/>
      <c r="E984" s="353"/>
      <c r="F984" s="353"/>
      <c r="G984" s="353"/>
      <c r="H984" s="355"/>
      <c r="I984" s="355"/>
      <c r="J984" s="373"/>
      <c r="K984" s="358"/>
      <c r="L984" s="358"/>
    </row>
    <row r="985" ht="15.75" customHeight="1">
      <c r="A985" s="375"/>
      <c r="B985" s="353"/>
      <c r="C985" s="353"/>
      <c r="D985" s="353"/>
      <c r="E985" s="353"/>
      <c r="F985" s="353"/>
      <c r="G985" s="353"/>
      <c r="H985" s="355"/>
      <c r="I985" s="355"/>
      <c r="J985" s="373"/>
      <c r="K985" s="358"/>
      <c r="L985" s="358"/>
    </row>
    <row r="986" ht="15.75" customHeight="1">
      <c r="A986" s="375"/>
      <c r="B986" s="353"/>
      <c r="C986" s="353"/>
      <c r="D986" s="353"/>
      <c r="E986" s="353"/>
      <c r="F986" s="353"/>
      <c r="G986" s="353"/>
      <c r="H986" s="355"/>
      <c r="I986" s="355"/>
      <c r="J986" s="373"/>
      <c r="K986" s="358"/>
      <c r="L986" s="358"/>
    </row>
    <row r="987" ht="15.75" customHeight="1">
      <c r="A987" s="375"/>
      <c r="B987" s="353"/>
      <c r="C987" s="353"/>
      <c r="D987" s="353"/>
      <c r="E987" s="353"/>
      <c r="F987" s="353"/>
      <c r="G987" s="353"/>
      <c r="H987" s="355"/>
      <c r="I987" s="355"/>
      <c r="J987" s="373"/>
      <c r="K987" s="358"/>
      <c r="L987" s="358"/>
    </row>
    <row r="988" ht="15.75" customHeight="1">
      <c r="A988" s="375"/>
      <c r="B988" s="353"/>
      <c r="C988" s="353"/>
      <c r="D988" s="353"/>
      <c r="E988" s="353"/>
      <c r="F988" s="353"/>
      <c r="G988" s="353"/>
      <c r="H988" s="355"/>
      <c r="I988" s="355"/>
      <c r="J988" s="373"/>
      <c r="K988" s="358"/>
      <c r="L988" s="358"/>
    </row>
    <row r="989" ht="15.75" customHeight="1">
      <c r="A989" s="375"/>
      <c r="B989" s="353"/>
      <c r="C989" s="353"/>
      <c r="D989" s="353"/>
      <c r="E989" s="353"/>
      <c r="F989" s="353"/>
      <c r="G989" s="353"/>
      <c r="H989" s="355"/>
      <c r="I989" s="355"/>
      <c r="J989" s="373"/>
      <c r="K989" s="358"/>
      <c r="L989" s="358"/>
    </row>
    <row r="990" ht="15.75" customHeight="1">
      <c r="A990" s="375"/>
      <c r="B990" s="353"/>
      <c r="C990" s="353"/>
      <c r="D990" s="353"/>
      <c r="E990" s="353"/>
      <c r="F990" s="353"/>
      <c r="G990" s="353"/>
      <c r="H990" s="355"/>
      <c r="I990" s="355"/>
      <c r="J990" s="373"/>
      <c r="K990" s="358"/>
      <c r="L990" s="358"/>
    </row>
    <row r="991" ht="15.75" customHeight="1">
      <c r="A991" s="375"/>
      <c r="B991" s="353"/>
      <c r="C991" s="353"/>
      <c r="D991" s="353"/>
      <c r="E991" s="353"/>
      <c r="F991" s="353"/>
      <c r="G991" s="353"/>
      <c r="H991" s="355"/>
      <c r="I991" s="355"/>
      <c r="J991" s="373"/>
      <c r="K991" s="358"/>
      <c r="L991" s="358"/>
    </row>
    <row r="992" ht="15.75" customHeight="1">
      <c r="A992" s="375"/>
      <c r="B992" s="353"/>
      <c r="C992" s="353"/>
      <c r="D992" s="353"/>
      <c r="E992" s="353"/>
      <c r="F992" s="353"/>
      <c r="G992" s="353"/>
      <c r="H992" s="355"/>
      <c r="I992" s="355"/>
      <c r="J992" s="373"/>
      <c r="K992" s="358"/>
      <c r="L992" s="358"/>
    </row>
    <row r="993" ht="15.75" customHeight="1">
      <c r="A993" s="375"/>
      <c r="B993" s="353"/>
      <c r="C993" s="353"/>
      <c r="D993" s="353"/>
      <c r="E993" s="353"/>
      <c r="F993" s="353"/>
      <c r="G993" s="353"/>
      <c r="H993" s="355"/>
      <c r="I993" s="355"/>
      <c r="J993" s="373"/>
      <c r="K993" s="358"/>
      <c r="L993" s="358"/>
    </row>
    <row r="994" ht="15.75" customHeight="1">
      <c r="A994" s="375"/>
      <c r="B994" s="353"/>
      <c r="C994" s="353"/>
      <c r="D994" s="353"/>
      <c r="E994" s="353"/>
      <c r="F994" s="353"/>
      <c r="G994" s="353"/>
      <c r="H994" s="355"/>
      <c r="I994" s="355"/>
      <c r="J994" s="373"/>
      <c r="K994" s="358"/>
      <c r="L994" s="358"/>
    </row>
    <row r="995" ht="15.75" customHeight="1">
      <c r="A995" s="375"/>
      <c r="B995" s="353"/>
      <c r="C995" s="353"/>
      <c r="D995" s="353"/>
      <c r="E995" s="353"/>
      <c r="F995" s="353"/>
      <c r="G995" s="353"/>
      <c r="H995" s="355"/>
      <c r="I995" s="355"/>
      <c r="J995" s="373"/>
      <c r="K995" s="358"/>
      <c r="L995" s="358"/>
    </row>
    <row r="996" ht="15.75" customHeight="1">
      <c r="A996" s="375"/>
      <c r="B996" s="353"/>
      <c r="C996" s="353"/>
      <c r="D996" s="353"/>
      <c r="E996" s="353"/>
      <c r="F996" s="353"/>
      <c r="G996" s="353"/>
      <c r="H996" s="355"/>
      <c r="I996" s="355"/>
      <c r="J996" s="373"/>
      <c r="K996" s="358"/>
      <c r="L996" s="358"/>
    </row>
    <row r="997" ht="15.75" customHeight="1">
      <c r="A997" s="375"/>
      <c r="B997" s="353"/>
      <c r="C997" s="353"/>
      <c r="D997" s="353"/>
      <c r="E997" s="353"/>
      <c r="F997" s="353"/>
      <c r="G997" s="353"/>
      <c r="H997" s="355"/>
      <c r="I997" s="355"/>
      <c r="J997" s="373"/>
      <c r="K997" s="358"/>
      <c r="L997" s="358"/>
    </row>
    <row r="998" ht="15.75" customHeight="1">
      <c r="A998" s="375"/>
      <c r="B998" s="353"/>
      <c r="C998" s="353"/>
      <c r="D998" s="353"/>
      <c r="E998" s="353"/>
      <c r="F998" s="353"/>
      <c r="G998" s="353"/>
      <c r="H998" s="355"/>
      <c r="I998" s="355"/>
      <c r="J998" s="373"/>
      <c r="K998" s="358"/>
      <c r="L998" s="358"/>
    </row>
    <row r="999" ht="15.75" customHeight="1">
      <c r="A999" s="375"/>
      <c r="B999" s="353"/>
      <c r="C999" s="353"/>
      <c r="D999" s="353"/>
      <c r="E999" s="353"/>
      <c r="F999" s="353"/>
      <c r="G999" s="353"/>
      <c r="H999" s="355"/>
      <c r="I999" s="355"/>
      <c r="J999" s="373"/>
      <c r="K999" s="358"/>
      <c r="L999" s="358"/>
    </row>
    <row r="1000" ht="15.75" customHeight="1">
      <c r="A1000" s="375"/>
      <c r="B1000" s="353"/>
      <c r="C1000" s="353"/>
      <c r="D1000" s="353"/>
      <c r="E1000" s="353"/>
      <c r="F1000" s="353"/>
      <c r="G1000" s="353"/>
      <c r="H1000" s="355"/>
      <c r="I1000" s="355"/>
      <c r="J1000" s="373"/>
      <c r="K1000" s="358"/>
      <c r="L1000" s="358"/>
    </row>
    <row r="1001" ht="15.75" customHeight="1">
      <c r="A1001" s="375"/>
      <c r="B1001" s="353"/>
      <c r="C1001" s="353"/>
      <c r="D1001" s="353"/>
      <c r="E1001" s="353"/>
      <c r="F1001" s="353"/>
      <c r="G1001" s="353"/>
      <c r="H1001" s="355"/>
      <c r="I1001" s="355"/>
      <c r="J1001" s="373"/>
      <c r="K1001" s="358"/>
      <c r="L1001" s="358"/>
    </row>
    <row r="1002" ht="15.75" customHeight="1">
      <c r="A1002" s="375"/>
      <c r="B1002" s="353"/>
      <c r="C1002" s="353"/>
      <c r="D1002" s="353"/>
      <c r="E1002" s="353"/>
      <c r="F1002" s="353"/>
      <c r="G1002" s="353"/>
      <c r="H1002" s="355"/>
      <c r="I1002" s="355"/>
      <c r="J1002" s="373"/>
      <c r="K1002" s="358"/>
      <c r="L1002" s="358"/>
    </row>
    <row r="1003" ht="15.75" customHeight="1">
      <c r="A1003" s="375"/>
      <c r="B1003" s="353"/>
      <c r="C1003" s="353"/>
      <c r="D1003" s="353"/>
      <c r="E1003" s="353"/>
      <c r="F1003" s="353"/>
      <c r="G1003" s="353"/>
      <c r="H1003" s="355"/>
      <c r="I1003" s="355"/>
      <c r="J1003" s="373"/>
      <c r="K1003" s="358"/>
      <c r="L1003" s="358"/>
    </row>
    <row r="1004" ht="15.75" customHeight="1">
      <c r="A1004" s="375"/>
      <c r="B1004" s="353"/>
      <c r="C1004" s="353"/>
      <c r="D1004" s="353"/>
      <c r="E1004" s="353"/>
      <c r="F1004" s="353"/>
      <c r="G1004" s="353"/>
      <c r="H1004" s="355"/>
      <c r="I1004" s="355"/>
      <c r="J1004" s="373"/>
      <c r="K1004" s="358"/>
      <c r="L1004" s="358"/>
    </row>
    <row r="1005" ht="15.75" customHeight="1">
      <c r="A1005" s="375"/>
      <c r="B1005" s="353"/>
      <c r="C1005" s="353"/>
      <c r="D1005" s="353"/>
      <c r="E1005" s="353"/>
      <c r="F1005" s="353"/>
      <c r="G1005" s="353"/>
      <c r="H1005" s="355"/>
      <c r="I1005" s="355"/>
      <c r="J1005" s="373"/>
      <c r="K1005" s="358"/>
      <c r="L1005" s="358"/>
    </row>
    <row r="1006" ht="15.75" customHeight="1">
      <c r="A1006" s="375"/>
      <c r="B1006" s="353"/>
      <c r="C1006" s="353"/>
      <c r="D1006" s="353"/>
      <c r="E1006" s="353"/>
      <c r="F1006" s="353"/>
      <c r="G1006" s="353"/>
      <c r="H1006" s="355"/>
      <c r="I1006" s="355"/>
      <c r="J1006" s="373"/>
      <c r="K1006" s="358"/>
      <c r="L1006" s="358"/>
    </row>
    <row r="1007" ht="15.75" customHeight="1">
      <c r="A1007" s="375"/>
      <c r="B1007" s="353"/>
      <c r="C1007" s="353"/>
      <c r="D1007" s="353"/>
      <c r="E1007" s="353"/>
      <c r="F1007" s="353"/>
      <c r="G1007" s="353"/>
      <c r="H1007" s="355"/>
      <c r="I1007" s="355"/>
      <c r="J1007" s="373"/>
      <c r="K1007" s="358"/>
      <c r="L1007" s="358"/>
    </row>
    <row r="1008" ht="15.75" customHeight="1">
      <c r="A1008" s="375"/>
      <c r="B1008" s="353"/>
      <c r="C1008" s="353"/>
      <c r="D1008" s="353"/>
      <c r="E1008" s="353"/>
      <c r="F1008" s="353"/>
      <c r="G1008" s="353"/>
      <c r="H1008" s="355"/>
      <c r="I1008" s="355"/>
      <c r="J1008" s="373"/>
      <c r="K1008" s="358"/>
      <c r="L1008" s="358"/>
    </row>
    <row r="1009" ht="15.75" customHeight="1">
      <c r="A1009" s="375"/>
      <c r="B1009" s="353"/>
      <c r="C1009" s="353"/>
      <c r="D1009" s="353"/>
      <c r="E1009" s="353"/>
      <c r="F1009" s="353"/>
      <c r="G1009" s="353"/>
      <c r="H1009" s="355"/>
      <c r="I1009" s="355"/>
      <c r="J1009" s="373"/>
      <c r="K1009" s="358"/>
      <c r="L1009" s="358"/>
    </row>
    <row r="1010" ht="15.75" customHeight="1">
      <c r="A1010" s="375"/>
      <c r="B1010" s="353"/>
      <c r="C1010" s="353"/>
      <c r="D1010" s="353"/>
      <c r="E1010" s="353"/>
      <c r="F1010" s="353"/>
      <c r="G1010" s="353"/>
      <c r="H1010" s="355"/>
      <c r="I1010" s="355"/>
      <c r="J1010" s="373"/>
      <c r="K1010" s="358"/>
      <c r="L1010" s="358"/>
    </row>
    <row r="1011" ht="15.75" customHeight="1">
      <c r="A1011" s="375"/>
      <c r="B1011" s="353"/>
      <c r="C1011" s="353"/>
      <c r="D1011" s="353"/>
      <c r="E1011" s="353"/>
      <c r="F1011" s="353"/>
      <c r="G1011" s="353"/>
      <c r="H1011" s="355"/>
      <c r="I1011" s="355"/>
      <c r="J1011" s="373"/>
      <c r="K1011" s="358"/>
      <c r="L1011" s="358"/>
    </row>
    <row r="1012" ht="15.75" customHeight="1">
      <c r="A1012" s="375"/>
      <c r="B1012" s="353"/>
      <c r="C1012" s="353"/>
      <c r="D1012" s="353"/>
      <c r="E1012" s="353"/>
      <c r="F1012" s="353"/>
      <c r="G1012" s="353"/>
      <c r="H1012" s="355"/>
      <c r="I1012" s="355"/>
      <c r="J1012" s="373"/>
      <c r="K1012" s="358"/>
      <c r="L1012" s="358"/>
    </row>
    <row r="1013" ht="15.75" customHeight="1">
      <c r="A1013" s="375"/>
      <c r="B1013" s="353"/>
      <c r="C1013" s="353"/>
      <c r="D1013" s="353"/>
      <c r="E1013" s="353"/>
      <c r="F1013" s="353"/>
      <c r="G1013" s="353"/>
      <c r="H1013" s="355"/>
      <c r="I1013" s="355"/>
      <c r="J1013" s="373"/>
      <c r="K1013" s="358"/>
      <c r="L1013" s="358"/>
    </row>
    <row r="1014" ht="15.75" customHeight="1">
      <c r="A1014" s="375"/>
      <c r="B1014" s="353"/>
      <c r="C1014" s="353"/>
      <c r="D1014" s="353"/>
      <c r="E1014" s="353"/>
      <c r="F1014" s="353"/>
      <c r="G1014" s="353"/>
      <c r="H1014" s="355"/>
      <c r="I1014" s="355"/>
      <c r="J1014" s="373"/>
      <c r="K1014" s="358"/>
      <c r="L1014" s="358"/>
    </row>
    <row r="1015" ht="15.75" customHeight="1">
      <c r="A1015" s="375"/>
      <c r="B1015" s="353"/>
      <c r="C1015" s="353"/>
      <c r="D1015" s="353"/>
      <c r="E1015" s="353"/>
      <c r="F1015" s="353"/>
      <c r="G1015" s="353"/>
      <c r="H1015" s="355"/>
      <c r="I1015" s="355"/>
      <c r="J1015" s="373"/>
      <c r="K1015" s="358"/>
      <c r="L1015" s="358"/>
    </row>
    <row r="1016" ht="15.75" customHeight="1">
      <c r="A1016" s="375"/>
      <c r="B1016" s="353"/>
      <c r="C1016" s="353"/>
      <c r="D1016" s="353"/>
      <c r="E1016" s="353"/>
      <c r="F1016" s="353"/>
      <c r="G1016" s="353"/>
      <c r="H1016" s="355"/>
      <c r="I1016" s="355"/>
      <c r="J1016" s="373"/>
      <c r="K1016" s="358"/>
      <c r="L1016" s="358"/>
    </row>
    <row r="1017" ht="15.75" customHeight="1">
      <c r="A1017" s="375"/>
      <c r="B1017" s="353"/>
      <c r="C1017" s="353"/>
      <c r="D1017" s="353"/>
      <c r="E1017" s="353"/>
      <c r="F1017" s="353"/>
      <c r="G1017" s="353"/>
      <c r="H1017" s="355"/>
      <c r="I1017" s="355"/>
      <c r="J1017" s="373"/>
      <c r="K1017" s="358"/>
      <c r="L1017" s="358"/>
    </row>
    <row r="1018" ht="15.75" customHeight="1">
      <c r="A1018" s="375"/>
      <c r="B1018" s="353"/>
      <c r="C1018" s="353"/>
      <c r="D1018" s="353"/>
      <c r="E1018" s="353"/>
      <c r="F1018" s="353"/>
      <c r="G1018" s="353"/>
      <c r="H1018" s="355"/>
      <c r="I1018" s="355"/>
      <c r="J1018" s="373"/>
      <c r="K1018" s="358"/>
      <c r="L1018" s="358"/>
    </row>
    <row r="1019" ht="15.75" customHeight="1">
      <c r="A1019" s="375"/>
      <c r="B1019" s="353"/>
      <c r="C1019" s="353"/>
      <c r="D1019" s="353"/>
      <c r="E1019" s="353"/>
      <c r="F1019" s="353"/>
      <c r="G1019" s="353"/>
      <c r="H1019" s="355"/>
      <c r="I1019" s="355"/>
      <c r="J1019" s="373"/>
      <c r="K1019" s="358"/>
      <c r="L1019" s="358"/>
    </row>
    <row r="1020" ht="15.75" customHeight="1">
      <c r="A1020" s="375"/>
      <c r="B1020" s="353"/>
      <c r="C1020" s="353"/>
      <c r="D1020" s="353"/>
      <c r="E1020" s="353"/>
      <c r="F1020" s="353"/>
      <c r="G1020" s="353"/>
      <c r="H1020" s="355"/>
      <c r="I1020" s="355"/>
      <c r="J1020" s="373"/>
      <c r="K1020" s="358"/>
      <c r="L1020" s="358"/>
    </row>
    <row r="1021" ht="15.75" customHeight="1">
      <c r="A1021" s="375"/>
      <c r="B1021" s="353"/>
      <c r="C1021" s="353"/>
      <c r="D1021" s="353"/>
      <c r="E1021" s="353"/>
      <c r="F1021" s="353"/>
      <c r="G1021" s="353"/>
      <c r="H1021" s="355"/>
      <c r="I1021" s="355"/>
      <c r="J1021" s="373"/>
      <c r="K1021" s="358"/>
      <c r="L1021" s="358"/>
    </row>
    <row r="1022" ht="15.75" customHeight="1">
      <c r="A1022" s="375"/>
      <c r="B1022" s="353"/>
      <c r="C1022" s="353"/>
      <c r="D1022" s="353"/>
      <c r="E1022" s="353"/>
      <c r="F1022" s="353"/>
      <c r="G1022" s="353"/>
      <c r="H1022" s="355"/>
      <c r="I1022" s="355"/>
      <c r="J1022" s="373"/>
      <c r="K1022" s="358"/>
      <c r="L1022" s="358"/>
    </row>
    <row r="1023" ht="15.75" customHeight="1">
      <c r="A1023" s="375"/>
      <c r="B1023" s="353"/>
      <c r="C1023" s="353"/>
      <c r="D1023" s="353"/>
      <c r="E1023" s="353"/>
      <c r="F1023" s="353"/>
      <c r="G1023" s="353"/>
      <c r="H1023" s="355"/>
      <c r="I1023" s="355"/>
      <c r="J1023" s="373"/>
      <c r="K1023" s="358"/>
      <c r="L1023" s="358"/>
    </row>
    <row r="1024" ht="15.75" customHeight="1">
      <c r="A1024" s="375"/>
      <c r="B1024" s="353"/>
      <c r="C1024" s="353"/>
      <c r="D1024" s="353"/>
      <c r="E1024" s="353"/>
      <c r="F1024" s="353"/>
      <c r="G1024" s="353"/>
      <c r="H1024" s="355"/>
      <c r="I1024" s="355"/>
      <c r="J1024" s="373"/>
      <c r="K1024" s="358"/>
      <c r="L1024" s="358"/>
    </row>
    <row r="1025" ht="15.75" customHeight="1">
      <c r="A1025" s="375"/>
      <c r="B1025" s="353"/>
      <c r="C1025" s="353"/>
      <c r="D1025" s="353"/>
      <c r="E1025" s="353"/>
      <c r="F1025" s="353"/>
      <c r="G1025" s="353"/>
      <c r="H1025" s="355"/>
      <c r="I1025" s="355"/>
      <c r="J1025" s="373"/>
      <c r="K1025" s="358"/>
      <c r="L1025" s="358"/>
    </row>
    <row r="1026" ht="15.75" customHeight="1">
      <c r="A1026" s="375"/>
      <c r="B1026" s="353"/>
      <c r="C1026" s="353"/>
      <c r="D1026" s="353"/>
      <c r="E1026" s="353"/>
      <c r="F1026" s="353"/>
      <c r="G1026" s="353"/>
      <c r="H1026" s="355"/>
      <c r="I1026" s="355"/>
      <c r="J1026" s="373"/>
      <c r="K1026" s="358"/>
      <c r="L1026" s="358"/>
    </row>
    <row r="1027" ht="15.75" customHeight="1">
      <c r="A1027" s="375"/>
      <c r="B1027" s="353"/>
      <c r="C1027" s="353"/>
      <c r="D1027" s="353"/>
      <c r="E1027" s="353"/>
      <c r="F1027" s="353"/>
      <c r="G1027" s="353"/>
      <c r="H1027" s="355"/>
      <c r="I1027" s="355"/>
      <c r="J1027" s="373"/>
      <c r="K1027" s="358"/>
      <c r="L1027" s="358"/>
    </row>
    <row r="1028" ht="15.75" customHeight="1">
      <c r="A1028" s="375"/>
      <c r="B1028" s="353"/>
      <c r="C1028" s="353"/>
      <c r="D1028" s="353"/>
      <c r="E1028" s="353"/>
      <c r="F1028" s="353"/>
      <c r="G1028" s="353"/>
      <c r="H1028" s="355"/>
      <c r="I1028" s="355"/>
      <c r="J1028" s="373"/>
      <c r="K1028" s="358"/>
      <c r="L1028" s="358"/>
    </row>
    <row r="1029" ht="15.75" customHeight="1">
      <c r="A1029" s="375"/>
      <c r="B1029" s="353"/>
      <c r="C1029" s="353"/>
      <c r="D1029" s="353"/>
      <c r="E1029" s="353"/>
      <c r="F1029" s="353"/>
      <c r="G1029" s="353"/>
      <c r="H1029" s="355"/>
      <c r="I1029" s="355"/>
      <c r="J1029" s="373"/>
      <c r="K1029" s="358"/>
      <c r="L1029" s="358"/>
    </row>
    <row r="1030" ht="15.75" customHeight="1">
      <c r="A1030" s="375"/>
      <c r="B1030" s="353"/>
      <c r="C1030" s="353"/>
      <c r="D1030" s="353"/>
      <c r="E1030" s="353"/>
      <c r="F1030" s="353"/>
      <c r="G1030" s="353"/>
      <c r="H1030" s="355"/>
      <c r="I1030" s="355"/>
      <c r="J1030" s="373"/>
      <c r="K1030" s="358"/>
      <c r="L1030" s="358"/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2019-09-23T19:55:41Z</dcterms:created>
  <dc:creator>Microsoft Office User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51a2b68b-d8cb-4042-babd-8ace17654583</vt:lpwstr>
  </property>
</Properties>
</file>